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anishka Mishra\OneDrive\Desktop\"/>
    </mc:Choice>
  </mc:AlternateContent>
  <xr:revisionPtr revIDLastSave="0" documentId="8_{9ECC957F-4DE3-4DCC-AC86-FB47016B0AA6}" xr6:coauthVersionLast="47" xr6:coauthVersionMax="47" xr10:uidLastSave="{00000000-0000-0000-0000-000000000000}"/>
  <bookViews>
    <workbookView xWindow="-108" yWindow="-108" windowWidth="23256" windowHeight="12456" tabRatio="500" firstSheet="1" activeTab="1" xr2:uid="{00000000-000D-0000-FFFF-FFFF00000000}"/>
  </bookViews>
  <sheets>
    <sheet name="About (2)" sheetId="7" r:id="rId1"/>
    <sheet name="DASHBOARD" sheetId="1" r:id="rId2"/>
    <sheet name="Title Explorer" sheetId="2" r:id="rId3"/>
    <sheet name="Analysis" sheetId="3" r:id="rId4"/>
    <sheet name="Data" sheetId="4" r:id="rId5"/>
    <sheet name="Lists" sheetId="5" r:id="rId6"/>
  </sheets>
  <definedNames>
    <definedName name="_xlnm._FilterDatabase" localSheetId="4" hidden="1">Data!$A$1:$U$8808</definedName>
    <definedName name="c_country">Analysis!$C$6</definedName>
    <definedName name="c_from">Analysis!$C$8</definedName>
    <definedName name="c_genre">Analysis!$C$7</definedName>
    <definedName name="c_rg">Analysis!$C$5</definedName>
    <definedName name="c_to">Analysis!$C$9</definedName>
    <definedName name="c_type">Analysis!$C$4</definedName>
    <definedName name="d_all">Data!$A$2:$A$8808</definedName>
    <definedName name="d_cast">Data!$U$2:$U$8808</definedName>
    <definedName name="d_ctry">Data!$R$2:$R$8808</definedName>
    <definedName name="d_dirk">Data!$T$2:$T$8808</definedName>
    <definedName name="d_dv">Data!$P$2:$P$8808</definedName>
    <definedName name="d_genre">Data!$S$2:$S$8808</definedName>
    <definedName name="d_mo">Data!$N$2:$N$8808</definedName>
    <definedName name="d_pc">Data!$Q$2:$Q$8808</definedName>
    <definedName name="d_rating">Data!$I$2:$I$8808</definedName>
    <definedName name="d_rg">Data!$O$2:$O$8808</definedName>
    <definedName name="d_ry">Data!$H$2:$H$8808</definedName>
    <definedName name="d_title">Data!$C$2:$C$8808</definedName>
    <definedName name="d_type">Data!$B$2:$B$8808</definedName>
    <definedName name="d_ya">Data!$M$2:$M$8808</definedName>
    <definedName name="list_country">Lists!$C$2:$C$125</definedName>
    <definedName name="list_genre">Lists!$D$2:$D$44</definedName>
    <definedName name="list_rg">Lists!$B$2:$B$7</definedName>
    <definedName name="list_type">Lists!$A$2:$A$4</definedName>
    <definedName name="list_year">Lists!$E$2:$E$98</definedName>
    <definedName name="_xlnm.Print_Area" localSheetId="1">DASHBOARD!$A$1:$Z$90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8808" i="4" l="1"/>
  <c r="T8808" i="4"/>
  <c r="S8808" i="4"/>
  <c r="R8808" i="4"/>
  <c r="Q8808" i="4"/>
  <c r="P8808" i="4"/>
  <c r="O8808" i="4"/>
  <c r="N8808" i="4"/>
  <c r="M8808" i="4"/>
  <c r="U8807" i="4"/>
  <c r="T8807" i="4"/>
  <c r="S8807" i="4"/>
  <c r="R8807" i="4"/>
  <c r="Q8807" i="4"/>
  <c r="P8807" i="4"/>
  <c r="O8807" i="4"/>
  <c r="N8807" i="4"/>
  <c r="M8807" i="4"/>
  <c r="U8806" i="4"/>
  <c r="T8806" i="4"/>
  <c r="S8806" i="4"/>
  <c r="R8806" i="4"/>
  <c r="Q8806" i="4"/>
  <c r="P8806" i="4"/>
  <c r="O8806" i="4"/>
  <c r="N8806" i="4"/>
  <c r="M8806" i="4"/>
  <c r="U8805" i="4"/>
  <c r="T8805" i="4"/>
  <c r="S8805" i="4"/>
  <c r="R8805" i="4"/>
  <c r="Q8805" i="4"/>
  <c r="P8805" i="4"/>
  <c r="O8805" i="4"/>
  <c r="N8805" i="4"/>
  <c r="M8805" i="4"/>
  <c r="U8804" i="4"/>
  <c r="T8804" i="4"/>
  <c r="S8804" i="4"/>
  <c r="R8804" i="4"/>
  <c r="Q8804" i="4"/>
  <c r="P8804" i="4"/>
  <c r="O8804" i="4"/>
  <c r="N8804" i="4"/>
  <c r="M8804" i="4"/>
  <c r="U8803" i="4"/>
  <c r="T8803" i="4"/>
  <c r="S8803" i="4"/>
  <c r="R8803" i="4"/>
  <c r="Q8803" i="4"/>
  <c r="P8803" i="4"/>
  <c r="O8803" i="4"/>
  <c r="N8803" i="4"/>
  <c r="M8803" i="4"/>
  <c r="U8802" i="4"/>
  <c r="T8802" i="4"/>
  <c r="S8802" i="4"/>
  <c r="R8802" i="4"/>
  <c r="Q8802" i="4"/>
  <c r="P8802" i="4"/>
  <c r="O8802" i="4"/>
  <c r="N8802" i="4"/>
  <c r="M8802" i="4"/>
  <c r="U8801" i="4"/>
  <c r="T8801" i="4"/>
  <c r="S8801" i="4"/>
  <c r="R8801" i="4"/>
  <c r="Q8801" i="4"/>
  <c r="P8801" i="4"/>
  <c r="O8801" i="4"/>
  <c r="N8801" i="4"/>
  <c r="M8801" i="4"/>
  <c r="U8800" i="4"/>
  <c r="T8800" i="4"/>
  <c r="S8800" i="4"/>
  <c r="R8800" i="4"/>
  <c r="Q8800" i="4"/>
  <c r="P8800" i="4"/>
  <c r="O8800" i="4"/>
  <c r="N8800" i="4"/>
  <c r="M8800" i="4"/>
  <c r="U8799" i="4"/>
  <c r="T8799" i="4"/>
  <c r="S8799" i="4"/>
  <c r="R8799" i="4"/>
  <c r="Q8799" i="4"/>
  <c r="P8799" i="4"/>
  <c r="O8799" i="4"/>
  <c r="N8799" i="4"/>
  <c r="M8799" i="4"/>
  <c r="U8798" i="4"/>
  <c r="T8798" i="4"/>
  <c r="S8798" i="4"/>
  <c r="R8798" i="4"/>
  <c r="Q8798" i="4"/>
  <c r="P8798" i="4"/>
  <c r="O8798" i="4"/>
  <c r="N8798" i="4"/>
  <c r="M8798" i="4"/>
  <c r="U8797" i="4"/>
  <c r="T8797" i="4"/>
  <c r="S8797" i="4"/>
  <c r="R8797" i="4"/>
  <c r="Q8797" i="4"/>
  <c r="P8797" i="4"/>
  <c r="O8797" i="4"/>
  <c r="N8797" i="4"/>
  <c r="M8797" i="4"/>
  <c r="U8796" i="4"/>
  <c r="T8796" i="4"/>
  <c r="S8796" i="4"/>
  <c r="R8796" i="4"/>
  <c r="Q8796" i="4"/>
  <c r="P8796" i="4"/>
  <c r="O8796" i="4"/>
  <c r="N8796" i="4"/>
  <c r="M8796" i="4"/>
  <c r="U8795" i="4"/>
  <c r="T8795" i="4"/>
  <c r="S8795" i="4"/>
  <c r="R8795" i="4"/>
  <c r="Q8795" i="4"/>
  <c r="P8795" i="4"/>
  <c r="O8795" i="4"/>
  <c r="N8795" i="4"/>
  <c r="M8795" i="4"/>
  <c r="U8794" i="4"/>
  <c r="T8794" i="4"/>
  <c r="S8794" i="4"/>
  <c r="R8794" i="4"/>
  <c r="Q8794" i="4"/>
  <c r="P8794" i="4"/>
  <c r="O8794" i="4"/>
  <c r="N8794" i="4"/>
  <c r="M8794" i="4"/>
  <c r="U8793" i="4"/>
  <c r="T8793" i="4"/>
  <c r="S8793" i="4"/>
  <c r="R8793" i="4"/>
  <c r="Q8793" i="4"/>
  <c r="P8793" i="4"/>
  <c r="O8793" i="4"/>
  <c r="N8793" i="4"/>
  <c r="M8793" i="4"/>
  <c r="U8792" i="4"/>
  <c r="T8792" i="4"/>
  <c r="S8792" i="4"/>
  <c r="R8792" i="4"/>
  <c r="Q8792" i="4"/>
  <c r="P8792" i="4"/>
  <c r="O8792" i="4"/>
  <c r="N8792" i="4"/>
  <c r="M8792" i="4"/>
  <c r="U8791" i="4"/>
  <c r="T8791" i="4"/>
  <c r="S8791" i="4"/>
  <c r="R8791" i="4"/>
  <c r="Q8791" i="4"/>
  <c r="P8791" i="4"/>
  <c r="O8791" i="4"/>
  <c r="N8791" i="4"/>
  <c r="M8791" i="4"/>
  <c r="U8790" i="4"/>
  <c r="T8790" i="4"/>
  <c r="S8790" i="4"/>
  <c r="R8790" i="4"/>
  <c r="Q8790" i="4"/>
  <c r="P8790" i="4"/>
  <c r="O8790" i="4"/>
  <c r="N8790" i="4"/>
  <c r="M8790" i="4"/>
  <c r="U8789" i="4"/>
  <c r="T8789" i="4"/>
  <c r="S8789" i="4"/>
  <c r="R8789" i="4"/>
  <c r="Q8789" i="4"/>
  <c r="P8789" i="4"/>
  <c r="O8789" i="4"/>
  <c r="N8789" i="4"/>
  <c r="M8789" i="4"/>
  <c r="U8788" i="4"/>
  <c r="T8788" i="4"/>
  <c r="S8788" i="4"/>
  <c r="R8788" i="4"/>
  <c r="Q8788" i="4"/>
  <c r="P8788" i="4"/>
  <c r="O8788" i="4"/>
  <c r="N8788" i="4"/>
  <c r="M8788" i="4"/>
  <c r="U8787" i="4"/>
  <c r="T8787" i="4"/>
  <c r="S8787" i="4"/>
  <c r="R8787" i="4"/>
  <c r="Q8787" i="4"/>
  <c r="P8787" i="4"/>
  <c r="O8787" i="4"/>
  <c r="N8787" i="4"/>
  <c r="M8787" i="4"/>
  <c r="U8786" i="4"/>
  <c r="T8786" i="4"/>
  <c r="S8786" i="4"/>
  <c r="R8786" i="4"/>
  <c r="Q8786" i="4"/>
  <c r="P8786" i="4"/>
  <c r="O8786" i="4"/>
  <c r="N8786" i="4"/>
  <c r="M8786" i="4"/>
  <c r="U8785" i="4"/>
  <c r="T8785" i="4"/>
  <c r="S8785" i="4"/>
  <c r="R8785" i="4"/>
  <c r="Q8785" i="4"/>
  <c r="P8785" i="4"/>
  <c r="O8785" i="4"/>
  <c r="N8785" i="4"/>
  <c r="M8785" i="4"/>
  <c r="U8784" i="4"/>
  <c r="T8784" i="4"/>
  <c r="S8784" i="4"/>
  <c r="R8784" i="4"/>
  <c r="Q8784" i="4"/>
  <c r="P8784" i="4"/>
  <c r="O8784" i="4"/>
  <c r="N8784" i="4"/>
  <c r="M8784" i="4"/>
  <c r="U8783" i="4"/>
  <c r="T8783" i="4"/>
  <c r="S8783" i="4"/>
  <c r="R8783" i="4"/>
  <c r="Q8783" i="4"/>
  <c r="P8783" i="4"/>
  <c r="O8783" i="4"/>
  <c r="N8783" i="4"/>
  <c r="M8783" i="4"/>
  <c r="U8782" i="4"/>
  <c r="T8782" i="4"/>
  <c r="S8782" i="4"/>
  <c r="R8782" i="4"/>
  <c r="Q8782" i="4"/>
  <c r="P8782" i="4"/>
  <c r="O8782" i="4"/>
  <c r="N8782" i="4"/>
  <c r="M8782" i="4"/>
  <c r="U8781" i="4"/>
  <c r="T8781" i="4"/>
  <c r="S8781" i="4"/>
  <c r="R8781" i="4"/>
  <c r="Q8781" i="4"/>
  <c r="P8781" i="4"/>
  <c r="O8781" i="4"/>
  <c r="N8781" i="4"/>
  <c r="M8781" i="4"/>
  <c r="U8780" i="4"/>
  <c r="T8780" i="4"/>
  <c r="S8780" i="4"/>
  <c r="R8780" i="4"/>
  <c r="Q8780" i="4"/>
  <c r="P8780" i="4"/>
  <c r="O8780" i="4"/>
  <c r="N8780" i="4"/>
  <c r="M8780" i="4"/>
  <c r="U8779" i="4"/>
  <c r="T8779" i="4"/>
  <c r="S8779" i="4"/>
  <c r="R8779" i="4"/>
  <c r="Q8779" i="4"/>
  <c r="P8779" i="4"/>
  <c r="O8779" i="4"/>
  <c r="N8779" i="4"/>
  <c r="M8779" i="4"/>
  <c r="U8778" i="4"/>
  <c r="T8778" i="4"/>
  <c r="S8778" i="4"/>
  <c r="R8778" i="4"/>
  <c r="Q8778" i="4"/>
  <c r="P8778" i="4"/>
  <c r="O8778" i="4"/>
  <c r="N8778" i="4"/>
  <c r="M8778" i="4"/>
  <c r="U8777" i="4"/>
  <c r="T8777" i="4"/>
  <c r="S8777" i="4"/>
  <c r="R8777" i="4"/>
  <c r="Q8777" i="4"/>
  <c r="P8777" i="4"/>
  <c r="O8777" i="4"/>
  <c r="N8777" i="4"/>
  <c r="M8777" i="4"/>
  <c r="U8776" i="4"/>
  <c r="T8776" i="4"/>
  <c r="S8776" i="4"/>
  <c r="R8776" i="4"/>
  <c r="Q8776" i="4"/>
  <c r="P8776" i="4"/>
  <c r="O8776" i="4"/>
  <c r="N8776" i="4"/>
  <c r="M8776" i="4"/>
  <c r="U8775" i="4"/>
  <c r="T8775" i="4"/>
  <c r="S8775" i="4"/>
  <c r="R8775" i="4"/>
  <c r="Q8775" i="4"/>
  <c r="P8775" i="4"/>
  <c r="O8775" i="4"/>
  <c r="N8775" i="4"/>
  <c r="M8775" i="4"/>
  <c r="U8774" i="4"/>
  <c r="T8774" i="4"/>
  <c r="S8774" i="4"/>
  <c r="R8774" i="4"/>
  <c r="Q8774" i="4"/>
  <c r="P8774" i="4"/>
  <c r="O8774" i="4"/>
  <c r="N8774" i="4"/>
  <c r="M8774" i="4"/>
  <c r="U8773" i="4"/>
  <c r="T8773" i="4"/>
  <c r="S8773" i="4"/>
  <c r="R8773" i="4"/>
  <c r="Q8773" i="4"/>
  <c r="P8773" i="4"/>
  <c r="O8773" i="4"/>
  <c r="N8773" i="4"/>
  <c r="M8773" i="4"/>
  <c r="U8772" i="4"/>
  <c r="T8772" i="4"/>
  <c r="S8772" i="4"/>
  <c r="R8772" i="4"/>
  <c r="Q8772" i="4"/>
  <c r="P8772" i="4"/>
  <c r="O8772" i="4"/>
  <c r="N8772" i="4"/>
  <c r="M8772" i="4"/>
  <c r="U8771" i="4"/>
  <c r="T8771" i="4"/>
  <c r="S8771" i="4"/>
  <c r="R8771" i="4"/>
  <c r="Q8771" i="4"/>
  <c r="P8771" i="4"/>
  <c r="O8771" i="4"/>
  <c r="N8771" i="4"/>
  <c r="M8771" i="4"/>
  <c r="U8770" i="4"/>
  <c r="T8770" i="4"/>
  <c r="S8770" i="4"/>
  <c r="R8770" i="4"/>
  <c r="Q8770" i="4"/>
  <c r="P8770" i="4"/>
  <c r="O8770" i="4"/>
  <c r="N8770" i="4"/>
  <c r="M8770" i="4"/>
  <c r="U8769" i="4"/>
  <c r="T8769" i="4"/>
  <c r="S8769" i="4"/>
  <c r="R8769" i="4"/>
  <c r="Q8769" i="4"/>
  <c r="P8769" i="4"/>
  <c r="O8769" i="4"/>
  <c r="N8769" i="4"/>
  <c r="M8769" i="4"/>
  <c r="U8768" i="4"/>
  <c r="T8768" i="4"/>
  <c r="S8768" i="4"/>
  <c r="R8768" i="4"/>
  <c r="Q8768" i="4"/>
  <c r="P8768" i="4"/>
  <c r="O8768" i="4"/>
  <c r="N8768" i="4"/>
  <c r="M8768" i="4"/>
  <c r="U8767" i="4"/>
  <c r="T8767" i="4"/>
  <c r="S8767" i="4"/>
  <c r="R8767" i="4"/>
  <c r="Q8767" i="4"/>
  <c r="P8767" i="4"/>
  <c r="O8767" i="4"/>
  <c r="N8767" i="4"/>
  <c r="M8767" i="4"/>
  <c r="U8766" i="4"/>
  <c r="T8766" i="4"/>
  <c r="S8766" i="4"/>
  <c r="R8766" i="4"/>
  <c r="Q8766" i="4"/>
  <c r="P8766" i="4"/>
  <c r="O8766" i="4"/>
  <c r="N8766" i="4"/>
  <c r="M8766" i="4"/>
  <c r="U8765" i="4"/>
  <c r="T8765" i="4"/>
  <c r="S8765" i="4"/>
  <c r="R8765" i="4"/>
  <c r="Q8765" i="4"/>
  <c r="P8765" i="4"/>
  <c r="O8765" i="4"/>
  <c r="N8765" i="4"/>
  <c r="M8765" i="4"/>
  <c r="U8764" i="4"/>
  <c r="T8764" i="4"/>
  <c r="S8764" i="4"/>
  <c r="R8764" i="4"/>
  <c r="Q8764" i="4"/>
  <c r="P8764" i="4"/>
  <c r="O8764" i="4"/>
  <c r="N8764" i="4"/>
  <c r="M8764" i="4"/>
  <c r="U8763" i="4"/>
  <c r="T8763" i="4"/>
  <c r="S8763" i="4"/>
  <c r="R8763" i="4"/>
  <c r="Q8763" i="4"/>
  <c r="P8763" i="4"/>
  <c r="O8763" i="4"/>
  <c r="N8763" i="4"/>
  <c r="M8763" i="4"/>
  <c r="U8762" i="4"/>
  <c r="T8762" i="4"/>
  <c r="S8762" i="4"/>
  <c r="R8762" i="4"/>
  <c r="Q8762" i="4"/>
  <c r="P8762" i="4"/>
  <c r="O8762" i="4"/>
  <c r="N8762" i="4"/>
  <c r="M8762" i="4"/>
  <c r="U8761" i="4"/>
  <c r="T8761" i="4"/>
  <c r="S8761" i="4"/>
  <c r="R8761" i="4"/>
  <c r="Q8761" i="4"/>
  <c r="P8761" i="4"/>
  <c r="O8761" i="4"/>
  <c r="N8761" i="4"/>
  <c r="M8761" i="4"/>
  <c r="U8760" i="4"/>
  <c r="T8760" i="4"/>
  <c r="S8760" i="4"/>
  <c r="R8760" i="4"/>
  <c r="Q8760" i="4"/>
  <c r="P8760" i="4"/>
  <c r="O8760" i="4"/>
  <c r="N8760" i="4"/>
  <c r="M8760" i="4"/>
  <c r="U8759" i="4"/>
  <c r="T8759" i="4"/>
  <c r="S8759" i="4"/>
  <c r="R8759" i="4"/>
  <c r="Q8759" i="4"/>
  <c r="P8759" i="4"/>
  <c r="O8759" i="4"/>
  <c r="N8759" i="4"/>
  <c r="M8759" i="4"/>
  <c r="U8758" i="4"/>
  <c r="T8758" i="4"/>
  <c r="S8758" i="4"/>
  <c r="R8758" i="4"/>
  <c r="Q8758" i="4"/>
  <c r="P8758" i="4"/>
  <c r="O8758" i="4"/>
  <c r="N8758" i="4"/>
  <c r="M8758" i="4"/>
  <c r="U8757" i="4"/>
  <c r="T8757" i="4"/>
  <c r="S8757" i="4"/>
  <c r="R8757" i="4"/>
  <c r="Q8757" i="4"/>
  <c r="P8757" i="4"/>
  <c r="O8757" i="4"/>
  <c r="N8757" i="4"/>
  <c r="M8757" i="4"/>
  <c r="U8756" i="4"/>
  <c r="T8756" i="4"/>
  <c r="S8756" i="4"/>
  <c r="R8756" i="4"/>
  <c r="Q8756" i="4"/>
  <c r="P8756" i="4"/>
  <c r="O8756" i="4"/>
  <c r="N8756" i="4"/>
  <c r="M8756" i="4"/>
  <c r="U8755" i="4"/>
  <c r="T8755" i="4"/>
  <c r="S8755" i="4"/>
  <c r="R8755" i="4"/>
  <c r="Q8755" i="4"/>
  <c r="P8755" i="4"/>
  <c r="O8755" i="4"/>
  <c r="N8755" i="4"/>
  <c r="M8755" i="4"/>
  <c r="U8754" i="4"/>
  <c r="T8754" i="4"/>
  <c r="S8754" i="4"/>
  <c r="R8754" i="4"/>
  <c r="Q8754" i="4"/>
  <c r="P8754" i="4"/>
  <c r="O8754" i="4"/>
  <c r="N8754" i="4"/>
  <c r="M8754" i="4"/>
  <c r="U8753" i="4"/>
  <c r="T8753" i="4"/>
  <c r="S8753" i="4"/>
  <c r="R8753" i="4"/>
  <c r="Q8753" i="4"/>
  <c r="P8753" i="4"/>
  <c r="O8753" i="4"/>
  <c r="N8753" i="4"/>
  <c r="M8753" i="4"/>
  <c r="U8752" i="4"/>
  <c r="T8752" i="4"/>
  <c r="S8752" i="4"/>
  <c r="R8752" i="4"/>
  <c r="Q8752" i="4"/>
  <c r="P8752" i="4"/>
  <c r="O8752" i="4"/>
  <c r="N8752" i="4"/>
  <c r="M8752" i="4"/>
  <c r="U8751" i="4"/>
  <c r="T8751" i="4"/>
  <c r="S8751" i="4"/>
  <c r="R8751" i="4"/>
  <c r="Q8751" i="4"/>
  <c r="P8751" i="4"/>
  <c r="O8751" i="4"/>
  <c r="N8751" i="4"/>
  <c r="M8751" i="4"/>
  <c r="U8750" i="4"/>
  <c r="T8750" i="4"/>
  <c r="S8750" i="4"/>
  <c r="R8750" i="4"/>
  <c r="Q8750" i="4"/>
  <c r="P8750" i="4"/>
  <c r="O8750" i="4"/>
  <c r="N8750" i="4"/>
  <c r="M8750" i="4"/>
  <c r="U8749" i="4"/>
  <c r="T8749" i="4"/>
  <c r="S8749" i="4"/>
  <c r="R8749" i="4"/>
  <c r="Q8749" i="4"/>
  <c r="P8749" i="4"/>
  <c r="O8749" i="4"/>
  <c r="N8749" i="4"/>
  <c r="M8749" i="4"/>
  <c r="U8748" i="4"/>
  <c r="T8748" i="4"/>
  <c r="S8748" i="4"/>
  <c r="R8748" i="4"/>
  <c r="Q8748" i="4"/>
  <c r="P8748" i="4"/>
  <c r="O8748" i="4"/>
  <c r="N8748" i="4"/>
  <c r="M8748" i="4"/>
  <c r="U8747" i="4"/>
  <c r="T8747" i="4"/>
  <c r="S8747" i="4"/>
  <c r="R8747" i="4"/>
  <c r="Q8747" i="4"/>
  <c r="P8747" i="4"/>
  <c r="O8747" i="4"/>
  <c r="N8747" i="4"/>
  <c r="M8747" i="4"/>
  <c r="U8746" i="4"/>
  <c r="T8746" i="4"/>
  <c r="S8746" i="4"/>
  <c r="R8746" i="4"/>
  <c r="Q8746" i="4"/>
  <c r="P8746" i="4"/>
  <c r="O8746" i="4"/>
  <c r="N8746" i="4"/>
  <c r="M8746" i="4"/>
  <c r="U8745" i="4"/>
  <c r="T8745" i="4"/>
  <c r="S8745" i="4"/>
  <c r="R8745" i="4"/>
  <c r="Q8745" i="4"/>
  <c r="P8745" i="4"/>
  <c r="O8745" i="4"/>
  <c r="N8745" i="4"/>
  <c r="M8745" i="4"/>
  <c r="U8744" i="4"/>
  <c r="T8744" i="4"/>
  <c r="S8744" i="4"/>
  <c r="R8744" i="4"/>
  <c r="Q8744" i="4"/>
  <c r="P8744" i="4"/>
  <c r="O8744" i="4"/>
  <c r="N8744" i="4"/>
  <c r="M8744" i="4"/>
  <c r="U8743" i="4"/>
  <c r="T8743" i="4"/>
  <c r="S8743" i="4"/>
  <c r="R8743" i="4"/>
  <c r="Q8743" i="4"/>
  <c r="P8743" i="4"/>
  <c r="O8743" i="4"/>
  <c r="N8743" i="4"/>
  <c r="M8743" i="4"/>
  <c r="U8742" i="4"/>
  <c r="T8742" i="4"/>
  <c r="S8742" i="4"/>
  <c r="R8742" i="4"/>
  <c r="Q8742" i="4"/>
  <c r="P8742" i="4"/>
  <c r="O8742" i="4"/>
  <c r="N8742" i="4"/>
  <c r="M8742" i="4"/>
  <c r="U8741" i="4"/>
  <c r="T8741" i="4"/>
  <c r="S8741" i="4"/>
  <c r="R8741" i="4"/>
  <c r="Q8741" i="4"/>
  <c r="P8741" i="4"/>
  <c r="O8741" i="4"/>
  <c r="N8741" i="4"/>
  <c r="M8741" i="4"/>
  <c r="U8740" i="4"/>
  <c r="T8740" i="4"/>
  <c r="S8740" i="4"/>
  <c r="R8740" i="4"/>
  <c r="Q8740" i="4"/>
  <c r="P8740" i="4"/>
  <c r="O8740" i="4"/>
  <c r="N8740" i="4"/>
  <c r="M8740" i="4"/>
  <c r="U8739" i="4"/>
  <c r="T8739" i="4"/>
  <c r="S8739" i="4"/>
  <c r="R8739" i="4"/>
  <c r="Q8739" i="4"/>
  <c r="P8739" i="4"/>
  <c r="O8739" i="4"/>
  <c r="N8739" i="4"/>
  <c r="M8739" i="4"/>
  <c r="U8738" i="4"/>
  <c r="T8738" i="4"/>
  <c r="S8738" i="4"/>
  <c r="R8738" i="4"/>
  <c r="Q8738" i="4"/>
  <c r="P8738" i="4"/>
  <c r="O8738" i="4"/>
  <c r="N8738" i="4"/>
  <c r="M8738" i="4"/>
  <c r="U8737" i="4"/>
  <c r="T8737" i="4"/>
  <c r="S8737" i="4"/>
  <c r="R8737" i="4"/>
  <c r="Q8737" i="4"/>
  <c r="P8737" i="4"/>
  <c r="O8737" i="4"/>
  <c r="N8737" i="4"/>
  <c r="M8737" i="4"/>
  <c r="U8736" i="4"/>
  <c r="T8736" i="4"/>
  <c r="S8736" i="4"/>
  <c r="R8736" i="4"/>
  <c r="Q8736" i="4"/>
  <c r="P8736" i="4"/>
  <c r="O8736" i="4"/>
  <c r="N8736" i="4"/>
  <c r="M8736" i="4"/>
  <c r="U8735" i="4"/>
  <c r="T8735" i="4"/>
  <c r="S8735" i="4"/>
  <c r="R8735" i="4"/>
  <c r="Q8735" i="4"/>
  <c r="P8735" i="4"/>
  <c r="O8735" i="4"/>
  <c r="N8735" i="4"/>
  <c r="M8735" i="4"/>
  <c r="U8734" i="4"/>
  <c r="T8734" i="4"/>
  <c r="S8734" i="4"/>
  <c r="R8734" i="4"/>
  <c r="Q8734" i="4"/>
  <c r="P8734" i="4"/>
  <c r="O8734" i="4"/>
  <c r="N8734" i="4"/>
  <c r="M8734" i="4"/>
  <c r="U8733" i="4"/>
  <c r="T8733" i="4"/>
  <c r="S8733" i="4"/>
  <c r="R8733" i="4"/>
  <c r="Q8733" i="4"/>
  <c r="P8733" i="4"/>
  <c r="O8733" i="4"/>
  <c r="N8733" i="4"/>
  <c r="M8733" i="4"/>
  <c r="U8732" i="4"/>
  <c r="T8732" i="4"/>
  <c r="S8732" i="4"/>
  <c r="R8732" i="4"/>
  <c r="Q8732" i="4"/>
  <c r="P8732" i="4"/>
  <c r="O8732" i="4"/>
  <c r="N8732" i="4"/>
  <c r="M8732" i="4"/>
  <c r="U8731" i="4"/>
  <c r="T8731" i="4"/>
  <c r="S8731" i="4"/>
  <c r="R8731" i="4"/>
  <c r="Q8731" i="4"/>
  <c r="P8731" i="4"/>
  <c r="O8731" i="4"/>
  <c r="N8731" i="4"/>
  <c r="M8731" i="4"/>
  <c r="U8730" i="4"/>
  <c r="T8730" i="4"/>
  <c r="S8730" i="4"/>
  <c r="R8730" i="4"/>
  <c r="Q8730" i="4"/>
  <c r="P8730" i="4"/>
  <c r="O8730" i="4"/>
  <c r="N8730" i="4"/>
  <c r="M8730" i="4"/>
  <c r="U8729" i="4"/>
  <c r="T8729" i="4"/>
  <c r="S8729" i="4"/>
  <c r="R8729" i="4"/>
  <c r="Q8729" i="4"/>
  <c r="P8729" i="4"/>
  <c r="O8729" i="4"/>
  <c r="N8729" i="4"/>
  <c r="M8729" i="4"/>
  <c r="U8728" i="4"/>
  <c r="T8728" i="4"/>
  <c r="S8728" i="4"/>
  <c r="R8728" i="4"/>
  <c r="Q8728" i="4"/>
  <c r="P8728" i="4"/>
  <c r="O8728" i="4"/>
  <c r="N8728" i="4"/>
  <c r="M8728" i="4"/>
  <c r="U8727" i="4"/>
  <c r="T8727" i="4"/>
  <c r="S8727" i="4"/>
  <c r="R8727" i="4"/>
  <c r="Q8727" i="4"/>
  <c r="P8727" i="4"/>
  <c r="O8727" i="4"/>
  <c r="N8727" i="4"/>
  <c r="M8727" i="4"/>
  <c r="U8726" i="4"/>
  <c r="T8726" i="4"/>
  <c r="S8726" i="4"/>
  <c r="R8726" i="4"/>
  <c r="Q8726" i="4"/>
  <c r="P8726" i="4"/>
  <c r="O8726" i="4"/>
  <c r="N8726" i="4"/>
  <c r="M8726" i="4"/>
  <c r="U8725" i="4"/>
  <c r="T8725" i="4"/>
  <c r="S8725" i="4"/>
  <c r="R8725" i="4"/>
  <c r="Q8725" i="4"/>
  <c r="P8725" i="4"/>
  <c r="O8725" i="4"/>
  <c r="N8725" i="4"/>
  <c r="M8725" i="4"/>
  <c r="U8724" i="4"/>
  <c r="T8724" i="4"/>
  <c r="S8724" i="4"/>
  <c r="R8724" i="4"/>
  <c r="Q8724" i="4"/>
  <c r="P8724" i="4"/>
  <c r="O8724" i="4"/>
  <c r="N8724" i="4"/>
  <c r="M8724" i="4"/>
  <c r="U8723" i="4"/>
  <c r="T8723" i="4"/>
  <c r="S8723" i="4"/>
  <c r="R8723" i="4"/>
  <c r="Q8723" i="4"/>
  <c r="P8723" i="4"/>
  <c r="O8723" i="4"/>
  <c r="N8723" i="4"/>
  <c r="M8723" i="4"/>
  <c r="U8722" i="4"/>
  <c r="T8722" i="4"/>
  <c r="S8722" i="4"/>
  <c r="R8722" i="4"/>
  <c r="Q8722" i="4"/>
  <c r="P8722" i="4"/>
  <c r="O8722" i="4"/>
  <c r="N8722" i="4"/>
  <c r="M8722" i="4"/>
  <c r="U8721" i="4"/>
  <c r="T8721" i="4"/>
  <c r="S8721" i="4"/>
  <c r="R8721" i="4"/>
  <c r="Q8721" i="4"/>
  <c r="P8721" i="4"/>
  <c r="O8721" i="4"/>
  <c r="N8721" i="4"/>
  <c r="M8721" i="4"/>
  <c r="U8720" i="4"/>
  <c r="T8720" i="4"/>
  <c r="S8720" i="4"/>
  <c r="R8720" i="4"/>
  <c r="Q8720" i="4"/>
  <c r="P8720" i="4"/>
  <c r="O8720" i="4"/>
  <c r="N8720" i="4"/>
  <c r="M8720" i="4"/>
  <c r="U8719" i="4"/>
  <c r="T8719" i="4"/>
  <c r="S8719" i="4"/>
  <c r="R8719" i="4"/>
  <c r="Q8719" i="4"/>
  <c r="P8719" i="4"/>
  <c r="O8719" i="4"/>
  <c r="N8719" i="4"/>
  <c r="M8719" i="4"/>
  <c r="U8718" i="4"/>
  <c r="T8718" i="4"/>
  <c r="S8718" i="4"/>
  <c r="R8718" i="4"/>
  <c r="Q8718" i="4"/>
  <c r="P8718" i="4"/>
  <c r="O8718" i="4"/>
  <c r="N8718" i="4"/>
  <c r="M8718" i="4"/>
  <c r="U8717" i="4"/>
  <c r="T8717" i="4"/>
  <c r="S8717" i="4"/>
  <c r="R8717" i="4"/>
  <c r="Q8717" i="4"/>
  <c r="P8717" i="4"/>
  <c r="O8717" i="4"/>
  <c r="N8717" i="4"/>
  <c r="M8717" i="4"/>
  <c r="U8716" i="4"/>
  <c r="T8716" i="4"/>
  <c r="S8716" i="4"/>
  <c r="R8716" i="4"/>
  <c r="Q8716" i="4"/>
  <c r="P8716" i="4"/>
  <c r="O8716" i="4"/>
  <c r="N8716" i="4"/>
  <c r="M8716" i="4"/>
  <c r="U8715" i="4"/>
  <c r="T8715" i="4"/>
  <c r="S8715" i="4"/>
  <c r="R8715" i="4"/>
  <c r="Q8715" i="4"/>
  <c r="P8715" i="4"/>
  <c r="O8715" i="4"/>
  <c r="N8715" i="4"/>
  <c r="M8715" i="4"/>
  <c r="U8714" i="4"/>
  <c r="T8714" i="4"/>
  <c r="S8714" i="4"/>
  <c r="R8714" i="4"/>
  <c r="Q8714" i="4"/>
  <c r="P8714" i="4"/>
  <c r="O8714" i="4"/>
  <c r="N8714" i="4"/>
  <c r="M8714" i="4"/>
  <c r="U8713" i="4"/>
  <c r="T8713" i="4"/>
  <c r="S8713" i="4"/>
  <c r="R8713" i="4"/>
  <c r="Q8713" i="4"/>
  <c r="P8713" i="4"/>
  <c r="O8713" i="4"/>
  <c r="N8713" i="4"/>
  <c r="M8713" i="4"/>
  <c r="U8712" i="4"/>
  <c r="T8712" i="4"/>
  <c r="S8712" i="4"/>
  <c r="R8712" i="4"/>
  <c r="Q8712" i="4"/>
  <c r="P8712" i="4"/>
  <c r="O8712" i="4"/>
  <c r="N8712" i="4"/>
  <c r="M8712" i="4"/>
  <c r="U8711" i="4"/>
  <c r="T8711" i="4"/>
  <c r="S8711" i="4"/>
  <c r="R8711" i="4"/>
  <c r="Q8711" i="4"/>
  <c r="P8711" i="4"/>
  <c r="O8711" i="4"/>
  <c r="N8711" i="4"/>
  <c r="M8711" i="4"/>
  <c r="U8710" i="4"/>
  <c r="T8710" i="4"/>
  <c r="S8710" i="4"/>
  <c r="R8710" i="4"/>
  <c r="Q8710" i="4"/>
  <c r="P8710" i="4"/>
  <c r="O8710" i="4"/>
  <c r="N8710" i="4"/>
  <c r="M8710" i="4"/>
  <c r="U8709" i="4"/>
  <c r="T8709" i="4"/>
  <c r="S8709" i="4"/>
  <c r="R8709" i="4"/>
  <c r="Q8709" i="4"/>
  <c r="P8709" i="4"/>
  <c r="O8709" i="4"/>
  <c r="N8709" i="4"/>
  <c r="M8709" i="4"/>
  <c r="U8708" i="4"/>
  <c r="T8708" i="4"/>
  <c r="S8708" i="4"/>
  <c r="R8708" i="4"/>
  <c r="Q8708" i="4"/>
  <c r="P8708" i="4"/>
  <c r="O8708" i="4"/>
  <c r="N8708" i="4"/>
  <c r="M8708" i="4"/>
  <c r="U8707" i="4"/>
  <c r="T8707" i="4"/>
  <c r="S8707" i="4"/>
  <c r="R8707" i="4"/>
  <c r="Q8707" i="4"/>
  <c r="P8707" i="4"/>
  <c r="O8707" i="4"/>
  <c r="N8707" i="4"/>
  <c r="M8707" i="4"/>
  <c r="U8706" i="4"/>
  <c r="T8706" i="4"/>
  <c r="S8706" i="4"/>
  <c r="R8706" i="4"/>
  <c r="Q8706" i="4"/>
  <c r="P8706" i="4"/>
  <c r="O8706" i="4"/>
  <c r="N8706" i="4"/>
  <c r="M8706" i="4"/>
  <c r="U8705" i="4"/>
  <c r="T8705" i="4"/>
  <c r="S8705" i="4"/>
  <c r="R8705" i="4"/>
  <c r="Q8705" i="4"/>
  <c r="P8705" i="4"/>
  <c r="O8705" i="4"/>
  <c r="N8705" i="4"/>
  <c r="M8705" i="4"/>
  <c r="U8704" i="4"/>
  <c r="T8704" i="4"/>
  <c r="S8704" i="4"/>
  <c r="R8704" i="4"/>
  <c r="Q8704" i="4"/>
  <c r="P8704" i="4"/>
  <c r="O8704" i="4"/>
  <c r="N8704" i="4"/>
  <c r="M8704" i="4"/>
  <c r="U8703" i="4"/>
  <c r="T8703" i="4"/>
  <c r="S8703" i="4"/>
  <c r="R8703" i="4"/>
  <c r="Q8703" i="4"/>
  <c r="P8703" i="4"/>
  <c r="O8703" i="4"/>
  <c r="N8703" i="4"/>
  <c r="M8703" i="4"/>
  <c r="U8702" i="4"/>
  <c r="T8702" i="4"/>
  <c r="S8702" i="4"/>
  <c r="R8702" i="4"/>
  <c r="Q8702" i="4"/>
  <c r="P8702" i="4"/>
  <c r="O8702" i="4"/>
  <c r="N8702" i="4"/>
  <c r="M8702" i="4"/>
  <c r="U8701" i="4"/>
  <c r="T8701" i="4"/>
  <c r="S8701" i="4"/>
  <c r="R8701" i="4"/>
  <c r="Q8701" i="4"/>
  <c r="P8701" i="4"/>
  <c r="O8701" i="4"/>
  <c r="N8701" i="4"/>
  <c r="M8701" i="4"/>
  <c r="U8700" i="4"/>
  <c r="T8700" i="4"/>
  <c r="S8700" i="4"/>
  <c r="R8700" i="4"/>
  <c r="Q8700" i="4"/>
  <c r="P8700" i="4"/>
  <c r="O8700" i="4"/>
  <c r="N8700" i="4"/>
  <c r="M8700" i="4"/>
  <c r="U8699" i="4"/>
  <c r="T8699" i="4"/>
  <c r="S8699" i="4"/>
  <c r="R8699" i="4"/>
  <c r="Q8699" i="4"/>
  <c r="P8699" i="4"/>
  <c r="O8699" i="4"/>
  <c r="N8699" i="4"/>
  <c r="M8699" i="4"/>
  <c r="U8698" i="4"/>
  <c r="T8698" i="4"/>
  <c r="S8698" i="4"/>
  <c r="R8698" i="4"/>
  <c r="Q8698" i="4"/>
  <c r="P8698" i="4"/>
  <c r="O8698" i="4"/>
  <c r="N8698" i="4"/>
  <c r="M8698" i="4"/>
  <c r="U8697" i="4"/>
  <c r="T8697" i="4"/>
  <c r="S8697" i="4"/>
  <c r="R8697" i="4"/>
  <c r="Q8697" i="4"/>
  <c r="P8697" i="4"/>
  <c r="O8697" i="4"/>
  <c r="N8697" i="4"/>
  <c r="M8697" i="4"/>
  <c r="U8696" i="4"/>
  <c r="T8696" i="4"/>
  <c r="S8696" i="4"/>
  <c r="R8696" i="4"/>
  <c r="Q8696" i="4"/>
  <c r="P8696" i="4"/>
  <c r="O8696" i="4"/>
  <c r="N8696" i="4"/>
  <c r="M8696" i="4"/>
  <c r="U8695" i="4"/>
  <c r="T8695" i="4"/>
  <c r="S8695" i="4"/>
  <c r="R8695" i="4"/>
  <c r="Q8695" i="4"/>
  <c r="P8695" i="4"/>
  <c r="O8695" i="4"/>
  <c r="N8695" i="4"/>
  <c r="M8695" i="4"/>
  <c r="U8694" i="4"/>
  <c r="T8694" i="4"/>
  <c r="S8694" i="4"/>
  <c r="R8694" i="4"/>
  <c r="Q8694" i="4"/>
  <c r="P8694" i="4"/>
  <c r="O8694" i="4"/>
  <c r="N8694" i="4"/>
  <c r="M8694" i="4"/>
  <c r="U8693" i="4"/>
  <c r="T8693" i="4"/>
  <c r="S8693" i="4"/>
  <c r="R8693" i="4"/>
  <c r="Q8693" i="4"/>
  <c r="P8693" i="4"/>
  <c r="O8693" i="4"/>
  <c r="N8693" i="4"/>
  <c r="M8693" i="4"/>
  <c r="U8692" i="4"/>
  <c r="T8692" i="4"/>
  <c r="S8692" i="4"/>
  <c r="R8692" i="4"/>
  <c r="Q8692" i="4"/>
  <c r="P8692" i="4"/>
  <c r="O8692" i="4"/>
  <c r="N8692" i="4"/>
  <c r="M8692" i="4"/>
  <c r="U8691" i="4"/>
  <c r="T8691" i="4"/>
  <c r="S8691" i="4"/>
  <c r="R8691" i="4"/>
  <c r="Q8691" i="4"/>
  <c r="P8691" i="4"/>
  <c r="O8691" i="4"/>
  <c r="N8691" i="4"/>
  <c r="M8691" i="4"/>
  <c r="U8690" i="4"/>
  <c r="T8690" i="4"/>
  <c r="S8690" i="4"/>
  <c r="R8690" i="4"/>
  <c r="Q8690" i="4"/>
  <c r="P8690" i="4"/>
  <c r="O8690" i="4"/>
  <c r="N8690" i="4"/>
  <c r="M8690" i="4"/>
  <c r="U8689" i="4"/>
  <c r="T8689" i="4"/>
  <c r="S8689" i="4"/>
  <c r="R8689" i="4"/>
  <c r="Q8689" i="4"/>
  <c r="P8689" i="4"/>
  <c r="O8689" i="4"/>
  <c r="N8689" i="4"/>
  <c r="M8689" i="4"/>
  <c r="U8688" i="4"/>
  <c r="T8688" i="4"/>
  <c r="S8688" i="4"/>
  <c r="R8688" i="4"/>
  <c r="Q8688" i="4"/>
  <c r="P8688" i="4"/>
  <c r="O8688" i="4"/>
  <c r="N8688" i="4"/>
  <c r="M8688" i="4"/>
  <c r="U8687" i="4"/>
  <c r="T8687" i="4"/>
  <c r="S8687" i="4"/>
  <c r="R8687" i="4"/>
  <c r="Q8687" i="4"/>
  <c r="P8687" i="4"/>
  <c r="O8687" i="4"/>
  <c r="N8687" i="4"/>
  <c r="M8687" i="4"/>
  <c r="U8686" i="4"/>
  <c r="T8686" i="4"/>
  <c r="S8686" i="4"/>
  <c r="R8686" i="4"/>
  <c r="Q8686" i="4"/>
  <c r="P8686" i="4"/>
  <c r="O8686" i="4"/>
  <c r="N8686" i="4"/>
  <c r="M8686" i="4"/>
  <c r="U8685" i="4"/>
  <c r="T8685" i="4"/>
  <c r="S8685" i="4"/>
  <c r="R8685" i="4"/>
  <c r="Q8685" i="4"/>
  <c r="P8685" i="4"/>
  <c r="O8685" i="4"/>
  <c r="N8685" i="4"/>
  <c r="M8685" i="4"/>
  <c r="U8684" i="4"/>
  <c r="T8684" i="4"/>
  <c r="S8684" i="4"/>
  <c r="R8684" i="4"/>
  <c r="Q8684" i="4"/>
  <c r="P8684" i="4"/>
  <c r="O8684" i="4"/>
  <c r="N8684" i="4"/>
  <c r="M8684" i="4"/>
  <c r="U8683" i="4"/>
  <c r="T8683" i="4"/>
  <c r="S8683" i="4"/>
  <c r="R8683" i="4"/>
  <c r="Q8683" i="4"/>
  <c r="P8683" i="4"/>
  <c r="O8683" i="4"/>
  <c r="N8683" i="4"/>
  <c r="M8683" i="4"/>
  <c r="U8682" i="4"/>
  <c r="T8682" i="4"/>
  <c r="S8682" i="4"/>
  <c r="R8682" i="4"/>
  <c r="Q8682" i="4"/>
  <c r="P8682" i="4"/>
  <c r="O8682" i="4"/>
  <c r="N8682" i="4"/>
  <c r="M8682" i="4"/>
  <c r="U8681" i="4"/>
  <c r="T8681" i="4"/>
  <c r="S8681" i="4"/>
  <c r="R8681" i="4"/>
  <c r="Q8681" i="4"/>
  <c r="P8681" i="4"/>
  <c r="O8681" i="4"/>
  <c r="N8681" i="4"/>
  <c r="M8681" i="4"/>
  <c r="U8680" i="4"/>
  <c r="T8680" i="4"/>
  <c r="S8680" i="4"/>
  <c r="R8680" i="4"/>
  <c r="Q8680" i="4"/>
  <c r="P8680" i="4"/>
  <c r="O8680" i="4"/>
  <c r="N8680" i="4"/>
  <c r="M8680" i="4"/>
  <c r="U8679" i="4"/>
  <c r="T8679" i="4"/>
  <c r="S8679" i="4"/>
  <c r="R8679" i="4"/>
  <c r="Q8679" i="4"/>
  <c r="P8679" i="4"/>
  <c r="O8679" i="4"/>
  <c r="N8679" i="4"/>
  <c r="M8679" i="4"/>
  <c r="U8678" i="4"/>
  <c r="T8678" i="4"/>
  <c r="S8678" i="4"/>
  <c r="R8678" i="4"/>
  <c r="Q8678" i="4"/>
  <c r="P8678" i="4"/>
  <c r="O8678" i="4"/>
  <c r="N8678" i="4"/>
  <c r="M8678" i="4"/>
  <c r="U8677" i="4"/>
  <c r="T8677" i="4"/>
  <c r="S8677" i="4"/>
  <c r="R8677" i="4"/>
  <c r="Q8677" i="4"/>
  <c r="P8677" i="4"/>
  <c r="O8677" i="4"/>
  <c r="N8677" i="4"/>
  <c r="M8677" i="4"/>
  <c r="U8676" i="4"/>
  <c r="T8676" i="4"/>
  <c r="S8676" i="4"/>
  <c r="R8676" i="4"/>
  <c r="Q8676" i="4"/>
  <c r="P8676" i="4"/>
  <c r="O8676" i="4"/>
  <c r="N8676" i="4"/>
  <c r="M8676" i="4"/>
  <c r="U8675" i="4"/>
  <c r="T8675" i="4"/>
  <c r="S8675" i="4"/>
  <c r="R8675" i="4"/>
  <c r="Q8675" i="4"/>
  <c r="P8675" i="4"/>
  <c r="O8675" i="4"/>
  <c r="N8675" i="4"/>
  <c r="M8675" i="4"/>
  <c r="U8674" i="4"/>
  <c r="T8674" i="4"/>
  <c r="S8674" i="4"/>
  <c r="R8674" i="4"/>
  <c r="Q8674" i="4"/>
  <c r="P8674" i="4"/>
  <c r="O8674" i="4"/>
  <c r="N8674" i="4"/>
  <c r="M8674" i="4"/>
  <c r="U8673" i="4"/>
  <c r="T8673" i="4"/>
  <c r="S8673" i="4"/>
  <c r="R8673" i="4"/>
  <c r="Q8673" i="4"/>
  <c r="P8673" i="4"/>
  <c r="O8673" i="4"/>
  <c r="N8673" i="4"/>
  <c r="M8673" i="4"/>
  <c r="U8672" i="4"/>
  <c r="T8672" i="4"/>
  <c r="S8672" i="4"/>
  <c r="R8672" i="4"/>
  <c r="Q8672" i="4"/>
  <c r="P8672" i="4"/>
  <c r="O8672" i="4"/>
  <c r="N8672" i="4"/>
  <c r="M8672" i="4"/>
  <c r="U8671" i="4"/>
  <c r="T8671" i="4"/>
  <c r="S8671" i="4"/>
  <c r="R8671" i="4"/>
  <c r="Q8671" i="4"/>
  <c r="P8671" i="4"/>
  <c r="O8671" i="4"/>
  <c r="N8671" i="4"/>
  <c r="M8671" i="4"/>
  <c r="U8670" i="4"/>
  <c r="T8670" i="4"/>
  <c r="S8670" i="4"/>
  <c r="R8670" i="4"/>
  <c r="Q8670" i="4"/>
  <c r="P8670" i="4"/>
  <c r="O8670" i="4"/>
  <c r="N8670" i="4"/>
  <c r="M8670" i="4"/>
  <c r="U8669" i="4"/>
  <c r="T8669" i="4"/>
  <c r="S8669" i="4"/>
  <c r="R8669" i="4"/>
  <c r="Q8669" i="4"/>
  <c r="P8669" i="4"/>
  <c r="O8669" i="4"/>
  <c r="N8669" i="4"/>
  <c r="M8669" i="4"/>
  <c r="U8668" i="4"/>
  <c r="T8668" i="4"/>
  <c r="S8668" i="4"/>
  <c r="R8668" i="4"/>
  <c r="Q8668" i="4"/>
  <c r="P8668" i="4"/>
  <c r="O8668" i="4"/>
  <c r="N8668" i="4"/>
  <c r="M8668" i="4"/>
  <c r="U8667" i="4"/>
  <c r="T8667" i="4"/>
  <c r="S8667" i="4"/>
  <c r="R8667" i="4"/>
  <c r="Q8667" i="4"/>
  <c r="P8667" i="4"/>
  <c r="O8667" i="4"/>
  <c r="N8667" i="4"/>
  <c r="M8667" i="4"/>
  <c r="U8666" i="4"/>
  <c r="T8666" i="4"/>
  <c r="S8666" i="4"/>
  <c r="R8666" i="4"/>
  <c r="Q8666" i="4"/>
  <c r="P8666" i="4"/>
  <c r="O8666" i="4"/>
  <c r="N8666" i="4"/>
  <c r="M8666" i="4"/>
  <c r="U8665" i="4"/>
  <c r="T8665" i="4"/>
  <c r="S8665" i="4"/>
  <c r="R8665" i="4"/>
  <c r="Q8665" i="4"/>
  <c r="P8665" i="4"/>
  <c r="O8665" i="4"/>
  <c r="N8665" i="4"/>
  <c r="M8665" i="4"/>
  <c r="U8664" i="4"/>
  <c r="T8664" i="4"/>
  <c r="S8664" i="4"/>
  <c r="R8664" i="4"/>
  <c r="Q8664" i="4"/>
  <c r="P8664" i="4"/>
  <c r="O8664" i="4"/>
  <c r="N8664" i="4"/>
  <c r="M8664" i="4"/>
  <c r="U8663" i="4"/>
  <c r="T8663" i="4"/>
  <c r="S8663" i="4"/>
  <c r="R8663" i="4"/>
  <c r="Q8663" i="4"/>
  <c r="P8663" i="4"/>
  <c r="O8663" i="4"/>
  <c r="N8663" i="4"/>
  <c r="M8663" i="4"/>
  <c r="U8662" i="4"/>
  <c r="T8662" i="4"/>
  <c r="S8662" i="4"/>
  <c r="R8662" i="4"/>
  <c r="Q8662" i="4"/>
  <c r="P8662" i="4"/>
  <c r="O8662" i="4"/>
  <c r="N8662" i="4"/>
  <c r="M8662" i="4"/>
  <c r="U8661" i="4"/>
  <c r="T8661" i="4"/>
  <c r="S8661" i="4"/>
  <c r="R8661" i="4"/>
  <c r="Q8661" i="4"/>
  <c r="P8661" i="4"/>
  <c r="O8661" i="4"/>
  <c r="N8661" i="4"/>
  <c r="M8661" i="4"/>
  <c r="U8660" i="4"/>
  <c r="T8660" i="4"/>
  <c r="S8660" i="4"/>
  <c r="R8660" i="4"/>
  <c r="Q8660" i="4"/>
  <c r="P8660" i="4"/>
  <c r="O8660" i="4"/>
  <c r="N8660" i="4"/>
  <c r="M8660" i="4"/>
  <c r="U8659" i="4"/>
  <c r="T8659" i="4"/>
  <c r="S8659" i="4"/>
  <c r="R8659" i="4"/>
  <c r="Q8659" i="4"/>
  <c r="P8659" i="4"/>
  <c r="O8659" i="4"/>
  <c r="N8659" i="4"/>
  <c r="M8659" i="4"/>
  <c r="U8658" i="4"/>
  <c r="T8658" i="4"/>
  <c r="S8658" i="4"/>
  <c r="R8658" i="4"/>
  <c r="Q8658" i="4"/>
  <c r="P8658" i="4"/>
  <c r="O8658" i="4"/>
  <c r="N8658" i="4"/>
  <c r="M8658" i="4"/>
  <c r="U8657" i="4"/>
  <c r="T8657" i="4"/>
  <c r="S8657" i="4"/>
  <c r="R8657" i="4"/>
  <c r="Q8657" i="4"/>
  <c r="P8657" i="4"/>
  <c r="O8657" i="4"/>
  <c r="N8657" i="4"/>
  <c r="M8657" i="4"/>
  <c r="U8656" i="4"/>
  <c r="T8656" i="4"/>
  <c r="S8656" i="4"/>
  <c r="R8656" i="4"/>
  <c r="Q8656" i="4"/>
  <c r="P8656" i="4"/>
  <c r="O8656" i="4"/>
  <c r="N8656" i="4"/>
  <c r="M8656" i="4"/>
  <c r="U8655" i="4"/>
  <c r="T8655" i="4"/>
  <c r="S8655" i="4"/>
  <c r="R8655" i="4"/>
  <c r="Q8655" i="4"/>
  <c r="P8655" i="4"/>
  <c r="O8655" i="4"/>
  <c r="N8655" i="4"/>
  <c r="M8655" i="4"/>
  <c r="U8654" i="4"/>
  <c r="T8654" i="4"/>
  <c r="S8654" i="4"/>
  <c r="R8654" i="4"/>
  <c r="Q8654" i="4"/>
  <c r="P8654" i="4"/>
  <c r="O8654" i="4"/>
  <c r="N8654" i="4"/>
  <c r="M8654" i="4"/>
  <c r="U8653" i="4"/>
  <c r="T8653" i="4"/>
  <c r="S8653" i="4"/>
  <c r="R8653" i="4"/>
  <c r="Q8653" i="4"/>
  <c r="P8653" i="4"/>
  <c r="O8653" i="4"/>
  <c r="N8653" i="4"/>
  <c r="M8653" i="4"/>
  <c r="U8652" i="4"/>
  <c r="T8652" i="4"/>
  <c r="S8652" i="4"/>
  <c r="R8652" i="4"/>
  <c r="Q8652" i="4"/>
  <c r="P8652" i="4"/>
  <c r="O8652" i="4"/>
  <c r="N8652" i="4"/>
  <c r="M8652" i="4"/>
  <c r="U8651" i="4"/>
  <c r="T8651" i="4"/>
  <c r="S8651" i="4"/>
  <c r="R8651" i="4"/>
  <c r="Q8651" i="4"/>
  <c r="P8651" i="4"/>
  <c r="O8651" i="4"/>
  <c r="N8651" i="4"/>
  <c r="M8651" i="4"/>
  <c r="U8650" i="4"/>
  <c r="T8650" i="4"/>
  <c r="S8650" i="4"/>
  <c r="R8650" i="4"/>
  <c r="Q8650" i="4"/>
  <c r="P8650" i="4"/>
  <c r="O8650" i="4"/>
  <c r="N8650" i="4"/>
  <c r="M8650" i="4"/>
  <c r="U8649" i="4"/>
  <c r="T8649" i="4"/>
  <c r="S8649" i="4"/>
  <c r="R8649" i="4"/>
  <c r="Q8649" i="4"/>
  <c r="P8649" i="4"/>
  <c r="O8649" i="4"/>
  <c r="N8649" i="4"/>
  <c r="M8649" i="4"/>
  <c r="U8648" i="4"/>
  <c r="T8648" i="4"/>
  <c r="S8648" i="4"/>
  <c r="R8648" i="4"/>
  <c r="Q8648" i="4"/>
  <c r="P8648" i="4"/>
  <c r="O8648" i="4"/>
  <c r="N8648" i="4"/>
  <c r="M8648" i="4"/>
  <c r="U8647" i="4"/>
  <c r="T8647" i="4"/>
  <c r="S8647" i="4"/>
  <c r="R8647" i="4"/>
  <c r="Q8647" i="4"/>
  <c r="P8647" i="4"/>
  <c r="O8647" i="4"/>
  <c r="N8647" i="4"/>
  <c r="M8647" i="4"/>
  <c r="U8646" i="4"/>
  <c r="T8646" i="4"/>
  <c r="S8646" i="4"/>
  <c r="R8646" i="4"/>
  <c r="Q8646" i="4"/>
  <c r="P8646" i="4"/>
  <c r="O8646" i="4"/>
  <c r="N8646" i="4"/>
  <c r="M8646" i="4"/>
  <c r="U8645" i="4"/>
  <c r="T8645" i="4"/>
  <c r="S8645" i="4"/>
  <c r="R8645" i="4"/>
  <c r="Q8645" i="4"/>
  <c r="P8645" i="4"/>
  <c r="O8645" i="4"/>
  <c r="N8645" i="4"/>
  <c r="M8645" i="4"/>
  <c r="U8644" i="4"/>
  <c r="T8644" i="4"/>
  <c r="S8644" i="4"/>
  <c r="R8644" i="4"/>
  <c r="Q8644" i="4"/>
  <c r="P8644" i="4"/>
  <c r="O8644" i="4"/>
  <c r="N8644" i="4"/>
  <c r="M8644" i="4"/>
  <c r="U8643" i="4"/>
  <c r="T8643" i="4"/>
  <c r="S8643" i="4"/>
  <c r="R8643" i="4"/>
  <c r="Q8643" i="4"/>
  <c r="P8643" i="4"/>
  <c r="O8643" i="4"/>
  <c r="N8643" i="4"/>
  <c r="M8643" i="4"/>
  <c r="U8642" i="4"/>
  <c r="T8642" i="4"/>
  <c r="S8642" i="4"/>
  <c r="R8642" i="4"/>
  <c r="Q8642" i="4"/>
  <c r="P8642" i="4"/>
  <c r="O8642" i="4"/>
  <c r="N8642" i="4"/>
  <c r="M8642" i="4"/>
  <c r="U8641" i="4"/>
  <c r="T8641" i="4"/>
  <c r="S8641" i="4"/>
  <c r="R8641" i="4"/>
  <c r="Q8641" i="4"/>
  <c r="P8641" i="4"/>
  <c r="O8641" i="4"/>
  <c r="N8641" i="4"/>
  <c r="M8641" i="4"/>
  <c r="U8640" i="4"/>
  <c r="T8640" i="4"/>
  <c r="S8640" i="4"/>
  <c r="R8640" i="4"/>
  <c r="Q8640" i="4"/>
  <c r="P8640" i="4"/>
  <c r="O8640" i="4"/>
  <c r="N8640" i="4"/>
  <c r="M8640" i="4"/>
  <c r="U8639" i="4"/>
  <c r="T8639" i="4"/>
  <c r="S8639" i="4"/>
  <c r="R8639" i="4"/>
  <c r="Q8639" i="4"/>
  <c r="P8639" i="4"/>
  <c r="O8639" i="4"/>
  <c r="N8639" i="4"/>
  <c r="M8639" i="4"/>
  <c r="U8638" i="4"/>
  <c r="T8638" i="4"/>
  <c r="S8638" i="4"/>
  <c r="R8638" i="4"/>
  <c r="Q8638" i="4"/>
  <c r="P8638" i="4"/>
  <c r="O8638" i="4"/>
  <c r="N8638" i="4"/>
  <c r="M8638" i="4"/>
  <c r="U8637" i="4"/>
  <c r="T8637" i="4"/>
  <c r="S8637" i="4"/>
  <c r="R8637" i="4"/>
  <c r="Q8637" i="4"/>
  <c r="P8637" i="4"/>
  <c r="O8637" i="4"/>
  <c r="N8637" i="4"/>
  <c r="M8637" i="4"/>
  <c r="U8636" i="4"/>
  <c r="T8636" i="4"/>
  <c r="S8636" i="4"/>
  <c r="R8636" i="4"/>
  <c r="Q8636" i="4"/>
  <c r="P8636" i="4"/>
  <c r="O8636" i="4"/>
  <c r="N8636" i="4"/>
  <c r="M8636" i="4"/>
  <c r="U8635" i="4"/>
  <c r="T8635" i="4"/>
  <c r="S8635" i="4"/>
  <c r="R8635" i="4"/>
  <c r="Q8635" i="4"/>
  <c r="P8635" i="4"/>
  <c r="O8635" i="4"/>
  <c r="N8635" i="4"/>
  <c r="M8635" i="4"/>
  <c r="U8634" i="4"/>
  <c r="T8634" i="4"/>
  <c r="S8634" i="4"/>
  <c r="R8634" i="4"/>
  <c r="Q8634" i="4"/>
  <c r="P8634" i="4"/>
  <c r="O8634" i="4"/>
  <c r="N8634" i="4"/>
  <c r="M8634" i="4"/>
  <c r="U8633" i="4"/>
  <c r="T8633" i="4"/>
  <c r="S8633" i="4"/>
  <c r="R8633" i="4"/>
  <c r="Q8633" i="4"/>
  <c r="P8633" i="4"/>
  <c r="O8633" i="4"/>
  <c r="N8633" i="4"/>
  <c r="M8633" i="4"/>
  <c r="U8632" i="4"/>
  <c r="T8632" i="4"/>
  <c r="S8632" i="4"/>
  <c r="R8632" i="4"/>
  <c r="Q8632" i="4"/>
  <c r="P8632" i="4"/>
  <c r="O8632" i="4"/>
  <c r="N8632" i="4"/>
  <c r="M8632" i="4"/>
  <c r="U8631" i="4"/>
  <c r="T8631" i="4"/>
  <c r="S8631" i="4"/>
  <c r="R8631" i="4"/>
  <c r="Q8631" i="4"/>
  <c r="P8631" i="4"/>
  <c r="O8631" i="4"/>
  <c r="N8631" i="4"/>
  <c r="M8631" i="4"/>
  <c r="U8630" i="4"/>
  <c r="T8630" i="4"/>
  <c r="S8630" i="4"/>
  <c r="R8630" i="4"/>
  <c r="Q8630" i="4"/>
  <c r="P8630" i="4"/>
  <c r="O8630" i="4"/>
  <c r="N8630" i="4"/>
  <c r="M8630" i="4"/>
  <c r="U8629" i="4"/>
  <c r="T8629" i="4"/>
  <c r="S8629" i="4"/>
  <c r="R8629" i="4"/>
  <c r="Q8629" i="4"/>
  <c r="P8629" i="4"/>
  <c r="O8629" i="4"/>
  <c r="N8629" i="4"/>
  <c r="M8629" i="4"/>
  <c r="U8628" i="4"/>
  <c r="T8628" i="4"/>
  <c r="S8628" i="4"/>
  <c r="R8628" i="4"/>
  <c r="Q8628" i="4"/>
  <c r="P8628" i="4"/>
  <c r="O8628" i="4"/>
  <c r="N8628" i="4"/>
  <c r="M8628" i="4"/>
  <c r="U8627" i="4"/>
  <c r="T8627" i="4"/>
  <c r="S8627" i="4"/>
  <c r="R8627" i="4"/>
  <c r="Q8627" i="4"/>
  <c r="P8627" i="4"/>
  <c r="O8627" i="4"/>
  <c r="N8627" i="4"/>
  <c r="M8627" i="4"/>
  <c r="U8626" i="4"/>
  <c r="T8626" i="4"/>
  <c r="S8626" i="4"/>
  <c r="R8626" i="4"/>
  <c r="Q8626" i="4"/>
  <c r="P8626" i="4"/>
  <c r="O8626" i="4"/>
  <c r="N8626" i="4"/>
  <c r="M8626" i="4"/>
  <c r="U8625" i="4"/>
  <c r="T8625" i="4"/>
  <c r="S8625" i="4"/>
  <c r="R8625" i="4"/>
  <c r="Q8625" i="4"/>
  <c r="P8625" i="4"/>
  <c r="O8625" i="4"/>
  <c r="N8625" i="4"/>
  <c r="M8625" i="4"/>
  <c r="U8624" i="4"/>
  <c r="T8624" i="4"/>
  <c r="S8624" i="4"/>
  <c r="R8624" i="4"/>
  <c r="Q8624" i="4"/>
  <c r="P8624" i="4"/>
  <c r="O8624" i="4"/>
  <c r="N8624" i="4"/>
  <c r="M8624" i="4"/>
  <c r="U8623" i="4"/>
  <c r="T8623" i="4"/>
  <c r="S8623" i="4"/>
  <c r="R8623" i="4"/>
  <c r="Q8623" i="4"/>
  <c r="P8623" i="4"/>
  <c r="O8623" i="4"/>
  <c r="N8623" i="4"/>
  <c r="M8623" i="4"/>
  <c r="U8622" i="4"/>
  <c r="T8622" i="4"/>
  <c r="S8622" i="4"/>
  <c r="R8622" i="4"/>
  <c r="Q8622" i="4"/>
  <c r="P8622" i="4"/>
  <c r="O8622" i="4"/>
  <c r="N8622" i="4"/>
  <c r="M8622" i="4"/>
  <c r="U8621" i="4"/>
  <c r="T8621" i="4"/>
  <c r="S8621" i="4"/>
  <c r="R8621" i="4"/>
  <c r="Q8621" i="4"/>
  <c r="P8621" i="4"/>
  <c r="O8621" i="4"/>
  <c r="N8621" i="4"/>
  <c r="M8621" i="4"/>
  <c r="U8620" i="4"/>
  <c r="T8620" i="4"/>
  <c r="S8620" i="4"/>
  <c r="R8620" i="4"/>
  <c r="Q8620" i="4"/>
  <c r="P8620" i="4"/>
  <c r="O8620" i="4"/>
  <c r="N8620" i="4"/>
  <c r="M8620" i="4"/>
  <c r="U8619" i="4"/>
  <c r="T8619" i="4"/>
  <c r="S8619" i="4"/>
  <c r="R8619" i="4"/>
  <c r="Q8619" i="4"/>
  <c r="P8619" i="4"/>
  <c r="O8619" i="4"/>
  <c r="N8619" i="4"/>
  <c r="M8619" i="4"/>
  <c r="U8618" i="4"/>
  <c r="T8618" i="4"/>
  <c r="S8618" i="4"/>
  <c r="R8618" i="4"/>
  <c r="Q8618" i="4"/>
  <c r="P8618" i="4"/>
  <c r="O8618" i="4"/>
  <c r="N8618" i="4"/>
  <c r="M8618" i="4"/>
  <c r="U8617" i="4"/>
  <c r="T8617" i="4"/>
  <c r="S8617" i="4"/>
  <c r="R8617" i="4"/>
  <c r="Q8617" i="4"/>
  <c r="P8617" i="4"/>
  <c r="O8617" i="4"/>
  <c r="N8617" i="4"/>
  <c r="M8617" i="4"/>
  <c r="U8616" i="4"/>
  <c r="T8616" i="4"/>
  <c r="S8616" i="4"/>
  <c r="R8616" i="4"/>
  <c r="Q8616" i="4"/>
  <c r="P8616" i="4"/>
  <c r="O8616" i="4"/>
  <c r="N8616" i="4"/>
  <c r="M8616" i="4"/>
  <c r="U8615" i="4"/>
  <c r="T8615" i="4"/>
  <c r="S8615" i="4"/>
  <c r="R8615" i="4"/>
  <c r="Q8615" i="4"/>
  <c r="P8615" i="4"/>
  <c r="O8615" i="4"/>
  <c r="N8615" i="4"/>
  <c r="M8615" i="4"/>
  <c r="U8614" i="4"/>
  <c r="T8614" i="4"/>
  <c r="S8614" i="4"/>
  <c r="R8614" i="4"/>
  <c r="Q8614" i="4"/>
  <c r="P8614" i="4"/>
  <c r="O8614" i="4"/>
  <c r="N8614" i="4"/>
  <c r="M8614" i="4"/>
  <c r="U8613" i="4"/>
  <c r="T8613" i="4"/>
  <c r="S8613" i="4"/>
  <c r="R8613" i="4"/>
  <c r="Q8613" i="4"/>
  <c r="P8613" i="4"/>
  <c r="O8613" i="4"/>
  <c r="N8613" i="4"/>
  <c r="M8613" i="4"/>
  <c r="U8612" i="4"/>
  <c r="T8612" i="4"/>
  <c r="S8612" i="4"/>
  <c r="R8612" i="4"/>
  <c r="Q8612" i="4"/>
  <c r="P8612" i="4"/>
  <c r="O8612" i="4"/>
  <c r="N8612" i="4"/>
  <c r="M8612" i="4"/>
  <c r="U8611" i="4"/>
  <c r="T8611" i="4"/>
  <c r="S8611" i="4"/>
  <c r="R8611" i="4"/>
  <c r="Q8611" i="4"/>
  <c r="P8611" i="4"/>
  <c r="O8611" i="4"/>
  <c r="N8611" i="4"/>
  <c r="M8611" i="4"/>
  <c r="U8610" i="4"/>
  <c r="T8610" i="4"/>
  <c r="S8610" i="4"/>
  <c r="R8610" i="4"/>
  <c r="Q8610" i="4"/>
  <c r="P8610" i="4"/>
  <c r="O8610" i="4"/>
  <c r="N8610" i="4"/>
  <c r="M8610" i="4"/>
  <c r="U8609" i="4"/>
  <c r="T8609" i="4"/>
  <c r="S8609" i="4"/>
  <c r="R8609" i="4"/>
  <c r="Q8609" i="4"/>
  <c r="P8609" i="4"/>
  <c r="O8609" i="4"/>
  <c r="N8609" i="4"/>
  <c r="M8609" i="4"/>
  <c r="U8608" i="4"/>
  <c r="T8608" i="4"/>
  <c r="S8608" i="4"/>
  <c r="R8608" i="4"/>
  <c r="Q8608" i="4"/>
  <c r="P8608" i="4"/>
  <c r="O8608" i="4"/>
  <c r="N8608" i="4"/>
  <c r="M8608" i="4"/>
  <c r="U8607" i="4"/>
  <c r="T8607" i="4"/>
  <c r="S8607" i="4"/>
  <c r="R8607" i="4"/>
  <c r="Q8607" i="4"/>
  <c r="P8607" i="4"/>
  <c r="O8607" i="4"/>
  <c r="N8607" i="4"/>
  <c r="M8607" i="4"/>
  <c r="U8606" i="4"/>
  <c r="T8606" i="4"/>
  <c r="S8606" i="4"/>
  <c r="R8606" i="4"/>
  <c r="Q8606" i="4"/>
  <c r="P8606" i="4"/>
  <c r="O8606" i="4"/>
  <c r="N8606" i="4"/>
  <c r="M8606" i="4"/>
  <c r="U8605" i="4"/>
  <c r="T8605" i="4"/>
  <c r="S8605" i="4"/>
  <c r="R8605" i="4"/>
  <c r="Q8605" i="4"/>
  <c r="P8605" i="4"/>
  <c r="O8605" i="4"/>
  <c r="N8605" i="4"/>
  <c r="M8605" i="4"/>
  <c r="U8604" i="4"/>
  <c r="T8604" i="4"/>
  <c r="S8604" i="4"/>
  <c r="R8604" i="4"/>
  <c r="Q8604" i="4"/>
  <c r="P8604" i="4"/>
  <c r="O8604" i="4"/>
  <c r="N8604" i="4"/>
  <c r="M8604" i="4"/>
  <c r="U8603" i="4"/>
  <c r="T8603" i="4"/>
  <c r="S8603" i="4"/>
  <c r="R8603" i="4"/>
  <c r="Q8603" i="4"/>
  <c r="P8603" i="4"/>
  <c r="O8603" i="4"/>
  <c r="N8603" i="4"/>
  <c r="M8603" i="4"/>
  <c r="U8602" i="4"/>
  <c r="T8602" i="4"/>
  <c r="S8602" i="4"/>
  <c r="R8602" i="4"/>
  <c r="Q8602" i="4"/>
  <c r="P8602" i="4"/>
  <c r="O8602" i="4"/>
  <c r="N8602" i="4"/>
  <c r="M8602" i="4"/>
  <c r="U8601" i="4"/>
  <c r="T8601" i="4"/>
  <c r="S8601" i="4"/>
  <c r="R8601" i="4"/>
  <c r="Q8601" i="4"/>
  <c r="P8601" i="4"/>
  <c r="O8601" i="4"/>
  <c r="N8601" i="4"/>
  <c r="M8601" i="4"/>
  <c r="U8600" i="4"/>
  <c r="T8600" i="4"/>
  <c r="S8600" i="4"/>
  <c r="R8600" i="4"/>
  <c r="Q8600" i="4"/>
  <c r="P8600" i="4"/>
  <c r="O8600" i="4"/>
  <c r="N8600" i="4"/>
  <c r="M8600" i="4"/>
  <c r="U8599" i="4"/>
  <c r="T8599" i="4"/>
  <c r="S8599" i="4"/>
  <c r="R8599" i="4"/>
  <c r="Q8599" i="4"/>
  <c r="P8599" i="4"/>
  <c r="O8599" i="4"/>
  <c r="N8599" i="4"/>
  <c r="M8599" i="4"/>
  <c r="U8598" i="4"/>
  <c r="T8598" i="4"/>
  <c r="S8598" i="4"/>
  <c r="R8598" i="4"/>
  <c r="Q8598" i="4"/>
  <c r="P8598" i="4"/>
  <c r="O8598" i="4"/>
  <c r="N8598" i="4"/>
  <c r="M8598" i="4"/>
  <c r="U8597" i="4"/>
  <c r="T8597" i="4"/>
  <c r="S8597" i="4"/>
  <c r="R8597" i="4"/>
  <c r="Q8597" i="4"/>
  <c r="P8597" i="4"/>
  <c r="O8597" i="4"/>
  <c r="N8597" i="4"/>
  <c r="M8597" i="4"/>
  <c r="U8596" i="4"/>
  <c r="T8596" i="4"/>
  <c r="S8596" i="4"/>
  <c r="R8596" i="4"/>
  <c r="Q8596" i="4"/>
  <c r="P8596" i="4"/>
  <c r="O8596" i="4"/>
  <c r="N8596" i="4"/>
  <c r="M8596" i="4"/>
  <c r="U8595" i="4"/>
  <c r="T8595" i="4"/>
  <c r="S8595" i="4"/>
  <c r="R8595" i="4"/>
  <c r="Q8595" i="4"/>
  <c r="P8595" i="4"/>
  <c r="O8595" i="4"/>
  <c r="N8595" i="4"/>
  <c r="M8595" i="4"/>
  <c r="U8594" i="4"/>
  <c r="T8594" i="4"/>
  <c r="S8594" i="4"/>
  <c r="R8594" i="4"/>
  <c r="Q8594" i="4"/>
  <c r="P8594" i="4"/>
  <c r="O8594" i="4"/>
  <c r="N8594" i="4"/>
  <c r="M8594" i="4"/>
  <c r="U8593" i="4"/>
  <c r="T8593" i="4"/>
  <c r="S8593" i="4"/>
  <c r="R8593" i="4"/>
  <c r="Q8593" i="4"/>
  <c r="P8593" i="4"/>
  <c r="O8593" i="4"/>
  <c r="N8593" i="4"/>
  <c r="M8593" i="4"/>
  <c r="U8592" i="4"/>
  <c r="T8592" i="4"/>
  <c r="S8592" i="4"/>
  <c r="R8592" i="4"/>
  <c r="Q8592" i="4"/>
  <c r="P8592" i="4"/>
  <c r="O8592" i="4"/>
  <c r="N8592" i="4"/>
  <c r="M8592" i="4"/>
  <c r="U8591" i="4"/>
  <c r="T8591" i="4"/>
  <c r="S8591" i="4"/>
  <c r="R8591" i="4"/>
  <c r="Q8591" i="4"/>
  <c r="P8591" i="4"/>
  <c r="O8591" i="4"/>
  <c r="N8591" i="4"/>
  <c r="M8591" i="4"/>
  <c r="U8590" i="4"/>
  <c r="T8590" i="4"/>
  <c r="S8590" i="4"/>
  <c r="R8590" i="4"/>
  <c r="Q8590" i="4"/>
  <c r="P8590" i="4"/>
  <c r="O8590" i="4"/>
  <c r="N8590" i="4"/>
  <c r="M8590" i="4"/>
  <c r="U8589" i="4"/>
  <c r="T8589" i="4"/>
  <c r="S8589" i="4"/>
  <c r="R8589" i="4"/>
  <c r="Q8589" i="4"/>
  <c r="P8589" i="4"/>
  <c r="O8589" i="4"/>
  <c r="N8589" i="4"/>
  <c r="M8589" i="4"/>
  <c r="U8588" i="4"/>
  <c r="T8588" i="4"/>
  <c r="S8588" i="4"/>
  <c r="R8588" i="4"/>
  <c r="Q8588" i="4"/>
  <c r="P8588" i="4"/>
  <c r="O8588" i="4"/>
  <c r="N8588" i="4"/>
  <c r="M8588" i="4"/>
  <c r="U8587" i="4"/>
  <c r="T8587" i="4"/>
  <c r="S8587" i="4"/>
  <c r="R8587" i="4"/>
  <c r="Q8587" i="4"/>
  <c r="P8587" i="4"/>
  <c r="O8587" i="4"/>
  <c r="N8587" i="4"/>
  <c r="M8587" i="4"/>
  <c r="U8586" i="4"/>
  <c r="T8586" i="4"/>
  <c r="S8586" i="4"/>
  <c r="R8586" i="4"/>
  <c r="Q8586" i="4"/>
  <c r="P8586" i="4"/>
  <c r="O8586" i="4"/>
  <c r="N8586" i="4"/>
  <c r="M8586" i="4"/>
  <c r="U8585" i="4"/>
  <c r="T8585" i="4"/>
  <c r="S8585" i="4"/>
  <c r="R8585" i="4"/>
  <c r="Q8585" i="4"/>
  <c r="P8585" i="4"/>
  <c r="O8585" i="4"/>
  <c r="N8585" i="4"/>
  <c r="M8585" i="4"/>
  <c r="U8584" i="4"/>
  <c r="T8584" i="4"/>
  <c r="S8584" i="4"/>
  <c r="R8584" i="4"/>
  <c r="Q8584" i="4"/>
  <c r="P8584" i="4"/>
  <c r="O8584" i="4"/>
  <c r="N8584" i="4"/>
  <c r="M8584" i="4"/>
  <c r="U8583" i="4"/>
  <c r="T8583" i="4"/>
  <c r="S8583" i="4"/>
  <c r="R8583" i="4"/>
  <c r="Q8583" i="4"/>
  <c r="P8583" i="4"/>
  <c r="O8583" i="4"/>
  <c r="N8583" i="4"/>
  <c r="M8583" i="4"/>
  <c r="U8582" i="4"/>
  <c r="T8582" i="4"/>
  <c r="S8582" i="4"/>
  <c r="R8582" i="4"/>
  <c r="Q8582" i="4"/>
  <c r="P8582" i="4"/>
  <c r="O8582" i="4"/>
  <c r="N8582" i="4"/>
  <c r="M8582" i="4"/>
  <c r="U8581" i="4"/>
  <c r="T8581" i="4"/>
  <c r="S8581" i="4"/>
  <c r="R8581" i="4"/>
  <c r="Q8581" i="4"/>
  <c r="P8581" i="4"/>
  <c r="O8581" i="4"/>
  <c r="N8581" i="4"/>
  <c r="M8581" i="4"/>
  <c r="U8580" i="4"/>
  <c r="T8580" i="4"/>
  <c r="S8580" i="4"/>
  <c r="R8580" i="4"/>
  <c r="Q8580" i="4"/>
  <c r="P8580" i="4"/>
  <c r="O8580" i="4"/>
  <c r="N8580" i="4"/>
  <c r="M8580" i="4"/>
  <c r="U8579" i="4"/>
  <c r="T8579" i="4"/>
  <c r="S8579" i="4"/>
  <c r="R8579" i="4"/>
  <c r="Q8579" i="4"/>
  <c r="P8579" i="4"/>
  <c r="O8579" i="4"/>
  <c r="N8579" i="4"/>
  <c r="M8579" i="4"/>
  <c r="U8578" i="4"/>
  <c r="T8578" i="4"/>
  <c r="S8578" i="4"/>
  <c r="R8578" i="4"/>
  <c r="Q8578" i="4"/>
  <c r="P8578" i="4"/>
  <c r="O8578" i="4"/>
  <c r="N8578" i="4"/>
  <c r="M8578" i="4"/>
  <c r="U8577" i="4"/>
  <c r="T8577" i="4"/>
  <c r="S8577" i="4"/>
  <c r="R8577" i="4"/>
  <c r="Q8577" i="4"/>
  <c r="P8577" i="4"/>
  <c r="O8577" i="4"/>
  <c r="N8577" i="4"/>
  <c r="M8577" i="4"/>
  <c r="U8576" i="4"/>
  <c r="T8576" i="4"/>
  <c r="S8576" i="4"/>
  <c r="R8576" i="4"/>
  <c r="Q8576" i="4"/>
  <c r="P8576" i="4"/>
  <c r="O8576" i="4"/>
  <c r="N8576" i="4"/>
  <c r="M8576" i="4"/>
  <c r="U8575" i="4"/>
  <c r="T8575" i="4"/>
  <c r="S8575" i="4"/>
  <c r="R8575" i="4"/>
  <c r="Q8575" i="4"/>
  <c r="P8575" i="4"/>
  <c r="O8575" i="4"/>
  <c r="N8575" i="4"/>
  <c r="M8575" i="4"/>
  <c r="U8574" i="4"/>
  <c r="T8574" i="4"/>
  <c r="S8574" i="4"/>
  <c r="R8574" i="4"/>
  <c r="Q8574" i="4"/>
  <c r="P8574" i="4"/>
  <c r="O8574" i="4"/>
  <c r="N8574" i="4"/>
  <c r="M8574" i="4"/>
  <c r="U8573" i="4"/>
  <c r="T8573" i="4"/>
  <c r="S8573" i="4"/>
  <c r="R8573" i="4"/>
  <c r="Q8573" i="4"/>
  <c r="P8573" i="4"/>
  <c r="O8573" i="4"/>
  <c r="N8573" i="4"/>
  <c r="M8573" i="4"/>
  <c r="U8572" i="4"/>
  <c r="T8572" i="4"/>
  <c r="S8572" i="4"/>
  <c r="R8572" i="4"/>
  <c r="Q8572" i="4"/>
  <c r="P8572" i="4"/>
  <c r="O8572" i="4"/>
  <c r="N8572" i="4"/>
  <c r="M8572" i="4"/>
  <c r="U8571" i="4"/>
  <c r="T8571" i="4"/>
  <c r="S8571" i="4"/>
  <c r="R8571" i="4"/>
  <c r="Q8571" i="4"/>
  <c r="P8571" i="4"/>
  <c r="O8571" i="4"/>
  <c r="N8571" i="4"/>
  <c r="M8571" i="4"/>
  <c r="U8570" i="4"/>
  <c r="T8570" i="4"/>
  <c r="S8570" i="4"/>
  <c r="R8570" i="4"/>
  <c r="Q8570" i="4"/>
  <c r="P8570" i="4"/>
  <c r="O8570" i="4"/>
  <c r="N8570" i="4"/>
  <c r="M8570" i="4"/>
  <c r="U8569" i="4"/>
  <c r="T8569" i="4"/>
  <c r="S8569" i="4"/>
  <c r="R8569" i="4"/>
  <c r="Q8569" i="4"/>
  <c r="P8569" i="4"/>
  <c r="O8569" i="4"/>
  <c r="N8569" i="4"/>
  <c r="M8569" i="4"/>
  <c r="U8568" i="4"/>
  <c r="T8568" i="4"/>
  <c r="S8568" i="4"/>
  <c r="R8568" i="4"/>
  <c r="Q8568" i="4"/>
  <c r="P8568" i="4"/>
  <c r="O8568" i="4"/>
  <c r="N8568" i="4"/>
  <c r="M8568" i="4"/>
  <c r="U8567" i="4"/>
  <c r="T8567" i="4"/>
  <c r="S8567" i="4"/>
  <c r="R8567" i="4"/>
  <c r="Q8567" i="4"/>
  <c r="P8567" i="4"/>
  <c r="O8567" i="4"/>
  <c r="N8567" i="4"/>
  <c r="M8567" i="4"/>
  <c r="U8566" i="4"/>
  <c r="T8566" i="4"/>
  <c r="S8566" i="4"/>
  <c r="R8566" i="4"/>
  <c r="Q8566" i="4"/>
  <c r="P8566" i="4"/>
  <c r="O8566" i="4"/>
  <c r="N8566" i="4"/>
  <c r="M8566" i="4"/>
  <c r="U8565" i="4"/>
  <c r="T8565" i="4"/>
  <c r="S8565" i="4"/>
  <c r="R8565" i="4"/>
  <c r="Q8565" i="4"/>
  <c r="P8565" i="4"/>
  <c r="O8565" i="4"/>
  <c r="N8565" i="4"/>
  <c r="M8565" i="4"/>
  <c r="U8564" i="4"/>
  <c r="T8564" i="4"/>
  <c r="S8564" i="4"/>
  <c r="R8564" i="4"/>
  <c r="Q8564" i="4"/>
  <c r="P8564" i="4"/>
  <c r="O8564" i="4"/>
  <c r="N8564" i="4"/>
  <c r="M8564" i="4"/>
  <c r="U8563" i="4"/>
  <c r="T8563" i="4"/>
  <c r="S8563" i="4"/>
  <c r="R8563" i="4"/>
  <c r="Q8563" i="4"/>
  <c r="P8563" i="4"/>
  <c r="O8563" i="4"/>
  <c r="N8563" i="4"/>
  <c r="M8563" i="4"/>
  <c r="U8562" i="4"/>
  <c r="T8562" i="4"/>
  <c r="S8562" i="4"/>
  <c r="R8562" i="4"/>
  <c r="Q8562" i="4"/>
  <c r="P8562" i="4"/>
  <c r="O8562" i="4"/>
  <c r="N8562" i="4"/>
  <c r="M8562" i="4"/>
  <c r="U8561" i="4"/>
  <c r="T8561" i="4"/>
  <c r="S8561" i="4"/>
  <c r="R8561" i="4"/>
  <c r="Q8561" i="4"/>
  <c r="P8561" i="4"/>
  <c r="O8561" i="4"/>
  <c r="N8561" i="4"/>
  <c r="M8561" i="4"/>
  <c r="U8560" i="4"/>
  <c r="T8560" i="4"/>
  <c r="S8560" i="4"/>
  <c r="R8560" i="4"/>
  <c r="Q8560" i="4"/>
  <c r="P8560" i="4"/>
  <c r="O8560" i="4"/>
  <c r="N8560" i="4"/>
  <c r="M8560" i="4"/>
  <c r="U8559" i="4"/>
  <c r="T8559" i="4"/>
  <c r="S8559" i="4"/>
  <c r="R8559" i="4"/>
  <c r="Q8559" i="4"/>
  <c r="P8559" i="4"/>
  <c r="O8559" i="4"/>
  <c r="N8559" i="4"/>
  <c r="M8559" i="4"/>
  <c r="U8558" i="4"/>
  <c r="T8558" i="4"/>
  <c r="S8558" i="4"/>
  <c r="R8558" i="4"/>
  <c r="Q8558" i="4"/>
  <c r="P8558" i="4"/>
  <c r="O8558" i="4"/>
  <c r="N8558" i="4"/>
  <c r="M8558" i="4"/>
  <c r="U8557" i="4"/>
  <c r="T8557" i="4"/>
  <c r="S8557" i="4"/>
  <c r="R8557" i="4"/>
  <c r="Q8557" i="4"/>
  <c r="P8557" i="4"/>
  <c r="O8557" i="4"/>
  <c r="N8557" i="4"/>
  <c r="M8557" i="4"/>
  <c r="U8556" i="4"/>
  <c r="T8556" i="4"/>
  <c r="S8556" i="4"/>
  <c r="R8556" i="4"/>
  <c r="Q8556" i="4"/>
  <c r="P8556" i="4"/>
  <c r="O8556" i="4"/>
  <c r="N8556" i="4"/>
  <c r="M8556" i="4"/>
  <c r="U8555" i="4"/>
  <c r="T8555" i="4"/>
  <c r="S8555" i="4"/>
  <c r="R8555" i="4"/>
  <c r="Q8555" i="4"/>
  <c r="P8555" i="4"/>
  <c r="O8555" i="4"/>
  <c r="N8555" i="4"/>
  <c r="M8555" i="4"/>
  <c r="U8554" i="4"/>
  <c r="T8554" i="4"/>
  <c r="S8554" i="4"/>
  <c r="R8554" i="4"/>
  <c r="Q8554" i="4"/>
  <c r="P8554" i="4"/>
  <c r="O8554" i="4"/>
  <c r="N8554" i="4"/>
  <c r="M8554" i="4"/>
  <c r="U8553" i="4"/>
  <c r="T8553" i="4"/>
  <c r="S8553" i="4"/>
  <c r="R8553" i="4"/>
  <c r="Q8553" i="4"/>
  <c r="P8553" i="4"/>
  <c r="O8553" i="4"/>
  <c r="N8553" i="4"/>
  <c r="M8553" i="4"/>
  <c r="U8552" i="4"/>
  <c r="T8552" i="4"/>
  <c r="S8552" i="4"/>
  <c r="R8552" i="4"/>
  <c r="Q8552" i="4"/>
  <c r="P8552" i="4"/>
  <c r="O8552" i="4"/>
  <c r="N8552" i="4"/>
  <c r="M8552" i="4"/>
  <c r="U8551" i="4"/>
  <c r="T8551" i="4"/>
  <c r="S8551" i="4"/>
  <c r="R8551" i="4"/>
  <c r="Q8551" i="4"/>
  <c r="P8551" i="4"/>
  <c r="O8551" i="4"/>
  <c r="N8551" i="4"/>
  <c r="M8551" i="4"/>
  <c r="U8550" i="4"/>
  <c r="T8550" i="4"/>
  <c r="S8550" i="4"/>
  <c r="R8550" i="4"/>
  <c r="Q8550" i="4"/>
  <c r="P8550" i="4"/>
  <c r="O8550" i="4"/>
  <c r="N8550" i="4"/>
  <c r="M8550" i="4"/>
  <c r="U8549" i="4"/>
  <c r="T8549" i="4"/>
  <c r="S8549" i="4"/>
  <c r="R8549" i="4"/>
  <c r="Q8549" i="4"/>
  <c r="P8549" i="4"/>
  <c r="O8549" i="4"/>
  <c r="N8549" i="4"/>
  <c r="M8549" i="4"/>
  <c r="U8548" i="4"/>
  <c r="T8548" i="4"/>
  <c r="S8548" i="4"/>
  <c r="R8548" i="4"/>
  <c r="Q8548" i="4"/>
  <c r="P8548" i="4"/>
  <c r="O8548" i="4"/>
  <c r="N8548" i="4"/>
  <c r="M8548" i="4"/>
  <c r="U8547" i="4"/>
  <c r="T8547" i="4"/>
  <c r="S8547" i="4"/>
  <c r="R8547" i="4"/>
  <c r="Q8547" i="4"/>
  <c r="P8547" i="4"/>
  <c r="O8547" i="4"/>
  <c r="N8547" i="4"/>
  <c r="M8547" i="4"/>
  <c r="U8546" i="4"/>
  <c r="T8546" i="4"/>
  <c r="S8546" i="4"/>
  <c r="R8546" i="4"/>
  <c r="Q8546" i="4"/>
  <c r="P8546" i="4"/>
  <c r="O8546" i="4"/>
  <c r="N8546" i="4"/>
  <c r="M8546" i="4"/>
  <c r="U8545" i="4"/>
  <c r="T8545" i="4"/>
  <c r="S8545" i="4"/>
  <c r="R8545" i="4"/>
  <c r="Q8545" i="4"/>
  <c r="P8545" i="4"/>
  <c r="O8545" i="4"/>
  <c r="N8545" i="4"/>
  <c r="M8545" i="4"/>
  <c r="U8544" i="4"/>
  <c r="T8544" i="4"/>
  <c r="S8544" i="4"/>
  <c r="R8544" i="4"/>
  <c r="Q8544" i="4"/>
  <c r="P8544" i="4"/>
  <c r="O8544" i="4"/>
  <c r="N8544" i="4"/>
  <c r="M8544" i="4"/>
  <c r="U8543" i="4"/>
  <c r="T8543" i="4"/>
  <c r="S8543" i="4"/>
  <c r="R8543" i="4"/>
  <c r="Q8543" i="4"/>
  <c r="P8543" i="4"/>
  <c r="O8543" i="4"/>
  <c r="N8543" i="4"/>
  <c r="M8543" i="4"/>
  <c r="U8542" i="4"/>
  <c r="T8542" i="4"/>
  <c r="S8542" i="4"/>
  <c r="R8542" i="4"/>
  <c r="Q8542" i="4"/>
  <c r="P8542" i="4"/>
  <c r="O8542" i="4"/>
  <c r="N8542" i="4"/>
  <c r="M8542" i="4"/>
  <c r="U8541" i="4"/>
  <c r="T8541" i="4"/>
  <c r="S8541" i="4"/>
  <c r="R8541" i="4"/>
  <c r="Q8541" i="4"/>
  <c r="P8541" i="4"/>
  <c r="O8541" i="4"/>
  <c r="N8541" i="4"/>
  <c r="M8541" i="4"/>
  <c r="U8540" i="4"/>
  <c r="T8540" i="4"/>
  <c r="S8540" i="4"/>
  <c r="R8540" i="4"/>
  <c r="Q8540" i="4"/>
  <c r="P8540" i="4"/>
  <c r="O8540" i="4"/>
  <c r="N8540" i="4"/>
  <c r="M8540" i="4"/>
  <c r="U8539" i="4"/>
  <c r="T8539" i="4"/>
  <c r="S8539" i="4"/>
  <c r="R8539" i="4"/>
  <c r="Q8539" i="4"/>
  <c r="P8539" i="4"/>
  <c r="O8539" i="4"/>
  <c r="N8539" i="4"/>
  <c r="M8539" i="4"/>
  <c r="U8538" i="4"/>
  <c r="T8538" i="4"/>
  <c r="S8538" i="4"/>
  <c r="R8538" i="4"/>
  <c r="Q8538" i="4"/>
  <c r="P8538" i="4"/>
  <c r="O8538" i="4"/>
  <c r="N8538" i="4"/>
  <c r="M8538" i="4"/>
  <c r="U8537" i="4"/>
  <c r="T8537" i="4"/>
  <c r="S8537" i="4"/>
  <c r="R8537" i="4"/>
  <c r="Q8537" i="4"/>
  <c r="P8537" i="4"/>
  <c r="O8537" i="4"/>
  <c r="N8537" i="4"/>
  <c r="M8537" i="4"/>
  <c r="U8536" i="4"/>
  <c r="T8536" i="4"/>
  <c r="S8536" i="4"/>
  <c r="R8536" i="4"/>
  <c r="Q8536" i="4"/>
  <c r="P8536" i="4"/>
  <c r="O8536" i="4"/>
  <c r="N8536" i="4"/>
  <c r="M8536" i="4"/>
  <c r="U8535" i="4"/>
  <c r="T8535" i="4"/>
  <c r="S8535" i="4"/>
  <c r="R8535" i="4"/>
  <c r="Q8535" i="4"/>
  <c r="P8535" i="4"/>
  <c r="O8535" i="4"/>
  <c r="N8535" i="4"/>
  <c r="M8535" i="4"/>
  <c r="U8534" i="4"/>
  <c r="T8534" i="4"/>
  <c r="S8534" i="4"/>
  <c r="R8534" i="4"/>
  <c r="Q8534" i="4"/>
  <c r="P8534" i="4"/>
  <c r="O8534" i="4"/>
  <c r="N8534" i="4"/>
  <c r="M8534" i="4"/>
  <c r="U8533" i="4"/>
  <c r="T8533" i="4"/>
  <c r="S8533" i="4"/>
  <c r="R8533" i="4"/>
  <c r="Q8533" i="4"/>
  <c r="P8533" i="4"/>
  <c r="O8533" i="4"/>
  <c r="N8533" i="4"/>
  <c r="M8533" i="4"/>
  <c r="U8532" i="4"/>
  <c r="T8532" i="4"/>
  <c r="S8532" i="4"/>
  <c r="R8532" i="4"/>
  <c r="Q8532" i="4"/>
  <c r="P8532" i="4"/>
  <c r="O8532" i="4"/>
  <c r="N8532" i="4"/>
  <c r="M8532" i="4"/>
  <c r="U8531" i="4"/>
  <c r="T8531" i="4"/>
  <c r="S8531" i="4"/>
  <c r="R8531" i="4"/>
  <c r="Q8531" i="4"/>
  <c r="P8531" i="4"/>
  <c r="O8531" i="4"/>
  <c r="N8531" i="4"/>
  <c r="M8531" i="4"/>
  <c r="U8530" i="4"/>
  <c r="T8530" i="4"/>
  <c r="S8530" i="4"/>
  <c r="R8530" i="4"/>
  <c r="Q8530" i="4"/>
  <c r="P8530" i="4"/>
  <c r="O8530" i="4"/>
  <c r="N8530" i="4"/>
  <c r="M8530" i="4"/>
  <c r="U8529" i="4"/>
  <c r="T8529" i="4"/>
  <c r="S8529" i="4"/>
  <c r="R8529" i="4"/>
  <c r="Q8529" i="4"/>
  <c r="P8529" i="4"/>
  <c r="O8529" i="4"/>
  <c r="N8529" i="4"/>
  <c r="M8529" i="4"/>
  <c r="U8528" i="4"/>
  <c r="T8528" i="4"/>
  <c r="S8528" i="4"/>
  <c r="R8528" i="4"/>
  <c r="Q8528" i="4"/>
  <c r="P8528" i="4"/>
  <c r="O8528" i="4"/>
  <c r="N8528" i="4"/>
  <c r="M8528" i="4"/>
  <c r="U8527" i="4"/>
  <c r="T8527" i="4"/>
  <c r="S8527" i="4"/>
  <c r="R8527" i="4"/>
  <c r="Q8527" i="4"/>
  <c r="P8527" i="4"/>
  <c r="O8527" i="4"/>
  <c r="N8527" i="4"/>
  <c r="M8527" i="4"/>
  <c r="U8526" i="4"/>
  <c r="T8526" i="4"/>
  <c r="S8526" i="4"/>
  <c r="R8526" i="4"/>
  <c r="Q8526" i="4"/>
  <c r="P8526" i="4"/>
  <c r="O8526" i="4"/>
  <c r="N8526" i="4"/>
  <c r="M8526" i="4"/>
  <c r="U8525" i="4"/>
  <c r="T8525" i="4"/>
  <c r="S8525" i="4"/>
  <c r="R8525" i="4"/>
  <c r="Q8525" i="4"/>
  <c r="P8525" i="4"/>
  <c r="O8525" i="4"/>
  <c r="N8525" i="4"/>
  <c r="M8525" i="4"/>
  <c r="U8524" i="4"/>
  <c r="T8524" i="4"/>
  <c r="S8524" i="4"/>
  <c r="R8524" i="4"/>
  <c r="Q8524" i="4"/>
  <c r="P8524" i="4"/>
  <c r="O8524" i="4"/>
  <c r="N8524" i="4"/>
  <c r="M8524" i="4"/>
  <c r="U8523" i="4"/>
  <c r="T8523" i="4"/>
  <c r="S8523" i="4"/>
  <c r="R8523" i="4"/>
  <c r="Q8523" i="4"/>
  <c r="P8523" i="4"/>
  <c r="O8523" i="4"/>
  <c r="N8523" i="4"/>
  <c r="M8523" i="4"/>
  <c r="U8522" i="4"/>
  <c r="T8522" i="4"/>
  <c r="S8522" i="4"/>
  <c r="R8522" i="4"/>
  <c r="Q8522" i="4"/>
  <c r="P8522" i="4"/>
  <c r="O8522" i="4"/>
  <c r="N8522" i="4"/>
  <c r="M8522" i="4"/>
  <c r="U8521" i="4"/>
  <c r="T8521" i="4"/>
  <c r="S8521" i="4"/>
  <c r="R8521" i="4"/>
  <c r="Q8521" i="4"/>
  <c r="P8521" i="4"/>
  <c r="O8521" i="4"/>
  <c r="N8521" i="4"/>
  <c r="M8521" i="4"/>
  <c r="U8520" i="4"/>
  <c r="T8520" i="4"/>
  <c r="S8520" i="4"/>
  <c r="R8520" i="4"/>
  <c r="Q8520" i="4"/>
  <c r="P8520" i="4"/>
  <c r="O8520" i="4"/>
  <c r="N8520" i="4"/>
  <c r="M8520" i="4"/>
  <c r="U8519" i="4"/>
  <c r="T8519" i="4"/>
  <c r="S8519" i="4"/>
  <c r="R8519" i="4"/>
  <c r="Q8519" i="4"/>
  <c r="P8519" i="4"/>
  <c r="O8519" i="4"/>
  <c r="N8519" i="4"/>
  <c r="M8519" i="4"/>
  <c r="U8518" i="4"/>
  <c r="T8518" i="4"/>
  <c r="S8518" i="4"/>
  <c r="R8518" i="4"/>
  <c r="Q8518" i="4"/>
  <c r="P8518" i="4"/>
  <c r="O8518" i="4"/>
  <c r="N8518" i="4"/>
  <c r="M8518" i="4"/>
  <c r="U8517" i="4"/>
  <c r="T8517" i="4"/>
  <c r="S8517" i="4"/>
  <c r="R8517" i="4"/>
  <c r="Q8517" i="4"/>
  <c r="P8517" i="4"/>
  <c r="O8517" i="4"/>
  <c r="N8517" i="4"/>
  <c r="M8517" i="4"/>
  <c r="U8516" i="4"/>
  <c r="T8516" i="4"/>
  <c r="S8516" i="4"/>
  <c r="R8516" i="4"/>
  <c r="Q8516" i="4"/>
  <c r="P8516" i="4"/>
  <c r="O8516" i="4"/>
  <c r="N8516" i="4"/>
  <c r="M8516" i="4"/>
  <c r="U8515" i="4"/>
  <c r="T8515" i="4"/>
  <c r="S8515" i="4"/>
  <c r="R8515" i="4"/>
  <c r="Q8515" i="4"/>
  <c r="P8515" i="4"/>
  <c r="O8515" i="4"/>
  <c r="N8515" i="4"/>
  <c r="M8515" i="4"/>
  <c r="U8514" i="4"/>
  <c r="T8514" i="4"/>
  <c r="S8514" i="4"/>
  <c r="R8514" i="4"/>
  <c r="Q8514" i="4"/>
  <c r="P8514" i="4"/>
  <c r="O8514" i="4"/>
  <c r="N8514" i="4"/>
  <c r="M8514" i="4"/>
  <c r="U8513" i="4"/>
  <c r="T8513" i="4"/>
  <c r="S8513" i="4"/>
  <c r="R8513" i="4"/>
  <c r="Q8513" i="4"/>
  <c r="P8513" i="4"/>
  <c r="O8513" i="4"/>
  <c r="N8513" i="4"/>
  <c r="M8513" i="4"/>
  <c r="U8512" i="4"/>
  <c r="T8512" i="4"/>
  <c r="S8512" i="4"/>
  <c r="R8512" i="4"/>
  <c r="Q8512" i="4"/>
  <c r="P8512" i="4"/>
  <c r="O8512" i="4"/>
  <c r="N8512" i="4"/>
  <c r="M8512" i="4"/>
  <c r="U8511" i="4"/>
  <c r="T8511" i="4"/>
  <c r="S8511" i="4"/>
  <c r="R8511" i="4"/>
  <c r="Q8511" i="4"/>
  <c r="P8511" i="4"/>
  <c r="O8511" i="4"/>
  <c r="N8511" i="4"/>
  <c r="M8511" i="4"/>
  <c r="U8510" i="4"/>
  <c r="T8510" i="4"/>
  <c r="S8510" i="4"/>
  <c r="R8510" i="4"/>
  <c r="Q8510" i="4"/>
  <c r="P8510" i="4"/>
  <c r="O8510" i="4"/>
  <c r="N8510" i="4"/>
  <c r="M8510" i="4"/>
  <c r="U8509" i="4"/>
  <c r="T8509" i="4"/>
  <c r="S8509" i="4"/>
  <c r="R8509" i="4"/>
  <c r="Q8509" i="4"/>
  <c r="P8509" i="4"/>
  <c r="O8509" i="4"/>
  <c r="N8509" i="4"/>
  <c r="M8509" i="4"/>
  <c r="U8508" i="4"/>
  <c r="T8508" i="4"/>
  <c r="S8508" i="4"/>
  <c r="R8508" i="4"/>
  <c r="Q8508" i="4"/>
  <c r="P8508" i="4"/>
  <c r="O8508" i="4"/>
  <c r="N8508" i="4"/>
  <c r="M8508" i="4"/>
  <c r="U8507" i="4"/>
  <c r="T8507" i="4"/>
  <c r="S8507" i="4"/>
  <c r="R8507" i="4"/>
  <c r="Q8507" i="4"/>
  <c r="P8507" i="4"/>
  <c r="O8507" i="4"/>
  <c r="N8507" i="4"/>
  <c r="M8507" i="4"/>
  <c r="U8506" i="4"/>
  <c r="T8506" i="4"/>
  <c r="S8506" i="4"/>
  <c r="R8506" i="4"/>
  <c r="Q8506" i="4"/>
  <c r="P8506" i="4"/>
  <c r="O8506" i="4"/>
  <c r="N8506" i="4"/>
  <c r="M8506" i="4"/>
  <c r="U8505" i="4"/>
  <c r="T8505" i="4"/>
  <c r="S8505" i="4"/>
  <c r="R8505" i="4"/>
  <c r="Q8505" i="4"/>
  <c r="P8505" i="4"/>
  <c r="O8505" i="4"/>
  <c r="N8505" i="4"/>
  <c r="M8505" i="4"/>
  <c r="U8504" i="4"/>
  <c r="T8504" i="4"/>
  <c r="S8504" i="4"/>
  <c r="R8504" i="4"/>
  <c r="Q8504" i="4"/>
  <c r="P8504" i="4"/>
  <c r="O8504" i="4"/>
  <c r="N8504" i="4"/>
  <c r="M8504" i="4"/>
  <c r="U8503" i="4"/>
  <c r="T8503" i="4"/>
  <c r="S8503" i="4"/>
  <c r="R8503" i="4"/>
  <c r="Q8503" i="4"/>
  <c r="P8503" i="4"/>
  <c r="O8503" i="4"/>
  <c r="N8503" i="4"/>
  <c r="M8503" i="4"/>
  <c r="U8502" i="4"/>
  <c r="T8502" i="4"/>
  <c r="S8502" i="4"/>
  <c r="R8502" i="4"/>
  <c r="Q8502" i="4"/>
  <c r="P8502" i="4"/>
  <c r="O8502" i="4"/>
  <c r="N8502" i="4"/>
  <c r="M8502" i="4"/>
  <c r="U8501" i="4"/>
  <c r="T8501" i="4"/>
  <c r="S8501" i="4"/>
  <c r="R8501" i="4"/>
  <c r="Q8501" i="4"/>
  <c r="P8501" i="4"/>
  <c r="O8501" i="4"/>
  <c r="N8501" i="4"/>
  <c r="M8501" i="4"/>
  <c r="U8500" i="4"/>
  <c r="T8500" i="4"/>
  <c r="S8500" i="4"/>
  <c r="R8500" i="4"/>
  <c r="Q8500" i="4"/>
  <c r="P8500" i="4"/>
  <c r="O8500" i="4"/>
  <c r="N8500" i="4"/>
  <c r="M8500" i="4"/>
  <c r="U8499" i="4"/>
  <c r="T8499" i="4"/>
  <c r="S8499" i="4"/>
  <c r="R8499" i="4"/>
  <c r="Q8499" i="4"/>
  <c r="P8499" i="4"/>
  <c r="O8499" i="4"/>
  <c r="N8499" i="4"/>
  <c r="M8499" i="4"/>
  <c r="U8498" i="4"/>
  <c r="T8498" i="4"/>
  <c r="S8498" i="4"/>
  <c r="R8498" i="4"/>
  <c r="Q8498" i="4"/>
  <c r="P8498" i="4"/>
  <c r="O8498" i="4"/>
  <c r="N8498" i="4"/>
  <c r="M8498" i="4"/>
  <c r="U8497" i="4"/>
  <c r="T8497" i="4"/>
  <c r="S8497" i="4"/>
  <c r="R8497" i="4"/>
  <c r="Q8497" i="4"/>
  <c r="P8497" i="4"/>
  <c r="O8497" i="4"/>
  <c r="N8497" i="4"/>
  <c r="M8497" i="4"/>
  <c r="U8496" i="4"/>
  <c r="T8496" i="4"/>
  <c r="S8496" i="4"/>
  <c r="R8496" i="4"/>
  <c r="Q8496" i="4"/>
  <c r="P8496" i="4"/>
  <c r="O8496" i="4"/>
  <c r="N8496" i="4"/>
  <c r="M8496" i="4"/>
  <c r="U8495" i="4"/>
  <c r="T8495" i="4"/>
  <c r="S8495" i="4"/>
  <c r="R8495" i="4"/>
  <c r="Q8495" i="4"/>
  <c r="P8495" i="4"/>
  <c r="O8495" i="4"/>
  <c r="N8495" i="4"/>
  <c r="M8495" i="4"/>
  <c r="U8494" i="4"/>
  <c r="T8494" i="4"/>
  <c r="S8494" i="4"/>
  <c r="R8494" i="4"/>
  <c r="Q8494" i="4"/>
  <c r="P8494" i="4"/>
  <c r="O8494" i="4"/>
  <c r="N8494" i="4"/>
  <c r="M8494" i="4"/>
  <c r="U8493" i="4"/>
  <c r="T8493" i="4"/>
  <c r="S8493" i="4"/>
  <c r="R8493" i="4"/>
  <c r="Q8493" i="4"/>
  <c r="P8493" i="4"/>
  <c r="O8493" i="4"/>
  <c r="N8493" i="4"/>
  <c r="M8493" i="4"/>
  <c r="U8492" i="4"/>
  <c r="T8492" i="4"/>
  <c r="S8492" i="4"/>
  <c r="R8492" i="4"/>
  <c r="Q8492" i="4"/>
  <c r="P8492" i="4"/>
  <c r="O8492" i="4"/>
  <c r="N8492" i="4"/>
  <c r="M8492" i="4"/>
  <c r="U8491" i="4"/>
  <c r="T8491" i="4"/>
  <c r="S8491" i="4"/>
  <c r="R8491" i="4"/>
  <c r="Q8491" i="4"/>
  <c r="P8491" i="4"/>
  <c r="O8491" i="4"/>
  <c r="N8491" i="4"/>
  <c r="M8491" i="4"/>
  <c r="U8490" i="4"/>
  <c r="T8490" i="4"/>
  <c r="S8490" i="4"/>
  <c r="R8490" i="4"/>
  <c r="Q8490" i="4"/>
  <c r="P8490" i="4"/>
  <c r="O8490" i="4"/>
  <c r="N8490" i="4"/>
  <c r="M8490" i="4"/>
  <c r="U8489" i="4"/>
  <c r="T8489" i="4"/>
  <c r="S8489" i="4"/>
  <c r="R8489" i="4"/>
  <c r="Q8489" i="4"/>
  <c r="P8489" i="4"/>
  <c r="O8489" i="4"/>
  <c r="N8489" i="4"/>
  <c r="M8489" i="4"/>
  <c r="U8488" i="4"/>
  <c r="T8488" i="4"/>
  <c r="S8488" i="4"/>
  <c r="R8488" i="4"/>
  <c r="Q8488" i="4"/>
  <c r="P8488" i="4"/>
  <c r="O8488" i="4"/>
  <c r="N8488" i="4"/>
  <c r="M8488" i="4"/>
  <c r="U8487" i="4"/>
  <c r="T8487" i="4"/>
  <c r="S8487" i="4"/>
  <c r="R8487" i="4"/>
  <c r="Q8487" i="4"/>
  <c r="P8487" i="4"/>
  <c r="O8487" i="4"/>
  <c r="N8487" i="4"/>
  <c r="M8487" i="4"/>
  <c r="U8486" i="4"/>
  <c r="T8486" i="4"/>
  <c r="S8486" i="4"/>
  <c r="R8486" i="4"/>
  <c r="Q8486" i="4"/>
  <c r="P8486" i="4"/>
  <c r="O8486" i="4"/>
  <c r="N8486" i="4"/>
  <c r="M8486" i="4"/>
  <c r="U8485" i="4"/>
  <c r="T8485" i="4"/>
  <c r="S8485" i="4"/>
  <c r="R8485" i="4"/>
  <c r="Q8485" i="4"/>
  <c r="P8485" i="4"/>
  <c r="O8485" i="4"/>
  <c r="N8485" i="4"/>
  <c r="M8485" i="4"/>
  <c r="U8484" i="4"/>
  <c r="T8484" i="4"/>
  <c r="S8484" i="4"/>
  <c r="R8484" i="4"/>
  <c r="Q8484" i="4"/>
  <c r="P8484" i="4"/>
  <c r="O8484" i="4"/>
  <c r="N8484" i="4"/>
  <c r="M8484" i="4"/>
  <c r="U8483" i="4"/>
  <c r="T8483" i="4"/>
  <c r="S8483" i="4"/>
  <c r="R8483" i="4"/>
  <c r="Q8483" i="4"/>
  <c r="P8483" i="4"/>
  <c r="O8483" i="4"/>
  <c r="N8483" i="4"/>
  <c r="M8483" i="4"/>
  <c r="U8482" i="4"/>
  <c r="T8482" i="4"/>
  <c r="S8482" i="4"/>
  <c r="R8482" i="4"/>
  <c r="Q8482" i="4"/>
  <c r="P8482" i="4"/>
  <c r="O8482" i="4"/>
  <c r="N8482" i="4"/>
  <c r="M8482" i="4"/>
  <c r="U8481" i="4"/>
  <c r="T8481" i="4"/>
  <c r="S8481" i="4"/>
  <c r="R8481" i="4"/>
  <c r="Q8481" i="4"/>
  <c r="P8481" i="4"/>
  <c r="O8481" i="4"/>
  <c r="N8481" i="4"/>
  <c r="M8481" i="4"/>
  <c r="U8480" i="4"/>
  <c r="T8480" i="4"/>
  <c r="S8480" i="4"/>
  <c r="R8480" i="4"/>
  <c r="Q8480" i="4"/>
  <c r="P8480" i="4"/>
  <c r="O8480" i="4"/>
  <c r="N8480" i="4"/>
  <c r="M8480" i="4"/>
  <c r="U8479" i="4"/>
  <c r="T8479" i="4"/>
  <c r="S8479" i="4"/>
  <c r="R8479" i="4"/>
  <c r="Q8479" i="4"/>
  <c r="P8479" i="4"/>
  <c r="O8479" i="4"/>
  <c r="N8479" i="4"/>
  <c r="M8479" i="4"/>
  <c r="U8478" i="4"/>
  <c r="T8478" i="4"/>
  <c r="S8478" i="4"/>
  <c r="R8478" i="4"/>
  <c r="Q8478" i="4"/>
  <c r="P8478" i="4"/>
  <c r="O8478" i="4"/>
  <c r="N8478" i="4"/>
  <c r="M8478" i="4"/>
  <c r="U8477" i="4"/>
  <c r="T8477" i="4"/>
  <c r="S8477" i="4"/>
  <c r="R8477" i="4"/>
  <c r="Q8477" i="4"/>
  <c r="P8477" i="4"/>
  <c r="O8477" i="4"/>
  <c r="N8477" i="4"/>
  <c r="M8477" i="4"/>
  <c r="U8476" i="4"/>
  <c r="T8476" i="4"/>
  <c r="S8476" i="4"/>
  <c r="R8476" i="4"/>
  <c r="Q8476" i="4"/>
  <c r="P8476" i="4"/>
  <c r="O8476" i="4"/>
  <c r="N8476" i="4"/>
  <c r="M8476" i="4"/>
  <c r="U8475" i="4"/>
  <c r="T8475" i="4"/>
  <c r="S8475" i="4"/>
  <c r="R8475" i="4"/>
  <c r="Q8475" i="4"/>
  <c r="P8475" i="4"/>
  <c r="O8475" i="4"/>
  <c r="N8475" i="4"/>
  <c r="M8475" i="4"/>
  <c r="U8474" i="4"/>
  <c r="T8474" i="4"/>
  <c r="S8474" i="4"/>
  <c r="R8474" i="4"/>
  <c r="Q8474" i="4"/>
  <c r="P8474" i="4"/>
  <c r="O8474" i="4"/>
  <c r="N8474" i="4"/>
  <c r="M8474" i="4"/>
  <c r="U8473" i="4"/>
  <c r="T8473" i="4"/>
  <c r="S8473" i="4"/>
  <c r="R8473" i="4"/>
  <c r="Q8473" i="4"/>
  <c r="P8473" i="4"/>
  <c r="O8473" i="4"/>
  <c r="N8473" i="4"/>
  <c r="M8473" i="4"/>
  <c r="U8472" i="4"/>
  <c r="T8472" i="4"/>
  <c r="S8472" i="4"/>
  <c r="R8472" i="4"/>
  <c r="Q8472" i="4"/>
  <c r="P8472" i="4"/>
  <c r="O8472" i="4"/>
  <c r="N8472" i="4"/>
  <c r="M8472" i="4"/>
  <c r="U8471" i="4"/>
  <c r="T8471" i="4"/>
  <c r="S8471" i="4"/>
  <c r="R8471" i="4"/>
  <c r="Q8471" i="4"/>
  <c r="P8471" i="4"/>
  <c r="O8471" i="4"/>
  <c r="N8471" i="4"/>
  <c r="M8471" i="4"/>
  <c r="U8470" i="4"/>
  <c r="T8470" i="4"/>
  <c r="S8470" i="4"/>
  <c r="R8470" i="4"/>
  <c r="Q8470" i="4"/>
  <c r="P8470" i="4"/>
  <c r="O8470" i="4"/>
  <c r="N8470" i="4"/>
  <c r="M8470" i="4"/>
  <c r="U8469" i="4"/>
  <c r="T8469" i="4"/>
  <c r="S8469" i="4"/>
  <c r="R8469" i="4"/>
  <c r="Q8469" i="4"/>
  <c r="P8469" i="4"/>
  <c r="O8469" i="4"/>
  <c r="N8469" i="4"/>
  <c r="M8469" i="4"/>
  <c r="U8468" i="4"/>
  <c r="T8468" i="4"/>
  <c r="S8468" i="4"/>
  <c r="R8468" i="4"/>
  <c r="Q8468" i="4"/>
  <c r="P8468" i="4"/>
  <c r="O8468" i="4"/>
  <c r="N8468" i="4"/>
  <c r="M8468" i="4"/>
  <c r="U8467" i="4"/>
  <c r="T8467" i="4"/>
  <c r="S8467" i="4"/>
  <c r="R8467" i="4"/>
  <c r="Q8467" i="4"/>
  <c r="P8467" i="4"/>
  <c r="O8467" i="4"/>
  <c r="N8467" i="4"/>
  <c r="M8467" i="4"/>
  <c r="U8466" i="4"/>
  <c r="T8466" i="4"/>
  <c r="S8466" i="4"/>
  <c r="R8466" i="4"/>
  <c r="Q8466" i="4"/>
  <c r="P8466" i="4"/>
  <c r="O8466" i="4"/>
  <c r="N8466" i="4"/>
  <c r="M8466" i="4"/>
  <c r="U8465" i="4"/>
  <c r="T8465" i="4"/>
  <c r="S8465" i="4"/>
  <c r="R8465" i="4"/>
  <c r="Q8465" i="4"/>
  <c r="P8465" i="4"/>
  <c r="O8465" i="4"/>
  <c r="N8465" i="4"/>
  <c r="M8465" i="4"/>
  <c r="U8464" i="4"/>
  <c r="T8464" i="4"/>
  <c r="S8464" i="4"/>
  <c r="R8464" i="4"/>
  <c r="Q8464" i="4"/>
  <c r="P8464" i="4"/>
  <c r="O8464" i="4"/>
  <c r="N8464" i="4"/>
  <c r="M8464" i="4"/>
  <c r="U8463" i="4"/>
  <c r="T8463" i="4"/>
  <c r="S8463" i="4"/>
  <c r="R8463" i="4"/>
  <c r="Q8463" i="4"/>
  <c r="P8463" i="4"/>
  <c r="O8463" i="4"/>
  <c r="N8463" i="4"/>
  <c r="M8463" i="4"/>
  <c r="U8462" i="4"/>
  <c r="T8462" i="4"/>
  <c r="S8462" i="4"/>
  <c r="R8462" i="4"/>
  <c r="Q8462" i="4"/>
  <c r="P8462" i="4"/>
  <c r="O8462" i="4"/>
  <c r="N8462" i="4"/>
  <c r="M8462" i="4"/>
  <c r="U8461" i="4"/>
  <c r="T8461" i="4"/>
  <c r="S8461" i="4"/>
  <c r="R8461" i="4"/>
  <c r="Q8461" i="4"/>
  <c r="P8461" i="4"/>
  <c r="O8461" i="4"/>
  <c r="N8461" i="4"/>
  <c r="M8461" i="4"/>
  <c r="U8460" i="4"/>
  <c r="T8460" i="4"/>
  <c r="S8460" i="4"/>
  <c r="R8460" i="4"/>
  <c r="Q8460" i="4"/>
  <c r="P8460" i="4"/>
  <c r="O8460" i="4"/>
  <c r="N8460" i="4"/>
  <c r="M8460" i="4"/>
  <c r="U8459" i="4"/>
  <c r="T8459" i="4"/>
  <c r="S8459" i="4"/>
  <c r="R8459" i="4"/>
  <c r="Q8459" i="4"/>
  <c r="P8459" i="4"/>
  <c r="O8459" i="4"/>
  <c r="N8459" i="4"/>
  <c r="M8459" i="4"/>
  <c r="U8458" i="4"/>
  <c r="T8458" i="4"/>
  <c r="S8458" i="4"/>
  <c r="R8458" i="4"/>
  <c r="Q8458" i="4"/>
  <c r="P8458" i="4"/>
  <c r="O8458" i="4"/>
  <c r="N8458" i="4"/>
  <c r="M8458" i="4"/>
  <c r="U8457" i="4"/>
  <c r="T8457" i="4"/>
  <c r="S8457" i="4"/>
  <c r="R8457" i="4"/>
  <c r="Q8457" i="4"/>
  <c r="P8457" i="4"/>
  <c r="O8457" i="4"/>
  <c r="N8457" i="4"/>
  <c r="M8457" i="4"/>
  <c r="U8456" i="4"/>
  <c r="T8456" i="4"/>
  <c r="S8456" i="4"/>
  <c r="R8456" i="4"/>
  <c r="Q8456" i="4"/>
  <c r="P8456" i="4"/>
  <c r="O8456" i="4"/>
  <c r="N8456" i="4"/>
  <c r="M8456" i="4"/>
  <c r="U8455" i="4"/>
  <c r="T8455" i="4"/>
  <c r="S8455" i="4"/>
  <c r="R8455" i="4"/>
  <c r="Q8455" i="4"/>
  <c r="P8455" i="4"/>
  <c r="O8455" i="4"/>
  <c r="N8455" i="4"/>
  <c r="M8455" i="4"/>
  <c r="U8454" i="4"/>
  <c r="T8454" i="4"/>
  <c r="S8454" i="4"/>
  <c r="R8454" i="4"/>
  <c r="Q8454" i="4"/>
  <c r="P8454" i="4"/>
  <c r="O8454" i="4"/>
  <c r="N8454" i="4"/>
  <c r="M8454" i="4"/>
  <c r="U8453" i="4"/>
  <c r="T8453" i="4"/>
  <c r="S8453" i="4"/>
  <c r="R8453" i="4"/>
  <c r="Q8453" i="4"/>
  <c r="P8453" i="4"/>
  <c r="O8453" i="4"/>
  <c r="N8453" i="4"/>
  <c r="M8453" i="4"/>
  <c r="U8452" i="4"/>
  <c r="T8452" i="4"/>
  <c r="S8452" i="4"/>
  <c r="R8452" i="4"/>
  <c r="Q8452" i="4"/>
  <c r="P8452" i="4"/>
  <c r="O8452" i="4"/>
  <c r="N8452" i="4"/>
  <c r="M8452" i="4"/>
  <c r="U8451" i="4"/>
  <c r="T8451" i="4"/>
  <c r="S8451" i="4"/>
  <c r="R8451" i="4"/>
  <c r="Q8451" i="4"/>
  <c r="P8451" i="4"/>
  <c r="O8451" i="4"/>
  <c r="N8451" i="4"/>
  <c r="M8451" i="4"/>
  <c r="U8450" i="4"/>
  <c r="T8450" i="4"/>
  <c r="S8450" i="4"/>
  <c r="R8450" i="4"/>
  <c r="Q8450" i="4"/>
  <c r="P8450" i="4"/>
  <c r="O8450" i="4"/>
  <c r="N8450" i="4"/>
  <c r="M8450" i="4"/>
  <c r="U8449" i="4"/>
  <c r="T8449" i="4"/>
  <c r="S8449" i="4"/>
  <c r="R8449" i="4"/>
  <c r="Q8449" i="4"/>
  <c r="P8449" i="4"/>
  <c r="O8449" i="4"/>
  <c r="N8449" i="4"/>
  <c r="M8449" i="4"/>
  <c r="U8448" i="4"/>
  <c r="T8448" i="4"/>
  <c r="S8448" i="4"/>
  <c r="R8448" i="4"/>
  <c r="Q8448" i="4"/>
  <c r="P8448" i="4"/>
  <c r="O8448" i="4"/>
  <c r="N8448" i="4"/>
  <c r="M8448" i="4"/>
  <c r="U8447" i="4"/>
  <c r="T8447" i="4"/>
  <c r="S8447" i="4"/>
  <c r="R8447" i="4"/>
  <c r="Q8447" i="4"/>
  <c r="P8447" i="4"/>
  <c r="O8447" i="4"/>
  <c r="N8447" i="4"/>
  <c r="M8447" i="4"/>
  <c r="U8446" i="4"/>
  <c r="T8446" i="4"/>
  <c r="S8446" i="4"/>
  <c r="R8446" i="4"/>
  <c r="Q8446" i="4"/>
  <c r="P8446" i="4"/>
  <c r="O8446" i="4"/>
  <c r="N8446" i="4"/>
  <c r="M8446" i="4"/>
  <c r="U8445" i="4"/>
  <c r="T8445" i="4"/>
  <c r="S8445" i="4"/>
  <c r="R8445" i="4"/>
  <c r="Q8445" i="4"/>
  <c r="P8445" i="4"/>
  <c r="O8445" i="4"/>
  <c r="N8445" i="4"/>
  <c r="M8445" i="4"/>
  <c r="U8444" i="4"/>
  <c r="T8444" i="4"/>
  <c r="S8444" i="4"/>
  <c r="R8444" i="4"/>
  <c r="Q8444" i="4"/>
  <c r="P8444" i="4"/>
  <c r="O8444" i="4"/>
  <c r="N8444" i="4"/>
  <c r="M8444" i="4"/>
  <c r="U8443" i="4"/>
  <c r="T8443" i="4"/>
  <c r="S8443" i="4"/>
  <c r="R8443" i="4"/>
  <c r="Q8443" i="4"/>
  <c r="P8443" i="4"/>
  <c r="O8443" i="4"/>
  <c r="N8443" i="4"/>
  <c r="M8443" i="4"/>
  <c r="U8442" i="4"/>
  <c r="T8442" i="4"/>
  <c r="S8442" i="4"/>
  <c r="R8442" i="4"/>
  <c r="Q8442" i="4"/>
  <c r="P8442" i="4"/>
  <c r="O8442" i="4"/>
  <c r="N8442" i="4"/>
  <c r="M8442" i="4"/>
  <c r="U8441" i="4"/>
  <c r="T8441" i="4"/>
  <c r="S8441" i="4"/>
  <c r="R8441" i="4"/>
  <c r="Q8441" i="4"/>
  <c r="P8441" i="4"/>
  <c r="O8441" i="4"/>
  <c r="N8441" i="4"/>
  <c r="M8441" i="4"/>
  <c r="U8440" i="4"/>
  <c r="T8440" i="4"/>
  <c r="S8440" i="4"/>
  <c r="R8440" i="4"/>
  <c r="Q8440" i="4"/>
  <c r="P8440" i="4"/>
  <c r="O8440" i="4"/>
  <c r="N8440" i="4"/>
  <c r="M8440" i="4"/>
  <c r="U8439" i="4"/>
  <c r="T8439" i="4"/>
  <c r="S8439" i="4"/>
  <c r="R8439" i="4"/>
  <c r="Q8439" i="4"/>
  <c r="P8439" i="4"/>
  <c r="O8439" i="4"/>
  <c r="N8439" i="4"/>
  <c r="M8439" i="4"/>
  <c r="U8438" i="4"/>
  <c r="T8438" i="4"/>
  <c r="S8438" i="4"/>
  <c r="R8438" i="4"/>
  <c r="Q8438" i="4"/>
  <c r="P8438" i="4"/>
  <c r="O8438" i="4"/>
  <c r="N8438" i="4"/>
  <c r="M8438" i="4"/>
  <c r="U8437" i="4"/>
  <c r="T8437" i="4"/>
  <c r="S8437" i="4"/>
  <c r="R8437" i="4"/>
  <c r="Q8437" i="4"/>
  <c r="P8437" i="4"/>
  <c r="O8437" i="4"/>
  <c r="N8437" i="4"/>
  <c r="M8437" i="4"/>
  <c r="U8436" i="4"/>
  <c r="T8436" i="4"/>
  <c r="S8436" i="4"/>
  <c r="R8436" i="4"/>
  <c r="Q8436" i="4"/>
  <c r="P8436" i="4"/>
  <c r="O8436" i="4"/>
  <c r="N8436" i="4"/>
  <c r="M8436" i="4"/>
  <c r="U8435" i="4"/>
  <c r="T8435" i="4"/>
  <c r="S8435" i="4"/>
  <c r="R8435" i="4"/>
  <c r="Q8435" i="4"/>
  <c r="P8435" i="4"/>
  <c r="O8435" i="4"/>
  <c r="N8435" i="4"/>
  <c r="M8435" i="4"/>
  <c r="U8434" i="4"/>
  <c r="T8434" i="4"/>
  <c r="S8434" i="4"/>
  <c r="R8434" i="4"/>
  <c r="Q8434" i="4"/>
  <c r="P8434" i="4"/>
  <c r="O8434" i="4"/>
  <c r="N8434" i="4"/>
  <c r="M8434" i="4"/>
  <c r="U8433" i="4"/>
  <c r="T8433" i="4"/>
  <c r="S8433" i="4"/>
  <c r="R8433" i="4"/>
  <c r="Q8433" i="4"/>
  <c r="P8433" i="4"/>
  <c r="O8433" i="4"/>
  <c r="N8433" i="4"/>
  <c r="M8433" i="4"/>
  <c r="U8432" i="4"/>
  <c r="T8432" i="4"/>
  <c r="S8432" i="4"/>
  <c r="R8432" i="4"/>
  <c r="Q8432" i="4"/>
  <c r="P8432" i="4"/>
  <c r="O8432" i="4"/>
  <c r="N8432" i="4"/>
  <c r="M8432" i="4"/>
  <c r="U8431" i="4"/>
  <c r="T8431" i="4"/>
  <c r="S8431" i="4"/>
  <c r="R8431" i="4"/>
  <c r="Q8431" i="4"/>
  <c r="P8431" i="4"/>
  <c r="O8431" i="4"/>
  <c r="N8431" i="4"/>
  <c r="M8431" i="4"/>
  <c r="U8430" i="4"/>
  <c r="T8430" i="4"/>
  <c r="S8430" i="4"/>
  <c r="R8430" i="4"/>
  <c r="Q8430" i="4"/>
  <c r="P8430" i="4"/>
  <c r="O8430" i="4"/>
  <c r="N8430" i="4"/>
  <c r="M8430" i="4"/>
  <c r="U8429" i="4"/>
  <c r="T8429" i="4"/>
  <c r="S8429" i="4"/>
  <c r="R8429" i="4"/>
  <c r="Q8429" i="4"/>
  <c r="P8429" i="4"/>
  <c r="O8429" i="4"/>
  <c r="N8429" i="4"/>
  <c r="M8429" i="4"/>
  <c r="U8428" i="4"/>
  <c r="T8428" i="4"/>
  <c r="S8428" i="4"/>
  <c r="R8428" i="4"/>
  <c r="Q8428" i="4"/>
  <c r="P8428" i="4"/>
  <c r="O8428" i="4"/>
  <c r="N8428" i="4"/>
  <c r="M8428" i="4"/>
  <c r="U8427" i="4"/>
  <c r="T8427" i="4"/>
  <c r="S8427" i="4"/>
  <c r="R8427" i="4"/>
  <c r="Q8427" i="4"/>
  <c r="P8427" i="4"/>
  <c r="O8427" i="4"/>
  <c r="N8427" i="4"/>
  <c r="M8427" i="4"/>
  <c r="U8426" i="4"/>
  <c r="T8426" i="4"/>
  <c r="S8426" i="4"/>
  <c r="R8426" i="4"/>
  <c r="Q8426" i="4"/>
  <c r="P8426" i="4"/>
  <c r="O8426" i="4"/>
  <c r="N8426" i="4"/>
  <c r="M8426" i="4"/>
  <c r="U8425" i="4"/>
  <c r="T8425" i="4"/>
  <c r="S8425" i="4"/>
  <c r="R8425" i="4"/>
  <c r="Q8425" i="4"/>
  <c r="P8425" i="4"/>
  <c r="O8425" i="4"/>
  <c r="N8425" i="4"/>
  <c r="M8425" i="4"/>
  <c r="U8424" i="4"/>
  <c r="T8424" i="4"/>
  <c r="S8424" i="4"/>
  <c r="R8424" i="4"/>
  <c r="Q8424" i="4"/>
  <c r="P8424" i="4"/>
  <c r="O8424" i="4"/>
  <c r="N8424" i="4"/>
  <c r="M8424" i="4"/>
  <c r="U8423" i="4"/>
  <c r="T8423" i="4"/>
  <c r="S8423" i="4"/>
  <c r="R8423" i="4"/>
  <c r="Q8423" i="4"/>
  <c r="P8423" i="4"/>
  <c r="O8423" i="4"/>
  <c r="N8423" i="4"/>
  <c r="M8423" i="4"/>
  <c r="U8422" i="4"/>
  <c r="T8422" i="4"/>
  <c r="S8422" i="4"/>
  <c r="R8422" i="4"/>
  <c r="Q8422" i="4"/>
  <c r="P8422" i="4"/>
  <c r="O8422" i="4"/>
  <c r="N8422" i="4"/>
  <c r="M8422" i="4"/>
  <c r="U8421" i="4"/>
  <c r="T8421" i="4"/>
  <c r="S8421" i="4"/>
  <c r="R8421" i="4"/>
  <c r="Q8421" i="4"/>
  <c r="P8421" i="4"/>
  <c r="O8421" i="4"/>
  <c r="N8421" i="4"/>
  <c r="M8421" i="4"/>
  <c r="U8420" i="4"/>
  <c r="T8420" i="4"/>
  <c r="S8420" i="4"/>
  <c r="R8420" i="4"/>
  <c r="Q8420" i="4"/>
  <c r="P8420" i="4"/>
  <c r="O8420" i="4"/>
  <c r="N8420" i="4"/>
  <c r="M8420" i="4"/>
  <c r="U8419" i="4"/>
  <c r="T8419" i="4"/>
  <c r="S8419" i="4"/>
  <c r="R8419" i="4"/>
  <c r="Q8419" i="4"/>
  <c r="P8419" i="4"/>
  <c r="O8419" i="4"/>
  <c r="N8419" i="4"/>
  <c r="M8419" i="4"/>
  <c r="U8418" i="4"/>
  <c r="T8418" i="4"/>
  <c r="S8418" i="4"/>
  <c r="R8418" i="4"/>
  <c r="Q8418" i="4"/>
  <c r="P8418" i="4"/>
  <c r="O8418" i="4"/>
  <c r="N8418" i="4"/>
  <c r="M8418" i="4"/>
  <c r="U8417" i="4"/>
  <c r="T8417" i="4"/>
  <c r="S8417" i="4"/>
  <c r="R8417" i="4"/>
  <c r="Q8417" i="4"/>
  <c r="P8417" i="4"/>
  <c r="O8417" i="4"/>
  <c r="N8417" i="4"/>
  <c r="M8417" i="4"/>
  <c r="U8416" i="4"/>
  <c r="T8416" i="4"/>
  <c r="S8416" i="4"/>
  <c r="R8416" i="4"/>
  <c r="Q8416" i="4"/>
  <c r="P8416" i="4"/>
  <c r="O8416" i="4"/>
  <c r="N8416" i="4"/>
  <c r="M8416" i="4"/>
  <c r="U8415" i="4"/>
  <c r="T8415" i="4"/>
  <c r="S8415" i="4"/>
  <c r="R8415" i="4"/>
  <c r="Q8415" i="4"/>
  <c r="P8415" i="4"/>
  <c r="O8415" i="4"/>
  <c r="N8415" i="4"/>
  <c r="M8415" i="4"/>
  <c r="U8414" i="4"/>
  <c r="T8414" i="4"/>
  <c r="S8414" i="4"/>
  <c r="R8414" i="4"/>
  <c r="Q8414" i="4"/>
  <c r="P8414" i="4"/>
  <c r="O8414" i="4"/>
  <c r="N8414" i="4"/>
  <c r="M8414" i="4"/>
  <c r="U8413" i="4"/>
  <c r="T8413" i="4"/>
  <c r="S8413" i="4"/>
  <c r="R8413" i="4"/>
  <c r="Q8413" i="4"/>
  <c r="P8413" i="4"/>
  <c r="O8413" i="4"/>
  <c r="N8413" i="4"/>
  <c r="M8413" i="4"/>
  <c r="U8412" i="4"/>
  <c r="T8412" i="4"/>
  <c r="S8412" i="4"/>
  <c r="R8412" i="4"/>
  <c r="Q8412" i="4"/>
  <c r="P8412" i="4"/>
  <c r="O8412" i="4"/>
  <c r="N8412" i="4"/>
  <c r="M8412" i="4"/>
  <c r="U8411" i="4"/>
  <c r="T8411" i="4"/>
  <c r="S8411" i="4"/>
  <c r="R8411" i="4"/>
  <c r="Q8411" i="4"/>
  <c r="P8411" i="4"/>
  <c r="O8411" i="4"/>
  <c r="N8411" i="4"/>
  <c r="M8411" i="4"/>
  <c r="U8410" i="4"/>
  <c r="T8410" i="4"/>
  <c r="S8410" i="4"/>
  <c r="R8410" i="4"/>
  <c r="Q8410" i="4"/>
  <c r="P8410" i="4"/>
  <c r="O8410" i="4"/>
  <c r="N8410" i="4"/>
  <c r="M8410" i="4"/>
  <c r="U8409" i="4"/>
  <c r="T8409" i="4"/>
  <c r="S8409" i="4"/>
  <c r="R8409" i="4"/>
  <c r="Q8409" i="4"/>
  <c r="P8409" i="4"/>
  <c r="O8409" i="4"/>
  <c r="N8409" i="4"/>
  <c r="M8409" i="4"/>
  <c r="U8408" i="4"/>
  <c r="T8408" i="4"/>
  <c r="S8408" i="4"/>
  <c r="R8408" i="4"/>
  <c r="Q8408" i="4"/>
  <c r="P8408" i="4"/>
  <c r="O8408" i="4"/>
  <c r="N8408" i="4"/>
  <c r="M8408" i="4"/>
  <c r="U8407" i="4"/>
  <c r="T8407" i="4"/>
  <c r="S8407" i="4"/>
  <c r="R8407" i="4"/>
  <c r="Q8407" i="4"/>
  <c r="P8407" i="4"/>
  <c r="O8407" i="4"/>
  <c r="N8407" i="4"/>
  <c r="M8407" i="4"/>
  <c r="U8406" i="4"/>
  <c r="T8406" i="4"/>
  <c r="S8406" i="4"/>
  <c r="R8406" i="4"/>
  <c r="Q8406" i="4"/>
  <c r="P8406" i="4"/>
  <c r="O8406" i="4"/>
  <c r="N8406" i="4"/>
  <c r="M8406" i="4"/>
  <c r="U8405" i="4"/>
  <c r="T8405" i="4"/>
  <c r="S8405" i="4"/>
  <c r="R8405" i="4"/>
  <c r="Q8405" i="4"/>
  <c r="P8405" i="4"/>
  <c r="O8405" i="4"/>
  <c r="N8405" i="4"/>
  <c r="M8405" i="4"/>
  <c r="U8404" i="4"/>
  <c r="T8404" i="4"/>
  <c r="S8404" i="4"/>
  <c r="R8404" i="4"/>
  <c r="Q8404" i="4"/>
  <c r="P8404" i="4"/>
  <c r="O8404" i="4"/>
  <c r="N8404" i="4"/>
  <c r="M8404" i="4"/>
  <c r="U8403" i="4"/>
  <c r="T8403" i="4"/>
  <c r="S8403" i="4"/>
  <c r="R8403" i="4"/>
  <c r="Q8403" i="4"/>
  <c r="P8403" i="4"/>
  <c r="O8403" i="4"/>
  <c r="N8403" i="4"/>
  <c r="M8403" i="4"/>
  <c r="U8402" i="4"/>
  <c r="T8402" i="4"/>
  <c r="S8402" i="4"/>
  <c r="R8402" i="4"/>
  <c r="Q8402" i="4"/>
  <c r="P8402" i="4"/>
  <c r="O8402" i="4"/>
  <c r="N8402" i="4"/>
  <c r="M8402" i="4"/>
  <c r="U8401" i="4"/>
  <c r="T8401" i="4"/>
  <c r="S8401" i="4"/>
  <c r="R8401" i="4"/>
  <c r="Q8401" i="4"/>
  <c r="P8401" i="4"/>
  <c r="O8401" i="4"/>
  <c r="N8401" i="4"/>
  <c r="M8401" i="4"/>
  <c r="U8400" i="4"/>
  <c r="T8400" i="4"/>
  <c r="S8400" i="4"/>
  <c r="R8400" i="4"/>
  <c r="Q8400" i="4"/>
  <c r="P8400" i="4"/>
  <c r="O8400" i="4"/>
  <c r="N8400" i="4"/>
  <c r="M8400" i="4"/>
  <c r="U8399" i="4"/>
  <c r="T8399" i="4"/>
  <c r="S8399" i="4"/>
  <c r="R8399" i="4"/>
  <c r="Q8399" i="4"/>
  <c r="P8399" i="4"/>
  <c r="O8399" i="4"/>
  <c r="N8399" i="4"/>
  <c r="M8399" i="4"/>
  <c r="U8398" i="4"/>
  <c r="T8398" i="4"/>
  <c r="S8398" i="4"/>
  <c r="R8398" i="4"/>
  <c r="Q8398" i="4"/>
  <c r="P8398" i="4"/>
  <c r="O8398" i="4"/>
  <c r="N8398" i="4"/>
  <c r="M8398" i="4"/>
  <c r="U8397" i="4"/>
  <c r="T8397" i="4"/>
  <c r="S8397" i="4"/>
  <c r="R8397" i="4"/>
  <c r="Q8397" i="4"/>
  <c r="P8397" i="4"/>
  <c r="O8397" i="4"/>
  <c r="N8397" i="4"/>
  <c r="M8397" i="4"/>
  <c r="U8396" i="4"/>
  <c r="T8396" i="4"/>
  <c r="S8396" i="4"/>
  <c r="R8396" i="4"/>
  <c r="Q8396" i="4"/>
  <c r="P8396" i="4"/>
  <c r="O8396" i="4"/>
  <c r="N8396" i="4"/>
  <c r="M8396" i="4"/>
  <c r="U8395" i="4"/>
  <c r="T8395" i="4"/>
  <c r="S8395" i="4"/>
  <c r="R8395" i="4"/>
  <c r="Q8395" i="4"/>
  <c r="P8395" i="4"/>
  <c r="O8395" i="4"/>
  <c r="N8395" i="4"/>
  <c r="M8395" i="4"/>
  <c r="U8394" i="4"/>
  <c r="T8394" i="4"/>
  <c r="S8394" i="4"/>
  <c r="R8394" i="4"/>
  <c r="Q8394" i="4"/>
  <c r="P8394" i="4"/>
  <c r="O8394" i="4"/>
  <c r="N8394" i="4"/>
  <c r="M8394" i="4"/>
  <c r="U8393" i="4"/>
  <c r="T8393" i="4"/>
  <c r="S8393" i="4"/>
  <c r="R8393" i="4"/>
  <c r="Q8393" i="4"/>
  <c r="P8393" i="4"/>
  <c r="O8393" i="4"/>
  <c r="N8393" i="4"/>
  <c r="M8393" i="4"/>
  <c r="U8392" i="4"/>
  <c r="T8392" i="4"/>
  <c r="S8392" i="4"/>
  <c r="R8392" i="4"/>
  <c r="Q8392" i="4"/>
  <c r="P8392" i="4"/>
  <c r="O8392" i="4"/>
  <c r="N8392" i="4"/>
  <c r="M8392" i="4"/>
  <c r="U8391" i="4"/>
  <c r="T8391" i="4"/>
  <c r="S8391" i="4"/>
  <c r="R8391" i="4"/>
  <c r="Q8391" i="4"/>
  <c r="P8391" i="4"/>
  <c r="O8391" i="4"/>
  <c r="N8391" i="4"/>
  <c r="M8391" i="4"/>
  <c r="U8390" i="4"/>
  <c r="T8390" i="4"/>
  <c r="S8390" i="4"/>
  <c r="R8390" i="4"/>
  <c r="Q8390" i="4"/>
  <c r="P8390" i="4"/>
  <c r="O8390" i="4"/>
  <c r="N8390" i="4"/>
  <c r="M8390" i="4"/>
  <c r="U8389" i="4"/>
  <c r="T8389" i="4"/>
  <c r="S8389" i="4"/>
  <c r="R8389" i="4"/>
  <c r="Q8389" i="4"/>
  <c r="P8389" i="4"/>
  <c r="O8389" i="4"/>
  <c r="N8389" i="4"/>
  <c r="M8389" i="4"/>
  <c r="U8388" i="4"/>
  <c r="T8388" i="4"/>
  <c r="S8388" i="4"/>
  <c r="R8388" i="4"/>
  <c r="Q8388" i="4"/>
  <c r="P8388" i="4"/>
  <c r="O8388" i="4"/>
  <c r="N8388" i="4"/>
  <c r="M8388" i="4"/>
  <c r="U8387" i="4"/>
  <c r="T8387" i="4"/>
  <c r="S8387" i="4"/>
  <c r="R8387" i="4"/>
  <c r="Q8387" i="4"/>
  <c r="P8387" i="4"/>
  <c r="O8387" i="4"/>
  <c r="N8387" i="4"/>
  <c r="M8387" i="4"/>
  <c r="U8386" i="4"/>
  <c r="T8386" i="4"/>
  <c r="S8386" i="4"/>
  <c r="R8386" i="4"/>
  <c r="Q8386" i="4"/>
  <c r="P8386" i="4"/>
  <c r="O8386" i="4"/>
  <c r="N8386" i="4"/>
  <c r="M8386" i="4"/>
  <c r="U8385" i="4"/>
  <c r="T8385" i="4"/>
  <c r="S8385" i="4"/>
  <c r="R8385" i="4"/>
  <c r="Q8385" i="4"/>
  <c r="P8385" i="4"/>
  <c r="O8385" i="4"/>
  <c r="N8385" i="4"/>
  <c r="M8385" i="4"/>
  <c r="U8384" i="4"/>
  <c r="T8384" i="4"/>
  <c r="S8384" i="4"/>
  <c r="R8384" i="4"/>
  <c r="Q8384" i="4"/>
  <c r="P8384" i="4"/>
  <c r="O8384" i="4"/>
  <c r="N8384" i="4"/>
  <c r="M8384" i="4"/>
  <c r="U8383" i="4"/>
  <c r="T8383" i="4"/>
  <c r="S8383" i="4"/>
  <c r="R8383" i="4"/>
  <c r="Q8383" i="4"/>
  <c r="P8383" i="4"/>
  <c r="O8383" i="4"/>
  <c r="N8383" i="4"/>
  <c r="M8383" i="4"/>
  <c r="U8382" i="4"/>
  <c r="T8382" i="4"/>
  <c r="S8382" i="4"/>
  <c r="R8382" i="4"/>
  <c r="Q8382" i="4"/>
  <c r="P8382" i="4"/>
  <c r="O8382" i="4"/>
  <c r="N8382" i="4"/>
  <c r="M8382" i="4"/>
  <c r="U8381" i="4"/>
  <c r="T8381" i="4"/>
  <c r="S8381" i="4"/>
  <c r="R8381" i="4"/>
  <c r="Q8381" i="4"/>
  <c r="P8381" i="4"/>
  <c r="O8381" i="4"/>
  <c r="N8381" i="4"/>
  <c r="M8381" i="4"/>
  <c r="U8380" i="4"/>
  <c r="T8380" i="4"/>
  <c r="S8380" i="4"/>
  <c r="R8380" i="4"/>
  <c r="Q8380" i="4"/>
  <c r="P8380" i="4"/>
  <c r="O8380" i="4"/>
  <c r="N8380" i="4"/>
  <c r="M8380" i="4"/>
  <c r="U8379" i="4"/>
  <c r="T8379" i="4"/>
  <c r="S8379" i="4"/>
  <c r="R8379" i="4"/>
  <c r="Q8379" i="4"/>
  <c r="P8379" i="4"/>
  <c r="O8379" i="4"/>
  <c r="N8379" i="4"/>
  <c r="M8379" i="4"/>
  <c r="U8378" i="4"/>
  <c r="T8378" i="4"/>
  <c r="S8378" i="4"/>
  <c r="R8378" i="4"/>
  <c r="Q8378" i="4"/>
  <c r="P8378" i="4"/>
  <c r="O8378" i="4"/>
  <c r="N8378" i="4"/>
  <c r="M8378" i="4"/>
  <c r="U8377" i="4"/>
  <c r="T8377" i="4"/>
  <c r="S8377" i="4"/>
  <c r="R8377" i="4"/>
  <c r="Q8377" i="4"/>
  <c r="P8377" i="4"/>
  <c r="O8377" i="4"/>
  <c r="N8377" i="4"/>
  <c r="M8377" i="4"/>
  <c r="U8376" i="4"/>
  <c r="T8376" i="4"/>
  <c r="S8376" i="4"/>
  <c r="R8376" i="4"/>
  <c r="Q8376" i="4"/>
  <c r="P8376" i="4"/>
  <c r="O8376" i="4"/>
  <c r="N8376" i="4"/>
  <c r="M8376" i="4"/>
  <c r="U8375" i="4"/>
  <c r="T8375" i="4"/>
  <c r="S8375" i="4"/>
  <c r="R8375" i="4"/>
  <c r="Q8375" i="4"/>
  <c r="P8375" i="4"/>
  <c r="O8375" i="4"/>
  <c r="N8375" i="4"/>
  <c r="M8375" i="4"/>
  <c r="U8374" i="4"/>
  <c r="T8374" i="4"/>
  <c r="S8374" i="4"/>
  <c r="R8374" i="4"/>
  <c r="Q8374" i="4"/>
  <c r="P8374" i="4"/>
  <c r="O8374" i="4"/>
  <c r="N8374" i="4"/>
  <c r="M8374" i="4"/>
  <c r="U8373" i="4"/>
  <c r="T8373" i="4"/>
  <c r="S8373" i="4"/>
  <c r="R8373" i="4"/>
  <c r="Q8373" i="4"/>
  <c r="P8373" i="4"/>
  <c r="O8373" i="4"/>
  <c r="N8373" i="4"/>
  <c r="M8373" i="4"/>
  <c r="U8372" i="4"/>
  <c r="T8372" i="4"/>
  <c r="S8372" i="4"/>
  <c r="R8372" i="4"/>
  <c r="Q8372" i="4"/>
  <c r="P8372" i="4"/>
  <c r="O8372" i="4"/>
  <c r="N8372" i="4"/>
  <c r="M8372" i="4"/>
  <c r="U8371" i="4"/>
  <c r="T8371" i="4"/>
  <c r="S8371" i="4"/>
  <c r="R8371" i="4"/>
  <c r="Q8371" i="4"/>
  <c r="P8371" i="4"/>
  <c r="O8371" i="4"/>
  <c r="N8371" i="4"/>
  <c r="M8371" i="4"/>
  <c r="U8370" i="4"/>
  <c r="T8370" i="4"/>
  <c r="S8370" i="4"/>
  <c r="R8370" i="4"/>
  <c r="Q8370" i="4"/>
  <c r="P8370" i="4"/>
  <c r="O8370" i="4"/>
  <c r="N8370" i="4"/>
  <c r="M8370" i="4"/>
  <c r="U8369" i="4"/>
  <c r="T8369" i="4"/>
  <c r="S8369" i="4"/>
  <c r="R8369" i="4"/>
  <c r="Q8369" i="4"/>
  <c r="P8369" i="4"/>
  <c r="O8369" i="4"/>
  <c r="N8369" i="4"/>
  <c r="M8369" i="4"/>
  <c r="U8368" i="4"/>
  <c r="T8368" i="4"/>
  <c r="S8368" i="4"/>
  <c r="R8368" i="4"/>
  <c r="Q8368" i="4"/>
  <c r="P8368" i="4"/>
  <c r="O8368" i="4"/>
  <c r="N8368" i="4"/>
  <c r="M8368" i="4"/>
  <c r="U8367" i="4"/>
  <c r="T8367" i="4"/>
  <c r="S8367" i="4"/>
  <c r="R8367" i="4"/>
  <c r="Q8367" i="4"/>
  <c r="P8367" i="4"/>
  <c r="O8367" i="4"/>
  <c r="N8367" i="4"/>
  <c r="M8367" i="4"/>
  <c r="U8366" i="4"/>
  <c r="T8366" i="4"/>
  <c r="S8366" i="4"/>
  <c r="R8366" i="4"/>
  <c r="Q8366" i="4"/>
  <c r="P8366" i="4"/>
  <c r="O8366" i="4"/>
  <c r="N8366" i="4"/>
  <c r="M8366" i="4"/>
  <c r="U8365" i="4"/>
  <c r="T8365" i="4"/>
  <c r="S8365" i="4"/>
  <c r="R8365" i="4"/>
  <c r="Q8365" i="4"/>
  <c r="P8365" i="4"/>
  <c r="O8365" i="4"/>
  <c r="N8365" i="4"/>
  <c r="M8365" i="4"/>
  <c r="U8364" i="4"/>
  <c r="T8364" i="4"/>
  <c r="S8364" i="4"/>
  <c r="R8364" i="4"/>
  <c r="Q8364" i="4"/>
  <c r="P8364" i="4"/>
  <c r="O8364" i="4"/>
  <c r="N8364" i="4"/>
  <c r="M8364" i="4"/>
  <c r="U8363" i="4"/>
  <c r="T8363" i="4"/>
  <c r="S8363" i="4"/>
  <c r="R8363" i="4"/>
  <c r="Q8363" i="4"/>
  <c r="P8363" i="4"/>
  <c r="O8363" i="4"/>
  <c r="N8363" i="4"/>
  <c r="M8363" i="4"/>
  <c r="U8362" i="4"/>
  <c r="T8362" i="4"/>
  <c r="S8362" i="4"/>
  <c r="R8362" i="4"/>
  <c r="Q8362" i="4"/>
  <c r="P8362" i="4"/>
  <c r="O8362" i="4"/>
  <c r="N8362" i="4"/>
  <c r="M8362" i="4"/>
  <c r="U8361" i="4"/>
  <c r="T8361" i="4"/>
  <c r="S8361" i="4"/>
  <c r="R8361" i="4"/>
  <c r="Q8361" i="4"/>
  <c r="P8361" i="4"/>
  <c r="O8361" i="4"/>
  <c r="N8361" i="4"/>
  <c r="M8361" i="4"/>
  <c r="U8360" i="4"/>
  <c r="T8360" i="4"/>
  <c r="S8360" i="4"/>
  <c r="R8360" i="4"/>
  <c r="Q8360" i="4"/>
  <c r="P8360" i="4"/>
  <c r="O8360" i="4"/>
  <c r="N8360" i="4"/>
  <c r="M8360" i="4"/>
  <c r="U8359" i="4"/>
  <c r="T8359" i="4"/>
  <c r="S8359" i="4"/>
  <c r="R8359" i="4"/>
  <c r="Q8359" i="4"/>
  <c r="P8359" i="4"/>
  <c r="O8359" i="4"/>
  <c r="N8359" i="4"/>
  <c r="M8359" i="4"/>
  <c r="U8358" i="4"/>
  <c r="T8358" i="4"/>
  <c r="S8358" i="4"/>
  <c r="R8358" i="4"/>
  <c r="Q8358" i="4"/>
  <c r="P8358" i="4"/>
  <c r="O8358" i="4"/>
  <c r="N8358" i="4"/>
  <c r="M8358" i="4"/>
  <c r="U8357" i="4"/>
  <c r="T8357" i="4"/>
  <c r="S8357" i="4"/>
  <c r="R8357" i="4"/>
  <c r="Q8357" i="4"/>
  <c r="P8357" i="4"/>
  <c r="O8357" i="4"/>
  <c r="N8357" i="4"/>
  <c r="M8357" i="4"/>
  <c r="U8356" i="4"/>
  <c r="T8356" i="4"/>
  <c r="S8356" i="4"/>
  <c r="R8356" i="4"/>
  <c r="Q8356" i="4"/>
  <c r="P8356" i="4"/>
  <c r="O8356" i="4"/>
  <c r="N8356" i="4"/>
  <c r="M8356" i="4"/>
  <c r="U8355" i="4"/>
  <c r="T8355" i="4"/>
  <c r="S8355" i="4"/>
  <c r="R8355" i="4"/>
  <c r="Q8355" i="4"/>
  <c r="P8355" i="4"/>
  <c r="O8355" i="4"/>
  <c r="N8355" i="4"/>
  <c r="M8355" i="4"/>
  <c r="U8354" i="4"/>
  <c r="T8354" i="4"/>
  <c r="S8354" i="4"/>
  <c r="R8354" i="4"/>
  <c r="Q8354" i="4"/>
  <c r="P8354" i="4"/>
  <c r="O8354" i="4"/>
  <c r="N8354" i="4"/>
  <c r="M8354" i="4"/>
  <c r="U8353" i="4"/>
  <c r="T8353" i="4"/>
  <c r="S8353" i="4"/>
  <c r="R8353" i="4"/>
  <c r="Q8353" i="4"/>
  <c r="P8353" i="4"/>
  <c r="O8353" i="4"/>
  <c r="N8353" i="4"/>
  <c r="M8353" i="4"/>
  <c r="U8352" i="4"/>
  <c r="T8352" i="4"/>
  <c r="S8352" i="4"/>
  <c r="R8352" i="4"/>
  <c r="Q8352" i="4"/>
  <c r="P8352" i="4"/>
  <c r="O8352" i="4"/>
  <c r="N8352" i="4"/>
  <c r="M8352" i="4"/>
  <c r="U8351" i="4"/>
  <c r="T8351" i="4"/>
  <c r="S8351" i="4"/>
  <c r="R8351" i="4"/>
  <c r="Q8351" i="4"/>
  <c r="P8351" i="4"/>
  <c r="O8351" i="4"/>
  <c r="N8351" i="4"/>
  <c r="M8351" i="4"/>
  <c r="U8350" i="4"/>
  <c r="T8350" i="4"/>
  <c r="S8350" i="4"/>
  <c r="R8350" i="4"/>
  <c r="Q8350" i="4"/>
  <c r="P8350" i="4"/>
  <c r="O8350" i="4"/>
  <c r="N8350" i="4"/>
  <c r="M8350" i="4"/>
  <c r="U8349" i="4"/>
  <c r="T8349" i="4"/>
  <c r="S8349" i="4"/>
  <c r="R8349" i="4"/>
  <c r="Q8349" i="4"/>
  <c r="P8349" i="4"/>
  <c r="O8349" i="4"/>
  <c r="N8349" i="4"/>
  <c r="M8349" i="4"/>
  <c r="U8348" i="4"/>
  <c r="T8348" i="4"/>
  <c r="S8348" i="4"/>
  <c r="R8348" i="4"/>
  <c r="Q8348" i="4"/>
  <c r="P8348" i="4"/>
  <c r="O8348" i="4"/>
  <c r="N8348" i="4"/>
  <c r="M8348" i="4"/>
  <c r="U8347" i="4"/>
  <c r="T8347" i="4"/>
  <c r="S8347" i="4"/>
  <c r="R8347" i="4"/>
  <c r="Q8347" i="4"/>
  <c r="P8347" i="4"/>
  <c r="O8347" i="4"/>
  <c r="N8347" i="4"/>
  <c r="M8347" i="4"/>
  <c r="U8346" i="4"/>
  <c r="T8346" i="4"/>
  <c r="S8346" i="4"/>
  <c r="R8346" i="4"/>
  <c r="Q8346" i="4"/>
  <c r="P8346" i="4"/>
  <c r="O8346" i="4"/>
  <c r="N8346" i="4"/>
  <c r="M8346" i="4"/>
  <c r="U8345" i="4"/>
  <c r="T8345" i="4"/>
  <c r="S8345" i="4"/>
  <c r="R8345" i="4"/>
  <c r="Q8345" i="4"/>
  <c r="P8345" i="4"/>
  <c r="O8345" i="4"/>
  <c r="N8345" i="4"/>
  <c r="M8345" i="4"/>
  <c r="U8344" i="4"/>
  <c r="T8344" i="4"/>
  <c r="S8344" i="4"/>
  <c r="R8344" i="4"/>
  <c r="Q8344" i="4"/>
  <c r="P8344" i="4"/>
  <c r="O8344" i="4"/>
  <c r="N8344" i="4"/>
  <c r="M8344" i="4"/>
  <c r="U8343" i="4"/>
  <c r="T8343" i="4"/>
  <c r="S8343" i="4"/>
  <c r="R8343" i="4"/>
  <c r="Q8343" i="4"/>
  <c r="P8343" i="4"/>
  <c r="O8343" i="4"/>
  <c r="N8343" i="4"/>
  <c r="M8343" i="4"/>
  <c r="U8342" i="4"/>
  <c r="T8342" i="4"/>
  <c r="S8342" i="4"/>
  <c r="R8342" i="4"/>
  <c r="Q8342" i="4"/>
  <c r="P8342" i="4"/>
  <c r="O8342" i="4"/>
  <c r="N8342" i="4"/>
  <c r="M8342" i="4"/>
  <c r="U8341" i="4"/>
  <c r="T8341" i="4"/>
  <c r="S8341" i="4"/>
  <c r="R8341" i="4"/>
  <c r="Q8341" i="4"/>
  <c r="P8341" i="4"/>
  <c r="O8341" i="4"/>
  <c r="N8341" i="4"/>
  <c r="M8341" i="4"/>
  <c r="U8340" i="4"/>
  <c r="T8340" i="4"/>
  <c r="S8340" i="4"/>
  <c r="R8340" i="4"/>
  <c r="Q8340" i="4"/>
  <c r="P8340" i="4"/>
  <c r="O8340" i="4"/>
  <c r="N8340" i="4"/>
  <c r="M8340" i="4"/>
  <c r="U8339" i="4"/>
  <c r="T8339" i="4"/>
  <c r="S8339" i="4"/>
  <c r="R8339" i="4"/>
  <c r="Q8339" i="4"/>
  <c r="P8339" i="4"/>
  <c r="O8339" i="4"/>
  <c r="N8339" i="4"/>
  <c r="M8339" i="4"/>
  <c r="U8338" i="4"/>
  <c r="T8338" i="4"/>
  <c r="S8338" i="4"/>
  <c r="R8338" i="4"/>
  <c r="Q8338" i="4"/>
  <c r="P8338" i="4"/>
  <c r="O8338" i="4"/>
  <c r="N8338" i="4"/>
  <c r="M8338" i="4"/>
  <c r="U8337" i="4"/>
  <c r="T8337" i="4"/>
  <c r="S8337" i="4"/>
  <c r="R8337" i="4"/>
  <c r="Q8337" i="4"/>
  <c r="P8337" i="4"/>
  <c r="O8337" i="4"/>
  <c r="N8337" i="4"/>
  <c r="M8337" i="4"/>
  <c r="U8336" i="4"/>
  <c r="T8336" i="4"/>
  <c r="S8336" i="4"/>
  <c r="R8336" i="4"/>
  <c r="Q8336" i="4"/>
  <c r="P8336" i="4"/>
  <c r="O8336" i="4"/>
  <c r="N8336" i="4"/>
  <c r="M8336" i="4"/>
  <c r="U8335" i="4"/>
  <c r="T8335" i="4"/>
  <c r="S8335" i="4"/>
  <c r="R8335" i="4"/>
  <c r="Q8335" i="4"/>
  <c r="P8335" i="4"/>
  <c r="O8335" i="4"/>
  <c r="N8335" i="4"/>
  <c r="M8335" i="4"/>
  <c r="U8334" i="4"/>
  <c r="T8334" i="4"/>
  <c r="S8334" i="4"/>
  <c r="R8334" i="4"/>
  <c r="Q8334" i="4"/>
  <c r="P8334" i="4"/>
  <c r="O8334" i="4"/>
  <c r="N8334" i="4"/>
  <c r="M8334" i="4"/>
  <c r="U8333" i="4"/>
  <c r="T8333" i="4"/>
  <c r="S8333" i="4"/>
  <c r="R8333" i="4"/>
  <c r="Q8333" i="4"/>
  <c r="P8333" i="4"/>
  <c r="O8333" i="4"/>
  <c r="N8333" i="4"/>
  <c r="M8333" i="4"/>
  <c r="U8332" i="4"/>
  <c r="T8332" i="4"/>
  <c r="S8332" i="4"/>
  <c r="R8332" i="4"/>
  <c r="Q8332" i="4"/>
  <c r="P8332" i="4"/>
  <c r="O8332" i="4"/>
  <c r="N8332" i="4"/>
  <c r="M8332" i="4"/>
  <c r="U8331" i="4"/>
  <c r="T8331" i="4"/>
  <c r="S8331" i="4"/>
  <c r="R8331" i="4"/>
  <c r="Q8331" i="4"/>
  <c r="P8331" i="4"/>
  <c r="O8331" i="4"/>
  <c r="N8331" i="4"/>
  <c r="M8331" i="4"/>
  <c r="U8330" i="4"/>
  <c r="T8330" i="4"/>
  <c r="S8330" i="4"/>
  <c r="R8330" i="4"/>
  <c r="Q8330" i="4"/>
  <c r="P8330" i="4"/>
  <c r="O8330" i="4"/>
  <c r="N8330" i="4"/>
  <c r="M8330" i="4"/>
  <c r="U8329" i="4"/>
  <c r="T8329" i="4"/>
  <c r="S8329" i="4"/>
  <c r="R8329" i="4"/>
  <c r="Q8329" i="4"/>
  <c r="P8329" i="4"/>
  <c r="O8329" i="4"/>
  <c r="N8329" i="4"/>
  <c r="M8329" i="4"/>
  <c r="U8328" i="4"/>
  <c r="T8328" i="4"/>
  <c r="S8328" i="4"/>
  <c r="R8328" i="4"/>
  <c r="Q8328" i="4"/>
  <c r="P8328" i="4"/>
  <c r="O8328" i="4"/>
  <c r="N8328" i="4"/>
  <c r="M8328" i="4"/>
  <c r="U8327" i="4"/>
  <c r="T8327" i="4"/>
  <c r="S8327" i="4"/>
  <c r="R8327" i="4"/>
  <c r="Q8327" i="4"/>
  <c r="P8327" i="4"/>
  <c r="O8327" i="4"/>
  <c r="N8327" i="4"/>
  <c r="M8327" i="4"/>
  <c r="U8326" i="4"/>
  <c r="T8326" i="4"/>
  <c r="S8326" i="4"/>
  <c r="R8326" i="4"/>
  <c r="Q8326" i="4"/>
  <c r="P8326" i="4"/>
  <c r="O8326" i="4"/>
  <c r="N8326" i="4"/>
  <c r="M8326" i="4"/>
  <c r="U8325" i="4"/>
  <c r="T8325" i="4"/>
  <c r="S8325" i="4"/>
  <c r="R8325" i="4"/>
  <c r="Q8325" i="4"/>
  <c r="P8325" i="4"/>
  <c r="O8325" i="4"/>
  <c r="N8325" i="4"/>
  <c r="M8325" i="4"/>
  <c r="U8324" i="4"/>
  <c r="T8324" i="4"/>
  <c r="S8324" i="4"/>
  <c r="R8324" i="4"/>
  <c r="Q8324" i="4"/>
  <c r="P8324" i="4"/>
  <c r="O8324" i="4"/>
  <c r="N8324" i="4"/>
  <c r="M8324" i="4"/>
  <c r="U8323" i="4"/>
  <c r="T8323" i="4"/>
  <c r="S8323" i="4"/>
  <c r="R8323" i="4"/>
  <c r="Q8323" i="4"/>
  <c r="P8323" i="4"/>
  <c r="O8323" i="4"/>
  <c r="N8323" i="4"/>
  <c r="M8323" i="4"/>
  <c r="U8322" i="4"/>
  <c r="T8322" i="4"/>
  <c r="S8322" i="4"/>
  <c r="R8322" i="4"/>
  <c r="Q8322" i="4"/>
  <c r="P8322" i="4"/>
  <c r="O8322" i="4"/>
  <c r="N8322" i="4"/>
  <c r="M8322" i="4"/>
  <c r="U8321" i="4"/>
  <c r="T8321" i="4"/>
  <c r="S8321" i="4"/>
  <c r="R8321" i="4"/>
  <c r="Q8321" i="4"/>
  <c r="P8321" i="4"/>
  <c r="O8321" i="4"/>
  <c r="N8321" i="4"/>
  <c r="M8321" i="4"/>
  <c r="U8320" i="4"/>
  <c r="T8320" i="4"/>
  <c r="S8320" i="4"/>
  <c r="R8320" i="4"/>
  <c r="Q8320" i="4"/>
  <c r="P8320" i="4"/>
  <c r="O8320" i="4"/>
  <c r="N8320" i="4"/>
  <c r="M8320" i="4"/>
  <c r="U8319" i="4"/>
  <c r="T8319" i="4"/>
  <c r="S8319" i="4"/>
  <c r="R8319" i="4"/>
  <c r="Q8319" i="4"/>
  <c r="P8319" i="4"/>
  <c r="O8319" i="4"/>
  <c r="N8319" i="4"/>
  <c r="M8319" i="4"/>
  <c r="U8318" i="4"/>
  <c r="T8318" i="4"/>
  <c r="S8318" i="4"/>
  <c r="R8318" i="4"/>
  <c r="Q8318" i="4"/>
  <c r="P8318" i="4"/>
  <c r="O8318" i="4"/>
  <c r="N8318" i="4"/>
  <c r="M8318" i="4"/>
  <c r="U8317" i="4"/>
  <c r="T8317" i="4"/>
  <c r="S8317" i="4"/>
  <c r="R8317" i="4"/>
  <c r="Q8317" i="4"/>
  <c r="P8317" i="4"/>
  <c r="O8317" i="4"/>
  <c r="N8317" i="4"/>
  <c r="M8317" i="4"/>
  <c r="U8316" i="4"/>
  <c r="T8316" i="4"/>
  <c r="S8316" i="4"/>
  <c r="R8316" i="4"/>
  <c r="Q8316" i="4"/>
  <c r="P8316" i="4"/>
  <c r="O8316" i="4"/>
  <c r="N8316" i="4"/>
  <c r="M8316" i="4"/>
  <c r="U8315" i="4"/>
  <c r="T8315" i="4"/>
  <c r="S8315" i="4"/>
  <c r="R8315" i="4"/>
  <c r="Q8315" i="4"/>
  <c r="P8315" i="4"/>
  <c r="O8315" i="4"/>
  <c r="N8315" i="4"/>
  <c r="M8315" i="4"/>
  <c r="U8314" i="4"/>
  <c r="T8314" i="4"/>
  <c r="S8314" i="4"/>
  <c r="R8314" i="4"/>
  <c r="Q8314" i="4"/>
  <c r="P8314" i="4"/>
  <c r="O8314" i="4"/>
  <c r="N8314" i="4"/>
  <c r="M8314" i="4"/>
  <c r="U8313" i="4"/>
  <c r="T8313" i="4"/>
  <c r="S8313" i="4"/>
  <c r="R8313" i="4"/>
  <c r="Q8313" i="4"/>
  <c r="P8313" i="4"/>
  <c r="O8313" i="4"/>
  <c r="N8313" i="4"/>
  <c r="M8313" i="4"/>
  <c r="U8312" i="4"/>
  <c r="T8312" i="4"/>
  <c r="S8312" i="4"/>
  <c r="R8312" i="4"/>
  <c r="Q8312" i="4"/>
  <c r="P8312" i="4"/>
  <c r="O8312" i="4"/>
  <c r="N8312" i="4"/>
  <c r="M8312" i="4"/>
  <c r="U8311" i="4"/>
  <c r="T8311" i="4"/>
  <c r="S8311" i="4"/>
  <c r="R8311" i="4"/>
  <c r="Q8311" i="4"/>
  <c r="P8311" i="4"/>
  <c r="O8311" i="4"/>
  <c r="N8311" i="4"/>
  <c r="M8311" i="4"/>
  <c r="U8310" i="4"/>
  <c r="T8310" i="4"/>
  <c r="S8310" i="4"/>
  <c r="R8310" i="4"/>
  <c r="Q8310" i="4"/>
  <c r="P8310" i="4"/>
  <c r="O8310" i="4"/>
  <c r="N8310" i="4"/>
  <c r="M8310" i="4"/>
  <c r="U8309" i="4"/>
  <c r="T8309" i="4"/>
  <c r="S8309" i="4"/>
  <c r="R8309" i="4"/>
  <c r="Q8309" i="4"/>
  <c r="P8309" i="4"/>
  <c r="O8309" i="4"/>
  <c r="N8309" i="4"/>
  <c r="M8309" i="4"/>
  <c r="U8308" i="4"/>
  <c r="T8308" i="4"/>
  <c r="S8308" i="4"/>
  <c r="R8308" i="4"/>
  <c r="Q8308" i="4"/>
  <c r="P8308" i="4"/>
  <c r="O8308" i="4"/>
  <c r="N8308" i="4"/>
  <c r="M8308" i="4"/>
  <c r="U8307" i="4"/>
  <c r="T8307" i="4"/>
  <c r="S8307" i="4"/>
  <c r="R8307" i="4"/>
  <c r="Q8307" i="4"/>
  <c r="P8307" i="4"/>
  <c r="O8307" i="4"/>
  <c r="N8307" i="4"/>
  <c r="M8307" i="4"/>
  <c r="U8306" i="4"/>
  <c r="T8306" i="4"/>
  <c r="S8306" i="4"/>
  <c r="R8306" i="4"/>
  <c r="Q8306" i="4"/>
  <c r="P8306" i="4"/>
  <c r="O8306" i="4"/>
  <c r="N8306" i="4"/>
  <c r="M8306" i="4"/>
  <c r="U8305" i="4"/>
  <c r="T8305" i="4"/>
  <c r="S8305" i="4"/>
  <c r="R8305" i="4"/>
  <c r="Q8305" i="4"/>
  <c r="P8305" i="4"/>
  <c r="O8305" i="4"/>
  <c r="N8305" i="4"/>
  <c r="M8305" i="4"/>
  <c r="U8304" i="4"/>
  <c r="T8304" i="4"/>
  <c r="S8304" i="4"/>
  <c r="R8304" i="4"/>
  <c r="Q8304" i="4"/>
  <c r="P8304" i="4"/>
  <c r="O8304" i="4"/>
  <c r="N8304" i="4"/>
  <c r="M8304" i="4"/>
  <c r="U8303" i="4"/>
  <c r="T8303" i="4"/>
  <c r="S8303" i="4"/>
  <c r="R8303" i="4"/>
  <c r="Q8303" i="4"/>
  <c r="P8303" i="4"/>
  <c r="O8303" i="4"/>
  <c r="N8303" i="4"/>
  <c r="M8303" i="4"/>
  <c r="U8302" i="4"/>
  <c r="T8302" i="4"/>
  <c r="S8302" i="4"/>
  <c r="R8302" i="4"/>
  <c r="Q8302" i="4"/>
  <c r="P8302" i="4"/>
  <c r="O8302" i="4"/>
  <c r="N8302" i="4"/>
  <c r="M8302" i="4"/>
  <c r="U8301" i="4"/>
  <c r="T8301" i="4"/>
  <c r="S8301" i="4"/>
  <c r="R8301" i="4"/>
  <c r="Q8301" i="4"/>
  <c r="P8301" i="4"/>
  <c r="O8301" i="4"/>
  <c r="N8301" i="4"/>
  <c r="M8301" i="4"/>
  <c r="U8300" i="4"/>
  <c r="T8300" i="4"/>
  <c r="S8300" i="4"/>
  <c r="R8300" i="4"/>
  <c r="Q8300" i="4"/>
  <c r="P8300" i="4"/>
  <c r="O8300" i="4"/>
  <c r="N8300" i="4"/>
  <c r="M8300" i="4"/>
  <c r="U8299" i="4"/>
  <c r="T8299" i="4"/>
  <c r="S8299" i="4"/>
  <c r="R8299" i="4"/>
  <c r="Q8299" i="4"/>
  <c r="P8299" i="4"/>
  <c r="O8299" i="4"/>
  <c r="N8299" i="4"/>
  <c r="M8299" i="4"/>
  <c r="U8298" i="4"/>
  <c r="T8298" i="4"/>
  <c r="S8298" i="4"/>
  <c r="R8298" i="4"/>
  <c r="Q8298" i="4"/>
  <c r="P8298" i="4"/>
  <c r="O8298" i="4"/>
  <c r="N8298" i="4"/>
  <c r="M8298" i="4"/>
  <c r="U8297" i="4"/>
  <c r="T8297" i="4"/>
  <c r="S8297" i="4"/>
  <c r="R8297" i="4"/>
  <c r="Q8297" i="4"/>
  <c r="P8297" i="4"/>
  <c r="O8297" i="4"/>
  <c r="N8297" i="4"/>
  <c r="M8297" i="4"/>
  <c r="U8296" i="4"/>
  <c r="T8296" i="4"/>
  <c r="S8296" i="4"/>
  <c r="R8296" i="4"/>
  <c r="Q8296" i="4"/>
  <c r="P8296" i="4"/>
  <c r="O8296" i="4"/>
  <c r="N8296" i="4"/>
  <c r="M8296" i="4"/>
  <c r="U8295" i="4"/>
  <c r="T8295" i="4"/>
  <c r="S8295" i="4"/>
  <c r="R8295" i="4"/>
  <c r="Q8295" i="4"/>
  <c r="P8295" i="4"/>
  <c r="O8295" i="4"/>
  <c r="N8295" i="4"/>
  <c r="M8295" i="4"/>
  <c r="U8294" i="4"/>
  <c r="T8294" i="4"/>
  <c r="S8294" i="4"/>
  <c r="R8294" i="4"/>
  <c r="Q8294" i="4"/>
  <c r="P8294" i="4"/>
  <c r="O8294" i="4"/>
  <c r="N8294" i="4"/>
  <c r="M8294" i="4"/>
  <c r="U8293" i="4"/>
  <c r="T8293" i="4"/>
  <c r="S8293" i="4"/>
  <c r="R8293" i="4"/>
  <c r="Q8293" i="4"/>
  <c r="P8293" i="4"/>
  <c r="O8293" i="4"/>
  <c r="N8293" i="4"/>
  <c r="M8293" i="4"/>
  <c r="U8292" i="4"/>
  <c r="T8292" i="4"/>
  <c r="S8292" i="4"/>
  <c r="R8292" i="4"/>
  <c r="Q8292" i="4"/>
  <c r="P8292" i="4"/>
  <c r="O8292" i="4"/>
  <c r="N8292" i="4"/>
  <c r="M8292" i="4"/>
  <c r="U8291" i="4"/>
  <c r="T8291" i="4"/>
  <c r="S8291" i="4"/>
  <c r="R8291" i="4"/>
  <c r="Q8291" i="4"/>
  <c r="P8291" i="4"/>
  <c r="O8291" i="4"/>
  <c r="N8291" i="4"/>
  <c r="M8291" i="4"/>
  <c r="U8290" i="4"/>
  <c r="T8290" i="4"/>
  <c r="S8290" i="4"/>
  <c r="R8290" i="4"/>
  <c r="Q8290" i="4"/>
  <c r="P8290" i="4"/>
  <c r="O8290" i="4"/>
  <c r="N8290" i="4"/>
  <c r="M8290" i="4"/>
  <c r="U8289" i="4"/>
  <c r="T8289" i="4"/>
  <c r="S8289" i="4"/>
  <c r="R8289" i="4"/>
  <c r="Q8289" i="4"/>
  <c r="P8289" i="4"/>
  <c r="O8289" i="4"/>
  <c r="N8289" i="4"/>
  <c r="M8289" i="4"/>
  <c r="U8288" i="4"/>
  <c r="T8288" i="4"/>
  <c r="S8288" i="4"/>
  <c r="R8288" i="4"/>
  <c r="Q8288" i="4"/>
  <c r="P8288" i="4"/>
  <c r="O8288" i="4"/>
  <c r="N8288" i="4"/>
  <c r="M8288" i="4"/>
  <c r="U8287" i="4"/>
  <c r="T8287" i="4"/>
  <c r="S8287" i="4"/>
  <c r="R8287" i="4"/>
  <c r="Q8287" i="4"/>
  <c r="P8287" i="4"/>
  <c r="O8287" i="4"/>
  <c r="N8287" i="4"/>
  <c r="M8287" i="4"/>
  <c r="U8286" i="4"/>
  <c r="T8286" i="4"/>
  <c r="S8286" i="4"/>
  <c r="R8286" i="4"/>
  <c r="Q8286" i="4"/>
  <c r="P8286" i="4"/>
  <c r="O8286" i="4"/>
  <c r="N8286" i="4"/>
  <c r="M8286" i="4"/>
  <c r="U8285" i="4"/>
  <c r="T8285" i="4"/>
  <c r="S8285" i="4"/>
  <c r="R8285" i="4"/>
  <c r="Q8285" i="4"/>
  <c r="P8285" i="4"/>
  <c r="O8285" i="4"/>
  <c r="N8285" i="4"/>
  <c r="M8285" i="4"/>
  <c r="U8284" i="4"/>
  <c r="T8284" i="4"/>
  <c r="S8284" i="4"/>
  <c r="R8284" i="4"/>
  <c r="Q8284" i="4"/>
  <c r="P8284" i="4"/>
  <c r="O8284" i="4"/>
  <c r="N8284" i="4"/>
  <c r="M8284" i="4"/>
  <c r="U8283" i="4"/>
  <c r="T8283" i="4"/>
  <c r="S8283" i="4"/>
  <c r="R8283" i="4"/>
  <c r="Q8283" i="4"/>
  <c r="P8283" i="4"/>
  <c r="O8283" i="4"/>
  <c r="N8283" i="4"/>
  <c r="M8283" i="4"/>
  <c r="U8282" i="4"/>
  <c r="T8282" i="4"/>
  <c r="S8282" i="4"/>
  <c r="R8282" i="4"/>
  <c r="Q8282" i="4"/>
  <c r="P8282" i="4"/>
  <c r="O8282" i="4"/>
  <c r="N8282" i="4"/>
  <c r="M8282" i="4"/>
  <c r="U8281" i="4"/>
  <c r="T8281" i="4"/>
  <c r="S8281" i="4"/>
  <c r="R8281" i="4"/>
  <c r="Q8281" i="4"/>
  <c r="P8281" i="4"/>
  <c r="O8281" i="4"/>
  <c r="N8281" i="4"/>
  <c r="M8281" i="4"/>
  <c r="U8280" i="4"/>
  <c r="T8280" i="4"/>
  <c r="S8280" i="4"/>
  <c r="R8280" i="4"/>
  <c r="Q8280" i="4"/>
  <c r="P8280" i="4"/>
  <c r="O8280" i="4"/>
  <c r="N8280" i="4"/>
  <c r="M8280" i="4"/>
  <c r="U8279" i="4"/>
  <c r="T8279" i="4"/>
  <c r="S8279" i="4"/>
  <c r="R8279" i="4"/>
  <c r="Q8279" i="4"/>
  <c r="P8279" i="4"/>
  <c r="O8279" i="4"/>
  <c r="N8279" i="4"/>
  <c r="M8279" i="4"/>
  <c r="U8278" i="4"/>
  <c r="T8278" i="4"/>
  <c r="S8278" i="4"/>
  <c r="R8278" i="4"/>
  <c r="Q8278" i="4"/>
  <c r="P8278" i="4"/>
  <c r="O8278" i="4"/>
  <c r="N8278" i="4"/>
  <c r="M8278" i="4"/>
  <c r="U8277" i="4"/>
  <c r="T8277" i="4"/>
  <c r="S8277" i="4"/>
  <c r="R8277" i="4"/>
  <c r="Q8277" i="4"/>
  <c r="P8277" i="4"/>
  <c r="O8277" i="4"/>
  <c r="N8277" i="4"/>
  <c r="M8277" i="4"/>
  <c r="U8276" i="4"/>
  <c r="T8276" i="4"/>
  <c r="S8276" i="4"/>
  <c r="R8276" i="4"/>
  <c r="Q8276" i="4"/>
  <c r="P8276" i="4"/>
  <c r="O8276" i="4"/>
  <c r="N8276" i="4"/>
  <c r="M8276" i="4"/>
  <c r="U8275" i="4"/>
  <c r="T8275" i="4"/>
  <c r="S8275" i="4"/>
  <c r="R8275" i="4"/>
  <c r="Q8275" i="4"/>
  <c r="P8275" i="4"/>
  <c r="O8275" i="4"/>
  <c r="N8275" i="4"/>
  <c r="M8275" i="4"/>
  <c r="U8274" i="4"/>
  <c r="T8274" i="4"/>
  <c r="S8274" i="4"/>
  <c r="R8274" i="4"/>
  <c r="Q8274" i="4"/>
  <c r="P8274" i="4"/>
  <c r="O8274" i="4"/>
  <c r="N8274" i="4"/>
  <c r="M8274" i="4"/>
  <c r="U8273" i="4"/>
  <c r="T8273" i="4"/>
  <c r="S8273" i="4"/>
  <c r="R8273" i="4"/>
  <c r="Q8273" i="4"/>
  <c r="P8273" i="4"/>
  <c r="O8273" i="4"/>
  <c r="N8273" i="4"/>
  <c r="M8273" i="4"/>
  <c r="U8272" i="4"/>
  <c r="T8272" i="4"/>
  <c r="S8272" i="4"/>
  <c r="R8272" i="4"/>
  <c r="Q8272" i="4"/>
  <c r="P8272" i="4"/>
  <c r="O8272" i="4"/>
  <c r="N8272" i="4"/>
  <c r="M8272" i="4"/>
  <c r="U8271" i="4"/>
  <c r="T8271" i="4"/>
  <c r="S8271" i="4"/>
  <c r="R8271" i="4"/>
  <c r="Q8271" i="4"/>
  <c r="P8271" i="4"/>
  <c r="O8271" i="4"/>
  <c r="N8271" i="4"/>
  <c r="M8271" i="4"/>
  <c r="U8270" i="4"/>
  <c r="T8270" i="4"/>
  <c r="S8270" i="4"/>
  <c r="R8270" i="4"/>
  <c r="Q8270" i="4"/>
  <c r="P8270" i="4"/>
  <c r="O8270" i="4"/>
  <c r="N8270" i="4"/>
  <c r="M8270" i="4"/>
  <c r="U8269" i="4"/>
  <c r="T8269" i="4"/>
  <c r="S8269" i="4"/>
  <c r="R8269" i="4"/>
  <c r="Q8269" i="4"/>
  <c r="P8269" i="4"/>
  <c r="O8269" i="4"/>
  <c r="N8269" i="4"/>
  <c r="M8269" i="4"/>
  <c r="U8268" i="4"/>
  <c r="T8268" i="4"/>
  <c r="S8268" i="4"/>
  <c r="R8268" i="4"/>
  <c r="Q8268" i="4"/>
  <c r="P8268" i="4"/>
  <c r="O8268" i="4"/>
  <c r="N8268" i="4"/>
  <c r="M8268" i="4"/>
  <c r="U8267" i="4"/>
  <c r="T8267" i="4"/>
  <c r="S8267" i="4"/>
  <c r="R8267" i="4"/>
  <c r="Q8267" i="4"/>
  <c r="P8267" i="4"/>
  <c r="O8267" i="4"/>
  <c r="N8267" i="4"/>
  <c r="M8267" i="4"/>
  <c r="U8266" i="4"/>
  <c r="T8266" i="4"/>
  <c r="S8266" i="4"/>
  <c r="R8266" i="4"/>
  <c r="Q8266" i="4"/>
  <c r="P8266" i="4"/>
  <c r="O8266" i="4"/>
  <c r="N8266" i="4"/>
  <c r="M8266" i="4"/>
  <c r="U8265" i="4"/>
  <c r="T8265" i="4"/>
  <c r="S8265" i="4"/>
  <c r="R8265" i="4"/>
  <c r="Q8265" i="4"/>
  <c r="P8265" i="4"/>
  <c r="O8265" i="4"/>
  <c r="N8265" i="4"/>
  <c r="M8265" i="4"/>
  <c r="U8264" i="4"/>
  <c r="T8264" i="4"/>
  <c r="S8264" i="4"/>
  <c r="R8264" i="4"/>
  <c r="Q8264" i="4"/>
  <c r="P8264" i="4"/>
  <c r="O8264" i="4"/>
  <c r="N8264" i="4"/>
  <c r="M8264" i="4"/>
  <c r="U8263" i="4"/>
  <c r="T8263" i="4"/>
  <c r="S8263" i="4"/>
  <c r="R8263" i="4"/>
  <c r="Q8263" i="4"/>
  <c r="P8263" i="4"/>
  <c r="O8263" i="4"/>
  <c r="N8263" i="4"/>
  <c r="M8263" i="4"/>
  <c r="U8262" i="4"/>
  <c r="T8262" i="4"/>
  <c r="S8262" i="4"/>
  <c r="R8262" i="4"/>
  <c r="Q8262" i="4"/>
  <c r="P8262" i="4"/>
  <c r="O8262" i="4"/>
  <c r="N8262" i="4"/>
  <c r="M8262" i="4"/>
  <c r="U8261" i="4"/>
  <c r="T8261" i="4"/>
  <c r="S8261" i="4"/>
  <c r="R8261" i="4"/>
  <c r="Q8261" i="4"/>
  <c r="P8261" i="4"/>
  <c r="O8261" i="4"/>
  <c r="N8261" i="4"/>
  <c r="M8261" i="4"/>
  <c r="U8260" i="4"/>
  <c r="T8260" i="4"/>
  <c r="S8260" i="4"/>
  <c r="R8260" i="4"/>
  <c r="Q8260" i="4"/>
  <c r="P8260" i="4"/>
  <c r="O8260" i="4"/>
  <c r="N8260" i="4"/>
  <c r="M8260" i="4"/>
  <c r="U8259" i="4"/>
  <c r="T8259" i="4"/>
  <c r="S8259" i="4"/>
  <c r="R8259" i="4"/>
  <c r="Q8259" i="4"/>
  <c r="P8259" i="4"/>
  <c r="O8259" i="4"/>
  <c r="N8259" i="4"/>
  <c r="M8259" i="4"/>
  <c r="U8258" i="4"/>
  <c r="T8258" i="4"/>
  <c r="S8258" i="4"/>
  <c r="R8258" i="4"/>
  <c r="Q8258" i="4"/>
  <c r="P8258" i="4"/>
  <c r="O8258" i="4"/>
  <c r="N8258" i="4"/>
  <c r="M8258" i="4"/>
  <c r="U8257" i="4"/>
  <c r="T8257" i="4"/>
  <c r="S8257" i="4"/>
  <c r="R8257" i="4"/>
  <c r="Q8257" i="4"/>
  <c r="P8257" i="4"/>
  <c r="O8257" i="4"/>
  <c r="N8257" i="4"/>
  <c r="M8257" i="4"/>
  <c r="U8256" i="4"/>
  <c r="T8256" i="4"/>
  <c r="S8256" i="4"/>
  <c r="R8256" i="4"/>
  <c r="Q8256" i="4"/>
  <c r="P8256" i="4"/>
  <c r="O8256" i="4"/>
  <c r="N8256" i="4"/>
  <c r="M8256" i="4"/>
  <c r="U8255" i="4"/>
  <c r="T8255" i="4"/>
  <c r="S8255" i="4"/>
  <c r="R8255" i="4"/>
  <c r="Q8255" i="4"/>
  <c r="P8255" i="4"/>
  <c r="O8255" i="4"/>
  <c r="N8255" i="4"/>
  <c r="M8255" i="4"/>
  <c r="U8254" i="4"/>
  <c r="T8254" i="4"/>
  <c r="S8254" i="4"/>
  <c r="R8254" i="4"/>
  <c r="Q8254" i="4"/>
  <c r="P8254" i="4"/>
  <c r="O8254" i="4"/>
  <c r="N8254" i="4"/>
  <c r="M8254" i="4"/>
  <c r="U8253" i="4"/>
  <c r="T8253" i="4"/>
  <c r="S8253" i="4"/>
  <c r="R8253" i="4"/>
  <c r="Q8253" i="4"/>
  <c r="P8253" i="4"/>
  <c r="O8253" i="4"/>
  <c r="N8253" i="4"/>
  <c r="M8253" i="4"/>
  <c r="U8252" i="4"/>
  <c r="T8252" i="4"/>
  <c r="S8252" i="4"/>
  <c r="R8252" i="4"/>
  <c r="Q8252" i="4"/>
  <c r="P8252" i="4"/>
  <c r="O8252" i="4"/>
  <c r="N8252" i="4"/>
  <c r="M8252" i="4"/>
  <c r="U8251" i="4"/>
  <c r="T8251" i="4"/>
  <c r="S8251" i="4"/>
  <c r="R8251" i="4"/>
  <c r="Q8251" i="4"/>
  <c r="P8251" i="4"/>
  <c r="O8251" i="4"/>
  <c r="N8251" i="4"/>
  <c r="M8251" i="4"/>
  <c r="U8250" i="4"/>
  <c r="T8250" i="4"/>
  <c r="S8250" i="4"/>
  <c r="R8250" i="4"/>
  <c r="Q8250" i="4"/>
  <c r="P8250" i="4"/>
  <c r="O8250" i="4"/>
  <c r="N8250" i="4"/>
  <c r="M8250" i="4"/>
  <c r="U8249" i="4"/>
  <c r="T8249" i="4"/>
  <c r="S8249" i="4"/>
  <c r="R8249" i="4"/>
  <c r="Q8249" i="4"/>
  <c r="P8249" i="4"/>
  <c r="O8249" i="4"/>
  <c r="N8249" i="4"/>
  <c r="M8249" i="4"/>
  <c r="U8248" i="4"/>
  <c r="T8248" i="4"/>
  <c r="S8248" i="4"/>
  <c r="R8248" i="4"/>
  <c r="Q8248" i="4"/>
  <c r="P8248" i="4"/>
  <c r="O8248" i="4"/>
  <c r="N8248" i="4"/>
  <c r="M8248" i="4"/>
  <c r="U8247" i="4"/>
  <c r="T8247" i="4"/>
  <c r="S8247" i="4"/>
  <c r="R8247" i="4"/>
  <c r="Q8247" i="4"/>
  <c r="P8247" i="4"/>
  <c r="O8247" i="4"/>
  <c r="N8247" i="4"/>
  <c r="M8247" i="4"/>
  <c r="U8246" i="4"/>
  <c r="T8246" i="4"/>
  <c r="S8246" i="4"/>
  <c r="R8246" i="4"/>
  <c r="Q8246" i="4"/>
  <c r="P8246" i="4"/>
  <c r="O8246" i="4"/>
  <c r="N8246" i="4"/>
  <c r="M8246" i="4"/>
  <c r="U8245" i="4"/>
  <c r="T8245" i="4"/>
  <c r="S8245" i="4"/>
  <c r="R8245" i="4"/>
  <c r="Q8245" i="4"/>
  <c r="P8245" i="4"/>
  <c r="O8245" i="4"/>
  <c r="N8245" i="4"/>
  <c r="M8245" i="4"/>
  <c r="U8244" i="4"/>
  <c r="T8244" i="4"/>
  <c r="S8244" i="4"/>
  <c r="R8244" i="4"/>
  <c r="Q8244" i="4"/>
  <c r="P8244" i="4"/>
  <c r="O8244" i="4"/>
  <c r="N8244" i="4"/>
  <c r="M8244" i="4"/>
  <c r="U8243" i="4"/>
  <c r="T8243" i="4"/>
  <c r="S8243" i="4"/>
  <c r="R8243" i="4"/>
  <c r="Q8243" i="4"/>
  <c r="P8243" i="4"/>
  <c r="O8243" i="4"/>
  <c r="N8243" i="4"/>
  <c r="M8243" i="4"/>
  <c r="U8242" i="4"/>
  <c r="T8242" i="4"/>
  <c r="S8242" i="4"/>
  <c r="R8242" i="4"/>
  <c r="Q8242" i="4"/>
  <c r="P8242" i="4"/>
  <c r="O8242" i="4"/>
  <c r="N8242" i="4"/>
  <c r="M8242" i="4"/>
  <c r="U8241" i="4"/>
  <c r="T8241" i="4"/>
  <c r="S8241" i="4"/>
  <c r="R8241" i="4"/>
  <c r="Q8241" i="4"/>
  <c r="P8241" i="4"/>
  <c r="O8241" i="4"/>
  <c r="N8241" i="4"/>
  <c r="M8241" i="4"/>
  <c r="U8240" i="4"/>
  <c r="T8240" i="4"/>
  <c r="S8240" i="4"/>
  <c r="R8240" i="4"/>
  <c r="Q8240" i="4"/>
  <c r="P8240" i="4"/>
  <c r="O8240" i="4"/>
  <c r="N8240" i="4"/>
  <c r="M8240" i="4"/>
  <c r="U8239" i="4"/>
  <c r="T8239" i="4"/>
  <c r="S8239" i="4"/>
  <c r="R8239" i="4"/>
  <c r="Q8239" i="4"/>
  <c r="P8239" i="4"/>
  <c r="O8239" i="4"/>
  <c r="N8239" i="4"/>
  <c r="M8239" i="4"/>
  <c r="U8238" i="4"/>
  <c r="T8238" i="4"/>
  <c r="S8238" i="4"/>
  <c r="R8238" i="4"/>
  <c r="Q8238" i="4"/>
  <c r="P8238" i="4"/>
  <c r="O8238" i="4"/>
  <c r="N8238" i="4"/>
  <c r="M8238" i="4"/>
  <c r="U8237" i="4"/>
  <c r="T8237" i="4"/>
  <c r="S8237" i="4"/>
  <c r="R8237" i="4"/>
  <c r="Q8237" i="4"/>
  <c r="P8237" i="4"/>
  <c r="O8237" i="4"/>
  <c r="N8237" i="4"/>
  <c r="M8237" i="4"/>
  <c r="U8236" i="4"/>
  <c r="T8236" i="4"/>
  <c r="S8236" i="4"/>
  <c r="R8236" i="4"/>
  <c r="Q8236" i="4"/>
  <c r="P8236" i="4"/>
  <c r="O8236" i="4"/>
  <c r="N8236" i="4"/>
  <c r="M8236" i="4"/>
  <c r="U8235" i="4"/>
  <c r="T8235" i="4"/>
  <c r="S8235" i="4"/>
  <c r="R8235" i="4"/>
  <c r="Q8235" i="4"/>
  <c r="P8235" i="4"/>
  <c r="O8235" i="4"/>
  <c r="N8235" i="4"/>
  <c r="M8235" i="4"/>
  <c r="U8234" i="4"/>
  <c r="T8234" i="4"/>
  <c r="S8234" i="4"/>
  <c r="R8234" i="4"/>
  <c r="Q8234" i="4"/>
  <c r="P8234" i="4"/>
  <c r="O8234" i="4"/>
  <c r="N8234" i="4"/>
  <c r="M8234" i="4"/>
  <c r="U8233" i="4"/>
  <c r="T8233" i="4"/>
  <c r="S8233" i="4"/>
  <c r="R8233" i="4"/>
  <c r="Q8233" i="4"/>
  <c r="P8233" i="4"/>
  <c r="O8233" i="4"/>
  <c r="N8233" i="4"/>
  <c r="M8233" i="4"/>
  <c r="U8232" i="4"/>
  <c r="T8232" i="4"/>
  <c r="S8232" i="4"/>
  <c r="R8232" i="4"/>
  <c r="Q8232" i="4"/>
  <c r="P8232" i="4"/>
  <c r="O8232" i="4"/>
  <c r="N8232" i="4"/>
  <c r="M8232" i="4"/>
  <c r="U8231" i="4"/>
  <c r="T8231" i="4"/>
  <c r="S8231" i="4"/>
  <c r="R8231" i="4"/>
  <c r="Q8231" i="4"/>
  <c r="P8231" i="4"/>
  <c r="O8231" i="4"/>
  <c r="N8231" i="4"/>
  <c r="M8231" i="4"/>
  <c r="U8230" i="4"/>
  <c r="T8230" i="4"/>
  <c r="S8230" i="4"/>
  <c r="R8230" i="4"/>
  <c r="Q8230" i="4"/>
  <c r="P8230" i="4"/>
  <c r="O8230" i="4"/>
  <c r="N8230" i="4"/>
  <c r="M8230" i="4"/>
  <c r="U8229" i="4"/>
  <c r="T8229" i="4"/>
  <c r="S8229" i="4"/>
  <c r="R8229" i="4"/>
  <c r="Q8229" i="4"/>
  <c r="P8229" i="4"/>
  <c r="O8229" i="4"/>
  <c r="N8229" i="4"/>
  <c r="M8229" i="4"/>
  <c r="U8228" i="4"/>
  <c r="T8228" i="4"/>
  <c r="S8228" i="4"/>
  <c r="R8228" i="4"/>
  <c r="Q8228" i="4"/>
  <c r="P8228" i="4"/>
  <c r="O8228" i="4"/>
  <c r="N8228" i="4"/>
  <c r="M8228" i="4"/>
  <c r="U8227" i="4"/>
  <c r="T8227" i="4"/>
  <c r="S8227" i="4"/>
  <c r="R8227" i="4"/>
  <c r="Q8227" i="4"/>
  <c r="P8227" i="4"/>
  <c r="O8227" i="4"/>
  <c r="N8227" i="4"/>
  <c r="M8227" i="4"/>
  <c r="U8226" i="4"/>
  <c r="T8226" i="4"/>
  <c r="S8226" i="4"/>
  <c r="R8226" i="4"/>
  <c r="Q8226" i="4"/>
  <c r="P8226" i="4"/>
  <c r="O8226" i="4"/>
  <c r="N8226" i="4"/>
  <c r="M8226" i="4"/>
  <c r="U8225" i="4"/>
  <c r="T8225" i="4"/>
  <c r="S8225" i="4"/>
  <c r="R8225" i="4"/>
  <c r="Q8225" i="4"/>
  <c r="P8225" i="4"/>
  <c r="O8225" i="4"/>
  <c r="N8225" i="4"/>
  <c r="M8225" i="4"/>
  <c r="U8224" i="4"/>
  <c r="T8224" i="4"/>
  <c r="S8224" i="4"/>
  <c r="R8224" i="4"/>
  <c r="Q8224" i="4"/>
  <c r="P8224" i="4"/>
  <c r="O8224" i="4"/>
  <c r="N8224" i="4"/>
  <c r="M8224" i="4"/>
  <c r="U8223" i="4"/>
  <c r="T8223" i="4"/>
  <c r="S8223" i="4"/>
  <c r="R8223" i="4"/>
  <c r="Q8223" i="4"/>
  <c r="P8223" i="4"/>
  <c r="O8223" i="4"/>
  <c r="N8223" i="4"/>
  <c r="M8223" i="4"/>
  <c r="U8222" i="4"/>
  <c r="T8222" i="4"/>
  <c r="S8222" i="4"/>
  <c r="R8222" i="4"/>
  <c r="Q8222" i="4"/>
  <c r="P8222" i="4"/>
  <c r="O8222" i="4"/>
  <c r="N8222" i="4"/>
  <c r="M8222" i="4"/>
  <c r="U8221" i="4"/>
  <c r="T8221" i="4"/>
  <c r="S8221" i="4"/>
  <c r="R8221" i="4"/>
  <c r="Q8221" i="4"/>
  <c r="P8221" i="4"/>
  <c r="O8221" i="4"/>
  <c r="N8221" i="4"/>
  <c r="M8221" i="4"/>
  <c r="U8220" i="4"/>
  <c r="T8220" i="4"/>
  <c r="S8220" i="4"/>
  <c r="R8220" i="4"/>
  <c r="Q8220" i="4"/>
  <c r="P8220" i="4"/>
  <c r="O8220" i="4"/>
  <c r="N8220" i="4"/>
  <c r="M8220" i="4"/>
  <c r="U8219" i="4"/>
  <c r="T8219" i="4"/>
  <c r="S8219" i="4"/>
  <c r="R8219" i="4"/>
  <c r="Q8219" i="4"/>
  <c r="P8219" i="4"/>
  <c r="O8219" i="4"/>
  <c r="N8219" i="4"/>
  <c r="M8219" i="4"/>
  <c r="U8218" i="4"/>
  <c r="T8218" i="4"/>
  <c r="S8218" i="4"/>
  <c r="R8218" i="4"/>
  <c r="Q8218" i="4"/>
  <c r="P8218" i="4"/>
  <c r="O8218" i="4"/>
  <c r="N8218" i="4"/>
  <c r="M8218" i="4"/>
  <c r="U8217" i="4"/>
  <c r="T8217" i="4"/>
  <c r="S8217" i="4"/>
  <c r="R8217" i="4"/>
  <c r="Q8217" i="4"/>
  <c r="P8217" i="4"/>
  <c r="O8217" i="4"/>
  <c r="N8217" i="4"/>
  <c r="M8217" i="4"/>
  <c r="U8216" i="4"/>
  <c r="T8216" i="4"/>
  <c r="S8216" i="4"/>
  <c r="R8216" i="4"/>
  <c r="Q8216" i="4"/>
  <c r="P8216" i="4"/>
  <c r="O8216" i="4"/>
  <c r="N8216" i="4"/>
  <c r="M8216" i="4"/>
  <c r="U8215" i="4"/>
  <c r="T8215" i="4"/>
  <c r="S8215" i="4"/>
  <c r="R8215" i="4"/>
  <c r="Q8215" i="4"/>
  <c r="P8215" i="4"/>
  <c r="O8215" i="4"/>
  <c r="N8215" i="4"/>
  <c r="M8215" i="4"/>
  <c r="U8214" i="4"/>
  <c r="T8214" i="4"/>
  <c r="S8214" i="4"/>
  <c r="R8214" i="4"/>
  <c r="Q8214" i="4"/>
  <c r="P8214" i="4"/>
  <c r="O8214" i="4"/>
  <c r="N8214" i="4"/>
  <c r="M8214" i="4"/>
  <c r="U8213" i="4"/>
  <c r="T8213" i="4"/>
  <c r="S8213" i="4"/>
  <c r="R8213" i="4"/>
  <c r="Q8213" i="4"/>
  <c r="P8213" i="4"/>
  <c r="O8213" i="4"/>
  <c r="N8213" i="4"/>
  <c r="M8213" i="4"/>
  <c r="U8212" i="4"/>
  <c r="T8212" i="4"/>
  <c r="S8212" i="4"/>
  <c r="R8212" i="4"/>
  <c r="Q8212" i="4"/>
  <c r="P8212" i="4"/>
  <c r="O8212" i="4"/>
  <c r="N8212" i="4"/>
  <c r="M8212" i="4"/>
  <c r="U8211" i="4"/>
  <c r="T8211" i="4"/>
  <c r="S8211" i="4"/>
  <c r="R8211" i="4"/>
  <c r="Q8211" i="4"/>
  <c r="P8211" i="4"/>
  <c r="O8211" i="4"/>
  <c r="N8211" i="4"/>
  <c r="M8211" i="4"/>
  <c r="U8210" i="4"/>
  <c r="T8210" i="4"/>
  <c r="S8210" i="4"/>
  <c r="R8210" i="4"/>
  <c r="Q8210" i="4"/>
  <c r="P8210" i="4"/>
  <c r="O8210" i="4"/>
  <c r="N8210" i="4"/>
  <c r="M8210" i="4"/>
  <c r="U8209" i="4"/>
  <c r="T8209" i="4"/>
  <c r="S8209" i="4"/>
  <c r="R8209" i="4"/>
  <c r="Q8209" i="4"/>
  <c r="P8209" i="4"/>
  <c r="O8209" i="4"/>
  <c r="N8209" i="4"/>
  <c r="M8209" i="4"/>
  <c r="U8208" i="4"/>
  <c r="T8208" i="4"/>
  <c r="S8208" i="4"/>
  <c r="R8208" i="4"/>
  <c r="Q8208" i="4"/>
  <c r="P8208" i="4"/>
  <c r="O8208" i="4"/>
  <c r="N8208" i="4"/>
  <c r="M8208" i="4"/>
  <c r="U8207" i="4"/>
  <c r="T8207" i="4"/>
  <c r="S8207" i="4"/>
  <c r="R8207" i="4"/>
  <c r="Q8207" i="4"/>
  <c r="P8207" i="4"/>
  <c r="O8207" i="4"/>
  <c r="N8207" i="4"/>
  <c r="M8207" i="4"/>
  <c r="U8206" i="4"/>
  <c r="T8206" i="4"/>
  <c r="S8206" i="4"/>
  <c r="R8206" i="4"/>
  <c r="Q8206" i="4"/>
  <c r="P8206" i="4"/>
  <c r="O8206" i="4"/>
  <c r="N8206" i="4"/>
  <c r="M8206" i="4"/>
  <c r="U8205" i="4"/>
  <c r="T8205" i="4"/>
  <c r="S8205" i="4"/>
  <c r="R8205" i="4"/>
  <c r="Q8205" i="4"/>
  <c r="P8205" i="4"/>
  <c r="O8205" i="4"/>
  <c r="N8205" i="4"/>
  <c r="M8205" i="4"/>
  <c r="U8204" i="4"/>
  <c r="T8204" i="4"/>
  <c r="S8204" i="4"/>
  <c r="R8204" i="4"/>
  <c r="Q8204" i="4"/>
  <c r="P8204" i="4"/>
  <c r="O8204" i="4"/>
  <c r="N8204" i="4"/>
  <c r="M8204" i="4"/>
  <c r="U8203" i="4"/>
  <c r="T8203" i="4"/>
  <c r="S8203" i="4"/>
  <c r="R8203" i="4"/>
  <c r="Q8203" i="4"/>
  <c r="P8203" i="4"/>
  <c r="O8203" i="4"/>
  <c r="N8203" i="4"/>
  <c r="M8203" i="4"/>
  <c r="U8202" i="4"/>
  <c r="T8202" i="4"/>
  <c r="S8202" i="4"/>
  <c r="R8202" i="4"/>
  <c r="Q8202" i="4"/>
  <c r="P8202" i="4"/>
  <c r="O8202" i="4"/>
  <c r="N8202" i="4"/>
  <c r="M8202" i="4"/>
  <c r="U8201" i="4"/>
  <c r="T8201" i="4"/>
  <c r="S8201" i="4"/>
  <c r="R8201" i="4"/>
  <c r="Q8201" i="4"/>
  <c r="P8201" i="4"/>
  <c r="O8201" i="4"/>
  <c r="N8201" i="4"/>
  <c r="M8201" i="4"/>
  <c r="U8200" i="4"/>
  <c r="T8200" i="4"/>
  <c r="S8200" i="4"/>
  <c r="R8200" i="4"/>
  <c r="Q8200" i="4"/>
  <c r="P8200" i="4"/>
  <c r="O8200" i="4"/>
  <c r="N8200" i="4"/>
  <c r="M8200" i="4"/>
  <c r="U8199" i="4"/>
  <c r="T8199" i="4"/>
  <c r="S8199" i="4"/>
  <c r="R8199" i="4"/>
  <c r="Q8199" i="4"/>
  <c r="P8199" i="4"/>
  <c r="O8199" i="4"/>
  <c r="N8199" i="4"/>
  <c r="M8199" i="4"/>
  <c r="U8198" i="4"/>
  <c r="T8198" i="4"/>
  <c r="S8198" i="4"/>
  <c r="R8198" i="4"/>
  <c r="Q8198" i="4"/>
  <c r="P8198" i="4"/>
  <c r="O8198" i="4"/>
  <c r="N8198" i="4"/>
  <c r="M8198" i="4"/>
  <c r="U8197" i="4"/>
  <c r="T8197" i="4"/>
  <c r="S8197" i="4"/>
  <c r="R8197" i="4"/>
  <c r="Q8197" i="4"/>
  <c r="P8197" i="4"/>
  <c r="O8197" i="4"/>
  <c r="N8197" i="4"/>
  <c r="M8197" i="4"/>
  <c r="U8196" i="4"/>
  <c r="T8196" i="4"/>
  <c r="S8196" i="4"/>
  <c r="R8196" i="4"/>
  <c r="Q8196" i="4"/>
  <c r="P8196" i="4"/>
  <c r="O8196" i="4"/>
  <c r="N8196" i="4"/>
  <c r="M8196" i="4"/>
  <c r="U8195" i="4"/>
  <c r="T8195" i="4"/>
  <c r="S8195" i="4"/>
  <c r="R8195" i="4"/>
  <c r="Q8195" i="4"/>
  <c r="P8195" i="4"/>
  <c r="O8195" i="4"/>
  <c r="N8195" i="4"/>
  <c r="M8195" i="4"/>
  <c r="U8194" i="4"/>
  <c r="T8194" i="4"/>
  <c r="S8194" i="4"/>
  <c r="R8194" i="4"/>
  <c r="Q8194" i="4"/>
  <c r="P8194" i="4"/>
  <c r="O8194" i="4"/>
  <c r="N8194" i="4"/>
  <c r="M8194" i="4"/>
  <c r="U8193" i="4"/>
  <c r="T8193" i="4"/>
  <c r="S8193" i="4"/>
  <c r="R8193" i="4"/>
  <c r="Q8193" i="4"/>
  <c r="P8193" i="4"/>
  <c r="O8193" i="4"/>
  <c r="N8193" i="4"/>
  <c r="M8193" i="4"/>
  <c r="U8192" i="4"/>
  <c r="T8192" i="4"/>
  <c r="S8192" i="4"/>
  <c r="R8192" i="4"/>
  <c r="Q8192" i="4"/>
  <c r="P8192" i="4"/>
  <c r="O8192" i="4"/>
  <c r="N8192" i="4"/>
  <c r="M8192" i="4"/>
  <c r="U8191" i="4"/>
  <c r="T8191" i="4"/>
  <c r="S8191" i="4"/>
  <c r="R8191" i="4"/>
  <c r="Q8191" i="4"/>
  <c r="P8191" i="4"/>
  <c r="O8191" i="4"/>
  <c r="N8191" i="4"/>
  <c r="M8191" i="4"/>
  <c r="U8190" i="4"/>
  <c r="T8190" i="4"/>
  <c r="S8190" i="4"/>
  <c r="R8190" i="4"/>
  <c r="Q8190" i="4"/>
  <c r="P8190" i="4"/>
  <c r="O8190" i="4"/>
  <c r="N8190" i="4"/>
  <c r="M8190" i="4"/>
  <c r="U8189" i="4"/>
  <c r="T8189" i="4"/>
  <c r="S8189" i="4"/>
  <c r="R8189" i="4"/>
  <c r="Q8189" i="4"/>
  <c r="P8189" i="4"/>
  <c r="O8189" i="4"/>
  <c r="N8189" i="4"/>
  <c r="M8189" i="4"/>
  <c r="U8188" i="4"/>
  <c r="T8188" i="4"/>
  <c r="S8188" i="4"/>
  <c r="R8188" i="4"/>
  <c r="Q8188" i="4"/>
  <c r="P8188" i="4"/>
  <c r="O8188" i="4"/>
  <c r="N8188" i="4"/>
  <c r="M8188" i="4"/>
  <c r="U8187" i="4"/>
  <c r="T8187" i="4"/>
  <c r="S8187" i="4"/>
  <c r="R8187" i="4"/>
  <c r="Q8187" i="4"/>
  <c r="P8187" i="4"/>
  <c r="O8187" i="4"/>
  <c r="N8187" i="4"/>
  <c r="M8187" i="4"/>
  <c r="U8186" i="4"/>
  <c r="T8186" i="4"/>
  <c r="S8186" i="4"/>
  <c r="R8186" i="4"/>
  <c r="Q8186" i="4"/>
  <c r="P8186" i="4"/>
  <c r="O8186" i="4"/>
  <c r="N8186" i="4"/>
  <c r="M8186" i="4"/>
  <c r="U8185" i="4"/>
  <c r="T8185" i="4"/>
  <c r="S8185" i="4"/>
  <c r="R8185" i="4"/>
  <c r="Q8185" i="4"/>
  <c r="P8185" i="4"/>
  <c r="O8185" i="4"/>
  <c r="N8185" i="4"/>
  <c r="M8185" i="4"/>
  <c r="U8184" i="4"/>
  <c r="T8184" i="4"/>
  <c r="S8184" i="4"/>
  <c r="R8184" i="4"/>
  <c r="Q8184" i="4"/>
  <c r="P8184" i="4"/>
  <c r="O8184" i="4"/>
  <c r="N8184" i="4"/>
  <c r="M8184" i="4"/>
  <c r="U8183" i="4"/>
  <c r="T8183" i="4"/>
  <c r="S8183" i="4"/>
  <c r="R8183" i="4"/>
  <c r="Q8183" i="4"/>
  <c r="P8183" i="4"/>
  <c r="O8183" i="4"/>
  <c r="N8183" i="4"/>
  <c r="M8183" i="4"/>
  <c r="U8182" i="4"/>
  <c r="T8182" i="4"/>
  <c r="S8182" i="4"/>
  <c r="R8182" i="4"/>
  <c r="Q8182" i="4"/>
  <c r="P8182" i="4"/>
  <c r="O8182" i="4"/>
  <c r="N8182" i="4"/>
  <c r="M8182" i="4"/>
  <c r="U8181" i="4"/>
  <c r="T8181" i="4"/>
  <c r="S8181" i="4"/>
  <c r="R8181" i="4"/>
  <c r="Q8181" i="4"/>
  <c r="P8181" i="4"/>
  <c r="O8181" i="4"/>
  <c r="N8181" i="4"/>
  <c r="M8181" i="4"/>
  <c r="U8180" i="4"/>
  <c r="T8180" i="4"/>
  <c r="S8180" i="4"/>
  <c r="R8180" i="4"/>
  <c r="Q8180" i="4"/>
  <c r="P8180" i="4"/>
  <c r="O8180" i="4"/>
  <c r="N8180" i="4"/>
  <c r="M8180" i="4"/>
  <c r="U8179" i="4"/>
  <c r="T8179" i="4"/>
  <c r="S8179" i="4"/>
  <c r="R8179" i="4"/>
  <c r="Q8179" i="4"/>
  <c r="P8179" i="4"/>
  <c r="O8179" i="4"/>
  <c r="N8179" i="4"/>
  <c r="M8179" i="4"/>
  <c r="U8178" i="4"/>
  <c r="T8178" i="4"/>
  <c r="S8178" i="4"/>
  <c r="R8178" i="4"/>
  <c r="Q8178" i="4"/>
  <c r="P8178" i="4"/>
  <c r="O8178" i="4"/>
  <c r="N8178" i="4"/>
  <c r="M8178" i="4"/>
  <c r="U8177" i="4"/>
  <c r="T8177" i="4"/>
  <c r="S8177" i="4"/>
  <c r="R8177" i="4"/>
  <c r="Q8177" i="4"/>
  <c r="P8177" i="4"/>
  <c r="O8177" i="4"/>
  <c r="N8177" i="4"/>
  <c r="M8177" i="4"/>
  <c r="U8176" i="4"/>
  <c r="T8176" i="4"/>
  <c r="S8176" i="4"/>
  <c r="R8176" i="4"/>
  <c r="Q8176" i="4"/>
  <c r="P8176" i="4"/>
  <c r="O8176" i="4"/>
  <c r="N8176" i="4"/>
  <c r="M8176" i="4"/>
  <c r="U8175" i="4"/>
  <c r="T8175" i="4"/>
  <c r="S8175" i="4"/>
  <c r="R8175" i="4"/>
  <c r="Q8175" i="4"/>
  <c r="P8175" i="4"/>
  <c r="O8175" i="4"/>
  <c r="N8175" i="4"/>
  <c r="M8175" i="4"/>
  <c r="U8174" i="4"/>
  <c r="T8174" i="4"/>
  <c r="S8174" i="4"/>
  <c r="R8174" i="4"/>
  <c r="Q8174" i="4"/>
  <c r="P8174" i="4"/>
  <c r="O8174" i="4"/>
  <c r="N8174" i="4"/>
  <c r="M8174" i="4"/>
  <c r="U8173" i="4"/>
  <c r="T8173" i="4"/>
  <c r="S8173" i="4"/>
  <c r="R8173" i="4"/>
  <c r="Q8173" i="4"/>
  <c r="P8173" i="4"/>
  <c r="O8173" i="4"/>
  <c r="N8173" i="4"/>
  <c r="M8173" i="4"/>
  <c r="U8172" i="4"/>
  <c r="T8172" i="4"/>
  <c r="S8172" i="4"/>
  <c r="R8172" i="4"/>
  <c r="Q8172" i="4"/>
  <c r="P8172" i="4"/>
  <c r="O8172" i="4"/>
  <c r="N8172" i="4"/>
  <c r="M8172" i="4"/>
  <c r="U8171" i="4"/>
  <c r="T8171" i="4"/>
  <c r="S8171" i="4"/>
  <c r="R8171" i="4"/>
  <c r="Q8171" i="4"/>
  <c r="P8171" i="4"/>
  <c r="O8171" i="4"/>
  <c r="N8171" i="4"/>
  <c r="M8171" i="4"/>
  <c r="U8170" i="4"/>
  <c r="T8170" i="4"/>
  <c r="S8170" i="4"/>
  <c r="R8170" i="4"/>
  <c r="Q8170" i="4"/>
  <c r="P8170" i="4"/>
  <c r="O8170" i="4"/>
  <c r="N8170" i="4"/>
  <c r="M8170" i="4"/>
  <c r="U8169" i="4"/>
  <c r="T8169" i="4"/>
  <c r="S8169" i="4"/>
  <c r="R8169" i="4"/>
  <c r="Q8169" i="4"/>
  <c r="P8169" i="4"/>
  <c r="O8169" i="4"/>
  <c r="N8169" i="4"/>
  <c r="M8169" i="4"/>
  <c r="U8168" i="4"/>
  <c r="T8168" i="4"/>
  <c r="S8168" i="4"/>
  <c r="R8168" i="4"/>
  <c r="Q8168" i="4"/>
  <c r="P8168" i="4"/>
  <c r="O8168" i="4"/>
  <c r="N8168" i="4"/>
  <c r="M8168" i="4"/>
  <c r="U8167" i="4"/>
  <c r="T8167" i="4"/>
  <c r="S8167" i="4"/>
  <c r="R8167" i="4"/>
  <c r="Q8167" i="4"/>
  <c r="P8167" i="4"/>
  <c r="O8167" i="4"/>
  <c r="N8167" i="4"/>
  <c r="M8167" i="4"/>
  <c r="U8166" i="4"/>
  <c r="T8166" i="4"/>
  <c r="S8166" i="4"/>
  <c r="R8166" i="4"/>
  <c r="Q8166" i="4"/>
  <c r="P8166" i="4"/>
  <c r="O8166" i="4"/>
  <c r="N8166" i="4"/>
  <c r="M8166" i="4"/>
  <c r="U8165" i="4"/>
  <c r="T8165" i="4"/>
  <c r="S8165" i="4"/>
  <c r="R8165" i="4"/>
  <c r="Q8165" i="4"/>
  <c r="P8165" i="4"/>
  <c r="O8165" i="4"/>
  <c r="N8165" i="4"/>
  <c r="M8165" i="4"/>
  <c r="U8164" i="4"/>
  <c r="T8164" i="4"/>
  <c r="S8164" i="4"/>
  <c r="R8164" i="4"/>
  <c r="Q8164" i="4"/>
  <c r="P8164" i="4"/>
  <c r="O8164" i="4"/>
  <c r="N8164" i="4"/>
  <c r="M8164" i="4"/>
  <c r="U8163" i="4"/>
  <c r="T8163" i="4"/>
  <c r="S8163" i="4"/>
  <c r="R8163" i="4"/>
  <c r="Q8163" i="4"/>
  <c r="P8163" i="4"/>
  <c r="O8163" i="4"/>
  <c r="N8163" i="4"/>
  <c r="M8163" i="4"/>
  <c r="U8162" i="4"/>
  <c r="T8162" i="4"/>
  <c r="S8162" i="4"/>
  <c r="R8162" i="4"/>
  <c r="Q8162" i="4"/>
  <c r="P8162" i="4"/>
  <c r="O8162" i="4"/>
  <c r="N8162" i="4"/>
  <c r="M8162" i="4"/>
  <c r="U8161" i="4"/>
  <c r="T8161" i="4"/>
  <c r="S8161" i="4"/>
  <c r="R8161" i="4"/>
  <c r="Q8161" i="4"/>
  <c r="P8161" i="4"/>
  <c r="O8161" i="4"/>
  <c r="N8161" i="4"/>
  <c r="M8161" i="4"/>
  <c r="U8160" i="4"/>
  <c r="T8160" i="4"/>
  <c r="S8160" i="4"/>
  <c r="R8160" i="4"/>
  <c r="Q8160" i="4"/>
  <c r="P8160" i="4"/>
  <c r="O8160" i="4"/>
  <c r="N8160" i="4"/>
  <c r="M8160" i="4"/>
  <c r="U8159" i="4"/>
  <c r="T8159" i="4"/>
  <c r="S8159" i="4"/>
  <c r="R8159" i="4"/>
  <c r="Q8159" i="4"/>
  <c r="P8159" i="4"/>
  <c r="O8159" i="4"/>
  <c r="N8159" i="4"/>
  <c r="M8159" i="4"/>
  <c r="U8158" i="4"/>
  <c r="T8158" i="4"/>
  <c r="S8158" i="4"/>
  <c r="R8158" i="4"/>
  <c r="Q8158" i="4"/>
  <c r="P8158" i="4"/>
  <c r="O8158" i="4"/>
  <c r="N8158" i="4"/>
  <c r="M8158" i="4"/>
  <c r="U8157" i="4"/>
  <c r="T8157" i="4"/>
  <c r="S8157" i="4"/>
  <c r="R8157" i="4"/>
  <c r="Q8157" i="4"/>
  <c r="P8157" i="4"/>
  <c r="O8157" i="4"/>
  <c r="N8157" i="4"/>
  <c r="M8157" i="4"/>
  <c r="U8156" i="4"/>
  <c r="T8156" i="4"/>
  <c r="S8156" i="4"/>
  <c r="R8156" i="4"/>
  <c r="Q8156" i="4"/>
  <c r="P8156" i="4"/>
  <c r="O8156" i="4"/>
  <c r="N8156" i="4"/>
  <c r="M8156" i="4"/>
  <c r="U8155" i="4"/>
  <c r="T8155" i="4"/>
  <c r="S8155" i="4"/>
  <c r="R8155" i="4"/>
  <c r="Q8155" i="4"/>
  <c r="P8155" i="4"/>
  <c r="O8155" i="4"/>
  <c r="N8155" i="4"/>
  <c r="M8155" i="4"/>
  <c r="U8154" i="4"/>
  <c r="T8154" i="4"/>
  <c r="S8154" i="4"/>
  <c r="R8154" i="4"/>
  <c r="Q8154" i="4"/>
  <c r="P8154" i="4"/>
  <c r="O8154" i="4"/>
  <c r="N8154" i="4"/>
  <c r="M8154" i="4"/>
  <c r="U8153" i="4"/>
  <c r="T8153" i="4"/>
  <c r="S8153" i="4"/>
  <c r="R8153" i="4"/>
  <c r="Q8153" i="4"/>
  <c r="P8153" i="4"/>
  <c r="O8153" i="4"/>
  <c r="N8153" i="4"/>
  <c r="M8153" i="4"/>
  <c r="U8152" i="4"/>
  <c r="T8152" i="4"/>
  <c r="S8152" i="4"/>
  <c r="R8152" i="4"/>
  <c r="Q8152" i="4"/>
  <c r="P8152" i="4"/>
  <c r="O8152" i="4"/>
  <c r="N8152" i="4"/>
  <c r="M8152" i="4"/>
  <c r="U8151" i="4"/>
  <c r="T8151" i="4"/>
  <c r="S8151" i="4"/>
  <c r="R8151" i="4"/>
  <c r="Q8151" i="4"/>
  <c r="P8151" i="4"/>
  <c r="O8151" i="4"/>
  <c r="N8151" i="4"/>
  <c r="M8151" i="4"/>
  <c r="U8150" i="4"/>
  <c r="T8150" i="4"/>
  <c r="S8150" i="4"/>
  <c r="R8150" i="4"/>
  <c r="Q8150" i="4"/>
  <c r="P8150" i="4"/>
  <c r="O8150" i="4"/>
  <c r="N8150" i="4"/>
  <c r="M8150" i="4"/>
  <c r="U8149" i="4"/>
  <c r="T8149" i="4"/>
  <c r="S8149" i="4"/>
  <c r="R8149" i="4"/>
  <c r="Q8149" i="4"/>
  <c r="P8149" i="4"/>
  <c r="O8149" i="4"/>
  <c r="N8149" i="4"/>
  <c r="M8149" i="4"/>
  <c r="U8148" i="4"/>
  <c r="T8148" i="4"/>
  <c r="S8148" i="4"/>
  <c r="R8148" i="4"/>
  <c r="Q8148" i="4"/>
  <c r="P8148" i="4"/>
  <c r="O8148" i="4"/>
  <c r="N8148" i="4"/>
  <c r="M8148" i="4"/>
  <c r="U8147" i="4"/>
  <c r="T8147" i="4"/>
  <c r="S8147" i="4"/>
  <c r="R8147" i="4"/>
  <c r="Q8147" i="4"/>
  <c r="P8147" i="4"/>
  <c r="O8147" i="4"/>
  <c r="N8147" i="4"/>
  <c r="M8147" i="4"/>
  <c r="U8146" i="4"/>
  <c r="T8146" i="4"/>
  <c r="S8146" i="4"/>
  <c r="R8146" i="4"/>
  <c r="Q8146" i="4"/>
  <c r="P8146" i="4"/>
  <c r="O8146" i="4"/>
  <c r="N8146" i="4"/>
  <c r="M8146" i="4"/>
  <c r="U8145" i="4"/>
  <c r="T8145" i="4"/>
  <c r="S8145" i="4"/>
  <c r="R8145" i="4"/>
  <c r="Q8145" i="4"/>
  <c r="P8145" i="4"/>
  <c r="O8145" i="4"/>
  <c r="N8145" i="4"/>
  <c r="M8145" i="4"/>
  <c r="U8144" i="4"/>
  <c r="T8144" i="4"/>
  <c r="S8144" i="4"/>
  <c r="R8144" i="4"/>
  <c r="Q8144" i="4"/>
  <c r="P8144" i="4"/>
  <c r="O8144" i="4"/>
  <c r="N8144" i="4"/>
  <c r="M8144" i="4"/>
  <c r="U8143" i="4"/>
  <c r="T8143" i="4"/>
  <c r="S8143" i="4"/>
  <c r="R8143" i="4"/>
  <c r="Q8143" i="4"/>
  <c r="P8143" i="4"/>
  <c r="O8143" i="4"/>
  <c r="N8143" i="4"/>
  <c r="M8143" i="4"/>
  <c r="U8142" i="4"/>
  <c r="T8142" i="4"/>
  <c r="S8142" i="4"/>
  <c r="R8142" i="4"/>
  <c r="Q8142" i="4"/>
  <c r="P8142" i="4"/>
  <c r="O8142" i="4"/>
  <c r="N8142" i="4"/>
  <c r="M8142" i="4"/>
  <c r="U8141" i="4"/>
  <c r="T8141" i="4"/>
  <c r="S8141" i="4"/>
  <c r="R8141" i="4"/>
  <c r="Q8141" i="4"/>
  <c r="P8141" i="4"/>
  <c r="O8141" i="4"/>
  <c r="N8141" i="4"/>
  <c r="M8141" i="4"/>
  <c r="U8140" i="4"/>
  <c r="T8140" i="4"/>
  <c r="S8140" i="4"/>
  <c r="R8140" i="4"/>
  <c r="Q8140" i="4"/>
  <c r="P8140" i="4"/>
  <c r="O8140" i="4"/>
  <c r="N8140" i="4"/>
  <c r="M8140" i="4"/>
  <c r="U8139" i="4"/>
  <c r="T8139" i="4"/>
  <c r="S8139" i="4"/>
  <c r="R8139" i="4"/>
  <c r="Q8139" i="4"/>
  <c r="P8139" i="4"/>
  <c r="O8139" i="4"/>
  <c r="N8139" i="4"/>
  <c r="M8139" i="4"/>
  <c r="U8138" i="4"/>
  <c r="T8138" i="4"/>
  <c r="S8138" i="4"/>
  <c r="R8138" i="4"/>
  <c r="Q8138" i="4"/>
  <c r="P8138" i="4"/>
  <c r="O8138" i="4"/>
  <c r="N8138" i="4"/>
  <c r="M8138" i="4"/>
  <c r="U8137" i="4"/>
  <c r="T8137" i="4"/>
  <c r="S8137" i="4"/>
  <c r="R8137" i="4"/>
  <c r="Q8137" i="4"/>
  <c r="P8137" i="4"/>
  <c r="O8137" i="4"/>
  <c r="N8137" i="4"/>
  <c r="M8137" i="4"/>
  <c r="U8136" i="4"/>
  <c r="T8136" i="4"/>
  <c r="S8136" i="4"/>
  <c r="R8136" i="4"/>
  <c r="Q8136" i="4"/>
  <c r="P8136" i="4"/>
  <c r="O8136" i="4"/>
  <c r="N8136" i="4"/>
  <c r="M8136" i="4"/>
  <c r="U8135" i="4"/>
  <c r="T8135" i="4"/>
  <c r="S8135" i="4"/>
  <c r="R8135" i="4"/>
  <c r="Q8135" i="4"/>
  <c r="P8135" i="4"/>
  <c r="O8135" i="4"/>
  <c r="N8135" i="4"/>
  <c r="M8135" i="4"/>
  <c r="U8134" i="4"/>
  <c r="T8134" i="4"/>
  <c r="S8134" i="4"/>
  <c r="R8134" i="4"/>
  <c r="Q8134" i="4"/>
  <c r="P8134" i="4"/>
  <c r="O8134" i="4"/>
  <c r="N8134" i="4"/>
  <c r="M8134" i="4"/>
  <c r="U8133" i="4"/>
  <c r="T8133" i="4"/>
  <c r="S8133" i="4"/>
  <c r="R8133" i="4"/>
  <c r="Q8133" i="4"/>
  <c r="P8133" i="4"/>
  <c r="O8133" i="4"/>
  <c r="N8133" i="4"/>
  <c r="M8133" i="4"/>
  <c r="U8132" i="4"/>
  <c r="T8132" i="4"/>
  <c r="S8132" i="4"/>
  <c r="R8132" i="4"/>
  <c r="Q8132" i="4"/>
  <c r="P8132" i="4"/>
  <c r="O8132" i="4"/>
  <c r="N8132" i="4"/>
  <c r="M8132" i="4"/>
  <c r="U8131" i="4"/>
  <c r="T8131" i="4"/>
  <c r="S8131" i="4"/>
  <c r="R8131" i="4"/>
  <c r="Q8131" i="4"/>
  <c r="P8131" i="4"/>
  <c r="O8131" i="4"/>
  <c r="N8131" i="4"/>
  <c r="M8131" i="4"/>
  <c r="U8130" i="4"/>
  <c r="T8130" i="4"/>
  <c r="S8130" i="4"/>
  <c r="R8130" i="4"/>
  <c r="Q8130" i="4"/>
  <c r="P8130" i="4"/>
  <c r="O8130" i="4"/>
  <c r="N8130" i="4"/>
  <c r="M8130" i="4"/>
  <c r="U8129" i="4"/>
  <c r="T8129" i="4"/>
  <c r="S8129" i="4"/>
  <c r="R8129" i="4"/>
  <c r="Q8129" i="4"/>
  <c r="P8129" i="4"/>
  <c r="O8129" i="4"/>
  <c r="N8129" i="4"/>
  <c r="M8129" i="4"/>
  <c r="U8128" i="4"/>
  <c r="T8128" i="4"/>
  <c r="S8128" i="4"/>
  <c r="R8128" i="4"/>
  <c r="Q8128" i="4"/>
  <c r="P8128" i="4"/>
  <c r="O8128" i="4"/>
  <c r="N8128" i="4"/>
  <c r="M8128" i="4"/>
  <c r="U8127" i="4"/>
  <c r="T8127" i="4"/>
  <c r="S8127" i="4"/>
  <c r="R8127" i="4"/>
  <c r="Q8127" i="4"/>
  <c r="P8127" i="4"/>
  <c r="O8127" i="4"/>
  <c r="N8127" i="4"/>
  <c r="M8127" i="4"/>
  <c r="U8126" i="4"/>
  <c r="T8126" i="4"/>
  <c r="S8126" i="4"/>
  <c r="R8126" i="4"/>
  <c r="Q8126" i="4"/>
  <c r="P8126" i="4"/>
  <c r="O8126" i="4"/>
  <c r="N8126" i="4"/>
  <c r="M8126" i="4"/>
  <c r="U8125" i="4"/>
  <c r="T8125" i="4"/>
  <c r="S8125" i="4"/>
  <c r="R8125" i="4"/>
  <c r="Q8125" i="4"/>
  <c r="P8125" i="4"/>
  <c r="O8125" i="4"/>
  <c r="N8125" i="4"/>
  <c r="M8125" i="4"/>
  <c r="U8124" i="4"/>
  <c r="T8124" i="4"/>
  <c r="S8124" i="4"/>
  <c r="R8124" i="4"/>
  <c r="Q8124" i="4"/>
  <c r="P8124" i="4"/>
  <c r="O8124" i="4"/>
  <c r="N8124" i="4"/>
  <c r="M8124" i="4"/>
  <c r="U8123" i="4"/>
  <c r="T8123" i="4"/>
  <c r="S8123" i="4"/>
  <c r="R8123" i="4"/>
  <c r="Q8123" i="4"/>
  <c r="P8123" i="4"/>
  <c r="O8123" i="4"/>
  <c r="N8123" i="4"/>
  <c r="M8123" i="4"/>
  <c r="U8122" i="4"/>
  <c r="T8122" i="4"/>
  <c r="S8122" i="4"/>
  <c r="R8122" i="4"/>
  <c r="Q8122" i="4"/>
  <c r="P8122" i="4"/>
  <c r="O8122" i="4"/>
  <c r="N8122" i="4"/>
  <c r="M8122" i="4"/>
  <c r="U8121" i="4"/>
  <c r="T8121" i="4"/>
  <c r="S8121" i="4"/>
  <c r="R8121" i="4"/>
  <c r="Q8121" i="4"/>
  <c r="P8121" i="4"/>
  <c r="O8121" i="4"/>
  <c r="N8121" i="4"/>
  <c r="M8121" i="4"/>
  <c r="U8120" i="4"/>
  <c r="T8120" i="4"/>
  <c r="S8120" i="4"/>
  <c r="R8120" i="4"/>
  <c r="Q8120" i="4"/>
  <c r="P8120" i="4"/>
  <c r="O8120" i="4"/>
  <c r="N8120" i="4"/>
  <c r="M8120" i="4"/>
  <c r="U8119" i="4"/>
  <c r="T8119" i="4"/>
  <c r="S8119" i="4"/>
  <c r="R8119" i="4"/>
  <c r="Q8119" i="4"/>
  <c r="P8119" i="4"/>
  <c r="O8119" i="4"/>
  <c r="N8119" i="4"/>
  <c r="M8119" i="4"/>
  <c r="U8118" i="4"/>
  <c r="T8118" i="4"/>
  <c r="S8118" i="4"/>
  <c r="R8118" i="4"/>
  <c r="Q8118" i="4"/>
  <c r="P8118" i="4"/>
  <c r="O8118" i="4"/>
  <c r="N8118" i="4"/>
  <c r="M8118" i="4"/>
  <c r="U8117" i="4"/>
  <c r="T8117" i="4"/>
  <c r="S8117" i="4"/>
  <c r="R8117" i="4"/>
  <c r="Q8117" i="4"/>
  <c r="P8117" i="4"/>
  <c r="O8117" i="4"/>
  <c r="N8117" i="4"/>
  <c r="M8117" i="4"/>
  <c r="U8116" i="4"/>
  <c r="T8116" i="4"/>
  <c r="S8116" i="4"/>
  <c r="R8116" i="4"/>
  <c r="Q8116" i="4"/>
  <c r="P8116" i="4"/>
  <c r="O8116" i="4"/>
  <c r="N8116" i="4"/>
  <c r="M8116" i="4"/>
  <c r="U8115" i="4"/>
  <c r="T8115" i="4"/>
  <c r="S8115" i="4"/>
  <c r="R8115" i="4"/>
  <c r="Q8115" i="4"/>
  <c r="P8115" i="4"/>
  <c r="O8115" i="4"/>
  <c r="N8115" i="4"/>
  <c r="M8115" i="4"/>
  <c r="U8114" i="4"/>
  <c r="T8114" i="4"/>
  <c r="S8114" i="4"/>
  <c r="R8114" i="4"/>
  <c r="Q8114" i="4"/>
  <c r="P8114" i="4"/>
  <c r="O8114" i="4"/>
  <c r="N8114" i="4"/>
  <c r="M8114" i="4"/>
  <c r="U8113" i="4"/>
  <c r="T8113" i="4"/>
  <c r="S8113" i="4"/>
  <c r="R8113" i="4"/>
  <c r="Q8113" i="4"/>
  <c r="P8113" i="4"/>
  <c r="O8113" i="4"/>
  <c r="N8113" i="4"/>
  <c r="M8113" i="4"/>
  <c r="U8112" i="4"/>
  <c r="T8112" i="4"/>
  <c r="S8112" i="4"/>
  <c r="R8112" i="4"/>
  <c r="Q8112" i="4"/>
  <c r="P8112" i="4"/>
  <c r="O8112" i="4"/>
  <c r="N8112" i="4"/>
  <c r="M8112" i="4"/>
  <c r="U8111" i="4"/>
  <c r="T8111" i="4"/>
  <c r="S8111" i="4"/>
  <c r="R8111" i="4"/>
  <c r="Q8111" i="4"/>
  <c r="P8111" i="4"/>
  <c r="O8111" i="4"/>
  <c r="N8111" i="4"/>
  <c r="M8111" i="4"/>
  <c r="U8110" i="4"/>
  <c r="T8110" i="4"/>
  <c r="S8110" i="4"/>
  <c r="R8110" i="4"/>
  <c r="Q8110" i="4"/>
  <c r="P8110" i="4"/>
  <c r="O8110" i="4"/>
  <c r="N8110" i="4"/>
  <c r="M8110" i="4"/>
  <c r="U8109" i="4"/>
  <c r="T8109" i="4"/>
  <c r="S8109" i="4"/>
  <c r="R8109" i="4"/>
  <c r="Q8109" i="4"/>
  <c r="P8109" i="4"/>
  <c r="O8109" i="4"/>
  <c r="N8109" i="4"/>
  <c r="M8109" i="4"/>
  <c r="U8108" i="4"/>
  <c r="T8108" i="4"/>
  <c r="S8108" i="4"/>
  <c r="R8108" i="4"/>
  <c r="Q8108" i="4"/>
  <c r="P8108" i="4"/>
  <c r="O8108" i="4"/>
  <c r="N8108" i="4"/>
  <c r="M8108" i="4"/>
  <c r="U8107" i="4"/>
  <c r="T8107" i="4"/>
  <c r="S8107" i="4"/>
  <c r="R8107" i="4"/>
  <c r="Q8107" i="4"/>
  <c r="P8107" i="4"/>
  <c r="O8107" i="4"/>
  <c r="N8107" i="4"/>
  <c r="M8107" i="4"/>
  <c r="U8106" i="4"/>
  <c r="T8106" i="4"/>
  <c r="S8106" i="4"/>
  <c r="R8106" i="4"/>
  <c r="Q8106" i="4"/>
  <c r="P8106" i="4"/>
  <c r="O8106" i="4"/>
  <c r="N8106" i="4"/>
  <c r="M8106" i="4"/>
  <c r="U8105" i="4"/>
  <c r="T8105" i="4"/>
  <c r="S8105" i="4"/>
  <c r="R8105" i="4"/>
  <c r="Q8105" i="4"/>
  <c r="P8105" i="4"/>
  <c r="O8105" i="4"/>
  <c r="N8105" i="4"/>
  <c r="M8105" i="4"/>
  <c r="U8104" i="4"/>
  <c r="T8104" i="4"/>
  <c r="S8104" i="4"/>
  <c r="R8104" i="4"/>
  <c r="Q8104" i="4"/>
  <c r="P8104" i="4"/>
  <c r="O8104" i="4"/>
  <c r="N8104" i="4"/>
  <c r="M8104" i="4"/>
  <c r="U8103" i="4"/>
  <c r="T8103" i="4"/>
  <c r="S8103" i="4"/>
  <c r="R8103" i="4"/>
  <c r="Q8103" i="4"/>
  <c r="P8103" i="4"/>
  <c r="O8103" i="4"/>
  <c r="N8103" i="4"/>
  <c r="M8103" i="4"/>
  <c r="U8102" i="4"/>
  <c r="T8102" i="4"/>
  <c r="S8102" i="4"/>
  <c r="R8102" i="4"/>
  <c r="Q8102" i="4"/>
  <c r="P8102" i="4"/>
  <c r="O8102" i="4"/>
  <c r="N8102" i="4"/>
  <c r="M8102" i="4"/>
  <c r="U8101" i="4"/>
  <c r="T8101" i="4"/>
  <c r="S8101" i="4"/>
  <c r="R8101" i="4"/>
  <c r="Q8101" i="4"/>
  <c r="P8101" i="4"/>
  <c r="O8101" i="4"/>
  <c r="N8101" i="4"/>
  <c r="M8101" i="4"/>
  <c r="U8100" i="4"/>
  <c r="T8100" i="4"/>
  <c r="S8100" i="4"/>
  <c r="R8100" i="4"/>
  <c r="Q8100" i="4"/>
  <c r="P8100" i="4"/>
  <c r="O8100" i="4"/>
  <c r="N8100" i="4"/>
  <c r="M8100" i="4"/>
  <c r="U8099" i="4"/>
  <c r="T8099" i="4"/>
  <c r="S8099" i="4"/>
  <c r="R8099" i="4"/>
  <c r="Q8099" i="4"/>
  <c r="P8099" i="4"/>
  <c r="O8099" i="4"/>
  <c r="N8099" i="4"/>
  <c r="M8099" i="4"/>
  <c r="U8098" i="4"/>
  <c r="T8098" i="4"/>
  <c r="S8098" i="4"/>
  <c r="R8098" i="4"/>
  <c r="Q8098" i="4"/>
  <c r="P8098" i="4"/>
  <c r="O8098" i="4"/>
  <c r="N8098" i="4"/>
  <c r="M8098" i="4"/>
  <c r="U8097" i="4"/>
  <c r="T8097" i="4"/>
  <c r="S8097" i="4"/>
  <c r="R8097" i="4"/>
  <c r="Q8097" i="4"/>
  <c r="P8097" i="4"/>
  <c r="O8097" i="4"/>
  <c r="N8097" i="4"/>
  <c r="M8097" i="4"/>
  <c r="U8096" i="4"/>
  <c r="T8096" i="4"/>
  <c r="S8096" i="4"/>
  <c r="R8096" i="4"/>
  <c r="Q8096" i="4"/>
  <c r="P8096" i="4"/>
  <c r="O8096" i="4"/>
  <c r="N8096" i="4"/>
  <c r="M8096" i="4"/>
  <c r="U8095" i="4"/>
  <c r="T8095" i="4"/>
  <c r="S8095" i="4"/>
  <c r="R8095" i="4"/>
  <c r="Q8095" i="4"/>
  <c r="P8095" i="4"/>
  <c r="O8095" i="4"/>
  <c r="N8095" i="4"/>
  <c r="M8095" i="4"/>
  <c r="U8094" i="4"/>
  <c r="T8094" i="4"/>
  <c r="S8094" i="4"/>
  <c r="R8094" i="4"/>
  <c r="Q8094" i="4"/>
  <c r="P8094" i="4"/>
  <c r="O8094" i="4"/>
  <c r="N8094" i="4"/>
  <c r="M8094" i="4"/>
  <c r="U8093" i="4"/>
  <c r="T8093" i="4"/>
  <c r="S8093" i="4"/>
  <c r="R8093" i="4"/>
  <c r="Q8093" i="4"/>
  <c r="P8093" i="4"/>
  <c r="O8093" i="4"/>
  <c r="N8093" i="4"/>
  <c r="M8093" i="4"/>
  <c r="U8092" i="4"/>
  <c r="T8092" i="4"/>
  <c r="S8092" i="4"/>
  <c r="R8092" i="4"/>
  <c r="Q8092" i="4"/>
  <c r="P8092" i="4"/>
  <c r="O8092" i="4"/>
  <c r="N8092" i="4"/>
  <c r="M8092" i="4"/>
  <c r="U8091" i="4"/>
  <c r="T8091" i="4"/>
  <c r="S8091" i="4"/>
  <c r="R8091" i="4"/>
  <c r="Q8091" i="4"/>
  <c r="P8091" i="4"/>
  <c r="O8091" i="4"/>
  <c r="N8091" i="4"/>
  <c r="M8091" i="4"/>
  <c r="U8090" i="4"/>
  <c r="T8090" i="4"/>
  <c r="S8090" i="4"/>
  <c r="R8090" i="4"/>
  <c r="Q8090" i="4"/>
  <c r="P8090" i="4"/>
  <c r="O8090" i="4"/>
  <c r="N8090" i="4"/>
  <c r="M8090" i="4"/>
  <c r="U8089" i="4"/>
  <c r="T8089" i="4"/>
  <c r="S8089" i="4"/>
  <c r="R8089" i="4"/>
  <c r="Q8089" i="4"/>
  <c r="P8089" i="4"/>
  <c r="O8089" i="4"/>
  <c r="N8089" i="4"/>
  <c r="M8089" i="4"/>
  <c r="U8088" i="4"/>
  <c r="T8088" i="4"/>
  <c r="S8088" i="4"/>
  <c r="R8088" i="4"/>
  <c r="Q8088" i="4"/>
  <c r="P8088" i="4"/>
  <c r="O8088" i="4"/>
  <c r="N8088" i="4"/>
  <c r="M8088" i="4"/>
  <c r="U8087" i="4"/>
  <c r="T8087" i="4"/>
  <c r="S8087" i="4"/>
  <c r="R8087" i="4"/>
  <c r="Q8087" i="4"/>
  <c r="P8087" i="4"/>
  <c r="O8087" i="4"/>
  <c r="N8087" i="4"/>
  <c r="M8087" i="4"/>
  <c r="U8086" i="4"/>
  <c r="T8086" i="4"/>
  <c r="S8086" i="4"/>
  <c r="R8086" i="4"/>
  <c r="Q8086" i="4"/>
  <c r="P8086" i="4"/>
  <c r="O8086" i="4"/>
  <c r="N8086" i="4"/>
  <c r="M8086" i="4"/>
  <c r="U8085" i="4"/>
  <c r="T8085" i="4"/>
  <c r="S8085" i="4"/>
  <c r="R8085" i="4"/>
  <c r="Q8085" i="4"/>
  <c r="P8085" i="4"/>
  <c r="O8085" i="4"/>
  <c r="N8085" i="4"/>
  <c r="M8085" i="4"/>
  <c r="U8084" i="4"/>
  <c r="T8084" i="4"/>
  <c r="S8084" i="4"/>
  <c r="R8084" i="4"/>
  <c r="Q8084" i="4"/>
  <c r="P8084" i="4"/>
  <c r="O8084" i="4"/>
  <c r="N8084" i="4"/>
  <c r="M8084" i="4"/>
  <c r="U8083" i="4"/>
  <c r="T8083" i="4"/>
  <c r="S8083" i="4"/>
  <c r="R8083" i="4"/>
  <c r="Q8083" i="4"/>
  <c r="P8083" i="4"/>
  <c r="O8083" i="4"/>
  <c r="N8083" i="4"/>
  <c r="M8083" i="4"/>
  <c r="U8082" i="4"/>
  <c r="T8082" i="4"/>
  <c r="S8082" i="4"/>
  <c r="R8082" i="4"/>
  <c r="Q8082" i="4"/>
  <c r="P8082" i="4"/>
  <c r="O8082" i="4"/>
  <c r="N8082" i="4"/>
  <c r="M8082" i="4"/>
  <c r="U8081" i="4"/>
  <c r="T8081" i="4"/>
  <c r="S8081" i="4"/>
  <c r="R8081" i="4"/>
  <c r="Q8081" i="4"/>
  <c r="P8081" i="4"/>
  <c r="O8081" i="4"/>
  <c r="N8081" i="4"/>
  <c r="M8081" i="4"/>
  <c r="U8080" i="4"/>
  <c r="T8080" i="4"/>
  <c r="S8080" i="4"/>
  <c r="R8080" i="4"/>
  <c r="Q8080" i="4"/>
  <c r="P8080" i="4"/>
  <c r="O8080" i="4"/>
  <c r="N8080" i="4"/>
  <c r="M8080" i="4"/>
  <c r="U8079" i="4"/>
  <c r="T8079" i="4"/>
  <c r="S8079" i="4"/>
  <c r="R8079" i="4"/>
  <c r="Q8079" i="4"/>
  <c r="P8079" i="4"/>
  <c r="O8079" i="4"/>
  <c r="N8079" i="4"/>
  <c r="M8079" i="4"/>
  <c r="U8078" i="4"/>
  <c r="T8078" i="4"/>
  <c r="S8078" i="4"/>
  <c r="R8078" i="4"/>
  <c r="Q8078" i="4"/>
  <c r="P8078" i="4"/>
  <c r="O8078" i="4"/>
  <c r="N8078" i="4"/>
  <c r="M8078" i="4"/>
  <c r="U8077" i="4"/>
  <c r="T8077" i="4"/>
  <c r="S8077" i="4"/>
  <c r="R8077" i="4"/>
  <c r="Q8077" i="4"/>
  <c r="P8077" i="4"/>
  <c r="O8077" i="4"/>
  <c r="N8077" i="4"/>
  <c r="M8077" i="4"/>
  <c r="U8076" i="4"/>
  <c r="T8076" i="4"/>
  <c r="S8076" i="4"/>
  <c r="R8076" i="4"/>
  <c r="Q8076" i="4"/>
  <c r="P8076" i="4"/>
  <c r="O8076" i="4"/>
  <c r="N8076" i="4"/>
  <c r="M8076" i="4"/>
  <c r="U8075" i="4"/>
  <c r="T8075" i="4"/>
  <c r="S8075" i="4"/>
  <c r="R8075" i="4"/>
  <c r="Q8075" i="4"/>
  <c r="P8075" i="4"/>
  <c r="O8075" i="4"/>
  <c r="N8075" i="4"/>
  <c r="M8075" i="4"/>
  <c r="U8074" i="4"/>
  <c r="T8074" i="4"/>
  <c r="S8074" i="4"/>
  <c r="R8074" i="4"/>
  <c r="Q8074" i="4"/>
  <c r="P8074" i="4"/>
  <c r="O8074" i="4"/>
  <c r="N8074" i="4"/>
  <c r="M8074" i="4"/>
  <c r="U8073" i="4"/>
  <c r="T8073" i="4"/>
  <c r="S8073" i="4"/>
  <c r="R8073" i="4"/>
  <c r="Q8073" i="4"/>
  <c r="P8073" i="4"/>
  <c r="O8073" i="4"/>
  <c r="N8073" i="4"/>
  <c r="M8073" i="4"/>
  <c r="U8072" i="4"/>
  <c r="T8072" i="4"/>
  <c r="S8072" i="4"/>
  <c r="R8072" i="4"/>
  <c r="Q8072" i="4"/>
  <c r="P8072" i="4"/>
  <c r="O8072" i="4"/>
  <c r="N8072" i="4"/>
  <c r="M8072" i="4"/>
  <c r="U8071" i="4"/>
  <c r="T8071" i="4"/>
  <c r="S8071" i="4"/>
  <c r="R8071" i="4"/>
  <c r="Q8071" i="4"/>
  <c r="P8071" i="4"/>
  <c r="O8071" i="4"/>
  <c r="N8071" i="4"/>
  <c r="M8071" i="4"/>
  <c r="U8070" i="4"/>
  <c r="T8070" i="4"/>
  <c r="S8070" i="4"/>
  <c r="R8070" i="4"/>
  <c r="Q8070" i="4"/>
  <c r="P8070" i="4"/>
  <c r="O8070" i="4"/>
  <c r="N8070" i="4"/>
  <c r="M8070" i="4"/>
  <c r="U8069" i="4"/>
  <c r="T8069" i="4"/>
  <c r="S8069" i="4"/>
  <c r="R8069" i="4"/>
  <c r="Q8069" i="4"/>
  <c r="P8069" i="4"/>
  <c r="O8069" i="4"/>
  <c r="N8069" i="4"/>
  <c r="M8069" i="4"/>
  <c r="U8068" i="4"/>
  <c r="T8068" i="4"/>
  <c r="S8068" i="4"/>
  <c r="R8068" i="4"/>
  <c r="Q8068" i="4"/>
  <c r="P8068" i="4"/>
  <c r="O8068" i="4"/>
  <c r="N8068" i="4"/>
  <c r="M8068" i="4"/>
  <c r="U8067" i="4"/>
  <c r="T8067" i="4"/>
  <c r="S8067" i="4"/>
  <c r="R8067" i="4"/>
  <c r="Q8067" i="4"/>
  <c r="P8067" i="4"/>
  <c r="O8067" i="4"/>
  <c r="N8067" i="4"/>
  <c r="M8067" i="4"/>
  <c r="U8066" i="4"/>
  <c r="T8066" i="4"/>
  <c r="S8066" i="4"/>
  <c r="R8066" i="4"/>
  <c r="Q8066" i="4"/>
  <c r="P8066" i="4"/>
  <c r="O8066" i="4"/>
  <c r="N8066" i="4"/>
  <c r="M8066" i="4"/>
  <c r="U8065" i="4"/>
  <c r="T8065" i="4"/>
  <c r="S8065" i="4"/>
  <c r="R8065" i="4"/>
  <c r="Q8065" i="4"/>
  <c r="P8065" i="4"/>
  <c r="O8065" i="4"/>
  <c r="N8065" i="4"/>
  <c r="M8065" i="4"/>
  <c r="U8064" i="4"/>
  <c r="T8064" i="4"/>
  <c r="S8064" i="4"/>
  <c r="R8064" i="4"/>
  <c r="Q8064" i="4"/>
  <c r="P8064" i="4"/>
  <c r="O8064" i="4"/>
  <c r="N8064" i="4"/>
  <c r="M8064" i="4"/>
  <c r="U8063" i="4"/>
  <c r="T8063" i="4"/>
  <c r="S8063" i="4"/>
  <c r="R8063" i="4"/>
  <c r="Q8063" i="4"/>
  <c r="P8063" i="4"/>
  <c r="O8063" i="4"/>
  <c r="N8063" i="4"/>
  <c r="M8063" i="4"/>
  <c r="U8062" i="4"/>
  <c r="T8062" i="4"/>
  <c r="S8062" i="4"/>
  <c r="R8062" i="4"/>
  <c r="Q8062" i="4"/>
  <c r="P8062" i="4"/>
  <c r="O8062" i="4"/>
  <c r="N8062" i="4"/>
  <c r="M8062" i="4"/>
  <c r="U8061" i="4"/>
  <c r="T8061" i="4"/>
  <c r="S8061" i="4"/>
  <c r="R8061" i="4"/>
  <c r="Q8061" i="4"/>
  <c r="P8061" i="4"/>
  <c r="O8061" i="4"/>
  <c r="N8061" i="4"/>
  <c r="M8061" i="4"/>
  <c r="U8060" i="4"/>
  <c r="T8060" i="4"/>
  <c r="S8060" i="4"/>
  <c r="R8060" i="4"/>
  <c r="Q8060" i="4"/>
  <c r="P8060" i="4"/>
  <c r="O8060" i="4"/>
  <c r="N8060" i="4"/>
  <c r="M8060" i="4"/>
  <c r="U8059" i="4"/>
  <c r="T8059" i="4"/>
  <c r="S8059" i="4"/>
  <c r="R8059" i="4"/>
  <c r="Q8059" i="4"/>
  <c r="P8059" i="4"/>
  <c r="O8059" i="4"/>
  <c r="N8059" i="4"/>
  <c r="M8059" i="4"/>
  <c r="U8058" i="4"/>
  <c r="T8058" i="4"/>
  <c r="S8058" i="4"/>
  <c r="R8058" i="4"/>
  <c r="Q8058" i="4"/>
  <c r="P8058" i="4"/>
  <c r="O8058" i="4"/>
  <c r="N8058" i="4"/>
  <c r="M8058" i="4"/>
  <c r="U8057" i="4"/>
  <c r="T8057" i="4"/>
  <c r="S8057" i="4"/>
  <c r="R8057" i="4"/>
  <c r="Q8057" i="4"/>
  <c r="P8057" i="4"/>
  <c r="O8057" i="4"/>
  <c r="N8057" i="4"/>
  <c r="M8057" i="4"/>
  <c r="U8056" i="4"/>
  <c r="T8056" i="4"/>
  <c r="S8056" i="4"/>
  <c r="R8056" i="4"/>
  <c r="Q8056" i="4"/>
  <c r="P8056" i="4"/>
  <c r="O8056" i="4"/>
  <c r="N8056" i="4"/>
  <c r="M8056" i="4"/>
  <c r="U8055" i="4"/>
  <c r="T8055" i="4"/>
  <c r="S8055" i="4"/>
  <c r="R8055" i="4"/>
  <c r="Q8055" i="4"/>
  <c r="P8055" i="4"/>
  <c r="O8055" i="4"/>
  <c r="N8055" i="4"/>
  <c r="M8055" i="4"/>
  <c r="U8054" i="4"/>
  <c r="T8054" i="4"/>
  <c r="S8054" i="4"/>
  <c r="R8054" i="4"/>
  <c r="Q8054" i="4"/>
  <c r="P8054" i="4"/>
  <c r="O8054" i="4"/>
  <c r="N8054" i="4"/>
  <c r="M8054" i="4"/>
  <c r="U8053" i="4"/>
  <c r="T8053" i="4"/>
  <c r="S8053" i="4"/>
  <c r="R8053" i="4"/>
  <c r="Q8053" i="4"/>
  <c r="P8053" i="4"/>
  <c r="O8053" i="4"/>
  <c r="N8053" i="4"/>
  <c r="M8053" i="4"/>
  <c r="U8052" i="4"/>
  <c r="T8052" i="4"/>
  <c r="S8052" i="4"/>
  <c r="R8052" i="4"/>
  <c r="Q8052" i="4"/>
  <c r="P8052" i="4"/>
  <c r="O8052" i="4"/>
  <c r="N8052" i="4"/>
  <c r="M8052" i="4"/>
  <c r="U8051" i="4"/>
  <c r="T8051" i="4"/>
  <c r="S8051" i="4"/>
  <c r="R8051" i="4"/>
  <c r="Q8051" i="4"/>
  <c r="P8051" i="4"/>
  <c r="O8051" i="4"/>
  <c r="N8051" i="4"/>
  <c r="M8051" i="4"/>
  <c r="U8050" i="4"/>
  <c r="T8050" i="4"/>
  <c r="S8050" i="4"/>
  <c r="R8050" i="4"/>
  <c r="Q8050" i="4"/>
  <c r="P8050" i="4"/>
  <c r="O8050" i="4"/>
  <c r="N8050" i="4"/>
  <c r="M8050" i="4"/>
  <c r="U8049" i="4"/>
  <c r="T8049" i="4"/>
  <c r="S8049" i="4"/>
  <c r="R8049" i="4"/>
  <c r="Q8049" i="4"/>
  <c r="P8049" i="4"/>
  <c r="O8049" i="4"/>
  <c r="N8049" i="4"/>
  <c r="M8049" i="4"/>
  <c r="U8048" i="4"/>
  <c r="T8048" i="4"/>
  <c r="S8048" i="4"/>
  <c r="R8048" i="4"/>
  <c r="Q8048" i="4"/>
  <c r="P8048" i="4"/>
  <c r="O8048" i="4"/>
  <c r="N8048" i="4"/>
  <c r="M8048" i="4"/>
  <c r="U8047" i="4"/>
  <c r="T8047" i="4"/>
  <c r="S8047" i="4"/>
  <c r="R8047" i="4"/>
  <c r="Q8047" i="4"/>
  <c r="P8047" i="4"/>
  <c r="O8047" i="4"/>
  <c r="N8047" i="4"/>
  <c r="M8047" i="4"/>
  <c r="U8046" i="4"/>
  <c r="T8046" i="4"/>
  <c r="S8046" i="4"/>
  <c r="R8046" i="4"/>
  <c r="Q8046" i="4"/>
  <c r="P8046" i="4"/>
  <c r="O8046" i="4"/>
  <c r="N8046" i="4"/>
  <c r="M8046" i="4"/>
  <c r="U8045" i="4"/>
  <c r="T8045" i="4"/>
  <c r="S8045" i="4"/>
  <c r="R8045" i="4"/>
  <c r="Q8045" i="4"/>
  <c r="P8045" i="4"/>
  <c r="O8045" i="4"/>
  <c r="N8045" i="4"/>
  <c r="M8045" i="4"/>
  <c r="U8044" i="4"/>
  <c r="T8044" i="4"/>
  <c r="S8044" i="4"/>
  <c r="R8044" i="4"/>
  <c r="Q8044" i="4"/>
  <c r="P8044" i="4"/>
  <c r="O8044" i="4"/>
  <c r="N8044" i="4"/>
  <c r="M8044" i="4"/>
  <c r="U8043" i="4"/>
  <c r="T8043" i="4"/>
  <c r="S8043" i="4"/>
  <c r="R8043" i="4"/>
  <c r="Q8043" i="4"/>
  <c r="P8043" i="4"/>
  <c r="O8043" i="4"/>
  <c r="N8043" i="4"/>
  <c r="M8043" i="4"/>
  <c r="U8042" i="4"/>
  <c r="T8042" i="4"/>
  <c r="S8042" i="4"/>
  <c r="R8042" i="4"/>
  <c r="Q8042" i="4"/>
  <c r="P8042" i="4"/>
  <c r="O8042" i="4"/>
  <c r="N8042" i="4"/>
  <c r="M8042" i="4"/>
  <c r="U8041" i="4"/>
  <c r="T8041" i="4"/>
  <c r="S8041" i="4"/>
  <c r="R8041" i="4"/>
  <c r="Q8041" i="4"/>
  <c r="P8041" i="4"/>
  <c r="O8041" i="4"/>
  <c r="N8041" i="4"/>
  <c r="M8041" i="4"/>
  <c r="U8040" i="4"/>
  <c r="T8040" i="4"/>
  <c r="S8040" i="4"/>
  <c r="R8040" i="4"/>
  <c r="Q8040" i="4"/>
  <c r="P8040" i="4"/>
  <c r="O8040" i="4"/>
  <c r="N8040" i="4"/>
  <c r="M8040" i="4"/>
  <c r="U8039" i="4"/>
  <c r="T8039" i="4"/>
  <c r="S8039" i="4"/>
  <c r="R8039" i="4"/>
  <c r="Q8039" i="4"/>
  <c r="P8039" i="4"/>
  <c r="O8039" i="4"/>
  <c r="N8039" i="4"/>
  <c r="M8039" i="4"/>
  <c r="U8038" i="4"/>
  <c r="T8038" i="4"/>
  <c r="S8038" i="4"/>
  <c r="R8038" i="4"/>
  <c r="Q8038" i="4"/>
  <c r="P8038" i="4"/>
  <c r="O8038" i="4"/>
  <c r="N8038" i="4"/>
  <c r="M8038" i="4"/>
  <c r="U8037" i="4"/>
  <c r="T8037" i="4"/>
  <c r="S8037" i="4"/>
  <c r="R8037" i="4"/>
  <c r="Q8037" i="4"/>
  <c r="P8037" i="4"/>
  <c r="O8037" i="4"/>
  <c r="N8037" i="4"/>
  <c r="M8037" i="4"/>
  <c r="U8036" i="4"/>
  <c r="T8036" i="4"/>
  <c r="S8036" i="4"/>
  <c r="R8036" i="4"/>
  <c r="Q8036" i="4"/>
  <c r="P8036" i="4"/>
  <c r="O8036" i="4"/>
  <c r="N8036" i="4"/>
  <c r="M8036" i="4"/>
  <c r="U8035" i="4"/>
  <c r="T8035" i="4"/>
  <c r="S8035" i="4"/>
  <c r="R8035" i="4"/>
  <c r="Q8035" i="4"/>
  <c r="P8035" i="4"/>
  <c r="O8035" i="4"/>
  <c r="N8035" i="4"/>
  <c r="M8035" i="4"/>
  <c r="U8034" i="4"/>
  <c r="T8034" i="4"/>
  <c r="S8034" i="4"/>
  <c r="R8034" i="4"/>
  <c r="Q8034" i="4"/>
  <c r="P8034" i="4"/>
  <c r="O8034" i="4"/>
  <c r="N8034" i="4"/>
  <c r="M8034" i="4"/>
  <c r="U8033" i="4"/>
  <c r="T8033" i="4"/>
  <c r="S8033" i="4"/>
  <c r="R8033" i="4"/>
  <c r="Q8033" i="4"/>
  <c r="P8033" i="4"/>
  <c r="O8033" i="4"/>
  <c r="N8033" i="4"/>
  <c r="M8033" i="4"/>
  <c r="U8032" i="4"/>
  <c r="T8032" i="4"/>
  <c r="S8032" i="4"/>
  <c r="R8032" i="4"/>
  <c r="Q8032" i="4"/>
  <c r="P8032" i="4"/>
  <c r="O8032" i="4"/>
  <c r="N8032" i="4"/>
  <c r="M8032" i="4"/>
  <c r="U8031" i="4"/>
  <c r="T8031" i="4"/>
  <c r="S8031" i="4"/>
  <c r="R8031" i="4"/>
  <c r="Q8031" i="4"/>
  <c r="P8031" i="4"/>
  <c r="O8031" i="4"/>
  <c r="N8031" i="4"/>
  <c r="M8031" i="4"/>
  <c r="U8030" i="4"/>
  <c r="T8030" i="4"/>
  <c r="S8030" i="4"/>
  <c r="R8030" i="4"/>
  <c r="Q8030" i="4"/>
  <c r="P8030" i="4"/>
  <c r="O8030" i="4"/>
  <c r="N8030" i="4"/>
  <c r="M8030" i="4"/>
  <c r="U8029" i="4"/>
  <c r="T8029" i="4"/>
  <c r="S8029" i="4"/>
  <c r="R8029" i="4"/>
  <c r="Q8029" i="4"/>
  <c r="P8029" i="4"/>
  <c r="O8029" i="4"/>
  <c r="N8029" i="4"/>
  <c r="M8029" i="4"/>
  <c r="U8028" i="4"/>
  <c r="T8028" i="4"/>
  <c r="S8028" i="4"/>
  <c r="R8028" i="4"/>
  <c r="Q8028" i="4"/>
  <c r="P8028" i="4"/>
  <c r="O8028" i="4"/>
  <c r="N8028" i="4"/>
  <c r="M8028" i="4"/>
  <c r="U8027" i="4"/>
  <c r="T8027" i="4"/>
  <c r="S8027" i="4"/>
  <c r="R8027" i="4"/>
  <c r="Q8027" i="4"/>
  <c r="P8027" i="4"/>
  <c r="O8027" i="4"/>
  <c r="N8027" i="4"/>
  <c r="M8027" i="4"/>
  <c r="U8026" i="4"/>
  <c r="T8026" i="4"/>
  <c r="S8026" i="4"/>
  <c r="R8026" i="4"/>
  <c r="Q8026" i="4"/>
  <c r="P8026" i="4"/>
  <c r="O8026" i="4"/>
  <c r="N8026" i="4"/>
  <c r="M8026" i="4"/>
  <c r="U8025" i="4"/>
  <c r="T8025" i="4"/>
  <c r="S8025" i="4"/>
  <c r="R8025" i="4"/>
  <c r="Q8025" i="4"/>
  <c r="P8025" i="4"/>
  <c r="O8025" i="4"/>
  <c r="N8025" i="4"/>
  <c r="M8025" i="4"/>
  <c r="U8024" i="4"/>
  <c r="T8024" i="4"/>
  <c r="S8024" i="4"/>
  <c r="R8024" i="4"/>
  <c r="Q8024" i="4"/>
  <c r="P8024" i="4"/>
  <c r="O8024" i="4"/>
  <c r="N8024" i="4"/>
  <c r="M8024" i="4"/>
  <c r="U8023" i="4"/>
  <c r="T8023" i="4"/>
  <c r="S8023" i="4"/>
  <c r="R8023" i="4"/>
  <c r="Q8023" i="4"/>
  <c r="P8023" i="4"/>
  <c r="O8023" i="4"/>
  <c r="N8023" i="4"/>
  <c r="M8023" i="4"/>
  <c r="U8022" i="4"/>
  <c r="T8022" i="4"/>
  <c r="S8022" i="4"/>
  <c r="R8022" i="4"/>
  <c r="Q8022" i="4"/>
  <c r="P8022" i="4"/>
  <c r="O8022" i="4"/>
  <c r="N8022" i="4"/>
  <c r="M8022" i="4"/>
  <c r="U8021" i="4"/>
  <c r="T8021" i="4"/>
  <c r="S8021" i="4"/>
  <c r="R8021" i="4"/>
  <c r="Q8021" i="4"/>
  <c r="P8021" i="4"/>
  <c r="O8021" i="4"/>
  <c r="N8021" i="4"/>
  <c r="M8021" i="4"/>
  <c r="U8020" i="4"/>
  <c r="T8020" i="4"/>
  <c r="S8020" i="4"/>
  <c r="R8020" i="4"/>
  <c r="Q8020" i="4"/>
  <c r="P8020" i="4"/>
  <c r="O8020" i="4"/>
  <c r="N8020" i="4"/>
  <c r="M8020" i="4"/>
  <c r="U8019" i="4"/>
  <c r="T8019" i="4"/>
  <c r="S8019" i="4"/>
  <c r="R8019" i="4"/>
  <c r="Q8019" i="4"/>
  <c r="P8019" i="4"/>
  <c r="O8019" i="4"/>
  <c r="N8019" i="4"/>
  <c r="M8019" i="4"/>
  <c r="U8018" i="4"/>
  <c r="T8018" i="4"/>
  <c r="S8018" i="4"/>
  <c r="R8018" i="4"/>
  <c r="Q8018" i="4"/>
  <c r="P8018" i="4"/>
  <c r="O8018" i="4"/>
  <c r="N8018" i="4"/>
  <c r="M8018" i="4"/>
  <c r="U8017" i="4"/>
  <c r="T8017" i="4"/>
  <c r="S8017" i="4"/>
  <c r="R8017" i="4"/>
  <c r="Q8017" i="4"/>
  <c r="P8017" i="4"/>
  <c r="O8017" i="4"/>
  <c r="N8017" i="4"/>
  <c r="M8017" i="4"/>
  <c r="U8016" i="4"/>
  <c r="T8016" i="4"/>
  <c r="S8016" i="4"/>
  <c r="R8016" i="4"/>
  <c r="Q8016" i="4"/>
  <c r="P8016" i="4"/>
  <c r="O8016" i="4"/>
  <c r="N8016" i="4"/>
  <c r="M8016" i="4"/>
  <c r="U8015" i="4"/>
  <c r="T8015" i="4"/>
  <c r="S8015" i="4"/>
  <c r="R8015" i="4"/>
  <c r="Q8015" i="4"/>
  <c r="P8015" i="4"/>
  <c r="O8015" i="4"/>
  <c r="N8015" i="4"/>
  <c r="M8015" i="4"/>
  <c r="U8014" i="4"/>
  <c r="T8014" i="4"/>
  <c r="S8014" i="4"/>
  <c r="R8014" i="4"/>
  <c r="Q8014" i="4"/>
  <c r="P8014" i="4"/>
  <c r="O8014" i="4"/>
  <c r="N8014" i="4"/>
  <c r="M8014" i="4"/>
  <c r="U8013" i="4"/>
  <c r="T8013" i="4"/>
  <c r="S8013" i="4"/>
  <c r="R8013" i="4"/>
  <c r="Q8013" i="4"/>
  <c r="P8013" i="4"/>
  <c r="O8013" i="4"/>
  <c r="N8013" i="4"/>
  <c r="M8013" i="4"/>
  <c r="U8012" i="4"/>
  <c r="T8012" i="4"/>
  <c r="S8012" i="4"/>
  <c r="R8012" i="4"/>
  <c r="Q8012" i="4"/>
  <c r="P8012" i="4"/>
  <c r="O8012" i="4"/>
  <c r="N8012" i="4"/>
  <c r="M8012" i="4"/>
  <c r="U8011" i="4"/>
  <c r="T8011" i="4"/>
  <c r="S8011" i="4"/>
  <c r="R8011" i="4"/>
  <c r="Q8011" i="4"/>
  <c r="P8011" i="4"/>
  <c r="O8011" i="4"/>
  <c r="N8011" i="4"/>
  <c r="M8011" i="4"/>
  <c r="U8010" i="4"/>
  <c r="T8010" i="4"/>
  <c r="S8010" i="4"/>
  <c r="R8010" i="4"/>
  <c r="Q8010" i="4"/>
  <c r="P8010" i="4"/>
  <c r="O8010" i="4"/>
  <c r="N8010" i="4"/>
  <c r="M8010" i="4"/>
  <c r="U8009" i="4"/>
  <c r="T8009" i="4"/>
  <c r="S8009" i="4"/>
  <c r="R8009" i="4"/>
  <c r="Q8009" i="4"/>
  <c r="P8009" i="4"/>
  <c r="O8009" i="4"/>
  <c r="N8009" i="4"/>
  <c r="M8009" i="4"/>
  <c r="U8008" i="4"/>
  <c r="T8008" i="4"/>
  <c r="S8008" i="4"/>
  <c r="R8008" i="4"/>
  <c r="Q8008" i="4"/>
  <c r="P8008" i="4"/>
  <c r="O8008" i="4"/>
  <c r="N8008" i="4"/>
  <c r="M8008" i="4"/>
  <c r="U8007" i="4"/>
  <c r="T8007" i="4"/>
  <c r="S8007" i="4"/>
  <c r="R8007" i="4"/>
  <c r="Q8007" i="4"/>
  <c r="P8007" i="4"/>
  <c r="O8007" i="4"/>
  <c r="N8007" i="4"/>
  <c r="M8007" i="4"/>
  <c r="U8006" i="4"/>
  <c r="T8006" i="4"/>
  <c r="S8006" i="4"/>
  <c r="R8006" i="4"/>
  <c r="Q8006" i="4"/>
  <c r="P8006" i="4"/>
  <c r="O8006" i="4"/>
  <c r="N8006" i="4"/>
  <c r="M8006" i="4"/>
  <c r="U8005" i="4"/>
  <c r="T8005" i="4"/>
  <c r="S8005" i="4"/>
  <c r="R8005" i="4"/>
  <c r="Q8005" i="4"/>
  <c r="P8005" i="4"/>
  <c r="O8005" i="4"/>
  <c r="N8005" i="4"/>
  <c r="M8005" i="4"/>
  <c r="U8004" i="4"/>
  <c r="T8004" i="4"/>
  <c r="S8004" i="4"/>
  <c r="R8004" i="4"/>
  <c r="Q8004" i="4"/>
  <c r="P8004" i="4"/>
  <c r="O8004" i="4"/>
  <c r="N8004" i="4"/>
  <c r="M8004" i="4"/>
  <c r="U8003" i="4"/>
  <c r="T8003" i="4"/>
  <c r="S8003" i="4"/>
  <c r="R8003" i="4"/>
  <c r="Q8003" i="4"/>
  <c r="P8003" i="4"/>
  <c r="O8003" i="4"/>
  <c r="N8003" i="4"/>
  <c r="M8003" i="4"/>
  <c r="U8002" i="4"/>
  <c r="T8002" i="4"/>
  <c r="S8002" i="4"/>
  <c r="R8002" i="4"/>
  <c r="Q8002" i="4"/>
  <c r="P8002" i="4"/>
  <c r="O8002" i="4"/>
  <c r="N8002" i="4"/>
  <c r="M8002" i="4"/>
  <c r="U8001" i="4"/>
  <c r="T8001" i="4"/>
  <c r="S8001" i="4"/>
  <c r="R8001" i="4"/>
  <c r="Q8001" i="4"/>
  <c r="P8001" i="4"/>
  <c r="O8001" i="4"/>
  <c r="N8001" i="4"/>
  <c r="M8001" i="4"/>
  <c r="U8000" i="4"/>
  <c r="T8000" i="4"/>
  <c r="S8000" i="4"/>
  <c r="R8000" i="4"/>
  <c r="Q8000" i="4"/>
  <c r="P8000" i="4"/>
  <c r="O8000" i="4"/>
  <c r="N8000" i="4"/>
  <c r="M8000" i="4"/>
  <c r="U7999" i="4"/>
  <c r="T7999" i="4"/>
  <c r="S7999" i="4"/>
  <c r="R7999" i="4"/>
  <c r="Q7999" i="4"/>
  <c r="P7999" i="4"/>
  <c r="O7999" i="4"/>
  <c r="N7999" i="4"/>
  <c r="M7999" i="4"/>
  <c r="U7998" i="4"/>
  <c r="T7998" i="4"/>
  <c r="S7998" i="4"/>
  <c r="R7998" i="4"/>
  <c r="Q7998" i="4"/>
  <c r="P7998" i="4"/>
  <c r="O7998" i="4"/>
  <c r="N7998" i="4"/>
  <c r="M7998" i="4"/>
  <c r="U7997" i="4"/>
  <c r="T7997" i="4"/>
  <c r="S7997" i="4"/>
  <c r="R7997" i="4"/>
  <c r="Q7997" i="4"/>
  <c r="P7997" i="4"/>
  <c r="O7997" i="4"/>
  <c r="N7997" i="4"/>
  <c r="M7997" i="4"/>
  <c r="U7996" i="4"/>
  <c r="T7996" i="4"/>
  <c r="S7996" i="4"/>
  <c r="R7996" i="4"/>
  <c r="Q7996" i="4"/>
  <c r="P7996" i="4"/>
  <c r="O7996" i="4"/>
  <c r="N7996" i="4"/>
  <c r="M7996" i="4"/>
  <c r="U7995" i="4"/>
  <c r="T7995" i="4"/>
  <c r="S7995" i="4"/>
  <c r="R7995" i="4"/>
  <c r="Q7995" i="4"/>
  <c r="P7995" i="4"/>
  <c r="O7995" i="4"/>
  <c r="N7995" i="4"/>
  <c r="M7995" i="4"/>
  <c r="U7994" i="4"/>
  <c r="T7994" i="4"/>
  <c r="S7994" i="4"/>
  <c r="R7994" i="4"/>
  <c r="Q7994" i="4"/>
  <c r="P7994" i="4"/>
  <c r="O7994" i="4"/>
  <c r="N7994" i="4"/>
  <c r="M7994" i="4"/>
  <c r="U7993" i="4"/>
  <c r="T7993" i="4"/>
  <c r="S7993" i="4"/>
  <c r="R7993" i="4"/>
  <c r="Q7993" i="4"/>
  <c r="P7993" i="4"/>
  <c r="O7993" i="4"/>
  <c r="N7993" i="4"/>
  <c r="M7993" i="4"/>
  <c r="U7992" i="4"/>
  <c r="T7992" i="4"/>
  <c r="S7992" i="4"/>
  <c r="R7992" i="4"/>
  <c r="Q7992" i="4"/>
  <c r="P7992" i="4"/>
  <c r="O7992" i="4"/>
  <c r="N7992" i="4"/>
  <c r="M7992" i="4"/>
  <c r="U7991" i="4"/>
  <c r="T7991" i="4"/>
  <c r="S7991" i="4"/>
  <c r="R7991" i="4"/>
  <c r="Q7991" i="4"/>
  <c r="P7991" i="4"/>
  <c r="O7991" i="4"/>
  <c r="N7991" i="4"/>
  <c r="M7991" i="4"/>
  <c r="U7990" i="4"/>
  <c r="T7990" i="4"/>
  <c r="S7990" i="4"/>
  <c r="R7990" i="4"/>
  <c r="Q7990" i="4"/>
  <c r="P7990" i="4"/>
  <c r="O7990" i="4"/>
  <c r="N7990" i="4"/>
  <c r="M7990" i="4"/>
  <c r="U7989" i="4"/>
  <c r="T7989" i="4"/>
  <c r="S7989" i="4"/>
  <c r="R7989" i="4"/>
  <c r="Q7989" i="4"/>
  <c r="P7989" i="4"/>
  <c r="O7989" i="4"/>
  <c r="N7989" i="4"/>
  <c r="M7989" i="4"/>
  <c r="U7988" i="4"/>
  <c r="T7988" i="4"/>
  <c r="S7988" i="4"/>
  <c r="R7988" i="4"/>
  <c r="Q7988" i="4"/>
  <c r="P7988" i="4"/>
  <c r="O7988" i="4"/>
  <c r="N7988" i="4"/>
  <c r="M7988" i="4"/>
  <c r="U7987" i="4"/>
  <c r="T7987" i="4"/>
  <c r="S7987" i="4"/>
  <c r="R7987" i="4"/>
  <c r="Q7987" i="4"/>
  <c r="P7987" i="4"/>
  <c r="O7987" i="4"/>
  <c r="N7987" i="4"/>
  <c r="M7987" i="4"/>
  <c r="U7986" i="4"/>
  <c r="T7986" i="4"/>
  <c r="S7986" i="4"/>
  <c r="R7986" i="4"/>
  <c r="Q7986" i="4"/>
  <c r="P7986" i="4"/>
  <c r="O7986" i="4"/>
  <c r="N7986" i="4"/>
  <c r="M7986" i="4"/>
  <c r="U7985" i="4"/>
  <c r="T7985" i="4"/>
  <c r="S7985" i="4"/>
  <c r="R7985" i="4"/>
  <c r="Q7985" i="4"/>
  <c r="P7985" i="4"/>
  <c r="O7985" i="4"/>
  <c r="N7985" i="4"/>
  <c r="M7985" i="4"/>
  <c r="U7984" i="4"/>
  <c r="T7984" i="4"/>
  <c r="S7984" i="4"/>
  <c r="R7984" i="4"/>
  <c r="Q7984" i="4"/>
  <c r="P7984" i="4"/>
  <c r="O7984" i="4"/>
  <c r="N7984" i="4"/>
  <c r="M7984" i="4"/>
  <c r="U7983" i="4"/>
  <c r="T7983" i="4"/>
  <c r="S7983" i="4"/>
  <c r="R7983" i="4"/>
  <c r="Q7983" i="4"/>
  <c r="P7983" i="4"/>
  <c r="O7983" i="4"/>
  <c r="N7983" i="4"/>
  <c r="M7983" i="4"/>
  <c r="U7982" i="4"/>
  <c r="T7982" i="4"/>
  <c r="S7982" i="4"/>
  <c r="R7982" i="4"/>
  <c r="Q7982" i="4"/>
  <c r="P7982" i="4"/>
  <c r="O7982" i="4"/>
  <c r="N7982" i="4"/>
  <c r="M7982" i="4"/>
  <c r="U7981" i="4"/>
  <c r="T7981" i="4"/>
  <c r="S7981" i="4"/>
  <c r="R7981" i="4"/>
  <c r="Q7981" i="4"/>
  <c r="P7981" i="4"/>
  <c r="O7981" i="4"/>
  <c r="N7981" i="4"/>
  <c r="M7981" i="4"/>
  <c r="U7980" i="4"/>
  <c r="T7980" i="4"/>
  <c r="S7980" i="4"/>
  <c r="R7980" i="4"/>
  <c r="Q7980" i="4"/>
  <c r="P7980" i="4"/>
  <c r="O7980" i="4"/>
  <c r="N7980" i="4"/>
  <c r="M7980" i="4"/>
  <c r="U7979" i="4"/>
  <c r="T7979" i="4"/>
  <c r="S7979" i="4"/>
  <c r="R7979" i="4"/>
  <c r="Q7979" i="4"/>
  <c r="P7979" i="4"/>
  <c r="O7979" i="4"/>
  <c r="N7979" i="4"/>
  <c r="M7979" i="4"/>
  <c r="U7978" i="4"/>
  <c r="T7978" i="4"/>
  <c r="S7978" i="4"/>
  <c r="R7978" i="4"/>
  <c r="Q7978" i="4"/>
  <c r="P7978" i="4"/>
  <c r="O7978" i="4"/>
  <c r="N7978" i="4"/>
  <c r="M7978" i="4"/>
  <c r="U7977" i="4"/>
  <c r="T7977" i="4"/>
  <c r="S7977" i="4"/>
  <c r="R7977" i="4"/>
  <c r="Q7977" i="4"/>
  <c r="P7977" i="4"/>
  <c r="O7977" i="4"/>
  <c r="N7977" i="4"/>
  <c r="M7977" i="4"/>
  <c r="U7976" i="4"/>
  <c r="T7976" i="4"/>
  <c r="S7976" i="4"/>
  <c r="R7976" i="4"/>
  <c r="Q7976" i="4"/>
  <c r="P7976" i="4"/>
  <c r="O7976" i="4"/>
  <c r="N7976" i="4"/>
  <c r="M7976" i="4"/>
  <c r="U7975" i="4"/>
  <c r="T7975" i="4"/>
  <c r="S7975" i="4"/>
  <c r="R7975" i="4"/>
  <c r="Q7975" i="4"/>
  <c r="P7975" i="4"/>
  <c r="O7975" i="4"/>
  <c r="N7975" i="4"/>
  <c r="M7975" i="4"/>
  <c r="U7974" i="4"/>
  <c r="T7974" i="4"/>
  <c r="S7974" i="4"/>
  <c r="R7974" i="4"/>
  <c r="Q7974" i="4"/>
  <c r="P7974" i="4"/>
  <c r="O7974" i="4"/>
  <c r="N7974" i="4"/>
  <c r="M7974" i="4"/>
  <c r="U7973" i="4"/>
  <c r="T7973" i="4"/>
  <c r="S7973" i="4"/>
  <c r="R7973" i="4"/>
  <c r="Q7973" i="4"/>
  <c r="P7973" i="4"/>
  <c r="O7973" i="4"/>
  <c r="N7973" i="4"/>
  <c r="M7973" i="4"/>
  <c r="U7972" i="4"/>
  <c r="T7972" i="4"/>
  <c r="S7972" i="4"/>
  <c r="R7972" i="4"/>
  <c r="Q7972" i="4"/>
  <c r="P7972" i="4"/>
  <c r="O7972" i="4"/>
  <c r="N7972" i="4"/>
  <c r="M7972" i="4"/>
  <c r="U7971" i="4"/>
  <c r="T7971" i="4"/>
  <c r="S7971" i="4"/>
  <c r="R7971" i="4"/>
  <c r="Q7971" i="4"/>
  <c r="P7971" i="4"/>
  <c r="O7971" i="4"/>
  <c r="N7971" i="4"/>
  <c r="M7971" i="4"/>
  <c r="U7970" i="4"/>
  <c r="T7970" i="4"/>
  <c r="S7970" i="4"/>
  <c r="R7970" i="4"/>
  <c r="Q7970" i="4"/>
  <c r="P7970" i="4"/>
  <c r="O7970" i="4"/>
  <c r="N7970" i="4"/>
  <c r="M7970" i="4"/>
  <c r="U7969" i="4"/>
  <c r="T7969" i="4"/>
  <c r="S7969" i="4"/>
  <c r="R7969" i="4"/>
  <c r="Q7969" i="4"/>
  <c r="P7969" i="4"/>
  <c r="O7969" i="4"/>
  <c r="N7969" i="4"/>
  <c r="M7969" i="4"/>
  <c r="U7968" i="4"/>
  <c r="T7968" i="4"/>
  <c r="S7968" i="4"/>
  <c r="R7968" i="4"/>
  <c r="Q7968" i="4"/>
  <c r="P7968" i="4"/>
  <c r="O7968" i="4"/>
  <c r="N7968" i="4"/>
  <c r="M7968" i="4"/>
  <c r="U7967" i="4"/>
  <c r="T7967" i="4"/>
  <c r="S7967" i="4"/>
  <c r="R7967" i="4"/>
  <c r="Q7967" i="4"/>
  <c r="P7967" i="4"/>
  <c r="O7967" i="4"/>
  <c r="N7967" i="4"/>
  <c r="M7967" i="4"/>
  <c r="U7966" i="4"/>
  <c r="T7966" i="4"/>
  <c r="S7966" i="4"/>
  <c r="R7966" i="4"/>
  <c r="Q7966" i="4"/>
  <c r="P7966" i="4"/>
  <c r="O7966" i="4"/>
  <c r="N7966" i="4"/>
  <c r="M7966" i="4"/>
  <c r="U7965" i="4"/>
  <c r="T7965" i="4"/>
  <c r="S7965" i="4"/>
  <c r="R7965" i="4"/>
  <c r="Q7965" i="4"/>
  <c r="P7965" i="4"/>
  <c r="O7965" i="4"/>
  <c r="N7965" i="4"/>
  <c r="M7965" i="4"/>
  <c r="U7964" i="4"/>
  <c r="T7964" i="4"/>
  <c r="S7964" i="4"/>
  <c r="R7964" i="4"/>
  <c r="Q7964" i="4"/>
  <c r="P7964" i="4"/>
  <c r="O7964" i="4"/>
  <c r="N7964" i="4"/>
  <c r="M7964" i="4"/>
  <c r="U7963" i="4"/>
  <c r="T7963" i="4"/>
  <c r="S7963" i="4"/>
  <c r="R7963" i="4"/>
  <c r="Q7963" i="4"/>
  <c r="P7963" i="4"/>
  <c r="O7963" i="4"/>
  <c r="N7963" i="4"/>
  <c r="M7963" i="4"/>
  <c r="U7962" i="4"/>
  <c r="T7962" i="4"/>
  <c r="S7962" i="4"/>
  <c r="R7962" i="4"/>
  <c r="Q7962" i="4"/>
  <c r="P7962" i="4"/>
  <c r="O7962" i="4"/>
  <c r="N7962" i="4"/>
  <c r="M7962" i="4"/>
  <c r="U7961" i="4"/>
  <c r="T7961" i="4"/>
  <c r="S7961" i="4"/>
  <c r="R7961" i="4"/>
  <c r="Q7961" i="4"/>
  <c r="P7961" i="4"/>
  <c r="O7961" i="4"/>
  <c r="N7961" i="4"/>
  <c r="M7961" i="4"/>
  <c r="U7960" i="4"/>
  <c r="T7960" i="4"/>
  <c r="S7960" i="4"/>
  <c r="R7960" i="4"/>
  <c r="Q7960" i="4"/>
  <c r="P7960" i="4"/>
  <c r="O7960" i="4"/>
  <c r="N7960" i="4"/>
  <c r="M7960" i="4"/>
  <c r="U7959" i="4"/>
  <c r="T7959" i="4"/>
  <c r="S7959" i="4"/>
  <c r="R7959" i="4"/>
  <c r="Q7959" i="4"/>
  <c r="P7959" i="4"/>
  <c r="O7959" i="4"/>
  <c r="N7959" i="4"/>
  <c r="M7959" i="4"/>
  <c r="U7958" i="4"/>
  <c r="T7958" i="4"/>
  <c r="S7958" i="4"/>
  <c r="R7958" i="4"/>
  <c r="Q7958" i="4"/>
  <c r="P7958" i="4"/>
  <c r="O7958" i="4"/>
  <c r="N7958" i="4"/>
  <c r="M7958" i="4"/>
  <c r="U7957" i="4"/>
  <c r="T7957" i="4"/>
  <c r="S7957" i="4"/>
  <c r="R7957" i="4"/>
  <c r="Q7957" i="4"/>
  <c r="P7957" i="4"/>
  <c r="O7957" i="4"/>
  <c r="N7957" i="4"/>
  <c r="M7957" i="4"/>
  <c r="U7956" i="4"/>
  <c r="T7956" i="4"/>
  <c r="S7956" i="4"/>
  <c r="R7956" i="4"/>
  <c r="Q7956" i="4"/>
  <c r="P7956" i="4"/>
  <c r="O7956" i="4"/>
  <c r="N7956" i="4"/>
  <c r="M7956" i="4"/>
  <c r="U7955" i="4"/>
  <c r="T7955" i="4"/>
  <c r="S7955" i="4"/>
  <c r="R7955" i="4"/>
  <c r="Q7955" i="4"/>
  <c r="P7955" i="4"/>
  <c r="O7955" i="4"/>
  <c r="N7955" i="4"/>
  <c r="M7955" i="4"/>
  <c r="U7954" i="4"/>
  <c r="T7954" i="4"/>
  <c r="S7954" i="4"/>
  <c r="R7954" i="4"/>
  <c r="Q7954" i="4"/>
  <c r="P7954" i="4"/>
  <c r="O7954" i="4"/>
  <c r="N7954" i="4"/>
  <c r="M7954" i="4"/>
  <c r="U7953" i="4"/>
  <c r="T7953" i="4"/>
  <c r="S7953" i="4"/>
  <c r="R7953" i="4"/>
  <c r="Q7953" i="4"/>
  <c r="P7953" i="4"/>
  <c r="O7953" i="4"/>
  <c r="N7953" i="4"/>
  <c r="M7953" i="4"/>
  <c r="U7952" i="4"/>
  <c r="T7952" i="4"/>
  <c r="S7952" i="4"/>
  <c r="R7952" i="4"/>
  <c r="Q7952" i="4"/>
  <c r="P7952" i="4"/>
  <c r="O7952" i="4"/>
  <c r="N7952" i="4"/>
  <c r="M7952" i="4"/>
  <c r="U7951" i="4"/>
  <c r="T7951" i="4"/>
  <c r="S7951" i="4"/>
  <c r="R7951" i="4"/>
  <c r="Q7951" i="4"/>
  <c r="P7951" i="4"/>
  <c r="O7951" i="4"/>
  <c r="N7951" i="4"/>
  <c r="M7951" i="4"/>
  <c r="U7950" i="4"/>
  <c r="T7950" i="4"/>
  <c r="S7950" i="4"/>
  <c r="R7950" i="4"/>
  <c r="Q7950" i="4"/>
  <c r="P7950" i="4"/>
  <c r="O7950" i="4"/>
  <c r="N7950" i="4"/>
  <c r="M7950" i="4"/>
  <c r="U7949" i="4"/>
  <c r="T7949" i="4"/>
  <c r="S7949" i="4"/>
  <c r="R7949" i="4"/>
  <c r="Q7949" i="4"/>
  <c r="P7949" i="4"/>
  <c r="O7949" i="4"/>
  <c r="N7949" i="4"/>
  <c r="M7949" i="4"/>
  <c r="U7948" i="4"/>
  <c r="T7948" i="4"/>
  <c r="S7948" i="4"/>
  <c r="R7948" i="4"/>
  <c r="Q7948" i="4"/>
  <c r="P7948" i="4"/>
  <c r="O7948" i="4"/>
  <c r="N7948" i="4"/>
  <c r="M7948" i="4"/>
  <c r="U7947" i="4"/>
  <c r="T7947" i="4"/>
  <c r="S7947" i="4"/>
  <c r="R7947" i="4"/>
  <c r="Q7947" i="4"/>
  <c r="P7947" i="4"/>
  <c r="O7947" i="4"/>
  <c r="N7947" i="4"/>
  <c r="M7947" i="4"/>
  <c r="U7946" i="4"/>
  <c r="T7946" i="4"/>
  <c r="S7946" i="4"/>
  <c r="R7946" i="4"/>
  <c r="Q7946" i="4"/>
  <c r="P7946" i="4"/>
  <c r="O7946" i="4"/>
  <c r="N7946" i="4"/>
  <c r="M7946" i="4"/>
  <c r="U7945" i="4"/>
  <c r="T7945" i="4"/>
  <c r="S7945" i="4"/>
  <c r="R7945" i="4"/>
  <c r="Q7945" i="4"/>
  <c r="P7945" i="4"/>
  <c r="O7945" i="4"/>
  <c r="N7945" i="4"/>
  <c r="M7945" i="4"/>
  <c r="U7944" i="4"/>
  <c r="T7944" i="4"/>
  <c r="S7944" i="4"/>
  <c r="R7944" i="4"/>
  <c r="Q7944" i="4"/>
  <c r="P7944" i="4"/>
  <c r="O7944" i="4"/>
  <c r="N7944" i="4"/>
  <c r="M7944" i="4"/>
  <c r="U7943" i="4"/>
  <c r="T7943" i="4"/>
  <c r="S7943" i="4"/>
  <c r="R7943" i="4"/>
  <c r="Q7943" i="4"/>
  <c r="P7943" i="4"/>
  <c r="O7943" i="4"/>
  <c r="N7943" i="4"/>
  <c r="M7943" i="4"/>
  <c r="U7942" i="4"/>
  <c r="T7942" i="4"/>
  <c r="S7942" i="4"/>
  <c r="R7942" i="4"/>
  <c r="Q7942" i="4"/>
  <c r="P7942" i="4"/>
  <c r="O7942" i="4"/>
  <c r="N7942" i="4"/>
  <c r="M7942" i="4"/>
  <c r="U7941" i="4"/>
  <c r="T7941" i="4"/>
  <c r="S7941" i="4"/>
  <c r="R7941" i="4"/>
  <c r="Q7941" i="4"/>
  <c r="P7941" i="4"/>
  <c r="O7941" i="4"/>
  <c r="N7941" i="4"/>
  <c r="M7941" i="4"/>
  <c r="U7940" i="4"/>
  <c r="T7940" i="4"/>
  <c r="S7940" i="4"/>
  <c r="R7940" i="4"/>
  <c r="Q7940" i="4"/>
  <c r="P7940" i="4"/>
  <c r="O7940" i="4"/>
  <c r="N7940" i="4"/>
  <c r="M7940" i="4"/>
  <c r="U7939" i="4"/>
  <c r="T7939" i="4"/>
  <c r="S7939" i="4"/>
  <c r="R7939" i="4"/>
  <c r="Q7939" i="4"/>
  <c r="P7939" i="4"/>
  <c r="O7939" i="4"/>
  <c r="N7939" i="4"/>
  <c r="M7939" i="4"/>
  <c r="U7938" i="4"/>
  <c r="T7938" i="4"/>
  <c r="S7938" i="4"/>
  <c r="R7938" i="4"/>
  <c r="Q7938" i="4"/>
  <c r="P7938" i="4"/>
  <c r="O7938" i="4"/>
  <c r="N7938" i="4"/>
  <c r="M7938" i="4"/>
  <c r="U7937" i="4"/>
  <c r="T7937" i="4"/>
  <c r="S7937" i="4"/>
  <c r="R7937" i="4"/>
  <c r="Q7937" i="4"/>
  <c r="P7937" i="4"/>
  <c r="O7937" i="4"/>
  <c r="N7937" i="4"/>
  <c r="M7937" i="4"/>
  <c r="U7936" i="4"/>
  <c r="T7936" i="4"/>
  <c r="S7936" i="4"/>
  <c r="R7936" i="4"/>
  <c r="Q7936" i="4"/>
  <c r="P7936" i="4"/>
  <c r="O7936" i="4"/>
  <c r="N7936" i="4"/>
  <c r="M7936" i="4"/>
  <c r="U7935" i="4"/>
  <c r="T7935" i="4"/>
  <c r="S7935" i="4"/>
  <c r="R7935" i="4"/>
  <c r="Q7935" i="4"/>
  <c r="P7935" i="4"/>
  <c r="O7935" i="4"/>
  <c r="N7935" i="4"/>
  <c r="M7935" i="4"/>
  <c r="U7934" i="4"/>
  <c r="T7934" i="4"/>
  <c r="S7934" i="4"/>
  <c r="R7934" i="4"/>
  <c r="Q7934" i="4"/>
  <c r="P7934" i="4"/>
  <c r="O7934" i="4"/>
  <c r="N7934" i="4"/>
  <c r="M7934" i="4"/>
  <c r="U7933" i="4"/>
  <c r="T7933" i="4"/>
  <c r="S7933" i="4"/>
  <c r="R7933" i="4"/>
  <c r="Q7933" i="4"/>
  <c r="P7933" i="4"/>
  <c r="O7933" i="4"/>
  <c r="N7933" i="4"/>
  <c r="M7933" i="4"/>
  <c r="U7932" i="4"/>
  <c r="T7932" i="4"/>
  <c r="S7932" i="4"/>
  <c r="R7932" i="4"/>
  <c r="Q7932" i="4"/>
  <c r="P7932" i="4"/>
  <c r="O7932" i="4"/>
  <c r="N7932" i="4"/>
  <c r="M7932" i="4"/>
  <c r="U7931" i="4"/>
  <c r="T7931" i="4"/>
  <c r="S7931" i="4"/>
  <c r="R7931" i="4"/>
  <c r="Q7931" i="4"/>
  <c r="P7931" i="4"/>
  <c r="O7931" i="4"/>
  <c r="N7931" i="4"/>
  <c r="M7931" i="4"/>
  <c r="U7930" i="4"/>
  <c r="T7930" i="4"/>
  <c r="S7930" i="4"/>
  <c r="R7930" i="4"/>
  <c r="Q7930" i="4"/>
  <c r="P7930" i="4"/>
  <c r="O7930" i="4"/>
  <c r="N7930" i="4"/>
  <c r="M7930" i="4"/>
  <c r="U7929" i="4"/>
  <c r="T7929" i="4"/>
  <c r="S7929" i="4"/>
  <c r="R7929" i="4"/>
  <c r="Q7929" i="4"/>
  <c r="P7929" i="4"/>
  <c r="O7929" i="4"/>
  <c r="N7929" i="4"/>
  <c r="M7929" i="4"/>
  <c r="U7928" i="4"/>
  <c r="T7928" i="4"/>
  <c r="S7928" i="4"/>
  <c r="R7928" i="4"/>
  <c r="Q7928" i="4"/>
  <c r="P7928" i="4"/>
  <c r="O7928" i="4"/>
  <c r="N7928" i="4"/>
  <c r="M7928" i="4"/>
  <c r="U7927" i="4"/>
  <c r="T7927" i="4"/>
  <c r="S7927" i="4"/>
  <c r="R7927" i="4"/>
  <c r="Q7927" i="4"/>
  <c r="P7927" i="4"/>
  <c r="O7927" i="4"/>
  <c r="N7927" i="4"/>
  <c r="M7927" i="4"/>
  <c r="U7926" i="4"/>
  <c r="T7926" i="4"/>
  <c r="S7926" i="4"/>
  <c r="R7926" i="4"/>
  <c r="Q7926" i="4"/>
  <c r="P7926" i="4"/>
  <c r="O7926" i="4"/>
  <c r="N7926" i="4"/>
  <c r="M7926" i="4"/>
  <c r="U7925" i="4"/>
  <c r="T7925" i="4"/>
  <c r="S7925" i="4"/>
  <c r="R7925" i="4"/>
  <c r="Q7925" i="4"/>
  <c r="P7925" i="4"/>
  <c r="O7925" i="4"/>
  <c r="N7925" i="4"/>
  <c r="M7925" i="4"/>
  <c r="U7924" i="4"/>
  <c r="T7924" i="4"/>
  <c r="S7924" i="4"/>
  <c r="R7924" i="4"/>
  <c r="Q7924" i="4"/>
  <c r="P7924" i="4"/>
  <c r="O7924" i="4"/>
  <c r="N7924" i="4"/>
  <c r="M7924" i="4"/>
  <c r="U7923" i="4"/>
  <c r="T7923" i="4"/>
  <c r="S7923" i="4"/>
  <c r="R7923" i="4"/>
  <c r="Q7923" i="4"/>
  <c r="P7923" i="4"/>
  <c r="O7923" i="4"/>
  <c r="N7923" i="4"/>
  <c r="M7923" i="4"/>
  <c r="U7922" i="4"/>
  <c r="T7922" i="4"/>
  <c r="S7922" i="4"/>
  <c r="R7922" i="4"/>
  <c r="Q7922" i="4"/>
  <c r="P7922" i="4"/>
  <c r="O7922" i="4"/>
  <c r="N7922" i="4"/>
  <c r="M7922" i="4"/>
  <c r="U7921" i="4"/>
  <c r="T7921" i="4"/>
  <c r="S7921" i="4"/>
  <c r="R7921" i="4"/>
  <c r="Q7921" i="4"/>
  <c r="P7921" i="4"/>
  <c r="O7921" i="4"/>
  <c r="N7921" i="4"/>
  <c r="M7921" i="4"/>
  <c r="U7920" i="4"/>
  <c r="T7920" i="4"/>
  <c r="S7920" i="4"/>
  <c r="R7920" i="4"/>
  <c r="Q7920" i="4"/>
  <c r="P7920" i="4"/>
  <c r="O7920" i="4"/>
  <c r="N7920" i="4"/>
  <c r="M7920" i="4"/>
  <c r="U7919" i="4"/>
  <c r="T7919" i="4"/>
  <c r="S7919" i="4"/>
  <c r="R7919" i="4"/>
  <c r="Q7919" i="4"/>
  <c r="P7919" i="4"/>
  <c r="O7919" i="4"/>
  <c r="N7919" i="4"/>
  <c r="M7919" i="4"/>
  <c r="U7918" i="4"/>
  <c r="T7918" i="4"/>
  <c r="S7918" i="4"/>
  <c r="R7918" i="4"/>
  <c r="Q7918" i="4"/>
  <c r="P7918" i="4"/>
  <c r="O7918" i="4"/>
  <c r="N7918" i="4"/>
  <c r="M7918" i="4"/>
  <c r="U7917" i="4"/>
  <c r="T7917" i="4"/>
  <c r="S7917" i="4"/>
  <c r="R7917" i="4"/>
  <c r="Q7917" i="4"/>
  <c r="P7917" i="4"/>
  <c r="O7917" i="4"/>
  <c r="N7917" i="4"/>
  <c r="M7917" i="4"/>
  <c r="U7916" i="4"/>
  <c r="T7916" i="4"/>
  <c r="S7916" i="4"/>
  <c r="R7916" i="4"/>
  <c r="Q7916" i="4"/>
  <c r="P7916" i="4"/>
  <c r="O7916" i="4"/>
  <c r="N7916" i="4"/>
  <c r="M7916" i="4"/>
  <c r="U7915" i="4"/>
  <c r="T7915" i="4"/>
  <c r="S7915" i="4"/>
  <c r="R7915" i="4"/>
  <c r="Q7915" i="4"/>
  <c r="P7915" i="4"/>
  <c r="O7915" i="4"/>
  <c r="N7915" i="4"/>
  <c r="M7915" i="4"/>
  <c r="U7914" i="4"/>
  <c r="T7914" i="4"/>
  <c r="S7914" i="4"/>
  <c r="R7914" i="4"/>
  <c r="Q7914" i="4"/>
  <c r="P7914" i="4"/>
  <c r="O7914" i="4"/>
  <c r="N7914" i="4"/>
  <c r="M7914" i="4"/>
  <c r="U7913" i="4"/>
  <c r="T7913" i="4"/>
  <c r="S7913" i="4"/>
  <c r="R7913" i="4"/>
  <c r="Q7913" i="4"/>
  <c r="P7913" i="4"/>
  <c r="O7913" i="4"/>
  <c r="N7913" i="4"/>
  <c r="M7913" i="4"/>
  <c r="U7912" i="4"/>
  <c r="T7912" i="4"/>
  <c r="S7912" i="4"/>
  <c r="R7912" i="4"/>
  <c r="Q7912" i="4"/>
  <c r="P7912" i="4"/>
  <c r="O7912" i="4"/>
  <c r="N7912" i="4"/>
  <c r="M7912" i="4"/>
  <c r="U7911" i="4"/>
  <c r="T7911" i="4"/>
  <c r="S7911" i="4"/>
  <c r="R7911" i="4"/>
  <c r="Q7911" i="4"/>
  <c r="P7911" i="4"/>
  <c r="O7911" i="4"/>
  <c r="N7911" i="4"/>
  <c r="M7911" i="4"/>
  <c r="U7910" i="4"/>
  <c r="T7910" i="4"/>
  <c r="S7910" i="4"/>
  <c r="R7910" i="4"/>
  <c r="Q7910" i="4"/>
  <c r="P7910" i="4"/>
  <c r="O7910" i="4"/>
  <c r="N7910" i="4"/>
  <c r="M7910" i="4"/>
  <c r="U7909" i="4"/>
  <c r="T7909" i="4"/>
  <c r="S7909" i="4"/>
  <c r="R7909" i="4"/>
  <c r="Q7909" i="4"/>
  <c r="P7909" i="4"/>
  <c r="O7909" i="4"/>
  <c r="N7909" i="4"/>
  <c r="M7909" i="4"/>
  <c r="U7908" i="4"/>
  <c r="T7908" i="4"/>
  <c r="S7908" i="4"/>
  <c r="R7908" i="4"/>
  <c r="Q7908" i="4"/>
  <c r="P7908" i="4"/>
  <c r="O7908" i="4"/>
  <c r="N7908" i="4"/>
  <c r="M7908" i="4"/>
  <c r="U7907" i="4"/>
  <c r="T7907" i="4"/>
  <c r="S7907" i="4"/>
  <c r="R7907" i="4"/>
  <c r="Q7907" i="4"/>
  <c r="P7907" i="4"/>
  <c r="O7907" i="4"/>
  <c r="N7907" i="4"/>
  <c r="M7907" i="4"/>
  <c r="U7906" i="4"/>
  <c r="T7906" i="4"/>
  <c r="S7906" i="4"/>
  <c r="R7906" i="4"/>
  <c r="Q7906" i="4"/>
  <c r="P7906" i="4"/>
  <c r="O7906" i="4"/>
  <c r="N7906" i="4"/>
  <c r="M7906" i="4"/>
  <c r="U7905" i="4"/>
  <c r="T7905" i="4"/>
  <c r="S7905" i="4"/>
  <c r="R7905" i="4"/>
  <c r="Q7905" i="4"/>
  <c r="P7905" i="4"/>
  <c r="O7905" i="4"/>
  <c r="N7905" i="4"/>
  <c r="M7905" i="4"/>
  <c r="U7904" i="4"/>
  <c r="T7904" i="4"/>
  <c r="S7904" i="4"/>
  <c r="R7904" i="4"/>
  <c r="Q7904" i="4"/>
  <c r="P7904" i="4"/>
  <c r="O7904" i="4"/>
  <c r="N7904" i="4"/>
  <c r="M7904" i="4"/>
  <c r="U7903" i="4"/>
  <c r="T7903" i="4"/>
  <c r="S7903" i="4"/>
  <c r="R7903" i="4"/>
  <c r="Q7903" i="4"/>
  <c r="P7903" i="4"/>
  <c r="O7903" i="4"/>
  <c r="N7903" i="4"/>
  <c r="M7903" i="4"/>
  <c r="U7902" i="4"/>
  <c r="T7902" i="4"/>
  <c r="S7902" i="4"/>
  <c r="R7902" i="4"/>
  <c r="Q7902" i="4"/>
  <c r="P7902" i="4"/>
  <c r="O7902" i="4"/>
  <c r="N7902" i="4"/>
  <c r="M7902" i="4"/>
  <c r="U7901" i="4"/>
  <c r="T7901" i="4"/>
  <c r="S7901" i="4"/>
  <c r="R7901" i="4"/>
  <c r="Q7901" i="4"/>
  <c r="P7901" i="4"/>
  <c r="O7901" i="4"/>
  <c r="N7901" i="4"/>
  <c r="M7901" i="4"/>
  <c r="U7900" i="4"/>
  <c r="T7900" i="4"/>
  <c r="S7900" i="4"/>
  <c r="R7900" i="4"/>
  <c r="Q7900" i="4"/>
  <c r="P7900" i="4"/>
  <c r="O7900" i="4"/>
  <c r="N7900" i="4"/>
  <c r="M7900" i="4"/>
  <c r="U7899" i="4"/>
  <c r="T7899" i="4"/>
  <c r="S7899" i="4"/>
  <c r="R7899" i="4"/>
  <c r="Q7899" i="4"/>
  <c r="P7899" i="4"/>
  <c r="O7899" i="4"/>
  <c r="N7899" i="4"/>
  <c r="M7899" i="4"/>
  <c r="U7898" i="4"/>
  <c r="T7898" i="4"/>
  <c r="S7898" i="4"/>
  <c r="R7898" i="4"/>
  <c r="Q7898" i="4"/>
  <c r="P7898" i="4"/>
  <c r="O7898" i="4"/>
  <c r="N7898" i="4"/>
  <c r="M7898" i="4"/>
  <c r="U7897" i="4"/>
  <c r="T7897" i="4"/>
  <c r="S7897" i="4"/>
  <c r="R7897" i="4"/>
  <c r="Q7897" i="4"/>
  <c r="P7897" i="4"/>
  <c r="O7897" i="4"/>
  <c r="N7897" i="4"/>
  <c r="M7897" i="4"/>
  <c r="U7896" i="4"/>
  <c r="T7896" i="4"/>
  <c r="S7896" i="4"/>
  <c r="R7896" i="4"/>
  <c r="Q7896" i="4"/>
  <c r="P7896" i="4"/>
  <c r="O7896" i="4"/>
  <c r="N7896" i="4"/>
  <c r="M7896" i="4"/>
  <c r="U7895" i="4"/>
  <c r="T7895" i="4"/>
  <c r="S7895" i="4"/>
  <c r="R7895" i="4"/>
  <c r="Q7895" i="4"/>
  <c r="P7895" i="4"/>
  <c r="O7895" i="4"/>
  <c r="N7895" i="4"/>
  <c r="M7895" i="4"/>
  <c r="U7894" i="4"/>
  <c r="T7894" i="4"/>
  <c r="S7894" i="4"/>
  <c r="R7894" i="4"/>
  <c r="Q7894" i="4"/>
  <c r="P7894" i="4"/>
  <c r="O7894" i="4"/>
  <c r="N7894" i="4"/>
  <c r="M7894" i="4"/>
  <c r="U7893" i="4"/>
  <c r="T7893" i="4"/>
  <c r="S7893" i="4"/>
  <c r="R7893" i="4"/>
  <c r="Q7893" i="4"/>
  <c r="P7893" i="4"/>
  <c r="O7893" i="4"/>
  <c r="N7893" i="4"/>
  <c r="M7893" i="4"/>
  <c r="U7892" i="4"/>
  <c r="T7892" i="4"/>
  <c r="S7892" i="4"/>
  <c r="R7892" i="4"/>
  <c r="Q7892" i="4"/>
  <c r="P7892" i="4"/>
  <c r="O7892" i="4"/>
  <c r="N7892" i="4"/>
  <c r="M7892" i="4"/>
  <c r="U7891" i="4"/>
  <c r="T7891" i="4"/>
  <c r="S7891" i="4"/>
  <c r="R7891" i="4"/>
  <c r="Q7891" i="4"/>
  <c r="P7891" i="4"/>
  <c r="O7891" i="4"/>
  <c r="N7891" i="4"/>
  <c r="M7891" i="4"/>
  <c r="U7890" i="4"/>
  <c r="T7890" i="4"/>
  <c r="S7890" i="4"/>
  <c r="R7890" i="4"/>
  <c r="Q7890" i="4"/>
  <c r="P7890" i="4"/>
  <c r="O7890" i="4"/>
  <c r="N7890" i="4"/>
  <c r="M7890" i="4"/>
  <c r="U7889" i="4"/>
  <c r="T7889" i="4"/>
  <c r="S7889" i="4"/>
  <c r="R7889" i="4"/>
  <c r="Q7889" i="4"/>
  <c r="P7889" i="4"/>
  <c r="O7889" i="4"/>
  <c r="N7889" i="4"/>
  <c r="M7889" i="4"/>
  <c r="U7888" i="4"/>
  <c r="T7888" i="4"/>
  <c r="S7888" i="4"/>
  <c r="R7888" i="4"/>
  <c r="Q7888" i="4"/>
  <c r="P7888" i="4"/>
  <c r="O7888" i="4"/>
  <c r="N7888" i="4"/>
  <c r="M7888" i="4"/>
  <c r="U7887" i="4"/>
  <c r="T7887" i="4"/>
  <c r="S7887" i="4"/>
  <c r="R7887" i="4"/>
  <c r="Q7887" i="4"/>
  <c r="P7887" i="4"/>
  <c r="O7887" i="4"/>
  <c r="N7887" i="4"/>
  <c r="M7887" i="4"/>
  <c r="U7886" i="4"/>
  <c r="T7886" i="4"/>
  <c r="S7886" i="4"/>
  <c r="R7886" i="4"/>
  <c r="Q7886" i="4"/>
  <c r="P7886" i="4"/>
  <c r="O7886" i="4"/>
  <c r="N7886" i="4"/>
  <c r="M7886" i="4"/>
  <c r="U7885" i="4"/>
  <c r="T7885" i="4"/>
  <c r="S7885" i="4"/>
  <c r="R7885" i="4"/>
  <c r="Q7885" i="4"/>
  <c r="P7885" i="4"/>
  <c r="O7885" i="4"/>
  <c r="N7885" i="4"/>
  <c r="M7885" i="4"/>
  <c r="U7884" i="4"/>
  <c r="T7884" i="4"/>
  <c r="S7884" i="4"/>
  <c r="R7884" i="4"/>
  <c r="Q7884" i="4"/>
  <c r="P7884" i="4"/>
  <c r="O7884" i="4"/>
  <c r="N7884" i="4"/>
  <c r="M7884" i="4"/>
  <c r="U7883" i="4"/>
  <c r="T7883" i="4"/>
  <c r="S7883" i="4"/>
  <c r="R7883" i="4"/>
  <c r="Q7883" i="4"/>
  <c r="P7883" i="4"/>
  <c r="O7883" i="4"/>
  <c r="N7883" i="4"/>
  <c r="M7883" i="4"/>
  <c r="U7882" i="4"/>
  <c r="T7882" i="4"/>
  <c r="S7882" i="4"/>
  <c r="R7882" i="4"/>
  <c r="Q7882" i="4"/>
  <c r="P7882" i="4"/>
  <c r="O7882" i="4"/>
  <c r="N7882" i="4"/>
  <c r="M7882" i="4"/>
  <c r="U7881" i="4"/>
  <c r="T7881" i="4"/>
  <c r="S7881" i="4"/>
  <c r="R7881" i="4"/>
  <c r="Q7881" i="4"/>
  <c r="P7881" i="4"/>
  <c r="O7881" i="4"/>
  <c r="N7881" i="4"/>
  <c r="M7881" i="4"/>
  <c r="U7880" i="4"/>
  <c r="T7880" i="4"/>
  <c r="S7880" i="4"/>
  <c r="R7880" i="4"/>
  <c r="Q7880" i="4"/>
  <c r="P7880" i="4"/>
  <c r="O7880" i="4"/>
  <c r="N7880" i="4"/>
  <c r="M7880" i="4"/>
  <c r="U7879" i="4"/>
  <c r="T7879" i="4"/>
  <c r="S7879" i="4"/>
  <c r="R7879" i="4"/>
  <c r="Q7879" i="4"/>
  <c r="P7879" i="4"/>
  <c r="O7879" i="4"/>
  <c r="N7879" i="4"/>
  <c r="M7879" i="4"/>
  <c r="U7878" i="4"/>
  <c r="T7878" i="4"/>
  <c r="S7878" i="4"/>
  <c r="R7878" i="4"/>
  <c r="Q7878" i="4"/>
  <c r="P7878" i="4"/>
  <c r="O7878" i="4"/>
  <c r="N7878" i="4"/>
  <c r="M7878" i="4"/>
  <c r="U7877" i="4"/>
  <c r="T7877" i="4"/>
  <c r="S7877" i="4"/>
  <c r="R7877" i="4"/>
  <c r="Q7877" i="4"/>
  <c r="P7877" i="4"/>
  <c r="O7877" i="4"/>
  <c r="N7877" i="4"/>
  <c r="M7877" i="4"/>
  <c r="U7876" i="4"/>
  <c r="T7876" i="4"/>
  <c r="S7876" i="4"/>
  <c r="R7876" i="4"/>
  <c r="Q7876" i="4"/>
  <c r="P7876" i="4"/>
  <c r="O7876" i="4"/>
  <c r="N7876" i="4"/>
  <c r="M7876" i="4"/>
  <c r="U7875" i="4"/>
  <c r="T7875" i="4"/>
  <c r="S7875" i="4"/>
  <c r="R7875" i="4"/>
  <c r="Q7875" i="4"/>
  <c r="P7875" i="4"/>
  <c r="O7875" i="4"/>
  <c r="N7875" i="4"/>
  <c r="M7875" i="4"/>
  <c r="U7874" i="4"/>
  <c r="T7874" i="4"/>
  <c r="S7874" i="4"/>
  <c r="R7874" i="4"/>
  <c r="Q7874" i="4"/>
  <c r="P7874" i="4"/>
  <c r="O7874" i="4"/>
  <c r="N7874" i="4"/>
  <c r="M7874" i="4"/>
  <c r="U7873" i="4"/>
  <c r="T7873" i="4"/>
  <c r="S7873" i="4"/>
  <c r="R7873" i="4"/>
  <c r="Q7873" i="4"/>
  <c r="P7873" i="4"/>
  <c r="O7873" i="4"/>
  <c r="N7873" i="4"/>
  <c r="M7873" i="4"/>
  <c r="U7872" i="4"/>
  <c r="T7872" i="4"/>
  <c r="S7872" i="4"/>
  <c r="R7872" i="4"/>
  <c r="Q7872" i="4"/>
  <c r="P7872" i="4"/>
  <c r="O7872" i="4"/>
  <c r="N7872" i="4"/>
  <c r="M7872" i="4"/>
  <c r="U7871" i="4"/>
  <c r="T7871" i="4"/>
  <c r="S7871" i="4"/>
  <c r="R7871" i="4"/>
  <c r="Q7871" i="4"/>
  <c r="P7871" i="4"/>
  <c r="O7871" i="4"/>
  <c r="N7871" i="4"/>
  <c r="M7871" i="4"/>
  <c r="U7870" i="4"/>
  <c r="T7870" i="4"/>
  <c r="S7870" i="4"/>
  <c r="R7870" i="4"/>
  <c r="Q7870" i="4"/>
  <c r="P7870" i="4"/>
  <c r="O7870" i="4"/>
  <c r="N7870" i="4"/>
  <c r="M7870" i="4"/>
  <c r="U7869" i="4"/>
  <c r="T7869" i="4"/>
  <c r="S7869" i="4"/>
  <c r="R7869" i="4"/>
  <c r="Q7869" i="4"/>
  <c r="P7869" i="4"/>
  <c r="O7869" i="4"/>
  <c r="N7869" i="4"/>
  <c r="M7869" i="4"/>
  <c r="U7868" i="4"/>
  <c r="T7868" i="4"/>
  <c r="S7868" i="4"/>
  <c r="R7868" i="4"/>
  <c r="Q7868" i="4"/>
  <c r="P7868" i="4"/>
  <c r="O7868" i="4"/>
  <c r="N7868" i="4"/>
  <c r="M7868" i="4"/>
  <c r="U7867" i="4"/>
  <c r="T7867" i="4"/>
  <c r="S7867" i="4"/>
  <c r="R7867" i="4"/>
  <c r="Q7867" i="4"/>
  <c r="P7867" i="4"/>
  <c r="O7867" i="4"/>
  <c r="N7867" i="4"/>
  <c r="M7867" i="4"/>
  <c r="U7866" i="4"/>
  <c r="T7866" i="4"/>
  <c r="S7866" i="4"/>
  <c r="R7866" i="4"/>
  <c r="Q7866" i="4"/>
  <c r="P7866" i="4"/>
  <c r="O7866" i="4"/>
  <c r="N7866" i="4"/>
  <c r="M7866" i="4"/>
  <c r="U7865" i="4"/>
  <c r="T7865" i="4"/>
  <c r="S7865" i="4"/>
  <c r="R7865" i="4"/>
  <c r="Q7865" i="4"/>
  <c r="P7865" i="4"/>
  <c r="O7865" i="4"/>
  <c r="N7865" i="4"/>
  <c r="M7865" i="4"/>
  <c r="U7864" i="4"/>
  <c r="T7864" i="4"/>
  <c r="S7864" i="4"/>
  <c r="R7864" i="4"/>
  <c r="Q7864" i="4"/>
  <c r="P7864" i="4"/>
  <c r="O7864" i="4"/>
  <c r="N7864" i="4"/>
  <c r="M7864" i="4"/>
  <c r="U7863" i="4"/>
  <c r="T7863" i="4"/>
  <c r="S7863" i="4"/>
  <c r="R7863" i="4"/>
  <c r="Q7863" i="4"/>
  <c r="P7863" i="4"/>
  <c r="O7863" i="4"/>
  <c r="N7863" i="4"/>
  <c r="M7863" i="4"/>
  <c r="U7862" i="4"/>
  <c r="T7862" i="4"/>
  <c r="S7862" i="4"/>
  <c r="R7862" i="4"/>
  <c r="Q7862" i="4"/>
  <c r="P7862" i="4"/>
  <c r="O7862" i="4"/>
  <c r="N7862" i="4"/>
  <c r="M7862" i="4"/>
  <c r="U7861" i="4"/>
  <c r="T7861" i="4"/>
  <c r="S7861" i="4"/>
  <c r="R7861" i="4"/>
  <c r="Q7861" i="4"/>
  <c r="P7861" i="4"/>
  <c r="O7861" i="4"/>
  <c r="N7861" i="4"/>
  <c r="M7861" i="4"/>
  <c r="U7860" i="4"/>
  <c r="T7860" i="4"/>
  <c r="S7860" i="4"/>
  <c r="R7860" i="4"/>
  <c r="Q7860" i="4"/>
  <c r="P7860" i="4"/>
  <c r="O7860" i="4"/>
  <c r="N7860" i="4"/>
  <c r="M7860" i="4"/>
  <c r="U7859" i="4"/>
  <c r="T7859" i="4"/>
  <c r="S7859" i="4"/>
  <c r="R7859" i="4"/>
  <c r="Q7859" i="4"/>
  <c r="P7859" i="4"/>
  <c r="O7859" i="4"/>
  <c r="N7859" i="4"/>
  <c r="M7859" i="4"/>
  <c r="U7858" i="4"/>
  <c r="T7858" i="4"/>
  <c r="S7858" i="4"/>
  <c r="R7858" i="4"/>
  <c r="Q7858" i="4"/>
  <c r="P7858" i="4"/>
  <c r="O7858" i="4"/>
  <c r="N7858" i="4"/>
  <c r="M7858" i="4"/>
  <c r="U7857" i="4"/>
  <c r="T7857" i="4"/>
  <c r="S7857" i="4"/>
  <c r="R7857" i="4"/>
  <c r="Q7857" i="4"/>
  <c r="P7857" i="4"/>
  <c r="O7857" i="4"/>
  <c r="N7857" i="4"/>
  <c r="M7857" i="4"/>
  <c r="U7856" i="4"/>
  <c r="T7856" i="4"/>
  <c r="S7856" i="4"/>
  <c r="R7856" i="4"/>
  <c r="Q7856" i="4"/>
  <c r="P7856" i="4"/>
  <c r="O7856" i="4"/>
  <c r="N7856" i="4"/>
  <c r="M7856" i="4"/>
  <c r="U7855" i="4"/>
  <c r="T7855" i="4"/>
  <c r="S7855" i="4"/>
  <c r="R7855" i="4"/>
  <c r="Q7855" i="4"/>
  <c r="P7855" i="4"/>
  <c r="O7855" i="4"/>
  <c r="N7855" i="4"/>
  <c r="M7855" i="4"/>
  <c r="U7854" i="4"/>
  <c r="T7854" i="4"/>
  <c r="S7854" i="4"/>
  <c r="R7854" i="4"/>
  <c r="Q7854" i="4"/>
  <c r="P7854" i="4"/>
  <c r="O7854" i="4"/>
  <c r="N7854" i="4"/>
  <c r="M7854" i="4"/>
  <c r="U7853" i="4"/>
  <c r="T7853" i="4"/>
  <c r="S7853" i="4"/>
  <c r="R7853" i="4"/>
  <c r="Q7853" i="4"/>
  <c r="P7853" i="4"/>
  <c r="O7853" i="4"/>
  <c r="N7853" i="4"/>
  <c r="M7853" i="4"/>
  <c r="U7852" i="4"/>
  <c r="T7852" i="4"/>
  <c r="S7852" i="4"/>
  <c r="R7852" i="4"/>
  <c r="Q7852" i="4"/>
  <c r="P7852" i="4"/>
  <c r="O7852" i="4"/>
  <c r="N7852" i="4"/>
  <c r="M7852" i="4"/>
  <c r="U7851" i="4"/>
  <c r="T7851" i="4"/>
  <c r="S7851" i="4"/>
  <c r="R7851" i="4"/>
  <c r="Q7851" i="4"/>
  <c r="P7851" i="4"/>
  <c r="O7851" i="4"/>
  <c r="N7851" i="4"/>
  <c r="M7851" i="4"/>
  <c r="U7850" i="4"/>
  <c r="T7850" i="4"/>
  <c r="S7850" i="4"/>
  <c r="R7850" i="4"/>
  <c r="Q7850" i="4"/>
  <c r="P7850" i="4"/>
  <c r="O7850" i="4"/>
  <c r="N7850" i="4"/>
  <c r="M7850" i="4"/>
  <c r="U7849" i="4"/>
  <c r="T7849" i="4"/>
  <c r="S7849" i="4"/>
  <c r="R7849" i="4"/>
  <c r="Q7849" i="4"/>
  <c r="P7849" i="4"/>
  <c r="O7849" i="4"/>
  <c r="N7849" i="4"/>
  <c r="M7849" i="4"/>
  <c r="U7848" i="4"/>
  <c r="T7848" i="4"/>
  <c r="S7848" i="4"/>
  <c r="R7848" i="4"/>
  <c r="Q7848" i="4"/>
  <c r="P7848" i="4"/>
  <c r="O7848" i="4"/>
  <c r="N7848" i="4"/>
  <c r="M7848" i="4"/>
  <c r="U7847" i="4"/>
  <c r="T7847" i="4"/>
  <c r="S7847" i="4"/>
  <c r="R7847" i="4"/>
  <c r="Q7847" i="4"/>
  <c r="P7847" i="4"/>
  <c r="O7847" i="4"/>
  <c r="N7847" i="4"/>
  <c r="M7847" i="4"/>
  <c r="U7846" i="4"/>
  <c r="T7846" i="4"/>
  <c r="S7846" i="4"/>
  <c r="R7846" i="4"/>
  <c r="Q7846" i="4"/>
  <c r="P7846" i="4"/>
  <c r="O7846" i="4"/>
  <c r="N7846" i="4"/>
  <c r="M7846" i="4"/>
  <c r="U7845" i="4"/>
  <c r="T7845" i="4"/>
  <c r="S7845" i="4"/>
  <c r="R7845" i="4"/>
  <c r="Q7845" i="4"/>
  <c r="P7845" i="4"/>
  <c r="O7845" i="4"/>
  <c r="N7845" i="4"/>
  <c r="M7845" i="4"/>
  <c r="U7844" i="4"/>
  <c r="T7844" i="4"/>
  <c r="S7844" i="4"/>
  <c r="R7844" i="4"/>
  <c r="Q7844" i="4"/>
  <c r="P7844" i="4"/>
  <c r="O7844" i="4"/>
  <c r="N7844" i="4"/>
  <c r="M7844" i="4"/>
  <c r="U7843" i="4"/>
  <c r="T7843" i="4"/>
  <c r="S7843" i="4"/>
  <c r="R7843" i="4"/>
  <c r="Q7843" i="4"/>
  <c r="P7843" i="4"/>
  <c r="O7843" i="4"/>
  <c r="N7843" i="4"/>
  <c r="M7843" i="4"/>
  <c r="U7842" i="4"/>
  <c r="T7842" i="4"/>
  <c r="S7842" i="4"/>
  <c r="R7842" i="4"/>
  <c r="Q7842" i="4"/>
  <c r="P7842" i="4"/>
  <c r="O7842" i="4"/>
  <c r="N7842" i="4"/>
  <c r="M7842" i="4"/>
  <c r="U7841" i="4"/>
  <c r="T7841" i="4"/>
  <c r="S7841" i="4"/>
  <c r="R7841" i="4"/>
  <c r="Q7841" i="4"/>
  <c r="P7841" i="4"/>
  <c r="O7841" i="4"/>
  <c r="N7841" i="4"/>
  <c r="M7841" i="4"/>
  <c r="U7840" i="4"/>
  <c r="T7840" i="4"/>
  <c r="S7840" i="4"/>
  <c r="R7840" i="4"/>
  <c r="Q7840" i="4"/>
  <c r="P7840" i="4"/>
  <c r="O7840" i="4"/>
  <c r="N7840" i="4"/>
  <c r="M7840" i="4"/>
  <c r="U7839" i="4"/>
  <c r="T7839" i="4"/>
  <c r="S7839" i="4"/>
  <c r="R7839" i="4"/>
  <c r="Q7839" i="4"/>
  <c r="P7839" i="4"/>
  <c r="O7839" i="4"/>
  <c r="N7839" i="4"/>
  <c r="M7839" i="4"/>
  <c r="U7838" i="4"/>
  <c r="T7838" i="4"/>
  <c r="S7838" i="4"/>
  <c r="R7838" i="4"/>
  <c r="Q7838" i="4"/>
  <c r="P7838" i="4"/>
  <c r="O7838" i="4"/>
  <c r="N7838" i="4"/>
  <c r="M7838" i="4"/>
  <c r="U7837" i="4"/>
  <c r="T7837" i="4"/>
  <c r="S7837" i="4"/>
  <c r="R7837" i="4"/>
  <c r="Q7837" i="4"/>
  <c r="P7837" i="4"/>
  <c r="O7837" i="4"/>
  <c r="N7837" i="4"/>
  <c r="M7837" i="4"/>
  <c r="U7836" i="4"/>
  <c r="T7836" i="4"/>
  <c r="S7836" i="4"/>
  <c r="R7836" i="4"/>
  <c r="Q7836" i="4"/>
  <c r="P7836" i="4"/>
  <c r="O7836" i="4"/>
  <c r="N7836" i="4"/>
  <c r="M7836" i="4"/>
  <c r="U7835" i="4"/>
  <c r="T7835" i="4"/>
  <c r="S7835" i="4"/>
  <c r="R7835" i="4"/>
  <c r="Q7835" i="4"/>
  <c r="P7835" i="4"/>
  <c r="O7835" i="4"/>
  <c r="N7835" i="4"/>
  <c r="M7835" i="4"/>
  <c r="U7834" i="4"/>
  <c r="T7834" i="4"/>
  <c r="S7834" i="4"/>
  <c r="R7834" i="4"/>
  <c r="Q7834" i="4"/>
  <c r="P7834" i="4"/>
  <c r="O7834" i="4"/>
  <c r="N7834" i="4"/>
  <c r="M7834" i="4"/>
  <c r="U7833" i="4"/>
  <c r="T7833" i="4"/>
  <c r="S7833" i="4"/>
  <c r="R7833" i="4"/>
  <c r="Q7833" i="4"/>
  <c r="P7833" i="4"/>
  <c r="O7833" i="4"/>
  <c r="N7833" i="4"/>
  <c r="M7833" i="4"/>
  <c r="U7832" i="4"/>
  <c r="T7832" i="4"/>
  <c r="S7832" i="4"/>
  <c r="R7832" i="4"/>
  <c r="Q7832" i="4"/>
  <c r="P7832" i="4"/>
  <c r="O7832" i="4"/>
  <c r="N7832" i="4"/>
  <c r="M7832" i="4"/>
  <c r="U7831" i="4"/>
  <c r="T7831" i="4"/>
  <c r="S7831" i="4"/>
  <c r="R7831" i="4"/>
  <c r="Q7831" i="4"/>
  <c r="P7831" i="4"/>
  <c r="O7831" i="4"/>
  <c r="N7831" i="4"/>
  <c r="M7831" i="4"/>
  <c r="U7830" i="4"/>
  <c r="T7830" i="4"/>
  <c r="S7830" i="4"/>
  <c r="R7830" i="4"/>
  <c r="Q7830" i="4"/>
  <c r="P7830" i="4"/>
  <c r="O7830" i="4"/>
  <c r="N7830" i="4"/>
  <c r="M7830" i="4"/>
  <c r="U7829" i="4"/>
  <c r="T7829" i="4"/>
  <c r="S7829" i="4"/>
  <c r="R7829" i="4"/>
  <c r="Q7829" i="4"/>
  <c r="P7829" i="4"/>
  <c r="O7829" i="4"/>
  <c r="N7829" i="4"/>
  <c r="M7829" i="4"/>
  <c r="U7828" i="4"/>
  <c r="T7828" i="4"/>
  <c r="S7828" i="4"/>
  <c r="R7828" i="4"/>
  <c r="Q7828" i="4"/>
  <c r="P7828" i="4"/>
  <c r="O7828" i="4"/>
  <c r="N7828" i="4"/>
  <c r="M7828" i="4"/>
  <c r="U7827" i="4"/>
  <c r="T7827" i="4"/>
  <c r="S7827" i="4"/>
  <c r="R7827" i="4"/>
  <c r="Q7827" i="4"/>
  <c r="P7827" i="4"/>
  <c r="O7827" i="4"/>
  <c r="N7827" i="4"/>
  <c r="M7827" i="4"/>
  <c r="U7826" i="4"/>
  <c r="T7826" i="4"/>
  <c r="S7826" i="4"/>
  <c r="R7826" i="4"/>
  <c r="Q7826" i="4"/>
  <c r="P7826" i="4"/>
  <c r="O7826" i="4"/>
  <c r="N7826" i="4"/>
  <c r="M7826" i="4"/>
  <c r="U7825" i="4"/>
  <c r="T7825" i="4"/>
  <c r="S7825" i="4"/>
  <c r="R7825" i="4"/>
  <c r="Q7825" i="4"/>
  <c r="P7825" i="4"/>
  <c r="O7825" i="4"/>
  <c r="N7825" i="4"/>
  <c r="M7825" i="4"/>
  <c r="U7824" i="4"/>
  <c r="T7824" i="4"/>
  <c r="S7824" i="4"/>
  <c r="R7824" i="4"/>
  <c r="Q7824" i="4"/>
  <c r="P7824" i="4"/>
  <c r="O7824" i="4"/>
  <c r="N7824" i="4"/>
  <c r="M7824" i="4"/>
  <c r="U7823" i="4"/>
  <c r="T7823" i="4"/>
  <c r="S7823" i="4"/>
  <c r="R7823" i="4"/>
  <c r="Q7823" i="4"/>
  <c r="P7823" i="4"/>
  <c r="O7823" i="4"/>
  <c r="N7823" i="4"/>
  <c r="M7823" i="4"/>
  <c r="U7822" i="4"/>
  <c r="T7822" i="4"/>
  <c r="S7822" i="4"/>
  <c r="R7822" i="4"/>
  <c r="Q7822" i="4"/>
  <c r="P7822" i="4"/>
  <c r="O7822" i="4"/>
  <c r="N7822" i="4"/>
  <c r="M7822" i="4"/>
  <c r="U7821" i="4"/>
  <c r="T7821" i="4"/>
  <c r="S7821" i="4"/>
  <c r="R7821" i="4"/>
  <c r="Q7821" i="4"/>
  <c r="P7821" i="4"/>
  <c r="O7821" i="4"/>
  <c r="N7821" i="4"/>
  <c r="M7821" i="4"/>
  <c r="U7820" i="4"/>
  <c r="T7820" i="4"/>
  <c r="S7820" i="4"/>
  <c r="R7820" i="4"/>
  <c r="Q7820" i="4"/>
  <c r="P7820" i="4"/>
  <c r="O7820" i="4"/>
  <c r="N7820" i="4"/>
  <c r="M7820" i="4"/>
  <c r="U7819" i="4"/>
  <c r="T7819" i="4"/>
  <c r="S7819" i="4"/>
  <c r="R7819" i="4"/>
  <c r="Q7819" i="4"/>
  <c r="P7819" i="4"/>
  <c r="O7819" i="4"/>
  <c r="N7819" i="4"/>
  <c r="M7819" i="4"/>
  <c r="U7818" i="4"/>
  <c r="T7818" i="4"/>
  <c r="S7818" i="4"/>
  <c r="R7818" i="4"/>
  <c r="Q7818" i="4"/>
  <c r="P7818" i="4"/>
  <c r="O7818" i="4"/>
  <c r="N7818" i="4"/>
  <c r="M7818" i="4"/>
  <c r="U7817" i="4"/>
  <c r="T7817" i="4"/>
  <c r="S7817" i="4"/>
  <c r="R7817" i="4"/>
  <c r="Q7817" i="4"/>
  <c r="P7817" i="4"/>
  <c r="O7817" i="4"/>
  <c r="N7817" i="4"/>
  <c r="M7817" i="4"/>
  <c r="U7816" i="4"/>
  <c r="T7816" i="4"/>
  <c r="S7816" i="4"/>
  <c r="R7816" i="4"/>
  <c r="Q7816" i="4"/>
  <c r="P7816" i="4"/>
  <c r="O7816" i="4"/>
  <c r="N7816" i="4"/>
  <c r="M7816" i="4"/>
  <c r="U7815" i="4"/>
  <c r="T7815" i="4"/>
  <c r="S7815" i="4"/>
  <c r="R7815" i="4"/>
  <c r="Q7815" i="4"/>
  <c r="P7815" i="4"/>
  <c r="O7815" i="4"/>
  <c r="N7815" i="4"/>
  <c r="M7815" i="4"/>
  <c r="U7814" i="4"/>
  <c r="T7814" i="4"/>
  <c r="S7814" i="4"/>
  <c r="R7814" i="4"/>
  <c r="Q7814" i="4"/>
  <c r="P7814" i="4"/>
  <c r="O7814" i="4"/>
  <c r="N7814" i="4"/>
  <c r="M7814" i="4"/>
  <c r="U7813" i="4"/>
  <c r="T7813" i="4"/>
  <c r="S7813" i="4"/>
  <c r="R7813" i="4"/>
  <c r="Q7813" i="4"/>
  <c r="P7813" i="4"/>
  <c r="O7813" i="4"/>
  <c r="N7813" i="4"/>
  <c r="M7813" i="4"/>
  <c r="U7812" i="4"/>
  <c r="T7812" i="4"/>
  <c r="S7812" i="4"/>
  <c r="R7812" i="4"/>
  <c r="Q7812" i="4"/>
  <c r="P7812" i="4"/>
  <c r="O7812" i="4"/>
  <c r="N7812" i="4"/>
  <c r="M7812" i="4"/>
  <c r="U7811" i="4"/>
  <c r="T7811" i="4"/>
  <c r="S7811" i="4"/>
  <c r="R7811" i="4"/>
  <c r="Q7811" i="4"/>
  <c r="P7811" i="4"/>
  <c r="O7811" i="4"/>
  <c r="N7811" i="4"/>
  <c r="M7811" i="4"/>
  <c r="U7810" i="4"/>
  <c r="T7810" i="4"/>
  <c r="S7810" i="4"/>
  <c r="R7810" i="4"/>
  <c r="Q7810" i="4"/>
  <c r="P7810" i="4"/>
  <c r="O7810" i="4"/>
  <c r="N7810" i="4"/>
  <c r="M7810" i="4"/>
  <c r="U7809" i="4"/>
  <c r="T7809" i="4"/>
  <c r="S7809" i="4"/>
  <c r="R7809" i="4"/>
  <c r="Q7809" i="4"/>
  <c r="P7809" i="4"/>
  <c r="O7809" i="4"/>
  <c r="N7809" i="4"/>
  <c r="M7809" i="4"/>
  <c r="U7808" i="4"/>
  <c r="T7808" i="4"/>
  <c r="S7808" i="4"/>
  <c r="R7808" i="4"/>
  <c r="Q7808" i="4"/>
  <c r="P7808" i="4"/>
  <c r="O7808" i="4"/>
  <c r="N7808" i="4"/>
  <c r="M7808" i="4"/>
  <c r="U7807" i="4"/>
  <c r="T7807" i="4"/>
  <c r="S7807" i="4"/>
  <c r="R7807" i="4"/>
  <c r="Q7807" i="4"/>
  <c r="P7807" i="4"/>
  <c r="O7807" i="4"/>
  <c r="N7807" i="4"/>
  <c r="M7807" i="4"/>
  <c r="U7806" i="4"/>
  <c r="T7806" i="4"/>
  <c r="S7806" i="4"/>
  <c r="R7806" i="4"/>
  <c r="Q7806" i="4"/>
  <c r="P7806" i="4"/>
  <c r="O7806" i="4"/>
  <c r="N7806" i="4"/>
  <c r="M7806" i="4"/>
  <c r="U7805" i="4"/>
  <c r="T7805" i="4"/>
  <c r="S7805" i="4"/>
  <c r="R7805" i="4"/>
  <c r="Q7805" i="4"/>
  <c r="P7805" i="4"/>
  <c r="O7805" i="4"/>
  <c r="N7805" i="4"/>
  <c r="M7805" i="4"/>
  <c r="U7804" i="4"/>
  <c r="T7804" i="4"/>
  <c r="S7804" i="4"/>
  <c r="R7804" i="4"/>
  <c r="Q7804" i="4"/>
  <c r="P7804" i="4"/>
  <c r="O7804" i="4"/>
  <c r="N7804" i="4"/>
  <c r="M7804" i="4"/>
  <c r="U7803" i="4"/>
  <c r="T7803" i="4"/>
  <c r="S7803" i="4"/>
  <c r="R7803" i="4"/>
  <c r="Q7803" i="4"/>
  <c r="P7803" i="4"/>
  <c r="O7803" i="4"/>
  <c r="N7803" i="4"/>
  <c r="M7803" i="4"/>
  <c r="U7802" i="4"/>
  <c r="T7802" i="4"/>
  <c r="S7802" i="4"/>
  <c r="R7802" i="4"/>
  <c r="Q7802" i="4"/>
  <c r="P7802" i="4"/>
  <c r="O7802" i="4"/>
  <c r="N7802" i="4"/>
  <c r="M7802" i="4"/>
  <c r="U7801" i="4"/>
  <c r="T7801" i="4"/>
  <c r="S7801" i="4"/>
  <c r="R7801" i="4"/>
  <c r="Q7801" i="4"/>
  <c r="P7801" i="4"/>
  <c r="O7801" i="4"/>
  <c r="N7801" i="4"/>
  <c r="M7801" i="4"/>
  <c r="U7800" i="4"/>
  <c r="T7800" i="4"/>
  <c r="S7800" i="4"/>
  <c r="R7800" i="4"/>
  <c r="Q7800" i="4"/>
  <c r="P7800" i="4"/>
  <c r="O7800" i="4"/>
  <c r="N7800" i="4"/>
  <c r="M7800" i="4"/>
  <c r="U7799" i="4"/>
  <c r="T7799" i="4"/>
  <c r="S7799" i="4"/>
  <c r="R7799" i="4"/>
  <c r="Q7799" i="4"/>
  <c r="P7799" i="4"/>
  <c r="O7799" i="4"/>
  <c r="N7799" i="4"/>
  <c r="M7799" i="4"/>
  <c r="U7798" i="4"/>
  <c r="T7798" i="4"/>
  <c r="S7798" i="4"/>
  <c r="R7798" i="4"/>
  <c r="Q7798" i="4"/>
  <c r="P7798" i="4"/>
  <c r="O7798" i="4"/>
  <c r="N7798" i="4"/>
  <c r="M7798" i="4"/>
  <c r="U7797" i="4"/>
  <c r="T7797" i="4"/>
  <c r="S7797" i="4"/>
  <c r="R7797" i="4"/>
  <c r="Q7797" i="4"/>
  <c r="P7797" i="4"/>
  <c r="O7797" i="4"/>
  <c r="N7797" i="4"/>
  <c r="M7797" i="4"/>
  <c r="U7796" i="4"/>
  <c r="T7796" i="4"/>
  <c r="S7796" i="4"/>
  <c r="R7796" i="4"/>
  <c r="Q7796" i="4"/>
  <c r="P7796" i="4"/>
  <c r="O7796" i="4"/>
  <c r="N7796" i="4"/>
  <c r="M7796" i="4"/>
  <c r="U7795" i="4"/>
  <c r="T7795" i="4"/>
  <c r="S7795" i="4"/>
  <c r="R7795" i="4"/>
  <c r="Q7795" i="4"/>
  <c r="P7795" i="4"/>
  <c r="O7795" i="4"/>
  <c r="N7795" i="4"/>
  <c r="M7795" i="4"/>
  <c r="U7794" i="4"/>
  <c r="T7794" i="4"/>
  <c r="S7794" i="4"/>
  <c r="R7794" i="4"/>
  <c r="Q7794" i="4"/>
  <c r="P7794" i="4"/>
  <c r="O7794" i="4"/>
  <c r="N7794" i="4"/>
  <c r="M7794" i="4"/>
  <c r="U7793" i="4"/>
  <c r="T7793" i="4"/>
  <c r="S7793" i="4"/>
  <c r="R7793" i="4"/>
  <c r="Q7793" i="4"/>
  <c r="P7793" i="4"/>
  <c r="O7793" i="4"/>
  <c r="N7793" i="4"/>
  <c r="M7793" i="4"/>
  <c r="U7792" i="4"/>
  <c r="T7792" i="4"/>
  <c r="S7792" i="4"/>
  <c r="R7792" i="4"/>
  <c r="Q7792" i="4"/>
  <c r="P7792" i="4"/>
  <c r="O7792" i="4"/>
  <c r="N7792" i="4"/>
  <c r="M7792" i="4"/>
  <c r="U7791" i="4"/>
  <c r="T7791" i="4"/>
  <c r="S7791" i="4"/>
  <c r="R7791" i="4"/>
  <c r="Q7791" i="4"/>
  <c r="P7791" i="4"/>
  <c r="O7791" i="4"/>
  <c r="N7791" i="4"/>
  <c r="M7791" i="4"/>
  <c r="U7790" i="4"/>
  <c r="T7790" i="4"/>
  <c r="S7790" i="4"/>
  <c r="R7790" i="4"/>
  <c r="Q7790" i="4"/>
  <c r="P7790" i="4"/>
  <c r="O7790" i="4"/>
  <c r="N7790" i="4"/>
  <c r="M7790" i="4"/>
  <c r="U7789" i="4"/>
  <c r="T7789" i="4"/>
  <c r="S7789" i="4"/>
  <c r="R7789" i="4"/>
  <c r="Q7789" i="4"/>
  <c r="P7789" i="4"/>
  <c r="O7789" i="4"/>
  <c r="N7789" i="4"/>
  <c r="M7789" i="4"/>
  <c r="U7788" i="4"/>
  <c r="T7788" i="4"/>
  <c r="S7788" i="4"/>
  <c r="R7788" i="4"/>
  <c r="Q7788" i="4"/>
  <c r="P7788" i="4"/>
  <c r="O7788" i="4"/>
  <c r="N7788" i="4"/>
  <c r="M7788" i="4"/>
  <c r="U7787" i="4"/>
  <c r="T7787" i="4"/>
  <c r="S7787" i="4"/>
  <c r="R7787" i="4"/>
  <c r="Q7787" i="4"/>
  <c r="P7787" i="4"/>
  <c r="O7787" i="4"/>
  <c r="N7787" i="4"/>
  <c r="M7787" i="4"/>
  <c r="U7786" i="4"/>
  <c r="T7786" i="4"/>
  <c r="S7786" i="4"/>
  <c r="R7786" i="4"/>
  <c r="Q7786" i="4"/>
  <c r="P7786" i="4"/>
  <c r="O7786" i="4"/>
  <c r="N7786" i="4"/>
  <c r="M7786" i="4"/>
  <c r="U7785" i="4"/>
  <c r="T7785" i="4"/>
  <c r="S7785" i="4"/>
  <c r="R7785" i="4"/>
  <c r="Q7785" i="4"/>
  <c r="P7785" i="4"/>
  <c r="O7785" i="4"/>
  <c r="N7785" i="4"/>
  <c r="M7785" i="4"/>
  <c r="U7784" i="4"/>
  <c r="T7784" i="4"/>
  <c r="S7784" i="4"/>
  <c r="R7784" i="4"/>
  <c r="Q7784" i="4"/>
  <c r="P7784" i="4"/>
  <c r="O7784" i="4"/>
  <c r="N7784" i="4"/>
  <c r="M7784" i="4"/>
  <c r="U7783" i="4"/>
  <c r="T7783" i="4"/>
  <c r="S7783" i="4"/>
  <c r="R7783" i="4"/>
  <c r="Q7783" i="4"/>
  <c r="P7783" i="4"/>
  <c r="O7783" i="4"/>
  <c r="N7783" i="4"/>
  <c r="M7783" i="4"/>
  <c r="U7782" i="4"/>
  <c r="T7782" i="4"/>
  <c r="S7782" i="4"/>
  <c r="R7782" i="4"/>
  <c r="Q7782" i="4"/>
  <c r="P7782" i="4"/>
  <c r="O7782" i="4"/>
  <c r="N7782" i="4"/>
  <c r="M7782" i="4"/>
  <c r="U7781" i="4"/>
  <c r="T7781" i="4"/>
  <c r="S7781" i="4"/>
  <c r="R7781" i="4"/>
  <c r="Q7781" i="4"/>
  <c r="P7781" i="4"/>
  <c r="O7781" i="4"/>
  <c r="N7781" i="4"/>
  <c r="M7781" i="4"/>
  <c r="U7780" i="4"/>
  <c r="T7780" i="4"/>
  <c r="S7780" i="4"/>
  <c r="R7780" i="4"/>
  <c r="Q7780" i="4"/>
  <c r="P7780" i="4"/>
  <c r="O7780" i="4"/>
  <c r="N7780" i="4"/>
  <c r="M7780" i="4"/>
  <c r="U7779" i="4"/>
  <c r="T7779" i="4"/>
  <c r="S7779" i="4"/>
  <c r="R7779" i="4"/>
  <c r="Q7779" i="4"/>
  <c r="P7779" i="4"/>
  <c r="O7779" i="4"/>
  <c r="N7779" i="4"/>
  <c r="M7779" i="4"/>
  <c r="U7778" i="4"/>
  <c r="T7778" i="4"/>
  <c r="S7778" i="4"/>
  <c r="R7778" i="4"/>
  <c r="Q7778" i="4"/>
  <c r="P7778" i="4"/>
  <c r="O7778" i="4"/>
  <c r="N7778" i="4"/>
  <c r="M7778" i="4"/>
  <c r="U7777" i="4"/>
  <c r="T7777" i="4"/>
  <c r="S7777" i="4"/>
  <c r="R7777" i="4"/>
  <c r="Q7777" i="4"/>
  <c r="P7777" i="4"/>
  <c r="O7777" i="4"/>
  <c r="N7777" i="4"/>
  <c r="M7777" i="4"/>
  <c r="U7776" i="4"/>
  <c r="T7776" i="4"/>
  <c r="S7776" i="4"/>
  <c r="R7776" i="4"/>
  <c r="Q7776" i="4"/>
  <c r="P7776" i="4"/>
  <c r="O7776" i="4"/>
  <c r="N7776" i="4"/>
  <c r="M7776" i="4"/>
  <c r="U7775" i="4"/>
  <c r="T7775" i="4"/>
  <c r="S7775" i="4"/>
  <c r="R7775" i="4"/>
  <c r="Q7775" i="4"/>
  <c r="P7775" i="4"/>
  <c r="O7775" i="4"/>
  <c r="N7775" i="4"/>
  <c r="M7775" i="4"/>
  <c r="U7774" i="4"/>
  <c r="T7774" i="4"/>
  <c r="S7774" i="4"/>
  <c r="R7774" i="4"/>
  <c r="Q7774" i="4"/>
  <c r="P7774" i="4"/>
  <c r="O7774" i="4"/>
  <c r="N7774" i="4"/>
  <c r="M7774" i="4"/>
  <c r="U7773" i="4"/>
  <c r="T7773" i="4"/>
  <c r="S7773" i="4"/>
  <c r="R7773" i="4"/>
  <c r="Q7773" i="4"/>
  <c r="P7773" i="4"/>
  <c r="O7773" i="4"/>
  <c r="N7773" i="4"/>
  <c r="M7773" i="4"/>
  <c r="U7772" i="4"/>
  <c r="T7772" i="4"/>
  <c r="S7772" i="4"/>
  <c r="R7772" i="4"/>
  <c r="Q7772" i="4"/>
  <c r="P7772" i="4"/>
  <c r="O7772" i="4"/>
  <c r="N7772" i="4"/>
  <c r="M7772" i="4"/>
  <c r="U7771" i="4"/>
  <c r="T7771" i="4"/>
  <c r="S7771" i="4"/>
  <c r="R7771" i="4"/>
  <c r="Q7771" i="4"/>
  <c r="P7771" i="4"/>
  <c r="O7771" i="4"/>
  <c r="N7771" i="4"/>
  <c r="M7771" i="4"/>
  <c r="U7770" i="4"/>
  <c r="T7770" i="4"/>
  <c r="S7770" i="4"/>
  <c r="R7770" i="4"/>
  <c r="Q7770" i="4"/>
  <c r="P7770" i="4"/>
  <c r="O7770" i="4"/>
  <c r="N7770" i="4"/>
  <c r="M7770" i="4"/>
  <c r="U7769" i="4"/>
  <c r="T7769" i="4"/>
  <c r="S7769" i="4"/>
  <c r="R7769" i="4"/>
  <c r="Q7769" i="4"/>
  <c r="P7769" i="4"/>
  <c r="O7769" i="4"/>
  <c r="N7769" i="4"/>
  <c r="M7769" i="4"/>
  <c r="U7768" i="4"/>
  <c r="T7768" i="4"/>
  <c r="S7768" i="4"/>
  <c r="R7768" i="4"/>
  <c r="Q7768" i="4"/>
  <c r="P7768" i="4"/>
  <c r="O7768" i="4"/>
  <c r="N7768" i="4"/>
  <c r="M7768" i="4"/>
  <c r="U7767" i="4"/>
  <c r="T7767" i="4"/>
  <c r="S7767" i="4"/>
  <c r="R7767" i="4"/>
  <c r="Q7767" i="4"/>
  <c r="P7767" i="4"/>
  <c r="O7767" i="4"/>
  <c r="N7767" i="4"/>
  <c r="M7767" i="4"/>
  <c r="U7766" i="4"/>
  <c r="T7766" i="4"/>
  <c r="S7766" i="4"/>
  <c r="R7766" i="4"/>
  <c r="Q7766" i="4"/>
  <c r="P7766" i="4"/>
  <c r="O7766" i="4"/>
  <c r="N7766" i="4"/>
  <c r="M7766" i="4"/>
  <c r="U7765" i="4"/>
  <c r="T7765" i="4"/>
  <c r="S7765" i="4"/>
  <c r="R7765" i="4"/>
  <c r="Q7765" i="4"/>
  <c r="P7765" i="4"/>
  <c r="O7765" i="4"/>
  <c r="N7765" i="4"/>
  <c r="M7765" i="4"/>
  <c r="U7764" i="4"/>
  <c r="T7764" i="4"/>
  <c r="S7764" i="4"/>
  <c r="R7764" i="4"/>
  <c r="Q7764" i="4"/>
  <c r="P7764" i="4"/>
  <c r="O7764" i="4"/>
  <c r="N7764" i="4"/>
  <c r="M7764" i="4"/>
  <c r="U7763" i="4"/>
  <c r="T7763" i="4"/>
  <c r="S7763" i="4"/>
  <c r="R7763" i="4"/>
  <c r="Q7763" i="4"/>
  <c r="P7763" i="4"/>
  <c r="O7763" i="4"/>
  <c r="N7763" i="4"/>
  <c r="M7763" i="4"/>
  <c r="U7762" i="4"/>
  <c r="T7762" i="4"/>
  <c r="S7762" i="4"/>
  <c r="R7762" i="4"/>
  <c r="Q7762" i="4"/>
  <c r="P7762" i="4"/>
  <c r="O7762" i="4"/>
  <c r="N7762" i="4"/>
  <c r="M7762" i="4"/>
  <c r="U7761" i="4"/>
  <c r="T7761" i="4"/>
  <c r="S7761" i="4"/>
  <c r="R7761" i="4"/>
  <c r="Q7761" i="4"/>
  <c r="P7761" i="4"/>
  <c r="O7761" i="4"/>
  <c r="N7761" i="4"/>
  <c r="M7761" i="4"/>
  <c r="U7760" i="4"/>
  <c r="T7760" i="4"/>
  <c r="S7760" i="4"/>
  <c r="R7760" i="4"/>
  <c r="Q7760" i="4"/>
  <c r="P7760" i="4"/>
  <c r="O7760" i="4"/>
  <c r="N7760" i="4"/>
  <c r="M7760" i="4"/>
  <c r="U7759" i="4"/>
  <c r="T7759" i="4"/>
  <c r="S7759" i="4"/>
  <c r="R7759" i="4"/>
  <c r="Q7759" i="4"/>
  <c r="P7759" i="4"/>
  <c r="O7759" i="4"/>
  <c r="N7759" i="4"/>
  <c r="M7759" i="4"/>
  <c r="U7758" i="4"/>
  <c r="T7758" i="4"/>
  <c r="S7758" i="4"/>
  <c r="R7758" i="4"/>
  <c r="Q7758" i="4"/>
  <c r="P7758" i="4"/>
  <c r="O7758" i="4"/>
  <c r="N7758" i="4"/>
  <c r="M7758" i="4"/>
  <c r="U7757" i="4"/>
  <c r="T7757" i="4"/>
  <c r="S7757" i="4"/>
  <c r="R7757" i="4"/>
  <c r="Q7757" i="4"/>
  <c r="P7757" i="4"/>
  <c r="O7757" i="4"/>
  <c r="N7757" i="4"/>
  <c r="M7757" i="4"/>
  <c r="U7756" i="4"/>
  <c r="T7756" i="4"/>
  <c r="S7756" i="4"/>
  <c r="R7756" i="4"/>
  <c r="Q7756" i="4"/>
  <c r="P7756" i="4"/>
  <c r="O7756" i="4"/>
  <c r="N7756" i="4"/>
  <c r="M7756" i="4"/>
  <c r="U7755" i="4"/>
  <c r="T7755" i="4"/>
  <c r="S7755" i="4"/>
  <c r="R7755" i="4"/>
  <c r="Q7755" i="4"/>
  <c r="P7755" i="4"/>
  <c r="O7755" i="4"/>
  <c r="N7755" i="4"/>
  <c r="M7755" i="4"/>
  <c r="U7754" i="4"/>
  <c r="T7754" i="4"/>
  <c r="S7754" i="4"/>
  <c r="R7754" i="4"/>
  <c r="Q7754" i="4"/>
  <c r="P7754" i="4"/>
  <c r="O7754" i="4"/>
  <c r="N7754" i="4"/>
  <c r="M7754" i="4"/>
  <c r="U7753" i="4"/>
  <c r="T7753" i="4"/>
  <c r="S7753" i="4"/>
  <c r="R7753" i="4"/>
  <c r="Q7753" i="4"/>
  <c r="P7753" i="4"/>
  <c r="O7753" i="4"/>
  <c r="N7753" i="4"/>
  <c r="M7753" i="4"/>
  <c r="U7752" i="4"/>
  <c r="T7752" i="4"/>
  <c r="S7752" i="4"/>
  <c r="R7752" i="4"/>
  <c r="Q7752" i="4"/>
  <c r="P7752" i="4"/>
  <c r="O7752" i="4"/>
  <c r="N7752" i="4"/>
  <c r="M7752" i="4"/>
  <c r="U7751" i="4"/>
  <c r="T7751" i="4"/>
  <c r="S7751" i="4"/>
  <c r="R7751" i="4"/>
  <c r="Q7751" i="4"/>
  <c r="P7751" i="4"/>
  <c r="O7751" i="4"/>
  <c r="N7751" i="4"/>
  <c r="M7751" i="4"/>
  <c r="U7750" i="4"/>
  <c r="T7750" i="4"/>
  <c r="S7750" i="4"/>
  <c r="R7750" i="4"/>
  <c r="Q7750" i="4"/>
  <c r="P7750" i="4"/>
  <c r="O7750" i="4"/>
  <c r="N7750" i="4"/>
  <c r="M7750" i="4"/>
  <c r="U7749" i="4"/>
  <c r="T7749" i="4"/>
  <c r="S7749" i="4"/>
  <c r="R7749" i="4"/>
  <c r="Q7749" i="4"/>
  <c r="P7749" i="4"/>
  <c r="O7749" i="4"/>
  <c r="N7749" i="4"/>
  <c r="M7749" i="4"/>
  <c r="U7748" i="4"/>
  <c r="T7748" i="4"/>
  <c r="S7748" i="4"/>
  <c r="R7748" i="4"/>
  <c r="Q7748" i="4"/>
  <c r="P7748" i="4"/>
  <c r="O7748" i="4"/>
  <c r="N7748" i="4"/>
  <c r="M7748" i="4"/>
  <c r="U7747" i="4"/>
  <c r="T7747" i="4"/>
  <c r="S7747" i="4"/>
  <c r="R7747" i="4"/>
  <c r="Q7747" i="4"/>
  <c r="P7747" i="4"/>
  <c r="O7747" i="4"/>
  <c r="N7747" i="4"/>
  <c r="M7747" i="4"/>
  <c r="U7746" i="4"/>
  <c r="T7746" i="4"/>
  <c r="S7746" i="4"/>
  <c r="R7746" i="4"/>
  <c r="Q7746" i="4"/>
  <c r="P7746" i="4"/>
  <c r="O7746" i="4"/>
  <c r="N7746" i="4"/>
  <c r="M7746" i="4"/>
  <c r="U7745" i="4"/>
  <c r="T7745" i="4"/>
  <c r="S7745" i="4"/>
  <c r="R7745" i="4"/>
  <c r="Q7745" i="4"/>
  <c r="P7745" i="4"/>
  <c r="O7745" i="4"/>
  <c r="N7745" i="4"/>
  <c r="M7745" i="4"/>
  <c r="U7744" i="4"/>
  <c r="T7744" i="4"/>
  <c r="S7744" i="4"/>
  <c r="R7744" i="4"/>
  <c r="Q7744" i="4"/>
  <c r="P7744" i="4"/>
  <c r="O7744" i="4"/>
  <c r="N7744" i="4"/>
  <c r="M7744" i="4"/>
  <c r="U7743" i="4"/>
  <c r="T7743" i="4"/>
  <c r="S7743" i="4"/>
  <c r="R7743" i="4"/>
  <c r="Q7743" i="4"/>
  <c r="P7743" i="4"/>
  <c r="O7743" i="4"/>
  <c r="N7743" i="4"/>
  <c r="M7743" i="4"/>
  <c r="U7742" i="4"/>
  <c r="T7742" i="4"/>
  <c r="S7742" i="4"/>
  <c r="R7742" i="4"/>
  <c r="Q7742" i="4"/>
  <c r="P7742" i="4"/>
  <c r="O7742" i="4"/>
  <c r="N7742" i="4"/>
  <c r="M7742" i="4"/>
  <c r="U7741" i="4"/>
  <c r="T7741" i="4"/>
  <c r="S7741" i="4"/>
  <c r="R7741" i="4"/>
  <c r="Q7741" i="4"/>
  <c r="P7741" i="4"/>
  <c r="O7741" i="4"/>
  <c r="N7741" i="4"/>
  <c r="M7741" i="4"/>
  <c r="U7740" i="4"/>
  <c r="T7740" i="4"/>
  <c r="S7740" i="4"/>
  <c r="R7740" i="4"/>
  <c r="Q7740" i="4"/>
  <c r="P7740" i="4"/>
  <c r="O7740" i="4"/>
  <c r="N7740" i="4"/>
  <c r="M7740" i="4"/>
  <c r="U7739" i="4"/>
  <c r="T7739" i="4"/>
  <c r="S7739" i="4"/>
  <c r="R7739" i="4"/>
  <c r="Q7739" i="4"/>
  <c r="P7739" i="4"/>
  <c r="O7739" i="4"/>
  <c r="N7739" i="4"/>
  <c r="M7739" i="4"/>
  <c r="U7738" i="4"/>
  <c r="T7738" i="4"/>
  <c r="S7738" i="4"/>
  <c r="R7738" i="4"/>
  <c r="Q7738" i="4"/>
  <c r="P7738" i="4"/>
  <c r="O7738" i="4"/>
  <c r="N7738" i="4"/>
  <c r="M7738" i="4"/>
  <c r="U7737" i="4"/>
  <c r="T7737" i="4"/>
  <c r="S7737" i="4"/>
  <c r="R7737" i="4"/>
  <c r="Q7737" i="4"/>
  <c r="P7737" i="4"/>
  <c r="O7737" i="4"/>
  <c r="N7737" i="4"/>
  <c r="M7737" i="4"/>
  <c r="U7736" i="4"/>
  <c r="T7736" i="4"/>
  <c r="S7736" i="4"/>
  <c r="R7736" i="4"/>
  <c r="Q7736" i="4"/>
  <c r="P7736" i="4"/>
  <c r="O7736" i="4"/>
  <c r="N7736" i="4"/>
  <c r="M7736" i="4"/>
  <c r="U7735" i="4"/>
  <c r="T7735" i="4"/>
  <c r="S7735" i="4"/>
  <c r="R7735" i="4"/>
  <c r="Q7735" i="4"/>
  <c r="P7735" i="4"/>
  <c r="O7735" i="4"/>
  <c r="N7735" i="4"/>
  <c r="M7735" i="4"/>
  <c r="U7734" i="4"/>
  <c r="T7734" i="4"/>
  <c r="S7734" i="4"/>
  <c r="R7734" i="4"/>
  <c r="Q7734" i="4"/>
  <c r="P7734" i="4"/>
  <c r="O7734" i="4"/>
  <c r="N7734" i="4"/>
  <c r="M7734" i="4"/>
  <c r="U7733" i="4"/>
  <c r="T7733" i="4"/>
  <c r="S7733" i="4"/>
  <c r="R7733" i="4"/>
  <c r="Q7733" i="4"/>
  <c r="P7733" i="4"/>
  <c r="O7733" i="4"/>
  <c r="N7733" i="4"/>
  <c r="M7733" i="4"/>
  <c r="U7732" i="4"/>
  <c r="T7732" i="4"/>
  <c r="S7732" i="4"/>
  <c r="R7732" i="4"/>
  <c r="Q7732" i="4"/>
  <c r="P7732" i="4"/>
  <c r="O7732" i="4"/>
  <c r="N7732" i="4"/>
  <c r="M7732" i="4"/>
  <c r="U7731" i="4"/>
  <c r="T7731" i="4"/>
  <c r="S7731" i="4"/>
  <c r="R7731" i="4"/>
  <c r="Q7731" i="4"/>
  <c r="P7731" i="4"/>
  <c r="O7731" i="4"/>
  <c r="N7731" i="4"/>
  <c r="M7731" i="4"/>
  <c r="U7730" i="4"/>
  <c r="T7730" i="4"/>
  <c r="S7730" i="4"/>
  <c r="R7730" i="4"/>
  <c r="Q7730" i="4"/>
  <c r="P7730" i="4"/>
  <c r="O7730" i="4"/>
  <c r="N7730" i="4"/>
  <c r="M7730" i="4"/>
  <c r="U7729" i="4"/>
  <c r="T7729" i="4"/>
  <c r="S7729" i="4"/>
  <c r="R7729" i="4"/>
  <c r="Q7729" i="4"/>
  <c r="P7729" i="4"/>
  <c r="O7729" i="4"/>
  <c r="N7729" i="4"/>
  <c r="M7729" i="4"/>
  <c r="U7728" i="4"/>
  <c r="T7728" i="4"/>
  <c r="S7728" i="4"/>
  <c r="R7728" i="4"/>
  <c r="Q7728" i="4"/>
  <c r="P7728" i="4"/>
  <c r="O7728" i="4"/>
  <c r="N7728" i="4"/>
  <c r="M7728" i="4"/>
  <c r="U7727" i="4"/>
  <c r="T7727" i="4"/>
  <c r="S7727" i="4"/>
  <c r="R7727" i="4"/>
  <c r="Q7727" i="4"/>
  <c r="P7727" i="4"/>
  <c r="O7727" i="4"/>
  <c r="N7727" i="4"/>
  <c r="M7727" i="4"/>
  <c r="U7726" i="4"/>
  <c r="T7726" i="4"/>
  <c r="S7726" i="4"/>
  <c r="R7726" i="4"/>
  <c r="Q7726" i="4"/>
  <c r="P7726" i="4"/>
  <c r="O7726" i="4"/>
  <c r="N7726" i="4"/>
  <c r="M7726" i="4"/>
  <c r="U7725" i="4"/>
  <c r="T7725" i="4"/>
  <c r="S7725" i="4"/>
  <c r="R7725" i="4"/>
  <c r="Q7725" i="4"/>
  <c r="P7725" i="4"/>
  <c r="O7725" i="4"/>
  <c r="N7725" i="4"/>
  <c r="M7725" i="4"/>
  <c r="U7724" i="4"/>
  <c r="T7724" i="4"/>
  <c r="S7724" i="4"/>
  <c r="R7724" i="4"/>
  <c r="Q7724" i="4"/>
  <c r="P7724" i="4"/>
  <c r="O7724" i="4"/>
  <c r="N7724" i="4"/>
  <c r="M7724" i="4"/>
  <c r="U7723" i="4"/>
  <c r="T7723" i="4"/>
  <c r="S7723" i="4"/>
  <c r="R7723" i="4"/>
  <c r="Q7723" i="4"/>
  <c r="P7723" i="4"/>
  <c r="O7723" i="4"/>
  <c r="N7723" i="4"/>
  <c r="M7723" i="4"/>
  <c r="U7722" i="4"/>
  <c r="T7722" i="4"/>
  <c r="S7722" i="4"/>
  <c r="R7722" i="4"/>
  <c r="Q7722" i="4"/>
  <c r="P7722" i="4"/>
  <c r="O7722" i="4"/>
  <c r="N7722" i="4"/>
  <c r="M7722" i="4"/>
  <c r="U7721" i="4"/>
  <c r="T7721" i="4"/>
  <c r="S7721" i="4"/>
  <c r="R7721" i="4"/>
  <c r="Q7721" i="4"/>
  <c r="P7721" i="4"/>
  <c r="O7721" i="4"/>
  <c r="N7721" i="4"/>
  <c r="M7721" i="4"/>
  <c r="U7720" i="4"/>
  <c r="T7720" i="4"/>
  <c r="S7720" i="4"/>
  <c r="R7720" i="4"/>
  <c r="Q7720" i="4"/>
  <c r="P7720" i="4"/>
  <c r="O7720" i="4"/>
  <c r="N7720" i="4"/>
  <c r="M7720" i="4"/>
  <c r="U7719" i="4"/>
  <c r="T7719" i="4"/>
  <c r="S7719" i="4"/>
  <c r="R7719" i="4"/>
  <c r="Q7719" i="4"/>
  <c r="P7719" i="4"/>
  <c r="O7719" i="4"/>
  <c r="N7719" i="4"/>
  <c r="M7719" i="4"/>
  <c r="U7718" i="4"/>
  <c r="T7718" i="4"/>
  <c r="S7718" i="4"/>
  <c r="R7718" i="4"/>
  <c r="Q7718" i="4"/>
  <c r="P7718" i="4"/>
  <c r="O7718" i="4"/>
  <c r="N7718" i="4"/>
  <c r="M7718" i="4"/>
  <c r="U7717" i="4"/>
  <c r="T7717" i="4"/>
  <c r="S7717" i="4"/>
  <c r="R7717" i="4"/>
  <c r="Q7717" i="4"/>
  <c r="P7717" i="4"/>
  <c r="O7717" i="4"/>
  <c r="N7717" i="4"/>
  <c r="M7717" i="4"/>
  <c r="U7716" i="4"/>
  <c r="T7716" i="4"/>
  <c r="S7716" i="4"/>
  <c r="R7716" i="4"/>
  <c r="Q7716" i="4"/>
  <c r="P7716" i="4"/>
  <c r="O7716" i="4"/>
  <c r="N7716" i="4"/>
  <c r="M7716" i="4"/>
  <c r="U7715" i="4"/>
  <c r="T7715" i="4"/>
  <c r="S7715" i="4"/>
  <c r="R7715" i="4"/>
  <c r="Q7715" i="4"/>
  <c r="P7715" i="4"/>
  <c r="O7715" i="4"/>
  <c r="N7715" i="4"/>
  <c r="M7715" i="4"/>
  <c r="U7714" i="4"/>
  <c r="T7714" i="4"/>
  <c r="S7714" i="4"/>
  <c r="R7714" i="4"/>
  <c r="Q7714" i="4"/>
  <c r="P7714" i="4"/>
  <c r="O7714" i="4"/>
  <c r="N7714" i="4"/>
  <c r="M7714" i="4"/>
  <c r="U7713" i="4"/>
  <c r="T7713" i="4"/>
  <c r="S7713" i="4"/>
  <c r="R7713" i="4"/>
  <c r="Q7713" i="4"/>
  <c r="P7713" i="4"/>
  <c r="O7713" i="4"/>
  <c r="N7713" i="4"/>
  <c r="M7713" i="4"/>
  <c r="U7712" i="4"/>
  <c r="T7712" i="4"/>
  <c r="S7712" i="4"/>
  <c r="R7712" i="4"/>
  <c r="Q7712" i="4"/>
  <c r="P7712" i="4"/>
  <c r="O7712" i="4"/>
  <c r="N7712" i="4"/>
  <c r="M7712" i="4"/>
  <c r="U7711" i="4"/>
  <c r="T7711" i="4"/>
  <c r="S7711" i="4"/>
  <c r="R7711" i="4"/>
  <c r="Q7711" i="4"/>
  <c r="P7711" i="4"/>
  <c r="O7711" i="4"/>
  <c r="N7711" i="4"/>
  <c r="M7711" i="4"/>
  <c r="U7710" i="4"/>
  <c r="T7710" i="4"/>
  <c r="S7710" i="4"/>
  <c r="R7710" i="4"/>
  <c r="Q7710" i="4"/>
  <c r="P7710" i="4"/>
  <c r="O7710" i="4"/>
  <c r="N7710" i="4"/>
  <c r="M7710" i="4"/>
  <c r="U7709" i="4"/>
  <c r="T7709" i="4"/>
  <c r="S7709" i="4"/>
  <c r="R7709" i="4"/>
  <c r="Q7709" i="4"/>
  <c r="P7709" i="4"/>
  <c r="O7709" i="4"/>
  <c r="N7709" i="4"/>
  <c r="M7709" i="4"/>
  <c r="U7708" i="4"/>
  <c r="T7708" i="4"/>
  <c r="S7708" i="4"/>
  <c r="R7708" i="4"/>
  <c r="Q7708" i="4"/>
  <c r="P7708" i="4"/>
  <c r="O7708" i="4"/>
  <c r="N7708" i="4"/>
  <c r="M7708" i="4"/>
  <c r="U7707" i="4"/>
  <c r="T7707" i="4"/>
  <c r="S7707" i="4"/>
  <c r="R7707" i="4"/>
  <c r="Q7707" i="4"/>
  <c r="P7707" i="4"/>
  <c r="O7707" i="4"/>
  <c r="N7707" i="4"/>
  <c r="M7707" i="4"/>
  <c r="U7706" i="4"/>
  <c r="T7706" i="4"/>
  <c r="S7706" i="4"/>
  <c r="R7706" i="4"/>
  <c r="Q7706" i="4"/>
  <c r="P7706" i="4"/>
  <c r="O7706" i="4"/>
  <c r="N7706" i="4"/>
  <c r="M7706" i="4"/>
  <c r="U7705" i="4"/>
  <c r="T7705" i="4"/>
  <c r="S7705" i="4"/>
  <c r="R7705" i="4"/>
  <c r="Q7705" i="4"/>
  <c r="P7705" i="4"/>
  <c r="O7705" i="4"/>
  <c r="N7705" i="4"/>
  <c r="M7705" i="4"/>
  <c r="U7704" i="4"/>
  <c r="T7704" i="4"/>
  <c r="S7704" i="4"/>
  <c r="R7704" i="4"/>
  <c r="Q7704" i="4"/>
  <c r="P7704" i="4"/>
  <c r="O7704" i="4"/>
  <c r="N7704" i="4"/>
  <c r="M7704" i="4"/>
  <c r="U7703" i="4"/>
  <c r="T7703" i="4"/>
  <c r="S7703" i="4"/>
  <c r="R7703" i="4"/>
  <c r="Q7703" i="4"/>
  <c r="P7703" i="4"/>
  <c r="O7703" i="4"/>
  <c r="N7703" i="4"/>
  <c r="M7703" i="4"/>
  <c r="U7702" i="4"/>
  <c r="T7702" i="4"/>
  <c r="S7702" i="4"/>
  <c r="R7702" i="4"/>
  <c r="Q7702" i="4"/>
  <c r="P7702" i="4"/>
  <c r="O7702" i="4"/>
  <c r="N7702" i="4"/>
  <c r="M7702" i="4"/>
  <c r="U7701" i="4"/>
  <c r="T7701" i="4"/>
  <c r="S7701" i="4"/>
  <c r="R7701" i="4"/>
  <c r="Q7701" i="4"/>
  <c r="P7701" i="4"/>
  <c r="O7701" i="4"/>
  <c r="N7701" i="4"/>
  <c r="M7701" i="4"/>
  <c r="U7700" i="4"/>
  <c r="T7700" i="4"/>
  <c r="S7700" i="4"/>
  <c r="R7700" i="4"/>
  <c r="Q7700" i="4"/>
  <c r="P7700" i="4"/>
  <c r="O7700" i="4"/>
  <c r="N7700" i="4"/>
  <c r="M7700" i="4"/>
  <c r="U7699" i="4"/>
  <c r="T7699" i="4"/>
  <c r="S7699" i="4"/>
  <c r="R7699" i="4"/>
  <c r="Q7699" i="4"/>
  <c r="P7699" i="4"/>
  <c r="O7699" i="4"/>
  <c r="N7699" i="4"/>
  <c r="M7699" i="4"/>
  <c r="U7698" i="4"/>
  <c r="T7698" i="4"/>
  <c r="S7698" i="4"/>
  <c r="R7698" i="4"/>
  <c r="Q7698" i="4"/>
  <c r="P7698" i="4"/>
  <c r="O7698" i="4"/>
  <c r="N7698" i="4"/>
  <c r="M7698" i="4"/>
  <c r="U7697" i="4"/>
  <c r="T7697" i="4"/>
  <c r="S7697" i="4"/>
  <c r="R7697" i="4"/>
  <c r="Q7697" i="4"/>
  <c r="P7697" i="4"/>
  <c r="O7697" i="4"/>
  <c r="N7697" i="4"/>
  <c r="M7697" i="4"/>
  <c r="U7696" i="4"/>
  <c r="T7696" i="4"/>
  <c r="S7696" i="4"/>
  <c r="R7696" i="4"/>
  <c r="Q7696" i="4"/>
  <c r="P7696" i="4"/>
  <c r="O7696" i="4"/>
  <c r="N7696" i="4"/>
  <c r="M7696" i="4"/>
  <c r="U7695" i="4"/>
  <c r="T7695" i="4"/>
  <c r="S7695" i="4"/>
  <c r="R7695" i="4"/>
  <c r="Q7695" i="4"/>
  <c r="P7695" i="4"/>
  <c r="O7695" i="4"/>
  <c r="N7695" i="4"/>
  <c r="M7695" i="4"/>
  <c r="U7694" i="4"/>
  <c r="T7694" i="4"/>
  <c r="S7694" i="4"/>
  <c r="R7694" i="4"/>
  <c r="Q7694" i="4"/>
  <c r="P7694" i="4"/>
  <c r="O7694" i="4"/>
  <c r="N7694" i="4"/>
  <c r="M7694" i="4"/>
  <c r="U7693" i="4"/>
  <c r="T7693" i="4"/>
  <c r="S7693" i="4"/>
  <c r="R7693" i="4"/>
  <c r="Q7693" i="4"/>
  <c r="P7693" i="4"/>
  <c r="O7693" i="4"/>
  <c r="N7693" i="4"/>
  <c r="M7693" i="4"/>
  <c r="U7692" i="4"/>
  <c r="T7692" i="4"/>
  <c r="S7692" i="4"/>
  <c r="R7692" i="4"/>
  <c r="Q7692" i="4"/>
  <c r="P7692" i="4"/>
  <c r="O7692" i="4"/>
  <c r="N7692" i="4"/>
  <c r="M7692" i="4"/>
  <c r="U7691" i="4"/>
  <c r="T7691" i="4"/>
  <c r="S7691" i="4"/>
  <c r="R7691" i="4"/>
  <c r="Q7691" i="4"/>
  <c r="P7691" i="4"/>
  <c r="O7691" i="4"/>
  <c r="N7691" i="4"/>
  <c r="M7691" i="4"/>
  <c r="U7690" i="4"/>
  <c r="T7690" i="4"/>
  <c r="S7690" i="4"/>
  <c r="R7690" i="4"/>
  <c r="Q7690" i="4"/>
  <c r="P7690" i="4"/>
  <c r="O7690" i="4"/>
  <c r="N7690" i="4"/>
  <c r="M7690" i="4"/>
  <c r="U7689" i="4"/>
  <c r="T7689" i="4"/>
  <c r="S7689" i="4"/>
  <c r="R7689" i="4"/>
  <c r="Q7689" i="4"/>
  <c r="P7689" i="4"/>
  <c r="O7689" i="4"/>
  <c r="N7689" i="4"/>
  <c r="M7689" i="4"/>
  <c r="U7688" i="4"/>
  <c r="T7688" i="4"/>
  <c r="S7688" i="4"/>
  <c r="R7688" i="4"/>
  <c r="Q7688" i="4"/>
  <c r="P7688" i="4"/>
  <c r="O7688" i="4"/>
  <c r="N7688" i="4"/>
  <c r="M7688" i="4"/>
  <c r="U7687" i="4"/>
  <c r="T7687" i="4"/>
  <c r="S7687" i="4"/>
  <c r="R7687" i="4"/>
  <c r="Q7687" i="4"/>
  <c r="P7687" i="4"/>
  <c r="O7687" i="4"/>
  <c r="N7687" i="4"/>
  <c r="M7687" i="4"/>
  <c r="U7686" i="4"/>
  <c r="T7686" i="4"/>
  <c r="S7686" i="4"/>
  <c r="R7686" i="4"/>
  <c r="Q7686" i="4"/>
  <c r="P7686" i="4"/>
  <c r="O7686" i="4"/>
  <c r="N7686" i="4"/>
  <c r="M7686" i="4"/>
  <c r="U7685" i="4"/>
  <c r="T7685" i="4"/>
  <c r="S7685" i="4"/>
  <c r="R7685" i="4"/>
  <c r="Q7685" i="4"/>
  <c r="P7685" i="4"/>
  <c r="O7685" i="4"/>
  <c r="N7685" i="4"/>
  <c r="M7685" i="4"/>
  <c r="U7684" i="4"/>
  <c r="T7684" i="4"/>
  <c r="S7684" i="4"/>
  <c r="R7684" i="4"/>
  <c r="Q7684" i="4"/>
  <c r="P7684" i="4"/>
  <c r="O7684" i="4"/>
  <c r="N7684" i="4"/>
  <c r="M7684" i="4"/>
  <c r="U7683" i="4"/>
  <c r="T7683" i="4"/>
  <c r="S7683" i="4"/>
  <c r="R7683" i="4"/>
  <c r="Q7683" i="4"/>
  <c r="P7683" i="4"/>
  <c r="O7683" i="4"/>
  <c r="N7683" i="4"/>
  <c r="M7683" i="4"/>
  <c r="U7682" i="4"/>
  <c r="T7682" i="4"/>
  <c r="S7682" i="4"/>
  <c r="R7682" i="4"/>
  <c r="Q7682" i="4"/>
  <c r="P7682" i="4"/>
  <c r="O7682" i="4"/>
  <c r="N7682" i="4"/>
  <c r="M7682" i="4"/>
  <c r="U7681" i="4"/>
  <c r="T7681" i="4"/>
  <c r="S7681" i="4"/>
  <c r="R7681" i="4"/>
  <c r="Q7681" i="4"/>
  <c r="P7681" i="4"/>
  <c r="O7681" i="4"/>
  <c r="N7681" i="4"/>
  <c r="M7681" i="4"/>
  <c r="U7680" i="4"/>
  <c r="T7680" i="4"/>
  <c r="S7680" i="4"/>
  <c r="R7680" i="4"/>
  <c r="Q7680" i="4"/>
  <c r="P7680" i="4"/>
  <c r="O7680" i="4"/>
  <c r="N7680" i="4"/>
  <c r="M7680" i="4"/>
  <c r="U7679" i="4"/>
  <c r="T7679" i="4"/>
  <c r="S7679" i="4"/>
  <c r="R7679" i="4"/>
  <c r="Q7679" i="4"/>
  <c r="P7679" i="4"/>
  <c r="O7679" i="4"/>
  <c r="N7679" i="4"/>
  <c r="M7679" i="4"/>
  <c r="U7678" i="4"/>
  <c r="T7678" i="4"/>
  <c r="S7678" i="4"/>
  <c r="R7678" i="4"/>
  <c r="Q7678" i="4"/>
  <c r="P7678" i="4"/>
  <c r="O7678" i="4"/>
  <c r="N7678" i="4"/>
  <c r="M7678" i="4"/>
  <c r="U7677" i="4"/>
  <c r="T7677" i="4"/>
  <c r="S7677" i="4"/>
  <c r="R7677" i="4"/>
  <c r="Q7677" i="4"/>
  <c r="P7677" i="4"/>
  <c r="O7677" i="4"/>
  <c r="N7677" i="4"/>
  <c r="M7677" i="4"/>
  <c r="U7676" i="4"/>
  <c r="T7676" i="4"/>
  <c r="S7676" i="4"/>
  <c r="R7676" i="4"/>
  <c r="Q7676" i="4"/>
  <c r="P7676" i="4"/>
  <c r="O7676" i="4"/>
  <c r="N7676" i="4"/>
  <c r="M7676" i="4"/>
  <c r="U7675" i="4"/>
  <c r="T7675" i="4"/>
  <c r="S7675" i="4"/>
  <c r="R7675" i="4"/>
  <c r="Q7675" i="4"/>
  <c r="P7675" i="4"/>
  <c r="O7675" i="4"/>
  <c r="N7675" i="4"/>
  <c r="M7675" i="4"/>
  <c r="U7674" i="4"/>
  <c r="T7674" i="4"/>
  <c r="S7674" i="4"/>
  <c r="R7674" i="4"/>
  <c r="Q7674" i="4"/>
  <c r="P7674" i="4"/>
  <c r="O7674" i="4"/>
  <c r="N7674" i="4"/>
  <c r="M7674" i="4"/>
  <c r="U7673" i="4"/>
  <c r="T7673" i="4"/>
  <c r="S7673" i="4"/>
  <c r="R7673" i="4"/>
  <c r="Q7673" i="4"/>
  <c r="P7673" i="4"/>
  <c r="O7673" i="4"/>
  <c r="N7673" i="4"/>
  <c r="M7673" i="4"/>
  <c r="U7672" i="4"/>
  <c r="T7672" i="4"/>
  <c r="S7672" i="4"/>
  <c r="R7672" i="4"/>
  <c r="Q7672" i="4"/>
  <c r="P7672" i="4"/>
  <c r="O7672" i="4"/>
  <c r="N7672" i="4"/>
  <c r="M7672" i="4"/>
  <c r="U7671" i="4"/>
  <c r="T7671" i="4"/>
  <c r="S7671" i="4"/>
  <c r="R7671" i="4"/>
  <c r="Q7671" i="4"/>
  <c r="P7671" i="4"/>
  <c r="O7671" i="4"/>
  <c r="N7671" i="4"/>
  <c r="M7671" i="4"/>
  <c r="U7670" i="4"/>
  <c r="T7670" i="4"/>
  <c r="S7670" i="4"/>
  <c r="R7670" i="4"/>
  <c r="Q7670" i="4"/>
  <c r="P7670" i="4"/>
  <c r="O7670" i="4"/>
  <c r="N7670" i="4"/>
  <c r="M7670" i="4"/>
  <c r="U7669" i="4"/>
  <c r="T7669" i="4"/>
  <c r="S7669" i="4"/>
  <c r="R7669" i="4"/>
  <c r="Q7669" i="4"/>
  <c r="P7669" i="4"/>
  <c r="O7669" i="4"/>
  <c r="N7669" i="4"/>
  <c r="M7669" i="4"/>
  <c r="U7668" i="4"/>
  <c r="T7668" i="4"/>
  <c r="S7668" i="4"/>
  <c r="R7668" i="4"/>
  <c r="Q7668" i="4"/>
  <c r="P7668" i="4"/>
  <c r="O7668" i="4"/>
  <c r="N7668" i="4"/>
  <c r="M7668" i="4"/>
  <c r="U7667" i="4"/>
  <c r="T7667" i="4"/>
  <c r="S7667" i="4"/>
  <c r="R7667" i="4"/>
  <c r="Q7667" i="4"/>
  <c r="P7667" i="4"/>
  <c r="O7667" i="4"/>
  <c r="N7667" i="4"/>
  <c r="M7667" i="4"/>
  <c r="U7666" i="4"/>
  <c r="T7666" i="4"/>
  <c r="S7666" i="4"/>
  <c r="R7666" i="4"/>
  <c r="Q7666" i="4"/>
  <c r="P7666" i="4"/>
  <c r="O7666" i="4"/>
  <c r="N7666" i="4"/>
  <c r="M7666" i="4"/>
  <c r="U7665" i="4"/>
  <c r="T7665" i="4"/>
  <c r="S7665" i="4"/>
  <c r="R7665" i="4"/>
  <c r="Q7665" i="4"/>
  <c r="P7665" i="4"/>
  <c r="O7665" i="4"/>
  <c r="N7665" i="4"/>
  <c r="M7665" i="4"/>
  <c r="U7664" i="4"/>
  <c r="T7664" i="4"/>
  <c r="S7664" i="4"/>
  <c r="R7664" i="4"/>
  <c r="Q7664" i="4"/>
  <c r="P7664" i="4"/>
  <c r="O7664" i="4"/>
  <c r="N7664" i="4"/>
  <c r="M7664" i="4"/>
  <c r="U7663" i="4"/>
  <c r="T7663" i="4"/>
  <c r="S7663" i="4"/>
  <c r="R7663" i="4"/>
  <c r="Q7663" i="4"/>
  <c r="P7663" i="4"/>
  <c r="O7663" i="4"/>
  <c r="N7663" i="4"/>
  <c r="M7663" i="4"/>
  <c r="U7662" i="4"/>
  <c r="T7662" i="4"/>
  <c r="S7662" i="4"/>
  <c r="R7662" i="4"/>
  <c r="Q7662" i="4"/>
  <c r="P7662" i="4"/>
  <c r="O7662" i="4"/>
  <c r="N7662" i="4"/>
  <c r="M7662" i="4"/>
  <c r="U7661" i="4"/>
  <c r="T7661" i="4"/>
  <c r="S7661" i="4"/>
  <c r="R7661" i="4"/>
  <c r="Q7661" i="4"/>
  <c r="P7661" i="4"/>
  <c r="O7661" i="4"/>
  <c r="N7661" i="4"/>
  <c r="M7661" i="4"/>
  <c r="U7660" i="4"/>
  <c r="T7660" i="4"/>
  <c r="S7660" i="4"/>
  <c r="R7660" i="4"/>
  <c r="Q7660" i="4"/>
  <c r="P7660" i="4"/>
  <c r="O7660" i="4"/>
  <c r="N7660" i="4"/>
  <c r="M7660" i="4"/>
  <c r="U7659" i="4"/>
  <c r="T7659" i="4"/>
  <c r="S7659" i="4"/>
  <c r="R7659" i="4"/>
  <c r="Q7659" i="4"/>
  <c r="P7659" i="4"/>
  <c r="O7659" i="4"/>
  <c r="N7659" i="4"/>
  <c r="M7659" i="4"/>
  <c r="U7658" i="4"/>
  <c r="T7658" i="4"/>
  <c r="S7658" i="4"/>
  <c r="R7658" i="4"/>
  <c r="Q7658" i="4"/>
  <c r="P7658" i="4"/>
  <c r="O7658" i="4"/>
  <c r="N7658" i="4"/>
  <c r="M7658" i="4"/>
  <c r="U7657" i="4"/>
  <c r="T7657" i="4"/>
  <c r="S7657" i="4"/>
  <c r="R7657" i="4"/>
  <c r="Q7657" i="4"/>
  <c r="P7657" i="4"/>
  <c r="O7657" i="4"/>
  <c r="N7657" i="4"/>
  <c r="M7657" i="4"/>
  <c r="U7656" i="4"/>
  <c r="T7656" i="4"/>
  <c r="S7656" i="4"/>
  <c r="R7656" i="4"/>
  <c r="Q7656" i="4"/>
  <c r="P7656" i="4"/>
  <c r="O7656" i="4"/>
  <c r="N7656" i="4"/>
  <c r="M7656" i="4"/>
  <c r="U7655" i="4"/>
  <c r="T7655" i="4"/>
  <c r="S7655" i="4"/>
  <c r="R7655" i="4"/>
  <c r="Q7655" i="4"/>
  <c r="P7655" i="4"/>
  <c r="O7655" i="4"/>
  <c r="N7655" i="4"/>
  <c r="M7655" i="4"/>
  <c r="U7654" i="4"/>
  <c r="T7654" i="4"/>
  <c r="S7654" i="4"/>
  <c r="R7654" i="4"/>
  <c r="Q7654" i="4"/>
  <c r="P7654" i="4"/>
  <c r="O7654" i="4"/>
  <c r="N7654" i="4"/>
  <c r="M7654" i="4"/>
  <c r="U7653" i="4"/>
  <c r="T7653" i="4"/>
  <c r="S7653" i="4"/>
  <c r="R7653" i="4"/>
  <c r="Q7653" i="4"/>
  <c r="P7653" i="4"/>
  <c r="O7653" i="4"/>
  <c r="N7653" i="4"/>
  <c r="M7653" i="4"/>
  <c r="U7652" i="4"/>
  <c r="T7652" i="4"/>
  <c r="S7652" i="4"/>
  <c r="R7652" i="4"/>
  <c r="Q7652" i="4"/>
  <c r="P7652" i="4"/>
  <c r="O7652" i="4"/>
  <c r="N7652" i="4"/>
  <c r="M7652" i="4"/>
  <c r="U7651" i="4"/>
  <c r="T7651" i="4"/>
  <c r="S7651" i="4"/>
  <c r="R7651" i="4"/>
  <c r="Q7651" i="4"/>
  <c r="P7651" i="4"/>
  <c r="O7651" i="4"/>
  <c r="N7651" i="4"/>
  <c r="M7651" i="4"/>
  <c r="U7650" i="4"/>
  <c r="T7650" i="4"/>
  <c r="S7650" i="4"/>
  <c r="R7650" i="4"/>
  <c r="Q7650" i="4"/>
  <c r="P7650" i="4"/>
  <c r="O7650" i="4"/>
  <c r="N7650" i="4"/>
  <c r="M7650" i="4"/>
  <c r="U7649" i="4"/>
  <c r="T7649" i="4"/>
  <c r="S7649" i="4"/>
  <c r="R7649" i="4"/>
  <c r="Q7649" i="4"/>
  <c r="P7649" i="4"/>
  <c r="O7649" i="4"/>
  <c r="N7649" i="4"/>
  <c r="M7649" i="4"/>
  <c r="U7648" i="4"/>
  <c r="T7648" i="4"/>
  <c r="S7648" i="4"/>
  <c r="R7648" i="4"/>
  <c r="Q7648" i="4"/>
  <c r="P7648" i="4"/>
  <c r="O7648" i="4"/>
  <c r="N7648" i="4"/>
  <c r="M7648" i="4"/>
  <c r="U7647" i="4"/>
  <c r="T7647" i="4"/>
  <c r="S7647" i="4"/>
  <c r="R7647" i="4"/>
  <c r="Q7647" i="4"/>
  <c r="P7647" i="4"/>
  <c r="O7647" i="4"/>
  <c r="N7647" i="4"/>
  <c r="M7647" i="4"/>
  <c r="U7646" i="4"/>
  <c r="T7646" i="4"/>
  <c r="S7646" i="4"/>
  <c r="R7646" i="4"/>
  <c r="Q7646" i="4"/>
  <c r="P7646" i="4"/>
  <c r="O7646" i="4"/>
  <c r="N7646" i="4"/>
  <c r="M7646" i="4"/>
  <c r="U7645" i="4"/>
  <c r="T7645" i="4"/>
  <c r="S7645" i="4"/>
  <c r="R7645" i="4"/>
  <c r="Q7645" i="4"/>
  <c r="P7645" i="4"/>
  <c r="O7645" i="4"/>
  <c r="N7645" i="4"/>
  <c r="M7645" i="4"/>
  <c r="U7644" i="4"/>
  <c r="T7644" i="4"/>
  <c r="S7644" i="4"/>
  <c r="R7644" i="4"/>
  <c r="Q7644" i="4"/>
  <c r="P7644" i="4"/>
  <c r="O7644" i="4"/>
  <c r="N7644" i="4"/>
  <c r="M7644" i="4"/>
  <c r="U7643" i="4"/>
  <c r="T7643" i="4"/>
  <c r="S7643" i="4"/>
  <c r="R7643" i="4"/>
  <c r="Q7643" i="4"/>
  <c r="P7643" i="4"/>
  <c r="O7643" i="4"/>
  <c r="N7643" i="4"/>
  <c r="M7643" i="4"/>
  <c r="U7642" i="4"/>
  <c r="T7642" i="4"/>
  <c r="S7642" i="4"/>
  <c r="R7642" i="4"/>
  <c r="Q7642" i="4"/>
  <c r="P7642" i="4"/>
  <c r="O7642" i="4"/>
  <c r="N7642" i="4"/>
  <c r="M7642" i="4"/>
  <c r="U7641" i="4"/>
  <c r="T7641" i="4"/>
  <c r="S7641" i="4"/>
  <c r="R7641" i="4"/>
  <c r="Q7641" i="4"/>
  <c r="P7641" i="4"/>
  <c r="O7641" i="4"/>
  <c r="N7641" i="4"/>
  <c r="M7641" i="4"/>
  <c r="U7640" i="4"/>
  <c r="T7640" i="4"/>
  <c r="S7640" i="4"/>
  <c r="R7640" i="4"/>
  <c r="Q7640" i="4"/>
  <c r="P7640" i="4"/>
  <c r="O7640" i="4"/>
  <c r="N7640" i="4"/>
  <c r="M7640" i="4"/>
  <c r="U7639" i="4"/>
  <c r="T7639" i="4"/>
  <c r="S7639" i="4"/>
  <c r="R7639" i="4"/>
  <c r="Q7639" i="4"/>
  <c r="P7639" i="4"/>
  <c r="O7639" i="4"/>
  <c r="N7639" i="4"/>
  <c r="M7639" i="4"/>
  <c r="U7638" i="4"/>
  <c r="T7638" i="4"/>
  <c r="S7638" i="4"/>
  <c r="R7638" i="4"/>
  <c r="Q7638" i="4"/>
  <c r="P7638" i="4"/>
  <c r="O7638" i="4"/>
  <c r="N7638" i="4"/>
  <c r="M7638" i="4"/>
  <c r="U7637" i="4"/>
  <c r="T7637" i="4"/>
  <c r="S7637" i="4"/>
  <c r="R7637" i="4"/>
  <c r="Q7637" i="4"/>
  <c r="P7637" i="4"/>
  <c r="O7637" i="4"/>
  <c r="N7637" i="4"/>
  <c r="M7637" i="4"/>
  <c r="U7636" i="4"/>
  <c r="T7636" i="4"/>
  <c r="S7636" i="4"/>
  <c r="R7636" i="4"/>
  <c r="Q7636" i="4"/>
  <c r="P7636" i="4"/>
  <c r="O7636" i="4"/>
  <c r="N7636" i="4"/>
  <c r="M7636" i="4"/>
  <c r="U7635" i="4"/>
  <c r="T7635" i="4"/>
  <c r="S7635" i="4"/>
  <c r="R7635" i="4"/>
  <c r="Q7635" i="4"/>
  <c r="P7635" i="4"/>
  <c r="O7635" i="4"/>
  <c r="N7635" i="4"/>
  <c r="M7635" i="4"/>
  <c r="U7634" i="4"/>
  <c r="T7634" i="4"/>
  <c r="S7634" i="4"/>
  <c r="R7634" i="4"/>
  <c r="Q7634" i="4"/>
  <c r="P7634" i="4"/>
  <c r="O7634" i="4"/>
  <c r="N7634" i="4"/>
  <c r="M7634" i="4"/>
  <c r="U7633" i="4"/>
  <c r="T7633" i="4"/>
  <c r="S7633" i="4"/>
  <c r="R7633" i="4"/>
  <c r="Q7633" i="4"/>
  <c r="P7633" i="4"/>
  <c r="O7633" i="4"/>
  <c r="N7633" i="4"/>
  <c r="M7633" i="4"/>
  <c r="U7632" i="4"/>
  <c r="T7632" i="4"/>
  <c r="S7632" i="4"/>
  <c r="R7632" i="4"/>
  <c r="Q7632" i="4"/>
  <c r="P7632" i="4"/>
  <c r="O7632" i="4"/>
  <c r="N7632" i="4"/>
  <c r="M7632" i="4"/>
  <c r="U7631" i="4"/>
  <c r="T7631" i="4"/>
  <c r="S7631" i="4"/>
  <c r="R7631" i="4"/>
  <c r="Q7631" i="4"/>
  <c r="P7631" i="4"/>
  <c r="O7631" i="4"/>
  <c r="N7631" i="4"/>
  <c r="M7631" i="4"/>
  <c r="U7630" i="4"/>
  <c r="T7630" i="4"/>
  <c r="S7630" i="4"/>
  <c r="R7630" i="4"/>
  <c r="Q7630" i="4"/>
  <c r="P7630" i="4"/>
  <c r="O7630" i="4"/>
  <c r="N7630" i="4"/>
  <c r="M7630" i="4"/>
  <c r="U7629" i="4"/>
  <c r="T7629" i="4"/>
  <c r="S7629" i="4"/>
  <c r="R7629" i="4"/>
  <c r="Q7629" i="4"/>
  <c r="P7629" i="4"/>
  <c r="O7629" i="4"/>
  <c r="N7629" i="4"/>
  <c r="M7629" i="4"/>
  <c r="U7628" i="4"/>
  <c r="T7628" i="4"/>
  <c r="S7628" i="4"/>
  <c r="R7628" i="4"/>
  <c r="Q7628" i="4"/>
  <c r="P7628" i="4"/>
  <c r="O7628" i="4"/>
  <c r="N7628" i="4"/>
  <c r="M7628" i="4"/>
  <c r="U7627" i="4"/>
  <c r="T7627" i="4"/>
  <c r="S7627" i="4"/>
  <c r="R7627" i="4"/>
  <c r="Q7627" i="4"/>
  <c r="P7627" i="4"/>
  <c r="O7627" i="4"/>
  <c r="N7627" i="4"/>
  <c r="M7627" i="4"/>
  <c r="U7626" i="4"/>
  <c r="T7626" i="4"/>
  <c r="S7626" i="4"/>
  <c r="R7626" i="4"/>
  <c r="Q7626" i="4"/>
  <c r="P7626" i="4"/>
  <c r="O7626" i="4"/>
  <c r="N7626" i="4"/>
  <c r="M7626" i="4"/>
  <c r="U7625" i="4"/>
  <c r="T7625" i="4"/>
  <c r="S7625" i="4"/>
  <c r="R7625" i="4"/>
  <c r="Q7625" i="4"/>
  <c r="P7625" i="4"/>
  <c r="O7625" i="4"/>
  <c r="N7625" i="4"/>
  <c r="M7625" i="4"/>
  <c r="U7624" i="4"/>
  <c r="T7624" i="4"/>
  <c r="S7624" i="4"/>
  <c r="R7624" i="4"/>
  <c r="Q7624" i="4"/>
  <c r="P7624" i="4"/>
  <c r="O7624" i="4"/>
  <c r="N7624" i="4"/>
  <c r="M7624" i="4"/>
  <c r="U7623" i="4"/>
  <c r="T7623" i="4"/>
  <c r="S7623" i="4"/>
  <c r="R7623" i="4"/>
  <c r="Q7623" i="4"/>
  <c r="P7623" i="4"/>
  <c r="O7623" i="4"/>
  <c r="N7623" i="4"/>
  <c r="M7623" i="4"/>
  <c r="U7622" i="4"/>
  <c r="T7622" i="4"/>
  <c r="S7622" i="4"/>
  <c r="R7622" i="4"/>
  <c r="Q7622" i="4"/>
  <c r="P7622" i="4"/>
  <c r="O7622" i="4"/>
  <c r="N7622" i="4"/>
  <c r="M7622" i="4"/>
  <c r="U7621" i="4"/>
  <c r="T7621" i="4"/>
  <c r="S7621" i="4"/>
  <c r="R7621" i="4"/>
  <c r="Q7621" i="4"/>
  <c r="P7621" i="4"/>
  <c r="O7621" i="4"/>
  <c r="N7621" i="4"/>
  <c r="M7621" i="4"/>
  <c r="U7620" i="4"/>
  <c r="T7620" i="4"/>
  <c r="S7620" i="4"/>
  <c r="R7620" i="4"/>
  <c r="Q7620" i="4"/>
  <c r="P7620" i="4"/>
  <c r="O7620" i="4"/>
  <c r="N7620" i="4"/>
  <c r="M7620" i="4"/>
  <c r="U7619" i="4"/>
  <c r="T7619" i="4"/>
  <c r="S7619" i="4"/>
  <c r="R7619" i="4"/>
  <c r="Q7619" i="4"/>
  <c r="P7619" i="4"/>
  <c r="O7619" i="4"/>
  <c r="N7619" i="4"/>
  <c r="M7619" i="4"/>
  <c r="U7618" i="4"/>
  <c r="T7618" i="4"/>
  <c r="S7618" i="4"/>
  <c r="R7618" i="4"/>
  <c r="Q7618" i="4"/>
  <c r="P7618" i="4"/>
  <c r="O7618" i="4"/>
  <c r="N7618" i="4"/>
  <c r="M7618" i="4"/>
  <c r="U7617" i="4"/>
  <c r="T7617" i="4"/>
  <c r="S7617" i="4"/>
  <c r="R7617" i="4"/>
  <c r="Q7617" i="4"/>
  <c r="P7617" i="4"/>
  <c r="O7617" i="4"/>
  <c r="N7617" i="4"/>
  <c r="M7617" i="4"/>
  <c r="U7616" i="4"/>
  <c r="T7616" i="4"/>
  <c r="S7616" i="4"/>
  <c r="R7616" i="4"/>
  <c r="Q7616" i="4"/>
  <c r="P7616" i="4"/>
  <c r="O7616" i="4"/>
  <c r="N7616" i="4"/>
  <c r="M7616" i="4"/>
  <c r="U7615" i="4"/>
  <c r="T7615" i="4"/>
  <c r="S7615" i="4"/>
  <c r="R7615" i="4"/>
  <c r="Q7615" i="4"/>
  <c r="P7615" i="4"/>
  <c r="O7615" i="4"/>
  <c r="N7615" i="4"/>
  <c r="M7615" i="4"/>
  <c r="U7614" i="4"/>
  <c r="T7614" i="4"/>
  <c r="S7614" i="4"/>
  <c r="R7614" i="4"/>
  <c r="Q7614" i="4"/>
  <c r="P7614" i="4"/>
  <c r="O7614" i="4"/>
  <c r="N7614" i="4"/>
  <c r="M7614" i="4"/>
  <c r="U7613" i="4"/>
  <c r="T7613" i="4"/>
  <c r="S7613" i="4"/>
  <c r="R7613" i="4"/>
  <c r="Q7613" i="4"/>
  <c r="P7613" i="4"/>
  <c r="O7613" i="4"/>
  <c r="N7613" i="4"/>
  <c r="M7613" i="4"/>
  <c r="U7612" i="4"/>
  <c r="T7612" i="4"/>
  <c r="S7612" i="4"/>
  <c r="R7612" i="4"/>
  <c r="Q7612" i="4"/>
  <c r="P7612" i="4"/>
  <c r="O7612" i="4"/>
  <c r="N7612" i="4"/>
  <c r="M7612" i="4"/>
  <c r="U7611" i="4"/>
  <c r="T7611" i="4"/>
  <c r="S7611" i="4"/>
  <c r="R7611" i="4"/>
  <c r="Q7611" i="4"/>
  <c r="P7611" i="4"/>
  <c r="O7611" i="4"/>
  <c r="N7611" i="4"/>
  <c r="M7611" i="4"/>
  <c r="U7610" i="4"/>
  <c r="T7610" i="4"/>
  <c r="S7610" i="4"/>
  <c r="R7610" i="4"/>
  <c r="Q7610" i="4"/>
  <c r="P7610" i="4"/>
  <c r="O7610" i="4"/>
  <c r="N7610" i="4"/>
  <c r="M7610" i="4"/>
  <c r="U7609" i="4"/>
  <c r="T7609" i="4"/>
  <c r="S7609" i="4"/>
  <c r="R7609" i="4"/>
  <c r="Q7609" i="4"/>
  <c r="P7609" i="4"/>
  <c r="O7609" i="4"/>
  <c r="N7609" i="4"/>
  <c r="M7609" i="4"/>
  <c r="U7608" i="4"/>
  <c r="T7608" i="4"/>
  <c r="S7608" i="4"/>
  <c r="R7608" i="4"/>
  <c r="Q7608" i="4"/>
  <c r="P7608" i="4"/>
  <c r="O7608" i="4"/>
  <c r="N7608" i="4"/>
  <c r="M7608" i="4"/>
  <c r="U7607" i="4"/>
  <c r="T7607" i="4"/>
  <c r="S7607" i="4"/>
  <c r="R7607" i="4"/>
  <c r="Q7607" i="4"/>
  <c r="P7607" i="4"/>
  <c r="O7607" i="4"/>
  <c r="N7607" i="4"/>
  <c r="M7607" i="4"/>
  <c r="U7606" i="4"/>
  <c r="T7606" i="4"/>
  <c r="S7606" i="4"/>
  <c r="R7606" i="4"/>
  <c r="Q7606" i="4"/>
  <c r="P7606" i="4"/>
  <c r="O7606" i="4"/>
  <c r="N7606" i="4"/>
  <c r="M7606" i="4"/>
  <c r="U7605" i="4"/>
  <c r="T7605" i="4"/>
  <c r="S7605" i="4"/>
  <c r="R7605" i="4"/>
  <c r="Q7605" i="4"/>
  <c r="P7605" i="4"/>
  <c r="O7605" i="4"/>
  <c r="N7605" i="4"/>
  <c r="M7605" i="4"/>
  <c r="U7604" i="4"/>
  <c r="T7604" i="4"/>
  <c r="S7604" i="4"/>
  <c r="R7604" i="4"/>
  <c r="Q7604" i="4"/>
  <c r="P7604" i="4"/>
  <c r="O7604" i="4"/>
  <c r="N7604" i="4"/>
  <c r="M7604" i="4"/>
  <c r="U7603" i="4"/>
  <c r="T7603" i="4"/>
  <c r="S7603" i="4"/>
  <c r="R7603" i="4"/>
  <c r="Q7603" i="4"/>
  <c r="P7603" i="4"/>
  <c r="O7603" i="4"/>
  <c r="N7603" i="4"/>
  <c r="M7603" i="4"/>
  <c r="U7602" i="4"/>
  <c r="T7602" i="4"/>
  <c r="S7602" i="4"/>
  <c r="R7602" i="4"/>
  <c r="Q7602" i="4"/>
  <c r="P7602" i="4"/>
  <c r="O7602" i="4"/>
  <c r="N7602" i="4"/>
  <c r="M7602" i="4"/>
  <c r="U7601" i="4"/>
  <c r="T7601" i="4"/>
  <c r="S7601" i="4"/>
  <c r="R7601" i="4"/>
  <c r="Q7601" i="4"/>
  <c r="P7601" i="4"/>
  <c r="O7601" i="4"/>
  <c r="N7601" i="4"/>
  <c r="M7601" i="4"/>
  <c r="U7600" i="4"/>
  <c r="T7600" i="4"/>
  <c r="S7600" i="4"/>
  <c r="R7600" i="4"/>
  <c r="Q7600" i="4"/>
  <c r="P7600" i="4"/>
  <c r="O7600" i="4"/>
  <c r="N7600" i="4"/>
  <c r="M7600" i="4"/>
  <c r="U7599" i="4"/>
  <c r="T7599" i="4"/>
  <c r="S7599" i="4"/>
  <c r="R7599" i="4"/>
  <c r="Q7599" i="4"/>
  <c r="P7599" i="4"/>
  <c r="O7599" i="4"/>
  <c r="N7599" i="4"/>
  <c r="M7599" i="4"/>
  <c r="U7598" i="4"/>
  <c r="T7598" i="4"/>
  <c r="S7598" i="4"/>
  <c r="R7598" i="4"/>
  <c r="Q7598" i="4"/>
  <c r="P7598" i="4"/>
  <c r="O7598" i="4"/>
  <c r="N7598" i="4"/>
  <c r="M7598" i="4"/>
  <c r="U7597" i="4"/>
  <c r="T7597" i="4"/>
  <c r="S7597" i="4"/>
  <c r="R7597" i="4"/>
  <c r="Q7597" i="4"/>
  <c r="P7597" i="4"/>
  <c r="O7597" i="4"/>
  <c r="N7597" i="4"/>
  <c r="M7597" i="4"/>
  <c r="U7596" i="4"/>
  <c r="T7596" i="4"/>
  <c r="S7596" i="4"/>
  <c r="R7596" i="4"/>
  <c r="Q7596" i="4"/>
  <c r="P7596" i="4"/>
  <c r="O7596" i="4"/>
  <c r="N7596" i="4"/>
  <c r="M7596" i="4"/>
  <c r="U7595" i="4"/>
  <c r="T7595" i="4"/>
  <c r="S7595" i="4"/>
  <c r="R7595" i="4"/>
  <c r="Q7595" i="4"/>
  <c r="P7595" i="4"/>
  <c r="O7595" i="4"/>
  <c r="N7595" i="4"/>
  <c r="M7595" i="4"/>
  <c r="U7594" i="4"/>
  <c r="T7594" i="4"/>
  <c r="S7594" i="4"/>
  <c r="R7594" i="4"/>
  <c r="Q7594" i="4"/>
  <c r="P7594" i="4"/>
  <c r="O7594" i="4"/>
  <c r="N7594" i="4"/>
  <c r="M7594" i="4"/>
  <c r="U7593" i="4"/>
  <c r="T7593" i="4"/>
  <c r="S7593" i="4"/>
  <c r="R7593" i="4"/>
  <c r="Q7593" i="4"/>
  <c r="P7593" i="4"/>
  <c r="O7593" i="4"/>
  <c r="N7593" i="4"/>
  <c r="M7593" i="4"/>
  <c r="U7592" i="4"/>
  <c r="T7592" i="4"/>
  <c r="S7592" i="4"/>
  <c r="R7592" i="4"/>
  <c r="Q7592" i="4"/>
  <c r="P7592" i="4"/>
  <c r="O7592" i="4"/>
  <c r="N7592" i="4"/>
  <c r="M7592" i="4"/>
  <c r="U7591" i="4"/>
  <c r="T7591" i="4"/>
  <c r="S7591" i="4"/>
  <c r="R7591" i="4"/>
  <c r="Q7591" i="4"/>
  <c r="P7591" i="4"/>
  <c r="O7591" i="4"/>
  <c r="N7591" i="4"/>
  <c r="M7591" i="4"/>
  <c r="U7590" i="4"/>
  <c r="T7590" i="4"/>
  <c r="S7590" i="4"/>
  <c r="R7590" i="4"/>
  <c r="Q7590" i="4"/>
  <c r="P7590" i="4"/>
  <c r="O7590" i="4"/>
  <c r="N7590" i="4"/>
  <c r="M7590" i="4"/>
  <c r="U7589" i="4"/>
  <c r="T7589" i="4"/>
  <c r="S7589" i="4"/>
  <c r="R7589" i="4"/>
  <c r="Q7589" i="4"/>
  <c r="P7589" i="4"/>
  <c r="O7589" i="4"/>
  <c r="N7589" i="4"/>
  <c r="M7589" i="4"/>
  <c r="U7588" i="4"/>
  <c r="T7588" i="4"/>
  <c r="S7588" i="4"/>
  <c r="R7588" i="4"/>
  <c r="Q7588" i="4"/>
  <c r="P7588" i="4"/>
  <c r="O7588" i="4"/>
  <c r="N7588" i="4"/>
  <c r="M7588" i="4"/>
  <c r="U7587" i="4"/>
  <c r="T7587" i="4"/>
  <c r="S7587" i="4"/>
  <c r="R7587" i="4"/>
  <c r="Q7587" i="4"/>
  <c r="P7587" i="4"/>
  <c r="O7587" i="4"/>
  <c r="N7587" i="4"/>
  <c r="M7587" i="4"/>
  <c r="U7586" i="4"/>
  <c r="T7586" i="4"/>
  <c r="S7586" i="4"/>
  <c r="R7586" i="4"/>
  <c r="Q7586" i="4"/>
  <c r="P7586" i="4"/>
  <c r="O7586" i="4"/>
  <c r="N7586" i="4"/>
  <c r="M7586" i="4"/>
  <c r="U7585" i="4"/>
  <c r="T7585" i="4"/>
  <c r="S7585" i="4"/>
  <c r="R7585" i="4"/>
  <c r="Q7585" i="4"/>
  <c r="P7585" i="4"/>
  <c r="O7585" i="4"/>
  <c r="N7585" i="4"/>
  <c r="M7585" i="4"/>
  <c r="U7584" i="4"/>
  <c r="T7584" i="4"/>
  <c r="S7584" i="4"/>
  <c r="R7584" i="4"/>
  <c r="Q7584" i="4"/>
  <c r="P7584" i="4"/>
  <c r="O7584" i="4"/>
  <c r="N7584" i="4"/>
  <c r="M7584" i="4"/>
  <c r="U7583" i="4"/>
  <c r="T7583" i="4"/>
  <c r="S7583" i="4"/>
  <c r="R7583" i="4"/>
  <c r="Q7583" i="4"/>
  <c r="P7583" i="4"/>
  <c r="O7583" i="4"/>
  <c r="N7583" i="4"/>
  <c r="M7583" i="4"/>
  <c r="U7582" i="4"/>
  <c r="T7582" i="4"/>
  <c r="S7582" i="4"/>
  <c r="R7582" i="4"/>
  <c r="Q7582" i="4"/>
  <c r="P7582" i="4"/>
  <c r="O7582" i="4"/>
  <c r="N7582" i="4"/>
  <c r="M7582" i="4"/>
  <c r="U7581" i="4"/>
  <c r="T7581" i="4"/>
  <c r="S7581" i="4"/>
  <c r="R7581" i="4"/>
  <c r="Q7581" i="4"/>
  <c r="P7581" i="4"/>
  <c r="O7581" i="4"/>
  <c r="N7581" i="4"/>
  <c r="M7581" i="4"/>
  <c r="U7580" i="4"/>
  <c r="T7580" i="4"/>
  <c r="S7580" i="4"/>
  <c r="R7580" i="4"/>
  <c r="Q7580" i="4"/>
  <c r="P7580" i="4"/>
  <c r="O7580" i="4"/>
  <c r="N7580" i="4"/>
  <c r="M7580" i="4"/>
  <c r="U7579" i="4"/>
  <c r="T7579" i="4"/>
  <c r="S7579" i="4"/>
  <c r="R7579" i="4"/>
  <c r="Q7579" i="4"/>
  <c r="P7579" i="4"/>
  <c r="O7579" i="4"/>
  <c r="N7579" i="4"/>
  <c r="M7579" i="4"/>
  <c r="U7578" i="4"/>
  <c r="T7578" i="4"/>
  <c r="S7578" i="4"/>
  <c r="R7578" i="4"/>
  <c r="Q7578" i="4"/>
  <c r="P7578" i="4"/>
  <c r="O7578" i="4"/>
  <c r="N7578" i="4"/>
  <c r="M7578" i="4"/>
  <c r="U7577" i="4"/>
  <c r="T7577" i="4"/>
  <c r="S7577" i="4"/>
  <c r="R7577" i="4"/>
  <c r="Q7577" i="4"/>
  <c r="P7577" i="4"/>
  <c r="O7577" i="4"/>
  <c r="N7577" i="4"/>
  <c r="M7577" i="4"/>
  <c r="U7576" i="4"/>
  <c r="T7576" i="4"/>
  <c r="S7576" i="4"/>
  <c r="R7576" i="4"/>
  <c r="Q7576" i="4"/>
  <c r="P7576" i="4"/>
  <c r="O7576" i="4"/>
  <c r="N7576" i="4"/>
  <c r="M7576" i="4"/>
  <c r="U7575" i="4"/>
  <c r="T7575" i="4"/>
  <c r="S7575" i="4"/>
  <c r="R7575" i="4"/>
  <c r="Q7575" i="4"/>
  <c r="P7575" i="4"/>
  <c r="O7575" i="4"/>
  <c r="N7575" i="4"/>
  <c r="M7575" i="4"/>
  <c r="U7574" i="4"/>
  <c r="T7574" i="4"/>
  <c r="S7574" i="4"/>
  <c r="R7574" i="4"/>
  <c r="Q7574" i="4"/>
  <c r="P7574" i="4"/>
  <c r="O7574" i="4"/>
  <c r="N7574" i="4"/>
  <c r="M7574" i="4"/>
  <c r="U7573" i="4"/>
  <c r="T7573" i="4"/>
  <c r="S7573" i="4"/>
  <c r="R7573" i="4"/>
  <c r="Q7573" i="4"/>
  <c r="P7573" i="4"/>
  <c r="O7573" i="4"/>
  <c r="N7573" i="4"/>
  <c r="M7573" i="4"/>
  <c r="U7572" i="4"/>
  <c r="T7572" i="4"/>
  <c r="S7572" i="4"/>
  <c r="R7572" i="4"/>
  <c r="Q7572" i="4"/>
  <c r="P7572" i="4"/>
  <c r="O7572" i="4"/>
  <c r="N7572" i="4"/>
  <c r="M7572" i="4"/>
  <c r="U7571" i="4"/>
  <c r="T7571" i="4"/>
  <c r="S7571" i="4"/>
  <c r="R7571" i="4"/>
  <c r="Q7571" i="4"/>
  <c r="P7571" i="4"/>
  <c r="O7571" i="4"/>
  <c r="N7571" i="4"/>
  <c r="M7571" i="4"/>
  <c r="U7570" i="4"/>
  <c r="T7570" i="4"/>
  <c r="S7570" i="4"/>
  <c r="R7570" i="4"/>
  <c r="Q7570" i="4"/>
  <c r="P7570" i="4"/>
  <c r="O7570" i="4"/>
  <c r="N7570" i="4"/>
  <c r="M7570" i="4"/>
  <c r="U7569" i="4"/>
  <c r="T7569" i="4"/>
  <c r="S7569" i="4"/>
  <c r="R7569" i="4"/>
  <c r="Q7569" i="4"/>
  <c r="P7569" i="4"/>
  <c r="O7569" i="4"/>
  <c r="N7569" i="4"/>
  <c r="M7569" i="4"/>
  <c r="U7568" i="4"/>
  <c r="T7568" i="4"/>
  <c r="S7568" i="4"/>
  <c r="R7568" i="4"/>
  <c r="Q7568" i="4"/>
  <c r="P7568" i="4"/>
  <c r="O7568" i="4"/>
  <c r="N7568" i="4"/>
  <c r="M7568" i="4"/>
  <c r="U7567" i="4"/>
  <c r="T7567" i="4"/>
  <c r="S7567" i="4"/>
  <c r="R7567" i="4"/>
  <c r="Q7567" i="4"/>
  <c r="P7567" i="4"/>
  <c r="O7567" i="4"/>
  <c r="N7567" i="4"/>
  <c r="M7567" i="4"/>
  <c r="U7566" i="4"/>
  <c r="T7566" i="4"/>
  <c r="S7566" i="4"/>
  <c r="R7566" i="4"/>
  <c r="Q7566" i="4"/>
  <c r="P7566" i="4"/>
  <c r="O7566" i="4"/>
  <c r="N7566" i="4"/>
  <c r="M7566" i="4"/>
  <c r="U7565" i="4"/>
  <c r="T7565" i="4"/>
  <c r="S7565" i="4"/>
  <c r="R7565" i="4"/>
  <c r="Q7565" i="4"/>
  <c r="P7565" i="4"/>
  <c r="O7565" i="4"/>
  <c r="N7565" i="4"/>
  <c r="M7565" i="4"/>
  <c r="U7564" i="4"/>
  <c r="T7564" i="4"/>
  <c r="S7564" i="4"/>
  <c r="R7564" i="4"/>
  <c r="Q7564" i="4"/>
  <c r="P7564" i="4"/>
  <c r="O7564" i="4"/>
  <c r="N7564" i="4"/>
  <c r="M7564" i="4"/>
  <c r="U7563" i="4"/>
  <c r="T7563" i="4"/>
  <c r="S7563" i="4"/>
  <c r="R7563" i="4"/>
  <c r="Q7563" i="4"/>
  <c r="P7563" i="4"/>
  <c r="O7563" i="4"/>
  <c r="N7563" i="4"/>
  <c r="M7563" i="4"/>
  <c r="U7562" i="4"/>
  <c r="T7562" i="4"/>
  <c r="S7562" i="4"/>
  <c r="R7562" i="4"/>
  <c r="Q7562" i="4"/>
  <c r="P7562" i="4"/>
  <c r="O7562" i="4"/>
  <c r="N7562" i="4"/>
  <c r="M7562" i="4"/>
  <c r="U7561" i="4"/>
  <c r="T7561" i="4"/>
  <c r="S7561" i="4"/>
  <c r="R7561" i="4"/>
  <c r="Q7561" i="4"/>
  <c r="P7561" i="4"/>
  <c r="O7561" i="4"/>
  <c r="N7561" i="4"/>
  <c r="M7561" i="4"/>
  <c r="U7560" i="4"/>
  <c r="T7560" i="4"/>
  <c r="S7560" i="4"/>
  <c r="R7560" i="4"/>
  <c r="Q7560" i="4"/>
  <c r="P7560" i="4"/>
  <c r="O7560" i="4"/>
  <c r="N7560" i="4"/>
  <c r="M7560" i="4"/>
  <c r="U7559" i="4"/>
  <c r="T7559" i="4"/>
  <c r="S7559" i="4"/>
  <c r="R7559" i="4"/>
  <c r="Q7559" i="4"/>
  <c r="P7559" i="4"/>
  <c r="O7559" i="4"/>
  <c r="N7559" i="4"/>
  <c r="M7559" i="4"/>
  <c r="U7558" i="4"/>
  <c r="T7558" i="4"/>
  <c r="S7558" i="4"/>
  <c r="R7558" i="4"/>
  <c r="Q7558" i="4"/>
  <c r="P7558" i="4"/>
  <c r="O7558" i="4"/>
  <c r="N7558" i="4"/>
  <c r="M7558" i="4"/>
  <c r="U7557" i="4"/>
  <c r="T7557" i="4"/>
  <c r="S7557" i="4"/>
  <c r="R7557" i="4"/>
  <c r="Q7557" i="4"/>
  <c r="P7557" i="4"/>
  <c r="O7557" i="4"/>
  <c r="N7557" i="4"/>
  <c r="M7557" i="4"/>
  <c r="U7556" i="4"/>
  <c r="T7556" i="4"/>
  <c r="S7556" i="4"/>
  <c r="R7556" i="4"/>
  <c r="Q7556" i="4"/>
  <c r="P7556" i="4"/>
  <c r="O7556" i="4"/>
  <c r="N7556" i="4"/>
  <c r="M7556" i="4"/>
  <c r="U7555" i="4"/>
  <c r="T7555" i="4"/>
  <c r="S7555" i="4"/>
  <c r="R7555" i="4"/>
  <c r="Q7555" i="4"/>
  <c r="P7555" i="4"/>
  <c r="O7555" i="4"/>
  <c r="N7555" i="4"/>
  <c r="M7555" i="4"/>
  <c r="U7554" i="4"/>
  <c r="T7554" i="4"/>
  <c r="S7554" i="4"/>
  <c r="R7554" i="4"/>
  <c r="Q7554" i="4"/>
  <c r="P7554" i="4"/>
  <c r="O7554" i="4"/>
  <c r="N7554" i="4"/>
  <c r="M7554" i="4"/>
  <c r="U7553" i="4"/>
  <c r="T7553" i="4"/>
  <c r="S7553" i="4"/>
  <c r="R7553" i="4"/>
  <c r="Q7553" i="4"/>
  <c r="P7553" i="4"/>
  <c r="O7553" i="4"/>
  <c r="N7553" i="4"/>
  <c r="M7553" i="4"/>
  <c r="U7552" i="4"/>
  <c r="T7552" i="4"/>
  <c r="S7552" i="4"/>
  <c r="R7552" i="4"/>
  <c r="Q7552" i="4"/>
  <c r="P7552" i="4"/>
  <c r="O7552" i="4"/>
  <c r="N7552" i="4"/>
  <c r="M7552" i="4"/>
  <c r="U7551" i="4"/>
  <c r="T7551" i="4"/>
  <c r="S7551" i="4"/>
  <c r="R7551" i="4"/>
  <c r="Q7551" i="4"/>
  <c r="P7551" i="4"/>
  <c r="O7551" i="4"/>
  <c r="N7551" i="4"/>
  <c r="M7551" i="4"/>
  <c r="U7550" i="4"/>
  <c r="T7550" i="4"/>
  <c r="S7550" i="4"/>
  <c r="R7550" i="4"/>
  <c r="Q7550" i="4"/>
  <c r="P7550" i="4"/>
  <c r="O7550" i="4"/>
  <c r="N7550" i="4"/>
  <c r="M7550" i="4"/>
  <c r="U7549" i="4"/>
  <c r="T7549" i="4"/>
  <c r="S7549" i="4"/>
  <c r="R7549" i="4"/>
  <c r="Q7549" i="4"/>
  <c r="P7549" i="4"/>
  <c r="O7549" i="4"/>
  <c r="N7549" i="4"/>
  <c r="M7549" i="4"/>
  <c r="U7548" i="4"/>
  <c r="T7548" i="4"/>
  <c r="S7548" i="4"/>
  <c r="R7548" i="4"/>
  <c r="Q7548" i="4"/>
  <c r="P7548" i="4"/>
  <c r="O7548" i="4"/>
  <c r="N7548" i="4"/>
  <c r="M7548" i="4"/>
  <c r="U7547" i="4"/>
  <c r="T7547" i="4"/>
  <c r="S7547" i="4"/>
  <c r="R7547" i="4"/>
  <c r="Q7547" i="4"/>
  <c r="P7547" i="4"/>
  <c r="O7547" i="4"/>
  <c r="N7547" i="4"/>
  <c r="M7547" i="4"/>
  <c r="U7546" i="4"/>
  <c r="T7546" i="4"/>
  <c r="S7546" i="4"/>
  <c r="R7546" i="4"/>
  <c r="Q7546" i="4"/>
  <c r="P7546" i="4"/>
  <c r="O7546" i="4"/>
  <c r="N7546" i="4"/>
  <c r="M7546" i="4"/>
  <c r="U7545" i="4"/>
  <c r="T7545" i="4"/>
  <c r="S7545" i="4"/>
  <c r="R7545" i="4"/>
  <c r="Q7545" i="4"/>
  <c r="P7545" i="4"/>
  <c r="O7545" i="4"/>
  <c r="N7545" i="4"/>
  <c r="M7545" i="4"/>
  <c r="U7544" i="4"/>
  <c r="T7544" i="4"/>
  <c r="S7544" i="4"/>
  <c r="R7544" i="4"/>
  <c r="Q7544" i="4"/>
  <c r="P7544" i="4"/>
  <c r="O7544" i="4"/>
  <c r="N7544" i="4"/>
  <c r="M7544" i="4"/>
  <c r="U7543" i="4"/>
  <c r="T7543" i="4"/>
  <c r="S7543" i="4"/>
  <c r="R7543" i="4"/>
  <c r="Q7543" i="4"/>
  <c r="P7543" i="4"/>
  <c r="O7543" i="4"/>
  <c r="N7543" i="4"/>
  <c r="M7543" i="4"/>
  <c r="U7542" i="4"/>
  <c r="T7542" i="4"/>
  <c r="S7542" i="4"/>
  <c r="R7542" i="4"/>
  <c r="Q7542" i="4"/>
  <c r="P7542" i="4"/>
  <c r="O7542" i="4"/>
  <c r="N7542" i="4"/>
  <c r="M7542" i="4"/>
  <c r="U7541" i="4"/>
  <c r="T7541" i="4"/>
  <c r="S7541" i="4"/>
  <c r="R7541" i="4"/>
  <c r="Q7541" i="4"/>
  <c r="P7541" i="4"/>
  <c r="O7541" i="4"/>
  <c r="N7541" i="4"/>
  <c r="M7541" i="4"/>
  <c r="U7540" i="4"/>
  <c r="T7540" i="4"/>
  <c r="S7540" i="4"/>
  <c r="R7540" i="4"/>
  <c r="Q7540" i="4"/>
  <c r="P7540" i="4"/>
  <c r="O7540" i="4"/>
  <c r="N7540" i="4"/>
  <c r="M7540" i="4"/>
  <c r="U7539" i="4"/>
  <c r="T7539" i="4"/>
  <c r="S7539" i="4"/>
  <c r="R7539" i="4"/>
  <c r="Q7539" i="4"/>
  <c r="P7539" i="4"/>
  <c r="O7539" i="4"/>
  <c r="N7539" i="4"/>
  <c r="M7539" i="4"/>
  <c r="U7538" i="4"/>
  <c r="T7538" i="4"/>
  <c r="S7538" i="4"/>
  <c r="R7538" i="4"/>
  <c r="Q7538" i="4"/>
  <c r="P7538" i="4"/>
  <c r="O7538" i="4"/>
  <c r="N7538" i="4"/>
  <c r="M7538" i="4"/>
  <c r="U7537" i="4"/>
  <c r="T7537" i="4"/>
  <c r="S7537" i="4"/>
  <c r="R7537" i="4"/>
  <c r="Q7537" i="4"/>
  <c r="P7537" i="4"/>
  <c r="O7537" i="4"/>
  <c r="N7537" i="4"/>
  <c r="M7537" i="4"/>
  <c r="U7536" i="4"/>
  <c r="T7536" i="4"/>
  <c r="S7536" i="4"/>
  <c r="R7536" i="4"/>
  <c r="Q7536" i="4"/>
  <c r="P7536" i="4"/>
  <c r="O7536" i="4"/>
  <c r="N7536" i="4"/>
  <c r="M7536" i="4"/>
  <c r="U7535" i="4"/>
  <c r="T7535" i="4"/>
  <c r="S7535" i="4"/>
  <c r="R7535" i="4"/>
  <c r="Q7535" i="4"/>
  <c r="P7535" i="4"/>
  <c r="O7535" i="4"/>
  <c r="N7535" i="4"/>
  <c r="M7535" i="4"/>
  <c r="U7534" i="4"/>
  <c r="T7534" i="4"/>
  <c r="S7534" i="4"/>
  <c r="R7534" i="4"/>
  <c r="Q7534" i="4"/>
  <c r="P7534" i="4"/>
  <c r="O7534" i="4"/>
  <c r="N7534" i="4"/>
  <c r="M7534" i="4"/>
  <c r="U7533" i="4"/>
  <c r="T7533" i="4"/>
  <c r="S7533" i="4"/>
  <c r="R7533" i="4"/>
  <c r="Q7533" i="4"/>
  <c r="P7533" i="4"/>
  <c r="O7533" i="4"/>
  <c r="N7533" i="4"/>
  <c r="M7533" i="4"/>
  <c r="U7532" i="4"/>
  <c r="T7532" i="4"/>
  <c r="S7532" i="4"/>
  <c r="R7532" i="4"/>
  <c r="Q7532" i="4"/>
  <c r="P7532" i="4"/>
  <c r="O7532" i="4"/>
  <c r="N7532" i="4"/>
  <c r="M7532" i="4"/>
  <c r="U7531" i="4"/>
  <c r="T7531" i="4"/>
  <c r="S7531" i="4"/>
  <c r="R7531" i="4"/>
  <c r="Q7531" i="4"/>
  <c r="P7531" i="4"/>
  <c r="O7531" i="4"/>
  <c r="N7531" i="4"/>
  <c r="M7531" i="4"/>
  <c r="U7530" i="4"/>
  <c r="T7530" i="4"/>
  <c r="S7530" i="4"/>
  <c r="R7530" i="4"/>
  <c r="Q7530" i="4"/>
  <c r="P7530" i="4"/>
  <c r="O7530" i="4"/>
  <c r="N7530" i="4"/>
  <c r="M7530" i="4"/>
  <c r="U7529" i="4"/>
  <c r="T7529" i="4"/>
  <c r="S7529" i="4"/>
  <c r="R7529" i="4"/>
  <c r="Q7529" i="4"/>
  <c r="P7529" i="4"/>
  <c r="O7529" i="4"/>
  <c r="N7529" i="4"/>
  <c r="M7529" i="4"/>
  <c r="U7528" i="4"/>
  <c r="T7528" i="4"/>
  <c r="S7528" i="4"/>
  <c r="R7528" i="4"/>
  <c r="Q7528" i="4"/>
  <c r="P7528" i="4"/>
  <c r="O7528" i="4"/>
  <c r="N7528" i="4"/>
  <c r="M7528" i="4"/>
  <c r="U7527" i="4"/>
  <c r="T7527" i="4"/>
  <c r="S7527" i="4"/>
  <c r="R7527" i="4"/>
  <c r="Q7527" i="4"/>
  <c r="P7527" i="4"/>
  <c r="O7527" i="4"/>
  <c r="N7527" i="4"/>
  <c r="M7527" i="4"/>
  <c r="U7526" i="4"/>
  <c r="T7526" i="4"/>
  <c r="S7526" i="4"/>
  <c r="R7526" i="4"/>
  <c r="Q7526" i="4"/>
  <c r="P7526" i="4"/>
  <c r="O7526" i="4"/>
  <c r="N7526" i="4"/>
  <c r="M7526" i="4"/>
  <c r="U7525" i="4"/>
  <c r="T7525" i="4"/>
  <c r="S7525" i="4"/>
  <c r="R7525" i="4"/>
  <c r="Q7525" i="4"/>
  <c r="P7525" i="4"/>
  <c r="O7525" i="4"/>
  <c r="N7525" i="4"/>
  <c r="M7525" i="4"/>
  <c r="U7524" i="4"/>
  <c r="T7524" i="4"/>
  <c r="S7524" i="4"/>
  <c r="R7524" i="4"/>
  <c r="Q7524" i="4"/>
  <c r="P7524" i="4"/>
  <c r="O7524" i="4"/>
  <c r="N7524" i="4"/>
  <c r="M7524" i="4"/>
  <c r="U7523" i="4"/>
  <c r="T7523" i="4"/>
  <c r="S7523" i="4"/>
  <c r="R7523" i="4"/>
  <c r="Q7523" i="4"/>
  <c r="P7523" i="4"/>
  <c r="O7523" i="4"/>
  <c r="N7523" i="4"/>
  <c r="M7523" i="4"/>
  <c r="U7522" i="4"/>
  <c r="T7522" i="4"/>
  <c r="S7522" i="4"/>
  <c r="R7522" i="4"/>
  <c r="Q7522" i="4"/>
  <c r="P7522" i="4"/>
  <c r="O7522" i="4"/>
  <c r="N7522" i="4"/>
  <c r="M7522" i="4"/>
  <c r="U7521" i="4"/>
  <c r="T7521" i="4"/>
  <c r="S7521" i="4"/>
  <c r="R7521" i="4"/>
  <c r="Q7521" i="4"/>
  <c r="P7521" i="4"/>
  <c r="O7521" i="4"/>
  <c r="N7521" i="4"/>
  <c r="M7521" i="4"/>
  <c r="U7520" i="4"/>
  <c r="T7520" i="4"/>
  <c r="S7520" i="4"/>
  <c r="R7520" i="4"/>
  <c r="Q7520" i="4"/>
  <c r="P7520" i="4"/>
  <c r="O7520" i="4"/>
  <c r="N7520" i="4"/>
  <c r="M7520" i="4"/>
  <c r="U7519" i="4"/>
  <c r="T7519" i="4"/>
  <c r="S7519" i="4"/>
  <c r="R7519" i="4"/>
  <c r="Q7519" i="4"/>
  <c r="P7519" i="4"/>
  <c r="O7519" i="4"/>
  <c r="N7519" i="4"/>
  <c r="M7519" i="4"/>
  <c r="U7518" i="4"/>
  <c r="T7518" i="4"/>
  <c r="S7518" i="4"/>
  <c r="R7518" i="4"/>
  <c r="Q7518" i="4"/>
  <c r="P7518" i="4"/>
  <c r="O7518" i="4"/>
  <c r="N7518" i="4"/>
  <c r="M7518" i="4"/>
  <c r="U7517" i="4"/>
  <c r="T7517" i="4"/>
  <c r="S7517" i="4"/>
  <c r="R7517" i="4"/>
  <c r="Q7517" i="4"/>
  <c r="P7517" i="4"/>
  <c r="O7517" i="4"/>
  <c r="N7517" i="4"/>
  <c r="M7517" i="4"/>
  <c r="U7516" i="4"/>
  <c r="T7516" i="4"/>
  <c r="S7516" i="4"/>
  <c r="R7516" i="4"/>
  <c r="Q7516" i="4"/>
  <c r="P7516" i="4"/>
  <c r="O7516" i="4"/>
  <c r="N7516" i="4"/>
  <c r="M7516" i="4"/>
  <c r="U7515" i="4"/>
  <c r="T7515" i="4"/>
  <c r="S7515" i="4"/>
  <c r="R7515" i="4"/>
  <c r="Q7515" i="4"/>
  <c r="P7515" i="4"/>
  <c r="O7515" i="4"/>
  <c r="N7515" i="4"/>
  <c r="M7515" i="4"/>
  <c r="U7514" i="4"/>
  <c r="T7514" i="4"/>
  <c r="S7514" i="4"/>
  <c r="R7514" i="4"/>
  <c r="Q7514" i="4"/>
  <c r="P7514" i="4"/>
  <c r="O7514" i="4"/>
  <c r="N7514" i="4"/>
  <c r="M7514" i="4"/>
  <c r="U7513" i="4"/>
  <c r="T7513" i="4"/>
  <c r="S7513" i="4"/>
  <c r="R7513" i="4"/>
  <c r="Q7513" i="4"/>
  <c r="P7513" i="4"/>
  <c r="O7513" i="4"/>
  <c r="N7513" i="4"/>
  <c r="M7513" i="4"/>
  <c r="U7512" i="4"/>
  <c r="T7512" i="4"/>
  <c r="S7512" i="4"/>
  <c r="R7512" i="4"/>
  <c r="Q7512" i="4"/>
  <c r="P7512" i="4"/>
  <c r="O7512" i="4"/>
  <c r="N7512" i="4"/>
  <c r="M7512" i="4"/>
  <c r="U7511" i="4"/>
  <c r="T7511" i="4"/>
  <c r="S7511" i="4"/>
  <c r="R7511" i="4"/>
  <c r="Q7511" i="4"/>
  <c r="P7511" i="4"/>
  <c r="O7511" i="4"/>
  <c r="N7511" i="4"/>
  <c r="M7511" i="4"/>
  <c r="U7510" i="4"/>
  <c r="T7510" i="4"/>
  <c r="S7510" i="4"/>
  <c r="R7510" i="4"/>
  <c r="Q7510" i="4"/>
  <c r="P7510" i="4"/>
  <c r="O7510" i="4"/>
  <c r="N7510" i="4"/>
  <c r="M7510" i="4"/>
  <c r="U7509" i="4"/>
  <c r="T7509" i="4"/>
  <c r="S7509" i="4"/>
  <c r="R7509" i="4"/>
  <c r="Q7509" i="4"/>
  <c r="P7509" i="4"/>
  <c r="O7509" i="4"/>
  <c r="N7509" i="4"/>
  <c r="M7509" i="4"/>
  <c r="U7508" i="4"/>
  <c r="T7508" i="4"/>
  <c r="S7508" i="4"/>
  <c r="R7508" i="4"/>
  <c r="Q7508" i="4"/>
  <c r="P7508" i="4"/>
  <c r="O7508" i="4"/>
  <c r="N7508" i="4"/>
  <c r="M7508" i="4"/>
  <c r="U7507" i="4"/>
  <c r="T7507" i="4"/>
  <c r="S7507" i="4"/>
  <c r="R7507" i="4"/>
  <c r="Q7507" i="4"/>
  <c r="P7507" i="4"/>
  <c r="O7507" i="4"/>
  <c r="N7507" i="4"/>
  <c r="M7507" i="4"/>
  <c r="U7506" i="4"/>
  <c r="T7506" i="4"/>
  <c r="S7506" i="4"/>
  <c r="R7506" i="4"/>
  <c r="Q7506" i="4"/>
  <c r="P7506" i="4"/>
  <c r="O7506" i="4"/>
  <c r="N7506" i="4"/>
  <c r="M7506" i="4"/>
  <c r="U7505" i="4"/>
  <c r="T7505" i="4"/>
  <c r="S7505" i="4"/>
  <c r="R7505" i="4"/>
  <c r="Q7505" i="4"/>
  <c r="P7505" i="4"/>
  <c r="O7505" i="4"/>
  <c r="N7505" i="4"/>
  <c r="M7505" i="4"/>
  <c r="U7504" i="4"/>
  <c r="T7504" i="4"/>
  <c r="S7504" i="4"/>
  <c r="R7504" i="4"/>
  <c r="Q7504" i="4"/>
  <c r="P7504" i="4"/>
  <c r="O7504" i="4"/>
  <c r="N7504" i="4"/>
  <c r="M7504" i="4"/>
  <c r="U7503" i="4"/>
  <c r="T7503" i="4"/>
  <c r="S7503" i="4"/>
  <c r="R7503" i="4"/>
  <c r="Q7503" i="4"/>
  <c r="P7503" i="4"/>
  <c r="O7503" i="4"/>
  <c r="N7503" i="4"/>
  <c r="M7503" i="4"/>
  <c r="U7502" i="4"/>
  <c r="T7502" i="4"/>
  <c r="S7502" i="4"/>
  <c r="R7502" i="4"/>
  <c r="Q7502" i="4"/>
  <c r="P7502" i="4"/>
  <c r="O7502" i="4"/>
  <c r="N7502" i="4"/>
  <c r="M7502" i="4"/>
  <c r="U7501" i="4"/>
  <c r="T7501" i="4"/>
  <c r="S7501" i="4"/>
  <c r="R7501" i="4"/>
  <c r="Q7501" i="4"/>
  <c r="P7501" i="4"/>
  <c r="O7501" i="4"/>
  <c r="N7501" i="4"/>
  <c r="M7501" i="4"/>
  <c r="U7500" i="4"/>
  <c r="T7500" i="4"/>
  <c r="S7500" i="4"/>
  <c r="R7500" i="4"/>
  <c r="Q7500" i="4"/>
  <c r="P7500" i="4"/>
  <c r="O7500" i="4"/>
  <c r="N7500" i="4"/>
  <c r="M7500" i="4"/>
  <c r="U7499" i="4"/>
  <c r="T7499" i="4"/>
  <c r="S7499" i="4"/>
  <c r="R7499" i="4"/>
  <c r="Q7499" i="4"/>
  <c r="P7499" i="4"/>
  <c r="O7499" i="4"/>
  <c r="N7499" i="4"/>
  <c r="M7499" i="4"/>
  <c r="U7498" i="4"/>
  <c r="T7498" i="4"/>
  <c r="S7498" i="4"/>
  <c r="R7498" i="4"/>
  <c r="Q7498" i="4"/>
  <c r="P7498" i="4"/>
  <c r="O7498" i="4"/>
  <c r="N7498" i="4"/>
  <c r="M7498" i="4"/>
  <c r="U7497" i="4"/>
  <c r="T7497" i="4"/>
  <c r="S7497" i="4"/>
  <c r="R7497" i="4"/>
  <c r="Q7497" i="4"/>
  <c r="P7497" i="4"/>
  <c r="O7497" i="4"/>
  <c r="N7497" i="4"/>
  <c r="M7497" i="4"/>
  <c r="U7496" i="4"/>
  <c r="T7496" i="4"/>
  <c r="S7496" i="4"/>
  <c r="R7496" i="4"/>
  <c r="Q7496" i="4"/>
  <c r="P7496" i="4"/>
  <c r="O7496" i="4"/>
  <c r="N7496" i="4"/>
  <c r="M7496" i="4"/>
  <c r="U7495" i="4"/>
  <c r="T7495" i="4"/>
  <c r="S7495" i="4"/>
  <c r="R7495" i="4"/>
  <c r="Q7495" i="4"/>
  <c r="P7495" i="4"/>
  <c r="O7495" i="4"/>
  <c r="N7495" i="4"/>
  <c r="M7495" i="4"/>
  <c r="U7494" i="4"/>
  <c r="T7494" i="4"/>
  <c r="S7494" i="4"/>
  <c r="R7494" i="4"/>
  <c r="Q7494" i="4"/>
  <c r="P7494" i="4"/>
  <c r="O7494" i="4"/>
  <c r="N7494" i="4"/>
  <c r="M7494" i="4"/>
  <c r="U7493" i="4"/>
  <c r="T7493" i="4"/>
  <c r="S7493" i="4"/>
  <c r="R7493" i="4"/>
  <c r="Q7493" i="4"/>
  <c r="P7493" i="4"/>
  <c r="O7493" i="4"/>
  <c r="N7493" i="4"/>
  <c r="M7493" i="4"/>
  <c r="U7492" i="4"/>
  <c r="T7492" i="4"/>
  <c r="S7492" i="4"/>
  <c r="R7492" i="4"/>
  <c r="Q7492" i="4"/>
  <c r="P7492" i="4"/>
  <c r="O7492" i="4"/>
  <c r="N7492" i="4"/>
  <c r="M7492" i="4"/>
  <c r="U7491" i="4"/>
  <c r="T7491" i="4"/>
  <c r="S7491" i="4"/>
  <c r="R7491" i="4"/>
  <c r="Q7491" i="4"/>
  <c r="P7491" i="4"/>
  <c r="O7491" i="4"/>
  <c r="N7491" i="4"/>
  <c r="M7491" i="4"/>
  <c r="U7490" i="4"/>
  <c r="T7490" i="4"/>
  <c r="S7490" i="4"/>
  <c r="R7490" i="4"/>
  <c r="Q7490" i="4"/>
  <c r="P7490" i="4"/>
  <c r="O7490" i="4"/>
  <c r="N7490" i="4"/>
  <c r="M7490" i="4"/>
  <c r="U7489" i="4"/>
  <c r="T7489" i="4"/>
  <c r="S7489" i="4"/>
  <c r="R7489" i="4"/>
  <c r="Q7489" i="4"/>
  <c r="P7489" i="4"/>
  <c r="O7489" i="4"/>
  <c r="N7489" i="4"/>
  <c r="M7489" i="4"/>
  <c r="U7488" i="4"/>
  <c r="T7488" i="4"/>
  <c r="S7488" i="4"/>
  <c r="R7488" i="4"/>
  <c r="Q7488" i="4"/>
  <c r="P7488" i="4"/>
  <c r="O7488" i="4"/>
  <c r="N7488" i="4"/>
  <c r="M7488" i="4"/>
  <c r="U7487" i="4"/>
  <c r="T7487" i="4"/>
  <c r="S7487" i="4"/>
  <c r="R7487" i="4"/>
  <c r="Q7487" i="4"/>
  <c r="P7487" i="4"/>
  <c r="O7487" i="4"/>
  <c r="N7487" i="4"/>
  <c r="M7487" i="4"/>
  <c r="U7486" i="4"/>
  <c r="T7486" i="4"/>
  <c r="S7486" i="4"/>
  <c r="R7486" i="4"/>
  <c r="Q7486" i="4"/>
  <c r="P7486" i="4"/>
  <c r="O7486" i="4"/>
  <c r="N7486" i="4"/>
  <c r="M7486" i="4"/>
  <c r="U7485" i="4"/>
  <c r="T7485" i="4"/>
  <c r="S7485" i="4"/>
  <c r="R7485" i="4"/>
  <c r="Q7485" i="4"/>
  <c r="P7485" i="4"/>
  <c r="O7485" i="4"/>
  <c r="N7485" i="4"/>
  <c r="M7485" i="4"/>
  <c r="U7484" i="4"/>
  <c r="T7484" i="4"/>
  <c r="S7484" i="4"/>
  <c r="R7484" i="4"/>
  <c r="Q7484" i="4"/>
  <c r="P7484" i="4"/>
  <c r="O7484" i="4"/>
  <c r="N7484" i="4"/>
  <c r="M7484" i="4"/>
  <c r="U7483" i="4"/>
  <c r="T7483" i="4"/>
  <c r="S7483" i="4"/>
  <c r="R7483" i="4"/>
  <c r="Q7483" i="4"/>
  <c r="P7483" i="4"/>
  <c r="O7483" i="4"/>
  <c r="N7483" i="4"/>
  <c r="M7483" i="4"/>
  <c r="U7482" i="4"/>
  <c r="T7482" i="4"/>
  <c r="S7482" i="4"/>
  <c r="R7482" i="4"/>
  <c r="Q7482" i="4"/>
  <c r="P7482" i="4"/>
  <c r="O7482" i="4"/>
  <c r="N7482" i="4"/>
  <c r="M7482" i="4"/>
  <c r="U7481" i="4"/>
  <c r="T7481" i="4"/>
  <c r="S7481" i="4"/>
  <c r="R7481" i="4"/>
  <c r="Q7481" i="4"/>
  <c r="P7481" i="4"/>
  <c r="O7481" i="4"/>
  <c r="N7481" i="4"/>
  <c r="M7481" i="4"/>
  <c r="U7480" i="4"/>
  <c r="T7480" i="4"/>
  <c r="S7480" i="4"/>
  <c r="R7480" i="4"/>
  <c r="Q7480" i="4"/>
  <c r="P7480" i="4"/>
  <c r="O7480" i="4"/>
  <c r="N7480" i="4"/>
  <c r="M7480" i="4"/>
  <c r="U7479" i="4"/>
  <c r="T7479" i="4"/>
  <c r="S7479" i="4"/>
  <c r="R7479" i="4"/>
  <c r="Q7479" i="4"/>
  <c r="P7479" i="4"/>
  <c r="O7479" i="4"/>
  <c r="N7479" i="4"/>
  <c r="M7479" i="4"/>
  <c r="U7478" i="4"/>
  <c r="T7478" i="4"/>
  <c r="S7478" i="4"/>
  <c r="R7478" i="4"/>
  <c r="Q7478" i="4"/>
  <c r="P7478" i="4"/>
  <c r="O7478" i="4"/>
  <c r="N7478" i="4"/>
  <c r="M7478" i="4"/>
  <c r="U7477" i="4"/>
  <c r="T7477" i="4"/>
  <c r="S7477" i="4"/>
  <c r="R7477" i="4"/>
  <c r="Q7477" i="4"/>
  <c r="P7477" i="4"/>
  <c r="O7477" i="4"/>
  <c r="N7477" i="4"/>
  <c r="M7477" i="4"/>
  <c r="U7476" i="4"/>
  <c r="T7476" i="4"/>
  <c r="S7476" i="4"/>
  <c r="R7476" i="4"/>
  <c r="Q7476" i="4"/>
  <c r="P7476" i="4"/>
  <c r="O7476" i="4"/>
  <c r="N7476" i="4"/>
  <c r="M7476" i="4"/>
  <c r="U7475" i="4"/>
  <c r="T7475" i="4"/>
  <c r="S7475" i="4"/>
  <c r="R7475" i="4"/>
  <c r="Q7475" i="4"/>
  <c r="P7475" i="4"/>
  <c r="O7475" i="4"/>
  <c r="N7475" i="4"/>
  <c r="M7475" i="4"/>
  <c r="U7474" i="4"/>
  <c r="T7474" i="4"/>
  <c r="S7474" i="4"/>
  <c r="R7474" i="4"/>
  <c r="Q7474" i="4"/>
  <c r="P7474" i="4"/>
  <c r="O7474" i="4"/>
  <c r="N7474" i="4"/>
  <c r="M7474" i="4"/>
  <c r="U7473" i="4"/>
  <c r="T7473" i="4"/>
  <c r="S7473" i="4"/>
  <c r="R7473" i="4"/>
  <c r="Q7473" i="4"/>
  <c r="P7473" i="4"/>
  <c r="O7473" i="4"/>
  <c r="N7473" i="4"/>
  <c r="M7473" i="4"/>
  <c r="U7472" i="4"/>
  <c r="T7472" i="4"/>
  <c r="S7472" i="4"/>
  <c r="R7472" i="4"/>
  <c r="Q7472" i="4"/>
  <c r="P7472" i="4"/>
  <c r="O7472" i="4"/>
  <c r="N7472" i="4"/>
  <c r="M7472" i="4"/>
  <c r="U7471" i="4"/>
  <c r="T7471" i="4"/>
  <c r="S7471" i="4"/>
  <c r="R7471" i="4"/>
  <c r="Q7471" i="4"/>
  <c r="P7471" i="4"/>
  <c r="O7471" i="4"/>
  <c r="N7471" i="4"/>
  <c r="M7471" i="4"/>
  <c r="U7470" i="4"/>
  <c r="T7470" i="4"/>
  <c r="S7470" i="4"/>
  <c r="R7470" i="4"/>
  <c r="Q7470" i="4"/>
  <c r="P7470" i="4"/>
  <c r="O7470" i="4"/>
  <c r="N7470" i="4"/>
  <c r="M7470" i="4"/>
  <c r="U7469" i="4"/>
  <c r="T7469" i="4"/>
  <c r="S7469" i="4"/>
  <c r="R7469" i="4"/>
  <c r="Q7469" i="4"/>
  <c r="P7469" i="4"/>
  <c r="O7469" i="4"/>
  <c r="N7469" i="4"/>
  <c r="M7469" i="4"/>
  <c r="U7468" i="4"/>
  <c r="T7468" i="4"/>
  <c r="S7468" i="4"/>
  <c r="R7468" i="4"/>
  <c r="Q7468" i="4"/>
  <c r="P7468" i="4"/>
  <c r="O7468" i="4"/>
  <c r="N7468" i="4"/>
  <c r="M7468" i="4"/>
  <c r="U7467" i="4"/>
  <c r="T7467" i="4"/>
  <c r="S7467" i="4"/>
  <c r="R7467" i="4"/>
  <c r="Q7467" i="4"/>
  <c r="P7467" i="4"/>
  <c r="O7467" i="4"/>
  <c r="N7467" i="4"/>
  <c r="M7467" i="4"/>
  <c r="U7466" i="4"/>
  <c r="T7466" i="4"/>
  <c r="S7466" i="4"/>
  <c r="R7466" i="4"/>
  <c r="Q7466" i="4"/>
  <c r="P7466" i="4"/>
  <c r="O7466" i="4"/>
  <c r="N7466" i="4"/>
  <c r="M7466" i="4"/>
  <c r="U7465" i="4"/>
  <c r="T7465" i="4"/>
  <c r="S7465" i="4"/>
  <c r="R7465" i="4"/>
  <c r="Q7465" i="4"/>
  <c r="P7465" i="4"/>
  <c r="O7465" i="4"/>
  <c r="N7465" i="4"/>
  <c r="M7465" i="4"/>
  <c r="U7464" i="4"/>
  <c r="T7464" i="4"/>
  <c r="S7464" i="4"/>
  <c r="R7464" i="4"/>
  <c r="Q7464" i="4"/>
  <c r="P7464" i="4"/>
  <c r="O7464" i="4"/>
  <c r="N7464" i="4"/>
  <c r="M7464" i="4"/>
  <c r="U7463" i="4"/>
  <c r="T7463" i="4"/>
  <c r="S7463" i="4"/>
  <c r="R7463" i="4"/>
  <c r="Q7463" i="4"/>
  <c r="P7463" i="4"/>
  <c r="O7463" i="4"/>
  <c r="N7463" i="4"/>
  <c r="M7463" i="4"/>
  <c r="U7462" i="4"/>
  <c r="T7462" i="4"/>
  <c r="S7462" i="4"/>
  <c r="R7462" i="4"/>
  <c r="Q7462" i="4"/>
  <c r="P7462" i="4"/>
  <c r="O7462" i="4"/>
  <c r="N7462" i="4"/>
  <c r="M7462" i="4"/>
  <c r="U7461" i="4"/>
  <c r="T7461" i="4"/>
  <c r="S7461" i="4"/>
  <c r="R7461" i="4"/>
  <c r="Q7461" i="4"/>
  <c r="P7461" i="4"/>
  <c r="O7461" i="4"/>
  <c r="N7461" i="4"/>
  <c r="M7461" i="4"/>
  <c r="U7460" i="4"/>
  <c r="T7460" i="4"/>
  <c r="S7460" i="4"/>
  <c r="R7460" i="4"/>
  <c r="Q7460" i="4"/>
  <c r="P7460" i="4"/>
  <c r="O7460" i="4"/>
  <c r="N7460" i="4"/>
  <c r="M7460" i="4"/>
  <c r="U7459" i="4"/>
  <c r="T7459" i="4"/>
  <c r="S7459" i="4"/>
  <c r="R7459" i="4"/>
  <c r="Q7459" i="4"/>
  <c r="P7459" i="4"/>
  <c r="O7459" i="4"/>
  <c r="N7459" i="4"/>
  <c r="M7459" i="4"/>
  <c r="U7458" i="4"/>
  <c r="T7458" i="4"/>
  <c r="S7458" i="4"/>
  <c r="R7458" i="4"/>
  <c r="Q7458" i="4"/>
  <c r="P7458" i="4"/>
  <c r="O7458" i="4"/>
  <c r="N7458" i="4"/>
  <c r="M7458" i="4"/>
  <c r="U7457" i="4"/>
  <c r="T7457" i="4"/>
  <c r="S7457" i="4"/>
  <c r="R7457" i="4"/>
  <c r="Q7457" i="4"/>
  <c r="P7457" i="4"/>
  <c r="O7457" i="4"/>
  <c r="N7457" i="4"/>
  <c r="M7457" i="4"/>
  <c r="U7456" i="4"/>
  <c r="T7456" i="4"/>
  <c r="S7456" i="4"/>
  <c r="R7456" i="4"/>
  <c r="Q7456" i="4"/>
  <c r="P7456" i="4"/>
  <c r="O7456" i="4"/>
  <c r="N7456" i="4"/>
  <c r="M7456" i="4"/>
  <c r="U7455" i="4"/>
  <c r="T7455" i="4"/>
  <c r="S7455" i="4"/>
  <c r="R7455" i="4"/>
  <c r="Q7455" i="4"/>
  <c r="P7455" i="4"/>
  <c r="O7455" i="4"/>
  <c r="N7455" i="4"/>
  <c r="M7455" i="4"/>
  <c r="U7454" i="4"/>
  <c r="T7454" i="4"/>
  <c r="S7454" i="4"/>
  <c r="R7454" i="4"/>
  <c r="Q7454" i="4"/>
  <c r="P7454" i="4"/>
  <c r="O7454" i="4"/>
  <c r="N7454" i="4"/>
  <c r="M7454" i="4"/>
  <c r="U7453" i="4"/>
  <c r="T7453" i="4"/>
  <c r="S7453" i="4"/>
  <c r="R7453" i="4"/>
  <c r="Q7453" i="4"/>
  <c r="P7453" i="4"/>
  <c r="O7453" i="4"/>
  <c r="N7453" i="4"/>
  <c r="M7453" i="4"/>
  <c r="U7452" i="4"/>
  <c r="T7452" i="4"/>
  <c r="S7452" i="4"/>
  <c r="R7452" i="4"/>
  <c r="Q7452" i="4"/>
  <c r="P7452" i="4"/>
  <c r="O7452" i="4"/>
  <c r="N7452" i="4"/>
  <c r="M7452" i="4"/>
  <c r="U7451" i="4"/>
  <c r="T7451" i="4"/>
  <c r="S7451" i="4"/>
  <c r="R7451" i="4"/>
  <c r="Q7451" i="4"/>
  <c r="P7451" i="4"/>
  <c r="O7451" i="4"/>
  <c r="N7451" i="4"/>
  <c r="M7451" i="4"/>
  <c r="U7450" i="4"/>
  <c r="T7450" i="4"/>
  <c r="S7450" i="4"/>
  <c r="R7450" i="4"/>
  <c r="Q7450" i="4"/>
  <c r="P7450" i="4"/>
  <c r="O7450" i="4"/>
  <c r="N7450" i="4"/>
  <c r="M7450" i="4"/>
  <c r="U7449" i="4"/>
  <c r="T7449" i="4"/>
  <c r="S7449" i="4"/>
  <c r="R7449" i="4"/>
  <c r="Q7449" i="4"/>
  <c r="P7449" i="4"/>
  <c r="O7449" i="4"/>
  <c r="N7449" i="4"/>
  <c r="M7449" i="4"/>
  <c r="U7448" i="4"/>
  <c r="T7448" i="4"/>
  <c r="S7448" i="4"/>
  <c r="R7448" i="4"/>
  <c r="Q7448" i="4"/>
  <c r="P7448" i="4"/>
  <c r="O7448" i="4"/>
  <c r="N7448" i="4"/>
  <c r="M7448" i="4"/>
  <c r="U7447" i="4"/>
  <c r="T7447" i="4"/>
  <c r="S7447" i="4"/>
  <c r="R7447" i="4"/>
  <c r="Q7447" i="4"/>
  <c r="P7447" i="4"/>
  <c r="O7447" i="4"/>
  <c r="N7447" i="4"/>
  <c r="M7447" i="4"/>
  <c r="U7446" i="4"/>
  <c r="T7446" i="4"/>
  <c r="S7446" i="4"/>
  <c r="R7446" i="4"/>
  <c r="Q7446" i="4"/>
  <c r="P7446" i="4"/>
  <c r="O7446" i="4"/>
  <c r="N7446" i="4"/>
  <c r="M7446" i="4"/>
  <c r="U7445" i="4"/>
  <c r="T7445" i="4"/>
  <c r="S7445" i="4"/>
  <c r="R7445" i="4"/>
  <c r="Q7445" i="4"/>
  <c r="P7445" i="4"/>
  <c r="O7445" i="4"/>
  <c r="N7445" i="4"/>
  <c r="M7445" i="4"/>
  <c r="U7444" i="4"/>
  <c r="T7444" i="4"/>
  <c r="S7444" i="4"/>
  <c r="R7444" i="4"/>
  <c r="Q7444" i="4"/>
  <c r="P7444" i="4"/>
  <c r="O7444" i="4"/>
  <c r="N7444" i="4"/>
  <c r="M7444" i="4"/>
  <c r="U7443" i="4"/>
  <c r="T7443" i="4"/>
  <c r="S7443" i="4"/>
  <c r="R7443" i="4"/>
  <c r="Q7443" i="4"/>
  <c r="P7443" i="4"/>
  <c r="O7443" i="4"/>
  <c r="N7443" i="4"/>
  <c r="M7443" i="4"/>
  <c r="U7442" i="4"/>
  <c r="T7442" i="4"/>
  <c r="S7442" i="4"/>
  <c r="R7442" i="4"/>
  <c r="Q7442" i="4"/>
  <c r="P7442" i="4"/>
  <c r="O7442" i="4"/>
  <c r="N7442" i="4"/>
  <c r="M7442" i="4"/>
  <c r="U7441" i="4"/>
  <c r="T7441" i="4"/>
  <c r="S7441" i="4"/>
  <c r="R7441" i="4"/>
  <c r="Q7441" i="4"/>
  <c r="P7441" i="4"/>
  <c r="O7441" i="4"/>
  <c r="N7441" i="4"/>
  <c r="M7441" i="4"/>
  <c r="U7440" i="4"/>
  <c r="T7440" i="4"/>
  <c r="S7440" i="4"/>
  <c r="R7440" i="4"/>
  <c r="Q7440" i="4"/>
  <c r="P7440" i="4"/>
  <c r="O7440" i="4"/>
  <c r="N7440" i="4"/>
  <c r="M7440" i="4"/>
  <c r="U7439" i="4"/>
  <c r="T7439" i="4"/>
  <c r="S7439" i="4"/>
  <c r="R7439" i="4"/>
  <c r="Q7439" i="4"/>
  <c r="P7439" i="4"/>
  <c r="O7439" i="4"/>
  <c r="N7439" i="4"/>
  <c r="M7439" i="4"/>
  <c r="U7438" i="4"/>
  <c r="T7438" i="4"/>
  <c r="S7438" i="4"/>
  <c r="R7438" i="4"/>
  <c r="Q7438" i="4"/>
  <c r="P7438" i="4"/>
  <c r="O7438" i="4"/>
  <c r="N7438" i="4"/>
  <c r="M7438" i="4"/>
  <c r="U7437" i="4"/>
  <c r="T7437" i="4"/>
  <c r="S7437" i="4"/>
  <c r="R7437" i="4"/>
  <c r="Q7437" i="4"/>
  <c r="P7437" i="4"/>
  <c r="O7437" i="4"/>
  <c r="N7437" i="4"/>
  <c r="M7437" i="4"/>
  <c r="U7436" i="4"/>
  <c r="T7436" i="4"/>
  <c r="S7436" i="4"/>
  <c r="R7436" i="4"/>
  <c r="Q7436" i="4"/>
  <c r="P7436" i="4"/>
  <c r="O7436" i="4"/>
  <c r="N7436" i="4"/>
  <c r="M7436" i="4"/>
  <c r="U7435" i="4"/>
  <c r="T7435" i="4"/>
  <c r="S7435" i="4"/>
  <c r="R7435" i="4"/>
  <c r="Q7435" i="4"/>
  <c r="P7435" i="4"/>
  <c r="O7435" i="4"/>
  <c r="N7435" i="4"/>
  <c r="M7435" i="4"/>
  <c r="U7434" i="4"/>
  <c r="T7434" i="4"/>
  <c r="S7434" i="4"/>
  <c r="R7434" i="4"/>
  <c r="Q7434" i="4"/>
  <c r="P7434" i="4"/>
  <c r="O7434" i="4"/>
  <c r="N7434" i="4"/>
  <c r="M7434" i="4"/>
  <c r="U7433" i="4"/>
  <c r="T7433" i="4"/>
  <c r="S7433" i="4"/>
  <c r="R7433" i="4"/>
  <c r="Q7433" i="4"/>
  <c r="P7433" i="4"/>
  <c r="O7433" i="4"/>
  <c r="N7433" i="4"/>
  <c r="M7433" i="4"/>
  <c r="U7432" i="4"/>
  <c r="T7432" i="4"/>
  <c r="S7432" i="4"/>
  <c r="R7432" i="4"/>
  <c r="Q7432" i="4"/>
  <c r="P7432" i="4"/>
  <c r="O7432" i="4"/>
  <c r="N7432" i="4"/>
  <c r="M7432" i="4"/>
  <c r="U7431" i="4"/>
  <c r="T7431" i="4"/>
  <c r="S7431" i="4"/>
  <c r="R7431" i="4"/>
  <c r="Q7431" i="4"/>
  <c r="P7431" i="4"/>
  <c r="O7431" i="4"/>
  <c r="N7431" i="4"/>
  <c r="M7431" i="4"/>
  <c r="U7430" i="4"/>
  <c r="T7430" i="4"/>
  <c r="S7430" i="4"/>
  <c r="R7430" i="4"/>
  <c r="Q7430" i="4"/>
  <c r="P7430" i="4"/>
  <c r="O7430" i="4"/>
  <c r="N7430" i="4"/>
  <c r="M7430" i="4"/>
  <c r="U7429" i="4"/>
  <c r="T7429" i="4"/>
  <c r="S7429" i="4"/>
  <c r="R7429" i="4"/>
  <c r="Q7429" i="4"/>
  <c r="P7429" i="4"/>
  <c r="O7429" i="4"/>
  <c r="N7429" i="4"/>
  <c r="M7429" i="4"/>
  <c r="U7428" i="4"/>
  <c r="T7428" i="4"/>
  <c r="S7428" i="4"/>
  <c r="R7428" i="4"/>
  <c r="Q7428" i="4"/>
  <c r="P7428" i="4"/>
  <c r="O7428" i="4"/>
  <c r="N7428" i="4"/>
  <c r="M7428" i="4"/>
  <c r="U7427" i="4"/>
  <c r="T7427" i="4"/>
  <c r="S7427" i="4"/>
  <c r="R7427" i="4"/>
  <c r="Q7427" i="4"/>
  <c r="P7427" i="4"/>
  <c r="O7427" i="4"/>
  <c r="N7427" i="4"/>
  <c r="M7427" i="4"/>
  <c r="U7426" i="4"/>
  <c r="T7426" i="4"/>
  <c r="S7426" i="4"/>
  <c r="R7426" i="4"/>
  <c r="Q7426" i="4"/>
  <c r="P7426" i="4"/>
  <c r="O7426" i="4"/>
  <c r="N7426" i="4"/>
  <c r="M7426" i="4"/>
  <c r="U7425" i="4"/>
  <c r="T7425" i="4"/>
  <c r="S7425" i="4"/>
  <c r="R7425" i="4"/>
  <c r="Q7425" i="4"/>
  <c r="P7425" i="4"/>
  <c r="O7425" i="4"/>
  <c r="N7425" i="4"/>
  <c r="M7425" i="4"/>
  <c r="U7424" i="4"/>
  <c r="T7424" i="4"/>
  <c r="S7424" i="4"/>
  <c r="R7424" i="4"/>
  <c r="Q7424" i="4"/>
  <c r="P7424" i="4"/>
  <c r="O7424" i="4"/>
  <c r="N7424" i="4"/>
  <c r="M7424" i="4"/>
  <c r="U7423" i="4"/>
  <c r="T7423" i="4"/>
  <c r="S7423" i="4"/>
  <c r="R7423" i="4"/>
  <c r="Q7423" i="4"/>
  <c r="P7423" i="4"/>
  <c r="O7423" i="4"/>
  <c r="N7423" i="4"/>
  <c r="M7423" i="4"/>
  <c r="U7422" i="4"/>
  <c r="T7422" i="4"/>
  <c r="S7422" i="4"/>
  <c r="R7422" i="4"/>
  <c r="Q7422" i="4"/>
  <c r="P7422" i="4"/>
  <c r="O7422" i="4"/>
  <c r="N7422" i="4"/>
  <c r="M7422" i="4"/>
  <c r="U7421" i="4"/>
  <c r="T7421" i="4"/>
  <c r="S7421" i="4"/>
  <c r="R7421" i="4"/>
  <c r="Q7421" i="4"/>
  <c r="P7421" i="4"/>
  <c r="O7421" i="4"/>
  <c r="N7421" i="4"/>
  <c r="M7421" i="4"/>
  <c r="U7420" i="4"/>
  <c r="T7420" i="4"/>
  <c r="S7420" i="4"/>
  <c r="R7420" i="4"/>
  <c r="Q7420" i="4"/>
  <c r="P7420" i="4"/>
  <c r="O7420" i="4"/>
  <c r="N7420" i="4"/>
  <c r="M7420" i="4"/>
  <c r="U7419" i="4"/>
  <c r="T7419" i="4"/>
  <c r="S7419" i="4"/>
  <c r="R7419" i="4"/>
  <c r="Q7419" i="4"/>
  <c r="P7419" i="4"/>
  <c r="O7419" i="4"/>
  <c r="N7419" i="4"/>
  <c r="M7419" i="4"/>
  <c r="U7418" i="4"/>
  <c r="T7418" i="4"/>
  <c r="S7418" i="4"/>
  <c r="R7418" i="4"/>
  <c r="Q7418" i="4"/>
  <c r="P7418" i="4"/>
  <c r="O7418" i="4"/>
  <c r="N7418" i="4"/>
  <c r="M7418" i="4"/>
  <c r="U7417" i="4"/>
  <c r="T7417" i="4"/>
  <c r="S7417" i="4"/>
  <c r="R7417" i="4"/>
  <c r="Q7417" i="4"/>
  <c r="P7417" i="4"/>
  <c r="O7417" i="4"/>
  <c r="N7417" i="4"/>
  <c r="M7417" i="4"/>
  <c r="U7416" i="4"/>
  <c r="T7416" i="4"/>
  <c r="S7416" i="4"/>
  <c r="R7416" i="4"/>
  <c r="Q7416" i="4"/>
  <c r="P7416" i="4"/>
  <c r="O7416" i="4"/>
  <c r="N7416" i="4"/>
  <c r="M7416" i="4"/>
  <c r="U7415" i="4"/>
  <c r="T7415" i="4"/>
  <c r="S7415" i="4"/>
  <c r="R7415" i="4"/>
  <c r="Q7415" i="4"/>
  <c r="P7415" i="4"/>
  <c r="O7415" i="4"/>
  <c r="N7415" i="4"/>
  <c r="M7415" i="4"/>
  <c r="U7414" i="4"/>
  <c r="T7414" i="4"/>
  <c r="S7414" i="4"/>
  <c r="R7414" i="4"/>
  <c r="Q7414" i="4"/>
  <c r="P7414" i="4"/>
  <c r="O7414" i="4"/>
  <c r="N7414" i="4"/>
  <c r="M7414" i="4"/>
  <c r="U7413" i="4"/>
  <c r="T7413" i="4"/>
  <c r="S7413" i="4"/>
  <c r="R7413" i="4"/>
  <c r="Q7413" i="4"/>
  <c r="P7413" i="4"/>
  <c r="O7413" i="4"/>
  <c r="N7413" i="4"/>
  <c r="M7413" i="4"/>
  <c r="U7412" i="4"/>
  <c r="T7412" i="4"/>
  <c r="S7412" i="4"/>
  <c r="R7412" i="4"/>
  <c r="Q7412" i="4"/>
  <c r="P7412" i="4"/>
  <c r="O7412" i="4"/>
  <c r="N7412" i="4"/>
  <c r="M7412" i="4"/>
  <c r="U7411" i="4"/>
  <c r="T7411" i="4"/>
  <c r="S7411" i="4"/>
  <c r="R7411" i="4"/>
  <c r="Q7411" i="4"/>
  <c r="P7411" i="4"/>
  <c r="O7411" i="4"/>
  <c r="N7411" i="4"/>
  <c r="M7411" i="4"/>
  <c r="U7410" i="4"/>
  <c r="T7410" i="4"/>
  <c r="S7410" i="4"/>
  <c r="R7410" i="4"/>
  <c r="Q7410" i="4"/>
  <c r="P7410" i="4"/>
  <c r="O7410" i="4"/>
  <c r="N7410" i="4"/>
  <c r="M7410" i="4"/>
  <c r="U7409" i="4"/>
  <c r="T7409" i="4"/>
  <c r="S7409" i="4"/>
  <c r="R7409" i="4"/>
  <c r="Q7409" i="4"/>
  <c r="P7409" i="4"/>
  <c r="O7409" i="4"/>
  <c r="N7409" i="4"/>
  <c r="M7409" i="4"/>
  <c r="U7408" i="4"/>
  <c r="T7408" i="4"/>
  <c r="S7408" i="4"/>
  <c r="R7408" i="4"/>
  <c r="Q7408" i="4"/>
  <c r="P7408" i="4"/>
  <c r="O7408" i="4"/>
  <c r="N7408" i="4"/>
  <c r="M7408" i="4"/>
  <c r="U7407" i="4"/>
  <c r="T7407" i="4"/>
  <c r="S7407" i="4"/>
  <c r="R7407" i="4"/>
  <c r="Q7407" i="4"/>
  <c r="P7407" i="4"/>
  <c r="O7407" i="4"/>
  <c r="N7407" i="4"/>
  <c r="M7407" i="4"/>
  <c r="U7406" i="4"/>
  <c r="T7406" i="4"/>
  <c r="S7406" i="4"/>
  <c r="R7406" i="4"/>
  <c r="Q7406" i="4"/>
  <c r="P7406" i="4"/>
  <c r="O7406" i="4"/>
  <c r="N7406" i="4"/>
  <c r="M7406" i="4"/>
  <c r="U7405" i="4"/>
  <c r="T7405" i="4"/>
  <c r="S7405" i="4"/>
  <c r="R7405" i="4"/>
  <c r="Q7405" i="4"/>
  <c r="P7405" i="4"/>
  <c r="O7405" i="4"/>
  <c r="N7405" i="4"/>
  <c r="M7405" i="4"/>
  <c r="U7404" i="4"/>
  <c r="T7404" i="4"/>
  <c r="S7404" i="4"/>
  <c r="R7404" i="4"/>
  <c r="Q7404" i="4"/>
  <c r="P7404" i="4"/>
  <c r="O7404" i="4"/>
  <c r="N7404" i="4"/>
  <c r="M7404" i="4"/>
  <c r="U7403" i="4"/>
  <c r="T7403" i="4"/>
  <c r="S7403" i="4"/>
  <c r="R7403" i="4"/>
  <c r="Q7403" i="4"/>
  <c r="P7403" i="4"/>
  <c r="O7403" i="4"/>
  <c r="N7403" i="4"/>
  <c r="M7403" i="4"/>
  <c r="U7402" i="4"/>
  <c r="T7402" i="4"/>
  <c r="S7402" i="4"/>
  <c r="R7402" i="4"/>
  <c r="Q7402" i="4"/>
  <c r="P7402" i="4"/>
  <c r="O7402" i="4"/>
  <c r="N7402" i="4"/>
  <c r="M7402" i="4"/>
  <c r="U7401" i="4"/>
  <c r="T7401" i="4"/>
  <c r="S7401" i="4"/>
  <c r="R7401" i="4"/>
  <c r="Q7401" i="4"/>
  <c r="P7401" i="4"/>
  <c r="O7401" i="4"/>
  <c r="N7401" i="4"/>
  <c r="M7401" i="4"/>
  <c r="U7400" i="4"/>
  <c r="T7400" i="4"/>
  <c r="S7400" i="4"/>
  <c r="R7400" i="4"/>
  <c r="Q7400" i="4"/>
  <c r="P7400" i="4"/>
  <c r="O7400" i="4"/>
  <c r="N7400" i="4"/>
  <c r="M7400" i="4"/>
  <c r="U7399" i="4"/>
  <c r="T7399" i="4"/>
  <c r="S7399" i="4"/>
  <c r="R7399" i="4"/>
  <c r="Q7399" i="4"/>
  <c r="P7399" i="4"/>
  <c r="O7399" i="4"/>
  <c r="N7399" i="4"/>
  <c r="M7399" i="4"/>
  <c r="U7398" i="4"/>
  <c r="T7398" i="4"/>
  <c r="S7398" i="4"/>
  <c r="R7398" i="4"/>
  <c r="Q7398" i="4"/>
  <c r="P7398" i="4"/>
  <c r="O7398" i="4"/>
  <c r="N7398" i="4"/>
  <c r="M7398" i="4"/>
  <c r="U7397" i="4"/>
  <c r="T7397" i="4"/>
  <c r="S7397" i="4"/>
  <c r="R7397" i="4"/>
  <c r="Q7397" i="4"/>
  <c r="P7397" i="4"/>
  <c r="O7397" i="4"/>
  <c r="N7397" i="4"/>
  <c r="M7397" i="4"/>
  <c r="U7396" i="4"/>
  <c r="T7396" i="4"/>
  <c r="S7396" i="4"/>
  <c r="R7396" i="4"/>
  <c r="Q7396" i="4"/>
  <c r="P7396" i="4"/>
  <c r="O7396" i="4"/>
  <c r="N7396" i="4"/>
  <c r="M7396" i="4"/>
  <c r="U7395" i="4"/>
  <c r="T7395" i="4"/>
  <c r="S7395" i="4"/>
  <c r="R7395" i="4"/>
  <c r="Q7395" i="4"/>
  <c r="P7395" i="4"/>
  <c r="O7395" i="4"/>
  <c r="N7395" i="4"/>
  <c r="M7395" i="4"/>
  <c r="U7394" i="4"/>
  <c r="T7394" i="4"/>
  <c r="S7394" i="4"/>
  <c r="R7394" i="4"/>
  <c r="Q7394" i="4"/>
  <c r="P7394" i="4"/>
  <c r="O7394" i="4"/>
  <c r="N7394" i="4"/>
  <c r="M7394" i="4"/>
  <c r="U7393" i="4"/>
  <c r="T7393" i="4"/>
  <c r="S7393" i="4"/>
  <c r="R7393" i="4"/>
  <c r="Q7393" i="4"/>
  <c r="P7393" i="4"/>
  <c r="O7393" i="4"/>
  <c r="N7393" i="4"/>
  <c r="M7393" i="4"/>
  <c r="U7392" i="4"/>
  <c r="T7392" i="4"/>
  <c r="S7392" i="4"/>
  <c r="R7392" i="4"/>
  <c r="Q7392" i="4"/>
  <c r="P7392" i="4"/>
  <c r="O7392" i="4"/>
  <c r="N7392" i="4"/>
  <c r="M7392" i="4"/>
  <c r="U7391" i="4"/>
  <c r="T7391" i="4"/>
  <c r="S7391" i="4"/>
  <c r="R7391" i="4"/>
  <c r="Q7391" i="4"/>
  <c r="P7391" i="4"/>
  <c r="O7391" i="4"/>
  <c r="N7391" i="4"/>
  <c r="M7391" i="4"/>
  <c r="U7390" i="4"/>
  <c r="T7390" i="4"/>
  <c r="S7390" i="4"/>
  <c r="R7390" i="4"/>
  <c r="Q7390" i="4"/>
  <c r="P7390" i="4"/>
  <c r="O7390" i="4"/>
  <c r="N7390" i="4"/>
  <c r="M7390" i="4"/>
  <c r="U7389" i="4"/>
  <c r="T7389" i="4"/>
  <c r="S7389" i="4"/>
  <c r="R7389" i="4"/>
  <c r="Q7389" i="4"/>
  <c r="P7389" i="4"/>
  <c r="O7389" i="4"/>
  <c r="N7389" i="4"/>
  <c r="M7389" i="4"/>
  <c r="U7388" i="4"/>
  <c r="T7388" i="4"/>
  <c r="S7388" i="4"/>
  <c r="R7388" i="4"/>
  <c r="Q7388" i="4"/>
  <c r="P7388" i="4"/>
  <c r="O7388" i="4"/>
  <c r="N7388" i="4"/>
  <c r="M7388" i="4"/>
  <c r="U7387" i="4"/>
  <c r="T7387" i="4"/>
  <c r="S7387" i="4"/>
  <c r="R7387" i="4"/>
  <c r="Q7387" i="4"/>
  <c r="P7387" i="4"/>
  <c r="O7387" i="4"/>
  <c r="N7387" i="4"/>
  <c r="M7387" i="4"/>
  <c r="U7386" i="4"/>
  <c r="T7386" i="4"/>
  <c r="S7386" i="4"/>
  <c r="R7386" i="4"/>
  <c r="Q7386" i="4"/>
  <c r="P7386" i="4"/>
  <c r="O7386" i="4"/>
  <c r="N7386" i="4"/>
  <c r="M7386" i="4"/>
  <c r="U7385" i="4"/>
  <c r="T7385" i="4"/>
  <c r="S7385" i="4"/>
  <c r="R7385" i="4"/>
  <c r="Q7385" i="4"/>
  <c r="P7385" i="4"/>
  <c r="O7385" i="4"/>
  <c r="N7385" i="4"/>
  <c r="M7385" i="4"/>
  <c r="U7384" i="4"/>
  <c r="T7384" i="4"/>
  <c r="S7384" i="4"/>
  <c r="R7384" i="4"/>
  <c r="Q7384" i="4"/>
  <c r="P7384" i="4"/>
  <c r="O7384" i="4"/>
  <c r="N7384" i="4"/>
  <c r="M7384" i="4"/>
  <c r="U7383" i="4"/>
  <c r="T7383" i="4"/>
  <c r="S7383" i="4"/>
  <c r="R7383" i="4"/>
  <c r="Q7383" i="4"/>
  <c r="P7383" i="4"/>
  <c r="O7383" i="4"/>
  <c r="N7383" i="4"/>
  <c r="M7383" i="4"/>
  <c r="U7382" i="4"/>
  <c r="T7382" i="4"/>
  <c r="S7382" i="4"/>
  <c r="R7382" i="4"/>
  <c r="Q7382" i="4"/>
  <c r="P7382" i="4"/>
  <c r="O7382" i="4"/>
  <c r="N7382" i="4"/>
  <c r="M7382" i="4"/>
  <c r="U7381" i="4"/>
  <c r="T7381" i="4"/>
  <c r="S7381" i="4"/>
  <c r="R7381" i="4"/>
  <c r="Q7381" i="4"/>
  <c r="P7381" i="4"/>
  <c r="O7381" i="4"/>
  <c r="N7381" i="4"/>
  <c r="M7381" i="4"/>
  <c r="U7380" i="4"/>
  <c r="T7380" i="4"/>
  <c r="S7380" i="4"/>
  <c r="R7380" i="4"/>
  <c r="Q7380" i="4"/>
  <c r="P7380" i="4"/>
  <c r="O7380" i="4"/>
  <c r="N7380" i="4"/>
  <c r="M7380" i="4"/>
  <c r="U7379" i="4"/>
  <c r="T7379" i="4"/>
  <c r="S7379" i="4"/>
  <c r="R7379" i="4"/>
  <c r="Q7379" i="4"/>
  <c r="P7379" i="4"/>
  <c r="O7379" i="4"/>
  <c r="N7379" i="4"/>
  <c r="M7379" i="4"/>
  <c r="U7378" i="4"/>
  <c r="T7378" i="4"/>
  <c r="S7378" i="4"/>
  <c r="R7378" i="4"/>
  <c r="Q7378" i="4"/>
  <c r="P7378" i="4"/>
  <c r="O7378" i="4"/>
  <c r="N7378" i="4"/>
  <c r="M7378" i="4"/>
  <c r="U7377" i="4"/>
  <c r="T7377" i="4"/>
  <c r="S7377" i="4"/>
  <c r="R7377" i="4"/>
  <c r="Q7377" i="4"/>
  <c r="P7377" i="4"/>
  <c r="O7377" i="4"/>
  <c r="N7377" i="4"/>
  <c r="M7377" i="4"/>
  <c r="U7376" i="4"/>
  <c r="T7376" i="4"/>
  <c r="S7376" i="4"/>
  <c r="R7376" i="4"/>
  <c r="Q7376" i="4"/>
  <c r="P7376" i="4"/>
  <c r="O7376" i="4"/>
  <c r="N7376" i="4"/>
  <c r="M7376" i="4"/>
  <c r="U7375" i="4"/>
  <c r="T7375" i="4"/>
  <c r="S7375" i="4"/>
  <c r="R7375" i="4"/>
  <c r="Q7375" i="4"/>
  <c r="P7375" i="4"/>
  <c r="O7375" i="4"/>
  <c r="N7375" i="4"/>
  <c r="M7375" i="4"/>
  <c r="U7374" i="4"/>
  <c r="T7374" i="4"/>
  <c r="S7374" i="4"/>
  <c r="R7374" i="4"/>
  <c r="Q7374" i="4"/>
  <c r="P7374" i="4"/>
  <c r="O7374" i="4"/>
  <c r="N7374" i="4"/>
  <c r="M7374" i="4"/>
  <c r="U7373" i="4"/>
  <c r="T7373" i="4"/>
  <c r="S7373" i="4"/>
  <c r="R7373" i="4"/>
  <c r="Q7373" i="4"/>
  <c r="P7373" i="4"/>
  <c r="O7373" i="4"/>
  <c r="N7373" i="4"/>
  <c r="M7373" i="4"/>
  <c r="U7372" i="4"/>
  <c r="T7372" i="4"/>
  <c r="S7372" i="4"/>
  <c r="R7372" i="4"/>
  <c r="Q7372" i="4"/>
  <c r="P7372" i="4"/>
  <c r="O7372" i="4"/>
  <c r="N7372" i="4"/>
  <c r="M7372" i="4"/>
  <c r="U7371" i="4"/>
  <c r="T7371" i="4"/>
  <c r="S7371" i="4"/>
  <c r="R7371" i="4"/>
  <c r="Q7371" i="4"/>
  <c r="P7371" i="4"/>
  <c r="O7371" i="4"/>
  <c r="N7371" i="4"/>
  <c r="M7371" i="4"/>
  <c r="U7370" i="4"/>
  <c r="T7370" i="4"/>
  <c r="S7370" i="4"/>
  <c r="R7370" i="4"/>
  <c r="Q7370" i="4"/>
  <c r="P7370" i="4"/>
  <c r="O7370" i="4"/>
  <c r="N7370" i="4"/>
  <c r="M7370" i="4"/>
  <c r="U7369" i="4"/>
  <c r="T7369" i="4"/>
  <c r="S7369" i="4"/>
  <c r="R7369" i="4"/>
  <c r="Q7369" i="4"/>
  <c r="P7369" i="4"/>
  <c r="O7369" i="4"/>
  <c r="N7369" i="4"/>
  <c r="M7369" i="4"/>
  <c r="U7368" i="4"/>
  <c r="T7368" i="4"/>
  <c r="S7368" i="4"/>
  <c r="R7368" i="4"/>
  <c r="Q7368" i="4"/>
  <c r="P7368" i="4"/>
  <c r="O7368" i="4"/>
  <c r="N7368" i="4"/>
  <c r="M7368" i="4"/>
  <c r="U7367" i="4"/>
  <c r="T7367" i="4"/>
  <c r="S7367" i="4"/>
  <c r="R7367" i="4"/>
  <c r="Q7367" i="4"/>
  <c r="P7367" i="4"/>
  <c r="O7367" i="4"/>
  <c r="N7367" i="4"/>
  <c r="M7367" i="4"/>
  <c r="U7366" i="4"/>
  <c r="T7366" i="4"/>
  <c r="S7366" i="4"/>
  <c r="R7366" i="4"/>
  <c r="Q7366" i="4"/>
  <c r="P7366" i="4"/>
  <c r="O7366" i="4"/>
  <c r="N7366" i="4"/>
  <c r="M7366" i="4"/>
  <c r="U7365" i="4"/>
  <c r="T7365" i="4"/>
  <c r="S7365" i="4"/>
  <c r="R7365" i="4"/>
  <c r="Q7365" i="4"/>
  <c r="P7365" i="4"/>
  <c r="O7365" i="4"/>
  <c r="N7365" i="4"/>
  <c r="M7365" i="4"/>
  <c r="U7364" i="4"/>
  <c r="T7364" i="4"/>
  <c r="S7364" i="4"/>
  <c r="R7364" i="4"/>
  <c r="Q7364" i="4"/>
  <c r="P7364" i="4"/>
  <c r="O7364" i="4"/>
  <c r="N7364" i="4"/>
  <c r="M7364" i="4"/>
  <c r="U7363" i="4"/>
  <c r="T7363" i="4"/>
  <c r="S7363" i="4"/>
  <c r="R7363" i="4"/>
  <c r="Q7363" i="4"/>
  <c r="P7363" i="4"/>
  <c r="O7363" i="4"/>
  <c r="N7363" i="4"/>
  <c r="M7363" i="4"/>
  <c r="U7362" i="4"/>
  <c r="T7362" i="4"/>
  <c r="S7362" i="4"/>
  <c r="R7362" i="4"/>
  <c r="Q7362" i="4"/>
  <c r="P7362" i="4"/>
  <c r="O7362" i="4"/>
  <c r="N7362" i="4"/>
  <c r="M7362" i="4"/>
  <c r="U7361" i="4"/>
  <c r="T7361" i="4"/>
  <c r="S7361" i="4"/>
  <c r="R7361" i="4"/>
  <c r="Q7361" i="4"/>
  <c r="P7361" i="4"/>
  <c r="O7361" i="4"/>
  <c r="N7361" i="4"/>
  <c r="M7361" i="4"/>
  <c r="U7360" i="4"/>
  <c r="T7360" i="4"/>
  <c r="S7360" i="4"/>
  <c r="R7360" i="4"/>
  <c r="Q7360" i="4"/>
  <c r="P7360" i="4"/>
  <c r="O7360" i="4"/>
  <c r="N7360" i="4"/>
  <c r="M7360" i="4"/>
  <c r="U7359" i="4"/>
  <c r="T7359" i="4"/>
  <c r="S7359" i="4"/>
  <c r="R7359" i="4"/>
  <c r="Q7359" i="4"/>
  <c r="P7359" i="4"/>
  <c r="O7359" i="4"/>
  <c r="N7359" i="4"/>
  <c r="M7359" i="4"/>
  <c r="U7358" i="4"/>
  <c r="T7358" i="4"/>
  <c r="S7358" i="4"/>
  <c r="R7358" i="4"/>
  <c r="Q7358" i="4"/>
  <c r="P7358" i="4"/>
  <c r="O7358" i="4"/>
  <c r="N7358" i="4"/>
  <c r="M7358" i="4"/>
  <c r="U7357" i="4"/>
  <c r="T7357" i="4"/>
  <c r="S7357" i="4"/>
  <c r="R7357" i="4"/>
  <c r="Q7357" i="4"/>
  <c r="P7357" i="4"/>
  <c r="O7357" i="4"/>
  <c r="N7357" i="4"/>
  <c r="M7357" i="4"/>
  <c r="U7356" i="4"/>
  <c r="T7356" i="4"/>
  <c r="S7356" i="4"/>
  <c r="R7356" i="4"/>
  <c r="Q7356" i="4"/>
  <c r="P7356" i="4"/>
  <c r="O7356" i="4"/>
  <c r="N7356" i="4"/>
  <c r="M7356" i="4"/>
  <c r="U7355" i="4"/>
  <c r="T7355" i="4"/>
  <c r="S7355" i="4"/>
  <c r="R7355" i="4"/>
  <c r="Q7355" i="4"/>
  <c r="P7355" i="4"/>
  <c r="O7355" i="4"/>
  <c r="N7355" i="4"/>
  <c r="M7355" i="4"/>
  <c r="U7354" i="4"/>
  <c r="T7354" i="4"/>
  <c r="S7354" i="4"/>
  <c r="R7354" i="4"/>
  <c r="Q7354" i="4"/>
  <c r="P7354" i="4"/>
  <c r="O7354" i="4"/>
  <c r="N7354" i="4"/>
  <c r="M7354" i="4"/>
  <c r="U7353" i="4"/>
  <c r="T7353" i="4"/>
  <c r="S7353" i="4"/>
  <c r="R7353" i="4"/>
  <c r="Q7353" i="4"/>
  <c r="P7353" i="4"/>
  <c r="O7353" i="4"/>
  <c r="N7353" i="4"/>
  <c r="M7353" i="4"/>
  <c r="U7352" i="4"/>
  <c r="T7352" i="4"/>
  <c r="S7352" i="4"/>
  <c r="R7352" i="4"/>
  <c r="Q7352" i="4"/>
  <c r="P7352" i="4"/>
  <c r="O7352" i="4"/>
  <c r="N7352" i="4"/>
  <c r="M7352" i="4"/>
  <c r="U7351" i="4"/>
  <c r="T7351" i="4"/>
  <c r="S7351" i="4"/>
  <c r="R7351" i="4"/>
  <c r="Q7351" i="4"/>
  <c r="P7351" i="4"/>
  <c r="O7351" i="4"/>
  <c r="N7351" i="4"/>
  <c r="M7351" i="4"/>
  <c r="U7350" i="4"/>
  <c r="T7350" i="4"/>
  <c r="S7350" i="4"/>
  <c r="R7350" i="4"/>
  <c r="Q7350" i="4"/>
  <c r="P7350" i="4"/>
  <c r="O7350" i="4"/>
  <c r="N7350" i="4"/>
  <c r="M7350" i="4"/>
  <c r="U7349" i="4"/>
  <c r="T7349" i="4"/>
  <c r="S7349" i="4"/>
  <c r="R7349" i="4"/>
  <c r="Q7349" i="4"/>
  <c r="P7349" i="4"/>
  <c r="O7349" i="4"/>
  <c r="N7349" i="4"/>
  <c r="M7349" i="4"/>
  <c r="U7348" i="4"/>
  <c r="T7348" i="4"/>
  <c r="S7348" i="4"/>
  <c r="R7348" i="4"/>
  <c r="Q7348" i="4"/>
  <c r="P7348" i="4"/>
  <c r="O7348" i="4"/>
  <c r="N7348" i="4"/>
  <c r="M7348" i="4"/>
  <c r="U7347" i="4"/>
  <c r="T7347" i="4"/>
  <c r="S7347" i="4"/>
  <c r="R7347" i="4"/>
  <c r="Q7347" i="4"/>
  <c r="P7347" i="4"/>
  <c r="O7347" i="4"/>
  <c r="N7347" i="4"/>
  <c r="M7347" i="4"/>
  <c r="U7346" i="4"/>
  <c r="T7346" i="4"/>
  <c r="S7346" i="4"/>
  <c r="R7346" i="4"/>
  <c r="Q7346" i="4"/>
  <c r="P7346" i="4"/>
  <c r="O7346" i="4"/>
  <c r="N7346" i="4"/>
  <c r="M7346" i="4"/>
  <c r="U7345" i="4"/>
  <c r="T7345" i="4"/>
  <c r="S7345" i="4"/>
  <c r="R7345" i="4"/>
  <c r="Q7345" i="4"/>
  <c r="P7345" i="4"/>
  <c r="O7345" i="4"/>
  <c r="N7345" i="4"/>
  <c r="M7345" i="4"/>
  <c r="U7344" i="4"/>
  <c r="T7344" i="4"/>
  <c r="S7344" i="4"/>
  <c r="R7344" i="4"/>
  <c r="Q7344" i="4"/>
  <c r="P7344" i="4"/>
  <c r="O7344" i="4"/>
  <c r="N7344" i="4"/>
  <c r="M7344" i="4"/>
  <c r="U7343" i="4"/>
  <c r="T7343" i="4"/>
  <c r="S7343" i="4"/>
  <c r="R7343" i="4"/>
  <c r="Q7343" i="4"/>
  <c r="P7343" i="4"/>
  <c r="O7343" i="4"/>
  <c r="N7343" i="4"/>
  <c r="M7343" i="4"/>
  <c r="U7342" i="4"/>
  <c r="T7342" i="4"/>
  <c r="S7342" i="4"/>
  <c r="R7342" i="4"/>
  <c r="Q7342" i="4"/>
  <c r="P7342" i="4"/>
  <c r="O7342" i="4"/>
  <c r="N7342" i="4"/>
  <c r="M7342" i="4"/>
  <c r="U7341" i="4"/>
  <c r="T7341" i="4"/>
  <c r="S7341" i="4"/>
  <c r="R7341" i="4"/>
  <c r="Q7341" i="4"/>
  <c r="P7341" i="4"/>
  <c r="O7341" i="4"/>
  <c r="N7341" i="4"/>
  <c r="M7341" i="4"/>
  <c r="U7340" i="4"/>
  <c r="T7340" i="4"/>
  <c r="S7340" i="4"/>
  <c r="R7340" i="4"/>
  <c r="Q7340" i="4"/>
  <c r="P7340" i="4"/>
  <c r="O7340" i="4"/>
  <c r="N7340" i="4"/>
  <c r="M7340" i="4"/>
  <c r="U7339" i="4"/>
  <c r="T7339" i="4"/>
  <c r="S7339" i="4"/>
  <c r="R7339" i="4"/>
  <c r="Q7339" i="4"/>
  <c r="P7339" i="4"/>
  <c r="O7339" i="4"/>
  <c r="N7339" i="4"/>
  <c r="M7339" i="4"/>
  <c r="U7338" i="4"/>
  <c r="T7338" i="4"/>
  <c r="S7338" i="4"/>
  <c r="R7338" i="4"/>
  <c r="Q7338" i="4"/>
  <c r="P7338" i="4"/>
  <c r="O7338" i="4"/>
  <c r="N7338" i="4"/>
  <c r="M7338" i="4"/>
  <c r="U7337" i="4"/>
  <c r="T7337" i="4"/>
  <c r="S7337" i="4"/>
  <c r="R7337" i="4"/>
  <c r="Q7337" i="4"/>
  <c r="P7337" i="4"/>
  <c r="O7337" i="4"/>
  <c r="N7337" i="4"/>
  <c r="M7337" i="4"/>
  <c r="U7336" i="4"/>
  <c r="T7336" i="4"/>
  <c r="S7336" i="4"/>
  <c r="R7336" i="4"/>
  <c r="Q7336" i="4"/>
  <c r="P7336" i="4"/>
  <c r="O7336" i="4"/>
  <c r="N7336" i="4"/>
  <c r="M7336" i="4"/>
  <c r="U7335" i="4"/>
  <c r="T7335" i="4"/>
  <c r="S7335" i="4"/>
  <c r="R7335" i="4"/>
  <c r="Q7335" i="4"/>
  <c r="P7335" i="4"/>
  <c r="O7335" i="4"/>
  <c r="N7335" i="4"/>
  <c r="M7335" i="4"/>
  <c r="U7334" i="4"/>
  <c r="T7334" i="4"/>
  <c r="S7334" i="4"/>
  <c r="R7334" i="4"/>
  <c r="Q7334" i="4"/>
  <c r="P7334" i="4"/>
  <c r="O7334" i="4"/>
  <c r="N7334" i="4"/>
  <c r="M7334" i="4"/>
  <c r="U7333" i="4"/>
  <c r="T7333" i="4"/>
  <c r="S7333" i="4"/>
  <c r="R7333" i="4"/>
  <c r="Q7333" i="4"/>
  <c r="P7333" i="4"/>
  <c r="O7333" i="4"/>
  <c r="N7333" i="4"/>
  <c r="M7333" i="4"/>
  <c r="U7332" i="4"/>
  <c r="T7332" i="4"/>
  <c r="S7332" i="4"/>
  <c r="R7332" i="4"/>
  <c r="Q7332" i="4"/>
  <c r="P7332" i="4"/>
  <c r="O7332" i="4"/>
  <c r="N7332" i="4"/>
  <c r="M7332" i="4"/>
  <c r="U7331" i="4"/>
  <c r="T7331" i="4"/>
  <c r="S7331" i="4"/>
  <c r="R7331" i="4"/>
  <c r="Q7331" i="4"/>
  <c r="P7331" i="4"/>
  <c r="O7331" i="4"/>
  <c r="N7331" i="4"/>
  <c r="M7331" i="4"/>
  <c r="U7330" i="4"/>
  <c r="T7330" i="4"/>
  <c r="S7330" i="4"/>
  <c r="R7330" i="4"/>
  <c r="Q7330" i="4"/>
  <c r="P7330" i="4"/>
  <c r="O7330" i="4"/>
  <c r="N7330" i="4"/>
  <c r="M7330" i="4"/>
  <c r="U7329" i="4"/>
  <c r="T7329" i="4"/>
  <c r="S7329" i="4"/>
  <c r="R7329" i="4"/>
  <c r="Q7329" i="4"/>
  <c r="P7329" i="4"/>
  <c r="O7329" i="4"/>
  <c r="N7329" i="4"/>
  <c r="M7329" i="4"/>
  <c r="U7328" i="4"/>
  <c r="T7328" i="4"/>
  <c r="S7328" i="4"/>
  <c r="R7328" i="4"/>
  <c r="Q7328" i="4"/>
  <c r="P7328" i="4"/>
  <c r="O7328" i="4"/>
  <c r="N7328" i="4"/>
  <c r="M7328" i="4"/>
  <c r="U7327" i="4"/>
  <c r="T7327" i="4"/>
  <c r="S7327" i="4"/>
  <c r="R7327" i="4"/>
  <c r="Q7327" i="4"/>
  <c r="P7327" i="4"/>
  <c r="O7327" i="4"/>
  <c r="N7327" i="4"/>
  <c r="M7327" i="4"/>
  <c r="U7326" i="4"/>
  <c r="T7326" i="4"/>
  <c r="S7326" i="4"/>
  <c r="R7326" i="4"/>
  <c r="Q7326" i="4"/>
  <c r="P7326" i="4"/>
  <c r="O7326" i="4"/>
  <c r="N7326" i="4"/>
  <c r="M7326" i="4"/>
  <c r="U7325" i="4"/>
  <c r="T7325" i="4"/>
  <c r="S7325" i="4"/>
  <c r="R7325" i="4"/>
  <c r="Q7325" i="4"/>
  <c r="P7325" i="4"/>
  <c r="O7325" i="4"/>
  <c r="N7325" i="4"/>
  <c r="M7325" i="4"/>
  <c r="U7324" i="4"/>
  <c r="T7324" i="4"/>
  <c r="S7324" i="4"/>
  <c r="R7324" i="4"/>
  <c r="Q7324" i="4"/>
  <c r="P7324" i="4"/>
  <c r="O7324" i="4"/>
  <c r="N7324" i="4"/>
  <c r="M7324" i="4"/>
  <c r="U7323" i="4"/>
  <c r="T7323" i="4"/>
  <c r="S7323" i="4"/>
  <c r="R7323" i="4"/>
  <c r="Q7323" i="4"/>
  <c r="P7323" i="4"/>
  <c r="O7323" i="4"/>
  <c r="N7323" i="4"/>
  <c r="M7323" i="4"/>
  <c r="U7322" i="4"/>
  <c r="T7322" i="4"/>
  <c r="S7322" i="4"/>
  <c r="R7322" i="4"/>
  <c r="Q7322" i="4"/>
  <c r="P7322" i="4"/>
  <c r="O7322" i="4"/>
  <c r="N7322" i="4"/>
  <c r="M7322" i="4"/>
  <c r="U7321" i="4"/>
  <c r="T7321" i="4"/>
  <c r="S7321" i="4"/>
  <c r="R7321" i="4"/>
  <c r="Q7321" i="4"/>
  <c r="P7321" i="4"/>
  <c r="O7321" i="4"/>
  <c r="N7321" i="4"/>
  <c r="M7321" i="4"/>
  <c r="U7320" i="4"/>
  <c r="T7320" i="4"/>
  <c r="S7320" i="4"/>
  <c r="R7320" i="4"/>
  <c r="Q7320" i="4"/>
  <c r="P7320" i="4"/>
  <c r="O7320" i="4"/>
  <c r="N7320" i="4"/>
  <c r="M7320" i="4"/>
  <c r="U7319" i="4"/>
  <c r="T7319" i="4"/>
  <c r="S7319" i="4"/>
  <c r="R7319" i="4"/>
  <c r="Q7319" i="4"/>
  <c r="P7319" i="4"/>
  <c r="O7319" i="4"/>
  <c r="N7319" i="4"/>
  <c r="M7319" i="4"/>
  <c r="U7318" i="4"/>
  <c r="T7318" i="4"/>
  <c r="S7318" i="4"/>
  <c r="R7318" i="4"/>
  <c r="Q7318" i="4"/>
  <c r="P7318" i="4"/>
  <c r="O7318" i="4"/>
  <c r="N7318" i="4"/>
  <c r="M7318" i="4"/>
  <c r="U7317" i="4"/>
  <c r="T7317" i="4"/>
  <c r="S7317" i="4"/>
  <c r="R7317" i="4"/>
  <c r="Q7317" i="4"/>
  <c r="P7317" i="4"/>
  <c r="O7317" i="4"/>
  <c r="N7317" i="4"/>
  <c r="M7317" i="4"/>
  <c r="U7316" i="4"/>
  <c r="T7316" i="4"/>
  <c r="S7316" i="4"/>
  <c r="R7316" i="4"/>
  <c r="Q7316" i="4"/>
  <c r="P7316" i="4"/>
  <c r="O7316" i="4"/>
  <c r="N7316" i="4"/>
  <c r="M7316" i="4"/>
  <c r="U7315" i="4"/>
  <c r="T7315" i="4"/>
  <c r="S7315" i="4"/>
  <c r="R7315" i="4"/>
  <c r="Q7315" i="4"/>
  <c r="P7315" i="4"/>
  <c r="O7315" i="4"/>
  <c r="N7315" i="4"/>
  <c r="M7315" i="4"/>
  <c r="U7314" i="4"/>
  <c r="T7314" i="4"/>
  <c r="S7314" i="4"/>
  <c r="R7314" i="4"/>
  <c r="Q7314" i="4"/>
  <c r="P7314" i="4"/>
  <c r="O7314" i="4"/>
  <c r="N7314" i="4"/>
  <c r="M7314" i="4"/>
  <c r="U7313" i="4"/>
  <c r="T7313" i="4"/>
  <c r="S7313" i="4"/>
  <c r="R7313" i="4"/>
  <c r="Q7313" i="4"/>
  <c r="P7313" i="4"/>
  <c r="O7313" i="4"/>
  <c r="N7313" i="4"/>
  <c r="M7313" i="4"/>
  <c r="U7312" i="4"/>
  <c r="T7312" i="4"/>
  <c r="S7312" i="4"/>
  <c r="R7312" i="4"/>
  <c r="Q7312" i="4"/>
  <c r="P7312" i="4"/>
  <c r="O7312" i="4"/>
  <c r="N7312" i="4"/>
  <c r="M7312" i="4"/>
  <c r="U7311" i="4"/>
  <c r="T7311" i="4"/>
  <c r="S7311" i="4"/>
  <c r="R7311" i="4"/>
  <c r="Q7311" i="4"/>
  <c r="P7311" i="4"/>
  <c r="O7311" i="4"/>
  <c r="N7311" i="4"/>
  <c r="M7311" i="4"/>
  <c r="U7310" i="4"/>
  <c r="T7310" i="4"/>
  <c r="S7310" i="4"/>
  <c r="R7310" i="4"/>
  <c r="Q7310" i="4"/>
  <c r="P7310" i="4"/>
  <c r="O7310" i="4"/>
  <c r="N7310" i="4"/>
  <c r="M7310" i="4"/>
  <c r="U7309" i="4"/>
  <c r="T7309" i="4"/>
  <c r="S7309" i="4"/>
  <c r="R7309" i="4"/>
  <c r="Q7309" i="4"/>
  <c r="P7309" i="4"/>
  <c r="O7309" i="4"/>
  <c r="N7309" i="4"/>
  <c r="M7309" i="4"/>
  <c r="U7308" i="4"/>
  <c r="T7308" i="4"/>
  <c r="S7308" i="4"/>
  <c r="R7308" i="4"/>
  <c r="Q7308" i="4"/>
  <c r="P7308" i="4"/>
  <c r="O7308" i="4"/>
  <c r="N7308" i="4"/>
  <c r="M7308" i="4"/>
  <c r="U7307" i="4"/>
  <c r="T7307" i="4"/>
  <c r="S7307" i="4"/>
  <c r="R7307" i="4"/>
  <c r="Q7307" i="4"/>
  <c r="P7307" i="4"/>
  <c r="O7307" i="4"/>
  <c r="N7307" i="4"/>
  <c r="M7307" i="4"/>
  <c r="U7306" i="4"/>
  <c r="T7306" i="4"/>
  <c r="S7306" i="4"/>
  <c r="R7306" i="4"/>
  <c r="Q7306" i="4"/>
  <c r="P7306" i="4"/>
  <c r="O7306" i="4"/>
  <c r="N7306" i="4"/>
  <c r="M7306" i="4"/>
  <c r="U7305" i="4"/>
  <c r="T7305" i="4"/>
  <c r="S7305" i="4"/>
  <c r="R7305" i="4"/>
  <c r="Q7305" i="4"/>
  <c r="P7305" i="4"/>
  <c r="O7305" i="4"/>
  <c r="N7305" i="4"/>
  <c r="M7305" i="4"/>
  <c r="U7304" i="4"/>
  <c r="T7304" i="4"/>
  <c r="S7304" i="4"/>
  <c r="R7304" i="4"/>
  <c r="Q7304" i="4"/>
  <c r="P7304" i="4"/>
  <c r="O7304" i="4"/>
  <c r="N7304" i="4"/>
  <c r="M7304" i="4"/>
  <c r="U7303" i="4"/>
  <c r="T7303" i="4"/>
  <c r="S7303" i="4"/>
  <c r="R7303" i="4"/>
  <c r="Q7303" i="4"/>
  <c r="P7303" i="4"/>
  <c r="O7303" i="4"/>
  <c r="N7303" i="4"/>
  <c r="M7303" i="4"/>
  <c r="U7302" i="4"/>
  <c r="T7302" i="4"/>
  <c r="S7302" i="4"/>
  <c r="R7302" i="4"/>
  <c r="Q7302" i="4"/>
  <c r="P7302" i="4"/>
  <c r="O7302" i="4"/>
  <c r="N7302" i="4"/>
  <c r="M7302" i="4"/>
  <c r="U7301" i="4"/>
  <c r="T7301" i="4"/>
  <c r="S7301" i="4"/>
  <c r="R7301" i="4"/>
  <c r="Q7301" i="4"/>
  <c r="P7301" i="4"/>
  <c r="O7301" i="4"/>
  <c r="N7301" i="4"/>
  <c r="M7301" i="4"/>
  <c r="U7300" i="4"/>
  <c r="T7300" i="4"/>
  <c r="S7300" i="4"/>
  <c r="R7300" i="4"/>
  <c r="Q7300" i="4"/>
  <c r="P7300" i="4"/>
  <c r="O7300" i="4"/>
  <c r="N7300" i="4"/>
  <c r="M7300" i="4"/>
  <c r="U7299" i="4"/>
  <c r="T7299" i="4"/>
  <c r="S7299" i="4"/>
  <c r="R7299" i="4"/>
  <c r="Q7299" i="4"/>
  <c r="P7299" i="4"/>
  <c r="O7299" i="4"/>
  <c r="N7299" i="4"/>
  <c r="M7299" i="4"/>
  <c r="U7298" i="4"/>
  <c r="T7298" i="4"/>
  <c r="S7298" i="4"/>
  <c r="R7298" i="4"/>
  <c r="Q7298" i="4"/>
  <c r="P7298" i="4"/>
  <c r="O7298" i="4"/>
  <c r="N7298" i="4"/>
  <c r="M7298" i="4"/>
  <c r="U7297" i="4"/>
  <c r="T7297" i="4"/>
  <c r="S7297" i="4"/>
  <c r="R7297" i="4"/>
  <c r="Q7297" i="4"/>
  <c r="P7297" i="4"/>
  <c r="O7297" i="4"/>
  <c r="N7297" i="4"/>
  <c r="M7297" i="4"/>
  <c r="U7296" i="4"/>
  <c r="T7296" i="4"/>
  <c r="S7296" i="4"/>
  <c r="R7296" i="4"/>
  <c r="Q7296" i="4"/>
  <c r="P7296" i="4"/>
  <c r="O7296" i="4"/>
  <c r="N7296" i="4"/>
  <c r="M7296" i="4"/>
  <c r="U7295" i="4"/>
  <c r="T7295" i="4"/>
  <c r="S7295" i="4"/>
  <c r="R7295" i="4"/>
  <c r="Q7295" i="4"/>
  <c r="P7295" i="4"/>
  <c r="O7295" i="4"/>
  <c r="N7295" i="4"/>
  <c r="M7295" i="4"/>
  <c r="U7294" i="4"/>
  <c r="T7294" i="4"/>
  <c r="S7294" i="4"/>
  <c r="R7294" i="4"/>
  <c r="Q7294" i="4"/>
  <c r="P7294" i="4"/>
  <c r="O7294" i="4"/>
  <c r="N7294" i="4"/>
  <c r="M7294" i="4"/>
  <c r="U7293" i="4"/>
  <c r="T7293" i="4"/>
  <c r="S7293" i="4"/>
  <c r="R7293" i="4"/>
  <c r="Q7293" i="4"/>
  <c r="P7293" i="4"/>
  <c r="O7293" i="4"/>
  <c r="N7293" i="4"/>
  <c r="M7293" i="4"/>
  <c r="U7292" i="4"/>
  <c r="T7292" i="4"/>
  <c r="S7292" i="4"/>
  <c r="R7292" i="4"/>
  <c r="Q7292" i="4"/>
  <c r="P7292" i="4"/>
  <c r="O7292" i="4"/>
  <c r="N7292" i="4"/>
  <c r="M7292" i="4"/>
  <c r="U7291" i="4"/>
  <c r="T7291" i="4"/>
  <c r="S7291" i="4"/>
  <c r="R7291" i="4"/>
  <c r="Q7291" i="4"/>
  <c r="P7291" i="4"/>
  <c r="O7291" i="4"/>
  <c r="N7291" i="4"/>
  <c r="M7291" i="4"/>
  <c r="U7290" i="4"/>
  <c r="T7290" i="4"/>
  <c r="S7290" i="4"/>
  <c r="R7290" i="4"/>
  <c r="Q7290" i="4"/>
  <c r="P7290" i="4"/>
  <c r="O7290" i="4"/>
  <c r="N7290" i="4"/>
  <c r="M7290" i="4"/>
  <c r="U7289" i="4"/>
  <c r="T7289" i="4"/>
  <c r="S7289" i="4"/>
  <c r="R7289" i="4"/>
  <c r="Q7289" i="4"/>
  <c r="P7289" i="4"/>
  <c r="O7289" i="4"/>
  <c r="N7289" i="4"/>
  <c r="M7289" i="4"/>
  <c r="U7288" i="4"/>
  <c r="T7288" i="4"/>
  <c r="S7288" i="4"/>
  <c r="R7288" i="4"/>
  <c r="Q7288" i="4"/>
  <c r="P7288" i="4"/>
  <c r="O7288" i="4"/>
  <c r="N7288" i="4"/>
  <c r="M7288" i="4"/>
  <c r="U7287" i="4"/>
  <c r="T7287" i="4"/>
  <c r="S7287" i="4"/>
  <c r="R7287" i="4"/>
  <c r="Q7287" i="4"/>
  <c r="P7287" i="4"/>
  <c r="O7287" i="4"/>
  <c r="N7287" i="4"/>
  <c r="M7287" i="4"/>
  <c r="U7286" i="4"/>
  <c r="T7286" i="4"/>
  <c r="S7286" i="4"/>
  <c r="R7286" i="4"/>
  <c r="Q7286" i="4"/>
  <c r="P7286" i="4"/>
  <c r="O7286" i="4"/>
  <c r="N7286" i="4"/>
  <c r="M7286" i="4"/>
  <c r="U7285" i="4"/>
  <c r="T7285" i="4"/>
  <c r="S7285" i="4"/>
  <c r="R7285" i="4"/>
  <c r="Q7285" i="4"/>
  <c r="P7285" i="4"/>
  <c r="O7285" i="4"/>
  <c r="N7285" i="4"/>
  <c r="M7285" i="4"/>
  <c r="U7284" i="4"/>
  <c r="T7284" i="4"/>
  <c r="S7284" i="4"/>
  <c r="R7284" i="4"/>
  <c r="Q7284" i="4"/>
  <c r="P7284" i="4"/>
  <c r="O7284" i="4"/>
  <c r="N7284" i="4"/>
  <c r="M7284" i="4"/>
  <c r="U7283" i="4"/>
  <c r="T7283" i="4"/>
  <c r="S7283" i="4"/>
  <c r="R7283" i="4"/>
  <c r="Q7283" i="4"/>
  <c r="P7283" i="4"/>
  <c r="O7283" i="4"/>
  <c r="N7283" i="4"/>
  <c r="M7283" i="4"/>
  <c r="U7282" i="4"/>
  <c r="T7282" i="4"/>
  <c r="S7282" i="4"/>
  <c r="R7282" i="4"/>
  <c r="Q7282" i="4"/>
  <c r="P7282" i="4"/>
  <c r="O7282" i="4"/>
  <c r="N7282" i="4"/>
  <c r="M7282" i="4"/>
  <c r="U7281" i="4"/>
  <c r="T7281" i="4"/>
  <c r="S7281" i="4"/>
  <c r="R7281" i="4"/>
  <c r="Q7281" i="4"/>
  <c r="P7281" i="4"/>
  <c r="O7281" i="4"/>
  <c r="N7281" i="4"/>
  <c r="M7281" i="4"/>
  <c r="U7280" i="4"/>
  <c r="T7280" i="4"/>
  <c r="S7280" i="4"/>
  <c r="R7280" i="4"/>
  <c r="Q7280" i="4"/>
  <c r="P7280" i="4"/>
  <c r="O7280" i="4"/>
  <c r="N7280" i="4"/>
  <c r="M7280" i="4"/>
  <c r="U7279" i="4"/>
  <c r="T7279" i="4"/>
  <c r="S7279" i="4"/>
  <c r="R7279" i="4"/>
  <c r="Q7279" i="4"/>
  <c r="P7279" i="4"/>
  <c r="O7279" i="4"/>
  <c r="N7279" i="4"/>
  <c r="M7279" i="4"/>
  <c r="U7278" i="4"/>
  <c r="T7278" i="4"/>
  <c r="S7278" i="4"/>
  <c r="R7278" i="4"/>
  <c r="Q7278" i="4"/>
  <c r="P7278" i="4"/>
  <c r="O7278" i="4"/>
  <c r="N7278" i="4"/>
  <c r="M7278" i="4"/>
  <c r="U7277" i="4"/>
  <c r="T7277" i="4"/>
  <c r="S7277" i="4"/>
  <c r="R7277" i="4"/>
  <c r="Q7277" i="4"/>
  <c r="P7277" i="4"/>
  <c r="O7277" i="4"/>
  <c r="N7277" i="4"/>
  <c r="M7277" i="4"/>
  <c r="U7276" i="4"/>
  <c r="T7276" i="4"/>
  <c r="S7276" i="4"/>
  <c r="R7276" i="4"/>
  <c r="Q7276" i="4"/>
  <c r="P7276" i="4"/>
  <c r="O7276" i="4"/>
  <c r="N7276" i="4"/>
  <c r="M7276" i="4"/>
  <c r="U7275" i="4"/>
  <c r="T7275" i="4"/>
  <c r="S7275" i="4"/>
  <c r="R7275" i="4"/>
  <c r="Q7275" i="4"/>
  <c r="P7275" i="4"/>
  <c r="O7275" i="4"/>
  <c r="N7275" i="4"/>
  <c r="M7275" i="4"/>
  <c r="U7274" i="4"/>
  <c r="T7274" i="4"/>
  <c r="S7274" i="4"/>
  <c r="R7274" i="4"/>
  <c r="Q7274" i="4"/>
  <c r="P7274" i="4"/>
  <c r="O7274" i="4"/>
  <c r="N7274" i="4"/>
  <c r="M7274" i="4"/>
  <c r="U7273" i="4"/>
  <c r="T7273" i="4"/>
  <c r="S7273" i="4"/>
  <c r="R7273" i="4"/>
  <c r="Q7273" i="4"/>
  <c r="P7273" i="4"/>
  <c r="O7273" i="4"/>
  <c r="N7273" i="4"/>
  <c r="M7273" i="4"/>
  <c r="U7272" i="4"/>
  <c r="T7272" i="4"/>
  <c r="S7272" i="4"/>
  <c r="R7272" i="4"/>
  <c r="Q7272" i="4"/>
  <c r="P7272" i="4"/>
  <c r="O7272" i="4"/>
  <c r="N7272" i="4"/>
  <c r="M7272" i="4"/>
  <c r="U7271" i="4"/>
  <c r="T7271" i="4"/>
  <c r="S7271" i="4"/>
  <c r="R7271" i="4"/>
  <c r="Q7271" i="4"/>
  <c r="P7271" i="4"/>
  <c r="O7271" i="4"/>
  <c r="N7271" i="4"/>
  <c r="M7271" i="4"/>
  <c r="U7270" i="4"/>
  <c r="T7270" i="4"/>
  <c r="S7270" i="4"/>
  <c r="R7270" i="4"/>
  <c r="Q7270" i="4"/>
  <c r="P7270" i="4"/>
  <c r="O7270" i="4"/>
  <c r="N7270" i="4"/>
  <c r="M7270" i="4"/>
  <c r="U7269" i="4"/>
  <c r="T7269" i="4"/>
  <c r="S7269" i="4"/>
  <c r="R7269" i="4"/>
  <c r="Q7269" i="4"/>
  <c r="P7269" i="4"/>
  <c r="O7269" i="4"/>
  <c r="N7269" i="4"/>
  <c r="M7269" i="4"/>
  <c r="U7268" i="4"/>
  <c r="T7268" i="4"/>
  <c r="S7268" i="4"/>
  <c r="R7268" i="4"/>
  <c r="Q7268" i="4"/>
  <c r="P7268" i="4"/>
  <c r="O7268" i="4"/>
  <c r="N7268" i="4"/>
  <c r="M7268" i="4"/>
  <c r="U7267" i="4"/>
  <c r="T7267" i="4"/>
  <c r="S7267" i="4"/>
  <c r="R7267" i="4"/>
  <c r="Q7267" i="4"/>
  <c r="P7267" i="4"/>
  <c r="O7267" i="4"/>
  <c r="N7267" i="4"/>
  <c r="M7267" i="4"/>
  <c r="U7266" i="4"/>
  <c r="T7266" i="4"/>
  <c r="S7266" i="4"/>
  <c r="R7266" i="4"/>
  <c r="Q7266" i="4"/>
  <c r="P7266" i="4"/>
  <c r="O7266" i="4"/>
  <c r="N7266" i="4"/>
  <c r="M7266" i="4"/>
  <c r="U7265" i="4"/>
  <c r="T7265" i="4"/>
  <c r="S7265" i="4"/>
  <c r="R7265" i="4"/>
  <c r="Q7265" i="4"/>
  <c r="P7265" i="4"/>
  <c r="O7265" i="4"/>
  <c r="N7265" i="4"/>
  <c r="M7265" i="4"/>
  <c r="U7264" i="4"/>
  <c r="T7264" i="4"/>
  <c r="S7264" i="4"/>
  <c r="R7264" i="4"/>
  <c r="Q7264" i="4"/>
  <c r="P7264" i="4"/>
  <c r="O7264" i="4"/>
  <c r="N7264" i="4"/>
  <c r="M7264" i="4"/>
  <c r="U7263" i="4"/>
  <c r="T7263" i="4"/>
  <c r="S7263" i="4"/>
  <c r="R7263" i="4"/>
  <c r="Q7263" i="4"/>
  <c r="P7263" i="4"/>
  <c r="O7263" i="4"/>
  <c r="N7263" i="4"/>
  <c r="M7263" i="4"/>
  <c r="U7262" i="4"/>
  <c r="T7262" i="4"/>
  <c r="S7262" i="4"/>
  <c r="R7262" i="4"/>
  <c r="Q7262" i="4"/>
  <c r="P7262" i="4"/>
  <c r="O7262" i="4"/>
  <c r="N7262" i="4"/>
  <c r="M7262" i="4"/>
  <c r="U7261" i="4"/>
  <c r="T7261" i="4"/>
  <c r="S7261" i="4"/>
  <c r="R7261" i="4"/>
  <c r="Q7261" i="4"/>
  <c r="P7261" i="4"/>
  <c r="O7261" i="4"/>
  <c r="N7261" i="4"/>
  <c r="M7261" i="4"/>
  <c r="U7260" i="4"/>
  <c r="T7260" i="4"/>
  <c r="S7260" i="4"/>
  <c r="R7260" i="4"/>
  <c r="Q7260" i="4"/>
  <c r="P7260" i="4"/>
  <c r="O7260" i="4"/>
  <c r="N7260" i="4"/>
  <c r="M7260" i="4"/>
  <c r="U7259" i="4"/>
  <c r="T7259" i="4"/>
  <c r="S7259" i="4"/>
  <c r="R7259" i="4"/>
  <c r="Q7259" i="4"/>
  <c r="P7259" i="4"/>
  <c r="O7259" i="4"/>
  <c r="N7259" i="4"/>
  <c r="M7259" i="4"/>
  <c r="U7258" i="4"/>
  <c r="T7258" i="4"/>
  <c r="S7258" i="4"/>
  <c r="R7258" i="4"/>
  <c r="Q7258" i="4"/>
  <c r="P7258" i="4"/>
  <c r="O7258" i="4"/>
  <c r="N7258" i="4"/>
  <c r="M7258" i="4"/>
  <c r="U7257" i="4"/>
  <c r="T7257" i="4"/>
  <c r="S7257" i="4"/>
  <c r="R7257" i="4"/>
  <c r="Q7257" i="4"/>
  <c r="P7257" i="4"/>
  <c r="O7257" i="4"/>
  <c r="N7257" i="4"/>
  <c r="M7257" i="4"/>
  <c r="U7256" i="4"/>
  <c r="T7256" i="4"/>
  <c r="S7256" i="4"/>
  <c r="R7256" i="4"/>
  <c r="Q7256" i="4"/>
  <c r="P7256" i="4"/>
  <c r="O7256" i="4"/>
  <c r="N7256" i="4"/>
  <c r="M7256" i="4"/>
  <c r="U7255" i="4"/>
  <c r="T7255" i="4"/>
  <c r="S7255" i="4"/>
  <c r="R7255" i="4"/>
  <c r="Q7255" i="4"/>
  <c r="P7255" i="4"/>
  <c r="O7255" i="4"/>
  <c r="N7255" i="4"/>
  <c r="M7255" i="4"/>
  <c r="U7254" i="4"/>
  <c r="T7254" i="4"/>
  <c r="S7254" i="4"/>
  <c r="R7254" i="4"/>
  <c r="Q7254" i="4"/>
  <c r="P7254" i="4"/>
  <c r="O7254" i="4"/>
  <c r="N7254" i="4"/>
  <c r="M7254" i="4"/>
  <c r="U7253" i="4"/>
  <c r="T7253" i="4"/>
  <c r="S7253" i="4"/>
  <c r="R7253" i="4"/>
  <c r="Q7253" i="4"/>
  <c r="P7253" i="4"/>
  <c r="O7253" i="4"/>
  <c r="N7253" i="4"/>
  <c r="M7253" i="4"/>
  <c r="U7252" i="4"/>
  <c r="T7252" i="4"/>
  <c r="S7252" i="4"/>
  <c r="R7252" i="4"/>
  <c r="Q7252" i="4"/>
  <c r="P7252" i="4"/>
  <c r="O7252" i="4"/>
  <c r="N7252" i="4"/>
  <c r="M7252" i="4"/>
  <c r="U7251" i="4"/>
  <c r="T7251" i="4"/>
  <c r="S7251" i="4"/>
  <c r="R7251" i="4"/>
  <c r="Q7251" i="4"/>
  <c r="P7251" i="4"/>
  <c r="O7251" i="4"/>
  <c r="N7251" i="4"/>
  <c r="M7251" i="4"/>
  <c r="U7250" i="4"/>
  <c r="T7250" i="4"/>
  <c r="S7250" i="4"/>
  <c r="R7250" i="4"/>
  <c r="Q7250" i="4"/>
  <c r="P7250" i="4"/>
  <c r="O7250" i="4"/>
  <c r="N7250" i="4"/>
  <c r="M7250" i="4"/>
  <c r="U7249" i="4"/>
  <c r="T7249" i="4"/>
  <c r="S7249" i="4"/>
  <c r="R7249" i="4"/>
  <c r="Q7249" i="4"/>
  <c r="P7249" i="4"/>
  <c r="O7249" i="4"/>
  <c r="N7249" i="4"/>
  <c r="M7249" i="4"/>
  <c r="U7248" i="4"/>
  <c r="T7248" i="4"/>
  <c r="S7248" i="4"/>
  <c r="R7248" i="4"/>
  <c r="Q7248" i="4"/>
  <c r="P7248" i="4"/>
  <c r="O7248" i="4"/>
  <c r="N7248" i="4"/>
  <c r="M7248" i="4"/>
  <c r="U7247" i="4"/>
  <c r="T7247" i="4"/>
  <c r="S7247" i="4"/>
  <c r="R7247" i="4"/>
  <c r="Q7247" i="4"/>
  <c r="P7247" i="4"/>
  <c r="O7247" i="4"/>
  <c r="N7247" i="4"/>
  <c r="M7247" i="4"/>
  <c r="U7246" i="4"/>
  <c r="T7246" i="4"/>
  <c r="S7246" i="4"/>
  <c r="R7246" i="4"/>
  <c r="Q7246" i="4"/>
  <c r="P7246" i="4"/>
  <c r="O7246" i="4"/>
  <c r="N7246" i="4"/>
  <c r="M7246" i="4"/>
  <c r="U7245" i="4"/>
  <c r="T7245" i="4"/>
  <c r="S7245" i="4"/>
  <c r="R7245" i="4"/>
  <c r="Q7245" i="4"/>
  <c r="P7245" i="4"/>
  <c r="O7245" i="4"/>
  <c r="N7245" i="4"/>
  <c r="M7245" i="4"/>
  <c r="U7244" i="4"/>
  <c r="T7244" i="4"/>
  <c r="S7244" i="4"/>
  <c r="R7244" i="4"/>
  <c r="Q7244" i="4"/>
  <c r="P7244" i="4"/>
  <c r="O7244" i="4"/>
  <c r="N7244" i="4"/>
  <c r="M7244" i="4"/>
  <c r="U7243" i="4"/>
  <c r="T7243" i="4"/>
  <c r="S7243" i="4"/>
  <c r="R7243" i="4"/>
  <c r="Q7243" i="4"/>
  <c r="P7243" i="4"/>
  <c r="O7243" i="4"/>
  <c r="N7243" i="4"/>
  <c r="M7243" i="4"/>
  <c r="U7242" i="4"/>
  <c r="T7242" i="4"/>
  <c r="S7242" i="4"/>
  <c r="R7242" i="4"/>
  <c r="Q7242" i="4"/>
  <c r="P7242" i="4"/>
  <c r="O7242" i="4"/>
  <c r="N7242" i="4"/>
  <c r="M7242" i="4"/>
  <c r="U7241" i="4"/>
  <c r="T7241" i="4"/>
  <c r="S7241" i="4"/>
  <c r="R7241" i="4"/>
  <c r="Q7241" i="4"/>
  <c r="P7241" i="4"/>
  <c r="O7241" i="4"/>
  <c r="N7241" i="4"/>
  <c r="M7241" i="4"/>
  <c r="U7240" i="4"/>
  <c r="T7240" i="4"/>
  <c r="S7240" i="4"/>
  <c r="R7240" i="4"/>
  <c r="Q7240" i="4"/>
  <c r="P7240" i="4"/>
  <c r="O7240" i="4"/>
  <c r="N7240" i="4"/>
  <c r="M7240" i="4"/>
  <c r="U7239" i="4"/>
  <c r="T7239" i="4"/>
  <c r="S7239" i="4"/>
  <c r="R7239" i="4"/>
  <c r="Q7239" i="4"/>
  <c r="P7239" i="4"/>
  <c r="O7239" i="4"/>
  <c r="N7239" i="4"/>
  <c r="M7239" i="4"/>
  <c r="U7238" i="4"/>
  <c r="T7238" i="4"/>
  <c r="S7238" i="4"/>
  <c r="R7238" i="4"/>
  <c r="Q7238" i="4"/>
  <c r="P7238" i="4"/>
  <c r="O7238" i="4"/>
  <c r="N7238" i="4"/>
  <c r="M7238" i="4"/>
  <c r="U7237" i="4"/>
  <c r="T7237" i="4"/>
  <c r="S7237" i="4"/>
  <c r="R7237" i="4"/>
  <c r="Q7237" i="4"/>
  <c r="P7237" i="4"/>
  <c r="O7237" i="4"/>
  <c r="N7237" i="4"/>
  <c r="M7237" i="4"/>
  <c r="U7236" i="4"/>
  <c r="T7236" i="4"/>
  <c r="S7236" i="4"/>
  <c r="R7236" i="4"/>
  <c r="Q7236" i="4"/>
  <c r="P7236" i="4"/>
  <c r="O7236" i="4"/>
  <c r="N7236" i="4"/>
  <c r="M7236" i="4"/>
  <c r="U7235" i="4"/>
  <c r="T7235" i="4"/>
  <c r="S7235" i="4"/>
  <c r="R7235" i="4"/>
  <c r="Q7235" i="4"/>
  <c r="P7235" i="4"/>
  <c r="O7235" i="4"/>
  <c r="N7235" i="4"/>
  <c r="M7235" i="4"/>
  <c r="U7234" i="4"/>
  <c r="T7234" i="4"/>
  <c r="S7234" i="4"/>
  <c r="R7234" i="4"/>
  <c r="Q7234" i="4"/>
  <c r="P7234" i="4"/>
  <c r="O7234" i="4"/>
  <c r="N7234" i="4"/>
  <c r="M7234" i="4"/>
  <c r="U7233" i="4"/>
  <c r="T7233" i="4"/>
  <c r="S7233" i="4"/>
  <c r="R7233" i="4"/>
  <c r="Q7233" i="4"/>
  <c r="P7233" i="4"/>
  <c r="O7233" i="4"/>
  <c r="N7233" i="4"/>
  <c r="M7233" i="4"/>
  <c r="U7232" i="4"/>
  <c r="T7232" i="4"/>
  <c r="S7232" i="4"/>
  <c r="R7232" i="4"/>
  <c r="Q7232" i="4"/>
  <c r="P7232" i="4"/>
  <c r="O7232" i="4"/>
  <c r="N7232" i="4"/>
  <c r="M7232" i="4"/>
  <c r="U7231" i="4"/>
  <c r="T7231" i="4"/>
  <c r="S7231" i="4"/>
  <c r="R7231" i="4"/>
  <c r="Q7231" i="4"/>
  <c r="P7231" i="4"/>
  <c r="O7231" i="4"/>
  <c r="N7231" i="4"/>
  <c r="M7231" i="4"/>
  <c r="U7230" i="4"/>
  <c r="T7230" i="4"/>
  <c r="S7230" i="4"/>
  <c r="R7230" i="4"/>
  <c r="Q7230" i="4"/>
  <c r="P7230" i="4"/>
  <c r="O7230" i="4"/>
  <c r="N7230" i="4"/>
  <c r="M7230" i="4"/>
  <c r="U7229" i="4"/>
  <c r="T7229" i="4"/>
  <c r="S7229" i="4"/>
  <c r="R7229" i="4"/>
  <c r="Q7229" i="4"/>
  <c r="P7229" i="4"/>
  <c r="O7229" i="4"/>
  <c r="N7229" i="4"/>
  <c r="M7229" i="4"/>
  <c r="U7228" i="4"/>
  <c r="T7228" i="4"/>
  <c r="S7228" i="4"/>
  <c r="R7228" i="4"/>
  <c r="Q7228" i="4"/>
  <c r="P7228" i="4"/>
  <c r="O7228" i="4"/>
  <c r="N7228" i="4"/>
  <c r="M7228" i="4"/>
  <c r="U7227" i="4"/>
  <c r="T7227" i="4"/>
  <c r="S7227" i="4"/>
  <c r="R7227" i="4"/>
  <c r="Q7227" i="4"/>
  <c r="P7227" i="4"/>
  <c r="O7227" i="4"/>
  <c r="N7227" i="4"/>
  <c r="M7227" i="4"/>
  <c r="U7226" i="4"/>
  <c r="T7226" i="4"/>
  <c r="S7226" i="4"/>
  <c r="R7226" i="4"/>
  <c r="Q7226" i="4"/>
  <c r="P7226" i="4"/>
  <c r="O7226" i="4"/>
  <c r="N7226" i="4"/>
  <c r="M7226" i="4"/>
  <c r="U7225" i="4"/>
  <c r="T7225" i="4"/>
  <c r="S7225" i="4"/>
  <c r="R7225" i="4"/>
  <c r="Q7225" i="4"/>
  <c r="P7225" i="4"/>
  <c r="O7225" i="4"/>
  <c r="N7225" i="4"/>
  <c r="M7225" i="4"/>
  <c r="U7224" i="4"/>
  <c r="T7224" i="4"/>
  <c r="S7224" i="4"/>
  <c r="R7224" i="4"/>
  <c r="Q7224" i="4"/>
  <c r="P7224" i="4"/>
  <c r="O7224" i="4"/>
  <c r="N7224" i="4"/>
  <c r="M7224" i="4"/>
  <c r="U7223" i="4"/>
  <c r="T7223" i="4"/>
  <c r="S7223" i="4"/>
  <c r="R7223" i="4"/>
  <c r="Q7223" i="4"/>
  <c r="P7223" i="4"/>
  <c r="O7223" i="4"/>
  <c r="N7223" i="4"/>
  <c r="M7223" i="4"/>
  <c r="U7222" i="4"/>
  <c r="T7222" i="4"/>
  <c r="S7222" i="4"/>
  <c r="R7222" i="4"/>
  <c r="Q7222" i="4"/>
  <c r="P7222" i="4"/>
  <c r="O7222" i="4"/>
  <c r="N7222" i="4"/>
  <c r="M7222" i="4"/>
  <c r="U7221" i="4"/>
  <c r="T7221" i="4"/>
  <c r="S7221" i="4"/>
  <c r="R7221" i="4"/>
  <c r="Q7221" i="4"/>
  <c r="P7221" i="4"/>
  <c r="O7221" i="4"/>
  <c r="N7221" i="4"/>
  <c r="M7221" i="4"/>
  <c r="U7220" i="4"/>
  <c r="T7220" i="4"/>
  <c r="S7220" i="4"/>
  <c r="R7220" i="4"/>
  <c r="Q7220" i="4"/>
  <c r="P7220" i="4"/>
  <c r="O7220" i="4"/>
  <c r="N7220" i="4"/>
  <c r="M7220" i="4"/>
  <c r="U7219" i="4"/>
  <c r="T7219" i="4"/>
  <c r="S7219" i="4"/>
  <c r="R7219" i="4"/>
  <c r="Q7219" i="4"/>
  <c r="P7219" i="4"/>
  <c r="O7219" i="4"/>
  <c r="N7219" i="4"/>
  <c r="M7219" i="4"/>
  <c r="U7218" i="4"/>
  <c r="T7218" i="4"/>
  <c r="S7218" i="4"/>
  <c r="R7218" i="4"/>
  <c r="Q7218" i="4"/>
  <c r="P7218" i="4"/>
  <c r="O7218" i="4"/>
  <c r="N7218" i="4"/>
  <c r="M7218" i="4"/>
  <c r="U7217" i="4"/>
  <c r="T7217" i="4"/>
  <c r="S7217" i="4"/>
  <c r="R7217" i="4"/>
  <c r="Q7217" i="4"/>
  <c r="P7217" i="4"/>
  <c r="O7217" i="4"/>
  <c r="N7217" i="4"/>
  <c r="M7217" i="4"/>
  <c r="U7216" i="4"/>
  <c r="T7216" i="4"/>
  <c r="S7216" i="4"/>
  <c r="R7216" i="4"/>
  <c r="Q7216" i="4"/>
  <c r="P7216" i="4"/>
  <c r="O7216" i="4"/>
  <c r="N7216" i="4"/>
  <c r="M7216" i="4"/>
  <c r="U7215" i="4"/>
  <c r="T7215" i="4"/>
  <c r="S7215" i="4"/>
  <c r="R7215" i="4"/>
  <c r="Q7215" i="4"/>
  <c r="P7215" i="4"/>
  <c r="O7215" i="4"/>
  <c r="N7215" i="4"/>
  <c r="M7215" i="4"/>
  <c r="U7214" i="4"/>
  <c r="T7214" i="4"/>
  <c r="S7214" i="4"/>
  <c r="R7214" i="4"/>
  <c r="Q7214" i="4"/>
  <c r="P7214" i="4"/>
  <c r="O7214" i="4"/>
  <c r="N7214" i="4"/>
  <c r="M7214" i="4"/>
  <c r="U7213" i="4"/>
  <c r="T7213" i="4"/>
  <c r="S7213" i="4"/>
  <c r="R7213" i="4"/>
  <c r="Q7213" i="4"/>
  <c r="P7213" i="4"/>
  <c r="O7213" i="4"/>
  <c r="N7213" i="4"/>
  <c r="M7213" i="4"/>
  <c r="U7212" i="4"/>
  <c r="T7212" i="4"/>
  <c r="S7212" i="4"/>
  <c r="R7212" i="4"/>
  <c r="Q7212" i="4"/>
  <c r="P7212" i="4"/>
  <c r="O7212" i="4"/>
  <c r="N7212" i="4"/>
  <c r="M7212" i="4"/>
  <c r="U7211" i="4"/>
  <c r="T7211" i="4"/>
  <c r="S7211" i="4"/>
  <c r="R7211" i="4"/>
  <c r="Q7211" i="4"/>
  <c r="P7211" i="4"/>
  <c r="O7211" i="4"/>
  <c r="N7211" i="4"/>
  <c r="M7211" i="4"/>
  <c r="U7210" i="4"/>
  <c r="T7210" i="4"/>
  <c r="S7210" i="4"/>
  <c r="R7210" i="4"/>
  <c r="Q7210" i="4"/>
  <c r="P7210" i="4"/>
  <c r="O7210" i="4"/>
  <c r="N7210" i="4"/>
  <c r="M7210" i="4"/>
  <c r="U7209" i="4"/>
  <c r="T7209" i="4"/>
  <c r="S7209" i="4"/>
  <c r="R7209" i="4"/>
  <c r="Q7209" i="4"/>
  <c r="P7209" i="4"/>
  <c r="O7209" i="4"/>
  <c r="N7209" i="4"/>
  <c r="M7209" i="4"/>
  <c r="U7208" i="4"/>
  <c r="T7208" i="4"/>
  <c r="S7208" i="4"/>
  <c r="R7208" i="4"/>
  <c r="Q7208" i="4"/>
  <c r="P7208" i="4"/>
  <c r="O7208" i="4"/>
  <c r="N7208" i="4"/>
  <c r="M7208" i="4"/>
  <c r="U7207" i="4"/>
  <c r="T7207" i="4"/>
  <c r="S7207" i="4"/>
  <c r="R7207" i="4"/>
  <c r="Q7207" i="4"/>
  <c r="P7207" i="4"/>
  <c r="O7207" i="4"/>
  <c r="N7207" i="4"/>
  <c r="M7207" i="4"/>
  <c r="U7206" i="4"/>
  <c r="T7206" i="4"/>
  <c r="S7206" i="4"/>
  <c r="R7206" i="4"/>
  <c r="Q7206" i="4"/>
  <c r="P7206" i="4"/>
  <c r="O7206" i="4"/>
  <c r="N7206" i="4"/>
  <c r="M7206" i="4"/>
  <c r="U7205" i="4"/>
  <c r="T7205" i="4"/>
  <c r="S7205" i="4"/>
  <c r="R7205" i="4"/>
  <c r="Q7205" i="4"/>
  <c r="P7205" i="4"/>
  <c r="O7205" i="4"/>
  <c r="N7205" i="4"/>
  <c r="M7205" i="4"/>
  <c r="U7204" i="4"/>
  <c r="T7204" i="4"/>
  <c r="S7204" i="4"/>
  <c r="R7204" i="4"/>
  <c r="Q7204" i="4"/>
  <c r="P7204" i="4"/>
  <c r="O7204" i="4"/>
  <c r="N7204" i="4"/>
  <c r="M7204" i="4"/>
  <c r="U7203" i="4"/>
  <c r="T7203" i="4"/>
  <c r="S7203" i="4"/>
  <c r="R7203" i="4"/>
  <c r="Q7203" i="4"/>
  <c r="P7203" i="4"/>
  <c r="O7203" i="4"/>
  <c r="N7203" i="4"/>
  <c r="M7203" i="4"/>
  <c r="U7202" i="4"/>
  <c r="T7202" i="4"/>
  <c r="S7202" i="4"/>
  <c r="R7202" i="4"/>
  <c r="Q7202" i="4"/>
  <c r="P7202" i="4"/>
  <c r="O7202" i="4"/>
  <c r="N7202" i="4"/>
  <c r="M7202" i="4"/>
  <c r="U7201" i="4"/>
  <c r="T7201" i="4"/>
  <c r="S7201" i="4"/>
  <c r="R7201" i="4"/>
  <c r="Q7201" i="4"/>
  <c r="P7201" i="4"/>
  <c r="O7201" i="4"/>
  <c r="N7201" i="4"/>
  <c r="M7201" i="4"/>
  <c r="U7200" i="4"/>
  <c r="T7200" i="4"/>
  <c r="S7200" i="4"/>
  <c r="R7200" i="4"/>
  <c r="Q7200" i="4"/>
  <c r="P7200" i="4"/>
  <c r="O7200" i="4"/>
  <c r="N7200" i="4"/>
  <c r="M7200" i="4"/>
  <c r="U7199" i="4"/>
  <c r="T7199" i="4"/>
  <c r="S7199" i="4"/>
  <c r="R7199" i="4"/>
  <c r="Q7199" i="4"/>
  <c r="P7199" i="4"/>
  <c r="O7199" i="4"/>
  <c r="N7199" i="4"/>
  <c r="M7199" i="4"/>
  <c r="U7198" i="4"/>
  <c r="T7198" i="4"/>
  <c r="S7198" i="4"/>
  <c r="R7198" i="4"/>
  <c r="Q7198" i="4"/>
  <c r="P7198" i="4"/>
  <c r="O7198" i="4"/>
  <c r="N7198" i="4"/>
  <c r="M7198" i="4"/>
  <c r="U7197" i="4"/>
  <c r="T7197" i="4"/>
  <c r="S7197" i="4"/>
  <c r="R7197" i="4"/>
  <c r="Q7197" i="4"/>
  <c r="P7197" i="4"/>
  <c r="O7197" i="4"/>
  <c r="N7197" i="4"/>
  <c r="M7197" i="4"/>
  <c r="U7196" i="4"/>
  <c r="T7196" i="4"/>
  <c r="S7196" i="4"/>
  <c r="R7196" i="4"/>
  <c r="Q7196" i="4"/>
  <c r="P7196" i="4"/>
  <c r="O7196" i="4"/>
  <c r="N7196" i="4"/>
  <c r="M7196" i="4"/>
  <c r="U7195" i="4"/>
  <c r="T7195" i="4"/>
  <c r="S7195" i="4"/>
  <c r="R7195" i="4"/>
  <c r="Q7195" i="4"/>
  <c r="P7195" i="4"/>
  <c r="O7195" i="4"/>
  <c r="N7195" i="4"/>
  <c r="M7195" i="4"/>
  <c r="U7194" i="4"/>
  <c r="T7194" i="4"/>
  <c r="S7194" i="4"/>
  <c r="R7194" i="4"/>
  <c r="Q7194" i="4"/>
  <c r="P7194" i="4"/>
  <c r="O7194" i="4"/>
  <c r="N7194" i="4"/>
  <c r="M7194" i="4"/>
  <c r="U7193" i="4"/>
  <c r="T7193" i="4"/>
  <c r="S7193" i="4"/>
  <c r="R7193" i="4"/>
  <c r="Q7193" i="4"/>
  <c r="P7193" i="4"/>
  <c r="O7193" i="4"/>
  <c r="N7193" i="4"/>
  <c r="M7193" i="4"/>
  <c r="U7192" i="4"/>
  <c r="T7192" i="4"/>
  <c r="S7192" i="4"/>
  <c r="R7192" i="4"/>
  <c r="Q7192" i="4"/>
  <c r="P7192" i="4"/>
  <c r="O7192" i="4"/>
  <c r="N7192" i="4"/>
  <c r="M7192" i="4"/>
  <c r="U7191" i="4"/>
  <c r="T7191" i="4"/>
  <c r="S7191" i="4"/>
  <c r="R7191" i="4"/>
  <c r="Q7191" i="4"/>
  <c r="P7191" i="4"/>
  <c r="O7191" i="4"/>
  <c r="N7191" i="4"/>
  <c r="M7191" i="4"/>
  <c r="U7190" i="4"/>
  <c r="T7190" i="4"/>
  <c r="S7190" i="4"/>
  <c r="R7190" i="4"/>
  <c r="Q7190" i="4"/>
  <c r="P7190" i="4"/>
  <c r="O7190" i="4"/>
  <c r="N7190" i="4"/>
  <c r="M7190" i="4"/>
  <c r="U7189" i="4"/>
  <c r="T7189" i="4"/>
  <c r="S7189" i="4"/>
  <c r="R7189" i="4"/>
  <c r="Q7189" i="4"/>
  <c r="P7189" i="4"/>
  <c r="O7189" i="4"/>
  <c r="N7189" i="4"/>
  <c r="M7189" i="4"/>
  <c r="U7188" i="4"/>
  <c r="T7188" i="4"/>
  <c r="S7188" i="4"/>
  <c r="R7188" i="4"/>
  <c r="Q7188" i="4"/>
  <c r="P7188" i="4"/>
  <c r="O7188" i="4"/>
  <c r="N7188" i="4"/>
  <c r="M7188" i="4"/>
  <c r="U7187" i="4"/>
  <c r="T7187" i="4"/>
  <c r="S7187" i="4"/>
  <c r="R7187" i="4"/>
  <c r="Q7187" i="4"/>
  <c r="P7187" i="4"/>
  <c r="O7187" i="4"/>
  <c r="N7187" i="4"/>
  <c r="M7187" i="4"/>
  <c r="U7186" i="4"/>
  <c r="T7186" i="4"/>
  <c r="S7186" i="4"/>
  <c r="R7186" i="4"/>
  <c r="Q7186" i="4"/>
  <c r="P7186" i="4"/>
  <c r="O7186" i="4"/>
  <c r="N7186" i="4"/>
  <c r="M7186" i="4"/>
  <c r="U7185" i="4"/>
  <c r="T7185" i="4"/>
  <c r="S7185" i="4"/>
  <c r="R7185" i="4"/>
  <c r="Q7185" i="4"/>
  <c r="P7185" i="4"/>
  <c r="O7185" i="4"/>
  <c r="N7185" i="4"/>
  <c r="M7185" i="4"/>
  <c r="U7184" i="4"/>
  <c r="T7184" i="4"/>
  <c r="S7184" i="4"/>
  <c r="R7184" i="4"/>
  <c r="Q7184" i="4"/>
  <c r="P7184" i="4"/>
  <c r="O7184" i="4"/>
  <c r="N7184" i="4"/>
  <c r="M7184" i="4"/>
  <c r="U7183" i="4"/>
  <c r="T7183" i="4"/>
  <c r="S7183" i="4"/>
  <c r="R7183" i="4"/>
  <c r="Q7183" i="4"/>
  <c r="P7183" i="4"/>
  <c r="O7183" i="4"/>
  <c r="N7183" i="4"/>
  <c r="M7183" i="4"/>
  <c r="U7182" i="4"/>
  <c r="T7182" i="4"/>
  <c r="S7182" i="4"/>
  <c r="R7182" i="4"/>
  <c r="Q7182" i="4"/>
  <c r="P7182" i="4"/>
  <c r="O7182" i="4"/>
  <c r="N7182" i="4"/>
  <c r="M7182" i="4"/>
  <c r="U7181" i="4"/>
  <c r="T7181" i="4"/>
  <c r="S7181" i="4"/>
  <c r="R7181" i="4"/>
  <c r="Q7181" i="4"/>
  <c r="P7181" i="4"/>
  <c r="O7181" i="4"/>
  <c r="N7181" i="4"/>
  <c r="M7181" i="4"/>
  <c r="U7180" i="4"/>
  <c r="T7180" i="4"/>
  <c r="S7180" i="4"/>
  <c r="R7180" i="4"/>
  <c r="Q7180" i="4"/>
  <c r="P7180" i="4"/>
  <c r="O7180" i="4"/>
  <c r="N7180" i="4"/>
  <c r="M7180" i="4"/>
  <c r="U7179" i="4"/>
  <c r="T7179" i="4"/>
  <c r="S7179" i="4"/>
  <c r="R7179" i="4"/>
  <c r="Q7179" i="4"/>
  <c r="P7179" i="4"/>
  <c r="O7179" i="4"/>
  <c r="N7179" i="4"/>
  <c r="M7179" i="4"/>
  <c r="U7178" i="4"/>
  <c r="T7178" i="4"/>
  <c r="S7178" i="4"/>
  <c r="R7178" i="4"/>
  <c r="Q7178" i="4"/>
  <c r="P7178" i="4"/>
  <c r="O7178" i="4"/>
  <c r="N7178" i="4"/>
  <c r="M7178" i="4"/>
  <c r="U7177" i="4"/>
  <c r="T7177" i="4"/>
  <c r="S7177" i="4"/>
  <c r="R7177" i="4"/>
  <c r="Q7177" i="4"/>
  <c r="P7177" i="4"/>
  <c r="O7177" i="4"/>
  <c r="N7177" i="4"/>
  <c r="M7177" i="4"/>
  <c r="U7176" i="4"/>
  <c r="T7176" i="4"/>
  <c r="S7176" i="4"/>
  <c r="R7176" i="4"/>
  <c r="Q7176" i="4"/>
  <c r="P7176" i="4"/>
  <c r="O7176" i="4"/>
  <c r="N7176" i="4"/>
  <c r="M7176" i="4"/>
  <c r="U7175" i="4"/>
  <c r="T7175" i="4"/>
  <c r="S7175" i="4"/>
  <c r="R7175" i="4"/>
  <c r="Q7175" i="4"/>
  <c r="P7175" i="4"/>
  <c r="O7175" i="4"/>
  <c r="N7175" i="4"/>
  <c r="M7175" i="4"/>
  <c r="U7174" i="4"/>
  <c r="T7174" i="4"/>
  <c r="S7174" i="4"/>
  <c r="R7174" i="4"/>
  <c r="Q7174" i="4"/>
  <c r="P7174" i="4"/>
  <c r="O7174" i="4"/>
  <c r="N7174" i="4"/>
  <c r="M7174" i="4"/>
  <c r="U7173" i="4"/>
  <c r="T7173" i="4"/>
  <c r="S7173" i="4"/>
  <c r="R7173" i="4"/>
  <c r="Q7173" i="4"/>
  <c r="P7173" i="4"/>
  <c r="O7173" i="4"/>
  <c r="N7173" i="4"/>
  <c r="M7173" i="4"/>
  <c r="U7172" i="4"/>
  <c r="T7172" i="4"/>
  <c r="S7172" i="4"/>
  <c r="R7172" i="4"/>
  <c r="Q7172" i="4"/>
  <c r="P7172" i="4"/>
  <c r="O7172" i="4"/>
  <c r="N7172" i="4"/>
  <c r="M7172" i="4"/>
  <c r="U7171" i="4"/>
  <c r="T7171" i="4"/>
  <c r="S7171" i="4"/>
  <c r="R7171" i="4"/>
  <c r="Q7171" i="4"/>
  <c r="P7171" i="4"/>
  <c r="O7171" i="4"/>
  <c r="N7171" i="4"/>
  <c r="M7171" i="4"/>
  <c r="U7170" i="4"/>
  <c r="T7170" i="4"/>
  <c r="S7170" i="4"/>
  <c r="R7170" i="4"/>
  <c r="Q7170" i="4"/>
  <c r="P7170" i="4"/>
  <c r="O7170" i="4"/>
  <c r="N7170" i="4"/>
  <c r="M7170" i="4"/>
  <c r="U7169" i="4"/>
  <c r="T7169" i="4"/>
  <c r="S7169" i="4"/>
  <c r="R7169" i="4"/>
  <c r="Q7169" i="4"/>
  <c r="P7169" i="4"/>
  <c r="O7169" i="4"/>
  <c r="N7169" i="4"/>
  <c r="M7169" i="4"/>
  <c r="U7168" i="4"/>
  <c r="T7168" i="4"/>
  <c r="S7168" i="4"/>
  <c r="R7168" i="4"/>
  <c r="Q7168" i="4"/>
  <c r="P7168" i="4"/>
  <c r="O7168" i="4"/>
  <c r="N7168" i="4"/>
  <c r="M7168" i="4"/>
  <c r="U7167" i="4"/>
  <c r="T7167" i="4"/>
  <c r="S7167" i="4"/>
  <c r="R7167" i="4"/>
  <c r="Q7167" i="4"/>
  <c r="P7167" i="4"/>
  <c r="O7167" i="4"/>
  <c r="N7167" i="4"/>
  <c r="M7167" i="4"/>
  <c r="U7166" i="4"/>
  <c r="T7166" i="4"/>
  <c r="S7166" i="4"/>
  <c r="R7166" i="4"/>
  <c r="Q7166" i="4"/>
  <c r="P7166" i="4"/>
  <c r="O7166" i="4"/>
  <c r="N7166" i="4"/>
  <c r="M7166" i="4"/>
  <c r="U7165" i="4"/>
  <c r="T7165" i="4"/>
  <c r="S7165" i="4"/>
  <c r="R7165" i="4"/>
  <c r="Q7165" i="4"/>
  <c r="P7165" i="4"/>
  <c r="O7165" i="4"/>
  <c r="N7165" i="4"/>
  <c r="M7165" i="4"/>
  <c r="U7164" i="4"/>
  <c r="T7164" i="4"/>
  <c r="S7164" i="4"/>
  <c r="R7164" i="4"/>
  <c r="Q7164" i="4"/>
  <c r="P7164" i="4"/>
  <c r="O7164" i="4"/>
  <c r="N7164" i="4"/>
  <c r="M7164" i="4"/>
  <c r="U7163" i="4"/>
  <c r="T7163" i="4"/>
  <c r="S7163" i="4"/>
  <c r="R7163" i="4"/>
  <c r="Q7163" i="4"/>
  <c r="P7163" i="4"/>
  <c r="O7163" i="4"/>
  <c r="N7163" i="4"/>
  <c r="M7163" i="4"/>
  <c r="U7162" i="4"/>
  <c r="T7162" i="4"/>
  <c r="S7162" i="4"/>
  <c r="R7162" i="4"/>
  <c r="Q7162" i="4"/>
  <c r="P7162" i="4"/>
  <c r="O7162" i="4"/>
  <c r="N7162" i="4"/>
  <c r="M7162" i="4"/>
  <c r="U7161" i="4"/>
  <c r="T7161" i="4"/>
  <c r="S7161" i="4"/>
  <c r="R7161" i="4"/>
  <c r="Q7161" i="4"/>
  <c r="P7161" i="4"/>
  <c r="O7161" i="4"/>
  <c r="N7161" i="4"/>
  <c r="M7161" i="4"/>
  <c r="U7160" i="4"/>
  <c r="T7160" i="4"/>
  <c r="S7160" i="4"/>
  <c r="R7160" i="4"/>
  <c r="Q7160" i="4"/>
  <c r="P7160" i="4"/>
  <c r="O7160" i="4"/>
  <c r="N7160" i="4"/>
  <c r="M7160" i="4"/>
  <c r="U7159" i="4"/>
  <c r="T7159" i="4"/>
  <c r="S7159" i="4"/>
  <c r="R7159" i="4"/>
  <c r="Q7159" i="4"/>
  <c r="P7159" i="4"/>
  <c r="O7159" i="4"/>
  <c r="N7159" i="4"/>
  <c r="M7159" i="4"/>
  <c r="U7158" i="4"/>
  <c r="T7158" i="4"/>
  <c r="S7158" i="4"/>
  <c r="R7158" i="4"/>
  <c r="Q7158" i="4"/>
  <c r="P7158" i="4"/>
  <c r="O7158" i="4"/>
  <c r="N7158" i="4"/>
  <c r="M7158" i="4"/>
  <c r="U7157" i="4"/>
  <c r="T7157" i="4"/>
  <c r="S7157" i="4"/>
  <c r="R7157" i="4"/>
  <c r="Q7157" i="4"/>
  <c r="P7157" i="4"/>
  <c r="O7157" i="4"/>
  <c r="N7157" i="4"/>
  <c r="M7157" i="4"/>
  <c r="U7156" i="4"/>
  <c r="T7156" i="4"/>
  <c r="S7156" i="4"/>
  <c r="R7156" i="4"/>
  <c r="Q7156" i="4"/>
  <c r="P7156" i="4"/>
  <c r="O7156" i="4"/>
  <c r="N7156" i="4"/>
  <c r="M7156" i="4"/>
  <c r="U7155" i="4"/>
  <c r="T7155" i="4"/>
  <c r="S7155" i="4"/>
  <c r="R7155" i="4"/>
  <c r="Q7155" i="4"/>
  <c r="P7155" i="4"/>
  <c r="O7155" i="4"/>
  <c r="N7155" i="4"/>
  <c r="M7155" i="4"/>
  <c r="U7154" i="4"/>
  <c r="T7154" i="4"/>
  <c r="S7154" i="4"/>
  <c r="R7154" i="4"/>
  <c r="Q7154" i="4"/>
  <c r="P7154" i="4"/>
  <c r="O7154" i="4"/>
  <c r="N7154" i="4"/>
  <c r="M7154" i="4"/>
  <c r="U7153" i="4"/>
  <c r="T7153" i="4"/>
  <c r="S7153" i="4"/>
  <c r="R7153" i="4"/>
  <c r="Q7153" i="4"/>
  <c r="P7153" i="4"/>
  <c r="O7153" i="4"/>
  <c r="N7153" i="4"/>
  <c r="M7153" i="4"/>
  <c r="U7152" i="4"/>
  <c r="T7152" i="4"/>
  <c r="S7152" i="4"/>
  <c r="R7152" i="4"/>
  <c r="Q7152" i="4"/>
  <c r="P7152" i="4"/>
  <c r="O7152" i="4"/>
  <c r="N7152" i="4"/>
  <c r="M7152" i="4"/>
  <c r="U7151" i="4"/>
  <c r="T7151" i="4"/>
  <c r="S7151" i="4"/>
  <c r="R7151" i="4"/>
  <c r="Q7151" i="4"/>
  <c r="P7151" i="4"/>
  <c r="O7151" i="4"/>
  <c r="N7151" i="4"/>
  <c r="M7151" i="4"/>
  <c r="U7150" i="4"/>
  <c r="T7150" i="4"/>
  <c r="S7150" i="4"/>
  <c r="R7150" i="4"/>
  <c r="Q7150" i="4"/>
  <c r="P7150" i="4"/>
  <c r="O7150" i="4"/>
  <c r="N7150" i="4"/>
  <c r="M7150" i="4"/>
  <c r="U7149" i="4"/>
  <c r="T7149" i="4"/>
  <c r="S7149" i="4"/>
  <c r="R7149" i="4"/>
  <c r="Q7149" i="4"/>
  <c r="P7149" i="4"/>
  <c r="O7149" i="4"/>
  <c r="N7149" i="4"/>
  <c r="M7149" i="4"/>
  <c r="U7148" i="4"/>
  <c r="T7148" i="4"/>
  <c r="S7148" i="4"/>
  <c r="R7148" i="4"/>
  <c r="Q7148" i="4"/>
  <c r="P7148" i="4"/>
  <c r="O7148" i="4"/>
  <c r="N7148" i="4"/>
  <c r="M7148" i="4"/>
  <c r="U7147" i="4"/>
  <c r="T7147" i="4"/>
  <c r="S7147" i="4"/>
  <c r="R7147" i="4"/>
  <c r="Q7147" i="4"/>
  <c r="P7147" i="4"/>
  <c r="O7147" i="4"/>
  <c r="N7147" i="4"/>
  <c r="M7147" i="4"/>
  <c r="U7146" i="4"/>
  <c r="T7146" i="4"/>
  <c r="S7146" i="4"/>
  <c r="R7146" i="4"/>
  <c r="Q7146" i="4"/>
  <c r="P7146" i="4"/>
  <c r="O7146" i="4"/>
  <c r="N7146" i="4"/>
  <c r="M7146" i="4"/>
  <c r="U7145" i="4"/>
  <c r="T7145" i="4"/>
  <c r="S7145" i="4"/>
  <c r="R7145" i="4"/>
  <c r="Q7145" i="4"/>
  <c r="P7145" i="4"/>
  <c r="O7145" i="4"/>
  <c r="N7145" i="4"/>
  <c r="M7145" i="4"/>
  <c r="U7144" i="4"/>
  <c r="T7144" i="4"/>
  <c r="S7144" i="4"/>
  <c r="R7144" i="4"/>
  <c r="Q7144" i="4"/>
  <c r="P7144" i="4"/>
  <c r="O7144" i="4"/>
  <c r="N7144" i="4"/>
  <c r="M7144" i="4"/>
  <c r="U7143" i="4"/>
  <c r="T7143" i="4"/>
  <c r="S7143" i="4"/>
  <c r="R7143" i="4"/>
  <c r="Q7143" i="4"/>
  <c r="P7143" i="4"/>
  <c r="O7143" i="4"/>
  <c r="N7143" i="4"/>
  <c r="M7143" i="4"/>
  <c r="U7142" i="4"/>
  <c r="T7142" i="4"/>
  <c r="S7142" i="4"/>
  <c r="R7142" i="4"/>
  <c r="Q7142" i="4"/>
  <c r="P7142" i="4"/>
  <c r="O7142" i="4"/>
  <c r="N7142" i="4"/>
  <c r="M7142" i="4"/>
  <c r="U7141" i="4"/>
  <c r="T7141" i="4"/>
  <c r="S7141" i="4"/>
  <c r="R7141" i="4"/>
  <c r="Q7141" i="4"/>
  <c r="P7141" i="4"/>
  <c r="O7141" i="4"/>
  <c r="N7141" i="4"/>
  <c r="M7141" i="4"/>
  <c r="U7140" i="4"/>
  <c r="T7140" i="4"/>
  <c r="S7140" i="4"/>
  <c r="R7140" i="4"/>
  <c r="Q7140" i="4"/>
  <c r="P7140" i="4"/>
  <c r="O7140" i="4"/>
  <c r="N7140" i="4"/>
  <c r="M7140" i="4"/>
  <c r="U7139" i="4"/>
  <c r="T7139" i="4"/>
  <c r="S7139" i="4"/>
  <c r="R7139" i="4"/>
  <c r="Q7139" i="4"/>
  <c r="P7139" i="4"/>
  <c r="O7139" i="4"/>
  <c r="N7139" i="4"/>
  <c r="M7139" i="4"/>
  <c r="U7138" i="4"/>
  <c r="T7138" i="4"/>
  <c r="S7138" i="4"/>
  <c r="R7138" i="4"/>
  <c r="Q7138" i="4"/>
  <c r="P7138" i="4"/>
  <c r="O7138" i="4"/>
  <c r="N7138" i="4"/>
  <c r="M7138" i="4"/>
  <c r="U7137" i="4"/>
  <c r="T7137" i="4"/>
  <c r="S7137" i="4"/>
  <c r="R7137" i="4"/>
  <c r="Q7137" i="4"/>
  <c r="P7137" i="4"/>
  <c r="O7137" i="4"/>
  <c r="N7137" i="4"/>
  <c r="M7137" i="4"/>
  <c r="U7136" i="4"/>
  <c r="T7136" i="4"/>
  <c r="S7136" i="4"/>
  <c r="R7136" i="4"/>
  <c r="Q7136" i="4"/>
  <c r="P7136" i="4"/>
  <c r="O7136" i="4"/>
  <c r="N7136" i="4"/>
  <c r="M7136" i="4"/>
  <c r="U7135" i="4"/>
  <c r="T7135" i="4"/>
  <c r="S7135" i="4"/>
  <c r="R7135" i="4"/>
  <c r="Q7135" i="4"/>
  <c r="P7135" i="4"/>
  <c r="O7135" i="4"/>
  <c r="N7135" i="4"/>
  <c r="M7135" i="4"/>
  <c r="U7134" i="4"/>
  <c r="T7134" i="4"/>
  <c r="S7134" i="4"/>
  <c r="R7134" i="4"/>
  <c r="Q7134" i="4"/>
  <c r="P7134" i="4"/>
  <c r="O7134" i="4"/>
  <c r="N7134" i="4"/>
  <c r="M7134" i="4"/>
  <c r="U7133" i="4"/>
  <c r="T7133" i="4"/>
  <c r="S7133" i="4"/>
  <c r="R7133" i="4"/>
  <c r="Q7133" i="4"/>
  <c r="P7133" i="4"/>
  <c r="O7133" i="4"/>
  <c r="N7133" i="4"/>
  <c r="M7133" i="4"/>
  <c r="U7132" i="4"/>
  <c r="T7132" i="4"/>
  <c r="S7132" i="4"/>
  <c r="R7132" i="4"/>
  <c r="Q7132" i="4"/>
  <c r="P7132" i="4"/>
  <c r="O7132" i="4"/>
  <c r="N7132" i="4"/>
  <c r="M7132" i="4"/>
  <c r="U7131" i="4"/>
  <c r="T7131" i="4"/>
  <c r="S7131" i="4"/>
  <c r="R7131" i="4"/>
  <c r="Q7131" i="4"/>
  <c r="P7131" i="4"/>
  <c r="O7131" i="4"/>
  <c r="N7131" i="4"/>
  <c r="M7131" i="4"/>
  <c r="U7130" i="4"/>
  <c r="T7130" i="4"/>
  <c r="S7130" i="4"/>
  <c r="R7130" i="4"/>
  <c r="Q7130" i="4"/>
  <c r="P7130" i="4"/>
  <c r="O7130" i="4"/>
  <c r="N7130" i="4"/>
  <c r="M7130" i="4"/>
  <c r="U7129" i="4"/>
  <c r="T7129" i="4"/>
  <c r="S7129" i="4"/>
  <c r="R7129" i="4"/>
  <c r="Q7129" i="4"/>
  <c r="P7129" i="4"/>
  <c r="O7129" i="4"/>
  <c r="N7129" i="4"/>
  <c r="M7129" i="4"/>
  <c r="U7128" i="4"/>
  <c r="T7128" i="4"/>
  <c r="S7128" i="4"/>
  <c r="R7128" i="4"/>
  <c r="Q7128" i="4"/>
  <c r="P7128" i="4"/>
  <c r="O7128" i="4"/>
  <c r="N7128" i="4"/>
  <c r="M7128" i="4"/>
  <c r="U7127" i="4"/>
  <c r="T7127" i="4"/>
  <c r="S7127" i="4"/>
  <c r="R7127" i="4"/>
  <c r="Q7127" i="4"/>
  <c r="P7127" i="4"/>
  <c r="O7127" i="4"/>
  <c r="N7127" i="4"/>
  <c r="M7127" i="4"/>
  <c r="U7126" i="4"/>
  <c r="T7126" i="4"/>
  <c r="S7126" i="4"/>
  <c r="R7126" i="4"/>
  <c r="Q7126" i="4"/>
  <c r="P7126" i="4"/>
  <c r="O7126" i="4"/>
  <c r="N7126" i="4"/>
  <c r="M7126" i="4"/>
  <c r="U7125" i="4"/>
  <c r="T7125" i="4"/>
  <c r="S7125" i="4"/>
  <c r="R7125" i="4"/>
  <c r="Q7125" i="4"/>
  <c r="P7125" i="4"/>
  <c r="O7125" i="4"/>
  <c r="N7125" i="4"/>
  <c r="M7125" i="4"/>
  <c r="U7124" i="4"/>
  <c r="T7124" i="4"/>
  <c r="S7124" i="4"/>
  <c r="R7124" i="4"/>
  <c r="Q7124" i="4"/>
  <c r="P7124" i="4"/>
  <c r="O7124" i="4"/>
  <c r="N7124" i="4"/>
  <c r="M7124" i="4"/>
  <c r="U7123" i="4"/>
  <c r="T7123" i="4"/>
  <c r="S7123" i="4"/>
  <c r="R7123" i="4"/>
  <c r="Q7123" i="4"/>
  <c r="P7123" i="4"/>
  <c r="O7123" i="4"/>
  <c r="N7123" i="4"/>
  <c r="M7123" i="4"/>
  <c r="U7122" i="4"/>
  <c r="T7122" i="4"/>
  <c r="S7122" i="4"/>
  <c r="R7122" i="4"/>
  <c r="Q7122" i="4"/>
  <c r="P7122" i="4"/>
  <c r="O7122" i="4"/>
  <c r="N7122" i="4"/>
  <c r="M7122" i="4"/>
  <c r="U7121" i="4"/>
  <c r="T7121" i="4"/>
  <c r="S7121" i="4"/>
  <c r="R7121" i="4"/>
  <c r="Q7121" i="4"/>
  <c r="P7121" i="4"/>
  <c r="O7121" i="4"/>
  <c r="N7121" i="4"/>
  <c r="M7121" i="4"/>
  <c r="U7120" i="4"/>
  <c r="T7120" i="4"/>
  <c r="S7120" i="4"/>
  <c r="R7120" i="4"/>
  <c r="Q7120" i="4"/>
  <c r="P7120" i="4"/>
  <c r="O7120" i="4"/>
  <c r="N7120" i="4"/>
  <c r="M7120" i="4"/>
  <c r="U7119" i="4"/>
  <c r="T7119" i="4"/>
  <c r="S7119" i="4"/>
  <c r="R7119" i="4"/>
  <c r="Q7119" i="4"/>
  <c r="P7119" i="4"/>
  <c r="O7119" i="4"/>
  <c r="N7119" i="4"/>
  <c r="M7119" i="4"/>
  <c r="U7118" i="4"/>
  <c r="T7118" i="4"/>
  <c r="S7118" i="4"/>
  <c r="R7118" i="4"/>
  <c r="Q7118" i="4"/>
  <c r="P7118" i="4"/>
  <c r="O7118" i="4"/>
  <c r="N7118" i="4"/>
  <c r="M7118" i="4"/>
  <c r="U7117" i="4"/>
  <c r="T7117" i="4"/>
  <c r="S7117" i="4"/>
  <c r="R7117" i="4"/>
  <c r="Q7117" i="4"/>
  <c r="P7117" i="4"/>
  <c r="O7117" i="4"/>
  <c r="N7117" i="4"/>
  <c r="M7117" i="4"/>
  <c r="U7116" i="4"/>
  <c r="T7116" i="4"/>
  <c r="S7116" i="4"/>
  <c r="R7116" i="4"/>
  <c r="Q7116" i="4"/>
  <c r="P7116" i="4"/>
  <c r="O7116" i="4"/>
  <c r="N7116" i="4"/>
  <c r="M7116" i="4"/>
  <c r="U7115" i="4"/>
  <c r="T7115" i="4"/>
  <c r="S7115" i="4"/>
  <c r="R7115" i="4"/>
  <c r="Q7115" i="4"/>
  <c r="P7115" i="4"/>
  <c r="O7115" i="4"/>
  <c r="N7115" i="4"/>
  <c r="M7115" i="4"/>
  <c r="U7114" i="4"/>
  <c r="T7114" i="4"/>
  <c r="S7114" i="4"/>
  <c r="R7114" i="4"/>
  <c r="Q7114" i="4"/>
  <c r="P7114" i="4"/>
  <c r="O7114" i="4"/>
  <c r="N7114" i="4"/>
  <c r="M7114" i="4"/>
  <c r="U7113" i="4"/>
  <c r="T7113" i="4"/>
  <c r="S7113" i="4"/>
  <c r="R7113" i="4"/>
  <c r="Q7113" i="4"/>
  <c r="P7113" i="4"/>
  <c r="O7113" i="4"/>
  <c r="N7113" i="4"/>
  <c r="M7113" i="4"/>
  <c r="U7112" i="4"/>
  <c r="T7112" i="4"/>
  <c r="S7112" i="4"/>
  <c r="R7112" i="4"/>
  <c r="Q7112" i="4"/>
  <c r="P7112" i="4"/>
  <c r="O7112" i="4"/>
  <c r="N7112" i="4"/>
  <c r="M7112" i="4"/>
  <c r="U7111" i="4"/>
  <c r="T7111" i="4"/>
  <c r="S7111" i="4"/>
  <c r="R7111" i="4"/>
  <c r="Q7111" i="4"/>
  <c r="P7111" i="4"/>
  <c r="O7111" i="4"/>
  <c r="N7111" i="4"/>
  <c r="M7111" i="4"/>
  <c r="U7110" i="4"/>
  <c r="T7110" i="4"/>
  <c r="S7110" i="4"/>
  <c r="R7110" i="4"/>
  <c r="Q7110" i="4"/>
  <c r="P7110" i="4"/>
  <c r="O7110" i="4"/>
  <c r="N7110" i="4"/>
  <c r="M7110" i="4"/>
  <c r="U7109" i="4"/>
  <c r="T7109" i="4"/>
  <c r="S7109" i="4"/>
  <c r="R7109" i="4"/>
  <c r="Q7109" i="4"/>
  <c r="P7109" i="4"/>
  <c r="O7109" i="4"/>
  <c r="N7109" i="4"/>
  <c r="M7109" i="4"/>
  <c r="U7108" i="4"/>
  <c r="T7108" i="4"/>
  <c r="S7108" i="4"/>
  <c r="R7108" i="4"/>
  <c r="Q7108" i="4"/>
  <c r="P7108" i="4"/>
  <c r="O7108" i="4"/>
  <c r="N7108" i="4"/>
  <c r="M7108" i="4"/>
  <c r="U7107" i="4"/>
  <c r="T7107" i="4"/>
  <c r="S7107" i="4"/>
  <c r="R7107" i="4"/>
  <c r="Q7107" i="4"/>
  <c r="P7107" i="4"/>
  <c r="O7107" i="4"/>
  <c r="N7107" i="4"/>
  <c r="M7107" i="4"/>
  <c r="U7106" i="4"/>
  <c r="T7106" i="4"/>
  <c r="S7106" i="4"/>
  <c r="R7106" i="4"/>
  <c r="Q7106" i="4"/>
  <c r="P7106" i="4"/>
  <c r="O7106" i="4"/>
  <c r="N7106" i="4"/>
  <c r="M7106" i="4"/>
  <c r="U7105" i="4"/>
  <c r="T7105" i="4"/>
  <c r="S7105" i="4"/>
  <c r="R7105" i="4"/>
  <c r="Q7105" i="4"/>
  <c r="P7105" i="4"/>
  <c r="O7105" i="4"/>
  <c r="N7105" i="4"/>
  <c r="M7105" i="4"/>
  <c r="U7104" i="4"/>
  <c r="T7104" i="4"/>
  <c r="S7104" i="4"/>
  <c r="R7104" i="4"/>
  <c r="Q7104" i="4"/>
  <c r="P7104" i="4"/>
  <c r="O7104" i="4"/>
  <c r="N7104" i="4"/>
  <c r="M7104" i="4"/>
  <c r="U7103" i="4"/>
  <c r="T7103" i="4"/>
  <c r="S7103" i="4"/>
  <c r="R7103" i="4"/>
  <c r="Q7103" i="4"/>
  <c r="P7103" i="4"/>
  <c r="O7103" i="4"/>
  <c r="N7103" i="4"/>
  <c r="M7103" i="4"/>
  <c r="U7102" i="4"/>
  <c r="T7102" i="4"/>
  <c r="S7102" i="4"/>
  <c r="R7102" i="4"/>
  <c r="Q7102" i="4"/>
  <c r="P7102" i="4"/>
  <c r="O7102" i="4"/>
  <c r="N7102" i="4"/>
  <c r="M7102" i="4"/>
  <c r="U7101" i="4"/>
  <c r="T7101" i="4"/>
  <c r="S7101" i="4"/>
  <c r="R7101" i="4"/>
  <c r="Q7101" i="4"/>
  <c r="P7101" i="4"/>
  <c r="O7101" i="4"/>
  <c r="N7101" i="4"/>
  <c r="M7101" i="4"/>
  <c r="U7100" i="4"/>
  <c r="T7100" i="4"/>
  <c r="S7100" i="4"/>
  <c r="R7100" i="4"/>
  <c r="Q7100" i="4"/>
  <c r="P7100" i="4"/>
  <c r="O7100" i="4"/>
  <c r="N7100" i="4"/>
  <c r="M7100" i="4"/>
  <c r="U7099" i="4"/>
  <c r="T7099" i="4"/>
  <c r="S7099" i="4"/>
  <c r="R7099" i="4"/>
  <c r="Q7099" i="4"/>
  <c r="P7099" i="4"/>
  <c r="O7099" i="4"/>
  <c r="N7099" i="4"/>
  <c r="M7099" i="4"/>
  <c r="U7098" i="4"/>
  <c r="T7098" i="4"/>
  <c r="S7098" i="4"/>
  <c r="R7098" i="4"/>
  <c r="Q7098" i="4"/>
  <c r="P7098" i="4"/>
  <c r="O7098" i="4"/>
  <c r="N7098" i="4"/>
  <c r="M7098" i="4"/>
  <c r="U7097" i="4"/>
  <c r="T7097" i="4"/>
  <c r="S7097" i="4"/>
  <c r="R7097" i="4"/>
  <c r="Q7097" i="4"/>
  <c r="P7097" i="4"/>
  <c r="O7097" i="4"/>
  <c r="N7097" i="4"/>
  <c r="M7097" i="4"/>
  <c r="U7096" i="4"/>
  <c r="T7096" i="4"/>
  <c r="S7096" i="4"/>
  <c r="R7096" i="4"/>
  <c r="Q7096" i="4"/>
  <c r="P7096" i="4"/>
  <c r="O7096" i="4"/>
  <c r="N7096" i="4"/>
  <c r="M7096" i="4"/>
  <c r="U7095" i="4"/>
  <c r="T7095" i="4"/>
  <c r="S7095" i="4"/>
  <c r="R7095" i="4"/>
  <c r="Q7095" i="4"/>
  <c r="P7095" i="4"/>
  <c r="O7095" i="4"/>
  <c r="N7095" i="4"/>
  <c r="M7095" i="4"/>
  <c r="U7094" i="4"/>
  <c r="T7094" i="4"/>
  <c r="S7094" i="4"/>
  <c r="R7094" i="4"/>
  <c r="Q7094" i="4"/>
  <c r="P7094" i="4"/>
  <c r="O7094" i="4"/>
  <c r="N7094" i="4"/>
  <c r="M7094" i="4"/>
  <c r="U7093" i="4"/>
  <c r="T7093" i="4"/>
  <c r="S7093" i="4"/>
  <c r="R7093" i="4"/>
  <c r="Q7093" i="4"/>
  <c r="P7093" i="4"/>
  <c r="O7093" i="4"/>
  <c r="N7093" i="4"/>
  <c r="M7093" i="4"/>
  <c r="U7092" i="4"/>
  <c r="T7092" i="4"/>
  <c r="S7092" i="4"/>
  <c r="R7092" i="4"/>
  <c r="Q7092" i="4"/>
  <c r="P7092" i="4"/>
  <c r="O7092" i="4"/>
  <c r="N7092" i="4"/>
  <c r="M7092" i="4"/>
  <c r="U7091" i="4"/>
  <c r="T7091" i="4"/>
  <c r="S7091" i="4"/>
  <c r="R7091" i="4"/>
  <c r="Q7091" i="4"/>
  <c r="P7091" i="4"/>
  <c r="O7091" i="4"/>
  <c r="N7091" i="4"/>
  <c r="M7091" i="4"/>
  <c r="U7090" i="4"/>
  <c r="T7090" i="4"/>
  <c r="S7090" i="4"/>
  <c r="R7090" i="4"/>
  <c r="Q7090" i="4"/>
  <c r="P7090" i="4"/>
  <c r="O7090" i="4"/>
  <c r="N7090" i="4"/>
  <c r="M7090" i="4"/>
  <c r="U7089" i="4"/>
  <c r="T7089" i="4"/>
  <c r="S7089" i="4"/>
  <c r="R7089" i="4"/>
  <c r="Q7089" i="4"/>
  <c r="P7089" i="4"/>
  <c r="O7089" i="4"/>
  <c r="N7089" i="4"/>
  <c r="M7089" i="4"/>
  <c r="U7088" i="4"/>
  <c r="T7088" i="4"/>
  <c r="S7088" i="4"/>
  <c r="R7088" i="4"/>
  <c r="Q7088" i="4"/>
  <c r="P7088" i="4"/>
  <c r="O7088" i="4"/>
  <c r="N7088" i="4"/>
  <c r="M7088" i="4"/>
  <c r="U7087" i="4"/>
  <c r="T7087" i="4"/>
  <c r="S7087" i="4"/>
  <c r="R7087" i="4"/>
  <c r="Q7087" i="4"/>
  <c r="P7087" i="4"/>
  <c r="O7087" i="4"/>
  <c r="N7087" i="4"/>
  <c r="M7087" i="4"/>
  <c r="U7086" i="4"/>
  <c r="T7086" i="4"/>
  <c r="S7086" i="4"/>
  <c r="R7086" i="4"/>
  <c r="Q7086" i="4"/>
  <c r="P7086" i="4"/>
  <c r="O7086" i="4"/>
  <c r="N7086" i="4"/>
  <c r="M7086" i="4"/>
  <c r="U7085" i="4"/>
  <c r="T7085" i="4"/>
  <c r="S7085" i="4"/>
  <c r="R7085" i="4"/>
  <c r="Q7085" i="4"/>
  <c r="P7085" i="4"/>
  <c r="O7085" i="4"/>
  <c r="N7085" i="4"/>
  <c r="M7085" i="4"/>
  <c r="U7084" i="4"/>
  <c r="T7084" i="4"/>
  <c r="S7084" i="4"/>
  <c r="R7084" i="4"/>
  <c r="Q7084" i="4"/>
  <c r="P7084" i="4"/>
  <c r="O7084" i="4"/>
  <c r="N7084" i="4"/>
  <c r="M7084" i="4"/>
  <c r="U7083" i="4"/>
  <c r="T7083" i="4"/>
  <c r="S7083" i="4"/>
  <c r="R7083" i="4"/>
  <c r="Q7083" i="4"/>
  <c r="P7083" i="4"/>
  <c r="O7083" i="4"/>
  <c r="N7083" i="4"/>
  <c r="M7083" i="4"/>
  <c r="U7082" i="4"/>
  <c r="T7082" i="4"/>
  <c r="S7082" i="4"/>
  <c r="R7082" i="4"/>
  <c r="Q7082" i="4"/>
  <c r="P7082" i="4"/>
  <c r="O7082" i="4"/>
  <c r="N7082" i="4"/>
  <c r="M7082" i="4"/>
  <c r="U7081" i="4"/>
  <c r="T7081" i="4"/>
  <c r="S7081" i="4"/>
  <c r="R7081" i="4"/>
  <c r="Q7081" i="4"/>
  <c r="P7081" i="4"/>
  <c r="O7081" i="4"/>
  <c r="N7081" i="4"/>
  <c r="M7081" i="4"/>
  <c r="U7080" i="4"/>
  <c r="T7080" i="4"/>
  <c r="S7080" i="4"/>
  <c r="R7080" i="4"/>
  <c r="Q7080" i="4"/>
  <c r="P7080" i="4"/>
  <c r="O7080" i="4"/>
  <c r="N7080" i="4"/>
  <c r="M7080" i="4"/>
  <c r="U7079" i="4"/>
  <c r="T7079" i="4"/>
  <c r="S7079" i="4"/>
  <c r="R7079" i="4"/>
  <c r="Q7079" i="4"/>
  <c r="P7079" i="4"/>
  <c r="O7079" i="4"/>
  <c r="N7079" i="4"/>
  <c r="M7079" i="4"/>
  <c r="U7078" i="4"/>
  <c r="T7078" i="4"/>
  <c r="S7078" i="4"/>
  <c r="R7078" i="4"/>
  <c r="Q7078" i="4"/>
  <c r="P7078" i="4"/>
  <c r="O7078" i="4"/>
  <c r="N7078" i="4"/>
  <c r="M7078" i="4"/>
  <c r="U7077" i="4"/>
  <c r="T7077" i="4"/>
  <c r="S7077" i="4"/>
  <c r="R7077" i="4"/>
  <c r="Q7077" i="4"/>
  <c r="P7077" i="4"/>
  <c r="O7077" i="4"/>
  <c r="N7077" i="4"/>
  <c r="M7077" i="4"/>
  <c r="U7076" i="4"/>
  <c r="T7076" i="4"/>
  <c r="S7076" i="4"/>
  <c r="R7076" i="4"/>
  <c r="Q7076" i="4"/>
  <c r="P7076" i="4"/>
  <c r="O7076" i="4"/>
  <c r="N7076" i="4"/>
  <c r="M7076" i="4"/>
  <c r="U7075" i="4"/>
  <c r="T7075" i="4"/>
  <c r="S7075" i="4"/>
  <c r="R7075" i="4"/>
  <c r="Q7075" i="4"/>
  <c r="P7075" i="4"/>
  <c r="O7075" i="4"/>
  <c r="N7075" i="4"/>
  <c r="M7075" i="4"/>
  <c r="U7074" i="4"/>
  <c r="T7074" i="4"/>
  <c r="S7074" i="4"/>
  <c r="R7074" i="4"/>
  <c r="Q7074" i="4"/>
  <c r="P7074" i="4"/>
  <c r="O7074" i="4"/>
  <c r="N7074" i="4"/>
  <c r="M7074" i="4"/>
  <c r="U7073" i="4"/>
  <c r="T7073" i="4"/>
  <c r="S7073" i="4"/>
  <c r="R7073" i="4"/>
  <c r="Q7073" i="4"/>
  <c r="P7073" i="4"/>
  <c r="O7073" i="4"/>
  <c r="N7073" i="4"/>
  <c r="M7073" i="4"/>
  <c r="U7072" i="4"/>
  <c r="T7072" i="4"/>
  <c r="S7072" i="4"/>
  <c r="R7072" i="4"/>
  <c r="Q7072" i="4"/>
  <c r="P7072" i="4"/>
  <c r="O7072" i="4"/>
  <c r="N7072" i="4"/>
  <c r="M7072" i="4"/>
  <c r="U7071" i="4"/>
  <c r="T7071" i="4"/>
  <c r="S7071" i="4"/>
  <c r="R7071" i="4"/>
  <c r="Q7071" i="4"/>
  <c r="P7071" i="4"/>
  <c r="O7071" i="4"/>
  <c r="N7071" i="4"/>
  <c r="M7071" i="4"/>
  <c r="U7070" i="4"/>
  <c r="T7070" i="4"/>
  <c r="S7070" i="4"/>
  <c r="R7070" i="4"/>
  <c r="Q7070" i="4"/>
  <c r="P7070" i="4"/>
  <c r="O7070" i="4"/>
  <c r="N7070" i="4"/>
  <c r="M7070" i="4"/>
  <c r="U7069" i="4"/>
  <c r="T7069" i="4"/>
  <c r="S7069" i="4"/>
  <c r="R7069" i="4"/>
  <c r="Q7069" i="4"/>
  <c r="P7069" i="4"/>
  <c r="O7069" i="4"/>
  <c r="N7069" i="4"/>
  <c r="M7069" i="4"/>
  <c r="U7068" i="4"/>
  <c r="T7068" i="4"/>
  <c r="S7068" i="4"/>
  <c r="R7068" i="4"/>
  <c r="Q7068" i="4"/>
  <c r="P7068" i="4"/>
  <c r="O7068" i="4"/>
  <c r="N7068" i="4"/>
  <c r="M7068" i="4"/>
  <c r="U7067" i="4"/>
  <c r="T7067" i="4"/>
  <c r="S7067" i="4"/>
  <c r="R7067" i="4"/>
  <c r="Q7067" i="4"/>
  <c r="P7067" i="4"/>
  <c r="O7067" i="4"/>
  <c r="N7067" i="4"/>
  <c r="M7067" i="4"/>
  <c r="U7066" i="4"/>
  <c r="T7066" i="4"/>
  <c r="S7066" i="4"/>
  <c r="R7066" i="4"/>
  <c r="Q7066" i="4"/>
  <c r="P7066" i="4"/>
  <c r="O7066" i="4"/>
  <c r="N7066" i="4"/>
  <c r="M7066" i="4"/>
  <c r="U7065" i="4"/>
  <c r="T7065" i="4"/>
  <c r="S7065" i="4"/>
  <c r="R7065" i="4"/>
  <c r="Q7065" i="4"/>
  <c r="P7065" i="4"/>
  <c r="O7065" i="4"/>
  <c r="N7065" i="4"/>
  <c r="M7065" i="4"/>
  <c r="U7064" i="4"/>
  <c r="T7064" i="4"/>
  <c r="S7064" i="4"/>
  <c r="R7064" i="4"/>
  <c r="Q7064" i="4"/>
  <c r="P7064" i="4"/>
  <c r="O7064" i="4"/>
  <c r="N7064" i="4"/>
  <c r="M7064" i="4"/>
  <c r="U7063" i="4"/>
  <c r="T7063" i="4"/>
  <c r="S7063" i="4"/>
  <c r="R7063" i="4"/>
  <c r="Q7063" i="4"/>
  <c r="P7063" i="4"/>
  <c r="O7063" i="4"/>
  <c r="N7063" i="4"/>
  <c r="M7063" i="4"/>
  <c r="U7062" i="4"/>
  <c r="T7062" i="4"/>
  <c r="S7062" i="4"/>
  <c r="R7062" i="4"/>
  <c r="Q7062" i="4"/>
  <c r="P7062" i="4"/>
  <c r="O7062" i="4"/>
  <c r="N7062" i="4"/>
  <c r="M7062" i="4"/>
  <c r="U7061" i="4"/>
  <c r="T7061" i="4"/>
  <c r="S7061" i="4"/>
  <c r="R7061" i="4"/>
  <c r="Q7061" i="4"/>
  <c r="P7061" i="4"/>
  <c r="O7061" i="4"/>
  <c r="N7061" i="4"/>
  <c r="M7061" i="4"/>
  <c r="U7060" i="4"/>
  <c r="T7060" i="4"/>
  <c r="S7060" i="4"/>
  <c r="R7060" i="4"/>
  <c r="Q7060" i="4"/>
  <c r="P7060" i="4"/>
  <c r="O7060" i="4"/>
  <c r="N7060" i="4"/>
  <c r="M7060" i="4"/>
  <c r="U7059" i="4"/>
  <c r="T7059" i="4"/>
  <c r="S7059" i="4"/>
  <c r="R7059" i="4"/>
  <c r="Q7059" i="4"/>
  <c r="P7059" i="4"/>
  <c r="O7059" i="4"/>
  <c r="N7059" i="4"/>
  <c r="M7059" i="4"/>
  <c r="U7058" i="4"/>
  <c r="T7058" i="4"/>
  <c r="S7058" i="4"/>
  <c r="R7058" i="4"/>
  <c r="Q7058" i="4"/>
  <c r="P7058" i="4"/>
  <c r="O7058" i="4"/>
  <c r="N7058" i="4"/>
  <c r="M7058" i="4"/>
  <c r="U7057" i="4"/>
  <c r="T7057" i="4"/>
  <c r="S7057" i="4"/>
  <c r="R7057" i="4"/>
  <c r="Q7057" i="4"/>
  <c r="P7057" i="4"/>
  <c r="O7057" i="4"/>
  <c r="N7057" i="4"/>
  <c r="M7057" i="4"/>
  <c r="U7056" i="4"/>
  <c r="T7056" i="4"/>
  <c r="S7056" i="4"/>
  <c r="R7056" i="4"/>
  <c r="Q7056" i="4"/>
  <c r="P7056" i="4"/>
  <c r="O7056" i="4"/>
  <c r="N7056" i="4"/>
  <c r="M7056" i="4"/>
  <c r="U7055" i="4"/>
  <c r="T7055" i="4"/>
  <c r="S7055" i="4"/>
  <c r="R7055" i="4"/>
  <c r="Q7055" i="4"/>
  <c r="P7055" i="4"/>
  <c r="O7055" i="4"/>
  <c r="N7055" i="4"/>
  <c r="M7055" i="4"/>
  <c r="U7054" i="4"/>
  <c r="T7054" i="4"/>
  <c r="S7054" i="4"/>
  <c r="R7054" i="4"/>
  <c r="Q7054" i="4"/>
  <c r="P7054" i="4"/>
  <c r="O7054" i="4"/>
  <c r="N7054" i="4"/>
  <c r="M7054" i="4"/>
  <c r="U7053" i="4"/>
  <c r="T7053" i="4"/>
  <c r="S7053" i="4"/>
  <c r="R7053" i="4"/>
  <c r="Q7053" i="4"/>
  <c r="P7053" i="4"/>
  <c r="O7053" i="4"/>
  <c r="N7053" i="4"/>
  <c r="M7053" i="4"/>
  <c r="U7052" i="4"/>
  <c r="T7052" i="4"/>
  <c r="S7052" i="4"/>
  <c r="R7052" i="4"/>
  <c r="Q7052" i="4"/>
  <c r="P7052" i="4"/>
  <c r="O7052" i="4"/>
  <c r="N7052" i="4"/>
  <c r="M7052" i="4"/>
  <c r="U7051" i="4"/>
  <c r="T7051" i="4"/>
  <c r="S7051" i="4"/>
  <c r="R7051" i="4"/>
  <c r="Q7051" i="4"/>
  <c r="P7051" i="4"/>
  <c r="O7051" i="4"/>
  <c r="N7051" i="4"/>
  <c r="M7051" i="4"/>
  <c r="U7050" i="4"/>
  <c r="T7050" i="4"/>
  <c r="S7050" i="4"/>
  <c r="R7050" i="4"/>
  <c r="Q7050" i="4"/>
  <c r="P7050" i="4"/>
  <c r="O7050" i="4"/>
  <c r="N7050" i="4"/>
  <c r="M7050" i="4"/>
  <c r="U7049" i="4"/>
  <c r="T7049" i="4"/>
  <c r="S7049" i="4"/>
  <c r="R7049" i="4"/>
  <c r="Q7049" i="4"/>
  <c r="P7049" i="4"/>
  <c r="O7049" i="4"/>
  <c r="N7049" i="4"/>
  <c r="M7049" i="4"/>
  <c r="U7048" i="4"/>
  <c r="T7048" i="4"/>
  <c r="S7048" i="4"/>
  <c r="R7048" i="4"/>
  <c r="Q7048" i="4"/>
  <c r="P7048" i="4"/>
  <c r="O7048" i="4"/>
  <c r="N7048" i="4"/>
  <c r="M7048" i="4"/>
  <c r="U7047" i="4"/>
  <c r="T7047" i="4"/>
  <c r="S7047" i="4"/>
  <c r="R7047" i="4"/>
  <c r="Q7047" i="4"/>
  <c r="P7047" i="4"/>
  <c r="O7047" i="4"/>
  <c r="N7047" i="4"/>
  <c r="M7047" i="4"/>
  <c r="U7046" i="4"/>
  <c r="T7046" i="4"/>
  <c r="S7046" i="4"/>
  <c r="R7046" i="4"/>
  <c r="Q7046" i="4"/>
  <c r="P7046" i="4"/>
  <c r="O7046" i="4"/>
  <c r="N7046" i="4"/>
  <c r="M7046" i="4"/>
  <c r="U7045" i="4"/>
  <c r="T7045" i="4"/>
  <c r="S7045" i="4"/>
  <c r="R7045" i="4"/>
  <c r="Q7045" i="4"/>
  <c r="P7045" i="4"/>
  <c r="O7045" i="4"/>
  <c r="N7045" i="4"/>
  <c r="M7045" i="4"/>
  <c r="U7044" i="4"/>
  <c r="T7044" i="4"/>
  <c r="S7044" i="4"/>
  <c r="R7044" i="4"/>
  <c r="Q7044" i="4"/>
  <c r="P7044" i="4"/>
  <c r="O7044" i="4"/>
  <c r="N7044" i="4"/>
  <c r="M7044" i="4"/>
  <c r="U7043" i="4"/>
  <c r="T7043" i="4"/>
  <c r="S7043" i="4"/>
  <c r="R7043" i="4"/>
  <c r="Q7043" i="4"/>
  <c r="P7043" i="4"/>
  <c r="O7043" i="4"/>
  <c r="N7043" i="4"/>
  <c r="M7043" i="4"/>
  <c r="U7042" i="4"/>
  <c r="T7042" i="4"/>
  <c r="S7042" i="4"/>
  <c r="R7042" i="4"/>
  <c r="Q7042" i="4"/>
  <c r="P7042" i="4"/>
  <c r="O7042" i="4"/>
  <c r="N7042" i="4"/>
  <c r="M7042" i="4"/>
  <c r="U7041" i="4"/>
  <c r="T7041" i="4"/>
  <c r="S7041" i="4"/>
  <c r="R7041" i="4"/>
  <c r="Q7041" i="4"/>
  <c r="P7041" i="4"/>
  <c r="O7041" i="4"/>
  <c r="N7041" i="4"/>
  <c r="M7041" i="4"/>
  <c r="U7040" i="4"/>
  <c r="T7040" i="4"/>
  <c r="S7040" i="4"/>
  <c r="R7040" i="4"/>
  <c r="Q7040" i="4"/>
  <c r="P7040" i="4"/>
  <c r="O7040" i="4"/>
  <c r="N7040" i="4"/>
  <c r="M7040" i="4"/>
  <c r="U7039" i="4"/>
  <c r="T7039" i="4"/>
  <c r="S7039" i="4"/>
  <c r="R7039" i="4"/>
  <c r="Q7039" i="4"/>
  <c r="P7039" i="4"/>
  <c r="O7039" i="4"/>
  <c r="N7039" i="4"/>
  <c r="M7039" i="4"/>
  <c r="U7038" i="4"/>
  <c r="T7038" i="4"/>
  <c r="S7038" i="4"/>
  <c r="R7038" i="4"/>
  <c r="Q7038" i="4"/>
  <c r="P7038" i="4"/>
  <c r="O7038" i="4"/>
  <c r="N7038" i="4"/>
  <c r="M7038" i="4"/>
  <c r="U7037" i="4"/>
  <c r="T7037" i="4"/>
  <c r="S7037" i="4"/>
  <c r="R7037" i="4"/>
  <c r="Q7037" i="4"/>
  <c r="P7037" i="4"/>
  <c r="O7037" i="4"/>
  <c r="N7037" i="4"/>
  <c r="M7037" i="4"/>
  <c r="U7036" i="4"/>
  <c r="T7036" i="4"/>
  <c r="S7036" i="4"/>
  <c r="R7036" i="4"/>
  <c r="Q7036" i="4"/>
  <c r="P7036" i="4"/>
  <c r="O7036" i="4"/>
  <c r="N7036" i="4"/>
  <c r="M7036" i="4"/>
  <c r="U7035" i="4"/>
  <c r="T7035" i="4"/>
  <c r="S7035" i="4"/>
  <c r="R7035" i="4"/>
  <c r="Q7035" i="4"/>
  <c r="P7035" i="4"/>
  <c r="O7035" i="4"/>
  <c r="N7035" i="4"/>
  <c r="M7035" i="4"/>
  <c r="U7034" i="4"/>
  <c r="T7034" i="4"/>
  <c r="S7034" i="4"/>
  <c r="R7034" i="4"/>
  <c r="Q7034" i="4"/>
  <c r="P7034" i="4"/>
  <c r="O7034" i="4"/>
  <c r="N7034" i="4"/>
  <c r="M7034" i="4"/>
  <c r="U7033" i="4"/>
  <c r="T7033" i="4"/>
  <c r="S7033" i="4"/>
  <c r="R7033" i="4"/>
  <c r="Q7033" i="4"/>
  <c r="P7033" i="4"/>
  <c r="O7033" i="4"/>
  <c r="N7033" i="4"/>
  <c r="M7033" i="4"/>
  <c r="U7032" i="4"/>
  <c r="T7032" i="4"/>
  <c r="S7032" i="4"/>
  <c r="R7032" i="4"/>
  <c r="Q7032" i="4"/>
  <c r="P7032" i="4"/>
  <c r="O7032" i="4"/>
  <c r="N7032" i="4"/>
  <c r="M7032" i="4"/>
  <c r="U7031" i="4"/>
  <c r="T7031" i="4"/>
  <c r="S7031" i="4"/>
  <c r="R7031" i="4"/>
  <c r="Q7031" i="4"/>
  <c r="P7031" i="4"/>
  <c r="O7031" i="4"/>
  <c r="N7031" i="4"/>
  <c r="M7031" i="4"/>
  <c r="U7030" i="4"/>
  <c r="T7030" i="4"/>
  <c r="S7030" i="4"/>
  <c r="R7030" i="4"/>
  <c r="Q7030" i="4"/>
  <c r="P7030" i="4"/>
  <c r="O7030" i="4"/>
  <c r="N7030" i="4"/>
  <c r="M7030" i="4"/>
  <c r="U7029" i="4"/>
  <c r="T7029" i="4"/>
  <c r="S7029" i="4"/>
  <c r="R7029" i="4"/>
  <c r="Q7029" i="4"/>
  <c r="P7029" i="4"/>
  <c r="O7029" i="4"/>
  <c r="N7029" i="4"/>
  <c r="M7029" i="4"/>
  <c r="U7028" i="4"/>
  <c r="T7028" i="4"/>
  <c r="S7028" i="4"/>
  <c r="R7028" i="4"/>
  <c r="Q7028" i="4"/>
  <c r="P7028" i="4"/>
  <c r="O7028" i="4"/>
  <c r="N7028" i="4"/>
  <c r="M7028" i="4"/>
  <c r="U7027" i="4"/>
  <c r="T7027" i="4"/>
  <c r="S7027" i="4"/>
  <c r="R7027" i="4"/>
  <c r="Q7027" i="4"/>
  <c r="P7027" i="4"/>
  <c r="O7027" i="4"/>
  <c r="N7027" i="4"/>
  <c r="M7027" i="4"/>
  <c r="U7026" i="4"/>
  <c r="T7026" i="4"/>
  <c r="S7026" i="4"/>
  <c r="R7026" i="4"/>
  <c r="Q7026" i="4"/>
  <c r="P7026" i="4"/>
  <c r="O7026" i="4"/>
  <c r="N7026" i="4"/>
  <c r="M7026" i="4"/>
  <c r="U7025" i="4"/>
  <c r="T7025" i="4"/>
  <c r="S7025" i="4"/>
  <c r="R7025" i="4"/>
  <c r="Q7025" i="4"/>
  <c r="P7025" i="4"/>
  <c r="O7025" i="4"/>
  <c r="N7025" i="4"/>
  <c r="M7025" i="4"/>
  <c r="U7024" i="4"/>
  <c r="T7024" i="4"/>
  <c r="S7024" i="4"/>
  <c r="R7024" i="4"/>
  <c r="Q7024" i="4"/>
  <c r="P7024" i="4"/>
  <c r="O7024" i="4"/>
  <c r="N7024" i="4"/>
  <c r="M7024" i="4"/>
  <c r="U7023" i="4"/>
  <c r="T7023" i="4"/>
  <c r="S7023" i="4"/>
  <c r="R7023" i="4"/>
  <c r="Q7023" i="4"/>
  <c r="P7023" i="4"/>
  <c r="O7023" i="4"/>
  <c r="N7023" i="4"/>
  <c r="M7023" i="4"/>
  <c r="U7022" i="4"/>
  <c r="T7022" i="4"/>
  <c r="S7022" i="4"/>
  <c r="R7022" i="4"/>
  <c r="Q7022" i="4"/>
  <c r="P7022" i="4"/>
  <c r="O7022" i="4"/>
  <c r="N7022" i="4"/>
  <c r="M7022" i="4"/>
  <c r="U7021" i="4"/>
  <c r="T7021" i="4"/>
  <c r="S7021" i="4"/>
  <c r="R7021" i="4"/>
  <c r="Q7021" i="4"/>
  <c r="P7021" i="4"/>
  <c r="O7021" i="4"/>
  <c r="N7021" i="4"/>
  <c r="M7021" i="4"/>
  <c r="U7020" i="4"/>
  <c r="T7020" i="4"/>
  <c r="S7020" i="4"/>
  <c r="R7020" i="4"/>
  <c r="Q7020" i="4"/>
  <c r="P7020" i="4"/>
  <c r="O7020" i="4"/>
  <c r="N7020" i="4"/>
  <c r="M7020" i="4"/>
  <c r="U7019" i="4"/>
  <c r="T7019" i="4"/>
  <c r="S7019" i="4"/>
  <c r="R7019" i="4"/>
  <c r="Q7019" i="4"/>
  <c r="P7019" i="4"/>
  <c r="O7019" i="4"/>
  <c r="N7019" i="4"/>
  <c r="M7019" i="4"/>
  <c r="U7018" i="4"/>
  <c r="T7018" i="4"/>
  <c r="S7018" i="4"/>
  <c r="R7018" i="4"/>
  <c r="Q7018" i="4"/>
  <c r="P7018" i="4"/>
  <c r="O7018" i="4"/>
  <c r="N7018" i="4"/>
  <c r="M7018" i="4"/>
  <c r="U7017" i="4"/>
  <c r="T7017" i="4"/>
  <c r="S7017" i="4"/>
  <c r="R7017" i="4"/>
  <c r="Q7017" i="4"/>
  <c r="P7017" i="4"/>
  <c r="O7017" i="4"/>
  <c r="N7017" i="4"/>
  <c r="M7017" i="4"/>
  <c r="U7016" i="4"/>
  <c r="T7016" i="4"/>
  <c r="S7016" i="4"/>
  <c r="R7016" i="4"/>
  <c r="Q7016" i="4"/>
  <c r="P7016" i="4"/>
  <c r="O7016" i="4"/>
  <c r="N7016" i="4"/>
  <c r="M7016" i="4"/>
  <c r="U7015" i="4"/>
  <c r="T7015" i="4"/>
  <c r="S7015" i="4"/>
  <c r="R7015" i="4"/>
  <c r="Q7015" i="4"/>
  <c r="P7015" i="4"/>
  <c r="O7015" i="4"/>
  <c r="N7015" i="4"/>
  <c r="M7015" i="4"/>
  <c r="U7014" i="4"/>
  <c r="T7014" i="4"/>
  <c r="S7014" i="4"/>
  <c r="R7014" i="4"/>
  <c r="Q7014" i="4"/>
  <c r="P7014" i="4"/>
  <c r="O7014" i="4"/>
  <c r="N7014" i="4"/>
  <c r="M7014" i="4"/>
  <c r="U7013" i="4"/>
  <c r="T7013" i="4"/>
  <c r="S7013" i="4"/>
  <c r="R7013" i="4"/>
  <c r="Q7013" i="4"/>
  <c r="P7013" i="4"/>
  <c r="O7013" i="4"/>
  <c r="N7013" i="4"/>
  <c r="M7013" i="4"/>
  <c r="U7012" i="4"/>
  <c r="T7012" i="4"/>
  <c r="S7012" i="4"/>
  <c r="R7012" i="4"/>
  <c r="Q7012" i="4"/>
  <c r="P7012" i="4"/>
  <c r="O7012" i="4"/>
  <c r="N7012" i="4"/>
  <c r="M7012" i="4"/>
  <c r="U7011" i="4"/>
  <c r="T7011" i="4"/>
  <c r="S7011" i="4"/>
  <c r="R7011" i="4"/>
  <c r="Q7011" i="4"/>
  <c r="P7011" i="4"/>
  <c r="O7011" i="4"/>
  <c r="N7011" i="4"/>
  <c r="M7011" i="4"/>
  <c r="U7010" i="4"/>
  <c r="T7010" i="4"/>
  <c r="S7010" i="4"/>
  <c r="R7010" i="4"/>
  <c r="Q7010" i="4"/>
  <c r="P7010" i="4"/>
  <c r="O7010" i="4"/>
  <c r="N7010" i="4"/>
  <c r="M7010" i="4"/>
  <c r="U7009" i="4"/>
  <c r="T7009" i="4"/>
  <c r="S7009" i="4"/>
  <c r="R7009" i="4"/>
  <c r="Q7009" i="4"/>
  <c r="P7009" i="4"/>
  <c r="O7009" i="4"/>
  <c r="N7009" i="4"/>
  <c r="M7009" i="4"/>
  <c r="U7008" i="4"/>
  <c r="T7008" i="4"/>
  <c r="S7008" i="4"/>
  <c r="R7008" i="4"/>
  <c r="Q7008" i="4"/>
  <c r="P7008" i="4"/>
  <c r="O7008" i="4"/>
  <c r="N7008" i="4"/>
  <c r="M7008" i="4"/>
  <c r="U7007" i="4"/>
  <c r="T7007" i="4"/>
  <c r="S7007" i="4"/>
  <c r="R7007" i="4"/>
  <c r="Q7007" i="4"/>
  <c r="P7007" i="4"/>
  <c r="O7007" i="4"/>
  <c r="N7007" i="4"/>
  <c r="M7007" i="4"/>
  <c r="U7006" i="4"/>
  <c r="T7006" i="4"/>
  <c r="S7006" i="4"/>
  <c r="R7006" i="4"/>
  <c r="Q7006" i="4"/>
  <c r="P7006" i="4"/>
  <c r="O7006" i="4"/>
  <c r="N7006" i="4"/>
  <c r="M7006" i="4"/>
  <c r="U7005" i="4"/>
  <c r="T7005" i="4"/>
  <c r="S7005" i="4"/>
  <c r="R7005" i="4"/>
  <c r="Q7005" i="4"/>
  <c r="P7005" i="4"/>
  <c r="O7005" i="4"/>
  <c r="N7005" i="4"/>
  <c r="M7005" i="4"/>
  <c r="U7004" i="4"/>
  <c r="T7004" i="4"/>
  <c r="S7004" i="4"/>
  <c r="R7004" i="4"/>
  <c r="Q7004" i="4"/>
  <c r="P7004" i="4"/>
  <c r="O7004" i="4"/>
  <c r="N7004" i="4"/>
  <c r="M7004" i="4"/>
  <c r="U7003" i="4"/>
  <c r="T7003" i="4"/>
  <c r="S7003" i="4"/>
  <c r="R7003" i="4"/>
  <c r="Q7003" i="4"/>
  <c r="P7003" i="4"/>
  <c r="O7003" i="4"/>
  <c r="N7003" i="4"/>
  <c r="M7003" i="4"/>
  <c r="U7002" i="4"/>
  <c r="T7002" i="4"/>
  <c r="S7002" i="4"/>
  <c r="R7002" i="4"/>
  <c r="Q7002" i="4"/>
  <c r="P7002" i="4"/>
  <c r="O7002" i="4"/>
  <c r="N7002" i="4"/>
  <c r="M7002" i="4"/>
  <c r="U7001" i="4"/>
  <c r="T7001" i="4"/>
  <c r="S7001" i="4"/>
  <c r="R7001" i="4"/>
  <c r="Q7001" i="4"/>
  <c r="P7001" i="4"/>
  <c r="O7001" i="4"/>
  <c r="N7001" i="4"/>
  <c r="M7001" i="4"/>
  <c r="U7000" i="4"/>
  <c r="T7000" i="4"/>
  <c r="S7000" i="4"/>
  <c r="R7000" i="4"/>
  <c r="Q7000" i="4"/>
  <c r="P7000" i="4"/>
  <c r="O7000" i="4"/>
  <c r="N7000" i="4"/>
  <c r="M7000" i="4"/>
  <c r="U6999" i="4"/>
  <c r="T6999" i="4"/>
  <c r="S6999" i="4"/>
  <c r="R6999" i="4"/>
  <c r="Q6999" i="4"/>
  <c r="P6999" i="4"/>
  <c r="O6999" i="4"/>
  <c r="N6999" i="4"/>
  <c r="M6999" i="4"/>
  <c r="U6998" i="4"/>
  <c r="T6998" i="4"/>
  <c r="S6998" i="4"/>
  <c r="R6998" i="4"/>
  <c r="Q6998" i="4"/>
  <c r="P6998" i="4"/>
  <c r="O6998" i="4"/>
  <c r="N6998" i="4"/>
  <c r="M6998" i="4"/>
  <c r="U6997" i="4"/>
  <c r="T6997" i="4"/>
  <c r="S6997" i="4"/>
  <c r="R6997" i="4"/>
  <c r="Q6997" i="4"/>
  <c r="P6997" i="4"/>
  <c r="O6997" i="4"/>
  <c r="N6997" i="4"/>
  <c r="M6997" i="4"/>
  <c r="U6996" i="4"/>
  <c r="T6996" i="4"/>
  <c r="S6996" i="4"/>
  <c r="R6996" i="4"/>
  <c r="Q6996" i="4"/>
  <c r="P6996" i="4"/>
  <c r="O6996" i="4"/>
  <c r="N6996" i="4"/>
  <c r="M6996" i="4"/>
  <c r="U6995" i="4"/>
  <c r="T6995" i="4"/>
  <c r="S6995" i="4"/>
  <c r="R6995" i="4"/>
  <c r="Q6995" i="4"/>
  <c r="P6995" i="4"/>
  <c r="O6995" i="4"/>
  <c r="N6995" i="4"/>
  <c r="M6995" i="4"/>
  <c r="U6994" i="4"/>
  <c r="T6994" i="4"/>
  <c r="S6994" i="4"/>
  <c r="R6994" i="4"/>
  <c r="Q6994" i="4"/>
  <c r="P6994" i="4"/>
  <c r="O6994" i="4"/>
  <c r="N6994" i="4"/>
  <c r="M6994" i="4"/>
  <c r="U6993" i="4"/>
  <c r="T6993" i="4"/>
  <c r="S6993" i="4"/>
  <c r="R6993" i="4"/>
  <c r="Q6993" i="4"/>
  <c r="P6993" i="4"/>
  <c r="O6993" i="4"/>
  <c r="N6993" i="4"/>
  <c r="M6993" i="4"/>
  <c r="U6992" i="4"/>
  <c r="T6992" i="4"/>
  <c r="S6992" i="4"/>
  <c r="R6992" i="4"/>
  <c r="Q6992" i="4"/>
  <c r="P6992" i="4"/>
  <c r="O6992" i="4"/>
  <c r="N6992" i="4"/>
  <c r="M6992" i="4"/>
  <c r="U6991" i="4"/>
  <c r="T6991" i="4"/>
  <c r="S6991" i="4"/>
  <c r="R6991" i="4"/>
  <c r="Q6991" i="4"/>
  <c r="P6991" i="4"/>
  <c r="O6991" i="4"/>
  <c r="N6991" i="4"/>
  <c r="M6991" i="4"/>
  <c r="U6990" i="4"/>
  <c r="T6990" i="4"/>
  <c r="S6990" i="4"/>
  <c r="R6990" i="4"/>
  <c r="Q6990" i="4"/>
  <c r="P6990" i="4"/>
  <c r="O6990" i="4"/>
  <c r="N6990" i="4"/>
  <c r="M6990" i="4"/>
  <c r="U6989" i="4"/>
  <c r="T6989" i="4"/>
  <c r="S6989" i="4"/>
  <c r="R6989" i="4"/>
  <c r="Q6989" i="4"/>
  <c r="P6989" i="4"/>
  <c r="O6989" i="4"/>
  <c r="N6989" i="4"/>
  <c r="M6989" i="4"/>
  <c r="U6988" i="4"/>
  <c r="T6988" i="4"/>
  <c r="S6988" i="4"/>
  <c r="R6988" i="4"/>
  <c r="Q6988" i="4"/>
  <c r="P6988" i="4"/>
  <c r="O6988" i="4"/>
  <c r="N6988" i="4"/>
  <c r="M6988" i="4"/>
  <c r="U6987" i="4"/>
  <c r="T6987" i="4"/>
  <c r="S6987" i="4"/>
  <c r="R6987" i="4"/>
  <c r="Q6987" i="4"/>
  <c r="P6987" i="4"/>
  <c r="O6987" i="4"/>
  <c r="N6987" i="4"/>
  <c r="M6987" i="4"/>
  <c r="U6986" i="4"/>
  <c r="T6986" i="4"/>
  <c r="S6986" i="4"/>
  <c r="R6986" i="4"/>
  <c r="Q6986" i="4"/>
  <c r="P6986" i="4"/>
  <c r="O6986" i="4"/>
  <c r="N6986" i="4"/>
  <c r="M6986" i="4"/>
  <c r="U6985" i="4"/>
  <c r="T6985" i="4"/>
  <c r="S6985" i="4"/>
  <c r="R6985" i="4"/>
  <c r="Q6985" i="4"/>
  <c r="P6985" i="4"/>
  <c r="O6985" i="4"/>
  <c r="N6985" i="4"/>
  <c r="M6985" i="4"/>
  <c r="U6984" i="4"/>
  <c r="T6984" i="4"/>
  <c r="S6984" i="4"/>
  <c r="R6984" i="4"/>
  <c r="Q6984" i="4"/>
  <c r="P6984" i="4"/>
  <c r="O6984" i="4"/>
  <c r="N6984" i="4"/>
  <c r="M6984" i="4"/>
  <c r="U6983" i="4"/>
  <c r="T6983" i="4"/>
  <c r="S6983" i="4"/>
  <c r="R6983" i="4"/>
  <c r="Q6983" i="4"/>
  <c r="P6983" i="4"/>
  <c r="O6983" i="4"/>
  <c r="N6983" i="4"/>
  <c r="M6983" i="4"/>
  <c r="U6982" i="4"/>
  <c r="T6982" i="4"/>
  <c r="S6982" i="4"/>
  <c r="R6982" i="4"/>
  <c r="Q6982" i="4"/>
  <c r="P6982" i="4"/>
  <c r="O6982" i="4"/>
  <c r="N6982" i="4"/>
  <c r="M6982" i="4"/>
  <c r="U6981" i="4"/>
  <c r="T6981" i="4"/>
  <c r="S6981" i="4"/>
  <c r="R6981" i="4"/>
  <c r="Q6981" i="4"/>
  <c r="P6981" i="4"/>
  <c r="O6981" i="4"/>
  <c r="N6981" i="4"/>
  <c r="M6981" i="4"/>
  <c r="U6980" i="4"/>
  <c r="T6980" i="4"/>
  <c r="S6980" i="4"/>
  <c r="R6980" i="4"/>
  <c r="Q6980" i="4"/>
  <c r="P6980" i="4"/>
  <c r="O6980" i="4"/>
  <c r="N6980" i="4"/>
  <c r="M6980" i="4"/>
  <c r="U6979" i="4"/>
  <c r="T6979" i="4"/>
  <c r="S6979" i="4"/>
  <c r="R6979" i="4"/>
  <c r="Q6979" i="4"/>
  <c r="P6979" i="4"/>
  <c r="O6979" i="4"/>
  <c r="N6979" i="4"/>
  <c r="M6979" i="4"/>
  <c r="U6978" i="4"/>
  <c r="T6978" i="4"/>
  <c r="S6978" i="4"/>
  <c r="R6978" i="4"/>
  <c r="Q6978" i="4"/>
  <c r="P6978" i="4"/>
  <c r="O6978" i="4"/>
  <c r="N6978" i="4"/>
  <c r="M6978" i="4"/>
  <c r="U6977" i="4"/>
  <c r="T6977" i="4"/>
  <c r="S6977" i="4"/>
  <c r="R6977" i="4"/>
  <c r="Q6977" i="4"/>
  <c r="P6977" i="4"/>
  <c r="O6977" i="4"/>
  <c r="N6977" i="4"/>
  <c r="M6977" i="4"/>
  <c r="U6976" i="4"/>
  <c r="T6976" i="4"/>
  <c r="S6976" i="4"/>
  <c r="R6976" i="4"/>
  <c r="Q6976" i="4"/>
  <c r="P6976" i="4"/>
  <c r="O6976" i="4"/>
  <c r="N6976" i="4"/>
  <c r="M6976" i="4"/>
  <c r="U6975" i="4"/>
  <c r="T6975" i="4"/>
  <c r="S6975" i="4"/>
  <c r="R6975" i="4"/>
  <c r="Q6975" i="4"/>
  <c r="P6975" i="4"/>
  <c r="O6975" i="4"/>
  <c r="N6975" i="4"/>
  <c r="M6975" i="4"/>
  <c r="U6974" i="4"/>
  <c r="T6974" i="4"/>
  <c r="S6974" i="4"/>
  <c r="R6974" i="4"/>
  <c r="Q6974" i="4"/>
  <c r="P6974" i="4"/>
  <c r="O6974" i="4"/>
  <c r="N6974" i="4"/>
  <c r="M6974" i="4"/>
  <c r="U6973" i="4"/>
  <c r="T6973" i="4"/>
  <c r="S6973" i="4"/>
  <c r="R6973" i="4"/>
  <c r="Q6973" i="4"/>
  <c r="P6973" i="4"/>
  <c r="O6973" i="4"/>
  <c r="N6973" i="4"/>
  <c r="M6973" i="4"/>
  <c r="U6972" i="4"/>
  <c r="T6972" i="4"/>
  <c r="S6972" i="4"/>
  <c r="R6972" i="4"/>
  <c r="Q6972" i="4"/>
  <c r="P6972" i="4"/>
  <c r="O6972" i="4"/>
  <c r="N6972" i="4"/>
  <c r="M6972" i="4"/>
  <c r="U6971" i="4"/>
  <c r="T6971" i="4"/>
  <c r="S6971" i="4"/>
  <c r="R6971" i="4"/>
  <c r="Q6971" i="4"/>
  <c r="P6971" i="4"/>
  <c r="O6971" i="4"/>
  <c r="N6971" i="4"/>
  <c r="M6971" i="4"/>
  <c r="U6970" i="4"/>
  <c r="T6970" i="4"/>
  <c r="S6970" i="4"/>
  <c r="R6970" i="4"/>
  <c r="Q6970" i="4"/>
  <c r="P6970" i="4"/>
  <c r="O6970" i="4"/>
  <c r="N6970" i="4"/>
  <c r="M6970" i="4"/>
  <c r="U6969" i="4"/>
  <c r="T6969" i="4"/>
  <c r="S6969" i="4"/>
  <c r="R6969" i="4"/>
  <c r="Q6969" i="4"/>
  <c r="P6969" i="4"/>
  <c r="O6969" i="4"/>
  <c r="N6969" i="4"/>
  <c r="M6969" i="4"/>
  <c r="U6968" i="4"/>
  <c r="T6968" i="4"/>
  <c r="S6968" i="4"/>
  <c r="R6968" i="4"/>
  <c r="Q6968" i="4"/>
  <c r="P6968" i="4"/>
  <c r="O6968" i="4"/>
  <c r="N6968" i="4"/>
  <c r="M6968" i="4"/>
  <c r="U6967" i="4"/>
  <c r="T6967" i="4"/>
  <c r="S6967" i="4"/>
  <c r="R6967" i="4"/>
  <c r="Q6967" i="4"/>
  <c r="P6967" i="4"/>
  <c r="O6967" i="4"/>
  <c r="N6967" i="4"/>
  <c r="M6967" i="4"/>
  <c r="U6966" i="4"/>
  <c r="T6966" i="4"/>
  <c r="S6966" i="4"/>
  <c r="R6966" i="4"/>
  <c r="Q6966" i="4"/>
  <c r="P6966" i="4"/>
  <c r="O6966" i="4"/>
  <c r="N6966" i="4"/>
  <c r="M6966" i="4"/>
  <c r="U6965" i="4"/>
  <c r="T6965" i="4"/>
  <c r="S6965" i="4"/>
  <c r="R6965" i="4"/>
  <c r="Q6965" i="4"/>
  <c r="P6965" i="4"/>
  <c r="O6965" i="4"/>
  <c r="N6965" i="4"/>
  <c r="M6965" i="4"/>
  <c r="U6964" i="4"/>
  <c r="T6964" i="4"/>
  <c r="S6964" i="4"/>
  <c r="R6964" i="4"/>
  <c r="Q6964" i="4"/>
  <c r="P6964" i="4"/>
  <c r="O6964" i="4"/>
  <c r="N6964" i="4"/>
  <c r="M6964" i="4"/>
  <c r="U6963" i="4"/>
  <c r="T6963" i="4"/>
  <c r="S6963" i="4"/>
  <c r="R6963" i="4"/>
  <c r="Q6963" i="4"/>
  <c r="P6963" i="4"/>
  <c r="O6963" i="4"/>
  <c r="N6963" i="4"/>
  <c r="M6963" i="4"/>
  <c r="U6962" i="4"/>
  <c r="T6962" i="4"/>
  <c r="S6962" i="4"/>
  <c r="R6962" i="4"/>
  <c r="Q6962" i="4"/>
  <c r="P6962" i="4"/>
  <c r="O6962" i="4"/>
  <c r="N6962" i="4"/>
  <c r="M6962" i="4"/>
  <c r="U6961" i="4"/>
  <c r="T6961" i="4"/>
  <c r="S6961" i="4"/>
  <c r="R6961" i="4"/>
  <c r="Q6961" i="4"/>
  <c r="P6961" i="4"/>
  <c r="O6961" i="4"/>
  <c r="N6961" i="4"/>
  <c r="M6961" i="4"/>
  <c r="U6960" i="4"/>
  <c r="T6960" i="4"/>
  <c r="S6960" i="4"/>
  <c r="R6960" i="4"/>
  <c r="Q6960" i="4"/>
  <c r="P6960" i="4"/>
  <c r="O6960" i="4"/>
  <c r="N6960" i="4"/>
  <c r="M6960" i="4"/>
  <c r="U6959" i="4"/>
  <c r="T6959" i="4"/>
  <c r="S6959" i="4"/>
  <c r="R6959" i="4"/>
  <c r="Q6959" i="4"/>
  <c r="P6959" i="4"/>
  <c r="O6959" i="4"/>
  <c r="N6959" i="4"/>
  <c r="M6959" i="4"/>
  <c r="U6958" i="4"/>
  <c r="T6958" i="4"/>
  <c r="S6958" i="4"/>
  <c r="R6958" i="4"/>
  <c r="Q6958" i="4"/>
  <c r="P6958" i="4"/>
  <c r="O6958" i="4"/>
  <c r="N6958" i="4"/>
  <c r="M6958" i="4"/>
  <c r="U6957" i="4"/>
  <c r="T6957" i="4"/>
  <c r="S6957" i="4"/>
  <c r="R6957" i="4"/>
  <c r="Q6957" i="4"/>
  <c r="P6957" i="4"/>
  <c r="O6957" i="4"/>
  <c r="N6957" i="4"/>
  <c r="M6957" i="4"/>
  <c r="U6956" i="4"/>
  <c r="T6956" i="4"/>
  <c r="S6956" i="4"/>
  <c r="R6956" i="4"/>
  <c r="Q6956" i="4"/>
  <c r="P6956" i="4"/>
  <c r="O6956" i="4"/>
  <c r="N6956" i="4"/>
  <c r="M6956" i="4"/>
  <c r="U6955" i="4"/>
  <c r="T6955" i="4"/>
  <c r="S6955" i="4"/>
  <c r="R6955" i="4"/>
  <c r="Q6955" i="4"/>
  <c r="P6955" i="4"/>
  <c r="O6955" i="4"/>
  <c r="N6955" i="4"/>
  <c r="M6955" i="4"/>
  <c r="U6954" i="4"/>
  <c r="T6954" i="4"/>
  <c r="S6954" i="4"/>
  <c r="R6954" i="4"/>
  <c r="Q6954" i="4"/>
  <c r="P6954" i="4"/>
  <c r="O6954" i="4"/>
  <c r="N6954" i="4"/>
  <c r="M6954" i="4"/>
  <c r="U6953" i="4"/>
  <c r="T6953" i="4"/>
  <c r="S6953" i="4"/>
  <c r="R6953" i="4"/>
  <c r="Q6953" i="4"/>
  <c r="P6953" i="4"/>
  <c r="O6953" i="4"/>
  <c r="N6953" i="4"/>
  <c r="M6953" i="4"/>
  <c r="U6952" i="4"/>
  <c r="T6952" i="4"/>
  <c r="S6952" i="4"/>
  <c r="R6952" i="4"/>
  <c r="Q6952" i="4"/>
  <c r="P6952" i="4"/>
  <c r="O6952" i="4"/>
  <c r="N6952" i="4"/>
  <c r="M6952" i="4"/>
  <c r="U6951" i="4"/>
  <c r="T6951" i="4"/>
  <c r="S6951" i="4"/>
  <c r="R6951" i="4"/>
  <c r="Q6951" i="4"/>
  <c r="P6951" i="4"/>
  <c r="O6951" i="4"/>
  <c r="N6951" i="4"/>
  <c r="M6951" i="4"/>
  <c r="U6950" i="4"/>
  <c r="T6950" i="4"/>
  <c r="S6950" i="4"/>
  <c r="R6950" i="4"/>
  <c r="Q6950" i="4"/>
  <c r="P6950" i="4"/>
  <c r="O6950" i="4"/>
  <c r="N6950" i="4"/>
  <c r="M6950" i="4"/>
  <c r="U6949" i="4"/>
  <c r="T6949" i="4"/>
  <c r="S6949" i="4"/>
  <c r="R6949" i="4"/>
  <c r="Q6949" i="4"/>
  <c r="P6949" i="4"/>
  <c r="O6949" i="4"/>
  <c r="N6949" i="4"/>
  <c r="M6949" i="4"/>
  <c r="U6948" i="4"/>
  <c r="T6948" i="4"/>
  <c r="S6948" i="4"/>
  <c r="R6948" i="4"/>
  <c r="Q6948" i="4"/>
  <c r="P6948" i="4"/>
  <c r="O6948" i="4"/>
  <c r="N6948" i="4"/>
  <c r="M6948" i="4"/>
  <c r="U6947" i="4"/>
  <c r="T6947" i="4"/>
  <c r="S6947" i="4"/>
  <c r="R6947" i="4"/>
  <c r="Q6947" i="4"/>
  <c r="P6947" i="4"/>
  <c r="O6947" i="4"/>
  <c r="N6947" i="4"/>
  <c r="M6947" i="4"/>
  <c r="U6946" i="4"/>
  <c r="T6946" i="4"/>
  <c r="S6946" i="4"/>
  <c r="R6946" i="4"/>
  <c r="Q6946" i="4"/>
  <c r="P6946" i="4"/>
  <c r="O6946" i="4"/>
  <c r="N6946" i="4"/>
  <c r="M6946" i="4"/>
  <c r="U6945" i="4"/>
  <c r="T6945" i="4"/>
  <c r="S6945" i="4"/>
  <c r="R6945" i="4"/>
  <c r="Q6945" i="4"/>
  <c r="P6945" i="4"/>
  <c r="O6945" i="4"/>
  <c r="N6945" i="4"/>
  <c r="M6945" i="4"/>
  <c r="U6944" i="4"/>
  <c r="T6944" i="4"/>
  <c r="S6944" i="4"/>
  <c r="R6944" i="4"/>
  <c r="Q6944" i="4"/>
  <c r="P6944" i="4"/>
  <c r="O6944" i="4"/>
  <c r="N6944" i="4"/>
  <c r="M6944" i="4"/>
  <c r="U6943" i="4"/>
  <c r="T6943" i="4"/>
  <c r="S6943" i="4"/>
  <c r="R6943" i="4"/>
  <c r="Q6943" i="4"/>
  <c r="P6943" i="4"/>
  <c r="O6943" i="4"/>
  <c r="N6943" i="4"/>
  <c r="M6943" i="4"/>
  <c r="U6942" i="4"/>
  <c r="T6942" i="4"/>
  <c r="S6942" i="4"/>
  <c r="R6942" i="4"/>
  <c r="Q6942" i="4"/>
  <c r="P6942" i="4"/>
  <c r="O6942" i="4"/>
  <c r="N6942" i="4"/>
  <c r="M6942" i="4"/>
  <c r="U6941" i="4"/>
  <c r="T6941" i="4"/>
  <c r="S6941" i="4"/>
  <c r="R6941" i="4"/>
  <c r="Q6941" i="4"/>
  <c r="P6941" i="4"/>
  <c r="O6941" i="4"/>
  <c r="N6941" i="4"/>
  <c r="M6941" i="4"/>
  <c r="U6940" i="4"/>
  <c r="T6940" i="4"/>
  <c r="S6940" i="4"/>
  <c r="R6940" i="4"/>
  <c r="Q6940" i="4"/>
  <c r="P6940" i="4"/>
  <c r="O6940" i="4"/>
  <c r="N6940" i="4"/>
  <c r="M6940" i="4"/>
  <c r="U6939" i="4"/>
  <c r="T6939" i="4"/>
  <c r="S6939" i="4"/>
  <c r="R6939" i="4"/>
  <c r="Q6939" i="4"/>
  <c r="P6939" i="4"/>
  <c r="O6939" i="4"/>
  <c r="N6939" i="4"/>
  <c r="M6939" i="4"/>
  <c r="U6938" i="4"/>
  <c r="T6938" i="4"/>
  <c r="S6938" i="4"/>
  <c r="R6938" i="4"/>
  <c r="Q6938" i="4"/>
  <c r="P6938" i="4"/>
  <c r="O6938" i="4"/>
  <c r="N6938" i="4"/>
  <c r="M6938" i="4"/>
  <c r="U6937" i="4"/>
  <c r="T6937" i="4"/>
  <c r="S6937" i="4"/>
  <c r="R6937" i="4"/>
  <c r="Q6937" i="4"/>
  <c r="P6937" i="4"/>
  <c r="O6937" i="4"/>
  <c r="N6937" i="4"/>
  <c r="M6937" i="4"/>
  <c r="U6936" i="4"/>
  <c r="T6936" i="4"/>
  <c r="S6936" i="4"/>
  <c r="R6936" i="4"/>
  <c r="Q6936" i="4"/>
  <c r="P6936" i="4"/>
  <c r="O6936" i="4"/>
  <c r="N6936" i="4"/>
  <c r="M6936" i="4"/>
  <c r="U6935" i="4"/>
  <c r="T6935" i="4"/>
  <c r="S6935" i="4"/>
  <c r="R6935" i="4"/>
  <c r="Q6935" i="4"/>
  <c r="P6935" i="4"/>
  <c r="O6935" i="4"/>
  <c r="N6935" i="4"/>
  <c r="M6935" i="4"/>
  <c r="U6934" i="4"/>
  <c r="T6934" i="4"/>
  <c r="S6934" i="4"/>
  <c r="R6934" i="4"/>
  <c r="Q6934" i="4"/>
  <c r="P6934" i="4"/>
  <c r="O6934" i="4"/>
  <c r="N6934" i="4"/>
  <c r="M6934" i="4"/>
  <c r="U6933" i="4"/>
  <c r="T6933" i="4"/>
  <c r="S6933" i="4"/>
  <c r="R6933" i="4"/>
  <c r="Q6933" i="4"/>
  <c r="P6933" i="4"/>
  <c r="O6933" i="4"/>
  <c r="N6933" i="4"/>
  <c r="M6933" i="4"/>
  <c r="U6932" i="4"/>
  <c r="T6932" i="4"/>
  <c r="S6932" i="4"/>
  <c r="R6932" i="4"/>
  <c r="Q6932" i="4"/>
  <c r="P6932" i="4"/>
  <c r="O6932" i="4"/>
  <c r="N6932" i="4"/>
  <c r="M6932" i="4"/>
  <c r="U6931" i="4"/>
  <c r="T6931" i="4"/>
  <c r="S6931" i="4"/>
  <c r="R6931" i="4"/>
  <c r="Q6931" i="4"/>
  <c r="P6931" i="4"/>
  <c r="O6931" i="4"/>
  <c r="N6931" i="4"/>
  <c r="M6931" i="4"/>
  <c r="U6930" i="4"/>
  <c r="T6930" i="4"/>
  <c r="S6930" i="4"/>
  <c r="R6930" i="4"/>
  <c r="Q6930" i="4"/>
  <c r="P6930" i="4"/>
  <c r="O6930" i="4"/>
  <c r="N6930" i="4"/>
  <c r="M6930" i="4"/>
  <c r="U6929" i="4"/>
  <c r="T6929" i="4"/>
  <c r="S6929" i="4"/>
  <c r="R6929" i="4"/>
  <c r="Q6929" i="4"/>
  <c r="P6929" i="4"/>
  <c r="O6929" i="4"/>
  <c r="N6929" i="4"/>
  <c r="M6929" i="4"/>
  <c r="U6928" i="4"/>
  <c r="T6928" i="4"/>
  <c r="S6928" i="4"/>
  <c r="R6928" i="4"/>
  <c r="Q6928" i="4"/>
  <c r="P6928" i="4"/>
  <c r="O6928" i="4"/>
  <c r="N6928" i="4"/>
  <c r="M6928" i="4"/>
  <c r="U6927" i="4"/>
  <c r="T6927" i="4"/>
  <c r="S6927" i="4"/>
  <c r="R6927" i="4"/>
  <c r="Q6927" i="4"/>
  <c r="P6927" i="4"/>
  <c r="O6927" i="4"/>
  <c r="N6927" i="4"/>
  <c r="M6927" i="4"/>
  <c r="U6926" i="4"/>
  <c r="T6926" i="4"/>
  <c r="S6926" i="4"/>
  <c r="R6926" i="4"/>
  <c r="Q6926" i="4"/>
  <c r="P6926" i="4"/>
  <c r="O6926" i="4"/>
  <c r="N6926" i="4"/>
  <c r="M6926" i="4"/>
  <c r="U6925" i="4"/>
  <c r="T6925" i="4"/>
  <c r="S6925" i="4"/>
  <c r="R6925" i="4"/>
  <c r="Q6925" i="4"/>
  <c r="P6925" i="4"/>
  <c r="O6925" i="4"/>
  <c r="N6925" i="4"/>
  <c r="M6925" i="4"/>
  <c r="U6924" i="4"/>
  <c r="T6924" i="4"/>
  <c r="S6924" i="4"/>
  <c r="R6924" i="4"/>
  <c r="Q6924" i="4"/>
  <c r="P6924" i="4"/>
  <c r="O6924" i="4"/>
  <c r="N6924" i="4"/>
  <c r="M6924" i="4"/>
  <c r="U6923" i="4"/>
  <c r="T6923" i="4"/>
  <c r="S6923" i="4"/>
  <c r="R6923" i="4"/>
  <c r="Q6923" i="4"/>
  <c r="P6923" i="4"/>
  <c r="O6923" i="4"/>
  <c r="N6923" i="4"/>
  <c r="M6923" i="4"/>
  <c r="U6922" i="4"/>
  <c r="T6922" i="4"/>
  <c r="S6922" i="4"/>
  <c r="R6922" i="4"/>
  <c r="Q6922" i="4"/>
  <c r="P6922" i="4"/>
  <c r="O6922" i="4"/>
  <c r="N6922" i="4"/>
  <c r="M6922" i="4"/>
  <c r="U6921" i="4"/>
  <c r="T6921" i="4"/>
  <c r="S6921" i="4"/>
  <c r="R6921" i="4"/>
  <c r="Q6921" i="4"/>
  <c r="P6921" i="4"/>
  <c r="O6921" i="4"/>
  <c r="N6921" i="4"/>
  <c r="M6921" i="4"/>
  <c r="U6920" i="4"/>
  <c r="T6920" i="4"/>
  <c r="S6920" i="4"/>
  <c r="R6920" i="4"/>
  <c r="Q6920" i="4"/>
  <c r="P6920" i="4"/>
  <c r="O6920" i="4"/>
  <c r="N6920" i="4"/>
  <c r="M6920" i="4"/>
  <c r="U6919" i="4"/>
  <c r="T6919" i="4"/>
  <c r="S6919" i="4"/>
  <c r="R6919" i="4"/>
  <c r="Q6919" i="4"/>
  <c r="P6919" i="4"/>
  <c r="O6919" i="4"/>
  <c r="N6919" i="4"/>
  <c r="M6919" i="4"/>
  <c r="U6918" i="4"/>
  <c r="T6918" i="4"/>
  <c r="S6918" i="4"/>
  <c r="R6918" i="4"/>
  <c r="Q6918" i="4"/>
  <c r="P6918" i="4"/>
  <c r="O6918" i="4"/>
  <c r="N6918" i="4"/>
  <c r="M6918" i="4"/>
  <c r="U6917" i="4"/>
  <c r="T6917" i="4"/>
  <c r="S6917" i="4"/>
  <c r="R6917" i="4"/>
  <c r="Q6917" i="4"/>
  <c r="P6917" i="4"/>
  <c r="O6917" i="4"/>
  <c r="N6917" i="4"/>
  <c r="M6917" i="4"/>
  <c r="U6916" i="4"/>
  <c r="T6916" i="4"/>
  <c r="S6916" i="4"/>
  <c r="R6916" i="4"/>
  <c r="Q6916" i="4"/>
  <c r="P6916" i="4"/>
  <c r="O6916" i="4"/>
  <c r="N6916" i="4"/>
  <c r="M6916" i="4"/>
  <c r="U6915" i="4"/>
  <c r="T6915" i="4"/>
  <c r="S6915" i="4"/>
  <c r="R6915" i="4"/>
  <c r="Q6915" i="4"/>
  <c r="P6915" i="4"/>
  <c r="O6915" i="4"/>
  <c r="N6915" i="4"/>
  <c r="M6915" i="4"/>
  <c r="U6914" i="4"/>
  <c r="T6914" i="4"/>
  <c r="S6914" i="4"/>
  <c r="R6914" i="4"/>
  <c r="Q6914" i="4"/>
  <c r="P6914" i="4"/>
  <c r="O6914" i="4"/>
  <c r="N6914" i="4"/>
  <c r="M6914" i="4"/>
  <c r="U6913" i="4"/>
  <c r="T6913" i="4"/>
  <c r="S6913" i="4"/>
  <c r="R6913" i="4"/>
  <c r="Q6913" i="4"/>
  <c r="P6913" i="4"/>
  <c r="O6913" i="4"/>
  <c r="N6913" i="4"/>
  <c r="M6913" i="4"/>
  <c r="U6912" i="4"/>
  <c r="T6912" i="4"/>
  <c r="S6912" i="4"/>
  <c r="R6912" i="4"/>
  <c r="Q6912" i="4"/>
  <c r="P6912" i="4"/>
  <c r="O6912" i="4"/>
  <c r="N6912" i="4"/>
  <c r="M6912" i="4"/>
  <c r="U6911" i="4"/>
  <c r="T6911" i="4"/>
  <c r="S6911" i="4"/>
  <c r="R6911" i="4"/>
  <c r="Q6911" i="4"/>
  <c r="P6911" i="4"/>
  <c r="O6911" i="4"/>
  <c r="N6911" i="4"/>
  <c r="M6911" i="4"/>
  <c r="U6910" i="4"/>
  <c r="T6910" i="4"/>
  <c r="S6910" i="4"/>
  <c r="R6910" i="4"/>
  <c r="Q6910" i="4"/>
  <c r="P6910" i="4"/>
  <c r="O6910" i="4"/>
  <c r="N6910" i="4"/>
  <c r="M6910" i="4"/>
  <c r="U6909" i="4"/>
  <c r="T6909" i="4"/>
  <c r="S6909" i="4"/>
  <c r="R6909" i="4"/>
  <c r="Q6909" i="4"/>
  <c r="P6909" i="4"/>
  <c r="O6909" i="4"/>
  <c r="N6909" i="4"/>
  <c r="M6909" i="4"/>
  <c r="U6908" i="4"/>
  <c r="T6908" i="4"/>
  <c r="S6908" i="4"/>
  <c r="R6908" i="4"/>
  <c r="Q6908" i="4"/>
  <c r="P6908" i="4"/>
  <c r="O6908" i="4"/>
  <c r="N6908" i="4"/>
  <c r="M6908" i="4"/>
  <c r="U6907" i="4"/>
  <c r="T6907" i="4"/>
  <c r="S6907" i="4"/>
  <c r="R6907" i="4"/>
  <c r="Q6907" i="4"/>
  <c r="P6907" i="4"/>
  <c r="O6907" i="4"/>
  <c r="N6907" i="4"/>
  <c r="M6907" i="4"/>
  <c r="U6906" i="4"/>
  <c r="T6906" i="4"/>
  <c r="S6906" i="4"/>
  <c r="R6906" i="4"/>
  <c r="Q6906" i="4"/>
  <c r="P6906" i="4"/>
  <c r="O6906" i="4"/>
  <c r="N6906" i="4"/>
  <c r="M6906" i="4"/>
  <c r="U6905" i="4"/>
  <c r="T6905" i="4"/>
  <c r="S6905" i="4"/>
  <c r="R6905" i="4"/>
  <c r="Q6905" i="4"/>
  <c r="P6905" i="4"/>
  <c r="O6905" i="4"/>
  <c r="N6905" i="4"/>
  <c r="M6905" i="4"/>
  <c r="U6904" i="4"/>
  <c r="T6904" i="4"/>
  <c r="S6904" i="4"/>
  <c r="R6904" i="4"/>
  <c r="Q6904" i="4"/>
  <c r="P6904" i="4"/>
  <c r="O6904" i="4"/>
  <c r="N6904" i="4"/>
  <c r="M6904" i="4"/>
  <c r="U6903" i="4"/>
  <c r="T6903" i="4"/>
  <c r="S6903" i="4"/>
  <c r="R6903" i="4"/>
  <c r="Q6903" i="4"/>
  <c r="P6903" i="4"/>
  <c r="O6903" i="4"/>
  <c r="N6903" i="4"/>
  <c r="M6903" i="4"/>
  <c r="U6902" i="4"/>
  <c r="T6902" i="4"/>
  <c r="S6902" i="4"/>
  <c r="R6902" i="4"/>
  <c r="Q6902" i="4"/>
  <c r="P6902" i="4"/>
  <c r="O6902" i="4"/>
  <c r="N6902" i="4"/>
  <c r="M6902" i="4"/>
  <c r="U6901" i="4"/>
  <c r="T6901" i="4"/>
  <c r="S6901" i="4"/>
  <c r="R6901" i="4"/>
  <c r="Q6901" i="4"/>
  <c r="P6901" i="4"/>
  <c r="O6901" i="4"/>
  <c r="N6901" i="4"/>
  <c r="M6901" i="4"/>
  <c r="U6900" i="4"/>
  <c r="T6900" i="4"/>
  <c r="S6900" i="4"/>
  <c r="R6900" i="4"/>
  <c r="Q6900" i="4"/>
  <c r="P6900" i="4"/>
  <c r="O6900" i="4"/>
  <c r="N6900" i="4"/>
  <c r="M6900" i="4"/>
  <c r="U6899" i="4"/>
  <c r="T6899" i="4"/>
  <c r="S6899" i="4"/>
  <c r="R6899" i="4"/>
  <c r="Q6899" i="4"/>
  <c r="P6899" i="4"/>
  <c r="O6899" i="4"/>
  <c r="N6899" i="4"/>
  <c r="M6899" i="4"/>
  <c r="U6898" i="4"/>
  <c r="T6898" i="4"/>
  <c r="S6898" i="4"/>
  <c r="R6898" i="4"/>
  <c r="Q6898" i="4"/>
  <c r="P6898" i="4"/>
  <c r="O6898" i="4"/>
  <c r="N6898" i="4"/>
  <c r="M6898" i="4"/>
  <c r="U6897" i="4"/>
  <c r="T6897" i="4"/>
  <c r="S6897" i="4"/>
  <c r="R6897" i="4"/>
  <c r="Q6897" i="4"/>
  <c r="P6897" i="4"/>
  <c r="O6897" i="4"/>
  <c r="N6897" i="4"/>
  <c r="M6897" i="4"/>
  <c r="U6896" i="4"/>
  <c r="T6896" i="4"/>
  <c r="S6896" i="4"/>
  <c r="R6896" i="4"/>
  <c r="Q6896" i="4"/>
  <c r="P6896" i="4"/>
  <c r="O6896" i="4"/>
  <c r="N6896" i="4"/>
  <c r="M6896" i="4"/>
  <c r="U6895" i="4"/>
  <c r="T6895" i="4"/>
  <c r="S6895" i="4"/>
  <c r="R6895" i="4"/>
  <c r="Q6895" i="4"/>
  <c r="P6895" i="4"/>
  <c r="O6895" i="4"/>
  <c r="N6895" i="4"/>
  <c r="M6895" i="4"/>
  <c r="U6894" i="4"/>
  <c r="T6894" i="4"/>
  <c r="S6894" i="4"/>
  <c r="R6894" i="4"/>
  <c r="Q6894" i="4"/>
  <c r="P6894" i="4"/>
  <c r="O6894" i="4"/>
  <c r="N6894" i="4"/>
  <c r="M6894" i="4"/>
  <c r="U6893" i="4"/>
  <c r="T6893" i="4"/>
  <c r="S6893" i="4"/>
  <c r="R6893" i="4"/>
  <c r="Q6893" i="4"/>
  <c r="P6893" i="4"/>
  <c r="O6893" i="4"/>
  <c r="N6893" i="4"/>
  <c r="M6893" i="4"/>
  <c r="U6892" i="4"/>
  <c r="T6892" i="4"/>
  <c r="S6892" i="4"/>
  <c r="R6892" i="4"/>
  <c r="Q6892" i="4"/>
  <c r="P6892" i="4"/>
  <c r="O6892" i="4"/>
  <c r="N6892" i="4"/>
  <c r="M6892" i="4"/>
  <c r="U6891" i="4"/>
  <c r="T6891" i="4"/>
  <c r="S6891" i="4"/>
  <c r="R6891" i="4"/>
  <c r="Q6891" i="4"/>
  <c r="P6891" i="4"/>
  <c r="O6891" i="4"/>
  <c r="N6891" i="4"/>
  <c r="M6891" i="4"/>
  <c r="U6890" i="4"/>
  <c r="T6890" i="4"/>
  <c r="S6890" i="4"/>
  <c r="R6890" i="4"/>
  <c r="Q6890" i="4"/>
  <c r="P6890" i="4"/>
  <c r="O6890" i="4"/>
  <c r="N6890" i="4"/>
  <c r="M6890" i="4"/>
  <c r="U6889" i="4"/>
  <c r="T6889" i="4"/>
  <c r="S6889" i="4"/>
  <c r="R6889" i="4"/>
  <c r="Q6889" i="4"/>
  <c r="P6889" i="4"/>
  <c r="O6889" i="4"/>
  <c r="N6889" i="4"/>
  <c r="M6889" i="4"/>
  <c r="U6888" i="4"/>
  <c r="T6888" i="4"/>
  <c r="S6888" i="4"/>
  <c r="R6888" i="4"/>
  <c r="Q6888" i="4"/>
  <c r="P6888" i="4"/>
  <c r="O6888" i="4"/>
  <c r="N6888" i="4"/>
  <c r="M6888" i="4"/>
  <c r="U6887" i="4"/>
  <c r="T6887" i="4"/>
  <c r="S6887" i="4"/>
  <c r="R6887" i="4"/>
  <c r="Q6887" i="4"/>
  <c r="P6887" i="4"/>
  <c r="O6887" i="4"/>
  <c r="N6887" i="4"/>
  <c r="M6887" i="4"/>
  <c r="U6886" i="4"/>
  <c r="T6886" i="4"/>
  <c r="S6886" i="4"/>
  <c r="R6886" i="4"/>
  <c r="Q6886" i="4"/>
  <c r="P6886" i="4"/>
  <c r="O6886" i="4"/>
  <c r="N6886" i="4"/>
  <c r="M6886" i="4"/>
  <c r="U6885" i="4"/>
  <c r="T6885" i="4"/>
  <c r="S6885" i="4"/>
  <c r="R6885" i="4"/>
  <c r="Q6885" i="4"/>
  <c r="P6885" i="4"/>
  <c r="O6885" i="4"/>
  <c r="N6885" i="4"/>
  <c r="M6885" i="4"/>
  <c r="U6884" i="4"/>
  <c r="T6884" i="4"/>
  <c r="S6884" i="4"/>
  <c r="R6884" i="4"/>
  <c r="Q6884" i="4"/>
  <c r="P6884" i="4"/>
  <c r="O6884" i="4"/>
  <c r="N6884" i="4"/>
  <c r="M6884" i="4"/>
  <c r="U6883" i="4"/>
  <c r="T6883" i="4"/>
  <c r="S6883" i="4"/>
  <c r="R6883" i="4"/>
  <c r="Q6883" i="4"/>
  <c r="P6883" i="4"/>
  <c r="O6883" i="4"/>
  <c r="N6883" i="4"/>
  <c r="M6883" i="4"/>
  <c r="U6882" i="4"/>
  <c r="T6882" i="4"/>
  <c r="S6882" i="4"/>
  <c r="R6882" i="4"/>
  <c r="Q6882" i="4"/>
  <c r="P6882" i="4"/>
  <c r="O6882" i="4"/>
  <c r="N6882" i="4"/>
  <c r="M6882" i="4"/>
  <c r="U6881" i="4"/>
  <c r="T6881" i="4"/>
  <c r="S6881" i="4"/>
  <c r="R6881" i="4"/>
  <c r="Q6881" i="4"/>
  <c r="P6881" i="4"/>
  <c r="O6881" i="4"/>
  <c r="N6881" i="4"/>
  <c r="M6881" i="4"/>
  <c r="U6880" i="4"/>
  <c r="T6880" i="4"/>
  <c r="S6880" i="4"/>
  <c r="R6880" i="4"/>
  <c r="Q6880" i="4"/>
  <c r="P6880" i="4"/>
  <c r="O6880" i="4"/>
  <c r="N6880" i="4"/>
  <c r="M6880" i="4"/>
  <c r="U6879" i="4"/>
  <c r="T6879" i="4"/>
  <c r="S6879" i="4"/>
  <c r="R6879" i="4"/>
  <c r="Q6879" i="4"/>
  <c r="P6879" i="4"/>
  <c r="O6879" i="4"/>
  <c r="N6879" i="4"/>
  <c r="M6879" i="4"/>
  <c r="U6878" i="4"/>
  <c r="T6878" i="4"/>
  <c r="S6878" i="4"/>
  <c r="R6878" i="4"/>
  <c r="Q6878" i="4"/>
  <c r="P6878" i="4"/>
  <c r="O6878" i="4"/>
  <c r="N6878" i="4"/>
  <c r="M6878" i="4"/>
  <c r="U6877" i="4"/>
  <c r="T6877" i="4"/>
  <c r="S6877" i="4"/>
  <c r="R6877" i="4"/>
  <c r="Q6877" i="4"/>
  <c r="P6877" i="4"/>
  <c r="O6877" i="4"/>
  <c r="N6877" i="4"/>
  <c r="M6877" i="4"/>
  <c r="U6876" i="4"/>
  <c r="T6876" i="4"/>
  <c r="S6876" i="4"/>
  <c r="R6876" i="4"/>
  <c r="Q6876" i="4"/>
  <c r="P6876" i="4"/>
  <c r="O6876" i="4"/>
  <c r="N6876" i="4"/>
  <c r="M6876" i="4"/>
  <c r="U6875" i="4"/>
  <c r="T6875" i="4"/>
  <c r="S6875" i="4"/>
  <c r="R6875" i="4"/>
  <c r="Q6875" i="4"/>
  <c r="P6875" i="4"/>
  <c r="O6875" i="4"/>
  <c r="N6875" i="4"/>
  <c r="M6875" i="4"/>
  <c r="U6874" i="4"/>
  <c r="T6874" i="4"/>
  <c r="S6874" i="4"/>
  <c r="R6874" i="4"/>
  <c r="Q6874" i="4"/>
  <c r="P6874" i="4"/>
  <c r="O6874" i="4"/>
  <c r="N6874" i="4"/>
  <c r="M6874" i="4"/>
  <c r="U6873" i="4"/>
  <c r="T6873" i="4"/>
  <c r="S6873" i="4"/>
  <c r="R6873" i="4"/>
  <c r="Q6873" i="4"/>
  <c r="P6873" i="4"/>
  <c r="O6873" i="4"/>
  <c r="N6873" i="4"/>
  <c r="M6873" i="4"/>
  <c r="U6872" i="4"/>
  <c r="T6872" i="4"/>
  <c r="S6872" i="4"/>
  <c r="R6872" i="4"/>
  <c r="Q6872" i="4"/>
  <c r="P6872" i="4"/>
  <c r="O6872" i="4"/>
  <c r="N6872" i="4"/>
  <c r="M6872" i="4"/>
  <c r="U6871" i="4"/>
  <c r="T6871" i="4"/>
  <c r="S6871" i="4"/>
  <c r="R6871" i="4"/>
  <c r="Q6871" i="4"/>
  <c r="P6871" i="4"/>
  <c r="O6871" i="4"/>
  <c r="N6871" i="4"/>
  <c r="M6871" i="4"/>
  <c r="U6870" i="4"/>
  <c r="T6870" i="4"/>
  <c r="S6870" i="4"/>
  <c r="R6870" i="4"/>
  <c r="Q6870" i="4"/>
  <c r="P6870" i="4"/>
  <c r="O6870" i="4"/>
  <c r="N6870" i="4"/>
  <c r="M6870" i="4"/>
  <c r="U6869" i="4"/>
  <c r="T6869" i="4"/>
  <c r="S6869" i="4"/>
  <c r="R6869" i="4"/>
  <c r="Q6869" i="4"/>
  <c r="P6869" i="4"/>
  <c r="O6869" i="4"/>
  <c r="N6869" i="4"/>
  <c r="M6869" i="4"/>
  <c r="U6868" i="4"/>
  <c r="T6868" i="4"/>
  <c r="S6868" i="4"/>
  <c r="R6868" i="4"/>
  <c r="Q6868" i="4"/>
  <c r="P6868" i="4"/>
  <c r="O6868" i="4"/>
  <c r="N6868" i="4"/>
  <c r="M6868" i="4"/>
  <c r="U6867" i="4"/>
  <c r="T6867" i="4"/>
  <c r="S6867" i="4"/>
  <c r="R6867" i="4"/>
  <c r="Q6867" i="4"/>
  <c r="P6867" i="4"/>
  <c r="O6867" i="4"/>
  <c r="N6867" i="4"/>
  <c r="M6867" i="4"/>
  <c r="U6866" i="4"/>
  <c r="T6866" i="4"/>
  <c r="S6866" i="4"/>
  <c r="R6866" i="4"/>
  <c r="Q6866" i="4"/>
  <c r="P6866" i="4"/>
  <c r="O6866" i="4"/>
  <c r="N6866" i="4"/>
  <c r="M6866" i="4"/>
  <c r="U6865" i="4"/>
  <c r="T6865" i="4"/>
  <c r="S6865" i="4"/>
  <c r="R6865" i="4"/>
  <c r="Q6865" i="4"/>
  <c r="P6865" i="4"/>
  <c r="O6865" i="4"/>
  <c r="N6865" i="4"/>
  <c r="M6865" i="4"/>
  <c r="U6864" i="4"/>
  <c r="T6864" i="4"/>
  <c r="S6864" i="4"/>
  <c r="R6864" i="4"/>
  <c r="Q6864" i="4"/>
  <c r="P6864" i="4"/>
  <c r="O6864" i="4"/>
  <c r="N6864" i="4"/>
  <c r="M6864" i="4"/>
  <c r="U6863" i="4"/>
  <c r="T6863" i="4"/>
  <c r="S6863" i="4"/>
  <c r="R6863" i="4"/>
  <c r="Q6863" i="4"/>
  <c r="P6863" i="4"/>
  <c r="O6863" i="4"/>
  <c r="N6863" i="4"/>
  <c r="M6863" i="4"/>
  <c r="U6862" i="4"/>
  <c r="T6862" i="4"/>
  <c r="S6862" i="4"/>
  <c r="R6862" i="4"/>
  <c r="Q6862" i="4"/>
  <c r="P6862" i="4"/>
  <c r="O6862" i="4"/>
  <c r="N6862" i="4"/>
  <c r="M6862" i="4"/>
  <c r="U6861" i="4"/>
  <c r="T6861" i="4"/>
  <c r="S6861" i="4"/>
  <c r="R6861" i="4"/>
  <c r="Q6861" i="4"/>
  <c r="P6861" i="4"/>
  <c r="O6861" i="4"/>
  <c r="N6861" i="4"/>
  <c r="M6861" i="4"/>
  <c r="U6860" i="4"/>
  <c r="T6860" i="4"/>
  <c r="S6860" i="4"/>
  <c r="R6860" i="4"/>
  <c r="Q6860" i="4"/>
  <c r="P6860" i="4"/>
  <c r="O6860" i="4"/>
  <c r="N6860" i="4"/>
  <c r="M6860" i="4"/>
  <c r="U6859" i="4"/>
  <c r="T6859" i="4"/>
  <c r="S6859" i="4"/>
  <c r="R6859" i="4"/>
  <c r="Q6859" i="4"/>
  <c r="P6859" i="4"/>
  <c r="O6859" i="4"/>
  <c r="N6859" i="4"/>
  <c r="M6859" i="4"/>
  <c r="U6858" i="4"/>
  <c r="T6858" i="4"/>
  <c r="S6858" i="4"/>
  <c r="R6858" i="4"/>
  <c r="Q6858" i="4"/>
  <c r="P6858" i="4"/>
  <c r="O6858" i="4"/>
  <c r="N6858" i="4"/>
  <c r="M6858" i="4"/>
  <c r="U6857" i="4"/>
  <c r="T6857" i="4"/>
  <c r="S6857" i="4"/>
  <c r="R6857" i="4"/>
  <c r="Q6857" i="4"/>
  <c r="P6857" i="4"/>
  <c r="O6857" i="4"/>
  <c r="N6857" i="4"/>
  <c r="M6857" i="4"/>
  <c r="U6856" i="4"/>
  <c r="T6856" i="4"/>
  <c r="S6856" i="4"/>
  <c r="R6856" i="4"/>
  <c r="Q6856" i="4"/>
  <c r="P6856" i="4"/>
  <c r="O6856" i="4"/>
  <c r="N6856" i="4"/>
  <c r="M6856" i="4"/>
  <c r="U6855" i="4"/>
  <c r="T6855" i="4"/>
  <c r="S6855" i="4"/>
  <c r="R6855" i="4"/>
  <c r="Q6855" i="4"/>
  <c r="P6855" i="4"/>
  <c r="O6855" i="4"/>
  <c r="N6855" i="4"/>
  <c r="M6855" i="4"/>
  <c r="U6854" i="4"/>
  <c r="T6854" i="4"/>
  <c r="S6854" i="4"/>
  <c r="R6854" i="4"/>
  <c r="Q6854" i="4"/>
  <c r="P6854" i="4"/>
  <c r="O6854" i="4"/>
  <c r="N6854" i="4"/>
  <c r="M6854" i="4"/>
  <c r="U6853" i="4"/>
  <c r="T6853" i="4"/>
  <c r="S6853" i="4"/>
  <c r="R6853" i="4"/>
  <c r="Q6853" i="4"/>
  <c r="P6853" i="4"/>
  <c r="O6853" i="4"/>
  <c r="N6853" i="4"/>
  <c r="M6853" i="4"/>
  <c r="U6852" i="4"/>
  <c r="T6852" i="4"/>
  <c r="S6852" i="4"/>
  <c r="R6852" i="4"/>
  <c r="Q6852" i="4"/>
  <c r="P6852" i="4"/>
  <c r="O6852" i="4"/>
  <c r="N6852" i="4"/>
  <c r="M6852" i="4"/>
  <c r="U6851" i="4"/>
  <c r="T6851" i="4"/>
  <c r="S6851" i="4"/>
  <c r="R6851" i="4"/>
  <c r="Q6851" i="4"/>
  <c r="P6851" i="4"/>
  <c r="O6851" i="4"/>
  <c r="N6851" i="4"/>
  <c r="M6851" i="4"/>
  <c r="U6850" i="4"/>
  <c r="T6850" i="4"/>
  <c r="S6850" i="4"/>
  <c r="R6850" i="4"/>
  <c r="Q6850" i="4"/>
  <c r="P6850" i="4"/>
  <c r="O6850" i="4"/>
  <c r="N6850" i="4"/>
  <c r="M6850" i="4"/>
  <c r="U6849" i="4"/>
  <c r="T6849" i="4"/>
  <c r="S6849" i="4"/>
  <c r="R6849" i="4"/>
  <c r="Q6849" i="4"/>
  <c r="P6849" i="4"/>
  <c r="O6849" i="4"/>
  <c r="N6849" i="4"/>
  <c r="M6849" i="4"/>
  <c r="U6848" i="4"/>
  <c r="T6848" i="4"/>
  <c r="S6848" i="4"/>
  <c r="R6848" i="4"/>
  <c r="Q6848" i="4"/>
  <c r="P6848" i="4"/>
  <c r="O6848" i="4"/>
  <c r="N6848" i="4"/>
  <c r="M6848" i="4"/>
  <c r="U6847" i="4"/>
  <c r="T6847" i="4"/>
  <c r="S6847" i="4"/>
  <c r="R6847" i="4"/>
  <c r="Q6847" i="4"/>
  <c r="P6847" i="4"/>
  <c r="O6847" i="4"/>
  <c r="N6847" i="4"/>
  <c r="M6847" i="4"/>
  <c r="U6846" i="4"/>
  <c r="T6846" i="4"/>
  <c r="S6846" i="4"/>
  <c r="R6846" i="4"/>
  <c r="Q6846" i="4"/>
  <c r="P6846" i="4"/>
  <c r="O6846" i="4"/>
  <c r="N6846" i="4"/>
  <c r="M6846" i="4"/>
  <c r="U6845" i="4"/>
  <c r="T6845" i="4"/>
  <c r="S6845" i="4"/>
  <c r="R6845" i="4"/>
  <c r="Q6845" i="4"/>
  <c r="P6845" i="4"/>
  <c r="O6845" i="4"/>
  <c r="N6845" i="4"/>
  <c r="M6845" i="4"/>
  <c r="U6844" i="4"/>
  <c r="T6844" i="4"/>
  <c r="S6844" i="4"/>
  <c r="R6844" i="4"/>
  <c r="Q6844" i="4"/>
  <c r="P6844" i="4"/>
  <c r="O6844" i="4"/>
  <c r="N6844" i="4"/>
  <c r="M6844" i="4"/>
  <c r="U6843" i="4"/>
  <c r="T6843" i="4"/>
  <c r="S6843" i="4"/>
  <c r="R6843" i="4"/>
  <c r="Q6843" i="4"/>
  <c r="P6843" i="4"/>
  <c r="O6843" i="4"/>
  <c r="N6843" i="4"/>
  <c r="M6843" i="4"/>
  <c r="U6842" i="4"/>
  <c r="T6842" i="4"/>
  <c r="S6842" i="4"/>
  <c r="R6842" i="4"/>
  <c r="Q6842" i="4"/>
  <c r="P6842" i="4"/>
  <c r="O6842" i="4"/>
  <c r="N6842" i="4"/>
  <c r="M6842" i="4"/>
  <c r="U6841" i="4"/>
  <c r="T6841" i="4"/>
  <c r="S6841" i="4"/>
  <c r="R6841" i="4"/>
  <c r="Q6841" i="4"/>
  <c r="P6841" i="4"/>
  <c r="O6841" i="4"/>
  <c r="N6841" i="4"/>
  <c r="M6841" i="4"/>
  <c r="U6840" i="4"/>
  <c r="T6840" i="4"/>
  <c r="S6840" i="4"/>
  <c r="R6840" i="4"/>
  <c r="Q6840" i="4"/>
  <c r="P6840" i="4"/>
  <c r="O6840" i="4"/>
  <c r="N6840" i="4"/>
  <c r="M6840" i="4"/>
  <c r="U6839" i="4"/>
  <c r="T6839" i="4"/>
  <c r="S6839" i="4"/>
  <c r="R6839" i="4"/>
  <c r="Q6839" i="4"/>
  <c r="P6839" i="4"/>
  <c r="O6839" i="4"/>
  <c r="N6839" i="4"/>
  <c r="M6839" i="4"/>
  <c r="U6838" i="4"/>
  <c r="T6838" i="4"/>
  <c r="S6838" i="4"/>
  <c r="R6838" i="4"/>
  <c r="Q6838" i="4"/>
  <c r="P6838" i="4"/>
  <c r="O6838" i="4"/>
  <c r="N6838" i="4"/>
  <c r="M6838" i="4"/>
  <c r="U6837" i="4"/>
  <c r="T6837" i="4"/>
  <c r="S6837" i="4"/>
  <c r="R6837" i="4"/>
  <c r="Q6837" i="4"/>
  <c r="P6837" i="4"/>
  <c r="O6837" i="4"/>
  <c r="N6837" i="4"/>
  <c r="M6837" i="4"/>
  <c r="U6836" i="4"/>
  <c r="T6836" i="4"/>
  <c r="S6836" i="4"/>
  <c r="R6836" i="4"/>
  <c r="Q6836" i="4"/>
  <c r="P6836" i="4"/>
  <c r="O6836" i="4"/>
  <c r="N6836" i="4"/>
  <c r="M6836" i="4"/>
  <c r="U6835" i="4"/>
  <c r="T6835" i="4"/>
  <c r="S6835" i="4"/>
  <c r="R6835" i="4"/>
  <c r="Q6835" i="4"/>
  <c r="P6835" i="4"/>
  <c r="O6835" i="4"/>
  <c r="N6835" i="4"/>
  <c r="M6835" i="4"/>
  <c r="U6834" i="4"/>
  <c r="T6834" i="4"/>
  <c r="S6834" i="4"/>
  <c r="R6834" i="4"/>
  <c r="Q6834" i="4"/>
  <c r="P6834" i="4"/>
  <c r="O6834" i="4"/>
  <c r="N6834" i="4"/>
  <c r="M6834" i="4"/>
  <c r="U6833" i="4"/>
  <c r="T6833" i="4"/>
  <c r="S6833" i="4"/>
  <c r="R6833" i="4"/>
  <c r="Q6833" i="4"/>
  <c r="P6833" i="4"/>
  <c r="O6833" i="4"/>
  <c r="N6833" i="4"/>
  <c r="M6833" i="4"/>
  <c r="U6832" i="4"/>
  <c r="T6832" i="4"/>
  <c r="S6832" i="4"/>
  <c r="R6832" i="4"/>
  <c r="Q6832" i="4"/>
  <c r="P6832" i="4"/>
  <c r="O6832" i="4"/>
  <c r="N6832" i="4"/>
  <c r="M6832" i="4"/>
  <c r="U6831" i="4"/>
  <c r="T6831" i="4"/>
  <c r="S6831" i="4"/>
  <c r="R6831" i="4"/>
  <c r="Q6831" i="4"/>
  <c r="P6831" i="4"/>
  <c r="O6831" i="4"/>
  <c r="N6831" i="4"/>
  <c r="M6831" i="4"/>
  <c r="U6830" i="4"/>
  <c r="T6830" i="4"/>
  <c r="S6830" i="4"/>
  <c r="R6830" i="4"/>
  <c r="Q6830" i="4"/>
  <c r="P6830" i="4"/>
  <c r="O6830" i="4"/>
  <c r="N6830" i="4"/>
  <c r="M6830" i="4"/>
  <c r="U6829" i="4"/>
  <c r="T6829" i="4"/>
  <c r="S6829" i="4"/>
  <c r="R6829" i="4"/>
  <c r="Q6829" i="4"/>
  <c r="P6829" i="4"/>
  <c r="O6829" i="4"/>
  <c r="N6829" i="4"/>
  <c r="M6829" i="4"/>
  <c r="U6828" i="4"/>
  <c r="T6828" i="4"/>
  <c r="S6828" i="4"/>
  <c r="R6828" i="4"/>
  <c r="Q6828" i="4"/>
  <c r="P6828" i="4"/>
  <c r="O6828" i="4"/>
  <c r="N6828" i="4"/>
  <c r="M6828" i="4"/>
  <c r="U6827" i="4"/>
  <c r="T6827" i="4"/>
  <c r="S6827" i="4"/>
  <c r="R6827" i="4"/>
  <c r="Q6827" i="4"/>
  <c r="P6827" i="4"/>
  <c r="O6827" i="4"/>
  <c r="N6827" i="4"/>
  <c r="M6827" i="4"/>
  <c r="U6826" i="4"/>
  <c r="T6826" i="4"/>
  <c r="S6826" i="4"/>
  <c r="R6826" i="4"/>
  <c r="Q6826" i="4"/>
  <c r="P6826" i="4"/>
  <c r="O6826" i="4"/>
  <c r="N6826" i="4"/>
  <c r="M6826" i="4"/>
  <c r="U6825" i="4"/>
  <c r="T6825" i="4"/>
  <c r="S6825" i="4"/>
  <c r="R6825" i="4"/>
  <c r="Q6825" i="4"/>
  <c r="P6825" i="4"/>
  <c r="O6825" i="4"/>
  <c r="N6825" i="4"/>
  <c r="M6825" i="4"/>
  <c r="U6824" i="4"/>
  <c r="T6824" i="4"/>
  <c r="S6824" i="4"/>
  <c r="R6824" i="4"/>
  <c r="Q6824" i="4"/>
  <c r="P6824" i="4"/>
  <c r="O6824" i="4"/>
  <c r="N6824" i="4"/>
  <c r="M6824" i="4"/>
  <c r="U6823" i="4"/>
  <c r="T6823" i="4"/>
  <c r="S6823" i="4"/>
  <c r="R6823" i="4"/>
  <c r="Q6823" i="4"/>
  <c r="P6823" i="4"/>
  <c r="O6823" i="4"/>
  <c r="N6823" i="4"/>
  <c r="M6823" i="4"/>
  <c r="U6822" i="4"/>
  <c r="T6822" i="4"/>
  <c r="S6822" i="4"/>
  <c r="R6822" i="4"/>
  <c r="Q6822" i="4"/>
  <c r="P6822" i="4"/>
  <c r="O6822" i="4"/>
  <c r="N6822" i="4"/>
  <c r="M6822" i="4"/>
  <c r="U6821" i="4"/>
  <c r="T6821" i="4"/>
  <c r="S6821" i="4"/>
  <c r="R6821" i="4"/>
  <c r="Q6821" i="4"/>
  <c r="P6821" i="4"/>
  <c r="O6821" i="4"/>
  <c r="N6821" i="4"/>
  <c r="M6821" i="4"/>
  <c r="U6820" i="4"/>
  <c r="T6820" i="4"/>
  <c r="S6820" i="4"/>
  <c r="R6820" i="4"/>
  <c r="Q6820" i="4"/>
  <c r="P6820" i="4"/>
  <c r="O6820" i="4"/>
  <c r="N6820" i="4"/>
  <c r="M6820" i="4"/>
  <c r="U6819" i="4"/>
  <c r="T6819" i="4"/>
  <c r="S6819" i="4"/>
  <c r="R6819" i="4"/>
  <c r="Q6819" i="4"/>
  <c r="P6819" i="4"/>
  <c r="O6819" i="4"/>
  <c r="N6819" i="4"/>
  <c r="M6819" i="4"/>
  <c r="U6818" i="4"/>
  <c r="T6818" i="4"/>
  <c r="S6818" i="4"/>
  <c r="R6818" i="4"/>
  <c r="Q6818" i="4"/>
  <c r="P6818" i="4"/>
  <c r="O6818" i="4"/>
  <c r="N6818" i="4"/>
  <c r="M6818" i="4"/>
  <c r="U6817" i="4"/>
  <c r="T6817" i="4"/>
  <c r="S6817" i="4"/>
  <c r="R6817" i="4"/>
  <c r="Q6817" i="4"/>
  <c r="P6817" i="4"/>
  <c r="O6817" i="4"/>
  <c r="N6817" i="4"/>
  <c r="M6817" i="4"/>
  <c r="U6816" i="4"/>
  <c r="T6816" i="4"/>
  <c r="S6816" i="4"/>
  <c r="R6816" i="4"/>
  <c r="Q6816" i="4"/>
  <c r="P6816" i="4"/>
  <c r="O6816" i="4"/>
  <c r="N6816" i="4"/>
  <c r="M6816" i="4"/>
  <c r="U6815" i="4"/>
  <c r="T6815" i="4"/>
  <c r="S6815" i="4"/>
  <c r="R6815" i="4"/>
  <c r="Q6815" i="4"/>
  <c r="P6815" i="4"/>
  <c r="O6815" i="4"/>
  <c r="N6815" i="4"/>
  <c r="M6815" i="4"/>
  <c r="U6814" i="4"/>
  <c r="T6814" i="4"/>
  <c r="S6814" i="4"/>
  <c r="R6814" i="4"/>
  <c r="Q6814" i="4"/>
  <c r="P6814" i="4"/>
  <c r="O6814" i="4"/>
  <c r="N6814" i="4"/>
  <c r="M6814" i="4"/>
  <c r="U6813" i="4"/>
  <c r="T6813" i="4"/>
  <c r="S6813" i="4"/>
  <c r="R6813" i="4"/>
  <c r="Q6813" i="4"/>
  <c r="P6813" i="4"/>
  <c r="O6813" i="4"/>
  <c r="N6813" i="4"/>
  <c r="M6813" i="4"/>
  <c r="U6812" i="4"/>
  <c r="T6812" i="4"/>
  <c r="S6812" i="4"/>
  <c r="R6812" i="4"/>
  <c r="Q6812" i="4"/>
  <c r="P6812" i="4"/>
  <c r="O6812" i="4"/>
  <c r="N6812" i="4"/>
  <c r="M6812" i="4"/>
  <c r="U6811" i="4"/>
  <c r="T6811" i="4"/>
  <c r="S6811" i="4"/>
  <c r="R6811" i="4"/>
  <c r="Q6811" i="4"/>
  <c r="P6811" i="4"/>
  <c r="O6811" i="4"/>
  <c r="N6811" i="4"/>
  <c r="M6811" i="4"/>
  <c r="U6810" i="4"/>
  <c r="T6810" i="4"/>
  <c r="S6810" i="4"/>
  <c r="R6810" i="4"/>
  <c r="Q6810" i="4"/>
  <c r="P6810" i="4"/>
  <c r="O6810" i="4"/>
  <c r="N6810" i="4"/>
  <c r="M6810" i="4"/>
  <c r="U6809" i="4"/>
  <c r="T6809" i="4"/>
  <c r="S6809" i="4"/>
  <c r="R6809" i="4"/>
  <c r="Q6809" i="4"/>
  <c r="P6809" i="4"/>
  <c r="O6809" i="4"/>
  <c r="N6809" i="4"/>
  <c r="M6809" i="4"/>
  <c r="U6808" i="4"/>
  <c r="T6808" i="4"/>
  <c r="S6808" i="4"/>
  <c r="R6808" i="4"/>
  <c r="Q6808" i="4"/>
  <c r="P6808" i="4"/>
  <c r="O6808" i="4"/>
  <c r="N6808" i="4"/>
  <c r="M6808" i="4"/>
  <c r="U6807" i="4"/>
  <c r="T6807" i="4"/>
  <c r="S6807" i="4"/>
  <c r="R6807" i="4"/>
  <c r="Q6807" i="4"/>
  <c r="P6807" i="4"/>
  <c r="O6807" i="4"/>
  <c r="N6807" i="4"/>
  <c r="M6807" i="4"/>
  <c r="U6806" i="4"/>
  <c r="T6806" i="4"/>
  <c r="S6806" i="4"/>
  <c r="R6806" i="4"/>
  <c r="Q6806" i="4"/>
  <c r="P6806" i="4"/>
  <c r="O6806" i="4"/>
  <c r="N6806" i="4"/>
  <c r="M6806" i="4"/>
  <c r="U6805" i="4"/>
  <c r="T6805" i="4"/>
  <c r="S6805" i="4"/>
  <c r="R6805" i="4"/>
  <c r="Q6805" i="4"/>
  <c r="P6805" i="4"/>
  <c r="O6805" i="4"/>
  <c r="N6805" i="4"/>
  <c r="M6805" i="4"/>
  <c r="U6804" i="4"/>
  <c r="T6804" i="4"/>
  <c r="S6804" i="4"/>
  <c r="R6804" i="4"/>
  <c r="Q6804" i="4"/>
  <c r="P6804" i="4"/>
  <c r="O6804" i="4"/>
  <c r="N6804" i="4"/>
  <c r="M6804" i="4"/>
  <c r="U6803" i="4"/>
  <c r="T6803" i="4"/>
  <c r="S6803" i="4"/>
  <c r="R6803" i="4"/>
  <c r="Q6803" i="4"/>
  <c r="P6803" i="4"/>
  <c r="O6803" i="4"/>
  <c r="N6803" i="4"/>
  <c r="M6803" i="4"/>
  <c r="U6802" i="4"/>
  <c r="T6802" i="4"/>
  <c r="S6802" i="4"/>
  <c r="R6802" i="4"/>
  <c r="Q6802" i="4"/>
  <c r="P6802" i="4"/>
  <c r="O6802" i="4"/>
  <c r="N6802" i="4"/>
  <c r="M6802" i="4"/>
  <c r="U6801" i="4"/>
  <c r="T6801" i="4"/>
  <c r="S6801" i="4"/>
  <c r="R6801" i="4"/>
  <c r="Q6801" i="4"/>
  <c r="P6801" i="4"/>
  <c r="O6801" i="4"/>
  <c r="N6801" i="4"/>
  <c r="M6801" i="4"/>
  <c r="U6800" i="4"/>
  <c r="T6800" i="4"/>
  <c r="S6800" i="4"/>
  <c r="R6800" i="4"/>
  <c r="Q6800" i="4"/>
  <c r="P6800" i="4"/>
  <c r="O6800" i="4"/>
  <c r="N6800" i="4"/>
  <c r="M6800" i="4"/>
  <c r="U6799" i="4"/>
  <c r="T6799" i="4"/>
  <c r="S6799" i="4"/>
  <c r="R6799" i="4"/>
  <c r="Q6799" i="4"/>
  <c r="P6799" i="4"/>
  <c r="O6799" i="4"/>
  <c r="N6799" i="4"/>
  <c r="M6799" i="4"/>
  <c r="U6798" i="4"/>
  <c r="T6798" i="4"/>
  <c r="S6798" i="4"/>
  <c r="R6798" i="4"/>
  <c r="Q6798" i="4"/>
  <c r="P6798" i="4"/>
  <c r="O6798" i="4"/>
  <c r="N6798" i="4"/>
  <c r="M6798" i="4"/>
  <c r="U6797" i="4"/>
  <c r="T6797" i="4"/>
  <c r="S6797" i="4"/>
  <c r="R6797" i="4"/>
  <c r="Q6797" i="4"/>
  <c r="P6797" i="4"/>
  <c r="O6797" i="4"/>
  <c r="N6797" i="4"/>
  <c r="M6797" i="4"/>
  <c r="U6796" i="4"/>
  <c r="T6796" i="4"/>
  <c r="S6796" i="4"/>
  <c r="R6796" i="4"/>
  <c r="Q6796" i="4"/>
  <c r="P6796" i="4"/>
  <c r="O6796" i="4"/>
  <c r="N6796" i="4"/>
  <c r="M6796" i="4"/>
  <c r="U6795" i="4"/>
  <c r="T6795" i="4"/>
  <c r="S6795" i="4"/>
  <c r="R6795" i="4"/>
  <c r="Q6795" i="4"/>
  <c r="P6795" i="4"/>
  <c r="O6795" i="4"/>
  <c r="N6795" i="4"/>
  <c r="M6795" i="4"/>
  <c r="U6794" i="4"/>
  <c r="T6794" i="4"/>
  <c r="S6794" i="4"/>
  <c r="R6794" i="4"/>
  <c r="Q6794" i="4"/>
  <c r="P6794" i="4"/>
  <c r="O6794" i="4"/>
  <c r="N6794" i="4"/>
  <c r="M6794" i="4"/>
  <c r="U6793" i="4"/>
  <c r="T6793" i="4"/>
  <c r="S6793" i="4"/>
  <c r="R6793" i="4"/>
  <c r="Q6793" i="4"/>
  <c r="P6793" i="4"/>
  <c r="O6793" i="4"/>
  <c r="N6793" i="4"/>
  <c r="M6793" i="4"/>
  <c r="U6792" i="4"/>
  <c r="T6792" i="4"/>
  <c r="S6792" i="4"/>
  <c r="R6792" i="4"/>
  <c r="Q6792" i="4"/>
  <c r="P6792" i="4"/>
  <c r="O6792" i="4"/>
  <c r="N6792" i="4"/>
  <c r="M6792" i="4"/>
  <c r="U6791" i="4"/>
  <c r="T6791" i="4"/>
  <c r="S6791" i="4"/>
  <c r="R6791" i="4"/>
  <c r="Q6791" i="4"/>
  <c r="P6791" i="4"/>
  <c r="O6791" i="4"/>
  <c r="N6791" i="4"/>
  <c r="M6791" i="4"/>
  <c r="U6790" i="4"/>
  <c r="T6790" i="4"/>
  <c r="S6790" i="4"/>
  <c r="R6790" i="4"/>
  <c r="Q6790" i="4"/>
  <c r="P6790" i="4"/>
  <c r="O6790" i="4"/>
  <c r="N6790" i="4"/>
  <c r="M6790" i="4"/>
  <c r="U6789" i="4"/>
  <c r="T6789" i="4"/>
  <c r="S6789" i="4"/>
  <c r="R6789" i="4"/>
  <c r="Q6789" i="4"/>
  <c r="P6789" i="4"/>
  <c r="O6789" i="4"/>
  <c r="N6789" i="4"/>
  <c r="M6789" i="4"/>
  <c r="U6788" i="4"/>
  <c r="T6788" i="4"/>
  <c r="S6788" i="4"/>
  <c r="R6788" i="4"/>
  <c r="Q6788" i="4"/>
  <c r="P6788" i="4"/>
  <c r="O6788" i="4"/>
  <c r="N6788" i="4"/>
  <c r="M6788" i="4"/>
  <c r="U6787" i="4"/>
  <c r="T6787" i="4"/>
  <c r="S6787" i="4"/>
  <c r="R6787" i="4"/>
  <c r="Q6787" i="4"/>
  <c r="P6787" i="4"/>
  <c r="O6787" i="4"/>
  <c r="N6787" i="4"/>
  <c r="M6787" i="4"/>
  <c r="U6786" i="4"/>
  <c r="T6786" i="4"/>
  <c r="S6786" i="4"/>
  <c r="R6786" i="4"/>
  <c r="Q6786" i="4"/>
  <c r="P6786" i="4"/>
  <c r="O6786" i="4"/>
  <c r="N6786" i="4"/>
  <c r="M6786" i="4"/>
  <c r="U6785" i="4"/>
  <c r="T6785" i="4"/>
  <c r="S6785" i="4"/>
  <c r="R6785" i="4"/>
  <c r="Q6785" i="4"/>
  <c r="P6785" i="4"/>
  <c r="O6785" i="4"/>
  <c r="N6785" i="4"/>
  <c r="M6785" i="4"/>
  <c r="U6784" i="4"/>
  <c r="T6784" i="4"/>
  <c r="S6784" i="4"/>
  <c r="R6784" i="4"/>
  <c r="Q6784" i="4"/>
  <c r="P6784" i="4"/>
  <c r="O6784" i="4"/>
  <c r="N6784" i="4"/>
  <c r="M6784" i="4"/>
  <c r="U6783" i="4"/>
  <c r="T6783" i="4"/>
  <c r="S6783" i="4"/>
  <c r="R6783" i="4"/>
  <c r="Q6783" i="4"/>
  <c r="P6783" i="4"/>
  <c r="O6783" i="4"/>
  <c r="N6783" i="4"/>
  <c r="M6783" i="4"/>
  <c r="U6782" i="4"/>
  <c r="T6782" i="4"/>
  <c r="S6782" i="4"/>
  <c r="R6782" i="4"/>
  <c r="Q6782" i="4"/>
  <c r="P6782" i="4"/>
  <c r="O6782" i="4"/>
  <c r="N6782" i="4"/>
  <c r="M6782" i="4"/>
  <c r="U6781" i="4"/>
  <c r="T6781" i="4"/>
  <c r="S6781" i="4"/>
  <c r="R6781" i="4"/>
  <c r="Q6781" i="4"/>
  <c r="P6781" i="4"/>
  <c r="O6781" i="4"/>
  <c r="N6781" i="4"/>
  <c r="M6781" i="4"/>
  <c r="U6780" i="4"/>
  <c r="T6780" i="4"/>
  <c r="S6780" i="4"/>
  <c r="R6780" i="4"/>
  <c r="Q6780" i="4"/>
  <c r="P6780" i="4"/>
  <c r="O6780" i="4"/>
  <c r="N6780" i="4"/>
  <c r="M6780" i="4"/>
  <c r="U6779" i="4"/>
  <c r="T6779" i="4"/>
  <c r="S6779" i="4"/>
  <c r="R6779" i="4"/>
  <c r="Q6779" i="4"/>
  <c r="P6779" i="4"/>
  <c r="O6779" i="4"/>
  <c r="N6779" i="4"/>
  <c r="M6779" i="4"/>
  <c r="U6778" i="4"/>
  <c r="T6778" i="4"/>
  <c r="S6778" i="4"/>
  <c r="R6778" i="4"/>
  <c r="Q6778" i="4"/>
  <c r="P6778" i="4"/>
  <c r="O6778" i="4"/>
  <c r="N6778" i="4"/>
  <c r="M6778" i="4"/>
  <c r="U6777" i="4"/>
  <c r="T6777" i="4"/>
  <c r="S6777" i="4"/>
  <c r="R6777" i="4"/>
  <c r="Q6777" i="4"/>
  <c r="P6777" i="4"/>
  <c r="O6777" i="4"/>
  <c r="N6777" i="4"/>
  <c r="M6777" i="4"/>
  <c r="U6776" i="4"/>
  <c r="T6776" i="4"/>
  <c r="S6776" i="4"/>
  <c r="R6776" i="4"/>
  <c r="Q6776" i="4"/>
  <c r="P6776" i="4"/>
  <c r="O6776" i="4"/>
  <c r="N6776" i="4"/>
  <c r="M6776" i="4"/>
  <c r="U6775" i="4"/>
  <c r="T6775" i="4"/>
  <c r="S6775" i="4"/>
  <c r="R6775" i="4"/>
  <c r="Q6775" i="4"/>
  <c r="P6775" i="4"/>
  <c r="O6775" i="4"/>
  <c r="N6775" i="4"/>
  <c r="M6775" i="4"/>
  <c r="U6774" i="4"/>
  <c r="T6774" i="4"/>
  <c r="S6774" i="4"/>
  <c r="R6774" i="4"/>
  <c r="Q6774" i="4"/>
  <c r="P6774" i="4"/>
  <c r="O6774" i="4"/>
  <c r="N6774" i="4"/>
  <c r="M6774" i="4"/>
  <c r="U6773" i="4"/>
  <c r="T6773" i="4"/>
  <c r="S6773" i="4"/>
  <c r="R6773" i="4"/>
  <c r="Q6773" i="4"/>
  <c r="P6773" i="4"/>
  <c r="O6773" i="4"/>
  <c r="N6773" i="4"/>
  <c r="M6773" i="4"/>
  <c r="U6772" i="4"/>
  <c r="T6772" i="4"/>
  <c r="S6772" i="4"/>
  <c r="R6772" i="4"/>
  <c r="Q6772" i="4"/>
  <c r="P6772" i="4"/>
  <c r="O6772" i="4"/>
  <c r="N6772" i="4"/>
  <c r="M6772" i="4"/>
  <c r="U6771" i="4"/>
  <c r="T6771" i="4"/>
  <c r="S6771" i="4"/>
  <c r="R6771" i="4"/>
  <c r="Q6771" i="4"/>
  <c r="P6771" i="4"/>
  <c r="O6771" i="4"/>
  <c r="N6771" i="4"/>
  <c r="M6771" i="4"/>
  <c r="U6770" i="4"/>
  <c r="T6770" i="4"/>
  <c r="S6770" i="4"/>
  <c r="R6770" i="4"/>
  <c r="Q6770" i="4"/>
  <c r="P6770" i="4"/>
  <c r="O6770" i="4"/>
  <c r="N6770" i="4"/>
  <c r="M6770" i="4"/>
  <c r="U6769" i="4"/>
  <c r="T6769" i="4"/>
  <c r="S6769" i="4"/>
  <c r="R6769" i="4"/>
  <c r="Q6769" i="4"/>
  <c r="P6769" i="4"/>
  <c r="O6769" i="4"/>
  <c r="N6769" i="4"/>
  <c r="M6769" i="4"/>
  <c r="U6768" i="4"/>
  <c r="T6768" i="4"/>
  <c r="S6768" i="4"/>
  <c r="R6768" i="4"/>
  <c r="Q6768" i="4"/>
  <c r="P6768" i="4"/>
  <c r="O6768" i="4"/>
  <c r="N6768" i="4"/>
  <c r="M6768" i="4"/>
  <c r="U6767" i="4"/>
  <c r="T6767" i="4"/>
  <c r="S6767" i="4"/>
  <c r="R6767" i="4"/>
  <c r="Q6767" i="4"/>
  <c r="P6767" i="4"/>
  <c r="O6767" i="4"/>
  <c r="N6767" i="4"/>
  <c r="M6767" i="4"/>
  <c r="U6766" i="4"/>
  <c r="T6766" i="4"/>
  <c r="S6766" i="4"/>
  <c r="R6766" i="4"/>
  <c r="Q6766" i="4"/>
  <c r="P6766" i="4"/>
  <c r="O6766" i="4"/>
  <c r="N6766" i="4"/>
  <c r="M6766" i="4"/>
  <c r="U6765" i="4"/>
  <c r="T6765" i="4"/>
  <c r="S6765" i="4"/>
  <c r="R6765" i="4"/>
  <c r="Q6765" i="4"/>
  <c r="P6765" i="4"/>
  <c r="O6765" i="4"/>
  <c r="N6765" i="4"/>
  <c r="M6765" i="4"/>
  <c r="U6764" i="4"/>
  <c r="T6764" i="4"/>
  <c r="S6764" i="4"/>
  <c r="R6764" i="4"/>
  <c r="Q6764" i="4"/>
  <c r="P6764" i="4"/>
  <c r="O6764" i="4"/>
  <c r="N6764" i="4"/>
  <c r="M6764" i="4"/>
  <c r="U6763" i="4"/>
  <c r="T6763" i="4"/>
  <c r="S6763" i="4"/>
  <c r="R6763" i="4"/>
  <c r="Q6763" i="4"/>
  <c r="P6763" i="4"/>
  <c r="O6763" i="4"/>
  <c r="N6763" i="4"/>
  <c r="M6763" i="4"/>
  <c r="U6762" i="4"/>
  <c r="T6762" i="4"/>
  <c r="S6762" i="4"/>
  <c r="R6762" i="4"/>
  <c r="Q6762" i="4"/>
  <c r="P6762" i="4"/>
  <c r="O6762" i="4"/>
  <c r="N6762" i="4"/>
  <c r="M6762" i="4"/>
  <c r="U6761" i="4"/>
  <c r="T6761" i="4"/>
  <c r="S6761" i="4"/>
  <c r="R6761" i="4"/>
  <c r="Q6761" i="4"/>
  <c r="P6761" i="4"/>
  <c r="O6761" i="4"/>
  <c r="N6761" i="4"/>
  <c r="M6761" i="4"/>
  <c r="U6760" i="4"/>
  <c r="T6760" i="4"/>
  <c r="S6760" i="4"/>
  <c r="R6760" i="4"/>
  <c r="Q6760" i="4"/>
  <c r="P6760" i="4"/>
  <c r="O6760" i="4"/>
  <c r="N6760" i="4"/>
  <c r="M6760" i="4"/>
  <c r="U6759" i="4"/>
  <c r="T6759" i="4"/>
  <c r="S6759" i="4"/>
  <c r="R6759" i="4"/>
  <c r="Q6759" i="4"/>
  <c r="P6759" i="4"/>
  <c r="O6759" i="4"/>
  <c r="N6759" i="4"/>
  <c r="M6759" i="4"/>
  <c r="U6758" i="4"/>
  <c r="T6758" i="4"/>
  <c r="S6758" i="4"/>
  <c r="R6758" i="4"/>
  <c r="Q6758" i="4"/>
  <c r="P6758" i="4"/>
  <c r="O6758" i="4"/>
  <c r="N6758" i="4"/>
  <c r="M6758" i="4"/>
  <c r="U6757" i="4"/>
  <c r="T6757" i="4"/>
  <c r="S6757" i="4"/>
  <c r="R6757" i="4"/>
  <c r="Q6757" i="4"/>
  <c r="P6757" i="4"/>
  <c r="O6757" i="4"/>
  <c r="N6757" i="4"/>
  <c r="M6757" i="4"/>
  <c r="U6756" i="4"/>
  <c r="T6756" i="4"/>
  <c r="S6756" i="4"/>
  <c r="R6756" i="4"/>
  <c r="Q6756" i="4"/>
  <c r="P6756" i="4"/>
  <c r="O6756" i="4"/>
  <c r="N6756" i="4"/>
  <c r="M6756" i="4"/>
  <c r="U6755" i="4"/>
  <c r="T6755" i="4"/>
  <c r="S6755" i="4"/>
  <c r="R6755" i="4"/>
  <c r="Q6755" i="4"/>
  <c r="P6755" i="4"/>
  <c r="O6755" i="4"/>
  <c r="N6755" i="4"/>
  <c r="M6755" i="4"/>
  <c r="U6754" i="4"/>
  <c r="T6754" i="4"/>
  <c r="S6754" i="4"/>
  <c r="R6754" i="4"/>
  <c r="Q6754" i="4"/>
  <c r="P6754" i="4"/>
  <c r="O6754" i="4"/>
  <c r="N6754" i="4"/>
  <c r="M6754" i="4"/>
  <c r="U6753" i="4"/>
  <c r="T6753" i="4"/>
  <c r="S6753" i="4"/>
  <c r="R6753" i="4"/>
  <c r="Q6753" i="4"/>
  <c r="P6753" i="4"/>
  <c r="O6753" i="4"/>
  <c r="N6753" i="4"/>
  <c r="M6753" i="4"/>
  <c r="U6752" i="4"/>
  <c r="T6752" i="4"/>
  <c r="S6752" i="4"/>
  <c r="R6752" i="4"/>
  <c r="Q6752" i="4"/>
  <c r="P6752" i="4"/>
  <c r="O6752" i="4"/>
  <c r="N6752" i="4"/>
  <c r="M6752" i="4"/>
  <c r="U6751" i="4"/>
  <c r="T6751" i="4"/>
  <c r="S6751" i="4"/>
  <c r="R6751" i="4"/>
  <c r="Q6751" i="4"/>
  <c r="P6751" i="4"/>
  <c r="O6751" i="4"/>
  <c r="N6751" i="4"/>
  <c r="M6751" i="4"/>
  <c r="U6750" i="4"/>
  <c r="T6750" i="4"/>
  <c r="S6750" i="4"/>
  <c r="R6750" i="4"/>
  <c r="Q6750" i="4"/>
  <c r="P6750" i="4"/>
  <c r="O6750" i="4"/>
  <c r="N6750" i="4"/>
  <c r="M6750" i="4"/>
  <c r="U6749" i="4"/>
  <c r="T6749" i="4"/>
  <c r="S6749" i="4"/>
  <c r="R6749" i="4"/>
  <c r="Q6749" i="4"/>
  <c r="P6749" i="4"/>
  <c r="O6749" i="4"/>
  <c r="N6749" i="4"/>
  <c r="M6749" i="4"/>
  <c r="U6748" i="4"/>
  <c r="T6748" i="4"/>
  <c r="S6748" i="4"/>
  <c r="R6748" i="4"/>
  <c r="Q6748" i="4"/>
  <c r="P6748" i="4"/>
  <c r="O6748" i="4"/>
  <c r="N6748" i="4"/>
  <c r="M6748" i="4"/>
  <c r="U6747" i="4"/>
  <c r="T6747" i="4"/>
  <c r="S6747" i="4"/>
  <c r="R6747" i="4"/>
  <c r="Q6747" i="4"/>
  <c r="P6747" i="4"/>
  <c r="O6747" i="4"/>
  <c r="N6747" i="4"/>
  <c r="M6747" i="4"/>
  <c r="U6746" i="4"/>
  <c r="T6746" i="4"/>
  <c r="S6746" i="4"/>
  <c r="R6746" i="4"/>
  <c r="Q6746" i="4"/>
  <c r="P6746" i="4"/>
  <c r="O6746" i="4"/>
  <c r="N6746" i="4"/>
  <c r="M6746" i="4"/>
  <c r="U6745" i="4"/>
  <c r="T6745" i="4"/>
  <c r="S6745" i="4"/>
  <c r="R6745" i="4"/>
  <c r="Q6745" i="4"/>
  <c r="P6745" i="4"/>
  <c r="O6745" i="4"/>
  <c r="N6745" i="4"/>
  <c r="M6745" i="4"/>
  <c r="U6744" i="4"/>
  <c r="T6744" i="4"/>
  <c r="S6744" i="4"/>
  <c r="R6744" i="4"/>
  <c r="Q6744" i="4"/>
  <c r="P6744" i="4"/>
  <c r="O6744" i="4"/>
  <c r="N6744" i="4"/>
  <c r="M6744" i="4"/>
  <c r="U6743" i="4"/>
  <c r="T6743" i="4"/>
  <c r="S6743" i="4"/>
  <c r="R6743" i="4"/>
  <c r="Q6743" i="4"/>
  <c r="P6743" i="4"/>
  <c r="O6743" i="4"/>
  <c r="N6743" i="4"/>
  <c r="M6743" i="4"/>
  <c r="U6742" i="4"/>
  <c r="T6742" i="4"/>
  <c r="S6742" i="4"/>
  <c r="R6742" i="4"/>
  <c r="Q6742" i="4"/>
  <c r="P6742" i="4"/>
  <c r="O6742" i="4"/>
  <c r="N6742" i="4"/>
  <c r="M6742" i="4"/>
  <c r="U6741" i="4"/>
  <c r="T6741" i="4"/>
  <c r="S6741" i="4"/>
  <c r="R6741" i="4"/>
  <c r="Q6741" i="4"/>
  <c r="P6741" i="4"/>
  <c r="O6741" i="4"/>
  <c r="N6741" i="4"/>
  <c r="M6741" i="4"/>
  <c r="U6740" i="4"/>
  <c r="T6740" i="4"/>
  <c r="S6740" i="4"/>
  <c r="R6740" i="4"/>
  <c r="Q6740" i="4"/>
  <c r="P6740" i="4"/>
  <c r="O6740" i="4"/>
  <c r="N6740" i="4"/>
  <c r="M6740" i="4"/>
  <c r="U6739" i="4"/>
  <c r="T6739" i="4"/>
  <c r="S6739" i="4"/>
  <c r="R6739" i="4"/>
  <c r="Q6739" i="4"/>
  <c r="P6739" i="4"/>
  <c r="O6739" i="4"/>
  <c r="N6739" i="4"/>
  <c r="M6739" i="4"/>
  <c r="U6738" i="4"/>
  <c r="T6738" i="4"/>
  <c r="S6738" i="4"/>
  <c r="R6738" i="4"/>
  <c r="Q6738" i="4"/>
  <c r="P6738" i="4"/>
  <c r="O6738" i="4"/>
  <c r="N6738" i="4"/>
  <c r="M6738" i="4"/>
  <c r="U6737" i="4"/>
  <c r="T6737" i="4"/>
  <c r="S6737" i="4"/>
  <c r="R6737" i="4"/>
  <c r="Q6737" i="4"/>
  <c r="P6737" i="4"/>
  <c r="O6737" i="4"/>
  <c r="N6737" i="4"/>
  <c r="M6737" i="4"/>
  <c r="U6736" i="4"/>
  <c r="T6736" i="4"/>
  <c r="S6736" i="4"/>
  <c r="R6736" i="4"/>
  <c r="Q6736" i="4"/>
  <c r="P6736" i="4"/>
  <c r="O6736" i="4"/>
  <c r="N6736" i="4"/>
  <c r="M6736" i="4"/>
  <c r="U6735" i="4"/>
  <c r="T6735" i="4"/>
  <c r="S6735" i="4"/>
  <c r="R6735" i="4"/>
  <c r="Q6735" i="4"/>
  <c r="P6735" i="4"/>
  <c r="O6735" i="4"/>
  <c r="N6735" i="4"/>
  <c r="M6735" i="4"/>
  <c r="U6734" i="4"/>
  <c r="T6734" i="4"/>
  <c r="S6734" i="4"/>
  <c r="R6734" i="4"/>
  <c r="Q6734" i="4"/>
  <c r="P6734" i="4"/>
  <c r="O6734" i="4"/>
  <c r="N6734" i="4"/>
  <c r="M6734" i="4"/>
  <c r="U6733" i="4"/>
  <c r="T6733" i="4"/>
  <c r="S6733" i="4"/>
  <c r="R6733" i="4"/>
  <c r="Q6733" i="4"/>
  <c r="P6733" i="4"/>
  <c r="O6733" i="4"/>
  <c r="N6733" i="4"/>
  <c r="M6733" i="4"/>
  <c r="U6732" i="4"/>
  <c r="T6732" i="4"/>
  <c r="S6732" i="4"/>
  <c r="R6732" i="4"/>
  <c r="Q6732" i="4"/>
  <c r="P6732" i="4"/>
  <c r="O6732" i="4"/>
  <c r="N6732" i="4"/>
  <c r="M6732" i="4"/>
  <c r="U6731" i="4"/>
  <c r="T6731" i="4"/>
  <c r="S6731" i="4"/>
  <c r="R6731" i="4"/>
  <c r="Q6731" i="4"/>
  <c r="P6731" i="4"/>
  <c r="O6731" i="4"/>
  <c r="N6731" i="4"/>
  <c r="M6731" i="4"/>
  <c r="U6730" i="4"/>
  <c r="T6730" i="4"/>
  <c r="S6730" i="4"/>
  <c r="R6730" i="4"/>
  <c r="Q6730" i="4"/>
  <c r="P6730" i="4"/>
  <c r="O6730" i="4"/>
  <c r="N6730" i="4"/>
  <c r="M6730" i="4"/>
  <c r="U6729" i="4"/>
  <c r="T6729" i="4"/>
  <c r="S6729" i="4"/>
  <c r="R6729" i="4"/>
  <c r="Q6729" i="4"/>
  <c r="P6729" i="4"/>
  <c r="O6729" i="4"/>
  <c r="N6729" i="4"/>
  <c r="M6729" i="4"/>
  <c r="U6728" i="4"/>
  <c r="T6728" i="4"/>
  <c r="S6728" i="4"/>
  <c r="R6728" i="4"/>
  <c r="Q6728" i="4"/>
  <c r="P6728" i="4"/>
  <c r="O6728" i="4"/>
  <c r="N6728" i="4"/>
  <c r="M6728" i="4"/>
  <c r="U6727" i="4"/>
  <c r="T6727" i="4"/>
  <c r="S6727" i="4"/>
  <c r="R6727" i="4"/>
  <c r="Q6727" i="4"/>
  <c r="P6727" i="4"/>
  <c r="O6727" i="4"/>
  <c r="N6727" i="4"/>
  <c r="M6727" i="4"/>
  <c r="U6726" i="4"/>
  <c r="T6726" i="4"/>
  <c r="S6726" i="4"/>
  <c r="R6726" i="4"/>
  <c r="Q6726" i="4"/>
  <c r="P6726" i="4"/>
  <c r="O6726" i="4"/>
  <c r="N6726" i="4"/>
  <c r="M6726" i="4"/>
  <c r="U6725" i="4"/>
  <c r="T6725" i="4"/>
  <c r="S6725" i="4"/>
  <c r="R6725" i="4"/>
  <c r="Q6725" i="4"/>
  <c r="P6725" i="4"/>
  <c r="O6725" i="4"/>
  <c r="N6725" i="4"/>
  <c r="M6725" i="4"/>
  <c r="U6724" i="4"/>
  <c r="T6724" i="4"/>
  <c r="S6724" i="4"/>
  <c r="R6724" i="4"/>
  <c r="Q6724" i="4"/>
  <c r="P6724" i="4"/>
  <c r="O6724" i="4"/>
  <c r="N6724" i="4"/>
  <c r="M6724" i="4"/>
  <c r="U6723" i="4"/>
  <c r="T6723" i="4"/>
  <c r="S6723" i="4"/>
  <c r="R6723" i="4"/>
  <c r="Q6723" i="4"/>
  <c r="P6723" i="4"/>
  <c r="O6723" i="4"/>
  <c r="N6723" i="4"/>
  <c r="M6723" i="4"/>
  <c r="U6722" i="4"/>
  <c r="T6722" i="4"/>
  <c r="S6722" i="4"/>
  <c r="R6722" i="4"/>
  <c r="Q6722" i="4"/>
  <c r="P6722" i="4"/>
  <c r="O6722" i="4"/>
  <c r="N6722" i="4"/>
  <c r="M6722" i="4"/>
  <c r="U6721" i="4"/>
  <c r="T6721" i="4"/>
  <c r="S6721" i="4"/>
  <c r="R6721" i="4"/>
  <c r="Q6721" i="4"/>
  <c r="P6721" i="4"/>
  <c r="O6721" i="4"/>
  <c r="N6721" i="4"/>
  <c r="M6721" i="4"/>
  <c r="U6720" i="4"/>
  <c r="T6720" i="4"/>
  <c r="S6720" i="4"/>
  <c r="R6720" i="4"/>
  <c r="Q6720" i="4"/>
  <c r="P6720" i="4"/>
  <c r="O6720" i="4"/>
  <c r="N6720" i="4"/>
  <c r="M6720" i="4"/>
  <c r="U6719" i="4"/>
  <c r="T6719" i="4"/>
  <c r="S6719" i="4"/>
  <c r="R6719" i="4"/>
  <c r="Q6719" i="4"/>
  <c r="P6719" i="4"/>
  <c r="O6719" i="4"/>
  <c r="N6719" i="4"/>
  <c r="M6719" i="4"/>
  <c r="U6718" i="4"/>
  <c r="T6718" i="4"/>
  <c r="S6718" i="4"/>
  <c r="R6718" i="4"/>
  <c r="Q6718" i="4"/>
  <c r="P6718" i="4"/>
  <c r="O6718" i="4"/>
  <c r="N6718" i="4"/>
  <c r="M6718" i="4"/>
  <c r="U6717" i="4"/>
  <c r="T6717" i="4"/>
  <c r="S6717" i="4"/>
  <c r="R6717" i="4"/>
  <c r="Q6717" i="4"/>
  <c r="P6717" i="4"/>
  <c r="O6717" i="4"/>
  <c r="N6717" i="4"/>
  <c r="M6717" i="4"/>
  <c r="U6716" i="4"/>
  <c r="T6716" i="4"/>
  <c r="S6716" i="4"/>
  <c r="R6716" i="4"/>
  <c r="Q6716" i="4"/>
  <c r="P6716" i="4"/>
  <c r="O6716" i="4"/>
  <c r="N6716" i="4"/>
  <c r="M6716" i="4"/>
  <c r="U6715" i="4"/>
  <c r="T6715" i="4"/>
  <c r="S6715" i="4"/>
  <c r="R6715" i="4"/>
  <c r="Q6715" i="4"/>
  <c r="P6715" i="4"/>
  <c r="O6715" i="4"/>
  <c r="N6715" i="4"/>
  <c r="M6715" i="4"/>
  <c r="U6714" i="4"/>
  <c r="T6714" i="4"/>
  <c r="S6714" i="4"/>
  <c r="R6714" i="4"/>
  <c r="Q6714" i="4"/>
  <c r="P6714" i="4"/>
  <c r="O6714" i="4"/>
  <c r="N6714" i="4"/>
  <c r="M6714" i="4"/>
  <c r="U6713" i="4"/>
  <c r="T6713" i="4"/>
  <c r="S6713" i="4"/>
  <c r="R6713" i="4"/>
  <c r="Q6713" i="4"/>
  <c r="P6713" i="4"/>
  <c r="O6713" i="4"/>
  <c r="N6713" i="4"/>
  <c r="M6713" i="4"/>
  <c r="U6712" i="4"/>
  <c r="T6712" i="4"/>
  <c r="S6712" i="4"/>
  <c r="R6712" i="4"/>
  <c r="Q6712" i="4"/>
  <c r="P6712" i="4"/>
  <c r="O6712" i="4"/>
  <c r="N6712" i="4"/>
  <c r="M6712" i="4"/>
  <c r="U6711" i="4"/>
  <c r="T6711" i="4"/>
  <c r="S6711" i="4"/>
  <c r="R6711" i="4"/>
  <c r="Q6711" i="4"/>
  <c r="P6711" i="4"/>
  <c r="O6711" i="4"/>
  <c r="N6711" i="4"/>
  <c r="M6711" i="4"/>
  <c r="U6710" i="4"/>
  <c r="T6710" i="4"/>
  <c r="S6710" i="4"/>
  <c r="R6710" i="4"/>
  <c r="Q6710" i="4"/>
  <c r="P6710" i="4"/>
  <c r="O6710" i="4"/>
  <c r="N6710" i="4"/>
  <c r="M6710" i="4"/>
  <c r="U6709" i="4"/>
  <c r="T6709" i="4"/>
  <c r="S6709" i="4"/>
  <c r="R6709" i="4"/>
  <c r="Q6709" i="4"/>
  <c r="P6709" i="4"/>
  <c r="O6709" i="4"/>
  <c r="N6709" i="4"/>
  <c r="M6709" i="4"/>
  <c r="U6708" i="4"/>
  <c r="T6708" i="4"/>
  <c r="S6708" i="4"/>
  <c r="R6708" i="4"/>
  <c r="Q6708" i="4"/>
  <c r="P6708" i="4"/>
  <c r="O6708" i="4"/>
  <c r="N6708" i="4"/>
  <c r="M6708" i="4"/>
  <c r="U6707" i="4"/>
  <c r="T6707" i="4"/>
  <c r="S6707" i="4"/>
  <c r="R6707" i="4"/>
  <c r="Q6707" i="4"/>
  <c r="P6707" i="4"/>
  <c r="O6707" i="4"/>
  <c r="N6707" i="4"/>
  <c r="M6707" i="4"/>
  <c r="U6706" i="4"/>
  <c r="T6706" i="4"/>
  <c r="S6706" i="4"/>
  <c r="R6706" i="4"/>
  <c r="Q6706" i="4"/>
  <c r="P6706" i="4"/>
  <c r="O6706" i="4"/>
  <c r="N6706" i="4"/>
  <c r="M6706" i="4"/>
  <c r="U6705" i="4"/>
  <c r="T6705" i="4"/>
  <c r="S6705" i="4"/>
  <c r="R6705" i="4"/>
  <c r="Q6705" i="4"/>
  <c r="P6705" i="4"/>
  <c r="O6705" i="4"/>
  <c r="N6705" i="4"/>
  <c r="M6705" i="4"/>
  <c r="U6704" i="4"/>
  <c r="T6704" i="4"/>
  <c r="S6704" i="4"/>
  <c r="R6704" i="4"/>
  <c r="Q6704" i="4"/>
  <c r="P6704" i="4"/>
  <c r="O6704" i="4"/>
  <c r="N6704" i="4"/>
  <c r="M6704" i="4"/>
  <c r="U6703" i="4"/>
  <c r="T6703" i="4"/>
  <c r="S6703" i="4"/>
  <c r="R6703" i="4"/>
  <c r="Q6703" i="4"/>
  <c r="P6703" i="4"/>
  <c r="O6703" i="4"/>
  <c r="N6703" i="4"/>
  <c r="M6703" i="4"/>
  <c r="U6702" i="4"/>
  <c r="T6702" i="4"/>
  <c r="S6702" i="4"/>
  <c r="R6702" i="4"/>
  <c r="Q6702" i="4"/>
  <c r="P6702" i="4"/>
  <c r="O6702" i="4"/>
  <c r="N6702" i="4"/>
  <c r="M6702" i="4"/>
  <c r="U6701" i="4"/>
  <c r="T6701" i="4"/>
  <c r="S6701" i="4"/>
  <c r="R6701" i="4"/>
  <c r="Q6701" i="4"/>
  <c r="P6701" i="4"/>
  <c r="O6701" i="4"/>
  <c r="N6701" i="4"/>
  <c r="M6701" i="4"/>
  <c r="U6700" i="4"/>
  <c r="T6700" i="4"/>
  <c r="S6700" i="4"/>
  <c r="R6700" i="4"/>
  <c r="Q6700" i="4"/>
  <c r="P6700" i="4"/>
  <c r="O6700" i="4"/>
  <c r="N6700" i="4"/>
  <c r="M6700" i="4"/>
  <c r="U6699" i="4"/>
  <c r="T6699" i="4"/>
  <c r="S6699" i="4"/>
  <c r="R6699" i="4"/>
  <c r="Q6699" i="4"/>
  <c r="P6699" i="4"/>
  <c r="O6699" i="4"/>
  <c r="N6699" i="4"/>
  <c r="M6699" i="4"/>
  <c r="U6698" i="4"/>
  <c r="T6698" i="4"/>
  <c r="S6698" i="4"/>
  <c r="R6698" i="4"/>
  <c r="Q6698" i="4"/>
  <c r="P6698" i="4"/>
  <c r="O6698" i="4"/>
  <c r="N6698" i="4"/>
  <c r="M6698" i="4"/>
  <c r="U6697" i="4"/>
  <c r="T6697" i="4"/>
  <c r="S6697" i="4"/>
  <c r="R6697" i="4"/>
  <c r="Q6697" i="4"/>
  <c r="P6697" i="4"/>
  <c r="O6697" i="4"/>
  <c r="N6697" i="4"/>
  <c r="M6697" i="4"/>
  <c r="U6696" i="4"/>
  <c r="T6696" i="4"/>
  <c r="S6696" i="4"/>
  <c r="R6696" i="4"/>
  <c r="Q6696" i="4"/>
  <c r="P6696" i="4"/>
  <c r="O6696" i="4"/>
  <c r="N6696" i="4"/>
  <c r="M6696" i="4"/>
  <c r="U6695" i="4"/>
  <c r="T6695" i="4"/>
  <c r="S6695" i="4"/>
  <c r="R6695" i="4"/>
  <c r="Q6695" i="4"/>
  <c r="P6695" i="4"/>
  <c r="O6695" i="4"/>
  <c r="N6695" i="4"/>
  <c r="M6695" i="4"/>
  <c r="U6694" i="4"/>
  <c r="T6694" i="4"/>
  <c r="S6694" i="4"/>
  <c r="R6694" i="4"/>
  <c r="Q6694" i="4"/>
  <c r="P6694" i="4"/>
  <c r="O6694" i="4"/>
  <c r="N6694" i="4"/>
  <c r="M6694" i="4"/>
  <c r="U6693" i="4"/>
  <c r="T6693" i="4"/>
  <c r="S6693" i="4"/>
  <c r="R6693" i="4"/>
  <c r="Q6693" i="4"/>
  <c r="P6693" i="4"/>
  <c r="O6693" i="4"/>
  <c r="N6693" i="4"/>
  <c r="M6693" i="4"/>
  <c r="U6692" i="4"/>
  <c r="T6692" i="4"/>
  <c r="S6692" i="4"/>
  <c r="R6692" i="4"/>
  <c r="Q6692" i="4"/>
  <c r="P6692" i="4"/>
  <c r="O6692" i="4"/>
  <c r="N6692" i="4"/>
  <c r="M6692" i="4"/>
  <c r="U6691" i="4"/>
  <c r="T6691" i="4"/>
  <c r="S6691" i="4"/>
  <c r="R6691" i="4"/>
  <c r="Q6691" i="4"/>
  <c r="P6691" i="4"/>
  <c r="O6691" i="4"/>
  <c r="N6691" i="4"/>
  <c r="M6691" i="4"/>
  <c r="U6690" i="4"/>
  <c r="T6690" i="4"/>
  <c r="S6690" i="4"/>
  <c r="R6690" i="4"/>
  <c r="Q6690" i="4"/>
  <c r="P6690" i="4"/>
  <c r="O6690" i="4"/>
  <c r="N6690" i="4"/>
  <c r="M6690" i="4"/>
  <c r="U6689" i="4"/>
  <c r="T6689" i="4"/>
  <c r="S6689" i="4"/>
  <c r="R6689" i="4"/>
  <c r="Q6689" i="4"/>
  <c r="P6689" i="4"/>
  <c r="O6689" i="4"/>
  <c r="N6689" i="4"/>
  <c r="M6689" i="4"/>
  <c r="U6688" i="4"/>
  <c r="T6688" i="4"/>
  <c r="S6688" i="4"/>
  <c r="R6688" i="4"/>
  <c r="Q6688" i="4"/>
  <c r="P6688" i="4"/>
  <c r="O6688" i="4"/>
  <c r="N6688" i="4"/>
  <c r="M6688" i="4"/>
  <c r="U6687" i="4"/>
  <c r="T6687" i="4"/>
  <c r="S6687" i="4"/>
  <c r="R6687" i="4"/>
  <c r="Q6687" i="4"/>
  <c r="P6687" i="4"/>
  <c r="O6687" i="4"/>
  <c r="N6687" i="4"/>
  <c r="M6687" i="4"/>
  <c r="U6686" i="4"/>
  <c r="T6686" i="4"/>
  <c r="S6686" i="4"/>
  <c r="R6686" i="4"/>
  <c r="Q6686" i="4"/>
  <c r="P6686" i="4"/>
  <c r="O6686" i="4"/>
  <c r="N6686" i="4"/>
  <c r="M6686" i="4"/>
  <c r="U6685" i="4"/>
  <c r="T6685" i="4"/>
  <c r="S6685" i="4"/>
  <c r="R6685" i="4"/>
  <c r="Q6685" i="4"/>
  <c r="P6685" i="4"/>
  <c r="O6685" i="4"/>
  <c r="N6685" i="4"/>
  <c r="M6685" i="4"/>
  <c r="U6684" i="4"/>
  <c r="T6684" i="4"/>
  <c r="S6684" i="4"/>
  <c r="R6684" i="4"/>
  <c r="Q6684" i="4"/>
  <c r="P6684" i="4"/>
  <c r="O6684" i="4"/>
  <c r="N6684" i="4"/>
  <c r="M6684" i="4"/>
  <c r="U6683" i="4"/>
  <c r="T6683" i="4"/>
  <c r="S6683" i="4"/>
  <c r="R6683" i="4"/>
  <c r="Q6683" i="4"/>
  <c r="P6683" i="4"/>
  <c r="O6683" i="4"/>
  <c r="N6683" i="4"/>
  <c r="M6683" i="4"/>
  <c r="U6682" i="4"/>
  <c r="T6682" i="4"/>
  <c r="S6682" i="4"/>
  <c r="R6682" i="4"/>
  <c r="Q6682" i="4"/>
  <c r="P6682" i="4"/>
  <c r="O6682" i="4"/>
  <c r="N6682" i="4"/>
  <c r="M6682" i="4"/>
  <c r="U6681" i="4"/>
  <c r="T6681" i="4"/>
  <c r="S6681" i="4"/>
  <c r="R6681" i="4"/>
  <c r="Q6681" i="4"/>
  <c r="P6681" i="4"/>
  <c r="O6681" i="4"/>
  <c r="N6681" i="4"/>
  <c r="M6681" i="4"/>
  <c r="U6680" i="4"/>
  <c r="T6680" i="4"/>
  <c r="S6680" i="4"/>
  <c r="R6680" i="4"/>
  <c r="Q6680" i="4"/>
  <c r="P6680" i="4"/>
  <c r="O6680" i="4"/>
  <c r="N6680" i="4"/>
  <c r="M6680" i="4"/>
  <c r="U6679" i="4"/>
  <c r="T6679" i="4"/>
  <c r="S6679" i="4"/>
  <c r="R6679" i="4"/>
  <c r="Q6679" i="4"/>
  <c r="P6679" i="4"/>
  <c r="O6679" i="4"/>
  <c r="N6679" i="4"/>
  <c r="M6679" i="4"/>
  <c r="U6678" i="4"/>
  <c r="T6678" i="4"/>
  <c r="S6678" i="4"/>
  <c r="R6678" i="4"/>
  <c r="Q6678" i="4"/>
  <c r="P6678" i="4"/>
  <c r="O6678" i="4"/>
  <c r="N6678" i="4"/>
  <c r="M6678" i="4"/>
  <c r="U6677" i="4"/>
  <c r="T6677" i="4"/>
  <c r="S6677" i="4"/>
  <c r="R6677" i="4"/>
  <c r="Q6677" i="4"/>
  <c r="P6677" i="4"/>
  <c r="O6677" i="4"/>
  <c r="N6677" i="4"/>
  <c r="M6677" i="4"/>
  <c r="U6676" i="4"/>
  <c r="T6676" i="4"/>
  <c r="S6676" i="4"/>
  <c r="R6676" i="4"/>
  <c r="Q6676" i="4"/>
  <c r="P6676" i="4"/>
  <c r="O6676" i="4"/>
  <c r="N6676" i="4"/>
  <c r="M6676" i="4"/>
  <c r="U6675" i="4"/>
  <c r="T6675" i="4"/>
  <c r="S6675" i="4"/>
  <c r="R6675" i="4"/>
  <c r="Q6675" i="4"/>
  <c r="P6675" i="4"/>
  <c r="O6675" i="4"/>
  <c r="N6675" i="4"/>
  <c r="M6675" i="4"/>
  <c r="U6674" i="4"/>
  <c r="T6674" i="4"/>
  <c r="S6674" i="4"/>
  <c r="R6674" i="4"/>
  <c r="Q6674" i="4"/>
  <c r="P6674" i="4"/>
  <c r="O6674" i="4"/>
  <c r="N6674" i="4"/>
  <c r="M6674" i="4"/>
  <c r="U6673" i="4"/>
  <c r="T6673" i="4"/>
  <c r="S6673" i="4"/>
  <c r="R6673" i="4"/>
  <c r="Q6673" i="4"/>
  <c r="P6673" i="4"/>
  <c r="O6673" i="4"/>
  <c r="N6673" i="4"/>
  <c r="M6673" i="4"/>
  <c r="U6672" i="4"/>
  <c r="T6672" i="4"/>
  <c r="S6672" i="4"/>
  <c r="R6672" i="4"/>
  <c r="Q6672" i="4"/>
  <c r="P6672" i="4"/>
  <c r="O6672" i="4"/>
  <c r="N6672" i="4"/>
  <c r="M6672" i="4"/>
  <c r="U6671" i="4"/>
  <c r="T6671" i="4"/>
  <c r="S6671" i="4"/>
  <c r="R6671" i="4"/>
  <c r="Q6671" i="4"/>
  <c r="P6671" i="4"/>
  <c r="O6671" i="4"/>
  <c r="N6671" i="4"/>
  <c r="M6671" i="4"/>
  <c r="U6670" i="4"/>
  <c r="T6670" i="4"/>
  <c r="S6670" i="4"/>
  <c r="R6670" i="4"/>
  <c r="Q6670" i="4"/>
  <c r="P6670" i="4"/>
  <c r="O6670" i="4"/>
  <c r="N6670" i="4"/>
  <c r="M6670" i="4"/>
  <c r="U6669" i="4"/>
  <c r="T6669" i="4"/>
  <c r="S6669" i="4"/>
  <c r="R6669" i="4"/>
  <c r="Q6669" i="4"/>
  <c r="P6669" i="4"/>
  <c r="O6669" i="4"/>
  <c r="N6669" i="4"/>
  <c r="M6669" i="4"/>
  <c r="U6668" i="4"/>
  <c r="T6668" i="4"/>
  <c r="S6668" i="4"/>
  <c r="R6668" i="4"/>
  <c r="Q6668" i="4"/>
  <c r="P6668" i="4"/>
  <c r="O6668" i="4"/>
  <c r="N6668" i="4"/>
  <c r="M6668" i="4"/>
  <c r="U6667" i="4"/>
  <c r="T6667" i="4"/>
  <c r="S6667" i="4"/>
  <c r="R6667" i="4"/>
  <c r="Q6667" i="4"/>
  <c r="P6667" i="4"/>
  <c r="O6667" i="4"/>
  <c r="N6667" i="4"/>
  <c r="M6667" i="4"/>
  <c r="U6666" i="4"/>
  <c r="T6666" i="4"/>
  <c r="S6666" i="4"/>
  <c r="R6666" i="4"/>
  <c r="Q6666" i="4"/>
  <c r="P6666" i="4"/>
  <c r="O6666" i="4"/>
  <c r="N6666" i="4"/>
  <c r="M6666" i="4"/>
  <c r="U6665" i="4"/>
  <c r="T6665" i="4"/>
  <c r="S6665" i="4"/>
  <c r="R6665" i="4"/>
  <c r="Q6665" i="4"/>
  <c r="P6665" i="4"/>
  <c r="O6665" i="4"/>
  <c r="N6665" i="4"/>
  <c r="M6665" i="4"/>
  <c r="U6664" i="4"/>
  <c r="T6664" i="4"/>
  <c r="S6664" i="4"/>
  <c r="R6664" i="4"/>
  <c r="Q6664" i="4"/>
  <c r="P6664" i="4"/>
  <c r="O6664" i="4"/>
  <c r="N6664" i="4"/>
  <c r="M6664" i="4"/>
  <c r="U6663" i="4"/>
  <c r="T6663" i="4"/>
  <c r="S6663" i="4"/>
  <c r="R6663" i="4"/>
  <c r="Q6663" i="4"/>
  <c r="P6663" i="4"/>
  <c r="O6663" i="4"/>
  <c r="N6663" i="4"/>
  <c r="M6663" i="4"/>
  <c r="U6662" i="4"/>
  <c r="T6662" i="4"/>
  <c r="S6662" i="4"/>
  <c r="R6662" i="4"/>
  <c r="Q6662" i="4"/>
  <c r="P6662" i="4"/>
  <c r="O6662" i="4"/>
  <c r="N6662" i="4"/>
  <c r="M6662" i="4"/>
  <c r="U6661" i="4"/>
  <c r="T6661" i="4"/>
  <c r="S6661" i="4"/>
  <c r="R6661" i="4"/>
  <c r="Q6661" i="4"/>
  <c r="P6661" i="4"/>
  <c r="O6661" i="4"/>
  <c r="N6661" i="4"/>
  <c r="M6661" i="4"/>
  <c r="U6660" i="4"/>
  <c r="T6660" i="4"/>
  <c r="S6660" i="4"/>
  <c r="R6660" i="4"/>
  <c r="Q6660" i="4"/>
  <c r="P6660" i="4"/>
  <c r="O6660" i="4"/>
  <c r="N6660" i="4"/>
  <c r="M6660" i="4"/>
  <c r="U6659" i="4"/>
  <c r="T6659" i="4"/>
  <c r="S6659" i="4"/>
  <c r="R6659" i="4"/>
  <c r="Q6659" i="4"/>
  <c r="P6659" i="4"/>
  <c r="O6659" i="4"/>
  <c r="N6659" i="4"/>
  <c r="M6659" i="4"/>
  <c r="U6658" i="4"/>
  <c r="T6658" i="4"/>
  <c r="S6658" i="4"/>
  <c r="R6658" i="4"/>
  <c r="Q6658" i="4"/>
  <c r="P6658" i="4"/>
  <c r="O6658" i="4"/>
  <c r="N6658" i="4"/>
  <c r="M6658" i="4"/>
  <c r="U6657" i="4"/>
  <c r="T6657" i="4"/>
  <c r="S6657" i="4"/>
  <c r="R6657" i="4"/>
  <c r="Q6657" i="4"/>
  <c r="P6657" i="4"/>
  <c r="O6657" i="4"/>
  <c r="N6657" i="4"/>
  <c r="M6657" i="4"/>
  <c r="U6656" i="4"/>
  <c r="T6656" i="4"/>
  <c r="S6656" i="4"/>
  <c r="R6656" i="4"/>
  <c r="Q6656" i="4"/>
  <c r="P6656" i="4"/>
  <c r="O6656" i="4"/>
  <c r="N6656" i="4"/>
  <c r="M6656" i="4"/>
  <c r="U6655" i="4"/>
  <c r="T6655" i="4"/>
  <c r="S6655" i="4"/>
  <c r="R6655" i="4"/>
  <c r="Q6655" i="4"/>
  <c r="P6655" i="4"/>
  <c r="O6655" i="4"/>
  <c r="N6655" i="4"/>
  <c r="M6655" i="4"/>
  <c r="U6654" i="4"/>
  <c r="T6654" i="4"/>
  <c r="S6654" i="4"/>
  <c r="R6654" i="4"/>
  <c r="Q6654" i="4"/>
  <c r="P6654" i="4"/>
  <c r="O6654" i="4"/>
  <c r="N6654" i="4"/>
  <c r="M6654" i="4"/>
  <c r="U6653" i="4"/>
  <c r="T6653" i="4"/>
  <c r="S6653" i="4"/>
  <c r="R6653" i="4"/>
  <c r="Q6653" i="4"/>
  <c r="P6653" i="4"/>
  <c r="O6653" i="4"/>
  <c r="N6653" i="4"/>
  <c r="M6653" i="4"/>
  <c r="U6652" i="4"/>
  <c r="T6652" i="4"/>
  <c r="S6652" i="4"/>
  <c r="R6652" i="4"/>
  <c r="Q6652" i="4"/>
  <c r="P6652" i="4"/>
  <c r="O6652" i="4"/>
  <c r="N6652" i="4"/>
  <c r="M6652" i="4"/>
  <c r="U6651" i="4"/>
  <c r="T6651" i="4"/>
  <c r="S6651" i="4"/>
  <c r="R6651" i="4"/>
  <c r="Q6651" i="4"/>
  <c r="P6651" i="4"/>
  <c r="O6651" i="4"/>
  <c r="N6651" i="4"/>
  <c r="M6651" i="4"/>
  <c r="U6650" i="4"/>
  <c r="T6650" i="4"/>
  <c r="S6650" i="4"/>
  <c r="R6650" i="4"/>
  <c r="Q6650" i="4"/>
  <c r="P6650" i="4"/>
  <c r="O6650" i="4"/>
  <c r="N6650" i="4"/>
  <c r="M6650" i="4"/>
  <c r="U6649" i="4"/>
  <c r="T6649" i="4"/>
  <c r="S6649" i="4"/>
  <c r="R6649" i="4"/>
  <c r="Q6649" i="4"/>
  <c r="P6649" i="4"/>
  <c r="O6649" i="4"/>
  <c r="N6649" i="4"/>
  <c r="M6649" i="4"/>
  <c r="U6648" i="4"/>
  <c r="T6648" i="4"/>
  <c r="S6648" i="4"/>
  <c r="R6648" i="4"/>
  <c r="Q6648" i="4"/>
  <c r="P6648" i="4"/>
  <c r="O6648" i="4"/>
  <c r="N6648" i="4"/>
  <c r="M6648" i="4"/>
  <c r="U6647" i="4"/>
  <c r="T6647" i="4"/>
  <c r="S6647" i="4"/>
  <c r="R6647" i="4"/>
  <c r="Q6647" i="4"/>
  <c r="P6647" i="4"/>
  <c r="O6647" i="4"/>
  <c r="N6647" i="4"/>
  <c r="M6647" i="4"/>
  <c r="U6646" i="4"/>
  <c r="T6646" i="4"/>
  <c r="S6646" i="4"/>
  <c r="R6646" i="4"/>
  <c r="Q6646" i="4"/>
  <c r="P6646" i="4"/>
  <c r="O6646" i="4"/>
  <c r="N6646" i="4"/>
  <c r="M6646" i="4"/>
  <c r="U6645" i="4"/>
  <c r="T6645" i="4"/>
  <c r="S6645" i="4"/>
  <c r="R6645" i="4"/>
  <c r="Q6645" i="4"/>
  <c r="P6645" i="4"/>
  <c r="O6645" i="4"/>
  <c r="N6645" i="4"/>
  <c r="M6645" i="4"/>
  <c r="U6644" i="4"/>
  <c r="T6644" i="4"/>
  <c r="S6644" i="4"/>
  <c r="R6644" i="4"/>
  <c r="Q6644" i="4"/>
  <c r="P6644" i="4"/>
  <c r="O6644" i="4"/>
  <c r="N6644" i="4"/>
  <c r="M6644" i="4"/>
  <c r="U6643" i="4"/>
  <c r="T6643" i="4"/>
  <c r="S6643" i="4"/>
  <c r="R6643" i="4"/>
  <c r="Q6643" i="4"/>
  <c r="P6643" i="4"/>
  <c r="O6643" i="4"/>
  <c r="N6643" i="4"/>
  <c r="M6643" i="4"/>
  <c r="U6642" i="4"/>
  <c r="T6642" i="4"/>
  <c r="S6642" i="4"/>
  <c r="R6642" i="4"/>
  <c r="Q6642" i="4"/>
  <c r="P6642" i="4"/>
  <c r="O6642" i="4"/>
  <c r="N6642" i="4"/>
  <c r="M6642" i="4"/>
  <c r="U6641" i="4"/>
  <c r="T6641" i="4"/>
  <c r="S6641" i="4"/>
  <c r="R6641" i="4"/>
  <c r="Q6641" i="4"/>
  <c r="P6641" i="4"/>
  <c r="O6641" i="4"/>
  <c r="N6641" i="4"/>
  <c r="M6641" i="4"/>
  <c r="U6640" i="4"/>
  <c r="T6640" i="4"/>
  <c r="S6640" i="4"/>
  <c r="R6640" i="4"/>
  <c r="Q6640" i="4"/>
  <c r="P6640" i="4"/>
  <c r="O6640" i="4"/>
  <c r="N6640" i="4"/>
  <c r="M6640" i="4"/>
  <c r="U6639" i="4"/>
  <c r="T6639" i="4"/>
  <c r="S6639" i="4"/>
  <c r="R6639" i="4"/>
  <c r="Q6639" i="4"/>
  <c r="P6639" i="4"/>
  <c r="O6639" i="4"/>
  <c r="N6639" i="4"/>
  <c r="M6639" i="4"/>
  <c r="U6638" i="4"/>
  <c r="T6638" i="4"/>
  <c r="S6638" i="4"/>
  <c r="R6638" i="4"/>
  <c r="Q6638" i="4"/>
  <c r="P6638" i="4"/>
  <c r="O6638" i="4"/>
  <c r="N6638" i="4"/>
  <c r="M6638" i="4"/>
  <c r="U6637" i="4"/>
  <c r="T6637" i="4"/>
  <c r="S6637" i="4"/>
  <c r="R6637" i="4"/>
  <c r="Q6637" i="4"/>
  <c r="P6637" i="4"/>
  <c r="O6637" i="4"/>
  <c r="N6637" i="4"/>
  <c r="M6637" i="4"/>
  <c r="U6636" i="4"/>
  <c r="T6636" i="4"/>
  <c r="S6636" i="4"/>
  <c r="R6636" i="4"/>
  <c r="Q6636" i="4"/>
  <c r="P6636" i="4"/>
  <c r="O6636" i="4"/>
  <c r="N6636" i="4"/>
  <c r="M6636" i="4"/>
  <c r="U6635" i="4"/>
  <c r="T6635" i="4"/>
  <c r="S6635" i="4"/>
  <c r="R6635" i="4"/>
  <c r="Q6635" i="4"/>
  <c r="P6635" i="4"/>
  <c r="O6635" i="4"/>
  <c r="N6635" i="4"/>
  <c r="M6635" i="4"/>
  <c r="U6634" i="4"/>
  <c r="T6634" i="4"/>
  <c r="S6634" i="4"/>
  <c r="R6634" i="4"/>
  <c r="Q6634" i="4"/>
  <c r="P6634" i="4"/>
  <c r="O6634" i="4"/>
  <c r="N6634" i="4"/>
  <c r="M6634" i="4"/>
  <c r="U6633" i="4"/>
  <c r="T6633" i="4"/>
  <c r="S6633" i="4"/>
  <c r="R6633" i="4"/>
  <c r="Q6633" i="4"/>
  <c r="P6633" i="4"/>
  <c r="O6633" i="4"/>
  <c r="N6633" i="4"/>
  <c r="M6633" i="4"/>
  <c r="U6632" i="4"/>
  <c r="T6632" i="4"/>
  <c r="S6632" i="4"/>
  <c r="R6632" i="4"/>
  <c r="Q6632" i="4"/>
  <c r="P6632" i="4"/>
  <c r="O6632" i="4"/>
  <c r="N6632" i="4"/>
  <c r="M6632" i="4"/>
  <c r="U6631" i="4"/>
  <c r="T6631" i="4"/>
  <c r="S6631" i="4"/>
  <c r="R6631" i="4"/>
  <c r="Q6631" i="4"/>
  <c r="P6631" i="4"/>
  <c r="O6631" i="4"/>
  <c r="N6631" i="4"/>
  <c r="M6631" i="4"/>
  <c r="U6630" i="4"/>
  <c r="T6630" i="4"/>
  <c r="S6630" i="4"/>
  <c r="R6630" i="4"/>
  <c r="Q6630" i="4"/>
  <c r="P6630" i="4"/>
  <c r="O6630" i="4"/>
  <c r="N6630" i="4"/>
  <c r="M6630" i="4"/>
  <c r="U6629" i="4"/>
  <c r="T6629" i="4"/>
  <c r="S6629" i="4"/>
  <c r="R6629" i="4"/>
  <c r="Q6629" i="4"/>
  <c r="P6629" i="4"/>
  <c r="O6629" i="4"/>
  <c r="N6629" i="4"/>
  <c r="M6629" i="4"/>
  <c r="U6628" i="4"/>
  <c r="T6628" i="4"/>
  <c r="S6628" i="4"/>
  <c r="R6628" i="4"/>
  <c r="Q6628" i="4"/>
  <c r="P6628" i="4"/>
  <c r="O6628" i="4"/>
  <c r="N6628" i="4"/>
  <c r="M6628" i="4"/>
  <c r="U6627" i="4"/>
  <c r="T6627" i="4"/>
  <c r="S6627" i="4"/>
  <c r="R6627" i="4"/>
  <c r="Q6627" i="4"/>
  <c r="P6627" i="4"/>
  <c r="O6627" i="4"/>
  <c r="N6627" i="4"/>
  <c r="M6627" i="4"/>
  <c r="U6626" i="4"/>
  <c r="T6626" i="4"/>
  <c r="S6626" i="4"/>
  <c r="R6626" i="4"/>
  <c r="Q6626" i="4"/>
  <c r="P6626" i="4"/>
  <c r="O6626" i="4"/>
  <c r="N6626" i="4"/>
  <c r="M6626" i="4"/>
  <c r="U6625" i="4"/>
  <c r="T6625" i="4"/>
  <c r="S6625" i="4"/>
  <c r="R6625" i="4"/>
  <c r="Q6625" i="4"/>
  <c r="P6625" i="4"/>
  <c r="O6625" i="4"/>
  <c r="N6625" i="4"/>
  <c r="M6625" i="4"/>
  <c r="U6624" i="4"/>
  <c r="T6624" i="4"/>
  <c r="S6624" i="4"/>
  <c r="R6624" i="4"/>
  <c r="Q6624" i="4"/>
  <c r="P6624" i="4"/>
  <c r="O6624" i="4"/>
  <c r="N6624" i="4"/>
  <c r="M6624" i="4"/>
  <c r="U6623" i="4"/>
  <c r="T6623" i="4"/>
  <c r="S6623" i="4"/>
  <c r="R6623" i="4"/>
  <c r="Q6623" i="4"/>
  <c r="P6623" i="4"/>
  <c r="O6623" i="4"/>
  <c r="N6623" i="4"/>
  <c r="M6623" i="4"/>
  <c r="U6622" i="4"/>
  <c r="T6622" i="4"/>
  <c r="S6622" i="4"/>
  <c r="R6622" i="4"/>
  <c r="Q6622" i="4"/>
  <c r="P6622" i="4"/>
  <c r="O6622" i="4"/>
  <c r="N6622" i="4"/>
  <c r="M6622" i="4"/>
  <c r="U6621" i="4"/>
  <c r="T6621" i="4"/>
  <c r="S6621" i="4"/>
  <c r="R6621" i="4"/>
  <c r="Q6621" i="4"/>
  <c r="P6621" i="4"/>
  <c r="O6621" i="4"/>
  <c r="N6621" i="4"/>
  <c r="M6621" i="4"/>
  <c r="U6620" i="4"/>
  <c r="T6620" i="4"/>
  <c r="S6620" i="4"/>
  <c r="R6620" i="4"/>
  <c r="Q6620" i="4"/>
  <c r="P6620" i="4"/>
  <c r="O6620" i="4"/>
  <c r="N6620" i="4"/>
  <c r="M6620" i="4"/>
  <c r="U6619" i="4"/>
  <c r="T6619" i="4"/>
  <c r="S6619" i="4"/>
  <c r="R6619" i="4"/>
  <c r="Q6619" i="4"/>
  <c r="P6619" i="4"/>
  <c r="O6619" i="4"/>
  <c r="N6619" i="4"/>
  <c r="M6619" i="4"/>
  <c r="U6618" i="4"/>
  <c r="T6618" i="4"/>
  <c r="S6618" i="4"/>
  <c r="R6618" i="4"/>
  <c r="Q6618" i="4"/>
  <c r="P6618" i="4"/>
  <c r="O6618" i="4"/>
  <c r="N6618" i="4"/>
  <c r="M6618" i="4"/>
  <c r="U6617" i="4"/>
  <c r="T6617" i="4"/>
  <c r="S6617" i="4"/>
  <c r="R6617" i="4"/>
  <c r="Q6617" i="4"/>
  <c r="P6617" i="4"/>
  <c r="O6617" i="4"/>
  <c r="N6617" i="4"/>
  <c r="M6617" i="4"/>
  <c r="U6616" i="4"/>
  <c r="T6616" i="4"/>
  <c r="S6616" i="4"/>
  <c r="R6616" i="4"/>
  <c r="Q6616" i="4"/>
  <c r="P6616" i="4"/>
  <c r="O6616" i="4"/>
  <c r="N6616" i="4"/>
  <c r="M6616" i="4"/>
  <c r="U6615" i="4"/>
  <c r="T6615" i="4"/>
  <c r="S6615" i="4"/>
  <c r="R6615" i="4"/>
  <c r="Q6615" i="4"/>
  <c r="P6615" i="4"/>
  <c r="O6615" i="4"/>
  <c r="N6615" i="4"/>
  <c r="M6615" i="4"/>
  <c r="U6614" i="4"/>
  <c r="T6614" i="4"/>
  <c r="S6614" i="4"/>
  <c r="R6614" i="4"/>
  <c r="Q6614" i="4"/>
  <c r="P6614" i="4"/>
  <c r="O6614" i="4"/>
  <c r="N6614" i="4"/>
  <c r="M6614" i="4"/>
  <c r="U6613" i="4"/>
  <c r="T6613" i="4"/>
  <c r="S6613" i="4"/>
  <c r="R6613" i="4"/>
  <c r="Q6613" i="4"/>
  <c r="P6613" i="4"/>
  <c r="O6613" i="4"/>
  <c r="N6613" i="4"/>
  <c r="M6613" i="4"/>
  <c r="U6612" i="4"/>
  <c r="T6612" i="4"/>
  <c r="S6612" i="4"/>
  <c r="R6612" i="4"/>
  <c r="Q6612" i="4"/>
  <c r="P6612" i="4"/>
  <c r="O6612" i="4"/>
  <c r="N6612" i="4"/>
  <c r="M6612" i="4"/>
  <c r="U6611" i="4"/>
  <c r="T6611" i="4"/>
  <c r="S6611" i="4"/>
  <c r="R6611" i="4"/>
  <c r="Q6611" i="4"/>
  <c r="P6611" i="4"/>
  <c r="O6611" i="4"/>
  <c r="N6611" i="4"/>
  <c r="M6611" i="4"/>
  <c r="U6610" i="4"/>
  <c r="T6610" i="4"/>
  <c r="S6610" i="4"/>
  <c r="R6610" i="4"/>
  <c r="Q6610" i="4"/>
  <c r="P6610" i="4"/>
  <c r="O6610" i="4"/>
  <c r="N6610" i="4"/>
  <c r="M6610" i="4"/>
  <c r="U6609" i="4"/>
  <c r="T6609" i="4"/>
  <c r="S6609" i="4"/>
  <c r="R6609" i="4"/>
  <c r="Q6609" i="4"/>
  <c r="P6609" i="4"/>
  <c r="O6609" i="4"/>
  <c r="N6609" i="4"/>
  <c r="M6609" i="4"/>
  <c r="U6608" i="4"/>
  <c r="T6608" i="4"/>
  <c r="S6608" i="4"/>
  <c r="R6608" i="4"/>
  <c r="Q6608" i="4"/>
  <c r="P6608" i="4"/>
  <c r="O6608" i="4"/>
  <c r="N6608" i="4"/>
  <c r="M6608" i="4"/>
  <c r="U6607" i="4"/>
  <c r="T6607" i="4"/>
  <c r="S6607" i="4"/>
  <c r="R6607" i="4"/>
  <c r="Q6607" i="4"/>
  <c r="P6607" i="4"/>
  <c r="O6607" i="4"/>
  <c r="N6607" i="4"/>
  <c r="M6607" i="4"/>
  <c r="U6606" i="4"/>
  <c r="T6606" i="4"/>
  <c r="S6606" i="4"/>
  <c r="R6606" i="4"/>
  <c r="Q6606" i="4"/>
  <c r="P6606" i="4"/>
  <c r="O6606" i="4"/>
  <c r="N6606" i="4"/>
  <c r="M6606" i="4"/>
  <c r="U6605" i="4"/>
  <c r="T6605" i="4"/>
  <c r="S6605" i="4"/>
  <c r="R6605" i="4"/>
  <c r="Q6605" i="4"/>
  <c r="P6605" i="4"/>
  <c r="O6605" i="4"/>
  <c r="N6605" i="4"/>
  <c r="M6605" i="4"/>
  <c r="U6604" i="4"/>
  <c r="T6604" i="4"/>
  <c r="S6604" i="4"/>
  <c r="R6604" i="4"/>
  <c r="Q6604" i="4"/>
  <c r="P6604" i="4"/>
  <c r="O6604" i="4"/>
  <c r="N6604" i="4"/>
  <c r="M6604" i="4"/>
  <c r="U6603" i="4"/>
  <c r="T6603" i="4"/>
  <c r="S6603" i="4"/>
  <c r="R6603" i="4"/>
  <c r="Q6603" i="4"/>
  <c r="P6603" i="4"/>
  <c r="O6603" i="4"/>
  <c r="N6603" i="4"/>
  <c r="M6603" i="4"/>
  <c r="U6602" i="4"/>
  <c r="T6602" i="4"/>
  <c r="S6602" i="4"/>
  <c r="R6602" i="4"/>
  <c r="Q6602" i="4"/>
  <c r="P6602" i="4"/>
  <c r="O6602" i="4"/>
  <c r="N6602" i="4"/>
  <c r="M6602" i="4"/>
  <c r="U6601" i="4"/>
  <c r="T6601" i="4"/>
  <c r="S6601" i="4"/>
  <c r="R6601" i="4"/>
  <c r="Q6601" i="4"/>
  <c r="P6601" i="4"/>
  <c r="O6601" i="4"/>
  <c r="N6601" i="4"/>
  <c r="M6601" i="4"/>
  <c r="U6600" i="4"/>
  <c r="T6600" i="4"/>
  <c r="S6600" i="4"/>
  <c r="R6600" i="4"/>
  <c r="Q6600" i="4"/>
  <c r="P6600" i="4"/>
  <c r="O6600" i="4"/>
  <c r="N6600" i="4"/>
  <c r="M6600" i="4"/>
  <c r="U6599" i="4"/>
  <c r="T6599" i="4"/>
  <c r="S6599" i="4"/>
  <c r="R6599" i="4"/>
  <c r="Q6599" i="4"/>
  <c r="P6599" i="4"/>
  <c r="O6599" i="4"/>
  <c r="N6599" i="4"/>
  <c r="M6599" i="4"/>
  <c r="U6598" i="4"/>
  <c r="T6598" i="4"/>
  <c r="S6598" i="4"/>
  <c r="R6598" i="4"/>
  <c r="Q6598" i="4"/>
  <c r="P6598" i="4"/>
  <c r="O6598" i="4"/>
  <c r="N6598" i="4"/>
  <c r="M6598" i="4"/>
  <c r="U6597" i="4"/>
  <c r="T6597" i="4"/>
  <c r="S6597" i="4"/>
  <c r="R6597" i="4"/>
  <c r="Q6597" i="4"/>
  <c r="P6597" i="4"/>
  <c r="O6597" i="4"/>
  <c r="N6597" i="4"/>
  <c r="M6597" i="4"/>
  <c r="U6596" i="4"/>
  <c r="T6596" i="4"/>
  <c r="S6596" i="4"/>
  <c r="R6596" i="4"/>
  <c r="Q6596" i="4"/>
  <c r="P6596" i="4"/>
  <c r="O6596" i="4"/>
  <c r="N6596" i="4"/>
  <c r="M6596" i="4"/>
  <c r="U6595" i="4"/>
  <c r="T6595" i="4"/>
  <c r="S6595" i="4"/>
  <c r="R6595" i="4"/>
  <c r="Q6595" i="4"/>
  <c r="P6595" i="4"/>
  <c r="O6595" i="4"/>
  <c r="N6595" i="4"/>
  <c r="M6595" i="4"/>
  <c r="U6594" i="4"/>
  <c r="T6594" i="4"/>
  <c r="S6594" i="4"/>
  <c r="R6594" i="4"/>
  <c r="Q6594" i="4"/>
  <c r="P6594" i="4"/>
  <c r="O6594" i="4"/>
  <c r="N6594" i="4"/>
  <c r="M6594" i="4"/>
  <c r="U6593" i="4"/>
  <c r="T6593" i="4"/>
  <c r="S6593" i="4"/>
  <c r="R6593" i="4"/>
  <c r="Q6593" i="4"/>
  <c r="P6593" i="4"/>
  <c r="O6593" i="4"/>
  <c r="N6593" i="4"/>
  <c r="M6593" i="4"/>
  <c r="U6592" i="4"/>
  <c r="T6592" i="4"/>
  <c r="S6592" i="4"/>
  <c r="R6592" i="4"/>
  <c r="Q6592" i="4"/>
  <c r="P6592" i="4"/>
  <c r="O6592" i="4"/>
  <c r="N6592" i="4"/>
  <c r="M6592" i="4"/>
  <c r="U6591" i="4"/>
  <c r="T6591" i="4"/>
  <c r="S6591" i="4"/>
  <c r="R6591" i="4"/>
  <c r="Q6591" i="4"/>
  <c r="P6591" i="4"/>
  <c r="O6591" i="4"/>
  <c r="N6591" i="4"/>
  <c r="M6591" i="4"/>
  <c r="U6590" i="4"/>
  <c r="T6590" i="4"/>
  <c r="S6590" i="4"/>
  <c r="R6590" i="4"/>
  <c r="Q6590" i="4"/>
  <c r="P6590" i="4"/>
  <c r="O6590" i="4"/>
  <c r="N6590" i="4"/>
  <c r="M6590" i="4"/>
  <c r="U6589" i="4"/>
  <c r="T6589" i="4"/>
  <c r="S6589" i="4"/>
  <c r="R6589" i="4"/>
  <c r="Q6589" i="4"/>
  <c r="P6589" i="4"/>
  <c r="O6589" i="4"/>
  <c r="N6589" i="4"/>
  <c r="M6589" i="4"/>
  <c r="U6588" i="4"/>
  <c r="T6588" i="4"/>
  <c r="S6588" i="4"/>
  <c r="R6588" i="4"/>
  <c r="Q6588" i="4"/>
  <c r="P6588" i="4"/>
  <c r="O6588" i="4"/>
  <c r="N6588" i="4"/>
  <c r="M6588" i="4"/>
  <c r="U6587" i="4"/>
  <c r="T6587" i="4"/>
  <c r="S6587" i="4"/>
  <c r="R6587" i="4"/>
  <c r="Q6587" i="4"/>
  <c r="P6587" i="4"/>
  <c r="O6587" i="4"/>
  <c r="N6587" i="4"/>
  <c r="M6587" i="4"/>
  <c r="U6586" i="4"/>
  <c r="T6586" i="4"/>
  <c r="S6586" i="4"/>
  <c r="R6586" i="4"/>
  <c r="Q6586" i="4"/>
  <c r="P6586" i="4"/>
  <c r="O6586" i="4"/>
  <c r="N6586" i="4"/>
  <c r="M6586" i="4"/>
  <c r="U6585" i="4"/>
  <c r="T6585" i="4"/>
  <c r="S6585" i="4"/>
  <c r="R6585" i="4"/>
  <c r="Q6585" i="4"/>
  <c r="P6585" i="4"/>
  <c r="O6585" i="4"/>
  <c r="N6585" i="4"/>
  <c r="M6585" i="4"/>
  <c r="U6584" i="4"/>
  <c r="T6584" i="4"/>
  <c r="S6584" i="4"/>
  <c r="R6584" i="4"/>
  <c r="Q6584" i="4"/>
  <c r="P6584" i="4"/>
  <c r="O6584" i="4"/>
  <c r="N6584" i="4"/>
  <c r="M6584" i="4"/>
  <c r="U6583" i="4"/>
  <c r="T6583" i="4"/>
  <c r="S6583" i="4"/>
  <c r="R6583" i="4"/>
  <c r="Q6583" i="4"/>
  <c r="P6583" i="4"/>
  <c r="O6583" i="4"/>
  <c r="N6583" i="4"/>
  <c r="M6583" i="4"/>
  <c r="U6582" i="4"/>
  <c r="T6582" i="4"/>
  <c r="S6582" i="4"/>
  <c r="R6582" i="4"/>
  <c r="Q6582" i="4"/>
  <c r="P6582" i="4"/>
  <c r="O6582" i="4"/>
  <c r="N6582" i="4"/>
  <c r="M6582" i="4"/>
  <c r="U6581" i="4"/>
  <c r="T6581" i="4"/>
  <c r="S6581" i="4"/>
  <c r="R6581" i="4"/>
  <c r="Q6581" i="4"/>
  <c r="P6581" i="4"/>
  <c r="O6581" i="4"/>
  <c r="N6581" i="4"/>
  <c r="M6581" i="4"/>
  <c r="U6580" i="4"/>
  <c r="T6580" i="4"/>
  <c r="S6580" i="4"/>
  <c r="R6580" i="4"/>
  <c r="Q6580" i="4"/>
  <c r="P6580" i="4"/>
  <c r="O6580" i="4"/>
  <c r="N6580" i="4"/>
  <c r="M6580" i="4"/>
  <c r="U6579" i="4"/>
  <c r="T6579" i="4"/>
  <c r="S6579" i="4"/>
  <c r="R6579" i="4"/>
  <c r="Q6579" i="4"/>
  <c r="P6579" i="4"/>
  <c r="O6579" i="4"/>
  <c r="N6579" i="4"/>
  <c r="M6579" i="4"/>
  <c r="U6578" i="4"/>
  <c r="T6578" i="4"/>
  <c r="S6578" i="4"/>
  <c r="R6578" i="4"/>
  <c r="Q6578" i="4"/>
  <c r="P6578" i="4"/>
  <c r="O6578" i="4"/>
  <c r="N6578" i="4"/>
  <c r="M6578" i="4"/>
  <c r="U6577" i="4"/>
  <c r="T6577" i="4"/>
  <c r="S6577" i="4"/>
  <c r="R6577" i="4"/>
  <c r="Q6577" i="4"/>
  <c r="P6577" i="4"/>
  <c r="O6577" i="4"/>
  <c r="N6577" i="4"/>
  <c r="M6577" i="4"/>
  <c r="U6576" i="4"/>
  <c r="T6576" i="4"/>
  <c r="S6576" i="4"/>
  <c r="R6576" i="4"/>
  <c r="Q6576" i="4"/>
  <c r="P6576" i="4"/>
  <c r="O6576" i="4"/>
  <c r="N6576" i="4"/>
  <c r="M6576" i="4"/>
  <c r="U6575" i="4"/>
  <c r="T6575" i="4"/>
  <c r="S6575" i="4"/>
  <c r="R6575" i="4"/>
  <c r="Q6575" i="4"/>
  <c r="P6575" i="4"/>
  <c r="O6575" i="4"/>
  <c r="N6575" i="4"/>
  <c r="M6575" i="4"/>
  <c r="U6574" i="4"/>
  <c r="T6574" i="4"/>
  <c r="S6574" i="4"/>
  <c r="R6574" i="4"/>
  <c r="Q6574" i="4"/>
  <c r="P6574" i="4"/>
  <c r="O6574" i="4"/>
  <c r="N6574" i="4"/>
  <c r="M6574" i="4"/>
  <c r="U6573" i="4"/>
  <c r="T6573" i="4"/>
  <c r="S6573" i="4"/>
  <c r="R6573" i="4"/>
  <c r="Q6573" i="4"/>
  <c r="P6573" i="4"/>
  <c r="O6573" i="4"/>
  <c r="N6573" i="4"/>
  <c r="M6573" i="4"/>
  <c r="U6572" i="4"/>
  <c r="T6572" i="4"/>
  <c r="S6572" i="4"/>
  <c r="R6572" i="4"/>
  <c r="Q6572" i="4"/>
  <c r="P6572" i="4"/>
  <c r="O6572" i="4"/>
  <c r="N6572" i="4"/>
  <c r="M6572" i="4"/>
  <c r="U6571" i="4"/>
  <c r="T6571" i="4"/>
  <c r="S6571" i="4"/>
  <c r="R6571" i="4"/>
  <c r="Q6571" i="4"/>
  <c r="P6571" i="4"/>
  <c r="O6571" i="4"/>
  <c r="N6571" i="4"/>
  <c r="M6571" i="4"/>
  <c r="U6570" i="4"/>
  <c r="T6570" i="4"/>
  <c r="S6570" i="4"/>
  <c r="R6570" i="4"/>
  <c r="Q6570" i="4"/>
  <c r="P6570" i="4"/>
  <c r="O6570" i="4"/>
  <c r="N6570" i="4"/>
  <c r="M6570" i="4"/>
  <c r="U6569" i="4"/>
  <c r="T6569" i="4"/>
  <c r="S6569" i="4"/>
  <c r="R6569" i="4"/>
  <c r="Q6569" i="4"/>
  <c r="P6569" i="4"/>
  <c r="O6569" i="4"/>
  <c r="N6569" i="4"/>
  <c r="M6569" i="4"/>
  <c r="U6568" i="4"/>
  <c r="T6568" i="4"/>
  <c r="S6568" i="4"/>
  <c r="R6568" i="4"/>
  <c r="Q6568" i="4"/>
  <c r="P6568" i="4"/>
  <c r="O6568" i="4"/>
  <c r="N6568" i="4"/>
  <c r="M6568" i="4"/>
  <c r="U6567" i="4"/>
  <c r="T6567" i="4"/>
  <c r="S6567" i="4"/>
  <c r="R6567" i="4"/>
  <c r="Q6567" i="4"/>
  <c r="P6567" i="4"/>
  <c r="O6567" i="4"/>
  <c r="N6567" i="4"/>
  <c r="M6567" i="4"/>
  <c r="U6566" i="4"/>
  <c r="T6566" i="4"/>
  <c r="S6566" i="4"/>
  <c r="R6566" i="4"/>
  <c r="Q6566" i="4"/>
  <c r="P6566" i="4"/>
  <c r="O6566" i="4"/>
  <c r="N6566" i="4"/>
  <c r="M6566" i="4"/>
  <c r="U6565" i="4"/>
  <c r="T6565" i="4"/>
  <c r="S6565" i="4"/>
  <c r="R6565" i="4"/>
  <c r="Q6565" i="4"/>
  <c r="P6565" i="4"/>
  <c r="O6565" i="4"/>
  <c r="N6565" i="4"/>
  <c r="M6565" i="4"/>
  <c r="U6564" i="4"/>
  <c r="T6564" i="4"/>
  <c r="S6564" i="4"/>
  <c r="R6564" i="4"/>
  <c r="Q6564" i="4"/>
  <c r="P6564" i="4"/>
  <c r="O6564" i="4"/>
  <c r="N6564" i="4"/>
  <c r="M6564" i="4"/>
  <c r="U6563" i="4"/>
  <c r="T6563" i="4"/>
  <c r="S6563" i="4"/>
  <c r="R6563" i="4"/>
  <c r="Q6563" i="4"/>
  <c r="P6563" i="4"/>
  <c r="O6563" i="4"/>
  <c r="N6563" i="4"/>
  <c r="M6563" i="4"/>
  <c r="U6562" i="4"/>
  <c r="T6562" i="4"/>
  <c r="S6562" i="4"/>
  <c r="R6562" i="4"/>
  <c r="Q6562" i="4"/>
  <c r="P6562" i="4"/>
  <c r="O6562" i="4"/>
  <c r="N6562" i="4"/>
  <c r="M6562" i="4"/>
  <c r="U6561" i="4"/>
  <c r="T6561" i="4"/>
  <c r="S6561" i="4"/>
  <c r="R6561" i="4"/>
  <c r="Q6561" i="4"/>
  <c r="P6561" i="4"/>
  <c r="O6561" i="4"/>
  <c r="N6561" i="4"/>
  <c r="M6561" i="4"/>
  <c r="U6560" i="4"/>
  <c r="T6560" i="4"/>
  <c r="S6560" i="4"/>
  <c r="R6560" i="4"/>
  <c r="Q6560" i="4"/>
  <c r="P6560" i="4"/>
  <c r="O6560" i="4"/>
  <c r="N6560" i="4"/>
  <c r="M6560" i="4"/>
  <c r="U6559" i="4"/>
  <c r="T6559" i="4"/>
  <c r="S6559" i="4"/>
  <c r="R6559" i="4"/>
  <c r="Q6559" i="4"/>
  <c r="P6559" i="4"/>
  <c r="O6559" i="4"/>
  <c r="N6559" i="4"/>
  <c r="M6559" i="4"/>
  <c r="U6558" i="4"/>
  <c r="T6558" i="4"/>
  <c r="S6558" i="4"/>
  <c r="R6558" i="4"/>
  <c r="Q6558" i="4"/>
  <c r="P6558" i="4"/>
  <c r="O6558" i="4"/>
  <c r="N6558" i="4"/>
  <c r="M6558" i="4"/>
  <c r="U6557" i="4"/>
  <c r="T6557" i="4"/>
  <c r="S6557" i="4"/>
  <c r="R6557" i="4"/>
  <c r="Q6557" i="4"/>
  <c r="P6557" i="4"/>
  <c r="O6557" i="4"/>
  <c r="N6557" i="4"/>
  <c r="M6557" i="4"/>
  <c r="U6556" i="4"/>
  <c r="T6556" i="4"/>
  <c r="S6556" i="4"/>
  <c r="R6556" i="4"/>
  <c r="Q6556" i="4"/>
  <c r="P6556" i="4"/>
  <c r="O6556" i="4"/>
  <c r="N6556" i="4"/>
  <c r="M6556" i="4"/>
  <c r="U6555" i="4"/>
  <c r="T6555" i="4"/>
  <c r="S6555" i="4"/>
  <c r="R6555" i="4"/>
  <c r="Q6555" i="4"/>
  <c r="P6555" i="4"/>
  <c r="O6555" i="4"/>
  <c r="N6555" i="4"/>
  <c r="M6555" i="4"/>
  <c r="U6554" i="4"/>
  <c r="T6554" i="4"/>
  <c r="S6554" i="4"/>
  <c r="R6554" i="4"/>
  <c r="Q6554" i="4"/>
  <c r="P6554" i="4"/>
  <c r="O6554" i="4"/>
  <c r="N6554" i="4"/>
  <c r="M6554" i="4"/>
  <c r="U6553" i="4"/>
  <c r="T6553" i="4"/>
  <c r="S6553" i="4"/>
  <c r="R6553" i="4"/>
  <c r="Q6553" i="4"/>
  <c r="P6553" i="4"/>
  <c r="O6553" i="4"/>
  <c r="N6553" i="4"/>
  <c r="M6553" i="4"/>
  <c r="U6552" i="4"/>
  <c r="T6552" i="4"/>
  <c r="S6552" i="4"/>
  <c r="R6552" i="4"/>
  <c r="Q6552" i="4"/>
  <c r="P6552" i="4"/>
  <c r="O6552" i="4"/>
  <c r="N6552" i="4"/>
  <c r="M6552" i="4"/>
  <c r="U6551" i="4"/>
  <c r="T6551" i="4"/>
  <c r="S6551" i="4"/>
  <c r="R6551" i="4"/>
  <c r="Q6551" i="4"/>
  <c r="P6551" i="4"/>
  <c r="O6551" i="4"/>
  <c r="N6551" i="4"/>
  <c r="M6551" i="4"/>
  <c r="U6550" i="4"/>
  <c r="T6550" i="4"/>
  <c r="S6550" i="4"/>
  <c r="R6550" i="4"/>
  <c r="Q6550" i="4"/>
  <c r="P6550" i="4"/>
  <c r="O6550" i="4"/>
  <c r="N6550" i="4"/>
  <c r="M6550" i="4"/>
  <c r="U6549" i="4"/>
  <c r="T6549" i="4"/>
  <c r="S6549" i="4"/>
  <c r="R6549" i="4"/>
  <c r="Q6549" i="4"/>
  <c r="P6549" i="4"/>
  <c r="O6549" i="4"/>
  <c r="N6549" i="4"/>
  <c r="M6549" i="4"/>
  <c r="U6548" i="4"/>
  <c r="T6548" i="4"/>
  <c r="S6548" i="4"/>
  <c r="R6548" i="4"/>
  <c r="Q6548" i="4"/>
  <c r="P6548" i="4"/>
  <c r="O6548" i="4"/>
  <c r="N6548" i="4"/>
  <c r="M6548" i="4"/>
  <c r="U6547" i="4"/>
  <c r="T6547" i="4"/>
  <c r="S6547" i="4"/>
  <c r="R6547" i="4"/>
  <c r="Q6547" i="4"/>
  <c r="P6547" i="4"/>
  <c r="O6547" i="4"/>
  <c r="N6547" i="4"/>
  <c r="M6547" i="4"/>
  <c r="U6546" i="4"/>
  <c r="T6546" i="4"/>
  <c r="S6546" i="4"/>
  <c r="R6546" i="4"/>
  <c r="Q6546" i="4"/>
  <c r="P6546" i="4"/>
  <c r="O6546" i="4"/>
  <c r="N6546" i="4"/>
  <c r="M6546" i="4"/>
  <c r="U6545" i="4"/>
  <c r="T6545" i="4"/>
  <c r="S6545" i="4"/>
  <c r="R6545" i="4"/>
  <c r="Q6545" i="4"/>
  <c r="P6545" i="4"/>
  <c r="O6545" i="4"/>
  <c r="N6545" i="4"/>
  <c r="M6545" i="4"/>
  <c r="U6544" i="4"/>
  <c r="T6544" i="4"/>
  <c r="S6544" i="4"/>
  <c r="R6544" i="4"/>
  <c r="Q6544" i="4"/>
  <c r="P6544" i="4"/>
  <c r="O6544" i="4"/>
  <c r="N6544" i="4"/>
  <c r="M6544" i="4"/>
  <c r="U6543" i="4"/>
  <c r="T6543" i="4"/>
  <c r="S6543" i="4"/>
  <c r="R6543" i="4"/>
  <c r="Q6543" i="4"/>
  <c r="P6543" i="4"/>
  <c r="O6543" i="4"/>
  <c r="N6543" i="4"/>
  <c r="M6543" i="4"/>
  <c r="U6542" i="4"/>
  <c r="T6542" i="4"/>
  <c r="S6542" i="4"/>
  <c r="R6542" i="4"/>
  <c r="Q6542" i="4"/>
  <c r="P6542" i="4"/>
  <c r="O6542" i="4"/>
  <c r="N6542" i="4"/>
  <c r="M6542" i="4"/>
  <c r="U6541" i="4"/>
  <c r="T6541" i="4"/>
  <c r="S6541" i="4"/>
  <c r="R6541" i="4"/>
  <c r="Q6541" i="4"/>
  <c r="P6541" i="4"/>
  <c r="O6541" i="4"/>
  <c r="N6541" i="4"/>
  <c r="M6541" i="4"/>
  <c r="U6540" i="4"/>
  <c r="T6540" i="4"/>
  <c r="S6540" i="4"/>
  <c r="R6540" i="4"/>
  <c r="Q6540" i="4"/>
  <c r="P6540" i="4"/>
  <c r="O6540" i="4"/>
  <c r="N6540" i="4"/>
  <c r="M6540" i="4"/>
  <c r="U6539" i="4"/>
  <c r="T6539" i="4"/>
  <c r="S6539" i="4"/>
  <c r="R6539" i="4"/>
  <c r="Q6539" i="4"/>
  <c r="P6539" i="4"/>
  <c r="O6539" i="4"/>
  <c r="N6539" i="4"/>
  <c r="M6539" i="4"/>
  <c r="U6538" i="4"/>
  <c r="T6538" i="4"/>
  <c r="S6538" i="4"/>
  <c r="R6538" i="4"/>
  <c r="Q6538" i="4"/>
  <c r="P6538" i="4"/>
  <c r="O6538" i="4"/>
  <c r="N6538" i="4"/>
  <c r="M6538" i="4"/>
  <c r="U6537" i="4"/>
  <c r="T6537" i="4"/>
  <c r="S6537" i="4"/>
  <c r="R6537" i="4"/>
  <c r="Q6537" i="4"/>
  <c r="P6537" i="4"/>
  <c r="O6537" i="4"/>
  <c r="N6537" i="4"/>
  <c r="M6537" i="4"/>
  <c r="U6536" i="4"/>
  <c r="T6536" i="4"/>
  <c r="S6536" i="4"/>
  <c r="R6536" i="4"/>
  <c r="Q6536" i="4"/>
  <c r="P6536" i="4"/>
  <c r="O6536" i="4"/>
  <c r="N6536" i="4"/>
  <c r="M6536" i="4"/>
  <c r="U6535" i="4"/>
  <c r="T6535" i="4"/>
  <c r="S6535" i="4"/>
  <c r="R6535" i="4"/>
  <c r="Q6535" i="4"/>
  <c r="P6535" i="4"/>
  <c r="O6535" i="4"/>
  <c r="N6535" i="4"/>
  <c r="M6535" i="4"/>
  <c r="U6534" i="4"/>
  <c r="T6534" i="4"/>
  <c r="S6534" i="4"/>
  <c r="R6534" i="4"/>
  <c r="Q6534" i="4"/>
  <c r="P6534" i="4"/>
  <c r="O6534" i="4"/>
  <c r="N6534" i="4"/>
  <c r="M6534" i="4"/>
  <c r="U6533" i="4"/>
  <c r="T6533" i="4"/>
  <c r="S6533" i="4"/>
  <c r="R6533" i="4"/>
  <c r="Q6533" i="4"/>
  <c r="P6533" i="4"/>
  <c r="O6533" i="4"/>
  <c r="N6533" i="4"/>
  <c r="M6533" i="4"/>
  <c r="U6532" i="4"/>
  <c r="T6532" i="4"/>
  <c r="S6532" i="4"/>
  <c r="R6532" i="4"/>
  <c r="Q6532" i="4"/>
  <c r="P6532" i="4"/>
  <c r="O6532" i="4"/>
  <c r="N6532" i="4"/>
  <c r="M6532" i="4"/>
  <c r="U6531" i="4"/>
  <c r="T6531" i="4"/>
  <c r="S6531" i="4"/>
  <c r="R6531" i="4"/>
  <c r="Q6531" i="4"/>
  <c r="P6531" i="4"/>
  <c r="O6531" i="4"/>
  <c r="N6531" i="4"/>
  <c r="M6531" i="4"/>
  <c r="U6530" i="4"/>
  <c r="T6530" i="4"/>
  <c r="S6530" i="4"/>
  <c r="R6530" i="4"/>
  <c r="Q6530" i="4"/>
  <c r="P6530" i="4"/>
  <c r="O6530" i="4"/>
  <c r="N6530" i="4"/>
  <c r="M6530" i="4"/>
  <c r="U6529" i="4"/>
  <c r="T6529" i="4"/>
  <c r="S6529" i="4"/>
  <c r="R6529" i="4"/>
  <c r="Q6529" i="4"/>
  <c r="P6529" i="4"/>
  <c r="O6529" i="4"/>
  <c r="N6529" i="4"/>
  <c r="M6529" i="4"/>
  <c r="U6528" i="4"/>
  <c r="T6528" i="4"/>
  <c r="S6528" i="4"/>
  <c r="R6528" i="4"/>
  <c r="Q6528" i="4"/>
  <c r="P6528" i="4"/>
  <c r="O6528" i="4"/>
  <c r="N6528" i="4"/>
  <c r="M6528" i="4"/>
  <c r="U6527" i="4"/>
  <c r="T6527" i="4"/>
  <c r="S6527" i="4"/>
  <c r="R6527" i="4"/>
  <c r="Q6527" i="4"/>
  <c r="P6527" i="4"/>
  <c r="O6527" i="4"/>
  <c r="N6527" i="4"/>
  <c r="M6527" i="4"/>
  <c r="U6526" i="4"/>
  <c r="T6526" i="4"/>
  <c r="S6526" i="4"/>
  <c r="R6526" i="4"/>
  <c r="Q6526" i="4"/>
  <c r="P6526" i="4"/>
  <c r="O6526" i="4"/>
  <c r="N6526" i="4"/>
  <c r="M6526" i="4"/>
  <c r="U6525" i="4"/>
  <c r="T6525" i="4"/>
  <c r="S6525" i="4"/>
  <c r="R6525" i="4"/>
  <c r="Q6525" i="4"/>
  <c r="P6525" i="4"/>
  <c r="O6525" i="4"/>
  <c r="N6525" i="4"/>
  <c r="M6525" i="4"/>
  <c r="U6524" i="4"/>
  <c r="T6524" i="4"/>
  <c r="S6524" i="4"/>
  <c r="R6524" i="4"/>
  <c r="Q6524" i="4"/>
  <c r="P6524" i="4"/>
  <c r="O6524" i="4"/>
  <c r="N6524" i="4"/>
  <c r="M6524" i="4"/>
  <c r="U6523" i="4"/>
  <c r="T6523" i="4"/>
  <c r="S6523" i="4"/>
  <c r="R6523" i="4"/>
  <c r="Q6523" i="4"/>
  <c r="P6523" i="4"/>
  <c r="O6523" i="4"/>
  <c r="N6523" i="4"/>
  <c r="M6523" i="4"/>
  <c r="U6522" i="4"/>
  <c r="T6522" i="4"/>
  <c r="S6522" i="4"/>
  <c r="R6522" i="4"/>
  <c r="Q6522" i="4"/>
  <c r="P6522" i="4"/>
  <c r="O6522" i="4"/>
  <c r="N6522" i="4"/>
  <c r="M6522" i="4"/>
  <c r="U6521" i="4"/>
  <c r="T6521" i="4"/>
  <c r="S6521" i="4"/>
  <c r="R6521" i="4"/>
  <c r="Q6521" i="4"/>
  <c r="P6521" i="4"/>
  <c r="O6521" i="4"/>
  <c r="N6521" i="4"/>
  <c r="M6521" i="4"/>
  <c r="U6520" i="4"/>
  <c r="T6520" i="4"/>
  <c r="S6520" i="4"/>
  <c r="R6520" i="4"/>
  <c r="Q6520" i="4"/>
  <c r="P6520" i="4"/>
  <c r="O6520" i="4"/>
  <c r="N6520" i="4"/>
  <c r="M6520" i="4"/>
  <c r="U6519" i="4"/>
  <c r="T6519" i="4"/>
  <c r="S6519" i="4"/>
  <c r="R6519" i="4"/>
  <c r="Q6519" i="4"/>
  <c r="P6519" i="4"/>
  <c r="O6519" i="4"/>
  <c r="N6519" i="4"/>
  <c r="M6519" i="4"/>
  <c r="U6518" i="4"/>
  <c r="T6518" i="4"/>
  <c r="S6518" i="4"/>
  <c r="R6518" i="4"/>
  <c r="Q6518" i="4"/>
  <c r="P6518" i="4"/>
  <c r="O6518" i="4"/>
  <c r="N6518" i="4"/>
  <c r="M6518" i="4"/>
  <c r="U6517" i="4"/>
  <c r="T6517" i="4"/>
  <c r="S6517" i="4"/>
  <c r="R6517" i="4"/>
  <c r="Q6517" i="4"/>
  <c r="P6517" i="4"/>
  <c r="O6517" i="4"/>
  <c r="N6517" i="4"/>
  <c r="M6517" i="4"/>
  <c r="U6516" i="4"/>
  <c r="T6516" i="4"/>
  <c r="S6516" i="4"/>
  <c r="R6516" i="4"/>
  <c r="Q6516" i="4"/>
  <c r="P6516" i="4"/>
  <c r="O6516" i="4"/>
  <c r="N6516" i="4"/>
  <c r="M6516" i="4"/>
  <c r="U6515" i="4"/>
  <c r="T6515" i="4"/>
  <c r="S6515" i="4"/>
  <c r="R6515" i="4"/>
  <c r="Q6515" i="4"/>
  <c r="P6515" i="4"/>
  <c r="O6515" i="4"/>
  <c r="N6515" i="4"/>
  <c r="M6515" i="4"/>
  <c r="U6514" i="4"/>
  <c r="T6514" i="4"/>
  <c r="S6514" i="4"/>
  <c r="R6514" i="4"/>
  <c r="Q6514" i="4"/>
  <c r="P6514" i="4"/>
  <c r="O6514" i="4"/>
  <c r="N6514" i="4"/>
  <c r="M6514" i="4"/>
  <c r="U6513" i="4"/>
  <c r="T6513" i="4"/>
  <c r="S6513" i="4"/>
  <c r="R6513" i="4"/>
  <c r="Q6513" i="4"/>
  <c r="P6513" i="4"/>
  <c r="O6513" i="4"/>
  <c r="N6513" i="4"/>
  <c r="M6513" i="4"/>
  <c r="U6512" i="4"/>
  <c r="T6512" i="4"/>
  <c r="S6512" i="4"/>
  <c r="R6512" i="4"/>
  <c r="Q6512" i="4"/>
  <c r="P6512" i="4"/>
  <c r="O6512" i="4"/>
  <c r="N6512" i="4"/>
  <c r="M6512" i="4"/>
  <c r="U6511" i="4"/>
  <c r="T6511" i="4"/>
  <c r="S6511" i="4"/>
  <c r="R6511" i="4"/>
  <c r="Q6511" i="4"/>
  <c r="P6511" i="4"/>
  <c r="O6511" i="4"/>
  <c r="N6511" i="4"/>
  <c r="M6511" i="4"/>
  <c r="U6510" i="4"/>
  <c r="T6510" i="4"/>
  <c r="S6510" i="4"/>
  <c r="R6510" i="4"/>
  <c r="Q6510" i="4"/>
  <c r="P6510" i="4"/>
  <c r="O6510" i="4"/>
  <c r="N6510" i="4"/>
  <c r="M6510" i="4"/>
  <c r="U6509" i="4"/>
  <c r="T6509" i="4"/>
  <c r="S6509" i="4"/>
  <c r="R6509" i="4"/>
  <c r="Q6509" i="4"/>
  <c r="P6509" i="4"/>
  <c r="O6509" i="4"/>
  <c r="N6509" i="4"/>
  <c r="M6509" i="4"/>
  <c r="U6508" i="4"/>
  <c r="T6508" i="4"/>
  <c r="S6508" i="4"/>
  <c r="R6508" i="4"/>
  <c r="Q6508" i="4"/>
  <c r="P6508" i="4"/>
  <c r="O6508" i="4"/>
  <c r="N6508" i="4"/>
  <c r="M6508" i="4"/>
  <c r="U6507" i="4"/>
  <c r="T6507" i="4"/>
  <c r="S6507" i="4"/>
  <c r="R6507" i="4"/>
  <c r="Q6507" i="4"/>
  <c r="P6507" i="4"/>
  <c r="O6507" i="4"/>
  <c r="N6507" i="4"/>
  <c r="M6507" i="4"/>
  <c r="U6506" i="4"/>
  <c r="T6506" i="4"/>
  <c r="S6506" i="4"/>
  <c r="R6506" i="4"/>
  <c r="Q6506" i="4"/>
  <c r="P6506" i="4"/>
  <c r="O6506" i="4"/>
  <c r="N6506" i="4"/>
  <c r="M6506" i="4"/>
  <c r="U6505" i="4"/>
  <c r="T6505" i="4"/>
  <c r="S6505" i="4"/>
  <c r="R6505" i="4"/>
  <c r="Q6505" i="4"/>
  <c r="P6505" i="4"/>
  <c r="O6505" i="4"/>
  <c r="N6505" i="4"/>
  <c r="M6505" i="4"/>
  <c r="U6504" i="4"/>
  <c r="T6504" i="4"/>
  <c r="S6504" i="4"/>
  <c r="R6504" i="4"/>
  <c r="Q6504" i="4"/>
  <c r="P6504" i="4"/>
  <c r="O6504" i="4"/>
  <c r="N6504" i="4"/>
  <c r="M6504" i="4"/>
  <c r="U6503" i="4"/>
  <c r="T6503" i="4"/>
  <c r="S6503" i="4"/>
  <c r="R6503" i="4"/>
  <c r="Q6503" i="4"/>
  <c r="P6503" i="4"/>
  <c r="O6503" i="4"/>
  <c r="N6503" i="4"/>
  <c r="M6503" i="4"/>
  <c r="U6502" i="4"/>
  <c r="T6502" i="4"/>
  <c r="S6502" i="4"/>
  <c r="R6502" i="4"/>
  <c r="Q6502" i="4"/>
  <c r="P6502" i="4"/>
  <c r="O6502" i="4"/>
  <c r="N6502" i="4"/>
  <c r="M6502" i="4"/>
  <c r="U6501" i="4"/>
  <c r="T6501" i="4"/>
  <c r="S6501" i="4"/>
  <c r="R6501" i="4"/>
  <c r="Q6501" i="4"/>
  <c r="P6501" i="4"/>
  <c r="O6501" i="4"/>
  <c r="N6501" i="4"/>
  <c r="M6501" i="4"/>
  <c r="U6500" i="4"/>
  <c r="T6500" i="4"/>
  <c r="S6500" i="4"/>
  <c r="R6500" i="4"/>
  <c r="Q6500" i="4"/>
  <c r="P6500" i="4"/>
  <c r="O6500" i="4"/>
  <c r="N6500" i="4"/>
  <c r="M6500" i="4"/>
  <c r="U6499" i="4"/>
  <c r="T6499" i="4"/>
  <c r="S6499" i="4"/>
  <c r="R6499" i="4"/>
  <c r="Q6499" i="4"/>
  <c r="P6499" i="4"/>
  <c r="O6499" i="4"/>
  <c r="N6499" i="4"/>
  <c r="M6499" i="4"/>
  <c r="U6498" i="4"/>
  <c r="T6498" i="4"/>
  <c r="S6498" i="4"/>
  <c r="R6498" i="4"/>
  <c r="Q6498" i="4"/>
  <c r="P6498" i="4"/>
  <c r="O6498" i="4"/>
  <c r="N6498" i="4"/>
  <c r="M6498" i="4"/>
  <c r="U6497" i="4"/>
  <c r="T6497" i="4"/>
  <c r="S6497" i="4"/>
  <c r="R6497" i="4"/>
  <c r="Q6497" i="4"/>
  <c r="P6497" i="4"/>
  <c r="O6497" i="4"/>
  <c r="N6497" i="4"/>
  <c r="M6497" i="4"/>
  <c r="U6496" i="4"/>
  <c r="T6496" i="4"/>
  <c r="S6496" i="4"/>
  <c r="R6496" i="4"/>
  <c r="Q6496" i="4"/>
  <c r="P6496" i="4"/>
  <c r="O6496" i="4"/>
  <c r="N6496" i="4"/>
  <c r="M6496" i="4"/>
  <c r="U6495" i="4"/>
  <c r="T6495" i="4"/>
  <c r="S6495" i="4"/>
  <c r="R6495" i="4"/>
  <c r="Q6495" i="4"/>
  <c r="P6495" i="4"/>
  <c r="O6495" i="4"/>
  <c r="N6495" i="4"/>
  <c r="M6495" i="4"/>
  <c r="U6494" i="4"/>
  <c r="T6494" i="4"/>
  <c r="S6494" i="4"/>
  <c r="R6494" i="4"/>
  <c r="Q6494" i="4"/>
  <c r="P6494" i="4"/>
  <c r="O6494" i="4"/>
  <c r="N6494" i="4"/>
  <c r="M6494" i="4"/>
  <c r="U6493" i="4"/>
  <c r="T6493" i="4"/>
  <c r="S6493" i="4"/>
  <c r="R6493" i="4"/>
  <c r="Q6493" i="4"/>
  <c r="P6493" i="4"/>
  <c r="O6493" i="4"/>
  <c r="N6493" i="4"/>
  <c r="M6493" i="4"/>
  <c r="U6492" i="4"/>
  <c r="T6492" i="4"/>
  <c r="S6492" i="4"/>
  <c r="R6492" i="4"/>
  <c r="Q6492" i="4"/>
  <c r="P6492" i="4"/>
  <c r="O6492" i="4"/>
  <c r="N6492" i="4"/>
  <c r="M6492" i="4"/>
  <c r="U6491" i="4"/>
  <c r="T6491" i="4"/>
  <c r="S6491" i="4"/>
  <c r="R6491" i="4"/>
  <c r="Q6491" i="4"/>
  <c r="P6491" i="4"/>
  <c r="O6491" i="4"/>
  <c r="N6491" i="4"/>
  <c r="M6491" i="4"/>
  <c r="U6490" i="4"/>
  <c r="T6490" i="4"/>
  <c r="S6490" i="4"/>
  <c r="R6490" i="4"/>
  <c r="Q6490" i="4"/>
  <c r="P6490" i="4"/>
  <c r="O6490" i="4"/>
  <c r="N6490" i="4"/>
  <c r="M6490" i="4"/>
  <c r="U6489" i="4"/>
  <c r="T6489" i="4"/>
  <c r="S6489" i="4"/>
  <c r="R6489" i="4"/>
  <c r="Q6489" i="4"/>
  <c r="P6489" i="4"/>
  <c r="O6489" i="4"/>
  <c r="N6489" i="4"/>
  <c r="M6489" i="4"/>
  <c r="U6488" i="4"/>
  <c r="T6488" i="4"/>
  <c r="S6488" i="4"/>
  <c r="R6488" i="4"/>
  <c r="Q6488" i="4"/>
  <c r="P6488" i="4"/>
  <c r="O6488" i="4"/>
  <c r="N6488" i="4"/>
  <c r="M6488" i="4"/>
  <c r="U6487" i="4"/>
  <c r="T6487" i="4"/>
  <c r="S6487" i="4"/>
  <c r="R6487" i="4"/>
  <c r="Q6487" i="4"/>
  <c r="P6487" i="4"/>
  <c r="O6487" i="4"/>
  <c r="N6487" i="4"/>
  <c r="M6487" i="4"/>
  <c r="U6486" i="4"/>
  <c r="T6486" i="4"/>
  <c r="S6486" i="4"/>
  <c r="R6486" i="4"/>
  <c r="Q6486" i="4"/>
  <c r="P6486" i="4"/>
  <c r="O6486" i="4"/>
  <c r="N6486" i="4"/>
  <c r="M6486" i="4"/>
  <c r="U6485" i="4"/>
  <c r="T6485" i="4"/>
  <c r="S6485" i="4"/>
  <c r="R6485" i="4"/>
  <c r="Q6485" i="4"/>
  <c r="P6485" i="4"/>
  <c r="O6485" i="4"/>
  <c r="N6485" i="4"/>
  <c r="M6485" i="4"/>
  <c r="U6484" i="4"/>
  <c r="T6484" i="4"/>
  <c r="S6484" i="4"/>
  <c r="R6484" i="4"/>
  <c r="Q6484" i="4"/>
  <c r="P6484" i="4"/>
  <c r="O6484" i="4"/>
  <c r="N6484" i="4"/>
  <c r="M6484" i="4"/>
  <c r="U6483" i="4"/>
  <c r="T6483" i="4"/>
  <c r="S6483" i="4"/>
  <c r="R6483" i="4"/>
  <c r="Q6483" i="4"/>
  <c r="P6483" i="4"/>
  <c r="O6483" i="4"/>
  <c r="N6483" i="4"/>
  <c r="M6483" i="4"/>
  <c r="U6482" i="4"/>
  <c r="T6482" i="4"/>
  <c r="S6482" i="4"/>
  <c r="R6482" i="4"/>
  <c r="Q6482" i="4"/>
  <c r="P6482" i="4"/>
  <c r="O6482" i="4"/>
  <c r="N6482" i="4"/>
  <c r="M6482" i="4"/>
  <c r="U6481" i="4"/>
  <c r="T6481" i="4"/>
  <c r="S6481" i="4"/>
  <c r="R6481" i="4"/>
  <c r="Q6481" i="4"/>
  <c r="P6481" i="4"/>
  <c r="O6481" i="4"/>
  <c r="N6481" i="4"/>
  <c r="M6481" i="4"/>
  <c r="U6480" i="4"/>
  <c r="T6480" i="4"/>
  <c r="S6480" i="4"/>
  <c r="R6480" i="4"/>
  <c r="Q6480" i="4"/>
  <c r="P6480" i="4"/>
  <c r="O6480" i="4"/>
  <c r="N6480" i="4"/>
  <c r="M6480" i="4"/>
  <c r="U6479" i="4"/>
  <c r="T6479" i="4"/>
  <c r="S6479" i="4"/>
  <c r="R6479" i="4"/>
  <c r="Q6479" i="4"/>
  <c r="P6479" i="4"/>
  <c r="O6479" i="4"/>
  <c r="N6479" i="4"/>
  <c r="M6479" i="4"/>
  <c r="U6478" i="4"/>
  <c r="T6478" i="4"/>
  <c r="S6478" i="4"/>
  <c r="R6478" i="4"/>
  <c r="Q6478" i="4"/>
  <c r="P6478" i="4"/>
  <c r="O6478" i="4"/>
  <c r="N6478" i="4"/>
  <c r="M6478" i="4"/>
  <c r="U6477" i="4"/>
  <c r="T6477" i="4"/>
  <c r="S6477" i="4"/>
  <c r="R6477" i="4"/>
  <c r="Q6477" i="4"/>
  <c r="P6477" i="4"/>
  <c r="O6477" i="4"/>
  <c r="N6477" i="4"/>
  <c r="M6477" i="4"/>
  <c r="U6476" i="4"/>
  <c r="T6476" i="4"/>
  <c r="S6476" i="4"/>
  <c r="R6476" i="4"/>
  <c r="Q6476" i="4"/>
  <c r="P6476" i="4"/>
  <c r="O6476" i="4"/>
  <c r="N6476" i="4"/>
  <c r="M6476" i="4"/>
  <c r="U6475" i="4"/>
  <c r="T6475" i="4"/>
  <c r="S6475" i="4"/>
  <c r="R6475" i="4"/>
  <c r="Q6475" i="4"/>
  <c r="P6475" i="4"/>
  <c r="O6475" i="4"/>
  <c r="N6475" i="4"/>
  <c r="M6475" i="4"/>
  <c r="U6474" i="4"/>
  <c r="T6474" i="4"/>
  <c r="S6474" i="4"/>
  <c r="R6474" i="4"/>
  <c r="Q6474" i="4"/>
  <c r="P6474" i="4"/>
  <c r="O6474" i="4"/>
  <c r="N6474" i="4"/>
  <c r="M6474" i="4"/>
  <c r="U6473" i="4"/>
  <c r="T6473" i="4"/>
  <c r="S6473" i="4"/>
  <c r="R6473" i="4"/>
  <c r="Q6473" i="4"/>
  <c r="P6473" i="4"/>
  <c r="O6473" i="4"/>
  <c r="N6473" i="4"/>
  <c r="M6473" i="4"/>
  <c r="U6472" i="4"/>
  <c r="T6472" i="4"/>
  <c r="S6472" i="4"/>
  <c r="R6472" i="4"/>
  <c r="Q6472" i="4"/>
  <c r="P6472" i="4"/>
  <c r="O6472" i="4"/>
  <c r="N6472" i="4"/>
  <c r="M6472" i="4"/>
  <c r="U6471" i="4"/>
  <c r="T6471" i="4"/>
  <c r="S6471" i="4"/>
  <c r="R6471" i="4"/>
  <c r="Q6471" i="4"/>
  <c r="P6471" i="4"/>
  <c r="O6471" i="4"/>
  <c r="N6471" i="4"/>
  <c r="M6471" i="4"/>
  <c r="U6470" i="4"/>
  <c r="T6470" i="4"/>
  <c r="S6470" i="4"/>
  <c r="R6470" i="4"/>
  <c r="Q6470" i="4"/>
  <c r="P6470" i="4"/>
  <c r="O6470" i="4"/>
  <c r="N6470" i="4"/>
  <c r="M6470" i="4"/>
  <c r="U6469" i="4"/>
  <c r="T6469" i="4"/>
  <c r="S6469" i="4"/>
  <c r="R6469" i="4"/>
  <c r="Q6469" i="4"/>
  <c r="P6469" i="4"/>
  <c r="O6469" i="4"/>
  <c r="N6469" i="4"/>
  <c r="M6469" i="4"/>
  <c r="U6468" i="4"/>
  <c r="T6468" i="4"/>
  <c r="S6468" i="4"/>
  <c r="R6468" i="4"/>
  <c r="Q6468" i="4"/>
  <c r="P6468" i="4"/>
  <c r="O6468" i="4"/>
  <c r="N6468" i="4"/>
  <c r="M6468" i="4"/>
  <c r="U6467" i="4"/>
  <c r="T6467" i="4"/>
  <c r="S6467" i="4"/>
  <c r="R6467" i="4"/>
  <c r="Q6467" i="4"/>
  <c r="P6467" i="4"/>
  <c r="O6467" i="4"/>
  <c r="N6467" i="4"/>
  <c r="M6467" i="4"/>
  <c r="U6466" i="4"/>
  <c r="T6466" i="4"/>
  <c r="S6466" i="4"/>
  <c r="R6466" i="4"/>
  <c r="Q6466" i="4"/>
  <c r="P6466" i="4"/>
  <c r="O6466" i="4"/>
  <c r="N6466" i="4"/>
  <c r="M6466" i="4"/>
  <c r="U6465" i="4"/>
  <c r="T6465" i="4"/>
  <c r="S6465" i="4"/>
  <c r="R6465" i="4"/>
  <c r="Q6465" i="4"/>
  <c r="P6465" i="4"/>
  <c r="O6465" i="4"/>
  <c r="N6465" i="4"/>
  <c r="M6465" i="4"/>
  <c r="U6464" i="4"/>
  <c r="T6464" i="4"/>
  <c r="S6464" i="4"/>
  <c r="R6464" i="4"/>
  <c r="Q6464" i="4"/>
  <c r="P6464" i="4"/>
  <c r="O6464" i="4"/>
  <c r="N6464" i="4"/>
  <c r="M6464" i="4"/>
  <c r="U6463" i="4"/>
  <c r="T6463" i="4"/>
  <c r="S6463" i="4"/>
  <c r="R6463" i="4"/>
  <c r="Q6463" i="4"/>
  <c r="P6463" i="4"/>
  <c r="O6463" i="4"/>
  <c r="N6463" i="4"/>
  <c r="M6463" i="4"/>
  <c r="U6462" i="4"/>
  <c r="T6462" i="4"/>
  <c r="S6462" i="4"/>
  <c r="R6462" i="4"/>
  <c r="Q6462" i="4"/>
  <c r="P6462" i="4"/>
  <c r="O6462" i="4"/>
  <c r="N6462" i="4"/>
  <c r="M6462" i="4"/>
  <c r="U6461" i="4"/>
  <c r="T6461" i="4"/>
  <c r="S6461" i="4"/>
  <c r="R6461" i="4"/>
  <c r="Q6461" i="4"/>
  <c r="P6461" i="4"/>
  <c r="O6461" i="4"/>
  <c r="N6461" i="4"/>
  <c r="M6461" i="4"/>
  <c r="U6460" i="4"/>
  <c r="T6460" i="4"/>
  <c r="S6460" i="4"/>
  <c r="R6460" i="4"/>
  <c r="Q6460" i="4"/>
  <c r="P6460" i="4"/>
  <c r="O6460" i="4"/>
  <c r="N6460" i="4"/>
  <c r="M6460" i="4"/>
  <c r="U6459" i="4"/>
  <c r="T6459" i="4"/>
  <c r="S6459" i="4"/>
  <c r="R6459" i="4"/>
  <c r="Q6459" i="4"/>
  <c r="P6459" i="4"/>
  <c r="O6459" i="4"/>
  <c r="N6459" i="4"/>
  <c r="M6459" i="4"/>
  <c r="U6458" i="4"/>
  <c r="T6458" i="4"/>
  <c r="S6458" i="4"/>
  <c r="R6458" i="4"/>
  <c r="Q6458" i="4"/>
  <c r="P6458" i="4"/>
  <c r="O6458" i="4"/>
  <c r="N6458" i="4"/>
  <c r="M6458" i="4"/>
  <c r="U6457" i="4"/>
  <c r="T6457" i="4"/>
  <c r="S6457" i="4"/>
  <c r="R6457" i="4"/>
  <c r="Q6457" i="4"/>
  <c r="P6457" i="4"/>
  <c r="O6457" i="4"/>
  <c r="N6457" i="4"/>
  <c r="M6457" i="4"/>
  <c r="U6456" i="4"/>
  <c r="T6456" i="4"/>
  <c r="S6456" i="4"/>
  <c r="R6456" i="4"/>
  <c r="Q6456" i="4"/>
  <c r="P6456" i="4"/>
  <c r="O6456" i="4"/>
  <c r="N6456" i="4"/>
  <c r="M6456" i="4"/>
  <c r="U6455" i="4"/>
  <c r="T6455" i="4"/>
  <c r="S6455" i="4"/>
  <c r="R6455" i="4"/>
  <c r="Q6455" i="4"/>
  <c r="P6455" i="4"/>
  <c r="O6455" i="4"/>
  <c r="N6455" i="4"/>
  <c r="M6455" i="4"/>
  <c r="U6454" i="4"/>
  <c r="T6454" i="4"/>
  <c r="S6454" i="4"/>
  <c r="R6454" i="4"/>
  <c r="Q6454" i="4"/>
  <c r="P6454" i="4"/>
  <c r="O6454" i="4"/>
  <c r="N6454" i="4"/>
  <c r="M6454" i="4"/>
  <c r="U6453" i="4"/>
  <c r="T6453" i="4"/>
  <c r="S6453" i="4"/>
  <c r="R6453" i="4"/>
  <c r="Q6453" i="4"/>
  <c r="P6453" i="4"/>
  <c r="O6453" i="4"/>
  <c r="N6453" i="4"/>
  <c r="M6453" i="4"/>
  <c r="U6452" i="4"/>
  <c r="T6452" i="4"/>
  <c r="S6452" i="4"/>
  <c r="R6452" i="4"/>
  <c r="Q6452" i="4"/>
  <c r="P6452" i="4"/>
  <c r="O6452" i="4"/>
  <c r="N6452" i="4"/>
  <c r="M6452" i="4"/>
  <c r="U6451" i="4"/>
  <c r="T6451" i="4"/>
  <c r="S6451" i="4"/>
  <c r="R6451" i="4"/>
  <c r="Q6451" i="4"/>
  <c r="P6451" i="4"/>
  <c r="O6451" i="4"/>
  <c r="N6451" i="4"/>
  <c r="M6451" i="4"/>
  <c r="U6450" i="4"/>
  <c r="T6450" i="4"/>
  <c r="S6450" i="4"/>
  <c r="R6450" i="4"/>
  <c r="Q6450" i="4"/>
  <c r="P6450" i="4"/>
  <c r="O6450" i="4"/>
  <c r="N6450" i="4"/>
  <c r="M6450" i="4"/>
  <c r="U6449" i="4"/>
  <c r="T6449" i="4"/>
  <c r="S6449" i="4"/>
  <c r="R6449" i="4"/>
  <c r="Q6449" i="4"/>
  <c r="P6449" i="4"/>
  <c r="O6449" i="4"/>
  <c r="N6449" i="4"/>
  <c r="M6449" i="4"/>
  <c r="U6448" i="4"/>
  <c r="T6448" i="4"/>
  <c r="S6448" i="4"/>
  <c r="R6448" i="4"/>
  <c r="Q6448" i="4"/>
  <c r="P6448" i="4"/>
  <c r="O6448" i="4"/>
  <c r="N6448" i="4"/>
  <c r="M6448" i="4"/>
  <c r="U6447" i="4"/>
  <c r="T6447" i="4"/>
  <c r="S6447" i="4"/>
  <c r="R6447" i="4"/>
  <c r="Q6447" i="4"/>
  <c r="P6447" i="4"/>
  <c r="O6447" i="4"/>
  <c r="N6447" i="4"/>
  <c r="M6447" i="4"/>
  <c r="U6446" i="4"/>
  <c r="T6446" i="4"/>
  <c r="S6446" i="4"/>
  <c r="R6446" i="4"/>
  <c r="Q6446" i="4"/>
  <c r="P6446" i="4"/>
  <c r="O6446" i="4"/>
  <c r="N6446" i="4"/>
  <c r="M6446" i="4"/>
  <c r="U6445" i="4"/>
  <c r="T6445" i="4"/>
  <c r="S6445" i="4"/>
  <c r="R6445" i="4"/>
  <c r="Q6445" i="4"/>
  <c r="P6445" i="4"/>
  <c r="O6445" i="4"/>
  <c r="N6445" i="4"/>
  <c r="M6445" i="4"/>
  <c r="U6444" i="4"/>
  <c r="T6444" i="4"/>
  <c r="S6444" i="4"/>
  <c r="R6444" i="4"/>
  <c r="Q6444" i="4"/>
  <c r="P6444" i="4"/>
  <c r="O6444" i="4"/>
  <c r="N6444" i="4"/>
  <c r="M6444" i="4"/>
  <c r="U6443" i="4"/>
  <c r="T6443" i="4"/>
  <c r="S6443" i="4"/>
  <c r="R6443" i="4"/>
  <c r="Q6443" i="4"/>
  <c r="P6443" i="4"/>
  <c r="O6443" i="4"/>
  <c r="N6443" i="4"/>
  <c r="M6443" i="4"/>
  <c r="U6442" i="4"/>
  <c r="T6442" i="4"/>
  <c r="S6442" i="4"/>
  <c r="R6442" i="4"/>
  <c r="Q6442" i="4"/>
  <c r="P6442" i="4"/>
  <c r="O6442" i="4"/>
  <c r="N6442" i="4"/>
  <c r="M6442" i="4"/>
  <c r="U6441" i="4"/>
  <c r="T6441" i="4"/>
  <c r="S6441" i="4"/>
  <c r="R6441" i="4"/>
  <c r="Q6441" i="4"/>
  <c r="P6441" i="4"/>
  <c r="O6441" i="4"/>
  <c r="N6441" i="4"/>
  <c r="M6441" i="4"/>
  <c r="U6440" i="4"/>
  <c r="T6440" i="4"/>
  <c r="S6440" i="4"/>
  <c r="R6440" i="4"/>
  <c r="Q6440" i="4"/>
  <c r="P6440" i="4"/>
  <c r="O6440" i="4"/>
  <c r="N6440" i="4"/>
  <c r="M6440" i="4"/>
  <c r="U6439" i="4"/>
  <c r="T6439" i="4"/>
  <c r="S6439" i="4"/>
  <c r="R6439" i="4"/>
  <c r="Q6439" i="4"/>
  <c r="P6439" i="4"/>
  <c r="O6439" i="4"/>
  <c r="N6439" i="4"/>
  <c r="M6439" i="4"/>
  <c r="U6438" i="4"/>
  <c r="T6438" i="4"/>
  <c r="S6438" i="4"/>
  <c r="R6438" i="4"/>
  <c r="Q6438" i="4"/>
  <c r="P6438" i="4"/>
  <c r="O6438" i="4"/>
  <c r="N6438" i="4"/>
  <c r="M6438" i="4"/>
  <c r="U6437" i="4"/>
  <c r="T6437" i="4"/>
  <c r="S6437" i="4"/>
  <c r="R6437" i="4"/>
  <c r="Q6437" i="4"/>
  <c r="P6437" i="4"/>
  <c r="O6437" i="4"/>
  <c r="N6437" i="4"/>
  <c r="M6437" i="4"/>
  <c r="U6436" i="4"/>
  <c r="T6436" i="4"/>
  <c r="S6436" i="4"/>
  <c r="R6436" i="4"/>
  <c r="Q6436" i="4"/>
  <c r="P6436" i="4"/>
  <c r="O6436" i="4"/>
  <c r="N6436" i="4"/>
  <c r="M6436" i="4"/>
  <c r="U6435" i="4"/>
  <c r="T6435" i="4"/>
  <c r="S6435" i="4"/>
  <c r="R6435" i="4"/>
  <c r="Q6435" i="4"/>
  <c r="P6435" i="4"/>
  <c r="O6435" i="4"/>
  <c r="N6435" i="4"/>
  <c r="M6435" i="4"/>
  <c r="U6434" i="4"/>
  <c r="T6434" i="4"/>
  <c r="S6434" i="4"/>
  <c r="R6434" i="4"/>
  <c r="Q6434" i="4"/>
  <c r="P6434" i="4"/>
  <c r="O6434" i="4"/>
  <c r="N6434" i="4"/>
  <c r="M6434" i="4"/>
  <c r="U6433" i="4"/>
  <c r="T6433" i="4"/>
  <c r="S6433" i="4"/>
  <c r="R6433" i="4"/>
  <c r="Q6433" i="4"/>
  <c r="P6433" i="4"/>
  <c r="O6433" i="4"/>
  <c r="N6433" i="4"/>
  <c r="M6433" i="4"/>
  <c r="U6432" i="4"/>
  <c r="T6432" i="4"/>
  <c r="S6432" i="4"/>
  <c r="R6432" i="4"/>
  <c r="Q6432" i="4"/>
  <c r="P6432" i="4"/>
  <c r="O6432" i="4"/>
  <c r="N6432" i="4"/>
  <c r="M6432" i="4"/>
  <c r="U6431" i="4"/>
  <c r="T6431" i="4"/>
  <c r="S6431" i="4"/>
  <c r="R6431" i="4"/>
  <c r="Q6431" i="4"/>
  <c r="P6431" i="4"/>
  <c r="O6431" i="4"/>
  <c r="N6431" i="4"/>
  <c r="M6431" i="4"/>
  <c r="U6430" i="4"/>
  <c r="T6430" i="4"/>
  <c r="S6430" i="4"/>
  <c r="R6430" i="4"/>
  <c r="Q6430" i="4"/>
  <c r="P6430" i="4"/>
  <c r="O6430" i="4"/>
  <c r="N6430" i="4"/>
  <c r="M6430" i="4"/>
  <c r="U6429" i="4"/>
  <c r="T6429" i="4"/>
  <c r="S6429" i="4"/>
  <c r="R6429" i="4"/>
  <c r="Q6429" i="4"/>
  <c r="P6429" i="4"/>
  <c r="O6429" i="4"/>
  <c r="N6429" i="4"/>
  <c r="M6429" i="4"/>
  <c r="U6428" i="4"/>
  <c r="T6428" i="4"/>
  <c r="S6428" i="4"/>
  <c r="R6428" i="4"/>
  <c r="Q6428" i="4"/>
  <c r="P6428" i="4"/>
  <c r="O6428" i="4"/>
  <c r="N6428" i="4"/>
  <c r="M6428" i="4"/>
  <c r="U6427" i="4"/>
  <c r="T6427" i="4"/>
  <c r="S6427" i="4"/>
  <c r="R6427" i="4"/>
  <c r="Q6427" i="4"/>
  <c r="P6427" i="4"/>
  <c r="O6427" i="4"/>
  <c r="N6427" i="4"/>
  <c r="M6427" i="4"/>
  <c r="U6426" i="4"/>
  <c r="T6426" i="4"/>
  <c r="S6426" i="4"/>
  <c r="R6426" i="4"/>
  <c r="Q6426" i="4"/>
  <c r="P6426" i="4"/>
  <c r="O6426" i="4"/>
  <c r="N6426" i="4"/>
  <c r="M6426" i="4"/>
  <c r="U6425" i="4"/>
  <c r="T6425" i="4"/>
  <c r="S6425" i="4"/>
  <c r="R6425" i="4"/>
  <c r="Q6425" i="4"/>
  <c r="P6425" i="4"/>
  <c r="O6425" i="4"/>
  <c r="N6425" i="4"/>
  <c r="M6425" i="4"/>
  <c r="U6424" i="4"/>
  <c r="T6424" i="4"/>
  <c r="S6424" i="4"/>
  <c r="R6424" i="4"/>
  <c r="Q6424" i="4"/>
  <c r="P6424" i="4"/>
  <c r="O6424" i="4"/>
  <c r="N6424" i="4"/>
  <c r="M6424" i="4"/>
  <c r="U6423" i="4"/>
  <c r="T6423" i="4"/>
  <c r="S6423" i="4"/>
  <c r="R6423" i="4"/>
  <c r="Q6423" i="4"/>
  <c r="P6423" i="4"/>
  <c r="O6423" i="4"/>
  <c r="N6423" i="4"/>
  <c r="M6423" i="4"/>
  <c r="U6422" i="4"/>
  <c r="T6422" i="4"/>
  <c r="S6422" i="4"/>
  <c r="R6422" i="4"/>
  <c r="Q6422" i="4"/>
  <c r="P6422" i="4"/>
  <c r="O6422" i="4"/>
  <c r="N6422" i="4"/>
  <c r="M6422" i="4"/>
  <c r="U6421" i="4"/>
  <c r="T6421" i="4"/>
  <c r="S6421" i="4"/>
  <c r="R6421" i="4"/>
  <c r="Q6421" i="4"/>
  <c r="P6421" i="4"/>
  <c r="O6421" i="4"/>
  <c r="N6421" i="4"/>
  <c r="M6421" i="4"/>
  <c r="U6420" i="4"/>
  <c r="T6420" i="4"/>
  <c r="S6420" i="4"/>
  <c r="R6420" i="4"/>
  <c r="Q6420" i="4"/>
  <c r="P6420" i="4"/>
  <c r="O6420" i="4"/>
  <c r="N6420" i="4"/>
  <c r="M6420" i="4"/>
  <c r="U6419" i="4"/>
  <c r="T6419" i="4"/>
  <c r="S6419" i="4"/>
  <c r="R6419" i="4"/>
  <c r="Q6419" i="4"/>
  <c r="P6419" i="4"/>
  <c r="O6419" i="4"/>
  <c r="N6419" i="4"/>
  <c r="M6419" i="4"/>
  <c r="U6418" i="4"/>
  <c r="T6418" i="4"/>
  <c r="S6418" i="4"/>
  <c r="R6418" i="4"/>
  <c r="Q6418" i="4"/>
  <c r="P6418" i="4"/>
  <c r="O6418" i="4"/>
  <c r="N6418" i="4"/>
  <c r="M6418" i="4"/>
  <c r="U6417" i="4"/>
  <c r="T6417" i="4"/>
  <c r="S6417" i="4"/>
  <c r="R6417" i="4"/>
  <c r="Q6417" i="4"/>
  <c r="P6417" i="4"/>
  <c r="O6417" i="4"/>
  <c r="N6417" i="4"/>
  <c r="M6417" i="4"/>
  <c r="U6416" i="4"/>
  <c r="T6416" i="4"/>
  <c r="S6416" i="4"/>
  <c r="R6416" i="4"/>
  <c r="Q6416" i="4"/>
  <c r="P6416" i="4"/>
  <c r="O6416" i="4"/>
  <c r="N6416" i="4"/>
  <c r="M6416" i="4"/>
  <c r="U6415" i="4"/>
  <c r="T6415" i="4"/>
  <c r="S6415" i="4"/>
  <c r="R6415" i="4"/>
  <c r="Q6415" i="4"/>
  <c r="P6415" i="4"/>
  <c r="O6415" i="4"/>
  <c r="N6415" i="4"/>
  <c r="M6415" i="4"/>
  <c r="U6414" i="4"/>
  <c r="T6414" i="4"/>
  <c r="S6414" i="4"/>
  <c r="R6414" i="4"/>
  <c r="Q6414" i="4"/>
  <c r="P6414" i="4"/>
  <c r="O6414" i="4"/>
  <c r="N6414" i="4"/>
  <c r="M6414" i="4"/>
  <c r="U6413" i="4"/>
  <c r="T6413" i="4"/>
  <c r="S6413" i="4"/>
  <c r="R6413" i="4"/>
  <c r="Q6413" i="4"/>
  <c r="P6413" i="4"/>
  <c r="O6413" i="4"/>
  <c r="N6413" i="4"/>
  <c r="M6413" i="4"/>
  <c r="U6412" i="4"/>
  <c r="T6412" i="4"/>
  <c r="S6412" i="4"/>
  <c r="R6412" i="4"/>
  <c r="Q6412" i="4"/>
  <c r="P6412" i="4"/>
  <c r="O6412" i="4"/>
  <c r="N6412" i="4"/>
  <c r="M6412" i="4"/>
  <c r="U6411" i="4"/>
  <c r="T6411" i="4"/>
  <c r="S6411" i="4"/>
  <c r="R6411" i="4"/>
  <c r="Q6411" i="4"/>
  <c r="P6411" i="4"/>
  <c r="O6411" i="4"/>
  <c r="N6411" i="4"/>
  <c r="M6411" i="4"/>
  <c r="U6410" i="4"/>
  <c r="T6410" i="4"/>
  <c r="S6410" i="4"/>
  <c r="R6410" i="4"/>
  <c r="Q6410" i="4"/>
  <c r="P6410" i="4"/>
  <c r="O6410" i="4"/>
  <c r="N6410" i="4"/>
  <c r="M6410" i="4"/>
  <c r="U6409" i="4"/>
  <c r="T6409" i="4"/>
  <c r="S6409" i="4"/>
  <c r="R6409" i="4"/>
  <c r="Q6409" i="4"/>
  <c r="P6409" i="4"/>
  <c r="O6409" i="4"/>
  <c r="N6409" i="4"/>
  <c r="M6409" i="4"/>
  <c r="U6408" i="4"/>
  <c r="T6408" i="4"/>
  <c r="S6408" i="4"/>
  <c r="R6408" i="4"/>
  <c r="Q6408" i="4"/>
  <c r="P6408" i="4"/>
  <c r="O6408" i="4"/>
  <c r="N6408" i="4"/>
  <c r="M6408" i="4"/>
  <c r="U6407" i="4"/>
  <c r="T6407" i="4"/>
  <c r="S6407" i="4"/>
  <c r="R6407" i="4"/>
  <c r="Q6407" i="4"/>
  <c r="P6407" i="4"/>
  <c r="O6407" i="4"/>
  <c r="N6407" i="4"/>
  <c r="M6407" i="4"/>
  <c r="U6406" i="4"/>
  <c r="T6406" i="4"/>
  <c r="S6406" i="4"/>
  <c r="R6406" i="4"/>
  <c r="Q6406" i="4"/>
  <c r="P6406" i="4"/>
  <c r="O6406" i="4"/>
  <c r="N6406" i="4"/>
  <c r="M6406" i="4"/>
  <c r="U6405" i="4"/>
  <c r="T6405" i="4"/>
  <c r="S6405" i="4"/>
  <c r="R6405" i="4"/>
  <c r="Q6405" i="4"/>
  <c r="P6405" i="4"/>
  <c r="O6405" i="4"/>
  <c r="N6405" i="4"/>
  <c r="M6405" i="4"/>
  <c r="U6404" i="4"/>
  <c r="T6404" i="4"/>
  <c r="S6404" i="4"/>
  <c r="R6404" i="4"/>
  <c r="Q6404" i="4"/>
  <c r="P6404" i="4"/>
  <c r="O6404" i="4"/>
  <c r="N6404" i="4"/>
  <c r="M6404" i="4"/>
  <c r="U6403" i="4"/>
  <c r="T6403" i="4"/>
  <c r="S6403" i="4"/>
  <c r="R6403" i="4"/>
  <c r="Q6403" i="4"/>
  <c r="P6403" i="4"/>
  <c r="O6403" i="4"/>
  <c r="N6403" i="4"/>
  <c r="M6403" i="4"/>
  <c r="U6402" i="4"/>
  <c r="T6402" i="4"/>
  <c r="S6402" i="4"/>
  <c r="R6402" i="4"/>
  <c r="Q6402" i="4"/>
  <c r="P6402" i="4"/>
  <c r="O6402" i="4"/>
  <c r="N6402" i="4"/>
  <c r="M6402" i="4"/>
  <c r="U6401" i="4"/>
  <c r="T6401" i="4"/>
  <c r="S6401" i="4"/>
  <c r="R6401" i="4"/>
  <c r="Q6401" i="4"/>
  <c r="P6401" i="4"/>
  <c r="O6401" i="4"/>
  <c r="N6401" i="4"/>
  <c r="M6401" i="4"/>
  <c r="U6400" i="4"/>
  <c r="T6400" i="4"/>
  <c r="S6400" i="4"/>
  <c r="R6400" i="4"/>
  <c r="Q6400" i="4"/>
  <c r="P6400" i="4"/>
  <c r="O6400" i="4"/>
  <c r="N6400" i="4"/>
  <c r="M6400" i="4"/>
  <c r="U6399" i="4"/>
  <c r="T6399" i="4"/>
  <c r="S6399" i="4"/>
  <c r="R6399" i="4"/>
  <c r="Q6399" i="4"/>
  <c r="P6399" i="4"/>
  <c r="O6399" i="4"/>
  <c r="N6399" i="4"/>
  <c r="M6399" i="4"/>
  <c r="U6398" i="4"/>
  <c r="T6398" i="4"/>
  <c r="S6398" i="4"/>
  <c r="R6398" i="4"/>
  <c r="Q6398" i="4"/>
  <c r="P6398" i="4"/>
  <c r="O6398" i="4"/>
  <c r="N6398" i="4"/>
  <c r="M6398" i="4"/>
  <c r="U6397" i="4"/>
  <c r="T6397" i="4"/>
  <c r="S6397" i="4"/>
  <c r="R6397" i="4"/>
  <c r="Q6397" i="4"/>
  <c r="P6397" i="4"/>
  <c r="O6397" i="4"/>
  <c r="N6397" i="4"/>
  <c r="M6397" i="4"/>
  <c r="U6396" i="4"/>
  <c r="T6396" i="4"/>
  <c r="S6396" i="4"/>
  <c r="R6396" i="4"/>
  <c r="Q6396" i="4"/>
  <c r="P6396" i="4"/>
  <c r="O6396" i="4"/>
  <c r="N6396" i="4"/>
  <c r="M6396" i="4"/>
  <c r="U6395" i="4"/>
  <c r="T6395" i="4"/>
  <c r="S6395" i="4"/>
  <c r="R6395" i="4"/>
  <c r="Q6395" i="4"/>
  <c r="P6395" i="4"/>
  <c r="O6395" i="4"/>
  <c r="N6395" i="4"/>
  <c r="M6395" i="4"/>
  <c r="U6394" i="4"/>
  <c r="T6394" i="4"/>
  <c r="S6394" i="4"/>
  <c r="R6394" i="4"/>
  <c r="Q6394" i="4"/>
  <c r="P6394" i="4"/>
  <c r="O6394" i="4"/>
  <c r="N6394" i="4"/>
  <c r="M6394" i="4"/>
  <c r="U6393" i="4"/>
  <c r="T6393" i="4"/>
  <c r="S6393" i="4"/>
  <c r="R6393" i="4"/>
  <c r="Q6393" i="4"/>
  <c r="P6393" i="4"/>
  <c r="O6393" i="4"/>
  <c r="N6393" i="4"/>
  <c r="M6393" i="4"/>
  <c r="U6392" i="4"/>
  <c r="T6392" i="4"/>
  <c r="S6392" i="4"/>
  <c r="R6392" i="4"/>
  <c r="Q6392" i="4"/>
  <c r="P6392" i="4"/>
  <c r="O6392" i="4"/>
  <c r="N6392" i="4"/>
  <c r="M6392" i="4"/>
  <c r="U6391" i="4"/>
  <c r="T6391" i="4"/>
  <c r="S6391" i="4"/>
  <c r="R6391" i="4"/>
  <c r="Q6391" i="4"/>
  <c r="P6391" i="4"/>
  <c r="O6391" i="4"/>
  <c r="N6391" i="4"/>
  <c r="M6391" i="4"/>
  <c r="U6390" i="4"/>
  <c r="T6390" i="4"/>
  <c r="S6390" i="4"/>
  <c r="R6390" i="4"/>
  <c r="Q6390" i="4"/>
  <c r="P6390" i="4"/>
  <c r="O6390" i="4"/>
  <c r="N6390" i="4"/>
  <c r="M6390" i="4"/>
  <c r="U6389" i="4"/>
  <c r="T6389" i="4"/>
  <c r="S6389" i="4"/>
  <c r="R6389" i="4"/>
  <c r="Q6389" i="4"/>
  <c r="P6389" i="4"/>
  <c r="O6389" i="4"/>
  <c r="N6389" i="4"/>
  <c r="M6389" i="4"/>
  <c r="U6388" i="4"/>
  <c r="T6388" i="4"/>
  <c r="S6388" i="4"/>
  <c r="R6388" i="4"/>
  <c r="Q6388" i="4"/>
  <c r="P6388" i="4"/>
  <c r="O6388" i="4"/>
  <c r="N6388" i="4"/>
  <c r="M6388" i="4"/>
  <c r="U6387" i="4"/>
  <c r="T6387" i="4"/>
  <c r="S6387" i="4"/>
  <c r="R6387" i="4"/>
  <c r="Q6387" i="4"/>
  <c r="P6387" i="4"/>
  <c r="O6387" i="4"/>
  <c r="N6387" i="4"/>
  <c r="M6387" i="4"/>
  <c r="U6386" i="4"/>
  <c r="T6386" i="4"/>
  <c r="S6386" i="4"/>
  <c r="R6386" i="4"/>
  <c r="Q6386" i="4"/>
  <c r="P6386" i="4"/>
  <c r="O6386" i="4"/>
  <c r="N6386" i="4"/>
  <c r="M6386" i="4"/>
  <c r="U6385" i="4"/>
  <c r="T6385" i="4"/>
  <c r="S6385" i="4"/>
  <c r="R6385" i="4"/>
  <c r="Q6385" i="4"/>
  <c r="P6385" i="4"/>
  <c r="O6385" i="4"/>
  <c r="N6385" i="4"/>
  <c r="M6385" i="4"/>
  <c r="U6384" i="4"/>
  <c r="T6384" i="4"/>
  <c r="S6384" i="4"/>
  <c r="R6384" i="4"/>
  <c r="Q6384" i="4"/>
  <c r="P6384" i="4"/>
  <c r="O6384" i="4"/>
  <c r="N6384" i="4"/>
  <c r="M6384" i="4"/>
  <c r="U6383" i="4"/>
  <c r="T6383" i="4"/>
  <c r="S6383" i="4"/>
  <c r="R6383" i="4"/>
  <c r="Q6383" i="4"/>
  <c r="P6383" i="4"/>
  <c r="O6383" i="4"/>
  <c r="N6383" i="4"/>
  <c r="M6383" i="4"/>
  <c r="U6382" i="4"/>
  <c r="T6382" i="4"/>
  <c r="S6382" i="4"/>
  <c r="R6382" i="4"/>
  <c r="Q6382" i="4"/>
  <c r="P6382" i="4"/>
  <c r="O6382" i="4"/>
  <c r="N6382" i="4"/>
  <c r="M6382" i="4"/>
  <c r="U6381" i="4"/>
  <c r="T6381" i="4"/>
  <c r="S6381" i="4"/>
  <c r="R6381" i="4"/>
  <c r="Q6381" i="4"/>
  <c r="P6381" i="4"/>
  <c r="O6381" i="4"/>
  <c r="N6381" i="4"/>
  <c r="M6381" i="4"/>
  <c r="U6380" i="4"/>
  <c r="T6380" i="4"/>
  <c r="S6380" i="4"/>
  <c r="R6380" i="4"/>
  <c r="Q6380" i="4"/>
  <c r="P6380" i="4"/>
  <c r="O6380" i="4"/>
  <c r="N6380" i="4"/>
  <c r="M6380" i="4"/>
  <c r="U6379" i="4"/>
  <c r="T6379" i="4"/>
  <c r="S6379" i="4"/>
  <c r="R6379" i="4"/>
  <c r="Q6379" i="4"/>
  <c r="P6379" i="4"/>
  <c r="O6379" i="4"/>
  <c r="N6379" i="4"/>
  <c r="M6379" i="4"/>
  <c r="U6378" i="4"/>
  <c r="T6378" i="4"/>
  <c r="S6378" i="4"/>
  <c r="R6378" i="4"/>
  <c r="Q6378" i="4"/>
  <c r="P6378" i="4"/>
  <c r="O6378" i="4"/>
  <c r="N6378" i="4"/>
  <c r="M6378" i="4"/>
  <c r="U6377" i="4"/>
  <c r="T6377" i="4"/>
  <c r="S6377" i="4"/>
  <c r="R6377" i="4"/>
  <c r="Q6377" i="4"/>
  <c r="P6377" i="4"/>
  <c r="O6377" i="4"/>
  <c r="N6377" i="4"/>
  <c r="M6377" i="4"/>
  <c r="U6376" i="4"/>
  <c r="T6376" i="4"/>
  <c r="S6376" i="4"/>
  <c r="R6376" i="4"/>
  <c r="Q6376" i="4"/>
  <c r="P6376" i="4"/>
  <c r="O6376" i="4"/>
  <c r="N6376" i="4"/>
  <c r="M6376" i="4"/>
  <c r="U6375" i="4"/>
  <c r="T6375" i="4"/>
  <c r="S6375" i="4"/>
  <c r="R6375" i="4"/>
  <c r="Q6375" i="4"/>
  <c r="P6375" i="4"/>
  <c r="O6375" i="4"/>
  <c r="N6375" i="4"/>
  <c r="M6375" i="4"/>
  <c r="U6374" i="4"/>
  <c r="T6374" i="4"/>
  <c r="S6374" i="4"/>
  <c r="R6374" i="4"/>
  <c r="Q6374" i="4"/>
  <c r="P6374" i="4"/>
  <c r="O6374" i="4"/>
  <c r="N6374" i="4"/>
  <c r="M6374" i="4"/>
  <c r="U6373" i="4"/>
  <c r="T6373" i="4"/>
  <c r="S6373" i="4"/>
  <c r="R6373" i="4"/>
  <c r="Q6373" i="4"/>
  <c r="P6373" i="4"/>
  <c r="O6373" i="4"/>
  <c r="N6373" i="4"/>
  <c r="M6373" i="4"/>
  <c r="U6372" i="4"/>
  <c r="T6372" i="4"/>
  <c r="S6372" i="4"/>
  <c r="R6372" i="4"/>
  <c r="Q6372" i="4"/>
  <c r="P6372" i="4"/>
  <c r="O6372" i="4"/>
  <c r="N6372" i="4"/>
  <c r="M6372" i="4"/>
  <c r="U6371" i="4"/>
  <c r="T6371" i="4"/>
  <c r="S6371" i="4"/>
  <c r="R6371" i="4"/>
  <c r="Q6371" i="4"/>
  <c r="P6371" i="4"/>
  <c r="O6371" i="4"/>
  <c r="N6371" i="4"/>
  <c r="M6371" i="4"/>
  <c r="U6370" i="4"/>
  <c r="T6370" i="4"/>
  <c r="S6370" i="4"/>
  <c r="R6370" i="4"/>
  <c r="Q6370" i="4"/>
  <c r="P6370" i="4"/>
  <c r="O6370" i="4"/>
  <c r="N6370" i="4"/>
  <c r="M6370" i="4"/>
  <c r="U6369" i="4"/>
  <c r="T6369" i="4"/>
  <c r="S6369" i="4"/>
  <c r="R6369" i="4"/>
  <c r="Q6369" i="4"/>
  <c r="P6369" i="4"/>
  <c r="O6369" i="4"/>
  <c r="N6369" i="4"/>
  <c r="M6369" i="4"/>
  <c r="U6368" i="4"/>
  <c r="T6368" i="4"/>
  <c r="S6368" i="4"/>
  <c r="R6368" i="4"/>
  <c r="Q6368" i="4"/>
  <c r="P6368" i="4"/>
  <c r="O6368" i="4"/>
  <c r="N6368" i="4"/>
  <c r="M6368" i="4"/>
  <c r="U6367" i="4"/>
  <c r="T6367" i="4"/>
  <c r="S6367" i="4"/>
  <c r="R6367" i="4"/>
  <c r="Q6367" i="4"/>
  <c r="P6367" i="4"/>
  <c r="O6367" i="4"/>
  <c r="N6367" i="4"/>
  <c r="M6367" i="4"/>
  <c r="U6366" i="4"/>
  <c r="T6366" i="4"/>
  <c r="S6366" i="4"/>
  <c r="R6366" i="4"/>
  <c r="Q6366" i="4"/>
  <c r="P6366" i="4"/>
  <c r="O6366" i="4"/>
  <c r="N6366" i="4"/>
  <c r="M6366" i="4"/>
  <c r="U6365" i="4"/>
  <c r="T6365" i="4"/>
  <c r="S6365" i="4"/>
  <c r="R6365" i="4"/>
  <c r="Q6365" i="4"/>
  <c r="P6365" i="4"/>
  <c r="O6365" i="4"/>
  <c r="N6365" i="4"/>
  <c r="M6365" i="4"/>
  <c r="U6364" i="4"/>
  <c r="T6364" i="4"/>
  <c r="S6364" i="4"/>
  <c r="R6364" i="4"/>
  <c r="Q6364" i="4"/>
  <c r="P6364" i="4"/>
  <c r="O6364" i="4"/>
  <c r="N6364" i="4"/>
  <c r="M6364" i="4"/>
  <c r="U6363" i="4"/>
  <c r="T6363" i="4"/>
  <c r="S6363" i="4"/>
  <c r="R6363" i="4"/>
  <c r="Q6363" i="4"/>
  <c r="P6363" i="4"/>
  <c r="O6363" i="4"/>
  <c r="N6363" i="4"/>
  <c r="M6363" i="4"/>
  <c r="U6362" i="4"/>
  <c r="T6362" i="4"/>
  <c r="S6362" i="4"/>
  <c r="R6362" i="4"/>
  <c r="Q6362" i="4"/>
  <c r="P6362" i="4"/>
  <c r="O6362" i="4"/>
  <c r="N6362" i="4"/>
  <c r="M6362" i="4"/>
  <c r="U6361" i="4"/>
  <c r="T6361" i="4"/>
  <c r="S6361" i="4"/>
  <c r="R6361" i="4"/>
  <c r="Q6361" i="4"/>
  <c r="P6361" i="4"/>
  <c r="O6361" i="4"/>
  <c r="N6361" i="4"/>
  <c r="M6361" i="4"/>
  <c r="U6360" i="4"/>
  <c r="T6360" i="4"/>
  <c r="S6360" i="4"/>
  <c r="R6360" i="4"/>
  <c r="Q6360" i="4"/>
  <c r="P6360" i="4"/>
  <c r="O6360" i="4"/>
  <c r="N6360" i="4"/>
  <c r="M6360" i="4"/>
  <c r="U6359" i="4"/>
  <c r="T6359" i="4"/>
  <c r="S6359" i="4"/>
  <c r="R6359" i="4"/>
  <c r="Q6359" i="4"/>
  <c r="P6359" i="4"/>
  <c r="O6359" i="4"/>
  <c r="N6359" i="4"/>
  <c r="M6359" i="4"/>
  <c r="U6358" i="4"/>
  <c r="T6358" i="4"/>
  <c r="S6358" i="4"/>
  <c r="R6358" i="4"/>
  <c r="Q6358" i="4"/>
  <c r="P6358" i="4"/>
  <c r="O6358" i="4"/>
  <c r="N6358" i="4"/>
  <c r="M6358" i="4"/>
  <c r="U6357" i="4"/>
  <c r="T6357" i="4"/>
  <c r="S6357" i="4"/>
  <c r="R6357" i="4"/>
  <c r="Q6357" i="4"/>
  <c r="P6357" i="4"/>
  <c r="O6357" i="4"/>
  <c r="N6357" i="4"/>
  <c r="M6357" i="4"/>
  <c r="U6356" i="4"/>
  <c r="T6356" i="4"/>
  <c r="S6356" i="4"/>
  <c r="R6356" i="4"/>
  <c r="Q6356" i="4"/>
  <c r="P6356" i="4"/>
  <c r="O6356" i="4"/>
  <c r="N6356" i="4"/>
  <c r="M6356" i="4"/>
  <c r="U6355" i="4"/>
  <c r="T6355" i="4"/>
  <c r="S6355" i="4"/>
  <c r="R6355" i="4"/>
  <c r="Q6355" i="4"/>
  <c r="P6355" i="4"/>
  <c r="O6355" i="4"/>
  <c r="N6355" i="4"/>
  <c r="M6355" i="4"/>
  <c r="U6354" i="4"/>
  <c r="T6354" i="4"/>
  <c r="S6354" i="4"/>
  <c r="R6354" i="4"/>
  <c r="Q6354" i="4"/>
  <c r="P6354" i="4"/>
  <c r="O6354" i="4"/>
  <c r="N6354" i="4"/>
  <c r="M6354" i="4"/>
  <c r="U6353" i="4"/>
  <c r="T6353" i="4"/>
  <c r="S6353" i="4"/>
  <c r="R6353" i="4"/>
  <c r="Q6353" i="4"/>
  <c r="P6353" i="4"/>
  <c r="O6353" i="4"/>
  <c r="N6353" i="4"/>
  <c r="M6353" i="4"/>
  <c r="U6352" i="4"/>
  <c r="T6352" i="4"/>
  <c r="S6352" i="4"/>
  <c r="R6352" i="4"/>
  <c r="Q6352" i="4"/>
  <c r="P6352" i="4"/>
  <c r="O6352" i="4"/>
  <c r="N6352" i="4"/>
  <c r="M6352" i="4"/>
  <c r="U6351" i="4"/>
  <c r="T6351" i="4"/>
  <c r="S6351" i="4"/>
  <c r="R6351" i="4"/>
  <c r="Q6351" i="4"/>
  <c r="P6351" i="4"/>
  <c r="O6351" i="4"/>
  <c r="N6351" i="4"/>
  <c r="M6351" i="4"/>
  <c r="U6350" i="4"/>
  <c r="T6350" i="4"/>
  <c r="S6350" i="4"/>
  <c r="R6350" i="4"/>
  <c r="Q6350" i="4"/>
  <c r="P6350" i="4"/>
  <c r="O6350" i="4"/>
  <c r="N6350" i="4"/>
  <c r="M6350" i="4"/>
  <c r="U6349" i="4"/>
  <c r="T6349" i="4"/>
  <c r="S6349" i="4"/>
  <c r="R6349" i="4"/>
  <c r="Q6349" i="4"/>
  <c r="P6349" i="4"/>
  <c r="O6349" i="4"/>
  <c r="N6349" i="4"/>
  <c r="M6349" i="4"/>
  <c r="U6348" i="4"/>
  <c r="T6348" i="4"/>
  <c r="S6348" i="4"/>
  <c r="R6348" i="4"/>
  <c r="Q6348" i="4"/>
  <c r="P6348" i="4"/>
  <c r="O6348" i="4"/>
  <c r="N6348" i="4"/>
  <c r="M6348" i="4"/>
  <c r="U6347" i="4"/>
  <c r="T6347" i="4"/>
  <c r="S6347" i="4"/>
  <c r="R6347" i="4"/>
  <c r="Q6347" i="4"/>
  <c r="P6347" i="4"/>
  <c r="O6347" i="4"/>
  <c r="N6347" i="4"/>
  <c r="M6347" i="4"/>
  <c r="U6346" i="4"/>
  <c r="T6346" i="4"/>
  <c r="S6346" i="4"/>
  <c r="R6346" i="4"/>
  <c r="Q6346" i="4"/>
  <c r="P6346" i="4"/>
  <c r="O6346" i="4"/>
  <c r="N6346" i="4"/>
  <c r="M6346" i="4"/>
  <c r="U6345" i="4"/>
  <c r="T6345" i="4"/>
  <c r="S6345" i="4"/>
  <c r="R6345" i="4"/>
  <c r="Q6345" i="4"/>
  <c r="P6345" i="4"/>
  <c r="O6345" i="4"/>
  <c r="N6345" i="4"/>
  <c r="M6345" i="4"/>
  <c r="U6344" i="4"/>
  <c r="T6344" i="4"/>
  <c r="S6344" i="4"/>
  <c r="R6344" i="4"/>
  <c r="Q6344" i="4"/>
  <c r="P6344" i="4"/>
  <c r="O6344" i="4"/>
  <c r="N6344" i="4"/>
  <c r="M6344" i="4"/>
  <c r="U6343" i="4"/>
  <c r="T6343" i="4"/>
  <c r="S6343" i="4"/>
  <c r="R6343" i="4"/>
  <c r="Q6343" i="4"/>
  <c r="P6343" i="4"/>
  <c r="O6343" i="4"/>
  <c r="N6343" i="4"/>
  <c r="M6343" i="4"/>
  <c r="U6342" i="4"/>
  <c r="T6342" i="4"/>
  <c r="S6342" i="4"/>
  <c r="R6342" i="4"/>
  <c r="Q6342" i="4"/>
  <c r="P6342" i="4"/>
  <c r="O6342" i="4"/>
  <c r="N6342" i="4"/>
  <c r="M6342" i="4"/>
  <c r="U6341" i="4"/>
  <c r="T6341" i="4"/>
  <c r="S6341" i="4"/>
  <c r="R6341" i="4"/>
  <c r="Q6341" i="4"/>
  <c r="P6341" i="4"/>
  <c r="O6341" i="4"/>
  <c r="N6341" i="4"/>
  <c r="M6341" i="4"/>
  <c r="U6340" i="4"/>
  <c r="T6340" i="4"/>
  <c r="S6340" i="4"/>
  <c r="R6340" i="4"/>
  <c r="Q6340" i="4"/>
  <c r="P6340" i="4"/>
  <c r="O6340" i="4"/>
  <c r="N6340" i="4"/>
  <c r="M6340" i="4"/>
  <c r="U6339" i="4"/>
  <c r="T6339" i="4"/>
  <c r="S6339" i="4"/>
  <c r="R6339" i="4"/>
  <c r="Q6339" i="4"/>
  <c r="P6339" i="4"/>
  <c r="O6339" i="4"/>
  <c r="N6339" i="4"/>
  <c r="M6339" i="4"/>
  <c r="U6338" i="4"/>
  <c r="T6338" i="4"/>
  <c r="S6338" i="4"/>
  <c r="R6338" i="4"/>
  <c r="Q6338" i="4"/>
  <c r="P6338" i="4"/>
  <c r="O6338" i="4"/>
  <c r="N6338" i="4"/>
  <c r="M6338" i="4"/>
  <c r="U6337" i="4"/>
  <c r="T6337" i="4"/>
  <c r="S6337" i="4"/>
  <c r="R6337" i="4"/>
  <c r="Q6337" i="4"/>
  <c r="P6337" i="4"/>
  <c r="O6337" i="4"/>
  <c r="N6337" i="4"/>
  <c r="M6337" i="4"/>
  <c r="U6336" i="4"/>
  <c r="T6336" i="4"/>
  <c r="S6336" i="4"/>
  <c r="R6336" i="4"/>
  <c r="Q6336" i="4"/>
  <c r="P6336" i="4"/>
  <c r="O6336" i="4"/>
  <c r="N6336" i="4"/>
  <c r="M6336" i="4"/>
  <c r="U6335" i="4"/>
  <c r="T6335" i="4"/>
  <c r="S6335" i="4"/>
  <c r="R6335" i="4"/>
  <c r="Q6335" i="4"/>
  <c r="P6335" i="4"/>
  <c r="O6335" i="4"/>
  <c r="N6335" i="4"/>
  <c r="M6335" i="4"/>
  <c r="U6334" i="4"/>
  <c r="T6334" i="4"/>
  <c r="S6334" i="4"/>
  <c r="R6334" i="4"/>
  <c r="Q6334" i="4"/>
  <c r="P6334" i="4"/>
  <c r="O6334" i="4"/>
  <c r="N6334" i="4"/>
  <c r="M6334" i="4"/>
  <c r="U6333" i="4"/>
  <c r="T6333" i="4"/>
  <c r="S6333" i="4"/>
  <c r="R6333" i="4"/>
  <c r="Q6333" i="4"/>
  <c r="P6333" i="4"/>
  <c r="O6333" i="4"/>
  <c r="N6333" i="4"/>
  <c r="M6333" i="4"/>
  <c r="U6332" i="4"/>
  <c r="T6332" i="4"/>
  <c r="S6332" i="4"/>
  <c r="R6332" i="4"/>
  <c r="Q6332" i="4"/>
  <c r="P6332" i="4"/>
  <c r="O6332" i="4"/>
  <c r="N6332" i="4"/>
  <c r="M6332" i="4"/>
  <c r="U6331" i="4"/>
  <c r="T6331" i="4"/>
  <c r="S6331" i="4"/>
  <c r="R6331" i="4"/>
  <c r="Q6331" i="4"/>
  <c r="P6331" i="4"/>
  <c r="O6331" i="4"/>
  <c r="N6331" i="4"/>
  <c r="M6331" i="4"/>
  <c r="U6330" i="4"/>
  <c r="T6330" i="4"/>
  <c r="S6330" i="4"/>
  <c r="R6330" i="4"/>
  <c r="Q6330" i="4"/>
  <c r="P6330" i="4"/>
  <c r="O6330" i="4"/>
  <c r="N6330" i="4"/>
  <c r="M6330" i="4"/>
  <c r="U6329" i="4"/>
  <c r="T6329" i="4"/>
  <c r="S6329" i="4"/>
  <c r="R6329" i="4"/>
  <c r="Q6329" i="4"/>
  <c r="P6329" i="4"/>
  <c r="O6329" i="4"/>
  <c r="N6329" i="4"/>
  <c r="M6329" i="4"/>
  <c r="U6328" i="4"/>
  <c r="T6328" i="4"/>
  <c r="S6328" i="4"/>
  <c r="R6328" i="4"/>
  <c r="Q6328" i="4"/>
  <c r="P6328" i="4"/>
  <c r="O6328" i="4"/>
  <c r="N6328" i="4"/>
  <c r="M6328" i="4"/>
  <c r="U6327" i="4"/>
  <c r="T6327" i="4"/>
  <c r="S6327" i="4"/>
  <c r="R6327" i="4"/>
  <c r="Q6327" i="4"/>
  <c r="P6327" i="4"/>
  <c r="O6327" i="4"/>
  <c r="N6327" i="4"/>
  <c r="M6327" i="4"/>
  <c r="U6326" i="4"/>
  <c r="T6326" i="4"/>
  <c r="S6326" i="4"/>
  <c r="R6326" i="4"/>
  <c r="Q6326" i="4"/>
  <c r="P6326" i="4"/>
  <c r="O6326" i="4"/>
  <c r="N6326" i="4"/>
  <c r="M6326" i="4"/>
  <c r="U6325" i="4"/>
  <c r="T6325" i="4"/>
  <c r="S6325" i="4"/>
  <c r="R6325" i="4"/>
  <c r="Q6325" i="4"/>
  <c r="P6325" i="4"/>
  <c r="O6325" i="4"/>
  <c r="N6325" i="4"/>
  <c r="M6325" i="4"/>
  <c r="U6324" i="4"/>
  <c r="T6324" i="4"/>
  <c r="S6324" i="4"/>
  <c r="R6324" i="4"/>
  <c r="Q6324" i="4"/>
  <c r="P6324" i="4"/>
  <c r="O6324" i="4"/>
  <c r="N6324" i="4"/>
  <c r="M6324" i="4"/>
  <c r="U6323" i="4"/>
  <c r="T6323" i="4"/>
  <c r="S6323" i="4"/>
  <c r="R6323" i="4"/>
  <c r="Q6323" i="4"/>
  <c r="P6323" i="4"/>
  <c r="O6323" i="4"/>
  <c r="N6323" i="4"/>
  <c r="M6323" i="4"/>
  <c r="U6322" i="4"/>
  <c r="T6322" i="4"/>
  <c r="S6322" i="4"/>
  <c r="R6322" i="4"/>
  <c r="Q6322" i="4"/>
  <c r="P6322" i="4"/>
  <c r="O6322" i="4"/>
  <c r="N6322" i="4"/>
  <c r="M6322" i="4"/>
  <c r="U6321" i="4"/>
  <c r="T6321" i="4"/>
  <c r="S6321" i="4"/>
  <c r="R6321" i="4"/>
  <c r="Q6321" i="4"/>
  <c r="P6321" i="4"/>
  <c r="O6321" i="4"/>
  <c r="N6321" i="4"/>
  <c r="M6321" i="4"/>
  <c r="U6320" i="4"/>
  <c r="T6320" i="4"/>
  <c r="S6320" i="4"/>
  <c r="R6320" i="4"/>
  <c r="Q6320" i="4"/>
  <c r="P6320" i="4"/>
  <c r="O6320" i="4"/>
  <c r="N6320" i="4"/>
  <c r="M6320" i="4"/>
  <c r="U6319" i="4"/>
  <c r="T6319" i="4"/>
  <c r="S6319" i="4"/>
  <c r="R6319" i="4"/>
  <c r="Q6319" i="4"/>
  <c r="P6319" i="4"/>
  <c r="O6319" i="4"/>
  <c r="N6319" i="4"/>
  <c r="M6319" i="4"/>
  <c r="U6318" i="4"/>
  <c r="T6318" i="4"/>
  <c r="S6318" i="4"/>
  <c r="R6318" i="4"/>
  <c r="Q6318" i="4"/>
  <c r="P6318" i="4"/>
  <c r="O6318" i="4"/>
  <c r="N6318" i="4"/>
  <c r="M6318" i="4"/>
  <c r="U6317" i="4"/>
  <c r="T6317" i="4"/>
  <c r="S6317" i="4"/>
  <c r="R6317" i="4"/>
  <c r="Q6317" i="4"/>
  <c r="P6317" i="4"/>
  <c r="O6317" i="4"/>
  <c r="N6317" i="4"/>
  <c r="M6317" i="4"/>
  <c r="U6316" i="4"/>
  <c r="T6316" i="4"/>
  <c r="S6316" i="4"/>
  <c r="R6316" i="4"/>
  <c r="Q6316" i="4"/>
  <c r="P6316" i="4"/>
  <c r="O6316" i="4"/>
  <c r="N6316" i="4"/>
  <c r="M6316" i="4"/>
  <c r="U6315" i="4"/>
  <c r="T6315" i="4"/>
  <c r="S6315" i="4"/>
  <c r="R6315" i="4"/>
  <c r="Q6315" i="4"/>
  <c r="P6315" i="4"/>
  <c r="O6315" i="4"/>
  <c r="N6315" i="4"/>
  <c r="M6315" i="4"/>
  <c r="U6314" i="4"/>
  <c r="T6314" i="4"/>
  <c r="S6314" i="4"/>
  <c r="R6314" i="4"/>
  <c r="Q6314" i="4"/>
  <c r="P6314" i="4"/>
  <c r="O6314" i="4"/>
  <c r="N6314" i="4"/>
  <c r="M6314" i="4"/>
  <c r="U6313" i="4"/>
  <c r="T6313" i="4"/>
  <c r="S6313" i="4"/>
  <c r="R6313" i="4"/>
  <c r="Q6313" i="4"/>
  <c r="P6313" i="4"/>
  <c r="O6313" i="4"/>
  <c r="N6313" i="4"/>
  <c r="M6313" i="4"/>
  <c r="U6312" i="4"/>
  <c r="T6312" i="4"/>
  <c r="S6312" i="4"/>
  <c r="R6312" i="4"/>
  <c r="Q6312" i="4"/>
  <c r="P6312" i="4"/>
  <c r="O6312" i="4"/>
  <c r="N6312" i="4"/>
  <c r="M6312" i="4"/>
  <c r="U6311" i="4"/>
  <c r="T6311" i="4"/>
  <c r="S6311" i="4"/>
  <c r="R6311" i="4"/>
  <c r="Q6311" i="4"/>
  <c r="P6311" i="4"/>
  <c r="O6311" i="4"/>
  <c r="N6311" i="4"/>
  <c r="M6311" i="4"/>
  <c r="U6310" i="4"/>
  <c r="T6310" i="4"/>
  <c r="S6310" i="4"/>
  <c r="R6310" i="4"/>
  <c r="Q6310" i="4"/>
  <c r="P6310" i="4"/>
  <c r="O6310" i="4"/>
  <c r="N6310" i="4"/>
  <c r="M6310" i="4"/>
  <c r="U6309" i="4"/>
  <c r="T6309" i="4"/>
  <c r="S6309" i="4"/>
  <c r="R6309" i="4"/>
  <c r="Q6309" i="4"/>
  <c r="P6309" i="4"/>
  <c r="O6309" i="4"/>
  <c r="N6309" i="4"/>
  <c r="M6309" i="4"/>
  <c r="U6308" i="4"/>
  <c r="T6308" i="4"/>
  <c r="S6308" i="4"/>
  <c r="R6308" i="4"/>
  <c r="Q6308" i="4"/>
  <c r="P6308" i="4"/>
  <c r="O6308" i="4"/>
  <c r="N6308" i="4"/>
  <c r="M6308" i="4"/>
  <c r="U6307" i="4"/>
  <c r="T6307" i="4"/>
  <c r="S6307" i="4"/>
  <c r="R6307" i="4"/>
  <c r="Q6307" i="4"/>
  <c r="P6307" i="4"/>
  <c r="O6307" i="4"/>
  <c r="N6307" i="4"/>
  <c r="M6307" i="4"/>
  <c r="U6306" i="4"/>
  <c r="T6306" i="4"/>
  <c r="S6306" i="4"/>
  <c r="R6306" i="4"/>
  <c r="Q6306" i="4"/>
  <c r="P6306" i="4"/>
  <c r="O6306" i="4"/>
  <c r="N6306" i="4"/>
  <c r="M6306" i="4"/>
  <c r="U6305" i="4"/>
  <c r="T6305" i="4"/>
  <c r="S6305" i="4"/>
  <c r="R6305" i="4"/>
  <c r="Q6305" i="4"/>
  <c r="P6305" i="4"/>
  <c r="O6305" i="4"/>
  <c r="N6305" i="4"/>
  <c r="M6305" i="4"/>
  <c r="U6304" i="4"/>
  <c r="T6304" i="4"/>
  <c r="S6304" i="4"/>
  <c r="R6304" i="4"/>
  <c r="Q6304" i="4"/>
  <c r="P6304" i="4"/>
  <c r="O6304" i="4"/>
  <c r="N6304" i="4"/>
  <c r="M6304" i="4"/>
  <c r="U6303" i="4"/>
  <c r="T6303" i="4"/>
  <c r="S6303" i="4"/>
  <c r="R6303" i="4"/>
  <c r="Q6303" i="4"/>
  <c r="P6303" i="4"/>
  <c r="O6303" i="4"/>
  <c r="N6303" i="4"/>
  <c r="M6303" i="4"/>
  <c r="U6302" i="4"/>
  <c r="T6302" i="4"/>
  <c r="S6302" i="4"/>
  <c r="R6302" i="4"/>
  <c r="Q6302" i="4"/>
  <c r="P6302" i="4"/>
  <c r="O6302" i="4"/>
  <c r="N6302" i="4"/>
  <c r="M6302" i="4"/>
  <c r="U6301" i="4"/>
  <c r="T6301" i="4"/>
  <c r="S6301" i="4"/>
  <c r="R6301" i="4"/>
  <c r="Q6301" i="4"/>
  <c r="P6301" i="4"/>
  <c r="O6301" i="4"/>
  <c r="N6301" i="4"/>
  <c r="M6301" i="4"/>
  <c r="U6300" i="4"/>
  <c r="T6300" i="4"/>
  <c r="S6300" i="4"/>
  <c r="R6300" i="4"/>
  <c r="Q6300" i="4"/>
  <c r="P6300" i="4"/>
  <c r="O6300" i="4"/>
  <c r="N6300" i="4"/>
  <c r="M6300" i="4"/>
  <c r="U6299" i="4"/>
  <c r="T6299" i="4"/>
  <c r="S6299" i="4"/>
  <c r="R6299" i="4"/>
  <c r="Q6299" i="4"/>
  <c r="P6299" i="4"/>
  <c r="O6299" i="4"/>
  <c r="N6299" i="4"/>
  <c r="M6299" i="4"/>
  <c r="U6298" i="4"/>
  <c r="T6298" i="4"/>
  <c r="S6298" i="4"/>
  <c r="R6298" i="4"/>
  <c r="Q6298" i="4"/>
  <c r="P6298" i="4"/>
  <c r="O6298" i="4"/>
  <c r="N6298" i="4"/>
  <c r="M6298" i="4"/>
  <c r="U6297" i="4"/>
  <c r="T6297" i="4"/>
  <c r="S6297" i="4"/>
  <c r="R6297" i="4"/>
  <c r="Q6297" i="4"/>
  <c r="P6297" i="4"/>
  <c r="O6297" i="4"/>
  <c r="N6297" i="4"/>
  <c r="M6297" i="4"/>
  <c r="U6296" i="4"/>
  <c r="T6296" i="4"/>
  <c r="S6296" i="4"/>
  <c r="R6296" i="4"/>
  <c r="Q6296" i="4"/>
  <c r="P6296" i="4"/>
  <c r="O6296" i="4"/>
  <c r="N6296" i="4"/>
  <c r="M6296" i="4"/>
  <c r="U6295" i="4"/>
  <c r="T6295" i="4"/>
  <c r="S6295" i="4"/>
  <c r="R6295" i="4"/>
  <c r="Q6295" i="4"/>
  <c r="P6295" i="4"/>
  <c r="O6295" i="4"/>
  <c r="N6295" i="4"/>
  <c r="M6295" i="4"/>
  <c r="U6294" i="4"/>
  <c r="T6294" i="4"/>
  <c r="S6294" i="4"/>
  <c r="R6294" i="4"/>
  <c r="Q6294" i="4"/>
  <c r="P6294" i="4"/>
  <c r="O6294" i="4"/>
  <c r="N6294" i="4"/>
  <c r="M6294" i="4"/>
  <c r="U6293" i="4"/>
  <c r="T6293" i="4"/>
  <c r="S6293" i="4"/>
  <c r="R6293" i="4"/>
  <c r="Q6293" i="4"/>
  <c r="P6293" i="4"/>
  <c r="O6293" i="4"/>
  <c r="N6293" i="4"/>
  <c r="M6293" i="4"/>
  <c r="U6292" i="4"/>
  <c r="T6292" i="4"/>
  <c r="S6292" i="4"/>
  <c r="R6292" i="4"/>
  <c r="Q6292" i="4"/>
  <c r="P6292" i="4"/>
  <c r="O6292" i="4"/>
  <c r="N6292" i="4"/>
  <c r="M6292" i="4"/>
  <c r="U6291" i="4"/>
  <c r="T6291" i="4"/>
  <c r="S6291" i="4"/>
  <c r="R6291" i="4"/>
  <c r="Q6291" i="4"/>
  <c r="P6291" i="4"/>
  <c r="O6291" i="4"/>
  <c r="N6291" i="4"/>
  <c r="M6291" i="4"/>
  <c r="U6290" i="4"/>
  <c r="T6290" i="4"/>
  <c r="S6290" i="4"/>
  <c r="R6290" i="4"/>
  <c r="Q6290" i="4"/>
  <c r="P6290" i="4"/>
  <c r="O6290" i="4"/>
  <c r="N6290" i="4"/>
  <c r="M6290" i="4"/>
  <c r="U6289" i="4"/>
  <c r="T6289" i="4"/>
  <c r="S6289" i="4"/>
  <c r="R6289" i="4"/>
  <c r="Q6289" i="4"/>
  <c r="P6289" i="4"/>
  <c r="O6289" i="4"/>
  <c r="N6289" i="4"/>
  <c r="M6289" i="4"/>
  <c r="U6288" i="4"/>
  <c r="T6288" i="4"/>
  <c r="S6288" i="4"/>
  <c r="R6288" i="4"/>
  <c r="Q6288" i="4"/>
  <c r="P6288" i="4"/>
  <c r="O6288" i="4"/>
  <c r="N6288" i="4"/>
  <c r="M6288" i="4"/>
  <c r="U6287" i="4"/>
  <c r="T6287" i="4"/>
  <c r="S6287" i="4"/>
  <c r="R6287" i="4"/>
  <c r="Q6287" i="4"/>
  <c r="P6287" i="4"/>
  <c r="O6287" i="4"/>
  <c r="N6287" i="4"/>
  <c r="M6287" i="4"/>
  <c r="U6286" i="4"/>
  <c r="T6286" i="4"/>
  <c r="S6286" i="4"/>
  <c r="R6286" i="4"/>
  <c r="Q6286" i="4"/>
  <c r="P6286" i="4"/>
  <c r="O6286" i="4"/>
  <c r="N6286" i="4"/>
  <c r="M6286" i="4"/>
  <c r="U6285" i="4"/>
  <c r="T6285" i="4"/>
  <c r="S6285" i="4"/>
  <c r="R6285" i="4"/>
  <c r="Q6285" i="4"/>
  <c r="P6285" i="4"/>
  <c r="O6285" i="4"/>
  <c r="N6285" i="4"/>
  <c r="M6285" i="4"/>
  <c r="U6284" i="4"/>
  <c r="T6284" i="4"/>
  <c r="S6284" i="4"/>
  <c r="R6284" i="4"/>
  <c r="Q6284" i="4"/>
  <c r="P6284" i="4"/>
  <c r="O6284" i="4"/>
  <c r="N6284" i="4"/>
  <c r="M6284" i="4"/>
  <c r="U6283" i="4"/>
  <c r="T6283" i="4"/>
  <c r="S6283" i="4"/>
  <c r="R6283" i="4"/>
  <c r="Q6283" i="4"/>
  <c r="P6283" i="4"/>
  <c r="O6283" i="4"/>
  <c r="N6283" i="4"/>
  <c r="M6283" i="4"/>
  <c r="U6282" i="4"/>
  <c r="T6282" i="4"/>
  <c r="S6282" i="4"/>
  <c r="R6282" i="4"/>
  <c r="Q6282" i="4"/>
  <c r="P6282" i="4"/>
  <c r="O6282" i="4"/>
  <c r="N6282" i="4"/>
  <c r="M6282" i="4"/>
  <c r="U6281" i="4"/>
  <c r="T6281" i="4"/>
  <c r="S6281" i="4"/>
  <c r="R6281" i="4"/>
  <c r="Q6281" i="4"/>
  <c r="P6281" i="4"/>
  <c r="O6281" i="4"/>
  <c r="N6281" i="4"/>
  <c r="M6281" i="4"/>
  <c r="U6280" i="4"/>
  <c r="T6280" i="4"/>
  <c r="S6280" i="4"/>
  <c r="R6280" i="4"/>
  <c r="Q6280" i="4"/>
  <c r="P6280" i="4"/>
  <c r="O6280" i="4"/>
  <c r="N6280" i="4"/>
  <c r="M6280" i="4"/>
  <c r="U6279" i="4"/>
  <c r="T6279" i="4"/>
  <c r="S6279" i="4"/>
  <c r="R6279" i="4"/>
  <c r="Q6279" i="4"/>
  <c r="P6279" i="4"/>
  <c r="O6279" i="4"/>
  <c r="N6279" i="4"/>
  <c r="M6279" i="4"/>
  <c r="U6278" i="4"/>
  <c r="T6278" i="4"/>
  <c r="S6278" i="4"/>
  <c r="R6278" i="4"/>
  <c r="Q6278" i="4"/>
  <c r="P6278" i="4"/>
  <c r="O6278" i="4"/>
  <c r="N6278" i="4"/>
  <c r="M6278" i="4"/>
  <c r="U6277" i="4"/>
  <c r="T6277" i="4"/>
  <c r="S6277" i="4"/>
  <c r="R6277" i="4"/>
  <c r="Q6277" i="4"/>
  <c r="P6277" i="4"/>
  <c r="O6277" i="4"/>
  <c r="N6277" i="4"/>
  <c r="M6277" i="4"/>
  <c r="U6276" i="4"/>
  <c r="T6276" i="4"/>
  <c r="S6276" i="4"/>
  <c r="R6276" i="4"/>
  <c r="Q6276" i="4"/>
  <c r="P6276" i="4"/>
  <c r="O6276" i="4"/>
  <c r="N6276" i="4"/>
  <c r="M6276" i="4"/>
  <c r="U6275" i="4"/>
  <c r="T6275" i="4"/>
  <c r="S6275" i="4"/>
  <c r="R6275" i="4"/>
  <c r="Q6275" i="4"/>
  <c r="P6275" i="4"/>
  <c r="O6275" i="4"/>
  <c r="N6275" i="4"/>
  <c r="M6275" i="4"/>
  <c r="U6274" i="4"/>
  <c r="T6274" i="4"/>
  <c r="S6274" i="4"/>
  <c r="R6274" i="4"/>
  <c r="Q6274" i="4"/>
  <c r="P6274" i="4"/>
  <c r="O6274" i="4"/>
  <c r="N6274" i="4"/>
  <c r="M6274" i="4"/>
  <c r="U6273" i="4"/>
  <c r="T6273" i="4"/>
  <c r="S6273" i="4"/>
  <c r="R6273" i="4"/>
  <c r="Q6273" i="4"/>
  <c r="P6273" i="4"/>
  <c r="O6273" i="4"/>
  <c r="N6273" i="4"/>
  <c r="M6273" i="4"/>
  <c r="U6272" i="4"/>
  <c r="T6272" i="4"/>
  <c r="S6272" i="4"/>
  <c r="R6272" i="4"/>
  <c r="Q6272" i="4"/>
  <c r="P6272" i="4"/>
  <c r="O6272" i="4"/>
  <c r="N6272" i="4"/>
  <c r="M6272" i="4"/>
  <c r="U6271" i="4"/>
  <c r="T6271" i="4"/>
  <c r="S6271" i="4"/>
  <c r="R6271" i="4"/>
  <c r="Q6271" i="4"/>
  <c r="P6271" i="4"/>
  <c r="O6271" i="4"/>
  <c r="N6271" i="4"/>
  <c r="M6271" i="4"/>
  <c r="U6270" i="4"/>
  <c r="T6270" i="4"/>
  <c r="S6270" i="4"/>
  <c r="R6270" i="4"/>
  <c r="Q6270" i="4"/>
  <c r="P6270" i="4"/>
  <c r="O6270" i="4"/>
  <c r="N6270" i="4"/>
  <c r="M6270" i="4"/>
  <c r="U6269" i="4"/>
  <c r="T6269" i="4"/>
  <c r="S6269" i="4"/>
  <c r="R6269" i="4"/>
  <c r="Q6269" i="4"/>
  <c r="P6269" i="4"/>
  <c r="O6269" i="4"/>
  <c r="N6269" i="4"/>
  <c r="M6269" i="4"/>
  <c r="U6268" i="4"/>
  <c r="T6268" i="4"/>
  <c r="S6268" i="4"/>
  <c r="R6268" i="4"/>
  <c r="Q6268" i="4"/>
  <c r="P6268" i="4"/>
  <c r="O6268" i="4"/>
  <c r="N6268" i="4"/>
  <c r="M6268" i="4"/>
  <c r="U6267" i="4"/>
  <c r="T6267" i="4"/>
  <c r="S6267" i="4"/>
  <c r="R6267" i="4"/>
  <c r="Q6267" i="4"/>
  <c r="P6267" i="4"/>
  <c r="O6267" i="4"/>
  <c r="N6267" i="4"/>
  <c r="M6267" i="4"/>
  <c r="U6266" i="4"/>
  <c r="T6266" i="4"/>
  <c r="S6266" i="4"/>
  <c r="R6266" i="4"/>
  <c r="Q6266" i="4"/>
  <c r="P6266" i="4"/>
  <c r="O6266" i="4"/>
  <c r="N6266" i="4"/>
  <c r="M6266" i="4"/>
  <c r="U6265" i="4"/>
  <c r="T6265" i="4"/>
  <c r="S6265" i="4"/>
  <c r="R6265" i="4"/>
  <c r="Q6265" i="4"/>
  <c r="P6265" i="4"/>
  <c r="O6265" i="4"/>
  <c r="N6265" i="4"/>
  <c r="M6265" i="4"/>
  <c r="U6264" i="4"/>
  <c r="T6264" i="4"/>
  <c r="S6264" i="4"/>
  <c r="R6264" i="4"/>
  <c r="Q6264" i="4"/>
  <c r="P6264" i="4"/>
  <c r="O6264" i="4"/>
  <c r="N6264" i="4"/>
  <c r="M6264" i="4"/>
  <c r="U6263" i="4"/>
  <c r="T6263" i="4"/>
  <c r="S6263" i="4"/>
  <c r="R6263" i="4"/>
  <c r="Q6263" i="4"/>
  <c r="P6263" i="4"/>
  <c r="O6263" i="4"/>
  <c r="N6263" i="4"/>
  <c r="M6263" i="4"/>
  <c r="U6262" i="4"/>
  <c r="T6262" i="4"/>
  <c r="S6262" i="4"/>
  <c r="R6262" i="4"/>
  <c r="Q6262" i="4"/>
  <c r="P6262" i="4"/>
  <c r="O6262" i="4"/>
  <c r="N6262" i="4"/>
  <c r="M6262" i="4"/>
  <c r="U6261" i="4"/>
  <c r="T6261" i="4"/>
  <c r="S6261" i="4"/>
  <c r="R6261" i="4"/>
  <c r="Q6261" i="4"/>
  <c r="P6261" i="4"/>
  <c r="O6261" i="4"/>
  <c r="N6261" i="4"/>
  <c r="M6261" i="4"/>
  <c r="U6260" i="4"/>
  <c r="T6260" i="4"/>
  <c r="S6260" i="4"/>
  <c r="R6260" i="4"/>
  <c r="Q6260" i="4"/>
  <c r="P6260" i="4"/>
  <c r="O6260" i="4"/>
  <c r="N6260" i="4"/>
  <c r="M6260" i="4"/>
  <c r="U6259" i="4"/>
  <c r="T6259" i="4"/>
  <c r="S6259" i="4"/>
  <c r="R6259" i="4"/>
  <c r="Q6259" i="4"/>
  <c r="P6259" i="4"/>
  <c r="O6259" i="4"/>
  <c r="N6259" i="4"/>
  <c r="M6259" i="4"/>
  <c r="U6258" i="4"/>
  <c r="T6258" i="4"/>
  <c r="S6258" i="4"/>
  <c r="R6258" i="4"/>
  <c r="Q6258" i="4"/>
  <c r="P6258" i="4"/>
  <c r="O6258" i="4"/>
  <c r="N6258" i="4"/>
  <c r="M6258" i="4"/>
  <c r="U6257" i="4"/>
  <c r="T6257" i="4"/>
  <c r="S6257" i="4"/>
  <c r="R6257" i="4"/>
  <c r="Q6257" i="4"/>
  <c r="P6257" i="4"/>
  <c r="O6257" i="4"/>
  <c r="N6257" i="4"/>
  <c r="M6257" i="4"/>
  <c r="U6256" i="4"/>
  <c r="T6256" i="4"/>
  <c r="S6256" i="4"/>
  <c r="R6256" i="4"/>
  <c r="Q6256" i="4"/>
  <c r="P6256" i="4"/>
  <c r="O6256" i="4"/>
  <c r="N6256" i="4"/>
  <c r="M6256" i="4"/>
  <c r="U6255" i="4"/>
  <c r="T6255" i="4"/>
  <c r="S6255" i="4"/>
  <c r="R6255" i="4"/>
  <c r="Q6255" i="4"/>
  <c r="P6255" i="4"/>
  <c r="O6255" i="4"/>
  <c r="N6255" i="4"/>
  <c r="M6255" i="4"/>
  <c r="U6254" i="4"/>
  <c r="T6254" i="4"/>
  <c r="S6254" i="4"/>
  <c r="R6254" i="4"/>
  <c r="Q6254" i="4"/>
  <c r="P6254" i="4"/>
  <c r="O6254" i="4"/>
  <c r="N6254" i="4"/>
  <c r="M6254" i="4"/>
  <c r="U6253" i="4"/>
  <c r="T6253" i="4"/>
  <c r="S6253" i="4"/>
  <c r="R6253" i="4"/>
  <c r="Q6253" i="4"/>
  <c r="P6253" i="4"/>
  <c r="O6253" i="4"/>
  <c r="N6253" i="4"/>
  <c r="M6253" i="4"/>
  <c r="U6252" i="4"/>
  <c r="T6252" i="4"/>
  <c r="S6252" i="4"/>
  <c r="R6252" i="4"/>
  <c r="Q6252" i="4"/>
  <c r="P6252" i="4"/>
  <c r="O6252" i="4"/>
  <c r="N6252" i="4"/>
  <c r="M6252" i="4"/>
  <c r="U6251" i="4"/>
  <c r="T6251" i="4"/>
  <c r="S6251" i="4"/>
  <c r="R6251" i="4"/>
  <c r="Q6251" i="4"/>
  <c r="P6251" i="4"/>
  <c r="O6251" i="4"/>
  <c r="N6251" i="4"/>
  <c r="M6251" i="4"/>
  <c r="U6250" i="4"/>
  <c r="T6250" i="4"/>
  <c r="S6250" i="4"/>
  <c r="R6250" i="4"/>
  <c r="Q6250" i="4"/>
  <c r="P6250" i="4"/>
  <c r="O6250" i="4"/>
  <c r="N6250" i="4"/>
  <c r="M6250" i="4"/>
  <c r="U6249" i="4"/>
  <c r="T6249" i="4"/>
  <c r="S6249" i="4"/>
  <c r="R6249" i="4"/>
  <c r="Q6249" i="4"/>
  <c r="P6249" i="4"/>
  <c r="O6249" i="4"/>
  <c r="N6249" i="4"/>
  <c r="M6249" i="4"/>
  <c r="U6248" i="4"/>
  <c r="T6248" i="4"/>
  <c r="S6248" i="4"/>
  <c r="R6248" i="4"/>
  <c r="Q6248" i="4"/>
  <c r="P6248" i="4"/>
  <c r="O6248" i="4"/>
  <c r="N6248" i="4"/>
  <c r="M6248" i="4"/>
  <c r="U6247" i="4"/>
  <c r="T6247" i="4"/>
  <c r="S6247" i="4"/>
  <c r="R6247" i="4"/>
  <c r="Q6247" i="4"/>
  <c r="P6247" i="4"/>
  <c r="O6247" i="4"/>
  <c r="N6247" i="4"/>
  <c r="M6247" i="4"/>
  <c r="U6246" i="4"/>
  <c r="T6246" i="4"/>
  <c r="S6246" i="4"/>
  <c r="R6246" i="4"/>
  <c r="Q6246" i="4"/>
  <c r="P6246" i="4"/>
  <c r="O6246" i="4"/>
  <c r="N6246" i="4"/>
  <c r="M6246" i="4"/>
  <c r="U6245" i="4"/>
  <c r="T6245" i="4"/>
  <c r="S6245" i="4"/>
  <c r="R6245" i="4"/>
  <c r="Q6245" i="4"/>
  <c r="P6245" i="4"/>
  <c r="O6245" i="4"/>
  <c r="N6245" i="4"/>
  <c r="M6245" i="4"/>
  <c r="U6244" i="4"/>
  <c r="T6244" i="4"/>
  <c r="S6244" i="4"/>
  <c r="R6244" i="4"/>
  <c r="Q6244" i="4"/>
  <c r="P6244" i="4"/>
  <c r="O6244" i="4"/>
  <c r="N6244" i="4"/>
  <c r="M6244" i="4"/>
  <c r="U6243" i="4"/>
  <c r="T6243" i="4"/>
  <c r="S6243" i="4"/>
  <c r="R6243" i="4"/>
  <c r="Q6243" i="4"/>
  <c r="P6243" i="4"/>
  <c r="O6243" i="4"/>
  <c r="N6243" i="4"/>
  <c r="M6243" i="4"/>
  <c r="U6242" i="4"/>
  <c r="T6242" i="4"/>
  <c r="S6242" i="4"/>
  <c r="R6242" i="4"/>
  <c r="Q6242" i="4"/>
  <c r="P6242" i="4"/>
  <c r="O6242" i="4"/>
  <c r="N6242" i="4"/>
  <c r="M6242" i="4"/>
  <c r="U6241" i="4"/>
  <c r="T6241" i="4"/>
  <c r="S6241" i="4"/>
  <c r="R6241" i="4"/>
  <c r="Q6241" i="4"/>
  <c r="P6241" i="4"/>
  <c r="O6241" i="4"/>
  <c r="N6241" i="4"/>
  <c r="M6241" i="4"/>
  <c r="U6240" i="4"/>
  <c r="T6240" i="4"/>
  <c r="S6240" i="4"/>
  <c r="R6240" i="4"/>
  <c r="Q6240" i="4"/>
  <c r="P6240" i="4"/>
  <c r="O6240" i="4"/>
  <c r="N6240" i="4"/>
  <c r="M6240" i="4"/>
  <c r="U6239" i="4"/>
  <c r="T6239" i="4"/>
  <c r="S6239" i="4"/>
  <c r="R6239" i="4"/>
  <c r="Q6239" i="4"/>
  <c r="P6239" i="4"/>
  <c r="O6239" i="4"/>
  <c r="N6239" i="4"/>
  <c r="M6239" i="4"/>
  <c r="U6238" i="4"/>
  <c r="T6238" i="4"/>
  <c r="S6238" i="4"/>
  <c r="R6238" i="4"/>
  <c r="Q6238" i="4"/>
  <c r="P6238" i="4"/>
  <c r="O6238" i="4"/>
  <c r="N6238" i="4"/>
  <c r="M6238" i="4"/>
  <c r="U6237" i="4"/>
  <c r="T6237" i="4"/>
  <c r="S6237" i="4"/>
  <c r="R6237" i="4"/>
  <c r="Q6237" i="4"/>
  <c r="P6237" i="4"/>
  <c r="O6237" i="4"/>
  <c r="N6237" i="4"/>
  <c r="M6237" i="4"/>
  <c r="U6236" i="4"/>
  <c r="T6236" i="4"/>
  <c r="S6236" i="4"/>
  <c r="R6236" i="4"/>
  <c r="Q6236" i="4"/>
  <c r="P6236" i="4"/>
  <c r="O6236" i="4"/>
  <c r="N6236" i="4"/>
  <c r="M6236" i="4"/>
  <c r="U6235" i="4"/>
  <c r="T6235" i="4"/>
  <c r="S6235" i="4"/>
  <c r="R6235" i="4"/>
  <c r="Q6235" i="4"/>
  <c r="P6235" i="4"/>
  <c r="O6235" i="4"/>
  <c r="N6235" i="4"/>
  <c r="M6235" i="4"/>
  <c r="U6234" i="4"/>
  <c r="T6234" i="4"/>
  <c r="S6234" i="4"/>
  <c r="R6234" i="4"/>
  <c r="Q6234" i="4"/>
  <c r="P6234" i="4"/>
  <c r="O6234" i="4"/>
  <c r="N6234" i="4"/>
  <c r="M6234" i="4"/>
  <c r="U6233" i="4"/>
  <c r="T6233" i="4"/>
  <c r="S6233" i="4"/>
  <c r="R6233" i="4"/>
  <c r="Q6233" i="4"/>
  <c r="P6233" i="4"/>
  <c r="O6233" i="4"/>
  <c r="N6233" i="4"/>
  <c r="M6233" i="4"/>
  <c r="U6232" i="4"/>
  <c r="T6232" i="4"/>
  <c r="S6232" i="4"/>
  <c r="R6232" i="4"/>
  <c r="Q6232" i="4"/>
  <c r="P6232" i="4"/>
  <c r="O6232" i="4"/>
  <c r="N6232" i="4"/>
  <c r="M6232" i="4"/>
  <c r="U6231" i="4"/>
  <c r="T6231" i="4"/>
  <c r="S6231" i="4"/>
  <c r="R6231" i="4"/>
  <c r="Q6231" i="4"/>
  <c r="P6231" i="4"/>
  <c r="O6231" i="4"/>
  <c r="N6231" i="4"/>
  <c r="M6231" i="4"/>
  <c r="U6230" i="4"/>
  <c r="T6230" i="4"/>
  <c r="S6230" i="4"/>
  <c r="R6230" i="4"/>
  <c r="Q6230" i="4"/>
  <c r="P6230" i="4"/>
  <c r="O6230" i="4"/>
  <c r="N6230" i="4"/>
  <c r="M6230" i="4"/>
  <c r="U6229" i="4"/>
  <c r="T6229" i="4"/>
  <c r="S6229" i="4"/>
  <c r="R6229" i="4"/>
  <c r="Q6229" i="4"/>
  <c r="P6229" i="4"/>
  <c r="O6229" i="4"/>
  <c r="N6229" i="4"/>
  <c r="M6229" i="4"/>
  <c r="U6228" i="4"/>
  <c r="T6228" i="4"/>
  <c r="S6228" i="4"/>
  <c r="R6228" i="4"/>
  <c r="Q6228" i="4"/>
  <c r="P6228" i="4"/>
  <c r="O6228" i="4"/>
  <c r="N6228" i="4"/>
  <c r="M6228" i="4"/>
  <c r="U6227" i="4"/>
  <c r="T6227" i="4"/>
  <c r="S6227" i="4"/>
  <c r="R6227" i="4"/>
  <c r="Q6227" i="4"/>
  <c r="P6227" i="4"/>
  <c r="O6227" i="4"/>
  <c r="N6227" i="4"/>
  <c r="M6227" i="4"/>
  <c r="U6226" i="4"/>
  <c r="T6226" i="4"/>
  <c r="S6226" i="4"/>
  <c r="R6226" i="4"/>
  <c r="Q6226" i="4"/>
  <c r="P6226" i="4"/>
  <c r="O6226" i="4"/>
  <c r="N6226" i="4"/>
  <c r="M6226" i="4"/>
  <c r="U6225" i="4"/>
  <c r="T6225" i="4"/>
  <c r="S6225" i="4"/>
  <c r="R6225" i="4"/>
  <c r="Q6225" i="4"/>
  <c r="P6225" i="4"/>
  <c r="O6225" i="4"/>
  <c r="N6225" i="4"/>
  <c r="M6225" i="4"/>
  <c r="U6224" i="4"/>
  <c r="T6224" i="4"/>
  <c r="S6224" i="4"/>
  <c r="R6224" i="4"/>
  <c r="Q6224" i="4"/>
  <c r="P6224" i="4"/>
  <c r="O6224" i="4"/>
  <c r="N6224" i="4"/>
  <c r="M6224" i="4"/>
  <c r="U6223" i="4"/>
  <c r="T6223" i="4"/>
  <c r="S6223" i="4"/>
  <c r="R6223" i="4"/>
  <c r="Q6223" i="4"/>
  <c r="P6223" i="4"/>
  <c r="O6223" i="4"/>
  <c r="N6223" i="4"/>
  <c r="M6223" i="4"/>
  <c r="U6222" i="4"/>
  <c r="T6222" i="4"/>
  <c r="S6222" i="4"/>
  <c r="R6222" i="4"/>
  <c r="Q6222" i="4"/>
  <c r="P6222" i="4"/>
  <c r="O6222" i="4"/>
  <c r="N6222" i="4"/>
  <c r="M6222" i="4"/>
  <c r="U6221" i="4"/>
  <c r="T6221" i="4"/>
  <c r="S6221" i="4"/>
  <c r="R6221" i="4"/>
  <c r="Q6221" i="4"/>
  <c r="P6221" i="4"/>
  <c r="O6221" i="4"/>
  <c r="N6221" i="4"/>
  <c r="M6221" i="4"/>
  <c r="U6220" i="4"/>
  <c r="T6220" i="4"/>
  <c r="S6220" i="4"/>
  <c r="R6220" i="4"/>
  <c r="Q6220" i="4"/>
  <c r="P6220" i="4"/>
  <c r="O6220" i="4"/>
  <c r="N6220" i="4"/>
  <c r="M6220" i="4"/>
  <c r="U6219" i="4"/>
  <c r="T6219" i="4"/>
  <c r="S6219" i="4"/>
  <c r="R6219" i="4"/>
  <c r="Q6219" i="4"/>
  <c r="P6219" i="4"/>
  <c r="O6219" i="4"/>
  <c r="N6219" i="4"/>
  <c r="M6219" i="4"/>
  <c r="U6218" i="4"/>
  <c r="T6218" i="4"/>
  <c r="S6218" i="4"/>
  <c r="R6218" i="4"/>
  <c r="Q6218" i="4"/>
  <c r="P6218" i="4"/>
  <c r="O6218" i="4"/>
  <c r="N6218" i="4"/>
  <c r="M6218" i="4"/>
  <c r="U6217" i="4"/>
  <c r="T6217" i="4"/>
  <c r="S6217" i="4"/>
  <c r="R6217" i="4"/>
  <c r="Q6217" i="4"/>
  <c r="P6217" i="4"/>
  <c r="O6217" i="4"/>
  <c r="N6217" i="4"/>
  <c r="M6217" i="4"/>
  <c r="U6216" i="4"/>
  <c r="T6216" i="4"/>
  <c r="S6216" i="4"/>
  <c r="R6216" i="4"/>
  <c r="Q6216" i="4"/>
  <c r="P6216" i="4"/>
  <c r="O6216" i="4"/>
  <c r="N6216" i="4"/>
  <c r="M6216" i="4"/>
  <c r="U6215" i="4"/>
  <c r="T6215" i="4"/>
  <c r="S6215" i="4"/>
  <c r="R6215" i="4"/>
  <c r="Q6215" i="4"/>
  <c r="P6215" i="4"/>
  <c r="O6215" i="4"/>
  <c r="N6215" i="4"/>
  <c r="M6215" i="4"/>
  <c r="U6214" i="4"/>
  <c r="T6214" i="4"/>
  <c r="S6214" i="4"/>
  <c r="R6214" i="4"/>
  <c r="Q6214" i="4"/>
  <c r="P6214" i="4"/>
  <c r="O6214" i="4"/>
  <c r="N6214" i="4"/>
  <c r="M6214" i="4"/>
  <c r="U6213" i="4"/>
  <c r="T6213" i="4"/>
  <c r="S6213" i="4"/>
  <c r="R6213" i="4"/>
  <c r="Q6213" i="4"/>
  <c r="P6213" i="4"/>
  <c r="O6213" i="4"/>
  <c r="N6213" i="4"/>
  <c r="M6213" i="4"/>
  <c r="U6212" i="4"/>
  <c r="T6212" i="4"/>
  <c r="S6212" i="4"/>
  <c r="R6212" i="4"/>
  <c r="Q6212" i="4"/>
  <c r="P6212" i="4"/>
  <c r="O6212" i="4"/>
  <c r="N6212" i="4"/>
  <c r="M6212" i="4"/>
  <c r="U6211" i="4"/>
  <c r="T6211" i="4"/>
  <c r="S6211" i="4"/>
  <c r="R6211" i="4"/>
  <c r="Q6211" i="4"/>
  <c r="P6211" i="4"/>
  <c r="O6211" i="4"/>
  <c r="N6211" i="4"/>
  <c r="M6211" i="4"/>
  <c r="U6210" i="4"/>
  <c r="T6210" i="4"/>
  <c r="S6210" i="4"/>
  <c r="R6210" i="4"/>
  <c r="Q6210" i="4"/>
  <c r="P6210" i="4"/>
  <c r="O6210" i="4"/>
  <c r="N6210" i="4"/>
  <c r="M6210" i="4"/>
  <c r="U6209" i="4"/>
  <c r="T6209" i="4"/>
  <c r="S6209" i="4"/>
  <c r="R6209" i="4"/>
  <c r="Q6209" i="4"/>
  <c r="P6209" i="4"/>
  <c r="O6209" i="4"/>
  <c r="N6209" i="4"/>
  <c r="M6209" i="4"/>
  <c r="U6208" i="4"/>
  <c r="T6208" i="4"/>
  <c r="S6208" i="4"/>
  <c r="R6208" i="4"/>
  <c r="Q6208" i="4"/>
  <c r="P6208" i="4"/>
  <c r="O6208" i="4"/>
  <c r="N6208" i="4"/>
  <c r="M6208" i="4"/>
  <c r="U6207" i="4"/>
  <c r="T6207" i="4"/>
  <c r="S6207" i="4"/>
  <c r="R6207" i="4"/>
  <c r="Q6207" i="4"/>
  <c r="P6207" i="4"/>
  <c r="O6207" i="4"/>
  <c r="N6207" i="4"/>
  <c r="M6207" i="4"/>
  <c r="U6206" i="4"/>
  <c r="T6206" i="4"/>
  <c r="S6206" i="4"/>
  <c r="R6206" i="4"/>
  <c r="Q6206" i="4"/>
  <c r="P6206" i="4"/>
  <c r="O6206" i="4"/>
  <c r="N6206" i="4"/>
  <c r="M6206" i="4"/>
  <c r="U6205" i="4"/>
  <c r="T6205" i="4"/>
  <c r="S6205" i="4"/>
  <c r="R6205" i="4"/>
  <c r="Q6205" i="4"/>
  <c r="P6205" i="4"/>
  <c r="O6205" i="4"/>
  <c r="N6205" i="4"/>
  <c r="M6205" i="4"/>
  <c r="U6204" i="4"/>
  <c r="T6204" i="4"/>
  <c r="S6204" i="4"/>
  <c r="R6204" i="4"/>
  <c r="Q6204" i="4"/>
  <c r="P6204" i="4"/>
  <c r="O6204" i="4"/>
  <c r="N6204" i="4"/>
  <c r="M6204" i="4"/>
  <c r="U6203" i="4"/>
  <c r="T6203" i="4"/>
  <c r="S6203" i="4"/>
  <c r="R6203" i="4"/>
  <c r="Q6203" i="4"/>
  <c r="P6203" i="4"/>
  <c r="O6203" i="4"/>
  <c r="N6203" i="4"/>
  <c r="M6203" i="4"/>
  <c r="U6202" i="4"/>
  <c r="T6202" i="4"/>
  <c r="S6202" i="4"/>
  <c r="R6202" i="4"/>
  <c r="Q6202" i="4"/>
  <c r="P6202" i="4"/>
  <c r="O6202" i="4"/>
  <c r="N6202" i="4"/>
  <c r="M6202" i="4"/>
  <c r="U6201" i="4"/>
  <c r="T6201" i="4"/>
  <c r="S6201" i="4"/>
  <c r="R6201" i="4"/>
  <c r="Q6201" i="4"/>
  <c r="P6201" i="4"/>
  <c r="O6201" i="4"/>
  <c r="N6201" i="4"/>
  <c r="M6201" i="4"/>
  <c r="U6200" i="4"/>
  <c r="T6200" i="4"/>
  <c r="S6200" i="4"/>
  <c r="R6200" i="4"/>
  <c r="Q6200" i="4"/>
  <c r="P6200" i="4"/>
  <c r="O6200" i="4"/>
  <c r="N6200" i="4"/>
  <c r="M6200" i="4"/>
  <c r="U6199" i="4"/>
  <c r="T6199" i="4"/>
  <c r="S6199" i="4"/>
  <c r="R6199" i="4"/>
  <c r="Q6199" i="4"/>
  <c r="P6199" i="4"/>
  <c r="O6199" i="4"/>
  <c r="N6199" i="4"/>
  <c r="M6199" i="4"/>
  <c r="U6198" i="4"/>
  <c r="T6198" i="4"/>
  <c r="S6198" i="4"/>
  <c r="R6198" i="4"/>
  <c r="Q6198" i="4"/>
  <c r="P6198" i="4"/>
  <c r="O6198" i="4"/>
  <c r="N6198" i="4"/>
  <c r="M6198" i="4"/>
  <c r="U6197" i="4"/>
  <c r="T6197" i="4"/>
  <c r="S6197" i="4"/>
  <c r="R6197" i="4"/>
  <c r="Q6197" i="4"/>
  <c r="P6197" i="4"/>
  <c r="O6197" i="4"/>
  <c r="N6197" i="4"/>
  <c r="M6197" i="4"/>
  <c r="U6196" i="4"/>
  <c r="T6196" i="4"/>
  <c r="S6196" i="4"/>
  <c r="R6196" i="4"/>
  <c r="Q6196" i="4"/>
  <c r="P6196" i="4"/>
  <c r="O6196" i="4"/>
  <c r="N6196" i="4"/>
  <c r="M6196" i="4"/>
  <c r="U6195" i="4"/>
  <c r="T6195" i="4"/>
  <c r="S6195" i="4"/>
  <c r="R6195" i="4"/>
  <c r="Q6195" i="4"/>
  <c r="P6195" i="4"/>
  <c r="O6195" i="4"/>
  <c r="N6195" i="4"/>
  <c r="M6195" i="4"/>
  <c r="U6194" i="4"/>
  <c r="T6194" i="4"/>
  <c r="S6194" i="4"/>
  <c r="R6194" i="4"/>
  <c r="Q6194" i="4"/>
  <c r="P6194" i="4"/>
  <c r="O6194" i="4"/>
  <c r="N6194" i="4"/>
  <c r="M6194" i="4"/>
  <c r="U6193" i="4"/>
  <c r="T6193" i="4"/>
  <c r="S6193" i="4"/>
  <c r="R6193" i="4"/>
  <c r="Q6193" i="4"/>
  <c r="P6193" i="4"/>
  <c r="O6193" i="4"/>
  <c r="N6193" i="4"/>
  <c r="M6193" i="4"/>
  <c r="U6192" i="4"/>
  <c r="T6192" i="4"/>
  <c r="S6192" i="4"/>
  <c r="R6192" i="4"/>
  <c r="Q6192" i="4"/>
  <c r="P6192" i="4"/>
  <c r="O6192" i="4"/>
  <c r="N6192" i="4"/>
  <c r="M6192" i="4"/>
  <c r="U6191" i="4"/>
  <c r="T6191" i="4"/>
  <c r="S6191" i="4"/>
  <c r="R6191" i="4"/>
  <c r="Q6191" i="4"/>
  <c r="P6191" i="4"/>
  <c r="O6191" i="4"/>
  <c r="N6191" i="4"/>
  <c r="M6191" i="4"/>
  <c r="U6190" i="4"/>
  <c r="T6190" i="4"/>
  <c r="S6190" i="4"/>
  <c r="R6190" i="4"/>
  <c r="Q6190" i="4"/>
  <c r="P6190" i="4"/>
  <c r="O6190" i="4"/>
  <c r="N6190" i="4"/>
  <c r="M6190" i="4"/>
  <c r="U6189" i="4"/>
  <c r="T6189" i="4"/>
  <c r="S6189" i="4"/>
  <c r="R6189" i="4"/>
  <c r="Q6189" i="4"/>
  <c r="P6189" i="4"/>
  <c r="O6189" i="4"/>
  <c r="N6189" i="4"/>
  <c r="M6189" i="4"/>
  <c r="U6188" i="4"/>
  <c r="T6188" i="4"/>
  <c r="S6188" i="4"/>
  <c r="R6188" i="4"/>
  <c r="Q6188" i="4"/>
  <c r="P6188" i="4"/>
  <c r="O6188" i="4"/>
  <c r="N6188" i="4"/>
  <c r="M6188" i="4"/>
  <c r="U6187" i="4"/>
  <c r="T6187" i="4"/>
  <c r="S6187" i="4"/>
  <c r="R6187" i="4"/>
  <c r="Q6187" i="4"/>
  <c r="P6187" i="4"/>
  <c r="O6187" i="4"/>
  <c r="N6187" i="4"/>
  <c r="M6187" i="4"/>
  <c r="U6186" i="4"/>
  <c r="T6186" i="4"/>
  <c r="S6186" i="4"/>
  <c r="R6186" i="4"/>
  <c r="Q6186" i="4"/>
  <c r="P6186" i="4"/>
  <c r="O6186" i="4"/>
  <c r="N6186" i="4"/>
  <c r="M6186" i="4"/>
  <c r="U6185" i="4"/>
  <c r="T6185" i="4"/>
  <c r="S6185" i="4"/>
  <c r="R6185" i="4"/>
  <c r="Q6185" i="4"/>
  <c r="P6185" i="4"/>
  <c r="O6185" i="4"/>
  <c r="N6185" i="4"/>
  <c r="M6185" i="4"/>
  <c r="U6184" i="4"/>
  <c r="T6184" i="4"/>
  <c r="S6184" i="4"/>
  <c r="R6184" i="4"/>
  <c r="Q6184" i="4"/>
  <c r="P6184" i="4"/>
  <c r="O6184" i="4"/>
  <c r="N6184" i="4"/>
  <c r="M6184" i="4"/>
  <c r="U6183" i="4"/>
  <c r="T6183" i="4"/>
  <c r="S6183" i="4"/>
  <c r="R6183" i="4"/>
  <c r="Q6183" i="4"/>
  <c r="P6183" i="4"/>
  <c r="O6183" i="4"/>
  <c r="N6183" i="4"/>
  <c r="M6183" i="4"/>
  <c r="U6182" i="4"/>
  <c r="T6182" i="4"/>
  <c r="S6182" i="4"/>
  <c r="R6182" i="4"/>
  <c r="Q6182" i="4"/>
  <c r="P6182" i="4"/>
  <c r="O6182" i="4"/>
  <c r="N6182" i="4"/>
  <c r="M6182" i="4"/>
  <c r="U6181" i="4"/>
  <c r="T6181" i="4"/>
  <c r="S6181" i="4"/>
  <c r="R6181" i="4"/>
  <c r="Q6181" i="4"/>
  <c r="P6181" i="4"/>
  <c r="O6181" i="4"/>
  <c r="N6181" i="4"/>
  <c r="M6181" i="4"/>
  <c r="U6180" i="4"/>
  <c r="T6180" i="4"/>
  <c r="S6180" i="4"/>
  <c r="R6180" i="4"/>
  <c r="Q6180" i="4"/>
  <c r="P6180" i="4"/>
  <c r="O6180" i="4"/>
  <c r="N6180" i="4"/>
  <c r="M6180" i="4"/>
  <c r="U6179" i="4"/>
  <c r="T6179" i="4"/>
  <c r="S6179" i="4"/>
  <c r="R6179" i="4"/>
  <c r="Q6179" i="4"/>
  <c r="P6179" i="4"/>
  <c r="O6179" i="4"/>
  <c r="N6179" i="4"/>
  <c r="M6179" i="4"/>
  <c r="U6178" i="4"/>
  <c r="T6178" i="4"/>
  <c r="S6178" i="4"/>
  <c r="R6178" i="4"/>
  <c r="Q6178" i="4"/>
  <c r="P6178" i="4"/>
  <c r="O6178" i="4"/>
  <c r="N6178" i="4"/>
  <c r="M6178" i="4"/>
  <c r="U6177" i="4"/>
  <c r="T6177" i="4"/>
  <c r="S6177" i="4"/>
  <c r="R6177" i="4"/>
  <c r="Q6177" i="4"/>
  <c r="P6177" i="4"/>
  <c r="O6177" i="4"/>
  <c r="N6177" i="4"/>
  <c r="M6177" i="4"/>
  <c r="U6176" i="4"/>
  <c r="T6176" i="4"/>
  <c r="S6176" i="4"/>
  <c r="R6176" i="4"/>
  <c r="Q6176" i="4"/>
  <c r="P6176" i="4"/>
  <c r="O6176" i="4"/>
  <c r="N6176" i="4"/>
  <c r="M6176" i="4"/>
  <c r="U6175" i="4"/>
  <c r="T6175" i="4"/>
  <c r="S6175" i="4"/>
  <c r="R6175" i="4"/>
  <c r="Q6175" i="4"/>
  <c r="P6175" i="4"/>
  <c r="O6175" i="4"/>
  <c r="N6175" i="4"/>
  <c r="M6175" i="4"/>
  <c r="U6174" i="4"/>
  <c r="T6174" i="4"/>
  <c r="S6174" i="4"/>
  <c r="R6174" i="4"/>
  <c r="Q6174" i="4"/>
  <c r="P6174" i="4"/>
  <c r="O6174" i="4"/>
  <c r="N6174" i="4"/>
  <c r="M6174" i="4"/>
  <c r="U6173" i="4"/>
  <c r="T6173" i="4"/>
  <c r="S6173" i="4"/>
  <c r="R6173" i="4"/>
  <c r="Q6173" i="4"/>
  <c r="P6173" i="4"/>
  <c r="O6173" i="4"/>
  <c r="N6173" i="4"/>
  <c r="M6173" i="4"/>
  <c r="U6172" i="4"/>
  <c r="T6172" i="4"/>
  <c r="S6172" i="4"/>
  <c r="R6172" i="4"/>
  <c r="Q6172" i="4"/>
  <c r="P6172" i="4"/>
  <c r="O6172" i="4"/>
  <c r="N6172" i="4"/>
  <c r="M6172" i="4"/>
  <c r="U6171" i="4"/>
  <c r="T6171" i="4"/>
  <c r="S6171" i="4"/>
  <c r="R6171" i="4"/>
  <c r="Q6171" i="4"/>
  <c r="P6171" i="4"/>
  <c r="O6171" i="4"/>
  <c r="N6171" i="4"/>
  <c r="M6171" i="4"/>
  <c r="U6170" i="4"/>
  <c r="T6170" i="4"/>
  <c r="S6170" i="4"/>
  <c r="R6170" i="4"/>
  <c r="Q6170" i="4"/>
  <c r="P6170" i="4"/>
  <c r="O6170" i="4"/>
  <c r="N6170" i="4"/>
  <c r="M6170" i="4"/>
  <c r="U6169" i="4"/>
  <c r="T6169" i="4"/>
  <c r="S6169" i="4"/>
  <c r="R6169" i="4"/>
  <c r="Q6169" i="4"/>
  <c r="P6169" i="4"/>
  <c r="O6169" i="4"/>
  <c r="N6169" i="4"/>
  <c r="M6169" i="4"/>
  <c r="U6168" i="4"/>
  <c r="T6168" i="4"/>
  <c r="S6168" i="4"/>
  <c r="R6168" i="4"/>
  <c r="Q6168" i="4"/>
  <c r="P6168" i="4"/>
  <c r="O6168" i="4"/>
  <c r="N6168" i="4"/>
  <c r="M6168" i="4"/>
  <c r="U6167" i="4"/>
  <c r="T6167" i="4"/>
  <c r="S6167" i="4"/>
  <c r="R6167" i="4"/>
  <c r="Q6167" i="4"/>
  <c r="P6167" i="4"/>
  <c r="O6167" i="4"/>
  <c r="N6167" i="4"/>
  <c r="M6167" i="4"/>
  <c r="U6166" i="4"/>
  <c r="T6166" i="4"/>
  <c r="S6166" i="4"/>
  <c r="R6166" i="4"/>
  <c r="Q6166" i="4"/>
  <c r="P6166" i="4"/>
  <c r="O6166" i="4"/>
  <c r="N6166" i="4"/>
  <c r="M6166" i="4"/>
  <c r="U6165" i="4"/>
  <c r="T6165" i="4"/>
  <c r="S6165" i="4"/>
  <c r="R6165" i="4"/>
  <c r="Q6165" i="4"/>
  <c r="P6165" i="4"/>
  <c r="O6165" i="4"/>
  <c r="N6165" i="4"/>
  <c r="M6165" i="4"/>
  <c r="U6164" i="4"/>
  <c r="T6164" i="4"/>
  <c r="S6164" i="4"/>
  <c r="R6164" i="4"/>
  <c r="Q6164" i="4"/>
  <c r="P6164" i="4"/>
  <c r="O6164" i="4"/>
  <c r="N6164" i="4"/>
  <c r="M6164" i="4"/>
  <c r="U6163" i="4"/>
  <c r="T6163" i="4"/>
  <c r="S6163" i="4"/>
  <c r="R6163" i="4"/>
  <c r="Q6163" i="4"/>
  <c r="P6163" i="4"/>
  <c r="O6163" i="4"/>
  <c r="N6163" i="4"/>
  <c r="M6163" i="4"/>
  <c r="U6162" i="4"/>
  <c r="T6162" i="4"/>
  <c r="S6162" i="4"/>
  <c r="R6162" i="4"/>
  <c r="Q6162" i="4"/>
  <c r="P6162" i="4"/>
  <c r="O6162" i="4"/>
  <c r="N6162" i="4"/>
  <c r="M6162" i="4"/>
  <c r="U6161" i="4"/>
  <c r="T6161" i="4"/>
  <c r="S6161" i="4"/>
  <c r="R6161" i="4"/>
  <c r="Q6161" i="4"/>
  <c r="P6161" i="4"/>
  <c r="O6161" i="4"/>
  <c r="N6161" i="4"/>
  <c r="M6161" i="4"/>
  <c r="U6160" i="4"/>
  <c r="T6160" i="4"/>
  <c r="S6160" i="4"/>
  <c r="R6160" i="4"/>
  <c r="Q6160" i="4"/>
  <c r="P6160" i="4"/>
  <c r="O6160" i="4"/>
  <c r="N6160" i="4"/>
  <c r="M6160" i="4"/>
  <c r="U6159" i="4"/>
  <c r="T6159" i="4"/>
  <c r="S6159" i="4"/>
  <c r="R6159" i="4"/>
  <c r="Q6159" i="4"/>
  <c r="P6159" i="4"/>
  <c r="O6159" i="4"/>
  <c r="N6159" i="4"/>
  <c r="M6159" i="4"/>
  <c r="U6158" i="4"/>
  <c r="T6158" i="4"/>
  <c r="S6158" i="4"/>
  <c r="R6158" i="4"/>
  <c r="Q6158" i="4"/>
  <c r="P6158" i="4"/>
  <c r="O6158" i="4"/>
  <c r="N6158" i="4"/>
  <c r="M6158" i="4"/>
  <c r="U6157" i="4"/>
  <c r="T6157" i="4"/>
  <c r="S6157" i="4"/>
  <c r="R6157" i="4"/>
  <c r="Q6157" i="4"/>
  <c r="P6157" i="4"/>
  <c r="O6157" i="4"/>
  <c r="N6157" i="4"/>
  <c r="M6157" i="4"/>
  <c r="U6156" i="4"/>
  <c r="T6156" i="4"/>
  <c r="S6156" i="4"/>
  <c r="R6156" i="4"/>
  <c r="Q6156" i="4"/>
  <c r="P6156" i="4"/>
  <c r="O6156" i="4"/>
  <c r="N6156" i="4"/>
  <c r="M6156" i="4"/>
  <c r="U6155" i="4"/>
  <c r="T6155" i="4"/>
  <c r="S6155" i="4"/>
  <c r="R6155" i="4"/>
  <c r="Q6155" i="4"/>
  <c r="P6155" i="4"/>
  <c r="O6155" i="4"/>
  <c r="N6155" i="4"/>
  <c r="M6155" i="4"/>
  <c r="U6154" i="4"/>
  <c r="T6154" i="4"/>
  <c r="S6154" i="4"/>
  <c r="R6154" i="4"/>
  <c r="Q6154" i="4"/>
  <c r="P6154" i="4"/>
  <c r="O6154" i="4"/>
  <c r="N6154" i="4"/>
  <c r="M6154" i="4"/>
  <c r="U6153" i="4"/>
  <c r="T6153" i="4"/>
  <c r="S6153" i="4"/>
  <c r="R6153" i="4"/>
  <c r="Q6153" i="4"/>
  <c r="P6153" i="4"/>
  <c r="O6153" i="4"/>
  <c r="N6153" i="4"/>
  <c r="M6153" i="4"/>
  <c r="U6152" i="4"/>
  <c r="T6152" i="4"/>
  <c r="S6152" i="4"/>
  <c r="R6152" i="4"/>
  <c r="Q6152" i="4"/>
  <c r="P6152" i="4"/>
  <c r="O6152" i="4"/>
  <c r="N6152" i="4"/>
  <c r="M6152" i="4"/>
  <c r="U6151" i="4"/>
  <c r="T6151" i="4"/>
  <c r="S6151" i="4"/>
  <c r="R6151" i="4"/>
  <c r="Q6151" i="4"/>
  <c r="P6151" i="4"/>
  <c r="O6151" i="4"/>
  <c r="N6151" i="4"/>
  <c r="M6151" i="4"/>
  <c r="U6150" i="4"/>
  <c r="T6150" i="4"/>
  <c r="S6150" i="4"/>
  <c r="R6150" i="4"/>
  <c r="Q6150" i="4"/>
  <c r="P6150" i="4"/>
  <c r="O6150" i="4"/>
  <c r="N6150" i="4"/>
  <c r="M6150" i="4"/>
  <c r="U6149" i="4"/>
  <c r="T6149" i="4"/>
  <c r="S6149" i="4"/>
  <c r="R6149" i="4"/>
  <c r="Q6149" i="4"/>
  <c r="P6149" i="4"/>
  <c r="O6149" i="4"/>
  <c r="N6149" i="4"/>
  <c r="M6149" i="4"/>
  <c r="U6148" i="4"/>
  <c r="T6148" i="4"/>
  <c r="S6148" i="4"/>
  <c r="R6148" i="4"/>
  <c r="Q6148" i="4"/>
  <c r="P6148" i="4"/>
  <c r="O6148" i="4"/>
  <c r="N6148" i="4"/>
  <c r="M6148" i="4"/>
  <c r="U6147" i="4"/>
  <c r="T6147" i="4"/>
  <c r="S6147" i="4"/>
  <c r="R6147" i="4"/>
  <c r="Q6147" i="4"/>
  <c r="P6147" i="4"/>
  <c r="O6147" i="4"/>
  <c r="N6147" i="4"/>
  <c r="M6147" i="4"/>
  <c r="U6146" i="4"/>
  <c r="T6146" i="4"/>
  <c r="S6146" i="4"/>
  <c r="R6146" i="4"/>
  <c r="Q6146" i="4"/>
  <c r="P6146" i="4"/>
  <c r="O6146" i="4"/>
  <c r="N6146" i="4"/>
  <c r="M6146" i="4"/>
  <c r="U6145" i="4"/>
  <c r="T6145" i="4"/>
  <c r="S6145" i="4"/>
  <c r="R6145" i="4"/>
  <c r="Q6145" i="4"/>
  <c r="P6145" i="4"/>
  <c r="O6145" i="4"/>
  <c r="N6145" i="4"/>
  <c r="M6145" i="4"/>
  <c r="U6144" i="4"/>
  <c r="T6144" i="4"/>
  <c r="S6144" i="4"/>
  <c r="R6144" i="4"/>
  <c r="Q6144" i="4"/>
  <c r="P6144" i="4"/>
  <c r="O6144" i="4"/>
  <c r="N6144" i="4"/>
  <c r="M6144" i="4"/>
  <c r="U6143" i="4"/>
  <c r="T6143" i="4"/>
  <c r="S6143" i="4"/>
  <c r="R6143" i="4"/>
  <c r="Q6143" i="4"/>
  <c r="P6143" i="4"/>
  <c r="O6143" i="4"/>
  <c r="N6143" i="4"/>
  <c r="M6143" i="4"/>
  <c r="U6142" i="4"/>
  <c r="T6142" i="4"/>
  <c r="S6142" i="4"/>
  <c r="R6142" i="4"/>
  <c r="Q6142" i="4"/>
  <c r="P6142" i="4"/>
  <c r="O6142" i="4"/>
  <c r="N6142" i="4"/>
  <c r="M6142" i="4"/>
  <c r="U6141" i="4"/>
  <c r="T6141" i="4"/>
  <c r="S6141" i="4"/>
  <c r="R6141" i="4"/>
  <c r="Q6141" i="4"/>
  <c r="P6141" i="4"/>
  <c r="O6141" i="4"/>
  <c r="N6141" i="4"/>
  <c r="M6141" i="4"/>
  <c r="U6140" i="4"/>
  <c r="T6140" i="4"/>
  <c r="S6140" i="4"/>
  <c r="R6140" i="4"/>
  <c r="Q6140" i="4"/>
  <c r="P6140" i="4"/>
  <c r="O6140" i="4"/>
  <c r="N6140" i="4"/>
  <c r="M6140" i="4"/>
  <c r="U6139" i="4"/>
  <c r="T6139" i="4"/>
  <c r="S6139" i="4"/>
  <c r="R6139" i="4"/>
  <c r="Q6139" i="4"/>
  <c r="P6139" i="4"/>
  <c r="O6139" i="4"/>
  <c r="N6139" i="4"/>
  <c r="M6139" i="4"/>
  <c r="U6138" i="4"/>
  <c r="T6138" i="4"/>
  <c r="S6138" i="4"/>
  <c r="R6138" i="4"/>
  <c r="Q6138" i="4"/>
  <c r="P6138" i="4"/>
  <c r="O6138" i="4"/>
  <c r="N6138" i="4"/>
  <c r="M6138" i="4"/>
  <c r="U6137" i="4"/>
  <c r="T6137" i="4"/>
  <c r="S6137" i="4"/>
  <c r="R6137" i="4"/>
  <c r="Q6137" i="4"/>
  <c r="P6137" i="4"/>
  <c r="O6137" i="4"/>
  <c r="N6137" i="4"/>
  <c r="M6137" i="4"/>
  <c r="U6136" i="4"/>
  <c r="T6136" i="4"/>
  <c r="S6136" i="4"/>
  <c r="R6136" i="4"/>
  <c r="Q6136" i="4"/>
  <c r="P6136" i="4"/>
  <c r="O6136" i="4"/>
  <c r="N6136" i="4"/>
  <c r="M6136" i="4"/>
  <c r="U6135" i="4"/>
  <c r="T6135" i="4"/>
  <c r="S6135" i="4"/>
  <c r="R6135" i="4"/>
  <c r="Q6135" i="4"/>
  <c r="P6135" i="4"/>
  <c r="O6135" i="4"/>
  <c r="N6135" i="4"/>
  <c r="M6135" i="4"/>
  <c r="U6134" i="4"/>
  <c r="T6134" i="4"/>
  <c r="S6134" i="4"/>
  <c r="R6134" i="4"/>
  <c r="Q6134" i="4"/>
  <c r="P6134" i="4"/>
  <c r="O6134" i="4"/>
  <c r="N6134" i="4"/>
  <c r="M6134" i="4"/>
  <c r="U6133" i="4"/>
  <c r="T6133" i="4"/>
  <c r="S6133" i="4"/>
  <c r="R6133" i="4"/>
  <c r="Q6133" i="4"/>
  <c r="P6133" i="4"/>
  <c r="O6133" i="4"/>
  <c r="N6133" i="4"/>
  <c r="M6133" i="4"/>
  <c r="U6132" i="4"/>
  <c r="T6132" i="4"/>
  <c r="S6132" i="4"/>
  <c r="R6132" i="4"/>
  <c r="Q6132" i="4"/>
  <c r="P6132" i="4"/>
  <c r="O6132" i="4"/>
  <c r="N6132" i="4"/>
  <c r="M6132" i="4"/>
  <c r="U6131" i="4"/>
  <c r="T6131" i="4"/>
  <c r="S6131" i="4"/>
  <c r="R6131" i="4"/>
  <c r="Q6131" i="4"/>
  <c r="P6131" i="4"/>
  <c r="O6131" i="4"/>
  <c r="N6131" i="4"/>
  <c r="M6131" i="4"/>
  <c r="U6130" i="4"/>
  <c r="T6130" i="4"/>
  <c r="S6130" i="4"/>
  <c r="R6130" i="4"/>
  <c r="Q6130" i="4"/>
  <c r="P6130" i="4"/>
  <c r="O6130" i="4"/>
  <c r="N6130" i="4"/>
  <c r="M6130" i="4"/>
  <c r="U6129" i="4"/>
  <c r="T6129" i="4"/>
  <c r="S6129" i="4"/>
  <c r="R6129" i="4"/>
  <c r="Q6129" i="4"/>
  <c r="P6129" i="4"/>
  <c r="O6129" i="4"/>
  <c r="N6129" i="4"/>
  <c r="M6129" i="4"/>
  <c r="U6128" i="4"/>
  <c r="T6128" i="4"/>
  <c r="S6128" i="4"/>
  <c r="R6128" i="4"/>
  <c r="Q6128" i="4"/>
  <c r="P6128" i="4"/>
  <c r="O6128" i="4"/>
  <c r="N6128" i="4"/>
  <c r="M6128" i="4"/>
  <c r="U6127" i="4"/>
  <c r="T6127" i="4"/>
  <c r="S6127" i="4"/>
  <c r="R6127" i="4"/>
  <c r="Q6127" i="4"/>
  <c r="P6127" i="4"/>
  <c r="O6127" i="4"/>
  <c r="N6127" i="4"/>
  <c r="M6127" i="4"/>
  <c r="U6126" i="4"/>
  <c r="T6126" i="4"/>
  <c r="S6126" i="4"/>
  <c r="R6126" i="4"/>
  <c r="Q6126" i="4"/>
  <c r="P6126" i="4"/>
  <c r="O6126" i="4"/>
  <c r="N6126" i="4"/>
  <c r="M6126" i="4"/>
  <c r="U6125" i="4"/>
  <c r="T6125" i="4"/>
  <c r="S6125" i="4"/>
  <c r="R6125" i="4"/>
  <c r="Q6125" i="4"/>
  <c r="P6125" i="4"/>
  <c r="O6125" i="4"/>
  <c r="N6125" i="4"/>
  <c r="M6125" i="4"/>
  <c r="U6124" i="4"/>
  <c r="T6124" i="4"/>
  <c r="S6124" i="4"/>
  <c r="R6124" i="4"/>
  <c r="Q6124" i="4"/>
  <c r="P6124" i="4"/>
  <c r="O6124" i="4"/>
  <c r="N6124" i="4"/>
  <c r="M6124" i="4"/>
  <c r="U6123" i="4"/>
  <c r="T6123" i="4"/>
  <c r="S6123" i="4"/>
  <c r="R6123" i="4"/>
  <c r="Q6123" i="4"/>
  <c r="P6123" i="4"/>
  <c r="O6123" i="4"/>
  <c r="N6123" i="4"/>
  <c r="M6123" i="4"/>
  <c r="U6122" i="4"/>
  <c r="T6122" i="4"/>
  <c r="S6122" i="4"/>
  <c r="R6122" i="4"/>
  <c r="Q6122" i="4"/>
  <c r="P6122" i="4"/>
  <c r="O6122" i="4"/>
  <c r="N6122" i="4"/>
  <c r="M6122" i="4"/>
  <c r="U6121" i="4"/>
  <c r="T6121" i="4"/>
  <c r="S6121" i="4"/>
  <c r="R6121" i="4"/>
  <c r="Q6121" i="4"/>
  <c r="P6121" i="4"/>
  <c r="O6121" i="4"/>
  <c r="N6121" i="4"/>
  <c r="M6121" i="4"/>
  <c r="U6120" i="4"/>
  <c r="T6120" i="4"/>
  <c r="S6120" i="4"/>
  <c r="R6120" i="4"/>
  <c r="Q6120" i="4"/>
  <c r="P6120" i="4"/>
  <c r="O6120" i="4"/>
  <c r="N6120" i="4"/>
  <c r="M6120" i="4"/>
  <c r="U6119" i="4"/>
  <c r="T6119" i="4"/>
  <c r="S6119" i="4"/>
  <c r="R6119" i="4"/>
  <c r="Q6119" i="4"/>
  <c r="P6119" i="4"/>
  <c r="O6119" i="4"/>
  <c r="N6119" i="4"/>
  <c r="M6119" i="4"/>
  <c r="U6118" i="4"/>
  <c r="T6118" i="4"/>
  <c r="S6118" i="4"/>
  <c r="R6118" i="4"/>
  <c r="Q6118" i="4"/>
  <c r="P6118" i="4"/>
  <c r="O6118" i="4"/>
  <c r="N6118" i="4"/>
  <c r="M6118" i="4"/>
  <c r="U6117" i="4"/>
  <c r="T6117" i="4"/>
  <c r="S6117" i="4"/>
  <c r="R6117" i="4"/>
  <c r="Q6117" i="4"/>
  <c r="P6117" i="4"/>
  <c r="O6117" i="4"/>
  <c r="N6117" i="4"/>
  <c r="M6117" i="4"/>
  <c r="U6116" i="4"/>
  <c r="T6116" i="4"/>
  <c r="S6116" i="4"/>
  <c r="R6116" i="4"/>
  <c r="Q6116" i="4"/>
  <c r="P6116" i="4"/>
  <c r="O6116" i="4"/>
  <c r="N6116" i="4"/>
  <c r="M6116" i="4"/>
  <c r="U6115" i="4"/>
  <c r="T6115" i="4"/>
  <c r="S6115" i="4"/>
  <c r="R6115" i="4"/>
  <c r="Q6115" i="4"/>
  <c r="P6115" i="4"/>
  <c r="O6115" i="4"/>
  <c r="N6115" i="4"/>
  <c r="M6115" i="4"/>
  <c r="U6114" i="4"/>
  <c r="T6114" i="4"/>
  <c r="S6114" i="4"/>
  <c r="R6114" i="4"/>
  <c r="Q6114" i="4"/>
  <c r="P6114" i="4"/>
  <c r="O6114" i="4"/>
  <c r="N6114" i="4"/>
  <c r="M6114" i="4"/>
  <c r="U6113" i="4"/>
  <c r="T6113" i="4"/>
  <c r="S6113" i="4"/>
  <c r="R6113" i="4"/>
  <c r="Q6113" i="4"/>
  <c r="P6113" i="4"/>
  <c r="O6113" i="4"/>
  <c r="N6113" i="4"/>
  <c r="M6113" i="4"/>
  <c r="U6112" i="4"/>
  <c r="T6112" i="4"/>
  <c r="S6112" i="4"/>
  <c r="R6112" i="4"/>
  <c r="Q6112" i="4"/>
  <c r="P6112" i="4"/>
  <c r="O6112" i="4"/>
  <c r="N6112" i="4"/>
  <c r="M6112" i="4"/>
  <c r="U6111" i="4"/>
  <c r="T6111" i="4"/>
  <c r="S6111" i="4"/>
  <c r="R6111" i="4"/>
  <c r="Q6111" i="4"/>
  <c r="P6111" i="4"/>
  <c r="O6111" i="4"/>
  <c r="N6111" i="4"/>
  <c r="M6111" i="4"/>
  <c r="U6110" i="4"/>
  <c r="T6110" i="4"/>
  <c r="S6110" i="4"/>
  <c r="R6110" i="4"/>
  <c r="Q6110" i="4"/>
  <c r="P6110" i="4"/>
  <c r="O6110" i="4"/>
  <c r="N6110" i="4"/>
  <c r="M6110" i="4"/>
  <c r="U6109" i="4"/>
  <c r="T6109" i="4"/>
  <c r="S6109" i="4"/>
  <c r="R6109" i="4"/>
  <c r="Q6109" i="4"/>
  <c r="P6109" i="4"/>
  <c r="O6109" i="4"/>
  <c r="N6109" i="4"/>
  <c r="M6109" i="4"/>
  <c r="U6108" i="4"/>
  <c r="T6108" i="4"/>
  <c r="S6108" i="4"/>
  <c r="R6108" i="4"/>
  <c r="Q6108" i="4"/>
  <c r="P6108" i="4"/>
  <c r="O6108" i="4"/>
  <c r="N6108" i="4"/>
  <c r="M6108" i="4"/>
  <c r="U6107" i="4"/>
  <c r="T6107" i="4"/>
  <c r="S6107" i="4"/>
  <c r="R6107" i="4"/>
  <c r="Q6107" i="4"/>
  <c r="P6107" i="4"/>
  <c r="O6107" i="4"/>
  <c r="N6107" i="4"/>
  <c r="M6107" i="4"/>
  <c r="U6106" i="4"/>
  <c r="T6106" i="4"/>
  <c r="S6106" i="4"/>
  <c r="R6106" i="4"/>
  <c r="Q6106" i="4"/>
  <c r="P6106" i="4"/>
  <c r="O6106" i="4"/>
  <c r="N6106" i="4"/>
  <c r="M6106" i="4"/>
  <c r="U6105" i="4"/>
  <c r="T6105" i="4"/>
  <c r="S6105" i="4"/>
  <c r="R6105" i="4"/>
  <c r="Q6105" i="4"/>
  <c r="P6105" i="4"/>
  <c r="O6105" i="4"/>
  <c r="N6105" i="4"/>
  <c r="M6105" i="4"/>
  <c r="U6104" i="4"/>
  <c r="T6104" i="4"/>
  <c r="S6104" i="4"/>
  <c r="R6104" i="4"/>
  <c r="Q6104" i="4"/>
  <c r="P6104" i="4"/>
  <c r="O6104" i="4"/>
  <c r="N6104" i="4"/>
  <c r="M6104" i="4"/>
  <c r="U6103" i="4"/>
  <c r="T6103" i="4"/>
  <c r="S6103" i="4"/>
  <c r="R6103" i="4"/>
  <c r="Q6103" i="4"/>
  <c r="P6103" i="4"/>
  <c r="O6103" i="4"/>
  <c r="N6103" i="4"/>
  <c r="M6103" i="4"/>
  <c r="U6102" i="4"/>
  <c r="T6102" i="4"/>
  <c r="S6102" i="4"/>
  <c r="R6102" i="4"/>
  <c r="Q6102" i="4"/>
  <c r="P6102" i="4"/>
  <c r="O6102" i="4"/>
  <c r="N6102" i="4"/>
  <c r="M6102" i="4"/>
  <c r="U6101" i="4"/>
  <c r="T6101" i="4"/>
  <c r="S6101" i="4"/>
  <c r="R6101" i="4"/>
  <c r="Q6101" i="4"/>
  <c r="P6101" i="4"/>
  <c r="O6101" i="4"/>
  <c r="N6101" i="4"/>
  <c r="M6101" i="4"/>
  <c r="U6100" i="4"/>
  <c r="T6100" i="4"/>
  <c r="S6100" i="4"/>
  <c r="R6100" i="4"/>
  <c r="Q6100" i="4"/>
  <c r="P6100" i="4"/>
  <c r="O6100" i="4"/>
  <c r="N6100" i="4"/>
  <c r="M6100" i="4"/>
  <c r="U6099" i="4"/>
  <c r="T6099" i="4"/>
  <c r="S6099" i="4"/>
  <c r="R6099" i="4"/>
  <c r="Q6099" i="4"/>
  <c r="P6099" i="4"/>
  <c r="O6099" i="4"/>
  <c r="N6099" i="4"/>
  <c r="M6099" i="4"/>
  <c r="U6098" i="4"/>
  <c r="T6098" i="4"/>
  <c r="S6098" i="4"/>
  <c r="R6098" i="4"/>
  <c r="Q6098" i="4"/>
  <c r="P6098" i="4"/>
  <c r="O6098" i="4"/>
  <c r="N6098" i="4"/>
  <c r="M6098" i="4"/>
  <c r="U6097" i="4"/>
  <c r="T6097" i="4"/>
  <c r="S6097" i="4"/>
  <c r="R6097" i="4"/>
  <c r="Q6097" i="4"/>
  <c r="P6097" i="4"/>
  <c r="O6097" i="4"/>
  <c r="N6097" i="4"/>
  <c r="M6097" i="4"/>
  <c r="U6096" i="4"/>
  <c r="T6096" i="4"/>
  <c r="S6096" i="4"/>
  <c r="R6096" i="4"/>
  <c r="Q6096" i="4"/>
  <c r="P6096" i="4"/>
  <c r="O6096" i="4"/>
  <c r="N6096" i="4"/>
  <c r="M6096" i="4"/>
  <c r="U6095" i="4"/>
  <c r="T6095" i="4"/>
  <c r="S6095" i="4"/>
  <c r="R6095" i="4"/>
  <c r="Q6095" i="4"/>
  <c r="P6095" i="4"/>
  <c r="O6095" i="4"/>
  <c r="N6095" i="4"/>
  <c r="M6095" i="4"/>
  <c r="U6094" i="4"/>
  <c r="T6094" i="4"/>
  <c r="S6094" i="4"/>
  <c r="R6094" i="4"/>
  <c r="Q6094" i="4"/>
  <c r="P6094" i="4"/>
  <c r="O6094" i="4"/>
  <c r="N6094" i="4"/>
  <c r="M6094" i="4"/>
  <c r="U6093" i="4"/>
  <c r="T6093" i="4"/>
  <c r="S6093" i="4"/>
  <c r="R6093" i="4"/>
  <c r="Q6093" i="4"/>
  <c r="P6093" i="4"/>
  <c r="O6093" i="4"/>
  <c r="N6093" i="4"/>
  <c r="M6093" i="4"/>
  <c r="U6092" i="4"/>
  <c r="T6092" i="4"/>
  <c r="S6092" i="4"/>
  <c r="R6092" i="4"/>
  <c r="Q6092" i="4"/>
  <c r="P6092" i="4"/>
  <c r="O6092" i="4"/>
  <c r="N6092" i="4"/>
  <c r="M6092" i="4"/>
  <c r="U6091" i="4"/>
  <c r="T6091" i="4"/>
  <c r="S6091" i="4"/>
  <c r="R6091" i="4"/>
  <c r="Q6091" i="4"/>
  <c r="P6091" i="4"/>
  <c r="O6091" i="4"/>
  <c r="N6091" i="4"/>
  <c r="M6091" i="4"/>
  <c r="U6090" i="4"/>
  <c r="T6090" i="4"/>
  <c r="S6090" i="4"/>
  <c r="R6090" i="4"/>
  <c r="Q6090" i="4"/>
  <c r="P6090" i="4"/>
  <c r="O6090" i="4"/>
  <c r="N6090" i="4"/>
  <c r="M6090" i="4"/>
  <c r="U6089" i="4"/>
  <c r="T6089" i="4"/>
  <c r="S6089" i="4"/>
  <c r="R6089" i="4"/>
  <c r="Q6089" i="4"/>
  <c r="P6089" i="4"/>
  <c r="O6089" i="4"/>
  <c r="N6089" i="4"/>
  <c r="M6089" i="4"/>
  <c r="U6088" i="4"/>
  <c r="T6088" i="4"/>
  <c r="S6088" i="4"/>
  <c r="R6088" i="4"/>
  <c r="Q6088" i="4"/>
  <c r="P6088" i="4"/>
  <c r="O6088" i="4"/>
  <c r="N6088" i="4"/>
  <c r="M6088" i="4"/>
  <c r="U6087" i="4"/>
  <c r="T6087" i="4"/>
  <c r="S6087" i="4"/>
  <c r="R6087" i="4"/>
  <c r="Q6087" i="4"/>
  <c r="P6087" i="4"/>
  <c r="O6087" i="4"/>
  <c r="N6087" i="4"/>
  <c r="M6087" i="4"/>
  <c r="U6086" i="4"/>
  <c r="T6086" i="4"/>
  <c r="S6086" i="4"/>
  <c r="R6086" i="4"/>
  <c r="Q6086" i="4"/>
  <c r="P6086" i="4"/>
  <c r="O6086" i="4"/>
  <c r="N6086" i="4"/>
  <c r="M6086" i="4"/>
  <c r="U6085" i="4"/>
  <c r="T6085" i="4"/>
  <c r="S6085" i="4"/>
  <c r="R6085" i="4"/>
  <c r="Q6085" i="4"/>
  <c r="P6085" i="4"/>
  <c r="O6085" i="4"/>
  <c r="N6085" i="4"/>
  <c r="M6085" i="4"/>
  <c r="U6084" i="4"/>
  <c r="T6084" i="4"/>
  <c r="S6084" i="4"/>
  <c r="R6084" i="4"/>
  <c r="Q6084" i="4"/>
  <c r="P6084" i="4"/>
  <c r="O6084" i="4"/>
  <c r="N6084" i="4"/>
  <c r="M6084" i="4"/>
  <c r="U6083" i="4"/>
  <c r="T6083" i="4"/>
  <c r="S6083" i="4"/>
  <c r="R6083" i="4"/>
  <c r="Q6083" i="4"/>
  <c r="P6083" i="4"/>
  <c r="O6083" i="4"/>
  <c r="N6083" i="4"/>
  <c r="M6083" i="4"/>
  <c r="U6082" i="4"/>
  <c r="T6082" i="4"/>
  <c r="S6082" i="4"/>
  <c r="R6082" i="4"/>
  <c r="Q6082" i="4"/>
  <c r="P6082" i="4"/>
  <c r="O6082" i="4"/>
  <c r="N6082" i="4"/>
  <c r="M6082" i="4"/>
  <c r="U6081" i="4"/>
  <c r="T6081" i="4"/>
  <c r="S6081" i="4"/>
  <c r="R6081" i="4"/>
  <c r="Q6081" i="4"/>
  <c r="P6081" i="4"/>
  <c r="O6081" i="4"/>
  <c r="N6081" i="4"/>
  <c r="M6081" i="4"/>
  <c r="U6080" i="4"/>
  <c r="T6080" i="4"/>
  <c r="S6080" i="4"/>
  <c r="R6080" i="4"/>
  <c r="Q6080" i="4"/>
  <c r="P6080" i="4"/>
  <c r="O6080" i="4"/>
  <c r="N6080" i="4"/>
  <c r="M6080" i="4"/>
  <c r="U6079" i="4"/>
  <c r="T6079" i="4"/>
  <c r="S6079" i="4"/>
  <c r="R6079" i="4"/>
  <c r="Q6079" i="4"/>
  <c r="P6079" i="4"/>
  <c r="O6079" i="4"/>
  <c r="N6079" i="4"/>
  <c r="M6079" i="4"/>
  <c r="U6078" i="4"/>
  <c r="T6078" i="4"/>
  <c r="S6078" i="4"/>
  <c r="R6078" i="4"/>
  <c r="Q6078" i="4"/>
  <c r="P6078" i="4"/>
  <c r="O6078" i="4"/>
  <c r="N6078" i="4"/>
  <c r="M6078" i="4"/>
  <c r="U6077" i="4"/>
  <c r="T6077" i="4"/>
  <c r="S6077" i="4"/>
  <c r="R6077" i="4"/>
  <c r="Q6077" i="4"/>
  <c r="P6077" i="4"/>
  <c r="O6077" i="4"/>
  <c r="N6077" i="4"/>
  <c r="M6077" i="4"/>
  <c r="U6076" i="4"/>
  <c r="T6076" i="4"/>
  <c r="S6076" i="4"/>
  <c r="R6076" i="4"/>
  <c r="Q6076" i="4"/>
  <c r="P6076" i="4"/>
  <c r="O6076" i="4"/>
  <c r="N6076" i="4"/>
  <c r="M6076" i="4"/>
  <c r="U6075" i="4"/>
  <c r="T6075" i="4"/>
  <c r="S6075" i="4"/>
  <c r="R6075" i="4"/>
  <c r="Q6075" i="4"/>
  <c r="P6075" i="4"/>
  <c r="O6075" i="4"/>
  <c r="N6075" i="4"/>
  <c r="M6075" i="4"/>
  <c r="U6074" i="4"/>
  <c r="T6074" i="4"/>
  <c r="S6074" i="4"/>
  <c r="R6074" i="4"/>
  <c r="Q6074" i="4"/>
  <c r="P6074" i="4"/>
  <c r="O6074" i="4"/>
  <c r="N6074" i="4"/>
  <c r="M6074" i="4"/>
  <c r="U6073" i="4"/>
  <c r="T6073" i="4"/>
  <c r="S6073" i="4"/>
  <c r="R6073" i="4"/>
  <c r="Q6073" i="4"/>
  <c r="P6073" i="4"/>
  <c r="O6073" i="4"/>
  <c r="N6073" i="4"/>
  <c r="M6073" i="4"/>
  <c r="U6072" i="4"/>
  <c r="T6072" i="4"/>
  <c r="S6072" i="4"/>
  <c r="R6072" i="4"/>
  <c r="Q6072" i="4"/>
  <c r="P6072" i="4"/>
  <c r="O6072" i="4"/>
  <c r="N6072" i="4"/>
  <c r="M6072" i="4"/>
  <c r="U6071" i="4"/>
  <c r="T6071" i="4"/>
  <c r="S6071" i="4"/>
  <c r="R6071" i="4"/>
  <c r="Q6071" i="4"/>
  <c r="P6071" i="4"/>
  <c r="O6071" i="4"/>
  <c r="N6071" i="4"/>
  <c r="M6071" i="4"/>
  <c r="U6070" i="4"/>
  <c r="T6070" i="4"/>
  <c r="S6070" i="4"/>
  <c r="R6070" i="4"/>
  <c r="Q6070" i="4"/>
  <c r="P6070" i="4"/>
  <c r="O6070" i="4"/>
  <c r="N6070" i="4"/>
  <c r="M6070" i="4"/>
  <c r="U6069" i="4"/>
  <c r="T6069" i="4"/>
  <c r="S6069" i="4"/>
  <c r="R6069" i="4"/>
  <c r="Q6069" i="4"/>
  <c r="P6069" i="4"/>
  <c r="O6069" i="4"/>
  <c r="N6069" i="4"/>
  <c r="M6069" i="4"/>
  <c r="U6068" i="4"/>
  <c r="T6068" i="4"/>
  <c r="S6068" i="4"/>
  <c r="R6068" i="4"/>
  <c r="Q6068" i="4"/>
  <c r="P6068" i="4"/>
  <c r="O6068" i="4"/>
  <c r="N6068" i="4"/>
  <c r="M6068" i="4"/>
  <c r="U6067" i="4"/>
  <c r="T6067" i="4"/>
  <c r="S6067" i="4"/>
  <c r="R6067" i="4"/>
  <c r="Q6067" i="4"/>
  <c r="P6067" i="4"/>
  <c r="O6067" i="4"/>
  <c r="N6067" i="4"/>
  <c r="M6067" i="4"/>
  <c r="U6066" i="4"/>
  <c r="T6066" i="4"/>
  <c r="S6066" i="4"/>
  <c r="R6066" i="4"/>
  <c r="Q6066" i="4"/>
  <c r="P6066" i="4"/>
  <c r="O6066" i="4"/>
  <c r="N6066" i="4"/>
  <c r="M6066" i="4"/>
  <c r="U6065" i="4"/>
  <c r="T6065" i="4"/>
  <c r="S6065" i="4"/>
  <c r="R6065" i="4"/>
  <c r="Q6065" i="4"/>
  <c r="P6065" i="4"/>
  <c r="O6065" i="4"/>
  <c r="N6065" i="4"/>
  <c r="M6065" i="4"/>
  <c r="U6064" i="4"/>
  <c r="T6064" i="4"/>
  <c r="S6064" i="4"/>
  <c r="R6064" i="4"/>
  <c r="Q6064" i="4"/>
  <c r="P6064" i="4"/>
  <c r="O6064" i="4"/>
  <c r="N6064" i="4"/>
  <c r="M6064" i="4"/>
  <c r="U6063" i="4"/>
  <c r="T6063" i="4"/>
  <c r="S6063" i="4"/>
  <c r="R6063" i="4"/>
  <c r="Q6063" i="4"/>
  <c r="P6063" i="4"/>
  <c r="O6063" i="4"/>
  <c r="N6063" i="4"/>
  <c r="M6063" i="4"/>
  <c r="U6062" i="4"/>
  <c r="T6062" i="4"/>
  <c r="S6062" i="4"/>
  <c r="R6062" i="4"/>
  <c r="Q6062" i="4"/>
  <c r="P6062" i="4"/>
  <c r="O6062" i="4"/>
  <c r="N6062" i="4"/>
  <c r="M6062" i="4"/>
  <c r="U6061" i="4"/>
  <c r="T6061" i="4"/>
  <c r="S6061" i="4"/>
  <c r="R6061" i="4"/>
  <c r="Q6061" i="4"/>
  <c r="P6061" i="4"/>
  <c r="O6061" i="4"/>
  <c r="N6061" i="4"/>
  <c r="M6061" i="4"/>
  <c r="U6060" i="4"/>
  <c r="T6060" i="4"/>
  <c r="S6060" i="4"/>
  <c r="R6060" i="4"/>
  <c r="Q6060" i="4"/>
  <c r="P6060" i="4"/>
  <c r="O6060" i="4"/>
  <c r="N6060" i="4"/>
  <c r="M6060" i="4"/>
  <c r="U6059" i="4"/>
  <c r="T6059" i="4"/>
  <c r="S6059" i="4"/>
  <c r="R6059" i="4"/>
  <c r="Q6059" i="4"/>
  <c r="P6059" i="4"/>
  <c r="O6059" i="4"/>
  <c r="N6059" i="4"/>
  <c r="M6059" i="4"/>
  <c r="U6058" i="4"/>
  <c r="T6058" i="4"/>
  <c r="S6058" i="4"/>
  <c r="R6058" i="4"/>
  <c r="Q6058" i="4"/>
  <c r="P6058" i="4"/>
  <c r="O6058" i="4"/>
  <c r="N6058" i="4"/>
  <c r="M6058" i="4"/>
  <c r="U6057" i="4"/>
  <c r="T6057" i="4"/>
  <c r="S6057" i="4"/>
  <c r="R6057" i="4"/>
  <c r="Q6057" i="4"/>
  <c r="P6057" i="4"/>
  <c r="O6057" i="4"/>
  <c r="N6057" i="4"/>
  <c r="M6057" i="4"/>
  <c r="U6056" i="4"/>
  <c r="T6056" i="4"/>
  <c r="S6056" i="4"/>
  <c r="R6056" i="4"/>
  <c r="Q6056" i="4"/>
  <c r="P6056" i="4"/>
  <c r="O6056" i="4"/>
  <c r="N6056" i="4"/>
  <c r="M6056" i="4"/>
  <c r="U6055" i="4"/>
  <c r="T6055" i="4"/>
  <c r="S6055" i="4"/>
  <c r="R6055" i="4"/>
  <c r="Q6055" i="4"/>
  <c r="P6055" i="4"/>
  <c r="O6055" i="4"/>
  <c r="N6055" i="4"/>
  <c r="M6055" i="4"/>
  <c r="U6054" i="4"/>
  <c r="T6054" i="4"/>
  <c r="S6054" i="4"/>
  <c r="R6054" i="4"/>
  <c r="Q6054" i="4"/>
  <c r="P6054" i="4"/>
  <c r="O6054" i="4"/>
  <c r="N6054" i="4"/>
  <c r="M6054" i="4"/>
  <c r="U6053" i="4"/>
  <c r="T6053" i="4"/>
  <c r="S6053" i="4"/>
  <c r="R6053" i="4"/>
  <c r="Q6053" i="4"/>
  <c r="P6053" i="4"/>
  <c r="O6053" i="4"/>
  <c r="N6053" i="4"/>
  <c r="M6053" i="4"/>
  <c r="U6052" i="4"/>
  <c r="T6052" i="4"/>
  <c r="S6052" i="4"/>
  <c r="R6052" i="4"/>
  <c r="Q6052" i="4"/>
  <c r="P6052" i="4"/>
  <c r="O6052" i="4"/>
  <c r="N6052" i="4"/>
  <c r="M6052" i="4"/>
  <c r="U6051" i="4"/>
  <c r="T6051" i="4"/>
  <c r="S6051" i="4"/>
  <c r="R6051" i="4"/>
  <c r="Q6051" i="4"/>
  <c r="P6051" i="4"/>
  <c r="O6051" i="4"/>
  <c r="N6051" i="4"/>
  <c r="M6051" i="4"/>
  <c r="U6050" i="4"/>
  <c r="T6050" i="4"/>
  <c r="S6050" i="4"/>
  <c r="R6050" i="4"/>
  <c r="Q6050" i="4"/>
  <c r="P6050" i="4"/>
  <c r="O6050" i="4"/>
  <c r="N6050" i="4"/>
  <c r="M6050" i="4"/>
  <c r="U6049" i="4"/>
  <c r="T6049" i="4"/>
  <c r="S6049" i="4"/>
  <c r="R6049" i="4"/>
  <c r="Q6049" i="4"/>
  <c r="P6049" i="4"/>
  <c r="O6049" i="4"/>
  <c r="N6049" i="4"/>
  <c r="M6049" i="4"/>
  <c r="U6048" i="4"/>
  <c r="T6048" i="4"/>
  <c r="S6048" i="4"/>
  <c r="R6048" i="4"/>
  <c r="Q6048" i="4"/>
  <c r="P6048" i="4"/>
  <c r="O6048" i="4"/>
  <c r="N6048" i="4"/>
  <c r="M6048" i="4"/>
  <c r="U6047" i="4"/>
  <c r="T6047" i="4"/>
  <c r="S6047" i="4"/>
  <c r="R6047" i="4"/>
  <c r="Q6047" i="4"/>
  <c r="P6047" i="4"/>
  <c r="O6047" i="4"/>
  <c r="N6047" i="4"/>
  <c r="M6047" i="4"/>
  <c r="U6046" i="4"/>
  <c r="T6046" i="4"/>
  <c r="S6046" i="4"/>
  <c r="R6046" i="4"/>
  <c r="Q6046" i="4"/>
  <c r="P6046" i="4"/>
  <c r="O6046" i="4"/>
  <c r="N6046" i="4"/>
  <c r="M6046" i="4"/>
  <c r="U6045" i="4"/>
  <c r="T6045" i="4"/>
  <c r="S6045" i="4"/>
  <c r="R6045" i="4"/>
  <c r="Q6045" i="4"/>
  <c r="P6045" i="4"/>
  <c r="O6045" i="4"/>
  <c r="N6045" i="4"/>
  <c r="M6045" i="4"/>
  <c r="U6044" i="4"/>
  <c r="T6044" i="4"/>
  <c r="S6044" i="4"/>
  <c r="R6044" i="4"/>
  <c r="Q6044" i="4"/>
  <c r="P6044" i="4"/>
  <c r="O6044" i="4"/>
  <c r="N6044" i="4"/>
  <c r="M6044" i="4"/>
  <c r="U6043" i="4"/>
  <c r="T6043" i="4"/>
  <c r="S6043" i="4"/>
  <c r="R6043" i="4"/>
  <c r="Q6043" i="4"/>
  <c r="P6043" i="4"/>
  <c r="O6043" i="4"/>
  <c r="N6043" i="4"/>
  <c r="M6043" i="4"/>
  <c r="U6042" i="4"/>
  <c r="T6042" i="4"/>
  <c r="S6042" i="4"/>
  <c r="R6042" i="4"/>
  <c r="Q6042" i="4"/>
  <c r="P6042" i="4"/>
  <c r="O6042" i="4"/>
  <c r="N6042" i="4"/>
  <c r="M6042" i="4"/>
  <c r="U6041" i="4"/>
  <c r="T6041" i="4"/>
  <c r="S6041" i="4"/>
  <c r="R6041" i="4"/>
  <c r="Q6041" i="4"/>
  <c r="P6041" i="4"/>
  <c r="O6041" i="4"/>
  <c r="N6041" i="4"/>
  <c r="M6041" i="4"/>
  <c r="U6040" i="4"/>
  <c r="T6040" i="4"/>
  <c r="S6040" i="4"/>
  <c r="R6040" i="4"/>
  <c r="Q6040" i="4"/>
  <c r="P6040" i="4"/>
  <c r="O6040" i="4"/>
  <c r="N6040" i="4"/>
  <c r="M6040" i="4"/>
  <c r="U6039" i="4"/>
  <c r="T6039" i="4"/>
  <c r="S6039" i="4"/>
  <c r="R6039" i="4"/>
  <c r="Q6039" i="4"/>
  <c r="P6039" i="4"/>
  <c r="O6039" i="4"/>
  <c r="N6039" i="4"/>
  <c r="M6039" i="4"/>
  <c r="U6038" i="4"/>
  <c r="T6038" i="4"/>
  <c r="S6038" i="4"/>
  <c r="R6038" i="4"/>
  <c r="Q6038" i="4"/>
  <c r="P6038" i="4"/>
  <c r="O6038" i="4"/>
  <c r="N6038" i="4"/>
  <c r="M6038" i="4"/>
  <c r="U6037" i="4"/>
  <c r="T6037" i="4"/>
  <c r="S6037" i="4"/>
  <c r="R6037" i="4"/>
  <c r="Q6037" i="4"/>
  <c r="P6037" i="4"/>
  <c r="O6037" i="4"/>
  <c r="N6037" i="4"/>
  <c r="M6037" i="4"/>
  <c r="U6036" i="4"/>
  <c r="T6036" i="4"/>
  <c r="S6036" i="4"/>
  <c r="R6036" i="4"/>
  <c r="Q6036" i="4"/>
  <c r="P6036" i="4"/>
  <c r="O6036" i="4"/>
  <c r="N6036" i="4"/>
  <c r="M6036" i="4"/>
  <c r="U6035" i="4"/>
  <c r="T6035" i="4"/>
  <c r="S6035" i="4"/>
  <c r="R6035" i="4"/>
  <c r="Q6035" i="4"/>
  <c r="P6035" i="4"/>
  <c r="O6035" i="4"/>
  <c r="N6035" i="4"/>
  <c r="M6035" i="4"/>
  <c r="U6034" i="4"/>
  <c r="T6034" i="4"/>
  <c r="S6034" i="4"/>
  <c r="R6034" i="4"/>
  <c r="Q6034" i="4"/>
  <c r="P6034" i="4"/>
  <c r="O6034" i="4"/>
  <c r="N6034" i="4"/>
  <c r="M6034" i="4"/>
  <c r="U6033" i="4"/>
  <c r="T6033" i="4"/>
  <c r="S6033" i="4"/>
  <c r="R6033" i="4"/>
  <c r="Q6033" i="4"/>
  <c r="P6033" i="4"/>
  <c r="O6033" i="4"/>
  <c r="N6033" i="4"/>
  <c r="M6033" i="4"/>
  <c r="U6032" i="4"/>
  <c r="T6032" i="4"/>
  <c r="S6032" i="4"/>
  <c r="R6032" i="4"/>
  <c r="Q6032" i="4"/>
  <c r="P6032" i="4"/>
  <c r="O6032" i="4"/>
  <c r="N6032" i="4"/>
  <c r="M6032" i="4"/>
  <c r="U6031" i="4"/>
  <c r="T6031" i="4"/>
  <c r="S6031" i="4"/>
  <c r="R6031" i="4"/>
  <c r="Q6031" i="4"/>
  <c r="P6031" i="4"/>
  <c r="O6031" i="4"/>
  <c r="N6031" i="4"/>
  <c r="M6031" i="4"/>
  <c r="U6030" i="4"/>
  <c r="T6030" i="4"/>
  <c r="S6030" i="4"/>
  <c r="R6030" i="4"/>
  <c r="Q6030" i="4"/>
  <c r="P6030" i="4"/>
  <c r="O6030" i="4"/>
  <c r="N6030" i="4"/>
  <c r="M6030" i="4"/>
  <c r="U6029" i="4"/>
  <c r="T6029" i="4"/>
  <c r="S6029" i="4"/>
  <c r="R6029" i="4"/>
  <c r="Q6029" i="4"/>
  <c r="P6029" i="4"/>
  <c r="O6029" i="4"/>
  <c r="N6029" i="4"/>
  <c r="M6029" i="4"/>
  <c r="U6028" i="4"/>
  <c r="T6028" i="4"/>
  <c r="S6028" i="4"/>
  <c r="R6028" i="4"/>
  <c r="Q6028" i="4"/>
  <c r="P6028" i="4"/>
  <c r="O6028" i="4"/>
  <c r="N6028" i="4"/>
  <c r="M6028" i="4"/>
  <c r="U6027" i="4"/>
  <c r="T6027" i="4"/>
  <c r="S6027" i="4"/>
  <c r="R6027" i="4"/>
  <c r="Q6027" i="4"/>
  <c r="P6027" i="4"/>
  <c r="O6027" i="4"/>
  <c r="N6027" i="4"/>
  <c r="M6027" i="4"/>
  <c r="U6026" i="4"/>
  <c r="T6026" i="4"/>
  <c r="S6026" i="4"/>
  <c r="R6026" i="4"/>
  <c r="Q6026" i="4"/>
  <c r="P6026" i="4"/>
  <c r="O6026" i="4"/>
  <c r="N6026" i="4"/>
  <c r="M6026" i="4"/>
  <c r="U6025" i="4"/>
  <c r="T6025" i="4"/>
  <c r="S6025" i="4"/>
  <c r="R6025" i="4"/>
  <c r="Q6025" i="4"/>
  <c r="P6025" i="4"/>
  <c r="O6025" i="4"/>
  <c r="N6025" i="4"/>
  <c r="M6025" i="4"/>
  <c r="U6024" i="4"/>
  <c r="T6024" i="4"/>
  <c r="S6024" i="4"/>
  <c r="R6024" i="4"/>
  <c r="Q6024" i="4"/>
  <c r="P6024" i="4"/>
  <c r="O6024" i="4"/>
  <c r="N6024" i="4"/>
  <c r="M6024" i="4"/>
  <c r="U6023" i="4"/>
  <c r="T6023" i="4"/>
  <c r="S6023" i="4"/>
  <c r="R6023" i="4"/>
  <c r="Q6023" i="4"/>
  <c r="P6023" i="4"/>
  <c r="O6023" i="4"/>
  <c r="N6023" i="4"/>
  <c r="M6023" i="4"/>
  <c r="U6022" i="4"/>
  <c r="T6022" i="4"/>
  <c r="S6022" i="4"/>
  <c r="R6022" i="4"/>
  <c r="Q6022" i="4"/>
  <c r="P6022" i="4"/>
  <c r="O6022" i="4"/>
  <c r="N6022" i="4"/>
  <c r="M6022" i="4"/>
  <c r="U6021" i="4"/>
  <c r="T6021" i="4"/>
  <c r="S6021" i="4"/>
  <c r="R6021" i="4"/>
  <c r="Q6021" i="4"/>
  <c r="P6021" i="4"/>
  <c r="O6021" i="4"/>
  <c r="N6021" i="4"/>
  <c r="M6021" i="4"/>
  <c r="U6020" i="4"/>
  <c r="T6020" i="4"/>
  <c r="S6020" i="4"/>
  <c r="R6020" i="4"/>
  <c r="Q6020" i="4"/>
  <c r="P6020" i="4"/>
  <c r="O6020" i="4"/>
  <c r="N6020" i="4"/>
  <c r="M6020" i="4"/>
  <c r="U6019" i="4"/>
  <c r="T6019" i="4"/>
  <c r="S6019" i="4"/>
  <c r="R6019" i="4"/>
  <c r="Q6019" i="4"/>
  <c r="P6019" i="4"/>
  <c r="O6019" i="4"/>
  <c r="N6019" i="4"/>
  <c r="M6019" i="4"/>
  <c r="U6018" i="4"/>
  <c r="T6018" i="4"/>
  <c r="S6018" i="4"/>
  <c r="R6018" i="4"/>
  <c r="Q6018" i="4"/>
  <c r="P6018" i="4"/>
  <c r="O6018" i="4"/>
  <c r="N6018" i="4"/>
  <c r="M6018" i="4"/>
  <c r="U6017" i="4"/>
  <c r="T6017" i="4"/>
  <c r="S6017" i="4"/>
  <c r="R6017" i="4"/>
  <c r="Q6017" i="4"/>
  <c r="P6017" i="4"/>
  <c r="O6017" i="4"/>
  <c r="N6017" i="4"/>
  <c r="M6017" i="4"/>
  <c r="U6016" i="4"/>
  <c r="T6016" i="4"/>
  <c r="S6016" i="4"/>
  <c r="R6016" i="4"/>
  <c r="Q6016" i="4"/>
  <c r="P6016" i="4"/>
  <c r="O6016" i="4"/>
  <c r="N6016" i="4"/>
  <c r="M6016" i="4"/>
  <c r="U6015" i="4"/>
  <c r="T6015" i="4"/>
  <c r="S6015" i="4"/>
  <c r="R6015" i="4"/>
  <c r="Q6015" i="4"/>
  <c r="P6015" i="4"/>
  <c r="O6015" i="4"/>
  <c r="N6015" i="4"/>
  <c r="M6015" i="4"/>
  <c r="U6014" i="4"/>
  <c r="T6014" i="4"/>
  <c r="S6014" i="4"/>
  <c r="R6014" i="4"/>
  <c r="Q6014" i="4"/>
  <c r="P6014" i="4"/>
  <c r="O6014" i="4"/>
  <c r="N6014" i="4"/>
  <c r="M6014" i="4"/>
  <c r="U6013" i="4"/>
  <c r="T6013" i="4"/>
  <c r="S6013" i="4"/>
  <c r="R6013" i="4"/>
  <c r="Q6013" i="4"/>
  <c r="P6013" i="4"/>
  <c r="O6013" i="4"/>
  <c r="N6013" i="4"/>
  <c r="M6013" i="4"/>
  <c r="U6012" i="4"/>
  <c r="T6012" i="4"/>
  <c r="S6012" i="4"/>
  <c r="R6012" i="4"/>
  <c r="Q6012" i="4"/>
  <c r="P6012" i="4"/>
  <c r="O6012" i="4"/>
  <c r="N6012" i="4"/>
  <c r="M6012" i="4"/>
  <c r="U6011" i="4"/>
  <c r="T6011" i="4"/>
  <c r="S6011" i="4"/>
  <c r="R6011" i="4"/>
  <c r="Q6011" i="4"/>
  <c r="P6011" i="4"/>
  <c r="O6011" i="4"/>
  <c r="N6011" i="4"/>
  <c r="M6011" i="4"/>
  <c r="U6010" i="4"/>
  <c r="T6010" i="4"/>
  <c r="S6010" i="4"/>
  <c r="R6010" i="4"/>
  <c r="Q6010" i="4"/>
  <c r="P6010" i="4"/>
  <c r="O6010" i="4"/>
  <c r="N6010" i="4"/>
  <c r="M6010" i="4"/>
  <c r="U6009" i="4"/>
  <c r="T6009" i="4"/>
  <c r="S6009" i="4"/>
  <c r="R6009" i="4"/>
  <c r="Q6009" i="4"/>
  <c r="P6009" i="4"/>
  <c r="O6009" i="4"/>
  <c r="N6009" i="4"/>
  <c r="M6009" i="4"/>
  <c r="U6008" i="4"/>
  <c r="T6008" i="4"/>
  <c r="S6008" i="4"/>
  <c r="R6008" i="4"/>
  <c r="Q6008" i="4"/>
  <c r="P6008" i="4"/>
  <c r="O6008" i="4"/>
  <c r="N6008" i="4"/>
  <c r="M6008" i="4"/>
  <c r="U6007" i="4"/>
  <c r="T6007" i="4"/>
  <c r="S6007" i="4"/>
  <c r="R6007" i="4"/>
  <c r="Q6007" i="4"/>
  <c r="P6007" i="4"/>
  <c r="O6007" i="4"/>
  <c r="N6007" i="4"/>
  <c r="M6007" i="4"/>
  <c r="U6006" i="4"/>
  <c r="T6006" i="4"/>
  <c r="S6006" i="4"/>
  <c r="R6006" i="4"/>
  <c r="Q6006" i="4"/>
  <c r="P6006" i="4"/>
  <c r="O6006" i="4"/>
  <c r="N6006" i="4"/>
  <c r="M6006" i="4"/>
  <c r="U6005" i="4"/>
  <c r="T6005" i="4"/>
  <c r="S6005" i="4"/>
  <c r="R6005" i="4"/>
  <c r="Q6005" i="4"/>
  <c r="P6005" i="4"/>
  <c r="O6005" i="4"/>
  <c r="N6005" i="4"/>
  <c r="M6005" i="4"/>
  <c r="U6004" i="4"/>
  <c r="T6004" i="4"/>
  <c r="S6004" i="4"/>
  <c r="R6004" i="4"/>
  <c r="Q6004" i="4"/>
  <c r="P6004" i="4"/>
  <c r="O6004" i="4"/>
  <c r="N6004" i="4"/>
  <c r="M6004" i="4"/>
  <c r="U6003" i="4"/>
  <c r="T6003" i="4"/>
  <c r="S6003" i="4"/>
  <c r="R6003" i="4"/>
  <c r="Q6003" i="4"/>
  <c r="P6003" i="4"/>
  <c r="O6003" i="4"/>
  <c r="N6003" i="4"/>
  <c r="M6003" i="4"/>
  <c r="U6002" i="4"/>
  <c r="T6002" i="4"/>
  <c r="S6002" i="4"/>
  <c r="R6002" i="4"/>
  <c r="Q6002" i="4"/>
  <c r="P6002" i="4"/>
  <c r="O6002" i="4"/>
  <c r="N6002" i="4"/>
  <c r="M6002" i="4"/>
  <c r="U6001" i="4"/>
  <c r="T6001" i="4"/>
  <c r="S6001" i="4"/>
  <c r="R6001" i="4"/>
  <c r="Q6001" i="4"/>
  <c r="P6001" i="4"/>
  <c r="O6001" i="4"/>
  <c r="N6001" i="4"/>
  <c r="M6001" i="4"/>
  <c r="U6000" i="4"/>
  <c r="T6000" i="4"/>
  <c r="S6000" i="4"/>
  <c r="R6000" i="4"/>
  <c r="Q6000" i="4"/>
  <c r="P6000" i="4"/>
  <c r="O6000" i="4"/>
  <c r="N6000" i="4"/>
  <c r="M6000" i="4"/>
  <c r="U5999" i="4"/>
  <c r="T5999" i="4"/>
  <c r="S5999" i="4"/>
  <c r="R5999" i="4"/>
  <c r="Q5999" i="4"/>
  <c r="P5999" i="4"/>
  <c r="O5999" i="4"/>
  <c r="N5999" i="4"/>
  <c r="M5999" i="4"/>
  <c r="U5998" i="4"/>
  <c r="T5998" i="4"/>
  <c r="S5998" i="4"/>
  <c r="R5998" i="4"/>
  <c r="Q5998" i="4"/>
  <c r="P5998" i="4"/>
  <c r="O5998" i="4"/>
  <c r="N5998" i="4"/>
  <c r="M5998" i="4"/>
  <c r="U5997" i="4"/>
  <c r="T5997" i="4"/>
  <c r="S5997" i="4"/>
  <c r="R5997" i="4"/>
  <c r="Q5997" i="4"/>
  <c r="P5997" i="4"/>
  <c r="O5997" i="4"/>
  <c r="N5997" i="4"/>
  <c r="M5997" i="4"/>
  <c r="U5996" i="4"/>
  <c r="T5996" i="4"/>
  <c r="S5996" i="4"/>
  <c r="R5996" i="4"/>
  <c r="Q5996" i="4"/>
  <c r="P5996" i="4"/>
  <c r="O5996" i="4"/>
  <c r="N5996" i="4"/>
  <c r="M5996" i="4"/>
  <c r="U5995" i="4"/>
  <c r="T5995" i="4"/>
  <c r="S5995" i="4"/>
  <c r="R5995" i="4"/>
  <c r="Q5995" i="4"/>
  <c r="P5995" i="4"/>
  <c r="O5995" i="4"/>
  <c r="N5995" i="4"/>
  <c r="M5995" i="4"/>
  <c r="U5994" i="4"/>
  <c r="T5994" i="4"/>
  <c r="S5994" i="4"/>
  <c r="R5994" i="4"/>
  <c r="Q5994" i="4"/>
  <c r="P5994" i="4"/>
  <c r="O5994" i="4"/>
  <c r="N5994" i="4"/>
  <c r="M5994" i="4"/>
  <c r="U5993" i="4"/>
  <c r="T5993" i="4"/>
  <c r="S5993" i="4"/>
  <c r="R5993" i="4"/>
  <c r="Q5993" i="4"/>
  <c r="P5993" i="4"/>
  <c r="O5993" i="4"/>
  <c r="N5993" i="4"/>
  <c r="M5993" i="4"/>
  <c r="U5992" i="4"/>
  <c r="T5992" i="4"/>
  <c r="S5992" i="4"/>
  <c r="R5992" i="4"/>
  <c r="Q5992" i="4"/>
  <c r="P5992" i="4"/>
  <c r="O5992" i="4"/>
  <c r="N5992" i="4"/>
  <c r="M5992" i="4"/>
  <c r="U5991" i="4"/>
  <c r="T5991" i="4"/>
  <c r="S5991" i="4"/>
  <c r="R5991" i="4"/>
  <c r="Q5991" i="4"/>
  <c r="P5991" i="4"/>
  <c r="O5991" i="4"/>
  <c r="N5991" i="4"/>
  <c r="M5991" i="4"/>
  <c r="U5990" i="4"/>
  <c r="T5990" i="4"/>
  <c r="S5990" i="4"/>
  <c r="R5990" i="4"/>
  <c r="Q5990" i="4"/>
  <c r="P5990" i="4"/>
  <c r="O5990" i="4"/>
  <c r="N5990" i="4"/>
  <c r="M5990" i="4"/>
  <c r="U5989" i="4"/>
  <c r="T5989" i="4"/>
  <c r="S5989" i="4"/>
  <c r="R5989" i="4"/>
  <c r="Q5989" i="4"/>
  <c r="P5989" i="4"/>
  <c r="O5989" i="4"/>
  <c r="N5989" i="4"/>
  <c r="M5989" i="4"/>
  <c r="U5988" i="4"/>
  <c r="T5988" i="4"/>
  <c r="S5988" i="4"/>
  <c r="R5988" i="4"/>
  <c r="Q5988" i="4"/>
  <c r="P5988" i="4"/>
  <c r="O5988" i="4"/>
  <c r="N5988" i="4"/>
  <c r="M5988" i="4"/>
  <c r="U5987" i="4"/>
  <c r="T5987" i="4"/>
  <c r="S5987" i="4"/>
  <c r="R5987" i="4"/>
  <c r="Q5987" i="4"/>
  <c r="P5987" i="4"/>
  <c r="O5987" i="4"/>
  <c r="N5987" i="4"/>
  <c r="M5987" i="4"/>
  <c r="U5986" i="4"/>
  <c r="T5986" i="4"/>
  <c r="S5986" i="4"/>
  <c r="R5986" i="4"/>
  <c r="Q5986" i="4"/>
  <c r="P5986" i="4"/>
  <c r="O5986" i="4"/>
  <c r="N5986" i="4"/>
  <c r="M5986" i="4"/>
  <c r="U5985" i="4"/>
  <c r="T5985" i="4"/>
  <c r="S5985" i="4"/>
  <c r="R5985" i="4"/>
  <c r="Q5985" i="4"/>
  <c r="P5985" i="4"/>
  <c r="O5985" i="4"/>
  <c r="N5985" i="4"/>
  <c r="M5985" i="4"/>
  <c r="U5984" i="4"/>
  <c r="T5984" i="4"/>
  <c r="S5984" i="4"/>
  <c r="R5984" i="4"/>
  <c r="Q5984" i="4"/>
  <c r="P5984" i="4"/>
  <c r="O5984" i="4"/>
  <c r="N5984" i="4"/>
  <c r="M5984" i="4"/>
  <c r="U5983" i="4"/>
  <c r="T5983" i="4"/>
  <c r="S5983" i="4"/>
  <c r="R5983" i="4"/>
  <c r="Q5983" i="4"/>
  <c r="P5983" i="4"/>
  <c r="O5983" i="4"/>
  <c r="N5983" i="4"/>
  <c r="M5983" i="4"/>
  <c r="U5982" i="4"/>
  <c r="T5982" i="4"/>
  <c r="S5982" i="4"/>
  <c r="R5982" i="4"/>
  <c r="Q5982" i="4"/>
  <c r="P5982" i="4"/>
  <c r="O5982" i="4"/>
  <c r="N5982" i="4"/>
  <c r="M5982" i="4"/>
  <c r="U5981" i="4"/>
  <c r="T5981" i="4"/>
  <c r="S5981" i="4"/>
  <c r="R5981" i="4"/>
  <c r="Q5981" i="4"/>
  <c r="P5981" i="4"/>
  <c r="O5981" i="4"/>
  <c r="N5981" i="4"/>
  <c r="M5981" i="4"/>
  <c r="U5980" i="4"/>
  <c r="T5980" i="4"/>
  <c r="S5980" i="4"/>
  <c r="R5980" i="4"/>
  <c r="Q5980" i="4"/>
  <c r="P5980" i="4"/>
  <c r="O5980" i="4"/>
  <c r="N5980" i="4"/>
  <c r="M5980" i="4"/>
  <c r="U5979" i="4"/>
  <c r="T5979" i="4"/>
  <c r="S5979" i="4"/>
  <c r="R5979" i="4"/>
  <c r="Q5979" i="4"/>
  <c r="P5979" i="4"/>
  <c r="O5979" i="4"/>
  <c r="N5979" i="4"/>
  <c r="M5979" i="4"/>
  <c r="U5978" i="4"/>
  <c r="T5978" i="4"/>
  <c r="S5978" i="4"/>
  <c r="R5978" i="4"/>
  <c r="Q5978" i="4"/>
  <c r="P5978" i="4"/>
  <c r="O5978" i="4"/>
  <c r="N5978" i="4"/>
  <c r="M5978" i="4"/>
  <c r="U5977" i="4"/>
  <c r="T5977" i="4"/>
  <c r="S5977" i="4"/>
  <c r="R5977" i="4"/>
  <c r="Q5977" i="4"/>
  <c r="P5977" i="4"/>
  <c r="O5977" i="4"/>
  <c r="N5977" i="4"/>
  <c r="M5977" i="4"/>
  <c r="U5976" i="4"/>
  <c r="T5976" i="4"/>
  <c r="S5976" i="4"/>
  <c r="R5976" i="4"/>
  <c r="Q5976" i="4"/>
  <c r="P5976" i="4"/>
  <c r="O5976" i="4"/>
  <c r="N5976" i="4"/>
  <c r="M5976" i="4"/>
  <c r="U5975" i="4"/>
  <c r="T5975" i="4"/>
  <c r="S5975" i="4"/>
  <c r="R5975" i="4"/>
  <c r="Q5975" i="4"/>
  <c r="P5975" i="4"/>
  <c r="O5975" i="4"/>
  <c r="N5975" i="4"/>
  <c r="M5975" i="4"/>
  <c r="U5974" i="4"/>
  <c r="T5974" i="4"/>
  <c r="S5974" i="4"/>
  <c r="R5974" i="4"/>
  <c r="Q5974" i="4"/>
  <c r="P5974" i="4"/>
  <c r="O5974" i="4"/>
  <c r="N5974" i="4"/>
  <c r="M5974" i="4"/>
  <c r="U5973" i="4"/>
  <c r="T5973" i="4"/>
  <c r="S5973" i="4"/>
  <c r="R5973" i="4"/>
  <c r="Q5973" i="4"/>
  <c r="P5973" i="4"/>
  <c r="O5973" i="4"/>
  <c r="N5973" i="4"/>
  <c r="M5973" i="4"/>
  <c r="U5972" i="4"/>
  <c r="T5972" i="4"/>
  <c r="S5972" i="4"/>
  <c r="R5972" i="4"/>
  <c r="Q5972" i="4"/>
  <c r="P5972" i="4"/>
  <c r="O5972" i="4"/>
  <c r="N5972" i="4"/>
  <c r="M5972" i="4"/>
  <c r="U5971" i="4"/>
  <c r="T5971" i="4"/>
  <c r="S5971" i="4"/>
  <c r="R5971" i="4"/>
  <c r="Q5971" i="4"/>
  <c r="P5971" i="4"/>
  <c r="O5971" i="4"/>
  <c r="N5971" i="4"/>
  <c r="M5971" i="4"/>
  <c r="U5970" i="4"/>
  <c r="T5970" i="4"/>
  <c r="S5970" i="4"/>
  <c r="R5970" i="4"/>
  <c r="Q5970" i="4"/>
  <c r="P5970" i="4"/>
  <c r="O5970" i="4"/>
  <c r="N5970" i="4"/>
  <c r="M5970" i="4"/>
  <c r="U5969" i="4"/>
  <c r="T5969" i="4"/>
  <c r="S5969" i="4"/>
  <c r="R5969" i="4"/>
  <c r="Q5969" i="4"/>
  <c r="P5969" i="4"/>
  <c r="O5969" i="4"/>
  <c r="N5969" i="4"/>
  <c r="M5969" i="4"/>
  <c r="U5968" i="4"/>
  <c r="T5968" i="4"/>
  <c r="S5968" i="4"/>
  <c r="R5968" i="4"/>
  <c r="Q5968" i="4"/>
  <c r="P5968" i="4"/>
  <c r="O5968" i="4"/>
  <c r="N5968" i="4"/>
  <c r="M5968" i="4"/>
  <c r="U5967" i="4"/>
  <c r="T5967" i="4"/>
  <c r="S5967" i="4"/>
  <c r="R5967" i="4"/>
  <c r="Q5967" i="4"/>
  <c r="P5967" i="4"/>
  <c r="O5967" i="4"/>
  <c r="N5967" i="4"/>
  <c r="M5967" i="4"/>
  <c r="U5966" i="4"/>
  <c r="T5966" i="4"/>
  <c r="S5966" i="4"/>
  <c r="R5966" i="4"/>
  <c r="Q5966" i="4"/>
  <c r="P5966" i="4"/>
  <c r="O5966" i="4"/>
  <c r="N5966" i="4"/>
  <c r="M5966" i="4"/>
  <c r="U5965" i="4"/>
  <c r="T5965" i="4"/>
  <c r="S5965" i="4"/>
  <c r="R5965" i="4"/>
  <c r="Q5965" i="4"/>
  <c r="P5965" i="4"/>
  <c r="O5965" i="4"/>
  <c r="N5965" i="4"/>
  <c r="M5965" i="4"/>
  <c r="U5964" i="4"/>
  <c r="T5964" i="4"/>
  <c r="S5964" i="4"/>
  <c r="R5964" i="4"/>
  <c r="Q5964" i="4"/>
  <c r="P5964" i="4"/>
  <c r="O5964" i="4"/>
  <c r="N5964" i="4"/>
  <c r="M5964" i="4"/>
  <c r="U5963" i="4"/>
  <c r="T5963" i="4"/>
  <c r="S5963" i="4"/>
  <c r="R5963" i="4"/>
  <c r="Q5963" i="4"/>
  <c r="P5963" i="4"/>
  <c r="O5963" i="4"/>
  <c r="N5963" i="4"/>
  <c r="M5963" i="4"/>
  <c r="U5962" i="4"/>
  <c r="T5962" i="4"/>
  <c r="S5962" i="4"/>
  <c r="R5962" i="4"/>
  <c r="Q5962" i="4"/>
  <c r="P5962" i="4"/>
  <c r="O5962" i="4"/>
  <c r="N5962" i="4"/>
  <c r="M5962" i="4"/>
  <c r="U5961" i="4"/>
  <c r="T5961" i="4"/>
  <c r="S5961" i="4"/>
  <c r="R5961" i="4"/>
  <c r="Q5961" i="4"/>
  <c r="P5961" i="4"/>
  <c r="O5961" i="4"/>
  <c r="N5961" i="4"/>
  <c r="M5961" i="4"/>
  <c r="U5960" i="4"/>
  <c r="T5960" i="4"/>
  <c r="S5960" i="4"/>
  <c r="R5960" i="4"/>
  <c r="Q5960" i="4"/>
  <c r="P5960" i="4"/>
  <c r="O5960" i="4"/>
  <c r="N5960" i="4"/>
  <c r="M5960" i="4"/>
  <c r="U5959" i="4"/>
  <c r="T5959" i="4"/>
  <c r="S5959" i="4"/>
  <c r="R5959" i="4"/>
  <c r="Q5959" i="4"/>
  <c r="P5959" i="4"/>
  <c r="O5959" i="4"/>
  <c r="N5959" i="4"/>
  <c r="M5959" i="4"/>
  <c r="U5958" i="4"/>
  <c r="T5958" i="4"/>
  <c r="S5958" i="4"/>
  <c r="R5958" i="4"/>
  <c r="Q5958" i="4"/>
  <c r="P5958" i="4"/>
  <c r="O5958" i="4"/>
  <c r="N5958" i="4"/>
  <c r="M5958" i="4"/>
  <c r="U5957" i="4"/>
  <c r="T5957" i="4"/>
  <c r="S5957" i="4"/>
  <c r="R5957" i="4"/>
  <c r="Q5957" i="4"/>
  <c r="P5957" i="4"/>
  <c r="O5957" i="4"/>
  <c r="N5957" i="4"/>
  <c r="M5957" i="4"/>
  <c r="U5956" i="4"/>
  <c r="T5956" i="4"/>
  <c r="S5956" i="4"/>
  <c r="R5956" i="4"/>
  <c r="Q5956" i="4"/>
  <c r="P5956" i="4"/>
  <c r="O5956" i="4"/>
  <c r="N5956" i="4"/>
  <c r="M5956" i="4"/>
  <c r="U5955" i="4"/>
  <c r="T5955" i="4"/>
  <c r="S5955" i="4"/>
  <c r="R5955" i="4"/>
  <c r="Q5955" i="4"/>
  <c r="P5955" i="4"/>
  <c r="O5955" i="4"/>
  <c r="N5955" i="4"/>
  <c r="M5955" i="4"/>
  <c r="U5954" i="4"/>
  <c r="T5954" i="4"/>
  <c r="S5954" i="4"/>
  <c r="R5954" i="4"/>
  <c r="Q5954" i="4"/>
  <c r="P5954" i="4"/>
  <c r="O5954" i="4"/>
  <c r="N5954" i="4"/>
  <c r="M5954" i="4"/>
  <c r="U5953" i="4"/>
  <c r="T5953" i="4"/>
  <c r="S5953" i="4"/>
  <c r="R5953" i="4"/>
  <c r="Q5953" i="4"/>
  <c r="P5953" i="4"/>
  <c r="O5953" i="4"/>
  <c r="N5953" i="4"/>
  <c r="M5953" i="4"/>
  <c r="U5952" i="4"/>
  <c r="T5952" i="4"/>
  <c r="S5952" i="4"/>
  <c r="R5952" i="4"/>
  <c r="Q5952" i="4"/>
  <c r="P5952" i="4"/>
  <c r="O5952" i="4"/>
  <c r="N5952" i="4"/>
  <c r="M5952" i="4"/>
  <c r="U5951" i="4"/>
  <c r="T5951" i="4"/>
  <c r="S5951" i="4"/>
  <c r="R5951" i="4"/>
  <c r="Q5951" i="4"/>
  <c r="P5951" i="4"/>
  <c r="O5951" i="4"/>
  <c r="N5951" i="4"/>
  <c r="M5951" i="4"/>
  <c r="U5950" i="4"/>
  <c r="T5950" i="4"/>
  <c r="S5950" i="4"/>
  <c r="R5950" i="4"/>
  <c r="Q5950" i="4"/>
  <c r="P5950" i="4"/>
  <c r="O5950" i="4"/>
  <c r="N5950" i="4"/>
  <c r="M5950" i="4"/>
  <c r="U5949" i="4"/>
  <c r="T5949" i="4"/>
  <c r="S5949" i="4"/>
  <c r="R5949" i="4"/>
  <c r="Q5949" i="4"/>
  <c r="P5949" i="4"/>
  <c r="O5949" i="4"/>
  <c r="N5949" i="4"/>
  <c r="M5949" i="4"/>
  <c r="U5948" i="4"/>
  <c r="T5948" i="4"/>
  <c r="S5948" i="4"/>
  <c r="R5948" i="4"/>
  <c r="Q5948" i="4"/>
  <c r="P5948" i="4"/>
  <c r="O5948" i="4"/>
  <c r="N5948" i="4"/>
  <c r="M5948" i="4"/>
  <c r="U5947" i="4"/>
  <c r="T5947" i="4"/>
  <c r="S5947" i="4"/>
  <c r="R5947" i="4"/>
  <c r="Q5947" i="4"/>
  <c r="P5947" i="4"/>
  <c r="O5947" i="4"/>
  <c r="N5947" i="4"/>
  <c r="M5947" i="4"/>
  <c r="U5946" i="4"/>
  <c r="T5946" i="4"/>
  <c r="S5946" i="4"/>
  <c r="R5946" i="4"/>
  <c r="Q5946" i="4"/>
  <c r="P5946" i="4"/>
  <c r="O5946" i="4"/>
  <c r="N5946" i="4"/>
  <c r="M5946" i="4"/>
  <c r="U5945" i="4"/>
  <c r="T5945" i="4"/>
  <c r="S5945" i="4"/>
  <c r="R5945" i="4"/>
  <c r="Q5945" i="4"/>
  <c r="P5945" i="4"/>
  <c r="O5945" i="4"/>
  <c r="N5945" i="4"/>
  <c r="M5945" i="4"/>
  <c r="U5944" i="4"/>
  <c r="T5944" i="4"/>
  <c r="S5944" i="4"/>
  <c r="R5944" i="4"/>
  <c r="Q5944" i="4"/>
  <c r="P5944" i="4"/>
  <c r="O5944" i="4"/>
  <c r="N5944" i="4"/>
  <c r="M5944" i="4"/>
  <c r="U5943" i="4"/>
  <c r="T5943" i="4"/>
  <c r="S5943" i="4"/>
  <c r="R5943" i="4"/>
  <c r="Q5943" i="4"/>
  <c r="P5943" i="4"/>
  <c r="O5943" i="4"/>
  <c r="N5943" i="4"/>
  <c r="M5943" i="4"/>
  <c r="U5942" i="4"/>
  <c r="T5942" i="4"/>
  <c r="S5942" i="4"/>
  <c r="R5942" i="4"/>
  <c r="Q5942" i="4"/>
  <c r="P5942" i="4"/>
  <c r="O5942" i="4"/>
  <c r="N5942" i="4"/>
  <c r="M5942" i="4"/>
  <c r="U5941" i="4"/>
  <c r="T5941" i="4"/>
  <c r="S5941" i="4"/>
  <c r="R5941" i="4"/>
  <c r="Q5941" i="4"/>
  <c r="P5941" i="4"/>
  <c r="O5941" i="4"/>
  <c r="N5941" i="4"/>
  <c r="M5941" i="4"/>
  <c r="U5940" i="4"/>
  <c r="T5940" i="4"/>
  <c r="S5940" i="4"/>
  <c r="R5940" i="4"/>
  <c r="Q5940" i="4"/>
  <c r="P5940" i="4"/>
  <c r="O5940" i="4"/>
  <c r="N5940" i="4"/>
  <c r="M5940" i="4"/>
  <c r="U5939" i="4"/>
  <c r="T5939" i="4"/>
  <c r="S5939" i="4"/>
  <c r="R5939" i="4"/>
  <c r="Q5939" i="4"/>
  <c r="P5939" i="4"/>
  <c r="O5939" i="4"/>
  <c r="N5939" i="4"/>
  <c r="M5939" i="4"/>
  <c r="U5938" i="4"/>
  <c r="T5938" i="4"/>
  <c r="S5938" i="4"/>
  <c r="R5938" i="4"/>
  <c r="Q5938" i="4"/>
  <c r="P5938" i="4"/>
  <c r="O5938" i="4"/>
  <c r="N5938" i="4"/>
  <c r="M5938" i="4"/>
  <c r="U5937" i="4"/>
  <c r="T5937" i="4"/>
  <c r="S5937" i="4"/>
  <c r="R5937" i="4"/>
  <c r="Q5937" i="4"/>
  <c r="P5937" i="4"/>
  <c r="O5937" i="4"/>
  <c r="N5937" i="4"/>
  <c r="M5937" i="4"/>
  <c r="U5936" i="4"/>
  <c r="T5936" i="4"/>
  <c r="S5936" i="4"/>
  <c r="R5936" i="4"/>
  <c r="Q5936" i="4"/>
  <c r="P5936" i="4"/>
  <c r="O5936" i="4"/>
  <c r="N5936" i="4"/>
  <c r="M5936" i="4"/>
  <c r="U5935" i="4"/>
  <c r="T5935" i="4"/>
  <c r="S5935" i="4"/>
  <c r="R5935" i="4"/>
  <c r="Q5935" i="4"/>
  <c r="P5935" i="4"/>
  <c r="O5935" i="4"/>
  <c r="N5935" i="4"/>
  <c r="M5935" i="4"/>
  <c r="U5934" i="4"/>
  <c r="T5934" i="4"/>
  <c r="S5934" i="4"/>
  <c r="R5934" i="4"/>
  <c r="Q5934" i="4"/>
  <c r="P5934" i="4"/>
  <c r="O5934" i="4"/>
  <c r="N5934" i="4"/>
  <c r="M5934" i="4"/>
  <c r="U5933" i="4"/>
  <c r="T5933" i="4"/>
  <c r="S5933" i="4"/>
  <c r="R5933" i="4"/>
  <c r="Q5933" i="4"/>
  <c r="P5933" i="4"/>
  <c r="O5933" i="4"/>
  <c r="N5933" i="4"/>
  <c r="M5933" i="4"/>
  <c r="U5932" i="4"/>
  <c r="T5932" i="4"/>
  <c r="S5932" i="4"/>
  <c r="R5932" i="4"/>
  <c r="Q5932" i="4"/>
  <c r="P5932" i="4"/>
  <c r="O5932" i="4"/>
  <c r="N5932" i="4"/>
  <c r="M5932" i="4"/>
  <c r="U5931" i="4"/>
  <c r="T5931" i="4"/>
  <c r="S5931" i="4"/>
  <c r="R5931" i="4"/>
  <c r="Q5931" i="4"/>
  <c r="P5931" i="4"/>
  <c r="O5931" i="4"/>
  <c r="N5931" i="4"/>
  <c r="M5931" i="4"/>
  <c r="U5930" i="4"/>
  <c r="T5930" i="4"/>
  <c r="S5930" i="4"/>
  <c r="R5930" i="4"/>
  <c r="Q5930" i="4"/>
  <c r="P5930" i="4"/>
  <c r="O5930" i="4"/>
  <c r="N5930" i="4"/>
  <c r="M5930" i="4"/>
  <c r="U5929" i="4"/>
  <c r="T5929" i="4"/>
  <c r="S5929" i="4"/>
  <c r="R5929" i="4"/>
  <c r="Q5929" i="4"/>
  <c r="P5929" i="4"/>
  <c r="O5929" i="4"/>
  <c r="N5929" i="4"/>
  <c r="M5929" i="4"/>
  <c r="U5928" i="4"/>
  <c r="T5928" i="4"/>
  <c r="S5928" i="4"/>
  <c r="R5928" i="4"/>
  <c r="Q5928" i="4"/>
  <c r="P5928" i="4"/>
  <c r="O5928" i="4"/>
  <c r="N5928" i="4"/>
  <c r="M5928" i="4"/>
  <c r="U5927" i="4"/>
  <c r="T5927" i="4"/>
  <c r="S5927" i="4"/>
  <c r="R5927" i="4"/>
  <c r="Q5927" i="4"/>
  <c r="P5927" i="4"/>
  <c r="O5927" i="4"/>
  <c r="N5927" i="4"/>
  <c r="M5927" i="4"/>
  <c r="U5926" i="4"/>
  <c r="T5926" i="4"/>
  <c r="S5926" i="4"/>
  <c r="R5926" i="4"/>
  <c r="Q5926" i="4"/>
  <c r="P5926" i="4"/>
  <c r="O5926" i="4"/>
  <c r="N5926" i="4"/>
  <c r="M5926" i="4"/>
  <c r="U5925" i="4"/>
  <c r="T5925" i="4"/>
  <c r="S5925" i="4"/>
  <c r="R5925" i="4"/>
  <c r="Q5925" i="4"/>
  <c r="P5925" i="4"/>
  <c r="O5925" i="4"/>
  <c r="N5925" i="4"/>
  <c r="M5925" i="4"/>
  <c r="U5924" i="4"/>
  <c r="T5924" i="4"/>
  <c r="S5924" i="4"/>
  <c r="R5924" i="4"/>
  <c r="Q5924" i="4"/>
  <c r="P5924" i="4"/>
  <c r="O5924" i="4"/>
  <c r="N5924" i="4"/>
  <c r="M5924" i="4"/>
  <c r="U5923" i="4"/>
  <c r="T5923" i="4"/>
  <c r="S5923" i="4"/>
  <c r="R5923" i="4"/>
  <c r="Q5923" i="4"/>
  <c r="P5923" i="4"/>
  <c r="O5923" i="4"/>
  <c r="N5923" i="4"/>
  <c r="M5923" i="4"/>
  <c r="U5922" i="4"/>
  <c r="T5922" i="4"/>
  <c r="S5922" i="4"/>
  <c r="R5922" i="4"/>
  <c r="Q5922" i="4"/>
  <c r="P5922" i="4"/>
  <c r="O5922" i="4"/>
  <c r="N5922" i="4"/>
  <c r="M5922" i="4"/>
  <c r="U5921" i="4"/>
  <c r="T5921" i="4"/>
  <c r="S5921" i="4"/>
  <c r="R5921" i="4"/>
  <c r="Q5921" i="4"/>
  <c r="P5921" i="4"/>
  <c r="O5921" i="4"/>
  <c r="N5921" i="4"/>
  <c r="M5921" i="4"/>
  <c r="U5920" i="4"/>
  <c r="T5920" i="4"/>
  <c r="S5920" i="4"/>
  <c r="R5920" i="4"/>
  <c r="Q5920" i="4"/>
  <c r="P5920" i="4"/>
  <c r="O5920" i="4"/>
  <c r="N5920" i="4"/>
  <c r="M5920" i="4"/>
  <c r="U5919" i="4"/>
  <c r="T5919" i="4"/>
  <c r="S5919" i="4"/>
  <c r="R5919" i="4"/>
  <c r="Q5919" i="4"/>
  <c r="P5919" i="4"/>
  <c r="O5919" i="4"/>
  <c r="N5919" i="4"/>
  <c r="M5919" i="4"/>
  <c r="U5918" i="4"/>
  <c r="T5918" i="4"/>
  <c r="S5918" i="4"/>
  <c r="R5918" i="4"/>
  <c r="Q5918" i="4"/>
  <c r="P5918" i="4"/>
  <c r="O5918" i="4"/>
  <c r="N5918" i="4"/>
  <c r="M5918" i="4"/>
  <c r="U5917" i="4"/>
  <c r="T5917" i="4"/>
  <c r="S5917" i="4"/>
  <c r="R5917" i="4"/>
  <c r="Q5917" i="4"/>
  <c r="P5917" i="4"/>
  <c r="O5917" i="4"/>
  <c r="N5917" i="4"/>
  <c r="M5917" i="4"/>
  <c r="U5916" i="4"/>
  <c r="T5916" i="4"/>
  <c r="S5916" i="4"/>
  <c r="R5916" i="4"/>
  <c r="Q5916" i="4"/>
  <c r="P5916" i="4"/>
  <c r="O5916" i="4"/>
  <c r="N5916" i="4"/>
  <c r="M5916" i="4"/>
  <c r="U5915" i="4"/>
  <c r="T5915" i="4"/>
  <c r="S5915" i="4"/>
  <c r="R5915" i="4"/>
  <c r="Q5915" i="4"/>
  <c r="P5915" i="4"/>
  <c r="O5915" i="4"/>
  <c r="N5915" i="4"/>
  <c r="M5915" i="4"/>
  <c r="U5914" i="4"/>
  <c r="T5914" i="4"/>
  <c r="S5914" i="4"/>
  <c r="R5914" i="4"/>
  <c r="Q5914" i="4"/>
  <c r="P5914" i="4"/>
  <c r="O5914" i="4"/>
  <c r="N5914" i="4"/>
  <c r="M5914" i="4"/>
  <c r="U5913" i="4"/>
  <c r="T5913" i="4"/>
  <c r="S5913" i="4"/>
  <c r="R5913" i="4"/>
  <c r="Q5913" i="4"/>
  <c r="P5913" i="4"/>
  <c r="O5913" i="4"/>
  <c r="N5913" i="4"/>
  <c r="M5913" i="4"/>
  <c r="U5912" i="4"/>
  <c r="T5912" i="4"/>
  <c r="S5912" i="4"/>
  <c r="R5912" i="4"/>
  <c r="Q5912" i="4"/>
  <c r="P5912" i="4"/>
  <c r="O5912" i="4"/>
  <c r="N5912" i="4"/>
  <c r="M5912" i="4"/>
  <c r="U5911" i="4"/>
  <c r="T5911" i="4"/>
  <c r="S5911" i="4"/>
  <c r="R5911" i="4"/>
  <c r="Q5911" i="4"/>
  <c r="P5911" i="4"/>
  <c r="O5911" i="4"/>
  <c r="N5911" i="4"/>
  <c r="M5911" i="4"/>
  <c r="U5910" i="4"/>
  <c r="T5910" i="4"/>
  <c r="S5910" i="4"/>
  <c r="R5910" i="4"/>
  <c r="Q5910" i="4"/>
  <c r="P5910" i="4"/>
  <c r="O5910" i="4"/>
  <c r="N5910" i="4"/>
  <c r="M5910" i="4"/>
  <c r="U5909" i="4"/>
  <c r="T5909" i="4"/>
  <c r="S5909" i="4"/>
  <c r="R5909" i="4"/>
  <c r="Q5909" i="4"/>
  <c r="P5909" i="4"/>
  <c r="O5909" i="4"/>
  <c r="N5909" i="4"/>
  <c r="M5909" i="4"/>
  <c r="U5908" i="4"/>
  <c r="T5908" i="4"/>
  <c r="S5908" i="4"/>
  <c r="R5908" i="4"/>
  <c r="Q5908" i="4"/>
  <c r="P5908" i="4"/>
  <c r="O5908" i="4"/>
  <c r="N5908" i="4"/>
  <c r="M5908" i="4"/>
  <c r="U5907" i="4"/>
  <c r="T5907" i="4"/>
  <c r="S5907" i="4"/>
  <c r="R5907" i="4"/>
  <c r="Q5907" i="4"/>
  <c r="P5907" i="4"/>
  <c r="O5907" i="4"/>
  <c r="N5907" i="4"/>
  <c r="M5907" i="4"/>
  <c r="U5906" i="4"/>
  <c r="T5906" i="4"/>
  <c r="S5906" i="4"/>
  <c r="R5906" i="4"/>
  <c r="Q5906" i="4"/>
  <c r="P5906" i="4"/>
  <c r="O5906" i="4"/>
  <c r="N5906" i="4"/>
  <c r="M5906" i="4"/>
  <c r="U5905" i="4"/>
  <c r="T5905" i="4"/>
  <c r="S5905" i="4"/>
  <c r="R5905" i="4"/>
  <c r="Q5905" i="4"/>
  <c r="P5905" i="4"/>
  <c r="O5905" i="4"/>
  <c r="N5905" i="4"/>
  <c r="M5905" i="4"/>
  <c r="U5904" i="4"/>
  <c r="T5904" i="4"/>
  <c r="S5904" i="4"/>
  <c r="R5904" i="4"/>
  <c r="Q5904" i="4"/>
  <c r="P5904" i="4"/>
  <c r="O5904" i="4"/>
  <c r="N5904" i="4"/>
  <c r="M5904" i="4"/>
  <c r="U5903" i="4"/>
  <c r="T5903" i="4"/>
  <c r="S5903" i="4"/>
  <c r="R5903" i="4"/>
  <c r="Q5903" i="4"/>
  <c r="P5903" i="4"/>
  <c r="O5903" i="4"/>
  <c r="N5903" i="4"/>
  <c r="M5903" i="4"/>
  <c r="U5902" i="4"/>
  <c r="T5902" i="4"/>
  <c r="S5902" i="4"/>
  <c r="R5902" i="4"/>
  <c r="Q5902" i="4"/>
  <c r="P5902" i="4"/>
  <c r="O5902" i="4"/>
  <c r="N5902" i="4"/>
  <c r="M5902" i="4"/>
  <c r="U5901" i="4"/>
  <c r="T5901" i="4"/>
  <c r="S5901" i="4"/>
  <c r="R5901" i="4"/>
  <c r="Q5901" i="4"/>
  <c r="P5901" i="4"/>
  <c r="O5901" i="4"/>
  <c r="N5901" i="4"/>
  <c r="M5901" i="4"/>
  <c r="U5900" i="4"/>
  <c r="T5900" i="4"/>
  <c r="S5900" i="4"/>
  <c r="R5900" i="4"/>
  <c r="Q5900" i="4"/>
  <c r="P5900" i="4"/>
  <c r="O5900" i="4"/>
  <c r="N5900" i="4"/>
  <c r="M5900" i="4"/>
  <c r="U5899" i="4"/>
  <c r="T5899" i="4"/>
  <c r="S5899" i="4"/>
  <c r="R5899" i="4"/>
  <c r="Q5899" i="4"/>
  <c r="P5899" i="4"/>
  <c r="O5899" i="4"/>
  <c r="N5899" i="4"/>
  <c r="M5899" i="4"/>
  <c r="U5898" i="4"/>
  <c r="T5898" i="4"/>
  <c r="S5898" i="4"/>
  <c r="R5898" i="4"/>
  <c r="Q5898" i="4"/>
  <c r="P5898" i="4"/>
  <c r="O5898" i="4"/>
  <c r="N5898" i="4"/>
  <c r="M5898" i="4"/>
  <c r="U5897" i="4"/>
  <c r="T5897" i="4"/>
  <c r="S5897" i="4"/>
  <c r="R5897" i="4"/>
  <c r="Q5897" i="4"/>
  <c r="P5897" i="4"/>
  <c r="O5897" i="4"/>
  <c r="N5897" i="4"/>
  <c r="M5897" i="4"/>
  <c r="U5896" i="4"/>
  <c r="T5896" i="4"/>
  <c r="S5896" i="4"/>
  <c r="R5896" i="4"/>
  <c r="Q5896" i="4"/>
  <c r="P5896" i="4"/>
  <c r="O5896" i="4"/>
  <c r="N5896" i="4"/>
  <c r="M5896" i="4"/>
  <c r="U5895" i="4"/>
  <c r="T5895" i="4"/>
  <c r="S5895" i="4"/>
  <c r="R5895" i="4"/>
  <c r="Q5895" i="4"/>
  <c r="P5895" i="4"/>
  <c r="O5895" i="4"/>
  <c r="N5895" i="4"/>
  <c r="M5895" i="4"/>
  <c r="U5894" i="4"/>
  <c r="T5894" i="4"/>
  <c r="S5894" i="4"/>
  <c r="R5894" i="4"/>
  <c r="Q5894" i="4"/>
  <c r="P5894" i="4"/>
  <c r="O5894" i="4"/>
  <c r="N5894" i="4"/>
  <c r="M5894" i="4"/>
  <c r="U5893" i="4"/>
  <c r="T5893" i="4"/>
  <c r="S5893" i="4"/>
  <c r="R5893" i="4"/>
  <c r="Q5893" i="4"/>
  <c r="P5893" i="4"/>
  <c r="O5893" i="4"/>
  <c r="N5893" i="4"/>
  <c r="M5893" i="4"/>
  <c r="U5892" i="4"/>
  <c r="T5892" i="4"/>
  <c r="S5892" i="4"/>
  <c r="R5892" i="4"/>
  <c r="Q5892" i="4"/>
  <c r="P5892" i="4"/>
  <c r="O5892" i="4"/>
  <c r="N5892" i="4"/>
  <c r="M5892" i="4"/>
  <c r="U5891" i="4"/>
  <c r="T5891" i="4"/>
  <c r="S5891" i="4"/>
  <c r="R5891" i="4"/>
  <c r="Q5891" i="4"/>
  <c r="P5891" i="4"/>
  <c r="O5891" i="4"/>
  <c r="N5891" i="4"/>
  <c r="M5891" i="4"/>
  <c r="U5890" i="4"/>
  <c r="T5890" i="4"/>
  <c r="S5890" i="4"/>
  <c r="R5890" i="4"/>
  <c r="Q5890" i="4"/>
  <c r="P5890" i="4"/>
  <c r="O5890" i="4"/>
  <c r="N5890" i="4"/>
  <c r="M5890" i="4"/>
  <c r="U5889" i="4"/>
  <c r="T5889" i="4"/>
  <c r="S5889" i="4"/>
  <c r="R5889" i="4"/>
  <c r="Q5889" i="4"/>
  <c r="P5889" i="4"/>
  <c r="O5889" i="4"/>
  <c r="N5889" i="4"/>
  <c r="M5889" i="4"/>
  <c r="U5888" i="4"/>
  <c r="T5888" i="4"/>
  <c r="S5888" i="4"/>
  <c r="R5888" i="4"/>
  <c r="Q5888" i="4"/>
  <c r="P5888" i="4"/>
  <c r="O5888" i="4"/>
  <c r="N5888" i="4"/>
  <c r="M5888" i="4"/>
  <c r="U5887" i="4"/>
  <c r="T5887" i="4"/>
  <c r="S5887" i="4"/>
  <c r="R5887" i="4"/>
  <c r="Q5887" i="4"/>
  <c r="P5887" i="4"/>
  <c r="O5887" i="4"/>
  <c r="N5887" i="4"/>
  <c r="M5887" i="4"/>
  <c r="U5886" i="4"/>
  <c r="T5886" i="4"/>
  <c r="S5886" i="4"/>
  <c r="R5886" i="4"/>
  <c r="Q5886" i="4"/>
  <c r="P5886" i="4"/>
  <c r="O5886" i="4"/>
  <c r="N5886" i="4"/>
  <c r="M5886" i="4"/>
  <c r="U5885" i="4"/>
  <c r="T5885" i="4"/>
  <c r="S5885" i="4"/>
  <c r="R5885" i="4"/>
  <c r="Q5885" i="4"/>
  <c r="P5885" i="4"/>
  <c r="O5885" i="4"/>
  <c r="N5885" i="4"/>
  <c r="M5885" i="4"/>
  <c r="U5884" i="4"/>
  <c r="T5884" i="4"/>
  <c r="S5884" i="4"/>
  <c r="R5884" i="4"/>
  <c r="Q5884" i="4"/>
  <c r="P5884" i="4"/>
  <c r="O5884" i="4"/>
  <c r="N5884" i="4"/>
  <c r="M5884" i="4"/>
  <c r="U5883" i="4"/>
  <c r="T5883" i="4"/>
  <c r="S5883" i="4"/>
  <c r="R5883" i="4"/>
  <c r="Q5883" i="4"/>
  <c r="P5883" i="4"/>
  <c r="O5883" i="4"/>
  <c r="N5883" i="4"/>
  <c r="M5883" i="4"/>
  <c r="U5882" i="4"/>
  <c r="T5882" i="4"/>
  <c r="S5882" i="4"/>
  <c r="R5882" i="4"/>
  <c r="Q5882" i="4"/>
  <c r="P5882" i="4"/>
  <c r="O5882" i="4"/>
  <c r="N5882" i="4"/>
  <c r="M5882" i="4"/>
  <c r="U5881" i="4"/>
  <c r="T5881" i="4"/>
  <c r="S5881" i="4"/>
  <c r="R5881" i="4"/>
  <c r="Q5881" i="4"/>
  <c r="P5881" i="4"/>
  <c r="O5881" i="4"/>
  <c r="N5881" i="4"/>
  <c r="M5881" i="4"/>
  <c r="U5880" i="4"/>
  <c r="T5880" i="4"/>
  <c r="S5880" i="4"/>
  <c r="R5880" i="4"/>
  <c r="Q5880" i="4"/>
  <c r="P5880" i="4"/>
  <c r="O5880" i="4"/>
  <c r="N5880" i="4"/>
  <c r="M5880" i="4"/>
  <c r="U5879" i="4"/>
  <c r="T5879" i="4"/>
  <c r="S5879" i="4"/>
  <c r="R5879" i="4"/>
  <c r="Q5879" i="4"/>
  <c r="P5879" i="4"/>
  <c r="O5879" i="4"/>
  <c r="N5879" i="4"/>
  <c r="M5879" i="4"/>
  <c r="U5878" i="4"/>
  <c r="T5878" i="4"/>
  <c r="S5878" i="4"/>
  <c r="R5878" i="4"/>
  <c r="Q5878" i="4"/>
  <c r="P5878" i="4"/>
  <c r="O5878" i="4"/>
  <c r="N5878" i="4"/>
  <c r="M5878" i="4"/>
  <c r="U5877" i="4"/>
  <c r="T5877" i="4"/>
  <c r="S5877" i="4"/>
  <c r="R5877" i="4"/>
  <c r="Q5877" i="4"/>
  <c r="P5877" i="4"/>
  <c r="O5877" i="4"/>
  <c r="N5877" i="4"/>
  <c r="M5877" i="4"/>
  <c r="U5876" i="4"/>
  <c r="T5876" i="4"/>
  <c r="S5876" i="4"/>
  <c r="R5876" i="4"/>
  <c r="Q5876" i="4"/>
  <c r="P5876" i="4"/>
  <c r="O5876" i="4"/>
  <c r="N5876" i="4"/>
  <c r="M5876" i="4"/>
  <c r="U5875" i="4"/>
  <c r="T5875" i="4"/>
  <c r="S5875" i="4"/>
  <c r="R5875" i="4"/>
  <c r="Q5875" i="4"/>
  <c r="P5875" i="4"/>
  <c r="O5875" i="4"/>
  <c r="N5875" i="4"/>
  <c r="M5875" i="4"/>
  <c r="U5874" i="4"/>
  <c r="T5874" i="4"/>
  <c r="S5874" i="4"/>
  <c r="R5874" i="4"/>
  <c r="Q5874" i="4"/>
  <c r="P5874" i="4"/>
  <c r="O5874" i="4"/>
  <c r="N5874" i="4"/>
  <c r="M5874" i="4"/>
  <c r="U5873" i="4"/>
  <c r="T5873" i="4"/>
  <c r="S5873" i="4"/>
  <c r="R5873" i="4"/>
  <c r="Q5873" i="4"/>
  <c r="P5873" i="4"/>
  <c r="O5873" i="4"/>
  <c r="N5873" i="4"/>
  <c r="M5873" i="4"/>
  <c r="U5872" i="4"/>
  <c r="T5872" i="4"/>
  <c r="S5872" i="4"/>
  <c r="R5872" i="4"/>
  <c r="Q5872" i="4"/>
  <c r="P5872" i="4"/>
  <c r="O5872" i="4"/>
  <c r="N5872" i="4"/>
  <c r="M5872" i="4"/>
  <c r="U5871" i="4"/>
  <c r="T5871" i="4"/>
  <c r="S5871" i="4"/>
  <c r="R5871" i="4"/>
  <c r="Q5871" i="4"/>
  <c r="P5871" i="4"/>
  <c r="O5871" i="4"/>
  <c r="N5871" i="4"/>
  <c r="M5871" i="4"/>
  <c r="U5870" i="4"/>
  <c r="T5870" i="4"/>
  <c r="S5870" i="4"/>
  <c r="R5870" i="4"/>
  <c r="Q5870" i="4"/>
  <c r="P5870" i="4"/>
  <c r="O5870" i="4"/>
  <c r="N5870" i="4"/>
  <c r="M5870" i="4"/>
  <c r="U5869" i="4"/>
  <c r="T5869" i="4"/>
  <c r="S5869" i="4"/>
  <c r="R5869" i="4"/>
  <c r="Q5869" i="4"/>
  <c r="P5869" i="4"/>
  <c r="O5869" i="4"/>
  <c r="N5869" i="4"/>
  <c r="M5869" i="4"/>
  <c r="U5868" i="4"/>
  <c r="T5868" i="4"/>
  <c r="S5868" i="4"/>
  <c r="R5868" i="4"/>
  <c r="Q5868" i="4"/>
  <c r="P5868" i="4"/>
  <c r="O5868" i="4"/>
  <c r="N5868" i="4"/>
  <c r="M5868" i="4"/>
  <c r="U5867" i="4"/>
  <c r="T5867" i="4"/>
  <c r="S5867" i="4"/>
  <c r="R5867" i="4"/>
  <c r="Q5867" i="4"/>
  <c r="P5867" i="4"/>
  <c r="O5867" i="4"/>
  <c r="N5867" i="4"/>
  <c r="M5867" i="4"/>
  <c r="U5866" i="4"/>
  <c r="T5866" i="4"/>
  <c r="S5866" i="4"/>
  <c r="R5866" i="4"/>
  <c r="Q5866" i="4"/>
  <c r="P5866" i="4"/>
  <c r="O5866" i="4"/>
  <c r="N5866" i="4"/>
  <c r="M5866" i="4"/>
  <c r="U5865" i="4"/>
  <c r="T5865" i="4"/>
  <c r="S5865" i="4"/>
  <c r="R5865" i="4"/>
  <c r="Q5865" i="4"/>
  <c r="P5865" i="4"/>
  <c r="O5865" i="4"/>
  <c r="N5865" i="4"/>
  <c r="M5865" i="4"/>
  <c r="U5864" i="4"/>
  <c r="T5864" i="4"/>
  <c r="S5864" i="4"/>
  <c r="R5864" i="4"/>
  <c r="Q5864" i="4"/>
  <c r="P5864" i="4"/>
  <c r="O5864" i="4"/>
  <c r="N5864" i="4"/>
  <c r="M5864" i="4"/>
  <c r="U5863" i="4"/>
  <c r="T5863" i="4"/>
  <c r="S5863" i="4"/>
  <c r="R5863" i="4"/>
  <c r="Q5863" i="4"/>
  <c r="P5863" i="4"/>
  <c r="O5863" i="4"/>
  <c r="N5863" i="4"/>
  <c r="M5863" i="4"/>
  <c r="U5862" i="4"/>
  <c r="T5862" i="4"/>
  <c r="S5862" i="4"/>
  <c r="R5862" i="4"/>
  <c r="Q5862" i="4"/>
  <c r="P5862" i="4"/>
  <c r="O5862" i="4"/>
  <c r="N5862" i="4"/>
  <c r="M5862" i="4"/>
  <c r="U5861" i="4"/>
  <c r="T5861" i="4"/>
  <c r="S5861" i="4"/>
  <c r="R5861" i="4"/>
  <c r="Q5861" i="4"/>
  <c r="P5861" i="4"/>
  <c r="O5861" i="4"/>
  <c r="N5861" i="4"/>
  <c r="M5861" i="4"/>
  <c r="U5860" i="4"/>
  <c r="T5860" i="4"/>
  <c r="S5860" i="4"/>
  <c r="R5860" i="4"/>
  <c r="Q5860" i="4"/>
  <c r="P5860" i="4"/>
  <c r="O5860" i="4"/>
  <c r="N5860" i="4"/>
  <c r="M5860" i="4"/>
  <c r="U5859" i="4"/>
  <c r="T5859" i="4"/>
  <c r="S5859" i="4"/>
  <c r="R5859" i="4"/>
  <c r="Q5859" i="4"/>
  <c r="P5859" i="4"/>
  <c r="O5859" i="4"/>
  <c r="N5859" i="4"/>
  <c r="M5859" i="4"/>
  <c r="U5858" i="4"/>
  <c r="T5858" i="4"/>
  <c r="S5858" i="4"/>
  <c r="R5858" i="4"/>
  <c r="Q5858" i="4"/>
  <c r="P5858" i="4"/>
  <c r="O5858" i="4"/>
  <c r="N5858" i="4"/>
  <c r="M5858" i="4"/>
  <c r="U5857" i="4"/>
  <c r="T5857" i="4"/>
  <c r="S5857" i="4"/>
  <c r="R5857" i="4"/>
  <c r="Q5857" i="4"/>
  <c r="P5857" i="4"/>
  <c r="O5857" i="4"/>
  <c r="N5857" i="4"/>
  <c r="M5857" i="4"/>
  <c r="U5856" i="4"/>
  <c r="T5856" i="4"/>
  <c r="S5856" i="4"/>
  <c r="R5856" i="4"/>
  <c r="Q5856" i="4"/>
  <c r="P5856" i="4"/>
  <c r="O5856" i="4"/>
  <c r="N5856" i="4"/>
  <c r="M5856" i="4"/>
  <c r="U5855" i="4"/>
  <c r="T5855" i="4"/>
  <c r="S5855" i="4"/>
  <c r="R5855" i="4"/>
  <c r="Q5855" i="4"/>
  <c r="P5855" i="4"/>
  <c r="O5855" i="4"/>
  <c r="N5855" i="4"/>
  <c r="M5855" i="4"/>
  <c r="U5854" i="4"/>
  <c r="T5854" i="4"/>
  <c r="S5854" i="4"/>
  <c r="R5854" i="4"/>
  <c r="Q5854" i="4"/>
  <c r="P5854" i="4"/>
  <c r="O5854" i="4"/>
  <c r="N5854" i="4"/>
  <c r="M5854" i="4"/>
  <c r="U5853" i="4"/>
  <c r="T5853" i="4"/>
  <c r="S5853" i="4"/>
  <c r="R5853" i="4"/>
  <c r="Q5853" i="4"/>
  <c r="P5853" i="4"/>
  <c r="O5853" i="4"/>
  <c r="N5853" i="4"/>
  <c r="M5853" i="4"/>
  <c r="U5852" i="4"/>
  <c r="T5852" i="4"/>
  <c r="S5852" i="4"/>
  <c r="R5852" i="4"/>
  <c r="Q5852" i="4"/>
  <c r="P5852" i="4"/>
  <c r="O5852" i="4"/>
  <c r="N5852" i="4"/>
  <c r="M5852" i="4"/>
  <c r="U5851" i="4"/>
  <c r="T5851" i="4"/>
  <c r="S5851" i="4"/>
  <c r="R5851" i="4"/>
  <c r="Q5851" i="4"/>
  <c r="P5851" i="4"/>
  <c r="O5851" i="4"/>
  <c r="N5851" i="4"/>
  <c r="M5851" i="4"/>
  <c r="U5850" i="4"/>
  <c r="T5850" i="4"/>
  <c r="S5850" i="4"/>
  <c r="R5850" i="4"/>
  <c r="Q5850" i="4"/>
  <c r="P5850" i="4"/>
  <c r="O5850" i="4"/>
  <c r="N5850" i="4"/>
  <c r="M5850" i="4"/>
  <c r="U5849" i="4"/>
  <c r="T5849" i="4"/>
  <c r="S5849" i="4"/>
  <c r="R5849" i="4"/>
  <c r="Q5849" i="4"/>
  <c r="P5849" i="4"/>
  <c r="O5849" i="4"/>
  <c r="N5849" i="4"/>
  <c r="M5849" i="4"/>
  <c r="U5848" i="4"/>
  <c r="T5848" i="4"/>
  <c r="S5848" i="4"/>
  <c r="R5848" i="4"/>
  <c r="Q5848" i="4"/>
  <c r="P5848" i="4"/>
  <c r="O5848" i="4"/>
  <c r="N5848" i="4"/>
  <c r="M5848" i="4"/>
  <c r="U5847" i="4"/>
  <c r="T5847" i="4"/>
  <c r="S5847" i="4"/>
  <c r="R5847" i="4"/>
  <c r="Q5847" i="4"/>
  <c r="P5847" i="4"/>
  <c r="O5847" i="4"/>
  <c r="N5847" i="4"/>
  <c r="M5847" i="4"/>
  <c r="U5846" i="4"/>
  <c r="T5846" i="4"/>
  <c r="S5846" i="4"/>
  <c r="R5846" i="4"/>
  <c r="Q5846" i="4"/>
  <c r="P5846" i="4"/>
  <c r="O5846" i="4"/>
  <c r="N5846" i="4"/>
  <c r="M5846" i="4"/>
  <c r="U5845" i="4"/>
  <c r="T5845" i="4"/>
  <c r="S5845" i="4"/>
  <c r="R5845" i="4"/>
  <c r="Q5845" i="4"/>
  <c r="P5845" i="4"/>
  <c r="O5845" i="4"/>
  <c r="N5845" i="4"/>
  <c r="M5845" i="4"/>
  <c r="U5844" i="4"/>
  <c r="T5844" i="4"/>
  <c r="S5844" i="4"/>
  <c r="R5844" i="4"/>
  <c r="Q5844" i="4"/>
  <c r="P5844" i="4"/>
  <c r="O5844" i="4"/>
  <c r="N5844" i="4"/>
  <c r="M5844" i="4"/>
  <c r="U5843" i="4"/>
  <c r="T5843" i="4"/>
  <c r="S5843" i="4"/>
  <c r="R5843" i="4"/>
  <c r="Q5843" i="4"/>
  <c r="P5843" i="4"/>
  <c r="O5843" i="4"/>
  <c r="N5843" i="4"/>
  <c r="M5843" i="4"/>
  <c r="U5842" i="4"/>
  <c r="T5842" i="4"/>
  <c r="S5842" i="4"/>
  <c r="R5842" i="4"/>
  <c r="Q5842" i="4"/>
  <c r="P5842" i="4"/>
  <c r="O5842" i="4"/>
  <c r="N5842" i="4"/>
  <c r="M5842" i="4"/>
  <c r="U5841" i="4"/>
  <c r="T5841" i="4"/>
  <c r="S5841" i="4"/>
  <c r="R5841" i="4"/>
  <c r="Q5841" i="4"/>
  <c r="P5841" i="4"/>
  <c r="O5841" i="4"/>
  <c r="N5841" i="4"/>
  <c r="M5841" i="4"/>
  <c r="U5840" i="4"/>
  <c r="T5840" i="4"/>
  <c r="S5840" i="4"/>
  <c r="R5840" i="4"/>
  <c r="Q5840" i="4"/>
  <c r="P5840" i="4"/>
  <c r="O5840" i="4"/>
  <c r="N5840" i="4"/>
  <c r="M5840" i="4"/>
  <c r="U5839" i="4"/>
  <c r="T5839" i="4"/>
  <c r="S5839" i="4"/>
  <c r="R5839" i="4"/>
  <c r="Q5839" i="4"/>
  <c r="P5839" i="4"/>
  <c r="O5839" i="4"/>
  <c r="N5839" i="4"/>
  <c r="M5839" i="4"/>
  <c r="U5838" i="4"/>
  <c r="T5838" i="4"/>
  <c r="S5838" i="4"/>
  <c r="R5838" i="4"/>
  <c r="Q5838" i="4"/>
  <c r="P5838" i="4"/>
  <c r="O5838" i="4"/>
  <c r="N5838" i="4"/>
  <c r="M5838" i="4"/>
  <c r="U5837" i="4"/>
  <c r="T5837" i="4"/>
  <c r="S5837" i="4"/>
  <c r="R5837" i="4"/>
  <c r="Q5837" i="4"/>
  <c r="P5837" i="4"/>
  <c r="O5837" i="4"/>
  <c r="N5837" i="4"/>
  <c r="M5837" i="4"/>
  <c r="U5836" i="4"/>
  <c r="T5836" i="4"/>
  <c r="S5836" i="4"/>
  <c r="R5836" i="4"/>
  <c r="Q5836" i="4"/>
  <c r="P5836" i="4"/>
  <c r="O5836" i="4"/>
  <c r="N5836" i="4"/>
  <c r="M5836" i="4"/>
  <c r="U5835" i="4"/>
  <c r="T5835" i="4"/>
  <c r="S5835" i="4"/>
  <c r="R5835" i="4"/>
  <c r="Q5835" i="4"/>
  <c r="P5835" i="4"/>
  <c r="O5835" i="4"/>
  <c r="N5835" i="4"/>
  <c r="M5835" i="4"/>
  <c r="U5834" i="4"/>
  <c r="T5834" i="4"/>
  <c r="S5834" i="4"/>
  <c r="R5834" i="4"/>
  <c r="Q5834" i="4"/>
  <c r="P5834" i="4"/>
  <c r="O5834" i="4"/>
  <c r="N5834" i="4"/>
  <c r="M5834" i="4"/>
  <c r="U5833" i="4"/>
  <c r="T5833" i="4"/>
  <c r="S5833" i="4"/>
  <c r="R5833" i="4"/>
  <c r="Q5833" i="4"/>
  <c r="P5833" i="4"/>
  <c r="O5833" i="4"/>
  <c r="N5833" i="4"/>
  <c r="M5833" i="4"/>
  <c r="U5832" i="4"/>
  <c r="T5832" i="4"/>
  <c r="S5832" i="4"/>
  <c r="R5832" i="4"/>
  <c r="Q5832" i="4"/>
  <c r="P5832" i="4"/>
  <c r="O5832" i="4"/>
  <c r="N5832" i="4"/>
  <c r="M5832" i="4"/>
  <c r="U5831" i="4"/>
  <c r="T5831" i="4"/>
  <c r="S5831" i="4"/>
  <c r="R5831" i="4"/>
  <c r="Q5831" i="4"/>
  <c r="P5831" i="4"/>
  <c r="O5831" i="4"/>
  <c r="N5831" i="4"/>
  <c r="M5831" i="4"/>
  <c r="U5830" i="4"/>
  <c r="T5830" i="4"/>
  <c r="S5830" i="4"/>
  <c r="R5830" i="4"/>
  <c r="Q5830" i="4"/>
  <c r="P5830" i="4"/>
  <c r="O5830" i="4"/>
  <c r="N5830" i="4"/>
  <c r="M5830" i="4"/>
  <c r="U5829" i="4"/>
  <c r="T5829" i="4"/>
  <c r="S5829" i="4"/>
  <c r="R5829" i="4"/>
  <c r="Q5829" i="4"/>
  <c r="P5829" i="4"/>
  <c r="O5829" i="4"/>
  <c r="N5829" i="4"/>
  <c r="M5829" i="4"/>
  <c r="U5828" i="4"/>
  <c r="T5828" i="4"/>
  <c r="S5828" i="4"/>
  <c r="R5828" i="4"/>
  <c r="Q5828" i="4"/>
  <c r="P5828" i="4"/>
  <c r="O5828" i="4"/>
  <c r="N5828" i="4"/>
  <c r="M5828" i="4"/>
  <c r="U5827" i="4"/>
  <c r="T5827" i="4"/>
  <c r="S5827" i="4"/>
  <c r="R5827" i="4"/>
  <c r="Q5827" i="4"/>
  <c r="P5827" i="4"/>
  <c r="O5827" i="4"/>
  <c r="N5827" i="4"/>
  <c r="M5827" i="4"/>
  <c r="U5826" i="4"/>
  <c r="T5826" i="4"/>
  <c r="S5826" i="4"/>
  <c r="R5826" i="4"/>
  <c r="Q5826" i="4"/>
  <c r="P5826" i="4"/>
  <c r="O5826" i="4"/>
  <c r="N5826" i="4"/>
  <c r="M5826" i="4"/>
  <c r="U5825" i="4"/>
  <c r="T5825" i="4"/>
  <c r="S5825" i="4"/>
  <c r="R5825" i="4"/>
  <c r="Q5825" i="4"/>
  <c r="P5825" i="4"/>
  <c r="O5825" i="4"/>
  <c r="N5825" i="4"/>
  <c r="M5825" i="4"/>
  <c r="U5824" i="4"/>
  <c r="T5824" i="4"/>
  <c r="S5824" i="4"/>
  <c r="R5824" i="4"/>
  <c r="Q5824" i="4"/>
  <c r="P5824" i="4"/>
  <c r="O5824" i="4"/>
  <c r="N5824" i="4"/>
  <c r="M5824" i="4"/>
  <c r="U5823" i="4"/>
  <c r="T5823" i="4"/>
  <c r="S5823" i="4"/>
  <c r="R5823" i="4"/>
  <c r="Q5823" i="4"/>
  <c r="P5823" i="4"/>
  <c r="O5823" i="4"/>
  <c r="N5823" i="4"/>
  <c r="M5823" i="4"/>
  <c r="U5822" i="4"/>
  <c r="T5822" i="4"/>
  <c r="S5822" i="4"/>
  <c r="R5822" i="4"/>
  <c r="Q5822" i="4"/>
  <c r="P5822" i="4"/>
  <c r="O5822" i="4"/>
  <c r="N5822" i="4"/>
  <c r="M5822" i="4"/>
  <c r="U5821" i="4"/>
  <c r="T5821" i="4"/>
  <c r="S5821" i="4"/>
  <c r="R5821" i="4"/>
  <c r="Q5821" i="4"/>
  <c r="P5821" i="4"/>
  <c r="O5821" i="4"/>
  <c r="N5821" i="4"/>
  <c r="M5821" i="4"/>
  <c r="U5820" i="4"/>
  <c r="T5820" i="4"/>
  <c r="S5820" i="4"/>
  <c r="R5820" i="4"/>
  <c r="Q5820" i="4"/>
  <c r="P5820" i="4"/>
  <c r="O5820" i="4"/>
  <c r="N5820" i="4"/>
  <c r="M5820" i="4"/>
  <c r="U5819" i="4"/>
  <c r="T5819" i="4"/>
  <c r="S5819" i="4"/>
  <c r="R5819" i="4"/>
  <c r="Q5819" i="4"/>
  <c r="P5819" i="4"/>
  <c r="O5819" i="4"/>
  <c r="N5819" i="4"/>
  <c r="M5819" i="4"/>
  <c r="U5818" i="4"/>
  <c r="T5818" i="4"/>
  <c r="S5818" i="4"/>
  <c r="R5818" i="4"/>
  <c r="Q5818" i="4"/>
  <c r="P5818" i="4"/>
  <c r="O5818" i="4"/>
  <c r="N5818" i="4"/>
  <c r="M5818" i="4"/>
  <c r="U5817" i="4"/>
  <c r="T5817" i="4"/>
  <c r="S5817" i="4"/>
  <c r="R5817" i="4"/>
  <c r="Q5817" i="4"/>
  <c r="P5817" i="4"/>
  <c r="O5817" i="4"/>
  <c r="N5817" i="4"/>
  <c r="M5817" i="4"/>
  <c r="U5816" i="4"/>
  <c r="T5816" i="4"/>
  <c r="S5816" i="4"/>
  <c r="R5816" i="4"/>
  <c r="Q5816" i="4"/>
  <c r="P5816" i="4"/>
  <c r="O5816" i="4"/>
  <c r="N5816" i="4"/>
  <c r="M5816" i="4"/>
  <c r="U5815" i="4"/>
  <c r="T5815" i="4"/>
  <c r="S5815" i="4"/>
  <c r="R5815" i="4"/>
  <c r="Q5815" i="4"/>
  <c r="P5815" i="4"/>
  <c r="O5815" i="4"/>
  <c r="N5815" i="4"/>
  <c r="M5815" i="4"/>
  <c r="U5814" i="4"/>
  <c r="T5814" i="4"/>
  <c r="S5814" i="4"/>
  <c r="R5814" i="4"/>
  <c r="Q5814" i="4"/>
  <c r="P5814" i="4"/>
  <c r="O5814" i="4"/>
  <c r="N5814" i="4"/>
  <c r="M5814" i="4"/>
  <c r="U5813" i="4"/>
  <c r="T5813" i="4"/>
  <c r="S5813" i="4"/>
  <c r="R5813" i="4"/>
  <c r="Q5813" i="4"/>
  <c r="P5813" i="4"/>
  <c r="O5813" i="4"/>
  <c r="N5813" i="4"/>
  <c r="M5813" i="4"/>
  <c r="U5812" i="4"/>
  <c r="T5812" i="4"/>
  <c r="S5812" i="4"/>
  <c r="R5812" i="4"/>
  <c r="Q5812" i="4"/>
  <c r="P5812" i="4"/>
  <c r="O5812" i="4"/>
  <c r="N5812" i="4"/>
  <c r="M5812" i="4"/>
  <c r="U5811" i="4"/>
  <c r="T5811" i="4"/>
  <c r="S5811" i="4"/>
  <c r="R5811" i="4"/>
  <c r="Q5811" i="4"/>
  <c r="P5811" i="4"/>
  <c r="O5811" i="4"/>
  <c r="N5811" i="4"/>
  <c r="M5811" i="4"/>
  <c r="U5810" i="4"/>
  <c r="T5810" i="4"/>
  <c r="S5810" i="4"/>
  <c r="R5810" i="4"/>
  <c r="Q5810" i="4"/>
  <c r="P5810" i="4"/>
  <c r="O5810" i="4"/>
  <c r="N5810" i="4"/>
  <c r="M5810" i="4"/>
  <c r="U5809" i="4"/>
  <c r="T5809" i="4"/>
  <c r="S5809" i="4"/>
  <c r="R5809" i="4"/>
  <c r="Q5809" i="4"/>
  <c r="P5809" i="4"/>
  <c r="O5809" i="4"/>
  <c r="N5809" i="4"/>
  <c r="M5809" i="4"/>
  <c r="U5808" i="4"/>
  <c r="T5808" i="4"/>
  <c r="S5808" i="4"/>
  <c r="R5808" i="4"/>
  <c r="Q5808" i="4"/>
  <c r="P5808" i="4"/>
  <c r="O5808" i="4"/>
  <c r="N5808" i="4"/>
  <c r="M5808" i="4"/>
  <c r="U5807" i="4"/>
  <c r="T5807" i="4"/>
  <c r="S5807" i="4"/>
  <c r="R5807" i="4"/>
  <c r="Q5807" i="4"/>
  <c r="P5807" i="4"/>
  <c r="O5807" i="4"/>
  <c r="N5807" i="4"/>
  <c r="M5807" i="4"/>
  <c r="U5806" i="4"/>
  <c r="T5806" i="4"/>
  <c r="S5806" i="4"/>
  <c r="R5806" i="4"/>
  <c r="Q5806" i="4"/>
  <c r="P5806" i="4"/>
  <c r="O5806" i="4"/>
  <c r="N5806" i="4"/>
  <c r="M5806" i="4"/>
  <c r="U5805" i="4"/>
  <c r="T5805" i="4"/>
  <c r="S5805" i="4"/>
  <c r="R5805" i="4"/>
  <c r="Q5805" i="4"/>
  <c r="P5805" i="4"/>
  <c r="O5805" i="4"/>
  <c r="N5805" i="4"/>
  <c r="M5805" i="4"/>
  <c r="U5804" i="4"/>
  <c r="T5804" i="4"/>
  <c r="S5804" i="4"/>
  <c r="R5804" i="4"/>
  <c r="Q5804" i="4"/>
  <c r="P5804" i="4"/>
  <c r="O5804" i="4"/>
  <c r="N5804" i="4"/>
  <c r="M5804" i="4"/>
  <c r="U5803" i="4"/>
  <c r="T5803" i="4"/>
  <c r="S5803" i="4"/>
  <c r="R5803" i="4"/>
  <c r="Q5803" i="4"/>
  <c r="P5803" i="4"/>
  <c r="O5803" i="4"/>
  <c r="N5803" i="4"/>
  <c r="M5803" i="4"/>
  <c r="U5802" i="4"/>
  <c r="T5802" i="4"/>
  <c r="S5802" i="4"/>
  <c r="R5802" i="4"/>
  <c r="Q5802" i="4"/>
  <c r="P5802" i="4"/>
  <c r="O5802" i="4"/>
  <c r="N5802" i="4"/>
  <c r="M5802" i="4"/>
  <c r="U5801" i="4"/>
  <c r="T5801" i="4"/>
  <c r="S5801" i="4"/>
  <c r="R5801" i="4"/>
  <c r="Q5801" i="4"/>
  <c r="P5801" i="4"/>
  <c r="O5801" i="4"/>
  <c r="N5801" i="4"/>
  <c r="M5801" i="4"/>
  <c r="U5800" i="4"/>
  <c r="T5800" i="4"/>
  <c r="S5800" i="4"/>
  <c r="R5800" i="4"/>
  <c r="Q5800" i="4"/>
  <c r="P5800" i="4"/>
  <c r="O5800" i="4"/>
  <c r="N5800" i="4"/>
  <c r="M5800" i="4"/>
  <c r="U5799" i="4"/>
  <c r="T5799" i="4"/>
  <c r="S5799" i="4"/>
  <c r="R5799" i="4"/>
  <c r="Q5799" i="4"/>
  <c r="P5799" i="4"/>
  <c r="O5799" i="4"/>
  <c r="N5799" i="4"/>
  <c r="M5799" i="4"/>
  <c r="U5798" i="4"/>
  <c r="T5798" i="4"/>
  <c r="S5798" i="4"/>
  <c r="R5798" i="4"/>
  <c r="Q5798" i="4"/>
  <c r="P5798" i="4"/>
  <c r="O5798" i="4"/>
  <c r="N5798" i="4"/>
  <c r="M5798" i="4"/>
  <c r="U5797" i="4"/>
  <c r="T5797" i="4"/>
  <c r="S5797" i="4"/>
  <c r="R5797" i="4"/>
  <c r="Q5797" i="4"/>
  <c r="P5797" i="4"/>
  <c r="O5797" i="4"/>
  <c r="N5797" i="4"/>
  <c r="M5797" i="4"/>
  <c r="U5796" i="4"/>
  <c r="T5796" i="4"/>
  <c r="S5796" i="4"/>
  <c r="R5796" i="4"/>
  <c r="Q5796" i="4"/>
  <c r="P5796" i="4"/>
  <c r="O5796" i="4"/>
  <c r="N5796" i="4"/>
  <c r="M5796" i="4"/>
  <c r="U5795" i="4"/>
  <c r="T5795" i="4"/>
  <c r="S5795" i="4"/>
  <c r="R5795" i="4"/>
  <c r="Q5795" i="4"/>
  <c r="P5795" i="4"/>
  <c r="O5795" i="4"/>
  <c r="N5795" i="4"/>
  <c r="M5795" i="4"/>
  <c r="U5794" i="4"/>
  <c r="T5794" i="4"/>
  <c r="S5794" i="4"/>
  <c r="R5794" i="4"/>
  <c r="Q5794" i="4"/>
  <c r="P5794" i="4"/>
  <c r="O5794" i="4"/>
  <c r="N5794" i="4"/>
  <c r="M5794" i="4"/>
  <c r="U5793" i="4"/>
  <c r="T5793" i="4"/>
  <c r="S5793" i="4"/>
  <c r="R5793" i="4"/>
  <c r="Q5793" i="4"/>
  <c r="P5793" i="4"/>
  <c r="O5793" i="4"/>
  <c r="N5793" i="4"/>
  <c r="M5793" i="4"/>
  <c r="U5792" i="4"/>
  <c r="T5792" i="4"/>
  <c r="S5792" i="4"/>
  <c r="R5792" i="4"/>
  <c r="Q5792" i="4"/>
  <c r="P5792" i="4"/>
  <c r="O5792" i="4"/>
  <c r="N5792" i="4"/>
  <c r="M5792" i="4"/>
  <c r="U5791" i="4"/>
  <c r="T5791" i="4"/>
  <c r="S5791" i="4"/>
  <c r="R5791" i="4"/>
  <c r="Q5791" i="4"/>
  <c r="P5791" i="4"/>
  <c r="O5791" i="4"/>
  <c r="N5791" i="4"/>
  <c r="M5791" i="4"/>
  <c r="U5790" i="4"/>
  <c r="T5790" i="4"/>
  <c r="S5790" i="4"/>
  <c r="R5790" i="4"/>
  <c r="Q5790" i="4"/>
  <c r="P5790" i="4"/>
  <c r="O5790" i="4"/>
  <c r="N5790" i="4"/>
  <c r="M5790" i="4"/>
  <c r="U5789" i="4"/>
  <c r="T5789" i="4"/>
  <c r="S5789" i="4"/>
  <c r="R5789" i="4"/>
  <c r="Q5789" i="4"/>
  <c r="P5789" i="4"/>
  <c r="O5789" i="4"/>
  <c r="N5789" i="4"/>
  <c r="M5789" i="4"/>
  <c r="U5788" i="4"/>
  <c r="T5788" i="4"/>
  <c r="S5788" i="4"/>
  <c r="R5788" i="4"/>
  <c r="Q5788" i="4"/>
  <c r="P5788" i="4"/>
  <c r="O5788" i="4"/>
  <c r="N5788" i="4"/>
  <c r="M5788" i="4"/>
  <c r="U5787" i="4"/>
  <c r="T5787" i="4"/>
  <c r="S5787" i="4"/>
  <c r="R5787" i="4"/>
  <c r="Q5787" i="4"/>
  <c r="P5787" i="4"/>
  <c r="O5787" i="4"/>
  <c r="N5787" i="4"/>
  <c r="M5787" i="4"/>
  <c r="U5786" i="4"/>
  <c r="T5786" i="4"/>
  <c r="S5786" i="4"/>
  <c r="R5786" i="4"/>
  <c r="Q5786" i="4"/>
  <c r="P5786" i="4"/>
  <c r="O5786" i="4"/>
  <c r="N5786" i="4"/>
  <c r="M5786" i="4"/>
  <c r="U5785" i="4"/>
  <c r="T5785" i="4"/>
  <c r="S5785" i="4"/>
  <c r="R5785" i="4"/>
  <c r="Q5785" i="4"/>
  <c r="P5785" i="4"/>
  <c r="O5785" i="4"/>
  <c r="N5785" i="4"/>
  <c r="M5785" i="4"/>
  <c r="U5784" i="4"/>
  <c r="T5784" i="4"/>
  <c r="S5784" i="4"/>
  <c r="R5784" i="4"/>
  <c r="Q5784" i="4"/>
  <c r="P5784" i="4"/>
  <c r="O5784" i="4"/>
  <c r="N5784" i="4"/>
  <c r="M5784" i="4"/>
  <c r="U5783" i="4"/>
  <c r="T5783" i="4"/>
  <c r="S5783" i="4"/>
  <c r="R5783" i="4"/>
  <c r="Q5783" i="4"/>
  <c r="P5783" i="4"/>
  <c r="O5783" i="4"/>
  <c r="N5783" i="4"/>
  <c r="M5783" i="4"/>
  <c r="U5782" i="4"/>
  <c r="T5782" i="4"/>
  <c r="S5782" i="4"/>
  <c r="R5782" i="4"/>
  <c r="Q5782" i="4"/>
  <c r="P5782" i="4"/>
  <c r="O5782" i="4"/>
  <c r="N5782" i="4"/>
  <c r="M5782" i="4"/>
  <c r="U5781" i="4"/>
  <c r="T5781" i="4"/>
  <c r="S5781" i="4"/>
  <c r="R5781" i="4"/>
  <c r="Q5781" i="4"/>
  <c r="P5781" i="4"/>
  <c r="O5781" i="4"/>
  <c r="N5781" i="4"/>
  <c r="M5781" i="4"/>
  <c r="U5780" i="4"/>
  <c r="T5780" i="4"/>
  <c r="S5780" i="4"/>
  <c r="R5780" i="4"/>
  <c r="Q5780" i="4"/>
  <c r="P5780" i="4"/>
  <c r="O5780" i="4"/>
  <c r="N5780" i="4"/>
  <c r="M5780" i="4"/>
  <c r="U5779" i="4"/>
  <c r="T5779" i="4"/>
  <c r="S5779" i="4"/>
  <c r="R5779" i="4"/>
  <c r="Q5779" i="4"/>
  <c r="P5779" i="4"/>
  <c r="O5779" i="4"/>
  <c r="N5779" i="4"/>
  <c r="M5779" i="4"/>
  <c r="U5778" i="4"/>
  <c r="T5778" i="4"/>
  <c r="S5778" i="4"/>
  <c r="R5778" i="4"/>
  <c r="Q5778" i="4"/>
  <c r="P5778" i="4"/>
  <c r="O5778" i="4"/>
  <c r="N5778" i="4"/>
  <c r="M5778" i="4"/>
  <c r="U5777" i="4"/>
  <c r="T5777" i="4"/>
  <c r="S5777" i="4"/>
  <c r="R5777" i="4"/>
  <c r="Q5777" i="4"/>
  <c r="P5777" i="4"/>
  <c r="O5777" i="4"/>
  <c r="N5777" i="4"/>
  <c r="M5777" i="4"/>
  <c r="U5776" i="4"/>
  <c r="T5776" i="4"/>
  <c r="S5776" i="4"/>
  <c r="R5776" i="4"/>
  <c r="Q5776" i="4"/>
  <c r="P5776" i="4"/>
  <c r="O5776" i="4"/>
  <c r="N5776" i="4"/>
  <c r="M5776" i="4"/>
  <c r="U5775" i="4"/>
  <c r="T5775" i="4"/>
  <c r="S5775" i="4"/>
  <c r="R5775" i="4"/>
  <c r="Q5775" i="4"/>
  <c r="P5775" i="4"/>
  <c r="O5775" i="4"/>
  <c r="N5775" i="4"/>
  <c r="M5775" i="4"/>
  <c r="U5774" i="4"/>
  <c r="T5774" i="4"/>
  <c r="S5774" i="4"/>
  <c r="R5774" i="4"/>
  <c r="Q5774" i="4"/>
  <c r="P5774" i="4"/>
  <c r="O5774" i="4"/>
  <c r="N5774" i="4"/>
  <c r="M5774" i="4"/>
  <c r="U5773" i="4"/>
  <c r="T5773" i="4"/>
  <c r="S5773" i="4"/>
  <c r="R5773" i="4"/>
  <c r="Q5773" i="4"/>
  <c r="P5773" i="4"/>
  <c r="O5773" i="4"/>
  <c r="N5773" i="4"/>
  <c r="M5773" i="4"/>
  <c r="U5772" i="4"/>
  <c r="T5772" i="4"/>
  <c r="S5772" i="4"/>
  <c r="R5772" i="4"/>
  <c r="Q5772" i="4"/>
  <c r="P5772" i="4"/>
  <c r="O5772" i="4"/>
  <c r="N5772" i="4"/>
  <c r="M5772" i="4"/>
  <c r="U5771" i="4"/>
  <c r="T5771" i="4"/>
  <c r="S5771" i="4"/>
  <c r="R5771" i="4"/>
  <c r="Q5771" i="4"/>
  <c r="P5771" i="4"/>
  <c r="O5771" i="4"/>
  <c r="N5771" i="4"/>
  <c r="M5771" i="4"/>
  <c r="U5770" i="4"/>
  <c r="T5770" i="4"/>
  <c r="S5770" i="4"/>
  <c r="R5770" i="4"/>
  <c r="Q5770" i="4"/>
  <c r="P5770" i="4"/>
  <c r="O5770" i="4"/>
  <c r="N5770" i="4"/>
  <c r="M5770" i="4"/>
  <c r="U5769" i="4"/>
  <c r="T5769" i="4"/>
  <c r="S5769" i="4"/>
  <c r="R5769" i="4"/>
  <c r="Q5769" i="4"/>
  <c r="P5769" i="4"/>
  <c r="O5769" i="4"/>
  <c r="N5769" i="4"/>
  <c r="M5769" i="4"/>
  <c r="U5768" i="4"/>
  <c r="T5768" i="4"/>
  <c r="S5768" i="4"/>
  <c r="R5768" i="4"/>
  <c r="Q5768" i="4"/>
  <c r="P5768" i="4"/>
  <c r="O5768" i="4"/>
  <c r="N5768" i="4"/>
  <c r="M5768" i="4"/>
  <c r="U5767" i="4"/>
  <c r="T5767" i="4"/>
  <c r="S5767" i="4"/>
  <c r="R5767" i="4"/>
  <c r="Q5767" i="4"/>
  <c r="P5767" i="4"/>
  <c r="O5767" i="4"/>
  <c r="N5767" i="4"/>
  <c r="M5767" i="4"/>
  <c r="U5766" i="4"/>
  <c r="T5766" i="4"/>
  <c r="S5766" i="4"/>
  <c r="R5766" i="4"/>
  <c r="Q5766" i="4"/>
  <c r="P5766" i="4"/>
  <c r="O5766" i="4"/>
  <c r="N5766" i="4"/>
  <c r="M5766" i="4"/>
  <c r="U5765" i="4"/>
  <c r="T5765" i="4"/>
  <c r="S5765" i="4"/>
  <c r="R5765" i="4"/>
  <c r="Q5765" i="4"/>
  <c r="P5765" i="4"/>
  <c r="O5765" i="4"/>
  <c r="N5765" i="4"/>
  <c r="M5765" i="4"/>
  <c r="U5764" i="4"/>
  <c r="T5764" i="4"/>
  <c r="S5764" i="4"/>
  <c r="R5764" i="4"/>
  <c r="Q5764" i="4"/>
  <c r="P5764" i="4"/>
  <c r="O5764" i="4"/>
  <c r="N5764" i="4"/>
  <c r="M5764" i="4"/>
  <c r="U5763" i="4"/>
  <c r="T5763" i="4"/>
  <c r="S5763" i="4"/>
  <c r="R5763" i="4"/>
  <c r="Q5763" i="4"/>
  <c r="P5763" i="4"/>
  <c r="O5763" i="4"/>
  <c r="N5763" i="4"/>
  <c r="M5763" i="4"/>
  <c r="U5762" i="4"/>
  <c r="T5762" i="4"/>
  <c r="S5762" i="4"/>
  <c r="R5762" i="4"/>
  <c r="Q5762" i="4"/>
  <c r="P5762" i="4"/>
  <c r="O5762" i="4"/>
  <c r="N5762" i="4"/>
  <c r="M5762" i="4"/>
  <c r="U5761" i="4"/>
  <c r="T5761" i="4"/>
  <c r="S5761" i="4"/>
  <c r="R5761" i="4"/>
  <c r="Q5761" i="4"/>
  <c r="P5761" i="4"/>
  <c r="O5761" i="4"/>
  <c r="N5761" i="4"/>
  <c r="M5761" i="4"/>
  <c r="U5760" i="4"/>
  <c r="T5760" i="4"/>
  <c r="S5760" i="4"/>
  <c r="R5760" i="4"/>
  <c r="Q5760" i="4"/>
  <c r="P5760" i="4"/>
  <c r="O5760" i="4"/>
  <c r="N5760" i="4"/>
  <c r="M5760" i="4"/>
  <c r="U5759" i="4"/>
  <c r="T5759" i="4"/>
  <c r="S5759" i="4"/>
  <c r="R5759" i="4"/>
  <c r="Q5759" i="4"/>
  <c r="P5759" i="4"/>
  <c r="O5759" i="4"/>
  <c r="N5759" i="4"/>
  <c r="M5759" i="4"/>
  <c r="U5758" i="4"/>
  <c r="T5758" i="4"/>
  <c r="S5758" i="4"/>
  <c r="R5758" i="4"/>
  <c r="Q5758" i="4"/>
  <c r="P5758" i="4"/>
  <c r="O5758" i="4"/>
  <c r="N5758" i="4"/>
  <c r="M5758" i="4"/>
  <c r="U5757" i="4"/>
  <c r="T5757" i="4"/>
  <c r="S5757" i="4"/>
  <c r="R5757" i="4"/>
  <c r="Q5757" i="4"/>
  <c r="P5757" i="4"/>
  <c r="O5757" i="4"/>
  <c r="N5757" i="4"/>
  <c r="M5757" i="4"/>
  <c r="U5756" i="4"/>
  <c r="T5756" i="4"/>
  <c r="S5756" i="4"/>
  <c r="R5756" i="4"/>
  <c r="Q5756" i="4"/>
  <c r="P5756" i="4"/>
  <c r="O5756" i="4"/>
  <c r="N5756" i="4"/>
  <c r="M5756" i="4"/>
  <c r="U5755" i="4"/>
  <c r="T5755" i="4"/>
  <c r="S5755" i="4"/>
  <c r="R5755" i="4"/>
  <c r="Q5755" i="4"/>
  <c r="P5755" i="4"/>
  <c r="O5755" i="4"/>
  <c r="N5755" i="4"/>
  <c r="M5755" i="4"/>
  <c r="U5754" i="4"/>
  <c r="T5754" i="4"/>
  <c r="S5754" i="4"/>
  <c r="R5754" i="4"/>
  <c r="Q5754" i="4"/>
  <c r="P5754" i="4"/>
  <c r="O5754" i="4"/>
  <c r="N5754" i="4"/>
  <c r="M5754" i="4"/>
  <c r="U5753" i="4"/>
  <c r="T5753" i="4"/>
  <c r="S5753" i="4"/>
  <c r="R5753" i="4"/>
  <c r="Q5753" i="4"/>
  <c r="P5753" i="4"/>
  <c r="O5753" i="4"/>
  <c r="N5753" i="4"/>
  <c r="M5753" i="4"/>
  <c r="U5752" i="4"/>
  <c r="T5752" i="4"/>
  <c r="S5752" i="4"/>
  <c r="R5752" i="4"/>
  <c r="Q5752" i="4"/>
  <c r="P5752" i="4"/>
  <c r="O5752" i="4"/>
  <c r="N5752" i="4"/>
  <c r="M5752" i="4"/>
  <c r="U5751" i="4"/>
  <c r="T5751" i="4"/>
  <c r="S5751" i="4"/>
  <c r="R5751" i="4"/>
  <c r="Q5751" i="4"/>
  <c r="P5751" i="4"/>
  <c r="O5751" i="4"/>
  <c r="N5751" i="4"/>
  <c r="M5751" i="4"/>
  <c r="U5750" i="4"/>
  <c r="T5750" i="4"/>
  <c r="S5750" i="4"/>
  <c r="R5750" i="4"/>
  <c r="Q5750" i="4"/>
  <c r="P5750" i="4"/>
  <c r="O5750" i="4"/>
  <c r="N5750" i="4"/>
  <c r="M5750" i="4"/>
  <c r="U5749" i="4"/>
  <c r="T5749" i="4"/>
  <c r="S5749" i="4"/>
  <c r="R5749" i="4"/>
  <c r="Q5749" i="4"/>
  <c r="P5749" i="4"/>
  <c r="O5749" i="4"/>
  <c r="N5749" i="4"/>
  <c r="M5749" i="4"/>
  <c r="U5748" i="4"/>
  <c r="T5748" i="4"/>
  <c r="S5748" i="4"/>
  <c r="R5748" i="4"/>
  <c r="Q5748" i="4"/>
  <c r="P5748" i="4"/>
  <c r="O5748" i="4"/>
  <c r="N5748" i="4"/>
  <c r="M5748" i="4"/>
  <c r="U5747" i="4"/>
  <c r="T5747" i="4"/>
  <c r="S5747" i="4"/>
  <c r="R5747" i="4"/>
  <c r="Q5747" i="4"/>
  <c r="P5747" i="4"/>
  <c r="O5747" i="4"/>
  <c r="N5747" i="4"/>
  <c r="M5747" i="4"/>
  <c r="U5746" i="4"/>
  <c r="T5746" i="4"/>
  <c r="S5746" i="4"/>
  <c r="R5746" i="4"/>
  <c r="Q5746" i="4"/>
  <c r="P5746" i="4"/>
  <c r="O5746" i="4"/>
  <c r="N5746" i="4"/>
  <c r="M5746" i="4"/>
  <c r="U5745" i="4"/>
  <c r="T5745" i="4"/>
  <c r="S5745" i="4"/>
  <c r="R5745" i="4"/>
  <c r="Q5745" i="4"/>
  <c r="P5745" i="4"/>
  <c r="O5745" i="4"/>
  <c r="N5745" i="4"/>
  <c r="M5745" i="4"/>
  <c r="U5744" i="4"/>
  <c r="T5744" i="4"/>
  <c r="S5744" i="4"/>
  <c r="R5744" i="4"/>
  <c r="Q5744" i="4"/>
  <c r="P5744" i="4"/>
  <c r="O5744" i="4"/>
  <c r="N5744" i="4"/>
  <c r="M5744" i="4"/>
  <c r="U5743" i="4"/>
  <c r="T5743" i="4"/>
  <c r="S5743" i="4"/>
  <c r="R5743" i="4"/>
  <c r="Q5743" i="4"/>
  <c r="P5743" i="4"/>
  <c r="O5743" i="4"/>
  <c r="N5743" i="4"/>
  <c r="M5743" i="4"/>
  <c r="U5742" i="4"/>
  <c r="T5742" i="4"/>
  <c r="S5742" i="4"/>
  <c r="R5742" i="4"/>
  <c r="Q5742" i="4"/>
  <c r="P5742" i="4"/>
  <c r="O5742" i="4"/>
  <c r="N5742" i="4"/>
  <c r="M5742" i="4"/>
  <c r="U5741" i="4"/>
  <c r="T5741" i="4"/>
  <c r="S5741" i="4"/>
  <c r="R5741" i="4"/>
  <c r="Q5741" i="4"/>
  <c r="P5741" i="4"/>
  <c r="O5741" i="4"/>
  <c r="N5741" i="4"/>
  <c r="M5741" i="4"/>
  <c r="U5740" i="4"/>
  <c r="T5740" i="4"/>
  <c r="S5740" i="4"/>
  <c r="R5740" i="4"/>
  <c r="Q5740" i="4"/>
  <c r="P5740" i="4"/>
  <c r="O5740" i="4"/>
  <c r="N5740" i="4"/>
  <c r="M5740" i="4"/>
  <c r="U5739" i="4"/>
  <c r="T5739" i="4"/>
  <c r="S5739" i="4"/>
  <c r="R5739" i="4"/>
  <c r="Q5739" i="4"/>
  <c r="P5739" i="4"/>
  <c r="O5739" i="4"/>
  <c r="N5739" i="4"/>
  <c r="M5739" i="4"/>
  <c r="U5738" i="4"/>
  <c r="T5738" i="4"/>
  <c r="S5738" i="4"/>
  <c r="R5738" i="4"/>
  <c r="Q5738" i="4"/>
  <c r="P5738" i="4"/>
  <c r="O5738" i="4"/>
  <c r="N5738" i="4"/>
  <c r="M5738" i="4"/>
  <c r="U5737" i="4"/>
  <c r="T5737" i="4"/>
  <c r="S5737" i="4"/>
  <c r="R5737" i="4"/>
  <c r="Q5737" i="4"/>
  <c r="P5737" i="4"/>
  <c r="O5737" i="4"/>
  <c r="N5737" i="4"/>
  <c r="M5737" i="4"/>
  <c r="U5736" i="4"/>
  <c r="T5736" i="4"/>
  <c r="S5736" i="4"/>
  <c r="R5736" i="4"/>
  <c r="Q5736" i="4"/>
  <c r="P5736" i="4"/>
  <c r="O5736" i="4"/>
  <c r="N5736" i="4"/>
  <c r="M5736" i="4"/>
  <c r="U5735" i="4"/>
  <c r="T5735" i="4"/>
  <c r="S5735" i="4"/>
  <c r="R5735" i="4"/>
  <c r="Q5735" i="4"/>
  <c r="P5735" i="4"/>
  <c r="O5735" i="4"/>
  <c r="N5735" i="4"/>
  <c r="M5735" i="4"/>
  <c r="U5734" i="4"/>
  <c r="T5734" i="4"/>
  <c r="S5734" i="4"/>
  <c r="R5734" i="4"/>
  <c r="Q5734" i="4"/>
  <c r="P5734" i="4"/>
  <c r="O5734" i="4"/>
  <c r="N5734" i="4"/>
  <c r="M5734" i="4"/>
  <c r="U5733" i="4"/>
  <c r="T5733" i="4"/>
  <c r="S5733" i="4"/>
  <c r="R5733" i="4"/>
  <c r="Q5733" i="4"/>
  <c r="P5733" i="4"/>
  <c r="O5733" i="4"/>
  <c r="N5733" i="4"/>
  <c r="M5733" i="4"/>
  <c r="U5732" i="4"/>
  <c r="T5732" i="4"/>
  <c r="S5732" i="4"/>
  <c r="R5732" i="4"/>
  <c r="Q5732" i="4"/>
  <c r="P5732" i="4"/>
  <c r="O5732" i="4"/>
  <c r="N5732" i="4"/>
  <c r="M5732" i="4"/>
  <c r="U5731" i="4"/>
  <c r="T5731" i="4"/>
  <c r="S5731" i="4"/>
  <c r="R5731" i="4"/>
  <c r="Q5731" i="4"/>
  <c r="P5731" i="4"/>
  <c r="O5731" i="4"/>
  <c r="N5731" i="4"/>
  <c r="M5731" i="4"/>
  <c r="U5730" i="4"/>
  <c r="T5730" i="4"/>
  <c r="S5730" i="4"/>
  <c r="R5730" i="4"/>
  <c r="Q5730" i="4"/>
  <c r="P5730" i="4"/>
  <c r="O5730" i="4"/>
  <c r="N5730" i="4"/>
  <c r="M5730" i="4"/>
  <c r="U5729" i="4"/>
  <c r="T5729" i="4"/>
  <c r="S5729" i="4"/>
  <c r="R5729" i="4"/>
  <c r="Q5729" i="4"/>
  <c r="P5729" i="4"/>
  <c r="O5729" i="4"/>
  <c r="N5729" i="4"/>
  <c r="M5729" i="4"/>
  <c r="U5728" i="4"/>
  <c r="T5728" i="4"/>
  <c r="S5728" i="4"/>
  <c r="R5728" i="4"/>
  <c r="Q5728" i="4"/>
  <c r="P5728" i="4"/>
  <c r="O5728" i="4"/>
  <c r="N5728" i="4"/>
  <c r="M5728" i="4"/>
  <c r="U5727" i="4"/>
  <c r="T5727" i="4"/>
  <c r="S5727" i="4"/>
  <c r="R5727" i="4"/>
  <c r="Q5727" i="4"/>
  <c r="P5727" i="4"/>
  <c r="O5727" i="4"/>
  <c r="N5727" i="4"/>
  <c r="M5727" i="4"/>
  <c r="U5726" i="4"/>
  <c r="T5726" i="4"/>
  <c r="S5726" i="4"/>
  <c r="R5726" i="4"/>
  <c r="Q5726" i="4"/>
  <c r="P5726" i="4"/>
  <c r="O5726" i="4"/>
  <c r="N5726" i="4"/>
  <c r="M5726" i="4"/>
  <c r="U5725" i="4"/>
  <c r="T5725" i="4"/>
  <c r="S5725" i="4"/>
  <c r="R5725" i="4"/>
  <c r="Q5725" i="4"/>
  <c r="P5725" i="4"/>
  <c r="O5725" i="4"/>
  <c r="N5725" i="4"/>
  <c r="M5725" i="4"/>
  <c r="U5724" i="4"/>
  <c r="T5724" i="4"/>
  <c r="S5724" i="4"/>
  <c r="R5724" i="4"/>
  <c r="Q5724" i="4"/>
  <c r="P5724" i="4"/>
  <c r="O5724" i="4"/>
  <c r="N5724" i="4"/>
  <c r="M5724" i="4"/>
  <c r="U5723" i="4"/>
  <c r="T5723" i="4"/>
  <c r="S5723" i="4"/>
  <c r="R5723" i="4"/>
  <c r="Q5723" i="4"/>
  <c r="P5723" i="4"/>
  <c r="O5723" i="4"/>
  <c r="N5723" i="4"/>
  <c r="M5723" i="4"/>
  <c r="U5722" i="4"/>
  <c r="T5722" i="4"/>
  <c r="S5722" i="4"/>
  <c r="R5722" i="4"/>
  <c r="Q5722" i="4"/>
  <c r="P5722" i="4"/>
  <c r="O5722" i="4"/>
  <c r="N5722" i="4"/>
  <c r="M5722" i="4"/>
  <c r="U5721" i="4"/>
  <c r="T5721" i="4"/>
  <c r="S5721" i="4"/>
  <c r="R5721" i="4"/>
  <c r="Q5721" i="4"/>
  <c r="P5721" i="4"/>
  <c r="O5721" i="4"/>
  <c r="N5721" i="4"/>
  <c r="M5721" i="4"/>
  <c r="U5720" i="4"/>
  <c r="T5720" i="4"/>
  <c r="S5720" i="4"/>
  <c r="R5720" i="4"/>
  <c r="Q5720" i="4"/>
  <c r="P5720" i="4"/>
  <c r="O5720" i="4"/>
  <c r="N5720" i="4"/>
  <c r="M5720" i="4"/>
  <c r="U5719" i="4"/>
  <c r="T5719" i="4"/>
  <c r="S5719" i="4"/>
  <c r="R5719" i="4"/>
  <c r="Q5719" i="4"/>
  <c r="P5719" i="4"/>
  <c r="O5719" i="4"/>
  <c r="N5719" i="4"/>
  <c r="M5719" i="4"/>
  <c r="U5718" i="4"/>
  <c r="T5718" i="4"/>
  <c r="S5718" i="4"/>
  <c r="R5718" i="4"/>
  <c r="Q5718" i="4"/>
  <c r="P5718" i="4"/>
  <c r="O5718" i="4"/>
  <c r="N5718" i="4"/>
  <c r="M5718" i="4"/>
  <c r="U5717" i="4"/>
  <c r="T5717" i="4"/>
  <c r="S5717" i="4"/>
  <c r="R5717" i="4"/>
  <c r="Q5717" i="4"/>
  <c r="P5717" i="4"/>
  <c r="O5717" i="4"/>
  <c r="N5717" i="4"/>
  <c r="M5717" i="4"/>
  <c r="U5716" i="4"/>
  <c r="T5716" i="4"/>
  <c r="S5716" i="4"/>
  <c r="R5716" i="4"/>
  <c r="Q5716" i="4"/>
  <c r="P5716" i="4"/>
  <c r="O5716" i="4"/>
  <c r="N5716" i="4"/>
  <c r="M5716" i="4"/>
  <c r="U5715" i="4"/>
  <c r="T5715" i="4"/>
  <c r="S5715" i="4"/>
  <c r="R5715" i="4"/>
  <c r="Q5715" i="4"/>
  <c r="P5715" i="4"/>
  <c r="O5715" i="4"/>
  <c r="N5715" i="4"/>
  <c r="M5715" i="4"/>
  <c r="U5714" i="4"/>
  <c r="T5714" i="4"/>
  <c r="S5714" i="4"/>
  <c r="R5714" i="4"/>
  <c r="Q5714" i="4"/>
  <c r="P5714" i="4"/>
  <c r="O5714" i="4"/>
  <c r="N5714" i="4"/>
  <c r="M5714" i="4"/>
  <c r="U5713" i="4"/>
  <c r="T5713" i="4"/>
  <c r="S5713" i="4"/>
  <c r="R5713" i="4"/>
  <c r="Q5713" i="4"/>
  <c r="P5713" i="4"/>
  <c r="O5713" i="4"/>
  <c r="N5713" i="4"/>
  <c r="M5713" i="4"/>
  <c r="U5712" i="4"/>
  <c r="T5712" i="4"/>
  <c r="S5712" i="4"/>
  <c r="R5712" i="4"/>
  <c r="Q5712" i="4"/>
  <c r="P5712" i="4"/>
  <c r="O5712" i="4"/>
  <c r="N5712" i="4"/>
  <c r="M5712" i="4"/>
  <c r="U5711" i="4"/>
  <c r="T5711" i="4"/>
  <c r="S5711" i="4"/>
  <c r="R5711" i="4"/>
  <c r="Q5711" i="4"/>
  <c r="P5711" i="4"/>
  <c r="O5711" i="4"/>
  <c r="N5711" i="4"/>
  <c r="M5711" i="4"/>
  <c r="U5710" i="4"/>
  <c r="T5710" i="4"/>
  <c r="S5710" i="4"/>
  <c r="R5710" i="4"/>
  <c r="Q5710" i="4"/>
  <c r="P5710" i="4"/>
  <c r="O5710" i="4"/>
  <c r="N5710" i="4"/>
  <c r="M5710" i="4"/>
  <c r="U5709" i="4"/>
  <c r="T5709" i="4"/>
  <c r="S5709" i="4"/>
  <c r="R5709" i="4"/>
  <c r="Q5709" i="4"/>
  <c r="P5709" i="4"/>
  <c r="O5709" i="4"/>
  <c r="N5709" i="4"/>
  <c r="M5709" i="4"/>
  <c r="U5708" i="4"/>
  <c r="T5708" i="4"/>
  <c r="S5708" i="4"/>
  <c r="R5708" i="4"/>
  <c r="Q5708" i="4"/>
  <c r="P5708" i="4"/>
  <c r="O5708" i="4"/>
  <c r="N5708" i="4"/>
  <c r="M5708" i="4"/>
  <c r="U5707" i="4"/>
  <c r="T5707" i="4"/>
  <c r="S5707" i="4"/>
  <c r="R5707" i="4"/>
  <c r="Q5707" i="4"/>
  <c r="P5707" i="4"/>
  <c r="O5707" i="4"/>
  <c r="N5707" i="4"/>
  <c r="M5707" i="4"/>
  <c r="U5706" i="4"/>
  <c r="T5706" i="4"/>
  <c r="S5706" i="4"/>
  <c r="R5706" i="4"/>
  <c r="Q5706" i="4"/>
  <c r="P5706" i="4"/>
  <c r="O5706" i="4"/>
  <c r="N5706" i="4"/>
  <c r="M5706" i="4"/>
  <c r="U5705" i="4"/>
  <c r="T5705" i="4"/>
  <c r="S5705" i="4"/>
  <c r="R5705" i="4"/>
  <c r="Q5705" i="4"/>
  <c r="P5705" i="4"/>
  <c r="O5705" i="4"/>
  <c r="N5705" i="4"/>
  <c r="M5705" i="4"/>
  <c r="U5704" i="4"/>
  <c r="T5704" i="4"/>
  <c r="S5704" i="4"/>
  <c r="R5704" i="4"/>
  <c r="Q5704" i="4"/>
  <c r="P5704" i="4"/>
  <c r="O5704" i="4"/>
  <c r="N5704" i="4"/>
  <c r="M5704" i="4"/>
  <c r="U5703" i="4"/>
  <c r="T5703" i="4"/>
  <c r="S5703" i="4"/>
  <c r="R5703" i="4"/>
  <c r="Q5703" i="4"/>
  <c r="P5703" i="4"/>
  <c r="O5703" i="4"/>
  <c r="N5703" i="4"/>
  <c r="M5703" i="4"/>
  <c r="U5702" i="4"/>
  <c r="T5702" i="4"/>
  <c r="S5702" i="4"/>
  <c r="R5702" i="4"/>
  <c r="Q5702" i="4"/>
  <c r="P5702" i="4"/>
  <c r="O5702" i="4"/>
  <c r="N5702" i="4"/>
  <c r="M5702" i="4"/>
  <c r="U5701" i="4"/>
  <c r="T5701" i="4"/>
  <c r="S5701" i="4"/>
  <c r="R5701" i="4"/>
  <c r="Q5701" i="4"/>
  <c r="P5701" i="4"/>
  <c r="O5701" i="4"/>
  <c r="N5701" i="4"/>
  <c r="M5701" i="4"/>
  <c r="U5700" i="4"/>
  <c r="T5700" i="4"/>
  <c r="S5700" i="4"/>
  <c r="R5700" i="4"/>
  <c r="Q5700" i="4"/>
  <c r="P5700" i="4"/>
  <c r="O5700" i="4"/>
  <c r="N5700" i="4"/>
  <c r="M5700" i="4"/>
  <c r="U5699" i="4"/>
  <c r="T5699" i="4"/>
  <c r="S5699" i="4"/>
  <c r="R5699" i="4"/>
  <c r="Q5699" i="4"/>
  <c r="P5699" i="4"/>
  <c r="O5699" i="4"/>
  <c r="N5699" i="4"/>
  <c r="M5699" i="4"/>
  <c r="U5698" i="4"/>
  <c r="T5698" i="4"/>
  <c r="S5698" i="4"/>
  <c r="R5698" i="4"/>
  <c r="Q5698" i="4"/>
  <c r="P5698" i="4"/>
  <c r="O5698" i="4"/>
  <c r="N5698" i="4"/>
  <c r="M5698" i="4"/>
  <c r="U5697" i="4"/>
  <c r="T5697" i="4"/>
  <c r="S5697" i="4"/>
  <c r="R5697" i="4"/>
  <c r="Q5697" i="4"/>
  <c r="P5697" i="4"/>
  <c r="O5697" i="4"/>
  <c r="N5697" i="4"/>
  <c r="M5697" i="4"/>
  <c r="U5696" i="4"/>
  <c r="T5696" i="4"/>
  <c r="S5696" i="4"/>
  <c r="R5696" i="4"/>
  <c r="Q5696" i="4"/>
  <c r="P5696" i="4"/>
  <c r="O5696" i="4"/>
  <c r="N5696" i="4"/>
  <c r="M5696" i="4"/>
  <c r="U5695" i="4"/>
  <c r="T5695" i="4"/>
  <c r="S5695" i="4"/>
  <c r="R5695" i="4"/>
  <c r="Q5695" i="4"/>
  <c r="P5695" i="4"/>
  <c r="O5695" i="4"/>
  <c r="N5695" i="4"/>
  <c r="M5695" i="4"/>
  <c r="U5694" i="4"/>
  <c r="T5694" i="4"/>
  <c r="S5694" i="4"/>
  <c r="R5694" i="4"/>
  <c r="Q5694" i="4"/>
  <c r="P5694" i="4"/>
  <c r="O5694" i="4"/>
  <c r="N5694" i="4"/>
  <c r="M5694" i="4"/>
  <c r="U5693" i="4"/>
  <c r="T5693" i="4"/>
  <c r="S5693" i="4"/>
  <c r="R5693" i="4"/>
  <c r="Q5693" i="4"/>
  <c r="P5693" i="4"/>
  <c r="O5693" i="4"/>
  <c r="N5693" i="4"/>
  <c r="M5693" i="4"/>
  <c r="U5692" i="4"/>
  <c r="T5692" i="4"/>
  <c r="S5692" i="4"/>
  <c r="R5692" i="4"/>
  <c r="Q5692" i="4"/>
  <c r="P5692" i="4"/>
  <c r="O5692" i="4"/>
  <c r="N5692" i="4"/>
  <c r="M5692" i="4"/>
  <c r="U5691" i="4"/>
  <c r="T5691" i="4"/>
  <c r="S5691" i="4"/>
  <c r="R5691" i="4"/>
  <c r="Q5691" i="4"/>
  <c r="P5691" i="4"/>
  <c r="O5691" i="4"/>
  <c r="N5691" i="4"/>
  <c r="M5691" i="4"/>
  <c r="U5690" i="4"/>
  <c r="T5690" i="4"/>
  <c r="S5690" i="4"/>
  <c r="R5690" i="4"/>
  <c r="Q5690" i="4"/>
  <c r="P5690" i="4"/>
  <c r="O5690" i="4"/>
  <c r="N5690" i="4"/>
  <c r="M5690" i="4"/>
  <c r="U5689" i="4"/>
  <c r="T5689" i="4"/>
  <c r="S5689" i="4"/>
  <c r="R5689" i="4"/>
  <c r="Q5689" i="4"/>
  <c r="P5689" i="4"/>
  <c r="O5689" i="4"/>
  <c r="N5689" i="4"/>
  <c r="M5689" i="4"/>
  <c r="U5688" i="4"/>
  <c r="T5688" i="4"/>
  <c r="S5688" i="4"/>
  <c r="R5688" i="4"/>
  <c r="Q5688" i="4"/>
  <c r="P5688" i="4"/>
  <c r="O5688" i="4"/>
  <c r="N5688" i="4"/>
  <c r="M5688" i="4"/>
  <c r="U5687" i="4"/>
  <c r="T5687" i="4"/>
  <c r="S5687" i="4"/>
  <c r="R5687" i="4"/>
  <c r="Q5687" i="4"/>
  <c r="P5687" i="4"/>
  <c r="O5687" i="4"/>
  <c r="N5687" i="4"/>
  <c r="M5687" i="4"/>
  <c r="U5686" i="4"/>
  <c r="T5686" i="4"/>
  <c r="S5686" i="4"/>
  <c r="R5686" i="4"/>
  <c r="Q5686" i="4"/>
  <c r="P5686" i="4"/>
  <c r="O5686" i="4"/>
  <c r="N5686" i="4"/>
  <c r="M5686" i="4"/>
  <c r="U5685" i="4"/>
  <c r="T5685" i="4"/>
  <c r="S5685" i="4"/>
  <c r="R5685" i="4"/>
  <c r="Q5685" i="4"/>
  <c r="P5685" i="4"/>
  <c r="O5685" i="4"/>
  <c r="N5685" i="4"/>
  <c r="M5685" i="4"/>
  <c r="U5684" i="4"/>
  <c r="T5684" i="4"/>
  <c r="S5684" i="4"/>
  <c r="R5684" i="4"/>
  <c r="Q5684" i="4"/>
  <c r="P5684" i="4"/>
  <c r="O5684" i="4"/>
  <c r="N5684" i="4"/>
  <c r="M5684" i="4"/>
  <c r="U5683" i="4"/>
  <c r="T5683" i="4"/>
  <c r="S5683" i="4"/>
  <c r="R5683" i="4"/>
  <c r="Q5683" i="4"/>
  <c r="P5683" i="4"/>
  <c r="O5683" i="4"/>
  <c r="N5683" i="4"/>
  <c r="M5683" i="4"/>
  <c r="U5682" i="4"/>
  <c r="T5682" i="4"/>
  <c r="S5682" i="4"/>
  <c r="R5682" i="4"/>
  <c r="Q5682" i="4"/>
  <c r="P5682" i="4"/>
  <c r="O5682" i="4"/>
  <c r="N5682" i="4"/>
  <c r="M5682" i="4"/>
  <c r="U5681" i="4"/>
  <c r="T5681" i="4"/>
  <c r="S5681" i="4"/>
  <c r="R5681" i="4"/>
  <c r="Q5681" i="4"/>
  <c r="P5681" i="4"/>
  <c r="O5681" i="4"/>
  <c r="N5681" i="4"/>
  <c r="M5681" i="4"/>
  <c r="U5680" i="4"/>
  <c r="T5680" i="4"/>
  <c r="S5680" i="4"/>
  <c r="R5680" i="4"/>
  <c r="Q5680" i="4"/>
  <c r="P5680" i="4"/>
  <c r="O5680" i="4"/>
  <c r="N5680" i="4"/>
  <c r="M5680" i="4"/>
  <c r="U5679" i="4"/>
  <c r="T5679" i="4"/>
  <c r="S5679" i="4"/>
  <c r="R5679" i="4"/>
  <c r="Q5679" i="4"/>
  <c r="P5679" i="4"/>
  <c r="O5679" i="4"/>
  <c r="N5679" i="4"/>
  <c r="M5679" i="4"/>
  <c r="U5678" i="4"/>
  <c r="T5678" i="4"/>
  <c r="S5678" i="4"/>
  <c r="R5678" i="4"/>
  <c r="Q5678" i="4"/>
  <c r="P5678" i="4"/>
  <c r="O5678" i="4"/>
  <c r="N5678" i="4"/>
  <c r="M5678" i="4"/>
  <c r="U5677" i="4"/>
  <c r="T5677" i="4"/>
  <c r="S5677" i="4"/>
  <c r="R5677" i="4"/>
  <c r="Q5677" i="4"/>
  <c r="P5677" i="4"/>
  <c r="O5677" i="4"/>
  <c r="N5677" i="4"/>
  <c r="M5677" i="4"/>
  <c r="U5676" i="4"/>
  <c r="T5676" i="4"/>
  <c r="S5676" i="4"/>
  <c r="R5676" i="4"/>
  <c r="Q5676" i="4"/>
  <c r="P5676" i="4"/>
  <c r="O5676" i="4"/>
  <c r="N5676" i="4"/>
  <c r="M5676" i="4"/>
  <c r="U5675" i="4"/>
  <c r="T5675" i="4"/>
  <c r="S5675" i="4"/>
  <c r="R5675" i="4"/>
  <c r="Q5675" i="4"/>
  <c r="P5675" i="4"/>
  <c r="O5675" i="4"/>
  <c r="N5675" i="4"/>
  <c r="M5675" i="4"/>
  <c r="U5674" i="4"/>
  <c r="T5674" i="4"/>
  <c r="S5674" i="4"/>
  <c r="R5674" i="4"/>
  <c r="Q5674" i="4"/>
  <c r="P5674" i="4"/>
  <c r="O5674" i="4"/>
  <c r="N5674" i="4"/>
  <c r="M5674" i="4"/>
  <c r="U5673" i="4"/>
  <c r="T5673" i="4"/>
  <c r="S5673" i="4"/>
  <c r="R5673" i="4"/>
  <c r="Q5673" i="4"/>
  <c r="P5673" i="4"/>
  <c r="O5673" i="4"/>
  <c r="N5673" i="4"/>
  <c r="M5673" i="4"/>
  <c r="U5672" i="4"/>
  <c r="T5672" i="4"/>
  <c r="S5672" i="4"/>
  <c r="R5672" i="4"/>
  <c r="Q5672" i="4"/>
  <c r="P5672" i="4"/>
  <c r="O5672" i="4"/>
  <c r="N5672" i="4"/>
  <c r="M5672" i="4"/>
  <c r="U5671" i="4"/>
  <c r="T5671" i="4"/>
  <c r="S5671" i="4"/>
  <c r="R5671" i="4"/>
  <c r="Q5671" i="4"/>
  <c r="P5671" i="4"/>
  <c r="O5671" i="4"/>
  <c r="N5671" i="4"/>
  <c r="M5671" i="4"/>
  <c r="U5670" i="4"/>
  <c r="T5670" i="4"/>
  <c r="S5670" i="4"/>
  <c r="R5670" i="4"/>
  <c r="Q5670" i="4"/>
  <c r="P5670" i="4"/>
  <c r="O5670" i="4"/>
  <c r="N5670" i="4"/>
  <c r="M5670" i="4"/>
  <c r="U5669" i="4"/>
  <c r="T5669" i="4"/>
  <c r="S5669" i="4"/>
  <c r="R5669" i="4"/>
  <c r="Q5669" i="4"/>
  <c r="P5669" i="4"/>
  <c r="O5669" i="4"/>
  <c r="N5669" i="4"/>
  <c r="M5669" i="4"/>
  <c r="U5668" i="4"/>
  <c r="T5668" i="4"/>
  <c r="S5668" i="4"/>
  <c r="R5668" i="4"/>
  <c r="Q5668" i="4"/>
  <c r="P5668" i="4"/>
  <c r="O5668" i="4"/>
  <c r="N5668" i="4"/>
  <c r="M5668" i="4"/>
  <c r="U5667" i="4"/>
  <c r="T5667" i="4"/>
  <c r="S5667" i="4"/>
  <c r="R5667" i="4"/>
  <c r="Q5667" i="4"/>
  <c r="P5667" i="4"/>
  <c r="O5667" i="4"/>
  <c r="N5667" i="4"/>
  <c r="M5667" i="4"/>
  <c r="U5666" i="4"/>
  <c r="T5666" i="4"/>
  <c r="S5666" i="4"/>
  <c r="R5666" i="4"/>
  <c r="Q5666" i="4"/>
  <c r="P5666" i="4"/>
  <c r="O5666" i="4"/>
  <c r="N5666" i="4"/>
  <c r="M5666" i="4"/>
  <c r="U5665" i="4"/>
  <c r="T5665" i="4"/>
  <c r="S5665" i="4"/>
  <c r="R5665" i="4"/>
  <c r="Q5665" i="4"/>
  <c r="P5665" i="4"/>
  <c r="O5665" i="4"/>
  <c r="N5665" i="4"/>
  <c r="M5665" i="4"/>
  <c r="U5664" i="4"/>
  <c r="T5664" i="4"/>
  <c r="S5664" i="4"/>
  <c r="R5664" i="4"/>
  <c r="Q5664" i="4"/>
  <c r="P5664" i="4"/>
  <c r="O5664" i="4"/>
  <c r="N5664" i="4"/>
  <c r="M5664" i="4"/>
  <c r="U5663" i="4"/>
  <c r="T5663" i="4"/>
  <c r="S5663" i="4"/>
  <c r="R5663" i="4"/>
  <c r="Q5663" i="4"/>
  <c r="P5663" i="4"/>
  <c r="O5663" i="4"/>
  <c r="N5663" i="4"/>
  <c r="M5663" i="4"/>
  <c r="U5662" i="4"/>
  <c r="T5662" i="4"/>
  <c r="S5662" i="4"/>
  <c r="R5662" i="4"/>
  <c r="Q5662" i="4"/>
  <c r="P5662" i="4"/>
  <c r="O5662" i="4"/>
  <c r="N5662" i="4"/>
  <c r="M5662" i="4"/>
  <c r="U5661" i="4"/>
  <c r="T5661" i="4"/>
  <c r="S5661" i="4"/>
  <c r="R5661" i="4"/>
  <c r="Q5661" i="4"/>
  <c r="P5661" i="4"/>
  <c r="O5661" i="4"/>
  <c r="N5661" i="4"/>
  <c r="M5661" i="4"/>
  <c r="U5660" i="4"/>
  <c r="T5660" i="4"/>
  <c r="S5660" i="4"/>
  <c r="R5660" i="4"/>
  <c r="Q5660" i="4"/>
  <c r="P5660" i="4"/>
  <c r="O5660" i="4"/>
  <c r="N5660" i="4"/>
  <c r="M5660" i="4"/>
  <c r="U5659" i="4"/>
  <c r="T5659" i="4"/>
  <c r="S5659" i="4"/>
  <c r="R5659" i="4"/>
  <c r="Q5659" i="4"/>
  <c r="P5659" i="4"/>
  <c r="O5659" i="4"/>
  <c r="N5659" i="4"/>
  <c r="M5659" i="4"/>
  <c r="U5658" i="4"/>
  <c r="T5658" i="4"/>
  <c r="S5658" i="4"/>
  <c r="R5658" i="4"/>
  <c r="Q5658" i="4"/>
  <c r="P5658" i="4"/>
  <c r="O5658" i="4"/>
  <c r="N5658" i="4"/>
  <c r="M5658" i="4"/>
  <c r="U5657" i="4"/>
  <c r="T5657" i="4"/>
  <c r="S5657" i="4"/>
  <c r="R5657" i="4"/>
  <c r="Q5657" i="4"/>
  <c r="P5657" i="4"/>
  <c r="O5657" i="4"/>
  <c r="N5657" i="4"/>
  <c r="M5657" i="4"/>
  <c r="U5656" i="4"/>
  <c r="T5656" i="4"/>
  <c r="S5656" i="4"/>
  <c r="R5656" i="4"/>
  <c r="Q5656" i="4"/>
  <c r="P5656" i="4"/>
  <c r="O5656" i="4"/>
  <c r="N5656" i="4"/>
  <c r="M5656" i="4"/>
  <c r="U5655" i="4"/>
  <c r="T5655" i="4"/>
  <c r="S5655" i="4"/>
  <c r="R5655" i="4"/>
  <c r="Q5655" i="4"/>
  <c r="P5655" i="4"/>
  <c r="O5655" i="4"/>
  <c r="N5655" i="4"/>
  <c r="M5655" i="4"/>
  <c r="U5654" i="4"/>
  <c r="T5654" i="4"/>
  <c r="S5654" i="4"/>
  <c r="R5654" i="4"/>
  <c r="Q5654" i="4"/>
  <c r="P5654" i="4"/>
  <c r="O5654" i="4"/>
  <c r="N5654" i="4"/>
  <c r="M5654" i="4"/>
  <c r="U5653" i="4"/>
  <c r="T5653" i="4"/>
  <c r="S5653" i="4"/>
  <c r="R5653" i="4"/>
  <c r="Q5653" i="4"/>
  <c r="P5653" i="4"/>
  <c r="O5653" i="4"/>
  <c r="N5653" i="4"/>
  <c r="M5653" i="4"/>
  <c r="U5652" i="4"/>
  <c r="T5652" i="4"/>
  <c r="S5652" i="4"/>
  <c r="R5652" i="4"/>
  <c r="Q5652" i="4"/>
  <c r="P5652" i="4"/>
  <c r="O5652" i="4"/>
  <c r="N5652" i="4"/>
  <c r="M5652" i="4"/>
  <c r="U5651" i="4"/>
  <c r="T5651" i="4"/>
  <c r="S5651" i="4"/>
  <c r="R5651" i="4"/>
  <c r="Q5651" i="4"/>
  <c r="P5651" i="4"/>
  <c r="O5651" i="4"/>
  <c r="N5651" i="4"/>
  <c r="M5651" i="4"/>
  <c r="U5650" i="4"/>
  <c r="T5650" i="4"/>
  <c r="S5650" i="4"/>
  <c r="R5650" i="4"/>
  <c r="Q5650" i="4"/>
  <c r="P5650" i="4"/>
  <c r="O5650" i="4"/>
  <c r="N5650" i="4"/>
  <c r="M5650" i="4"/>
  <c r="U5649" i="4"/>
  <c r="T5649" i="4"/>
  <c r="S5649" i="4"/>
  <c r="R5649" i="4"/>
  <c r="Q5649" i="4"/>
  <c r="P5649" i="4"/>
  <c r="O5649" i="4"/>
  <c r="N5649" i="4"/>
  <c r="M5649" i="4"/>
  <c r="U5648" i="4"/>
  <c r="T5648" i="4"/>
  <c r="S5648" i="4"/>
  <c r="R5648" i="4"/>
  <c r="Q5648" i="4"/>
  <c r="P5648" i="4"/>
  <c r="O5648" i="4"/>
  <c r="N5648" i="4"/>
  <c r="M5648" i="4"/>
  <c r="U5647" i="4"/>
  <c r="T5647" i="4"/>
  <c r="S5647" i="4"/>
  <c r="R5647" i="4"/>
  <c r="Q5647" i="4"/>
  <c r="P5647" i="4"/>
  <c r="O5647" i="4"/>
  <c r="N5647" i="4"/>
  <c r="M5647" i="4"/>
  <c r="U5646" i="4"/>
  <c r="T5646" i="4"/>
  <c r="S5646" i="4"/>
  <c r="R5646" i="4"/>
  <c r="Q5646" i="4"/>
  <c r="P5646" i="4"/>
  <c r="O5646" i="4"/>
  <c r="N5646" i="4"/>
  <c r="M5646" i="4"/>
  <c r="U5645" i="4"/>
  <c r="T5645" i="4"/>
  <c r="S5645" i="4"/>
  <c r="R5645" i="4"/>
  <c r="Q5645" i="4"/>
  <c r="P5645" i="4"/>
  <c r="O5645" i="4"/>
  <c r="N5645" i="4"/>
  <c r="M5645" i="4"/>
  <c r="U5644" i="4"/>
  <c r="T5644" i="4"/>
  <c r="S5644" i="4"/>
  <c r="R5644" i="4"/>
  <c r="Q5644" i="4"/>
  <c r="P5644" i="4"/>
  <c r="O5644" i="4"/>
  <c r="N5644" i="4"/>
  <c r="M5644" i="4"/>
  <c r="U5643" i="4"/>
  <c r="T5643" i="4"/>
  <c r="S5643" i="4"/>
  <c r="R5643" i="4"/>
  <c r="Q5643" i="4"/>
  <c r="P5643" i="4"/>
  <c r="O5643" i="4"/>
  <c r="N5643" i="4"/>
  <c r="M5643" i="4"/>
  <c r="U5642" i="4"/>
  <c r="T5642" i="4"/>
  <c r="S5642" i="4"/>
  <c r="R5642" i="4"/>
  <c r="Q5642" i="4"/>
  <c r="P5642" i="4"/>
  <c r="O5642" i="4"/>
  <c r="N5642" i="4"/>
  <c r="M5642" i="4"/>
  <c r="U5641" i="4"/>
  <c r="T5641" i="4"/>
  <c r="S5641" i="4"/>
  <c r="R5641" i="4"/>
  <c r="Q5641" i="4"/>
  <c r="P5641" i="4"/>
  <c r="O5641" i="4"/>
  <c r="N5641" i="4"/>
  <c r="M5641" i="4"/>
  <c r="U5640" i="4"/>
  <c r="T5640" i="4"/>
  <c r="S5640" i="4"/>
  <c r="R5640" i="4"/>
  <c r="Q5640" i="4"/>
  <c r="P5640" i="4"/>
  <c r="O5640" i="4"/>
  <c r="N5640" i="4"/>
  <c r="M5640" i="4"/>
  <c r="U5639" i="4"/>
  <c r="T5639" i="4"/>
  <c r="S5639" i="4"/>
  <c r="R5639" i="4"/>
  <c r="Q5639" i="4"/>
  <c r="P5639" i="4"/>
  <c r="O5639" i="4"/>
  <c r="N5639" i="4"/>
  <c r="M5639" i="4"/>
  <c r="U5638" i="4"/>
  <c r="T5638" i="4"/>
  <c r="S5638" i="4"/>
  <c r="R5638" i="4"/>
  <c r="Q5638" i="4"/>
  <c r="P5638" i="4"/>
  <c r="O5638" i="4"/>
  <c r="N5638" i="4"/>
  <c r="M5638" i="4"/>
  <c r="U5637" i="4"/>
  <c r="T5637" i="4"/>
  <c r="S5637" i="4"/>
  <c r="R5637" i="4"/>
  <c r="Q5637" i="4"/>
  <c r="P5637" i="4"/>
  <c r="O5637" i="4"/>
  <c r="N5637" i="4"/>
  <c r="M5637" i="4"/>
  <c r="U5636" i="4"/>
  <c r="T5636" i="4"/>
  <c r="S5636" i="4"/>
  <c r="R5636" i="4"/>
  <c r="Q5636" i="4"/>
  <c r="P5636" i="4"/>
  <c r="O5636" i="4"/>
  <c r="N5636" i="4"/>
  <c r="M5636" i="4"/>
  <c r="U5635" i="4"/>
  <c r="T5635" i="4"/>
  <c r="S5635" i="4"/>
  <c r="R5635" i="4"/>
  <c r="Q5635" i="4"/>
  <c r="P5635" i="4"/>
  <c r="O5635" i="4"/>
  <c r="N5635" i="4"/>
  <c r="M5635" i="4"/>
  <c r="U5634" i="4"/>
  <c r="T5634" i="4"/>
  <c r="S5634" i="4"/>
  <c r="R5634" i="4"/>
  <c r="Q5634" i="4"/>
  <c r="P5634" i="4"/>
  <c r="O5634" i="4"/>
  <c r="N5634" i="4"/>
  <c r="M5634" i="4"/>
  <c r="U5633" i="4"/>
  <c r="T5633" i="4"/>
  <c r="S5633" i="4"/>
  <c r="R5633" i="4"/>
  <c r="Q5633" i="4"/>
  <c r="P5633" i="4"/>
  <c r="O5633" i="4"/>
  <c r="N5633" i="4"/>
  <c r="M5633" i="4"/>
  <c r="U5632" i="4"/>
  <c r="T5632" i="4"/>
  <c r="S5632" i="4"/>
  <c r="R5632" i="4"/>
  <c r="Q5632" i="4"/>
  <c r="P5632" i="4"/>
  <c r="O5632" i="4"/>
  <c r="N5632" i="4"/>
  <c r="M5632" i="4"/>
  <c r="U5631" i="4"/>
  <c r="T5631" i="4"/>
  <c r="S5631" i="4"/>
  <c r="R5631" i="4"/>
  <c r="Q5631" i="4"/>
  <c r="P5631" i="4"/>
  <c r="O5631" i="4"/>
  <c r="N5631" i="4"/>
  <c r="M5631" i="4"/>
  <c r="U5630" i="4"/>
  <c r="T5630" i="4"/>
  <c r="S5630" i="4"/>
  <c r="R5630" i="4"/>
  <c r="Q5630" i="4"/>
  <c r="P5630" i="4"/>
  <c r="O5630" i="4"/>
  <c r="N5630" i="4"/>
  <c r="M5630" i="4"/>
  <c r="U5629" i="4"/>
  <c r="T5629" i="4"/>
  <c r="S5629" i="4"/>
  <c r="R5629" i="4"/>
  <c r="Q5629" i="4"/>
  <c r="P5629" i="4"/>
  <c r="O5629" i="4"/>
  <c r="N5629" i="4"/>
  <c r="M5629" i="4"/>
  <c r="U5628" i="4"/>
  <c r="T5628" i="4"/>
  <c r="S5628" i="4"/>
  <c r="R5628" i="4"/>
  <c r="Q5628" i="4"/>
  <c r="P5628" i="4"/>
  <c r="O5628" i="4"/>
  <c r="N5628" i="4"/>
  <c r="M5628" i="4"/>
  <c r="U5627" i="4"/>
  <c r="T5627" i="4"/>
  <c r="S5627" i="4"/>
  <c r="R5627" i="4"/>
  <c r="Q5627" i="4"/>
  <c r="P5627" i="4"/>
  <c r="O5627" i="4"/>
  <c r="N5627" i="4"/>
  <c r="M5627" i="4"/>
  <c r="U5626" i="4"/>
  <c r="T5626" i="4"/>
  <c r="S5626" i="4"/>
  <c r="R5626" i="4"/>
  <c r="Q5626" i="4"/>
  <c r="P5626" i="4"/>
  <c r="O5626" i="4"/>
  <c r="N5626" i="4"/>
  <c r="M5626" i="4"/>
  <c r="U5625" i="4"/>
  <c r="T5625" i="4"/>
  <c r="S5625" i="4"/>
  <c r="R5625" i="4"/>
  <c r="Q5625" i="4"/>
  <c r="P5625" i="4"/>
  <c r="O5625" i="4"/>
  <c r="N5625" i="4"/>
  <c r="M5625" i="4"/>
  <c r="U5624" i="4"/>
  <c r="T5624" i="4"/>
  <c r="S5624" i="4"/>
  <c r="R5624" i="4"/>
  <c r="Q5624" i="4"/>
  <c r="P5624" i="4"/>
  <c r="O5624" i="4"/>
  <c r="N5624" i="4"/>
  <c r="M5624" i="4"/>
  <c r="U5623" i="4"/>
  <c r="T5623" i="4"/>
  <c r="S5623" i="4"/>
  <c r="R5623" i="4"/>
  <c r="Q5623" i="4"/>
  <c r="P5623" i="4"/>
  <c r="O5623" i="4"/>
  <c r="N5623" i="4"/>
  <c r="M5623" i="4"/>
  <c r="U5622" i="4"/>
  <c r="T5622" i="4"/>
  <c r="S5622" i="4"/>
  <c r="R5622" i="4"/>
  <c r="Q5622" i="4"/>
  <c r="P5622" i="4"/>
  <c r="O5622" i="4"/>
  <c r="N5622" i="4"/>
  <c r="M5622" i="4"/>
  <c r="U5621" i="4"/>
  <c r="T5621" i="4"/>
  <c r="S5621" i="4"/>
  <c r="R5621" i="4"/>
  <c r="Q5621" i="4"/>
  <c r="P5621" i="4"/>
  <c r="O5621" i="4"/>
  <c r="N5621" i="4"/>
  <c r="M5621" i="4"/>
  <c r="U5620" i="4"/>
  <c r="T5620" i="4"/>
  <c r="S5620" i="4"/>
  <c r="R5620" i="4"/>
  <c r="Q5620" i="4"/>
  <c r="P5620" i="4"/>
  <c r="O5620" i="4"/>
  <c r="N5620" i="4"/>
  <c r="M5620" i="4"/>
  <c r="U5619" i="4"/>
  <c r="T5619" i="4"/>
  <c r="S5619" i="4"/>
  <c r="R5619" i="4"/>
  <c r="Q5619" i="4"/>
  <c r="P5619" i="4"/>
  <c r="O5619" i="4"/>
  <c r="N5619" i="4"/>
  <c r="M5619" i="4"/>
  <c r="U5618" i="4"/>
  <c r="T5618" i="4"/>
  <c r="S5618" i="4"/>
  <c r="R5618" i="4"/>
  <c r="Q5618" i="4"/>
  <c r="P5618" i="4"/>
  <c r="O5618" i="4"/>
  <c r="N5618" i="4"/>
  <c r="M5618" i="4"/>
  <c r="U5617" i="4"/>
  <c r="T5617" i="4"/>
  <c r="S5617" i="4"/>
  <c r="R5617" i="4"/>
  <c r="Q5617" i="4"/>
  <c r="P5617" i="4"/>
  <c r="O5617" i="4"/>
  <c r="N5617" i="4"/>
  <c r="M5617" i="4"/>
  <c r="U5616" i="4"/>
  <c r="T5616" i="4"/>
  <c r="S5616" i="4"/>
  <c r="R5616" i="4"/>
  <c r="Q5616" i="4"/>
  <c r="P5616" i="4"/>
  <c r="O5616" i="4"/>
  <c r="N5616" i="4"/>
  <c r="M5616" i="4"/>
  <c r="U5615" i="4"/>
  <c r="T5615" i="4"/>
  <c r="S5615" i="4"/>
  <c r="R5615" i="4"/>
  <c r="Q5615" i="4"/>
  <c r="P5615" i="4"/>
  <c r="O5615" i="4"/>
  <c r="N5615" i="4"/>
  <c r="M5615" i="4"/>
  <c r="U5614" i="4"/>
  <c r="T5614" i="4"/>
  <c r="S5614" i="4"/>
  <c r="R5614" i="4"/>
  <c r="Q5614" i="4"/>
  <c r="P5614" i="4"/>
  <c r="O5614" i="4"/>
  <c r="N5614" i="4"/>
  <c r="M5614" i="4"/>
  <c r="U5613" i="4"/>
  <c r="T5613" i="4"/>
  <c r="S5613" i="4"/>
  <c r="R5613" i="4"/>
  <c r="Q5613" i="4"/>
  <c r="P5613" i="4"/>
  <c r="O5613" i="4"/>
  <c r="N5613" i="4"/>
  <c r="M5613" i="4"/>
  <c r="U5612" i="4"/>
  <c r="T5612" i="4"/>
  <c r="S5612" i="4"/>
  <c r="R5612" i="4"/>
  <c r="Q5612" i="4"/>
  <c r="P5612" i="4"/>
  <c r="O5612" i="4"/>
  <c r="N5612" i="4"/>
  <c r="M5612" i="4"/>
  <c r="U5611" i="4"/>
  <c r="T5611" i="4"/>
  <c r="S5611" i="4"/>
  <c r="R5611" i="4"/>
  <c r="Q5611" i="4"/>
  <c r="P5611" i="4"/>
  <c r="O5611" i="4"/>
  <c r="N5611" i="4"/>
  <c r="M5611" i="4"/>
  <c r="U5610" i="4"/>
  <c r="T5610" i="4"/>
  <c r="S5610" i="4"/>
  <c r="R5610" i="4"/>
  <c r="Q5610" i="4"/>
  <c r="P5610" i="4"/>
  <c r="O5610" i="4"/>
  <c r="N5610" i="4"/>
  <c r="M5610" i="4"/>
  <c r="U5609" i="4"/>
  <c r="T5609" i="4"/>
  <c r="S5609" i="4"/>
  <c r="R5609" i="4"/>
  <c r="Q5609" i="4"/>
  <c r="P5609" i="4"/>
  <c r="O5609" i="4"/>
  <c r="N5609" i="4"/>
  <c r="M5609" i="4"/>
  <c r="U5608" i="4"/>
  <c r="T5608" i="4"/>
  <c r="S5608" i="4"/>
  <c r="R5608" i="4"/>
  <c r="Q5608" i="4"/>
  <c r="P5608" i="4"/>
  <c r="O5608" i="4"/>
  <c r="N5608" i="4"/>
  <c r="M5608" i="4"/>
  <c r="U5607" i="4"/>
  <c r="T5607" i="4"/>
  <c r="S5607" i="4"/>
  <c r="R5607" i="4"/>
  <c r="Q5607" i="4"/>
  <c r="P5607" i="4"/>
  <c r="O5607" i="4"/>
  <c r="N5607" i="4"/>
  <c r="M5607" i="4"/>
  <c r="U5606" i="4"/>
  <c r="T5606" i="4"/>
  <c r="S5606" i="4"/>
  <c r="R5606" i="4"/>
  <c r="Q5606" i="4"/>
  <c r="P5606" i="4"/>
  <c r="O5606" i="4"/>
  <c r="N5606" i="4"/>
  <c r="M5606" i="4"/>
  <c r="U5605" i="4"/>
  <c r="T5605" i="4"/>
  <c r="S5605" i="4"/>
  <c r="R5605" i="4"/>
  <c r="Q5605" i="4"/>
  <c r="P5605" i="4"/>
  <c r="O5605" i="4"/>
  <c r="N5605" i="4"/>
  <c r="M5605" i="4"/>
  <c r="U5604" i="4"/>
  <c r="T5604" i="4"/>
  <c r="S5604" i="4"/>
  <c r="R5604" i="4"/>
  <c r="Q5604" i="4"/>
  <c r="P5604" i="4"/>
  <c r="O5604" i="4"/>
  <c r="N5604" i="4"/>
  <c r="M5604" i="4"/>
  <c r="U5603" i="4"/>
  <c r="T5603" i="4"/>
  <c r="S5603" i="4"/>
  <c r="R5603" i="4"/>
  <c r="Q5603" i="4"/>
  <c r="P5603" i="4"/>
  <c r="O5603" i="4"/>
  <c r="N5603" i="4"/>
  <c r="M5603" i="4"/>
  <c r="U5602" i="4"/>
  <c r="T5602" i="4"/>
  <c r="S5602" i="4"/>
  <c r="R5602" i="4"/>
  <c r="Q5602" i="4"/>
  <c r="P5602" i="4"/>
  <c r="O5602" i="4"/>
  <c r="N5602" i="4"/>
  <c r="M5602" i="4"/>
  <c r="U5601" i="4"/>
  <c r="T5601" i="4"/>
  <c r="S5601" i="4"/>
  <c r="R5601" i="4"/>
  <c r="Q5601" i="4"/>
  <c r="P5601" i="4"/>
  <c r="O5601" i="4"/>
  <c r="N5601" i="4"/>
  <c r="M5601" i="4"/>
  <c r="U5600" i="4"/>
  <c r="T5600" i="4"/>
  <c r="S5600" i="4"/>
  <c r="R5600" i="4"/>
  <c r="Q5600" i="4"/>
  <c r="P5600" i="4"/>
  <c r="O5600" i="4"/>
  <c r="N5600" i="4"/>
  <c r="M5600" i="4"/>
  <c r="U5599" i="4"/>
  <c r="T5599" i="4"/>
  <c r="S5599" i="4"/>
  <c r="R5599" i="4"/>
  <c r="Q5599" i="4"/>
  <c r="P5599" i="4"/>
  <c r="O5599" i="4"/>
  <c r="N5599" i="4"/>
  <c r="M5599" i="4"/>
  <c r="U5598" i="4"/>
  <c r="T5598" i="4"/>
  <c r="S5598" i="4"/>
  <c r="R5598" i="4"/>
  <c r="Q5598" i="4"/>
  <c r="P5598" i="4"/>
  <c r="O5598" i="4"/>
  <c r="N5598" i="4"/>
  <c r="M5598" i="4"/>
  <c r="U5597" i="4"/>
  <c r="T5597" i="4"/>
  <c r="S5597" i="4"/>
  <c r="R5597" i="4"/>
  <c r="Q5597" i="4"/>
  <c r="P5597" i="4"/>
  <c r="O5597" i="4"/>
  <c r="N5597" i="4"/>
  <c r="M5597" i="4"/>
  <c r="U5596" i="4"/>
  <c r="T5596" i="4"/>
  <c r="S5596" i="4"/>
  <c r="R5596" i="4"/>
  <c r="Q5596" i="4"/>
  <c r="P5596" i="4"/>
  <c r="O5596" i="4"/>
  <c r="N5596" i="4"/>
  <c r="M5596" i="4"/>
  <c r="U5595" i="4"/>
  <c r="T5595" i="4"/>
  <c r="S5595" i="4"/>
  <c r="R5595" i="4"/>
  <c r="Q5595" i="4"/>
  <c r="P5595" i="4"/>
  <c r="O5595" i="4"/>
  <c r="N5595" i="4"/>
  <c r="M5595" i="4"/>
  <c r="U5594" i="4"/>
  <c r="T5594" i="4"/>
  <c r="S5594" i="4"/>
  <c r="R5594" i="4"/>
  <c r="Q5594" i="4"/>
  <c r="P5594" i="4"/>
  <c r="O5594" i="4"/>
  <c r="N5594" i="4"/>
  <c r="M5594" i="4"/>
  <c r="U5593" i="4"/>
  <c r="T5593" i="4"/>
  <c r="S5593" i="4"/>
  <c r="R5593" i="4"/>
  <c r="Q5593" i="4"/>
  <c r="P5593" i="4"/>
  <c r="O5593" i="4"/>
  <c r="N5593" i="4"/>
  <c r="M5593" i="4"/>
  <c r="U5592" i="4"/>
  <c r="T5592" i="4"/>
  <c r="S5592" i="4"/>
  <c r="R5592" i="4"/>
  <c r="Q5592" i="4"/>
  <c r="P5592" i="4"/>
  <c r="O5592" i="4"/>
  <c r="N5592" i="4"/>
  <c r="M5592" i="4"/>
  <c r="U5591" i="4"/>
  <c r="T5591" i="4"/>
  <c r="S5591" i="4"/>
  <c r="R5591" i="4"/>
  <c r="Q5591" i="4"/>
  <c r="P5591" i="4"/>
  <c r="O5591" i="4"/>
  <c r="N5591" i="4"/>
  <c r="M5591" i="4"/>
  <c r="U5590" i="4"/>
  <c r="T5590" i="4"/>
  <c r="S5590" i="4"/>
  <c r="R5590" i="4"/>
  <c r="Q5590" i="4"/>
  <c r="P5590" i="4"/>
  <c r="O5590" i="4"/>
  <c r="N5590" i="4"/>
  <c r="M5590" i="4"/>
  <c r="U5589" i="4"/>
  <c r="T5589" i="4"/>
  <c r="S5589" i="4"/>
  <c r="R5589" i="4"/>
  <c r="Q5589" i="4"/>
  <c r="P5589" i="4"/>
  <c r="O5589" i="4"/>
  <c r="N5589" i="4"/>
  <c r="M5589" i="4"/>
  <c r="U5588" i="4"/>
  <c r="T5588" i="4"/>
  <c r="S5588" i="4"/>
  <c r="R5588" i="4"/>
  <c r="Q5588" i="4"/>
  <c r="P5588" i="4"/>
  <c r="O5588" i="4"/>
  <c r="N5588" i="4"/>
  <c r="M5588" i="4"/>
  <c r="U5587" i="4"/>
  <c r="T5587" i="4"/>
  <c r="S5587" i="4"/>
  <c r="R5587" i="4"/>
  <c r="Q5587" i="4"/>
  <c r="P5587" i="4"/>
  <c r="O5587" i="4"/>
  <c r="N5587" i="4"/>
  <c r="M5587" i="4"/>
  <c r="U5586" i="4"/>
  <c r="T5586" i="4"/>
  <c r="S5586" i="4"/>
  <c r="R5586" i="4"/>
  <c r="Q5586" i="4"/>
  <c r="P5586" i="4"/>
  <c r="O5586" i="4"/>
  <c r="N5586" i="4"/>
  <c r="M5586" i="4"/>
  <c r="U5585" i="4"/>
  <c r="T5585" i="4"/>
  <c r="S5585" i="4"/>
  <c r="R5585" i="4"/>
  <c r="Q5585" i="4"/>
  <c r="P5585" i="4"/>
  <c r="O5585" i="4"/>
  <c r="N5585" i="4"/>
  <c r="M5585" i="4"/>
  <c r="U5584" i="4"/>
  <c r="T5584" i="4"/>
  <c r="S5584" i="4"/>
  <c r="R5584" i="4"/>
  <c r="Q5584" i="4"/>
  <c r="P5584" i="4"/>
  <c r="O5584" i="4"/>
  <c r="N5584" i="4"/>
  <c r="M5584" i="4"/>
  <c r="U5583" i="4"/>
  <c r="T5583" i="4"/>
  <c r="S5583" i="4"/>
  <c r="R5583" i="4"/>
  <c r="Q5583" i="4"/>
  <c r="P5583" i="4"/>
  <c r="O5583" i="4"/>
  <c r="N5583" i="4"/>
  <c r="M5583" i="4"/>
  <c r="U5582" i="4"/>
  <c r="T5582" i="4"/>
  <c r="S5582" i="4"/>
  <c r="R5582" i="4"/>
  <c r="Q5582" i="4"/>
  <c r="P5582" i="4"/>
  <c r="O5582" i="4"/>
  <c r="N5582" i="4"/>
  <c r="M5582" i="4"/>
  <c r="U5581" i="4"/>
  <c r="T5581" i="4"/>
  <c r="S5581" i="4"/>
  <c r="R5581" i="4"/>
  <c r="Q5581" i="4"/>
  <c r="P5581" i="4"/>
  <c r="O5581" i="4"/>
  <c r="N5581" i="4"/>
  <c r="M5581" i="4"/>
  <c r="U5580" i="4"/>
  <c r="T5580" i="4"/>
  <c r="S5580" i="4"/>
  <c r="R5580" i="4"/>
  <c r="Q5580" i="4"/>
  <c r="P5580" i="4"/>
  <c r="O5580" i="4"/>
  <c r="N5580" i="4"/>
  <c r="M5580" i="4"/>
  <c r="U5579" i="4"/>
  <c r="T5579" i="4"/>
  <c r="S5579" i="4"/>
  <c r="R5579" i="4"/>
  <c r="Q5579" i="4"/>
  <c r="P5579" i="4"/>
  <c r="O5579" i="4"/>
  <c r="N5579" i="4"/>
  <c r="M5579" i="4"/>
  <c r="U5578" i="4"/>
  <c r="T5578" i="4"/>
  <c r="S5578" i="4"/>
  <c r="R5578" i="4"/>
  <c r="Q5578" i="4"/>
  <c r="P5578" i="4"/>
  <c r="O5578" i="4"/>
  <c r="N5578" i="4"/>
  <c r="M5578" i="4"/>
  <c r="U5577" i="4"/>
  <c r="T5577" i="4"/>
  <c r="S5577" i="4"/>
  <c r="R5577" i="4"/>
  <c r="Q5577" i="4"/>
  <c r="P5577" i="4"/>
  <c r="O5577" i="4"/>
  <c r="N5577" i="4"/>
  <c r="M5577" i="4"/>
  <c r="U5576" i="4"/>
  <c r="T5576" i="4"/>
  <c r="S5576" i="4"/>
  <c r="R5576" i="4"/>
  <c r="Q5576" i="4"/>
  <c r="P5576" i="4"/>
  <c r="O5576" i="4"/>
  <c r="N5576" i="4"/>
  <c r="M5576" i="4"/>
  <c r="U5575" i="4"/>
  <c r="T5575" i="4"/>
  <c r="S5575" i="4"/>
  <c r="R5575" i="4"/>
  <c r="Q5575" i="4"/>
  <c r="P5575" i="4"/>
  <c r="O5575" i="4"/>
  <c r="N5575" i="4"/>
  <c r="M5575" i="4"/>
  <c r="U5574" i="4"/>
  <c r="T5574" i="4"/>
  <c r="S5574" i="4"/>
  <c r="R5574" i="4"/>
  <c r="Q5574" i="4"/>
  <c r="P5574" i="4"/>
  <c r="O5574" i="4"/>
  <c r="N5574" i="4"/>
  <c r="M5574" i="4"/>
  <c r="U5573" i="4"/>
  <c r="T5573" i="4"/>
  <c r="S5573" i="4"/>
  <c r="R5573" i="4"/>
  <c r="Q5573" i="4"/>
  <c r="P5573" i="4"/>
  <c r="O5573" i="4"/>
  <c r="N5573" i="4"/>
  <c r="M5573" i="4"/>
  <c r="U5572" i="4"/>
  <c r="T5572" i="4"/>
  <c r="S5572" i="4"/>
  <c r="R5572" i="4"/>
  <c r="Q5572" i="4"/>
  <c r="P5572" i="4"/>
  <c r="O5572" i="4"/>
  <c r="N5572" i="4"/>
  <c r="M5572" i="4"/>
  <c r="U5571" i="4"/>
  <c r="T5571" i="4"/>
  <c r="S5571" i="4"/>
  <c r="R5571" i="4"/>
  <c r="Q5571" i="4"/>
  <c r="P5571" i="4"/>
  <c r="O5571" i="4"/>
  <c r="N5571" i="4"/>
  <c r="M5571" i="4"/>
  <c r="U5570" i="4"/>
  <c r="T5570" i="4"/>
  <c r="S5570" i="4"/>
  <c r="R5570" i="4"/>
  <c r="Q5570" i="4"/>
  <c r="P5570" i="4"/>
  <c r="O5570" i="4"/>
  <c r="N5570" i="4"/>
  <c r="M5570" i="4"/>
  <c r="U5569" i="4"/>
  <c r="T5569" i="4"/>
  <c r="S5569" i="4"/>
  <c r="R5569" i="4"/>
  <c r="Q5569" i="4"/>
  <c r="P5569" i="4"/>
  <c r="O5569" i="4"/>
  <c r="N5569" i="4"/>
  <c r="M5569" i="4"/>
  <c r="U5568" i="4"/>
  <c r="T5568" i="4"/>
  <c r="S5568" i="4"/>
  <c r="R5568" i="4"/>
  <c r="Q5568" i="4"/>
  <c r="P5568" i="4"/>
  <c r="O5568" i="4"/>
  <c r="N5568" i="4"/>
  <c r="M5568" i="4"/>
  <c r="U5567" i="4"/>
  <c r="T5567" i="4"/>
  <c r="S5567" i="4"/>
  <c r="R5567" i="4"/>
  <c r="Q5567" i="4"/>
  <c r="P5567" i="4"/>
  <c r="O5567" i="4"/>
  <c r="N5567" i="4"/>
  <c r="M5567" i="4"/>
  <c r="U5566" i="4"/>
  <c r="T5566" i="4"/>
  <c r="S5566" i="4"/>
  <c r="R5566" i="4"/>
  <c r="Q5566" i="4"/>
  <c r="P5566" i="4"/>
  <c r="O5566" i="4"/>
  <c r="N5566" i="4"/>
  <c r="M5566" i="4"/>
  <c r="U5565" i="4"/>
  <c r="T5565" i="4"/>
  <c r="S5565" i="4"/>
  <c r="R5565" i="4"/>
  <c r="Q5565" i="4"/>
  <c r="P5565" i="4"/>
  <c r="O5565" i="4"/>
  <c r="N5565" i="4"/>
  <c r="M5565" i="4"/>
  <c r="U5564" i="4"/>
  <c r="T5564" i="4"/>
  <c r="S5564" i="4"/>
  <c r="R5564" i="4"/>
  <c r="Q5564" i="4"/>
  <c r="P5564" i="4"/>
  <c r="O5564" i="4"/>
  <c r="N5564" i="4"/>
  <c r="M5564" i="4"/>
  <c r="U5563" i="4"/>
  <c r="T5563" i="4"/>
  <c r="S5563" i="4"/>
  <c r="R5563" i="4"/>
  <c r="Q5563" i="4"/>
  <c r="P5563" i="4"/>
  <c r="O5563" i="4"/>
  <c r="N5563" i="4"/>
  <c r="M5563" i="4"/>
  <c r="U5562" i="4"/>
  <c r="T5562" i="4"/>
  <c r="S5562" i="4"/>
  <c r="R5562" i="4"/>
  <c r="Q5562" i="4"/>
  <c r="P5562" i="4"/>
  <c r="O5562" i="4"/>
  <c r="N5562" i="4"/>
  <c r="M5562" i="4"/>
  <c r="U5561" i="4"/>
  <c r="T5561" i="4"/>
  <c r="S5561" i="4"/>
  <c r="R5561" i="4"/>
  <c r="Q5561" i="4"/>
  <c r="P5561" i="4"/>
  <c r="O5561" i="4"/>
  <c r="N5561" i="4"/>
  <c r="M5561" i="4"/>
  <c r="U5560" i="4"/>
  <c r="T5560" i="4"/>
  <c r="S5560" i="4"/>
  <c r="R5560" i="4"/>
  <c r="Q5560" i="4"/>
  <c r="P5560" i="4"/>
  <c r="O5560" i="4"/>
  <c r="N5560" i="4"/>
  <c r="M5560" i="4"/>
  <c r="U5559" i="4"/>
  <c r="T5559" i="4"/>
  <c r="S5559" i="4"/>
  <c r="R5559" i="4"/>
  <c r="Q5559" i="4"/>
  <c r="P5559" i="4"/>
  <c r="O5559" i="4"/>
  <c r="N5559" i="4"/>
  <c r="M5559" i="4"/>
  <c r="U5558" i="4"/>
  <c r="T5558" i="4"/>
  <c r="S5558" i="4"/>
  <c r="R5558" i="4"/>
  <c r="Q5558" i="4"/>
  <c r="P5558" i="4"/>
  <c r="O5558" i="4"/>
  <c r="N5558" i="4"/>
  <c r="M5558" i="4"/>
  <c r="U5557" i="4"/>
  <c r="T5557" i="4"/>
  <c r="S5557" i="4"/>
  <c r="R5557" i="4"/>
  <c r="Q5557" i="4"/>
  <c r="P5557" i="4"/>
  <c r="O5557" i="4"/>
  <c r="N5557" i="4"/>
  <c r="M5557" i="4"/>
  <c r="U5556" i="4"/>
  <c r="T5556" i="4"/>
  <c r="S5556" i="4"/>
  <c r="R5556" i="4"/>
  <c r="Q5556" i="4"/>
  <c r="P5556" i="4"/>
  <c r="O5556" i="4"/>
  <c r="N5556" i="4"/>
  <c r="M5556" i="4"/>
  <c r="U5555" i="4"/>
  <c r="T5555" i="4"/>
  <c r="S5555" i="4"/>
  <c r="R5555" i="4"/>
  <c r="Q5555" i="4"/>
  <c r="P5555" i="4"/>
  <c r="O5555" i="4"/>
  <c r="N5555" i="4"/>
  <c r="M5555" i="4"/>
  <c r="U5554" i="4"/>
  <c r="T5554" i="4"/>
  <c r="S5554" i="4"/>
  <c r="R5554" i="4"/>
  <c r="Q5554" i="4"/>
  <c r="P5554" i="4"/>
  <c r="O5554" i="4"/>
  <c r="N5554" i="4"/>
  <c r="M5554" i="4"/>
  <c r="U5553" i="4"/>
  <c r="T5553" i="4"/>
  <c r="S5553" i="4"/>
  <c r="R5553" i="4"/>
  <c r="Q5553" i="4"/>
  <c r="P5553" i="4"/>
  <c r="O5553" i="4"/>
  <c r="N5553" i="4"/>
  <c r="M5553" i="4"/>
  <c r="U5552" i="4"/>
  <c r="T5552" i="4"/>
  <c r="S5552" i="4"/>
  <c r="R5552" i="4"/>
  <c r="Q5552" i="4"/>
  <c r="P5552" i="4"/>
  <c r="O5552" i="4"/>
  <c r="N5552" i="4"/>
  <c r="M5552" i="4"/>
  <c r="U5551" i="4"/>
  <c r="T5551" i="4"/>
  <c r="S5551" i="4"/>
  <c r="R5551" i="4"/>
  <c r="Q5551" i="4"/>
  <c r="P5551" i="4"/>
  <c r="O5551" i="4"/>
  <c r="N5551" i="4"/>
  <c r="M5551" i="4"/>
  <c r="U5550" i="4"/>
  <c r="T5550" i="4"/>
  <c r="S5550" i="4"/>
  <c r="R5550" i="4"/>
  <c r="Q5550" i="4"/>
  <c r="P5550" i="4"/>
  <c r="O5550" i="4"/>
  <c r="N5550" i="4"/>
  <c r="M5550" i="4"/>
  <c r="U5549" i="4"/>
  <c r="T5549" i="4"/>
  <c r="S5549" i="4"/>
  <c r="R5549" i="4"/>
  <c r="Q5549" i="4"/>
  <c r="P5549" i="4"/>
  <c r="O5549" i="4"/>
  <c r="N5549" i="4"/>
  <c r="M5549" i="4"/>
  <c r="U5548" i="4"/>
  <c r="T5548" i="4"/>
  <c r="S5548" i="4"/>
  <c r="R5548" i="4"/>
  <c r="Q5548" i="4"/>
  <c r="P5548" i="4"/>
  <c r="O5548" i="4"/>
  <c r="N5548" i="4"/>
  <c r="M5548" i="4"/>
  <c r="U5547" i="4"/>
  <c r="T5547" i="4"/>
  <c r="S5547" i="4"/>
  <c r="R5547" i="4"/>
  <c r="Q5547" i="4"/>
  <c r="P5547" i="4"/>
  <c r="O5547" i="4"/>
  <c r="N5547" i="4"/>
  <c r="M5547" i="4"/>
  <c r="U5546" i="4"/>
  <c r="T5546" i="4"/>
  <c r="S5546" i="4"/>
  <c r="R5546" i="4"/>
  <c r="Q5546" i="4"/>
  <c r="P5546" i="4"/>
  <c r="O5546" i="4"/>
  <c r="N5546" i="4"/>
  <c r="M5546" i="4"/>
  <c r="U5545" i="4"/>
  <c r="T5545" i="4"/>
  <c r="S5545" i="4"/>
  <c r="R5545" i="4"/>
  <c r="Q5545" i="4"/>
  <c r="P5545" i="4"/>
  <c r="O5545" i="4"/>
  <c r="N5545" i="4"/>
  <c r="M5545" i="4"/>
  <c r="U5544" i="4"/>
  <c r="T5544" i="4"/>
  <c r="S5544" i="4"/>
  <c r="R5544" i="4"/>
  <c r="Q5544" i="4"/>
  <c r="P5544" i="4"/>
  <c r="O5544" i="4"/>
  <c r="N5544" i="4"/>
  <c r="M5544" i="4"/>
  <c r="U5543" i="4"/>
  <c r="T5543" i="4"/>
  <c r="S5543" i="4"/>
  <c r="R5543" i="4"/>
  <c r="Q5543" i="4"/>
  <c r="P5543" i="4"/>
  <c r="O5543" i="4"/>
  <c r="N5543" i="4"/>
  <c r="M5543" i="4"/>
  <c r="U5542" i="4"/>
  <c r="T5542" i="4"/>
  <c r="S5542" i="4"/>
  <c r="R5542" i="4"/>
  <c r="Q5542" i="4"/>
  <c r="P5542" i="4"/>
  <c r="O5542" i="4"/>
  <c r="N5542" i="4"/>
  <c r="M5542" i="4"/>
  <c r="U5541" i="4"/>
  <c r="T5541" i="4"/>
  <c r="S5541" i="4"/>
  <c r="R5541" i="4"/>
  <c r="Q5541" i="4"/>
  <c r="P5541" i="4"/>
  <c r="O5541" i="4"/>
  <c r="N5541" i="4"/>
  <c r="M5541" i="4"/>
  <c r="U5540" i="4"/>
  <c r="T5540" i="4"/>
  <c r="S5540" i="4"/>
  <c r="R5540" i="4"/>
  <c r="Q5540" i="4"/>
  <c r="P5540" i="4"/>
  <c r="O5540" i="4"/>
  <c r="N5540" i="4"/>
  <c r="M5540" i="4"/>
  <c r="U5539" i="4"/>
  <c r="T5539" i="4"/>
  <c r="S5539" i="4"/>
  <c r="R5539" i="4"/>
  <c r="Q5539" i="4"/>
  <c r="P5539" i="4"/>
  <c r="O5539" i="4"/>
  <c r="N5539" i="4"/>
  <c r="M5539" i="4"/>
  <c r="U5538" i="4"/>
  <c r="T5538" i="4"/>
  <c r="S5538" i="4"/>
  <c r="R5538" i="4"/>
  <c r="Q5538" i="4"/>
  <c r="P5538" i="4"/>
  <c r="O5538" i="4"/>
  <c r="N5538" i="4"/>
  <c r="M5538" i="4"/>
  <c r="U5537" i="4"/>
  <c r="T5537" i="4"/>
  <c r="S5537" i="4"/>
  <c r="R5537" i="4"/>
  <c r="Q5537" i="4"/>
  <c r="P5537" i="4"/>
  <c r="O5537" i="4"/>
  <c r="N5537" i="4"/>
  <c r="M5537" i="4"/>
  <c r="U5536" i="4"/>
  <c r="T5536" i="4"/>
  <c r="S5536" i="4"/>
  <c r="R5536" i="4"/>
  <c r="Q5536" i="4"/>
  <c r="P5536" i="4"/>
  <c r="O5536" i="4"/>
  <c r="N5536" i="4"/>
  <c r="M5536" i="4"/>
  <c r="U5535" i="4"/>
  <c r="T5535" i="4"/>
  <c r="S5535" i="4"/>
  <c r="R5535" i="4"/>
  <c r="Q5535" i="4"/>
  <c r="P5535" i="4"/>
  <c r="O5535" i="4"/>
  <c r="N5535" i="4"/>
  <c r="M5535" i="4"/>
  <c r="U5534" i="4"/>
  <c r="T5534" i="4"/>
  <c r="S5534" i="4"/>
  <c r="R5534" i="4"/>
  <c r="Q5534" i="4"/>
  <c r="P5534" i="4"/>
  <c r="O5534" i="4"/>
  <c r="N5534" i="4"/>
  <c r="M5534" i="4"/>
  <c r="U5533" i="4"/>
  <c r="T5533" i="4"/>
  <c r="S5533" i="4"/>
  <c r="R5533" i="4"/>
  <c r="Q5533" i="4"/>
  <c r="P5533" i="4"/>
  <c r="O5533" i="4"/>
  <c r="N5533" i="4"/>
  <c r="M5533" i="4"/>
  <c r="U5532" i="4"/>
  <c r="T5532" i="4"/>
  <c r="S5532" i="4"/>
  <c r="R5532" i="4"/>
  <c r="Q5532" i="4"/>
  <c r="P5532" i="4"/>
  <c r="O5532" i="4"/>
  <c r="N5532" i="4"/>
  <c r="M5532" i="4"/>
  <c r="U5531" i="4"/>
  <c r="T5531" i="4"/>
  <c r="S5531" i="4"/>
  <c r="R5531" i="4"/>
  <c r="Q5531" i="4"/>
  <c r="P5531" i="4"/>
  <c r="O5531" i="4"/>
  <c r="N5531" i="4"/>
  <c r="M5531" i="4"/>
  <c r="U5530" i="4"/>
  <c r="T5530" i="4"/>
  <c r="S5530" i="4"/>
  <c r="R5530" i="4"/>
  <c r="Q5530" i="4"/>
  <c r="P5530" i="4"/>
  <c r="O5530" i="4"/>
  <c r="N5530" i="4"/>
  <c r="M5530" i="4"/>
  <c r="U5529" i="4"/>
  <c r="T5529" i="4"/>
  <c r="S5529" i="4"/>
  <c r="R5529" i="4"/>
  <c r="Q5529" i="4"/>
  <c r="P5529" i="4"/>
  <c r="O5529" i="4"/>
  <c r="N5529" i="4"/>
  <c r="M5529" i="4"/>
  <c r="U5528" i="4"/>
  <c r="T5528" i="4"/>
  <c r="S5528" i="4"/>
  <c r="R5528" i="4"/>
  <c r="Q5528" i="4"/>
  <c r="P5528" i="4"/>
  <c r="O5528" i="4"/>
  <c r="N5528" i="4"/>
  <c r="M5528" i="4"/>
  <c r="U5527" i="4"/>
  <c r="T5527" i="4"/>
  <c r="S5527" i="4"/>
  <c r="R5527" i="4"/>
  <c r="Q5527" i="4"/>
  <c r="P5527" i="4"/>
  <c r="O5527" i="4"/>
  <c r="N5527" i="4"/>
  <c r="M5527" i="4"/>
  <c r="U5526" i="4"/>
  <c r="T5526" i="4"/>
  <c r="S5526" i="4"/>
  <c r="R5526" i="4"/>
  <c r="Q5526" i="4"/>
  <c r="P5526" i="4"/>
  <c r="O5526" i="4"/>
  <c r="N5526" i="4"/>
  <c r="M5526" i="4"/>
  <c r="U5525" i="4"/>
  <c r="T5525" i="4"/>
  <c r="S5525" i="4"/>
  <c r="R5525" i="4"/>
  <c r="Q5525" i="4"/>
  <c r="P5525" i="4"/>
  <c r="O5525" i="4"/>
  <c r="N5525" i="4"/>
  <c r="M5525" i="4"/>
  <c r="U5524" i="4"/>
  <c r="T5524" i="4"/>
  <c r="S5524" i="4"/>
  <c r="R5524" i="4"/>
  <c r="Q5524" i="4"/>
  <c r="P5524" i="4"/>
  <c r="O5524" i="4"/>
  <c r="N5524" i="4"/>
  <c r="M5524" i="4"/>
  <c r="U5523" i="4"/>
  <c r="T5523" i="4"/>
  <c r="S5523" i="4"/>
  <c r="R5523" i="4"/>
  <c r="Q5523" i="4"/>
  <c r="P5523" i="4"/>
  <c r="O5523" i="4"/>
  <c r="N5523" i="4"/>
  <c r="M5523" i="4"/>
  <c r="U5522" i="4"/>
  <c r="T5522" i="4"/>
  <c r="S5522" i="4"/>
  <c r="R5522" i="4"/>
  <c r="Q5522" i="4"/>
  <c r="P5522" i="4"/>
  <c r="O5522" i="4"/>
  <c r="N5522" i="4"/>
  <c r="M5522" i="4"/>
  <c r="U5521" i="4"/>
  <c r="T5521" i="4"/>
  <c r="S5521" i="4"/>
  <c r="R5521" i="4"/>
  <c r="Q5521" i="4"/>
  <c r="P5521" i="4"/>
  <c r="O5521" i="4"/>
  <c r="N5521" i="4"/>
  <c r="M5521" i="4"/>
  <c r="U5520" i="4"/>
  <c r="T5520" i="4"/>
  <c r="S5520" i="4"/>
  <c r="R5520" i="4"/>
  <c r="Q5520" i="4"/>
  <c r="P5520" i="4"/>
  <c r="O5520" i="4"/>
  <c r="N5520" i="4"/>
  <c r="M5520" i="4"/>
  <c r="U5519" i="4"/>
  <c r="T5519" i="4"/>
  <c r="S5519" i="4"/>
  <c r="R5519" i="4"/>
  <c r="Q5519" i="4"/>
  <c r="P5519" i="4"/>
  <c r="O5519" i="4"/>
  <c r="N5519" i="4"/>
  <c r="M5519" i="4"/>
  <c r="U5518" i="4"/>
  <c r="T5518" i="4"/>
  <c r="S5518" i="4"/>
  <c r="R5518" i="4"/>
  <c r="Q5518" i="4"/>
  <c r="P5518" i="4"/>
  <c r="O5518" i="4"/>
  <c r="N5518" i="4"/>
  <c r="M5518" i="4"/>
  <c r="U5517" i="4"/>
  <c r="T5517" i="4"/>
  <c r="S5517" i="4"/>
  <c r="R5517" i="4"/>
  <c r="Q5517" i="4"/>
  <c r="P5517" i="4"/>
  <c r="O5517" i="4"/>
  <c r="N5517" i="4"/>
  <c r="M5517" i="4"/>
  <c r="U5516" i="4"/>
  <c r="T5516" i="4"/>
  <c r="S5516" i="4"/>
  <c r="R5516" i="4"/>
  <c r="Q5516" i="4"/>
  <c r="P5516" i="4"/>
  <c r="O5516" i="4"/>
  <c r="N5516" i="4"/>
  <c r="M5516" i="4"/>
  <c r="U5515" i="4"/>
  <c r="T5515" i="4"/>
  <c r="S5515" i="4"/>
  <c r="R5515" i="4"/>
  <c r="Q5515" i="4"/>
  <c r="P5515" i="4"/>
  <c r="O5515" i="4"/>
  <c r="N5515" i="4"/>
  <c r="M5515" i="4"/>
  <c r="U5514" i="4"/>
  <c r="T5514" i="4"/>
  <c r="S5514" i="4"/>
  <c r="R5514" i="4"/>
  <c r="Q5514" i="4"/>
  <c r="P5514" i="4"/>
  <c r="O5514" i="4"/>
  <c r="N5514" i="4"/>
  <c r="M5514" i="4"/>
  <c r="U5513" i="4"/>
  <c r="T5513" i="4"/>
  <c r="S5513" i="4"/>
  <c r="R5513" i="4"/>
  <c r="Q5513" i="4"/>
  <c r="P5513" i="4"/>
  <c r="O5513" i="4"/>
  <c r="N5513" i="4"/>
  <c r="M5513" i="4"/>
  <c r="U5512" i="4"/>
  <c r="T5512" i="4"/>
  <c r="S5512" i="4"/>
  <c r="R5512" i="4"/>
  <c r="Q5512" i="4"/>
  <c r="P5512" i="4"/>
  <c r="O5512" i="4"/>
  <c r="N5512" i="4"/>
  <c r="M5512" i="4"/>
  <c r="U5511" i="4"/>
  <c r="T5511" i="4"/>
  <c r="S5511" i="4"/>
  <c r="R5511" i="4"/>
  <c r="Q5511" i="4"/>
  <c r="P5511" i="4"/>
  <c r="O5511" i="4"/>
  <c r="N5511" i="4"/>
  <c r="M5511" i="4"/>
  <c r="U5510" i="4"/>
  <c r="T5510" i="4"/>
  <c r="S5510" i="4"/>
  <c r="R5510" i="4"/>
  <c r="Q5510" i="4"/>
  <c r="P5510" i="4"/>
  <c r="O5510" i="4"/>
  <c r="N5510" i="4"/>
  <c r="M5510" i="4"/>
  <c r="U5509" i="4"/>
  <c r="T5509" i="4"/>
  <c r="S5509" i="4"/>
  <c r="R5509" i="4"/>
  <c r="Q5509" i="4"/>
  <c r="P5509" i="4"/>
  <c r="O5509" i="4"/>
  <c r="N5509" i="4"/>
  <c r="M5509" i="4"/>
  <c r="U5508" i="4"/>
  <c r="T5508" i="4"/>
  <c r="S5508" i="4"/>
  <c r="R5508" i="4"/>
  <c r="Q5508" i="4"/>
  <c r="P5508" i="4"/>
  <c r="O5508" i="4"/>
  <c r="N5508" i="4"/>
  <c r="M5508" i="4"/>
  <c r="U5507" i="4"/>
  <c r="T5507" i="4"/>
  <c r="S5507" i="4"/>
  <c r="R5507" i="4"/>
  <c r="Q5507" i="4"/>
  <c r="P5507" i="4"/>
  <c r="O5507" i="4"/>
  <c r="N5507" i="4"/>
  <c r="M5507" i="4"/>
  <c r="U5506" i="4"/>
  <c r="T5506" i="4"/>
  <c r="S5506" i="4"/>
  <c r="R5506" i="4"/>
  <c r="Q5506" i="4"/>
  <c r="P5506" i="4"/>
  <c r="O5506" i="4"/>
  <c r="N5506" i="4"/>
  <c r="M5506" i="4"/>
  <c r="U5505" i="4"/>
  <c r="T5505" i="4"/>
  <c r="S5505" i="4"/>
  <c r="R5505" i="4"/>
  <c r="Q5505" i="4"/>
  <c r="P5505" i="4"/>
  <c r="O5505" i="4"/>
  <c r="N5505" i="4"/>
  <c r="M5505" i="4"/>
  <c r="U5504" i="4"/>
  <c r="T5504" i="4"/>
  <c r="S5504" i="4"/>
  <c r="R5504" i="4"/>
  <c r="Q5504" i="4"/>
  <c r="P5504" i="4"/>
  <c r="O5504" i="4"/>
  <c r="N5504" i="4"/>
  <c r="M5504" i="4"/>
  <c r="U5503" i="4"/>
  <c r="T5503" i="4"/>
  <c r="S5503" i="4"/>
  <c r="R5503" i="4"/>
  <c r="Q5503" i="4"/>
  <c r="P5503" i="4"/>
  <c r="O5503" i="4"/>
  <c r="N5503" i="4"/>
  <c r="M5503" i="4"/>
  <c r="U5502" i="4"/>
  <c r="T5502" i="4"/>
  <c r="S5502" i="4"/>
  <c r="R5502" i="4"/>
  <c r="Q5502" i="4"/>
  <c r="P5502" i="4"/>
  <c r="O5502" i="4"/>
  <c r="N5502" i="4"/>
  <c r="M5502" i="4"/>
  <c r="U5501" i="4"/>
  <c r="T5501" i="4"/>
  <c r="S5501" i="4"/>
  <c r="R5501" i="4"/>
  <c r="Q5501" i="4"/>
  <c r="P5501" i="4"/>
  <c r="O5501" i="4"/>
  <c r="N5501" i="4"/>
  <c r="M5501" i="4"/>
  <c r="U5500" i="4"/>
  <c r="T5500" i="4"/>
  <c r="S5500" i="4"/>
  <c r="R5500" i="4"/>
  <c r="Q5500" i="4"/>
  <c r="P5500" i="4"/>
  <c r="O5500" i="4"/>
  <c r="N5500" i="4"/>
  <c r="M5500" i="4"/>
  <c r="U5499" i="4"/>
  <c r="T5499" i="4"/>
  <c r="S5499" i="4"/>
  <c r="R5499" i="4"/>
  <c r="Q5499" i="4"/>
  <c r="P5499" i="4"/>
  <c r="O5499" i="4"/>
  <c r="N5499" i="4"/>
  <c r="M5499" i="4"/>
  <c r="U5498" i="4"/>
  <c r="T5498" i="4"/>
  <c r="S5498" i="4"/>
  <c r="R5498" i="4"/>
  <c r="Q5498" i="4"/>
  <c r="P5498" i="4"/>
  <c r="O5498" i="4"/>
  <c r="N5498" i="4"/>
  <c r="M5498" i="4"/>
  <c r="U5497" i="4"/>
  <c r="T5497" i="4"/>
  <c r="S5497" i="4"/>
  <c r="R5497" i="4"/>
  <c r="Q5497" i="4"/>
  <c r="P5497" i="4"/>
  <c r="O5497" i="4"/>
  <c r="N5497" i="4"/>
  <c r="M5497" i="4"/>
  <c r="U5496" i="4"/>
  <c r="T5496" i="4"/>
  <c r="S5496" i="4"/>
  <c r="R5496" i="4"/>
  <c r="Q5496" i="4"/>
  <c r="P5496" i="4"/>
  <c r="O5496" i="4"/>
  <c r="N5496" i="4"/>
  <c r="M5496" i="4"/>
  <c r="U5495" i="4"/>
  <c r="T5495" i="4"/>
  <c r="S5495" i="4"/>
  <c r="R5495" i="4"/>
  <c r="Q5495" i="4"/>
  <c r="P5495" i="4"/>
  <c r="O5495" i="4"/>
  <c r="N5495" i="4"/>
  <c r="M5495" i="4"/>
  <c r="U5494" i="4"/>
  <c r="T5494" i="4"/>
  <c r="S5494" i="4"/>
  <c r="R5494" i="4"/>
  <c r="Q5494" i="4"/>
  <c r="P5494" i="4"/>
  <c r="O5494" i="4"/>
  <c r="N5494" i="4"/>
  <c r="M5494" i="4"/>
  <c r="U5493" i="4"/>
  <c r="T5493" i="4"/>
  <c r="S5493" i="4"/>
  <c r="R5493" i="4"/>
  <c r="Q5493" i="4"/>
  <c r="P5493" i="4"/>
  <c r="O5493" i="4"/>
  <c r="N5493" i="4"/>
  <c r="M5493" i="4"/>
  <c r="U5492" i="4"/>
  <c r="T5492" i="4"/>
  <c r="S5492" i="4"/>
  <c r="R5492" i="4"/>
  <c r="Q5492" i="4"/>
  <c r="P5492" i="4"/>
  <c r="O5492" i="4"/>
  <c r="N5492" i="4"/>
  <c r="M5492" i="4"/>
  <c r="U5491" i="4"/>
  <c r="T5491" i="4"/>
  <c r="S5491" i="4"/>
  <c r="R5491" i="4"/>
  <c r="Q5491" i="4"/>
  <c r="P5491" i="4"/>
  <c r="O5491" i="4"/>
  <c r="N5491" i="4"/>
  <c r="M5491" i="4"/>
  <c r="U5490" i="4"/>
  <c r="T5490" i="4"/>
  <c r="S5490" i="4"/>
  <c r="R5490" i="4"/>
  <c r="Q5490" i="4"/>
  <c r="P5490" i="4"/>
  <c r="O5490" i="4"/>
  <c r="N5490" i="4"/>
  <c r="M5490" i="4"/>
  <c r="U5489" i="4"/>
  <c r="T5489" i="4"/>
  <c r="S5489" i="4"/>
  <c r="R5489" i="4"/>
  <c r="Q5489" i="4"/>
  <c r="P5489" i="4"/>
  <c r="O5489" i="4"/>
  <c r="N5489" i="4"/>
  <c r="M5489" i="4"/>
  <c r="U5488" i="4"/>
  <c r="T5488" i="4"/>
  <c r="S5488" i="4"/>
  <c r="R5488" i="4"/>
  <c r="Q5488" i="4"/>
  <c r="P5488" i="4"/>
  <c r="O5488" i="4"/>
  <c r="N5488" i="4"/>
  <c r="M5488" i="4"/>
  <c r="U5487" i="4"/>
  <c r="T5487" i="4"/>
  <c r="S5487" i="4"/>
  <c r="R5487" i="4"/>
  <c r="Q5487" i="4"/>
  <c r="P5487" i="4"/>
  <c r="O5487" i="4"/>
  <c r="N5487" i="4"/>
  <c r="M5487" i="4"/>
  <c r="U5486" i="4"/>
  <c r="T5486" i="4"/>
  <c r="S5486" i="4"/>
  <c r="R5486" i="4"/>
  <c r="Q5486" i="4"/>
  <c r="P5486" i="4"/>
  <c r="O5486" i="4"/>
  <c r="N5486" i="4"/>
  <c r="M5486" i="4"/>
  <c r="U5485" i="4"/>
  <c r="T5485" i="4"/>
  <c r="S5485" i="4"/>
  <c r="R5485" i="4"/>
  <c r="Q5485" i="4"/>
  <c r="P5485" i="4"/>
  <c r="O5485" i="4"/>
  <c r="N5485" i="4"/>
  <c r="M5485" i="4"/>
  <c r="U5484" i="4"/>
  <c r="T5484" i="4"/>
  <c r="S5484" i="4"/>
  <c r="R5484" i="4"/>
  <c r="Q5484" i="4"/>
  <c r="P5484" i="4"/>
  <c r="O5484" i="4"/>
  <c r="N5484" i="4"/>
  <c r="M5484" i="4"/>
  <c r="U5483" i="4"/>
  <c r="T5483" i="4"/>
  <c r="S5483" i="4"/>
  <c r="R5483" i="4"/>
  <c r="Q5483" i="4"/>
  <c r="P5483" i="4"/>
  <c r="O5483" i="4"/>
  <c r="N5483" i="4"/>
  <c r="M5483" i="4"/>
  <c r="U5482" i="4"/>
  <c r="T5482" i="4"/>
  <c r="S5482" i="4"/>
  <c r="R5482" i="4"/>
  <c r="Q5482" i="4"/>
  <c r="P5482" i="4"/>
  <c r="O5482" i="4"/>
  <c r="N5482" i="4"/>
  <c r="M5482" i="4"/>
  <c r="U5481" i="4"/>
  <c r="T5481" i="4"/>
  <c r="S5481" i="4"/>
  <c r="R5481" i="4"/>
  <c r="Q5481" i="4"/>
  <c r="P5481" i="4"/>
  <c r="O5481" i="4"/>
  <c r="N5481" i="4"/>
  <c r="M5481" i="4"/>
  <c r="U5480" i="4"/>
  <c r="T5480" i="4"/>
  <c r="S5480" i="4"/>
  <c r="R5480" i="4"/>
  <c r="Q5480" i="4"/>
  <c r="P5480" i="4"/>
  <c r="O5480" i="4"/>
  <c r="N5480" i="4"/>
  <c r="M5480" i="4"/>
  <c r="U5479" i="4"/>
  <c r="T5479" i="4"/>
  <c r="S5479" i="4"/>
  <c r="R5479" i="4"/>
  <c r="Q5479" i="4"/>
  <c r="P5479" i="4"/>
  <c r="O5479" i="4"/>
  <c r="N5479" i="4"/>
  <c r="M5479" i="4"/>
  <c r="U5478" i="4"/>
  <c r="T5478" i="4"/>
  <c r="S5478" i="4"/>
  <c r="R5478" i="4"/>
  <c r="Q5478" i="4"/>
  <c r="P5478" i="4"/>
  <c r="O5478" i="4"/>
  <c r="N5478" i="4"/>
  <c r="M5478" i="4"/>
  <c r="U5477" i="4"/>
  <c r="T5477" i="4"/>
  <c r="S5477" i="4"/>
  <c r="R5477" i="4"/>
  <c r="Q5477" i="4"/>
  <c r="P5477" i="4"/>
  <c r="O5477" i="4"/>
  <c r="N5477" i="4"/>
  <c r="M5477" i="4"/>
  <c r="U5476" i="4"/>
  <c r="T5476" i="4"/>
  <c r="S5476" i="4"/>
  <c r="R5476" i="4"/>
  <c r="Q5476" i="4"/>
  <c r="P5476" i="4"/>
  <c r="O5476" i="4"/>
  <c r="N5476" i="4"/>
  <c r="M5476" i="4"/>
  <c r="U5475" i="4"/>
  <c r="T5475" i="4"/>
  <c r="S5475" i="4"/>
  <c r="R5475" i="4"/>
  <c r="Q5475" i="4"/>
  <c r="P5475" i="4"/>
  <c r="O5475" i="4"/>
  <c r="N5475" i="4"/>
  <c r="M5475" i="4"/>
  <c r="U5474" i="4"/>
  <c r="T5474" i="4"/>
  <c r="S5474" i="4"/>
  <c r="R5474" i="4"/>
  <c r="Q5474" i="4"/>
  <c r="P5474" i="4"/>
  <c r="O5474" i="4"/>
  <c r="N5474" i="4"/>
  <c r="M5474" i="4"/>
  <c r="U5473" i="4"/>
  <c r="T5473" i="4"/>
  <c r="S5473" i="4"/>
  <c r="R5473" i="4"/>
  <c r="Q5473" i="4"/>
  <c r="P5473" i="4"/>
  <c r="O5473" i="4"/>
  <c r="N5473" i="4"/>
  <c r="M5473" i="4"/>
  <c r="U5472" i="4"/>
  <c r="T5472" i="4"/>
  <c r="S5472" i="4"/>
  <c r="R5472" i="4"/>
  <c r="Q5472" i="4"/>
  <c r="P5472" i="4"/>
  <c r="O5472" i="4"/>
  <c r="N5472" i="4"/>
  <c r="M5472" i="4"/>
  <c r="U5471" i="4"/>
  <c r="T5471" i="4"/>
  <c r="S5471" i="4"/>
  <c r="R5471" i="4"/>
  <c r="Q5471" i="4"/>
  <c r="P5471" i="4"/>
  <c r="O5471" i="4"/>
  <c r="N5471" i="4"/>
  <c r="M5471" i="4"/>
  <c r="U5470" i="4"/>
  <c r="T5470" i="4"/>
  <c r="S5470" i="4"/>
  <c r="R5470" i="4"/>
  <c r="Q5470" i="4"/>
  <c r="P5470" i="4"/>
  <c r="O5470" i="4"/>
  <c r="N5470" i="4"/>
  <c r="M5470" i="4"/>
  <c r="U5469" i="4"/>
  <c r="T5469" i="4"/>
  <c r="S5469" i="4"/>
  <c r="R5469" i="4"/>
  <c r="Q5469" i="4"/>
  <c r="P5469" i="4"/>
  <c r="O5469" i="4"/>
  <c r="N5469" i="4"/>
  <c r="M5469" i="4"/>
  <c r="U5468" i="4"/>
  <c r="T5468" i="4"/>
  <c r="S5468" i="4"/>
  <c r="R5468" i="4"/>
  <c r="Q5468" i="4"/>
  <c r="P5468" i="4"/>
  <c r="O5468" i="4"/>
  <c r="N5468" i="4"/>
  <c r="M5468" i="4"/>
  <c r="U5467" i="4"/>
  <c r="T5467" i="4"/>
  <c r="S5467" i="4"/>
  <c r="R5467" i="4"/>
  <c r="Q5467" i="4"/>
  <c r="P5467" i="4"/>
  <c r="O5467" i="4"/>
  <c r="N5467" i="4"/>
  <c r="M5467" i="4"/>
  <c r="U5466" i="4"/>
  <c r="T5466" i="4"/>
  <c r="S5466" i="4"/>
  <c r="R5466" i="4"/>
  <c r="Q5466" i="4"/>
  <c r="P5466" i="4"/>
  <c r="O5466" i="4"/>
  <c r="N5466" i="4"/>
  <c r="M5466" i="4"/>
  <c r="U5465" i="4"/>
  <c r="T5465" i="4"/>
  <c r="S5465" i="4"/>
  <c r="R5465" i="4"/>
  <c r="Q5465" i="4"/>
  <c r="P5465" i="4"/>
  <c r="O5465" i="4"/>
  <c r="N5465" i="4"/>
  <c r="M5465" i="4"/>
  <c r="U5464" i="4"/>
  <c r="T5464" i="4"/>
  <c r="S5464" i="4"/>
  <c r="R5464" i="4"/>
  <c r="Q5464" i="4"/>
  <c r="P5464" i="4"/>
  <c r="O5464" i="4"/>
  <c r="N5464" i="4"/>
  <c r="M5464" i="4"/>
  <c r="U5463" i="4"/>
  <c r="T5463" i="4"/>
  <c r="S5463" i="4"/>
  <c r="R5463" i="4"/>
  <c r="Q5463" i="4"/>
  <c r="P5463" i="4"/>
  <c r="O5463" i="4"/>
  <c r="N5463" i="4"/>
  <c r="M5463" i="4"/>
  <c r="U5462" i="4"/>
  <c r="T5462" i="4"/>
  <c r="S5462" i="4"/>
  <c r="R5462" i="4"/>
  <c r="Q5462" i="4"/>
  <c r="P5462" i="4"/>
  <c r="O5462" i="4"/>
  <c r="N5462" i="4"/>
  <c r="M5462" i="4"/>
  <c r="U5461" i="4"/>
  <c r="T5461" i="4"/>
  <c r="S5461" i="4"/>
  <c r="R5461" i="4"/>
  <c r="Q5461" i="4"/>
  <c r="P5461" i="4"/>
  <c r="O5461" i="4"/>
  <c r="N5461" i="4"/>
  <c r="M5461" i="4"/>
  <c r="U5460" i="4"/>
  <c r="T5460" i="4"/>
  <c r="S5460" i="4"/>
  <c r="R5460" i="4"/>
  <c r="Q5460" i="4"/>
  <c r="P5460" i="4"/>
  <c r="O5460" i="4"/>
  <c r="N5460" i="4"/>
  <c r="M5460" i="4"/>
  <c r="U5459" i="4"/>
  <c r="T5459" i="4"/>
  <c r="S5459" i="4"/>
  <c r="R5459" i="4"/>
  <c r="Q5459" i="4"/>
  <c r="P5459" i="4"/>
  <c r="O5459" i="4"/>
  <c r="N5459" i="4"/>
  <c r="M5459" i="4"/>
  <c r="U5458" i="4"/>
  <c r="T5458" i="4"/>
  <c r="S5458" i="4"/>
  <c r="R5458" i="4"/>
  <c r="Q5458" i="4"/>
  <c r="P5458" i="4"/>
  <c r="O5458" i="4"/>
  <c r="N5458" i="4"/>
  <c r="M5458" i="4"/>
  <c r="U5457" i="4"/>
  <c r="T5457" i="4"/>
  <c r="S5457" i="4"/>
  <c r="R5457" i="4"/>
  <c r="Q5457" i="4"/>
  <c r="P5457" i="4"/>
  <c r="O5457" i="4"/>
  <c r="N5457" i="4"/>
  <c r="M5457" i="4"/>
  <c r="U5456" i="4"/>
  <c r="T5456" i="4"/>
  <c r="S5456" i="4"/>
  <c r="R5456" i="4"/>
  <c r="Q5456" i="4"/>
  <c r="P5456" i="4"/>
  <c r="O5456" i="4"/>
  <c r="N5456" i="4"/>
  <c r="M5456" i="4"/>
  <c r="U5455" i="4"/>
  <c r="T5455" i="4"/>
  <c r="S5455" i="4"/>
  <c r="R5455" i="4"/>
  <c r="Q5455" i="4"/>
  <c r="P5455" i="4"/>
  <c r="O5455" i="4"/>
  <c r="N5455" i="4"/>
  <c r="M5455" i="4"/>
  <c r="U5454" i="4"/>
  <c r="T5454" i="4"/>
  <c r="S5454" i="4"/>
  <c r="R5454" i="4"/>
  <c r="Q5454" i="4"/>
  <c r="P5454" i="4"/>
  <c r="O5454" i="4"/>
  <c r="N5454" i="4"/>
  <c r="M5454" i="4"/>
  <c r="U5453" i="4"/>
  <c r="T5453" i="4"/>
  <c r="S5453" i="4"/>
  <c r="R5453" i="4"/>
  <c r="Q5453" i="4"/>
  <c r="P5453" i="4"/>
  <c r="O5453" i="4"/>
  <c r="N5453" i="4"/>
  <c r="M5453" i="4"/>
  <c r="U5452" i="4"/>
  <c r="T5452" i="4"/>
  <c r="S5452" i="4"/>
  <c r="R5452" i="4"/>
  <c r="Q5452" i="4"/>
  <c r="P5452" i="4"/>
  <c r="O5452" i="4"/>
  <c r="N5452" i="4"/>
  <c r="M5452" i="4"/>
  <c r="U5451" i="4"/>
  <c r="T5451" i="4"/>
  <c r="S5451" i="4"/>
  <c r="R5451" i="4"/>
  <c r="Q5451" i="4"/>
  <c r="P5451" i="4"/>
  <c r="O5451" i="4"/>
  <c r="N5451" i="4"/>
  <c r="M5451" i="4"/>
  <c r="U5450" i="4"/>
  <c r="T5450" i="4"/>
  <c r="S5450" i="4"/>
  <c r="R5450" i="4"/>
  <c r="Q5450" i="4"/>
  <c r="P5450" i="4"/>
  <c r="O5450" i="4"/>
  <c r="N5450" i="4"/>
  <c r="M5450" i="4"/>
  <c r="U5449" i="4"/>
  <c r="T5449" i="4"/>
  <c r="S5449" i="4"/>
  <c r="R5449" i="4"/>
  <c r="Q5449" i="4"/>
  <c r="P5449" i="4"/>
  <c r="O5449" i="4"/>
  <c r="N5449" i="4"/>
  <c r="M5449" i="4"/>
  <c r="U5448" i="4"/>
  <c r="T5448" i="4"/>
  <c r="S5448" i="4"/>
  <c r="R5448" i="4"/>
  <c r="Q5448" i="4"/>
  <c r="P5448" i="4"/>
  <c r="O5448" i="4"/>
  <c r="N5448" i="4"/>
  <c r="M5448" i="4"/>
  <c r="U5447" i="4"/>
  <c r="T5447" i="4"/>
  <c r="S5447" i="4"/>
  <c r="R5447" i="4"/>
  <c r="Q5447" i="4"/>
  <c r="P5447" i="4"/>
  <c r="O5447" i="4"/>
  <c r="N5447" i="4"/>
  <c r="M5447" i="4"/>
  <c r="U5446" i="4"/>
  <c r="T5446" i="4"/>
  <c r="S5446" i="4"/>
  <c r="R5446" i="4"/>
  <c r="Q5446" i="4"/>
  <c r="P5446" i="4"/>
  <c r="O5446" i="4"/>
  <c r="N5446" i="4"/>
  <c r="M5446" i="4"/>
  <c r="U5445" i="4"/>
  <c r="T5445" i="4"/>
  <c r="S5445" i="4"/>
  <c r="R5445" i="4"/>
  <c r="Q5445" i="4"/>
  <c r="P5445" i="4"/>
  <c r="O5445" i="4"/>
  <c r="N5445" i="4"/>
  <c r="M5445" i="4"/>
  <c r="U5444" i="4"/>
  <c r="T5444" i="4"/>
  <c r="S5444" i="4"/>
  <c r="R5444" i="4"/>
  <c r="Q5444" i="4"/>
  <c r="P5444" i="4"/>
  <c r="O5444" i="4"/>
  <c r="N5444" i="4"/>
  <c r="M5444" i="4"/>
  <c r="U5443" i="4"/>
  <c r="T5443" i="4"/>
  <c r="S5443" i="4"/>
  <c r="R5443" i="4"/>
  <c r="Q5443" i="4"/>
  <c r="P5443" i="4"/>
  <c r="O5443" i="4"/>
  <c r="N5443" i="4"/>
  <c r="M5443" i="4"/>
  <c r="U5442" i="4"/>
  <c r="T5442" i="4"/>
  <c r="S5442" i="4"/>
  <c r="R5442" i="4"/>
  <c r="Q5442" i="4"/>
  <c r="P5442" i="4"/>
  <c r="O5442" i="4"/>
  <c r="N5442" i="4"/>
  <c r="M5442" i="4"/>
  <c r="U5441" i="4"/>
  <c r="T5441" i="4"/>
  <c r="S5441" i="4"/>
  <c r="R5441" i="4"/>
  <c r="Q5441" i="4"/>
  <c r="P5441" i="4"/>
  <c r="O5441" i="4"/>
  <c r="N5441" i="4"/>
  <c r="M5441" i="4"/>
  <c r="U5440" i="4"/>
  <c r="T5440" i="4"/>
  <c r="S5440" i="4"/>
  <c r="R5440" i="4"/>
  <c r="Q5440" i="4"/>
  <c r="P5440" i="4"/>
  <c r="O5440" i="4"/>
  <c r="N5440" i="4"/>
  <c r="M5440" i="4"/>
  <c r="U5439" i="4"/>
  <c r="T5439" i="4"/>
  <c r="S5439" i="4"/>
  <c r="R5439" i="4"/>
  <c r="Q5439" i="4"/>
  <c r="P5439" i="4"/>
  <c r="O5439" i="4"/>
  <c r="N5439" i="4"/>
  <c r="M5439" i="4"/>
  <c r="U5438" i="4"/>
  <c r="T5438" i="4"/>
  <c r="S5438" i="4"/>
  <c r="R5438" i="4"/>
  <c r="Q5438" i="4"/>
  <c r="P5438" i="4"/>
  <c r="O5438" i="4"/>
  <c r="N5438" i="4"/>
  <c r="M5438" i="4"/>
  <c r="U5437" i="4"/>
  <c r="T5437" i="4"/>
  <c r="S5437" i="4"/>
  <c r="R5437" i="4"/>
  <c r="Q5437" i="4"/>
  <c r="P5437" i="4"/>
  <c r="O5437" i="4"/>
  <c r="N5437" i="4"/>
  <c r="M5437" i="4"/>
  <c r="U5436" i="4"/>
  <c r="T5436" i="4"/>
  <c r="S5436" i="4"/>
  <c r="R5436" i="4"/>
  <c r="Q5436" i="4"/>
  <c r="P5436" i="4"/>
  <c r="O5436" i="4"/>
  <c r="N5436" i="4"/>
  <c r="M5436" i="4"/>
  <c r="U5435" i="4"/>
  <c r="T5435" i="4"/>
  <c r="S5435" i="4"/>
  <c r="R5435" i="4"/>
  <c r="Q5435" i="4"/>
  <c r="P5435" i="4"/>
  <c r="O5435" i="4"/>
  <c r="N5435" i="4"/>
  <c r="M5435" i="4"/>
  <c r="U5434" i="4"/>
  <c r="T5434" i="4"/>
  <c r="S5434" i="4"/>
  <c r="R5434" i="4"/>
  <c r="Q5434" i="4"/>
  <c r="P5434" i="4"/>
  <c r="O5434" i="4"/>
  <c r="N5434" i="4"/>
  <c r="M5434" i="4"/>
  <c r="U5433" i="4"/>
  <c r="T5433" i="4"/>
  <c r="S5433" i="4"/>
  <c r="R5433" i="4"/>
  <c r="Q5433" i="4"/>
  <c r="P5433" i="4"/>
  <c r="O5433" i="4"/>
  <c r="N5433" i="4"/>
  <c r="M5433" i="4"/>
  <c r="U5432" i="4"/>
  <c r="T5432" i="4"/>
  <c r="S5432" i="4"/>
  <c r="R5432" i="4"/>
  <c r="Q5432" i="4"/>
  <c r="P5432" i="4"/>
  <c r="O5432" i="4"/>
  <c r="N5432" i="4"/>
  <c r="M5432" i="4"/>
  <c r="U5431" i="4"/>
  <c r="T5431" i="4"/>
  <c r="S5431" i="4"/>
  <c r="R5431" i="4"/>
  <c r="Q5431" i="4"/>
  <c r="P5431" i="4"/>
  <c r="O5431" i="4"/>
  <c r="N5431" i="4"/>
  <c r="M5431" i="4"/>
  <c r="U5430" i="4"/>
  <c r="T5430" i="4"/>
  <c r="S5430" i="4"/>
  <c r="R5430" i="4"/>
  <c r="Q5430" i="4"/>
  <c r="P5430" i="4"/>
  <c r="O5430" i="4"/>
  <c r="N5430" i="4"/>
  <c r="M5430" i="4"/>
  <c r="U5429" i="4"/>
  <c r="T5429" i="4"/>
  <c r="S5429" i="4"/>
  <c r="R5429" i="4"/>
  <c r="Q5429" i="4"/>
  <c r="P5429" i="4"/>
  <c r="O5429" i="4"/>
  <c r="N5429" i="4"/>
  <c r="M5429" i="4"/>
  <c r="U5428" i="4"/>
  <c r="T5428" i="4"/>
  <c r="S5428" i="4"/>
  <c r="R5428" i="4"/>
  <c r="Q5428" i="4"/>
  <c r="P5428" i="4"/>
  <c r="O5428" i="4"/>
  <c r="N5428" i="4"/>
  <c r="M5428" i="4"/>
  <c r="U5427" i="4"/>
  <c r="T5427" i="4"/>
  <c r="S5427" i="4"/>
  <c r="R5427" i="4"/>
  <c r="Q5427" i="4"/>
  <c r="P5427" i="4"/>
  <c r="O5427" i="4"/>
  <c r="N5427" i="4"/>
  <c r="M5427" i="4"/>
  <c r="U5426" i="4"/>
  <c r="T5426" i="4"/>
  <c r="S5426" i="4"/>
  <c r="R5426" i="4"/>
  <c r="Q5426" i="4"/>
  <c r="P5426" i="4"/>
  <c r="O5426" i="4"/>
  <c r="N5426" i="4"/>
  <c r="M5426" i="4"/>
  <c r="U5425" i="4"/>
  <c r="T5425" i="4"/>
  <c r="S5425" i="4"/>
  <c r="R5425" i="4"/>
  <c r="Q5425" i="4"/>
  <c r="P5425" i="4"/>
  <c r="O5425" i="4"/>
  <c r="N5425" i="4"/>
  <c r="M5425" i="4"/>
  <c r="U5424" i="4"/>
  <c r="T5424" i="4"/>
  <c r="S5424" i="4"/>
  <c r="R5424" i="4"/>
  <c r="Q5424" i="4"/>
  <c r="P5424" i="4"/>
  <c r="O5424" i="4"/>
  <c r="N5424" i="4"/>
  <c r="M5424" i="4"/>
  <c r="U5423" i="4"/>
  <c r="T5423" i="4"/>
  <c r="S5423" i="4"/>
  <c r="R5423" i="4"/>
  <c r="Q5423" i="4"/>
  <c r="P5423" i="4"/>
  <c r="O5423" i="4"/>
  <c r="N5423" i="4"/>
  <c r="M5423" i="4"/>
  <c r="U5422" i="4"/>
  <c r="T5422" i="4"/>
  <c r="S5422" i="4"/>
  <c r="R5422" i="4"/>
  <c r="Q5422" i="4"/>
  <c r="P5422" i="4"/>
  <c r="O5422" i="4"/>
  <c r="N5422" i="4"/>
  <c r="M5422" i="4"/>
  <c r="U5421" i="4"/>
  <c r="T5421" i="4"/>
  <c r="S5421" i="4"/>
  <c r="R5421" i="4"/>
  <c r="Q5421" i="4"/>
  <c r="P5421" i="4"/>
  <c r="O5421" i="4"/>
  <c r="N5421" i="4"/>
  <c r="M5421" i="4"/>
  <c r="U5420" i="4"/>
  <c r="T5420" i="4"/>
  <c r="S5420" i="4"/>
  <c r="R5420" i="4"/>
  <c r="Q5420" i="4"/>
  <c r="P5420" i="4"/>
  <c r="O5420" i="4"/>
  <c r="N5420" i="4"/>
  <c r="M5420" i="4"/>
  <c r="U5419" i="4"/>
  <c r="T5419" i="4"/>
  <c r="S5419" i="4"/>
  <c r="R5419" i="4"/>
  <c r="Q5419" i="4"/>
  <c r="P5419" i="4"/>
  <c r="O5419" i="4"/>
  <c r="N5419" i="4"/>
  <c r="M5419" i="4"/>
  <c r="U5418" i="4"/>
  <c r="T5418" i="4"/>
  <c r="S5418" i="4"/>
  <c r="R5418" i="4"/>
  <c r="Q5418" i="4"/>
  <c r="P5418" i="4"/>
  <c r="O5418" i="4"/>
  <c r="N5418" i="4"/>
  <c r="M5418" i="4"/>
  <c r="U5417" i="4"/>
  <c r="T5417" i="4"/>
  <c r="S5417" i="4"/>
  <c r="R5417" i="4"/>
  <c r="Q5417" i="4"/>
  <c r="P5417" i="4"/>
  <c r="O5417" i="4"/>
  <c r="N5417" i="4"/>
  <c r="M5417" i="4"/>
  <c r="U5416" i="4"/>
  <c r="T5416" i="4"/>
  <c r="S5416" i="4"/>
  <c r="R5416" i="4"/>
  <c r="Q5416" i="4"/>
  <c r="P5416" i="4"/>
  <c r="O5416" i="4"/>
  <c r="N5416" i="4"/>
  <c r="M5416" i="4"/>
  <c r="U5415" i="4"/>
  <c r="T5415" i="4"/>
  <c r="S5415" i="4"/>
  <c r="R5415" i="4"/>
  <c r="Q5415" i="4"/>
  <c r="P5415" i="4"/>
  <c r="O5415" i="4"/>
  <c r="N5415" i="4"/>
  <c r="M5415" i="4"/>
  <c r="U5414" i="4"/>
  <c r="T5414" i="4"/>
  <c r="S5414" i="4"/>
  <c r="R5414" i="4"/>
  <c r="Q5414" i="4"/>
  <c r="P5414" i="4"/>
  <c r="O5414" i="4"/>
  <c r="N5414" i="4"/>
  <c r="M5414" i="4"/>
  <c r="U5413" i="4"/>
  <c r="T5413" i="4"/>
  <c r="S5413" i="4"/>
  <c r="R5413" i="4"/>
  <c r="Q5413" i="4"/>
  <c r="P5413" i="4"/>
  <c r="O5413" i="4"/>
  <c r="N5413" i="4"/>
  <c r="M5413" i="4"/>
  <c r="U5412" i="4"/>
  <c r="T5412" i="4"/>
  <c r="S5412" i="4"/>
  <c r="R5412" i="4"/>
  <c r="Q5412" i="4"/>
  <c r="P5412" i="4"/>
  <c r="O5412" i="4"/>
  <c r="N5412" i="4"/>
  <c r="M5412" i="4"/>
  <c r="U5411" i="4"/>
  <c r="T5411" i="4"/>
  <c r="S5411" i="4"/>
  <c r="R5411" i="4"/>
  <c r="Q5411" i="4"/>
  <c r="P5411" i="4"/>
  <c r="O5411" i="4"/>
  <c r="N5411" i="4"/>
  <c r="M5411" i="4"/>
  <c r="U5410" i="4"/>
  <c r="T5410" i="4"/>
  <c r="S5410" i="4"/>
  <c r="R5410" i="4"/>
  <c r="Q5410" i="4"/>
  <c r="P5410" i="4"/>
  <c r="O5410" i="4"/>
  <c r="N5410" i="4"/>
  <c r="M5410" i="4"/>
  <c r="U5409" i="4"/>
  <c r="T5409" i="4"/>
  <c r="S5409" i="4"/>
  <c r="R5409" i="4"/>
  <c r="Q5409" i="4"/>
  <c r="P5409" i="4"/>
  <c r="O5409" i="4"/>
  <c r="N5409" i="4"/>
  <c r="M5409" i="4"/>
  <c r="U5408" i="4"/>
  <c r="T5408" i="4"/>
  <c r="S5408" i="4"/>
  <c r="R5408" i="4"/>
  <c r="Q5408" i="4"/>
  <c r="P5408" i="4"/>
  <c r="O5408" i="4"/>
  <c r="N5408" i="4"/>
  <c r="M5408" i="4"/>
  <c r="U5407" i="4"/>
  <c r="T5407" i="4"/>
  <c r="S5407" i="4"/>
  <c r="R5407" i="4"/>
  <c r="Q5407" i="4"/>
  <c r="P5407" i="4"/>
  <c r="O5407" i="4"/>
  <c r="N5407" i="4"/>
  <c r="M5407" i="4"/>
  <c r="U5406" i="4"/>
  <c r="T5406" i="4"/>
  <c r="S5406" i="4"/>
  <c r="R5406" i="4"/>
  <c r="Q5406" i="4"/>
  <c r="P5406" i="4"/>
  <c r="O5406" i="4"/>
  <c r="N5406" i="4"/>
  <c r="M5406" i="4"/>
  <c r="U5405" i="4"/>
  <c r="T5405" i="4"/>
  <c r="S5405" i="4"/>
  <c r="R5405" i="4"/>
  <c r="Q5405" i="4"/>
  <c r="P5405" i="4"/>
  <c r="O5405" i="4"/>
  <c r="N5405" i="4"/>
  <c r="M5405" i="4"/>
  <c r="U5404" i="4"/>
  <c r="T5404" i="4"/>
  <c r="S5404" i="4"/>
  <c r="R5404" i="4"/>
  <c r="Q5404" i="4"/>
  <c r="P5404" i="4"/>
  <c r="O5404" i="4"/>
  <c r="N5404" i="4"/>
  <c r="M5404" i="4"/>
  <c r="U5403" i="4"/>
  <c r="T5403" i="4"/>
  <c r="S5403" i="4"/>
  <c r="R5403" i="4"/>
  <c r="Q5403" i="4"/>
  <c r="P5403" i="4"/>
  <c r="O5403" i="4"/>
  <c r="N5403" i="4"/>
  <c r="M5403" i="4"/>
  <c r="U5402" i="4"/>
  <c r="T5402" i="4"/>
  <c r="S5402" i="4"/>
  <c r="R5402" i="4"/>
  <c r="Q5402" i="4"/>
  <c r="P5402" i="4"/>
  <c r="O5402" i="4"/>
  <c r="N5402" i="4"/>
  <c r="M5402" i="4"/>
  <c r="U5401" i="4"/>
  <c r="T5401" i="4"/>
  <c r="S5401" i="4"/>
  <c r="R5401" i="4"/>
  <c r="Q5401" i="4"/>
  <c r="P5401" i="4"/>
  <c r="O5401" i="4"/>
  <c r="N5401" i="4"/>
  <c r="M5401" i="4"/>
  <c r="U5400" i="4"/>
  <c r="T5400" i="4"/>
  <c r="S5400" i="4"/>
  <c r="R5400" i="4"/>
  <c r="Q5400" i="4"/>
  <c r="P5400" i="4"/>
  <c r="O5400" i="4"/>
  <c r="N5400" i="4"/>
  <c r="M5400" i="4"/>
  <c r="U5399" i="4"/>
  <c r="T5399" i="4"/>
  <c r="S5399" i="4"/>
  <c r="R5399" i="4"/>
  <c r="Q5399" i="4"/>
  <c r="P5399" i="4"/>
  <c r="O5399" i="4"/>
  <c r="N5399" i="4"/>
  <c r="M5399" i="4"/>
  <c r="U5398" i="4"/>
  <c r="T5398" i="4"/>
  <c r="S5398" i="4"/>
  <c r="R5398" i="4"/>
  <c r="Q5398" i="4"/>
  <c r="P5398" i="4"/>
  <c r="O5398" i="4"/>
  <c r="N5398" i="4"/>
  <c r="M5398" i="4"/>
  <c r="U5397" i="4"/>
  <c r="T5397" i="4"/>
  <c r="S5397" i="4"/>
  <c r="R5397" i="4"/>
  <c r="Q5397" i="4"/>
  <c r="P5397" i="4"/>
  <c r="O5397" i="4"/>
  <c r="N5397" i="4"/>
  <c r="M5397" i="4"/>
  <c r="U5396" i="4"/>
  <c r="T5396" i="4"/>
  <c r="S5396" i="4"/>
  <c r="R5396" i="4"/>
  <c r="Q5396" i="4"/>
  <c r="P5396" i="4"/>
  <c r="O5396" i="4"/>
  <c r="N5396" i="4"/>
  <c r="M5396" i="4"/>
  <c r="U5395" i="4"/>
  <c r="T5395" i="4"/>
  <c r="S5395" i="4"/>
  <c r="R5395" i="4"/>
  <c r="Q5395" i="4"/>
  <c r="P5395" i="4"/>
  <c r="O5395" i="4"/>
  <c r="N5395" i="4"/>
  <c r="M5395" i="4"/>
  <c r="U5394" i="4"/>
  <c r="T5394" i="4"/>
  <c r="S5394" i="4"/>
  <c r="R5394" i="4"/>
  <c r="Q5394" i="4"/>
  <c r="P5394" i="4"/>
  <c r="O5394" i="4"/>
  <c r="N5394" i="4"/>
  <c r="M5394" i="4"/>
  <c r="U5393" i="4"/>
  <c r="T5393" i="4"/>
  <c r="S5393" i="4"/>
  <c r="R5393" i="4"/>
  <c r="Q5393" i="4"/>
  <c r="P5393" i="4"/>
  <c r="O5393" i="4"/>
  <c r="N5393" i="4"/>
  <c r="M5393" i="4"/>
  <c r="U5392" i="4"/>
  <c r="T5392" i="4"/>
  <c r="S5392" i="4"/>
  <c r="R5392" i="4"/>
  <c r="Q5392" i="4"/>
  <c r="P5392" i="4"/>
  <c r="O5392" i="4"/>
  <c r="N5392" i="4"/>
  <c r="M5392" i="4"/>
  <c r="U5391" i="4"/>
  <c r="T5391" i="4"/>
  <c r="S5391" i="4"/>
  <c r="R5391" i="4"/>
  <c r="Q5391" i="4"/>
  <c r="P5391" i="4"/>
  <c r="O5391" i="4"/>
  <c r="N5391" i="4"/>
  <c r="M5391" i="4"/>
  <c r="U5390" i="4"/>
  <c r="T5390" i="4"/>
  <c r="S5390" i="4"/>
  <c r="R5390" i="4"/>
  <c r="Q5390" i="4"/>
  <c r="P5390" i="4"/>
  <c r="O5390" i="4"/>
  <c r="N5390" i="4"/>
  <c r="M5390" i="4"/>
  <c r="U5389" i="4"/>
  <c r="T5389" i="4"/>
  <c r="S5389" i="4"/>
  <c r="R5389" i="4"/>
  <c r="Q5389" i="4"/>
  <c r="P5389" i="4"/>
  <c r="O5389" i="4"/>
  <c r="N5389" i="4"/>
  <c r="M5389" i="4"/>
  <c r="U5388" i="4"/>
  <c r="T5388" i="4"/>
  <c r="S5388" i="4"/>
  <c r="R5388" i="4"/>
  <c r="Q5388" i="4"/>
  <c r="P5388" i="4"/>
  <c r="O5388" i="4"/>
  <c r="N5388" i="4"/>
  <c r="M5388" i="4"/>
  <c r="U5387" i="4"/>
  <c r="T5387" i="4"/>
  <c r="S5387" i="4"/>
  <c r="R5387" i="4"/>
  <c r="Q5387" i="4"/>
  <c r="P5387" i="4"/>
  <c r="O5387" i="4"/>
  <c r="N5387" i="4"/>
  <c r="M5387" i="4"/>
  <c r="U5386" i="4"/>
  <c r="T5386" i="4"/>
  <c r="S5386" i="4"/>
  <c r="R5386" i="4"/>
  <c r="Q5386" i="4"/>
  <c r="P5386" i="4"/>
  <c r="O5386" i="4"/>
  <c r="N5386" i="4"/>
  <c r="M5386" i="4"/>
  <c r="U5385" i="4"/>
  <c r="T5385" i="4"/>
  <c r="S5385" i="4"/>
  <c r="R5385" i="4"/>
  <c r="Q5385" i="4"/>
  <c r="P5385" i="4"/>
  <c r="O5385" i="4"/>
  <c r="N5385" i="4"/>
  <c r="M5385" i="4"/>
  <c r="U5384" i="4"/>
  <c r="T5384" i="4"/>
  <c r="S5384" i="4"/>
  <c r="R5384" i="4"/>
  <c r="Q5384" i="4"/>
  <c r="P5384" i="4"/>
  <c r="O5384" i="4"/>
  <c r="N5384" i="4"/>
  <c r="M5384" i="4"/>
  <c r="U5383" i="4"/>
  <c r="T5383" i="4"/>
  <c r="S5383" i="4"/>
  <c r="R5383" i="4"/>
  <c r="Q5383" i="4"/>
  <c r="P5383" i="4"/>
  <c r="O5383" i="4"/>
  <c r="N5383" i="4"/>
  <c r="M5383" i="4"/>
  <c r="U5382" i="4"/>
  <c r="T5382" i="4"/>
  <c r="S5382" i="4"/>
  <c r="R5382" i="4"/>
  <c r="Q5382" i="4"/>
  <c r="P5382" i="4"/>
  <c r="O5382" i="4"/>
  <c r="N5382" i="4"/>
  <c r="M5382" i="4"/>
  <c r="U5381" i="4"/>
  <c r="T5381" i="4"/>
  <c r="S5381" i="4"/>
  <c r="R5381" i="4"/>
  <c r="Q5381" i="4"/>
  <c r="P5381" i="4"/>
  <c r="O5381" i="4"/>
  <c r="N5381" i="4"/>
  <c r="M5381" i="4"/>
  <c r="U5380" i="4"/>
  <c r="T5380" i="4"/>
  <c r="S5380" i="4"/>
  <c r="R5380" i="4"/>
  <c r="Q5380" i="4"/>
  <c r="P5380" i="4"/>
  <c r="O5380" i="4"/>
  <c r="N5380" i="4"/>
  <c r="M5380" i="4"/>
  <c r="U5379" i="4"/>
  <c r="T5379" i="4"/>
  <c r="S5379" i="4"/>
  <c r="R5379" i="4"/>
  <c r="Q5379" i="4"/>
  <c r="P5379" i="4"/>
  <c r="O5379" i="4"/>
  <c r="N5379" i="4"/>
  <c r="M5379" i="4"/>
  <c r="U5378" i="4"/>
  <c r="T5378" i="4"/>
  <c r="S5378" i="4"/>
  <c r="R5378" i="4"/>
  <c r="Q5378" i="4"/>
  <c r="P5378" i="4"/>
  <c r="O5378" i="4"/>
  <c r="N5378" i="4"/>
  <c r="M5378" i="4"/>
  <c r="U5377" i="4"/>
  <c r="T5377" i="4"/>
  <c r="S5377" i="4"/>
  <c r="R5377" i="4"/>
  <c r="Q5377" i="4"/>
  <c r="P5377" i="4"/>
  <c r="O5377" i="4"/>
  <c r="N5377" i="4"/>
  <c r="M5377" i="4"/>
  <c r="U5376" i="4"/>
  <c r="T5376" i="4"/>
  <c r="S5376" i="4"/>
  <c r="R5376" i="4"/>
  <c r="Q5376" i="4"/>
  <c r="P5376" i="4"/>
  <c r="O5376" i="4"/>
  <c r="N5376" i="4"/>
  <c r="M5376" i="4"/>
  <c r="U5375" i="4"/>
  <c r="T5375" i="4"/>
  <c r="S5375" i="4"/>
  <c r="R5375" i="4"/>
  <c r="Q5375" i="4"/>
  <c r="P5375" i="4"/>
  <c r="O5375" i="4"/>
  <c r="N5375" i="4"/>
  <c r="M5375" i="4"/>
  <c r="U5374" i="4"/>
  <c r="T5374" i="4"/>
  <c r="S5374" i="4"/>
  <c r="R5374" i="4"/>
  <c r="Q5374" i="4"/>
  <c r="P5374" i="4"/>
  <c r="O5374" i="4"/>
  <c r="N5374" i="4"/>
  <c r="M5374" i="4"/>
  <c r="U5373" i="4"/>
  <c r="T5373" i="4"/>
  <c r="S5373" i="4"/>
  <c r="R5373" i="4"/>
  <c r="Q5373" i="4"/>
  <c r="P5373" i="4"/>
  <c r="O5373" i="4"/>
  <c r="N5373" i="4"/>
  <c r="M5373" i="4"/>
  <c r="U5372" i="4"/>
  <c r="T5372" i="4"/>
  <c r="S5372" i="4"/>
  <c r="R5372" i="4"/>
  <c r="Q5372" i="4"/>
  <c r="P5372" i="4"/>
  <c r="O5372" i="4"/>
  <c r="N5372" i="4"/>
  <c r="M5372" i="4"/>
  <c r="U5371" i="4"/>
  <c r="T5371" i="4"/>
  <c r="S5371" i="4"/>
  <c r="R5371" i="4"/>
  <c r="Q5371" i="4"/>
  <c r="P5371" i="4"/>
  <c r="O5371" i="4"/>
  <c r="N5371" i="4"/>
  <c r="M5371" i="4"/>
  <c r="U5370" i="4"/>
  <c r="T5370" i="4"/>
  <c r="S5370" i="4"/>
  <c r="R5370" i="4"/>
  <c r="Q5370" i="4"/>
  <c r="P5370" i="4"/>
  <c r="O5370" i="4"/>
  <c r="N5370" i="4"/>
  <c r="M5370" i="4"/>
  <c r="U5369" i="4"/>
  <c r="T5369" i="4"/>
  <c r="S5369" i="4"/>
  <c r="R5369" i="4"/>
  <c r="Q5369" i="4"/>
  <c r="P5369" i="4"/>
  <c r="O5369" i="4"/>
  <c r="N5369" i="4"/>
  <c r="M5369" i="4"/>
  <c r="U5368" i="4"/>
  <c r="T5368" i="4"/>
  <c r="S5368" i="4"/>
  <c r="R5368" i="4"/>
  <c r="Q5368" i="4"/>
  <c r="P5368" i="4"/>
  <c r="O5368" i="4"/>
  <c r="N5368" i="4"/>
  <c r="M5368" i="4"/>
  <c r="U5367" i="4"/>
  <c r="T5367" i="4"/>
  <c r="S5367" i="4"/>
  <c r="R5367" i="4"/>
  <c r="Q5367" i="4"/>
  <c r="P5367" i="4"/>
  <c r="O5367" i="4"/>
  <c r="N5367" i="4"/>
  <c r="M5367" i="4"/>
  <c r="U5366" i="4"/>
  <c r="T5366" i="4"/>
  <c r="S5366" i="4"/>
  <c r="R5366" i="4"/>
  <c r="Q5366" i="4"/>
  <c r="P5366" i="4"/>
  <c r="O5366" i="4"/>
  <c r="N5366" i="4"/>
  <c r="M5366" i="4"/>
  <c r="U5365" i="4"/>
  <c r="T5365" i="4"/>
  <c r="S5365" i="4"/>
  <c r="R5365" i="4"/>
  <c r="Q5365" i="4"/>
  <c r="P5365" i="4"/>
  <c r="O5365" i="4"/>
  <c r="N5365" i="4"/>
  <c r="M5365" i="4"/>
  <c r="U5364" i="4"/>
  <c r="T5364" i="4"/>
  <c r="S5364" i="4"/>
  <c r="R5364" i="4"/>
  <c r="Q5364" i="4"/>
  <c r="P5364" i="4"/>
  <c r="O5364" i="4"/>
  <c r="N5364" i="4"/>
  <c r="M5364" i="4"/>
  <c r="U5363" i="4"/>
  <c r="T5363" i="4"/>
  <c r="S5363" i="4"/>
  <c r="R5363" i="4"/>
  <c r="Q5363" i="4"/>
  <c r="P5363" i="4"/>
  <c r="O5363" i="4"/>
  <c r="N5363" i="4"/>
  <c r="M5363" i="4"/>
  <c r="U5362" i="4"/>
  <c r="T5362" i="4"/>
  <c r="S5362" i="4"/>
  <c r="R5362" i="4"/>
  <c r="Q5362" i="4"/>
  <c r="P5362" i="4"/>
  <c r="O5362" i="4"/>
  <c r="N5362" i="4"/>
  <c r="M5362" i="4"/>
  <c r="U5361" i="4"/>
  <c r="T5361" i="4"/>
  <c r="S5361" i="4"/>
  <c r="R5361" i="4"/>
  <c r="Q5361" i="4"/>
  <c r="P5361" i="4"/>
  <c r="O5361" i="4"/>
  <c r="N5361" i="4"/>
  <c r="M5361" i="4"/>
  <c r="U5360" i="4"/>
  <c r="T5360" i="4"/>
  <c r="S5360" i="4"/>
  <c r="R5360" i="4"/>
  <c r="Q5360" i="4"/>
  <c r="P5360" i="4"/>
  <c r="O5360" i="4"/>
  <c r="N5360" i="4"/>
  <c r="M5360" i="4"/>
  <c r="U5359" i="4"/>
  <c r="T5359" i="4"/>
  <c r="S5359" i="4"/>
  <c r="R5359" i="4"/>
  <c r="Q5359" i="4"/>
  <c r="P5359" i="4"/>
  <c r="O5359" i="4"/>
  <c r="N5359" i="4"/>
  <c r="M5359" i="4"/>
  <c r="U5358" i="4"/>
  <c r="T5358" i="4"/>
  <c r="S5358" i="4"/>
  <c r="R5358" i="4"/>
  <c r="Q5358" i="4"/>
  <c r="P5358" i="4"/>
  <c r="O5358" i="4"/>
  <c r="N5358" i="4"/>
  <c r="M5358" i="4"/>
  <c r="U5357" i="4"/>
  <c r="T5357" i="4"/>
  <c r="S5357" i="4"/>
  <c r="R5357" i="4"/>
  <c r="Q5357" i="4"/>
  <c r="P5357" i="4"/>
  <c r="O5357" i="4"/>
  <c r="N5357" i="4"/>
  <c r="M5357" i="4"/>
  <c r="U5356" i="4"/>
  <c r="T5356" i="4"/>
  <c r="S5356" i="4"/>
  <c r="R5356" i="4"/>
  <c r="Q5356" i="4"/>
  <c r="P5356" i="4"/>
  <c r="O5356" i="4"/>
  <c r="N5356" i="4"/>
  <c r="M5356" i="4"/>
  <c r="U5355" i="4"/>
  <c r="T5355" i="4"/>
  <c r="S5355" i="4"/>
  <c r="R5355" i="4"/>
  <c r="Q5355" i="4"/>
  <c r="P5355" i="4"/>
  <c r="O5355" i="4"/>
  <c r="N5355" i="4"/>
  <c r="M5355" i="4"/>
  <c r="U5354" i="4"/>
  <c r="T5354" i="4"/>
  <c r="S5354" i="4"/>
  <c r="R5354" i="4"/>
  <c r="Q5354" i="4"/>
  <c r="P5354" i="4"/>
  <c r="O5354" i="4"/>
  <c r="N5354" i="4"/>
  <c r="M5354" i="4"/>
  <c r="U5353" i="4"/>
  <c r="T5353" i="4"/>
  <c r="S5353" i="4"/>
  <c r="R5353" i="4"/>
  <c r="Q5353" i="4"/>
  <c r="P5353" i="4"/>
  <c r="O5353" i="4"/>
  <c r="N5353" i="4"/>
  <c r="M5353" i="4"/>
  <c r="U5352" i="4"/>
  <c r="T5352" i="4"/>
  <c r="S5352" i="4"/>
  <c r="R5352" i="4"/>
  <c r="Q5352" i="4"/>
  <c r="P5352" i="4"/>
  <c r="O5352" i="4"/>
  <c r="N5352" i="4"/>
  <c r="M5352" i="4"/>
  <c r="U5351" i="4"/>
  <c r="T5351" i="4"/>
  <c r="S5351" i="4"/>
  <c r="R5351" i="4"/>
  <c r="Q5351" i="4"/>
  <c r="P5351" i="4"/>
  <c r="O5351" i="4"/>
  <c r="N5351" i="4"/>
  <c r="M5351" i="4"/>
  <c r="U5350" i="4"/>
  <c r="T5350" i="4"/>
  <c r="S5350" i="4"/>
  <c r="R5350" i="4"/>
  <c r="Q5350" i="4"/>
  <c r="P5350" i="4"/>
  <c r="O5350" i="4"/>
  <c r="N5350" i="4"/>
  <c r="M5350" i="4"/>
  <c r="U5349" i="4"/>
  <c r="T5349" i="4"/>
  <c r="S5349" i="4"/>
  <c r="R5349" i="4"/>
  <c r="Q5349" i="4"/>
  <c r="P5349" i="4"/>
  <c r="O5349" i="4"/>
  <c r="N5349" i="4"/>
  <c r="M5349" i="4"/>
  <c r="U5348" i="4"/>
  <c r="T5348" i="4"/>
  <c r="S5348" i="4"/>
  <c r="R5348" i="4"/>
  <c r="Q5348" i="4"/>
  <c r="P5348" i="4"/>
  <c r="O5348" i="4"/>
  <c r="N5348" i="4"/>
  <c r="M5348" i="4"/>
  <c r="U5347" i="4"/>
  <c r="T5347" i="4"/>
  <c r="S5347" i="4"/>
  <c r="R5347" i="4"/>
  <c r="Q5347" i="4"/>
  <c r="P5347" i="4"/>
  <c r="O5347" i="4"/>
  <c r="N5347" i="4"/>
  <c r="M5347" i="4"/>
  <c r="U5346" i="4"/>
  <c r="T5346" i="4"/>
  <c r="S5346" i="4"/>
  <c r="R5346" i="4"/>
  <c r="Q5346" i="4"/>
  <c r="P5346" i="4"/>
  <c r="O5346" i="4"/>
  <c r="N5346" i="4"/>
  <c r="M5346" i="4"/>
  <c r="U5345" i="4"/>
  <c r="T5345" i="4"/>
  <c r="S5345" i="4"/>
  <c r="R5345" i="4"/>
  <c r="Q5345" i="4"/>
  <c r="P5345" i="4"/>
  <c r="O5345" i="4"/>
  <c r="N5345" i="4"/>
  <c r="M5345" i="4"/>
  <c r="U5344" i="4"/>
  <c r="T5344" i="4"/>
  <c r="S5344" i="4"/>
  <c r="R5344" i="4"/>
  <c r="Q5344" i="4"/>
  <c r="P5344" i="4"/>
  <c r="O5344" i="4"/>
  <c r="N5344" i="4"/>
  <c r="M5344" i="4"/>
  <c r="U5343" i="4"/>
  <c r="T5343" i="4"/>
  <c r="S5343" i="4"/>
  <c r="R5343" i="4"/>
  <c r="Q5343" i="4"/>
  <c r="P5343" i="4"/>
  <c r="O5343" i="4"/>
  <c r="N5343" i="4"/>
  <c r="M5343" i="4"/>
  <c r="U5342" i="4"/>
  <c r="T5342" i="4"/>
  <c r="S5342" i="4"/>
  <c r="R5342" i="4"/>
  <c r="Q5342" i="4"/>
  <c r="P5342" i="4"/>
  <c r="O5342" i="4"/>
  <c r="N5342" i="4"/>
  <c r="M5342" i="4"/>
  <c r="U5341" i="4"/>
  <c r="T5341" i="4"/>
  <c r="S5341" i="4"/>
  <c r="R5341" i="4"/>
  <c r="Q5341" i="4"/>
  <c r="P5341" i="4"/>
  <c r="O5341" i="4"/>
  <c r="N5341" i="4"/>
  <c r="M5341" i="4"/>
  <c r="U5340" i="4"/>
  <c r="T5340" i="4"/>
  <c r="S5340" i="4"/>
  <c r="R5340" i="4"/>
  <c r="Q5340" i="4"/>
  <c r="P5340" i="4"/>
  <c r="O5340" i="4"/>
  <c r="N5340" i="4"/>
  <c r="M5340" i="4"/>
  <c r="U5339" i="4"/>
  <c r="T5339" i="4"/>
  <c r="S5339" i="4"/>
  <c r="R5339" i="4"/>
  <c r="Q5339" i="4"/>
  <c r="P5339" i="4"/>
  <c r="O5339" i="4"/>
  <c r="N5339" i="4"/>
  <c r="M5339" i="4"/>
  <c r="U5338" i="4"/>
  <c r="T5338" i="4"/>
  <c r="S5338" i="4"/>
  <c r="R5338" i="4"/>
  <c r="Q5338" i="4"/>
  <c r="P5338" i="4"/>
  <c r="O5338" i="4"/>
  <c r="N5338" i="4"/>
  <c r="M5338" i="4"/>
  <c r="U5337" i="4"/>
  <c r="T5337" i="4"/>
  <c r="S5337" i="4"/>
  <c r="R5337" i="4"/>
  <c r="Q5337" i="4"/>
  <c r="P5337" i="4"/>
  <c r="O5337" i="4"/>
  <c r="N5337" i="4"/>
  <c r="M5337" i="4"/>
  <c r="U5336" i="4"/>
  <c r="T5336" i="4"/>
  <c r="S5336" i="4"/>
  <c r="R5336" i="4"/>
  <c r="Q5336" i="4"/>
  <c r="P5336" i="4"/>
  <c r="O5336" i="4"/>
  <c r="N5336" i="4"/>
  <c r="M5336" i="4"/>
  <c r="U5335" i="4"/>
  <c r="T5335" i="4"/>
  <c r="S5335" i="4"/>
  <c r="R5335" i="4"/>
  <c r="Q5335" i="4"/>
  <c r="P5335" i="4"/>
  <c r="O5335" i="4"/>
  <c r="N5335" i="4"/>
  <c r="M5335" i="4"/>
  <c r="U5334" i="4"/>
  <c r="T5334" i="4"/>
  <c r="S5334" i="4"/>
  <c r="R5334" i="4"/>
  <c r="Q5334" i="4"/>
  <c r="P5334" i="4"/>
  <c r="O5334" i="4"/>
  <c r="N5334" i="4"/>
  <c r="M5334" i="4"/>
  <c r="U5333" i="4"/>
  <c r="T5333" i="4"/>
  <c r="S5333" i="4"/>
  <c r="R5333" i="4"/>
  <c r="Q5333" i="4"/>
  <c r="P5333" i="4"/>
  <c r="O5333" i="4"/>
  <c r="N5333" i="4"/>
  <c r="M5333" i="4"/>
  <c r="U5332" i="4"/>
  <c r="T5332" i="4"/>
  <c r="S5332" i="4"/>
  <c r="R5332" i="4"/>
  <c r="Q5332" i="4"/>
  <c r="P5332" i="4"/>
  <c r="O5332" i="4"/>
  <c r="N5332" i="4"/>
  <c r="M5332" i="4"/>
  <c r="U5331" i="4"/>
  <c r="T5331" i="4"/>
  <c r="S5331" i="4"/>
  <c r="R5331" i="4"/>
  <c r="Q5331" i="4"/>
  <c r="P5331" i="4"/>
  <c r="O5331" i="4"/>
  <c r="N5331" i="4"/>
  <c r="M5331" i="4"/>
  <c r="U5330" i="4"/>
  <c r="T5330" i="4"/>
  <c r="S5330" i="4"/>
  <c r="R5330" i="4"/>
  <c r="Q5330" i="4"/>
  <c r="P5330" i="4"/>
  <c r="O5330" i="4"/>
  <c r="N5330" i="4"/>
  <c r="M5330" i="4"/>
  <c r="U5329" i="4"/>
  <c r="T5329" i="4"/>
  <c r="S5329" i="4"/>
  <c r="R5329" i="4"/>
  <c r="Q5329" i="4"/>
  <c r="P5329" i="4"/>
  <c r="O5329" i="4"/>
  <c r="N5329" i="4"/>
  <c r="M5329" i="4"/>
  <c r="U5328" i="4"/>
  <c r="T5328" i="4"/>
  <c r="S5328" i="4"/>
  <c r="R5328" i="4"/>
  <c r="Q5328" i="4"/>
  <c r="P5328" i="4"/>
  <c r="O5328" i="4"/>
  <c r="N5328" i="4"/>
  <c r="M5328" i="4"/>
  <c r="U5327" i="4"/>
  <c r="T5327" i="4"/>
  <c r="S5327" i="4"/>
  <c r="R5327" i="4"/>
  <c r="Q5327" i="4"/>
  <c r="P5327" i="4"/>
  <c r="O5327" i="4"/>
  <c r="N5327" i="4"/>
  <c r="M5327" i="4"/>
  <c r="U5326" i="4"/>
  <c r="T5326" i="4"/>
  <c r="S5326" i="4"/>
  <c r="R5326" i="4"/>
  <c r="Q5326" i="4"/>
  <c r="P5326" i="4"/>
  <c r="O5326" i="4"/>
  <c r="N5326" i="4"/>
  <c r="M5326" i="4"/>
  <c r="U5325" i="4"/>
  <c r="T5325" i="4"/>
  <c r="S5325" i="4"/>
  <c r="R5325" i="4"/>
  <c r="Q5325" i="4"/>
  <c r="P5325" i="4"/>
  <c r="O5325" i="4"/>
  <c r="N5325" i="4"/>
  <c r="M5325" i="4"/>
  <c r="U5324" i="4"/>
  <c r="T5324" i="4"/>
  <c r="S5324" i="4"/>
  <c r="R5324" i="4"/>
  <c r="Q5324" i="4"/>
  <c r="P5324" i="4"/>
  <c r="O5324" i="4"/>
  <c r="N5324" i="4"/>
  <c r="M5324" i="4"/>
  <c r="U5323" i="4"/>
  <c r="T5323" i="4"/>
  <c r="S5323" i="4"/>
  <c r="R5323" i="4"/>
  <c r="Q5323" i="4"/>
  <c r="P5323" i="4"/>
  <c r="O5323" i="4"/>
  <c r="N5323" i="4"/>
  <c r="M5323" i="4"/>
  <c r="U5322" i="4"/>
  <c r="T5322" i="4"/>
  <c r="S5322" i="4"/>
  <c r="R5322" i="4"/>
  <c r="Q5322" i="4"/>
  <c r="P5322" i="4"/>
  <c r="O5322" i="4"/>
  <c r="N5322" i="4"/>
  <c r="M5322" i="4"/>
  <c r="U5321" i="4"/>
  <c r="T5321" i="4"/>
  <c r="S5321" i="4"/>
  <c r="R5321" i="4"/>
  <c r="Q5321" i="4"/>
  <c r="P5321" i="4"/>
  <c r="O5321" i="4"/>
  <c r="N5321" i="4"/>
  <c r="M5321" i="4"/>
  <c r="U5320" i="4"/>
  <c r="T5320" i="4"/>
  <c r="S5320" i="4"/>
  <c r="R5320" i="4"/>
  <c r="Q5320" i="4"/>
  <c r="P5320" i="4"/>
  <c r="O5320" i="4"/>
  <c r="N5320" i="4"/>
  <c r="M5320" i="4"/>
  <c r="U5319" i="4"/>
  <c r="T5319" i="4"/>
  <c r="S5319" i="4"/>
  <c r="R5319" i="4"/>
  <c r="Q5319" i="4"/>
  <c r="P5319" i="4"/>
  <c r="O5319" i="4"/>
  <c r="N5319" i="4"/>
  <c r="M5319" i="4"/>
  <c r="U5318" i="4"/>
  <c r="T5318" i="4"/>
  <c r="S5318" i="4"/>
  <c r="R5318" i="4"/>
  <c r="Q5318" i="4"/>
  <c r="P5318" i="4"/>
  <c r="O5318" i="4"/>
  <c r="N5318" i="4"/>
  <c r="M5318" i="4"/>
  <c r="U5317" i="4"/>
  <c r="T5317" i="4"/>
  <c r="S5317" i="4"/>
  <c r="R5317" i="4"/>
  <c r="Q5317" i="4"/>
  <c r="P5317" i="4"/>
  <c r="O5317" i="4"/>
  <c r="N5317" i="4"/>
  <c r="M5317" i="4"/>
  <c r="U5316" i="4"/>
  <c r="T5316" i="4"/>
  <c r="S5316" i="4"/>
  <c r="R5316" i="4"/>
  <c r="Q5316" i="4"/>
  <c r="P5316" i="4"/>
  <c r="O5316" i="4"/>
  <c r="N5316" i="4"/>
  <c r="M5316" i="4"/>
  <c r="U5315" i="4"/>
  <c r="T5315" i="4"/>
  <c r="S5315" i="4"/>
  <c r="R5315" i="4"/>
  <c r="Q5315" i="4"/>
  <c r="P5315" i="4"/>
  <c r="O5315" i="4"/>
  <c r="N5315" i="4"/>
  <c r="M5315" i="4"/>
  <c r="U5314" i="4"/>
  <c r="T5314" i="4"/>
  <c r="S5314" i="4"/>
  <c r="R5314" i="4"/>
  <c r="Q5314" i="4"/>
  <c r="P5314" i="4"/>
  <c r="O5314" i="4"/>
  <c r="N5314" i="4"/>
  <c r="M5314" i="4"/>
  <c r="U5313" i="4"/>
  <c r="T5313" i="4"/>
  <c r="S5313" i="4"/>
  <c r="R5313" i="4"/>
  <c r="Q5313" i="4"/>
  <c r="P5313" i="4"/>
  <c r="O5313" i="4"/>
  <c r="N5313" i="4"/>
  <c r="M5313" i="4"/>
  <c r="U5312" i="4"/>
  <c r="T5312" i="4"/>
  <c r="S5312" i="4"/>
  <c r="R5312" i="4"/>
  <c r="Q5312" i="4"/>
  <c r="P5312" i="4"/>
  <c r="O5312" i="4"/>
  <c r="N5312" i="4"/>
  <c r="M5312" i="4"/>
  <c r="U5311" i="4"/>
  <c r="T5311" i="4"/>
  <c r="S5311" i="4"/>
  <c r="R5311" i="4"/>
  <c r="Q5311" i="4"/>
  <c r="P5311" i="4"/>
  <c r="O5311" i="4"/>
  <c r="N5311" i="4"/>
  <c r="M5311" i="4"/>
  <c r="U5310" i="4"/>
  <c r="T5310" i="4"/>
  <c r="S5310" i="4"/>
  <c r="R5310" i="4"/>
  <c r="Q5310" i="4"/>
  <c r="P5310" i="4"/>
  <c r="O5310" i="4"/>
  <c r="N5310" i="4"/>
  <c r="M5310" i="4"/>
  <c r="U5309" i="4"/>
  <c r="T5309" i="4"/>
  <c r="S5309" i="4"/>
  <c r="R5309" i="4"/>
  <c r="Q5309" i="4"/>
  <c r="P5309" i="4"/>
  <c r="O5309" i="4"/>
  <c r="N5309" i="4"/>
  <c r="M5309" i="4"/>
  <c r="U5308" i="4"/>
  <c r="T5308" i="4"/>
  <c r="S5308" i="4"/>
  <c r="R5308" i="4"/>
  <c r="Q5308" i="4"/>
  <c r="P5308" i="4"/>
  <c r="O5308" i="4"/>
  <c r="N5308" i="4"/>
  <c r="M5308" i="4"/>
  <c r="U5307" i="4"/>
  <c r="T5307" i="4"/>
  <c r="S5307" i="4"/>
  <c r="R5307" i="4"/>
  <c r="Q5307" i="4"/>
  <c r="P5307" i="4"/>
  <c r="O5307" i="4"/>
  <c r="N5307" i="4"/>
  <c r="M5307" i="4"/>
  <c r="U5306" i="4"/>
  <c r="T5306" i="4"/>
  <c r="S5306" i="4"/>
  <c r="R5306" i="4"/>
  <c r="Q5306" i="4"/>
  <c r="P5306" i="4"/>
  <c r="O5306" i="4"/>
  <c r="N5306" i="4"/>
  <c r="M5306" i="4"/>
  <c r="U5305" i="4"/>
  <c r="T5305" i="4"/>
  <c r="S5305" i="4"/>
  <c r="R5305" i="4"/>
  <c r="Q5305" i="4"/>
  <c r="P5305" i="4"/>
  <c r="O5305" i="4"/>
  <c r="N5305" i="4"/>
  <c r="M5305" i="4"/>
  <c r="U5304" i="4"/>
  <c r="T5304" i="4"/>
  <c r="S5304" i="4"/>
  <c r="R5304" i="4"/>
  <c r="Q5304" i="4"/>
  <c r="P5304" i="4"/>
  <c r="O5304" i="4"/>
  <c r="N5304" i="4"/>
  <c r="M5304" i="4"/>
  <c r="U5303" i="4"/>
  <c r="T5303" i="4"/>
  <c r="S5303" i="4"/>
  <c r="R5303" i="4"/>
  <c r="Q5303" i="4"/>
  <c r="P5303" i="4"/>
  <c r="O5303" i="4"/>
  <c r="N5303" i="4"/>
  <c r="M5303" i="4"/>
  <c r="U5302" i="4"/>
  <c r="T5302" i="4"/>
  <c r="S5302" i="4"/>
  <c r="R5302" i="4"/>
  <c r="Q5302" i="4"/>
  <c r="P5302" i="4"/>
  <c r="O5302" i="4"/>
  <c r="N5302" i="4"/>
  <c r="M5302" i="4"/>
  <c r="U5301" i="4"/>
  <c r="T5301" i="4"/>
  <c r="S5301" i="4"/>
  <c r="R5301" i="4"/>
  <c r="Q5301" i="4"/>
  <c r="P5301" i="4"/>
  <c r="O5301" i="4"/>
  <c r="N5301" i="4"/>
  <c r="M5301" i="4"/>
  <c r="U5300" i="4"/>
  <c r="T5300" i="4"/>
  <c r="S5300" i="4"/>
  <c r="R5300" i="4"/>
  <c r="Q5300" i="4"/>
  <c r="P5300" i="4"/>
  <c r="O5300" i="4"/>
  <c r="N5300" i="4"/>
  <c r="M5300" i="4"/>
  <c r="U5299" i="4"/>
  <c r="T5299" i="4"/>
  <c r="S5299" i="4"/>
  <c r="R5299" i="4"/>
  <c r="Q5299" i="4"/>
  <c r="P5299" i="4"/>
  <c r="O5299" i="4"/>
  <c r="N5299" i="4"/>
  <c r="M5299" i="4"/>
  <c r="U5298" i="4"/>
  <c r="T5298" i="4"/>
  <c r="S5298" i="4"/>
  <c r="R5298" i="4"/>
  <c r="Q5298" i="4"/>
  <c r="P5298" i="4"/>
  <c r="O5298" i="4"/>
  <c r="N5298" i="4"/>
  <c r="M5298" i="4"/>
  <c r="U5297" i="4"/>
  <c r="T5297" i="4"/>
  <c r="S5297" i="4"/>
  <c r="R5297" i="4"/>
  <c r="Q5297" i="4"/>
  <c r="P5297" i="4"/>
  <c r="O5297" i="4"/>
  <c r="N5297" i="4"/>
  <c r="M5297" i="4"/>
  <c r="U5296" i="4"/>
  <c r="T5296" i="4"/>
  <c r="S5296" i="4"/>
  <c r="R5296" i="4"/>
  <c r="Q5296" i="4"/>
  <c r="P5296" i="4"/>
  <c r="O5296" i="4"/>
  <c r="N5296" i="4"/>
  <c r="M5296" i="4"/>
  <c r="U5295" i="4"/>
  <c r="T5295" i="4"/>
  <c r="S5295" i="4"/>
  <c r="R5295" i="4"/>
  <c r="Q5295" i="4"/>
  <c r="P5295" i="4"/>
  <c r="O5295" i="4"/>
  <c r="N5295" i="4"/>
  <c r="M5295" i="4"/>
  <c r="U5294" i="4"/>
  <c r="T5294" i="4"/>
  <c r="S5294" i="4"/>
  <c r="R5294" i="4"/>
  <c r="Q5294" i="4"/>
  <c r="P5294" i="4"/>
  <c r="O5294" i="4"/>
  <c r="N5294" i="4"/>
  <c r="M5294" i="4"/>
  <c r="U5293" i="4"/>
  <c r="T5293" i="4"/>
  <c r="S5293" i="4"/>
  <c r="R5293" i="4"/>
  <c r="Q5293" i="4"/>
  <c r="P5293" i="4"/>
  <c r="O5293" i="4"/>
  <c r="N5293" i="4"/>
  <c r="M5293" i="4"/>
  <c r="U5292" i="4"/>
  <c r="T5292" i="4"/>
  <c r="S5292" i="4"/>
  <c r="R5292" i="4"/>
  <c r="Q5292" i="4"/>
  <c r="P5292" i="4"/>
  <c r="O5292" i="4"/>
  <c r="N5292" i="4"/>
  <c r="M5292" i="4"/>
  <c r="U5291" i="4"/>
  <c r="T5291" i="4"/>
  <c r="S5291" i="4"/>
  <c r="R5291" i="4"/>
  <c r="Q5291" i="4"/>
  <c r="P5291" i="4"/>
  <c r="O5291" i="4"/>
  <c r="N5291" i="4"/>
  <c r="M5291" i="4"/>
  <c r="U5290" i="4"/>
  <c r="T5290" i="4"/>
  <c r="S5290" i="4"/>
  <c r="R5290" i="4"/>
  <c r="Q5290" i="4"/>
  <c r="P5290" i="4"/>
  <c r="O5290" i="4"/>
  <c r="N5290" i="4"/>
  <c r="M5290" i="4"/>
  <c r="U5289" i="4"/>
  <c r="T5289" i="4"/>
  <c r="S5289" i="4"/>
  <c r="R5289" i="4"/>
  <c r="Q5289" i="4"/>
  <c r="P5289" i="4"/>
  <c r="O5289" i="4"/>
  <c r="N5289" i="4"/>
  <c r="M5289" i="4"/>
  <c r="U5288" i="4"/>
  <c r="T5288" i="4"/>
  <c r="S5288" i="4"/>
  <c r="R5288" i="4"/>
  <c r="Q5288" i="4"/>
  <c r="P5288" i="4"/>
  <c r="O5288" i="4"/>
  <c r="N5288" i="4"/>
  <c r="M5288" i="4"/>
  <c r="U5287" i="4"/>
  <c r="T5287" i="4"/>
  <c r="S5287" i="4"/>
  <c r="R5287" i="4"/>
  <c r="Q5287" i="4"/>
  <c r="P5287" i="4"/>
  <c r="O5287" i="4"/>
  <c r="N5287" i="4"/>
  <c r="M5287" i="4"/>
  <c r="U5286" i="4"/>
  <c r="T5286" i="4"/>
  <c r="S5286" i="4"/>
  <c r="R5286" i="4"/>
  <c r="Q5286" i="4"/>
  <c r="P5286" i="4"/>
  <c r="O5286" i="4"/>
  <c r="N5286" i="4"/>
  <c r="M5286" i="4"/>
  <c r="U5285" i="4"/>
  <c r="T5285" i="4"/>
  <c r="S5285" i="4"/>
  <c r="R5285" i="4"/>
  <c r="Q5285" i="4"/>
  <c r="P5285" i="4"/>
  <c r="O5285" i="4"/>
  <c r="N5285" i="4"/>
  <c r="M5285" i="4"/>
  <c r="U5284" i="4"/>
  <c r="T5284" i="4"/>
  <c r="S5284" i="4"/>
  <c r="R5284" i="4"/>
  <c r="Q5284" i="4"/>
  <c r="P5284" i="4"/>
  <c r="O5284" i="4"/>
  <c r="N5284" i="4"/>
  <c r="M5284" i="4"/>
  <c r="U5283" i="4"/>
  <c r="T5283" i="4"/>
  <c r="S5283" i="4"/>
  <c r="R5283" i="4"/>
  <c r="Q5283" i="4"/>
  <c r="P5283" i="4"/>
  <c r="O5283" i="4"/>
  <c r="N5283" i="4"/>
  <c r="M5283" i="4"/>
  <c r="U5282" i="4"/>
  <c r="T5282" i="4"/>
  <c r="S5282" i="4"/>
  <c r="R5282" i="4"/>
  <c r="Q5282" i="4"/>
  <c r="P5282" i="4"/>
  <c r="O5282" i="4"/>
  <c r="N5282" i="4"/>
  <c r="M5282" i="4"/>
  <c r="U5281" i="4"/>
  <c r="T5281" i="4"/>
  <c r="S5281" i="4"/>
  <c r="R5281" i="4"/>
  <c r="Q5281" i="4"/>
  <c r="P5281" i="4"/>
  <c r="O5281" i="4"/>
  <c r="N5281" i="4"/>
  <c r="M5281" i="4"/>
  <c r="U5280" i="4"/>
  <c r="T5280" i="4"/>
  <c r="S5280" i="4"/>
  <c r="R5280" i="4"/>
  <c r="Q5280" i="4"/>
  <c r="P5280" i="4"/>
  <c r="O5280" i="4"/>
  <c r="N5280" i="4"/>
  <c r="M5280" i="4"/>
  <c r="U5279" i="4"/>
  <c r="T5279" i="4"/>
  <c r="S5279" i="4"/>
  <c r="R5279" i="4"/>
  <c r="Q5279" i="4"/>
  <c r="P5279" i="4"/>
  <c r="O5279" i="4"/>
  <c r="N5279" i="4"/>
  <c r="M5279" i="4"/>
  <c r="U5278" i="4"/>
  <c r="T5278" i="4"/>
  <c r="S5278" i="4"/>
  <c r="R5278" i="4"/>
  <c r="Q5278" i="4"/>
  <c r="P5278" i="4"/>
  <c r="O5278" i="4"/>
  <c r="N5278" i="4"/>
  <c r="M5278" i="4"/>
  <c r="U5277" i="4"/>
  <c r="T5277" i="4"/>
  <c r="S5277" i="4"/>
  <c r="R5277" i="4"/>
  <c r="Q5277" i="4"/>
  <c r="P5277" i="4"/>
  <c r="O5277" i="4"/>
  <c r="N5277" i="4"/>
  <c r="M5277" i="4"/>
  <c r="U5276" i="4"/>
  <c r="T5276" i="4"/>
  <c r="S5276" i="4"/>
  <c r="R5276" i="4"/>
  <c r="Q5276" i="4"/>
  <c r="P5276" i="4"/>
  <c r="O5276" i="4"/>
  <c r="N5276" i="4"/>
  <c r="M5276" i="4"/>
  <c r="U5275" i="4"/>
  <c r="T5275" i="4"/>
  <c r="S5275" i="4"/>
  <c r="R5275" i="4"/>
  <c r="Q5275" i="4"/>
  <c r="P5275" i="4"/>
  <c r="O5275" i="4"/>
  <c r="N5275" i="4"/>
  <c r="M5275" i="4"/>
  <c r="U5274" i="4"/>
  <c r="T5274" i="4"/>
  <c r="S5274" i="4"/>
  <c r="R5274" i="4"/>
  <c r="Q5274" i="4"/>
  <c r="P5274" i="4"/>
  <c r="O5274" i="4"/>
  <c r="N5274" i="4"/>
  <c r="M5274" i="4"/>
  <c r="U5273" i="4"/>
  <c r="T5273" i="4"/>
  <c r="S5273" i="4"/>
  <c r="R5273" i="4"/>
  <c r="Q5273" i="4"/>
  <c r="P5273" i="4"/>
  <c r="O5273" i="4"/>
  <c r="N5273" i="4"/>
  <c r="M5273" i="4"/>
  <c r="U5272" i="4"/>
  <c r="T5272" i="4"/>
  <c r="S5272" i="4"/>
  <c r="R5272" i="4"/>
  <c r="Q5272" i="4"/>
  <c r="P5272" i="4"/>
  <c r="O5272" i="4"/>
  <c r="N5272" i="4"/>
  <c r="M5272" i="4"/>
  <c r="U5271" i="4"/>
  <c r="T5271" i="4"/>
  <c r="S5271" i="4"/>
  <c r="R5271" i="4"/>
  <c r="Q5271" i="4"/>
  <c r="P5271" i="4"/>
  <c r="O5271" i="4"/>
  <c r="N5271" i="4"/>
  <c r="M5271" i="4"/>
  <c r="U5270" i="4"/>
  <c r="T5270" i="4"/>
  <c r="S5270" i="4"/>
  <c r="R5270" i="4"/>
  <c r="Q5270" i="4"/>
  <c r="P5270" i="4"/>
  <c r="O5270" i="4"/>
  <c r="N5270" i="4"/>
  <c r="M5270" i="4"/>
  <c r="U5269" i="4"/>
  <c r="T5269" i="4"/>
  <c r="S5269" i="4"/>
  <c r="R5269" i="4"/>
  <c r="Q5269" i="4"/>
  <c r="P5269" i="4"/>
  <c r="O5269" i="4"/>
  <c r="N5269" i="4"/>
  <c r="M5269" i="4"/>
  <c r="U5268" i="4"/>
  <c r="T5268" i="4"/>
  <c r="S5268" i="4"/>
  <c r="R5268" i="4"/>
  <c r="Q5268" i="4"/>
  <c r="P5268" i="4"/>
  <c r="O5268" i="4"/>
  <c r="N5268" i="4"/>
  <c r="M5268" i="4"/>
  <c r="U5267" i="4"/>
  <c r="T5267" i="4"/>
  <c r="S5267" i="4"/>
  <c r="R5267" i="4"/>
  <c r="Q5267" i="4"/>
  <c r="P5267" i="4"/>
  <c r="O5267" i="4"/>
  <c r="N5267" i="4"/>
  <c r="M5267" i="4"/>
  <c r="U5266" i="4"/>
  <c r="T5266" i="4"/>
  <c r="S5266" i="4"/>
  <c r="R5266" i="4"/>
  <c r="Q5266" i="4"/>
  <c r="P5266" i="4"/>
  <c r="O5266" i="4"/>
  <c r="N5266" i="4"/>
  <c r="M5266" i="4"/>
  <c r="U5265" i="4"/>
  <c r="T5265" i="4"/>
  <c r="S5265" i="4"/>
  <c r="R5265" i="4"/>
  <c r="Q5265" i="4"/>
  <c r="P5265" i="4"/>
  <c r="O5265" i="4"/>
  <c r="N5265" i="4"/>
  <c r="M5265" i="4"/>
  <c r="U5264" i="4"/>
  <c r="T5264" i="4"/>
  <c r="S5264" i="4"/>
  <c r="R5264" i="4"/>
  <c r="Q5264" i="4"/>
  <c r="P5264" i="4"/>
  <c r="O5264" i="4"/>
  <c r="N5264" i="4"/>
  <c r="M5264" i="4"/>
  <c r="U5263" i="4"/>
  <c r="T5263" i="4"/>
  <c r="S5263" i="4"/>
  <c r="R5263" i="4"/>
  <c r="Q5263" i="4"/>
  <c r="P5263" i="4"/>
  <c r="O5263" i="4"/>
  <c r="N5263" i="4"/>
  <c r="M5263" i="4"/>
  <c r="U5262" i="4"/>
  <c r="T5262" i="4"/>
  <c r="S5262" i="4"/>
  <c r="R5262" i="4"/>
  <c r="Q5262" i="4"/>
  <c r="P5262" i="4"/>
  <c r="O5262" i="4"/>
  <c r="N5262" i="4"/>
  <c r="M5262" i="4"/>
  <c r="U5261" i="4"/>
  <c r="T5261" i="4"/>
  <c r="S5261" i="4"/>
  <c r="R5261" i="4"/>
  <c r="Q5261" i="4"/>
  <c r="P5261" i="4"/>
  <c r="O5261" i="4"/>
  <c r="N5261" i="4"/>
  <c r="M5261" i="4"/>
  <c r="U5260" i="4"/>
  <c r="T5260" i="4"/>
  <c r="S5260" i="4"/>
  <c r="R5260" i="4"/>
  <c r="Q5260" i="4"/>
  <c r="P5260" i="4"/>
  <c r="O5260" i="4"/>
  <c r="N5260" i="4"/>
  <c r="M5260" i="4"/>
  <c r="U5259" i="4"/>
  <c r="T5259" i="4"/>
  <c r="S5259" i="4"/>
  <c r="R5259" i="4"/>
  <c r="Q5259" i="4"/>
  <c r="P5259" i="4"/>
  <c r="O5259" i="4"/>
  <c r="N5259" i="4"/>
  <c r="M5259" i="4"/>
  <c r="U5258" i="4"/>
  <c r="T5258" i="4"/>
  <c r="S5258" i="4"/>
  <c r="R5258" i="4"/>
  <c r="Q5258" i="4"/>
  <c r="P5258" i="4"/>
  <c r="O5258" i="4"/>
  <c r="N5258" i="4"/>
  <c r="M5258" i="4"/>
  <c r="U5257" i="4"/>
  <c r="T5257" i="4"/>
  <c r="S5257" i="4"/>
  <c r="R5257" i="4"/>
  <c r="Q5257" i="4"/>
  <c r="P5257" i="4"/>
  <c r="O5257" i="4"/>
  <c r="N5257" i="4"/>
  <c r="M5257" i="4"/>
  <c r="U5256" i="4"/>
  <c r="T5256" i="4"/>
  <c r="S5256" i="4"/>
  <c r="R5256" i="4"/>
  <c r="Q5256" i="4"/>
  <c r="P5256" i="4"/>
  <c r="O5256" i="4"/>
  <c r="N5256" i="4"/>
  <c r="M5256" i="4"/>
  <c r="U5255" i="4"/>
  <c r="T5255" i="4"/>
  <c r="S5255" i="4"/>
  <c r="R5255" i="4"/>
  <c r="Q5255" i="4"/>
  <c r="P5255" i="4"/>
  <c r="O5255" i="4"/>
  <c r="N5255" i="4"/>
  <c r="M5255" i="4"/>
  <c r="U5254" i="4"/>
  <c r="T5254" i="4"/>
  <c r="S5254" i="4"/>
  <c r="R5254" i="4"/>
  <c r="Q5254" i="4"/>
  <c r="P5254" i="4"/>
  <c r="O5254" i="4"/>
  <c r="N5254" i="4"/>
  <c r="M5254" i="4"/>
  <c r="U5253" i="4"/>
  <c r="T5253" i="4"/>
  <c r="S5253" i="4"/>
  <c r="R5253" i="4"/>
  <c r="Q5253" i="4"/>
  <c r="P5253" i="4"/>
  <c r="O5253" i="4"/>
  <c r="N5253" i="4"/>
  <c r="M5253" i="4"/>
  <c r="U5252" i="4"/>
  <c r="T5252" i="4"/>
  <c r="S5252" i="4"/>
  <c r="R5252" i="4"/>
  <c r="Q5252" i="4"/>
  <c r="P5252" i="4"/>
  <c r="O5252" i="4"/>
  <c r="N5252" i="4"/>
  <c r="M5252" i="4"/>
  <c r="U5251" i="4"/>
  <c r="T5251" i="4"/>
  <c r="S5251" i="4"/>
  <c r="R5251" i="4"/>
  <c r="Q5251" i="4"/>
  <c r="P5251" i="4"/>
  <c r="O5251" i="4"/>
  <c r="N5251" i="4"/>
  <c r="M5251" i="4"/>
  <c r="U5250" i="4"/>
  <c r="T5250" i="4"/>
  <c r="S5250" i="4"/>
  <c r="R5250" i="4"/>
  <c r="Q5250" i="4"/>
  <c r="P5250" i="4"/>
  <c r="O5250" i="4"/>
  <c r="N5250" i="4"/>
  <c r="M5250" i="4"/>
  <c r="U5249" i="4"/>
  <c r="T5249" i="4"/>
  <c r="S5249" i="4"/>
  <c r="R5249" i="4"/>
  <c r="Q5249" i="4"/>
  <c r="P5249" i="4"/>
  <c r="O5249" i="4"/>
  <c r="N5249" i="4"/>
  <c r="M5249" i="4"/>
  <c r="U5248" i="4"/>
  <c r="T5248" i="4"/>
  <c r="S5248" i="4"/>
  <c r="R5248" i="4"/>
  <c r="Q5248" i="4"/>
  <c r="P5248" i="4"/>
  <c r="O5248" i="4"/>
  <c r="N5248" i="4"/>
  <c r="M5248" i="4"/>
  <c r="U5247" i="4"/>
  <c r="T5247" i="4"/>
  <c r="S5247" i="4"/>
  <c r="R5247" i="4"/>
  <c r="Q5247" i="4"/>
  <c r="P5247" i="4"/>
  <c r="O5247" i="4"/>
  <c r="N5247" i="4"/>
  <c r="M5247" i="4"/>
  <c r="U5246" i="4"/>
  <c r="T5246" i="4"/>
  <c r="S5246" i="4"/>
  <c r="R5246" i="4"/>
  <c r="Q5246" i="4"/>
  <c r="P5246" i="4"/>
  <c r="O5246" i="4"/>
  <c r="N5246" i="4"/>
  <c r="M5246" i="4"/>
  <c r="U5245" i="4"/>
  <c r="T5245" i="4"/>
  <c r="S5245" i="4"/>
  <c r="R5245" i="4"/>
  <c r="Q5245" i="4"/>
  <c r="P5245" i="4"/>
  <c r="O5245" i="4"/>
  <c r="N5245" i="4"/>
  <c r="M5245" i="4"/>
  <c r="U5244" i="4"/>
  <c r="T5244" i="4"/>
  <c r="S5244" i="4"/>
  <c r="R5244" i="4"/>
  <c r="Q5244" i="4"/>
  <c r="P5244" i="4"/>
  <c r="O5244" i="4"/>
  <c r="N5244" i="4"/>
  <c r="M5244" i="4"/>
  <c r="U5243" i="4"/>
  <c r="T5243" i="4"/>
  <c r="S5243" i="4"/>
  <c r="R5243" i="4"/>
  <c r="Q5243" i="4"/>
  <c r="P5243" i="4"/>
  <c r="O5243" i="4"/>
  <c r="N5243" i="4"/>
  <c r="M5243" i="4"/>
  <c r="U5242" i="4"/>
  <c r="T5242" i="4"/>
  <c r="S5242" i="4"/>
  <c r="R5242" i="4"/>
  <c r="Q5242" i="4"/>
  <c r="P5242" i="4"/>
  <c r="O5242" i="4"/>
  <c r="N5242" i="4"/>
  <c r="M5242" i="4"/>
  <c r="U5241" i="4"/>
  <c r="T5241" i="4"/>
  <c r="S5241" i="4"/>
  <c r="R5241" i="4"/>
  <c r="Q5241" i="4"/>
  <c r="P5241" i="4"/>
  <c r="O5241" i="4"/>
  <c r="N5241" i="4"/>
  <c r="M5241" i="4"/>
  <c r="U5240" i="4"/>
  <c r="T5240" i="4"/>
  <c r="S5240" i="4"/>
  <c r="R5240" i="4"/>
  <c r="Q5240" i="4"/>
  <c r="P5240" i="4"/>
  <c r="O5240" i="4"/>
  <c r="N5240" i="4"/>
  <c r="M5240" i="4"/>
  <c r="U5239" i="4"/>
  <c r="T5239" i="4"/>
  <c r="S5239" i="4"/>
  <c r="R5239" i="4"/>
  <c r="Q5239" i="4"/>
  <c r="P5239" i="4"/>
  <c r="O5239" i="4"/>
  <c r="N5239" i="4"/>
  <c r="M5239" i="4"/>
  <c r="U5238" i="4"/>
  <c r="T5238" i="4"/>
  <c r="S5238" i="4"/>
  <c r="R5238" i="4"/>
  <c r="Q5238" i="4"/>
  <c r="P5238" i="4"/>
  <c r="O5238" i="4"/>
  <c r="N5238" i="4"/>
  <c r="M5238" i="4"/>
  <c r="U5237" i="4"/>
  <c r="T5237" i="4"/>
  <c r="S5237" i="4"/>
  <c r="R5237" i="4"/>
  <c r="Q5237" i="4"/>
  <c r="P5237" i="4"/>
  <c r="O5237" i="4"/>
  <c r="N5237" i="4"/>
  <c r="M5237" i="4"/>
  <c r="U5236" i="4"/>
  <c r="T5236" i="4"/>
  <c r="S5236" i="4"/>
  <c r="R5236" i="4"/>
  <c r="Q5236" i="4"/>
  <c r="P5236" i="4"/>
  <c r="O5236" i="4"/>
  <c r="N5236" i="4"/>
  <c r="M5236" i="4"/>
  <c r="U5235" i="4"/>
  <c r="T5235" i="4"/>
  <c r="S5235" i="4"/>
  <c r="R5235" i="4"/>
  <c r="Q5235" i="4"/>
  <c r="P5235" i="4"/>
  <c r="O5235" i="4"/>
  <c r="N5235" i="4"/>
  <c r="M5235" i="4"/>
  <c r="U5234" i="4"/>
  <c r="T5234" i="4"/>
  <c r="S5234" i="4"/>
  <c r="R5234" i="4"/>
  <c r="Q5234" i="4"/>
  <c r="P5234" i="4"/>
  <c r="O5234" i="4"/>
  <c r="N5234" i="4"/>
  <c r="M5234" i="4"/>
  <c r="U5233" i="4"/>
  <c r="T5233" i="4"/>
  <c r="S5233" i="4"/>
  <c r="R5233" i="4"/>
  <c r="Q5233" i="4"/>
  <c r="P5233" i="4"/>
  <c r="O5233" i="4"/>
  <c r="N5233" i="4"/>
  <c r="M5233" i="4"/>
  <c r="U5232" i="4"/>
  <c r="T5232" i="4"/>
  <c r="S5232" i="4"/>
  <c r="R5232" i="4"/>
  <c r="Q5232" i="4"/>
  <c r="P5232" i="4"/>
  <c r="O5232" i="4"/>
  <c r="N5232" i="4"/>
  <c r="M5232" i="4"/>
  <c r="U5231" i="4"/>
  <c r="T5231" i="4"/>
  <c r="S5231" i="4"/>
  <c r="R5231" i="4"/>
  <c r="Q5231" i="4"/>
  <c r="P5231" i="4"/>
  <c r="O5231" i="4"/>
  <c r="N5231" i="4"/>
  <c r="M5231" i="4"/>
  <c r="U5230" i="4"/>
  <c r="T5230" i="4"/>
  <c r="S5230" i="4"/>
  <c r="R5230" i="4"/>
  <c r="Q5230" i="4"/>
  <c r="P5230" i="4"/>
  <c r="O5230" i="4"/>
  <c r="N5230" i="4"/>
  <c r="M5230" i="4"/>
  <c r="U5229" i="4"/>
  <c r="T5229" i="4"/>
  <c r="S5229" i="4"/>
  <c r="R5229" i="4"/>
  <c r="Q5229" i="4"/>
  <c r="P5229" i="4"/>
  <c r="O5229" i="4"/>
  <c r="N5229" i="4"/>
  <c r="M5229" i="4"/>
  <c r="U5228" i="4"/>
  <c r="T5228" i="4"/>
  <c r="S5228" i="4"/>
  <c r="R5228" i="4"/>
  <c r="Q5228" i="4"/>
  <c r="P5228" i="4"/>
  <c r="O5228" i="4"/>
  <c r="N5228" i="4"/>
  <c r="M5228" i="4"/>
  <c r="U5227" i="4"/>
  <c r="T5227" i="4"/>
  <c r="S5227" i="4"/>
  <c r="R5227" i="4"/>
  <c r="Q5227" i="4"/>
  <c r="P5227" i="4"/>
  <c r="O5227" i="4"/>
  <c r="N5227" i="4"/>
  <c r="M5227" i="4"/>
  <c r="U5226" i="4"/>
  <c r="T5226" i="4"/>
  <c r="S5226" i="4"/>
  <c r="R5226" i="4"/>
  <c r="Q5226" i="4"/>
  <c r="P5226" i="4"/>
  <c r="O5226" i="4"/>
  <c r="N5226" i="4"/>
  <c r="M5226" i="4"/>
  <c r="U5225" i="4"/>
  <c r="T5225" i="4"/>
  <c r="S5225" i="4"/>
  <c r="R5225" i="4"/>
  <c r="Q5225" i="4"/>
  <c r="P5225" i="4"/>
  <c r="O5225" i="4"/>
  <c r="N5225" i="4"/>
  <c r="M5225" i="4"/>
  <c r="U5224" i="4"/>
  <c r="T5224" i="4"/>
  <c r="S5224" i="4"/>
  <c r="R5224" i="4"/>
  <c r="Q5224" i="4"/>
  <c r="P5224" i="4"/>
  <c r="O5224" i="4"/>
  <c r="N5224" i="4"/>
  <c r="M5224" i="4"/>
  <c r="U5223" i="4"/>
  <c r="T5223" i="4"/>
  <c r="S5223" i="4"/>
  <c r="R5223" i="4"/>
  <c r="Q5223" i="4"/>
  <c r="P5223" i="4"/>
  <c r="O5223" i="4"/>
  <c r="N5223" i="4"/>
  <c r="M5223" i="4"/>
  <c r="U5222" i="4"/>
  <c r="T5222" i="4"/>
  <c r="S5222" i="4"/>
  <c r="R5222" i="4"/>
  <c r="Q5222" i="4"/>
  <c r="P5222" i="4"/>
  <c r="O5222" i="4"/>
  <c r="N5222" i="4"/>
  <c r="M5222" i="4"/>
  <c r="U5221" i="4"/>
  <c r="T5221" i="4"/>
  <c r="S5221" i="4"/>
  <c r="R5221" i="4"/>
  <c r="Q5221" i="4"/>
  <c r="P5221" i="4"/>
  <c r="O5221" i="4"/>
  <c r="N5221" i="4"/>
  <c r="M5221" i="4"/>
  <c r="U5220" i="4"/>
  <c r="T5220" i="4"/>
  <c r="S5220" i="4"/>
  <c r="R5220" i="4"/>
  <c r="Q5220" i="4"/>
  <c r="P5220" i="4"/>
  <c r="O5220" i="4"/>
  <c r="N5220" i="4"/>
  <c r="M5220" i="4"/>
  <c r="U5219" i="4"/>
  <c r="T5219" i="4"/>
  <c r="S5219" i="4"/>
  <c r="R5219" i="4"/>
  <c r="Q5219" i="4"/>
  <c r="P5219" i="4"/>
  <c r="O5219" i="4"/>
  <c r="N5219" i="4"/>
  <c r="M5219" i="4"/>
  <c r="U5218" i="4"/>
  <c r="T5218" i="4"/>
  <c r="S5218" i="4"/>
  <c r="R5218" i="4"/>
  <c r="Q5218" i="4"/>
  <c r="P5218" i="4"/>
  <c r="O5218" i="4"/>
  <c r="N5218" i="4"/>
  <c r="M5218" i="4"/>
  <c r="U5217" i="4"/>
  <c r="T5217" i="4"/>
  <c r="S5217" i="4"/>
  <c r="R5217" i="4"/>
  <c r="Q5217" i="4"/>
  <c r="P5217" i="4"/>
  <c r="O5217" i="4"/>
  <c r="N5217" i="4"/>
  <c r="M5217" i="4"/>
  <c r="U5216" i="4"/>
  <c r="T5216" i="4"/>
  <c r="S5216" i="4"/>
  <c r="R5216" i="4"/>
  <c r="Q5216" i="4"/>
  <c r="P5216" i="4"/>
  <c r="O5216" i="4"/>
  <c r="N5216" i="4"/>
  <c r="M5216" i="4"/>
  <c r="U5215" i="4"/>
  <c r="T5215" i="4"/>
  <c r="S5215" i="4"/>
  <c r="R5215" i="4"/>
  <c r="Q5215" i="4"/>
  <c r="P5215" i="4"/>
  <c r="O5215" i="4"/>
  <c r="N5215" i="4"/>
  <c r="M5215" i="4"/>
  <c r="U5214" i="4"/>
  <c r="T5214" i="4"/>
  <c r="S5214" i="4"/>
  <c r="R5214" i="4"/>
  <c r="Q5214" i="4"/>
  <c r="P5214" i="4"/>
  <c r="O5214" i="4"/>
  <c r="N5214" i="4"/>
  <c r="M5214" i="4"/>
  <c r="U5213" i="4"/>
  <c r="T5213" i="4"/>
  <c r="S5213" i="4"/>
  <c r="R5213" i="4"/>
  <c r="Q5213" i="4"/>
  <c r="P5213" i="4"/>
  <c r="O5213" i="4"/>
  <c r="N5213" i="4"/>
  <c r="M5213" i="4"/>
  <c r="U5212" i="4"/>
  <c r="T5212" i="4"/>
  <c r="S5212" i="4"/>
  <c r="R5212" i="4"/>
  <c r="Q5212" i="4"/>
  <c r="P5212" i="4"/>
  <c r="O5212" i="4"/>
  <c r="N5212" i="4"/>
  <c r="M5212" i="4"/>
  <c r="U5211" i="4"/>
  <c r="T5211" i="4"/>
  <c r="S5211" i="4"/>
  <c r="R5211" i="4"/>
  <c r="Q5211" i="4"/>
  <c r="P5211" i="4"/>
  <c r="O5211" i="4"/>
  <c r="N5211" i="4"/>
  <c r="M5211" i="4"/>
  <c r="U5210" i="4"/>
  <c r="T5210" i="4"/>
  <c r="S5210" i="4"/>
  <c r="R5210" i="4"/>
  <c r="Q5210" i="4"/>
  <c r="P5210" i="4"/>
  <c r="O5210" i="4"/>
  <c r="N5210" i="4"/>
  <c r="M5210" i="4"/>
  <c r="U5209" i="4"/>
  <c r="T5209" i="4"/>
  <c r="S5209" i="4"/>
  <c r="R5209" i="4"/>
  <c r="Q5209" i="4"/>
  <c r="P5209" i="4"/>
  <c r="O5209" i="4"/>
  <c r="N5209" i="4"/>
  <c r="M5209" i="4"/>
  <c r="U5208" i="4"/>
  <c r="T5208" i="4"/>
  <c r="S5208" i="4"/>
  <c r="R5208" i="4"/>
  <c r="Q5208" i="4"/>
  <c r="P5208" i="4"/>
  <c r="O5208" i="4"/>
  <c r="N5208" i="4"/>
  <c r="M5208" i="4"/>
  <c r="U5207" i="4"/>
  <c r="T5207" i="4"/>
  <c r="S5207" i="4"/>
  <c r="R5207" i="4"/>
  <c r="Q5207" i="4"/>
  <c r="P5207" i="4"/>
  <c r="O5207" i="4"/>
  <c r="N5207" i="4"/>
  <c r="M5207" i="4"/>
  <c r="U5206" i="4"/>
  <c r="T5206" i="4"/>
  <c r="S5206" i="4"/>
  <c r="R5206" i="4"/>
  <c r="Q5206" i="4"/>
  <c r="P5206" i="4"/>
  <c r="O5206" i="4"/>
  <c r="N5206" i="4"/>
  <c r="M5206" i="4"/>
  <c r="U5205" i="4"/>
  <c r="T5205" i="4"/>
  <c r="S5205" i="4"/>
  <c r="R5205" i="4"/>
  <c r="Q5205" i="4"/>
  <c r="P5205" i="4"/>
  <c r="O5205" i="4"/>
  <c r="N5205" i="4"/>
  <c r="M5205" i="4"/>
  <c r="U5204" i="4"/>
  <c r="T5204" i="4"/>
  <c r="S5204" i="4"/>
  <c r="R5204" i="4"/>
  <c r="Q5204" i="4"/>
  <c r="P5204" i="4"/>
  <c r="O5204" i="4"/>
  <c r="N5204" i="4"/>
  <c r="M5204" i="4"/>
  <c r="U5203" i="4"/>
  <c r="T5203" i="4"/>
  <c r="S5203" i="4"/>
  <c r="R5203" i="4"/>
  <c r="Q5203" i="4"/>
  <c r="P5203" i="4"/>
  <c r="O5203" i="4"/>
  <c r="N5203" i="4"/>
  <c r="M5203" i="4"/>
  <c r="U5202" i="4"/>
  <c r="T5202" i="4"/>
  <c r="S5202" i="4"/>
  <c r="R5202" i="4"/>
  <c r="Q5202" i="4"/>
  <c r="P5202" i="4"/>
  <c r="O5202" i="4"/>
  <c r="N5202" i="4"/>
  <c r="M5202" i="4"/>
  <c r="U5201" i="4"/>
  <c r="T5201" i="4"/>
  <c r="S5201" i="4"/>
  <c r="R5201" i="4"/>
  <c r="Q5201" i="4"/>
  <c r="P5201" i="4"/>
  <c r="O5201" i="4"/>
  <c r="N5201" i="4"/>
  <c r="M5201" i="4"/>
  <c r="U5200" i="4"/>
  <c r="T5200" i="4"/>
  <c r="S5200" i="4"/>
  <c r="R5200" i="4"/>
  <c r="Q5200" i="4"/>
  <c r="P5200" i="4"/>
  <c r="O5200" i="4"/>
  <c r="N5200" i="4"/>
  <c r="M5200" i="4"/>
  <c r="U5199" i="4"/>
  <c r="T5199" i="4"/>
  <c r="S5199" i="4"/>
  <c r="R5199" i="4"/>
  <c r="Q5199" i="4"/>
  <c r="P5199" i="4"/>
  <c r="O5199" i="4"/>
  <c r="N5199" i="4"/>
  <c r="M5199" i="4"/>
  <c r="U5198" i="4"/>
  <c r="T5198" i="4"/>
  <c r="S5198" i="4"/>
  <c r="R5198" i="4"/>
  <c r="Q5198" i="4"/>
  <c r="P5198" i="4"/>
  <c r="O5198" i="4"/>
  <c r="N5198" i="4"/>
  <c r="M5198" i="4"/>
  <c r="U5197" i="4"/>
  <c r="T5197" i="4"/>
  <c r="S5197" i="4"/>
  <c r="R5197" i="4"/>
  <c r="Q5197" i="4"/>
  <c r="P5197" i="4"/>
  <c r="O5197" i="4"/>
  <c r="N5197" i="4"/>
  <c r="M5197" i="4"/>
  <c r="U5196" i="4"/>
  <c r="T5196" i="4"/>
  <c r="S5196" i="4"/>
  <c r="R5196" i="4"/>
  <c r="Q5196" i="4"/>
  <c r="P5196" i="4"/>
  <c r="O5196" i="4"/>
  <c r="N5196" i="4"/>
  <c r="M5196" i="4"/>
  <c r="U5195" i="4"/>
  <c r="T5195" i="4"/>
  <c r="S5195" i="4"/>
  <c r="R5195" i="4"/>
  <c r="Q5195" i="4"/>
  <c r="P5195" i="4"/>
  <c r="O5195" i="4"/>
  <c r="N5195" i="4"/>
  <c r="M5195" i="4"/>
  <c r="U5194" i="4"/>
  <c r="T5194" i="4"/>
  <c r="S5194" i="4"/>
  <c r="R5194" i="4"/>
  <c r="Q5194" i="4"/>
  <c r="P5194" i="4"/>
  <c r="O5194" i="4"/>
  <c r="N5194" i="4"/>
  <c r="M5194" i="4"/>
  <c r="U5193" i="4"/>
  <c r="T5193" i="4"/>
  <c r="S5193" i="4"/>
  <c r="R5193" i="4"/>
  <c r="Q5193" i="4"/>
  <c r="P5193" i="4"/>
  <c r="O5193" i="4"/>
  <c r="N5193" i="4"/>
  <c r="M5193" i="4"/>
  <c r="U5192" i="4"/>
  <c r="T5192" i="4"/>
  <c r="S5192" i="4"/>
  <c r="R5192" i="4"/>
  <c r="Q5192" i="4"/>
  <c r="P5192" i="4"/>
  <c r="O5192" i="4"/>
  <c r="N5192" i="4"/>
  <c r="M5192" i="4"/>
  <c r="U5191" i="4"/>
  <c r="T5191" i="4"/>
  <c r="S5191" i="4"/>
  <c r="R5191" i="4"/>
  <c r="Q5191" i="4"/>
  <c r="P5191" i="4"/>
  <c r="O5191" i="4"/>
  <c r="N5191" i="4"/>
  <c r="M5191" i="4"/>
  <c r="U5190" i="4"/>
  <c r="T5190" i="4"/>
  <c r="S5190" i="4"/>
  <c r="R5190" i="4"/>
  <c r="Q5190" i="4"/>
  <c r="P5190" i="4"/>
  <c r="O5190" i="4"/>
  <c r="N5190" i="4"/>
  <c r="M5190" i="4"/>
  <c r="U5189" i="4"/>
  <c r="T5189" i="4"/>
  <c r="S5189" i="4"/>
  <c r="R5189" i="4"/>
  <c r="Q5189" i="4"/>
  <c r="P5189" i="4"/>
  <c r="O5189" i="4"/>
  <c r="N5189" i="4"/>
  <c r="M5189" i="4"/>
  <c r="U5188" i="4"/>
  <c r="T5188" i="4"/>
  <c r="S5188" i="4"/>
  <c r="R5188" i="4"/>
  <c r="Q5188" i="4"/>
  <c r="P5188" i="4"/>
  <c r="O5188" i="4"/>
  <c r="N5188" i="4"/>
  <c r="M5188" i="4"/>
  <c r="U5187" i="4"/>
  <c r="T5187" i="4"/>
  <c r="S5187" i="4"/>
  <c r="R5187" i="4"/>
  <c r="Q5187" i="4"/>
  <c r="P5187" i="4"/>
  <c r="O5187" i="4"/>
  <c r="N5187" i="4"/>
  <c r="M5187" i="4"/>
  <c r="U5186" i="4"/>
  <c r="T5186" i="4"/>
  <c r="S5186" i="4"/>
  <c r="R5186" i="4"/>
  <c r="Q5186" i="4"/>
  <c r="P5186" i="4"/>
  <c r="O5186" i="4"/>
  <c r="N5186" i="4"/>
  <c r="M5186" i="4"/>
  <c r="U5185" i="4"/>
  <c r="T5185" i="4"/>
  <c r="S5185" i="4"/>
  <c r="R5185" i="4"/>
  <c r="Q5185" i="4"/>
  <c r="P5185" i="4"/>
  <c r="O5185" i="4"/>
  <c r="N5185" i="4"/>
  <c r="M5185" i="4"/>
  <c r="U5184" i="4"/>
  <c r="T5184" i="4"/>
  <c r="S5184" i="4"/>
  <c r="R5184" i="4"/>
  <c r="Q5184" i="4"/>
  <c r="P5184" i="4"/>
  <c r="O5184" i="4"/>
  <c r="N5184" i="4"/>
  <c r="M5184" i="4"/>
  <c r="U5183" i="4"/>
  <c r="T5183" i="4"/>
  <c r="S5183" i="4"/>
  <c r="R5183" i="4"/>
  <c r="Q5183" i="4"/>
  <c r="P5183" i="4"/>
  <c r="O5183" i="4"/>
  <c r="N5183" i="4"/>
  <c r="M5183" i="4"/>
  <c r="U5182" i="4"/>
  <c r="T5182" i="4"/>
  <c r="S5182" i="4"/>
  <c r="R5182" i="4"/>
  <c r="Q5182" i="4"/>
  <c r="P5182" i="4"/>
  <c r="O5182" i="4"/>
  <c r="N5182" i="4"/>
  <c r="M5182" i="4"/>
  <c r="U5181" i="4"/>
  <c r="T5181" i="4"/>
  <c r="S5181" i="4"/>
  <c r="R5181" i="4"/>
  <c r="Q5181" i="4"/>
  <c r="P5181" i="4"/>
  <c r="O5181" i="4"/>
  <c r="N5181" i="4"/>
  <c r="M5181" i="4"/>
  <c r="U5180" i="4"/>
  <c r="T5180" i="4"/>
  <c r="S5180" i="4"/>
  <c r="R5180" i="4"/>
  <c r="Q5180" i="4"/>
  <c r="P5180" i="4"/>
  <c r="O5180" i="4"/>
  <c r="N5180" i="4"/>
  <c r="M5180" i="4"/>
  <c r="U5179" i="4"/>
  <c r="T5179" i="4"/>
  <c r="S5179" i="4"/>
  <c r="R5179" i="4"/>
  <c r="Q5179" i="4"/>
  <c r="P5179" i="4"/>
  <c r="O5179" i="4"/>
  <c r="N5179" i="4"/>
  <c r="M5179" i="4"/>
  <c r="U5178" i="4"/>
  <c r="T5178" i="4"/>
  <c r="S5178" i="4"/>
  <c r="R5178" i="4"/>
  <c r="Q5178" i="4"/>
  <c r="P5178" i="4"/>
  <c r="O5178" i="4"/>
  <c r="N5178" i="4"/>
  <c r="M5178" i="4"/>
  <c r="U5177" i="4"/>
  <c r="T5177" i="4"/>
  <c r="S5177" i="4"/>
  <c r="R5177" i="4"/>
  <c r="Q5177" i="4"/>
  <c r="P5177" i="4"/>
  <c r="O5177" i="4"/>
  <c r="N5177" i="4"/>
  <c r="M5177" i="4"/>
  <c r="U5176" i="4"/>
  <c r="T5176" i="4"/>
  <c r="S5176" i="4"/>
  <c r="R5176" i="4"/>
  <c r="Q5176" i="4"/>
  <c r="P5176" i="4"/>
  <c r="O5176" i="4"/>
  <c r="N5176" i="4"/>
  <c r="M5176" i="4"/>
  <c r="U5175" i="4"/>
  <c r="T5175" i="4"/>
  <c r="S5175" i="4"/>
  <c r="R5175" i="4"/>
  <c r="Q5175" i="4"/>
  <c r="P5175" i="4"/>
  <c r="O5175" i="4"/>
  <c r="N5175" i="4"/>
  <c r="M5175" i="4"/>
  <c r="U5174" i="4"/>
  <c r="T5174" i="4"/>
  <c r="S5174" i="4"/>
  <c r="R5174" i="4"/>
  <c r="Q5174" i="4"/>
  <c r="P5174" i="4"/>
  <c r="O5174" i="4"/>
  <c r="N5174" i="4"/>
  <c r="M5174" i="4"/>
  <c r="U5173" i="4"/>
  <c r="T5173" i="4"/>
  <c r="S5173" i="4"/>
  <c r="R5173" i="4"/>
  <c r="Q5173" i="4"/>
  <c r="P5173" i="4"/>
  <c r="O5173" i="4"/>
  <c r="N5173" i="4"/>
  <c r="M5173" i="4"/>
  <c r="U5172" i="4"/>
  <c r="T5172" i="4"/>
  <c r="S5172" i="4"/>
  <c r="R5172" i="4"/>
  <c r="Q5172" i="4"/>
  <c r="P5172" i="4"/>
  <c r="O5172" i="4"/>
  <c r="N5172" i="4"/>
  <c r="M5172" i="4"/>
  <c r="U5171" i="4"/>
  <c r="T5171" i="4"/>
  <c r="S5171" i="4"/>
  <c r="R5171" i="4"/>
  <c r="Q5171" i="4"/>
  <c r="P5171" i="4"/>
  <c r="O5171" i="4"/>
  <c r="N5171" i="4"/>
  <c r="M5171" i="4"/>
  <c r="U5170" i="4"/>
  <c r="T5170" i="4"/>
  <c r="S5170" i="4"/>
  <c r="R5170" i="4"/>
  <c r="Q5170" i="4"/>
  <c r="P5170" i="4"/>
  <c r="O5170" i="4"/>
  <c r="N5170" i="4"/>
  <c r="M5170" i="4"/>
  <c r="U5169" i="4"/>
  <c r="T5169" i="4"/>
  <c r="S5169" i="4"/>
  <c r="R5169" i="4"/>
  <c r="Q5169" i="4"/>
  <c r="P5169" i="4"/>
  <c r="O5169" i="4"/>
  <c r="N5169" i="4"/>
  <c r="M5169" i="4"/>
  <c r="U5168" i="4"/>
  <c r="T5168" i="4"/>
  <c r="S5168" i="4"/>
  <c r="R5168" i="4"/>
  <c r="Q5168" i="4"/>
  <c r="P5168" i="4"/>
  <c r="O5168" i="4"/>
  <c r="N5168" i="4"/>
  <c r="M5168" i="4"/>
  <c r="U5167" i="4"/>
  <c r="T5167" i="4"/>
  <c r="S5167" i="4"/>
  <c r="R5167" i="4"/>
  <c r="Q5167" i="4"/>
  <c r="P5167" i="4"/>
  <c r="O5167" i="4"/>
  <c r="N5167" i="4"/>
  <c r="M5167" i="4"/>
  <c r="U5166" i="4"/>
  <c r="T5166" i="4"/>
  <c r="S5166" i="4"/>
  <c r="R5166" i="4"/>
  <c r="Q5166" i="4"/>
  <c r="P5166" i="4"/>
  <c r="O5166" i="4"/>
  <c r="N5166" i="4"/>
  <c r="M5166" i="4"/>
  <c r="U5165" i="4"/>
  <c r="T5165" i="4"/>
  <c r="S5165" i="4"/>
  <c r="R5165" i="4"/>
  <c r="Q5165" i="4"/>
  <c r="P5165" i="4"/>
  <c r="O5165" i="4"/>
  <c r="N5165" i="4"/>
  <c r="M5165" i="4"/>
  <c r="U5164" i="4"/>
  <c r="T5164" i="4"/>
  <c r="S5164" i="4"/>
  <c r="R5164" i="4"/>
  <c r="Q5164" i="4"/>
  <c r="P5164" i="4"/>
  <c r="O5164" i="4"/>
  <c r="N5164" i="4"/>
  <c r="M5164" i="4"/>
  <c r="U5163" i="4"/>
  <c r="T5163" i="4"/>
  <c r="S5163" i="4"/>
  <c r="R5163" i="4"/>
  <c r="Q5163" i="4"/>
  <c r="P5163" i="4"/>
  <c r="O5163" i="4"/>
  <c r="N5163" i="4"/>
  <c r="M5163" i="4"/>
  <c r="U5162" i="4"/>
  <c r="T5162" i="4"/>
  <c r="S5162" i="4"/>
  <c r="R5162" i="4"/>
  <c r="Q5162" i="4"/>
  <c r="P5162" i="4"/>
  <c r="O5162" i="4"/>
  <c r="N5162" i="4"/>
  <c r="M5162" i="4"/>
  <c r="U5161" i="4"/>
  <c r="T5161" i="4"/>
  <c r="S5161" i="4"/>
  <c r="R5161" i="4"/>
  <c r="Q5161" i="4"/>
  <c r="P5161" i="4"/>
  <c r="O5161" i="4"/>
  <c r="N5161" i="4"/>
  <c r="M5161" i="4"/>
  <c r="U5160" i="4"/>
  <c r="T5160" i="4"/>
  <c r="S5160" i="4"/>
  <c r="R5160" i="4"/>
  <c r="Q5160" i="4"/>
  <c r="P5160" i="4"/>
  <c r="O5160" i="4"/>
  <c r="N5160" i="4"/>
  <c r="M5160" i="4"/>
  <c r="U5159" i="4"/>
  <c r="T5159" i="4"/>
  <c r="S5159" i="4"/>
  <c r="R5159" i="4"/>
  <c r="Q5159" i="4"/>
  <c r="P5159" i="4"/>
  <c r="O5159" i="4"/>
  <c r="N5159" i="4"/>
  <c r="M5159" i="4"/>
  <c r="U5158" i="4"/>
  <c r="T5158" i="4"/>
  <c r="S5158" i="4"/>
  <c r="R5158" i="4"/>
  <c r="Q5158" i="4"/>
  <c r="P5158" i="4"/>
  <c r="O5158" i="4"/>
  <c r="N5158" i="4"/>
  <c r="M5158" i="4"/>
  <c r="U5157" i="4"/>
  <c r="T5157" i="4"/>
  <c r="S5157" i="4"/>
  <c r="R5157" i="4"/>
  <c r="Q5157" i="4"/>
  <c r="P5157" i="4"/>
  <c r="O5157" i="4"/>
  <c r="N5157" i="4"/>
  <c r="M5157" i="4"/>
  <c r="U5156" i="4"/>
  <c r="T5156" i="4"/>
  <c r="S5156" i="4"/>
  <c r="R5156" i="4"/>
  <c r="Q5156" i="4"/>
  <c r="P5156" i="4"/>
  <c r="O5156" i="4"/>
  <c r="N5156" i="4"/>
  <c r="M5156" i="4"/>
  <c r="U5155" i="4"/>
  <c r="T5155" i="4"/>
  <c r="S5155" i="4"/>
  <c r="R5155" i="4"/>
  <c r="Q5155" i="4"/>
  <c r="P5155" i="4"/>
  <c r="O5155" i="4"/>
  <c r="N5155" i="4"/>
  <c r="M5155" i="4"/>
  <c r="U5154" i="4"/>
  <c r="T5154" i="4"/>
  <c r="S5154" i="4"/>
  <c r="R5154" i="4"/>
  <c r="Q5154" i="4"/>
  <c r="P5154" i="4"/>
  <c r="O5154" i="4"/>
  <c r="N5154" i="4"/>
  <c r="M5154" i="4"/>
  <c r="U5153" i="4"/>
  <c r="T5153" i="4"/>
  <c r="S5153" i="4"/>
  <c r="R5153" i="4"/>
  <c r="Q5153" i="4"/>
  <c r="P5153" i="4"/>
  <c r="O5153" i="4"/>
  <c r="N5153" i="4"/>
  <c r="M5153" i="4"/>
  <c r="U5152" i="4"/>
  <c r="T5152" i="4"/>
  <c r="S5152" i="4"/>
  <c r="R5152" i="4"/>
  <c r="Q5152" i="4"/>
  <c r="P5152" i="4"/>
  <c r="O5152" i="4"/>
  <c r="N5152" i="4"/>
  <c r="M5152" i="4"/>
  <c r="U5151" i="4"/>
  <c r="T5151" i="4"/>
  <c r="S5151" i="4"/>
  <c r="R5151" i="4"/>
  <c r="Q5151" i="4"/>
  <c r="P5151" i="4"/>
  <c r="O5151" i="4"/>
  <c r="N5151" i="4"/>
  <c r="M5151" i="4"/>
  <c r="U5150" i="4"/>
  <c r="T5150" i="4"/>
  <c r="S5150" i="4"/>
  <c r="R5150" i="4"/>
  <c r="Q5150" i="4"/>
  <c r="P5150" i="4"/>
  <c r="O5150" i="4"/>
  <c r="N5150" i="4"/>
  <c r="M5150" i="4"/>
  <c r="U5149" i="4"/>
  <c r="T5149" i="4"/>
  <c r="S5149" i="4"/>
  <c r="R5149" i="4"/>
  <c r="Q5149" i="4"/>
  <c r="P5149" i="4"/>
  <c r="O5149" i="4"/>
  <c r="N5149" i="4"/>
  <c r="M5149" i="4"/>
  <c r="U5148" i="4"/>
  <c r="T5148" i="4"/>
  <c r="S5148" i="4"/>
  <c r="R5148" i="4"/>
  <c r="Q5148" i="4"/>
  <c r="P5148" i="4"/>
  <c r="O5148" i="4"/>
  <c r="N5148" i="4"/>
  <c r="M5148" i="4"/>
  <c r="U5147" i="4"/>
  <c r="T5147" i="4"/>
  <c r="S5147" i="4"/>
  <c r="R5147" i="4"/>
  <c r="Q5147" i="4"/>
  <c r="P5147" i="4"/>
  <c r="O5147" i="4"/>
  <c r="N5147" i="4"/>
  <c r="M5147" i="4"/>
  <c r="U5146" i="4"/>
  <c r="T5146" i="4"/>
  <c r="S5146" i="4"/>
  <c r="R5146" i="4"/>
  <c r="Q5146" i="4"/>
  <c r="P5146" i="4"/>
  <c r="O5146" i="4"/>
  <c r="N5146" i="4"/>
  <c r="M5146" i="4"/>
  <c r="U5145" i="4"/>
  <c r="T5145" i="4"/>
  <c r="S5145" i="4"/>
  <c r="R5145" i="4"/>
  <c r="Q5145" i="4"/>
  <c r="P5145" i="4"/>
  <c r="O5145" i="4"/>
  <c r="N5145" i="4"/>
  <c r="M5145" i="4"/>
  <c r="U5144" i="4"/>
  <c r="T5144" i="4"/>
  <c r="S5144" i="4"/>
  <c r="R5144" i="4"/>
  <c r="Q5144" i="4"/>
  <c r="P5144" i="4"/>
  <c r="O5144" i="4"/>
  <c r="N5144" i="4"/>
  <c r="M5144" i="4"/>
  <c r="U5143" i="4"/>
  <c r="T5143" i="4"/>
  <c r="S5143" i="4"/>
  <c r="R5143" i="4"/>
  <c r="Q5143" i="4"/>
  <c r="P5143" i="4"/>
  <c r="O5143" i="4"/>
  <c r="N5143" i="4"/>
  <c r="M5143" i="4"/>
  <c r="U5142" i="4"/>
  <c r="T5142" i="4"/>
  <c r="S5142" i="4"/>
  <c r="R5142" i="4"/>
  <c r="Q5142" i="4"/>
  <c r="P5142" i="4"/>
  <c r="O5142" i="4"/>
  <c r="N5142" i="4"/>
  <c r="M5142" i="4"/>
  <c r="U5141" i="4"/>
  <c r="T5141" i="4"/>
  <c r="S5141" i="4"/>
  <c r="R5141" i="4"/>
  <c r="Q5141" i="4"/>
  <c r="P5141" i="4"/>
  <c r="O5141" i="4"/>
  <c r="N5141" i="4"/>
  <c r="M5141" i="4"/>
  <c r="U5140" i="4"/>
  <c r="T5140" i="4"/>
  <c r="S5140" i="4"/>
  <c r="R5140" i="4"/>
  <c r="Q5140" i="4"/>
  <c r="P5140" i="4"/>
  <c r="O5140" i="4"/>
  <c r="N5140" i="4"/>
  <c r="M5140" i="4"/>
  <c r="U5139" i="4"/>
  <c r="T5139" i="4"/>
  <c r="S5139" i="4"/>
  <c r="R5139" i="4"/>
  <c r="Q5139" i="4"/>
  <c r="P5139" i="4"/>
  <c r="O5139" i="4"/>
  <c r="N5139" i="4"/>
  <c r="M5139" i="4"/>
  <c r="U5138" i="4"/>
  <c r="T5138" i="4"/>
  <c r="S5138" i="4"/>
  <c r="R5138" i="4"/>
  <c r="Q5138" i="4"/>
  <c r="P5138" i="4"/>
  <c r="O5138" i="4"/>
  <c r="N5138" i="4"/>
  <c r="M5138" i="4"/>
  <c r="U5137" i="4"/>
  <c r="T5137" i="4"/>
  <c r="S5137" i="4"/>
  <c r="R5137" i="4"/>
  <c r="Q5137" i="4"/>
  <c r="P5137" i="4"/>
  <c r="O5137" i="4"/>
  <c r="N5137" i="4"/>
  <c r="M5137" i="4"/>
  <c r="U5136" i="4"/>
  <c r="T5136" i="4"/>
  <c r="S5136" i="4"/>
  <c r="R5136" i="4"/>
  <c r="Q5136" i="4"/>
  <c r="P5136" i="4"/>
  <c r="O5136" i="4"/>
  <c r="N5136" i="4"/>
  <c r="M5136" i="4"/>
  <c r="U5135" i="4"/>
  <c r="T5135" i="4"/>
  <c r="S5135" i="4"/>
  <c r="R5135" i="4"/>
  <c r="Q5135" i="4"/>
  <c r="P5135" i="4"/>
  <c r="O5135" i="4"/>
  <c r="N5135" i="4"/>
  <c r="M5135" i="4"/>
  <c r="U5134" i="4"/>
  <c r="T5134" i="4"/>
  <c r="S5134" i="4"/>
  <c r="R5134" i="4"/>
  <c r="Q5134" i="4"/>
  <c r="P5134" i="4"/>
  <c r="O5134" i="4"/>
  <c r="N5134" i="4"/>
  <c r="M5134" i="4"/>
  <c r="U5133" i="4"/>
  <c r="T5133" i="4"/>
  <c r="S5133" i="4"/>
  <c r="R5133" i="4"/>
  <c r="Q5133" i="4"/>
  <c r="P5133" i="4"/>
  <c r="O5133" i="4"/>
  <c r="N5133" i="4"/>
  <c r="M5133" i="4"/>
  <c r="U5132" i="4"/>
  <c r="T5132" i="4"/>
  <c r="S5132" i="4"/>
  <c r="R5132" i="4"/>
  <c r="Q5132" i="4"/>
  <c r="P5132" i="4"/>
  <c r="O5132" i="4"/>
  <c r="N5132" i="4"/>
  <c r="M5132" i="4"/>
  <c r="U5131" i="4"/>
  <c r="T5131" i="4"/>
  <c r="S5131" i="4"/>
  <c r="R5131" i="4"/>
  <c r="Q5131" i="4"/>
  <c r="P5131" i="4"/>
  <c r="O5131" i="4"/>
  <c r="N5131" i="4"/>
  <c r="M5131" i="4"/>
  <c r="U5130" i="4"/>
  <c r="T5130" i="4"/>
  <c r="S5130" i="4"/>
  <c r="R5130" i="4"/>
  <c r="Q5130" i="4"/>
  <c r="P5130" i="4"/>
  <c r="O5130" i="4"/>
  <c r="N5130" i="4"/>
  <c r="M5130" i="4"/>
  <c r="U5129" i="4"/>
  <c r="T5129" i="4"/>
  <c r="S5129" i="4"/>
  <c r="R5129" i="4"/>
  <c r="Q5129" i="4"/>
  <c r="P5129" i="4"/>
  <c r="O5129" i="4"/>
  <c r="N5129" i="4"/>
  <c r="M5129" i="4"/>
  <c r="U5128" i="4"/>
  <c r="T5128" i="4"/>
  <c r="S5128" i="4"/>
  <c r="R5128" i="4"/>
  <c r="Q5128" i="4"/>
  <c r="P5128" i="4"/>
  <c r="O5128" i="4"/>
  <c r="N5128" i="4"/>
  <c r="M5128" i="4"/>
  <c r="U5127" i="4"/>
  <c r="T5127" i="4"/>
  <c r="S5127" i="4"/>
  <c r="R5127" i="4"/>
  <c r="Q5127" i="4"/>
  <c r="P5127" i="4"/>
  <c r="O5127" i="4"/>
  <c r="N5127" i="4"/>
  <c r="M5127" i="4"/>
  <c r="U5126" i="4"/>
  <c r="T5126" i="4"/>
  <c r="S5126" i="4"/>
  <c r="R5126" i="4"/>
  <c r="Q5126" i="4"/>
  <c r="P5126" i="4"/>
  <c r="O5126" i="4"/>
  <c r="N5126" i="4"/>
  <c r="M5126" i="4"/>
  <c r="U5125" i="4"/>
  <c r="T5125" i="4"/>
  <c r="S5125" i="4"/>
  <c r="R5125" i="4"/>
  <c r="Q5125" i="4"/>
  <c r="P5125" i="4"/>
  <c r="O5125" i="4"/>
  <c r="N5125" i="4"/>
  <c r="M5125" i="4"/>
  <c r="U5124" i="4"/>
  <c r="T5124" i="4"/>
  <c r="S5124" i="4"/>
  <c r="R5124" i="4"/>
  <c r="Q5124" i="4"/>
  <c r="P5124" i="4"/>
  <c r="O5124" i="4"/>
  <c r="N5124" i="4"/>
  <c r="M5124" i="4"/>
  <c r="U5123" i="4"/>
  <c r="T5123" i="4"/>
  <c r="S5123" i="4"/>
  <c r="R5123" i="4"/>
  <c r="Q5123" i="4"/>
  <c r="P5123" i="4"/>
  <c r="O5123" i="4"/>
  <c r="N5123" i="4"/>
  <c r="M5123" i="4"/>
  <c r="U5122" i="4"/>
  <c r="T5122" i="4"/>
  <c r="S5122" i="4"/>
  <c r="R5122" i="4"/>
  <c r="Q5122" i="4"/>
  <c r="P5122" i="4"/>
  <c r="O5122" i="4"/>
  <c r="N5122" i="4"/>
  <c r="M5122" i="4"/>
  <c r="U5121" i="4"/>
  <c r="T5121" i="4"/>
  <c r="S5121" i="4"/>
  <c r="R5121" i="4"/>
  <c r="Q5121" i="4"/>
  <c r="P5121" i="4"/>
  <c r="O5121" i="4"/>
  <c r="N5121" i="4"/>
  <c r="M5121" i="4"/>
  <c r="U5120" i="4"/>
  <c r="T5120" i="4"/>
  <c r="S5120" i="4"/>
  <c r="R5120" i="4"/>
  <c r="Q5120" i="4"/>
  <c r="P5120" i="4"/>
  <c r="O5120" i="4"/>
  <c r="N5120" i="4"/>
  <c r="M5120" i="4"/>
  <c r="U5119" i="4"/>
  <c r="T5119" i="4"/>
  <c r="S5119" i="4"/>
  <c r="R5119" i="4"/>
  <c r="Q5119" i="4"/>
  <c r="P5119" i="4"/>
  <c r="O5119" i="4"/>
  <c r="N5119" i="4"/>
  <c r="M5119" i="4"/>
  <c r="U5118" i="4"/>
  <c r="T5118" i="4"/>
  <c r="S5118" i="4"/>
  <c r="R5118" i="4"/>
  <c r="Q5118" i="4"/>
  <c r="P5118" i="4"/>
  <c r="O5118" i="4"/>
  <c r="N5118" i="4"/>
  <c r="M5118" i="4"/>
  <c r="U5117" i="4"/>
  <c r="T5117" i="4"/>
  <c r="S5117" i="4"/>
  <c r="R5117" i="4"/>
  <c r="Q5117" i="4"/>
  <c r="P5117" i="4"/>
  <c r="O5117" i="4"/>
  <c r="N5117" i="4"/>
  <c r="M5117" i="4"/>
  <c r="U5116" i="4"/>
  <c r="T5116" i="4"/>
  <c r="S5116" i="4"/>
  <c r="R5116" i="4"/>
  <c r="Q5116" i="4"/>
  <c r="P5116" i="4"/>
  <c r="O5116" i="4"/>
  <c r="N5116" i="4"/>
  <c r="M5116" i="4"/>
  <c r="U5115" i="4"/>
  <c r="T5115" i="4"/>
  <c r="S5115" i="4"/>
  <c r="R5115" i="4"/>
  <c r="Q5115" i="4"/>
  <c r="P5115" i="4"/>
  <c r="O5115" i="4"/>
  <c r="N5115" i="4"/>
  <c r="M5115" i="4"/>
  <c r="U5114" i="4"/>
  <c r="T5114" i="4"/>
  <c r="S5114" i="4"/>
  <c r="R5114" i="4"/>
  <c r="Q5114" i="4"/>
  <c r="P5114" i="4"/>
  <c r="O5114" i="4"/>
  <c r="N5114" i="4"/>
  <c r="M5114" i="4"/>
  <c r="U5113" i="4"/>
  <c r="T5113" i="4"/>
  <c r="S5113" i="4"/>
  <c r="R5113" i="4"/>
  <c r="Q5113" i="4"/>
  <c r="P5113" i="4"/>
  <c r="O5113" i="4"/>
  <c r="N5113" i="4"/>
  <c r="M5113" i="4"/>
  <c r="U5112" i="4"/>
  <c r="T5112" i="4"/>
  <c r="S5112" i="4"/>
  <c r="R5112" i="4"/>
  <c r="Q5112" i="4"/>
  <c r="P5112" i="4"/>
  <c r="O5112" i="4"/>
  <c r="N5112" i="4"/>
  <c r="M5112" i="4"/>
  <c r="U5111" i="4"/>
  <c r="T5111" i="4"/>
  <c r="S5111" i="4"/>
  <c r="R5111" i="4"/>
  <c r="Q5111" i="4"/>
  <c r="P5111" i="4"/>
  <c r="O5111" i="4"/>
  <c r="N5111" i="4"/>
  <c r="M5111" i="4"/>
  <c r="U5110" i="4"/>
  <c r="T5110" i="4"/>
  <c r="S5110" i="4"/>
  <c r="R5110" i="4"/>
  <c r="Q5110" i="4"/>
  <c r="P5110" i="4"/>
  <c r="O5110" i="4"/>
  <c r="N5110" i="4"/>
  <c r="M5110" i="4"/>
  <c r="U5109" i="4"/>
  <c r="T5109" i="4"/>
  <c r="S5109" i="4"/>
  <c r="R5109" i="4"/>
  <c r="Q5109" i="4"/>
  <c r="P5109" i="4"/>
  <c r="O5109" i="4"/>
  <c r="N5109" i="4"/>
  <c r="M5109" i="4"/>
  <c r="U5108" i="4"/>
  <c r="T5108" i="4"/>
  <c r="S5108" i="4"/>
  <c r="R5108" i="4"/>
  <c r="Q5108" i="4"/>
  <c r="P5108" i="4"/>
  <c r="O5108" i="4"/>
  <c r="N5108" i="4"/>
  <c r="M5108" i="4"/>
  <c r="U5107" i="4"/>
  <c r="T5107" i="4"/>
  <c r="S5107" i="4"/>
  <c r="R5107" i="4"/>
  <c r="Q5107" i="4"/>
  <c r="P5107" i="4"/>
  <c r="O5107" i="4"/>
  <c r="N5107" i="4"/>
  <c r="M5107" i="4"/>
  <c r="U5106" i="4"/>
  <c r="T5106" i="4"/>
  <c r="S5106" i="4"/>
  <c r="R5106" i="4"/>
  <c r="Q5106" i="4"/>
  <c r="P5106" i="4"/>
  <c r="O5106" i="4"/>
  <c r="N5106" i="4"/>
  <c r="M5106" i="4"/>
  <c r="U5105" i="4"/>
  <c r="T5105" i="4"/>
  <c r="S5105" i="4"/>
  <c r="R5105" i="4"/>
  <c r="Q5105" i="4"/>
  <c r="P5105" i="4"/>
  <c r="O5105" i="4"/>
  <c r="N5105" i="4"/>
  <c r="M5105" i="4"/>
  <c r="U5104" i="4"/>
  <c r="T5104" i="4"/>
  <c r="S5104" i="4"/>
  <c r="R5104" i="4"/>
  <c r="Q5104" i="4"/>
  <c r="P5104" i="4"/>
  <c r="O5104" i="4"/>
  <c r="N5104" i="4"/>
  <c r="M5104" i="4"/>
  <c r="U5103" i="4"/>
  <c r="T5103" i="4"/>
  <c r="S5103" i="4"/>
  <c r="R5103" i="4"/>
  <c r="Q5103" i="4"/>
  <c r="P5103" i="4"/>
  <c r="O5103" i="4"/>
  <c r="N5103" i="4"/>
  <c r="M5103" i="4"/>
  <c r="U5102" i="4"/>
  <c r="T5102" i="4"/>
  <c r="S5102" i="4"/>
  <c r="R5102" i="4"/>
  <c r="Q5102" i="4"/>
  <c r="P5102" i="4"/>
  <c r="O5102" i="4"/>
  <c r="N5102" i="4"/>
  <c r="M5102" i="4"/>
  <c r="U5101" i="4"/>
  <c r="T5101" i="4"/>
  <c r="S5101" i="4"/>
  <c r="R5101" i="4"/>
  <c r="Q5101" i="4"/>
  <c r="P5101" i="4"/>
  <c r="O5101" i="4"/>
  <c r="N5101" i="4"/>
  <c r="M5101" i="4"/>
  <c r="U5100" i="4"/>
  <c r="T5100" i="4"/>
  <c r="S5100" i="4"/>
  <c r="R5100" i="4"/>
  <c r="Q5100" i="4"/>
  <c r="P5100" i="4"/>
  <c r="O5100" i="4"/>
  <c r="N5100" i="4"/>
  <c r="M5100" i="4"/>
  <c r="U5099" i="4"/>
  <c r="T5099" i="4"/>
  <c r="S5099" i="4"/>
  <c r="R5099" i="4"/>
  <c r="Q5099" i="4"/>
  <c r="P5099" i="4"/>
  <c r="O5099" i="4"/>
  <c r="N5099" i="4"/>
  <c r="M5099" i="4"/>
  <c r="U5098" i="4"/>
  <c r="T5098" i="4"/>
  <c r="S5098" i="4"/>
  <c r="R5098" i="4"/>
  <c r="Q5098" i="4"/>
  <c r="P5098" i="4"/>
  <c r="O5098" i="4"/>
  <c r="N5098" i="4"/>
  <c r="M5098" i="4"/>
  <c r="U5097" i="4"/>
  <c r="T5097" i="4"/>
  <c r="S5097" i="4"/>
  <c r="R5097" i="4"/>
  <c r="Q5097" i="4"/>
  <c r="P5097" i="4"/>
  <c r="O5097" i="4"/>
  <c r="N5097" i="4"/>
  <c r="M5097" i="4"/>
  <c r="U5096" i="4"/>
  <c r="T5096" i="4"/>
  <c r="S5096" i="4"/>
  <c r="R5096" i="4"/>
  <c r="Q5096" i="4"/>
  <c r="P5096" i="4"/>
  <c r="O5096" i="4"/>
  <c r="N5096" i="4"/>
  <c r="M5096" i="4"/>
  <c r="U5095" i="4"/>
  <c r="T5095" i="4"/>
  <c r="S5095" i="4"/>
  <c r="R5095" i="4"/>
  <c r="Q5095" i="4"/>
  <c r="P5095" i="4"/>
  <c r="O5095" i="4"/>
  <c r="N5095" i="4"/>
  <c r="M5095" i="4"/>
  <c r="U5094" i="4"/>
  <c r="T5094" i="4"/>
  <c r="S5094" i="4"/>
  <c r="R5094" i="4"/>
  <c r="Q5094" i="4"/>
  <c r="P5094" i="4"/>
  <c r="O5094" i="4"/>
  <c r="N5094" i="4"/>
  <c r="M5094" i="4"/>
  <c r="U5093" i="4"/>
  <c r="T5093" i="4"/>
  <c r="S5093" i="4"/>
  <c r="R5093" i="4"/>
  <c r="Q5093" i="4"/>
  <c r="P5093" i="4"/>
  <c r="O5093" i="4"/>
  <c r="N5093" i="4"/>
  <c r="M5093" i="4"/>
  <c r="U5092" i="4"/>
  <c r="T5092" i="4"/>
  <c r="S5092" i="4"/>
  <c r="R5092" i="4"/>
  <c r="Q5092" i="4"/>
  <c r="P5092" i="4"/>
  <c r="O5092" i="4"/>
  <c r="N5092" i="4"/>
  <c r="M5092" i="4"/>
  <c r="U5091" i="4"/>
  <c r="T5091" i="4"/>
  <c r="S5091" i="4"/>
  <c r="R5091" i="4"/>
  <c r="Q5091" i="4"/>
  <c r="P5091" i="4"/>
  <c r="O5091" i="4"/>
  <c r="N5091" i="4"/>
  <c r="M5091" i="4"/>
  <c r="U5090" i="4"/>
  <c r="T5090" i="4"/>
  <c r="S5090" i="4"/>
  <c r="R5090" i="4"/>
  <c r="Q5090" i="4"/>
  <c r="P5090" i="4"/>
  <c r="O5090" i="4"/>
  <c r="N5090" i="4"/>
  <c r="M5090" i="4"/>
  <c r="U5089" i="4"/>
  <c r="T5089" i="4"/>
  <c r="S5089" i="4"/>
  <c r="R5089" i="4"/>
  <c r="Q5089" i="4"/>
  <c r="P5089" i="4"/>
  <c r="O5089" i="4"/>
  <c r="N5089" i="4"/>
  <c r="M5089" i="4"/>
  <c r="U5088" i="4"/>
  <c r="T5088" i="4"/>
  <c r="S5088" i="4"/>
  <c r="R5088" i="4"/>
  <c r="Q5088" i="4"/>
  <c r="P5088" i="4"/>
  <c r="O5088" i="4"/>
  <c r="N5088" i="4"/>
  <c r="M5088" i="4"/>
  <c r="U5087" i="4"/>
  <c r="T5087" i="4"/>
  <c r="S5087" i="4"/>
  <c r="R5087" i="4"/>
  <c r="Q5087" i="4"/>
  <c r="P5087" i="4"/>
  <c r="O5087" i="4"/>
  <c r="N5087" i="4"/>
  <c r="M5087" i="4"/>
  <c r="U5086" i="4"/>
  <c r="T5086" i="4"/>
  <c r="S5086" i="4"/>
  <c r="R5086" i="4"/>
  <c r="Q5086" i="4"/>
  <c r="P5086" i="4"/>
  <c r="O5086" i="4"/>
  <c r="N5086" i="4"/>
  <c r="M5086" i="4"/>
  <c r="U5085" i="4"/>
  <c r="T5085" i="4"/>
  <c r="S5085" i="4"/>
  <c r="R5085" i="4"/>
  <c r="Q5085" i="4"/>
  <c r="P5085" i="4"/>
  <c r="O5085" i="4"/>
  <c r="N5085" i="4"/>
  <c r="M5085" i="4"/>
  <c r="U5084" i="4"/>
  <c r="T5084" i="4"/>
  <c r="S5084" i="4"/>
  <c r="R5084" i="4"/>
  <c r="Q5084" i="4"/>
  <c r="P5084" i="4"/>
  <c r="O5084" i="4"/>
  <c r="N5084" i="4"/>
  <c r="M5084" i="4"/>
  <c r="U5083" i="4"/>
  <c r="T5083" i="4"/>
  <c r="S5083" i="4"/>
  <c r="R5083" i="4"/>
  <c r="Q5083" i="4"/>
  <c r="P5083" i="4"/>
  <c r="O5083" i="4"/>
  <c r="N5083" i="4"/>
  <c r="M5083" i="4"/>
  <c r="U5082" i="4"/>
  <c r="T5082" i="4"/>
  <c r="S5082" i="4"/>
  <c r="R5082" i="4"/>
  <c r="Q5082" i="4"/>
  <c r="P5082" i="4"/>
  <c r="O5082" i="4"/>
  <c r="N5082" i="4"/>
  <c r="M5082" i="4"/>
  <c r="U5081" i="4"/>
  <c r="T5081" i="4"/>
  <c r="S5081" i="4"/>
  <c r="R5081" i="4"/>
  <c r="Q5081" i="4"/>
  <c r="P5081" i="4"/>
  <c r="O5081" i="4"/>
  <c r="N5081" i="4"/>
  <c r="M5081" i="4"/>
  <c r="U5080" i="4"/>
  <c r="T5080" i="4"/>
  <c r="S5080" i="4"/>
  <c r="R5080" i="4"/>
  <c r="Q5080" i="4"/>
  <c r="P5080" i="4"/>
  <c r="O5080" i="4"/>
  <c r="N5080" i="4"/>
  <c r="M5080" i="4"/>
  <c r="U5079" i="4"/>
  <c r="T5079" i="4"/>
  <c r="S5079" i="4"/>
  <c r="R5079" i="4"/>
  <c r="Q5079" i="4"/>
  <c r="P5079" i="4"/>
  <c r="O5079" i="4"/>
  <c r="N5079" i="4"/>
  <c r="M5079" i="4"/>
  <c r="U5078" i="4"/>
  <c r="T5078" i="4"/>
  <c r="S5078" i="4"/>
  <c r="R5078" i="4"/>
  <c r="Q5078" i="4"/>
  <c r="P5078" i="4"/>
  <c r="O5078" i="4"/>
  <c r="N5078" i="4"/>
  <c r="M5078" i="4"/>
  <c r="U5077" i="4"/>
  <c r="T5077" i="4"/>
  <c r="S5077" i="4"/>
  <c r="R5077" i="4"/>
  <c r="Q5077" i="4"/>
  <c r="P5077" i="4"/>
  <c r="O5077" i="4"/>
  <c r="N5077" i="4"/>
  <c r="M5077" i="4"/>
  <c r="U5076" i="4"/>
  <c r="T5076" i="4"/>
  <c r="S5076" i="4"/>
  <c r="R5076" i="4"/>
  <c r="Q5076" i="4"/>
  <c r="P5076" i="4"/>
  <c r="O5076" i="4"/>
  <c r="N5076" i="4"/>
  <c r="M5076" i="4"/>
  <c r="U5075" i="4"/>
  <c r="T5075" i="4"/>
  <c r="S5075" i="4"/>
  <c r="R5075" i="4"/>
  <c r="Q5075" i="4"/>
  <c r="P5075" i="4"/>
  <c r="O5075" i="4"/>
  <c r="N5075" i="4"/>
  <c r="M5075" i="4"/>
  <c r="U5074" i="4"/>
  <c r="T5074" i="4"/>
  <c r="S5074" i="4"/>
  <c r="R5074" i="4"/>
  <c r="Q5074" i="4"/>
  <c r="P5074" i="4"/>
  <c r="O5074" i="4"/>
  <c r="N5074" i="4"/>
  <c r="M5074" i="4"/>
  <c r="U5073" i="4"/>
  <c r="T5073" i="4"/>
  <c r="S5073" i="4"/>
  <c r="R5073" i="4"/>
  <c r="Q5073" i="4"/>
  <c r="P5073" i="4"/>
  <c r="O5073" i="4"/>
  <c r="N5073" i="4"/>
  <c r="M5073" i="4"/>
  <c r="U5072" i="4"/>
  <c r="T5072" i="4"/>
  <c r="S5072" i="4"/>
  <c r="R5072" i="4"/>
  <c r="Q5072" i="4"/>
  <c r="P5072" i="4"/>
  <c r="O5072" i="4"/>
  <c r="N5072" i="4"/>
  <c r="M5072" i="4"/>
  <c r="U5071" i="4"/>
  <c r="T5071" i="4"/>
  <c r="S5071" i="4"/>
  <c r="R5071" i="4"/>
  <c r="Q5071" i="4"/>
  <c r="P5071" i="4"/>
  <c r="O5071" i="4"/>
  <c r="N5071" i="4"/>
  <c r="M5071" i="4"/>
  <c r="U5070" i="4"/>
  <c r="T5070" i="4"/>
  <c r="S5070" i="4"/>
  <c r="R5070" i="4"/>
  <c r="Q5070" i="4"/>
  <c r="P5070" i="4"/>
  <c r="O5070" i="4"/>
  <c r="N5070" i="4"/>
  <c r="M5070" i="4"/>
  <c r="U5069" i="4"/>
  <c r="T5069" i="4"/>
  <c r="S5069" i="4"/>
  <c r="R5069" i="4"/>
  <c r="Q5069" i="4"/>
  <c r="P5069" i="4"/>
  <c r="O5069" i="4"/>
  <c r="N5069" i="4"/>
  <c r="M5069" i="4"/>
  <c r="U5068" i="4"/>
  <c r="T5068" i="4"/>
  <c r="S5068" i="4"/>
  <c r="R5068" i="4"/>
  <c r="Q5068" i="4"/>
  <c r="P5068" i="4"/>
  <c r="O5068" i="4"/>
  <c r="N5068" i="4"/>
  <c r="M5068" i="4"/>
  <c r="U5067" i="4"/>
  <c r="T5067" i="4"/>
  <c r="S5067" i="4"/>
  <c r="R5067" i="4"/>
  <c r="Q5067" i="4"/>
  <c r="P5067" i="4"/>
  <c r="O5067" i="4"/>
  <c r="N5067" i="4"/>
  <c r="M5067" i="4"/>
  <c r="U5066" i="4"/>
  <c r="T5066" i="4"/>
  <c r="S5066" i="4"/>
  <c r="R5066" i="4"/>
  <c r="Q5066" i="4"/>
  <c r="P5066" i="4"/>
  <c r="O5066" i="4"/>
  <c r="N5066" i="4"/>
  <c r="M5066" i="4"/>
  <c r="U5065" i="4"/>
  <c r="T5065" i="4"/>
  <c r="S5065" i="4"/>
  <c r="R5065" i="4"/>
  <c r="Q5065" i="4"/>
  <c r="P5065" i="4"/>
  <c r="O5065" i="4"/>
  <c r="N5065" i="4"/>
  <c r="M5065" i="4"/>
  <c r="U5064" i="4"/>
  <c r="T5064" i="4"/>
  <c r="S5064" i="4"/>
  <c r="R5064" i="4"/>
  <c r="Q5064" i="4"/>
  <c r="P5064" i="4"/>
  <c r="O5064" i="4"/>
  <c r="N5064" i="4"/>
  <c r="M5064" i="4"/>
  <c r="U5063" i="4"/>
  <c r="T5063" i="4"/>
  <c r="S5063" i="4"/>
  <c r="R5063" i="4"/>
  <c r="Q5063" i="4"/>
  <c r="P5063" i="4"/>
  <c r="O5063" i="4"/>
  <c r="N5063" i="4"/>
  <c r="M5063" i="4"/>
  <c r="U5062" i="4"/>
  <c r="T5062" i="4"/>
  <c r="S5062" i="4"/>
  <c r="R5062" i="4"/>
  <c r="Q5062" i="4"/>
  <c r="P5062" i="4"/>
  <c r="O5062" i="4"/>
  <c r="N5062" i="4"/>
  <c r="M5062" i="4"/>
  <c r="U5061" i="4"/>
  <c r="T5061" i="4"/>
  <c r="S5061" i="4"/>
  <c r="R5061" i="4"/>
  <c r="Q5061" i="4"/>
  <c r="P5061" i="4"/>
  <c r="O5061" i="4"/>
  <c r="N5061" i="4"/>
  <c r="M5061" i="4"/>
  <c r="U5060" i="4"/>
  <c r="T5060" i="4"/>
  <c r="S5060" i="4"/>
  <c r="R5060" i="4"/>
  <c r="Q5060" i="4"/>
  <c r="P5060" i="4"/>
  <c r="O5060" i="4"/>
  <c r="N5060" i="4"/>
  <c r="M5060" i="4"/>
  <c r="U5059" i="4"/>
  <c r="T5059" i="4"/>
  <c r="S5059" i="4"/>
  <c r="R5059" i="4"/>
  <c r="Q5059" i="4"/>
  <c r="P5059" i="4"/>
  <c r="O5059" i="4"/>
  <c r="N5059" i="4"/>
  <c r="M5059" i="4"/>
  <c r="U5058" i="4"/>
  <c r="T5058" i="4"/>
  <c r="S5058" i="4"/>
  <c r="R5058" i="4"/>
  <c r="Q5058" i="4"/>
  <c r="P5058" i="4"/>
  <c r="O5058" i="4"/>
  <c r="N5058" i="4"/>
  <c r="M5058" i="4"/>
  <c r="U5057" i="4"/>
  <c r="T5057" i="4"/>
  <c r="S5057" i="4"/>
  <c r="R5057" i="4"/>
  <c r="Q5057" i="4"/>
  <c r="P5057" i="4"/>
  <c r="O5057" i="4"/>
  <c r="N5057" i="4"/>
  <c r="M5057" i="4"/>
  <c r="U5056" i="4"/>
  <c r="T5056" i="4"/>
  <c r="S5056" i="4"/>
  <c r="R5056" i="4"/>
  <c r="Q5056" i="4"/>
  <c r="P5056" i="4"/>
  <c r="O5056" i="4"/>
  <c r="N5056" i="4"/>
  <c r="M5056" i="4"/>
  <c r="U5055" i="4"/>
  <c r="T5055" i="4"/>
  <c r="S5055" i="4"/>
  <c r="R5055" i="4"/>
  <c r="Q5055" i="4"/>
  <c r="P5055" i="4"/>
  <c r="O5055" i="4"/>
  <c r="N5055" i="4"/>
  <c r="M5055" i="4"/>
  <c r="U5054" i="4"/>
  <c r="T5054" i="4"/>
  <c r="S5054" i="4"/>
  <c r="R5054" i="4"/>
  <c r="Q5054" i="4"/>
  <c r="P5054" i="4"/>
  <c r="O5054" i="4"/>
  <c r="N5054" i="4"/>
  <c r="M5054" i="4"/>
  <c r="U5053" i="4"/>
  <c r="T5053" i="4"/>
  <c r="S5053" i="4"/>
  <c r="R5053" i="4"/>
  <c r="Q5053" i="4"/>
  <c r="P5053" i="4"/>
  <c r="O5053" i="4"/>
  <c r="N5053" i="4"/>
  <c r="M5053" i="4"/>
  <c r="U5052" i="4"/>
  <c r="T5052" i="4"/>
  <c r="S5052" i="4"/>
  <c r="R5052" i="4"/>
  <c r="Q5052" i="4"/>
  <c r="P5052" i="4"/>
  <c r="O5052" i="4"/>
  <c r="N5052" i="4"/>
  <c r="M5052" i="4"/>
  <c r="U5051" i="4"/>
  <c r="T5051" i="4"/>
  <c r="S5051" i="4"/>
  <c r="R5051" i="4"/>
  <c r="Q5051" i="4"/>
  <c r="P5051" i="4"/>
  <c r="O5051" i="4"/>
  <c r="N5051" i="4"/>
  <c r="M5051" i="4"/>
  <c r="U5050" i="4"/>
  <c r="T5050" i="4"/>
  <c r="S5050" i="4"/>
  <c r="R5050" i="4"/>
  <c r="Q5050" i="4"/>
  <c r="P5050" i="4"/>
  <c r="O5050" i="4"/>
  <c r="N5050" i="4"/>
  <c r="M5050" i="4"/>
  <c r="U5049" i="4"/>
  <c r="T5049" i="4"/>
  <c r="S5049" i="4"/>
  <c r="R5049" i="4"/>
  <c r="Q5049" i="4"/>
  <c r="P5049" i="4"/>
  <c r="O5049" i="4"/>
  <c r="N5049" i="4"/>
  <c r="M5049" i="4"/>
  <c r="U5048" i="4"/>
  <c r="T5048" i="4"/>
  <c r="S5048" i="4"/>
  <c r="R5048" i="4"/>
  <c r="Q5048" i="4"/>
  <c r="P5048" i="4"/>
  <c r="O5048" i="4"/>
  <c r="N5048" i="4"/>
  <c r="M5048" i="4"/>
  <c r="U5047" i="4"/>
  <c r="T5047" i="4"/>
  <c r="S5047" i="4"/>
  <c r="R5047" i="4"/>
  <c r="Q5047" i="4"/>
  <c r="P5047" i="4"/>
  <c r="O5047" i="4"/>
  <c r="N5047" i="4"/>
  <c r="M5047" i="4"/>
  <c r="U5046" i="4"/>
  <c r="T5046" i="4"/>
  <c r="S5046" i="4"/>
  <c r="R5046" i="4"/>
  <c r="Q5046" i="4"/>
  <c r="P5046" i="4"/>
  <c r="O5046" i="4"/>
  <c r="N5046" i="4"/>
  <c r="M5046" i="4"/>
  <c r="U5045" i="4"/>
  <c r="T5045" i="4"/>
  <c r="S5045" i="4"/>
  <c r="R5045" i="4"/>
  <c r="Q5045" i="4"/>
  <c r="P5045" i="4"/>
  <c r="O5045" i="4"/>
  <c r="N5045" i="4"/>
  <c r="M5045" i="4"/>
  <c r="U5044" i="4"/>
  <c r="T5044" i="4"/>
  <c r="S5044" i="4"/>
  <c r="R5044" i="4"/>
  <c r="Q5044" i="4"/>
  <c r="P5044" i="4"/>
  <c r="O5044" i="4"/>
  <c r="N5044" i="4"/>
  <c r="M5044" i="4"/>
  <c r="U5043" i="4"/>
  <c r="T5043" i="4"/>
  <c r="S5043" i="4"/>
  <c r="R5043" i="4"/>
  <c r="Q5043" i="4"/>
  <c r="P5043" i="4"/>
  <c r="O5043" i="4"/>
  <c r="N5043" i="4"/>
  <c r="M5043" i="4"/>
  <c r="U5042" i="4"/>
  <c r="T5042" i="4"/>
  <c r="S5042" i="4"/>
  <c r="R5042" i="4"/>
  <c r="Q5042" i="4"/>
  <c r="P5042" i="4"/>
  <c r="O5042" i="4"/>
  <c r="N5042" i="4"/>
  <c r="M5042" i="4"/>
  <c r="U5041" i="4"/>
  <c r="T5041" i="4"/>
  <c r="S5041" i="4"/>
  <c r="R5041" i="4"/>
  <c r="Q5041" i="4"/>
  <c r="P5041" i="4"/>
  <c r="O5041" i="4"/>
  <c r="N5041" i="4"/>
  <c r="M5041" i="4"/>
  <c r="U5040" i="4"/>
  <c r="T5040" i="4"/>
  <c r="S5040" i="4"/>
  <c r="R5040" i="4"/>
  <c r="Q5040" i="4"/>
  <c r="P5040" i="4"/>
  <c r="O5040" i="4"/>
  <c r="N5040" i="4"/>
  <c r="M5040" i="4"/>
  <c r="U5039" i="4"/>
  <c r="T5039" i="4"/>
  <c r="S5039" i="4"/>
  <c r="R5039" i="4"/>
  <c r="Q5039" i="4"/>
  <c r="P5039" i="4"/>
  <c r="O5039" i="4"/>
  <c r="N5039" i="4"/>
  <c r="M5039" i="4"/>
  <c r="U5038" i="4"/>
  <c r="T5038" i="4"/>
  <c r="S5038" i="4"/>
  <c r="R5038" i="4"/>
  <c r="Q5038" i="4"/>
  <c r="P5038" i="4"/>
  <c r="O5038" i="4"/>
  <c r="N5038" i="4"/>
  <c r="M5038" i="4"/>
  <c r="U5037" i="4"/>
  <c r="T5037" i="4"/>
  <c r="S5037" i="4"/>
  <c r="R5037" i="4"/>
  <c r="Q5037" i="4"/>
  <c r="P5037" i="4"/>
  <c r="O5037" i="4"/>
  <c r="N5037" i="4"/>
  <c r="M5037" i="4"/>
  <c r="U5036" i="4"/>
  <c r="T5036" i="4"/>
  <c r="S5036" i="4"/>
  <c r="R5036" i="4"/>
  <c r="Q5036" i="4"/>
  <c r="P5036" i="4"/>
  <c r="O5036" i="4"/>
  <c r="N5036" i="4"/>
  <c r="M5036" i="4"/>
  <c r="U5035" i="4"/>
  <c r="T5035" i="4"/>
  <c r="S5035" i="4"/>
  <c r="R5035" i="4"/>
  <c r="Q5035" i="4"/>
  <c r="P5035" i="4"/>
  <c r="O5035" i="4"/>
  <c r="N5035" i="4"/>
  <c r="M5035" i="4"/>
  <c r="U5034" i="4"/>
  <c r="T5034" i="4"/>
  <c r="S5034" i="4"/>
  <c r="R5034" i="4"/>
  <c r="Q5034" i="4"/>
  <c r="P5034" i="4"/>
  <c r="O5034" i="4"/>
  <c r="N5034" i="4"/>
  <c r="M5034" i="4"/>
  <c r="U5033" i="4"/>
  <c r="T5033" i="4"/>
  <c r="S5033" i="4"/>
  <c r="R5033" i="4"/>
  <c r="Q5033" i="4"/>
  <c r="P5033" i="4"/>
  <c r="O5033" i="4"/>
  <c r="N5033" i="4"/>
  <c r="M5033" i="4"/>
  <c r="U5032" i="4"/>
  <c r="T5032" i="4"/>
  <c r="S5032" i="4"/>
  <c r="R5032" i="4"/>
  <c r="Q5032" i="4"/>
  <c r="P5032" i="4"/>
  <c r="O5032" i="4"/>
  <c r="N5032" i="4"/>
  <c r="M5032" i="4"/>
  <c r="U5031" i="4"/>
  <c r="T5031" i="4"/>
  <c r="S5031" i="4"/>
  <c r="R5031" i="4"/>
  <c r="Q5031" i="4"/>
  <c r="P5031" i="4"/>
  <c r="O5031" i="4"/>
  <c r="N5031" i="4"/>
  <c r="M5031" i="4"/>
  <c r="U5030" i="4"/>
  <c r="T5030" i="4"/>
  <c r="S5030" i="4"/>
  <c r="R5030" i="4"/>
  <c r="Q5030" i="4"/>
  <c r="P5030" i="4"/>
  <c r="O5030" i="4"/>
  <c r="N5030" i="4"/>
  <c r="M5030" i="4"/>
  <c r="U5029" i="4"/>
  <c r="T5029" i="4"/>
  <c r="S5029" i="4"/>
  <c r="R5029" i="4"/>
  <c r="Q5029" i="4"/>
  <c r="P5029" i="4"/>
  <c r="O5029" i="4"/>
  <c r="N5029" i="4"/>
  <c r="M5029" i="4"/>
  <c r="U5028" i="4"/>
  <c r="T5028" i="4"/>
  <c r="S5028" i="4"/>
  <c r="R5028" i="4"/>
  <c r="Q5028" i="4"/>
  <c r="P5028" i="4"/>
  <c r="O5028" i="4"/>
  <c r="N5028" i="4"/>
  <c r="M5028" i="4"/>
  <c r="U5027" i="4"/>
  <c r="T5027" i="4"/>
  <c r="S5027" i="4"/>
  <c r="R5027" i="4"/>
  <c r="Q5027" i="4"/>
  <c r="P5027" i="4"/>
  <c r="O5027" i="4"/>
  <c r="N5027" i="4"/>
  <c r="M5027" i="4"/>
  <c r="U5026" i="4"/>
  <c r="T5026" i="4"/>
  <c r="S5026" i="4"/>
  <c r="R5026" i="4"/>
  <c r="Q5026" i="4"/>
  <c r="P5026" i="4"/>
  <c r="O5026" i="4"/>
  <c r="N5026" i="4"/>
  <c r="M5026" i="4"/>
  <c r="U5025" i="4"/>
  <c r="T5025" i="4"/>
  <c r="S5025" i="4"/>
  <c r="R5025" i="4"/>
  <c r="Q5025" i="4"/>
  <c r="P5025" i="4"/>
  <c r="O5025" i="4"/>
  <c r="N5025" i="4"/>
  <c r="M5025" i="4"/>
  <c r="U5024" i="4"/>
  <c r="T5024" i="4"/>
  <c r="S5024" i="4"/>
  <c r="R5024" i="4"/>
  <c r="Q5024" i="4"/>
  <c r="P5024" i="4"/>
  <c r="O5024" i="4"/>
  <c r="N5024" i="4"/>
  <c r="M5024" i="4"/>
  <c r="U5023" i="4"/>
  <c r="T5023" i="4"/>
  <c r="S5023" i="4"/>
  <c r="R5023" i="4"/>
  <c r="Q5023" i="4"/>
  <c r="P5023" i="4"/>
  <c r="O5023" i="4"/>
  <c r="N5023" i="4"/>
  <c r="M5023" i="4"/>
  <c r="U5022" i="4"/>
  <c r="T5022" i="4"/>
  <c r="S5022" i="4"/>
  <c r="R5022" i="4"/>
  <c r="Q5022" i="4"/>
  <c r="P5022" i="4"/>
  <c r="O5022" i="4"/>
  <c r="N5022" i="4"/>
  <c r="M5022" i="4"/>
  <c r="U5021" i="4"/>
  <c r="T5021" i="4"/>
  <c r="S5021" i="4"/>
  <c r="R5021" i="4"/>
  <c r="Q5021" i="4"/>
  <c r="P5021" i="4"/>
  <c r="O5021" i="4"/>
  <c r="N5021" i="4"/>
  <c r="M5021" i="4"/>
  <c r="U5020" i="4"/>
  <c r="T5020" i="4"/>
  <c r="S5020" i="4"/>
  <c r="R5020" i="4"/>
  <c r="Q5020" i="4"/>
  <c r="P5020" i="4"/>
  <c r="O5020" i="4"/>
  <c r="N5020" i="4"/>
  <c r="M5020" i="4"/>
  <c r="U5019" i="4"/>
  <c r="T5019" i="4"/>
  <c r="S5019" i="4"/>
  <c r="R5019" i="4"/>
  <c r="Q5019" i="4"/>
  <c r="P5019" i="4"/>
  <c r="O5019" i="4"/>
  <c r="N5019" i="4"/>
  <c r="M5019" i="4"/>
  <c r="U5018" i="4"/>
  <c r="T5018" i="4"/>
  <c r="S5018" i="4"/>
  <c r="R5018" i="4"/>
  <c r="Q5018" i="4"/>
  <c r="P5018" i="4"/>
  <c r="O5018" i="4"/>
  <c r="N5018" i="4"/>
  <c r="M5018" i="4"/>
  <c r="U5017" i="4"/>
  <c r="T5017" i="4"/>
  <c r="S5017" i="4"/>
  <c r="R5017" i="4"/>
  <c r="Q5017" i="4"/>
  <c r="P5017" i="4"/>
  <c r="O5017" i="4"/>
  <c r="N5017" i="4"/>
  <c r="M5017" i="4"/>
  <c r="U5016" i="4"/>
  <c r="T5016" i="4"/>
  <c r="S5016" i="4"/>
  <c r="R5016" i="4"/>
  <c r="Q5016" i="4"/>
  <c r="P5016" i="4"/>
  <c r="O5016" i="4"/>
  <c r="N5016" i="4"/>
  <c r="M5016" i="4"/>
  <c r="U5015" i="4"/>
  <c r="T5015" i="4"/>
  <c r="S5015" i="4"/>
  <c r="R5015" i="4"/>
  <c r="Q5015" i="4"/>
  <c r="P5015" i="4"/>
  <c r="O5015" i="4"/>
  <c r="N5015" i="4"/>
  <c r="M5015" i="4"/>
  <c r="U5014" i="4"/>
  <c r="T5014" i="4"/>
  <c r="S5014" i="4"/>
  <c r="R5014" i="4"/>
  <c r="Q5014" i="4"/>
  <c r="P5014" i="4"/>
  <c r="O5014" i="4"/>
  <c r="N5014" i="4"/>
  <c r="M5014" i="4"/>
  <c r="U5013" i="4"/>
  <c r="T5013" i="4"/>
  <c r="S5013" i="4"/>
  <c r="R5013" i="4"/>
  <c r="Q5013" i="4"/>
  <c r="P5013" i="4"/>
  <c r="O5013" i="4"/>
  <c r="N5013" i="4"/>
  <c r="M5013" i="4"/>
  <c r="U5012" i="4"/>
  <c r="T5012" i="4"/>
  <c r="S5012" i="4"/>
  <c r="R5012" i="4"/>
  <c r="Q5012" i="4"/>
  <c r="P5012" i="4"/>
  <c r="O5012" i="4"/>
  <c r="N5012" i="4"/>
  <c r="M5012" i="4"/>
  <c r="U5011" i="4"/>
  <c r="T5011" i="4"/>
  <c r="S5011" i="4"/>
  <c r="R5011" i="4"/>
  <c r="Q5011" i="4"/>
  <c r="P5011" i="4"/>
  <c r="O5011" i="4"/>
  <c r="N5011" i="4"/>
  <c r="M5011" i="4"/>
  <c r="U5010" i="4"/>
  <c r="T5010" i="4"/>
  <c r="S5010" i="4"/>
  <c r="R5010" i="4"/>
  <c r="Q5010" i="4"/>
  <c r="P5010" i="4"/>
  <c r="O5010" i="4"/>
  <c r="N5010" i="4"/>
  <c r="M5010" i="4"/>
  <c r="U5009" i="4"/>
  <c r="T5009" i="4"/>
  <c r="S5009" i="4"/>
  <c r="R5009" i="4"/>
  <c r="Q5009" i="4"/>
  <c r="P5009" i="4"/>
  <c r="O5009" i="4"/>
  <c r="N5009" i="4"/>
  <c r="M5009" i="4"/>
  <c r="U5008" i="4"/>
  <c r="T5008" i="4"/>
  <c r="S5008" i="4"/>
  <c r="R5008" i="4"/>
  <c r="Q5008" i="4"/>
  <c r="P5008" i="4"/>
  <c r="O5008" i="4"/>
  <c r="N5008" i="4"/>
  <c r="M5008" i="4"/>
  <c r="U5007" i="4"/>
  <c r="T5007" i="4"/>
  <c r="S5007" i="4"/>
  <c r="R5007" i="4"/>
  <c r="Q5007" i="4"/>
  <c r="P5007" i="4"/>
  <c r="O5007" i="4"/>
  <c r="N5007" i="4"/>
  <c r="M5007" i="4"/>
  <c r="U5006" i="4"/>
  <c r="T5006" i="4"/>
  <c r="S5006" i="4"/>
  <c r="R5006" i="4"/>
  <c r="Q5006" i="4"/>
  <c r="P5006" i="4"/>
  <c r="O5006" i="4"/>
  <c r="N5006" i="4"/>
  <c r="M5006" i="4"/>
  <c r="U5005" i="4"/>
  <c r="T5005" i="4"/>
  <c r="S5005" i="4"/>
  <c r="R5005" i="4"/>
  <c r="Q5005" i="4"/>
  <c r="P5005" i="4"/>
  <c r="O5005" i="4"/>
  <c r="N5005" i="4"/>
  <c r="M5005" i="4"/>
  <c r="U5004" i="4"/>
  <c r="T5004" i="4"/>
  <c r="S5004" i="4"/>
  <c r="R5004" i="4"/>
  <c r="Q5004" i="4"/>
  <c r="P5004" i="4"/>
  <c r="O5004" i="4"/>
  <c r="N5004" i="4"/>
  <c r="M5004" i="4"/>
  <c r="U5003" i="4"/>
  <c r="T5003" i="4"/>
  <c r="S5003" i="4"/>
  <c r="R5003" i="4"/>
  <c r="Q5003" i="4"/>
  <c r="P5003" i="4"/>
  <c r="O5003" i="4"/>
  <c r="N5003" i="4"/>
  <c r="M5003" i="4"/>
  <c r="U5002" i="4"/>
  <c r="T5002" i="4"/>
  <c r="S5002" i="4"/>
  <c r="R5002" i="4"/>
  <c r="Q5002" i="4"/>
  <c r="P5002" i="4"/>
  <c r="O5002" i="4"/>
  <c r="N5002" i="4"/>
  <c r="M5002" i="4"/>
  <c r="U5001" i="4"/>
  <c r="T5001" i="4"/>
  <c r="S5001" i="4"/>
  <c r="R5001" i="4"/>
  <c r="Q5001" i="4"/>
  <c r="P5001" i="4"/>
  <c r="O5001" i="4"/>
  <c r="N5001" i="4"/>
  <c r="M5001" i="4"/>
  <c r="U5000" i="4"/>
  <c r="T5000" i="4"/>
  <c r="S5000" i="4"/>
  <c r="R5000" i="4"/>
  <c r="Q5000" i="4"/>
  <c r="P5000" i="4"/>
  <c r="O5000" i="4"/>
  <c r="N5000" i="4"/>
  <c r="M5000" i="4"/>
  <c r="U4999" i="4"/>
  <c r="T4999" i="4"/>
  <c r="S4999" i="4"/>
  <c r="R4999" i="4"/>
  <c r="Q4999" i="4"/>
  <c r="P4999" i="4"/>
  <c r="O4999" i="4"/>
  <c r="N4999" i="4"/>
  <c r="M4999" i="4"/>
  <c r="U4998" i="4"/>
  <c r="T4998" i="4"/>
  <c r="S4998" i="4"/>
  <c r="R4998" i="4"/>
  <c r="Q4998" i="4"/>
  <c r="P4998" i="4"/>
  <c r="O4998" i="4"/>
  <c r="N4998" i="4"/>
  <c r="M4998" i="4"/>
  <c r="U4997" i="4"/>
  <c r="T4997" i="4"/>
  <c r="S4997" i="4"/>
  <c r="R4997" i="4"/>
  <c r="Q4997" i="4"/>
  <c r="P4997" i="4"/>
  <c r="O4997" i="4"/>
  <c r="N4997" i="4"/>
  <c r="M4997" i="4"/>
  <c r="U4996" i="4"/>
  <c r="T4996" i="4"/>
  <c r="S4996" i="4"/>
  <c r="R4996" i="4"/>
  <c r="Q4996" i="4"/>
  <c r="P4996" i="4"/>
  <c r="O4996" i="4"/>
  <c r="N4996" i="4"/>
  <c r="M4996" i="4"/>
  <c r="U4995" i="4"/>
  <c r="T4995" i="4"/>
  <c r="S4995" i="4"/>
  <c r="R4995" i="4"/>
  <c r="Q4995" i="4"/>
  <c r="P4995" i="4"/>
  <c r="O4995" i="4"/>
  <c r="N4995" i="4"/>
  <c r="M4995" i="4"/>
  <c r="U4994" i="4"/>
  <c r="T4994" i="4"/>
  <c r="S4994" i="4"/>
  <c r="R4994" i="4"/>
  <c r="Q4994" i="4"/>
  <c r="P4994" i="4"/>
  <c r="O4994" i="4"/>
  <c r="N4994" i="4"/>
  <c r="M4994" i="4"/>
  <c r="U4993" i="4"/>
  <c r="T4993" i="4"/>
  <c r="S4993" i="4"/>
  <c r="R4993" i="4"/>
  <c r="Q4993" i="4"/>
  <c r="P4993" i="4"/>
  <c r="O4993" i="4"/>
  <c r="N4993" i="4"/>
  <c r="M4993" i="4"/>
  <c r="U4992" i="4"/>
  <c r="T4992" i="4"/>
  <c r="S4992" i="4"/>
  <c r="R4992" i="4"/>
  <c r="Q4992" i="4"/>
  <c r="P4992" i="4"/>
  <c r="O4992" i="4"/>
  <c r="N4992" i="4"/>
  <c r="M4992" i="4"/>
  <c r="U4991" i="4"/>
  <c r="T4991" i="4"/>
  <c r="S4991" i="4"/>
  <c r="R4991" i="4"/>
  <c r="Q4991" i="4"/>
  <c r="P4991" i="4"/>
  <c r="O4991" i="4"/>
  <c r="N4991" i="4"/>
  <c r="M4991" i="4"/>
  <c r="U4990" i="4"/>
  <c r="T4990" i="4"/>
  <c r="S4990" i="4"/>
  <c r="R4990" i="4"/>
  <c r="Q4990" i="4"/>
  <c r="P4990" i="4"/>
  <c r="O4990" i="4"/>
  <c r="N4990" i="4"/>
  <c r="M4990" i="4"/>
  <c r="U4989" i="4"/>
  <c r="T4989" i="4"/>
  <c r="S4989" i="4"/>
  <c r="R4989" i="4"/>
  <c r="Q4989" i="4"/>
  <c r="P4989" i="4"/>
  <c r="O4989" i="4"/>
  <c r="N4989" i="4"/>
  <c r="M4989" i="4"/>
  <c r="U4988" i="4"/>
  <c r="T4988" i="4"/>
  <c r="S4988" i="4"/>
  <c r="R4988" i="4"/>
  <c r="Q4988" i="4"/>
  <c r="P4988" i="4"/>
  <c r="O4988" i="4"/>
  <c r="N4988" i="4"/>
  <c r="M4988" i="4"/>
  <c r="U4987" i="4"/>
  <c r="T4987" i="4"/>
  <c r="S4987" i="4"/>
  <c r="R4987" i="4"/>
  <c r="Q4987" i="4"/>
  <c r="P4987" i="4"/>
  <c r="O4987" i="4"/>
  <c r="N4987" i="4"/>
  <c r="M4987" i="4"/>
  <c r="U4986" i="4"/>
  <c r="T4986" i="4"/>
  <c r="S4986" i="4"/>
  <c r="R4986" i="4"/>
  <c r="Q4986" i="4"/>
  <c r="P4986" i="4"/>
  <c r="O4986" i="4"/>
  <c r="N4986" i="4"/>
  <c r="M4986" i="4"/>
  <c r="U4985" i="4"/>
  <c r="T4985" i="4"/>
  <c r="S4985" i="4"/>
  <c r="R4985" i="4"/>
  <c r="Q4985" i="4"/>
  <c r="P4985" i="4"/>
  <c r="O4985" i="4"/>
  <c r="N4985" i="4"/>
  <c r="M4985" i="4"/>
  <c r="U4984" i="4"/>
  <c r="T4984" i="4"/>
  <c r="S4984" i="4"/>
  <c r="R4984" i="4"/>
  <c r="Q4984" i="4"/>
  <c r="P4984" i="4"/>
  <c r="O4984" i="4"/>
  <c r="N4984" i="4"/>
  <c r="M4984" i="4"/>
  <c r="U4983" i="4"/>
  <c r="T4983" i="4"/>
  <c r="S4983" i="4"/>
  <c r="R4983" i="4"/>
  <c r="Q4983" i="4"/>
  <c r="P4983" i="4"/>
  <c r="O4983" i="4"/>
  <c r="N4983" i="4"/>
  <c r="M4983" i="4"/>
  <c r="U4982" i="4"/>
  <c r="T4982" i="4"/>
  <c r="S4982" i="4"/>
  <c r="R4982" i="4"/>
  <c r="Q4982" i="4"/>
  <c r="P4982" i="4"/>
  <c r="O4982" i="4"/>
  <c r="N4982" i="4"/>
  <c r="M4982" i="4"/>
  <c r="U4981" i="4"/>
  <c r="T4981" i="4"/>
  <c r="S4981" i="4"/>
  <c r="R4981" i="4"/>
  <c r="Q4981" i="4"/>
  <c r="P4981" i="4"/>
  <c r="O4981" i="4"/>
  <c r="N4981" i="4"/>
  <c r="M4981" i="4"/>
  <c r="U4980" i="4"/>
  <c r="T4980" i="4"/>
  <c r="S4980" i="4"/>
  <c r="R4980" i="4"/>
  <c r="Q4980" i="4"/>
  <c r="P4980" i="4"/>
  <c r="O4980" i="4"/>
  <c r="N4980" i="4"/>
  <c r="M4980" i="4"/>
  <c r="U4979" i="4"/>
  <c r="T4979" i="4"/>
  <c r="S4979" i="4"/>
  <c r="R4979" i="4"/>
  <c r="Q4979" i="4"/>
  <c r="P4979" i="4"/>
  <c r="O4979" i="4"/>
  <c r="N4979" i="4"/>
  <c r="M4979" i="4"/>
  <c r="U4978" i="4"/>
  <c r="T4978" i="4"/>
  <c r="S4978" i="4"/>
  <c r="R4978" i="4"/>
  <c r="Q4978" i="4"/>
  <c r="P4978" i="4"/>
  <c r="O4978" i="4"/>
  <c r="N4978" i="4"/>
  <c r="M4978" i="4"/>
  <c r="U4977" i="4"/>
  <c r="T4977" i="4"/>
  <c r="S4977" i="4"/>
  <c r="R4977" i="4"/>
  <c r="Q4977" i="4"/>
  <c r="P4977" i="4"/>
  <c r="O4977" i="4"/>
  <c r="N4977" i="4"/>
  <c r="M4977" i="4"/>
  <c r="U4976" i="4"/>
  <c r="T4976" i="4"/>
  <c r="S4976" i="4"/>
  <c r="R4976" i="4"/>
  <c r="Q4976" i="4"/>
  <c r="P4976" i="4"/>
  <c r="O4976" i="4"/>
  <c r="N4976" i="4"/>
  <c r="M4976" i="4"/>
  <c r="U4975" i="4"/>
  <c r="T4975" i="4"/>
  <c r="S4975" i="4"/>
  <c r="R4975" i="4"/>
  <c r="Q4975" i="4"/>
  <c r="P4975" i="4"/>
  <c r="O4975" i="4"/>
  <c r="N4975" i="4"/>
  <c r="M4975" i="4"/>
  <c r="U4974" i="4"/>
  <c r="T4974" i="4"/>
  <c r="S4974" i="4"/>
  <c r="R4974" i="4"/>
  <c r="Q4974" i="4"/>
  <c r="P4974" i="4"/>
  <c r="O4974" i="4"/>
  <c r="N4974" i="4"/>
  <c r="M4974" i="4"/>
  <c r="U4973" i="4"/>
  <c r="T4973" i="4"/>
  <c r="S4973" i="4"/>
  <c r="R4973" i="4"/>
  <c r="Q4973" i="4"/>
  <c r="P4973" i="4"/>
  <c r="O4973" i="4"/>
  <c r="N4973" i="4"/>
  <c r="M4973" i="4"/>
  <c r="U4972" i="4"/>
  <c r="T4972" i="4"/>
  <c r="S4972" i="4"/>
  <c r="R4972" i="4"/>
  <c r="Q4972" i="4"/>
  <c r="P4972" i="4"/>
  <c r="O4972" i="4"/>
  <c r="N4972" i="4"/>
  <c r="M4972" i="4"/>
  <c r="U4971" i="4"/>
  <c r="T4971" i="4"/>
  <c r="S4971" i="4"/>
  <c r="R4971" i="4"/>
  <c r="Q4971" i="4"/>
  <c r="P4971" i="4"/>
  <c r="O4971" i="4"/>
  <c r="N4971" i="4"/>
  <c r="M4971" i="4"/>
  <c r="U4970" i="4"/>
  <c r="T4970" i="4"/>
  <c r="S4970" i="4"/>
  <c r="R4970" i="4"/>
  <c r="Q4970" i="4"/>
  <c r="P4970" i="4"/>
  <c r="O4970" i="4"/>
  <c r="N4970" i="4"/>
  <c r="M4970" i="4"/>
  <c r="U4969" i="4"/>
  <c r="T4969" i="4"/>
  <c r="S4969" i="4"/>
  <c r="R4969" i="4"/>
  <c r="Q4969" i="4"/>
  <c r="P4969" i="4"/>
  <c r="O4969" i="4"/>
  <c r="N4969" i="4"/>
  <c r="M4969" i="4"/>
  <c r="U4968" i="4"/>
  <c r="T4968" i="4"/>
  <c r="S4968" i="4"/>
  <c r="R4968" i="4"/>
  <c r="Q4968" i="4"/>
  <c r="P4968" i="4"/>
  <c r="O4968" i="4"/>
  <c r="N4968" i="4"/>
  <c r="M4968" i="4"/>
  <c r="U4967" i="4"/>
  <c r="T4967" i="4"/>
  <c r="S4967" i="4"/>
  <c r="R4967" i="4"/>
  <c r="Q4967" i="4"/>
  <c r="P4967" i="4"/>
  <c r="O4967" i="4"/>
  <c r="N4967" i="4"/>
  <c r="M4967" i="4"/>
  <c r="U4966" i="4"/>
  <c r="T4966" i="4"/>
  <c r="S4966" i="4"/>
  <c r="R4966" i="4"/>
  <c r="Q4966" i="4"/>
  <c r="P4966" i="4"/>
  <c r="O4966" i="4"/>
  <c r="N4966" i="4"/>
  <c r="M4966" i="4"/>
  <c r="U4965" i="4"/>
  <c r="T4965" i="4"/>
  <c r="S4965" i="4"/>
  <c r="R4965" i="4"/>
  <c r="Q4965" i="4"/>
  <c r="P4965" i="4"/>
  <c r="O4965" i="4"/>
  <c r="N4965" i="4"/>
  <c r="M4965" i="4"/>
  <c r="U4964" i="4"/>
  <c r="T4964" i="4"/>
  <c r="S4964" i="4"/>
  <c r="R4964" i="4"/>
  <c r="Q4964" i="4"/>
  <c r="P4964" i="4"/>
  <c r="O4964" i="4"/>
  <c r="N4964" i="4"/>
  <c r="M4964" i="4"/>
  <c r="U4963" i="4"/>
  <c r="T4963" i="4"/>
  <c r="S4963" i="4"/>
  <c r="R4963" i="4"/>
  <c r="Q4963" i="4"/>
  <c r="P4963" i="4"/>
  <c r="O4963" i="4"/>
  <c r="N4963" i="4"/>
  <c r="M4963" i="4"/>
  <c r="U4962" i="4"/>
  <c r="T4962" i="4"/>
  <c r="S4962" i="4"/>
  <c r="R4962" i="4"/>
  <c r="Q4962" i="4"/>
  <c r="P4962" i="4"/>
  <c r="O4962" i="4"/>
  <c r="N4962" i="4"/>
  <c r="M4962" i="4"/>
  <c r="U4961" i="4"/>
  <c r="T4961" i="4"/>
  <c r="S4961" i="4"/>
  <c r="R4961" i="4"/>
  <c r="Q4961" i="4"/>
  <c r="P4961" i="4"/>
  <c r="O4961" i="4"/>
  <c r="N4961" i="4"/>
  <c r="M4961" i="4"/>
  <c r="U4960" i="4"/>
  <c r="T4960" i="4"/>
  <c r="S4960" i="4"/>
  <c r="R4960" i="4"/>
  <c r="Q4960" i="4"/>
  <c r="P4960" i="4"/>
  <c r="O4960" i="4"/>
  <c r="N4960" i="4"/>
  <c r="M4960" i="4"/>
  <c r="U4959" i="4"/>
  <c r="T4959" i="4"/>
  <c r="S4959" i="4"/>
  <c r="R4959" i="4"/>
  <c r="Q4959" i="4"/>
  <c r="P4959" i="4"/>
  <c r="O4959" i="4"/>
  <c r="N4959" i="4"/>
  <c r="M4959" i="4"/>
  <c r="U4958" i="4"/>
  <c r="T4958" i="4"/>
  <c r="S4958" i="4"/>
  <c r="R4958" i="4"/>
  <c r="Q4958" i="4"/>
  <c r="P4958" i="4"/>
  <c r="O4958" i="4"/>
  <c r="N4958" i="4"/>
  <c r="M4958" i="4"/>
  <c r="U4957" i="4"/>
  <c r="T4957" i="4"/>
  <c r="S4957" i="4"/>
  <c r="R4957" i="4"/>
  <c r="Q4957" i="4"/>
  <c r="P4957" i="4"/>
  <c r="O4957" i="4"/>
  <c r="N4957" i="4"/>
  <c r="M4957" i="4"/>
  <c r="U4956" i="4"/>
  <c r="T4956" i="4"/>
  <c r="S4956" i="4"/>
  <c r="R4956" i="4"/>
  <c r="Q4956" i="4"/>
  <c r="P4956" i="4"/>
  <c r="O4956" i="4"/>
  <c r="N4956" i="4"/>
  <c r="M4956" i="4"/>
  <c r="U4955" i="4"/>
  <c r="T4955" i="4"/>
  <c r="S4955" i="4"/>
  <c r="R4955" i="4"/>
  <c r="Q4955" i="4"/>
  <c r="P4955" i="4"/>
  <c r="O4955" i="4"/>
  <c r="N4955" i="4"/>
  <c r="M4955" i="4"/>
  <c r="U4954" i="4"/>
  <c r="T4954" i="4"/>
  <c r="S4954" i="4"/>
  <c r="R4954" i="4"/>
  <c r="Q4954" i="4"/>
  <c r="P4954" i="4"/>
  <c r="O4954" i="4"/>
  <c r="N4954" i="4"/>
  <c r="M4954" i="4"/>
  <c r="U4953" i="4"/>
  <c r="T4953" i="4"/>
  <c r="S4953" i="4"/>
  <c r="R4953" i="4"/>
  <c r="Q4953" i="4"/>
  <c r="P4953" i="4"/>
  <c r="O4953" i="4"/>
  <c r="N4953" i="4"/>
  <c r="M4953" i="4"/>
  <c r="U4952" i="4"/>
  <c r="T4952" i="4"/>
  <c r="S4952" i="4"/>
  <c r="R4952" i="4"/>
  <c r="Q4952" i="4"/>
  <c r="P4952" i="4"/>
  <c r="O4952" i="4"/>
  <c r="N4952" i="4"/>
  <c r="M4952" i="4"/>
  <c r="U4951" i="4"/>
  <c r="T4951" i="4"/>
  <c r="S4951" i="4"/>
  <c r="R4951" i="4"/>
  <c r="Q4951" i="4"/>
  <c r="P4951" i="4"/>
  <c r="O4951" i="4"/>
  <c r="N4951" i="4"/>
  <c r="M4951" i="4"/>
  <c r="U4950" i="4"/>
  <c r="T4950" i="4"/>
  <c r="S4950" i="4"/>
  <c r="R4950" i="4"/>
  <c r="Q4950" i="4"/>
  <c r="P4950" i="4"/>
  <c r="O4950" i="4"/>
  <c r="N4950" i="4"/>
  <c r="M4950" i="4"/>
  <c r="U4949" i="4"/>
  <c r="T4949" i="4"/>
  <c r="S4949" i="4"/>
  <c r="R4949" i="4"/>
  <c r="Q4949" i="4"/>
  <c r="P4949" i="4"/>
  <c r="O4949" i="4"/>
  <c r="N4949" i="4"/>
  <c r="M4949" i="4"/>
  <c r="U4948" i="4"/>
  <c r="T4948" i="4"/>
  <c r="S4948" i="4"/>
  <c r="R4948" i="4"/>
  <c r="Q4948" i="4"/>
  <c r="P4948" i="4"/>
  <c r="O4948" i="4"/>
  <c r="N4948" i="4"/>
  <c r="M4948" i="4"/>
  <c r="U4947" i="4"/>
  <c r="T4947" i="4"/>
  <c r="S4947" i="4"/>
  <c r="R4947" i="4"/>
  <c r="Q4947" i="4"/>
  <c r="P4947" i="4"/>
  <c r="O4947" i="4"/>
  <c r="N4947" i="4"/>
  <c r="M4947" i="4"/>
  <c r="U4946" i="4"/>
  <c r="T4946" i="4"/>
  <c r="S4946" i="4"/>
  <c r="R4946" i="4"/>
  <c r="Q4946" i="4"/>
  <c r="P4946" i="4"/>
  <c r="O4946" i="4"/>
  <c r="N4946" i="4"/>
  <c r="M4946" i="4"/>
  <c r="U4945" i="4"/>
  <c r="T4945" i="4"/>
  <c r="S4945" i="4"/>
  <c r="R4945" i="4"/>
  <c r="Q4945" i="4"/>
  <c r="P4945" i="4"/>
  <c r="O4945" i="4"/>
  <c r="N4945" i="4"/>
  <c r="M4945" i="4"/>
  <c r="U4944" i="4"/>
  <c r="T4944" i="4"/>
  <c r="S4944" i="4"/>
  <c r="R4944" i="4"/>
  <c r="Q4944" i="4"/>
  <c r="P4944" i="4"/>
  <c r="O4944" i="4"/>
  <c r="N4944" i="4"/>
  <c r="M4944" i="4"/>
  <c r="U4943" i="4"/>
  <c r="T4943" i="4"/>
  <c r="S4943" i="4"/>
  <c r="R4943" i="4"/>
  <c r="Q4943" i="4"/>
  <c r="P4943" i="4"/>
  <c r="O4943" i="4"/>
  <c r="N4943" i="4"/>
  <c r="M4943" i="4"/>
  <c r="U4942" i="4"/>
  <c r="T4942" i="4"/>
  <c r="S4942" i="4"/>
  <c r="R4942" i="4"/>
  <c r="Q4942" i="4"/>
  <c r="P4942" i="4"/>
  <c r="O4942" i="4"/>
  <c r="N4942" i="4"/>
  <c r="M4942" i="4"/>
  <c r="U4941" i="4"/>
  <c r="T4941" i="4"/>
  <c r="S4941" i="4"/>
  <c r="R4941" i="4"/>
  <c r="Q4941" i="4"/>
  <c r="P4941" i="4"/>
  <c r="O4941" i="4"/>
  <c r="N4941" i="4"/>
  <c r="M4941" i="4"/>
  <c r="U4940" i="4"/>
  <c r="T4940" i="4"/>
  <c r="S4940" i="4"/>
  <c r="R4940" i="4"/>
  <c r="Q4940" i="4"/>
  <c r="P4940" i="4"/>
  <c r="O4940" i="4"/>
  <c r="N4940" i="4"/>
  <c r="M4940" i="4"/>
  <c r="U4939" i="4"/>
  <c r="T4939" i="4"/>
  <c r="S4939" i="4"/>
  <c r="R4939" i="4"/>
  <c r="Q4939" i="4"/>
  <c r="P4939" i="4"/>
  <c r="O4939" i="4"/>
  <c r="N4939" i="4"/>
  <c r="M4939" i="4"/>
  <c r="U4938" i="4"/>
  <c r="T4938" i="4"/>
  <c r="S4938" i="4"/>
  <c r="R4938" i="4"/>
  <c r="Q4938" i="4"/>
  <c r="P4938" i="4"/>
  <c r="O4938" i="4"/>
  <c r="N4938" i="4"/>
  <c r="M4938" i="4"/>
  <c r="U4937" i="4"/>
  <c r="T4937" i="4"/>
  <c r="S4937" i="4"/>
  <c r="R4937" i="4"/>
  <c r="Q4937" i="4"/>
  <c r="P4937" i="4"/>
  <c r="O4937" i="4"/>
  <c r="N4937" i="4"/>
  <c r="M4937" i="4"/>
  <c r="U4936" i="4"/>
  <c r="T4936" i="4"/>
  <c r="S4936" i="4"/>
  <c r="R4936" i="4"/>
  <c r="Q4936" i="4"/>
  <c r="P4936" i="4"/>
  <c r="O4936" i="4"/>
  <c r="N4936" i="4"/>
  <c r="M4936" i="4"/>
  <c r="U4935" i="4"/>
  <c r="T4935" i="4"/>
  <c r="S4935" i="4"/>
  <c r="R4935" i="4"/>
  <c r="Q4935" i="4"/>
  <c r="P4935" i="4"/>
  <c r="O4935" i="4"/>
  <c r="N4935" i="4"/>
  <c r="M4935" i="4"/>
  <c r="U4934" i="4"/>
  <c r="T4934" i="4"/>
  <c r="S4934" i="4"/>
  <c r="R4934" i="4"/>
  <c r="Q4934" i="4"/>
  <c r="P4934" i="4"/>
  <c r="O4934" i="4"/>
  <c r="N4934" i="4"/>
  <c r="M4934" i="4"/>
  <c r="U4933" i="4"/>
  <c r="T4933" i="4"/>
  <c r="S4933" i="4"/>
  <c r="R4933" i="4"/>
  <c r="Q4933" i="4"/>
  <c r="P4933" i="4"/>
  <c r="O4933" i="4"/>
  <c r="N4933" i="4"/>
  <c r="M4933" i="4"/>
  <c r="U4932" i="4"/>
  <c r="T4932" i="4"/>
  <c r="S4932" i="4"/>
  <c r="R4932" i="4"/>
  <c r="Q4932" i="4"/>
  <c r="P4932" i="4"/>
  <c r="O4932" i="4"/>
  <c r="N4932" i="4"/>
  <c r="M4932" i="4"/>
  <c r="U4931" i="4"/>
  <c r="T4931" i="4"/>
  <c r="S4931" i="4"/>
  <c r="R4931" i="4"/>
  <c r="Q4931" i="4"/>
  <c r="P4931" i="4"/>
  <c r="O4931" i="4"/>
  <c r="N4931" i="4"/>
  <c r="M4931" i="4"/>
  <c r="U4930" i="4"/>
  <c r="T4930" i="4"/>
  <c r="S4930" i="4"/>
  <c r="R4930" i="4"/>
  <c r="Q4930" i="4"/>
  <c r="P4930" i="4"/>
  <c r="O4930" i="4"/>
  <c r="N4930" i="4"/>
  <c r="M4930" i="4"/>
  <c r="U4929" i="4"/>
  <c r="T4929" i="4"/>
  <c r="S4929" i="4"/>
  <c r="R4929" i="4"/>
  <c r="Q4929" i="4"/>
  <c r="P4929" i="4"/>
  <c r="O4929" i="4"/>
  <c r="N4929" i="4"/>
  <c r="M4929" i="4"/>
  <c r="U4928" i="4"/>
  <c r="T4928" i="4"/>
  <c r="S4928" i="4"/>
  <c r="R4928" i="4"/>
  <c r="Q4928" i="4"/>
  <c r="P4928" i="4"/>
  <c r="O4928" i="4"/>
  <c r="N4928" i="4"/>
  <c r="M4928" i="4"/>
  <c r="U4927" i="4"/>
  <c r="T4927" i="4"/>
  <c r="S4927" i="4"/>
  <c r="R4927" i="4"/>
  <c r="Q4927" i="4"/>
  <c r="P4927" i="4"/>
  <c r="O4927" i="4"/>
  <c r="N4927" i="4"/>
  <c r="M4927" i="4"/>
  <c r="U4926" i="4"/>
  <c r="T4926" i="4"/>
  <c r="S4926" i="4"/>
  <c r="R4926" i="4"/>
  <c r="Q4926" i="4"/>
  <c r="P4926" i="4"/>
  <c r="O4926" i="4"/>
  <c r="N4926" i="4"/>
  <c r="M4926" i="4"/>
  <c r="U4925" i="4"/>
  <c r="T4925" i="4"/>
  <c r="S4925" i="4"/>
  <c r="R4925" i="4"/>
  <c r="Q4925" i="4"/>
  <c r="P4925" i="4"/>
  <c r="O4925" i="4"/>
  <c r="N4925" i="4"/>
  <c r="M4925" i="4"/>
  <c r="U4924" i="4"/>
  <c r="T4924" i="4"/>
  <c r="S4924" i="4"/>
  <c r="R4924" i="4"/>
  <c r="Q4924" i="4"/>
  <c r="P4924" i="4"/>
  <c r="O4924" i="4"/>
  <c r="N4924" i="4"/>
  <c r="M4924" i="4"/>
  <c r="U4923" i="4"/>
  <c r="T4923" i="4"/>
  <c r="S4923" i="4"/>
  <c r="R4923" i="4"/>
  <c r="Q4923" i="4"/>
  <c r="P4923" i="4"/>
  <c r="O4923" i="4"/>
  <c r="N4923" i="4"/>
  <c r="M4923" i="4"/>
  <c r="U4922" i="4"/>
  <c r="T4922" i="4"/>
  <c r="S4922" i="4"/>
  <c r="R4922" i="4"/>
  <c r="Q4922" i="4"/>
  <c r="P4922" i="4"/>
  <c r="O4922" i="4"/>
  <c r="N4922" i="4"/>
  <c r="M4922" i="4"/>
  <c r="U4921" i="4"/>
  <c r="T4921" i="4"/>
  <c r="S4921" i="4"/>
  <c r="R4921" i="4"/>
  <c r="Q4921" i="4"/>
  <c r="P4921" i="4"/>
  <c r="O4921" i="4"/>
  <c r="N4921" i="4"/>
  <c r="M4921" i="4"/>
  <c r="U4920" i="4"/>
  <c r="T4920" i="4"/>
  <c r="S4920" i="4"/>
  <c r="R4920" i="4"/>
  <c r="Q4920" i="4"/>
  <c r="P4920" i="4"/>
  <c r="O4920" i="4"/>
  <c r="N4920" i="4"/>
  <c r="M4920" i="4"/>
  <c r="U4919" i="4"/>
  <c r="T4919" i="4"/>
  <c r="S4919" i="4"/>
  <c r="R4919" i="4"/>
  <c r="Q4919" i="4"/>
  <c r="P4919" i="4"/>
  <c r="O4919" i="4"/>
  <c r="N4919" i="4"/>
  <c r="M4919" i="4"/>
  <c r="U4918" i="4"/>
  <c r="T4918" i="4"/>
  <c r="S4918" i="4"/>
  <c r="R4918" i="4"/>
  <c r="Q4918" i="4"/>
  <c r="P4918" i="4"/>
  <c r="O4918" i="4"/>
  <c r="N4918" i="4"/>
  <c r="M4918" i="4"/>
  <c r="U4917" i="4"/>
  <c r="T4917" i="4"/>
  <c r="S4917" i="4"/>
  <c r="R4917" i="4"/>
  <c r="Q4917" i="4"/>
  <c r="P4917" i="4"/>
  <c r="O4917" i="4"/>
  <c r="N4917" i="4"/>
  <c r="M4917" i="4"/>
  <c r="U4916" i="4"/>
  <c r="T4916" i="4"/>
  <c r="S4916" i="4"/>
  <c r="R4916" i="4"/>
  <c r="Q4916" i="4"/>
  <c r="P4916" i="4"/>
  <c r="O4916" i="4"/>
  <c r="N4916" i="4"/>
  <c r="M4916" i="4"/>
  <c r="U4915" i="4"/>
  <c r="T4915" i="4"/>
  <c r="S4915" i="4"/>
  <c r="R4915" i="4"/>
  <c r="Q4915" i="4"/>
  <c r="P4915" i="4"/>
  <c r="O4915" i="4"/>
  <c r="N4915" i="4"/>
  <c r="M4915" i="4"/>
  <c r="U4914" i="4"/>
  <c r="T4914" i="4"/>
  <c r="S4914" i="4"/>
  <c r="R4914" i="4"/>
  <c r="Q4914" i="4"/>
  <c r="P4914" i="4"/>
  <c r="O4914" i="4"/>
  <c r="N4914" i="4"/>
  <c r="M4914" i="4"/>
  <c r="U4913" i="4"/>
  <c r="T4913" i="4"/>
  <c r="S4913" i="4"/>
  <c r="R4913" i="4"/>
  <c r="Q4913" i="4"/>
  <c r="P4913" i="4"/>
  <c r="O4913" i="4"/>
  <c r="N4913" i="4"/>
  <c r="M4913" i="4"/>
  <c r="U4912" i="4"/>
  <c r="T4912" i="4"/>
  <c r="S4912" i="4"/>
  <c r="R4912" i="4"/>
  <c r="Q4912" i="4"/>
  <c r="P4912" i="4"/>
  <c r="O4912" i="4"/>
  <c r="N4912" i="4"/>
  <c r="M4912" i="4"/>
  <c r="U4911" i="4"/>
  <c r="T4911" i="4"/>
  <c r="S4911" i="4"/>
  <c r="R4911" i="4"/>
  <c r="Q4911" i="4"/>
  <c r="P4911" i="4"/>
  <c r="O4911" i="4"/>
  <c r="N4911" i="4"/>
  <c r="M4911" i="4"/>
  <c r="U4910" i="4"/>
  <c r="T4910" i="4"/>
  <c r="S4910" i="4"/>
  <c r="R4910" i="4"/>
  <c r="Q4910" i="4"/>
  <c r="P4910" i="4"/>
  <c r="O4910" i="4"/>
  <c r="N4910" i="4"/>
  <c r="M4910" i="4"/>
  <c r="U4909" i="4"/>
  <c r="T4909" i="4"/>
  <c r="S4909" i="4"/>
  <c r="R4909" i="4"/>
  <c r="Q4909" i="4"/>
  <c r="P4909" i="4"/>
  <c r="O4909" i="4"/>
  <c r="N4909" i="4"/>
  <c r="M4909" i="4"/>
  <c r="U4908" i="4"/>
  <c r="T4908" i="4"/>
  <c r="S4908" i="4"/>
  <c r="R4908" i="4"/>
  <c r="Q4908" i="4"/>
  <c r="P4908" i="4"/>
  <c r="O4908" i="4"/>
  <c r="N4908" i="4"/>
  <c r="M4908" i="4"/>
  <c r="U4907" i="4"/>
  <c r="T4907" i="4"/>
  <c r="S4907" i="4"/>
  <c r="R4907" i="4"/>
  <c r="Q4907" i="4"/>
  <c r="P4907" i="4"/>
  <c r="O4907" i="4"/>
  <c r="N4907" i="4"/>
  <c r="M4907" i="4"/>
  <c r="U4906" i="4"/>
  <c r="T4906" i="4"/>
  <c r="S4906" i="4"/>
  <c r="R4906" i="4"/>
  <c r="Q4906" i="4"/>
  <c r="P4906" i="4"/>
  <c r="O4906" i="4"/>
  <c r="N4906" i="4"/>
  <c r="M4906" i="4"/>
  <c r="U4905" i="4"/>
  <c r="T4905" i="4"/>
  <c r="S4905" i="4"/>
  <c r="R4905" i="4"/>
  <c r="Q4905" i="4"/>
  <c r="P4905" i="4"/>
  <c r="O4905" i="4"/>
  <c r="N4905" i="4"/>
  <c r="M4905" i="4"/>
  <c r="U4904" i="4"/>
  <c r="T4904" i="4"/>
  <c r="S4904" i="4"/>
  <c r="R4904" i="4"/>
  <c r="Q4904" i="4"/>
  <c r="P4904" i="4"/>
  <c r="O4904" i="4"/>
  <c r="N4904" i="4"/>
  <c r="M4904" i="4"/>
  <c r="U4903" i="4"/>
  <c r="T4903" i="4"/>
  <c r="S4903" i="4"/>
  <c r="R4903" i="4"/>
  <c r="Q4903" i="4"/>
  <c r="P4903" i="4"/>
  <c r="O4903" i="4"/>
  <c r="N4903" i="4"/>
  <c r="M4903" i="4"/>
  <c r="U4902" i="4"/>
  <c r="T4902" i="4"/>
  <c r="S4902" i="4"/>
  <c r="R4902" i="4"/>
  <c r="Q4902" i="4"/>
  <c r="P4902" i="4"/>
  <c r="O4902" i="4"/>
  <c r="N4902" i="4"/>
  <c r="M4902" i="4"/>
  <c r="U4901" i="4"/>
  <c r="T4901" i="4"/>
  <c r="S4901" i="4"/>
  <c r="R4901" i="4"/>
  <c r="Q4901" i="4"/>
  <c r="P4901" i="4"/>
  <c r="O4901" i="4"/>
  <c r="N4901" i="4"/>
  <c r="M4901" i="4"/>
  <c r="U4900" i="4"/>
  <c r="T4900" i="4"/>
  <c r="S4900" i="4"/>
  <c r="R4900" i="4"/>
  <c r="Q4900" i="4"/>
  <c r="P4900" i="4"/>
  <c r="O4900" i="4"/>
  <c r="N4900" i="4"/>
  <c r="M4900" i="4"/>
  <c r="U4899" i="4"/>
  <c r="T4899" i="4"/>
  <c r="S4899" i="4"/>
  <c r="R4899" i="4"/>
  <c r="Q4899" i="4"/>
  <c r="P4899" i="4"/>
  <c r="O4899" i="4"/>
  <c r="N4899" i="4"/>
  <c r="M4899" i="4"/>
  <c r="U4898" i="4"/>
  <c r="T4898" i="4"/>
  <c r="S4898" i="4"/>
  <c r="R4898" i="4"/>
  <c r="Q4898" i="4"/>
  <c r="P4898" i="4"/>
  <c r="O4898" i="4"/>
  <c r="N4898" i="4"/>
  <c r="M4898" i="4"/>
  <c r="U4897" i="4"/>
  <c r="T4897" i="4"/>
  <c r="S4897" i="4"/>
  <c r="R4897" i="4"/>
  <c r="Q4897" i="4"/>
  <c r="P4897" i="4"/>
  <c r="O4897" i="4"/>
  <c r="N4897" i="4"/>
  <c r="M4897" i="4"/>
  <c r="U4896" i="4"/>
  <c r="T4896" i="4"/>
  <c r="S4896" i="4"/>
  <c r="R4896" i="4"/>
  <c r="Q4896" i="4"/>
  <c r="P4896" i="4"/>
  <c r="O4896" i="4"/>
  <c r="N4896" i="4"/>
  <c r="M4896" i="4"/>
  <c r="U4895" i="4"/>
  <c r="T4895" i="4"/>
  <c r="S4895" i="4"/>
  <c r="R4895" i="4"/>
  <c r="Q4895" i="4"/>
  <c r="P4895" i="4"/>
  <c r="O4895" i="4"/>
  <c r="N4895" i="4"/>
  <c r="M4895" i="4"/>
  <c r="U4894" i="4"/>
  <c r="T4894" i="4"/>
  <c r="S4894" i="4"/>
  <c r="R4894" i="4"/>
  <c r="Q4894" i="4"/>
  <c r="P4894" i="4"/>
  <c r="O4894" i="4"/>
  <c r="N4894" i="4"/>
  <c r="M4894" i="4"/>
  <c r="U4893" i="4"/>
  <c r="T4893" i="4"/>
  <c r="S4893" i="4"/>
  <c r="R4893" i="4"/>
  <c r="Q4893" i="4"/>
  <c r="P4893" i="4"/>
  <c r="O4893" i="4"/>
  <c r="N4893" i="4"/>
  <c r="M4893" i="4"/>
  <c r="U4892" i="4"/>
  <c r="T4892" i="4"/>
  <c r="S4892" i="4"/>
  <c r="R4892" i="4"/>
  <c r="Q4892" i="4"/>
  <c r="P4892" i="4"/>
  <c r="O4892" i="4"/>
  <c r="N4892" i="4"/>
  <c r="M4892" i="4"/>
  <c r="U4891" i="4"/>
  <c r="T4891" i="4"/>
  <c r="S4891" i="4"/>
  <c r="R4891" i="4"/>
  <c r="Q4891" i="4"/>
  <c r="P4891" i="4"/>
  <c r="O4891" i="4"/>
  <c r="N4891" i="4"/>
  <c r="M4891" i="4"/>
  <c r="U4890" i="4"/>
  <c r="T4890" i="4"/>
  <c r="S4890" i="4"/>
  <c r="R4890" i="4"/>
  <c r="Q4890" i="4"/>
  <c r="P4890" i="4"/>
  <c r="O4890" i="4"/>
  <c r="N4890" i="4"/>
  <c r="M4890" i="4"/>
  <c r="U4889" i="4"/>
  <c r="T4889" i="4"/>
  <c r="S4889" i="4"/>
  <c r="R4889" i="4"/>
  <c r="Q4889" i="4"/>
  <c r="P4889" i="4"/>
  <c r="O4889" i="4"/>
  <c r="N4889" i="4"/>
  <c r="M4889" i="4"/>
  <c r="U4888" i="4"/>
  <c r="T4888" i="4"/>
  <c r="S4888" i="4"/>
  <c r="R4888" i="4"/>
  <c r="Q4888" i="4"/>
  <c r="P4888" i="4"/>
  <c r="O4888" i="4"/>
  <c r="N4888" i="4"/>
  <c r="M4888" i="4"/>
  <c r="U4887" i="4"/>
  <c r="T4887" i="4"/>
  <c r="S4887" i="4"/>
  <c r="R4887" i="4"/>
  <c r="Q4887" i="4"/>
  <c r="P4887" i="4"/>
  <c r="O4887" i="4"/>
  <c r="N4887" i="4"/>
  <c r="M4887" i="4"/>
  <c r="U4886" i="4"/>
  <c r="T4886" i="4"/>
  <c r="S4886" i="4"/>
  <c r="R4886" i="4"/>
  <c r="Q4886" i="4"/>
  <c r="P4886" i="4"/>
  <c r="O4886" i="4"/>
  <c r="N4886" i="4"/>
  <c r="M4886" i="4"/>
  <c r="U4885" i="4"/>
  <c r="T4885" i="4"/>
  <c r="S4885" i="4"/>
  <c r="R4885" i="4"/>
  <c r="Q4885" i="4"/>
  <c r="P4885" i="4"/>
  <c r="O4885" i="4"/>
  <c r="N4885" i="4"/>
  <c r="M4885" i="4"/>
  <c r="U4884" i="4"/>
  <c r="T4884" i="4"/>
  <c r="S4884" i="4"/>
  <c r="R4884" i="4"/>
  <c r="Q4884" i="4"/>
  <c r="P4884" i="4"/>
  <c r="O4884" i="4"/>
  <c r="N4884" i="4"/>
  <c r="M4884" i="4"/>
  <c r="U4883" i="4"/>
  <c r="T4883" i="4"/>
  <c r="S4883" i="4"/>
  <c r="R4883" i="4"/>
  <c r="Q4883" i="4"/>
  <c r="P4883" i="4"/>
  <c r="O4883" i="4"/>
  <c r="N4883" i="4"/>
  <c r="M4883" i="4"/>
  <c r="U4882" i="4"/>
  <c r="T4882" i="4"/>
  <c r="S4882" i="4"/>
  <c r="R4882" i="4"/>
  <c r="Q4882" i="4"/>
  <c r="P4882" i="4"/>
  <c r="O4882" i="4"/>
  <c r="N4882" i="4"/>
  <c r="M4882" i="4"/>
  <c r="U4881" i="4"/>
  <c r="T4881" i="4"/>
  <c r="S4881" i="4"/>
  <c r="R4881" i="4"/>
  <c r="Q4881" i="4"/>
  <c r="P4881" i="4"/>
  <c r="O4881" i="4"/>
  <c r="N4881" i="4"/>
  <c r="M4881" i="4"/>
  <c r="U4880" i="4"/>
  <c r="T4880" i="4"/>
  <c r="S4880" i="4"/>
  <c r="R4880" i="4"/>
  <c r="Q4880" i="4"/>
  <c r="P4880" i="4"/>
  <c r="O4880" i="4"/>
  <c r="N4880" i="4"/>
  <c r="M4880" i="4"/>
  <c r="U4879" i="4"/>
  <c r="T4879" i="4"/>
  <c r="S4879" i="4"/>
  <c r="R4879" i="4"/>
  <c r="Q4879" i="4"/>
  <c r="P4879" i="4"/>
  <c r="O4879" i="4"/>
  <c r="N4879" i="4"/>
  <c r="M4879" i="4"/>
  <c r="U4878" i="4"/>
  <c r="T4878" i="4"/>
  <c r="S4878" i="4"/>
  <c r="R4878" i="4"/>
  <c r="Q4878" i="4"/>
  <c r="P4878" i="4"/>
  <c r="O4878" i="4"/>
  <c r="N4878" i="4"/>
  <c r="M4878" i="4"/>
  <c r="U4877" i="4"/>
  <c r="T4877" i="4"/>
  <c r="S4877" i="4"/>
  <c r="R4877" i="4"/>
  <c r="Q4877" i="4"/>
  <c r="P4877" i="4"/>
  <c r="O4877" i="4"/>
  <c r="N4877" i="4"/>
  <c r="M4877" i="4"/>
  <c r="U4876" i="4"/>
  <c r="T4876" i="4"/>
  <c r="S4876" i="4"/>
  <c r="R4876" i="4"/>
  <c r="Q4876" i="4"/>
  <c r="P4876" i="4"/>
  <c r="O4876" i="4"/>
  <c r="N4876" i="4"/>
  <c r="M4876" i="4"/>
  <c r="U4875" i="4"/>
  <c r="T4875" i="4"/>
  <c r="S4875" i="4"/>
  <c r="R4875" i="4"/>
  <c r="Q4875" i="4"/>
  <c r="P4875" i="4"/>
  <c r="O4875" i="4"/>
  <c r="N4875" i="4"/>
  <c r="M4875" i="4"/>
  <c r="U4874" i="4"/>
  <c r="T4874" i="4"/>
  <c r="S4874" i="4"/>
  <c r="R4874" i="4"/>
  <c r="Q4874" i="4"/>
  <c r="P4874" i="4"/>
  <c r="O4874" i="4"/>
  <c r="N4874" i="4"/>
  <c r="M4874" i="4"/>
  <c r="U4873" i="4"/>
  <c r="T4873" i="4"/>
  <c r="S4873" i="4"/>
  <c r="R4873" i="4"/>
  <c r="Q4873" i="4"/>
  <c r="P4873" i="4"/>
  <c r="O4873" i="4"/>
  <c r="N4873" i="4"/>
  <c r="M4873" i="4"/>
  <c r="U4872" i="4"/>
  <c r="T4872" i="4"/>
  <c r="S4872" i="4"/>
  <c r="R4872" i="4"/>
  <c r="Q4872" i="4"/>
  <c r="P4872" i="4"/>
  <c r="O4872" i="4"/>
  <c r="N4872" i="4"/>
  <c r="M4872" i="4"/>
  <c r="U4871" i="4"/>
  <c r="T4871" i="4"/>
  <c r="S4871" i="4"/>
  <c r="R4871" i="4"/>
  <c r="Q4871" i="4"/>
  <c r="P4871" i="4"/>
  <c r="O4871" i="4"/>
  <c r="N4871" i="4"/>
  <c r="M4871" i="4"/>
  <c r="U4870" i="4"/>
  <c r="T4870" i="4"/>
  <c r="S4870" i="4"/>
  <c r="R4870" i="4"/>
  <c r="Q4870" i="4"/>
  <c r="P4870" i="4"/>
  <c r="O4870" i="4"/>
  <c r="N4870" i="4"/>
  <c r="M4870" i="4"/>
  <c r="U4869" i="4"/>
  <c r="T4869" i="4"/>
  <c r="S4869" i="4"/>
  <c r="R4869" i="4"/>
  <c r="Q4869" i="4"/>
  <c r="P4869" i="4"/>
  <c r="O4869" i="4"/>
  <c r="N4869" i="4"/>
  <c r="M4869" i="4"/>
  <c r="U4868" i="4"/>
  <c r="T4868" i="4"/>
  <c r="S4868" i="4"/>
  <c r="R4868" i="4"/>
  <c r="Q4868" i="4"/>
  <c r="P4868" i="4"/>
  <c r="O4868" i="4"/>
  <c r="N4868" i="4"/>
  <c r="M4868" i="4"/>
  <c r="U4867" i="4"/>
  <c r="T4867" i="4"/>
  <c r="S4867" i="4"/>
  <c r="R4867" i="4"/>
  <c r="Q4867" i="4"/>
  <c r="P4867" i="4"/>
  <c r="O4867" i="4"/>
  <c r="N4867" i="4"/>
  <c r="M4867" i="4"/>
  <c r="U4866" i="4"/>
  <c r="T4866" i="4"/>
  <c r="S4866" i="4"/>
  <c r="R4866" i="4"/>
  <c r="Q4866" i="4"/>
  <c r="P4866" i="4"/>
  <c r="O4866" i="4"/>
  <c r="N4866" i="4"/>
  <c r="M4866" i="4"/>
  <c r="U4865" i="4"/>
  <c r="T4865" i="4"/>
  <c r="S4865" i="4"/>
  <c r="R4865" i="4"/>
  <c r="Q4865" i="4"/>
  <c r="P4865" i="4"/>
  <c r="O4865" i="4"/>
  <c r="N4865" i="4"/>
  <c r="M4865" i="4"/>
  <c r="U4864" i="4"/>
  <c r="T4864" i="4"/>
  <c r="S4864" i="4"/>
  <c r="R4864" i="4"/>
  <c r="Q4864" i="4"/>
  <c r="P4864" i="4"/>
  <c r="O4864" i="4"/>
  <c r="N4864" i="4"/>
  <c r="M4864" i="4"/>
  <c r="U4863" i="4"/>
  <c r="T4863" i="4"/>
  <c r="S4863" i="4"/>
  <c r="R4863" i="4"/>
  <c r="Q4863" i="4"/>
  <c r="P4863" i="4"/>
  <c r="O4863" i="4"/>
  <c r="N4863" i="4"/>
  <c r="M4863" i="4"/>
  <c r="U4862" i="4"/>
  <c r="T4862" i="4"/>
  <c r="S4862" i="4"/>
  <c r="R4862" i="4"/>
  <c r="Q4862" i="4"/>
  <c r="P4862" i="4"/>
  <c r="O4862" i="4"/>
  <c r="N4862" i="4"/>
  <c r="M4862" i="4"/>
  <c r="U4861" i="4"/>
  <c r="T4861" i="4"/>
  <c r="S4861" i="4"/>
  <c r="R4861" i="4"/>
  <c r="Q4861" i="4"/>
  <c r="P4861" i="4"/>
  <c r="O4861" i="4"/>
  <c r="N4861" i="4"/>
  <c r="M4861" i="4"/>
  <c r="U4860" i="4"/>
  <c r="T4860" i="4"/>
  <c r="S4860" i="4"/>
  <c r="R4860" i="4"/>
  <c r="Q4860" i="4"/>
  <c r="P4860" i="4"/>
  <c r="O4860" i="4"/>
  <c r="N4860" i="4"/>
  <c r="M4860" i="4"/>
  <c r="U4859" i="4"/>
  <c r="T4859" i="4"/>
  <c r="S4859" i="4"/>
  <c r="R4859" i="4"/>
  <c r="Q4859" i="4"/>
  <c r="P4859" i="4"/>
  <c r="O4859" i="4"/>
  <c r="N4859" i="4"/>
  <c r="M4859" i="4"/>
  <c r="U4858" i="4"/>
  <c r="T4858" i="4"/>
  <c r="S4858" i="4"/>
  <c r="R4858" i="4"/>
  <c r="Q4858" i="4"/>
  <c r="P4858" i="4"/>
  <c r="O4858" i="4"/>
  <c r="N4858" i="4"/>
  <c r="M4858" i="4"/>
  <c r="U4857" i="4"/>
  <c r="T4857" i="4"/>
  <c r="S4857" i="4"/>
  <c r="R4857" i="4"/>
  <c r="Q4857" i="4"/>
  <c r="P4857" i="4"/>
  <c r="O4857" i="4"/>
  <c r="N4857" i="4"/>
  <c r="M4857" i="4"/>
  <c r="U4856" i="4"/>
  <c r="T4856" i="4"/>
  <c r="S4856" i="4"/>
  <c r="R4856" i="4"/>
  <c r="Q4856" i="4"/>
  <c r="P4856" i="4"/>
  <c r="O4856" i="4"/>
  <c r="N4856" i="4"/>
  <c r="M4856" i="4"/>
  <c r="U4855" i="4"/>
  <c r="T4855" i="4"/>
  <c r="S4855" i="4"/>
  <c r="R4855" i="4"/>
  <c r="Q4855" i="4"/>
  <c r="P4855" i="4"/>
  <c r="O4855" i="4"/>
  <c r="N4855" i="4"/>
  <c r="M4855" i="4"/>
  <c r="U4854" i="4"/>
  <c r="T4854" i="4"/>
  <c r="S4854" i="4"/>
  <c r="R4854" i="4"/>
  <c r="Q4854" i="4"/>
  <c r="P4854" i="4"/>
  <c r="O4854" i="4"/>
  <c r="N4854" i="4"/>
  <c r="M4854" i="4"/>
  <c r="U4853" i="4"/>
  <c r="T4853" i="4"/>
  <c r="S4853" i="4"/>
  <c r="R4853" i="4"/>
  <c r="Q4853" i="4"/>
  <c r="P4853" i="4"/>
  <c r="O4853" i="4"/>
  <c r="N4853" i="4"/>
  <c r="M4853" i="4"/>
  <c r="U4852" i="4"/>
  <c r="T4852" i="4"/>
  <c r="S4852" i="4"/>
  <c r="R4852" i="4"/>
  <c r="Q4852" i="4"/>
  <c r="P4852" i="4"/>
  <c r="O4852" i="4"/>
  <c r="N4852" i="4"/>
  <c r="M4852" i="4"/>
  <c r="U4851" i="4"/>
  <c r="T4851" i="4"/>
  <c r="S4851" i="4"/>
  <c r="R4851" i="4"/>
  <c r="Q4851" i="4"/>
  <c r="P4851" i="4"/>
  <c r="O4851" i="4"/>
  <c r="N4851" i="4"/>
  <c r="M4851" i="4"/>
  <c r="U4850" i="4"/>
  <c r="T4850" i="4"/>
  <c r="S4850" i="4"/>
  <c r="R4850" i="4"/>
  <c r="Q4850" i="4"/>
  <c r="P4850" i="4"/>
  <c r="O4850" i="4"/>
  <c r="N4850" i="4"/>
  <c r="M4850" i="4"/>
  <c r="U4849" i="4"/>
  <c r="T4849" i="4"/>
  <c r="S4849" i="4"/>
  <c r="R4849" i="4"/>
  <c r="Q4849" i="4"/>
  <c r="P4849" i="4"/>
  <c r="O4849" i="4"/>
  <c r="N4849" i="4"/>
  <c r="M4849" i="4"/>
  <c r="U4848" i="4"/>
  <c r="T4848" i="4"/>
  <c r="S4848" i="4"/>
  <c r="R4848" i="4"/>
  <c r="Q4848" i="4"/>
  <c r="P4848" i="4"/>
  <c r="O4848" i="4"/>
  <c r="N4848" i="4"/>
  <c r="M4848" i="4"/>
  <c r="U4847" i="4"/>
  <c r="T4847" i="4"/>
  <c r="S4847" i="4"/>
  <c r="R4847" i="4"/>
  <c r="Q4847" i="4"/>
  <c r="P4847" i="4"/>
  <c r="O4847" i="4"/>
  <c r="N4847" i="4"/>
  <c r="M4847" i="4"/>
  <c r="U4846" i="4"/>
  <c r="T4846" i="4"/>
  <c r="S4846" i="4"/>
  <c r="R4846" i="4"/>
  <c r="Q4846" i="4"/>
  <c r="P4846" i="4"/>
  <c r="O4846" i="4"/>
  <c r="N4846" i="4"/>
  <c r="M4846" i="4"/>
  <c r="U4845" i="4"/>
  <c r="T4845" i="4"/>
  <c r="S4845" i="4"/>
  <c r="R4845" i="4"/>
  <c r="Q4845" i="4"/>
  <c r="P4845" i="4"/>
  <c r="O4845" i="4"/>
  <c r="N4845" i="4"/>
  <c r="M4845" i="4"/>
  <c r="U4844" i="4"/>
  <c r="T4844" i="4"/>
  <c r="S4844" i="4"/>
  <c r="R4844" i="4"/>
  <c r="Q4844" i="4"/>
  <c r="P4844" i="4"/>
  <c r="O4844" i="4"/>
  <c r="N4844" i="4"/>
  <c r="M4844" i="4"/>
  <c r="U4843" i="4"/>
  <c r="T4843" i="4"/>
  <c r="S4843" i="4"/>
  <c r="R4843" i="4"/>
  <c r="Q4843" i="4"/>
  <c r="P4843" i="4"/>
  <c r="O4843" i="4"/>
  <c r="N4843" i="4"/>
  <c r="M4843" i="4"/>
  <c r="U4842" i="4"/>
  <c r="T4842" i="4"/>
  <c r="S4842" i="4"/>
  <c r="R4842" i="4"/>
  <c r="Q4842" i="4"/>
  <c r="P4842" i="4"/>
  <c r="O4842" i="4"/>
  <c r="N4842" i="4"/>
  <c r="M4842" i="4"/>
  <c r="U4841" i="4"/>
  <c r="T4841" i="4"/>
  <c r="S4841" i="4"/>
  <c r="R4841" i="4"/>
  <c r="Q4841" i="4"/>
  <c r="P4841" i="4"/>
  <c r="O4841" i="4"/>
  <c r="N4841" i="4"/>
  <c r="M4841" i="4"/>
  <c r="U4840" i="4"/>
  <c r="T4840" i="4"/>
  <c r="S4840" i="4"/>
  <c r="R4840" i="4"/>
  <c r="Q4840" i="4"/>
  <c r="P4840" i="4"/>
  <c r="O4840" i="4"/>
  <c r="N4840" i="4"/>
  <c r="M4840" i="4"/>
  <c r="U4839" i="4"/>
  <c r="T4839" i="4"/>
  <c r="S4839" i="4"/>
  <c r="R4839" i="4"/>
  <c r="Q4839" i="4"/>
  <c r="P4839" i="4"/>
  <c r="O4839" i="4"/>
  <c r="N4839" i="4"/>
  <c r="M4839" i="4"/>
  <c r="U4838" i="4"/>
  <c r="T4838" i="4"/>
  <c r="S4838" i="4"/>
  <c r="R4838" i="4"/>
  <c r="Q4838" i="4"/>
  <c r="P4838" i="4"/>
  <c r="O4838" i="4"/>
  <c r="N4838" i="4"/>
  <c r="M4838" i="4"/>
  <c r="U4837" i="4"/>
  <c r="T4837" i="4"/>
  <c r="S4837" i="4"/>
  <c r="R4837" i="4"/>
  <c r="Q4837" i="4"/>
  <c r="P4837" i="4"/>
  <c r="O4837" i="4"/>
  <c r="N4837" i="4"/>
  <c r="M4837" i="4"/>
  <c r="U4836" i="4"/>
  <c r="T4836" i="4"/>
  <c r="S4836" i="4"/>
  <c r="R4836" i="4"/>
  <c r="Q4836" i="4"/>
  <c r="P4836" i="4"/>
  <c r="O4836" i="4"/>
  <c r="N4836" i="4"/>
  <c r="M4836" i="4"/>
  <c r="U4835" i="4"/>
  <c r="T4835" i="4"/>
  <c r="S4835" i="4"/>
  <c r="R4835" i="4"/>
  <c r="Q4835" i="4"/>
  <c r="P4835" i="4"/>
  <c r="O4835" i="4"/>
  <c r="N4835" i="4"/>
  <c r="M4835" i="4"/>
  <c r="U4834" i="4"/>
  <c r="T4834" i="4"/>
  <c r="S4834" i="4"/>
  <c r="R4834" i="4"/>
  <c r="Q4834" i="4"/>
  <c r="P4834" i="4"/>
  <c r="O4834" i="4"/>
  <c r="N4834" i="4"/>
  <c r="M4834" i="4"/>
  <c r="U4833" i="4"/>
  <c r="T4833" i="4"/>
  <c r="S4833" i="4"/>
  <c r="R4833" i="4"/>
  <c r="Q4833" i="4"/>
  <c r="P4833" i="4"/>
  <c r="O4833" i="4"/>
  <c r="N4833" i="4"/>
  <c r="M4833" i="4"/>
  <c r="U4832" i="4"/>
  <c r="T4832" i="4"/>
  <c r="S4832" i="4"/>
  <c r="R4832" i="4"/>
  <c r="Q4832" i="4"/>
  <c r="P4832" i="4"/>
  <c r="O4832" i="4"/>
  <c r="N4832" i="4"/>
  <c r="M4832" i="4"/>
  <c r="U4831" i="4"/>
  <c r="T4831" i="4"/>
  <c r="S4831" i="4"/>
  <c r="R4831" i="4"/>
  <c r="Q4831" i="4"/>
  <c r="P4831" i="4"/>
  <c r="O4831" i="4"/>
  <c r="N4831" i="4"/>
  <c r="M4831" i="4"/>
  <c r="U4830" i="4"/>
  <c r="T4830" i="4"/>
  <c r="S4830" i="4"/>
  <c r="R4830" i="4"/>
  <c r="Q4830" i="4"/>
  <c r="P4830" i="4"/>
  <c r="O4830" i="4"/>
  <c r="N4830" i="4"/>
  <c r="M4830" i="4"/>
  <c r="U4829" i="4"/>
  <c r="T4829" i="4"/>
  <c r="S4829" i="4"/>
  <c r="R4829" i="4"/>
  <c r="Q4829" i="4"/>
  <c r="P4829" i="4"/>
  <c r="O4829" i="4"/>
  <c r="N4829" i="4"/>
  <c r="M4829" i="4"/>
  <c r="U4828" i="4"/>
  <c r="T4828" i="4"/>
  <c r="S4828" i="4"/>
  <c r="R4828" i="4"/>
  <c r="Q4828" i="4"/>
  <c r="P4828" i="4"/>
  <c r="O4828" i="4"/>
  <c r="N4828" i="4"/>
  <c r="M4828" i="4"/>
  <c r="U4827" i="4"/>
  <c r="T4827" i="4"/>
  <c r="S4827" i="4"/>
  <c r="R4827" i="4"/>
  <c r="Q4827" i="4"/>
  <c r="P4827" i="4"/>
  <c r="O4827" i="4"/>
  <c r="N4827" i="4"/>
  <c r="M4827" i="4"/>
  <c r="U4826" i="4"/>
  <c r="T4826" i="4"/>
  <c r="S4826" i="4"/>
  <c r="R4826" i="4"/>
  <c r="Q4826" i="4"/>
  <c r="P4826" i="4"/>
  <c r="O4826" i="4"/>
  <c r="N4826" i="4"/>
  <c r="M4826" i="4"/>
  <c r="U4825" i="4"/>
  <c r="T4825" i="4"/>
  <c r="S4825" i="4"/>
  <c r="R4825" i="4"/>
  <c r="Q4825" i="4"/>
  <c r="P4825" i="4"/>
  <c r="O4825" i="4"/>
  <c r="N4825" i="4"/>
  <c r="M4825" i="4"/>
  <c r="U4824" i="4"/>
  <c r="T4824" i="4"/>
  <c r="S4824" i="4"/>
  <c r="R4824" i="4"/>
  <c r="Q4824" i="4"/>
  <c r="P4824" i="4"/>
  <c r="O4824" i="4"/>
  <c r="N4824" i="4"/>
  <c r="M4824" i="4"/>
  <c r="U4823" i="4"/>
  <c r="T4823" i="4"/>
  <c r="S4823" i="4"/>
  <c r="R4823" i="4"/>
  <c r="Q4823" i="4"/>
  <c r="P4823" i="4"/>
  <c r="O4823" i="4"/>
  <c r="N4823" i="4"/>
  <c r="M4823" i="4"/>
  <c r="U4822" i="4"/>
  <c r="T4822" i="4"/>
  <c r="S4822" i="4"/>
  <c r="R4822" i="4"/>
  <c r="Q4822" i="4"/>
  <c r="P4822" i="4"/>
  <c r="O4822" i="4"/>
  <c r="N4822" i="4"/>
  <c r="M4822" i="4"/>
  <c r="U4821" i="4"/>
  <c r="T4821" i="4"/>
  <c r="S4821" i="4"/>
  <c r="R4821" i="4"/>
  <c r="Q4821" i="4"/>
  <c r="P4821" i="4"/>
  <c r="O4821" i="4"/>
  <c r="N4821" i="4"/>
  <c r="M4821" i="4"/>
  <c r="U4820" i="4"/>
  <c r="T4820" i="4"/>
  <c r="S4820" i="4"/>
  <c r="R4820" i="4"/>
  <c r="Q4820" i="4"/>
  <c r="P4820" i="4"/>
  <c r="O4820" i="4"/>
  <c r="N4820" i="4"/>
  <c r="M4820" i="4"/>
  <c r="U4819" i="4"/>
  <c r="T4819" i="4"/>
  <c r="S4819" i="4"/>
  <c r="R4819" i="4"/>
  <c r="Q4819" i="4"/>
  <c r="P4819" i="4"/>
  <c r="O4819" i="4"/>
  <c r="N4819" i="4"/>
  <c r="M4819" i="4"/>
  <c r="U4818" i="4"/>
  <c r="T4818" i="4"/>
  <c r="S4818" i="4"/>
  <c r="R4818" i="4"/>
  <c r="Q4818" i="4"/>
  <c r="P4818" i="4"/>
  <c r="O4818" i="4"/>
  <c r="N4818" i="4"/>
  <c r="M4818" i="4"/>
  <c r="U4817" i="4"/>
  <c r="T4817" i="4"/>
  <c r="S4817" i="4"/>
  <c r="R4817" i="4"/>
  <c r="Q4817" i="4"/>
  <c r="P4817" i="4"/>
  <c r="O4817" i="4"/>
  <c r="N4817" i="4"/>
  <c r="M4817" i="4"/>
  <c r="U4816" i="4"/>
  <c r="T4816" i="4"/>
  <c r="S4816" i="4"/>
  <c r="R4816" i="4"/>
  <c r="Q4816" i="4"/>
  <c r="P4816" i="4"/>
  <c r="O4816" i="4"/>
  <c r="N4816" i="4"/>
  <c r="M4816" i="4"/>
  <c r="U4815" i="4"/>
  <c r="T4815" i="4"/>
  <c r="S4815" i="4"/>
  <c r="R4815" i="4"/>
  <c r="Q4815" i="4"/>
  <c r="P4815" i="4"/>
  <c r="O4815" i="4"/>
  <c r="N4815" i="4"/>
  <c r="M4815" i="4"/>
  <c r="U4814" i="4"/>
  <c r="T4814" i="4"/>
  <c r="S4814" i="4"/>
  <c r="R4814" i="4"/>
  <c r="Q4814" i="4"/>
  <c r="P4814" i="4"/>
  <c r="O4814" i="4"/>
  <c r="N4814" i="4"/>
  <c r="M4814" i="4"/>
  <c r="U4813" i="4"/>
  <c r="T4813" i="4"/>
  <c r="S4813" i="4"/>
  <c r="R4813" i="4"/>
  <c r="Q4813" i="4"/>
  <c r="P4813" i="4"/>
  <c r="O4813" i="4"/>
  <c r="N4813" i="4"/>
  <c r="M4813" i="4"/>
  <c r="U4812" i="4"/>
  <c r="T4812" i="4"/>
  <c r="S4812" i="4"/>
  <c r="R4812" i="4"/>
  <c r="Q4812" i="4"/>
  <c r="P4812" i="4"/>
  <c r="O4812" i="4"/>
  <c r="N4812" i="4"/>
  <c r="M4812" i="4"/>
  <c r="U4811" i="4"/>
  <c r="T4811" i="4"/>
  <c r="S4811" i="4"/>
  <c r="R4811" i="4"/>
  <c r="Q4811" i="4"/>
  <c r="P4811" i="4"/>
  <c r="O4811" i="4"/>
  <c r="N4811" i="4"/>
  <c r="M4811" i="4"/>
  <c r="U4810" i="4"/>
  <c r="T4810" i="4"/>
  <c r="S4810" i="4"/>
  <c r="R4810" i="4"/>
  <c r="Q4810" i="4"/>
  <c r="P4810" i="4"/>
  <c r="O4810" i="4"/>
  <c r="N4810" i="4"/>
  <c r="M4810" i="4"/>
  <c r="U4809" i="4"/>
  <c r="T4809" i="4"/>
  <c r="S4809" i="4"/>
  <c r="R4809" i="4"/>
  <c r="Q4809" i="4"/>
  <c r="P4809" i="4"/>
  <c r="O4809" i="4"/>
  <c r="N4809" i="4"/>
  <c r="M4809" i="4"/>
  <c r="U4808" i="4"/>
  <c r="T4808" i="4"/>
  <c r="S4808" i="4"/>
  <c r="R4808" i="4"/>
  <c r="Q4808" i="4"/>
  <c r="P4808" i="4"/>
  <c r="O4808" i="4"/>
  <c r="N4808" i="4"/>
  <c r="M4808" i="4"/>
  <c r="U4807" i="4"/>
  <c r="T4807" i="4"/>
  <c r="S4807" i="4"/>
  <c r="R4807" i="4"/>
  <c r="Q4807" i="4"/>
  <c r="P4807" i="4"/>
  <c r="O4807" i="4"/>
  <c r="N4807" i="4"/>
  <c r="M4807" i="4"/>
  <c r="U4806" i="4"/>
  <c r="T4806" i="4"/>
  <c r="S4806" i="4"/>
  <c r="R4806" i="4"/>
  <c r="Q4806" i="4"/>
  <c r="P4806" i="4"/>
  <c r="O4806" i="4"/>
  <c r="N4806" i="4"/>
  <c r="M4806" i="4"/>
  <c r="U4805" i="4"/>
  <c r="T4805" i="4"/>
  <c r="S4805" i="4"/>
  <c r="R4805" i="4"/>
  <c r="Q4805" i="4"/>
  <c r="P4805" i="4"/>
  <c r="O4805" i="4"/>
  <c r="N4805" i="4"/>
  <c r="M4805" i="4"/>
  <c r="U4804" i="4"/>
  <c r="T4804" i="4"/>
  <c r="S4804" i="4"/>
  <c r="R4804" i="4"/>
  <c r="Q4804" i="4"/>
  <c r="P4804" i="4"/>
  <c r="O4804" i="4"/>
  <c r="N4804" i="4"/>
  <c r="M4804" i="4"/>
  <c r="U4803" i="4"/>
  <c r="T4803" i="4"/>
  <c r="S4803" i="4"/>
  <c r="R4803" i="4"/>
  <c r="Q4803" i="4"/>
  <c r="P4803" i="4"/>
  <c r="O4803" i="4"/>
  <c r="N4803" i="4"/>
  <c r="M4803" i="4"/>
  <c r="U4802" i="4"/>
  <c r="T4802" i="4"/>
  <c r="S4802" i="4"/>
  <c r="R4802" i="4"/>
  <c r="Q4802" i="4"/>
  <c r="P4802" i="4"/>
  <c r="O4802" i="4"/>
  <c r="N4802" i="4"/>
  <c r="M4802" i="4"/>
  <c r="U4801" i="4"/>
  <c r="T4801" i="4"/>
  <c r="S4801" i="4"/>
  <c r="R4801" i="4"/>
  <c r="Q4801" i="4"/>
  <c r="P4801" i="4"/>
  <c r="O4801" i="4"/>
  <c r="N4801" i="4"/>
  <c r="M4801" i="4"/>
  <c r="U4800" i="4"/>
  <c r="T4800" i="4"/>
  <c r="S4800" i="4"/>
  <c r="R4800" i="4"/>
  <c r="Q4800" i="4"/>
  <c r="P4800" i="4"/>
  <c r="O4800" i="4"/>
  <c r="N4800" i="4"/>
  <c r="M4800" i="4"/>
  <c r="U4799" i="4"/>
  <c r="T4799" i="4"/>
  <c r="S4799" i="4"/>
  <c r="R4799" i="4"/>
  <c r="Q4799" i="4"/>
  <c r="P4799" i="4"/>
  <c r="O4799" i="4"/>
  <c r="N4799" i="4"/>
  <c r="M4799" i="4"/>
  <c r="U4798" i="4"/>
  <c r="T4798" i="4"/>
  <c r="S4798" i="4"/>
  <c r="R4798" i="4"/>
  <c r="Q4798" i="4"/>
  <c r="P4798" i="4"/>
  <c r="O4798" i="4"/>
  <c r="N4798" i="4"/>
  <c r="M4798" i="4"/>
  <c r="U4797" i="4"/>
  <c r="T4797" i="4"/>
  <c r="S4797" i="4"/>
  <c r="R4797" i="4"/>
  <c r="Q4797" i="4"/>
  <c r="P4797" i="4"/>
  <c r="O4797" i="4"/>
  <c r="N4797" i="4"/>
  <c r="M4797" i="4"/>
  <c r="U4796" i="4"/>
  <c r="T4796" i="4"/>
  <c r="S4796" i="4"/>
  <c r="R4796" i="4"/>
  <c r="Q4796" i="4"/>
  <c r="P4796" i="4"/>
  <c r="O4796" i="4"/>
  <c r="N4796" i="4"/>
  <c r="M4796" i="4"/>
  <c r="U4795" i="4"/>
  <c r="T4795" i="4"/>
  <c r="S4795" i="4"/>
  <c r="R4795" i="4"/>
  <c r="Q4795" i="4"/>
  <c r="P4795" i="4"/>
  <c r="O4795" i="4"/>
  <c r="N4795" i="4"/>
  <c r="M4795" i="4"/>
  <c r="U4794" i="4"/>
  <c r="T4794" i="4"/>
  <c r="S4794" i="4"/>
  <c r="R4794" i="4"/>
  <c r="Q4794" i="4"/>
  <c r="P4794" i="4"/>
  <c r="O4794" i="4"/>
  <c r="N4794" i="4"/>
  <c r="M4794" i="4"/>
  <c r="U4793" i="4"/>
  <c r="T4793" i="4"/>
  <c r="S4793" i="4"/>
  <c r="R4793" i="4"/>
  <c r="Q4793" i="4"/>
  <c r="P4793" i="4"/>
  <c r="O4793" i="4"/>
  <c r="N4793" i="4"/>
  <c r="M4793" i="4"/>
  <c r="U4792" i="4"/>
  <c r="T4792" i="4"/>
  <c r="S4792" i="4"/>
  <c r="R4792" i="4"/>
  <c r="Q4792" i="4"/>
  <c r="P4792" i="4"/>
  <c r="O4792" i="4"/>
  <c r="N4792" i="4"/>
  <c r="M4792" i="4"/>
  <c r="U4791" i="4"/>
  <c r="T4791" i="4"/>
  <c r="S4791" i="4"/>
  <c r="R4791" i="4"/>
  <c r="Q4791" i="4"/>
  <c r="P4791" i="4"/>
  <c r="O4791" i="4"/>
  <c r="N4791" i="4"/>
  <c r="M4791" i="4"/>
  <c r="U4790" i="4"/>
  <c r="T4790" i="4"/>
  <c r="S4790" i="4"/>
  <c r="R4790" i="4"/>
  <c r="Q4790" i="4"/>
  <c r="P4790" i="4"/>
  <c r="O4790" i="4"/>
  <c r="N4790" i="4"/>
  <c r="M4790" i="4"/>
  <c r="U4789" i="4"/>
  <c r="T4789" i="4"/>
  <c r="S4789" i="4"/>
  <c r="R4789" i="4"/>
  <c r="Q4789" i="4"/>
  <c r="P4789" i="4"/>
  <c r="O4789" i="4"/>
  <c r="N4789" i="4"/>
  <c r="M4789" i="4"/>
  <c r="U4788" i="4"/>
  <c r="T4788" i="4"/>
  <c r="S4788" i="4"/>
  <c r="R4788" i="4"/>
  <c r="Q4788" i="4"/>
  <c r="P4788" i="4"/>
  <c r="O4788" i="4"/>
  <c r="N4788" i="4"/>
  <c r="M4788" i="4"/>
  <c r="U4787" i="4"/>
  <c r="T4787" i="4"/>
  <c r="S4787" i="4"/>
  <c r="R4787" i="4"/>
  <c r="Q4787" i="4"/>
  <c r="P4787" i="4"/>
  <c r="O4787" i="4"/>
  <c r="N4787" i="4"/>
  <c r="M4787" i="4"/>
  <c r="U4786" i="4"/>
  <c r="T4786" i="4"/>
  <c r="S4786" i="4"/>
  <c r="R4786" i="4"/>
  <c r="Q4786" i="4"/>
  <c r="P4786" i="4"/>
  <c r="O4786" i="4"/>
  <c r="N4786" i="4"/>
  <c r="M4786" i="4"/>
  <c r="U4785" i="4"/>
  <c r="T4785" i="4"/>
  <c r="S4785" i="4"/>
  <c r="R4785" i="4"/>
  <c r="Q4785" i="4"/>
  <c r="P4785" i="4"/>
  <c r="O4785" i="4"/>
  <c r="N4785" i="4"/>
  <c r="M4785" i="4"/>
  <c r="U4784" i="4"/>
  <c r="T4784" i="4"/>
  <c r="S4784" i="4"/>
  <c r="R4784" i="4"/>
  <c r="Q4784" i="4"/>
  <c r="P4784" i="4"/>
  <c r="O4784" i="4"/>
  <c r="N4784" i="4"/>
  <c r="M4784" i="4"/>
  <c r="U4783" i="4"/>
  <c r="T4783" i="4"/>
  <c r="S4783" i="4"/>
  <c r="R4783" i="4"/>
  <c r="Q4783" i="4"/>
  <c r="P4783" i="4"/>
  <c r="O4783" i="4"/>
  <c r="N4783" i="4"/>
  <c r="M4783" i="4"/>
  <c r="U4782" i="4"/>
  <c r="T4782" i="4"/>
  <c r="S4782" i="4"/>
  <c r="R4782" i="4"/>
  <c r="Q4782" i="4"/>
  <c r="P4782" i="4"/>
  <c r="O4782" i="4"/>
  <c r="N4782" i="4"/>
  <c r="M4782" i="4"/>
  <c r="U4781" i="4"/>
  <c r="T4781" i="4"/>
  <c r="S4781" i="4"/>
  <c r="R4781" i="4"/>
  <c r="Q4781" i="4"/>
  <c r="P4781" i="4"/>
  <c r="O4781" i="4"/>
  <c r="N4781" i="4"/>
  <c r="M4781" i="4"/>
  <c r="U4780" i="4"/>
  <c r="T4780" i="4"/>
  <c r="S4780" i="4"/>
  <c r="R4780" i="4"/>
  <c r="Q4780" i="4"/>
  <c r="P4780" i="4"/>
  <c r="O4780" i="4"/>
  <c r="N4780" i="4"/>
  <c r="M4780" i="4"/>
  <c r="U4779" i="4"/>
  <c r="T4779" i="4"/>
  <c r="S4779" i="4"/>
  <c r="R4779" i="4"/>
  <c r="Q4779" i="4"/>
  <c r="P4779" i="4"/>
  <c r="O4779" i="4"/>
  <c r="N4779" i="4"/>
  <c r="M4779" i="4"/>
  <c r="U4778" i="4"/>
  <c r="T4778" i="4"/>
  <c r="S4778" i="4"/>
  <c r="R4778" i="4"/>
  <c r="Q4778" i="4"/>
  <c r="P4778" i="4"/>
  <c r="O4778" i="4"/>
  <c r="N4778" i="4"/>
  <c r="M4778" i="4"/>
  <c r="U4777" i="4"/>
  <c r="T4777" i="4"/>
  <c r="S4777" i="4"/>
  <c r="R4777" i="4"/>
  <c r="Q4777" i="4"/>
  <c r="P4777" i="4"/>
  <c r="O4777" i="4"/>
  <c r="N4777" i="4"/>
  <c r="M4777" i="4"/>
  <c r="U4776" i="4"/>
  <c r="T4776" i="4"/>
  <c r="S4776" i="4"/>
  <c r="R4776" i="4"/>
  <c r="Q4776" i="4"/>
  <c r="P4776" i="4"/>
  <c r="O4776" i="4"/>
  <c r="N4776" i="4"/>
  <c r="M4776" i="4"/>
  <c r="U4775" i="4"/>
  <c r="T4775" i="4"/>
  <c r="S4775" i="4"/>
  <c r="R4775" i="4"/>
  <c r="Q4775" i="4"/>
  <c r="P4775" i="4"/>
  <c r="O4775" i="4"/>
  <c r="N4775" i="4"/>
  <c r="M4775" i="4"/>
  <c r="U4774" i="4"/>
  <c r="T4774" i="4"/>
  <c r="S4774" i="4"/>
  <c r="R4774" i="4"/>
  <c r="Q4774" i="4"/>
  <c r="P4774" i="4"/>
  <c r="O4774" i="4"/>
  <c r="N4774" i="4"/>
  <c r="M4774" i="4"/>
  <c r="U4773" i="4"/>
  <c r="T4773" i="4"/>
  <c r="S4773" i="4"/>
  <c r="R4773" i="4"/>
  <c r="Q4773" i="4"/>
  <c r="P4773" i="4"/>
  <c r="O4773" i="4"/>
  <c r="N4773" i="4"/>
  <c r="M4773" i="4"/>
  <c r="U4772" i="4"/>
  <c r="T4772" i="4"/>
  <c r="S4772" i="4"/>
  <c r="R4772" i="4"/>
  <c r="Q4772" i="4"/>
  <c r="P4772" i="4"/>
  <c r="O4772" i="4"/>
  <c r="N4772" i="4"/>
  <c r="M4772" i="4"/>
  <c r="U4771" i="4"/>
  <c r="T4771" i="4"/>
  <c r="S4771" i="4"/>
  <c r="R4771" i="4"/>
  <c r="Q4771" i="4"/>
  <c r="P4771" i="4"/>
  <c r="O4771" i="4"/>
  <c r="N4771" i="4"/>
  <c r="M4771" i="4"/>
  <c r="U4770" i="4"/>
  <c r="T4770" i="4"/>
  <c r="S4770" i="4"/>
  <c r="R4770" i="4"/>
  <c r="Q4770" i="4"/>
  <c r="P4770" i="4"/>
  <c r="O4770" i="4"/>
  <c r="N4770" i="4"/>
  <c r="M4770" i="4"/>
  <c r="U4769" i="4"/>
  <c r="T4769" i="4"/>
  <c r="S4769" i="4"/>
  <c r="R4769" i="4"/>
  <c r="Q4769" i="4"/>
  <c r="P4769" i="4"/>
  <c r="O4769" i="4"/>
  <c r="N4769" i="4"/>
  <c r="M4769" i="4"/>
  <c r="U4768" i="4"/>
  <c r="T4768" i="4"/>
  <c r="S4768" i="4"/>
  <c r="R4768" i="4"/>
  <c r="Q4768" i="4"/>
  <c r="P4768" i="4"/>
  <c r="O4768" i="4"/>
  <c r="N4768" i="4"/>
  <c r="M4768" i="4"/>
  <c r="U4767" i="4"/>
  <c r="T4767" i="4"/>
  <c r="S4767" i="4"/>
  <c r="R4767" i="4"/>
  <c r="Q4767" i="4"/>
  <c r="P4767" i="4"/>
  <c r="O4767" i="4"/>
  <c r="N4767" i="4"/>
  <c r="M4767" i="4"/>
  <c r="U4766" i="4"/>
  <c r="T4766" i="4"/>
  <c r="S4766" i="4"/>
  <c r="R4766" i="4"/>
  <c r="Q4766" i="4"/>
  <c r="P4766" i="4"/>
  <c r="O4766" i="4"/>
  <c r="N4766" i="4"/>
  <c r="M4766" i="4"/>
  <c r="U4765" i="4"/>
  <c r="T4765" i="4"/>
  <c r="S4765" i="4"/>
  <c r="R4765" i="4"/>
  <c r="Q4765" i="4"/>
  <c r="P4765" i="4"/>
  <c r="O4765" i="4"/>
  <c r="N4765" i="4"/>
  <c r="M4765" i="4"/>
  <c r="U4764" i="4"/>
  <c r="T4764" i="4"/>
  <c r="S4764" i="4"/>
  <c r="R4764" i="4"/>
  <c r="Q4764" i="4"/>
  <c r="P4764" i="4"/>
  <c r="O4764" i="4"/>
  <c r="N4764" i="4"/>
  <c r="M4764" i="4"/>
  <c r="U4763" i="4"/>
  <c r="T4763" i="4"/>
  <c r="S4763" i="4"/>
  <c r="R4763" i="4"/>
  <c r="Q4763" i="4"/>
  <c r="P4763" i="4"/>
  <c r="O4763" i="4"/>
  <c r="N4763" i="4"/>
  <c r="M4763" i="4"/>
  <c r="U4762" i="4"/>
  <c r="T4762" i="4"/>
  <c r="S4762" i="4"/>
  <c r="R4762" i="4"/>
  <c r="Q4762" i="4"/>
  <c r="P4762" i="4"/>
  <c r="O4762" i="4"/>
  <c r="N4762" i="4"/>
  <c r="M4762" i="4"/>
  <c r="U4761" i="4"/>
  <c r="T4761" i="4"/>
  <c r="S4761" i="4"/>
  <c r="R4761" i="4"/>
  <c r="Q4761" i="4"/>
  <c r="P4761" i="4"/>
  <c r="O4761" i="4"/>
  <c r="N4761" i="4"/>
  <c r="M4761" i="4"/>
  <c r="U4760" i="4"/>
  <c r="T4760" i="4"/>
  <c r="S4760" i="4"/>
  <c r="R4760" i="4"/>
  <c r="Q4760" i="4"/>
  <c r="P4760" i="4"/>
  <c r="O4760" i="4"/>
  <c r="N4760" i="4"/>
  <c r="M4760" i="4"/>
  <c r="U4759" i="4"/>
  <c r="T4759" i="4"/>
  <c r="S4759" i="4"/>
  <c r="R4759" i="4"/>
  <c r="Q4759" i="4"/>
  <c r="P4759" i="4"/>
  <c r="O4759" i="4"/>
  <c r="N4759" i="4"/>
  <c r="M4759" i="4"/>
  <c r="U4758" i="4"/>
  <c r="T4758" i="4"/>
  <c r="S4758" i="4"/>
  <c r="R4758" i="4"/>
  <c r="Q4758" i="4"/>
  <c r="P4758" i="4"/>
  <c r="O4758" i="4"/>
  <c r="N4758" i="4"/>
  <c r="M4758" i="4"/>
  <c r="U4757" i="4"/>
  <c r="T4757" i="4"/>
  <c r="S4757" i="4"/>
  <c r="R4757" i="4"/>
  <c r="Q4757" i="4"/>
  <c r="P4757" i="4"/>
  <c r="O4757" i="4"/>
  <c r="N4757" i="4"/>
  <c r="M4757" i="4"/>
  <c r="U4756" i="4"/>
  <c r="T4756" i="4"/>
  <c r="S4756" i="4"/>
  <c r="R4756" i="4"/>
  <c r="Q4756" i="4"/>
  <c r="P4756" i="4"/>
  <c r="O4756" i="4"/>
  <c r="N4756" i="4"/>
  <c r="M4756" i="4"/>
  <c r="U4755" i="4"/>
  <c r="T4755" i="4"/>
  <c r="S4755" i="4"/>
  <c r="R4755" i="4"/>
  <c r="Q4755" i="4"/>
  <c r="P4755" i="4"/>
  <c r="O4755" i="4"/>
  <c r="N4755" i="4"/>
  <c r="M4755" i="4"/>
  <c r="U4754" i="4"/>
  <c r="T4754" i="4"/>
  <c r="S4754" i="4"/>
  <c r="R4754" i="4"/>
  <c r="Q4754" i="4"/>
  <c r="P4754" i="4"/>
  <c r="O4754" i="4"/>
  <c r="N4754" i="4"/>
  <c r="M4754" i="4"/>
  <c r="U4753" i="4"/>
  <c r="T4753" i="4"/>
  <c r="S4753" i="4"/>
  <c r="R4753" i="4"/>
  <c r="Q4753" i="4"/>
  <c r="P4753" i="4"/>
  <c r="O4753" i="4"/>
  <c r="N4753" i="4"/>
  <c r="M4753" i="4"/>
  <c r="U4752" i="4"/>
  <c r="T4752" i="4"/>
  <c r="S4752" i="4"/>
  <c r="R4752" i="4"/>
  <c r="Q4752" i="4"/>
  <c r="P4752" i="4"/>
  <c r="O4752" i="4"/>
  <c r="N4752" i="4"/>
  <c r="M4752" i="4"/>
  <c r="U4751" i="4"/>
  <c r="T4751" i="4"/>
  <c r="S4751" i="4"/>
  <c r="R4751" i="4"/>
  <c r="Q4751" i="4"/>
  <c r="P4751" i="4"/>
  <c r="O4751" i="4"/>
  <c r="N4751" i="4"/>
  <c r="M4751" i="4"/>
  <c r="U4750" i="4"/>
  <c r="T4750" i="4"/>
  <c r="S4750" i="4"/>
  <c r="R4750" i="4"/>
  <c r="Q4750" i="4"/>
  <c r="P4750" i="4"/>
  <c r="O4750" i="4"/>
  <c r="N4750" i="4"/>
  <c r="M4750" i="4"/>
  <c r="U4749" i="4"/>
  <c r="T4749" i="4"/>
  <c r="S4749" i="4"/>
  <c r="R4749" i="4"/>
  <c r="Q4749" i="4"/>
  <c r="P4749" i="4"/>
  <c r="O4749" i="4"/>
  <c r="N4749" i="4"/>
  <c r="M4749" i="4"/>
  <c r="U4748" i="4"/>
  <c r="T4748" i="4"/>
  <c r="S4748" i="4"/>
  <c r="R4748" i="4"/>
  <c r="Q4748" i="4"/>
  <c r="P4748" i="4"/>
  <c r="O4748" i="4"/>
  <c r="N4748" i="4"/>
  <c r="M4748" i="4"/>
  <c r="U4747" i="4"/>
  <c r="T4747" i="4"/>
  <c r="S4747" i="4"/>
  <c r="R4747" i="4"/>
  <c r="Q4747" i="4"/>
  <c r="P4747" i="4"/>
  <c r="O4747" i="4"/>
  <c r="N4747" i="4"/>
  <c r="M4747" i="4"/>
  <c r="U4746" i="4"/>
  <c r="T4746" i="4"/>
  <c r="S4746" i="4"/>
  <c r="R4746" i="4"/>
  <c r="Q4746" i="4"/>
  <c r="P4746" i="4"/>
  <c r="O4746" i="4"/>
  <c r="N4746" i="4"/>
  <c r="M4746" i="4"/>
  <c r="U4745" i="4"/>
  <c r="T4745" i="4"/>
  <c r="S4745" i="4"/>
  <c r="R4745" i="4"/>
  <c r="Q4745" i="4"/>
  <c r="P4745" i="4"/>
  <c r="O4745" i="4"/>
  <c r="N4745" i="4"/>
  <c r="M4745" i="4"/>
  <c r="U4744" i="4"/>
  <c r="T4744" i="4"/>
  <c r="S4744" i="4"/>
  <c r="R4744" i="4"/>
  <c r="Q4744" i="4"/>
  <c r="P4744" i="4"/>
  <c r="O4744" i="4"/>
  <c r="N4744" i="4"/>
  <c r="M4744" i="4"/>
  <c r="U4743" i="4"/>
  <c r="T4743" i="4"/>
  <c r="S4743" i="4"/>
  <c r="R4743" i="4"/>
  <c r="Q4743" i="4"/>
  <c r="P4743" i="4"/>
  <c r="O4743" i="4"/>
  <c r="N4743" i="4"/>
  <c r="M4743" i="4"/>
  <c r="U4742" i="4"/>
  <c r="T4742" i="4"/>
  <c r="S4742" i="4"/>
  <c r="R4742" i="4"/>
  <c r="Q4742" i="4"/>
  <c r="P4742" i="4"/>
  <c r="O4742" i="4"/>
  <c r="N4742" i="4"/>
  <c r="M4742" i="4"/>
  <c r="U4741" i="4"/>
  <c r="T4741" i="4"/>
  <c r="S4741" i="4"/>
  <c r="R4741" i="4"/>
  <c r="Q4741" i="4"/>
  <c r="P4741" i="4"/>
  <c r="O4741" i="4"/>
  <c r="N4741" i="4"/>
  <c r="M4741" i="4"/>
  <c r="U4740" i="4"/>
  <c r="T4740" i="4"/>
  <c r="S4740" i="4"/>
  <c r="R4740" i="4"/>
  <c r="Q4740" i="4"/>
  <c r="P4740" i="4"/>
  <c r="O4740" i="4"/>
  <c r="N4740" i="4"/>
  <c r="M4740" i="4"/>
  <c r="U4739" i="4"/>
  <c r="T4739" i="4"/>
  <c r="S4739" i="4"/>
  <c r="R4739" i="4"/>
  <c r="Q4739" i="4"/>
  <c r="P4739" i="4"/>
  <c r="O4739" i="4"/>
  <c r="N4739" i="4"/>
  <c r="M4739" i="4"/>
  <c r="U4738" i="4"/>
  <c r="T4738" i="4"/>
  <c r="S4738" i="4"/>
  <c r="R4738" i="4"/>
  <c r="Q4738" i="4"/>
  <c r="P4738" i="4"/>
  <c r="O4738" i="4"/>
  <c r="N4738" i="4"/>
  <c r="M4738" i="4"/>
  <c r="U4737" i="4"/>
  <c r="T4737" i="4"/>
  <c r="S4737" i="4"/>
  <c r="R4737" i="4"/>
  <c r="Q4737" i="4"/>
  <c r="P4737" i="4"/>
  <c r="O4737" i="4"/>
  <c r="N4737" i="4"/>
  <c r="M4737" i="4"/>
  <c r="U4736" i="4"/>
  <c r="T4736" i="4"/>
  <c r="S4736" i="4"/>
  <c r="R4736" i="4"/>
  <c r="Q4736" i="4"/>
  <c r="P4736" i="4"/>
  <c r="O4736" i="4"/>
  <c r="N4736" i="4"/>
  <c r="M4736" i="4"/>
  <c r="U4735" i="4"/>
  <c r="T4735" i="4"/>
  <c r="S4735" i="4"/>
  <c r="R4735" i="4"/>
  <c r="Q4735" i="4"/>
  <c r="P4735" i="4"/>
  <c r="O4735" i="4"/>
  <c r="N4735" i="4"/>
  <c r="M4735" i="4"/>
  <c r="U4734" i="4"/>
  <c r="T4734" i="4"/>
  <c r="S4734" i="4"/>
  <c r="R4734" i="4"/>
  <c r="Q4734" i="4"/>
  <c r="P4734" i="4"/>
  <c r="O4734" i="4"/>
  <c r="N4734" i="4"/>
  <c r="M4734" i="4"/>
  <c r="U4733" i="4"/>
  <c r="T4733" i="4"/>
  <c r="S4733" i="4"/>
  <c r="R4733" i="4"/>
  <c r="Q4733" i="4"/>
  <c r="P4733" i="4"/>
  <c r="O4733" i="4"/>
  <c r="N4733" i="4"/>
  <c r="M4733" i="4"/>
  <c r="U4732" i="4"/>
  <c r="T4732" i="4"/>
  <c r="S4732" i="4"/>
  <c r="R4732" i="4"/>
  <c r="Q4732" i="4"/>
  <c r="P4732" i="4"/>
  <c r="O4732" i="4"/>
  <c r="N4732" i="4"/>
  <c r="M4732" i="4"/>
  <c r="U4731" i="4"/>
  <c r="T4731" i="4"/>
  <c r="S4731" i="4"/>
  <c r="R4731" i="4"/>
  <c r="Q4731" i="4"/>
  <c r="P4731" i="4"/>
  <c r="O4731" i="4"/>
  <c r="N4731" i="4"/>
  <c r="M4731" i="4"/>
  <c r="U4730" i="4"/>
  <c r="T4730" i="4"/>
  <c r="S4730" i="4"/>
  <c r="R4730" i="4"/>
  <c r="Q4730" i="4"/>
  <c r="P4730" i="4"/>
  <c r="O4730" i="4"/>
  <c r="N4730" i="4"/>
  <c r="M4730" i="4"/>
  <c r="U4729" i="4"/>
  <c r="T4729" i="4"/>
  <c r="S4729" i="4"/>
  <c r="R4729" i="4"/>
  <c r="Q4729" i="4"/>
  <c r="P4729" i="4"/>
  <c r="O4729" i="4"/>
  <c r="N4729" i="4"/>
  <c r="M4729" i="4"/>
  <c r="U4728" i="4"/>
  <c r="T4728" i="4"/>
  <c r="S4728" i="4"/>
  <c r="R4728" i="4"/>
  <c r="Q4728" i="4"/>
  <c r="P4728" i="4"/>
  <c r="O4728" i="4"/>
  <c r="N4728" i="4"/>
  <c r="M4728" i="4"/>
  <c r="U4727" i="4"/>
  <c r="T4727" i="4"/>
  <c r="S4727" i="4"/>
  <c r="R4727" i="4"/>
  <c r="Q4727" i="4"/>
  <c r="P4727" i="4"/>
  <c r="O4727" i="4"/>
  <c r="N4727" i="4"/>
  <c r="M4727" i="4"/>
  <c r="U4726" i="4"/>
  <c r="T4726" i="4"/>
  <c r="S4726" i="4"/>
  <c r="R4726" i="4"/>
  <c r="Q4726" i="4"/>
  <c r="P4726" i="4"/>
  <c r="O4726" i="4"/>
  <c r="N4726" i="4"/>
  <c r="M4726" i="4"/>
  <c r="U4725" i="4"/>
  <c r="T4725" i="4"/>
  <c r="S4725" i="4"/>
  <c r="R4725" i="4"/>
  <c r="Q4725" i="4"/>
  <c r="P4725" i="4"/>
  <c r="O4725" i="4"/>
  <c r="N4725" i="4"/>
  <c r="M4725" i="4"/>
  <c r="U4724" i="4"/>
  <c r="T4724" i="4"/>
  <c r="S4724" i="4"/>
  <c r="R4724" i="4"/>
  <c r="Q4724" i="4"/>
  <c r="P4724" i="4"/>
  <c r="O4724" i="4"/>
  <c r="N4724" i="4"/>
  <c r="M4724" i="4"/>
  <c r="U4723" i="4"/>
  <c r="T4723" i="4"/>
  <c r="S4723" i="4"/>
  <c r="R4723" i="4"/>
  <c r="Q4723" i="4"/>
  <c r="P4723" i="4"/>
  <c r="O4723" i="4"/>
  <c r="N4723" i="4"/>
  <c r="M4723" i="4"/>
  <c r="U4722" i="4"/>
  <c r="T4722" i="4"/>
  <c r="S4722" i="4"/>
  <c r="R4722" i="4"/>
  <c r="Q4722" i="4"/>
  <c r="P4722" i="4"/>
  <c r="O4722" i="4"/>
  <c r="N4722" i="4"/>
  <c r="M4722" i="4"/>
  <c r="U4721" i="4"/>
  <c r="T4721" i="4"/>
  <c r="S4721" i="4"/>
  <c r="R4721" i="4"/>
  <c r="Q4721" i="4"/>
  <c r="P4721" i="4"/>
  <c r="O4721" i="4"/>
  <c r="N4721" i="4"/>
  <c r="M4721" i="4"/>
  <c r="U4720" i="4"/>
  <c r="T4720" i="4"/>
  <c r="S4720" i="4"/>
  <c r="R4720" i="4"/>
  <c r="Q4720" i="4"/>
  <c r="P4720" i="4"/>
  <c r="O4720" i="4"/>
  <c r="N4720" i="4"/>
  <c r="M4720" i="4"/>
  <c r="U4719" i="4"/>
  <c r="T4719" i="4"/>
  <c r="S4719" i="4"/>
  <c r="R4719" i="4"/>
  <c r="Q4719" i="4"/>
  <c r="P4719" i="4"/>
  <c r="O4719" i="4"/>
  <c r="N4719" i="4"/>
  <c r="M4719" i="4"/>
  <c r="U4718" i="4"/>
  <c r="T4718" i="4"/>
  <c r="S4718" i="4"/>
  <c r="R4718" i="4"/>
  <c r="Q4718" i="4"/>
  <c r="P4718" i="4"/>
  <c r="O4718" i="4"/>
  <c r="N4718" i="4"/>
  <c r="M4718" i="4"/>
  <c r="U4717" i="4"/>
  <c r="T4717" i="4"/>
  <c r="S4717" i="4"/>
  <c r="R4717" i="4"/>
  <c r="Q4717" i="4"/>
  <c r="P4717" i="4"/>
  <c r="O4717" i="4"/>
  <c r="N4717" i="4"/>
  <c r="M4717" i="4"/>
  <c r="U4716" i="4"/>
  <c r="T4716" i="4"/>
  <c r="S4716" i="4"/>
  <c r="R4716" i="4"/>
  <c r="Q4716" i="4"/>
  <c r="P4716" i="4"/>
  <c r="O4716" i="4"/>
  <c r="N4716" i="4"/>
  <c r="M4716" i="4"/>
  <c r="U4715" i="4"/>
  <c r="T4715" i="4"/>
  <c r="S4715" i="4"/>
  <c r="R4715" i="4"/>
  <c r="Q4715" i="4"/>
  <c r="P4715" i="4"/>
  <c r="O4715" i="4"/>
  <c r="N4715" i="4"/>
  <c r="M4715" i="4"/>
  <c r="U4714" i="4"/>
  <c r="T4714" i="4"/>
  <c r="S4714" i="4"/>
  <c r="R4714" i="4"/>
  <c r="Q4714" i="4"/>
  <c r="P4714" i="4"/>
  <c r="O4714" i="4"/>
  <c r="N4714" i="4"/>
  <c r="M4714" i="4"/>
  <c r="U4713" i="4"/>
  <c r="T4713" i="4"/>
  <c r="S4713" i="4"/>
  <c r="R4713" i="4"/>
  <c r="Q4713" i="4"/>
  <c r="P4713" i="4"/>
  <c r="O4713" i="4"/>
  <c r="N4713" i="4"/>
  <c r="M4713" i="4"/>
  <c r="U4712" i="4"/>
  <c r="T4712" i="4"/>
  <c r="S4712" i="4"/>
  <c r="R4712" i="4"/>
  <c r="Q4712" i="4"/>
  <c r="P4712" i="4"/>
  <c r="O4712" i="4"/>
  <c r="N4712" i="4"/>
  <c r="M4712" i="4"/>
  <c r="U4711" i="4"/>
  <c r="T4711" i="4"/>
  <c r="S4711" i="4"/>
  <c r="R4711" i="4"/>
  <c r="Q4711" i="4"/>
  <c r="P4711" i="4"/>
  <c r="O4711" i="4"/>
  <c r="N4711" i="4"/>
  <c r="M4711" i="4"/>
  <c r="U4710" i="4"/>
  <c r="T4710" i="4"/>
  <c r="S4710" i="4"/>
  <c r="R4710" i="4"/>
  <c r="Q4710" i="4"/>
  <c r="P4710" i="4"/>
  <c r="O4710" i="4"/>
  <c r="N4710" i="4"/>
  <c r="M4710" i="4"/>
  <c r="U4709" i="4"/>
  <c r="T4709" i="4"/>
  <c r="S4709" i="4"/>
  <c r="R4709" i="4"/>
  <c r="Q4709" i="4"/>
  <c r="P4709" i="4"/>
  <c r="O4709" i="4"/>
  <c r="N4709" i="4"/>
  <c r="M4709" i="4"/>
  <c r="U4708" i="4"/>
  <c r="T4708" i="4"/>
  <c r="S4708" i="4"/>
  <c r="R4708" i="4"/>
  <c r="Q4708" i="4"/>
  <c r="P4708" i="4"/>
  <c r="O4708" i="4"/>
  <c r="N4708" i="4"/>
  <c r="M4708" i="4"/>
  <c r="U4707" i="4"/>
  <c r="T4707" i="4"/>
  <c r="S4707" i="4"/>
  <c r="R4707" i="4"/>
  <c r="Q4707" i="4"/>
  <c r="P4707" i="4"/>
  <c r="O4707" i="4"/>
  <c r="N4707" i="4"/>
  <c r="M4707" i="4"/>
  <c r="U4706" i="4"/>
  <c r="T4706" i="4"/>
  <c r="S4706" i="4"/>
  <c r="R4706" i="4"/>
  <c r="Q4706" i="4"/>
  <c r="P4706" i="4"/>
  <c r="O4706" i="4"/>
  <c r="N4706" i="4"/>
  <c r="M4706" i="4"/>
  <c r="U4705" i="4"/>
  <c r="T4705" i="4"/>
  <c r="S4705" i="4"/>
  <c r="R4705" i="4"/>
  <c r="Q4705" i="4"/>
  <c r="P4705" i="4"/>
  <c r="O4705" i="4"/>
  <c r="N4705" i="4"/>
  <c r="M4705" i="4"/>
  <c r="U4704" i="4"/>
  <c r="T4704" i="4"/>
  <c r="S4704" i="4"/>
  <c r="R4704" i="4"/>
  <c r="Q4704" i="4"/>
  <c r="P4704" i="4"/>
  <c r="O4704" i="4"/>
  <c r="N4704" i="4"/>
  <c r="M4704" i="4"/>
  <c r="U4703" i="4"/>
  <c r="T4703" i="4"/>
  <c r="S4703" i="4"/>
  <c r="R4703" i="4"/>
  <c r="Q4703" i="4"/>
  <c r="P4703" i="4"/>
  <c r="O4703" i="4"/>
  <c r="N4703" i="4"/>
  <c r="M4703" i="4"/>
  <c r="U4702" i="4"/>
  <c r="T4702" i="4"/>
  <c r="S4702" i="4"/>
  <c r="R4702" i="4"/>
  <c r="Q4702" i="4"/>
  <c r="P4702" i="4"/>
  <c r="O4702" i="4"/>
  <c r="N4702" i="4"/>
  <c r="M4702" i="4"/>
  <c r="U4701" i="4"/>
  <c r="T4701" i="4"/>
  <c r="S4701" i="4"/>
  <c r="R4701" i="4"/>
  <c r="Q4701" i="4"/>
  <c r="P4701" i="4"/>
  <c r="O4701" i="4"/>
  <c r="N4701" i="4"/>
  <c r="M4701" i="4"/>
  <c r="U4700" i="4"/>
  <c r="T4700" i="4"/>
  <c r="S4700" i="4"/>
  <c r="R4700" i="4"/>
  <c r="Q4700" i="4"/>
  <c r="P4700" i="4"/>
  <c r="O4700" i="4"/>
  <c r="N4700" i="4"/>
  <c r="M4700" i="4"/>
  <c r="U4699" i="4"/>
  <c r="T4699" i="4"/>
  <c r="S4699" i="4"/>
  <c r="R4699" i="4"/>
  <c r="Q4699" i="4"/>
  <c r="P4699" i="4"/>
  <c r="O4699" i="4"/>
  <c r="N4699" i="4"/>
  <c r="M4699" i="4"/>
  <c r="U4698" i="4"/>
  <c r="T4698" i="4"/>
  <c r="S4698" i="4"/>
  <c r="R4698" i="4"/>
  <c r="Q4698" i="4"/>
  <c r="P4698" i="4"/>
  <c r="O4698" i="4"/>
  <c r="N4698" i="4"/>
  <c r="M4698" i="4"/>
  <c r="U4697" i="4"/>
  <c r="T4697" i="4"/>
  <c r="S4697" i="4"/>
  <c r="R4697" i="4"/>
  <c r="Q4697" i="4"/>
  <c r="P4697" i="4"/>
  <c r="O4697" i="4"/>
  <c r="N4697" i="4"/>
  <c r="M4697" i="4"/>
  <c r="U4696" i="4"/>
  <c r="T4696" i="4"/>
  <c r="S4696" i="4"/>
  <c r="R4696" i="4"/>
  <c r="Q4696" i="4"/>
  <c r="P4696" i="4"/>
  <c r="O4696" i="4"/>
  <c r="N4696" i="4"/>
  <c r="M4696" i="4"/>
  <c r="U4695" i="4"/>
  <c r="T4695" i="4"/>
  <c r="S4695" i="4"/>
  <c r="R4695" i="4"/>
  <c r="Q4695" i="4"/>
  <c r="P4695" i="4"/>
  <c r="O4695" i="4"/>
  <c r="N4695" i="4"/>
  <c r="M4695" i="4"/>
  <c r="U4694" i="4"/>
  <c r="T4694" i="4"/>
  <c r="S4694" i="4"/>
  <c r="R4694" i="4"/>
  <c r="Q4694" i="4"/>
  <c r="P4694" i="4"/>
  <c r="O4694" i="4"/>
  <c r="N4694" i="4"/>
  <c r="M4694" i="4"/>
  <c r="U4693" i="4"/>
  <c r="T4693" i="4"/>
  <c r="S4693" i="4"/>
  <c r="R4693" i="4"/>
  <c r="Q4693" i="4"/>
  <c r="P4693" i="4"/>
  <c r="O4693" i="4"/>
  <c r="N4693" i="4"/>
  <c r="M4693" i="4"/>
  <c r="U4692" i="4"/>
  <c r="T4692" i="4"/>
  <c r="S4692" i="4"/>
  <c r="R4692" i="4"/>
  <c r="Q4692" i="4"/>
  <c r="P4692" i="4"/>
  <c r="O4692" i="4"/>
  <c r="N4692" i="4"/>
  <c r="M4692" i="4"/>
  <c r="U4691" i="4"/>
  <c r="T4691" i="4"/>
  <c r="S4691" i="4"/>
  <c r="R4691" i="4"/>
  <c r="Q4691" i="4"/>
  <c r="P4691" i="4"/>
  <c r="O4691" i="4"/>
  <c r="N4691" i="4"/>
  <c r="M4691" i="4"/>
  <c r="U4690" i="4"/>
  <c r="T4690" i="4"/>
  <c r="S4690" i="4"/>
  <c r="R4690" i="4"/>
  <c r="Q4690" i="4"/>
  <c r="P4690" i="4"/>
  <c r="O4690" i="4"/>
  <c r="N4690" i="4"/>
  <c r="M4690" i="4"/>
  <c r="U4689" i="4"/>
  <c r="T4689" i="4"/>
  <c r="S4689" i="4"/>
  <c r="R4689" i="4"/>
  <c r="Q4689" i="4"/>
  <c r="P4689" i="4"/>
  <c r="O4689" i="4"/>
  <c r="N4689" i="4"/>
  <c r="M4689" i="4"/>
  <c r="U4688" i="4"/>
  <c r="T4688" i="4"/>
  <c r="S4688" i="4"/>
  <c r="R4688" i="4"/>
  <c r="Q4688" i="4"/>
  <c r="P4688" i="4"/>
  <c r="O4688" i="4"/>
  <c r="N4688" i="4"/>
  <c r="M4688" i="4"/>
  <c r="U4687" i="4"/>
  <c r="T4687" i="4"/>
  <c r="S4687" i="4"/>
  <c r="R4687" i="4"/>
  <c r="Q4687" i="4"/>
  <c r="P4687" i="4"/>
  <c r="O4687" i="4"/>
  <c r="N4687" i="4"/>
  <c r="M4687" i="4"/>
  <c r="U4686" i="4"/>
  <c r="T4686" i="4"/>
  <c r="S4686" i="4"/>
  <c r="R4686" i="4"/>
  <c r="Q4686" i="4"/>
  <c r="P4686" i="4"/>
  <c r="O4686" i="4"/>
  <c r="N4686" i="4"/>
  <c r="M4686" i="4"/>
  <c r="U4685" i="4"/>
  <c r="T4685" i="4"/>
  <c r="S4685" i="4"/>
  <c r="R4685" i="4"/>
  <c r="Q4685" i="4"/>
  <c r="P4685" i="4"/>
  <c r="O4685" i="4"/>
  <c r="N4685" i="4"/>
  <c r="M4685" i="4"/>
  <c r="U4684" i="4"/>
  <c r="T4684" i="4"/>
  <c r="S4684" i="4"/>
  <c r="R4684" i="4"/>
  <c r="Q4684" i="4"/>
  <c r="P4684" i="4"/>
  <c r="O4684" i="4"/>
  <c r="N4684" i="4"/>
  <c r="M4684" i="4"/>
  <c r="U4683" i="4"/>
  <c r="T4683" i="4"/>
  <c r="S4683" i="4"/>
  <c r="R4683" i="4"/>
  <c r="Q4683" i="4"/>
  <c r="P4683" i="4"/>
  <c r="O4683" i="4"/>
  <c r="N4683" i="4"/>
  <c r="M4683" i="4"/>
  <c r="U4682" i="4"/>
  <c r="T4682" i="4"/>
  <c r="S4682" i="4"/>
  <c r="R4682" i="4"/>
  <c r="Q4682" i="4"/>
  <c r="P4682" i="4"/>
  <c r="O4682" i="4"/>
  <c r="N4682" i="4"/>
  <c r="M4682" i="4"/>
  <c r="U4681" i="4"/>
  <c r="T4681" i="4"/>
  <c r="S4681" i="4"/>
  <c r="R4681" i="4"/>
  <c r="Q4681" i="4"/>
  <c r="P4681" i="4"/>
  <c r="O4681" i="4"/>
  <c r="N4681" i="4"/>
  <c r="M4681" i="4"/>
  <c r="U4680" i="4"/>
  <c r="T4680" i="4"/>
  <c r="S4680" i="4"/>
  <c r="R4680" i="4"/>
  <c r="Q4680" i="4"/>
  <c r="P4680" i="4"/>
  <c r="O4680" i="4"/>
  <c r="N4680" i="4"/>
  <c r="M4680" i="4"/>
  <c r="U4679" i="4"/>
  <c r="T4679" i="4"/>
  <c r="S4679" i="4"/>
  <c r="R4679" i="4"/>
  <c r="Q4679" i="4"/>
  <c r="P4679" i="4"/>
  <c r="O4679" i="4"/>
  <c r="N4679" i="4"/>
  <c r="M4679" i="4"/>
  <c r="U4678" i="4"/>
  <c r="T4678" i="4"/>
  <c r="S4678" i="4"/>
  <c r="R4678" i="4"/>
  <c r="Q4678" i="4"/>
  <c r="P4678" i="4"/>
  <c r="O4678" i="4"/>
  <c r="N4678" i="4"/>
  <c r="M4678" i="4"/>
  <c r="U4677" i="4"/>
  <c r="T4677" i="4"/>
  <c r="S4677" i="4"/>
  <c r="R4677" i="4"/>
  <c r="Q4677" i="4"/>
  <c r="P4677" i="4"/>
  <c r="O4677" i="4"/>
  <c r="N4677" i="4"/>
  <c r="M4677" i="4"/>
  <c r="U4676" i="4"/>
  <c r="T4676" i="4"/>
  <c r="S4676" i="4"/>
  <c r="R4676" i="4"/>
  <c r="Q4676" i="4"/>
  <c r="P4676" i="4"/>
  <c r="O4676" i="4"/>
  <c r="N4676" i="4"/>
  <c r="M4676" i="4"/>
  <c r="U4675" i="4"/>
  <c r="T4675" i="4"/>
  <c r="S4675" i="4"/>
  <c r="R4675" i="4"/>
  <c r="Q4675" i="4"/>
  <c r="P4675" i="4"/>
  <c r="O4675" i="4"/>
  <c r="N4675" i="4"/>
  <c r="M4675" i="4"/>
  <c r="U4674" i="4"/>
  <c r="T4674" i="4"/>
  <c r="S4674" i="4"/>
  <c r="R4674" i="4"/>
  <c r="Q4674" i="4"/>
  <c r="P4674" i="4"/>
  <c r="O4674" i="4"/>
  <c r="N4674" i="4"/>
  <c r="M4674" i="4"/>
  <c r="U4673" i="4"/>
  <c r="T4673" i="4"/>
  <c r="S4673" i="4"/>
  <c r="R4673" i="4"/>
  <c r="Q4673" i="4"/>
  <c r="P4673" i="4"/>
  <c r="O4673" i="4"/>
  <c r="N4673" i="4"/>
  <c r="M4673" i="4"/>
  <c r="U4672" i="4"/>
  <c r="T4672" i="4"/>
  <c r="S4672" i="4"/>
  <c r="R4672" i="4"/>
  <c r="Q4672" i="4"/>
  <c r="P4672" i="4"/>
  <c r="O4672" i="4"/>
  <c r="N4672" i="4"/>
  <c r="M4672" i="4"/>
  <c r="U4671" i="4"/>
  <c r="T4671" i="4"/>
  <c r="S4671" i="4"/>
  <c r="R4671" i="4"/>
  <c r="Q4671" i="4"/>
  <c r="P4671" i="4"/>
  <c r="O4671" i="4"/>
  <c r="N4671" i="4"/>
  <c r="M4671" i="4"/>
  <c r="U4670" i="4"/>
  <c r="T4670" i="4"/>
  <c r="S4670" i="4"/>
  <c r="R4670" i="4"/>
  <c r="Q4670" i="4"/>
  <c r="P4670" i="4"/>
  <c r="O4670" i="4"/>
  <c r="N4670" i="4"/>
  <c r="M4670" i="4"/>
  <c r="U4669" i="4"/>
  <c r="T4669" i="4"/>
  <c r="S4669" i="4"/>
  <c r="R4669" i="4"/>
  <c r="Q4669" i="4"/>
  <c r="P4669" i="4"/>
  <c r="O4669" i="4"/>
  <c r="N4669" i="4"/>
  <c r="M4669" i="4"/>
  <c r="U4668" i="4"/>
  <c r="T4668" i="4"/>
  <c r="S4668" i="4"/>
  <c r="R4668" i="4"/>
  <c r="Q4668" i="4"/>
  <c r="P4668" i="4"/>
  <c r="O4668" i="4"/>
  <c r="N4668" i="4"/>
  <c r="M4668" i="4"/>
  <c r="U4667" i="4"/>
  <c r="T4667" i="4"/>
  <c r="S4667" i="4"/>
  <c r="R4667" i="4"/>
  <c r="Q4667" i="4"/>
  <c r="P4667" i="4"/>
  <c r="O4667" i="4"/>
  <c r="N4667" i="4"/>
  <c r="M4667" i="4"/>
  <c r="U4666" i="4"/>
  <c r="T4666" i="4"/>
  <c r="S4666" i="4"/>
  <c r="R4666" i="4"/>
  <c r="Q4666" i="4"/>
  <c r="P4666" i="4"/>
  <c r="O4666" i="4"/>
  <c r="N4666" i="4"/>
  <c r="M4666" i="4"/>
  <c r="U4665" i="4"/>
  <c r="T4665" i="4"/>
  <c r="S4665" i="4"/>
  <c r="R4665" i="4"/>
  <c r="Q4665" i="4"/>
  <c r="P4665" i="4"/>
  <c r="O4665" i="4"/>
  <c r="N4665" i="4"/>
  <c r="M4665" i="4"/>
  <c r="U4664" i="4"/>
  <c r="T4664" i="4"/>
  <c r="S4664" i="4"/>
  <c r="R4664" i="4"/>
  <c r="Q4664" i="4"/>
  <c r="P4664" i="4"/>
  <c r="O4664" i="4"/>
  <c r="N4664" i="4"/>
  <c r="M4664" i="4"/>
  <c r="U4663" i="4"/>
  <c r="T4663" i="4"/>
  <c r="S4663" i="4"/>
  <c r="R4663" i="4"/>
  <c r="Q4663" i="4"/>
  <c r="P4663" i="4"/>
  <c r="O4663" i="4"/>
  <c r="N4663" i="4"/>
  <c r="M4663" i="4"/>
  <c r="U4662" i="4"/>
  <c r="T4662" i="4"/>
  <c r="S4662" i="4"/>
  <c r="R4662" i="4"/>
  <c r="Q4662" i="4"/>
  <c r="P4662" i="4"/>
  <c r="O4662" i="4"/>
  <c r="N4662" i="4"/>
  <c r="M4662" i="4"/>
  <c r="U4661" i="4"/>
  <c r="T4661" i="4"/>
  <c r="S4661" i="4"/>
  <c r="R4661" i="4"/>
  <c r="Q4661" i="4"/>
  <c r="P4661" i="4"/>
  <c r="O4661" i="4"/>
  <c r="N4661" i="4"/>
  <c r="M4661" i="4"/>
  <c r="U4660" i="4"/>
  <c r="T4660" i="4"/>
  <c r="S4660" i="4"/>
  <c r="R4660" i="4"/>
  <c r="Q4660" i="4"/>
  <c r="P4660" i="4"/>
  <c r="O4660" i="4"/>
  <c r="N4660" i="4"/>
  <c r="M4660" i="4"/>
  <c r="U4659" i="4"/>
  <c r="T4659" i="4"/>
  <c r="S4659" i="4"/>
  <c r="R4659" i="4"/>
  <c r="Q4659" i="4"/>
  <c r="P4659" i="4"/>
  <c r="O4659" i="4"/>
  <c r="N4659" i="4"/>
  <c r="M4659" i="4"/>
  <c r="U4658" i="4"/>
  <c r="T4658" i="4"/>
  <c r="S4658" i="4"/>
  <c r="R4658" i="4"/>
  <c r="Q4658" i="4"/>
  <c r="P4658" i="4"/>
  <c r="O4658" i="4"/>
  <c r="N4658" i="4"/>
  <c r="M4658" i="4"/>
  <c r="U4657" i="4"/>
  <c r="T4657" i="4"/>
  <c r="S4657" i="4"/>
  <c r="R4657" i="4"/>
  <c r="Q4657" i="4"/>
  <c r="P4657" i="4"/>
  <c r="O4657" i="4"/>
  <c r="N4657" i="4"/>
  <c r="M4657" i="4"/>
  <c r="U4656" i="4"/>
  <c r="T4656" i="4"/>
  <c r="S4656" i="4"/>
  <c r="R4656" i="4"/>
  <c r="Q4656" i="4"/>
  <c r="P4656" i="4"/>
  <c r="O4656" i="4"/>
  <c r="N4656" i="4"/>
  <c r="M4656" i="4"/>
  <c r="U4655" i="4"/>
  <c r="T4655" i="4"/>
  <c r="S4655" i="4"/>
  <c r="R4655" i="4"/>
  <c r="Q4655" i="4"/>
  <c r="P4655" i="4"/>
  <c r="O4655" i="4"/>
  <c r="N4655" i="4"/>
  <c r="M4655" i="4"/>
  <c r="U4654" i="4"/>
  <c r="T4654" i="4"/>
  <c r="S4654" i="4"/>
  <c r="R4654" i="4"/>
  <c r="Q4654" i="4"/>
  <c r="P4654" i="4"/>
  <c r="O4654" i="4"/>
  <c r="N4654" i="4"/>
  <c r="M4654" i="4"/>
  <c r="U4653" i="4"/>
  <c r="T4653" i="4"/>
  <c r="S4653" i="4"/>
  <c r="R4653" i="4"/>
  <c r="Q4653" i="4"/>
  <c r="P4653" i="4"/>
  <c r="O4653" i="4"/>
  <c r="N4653" i="4"/>
  <c r="M4653" i="4"/>
  <c r="U4652" i="4"/>
  <c r="T4652" i="4"/>
  <c r="S4652" i="4"/>
  <c r="R4652" i="4"/>
  <c r="Q4652" i="4"/>
  <c r="P4652" i="4"/>
  <c r="O4652" i="4"/>
  <c r="N4652" i="4"/>
  <c r="M4652" i="4"/>
  <c r="U4651" i="4"/>
  <c r="T4651" i="4"/>
  <c r="S4651" i="4"/>
  <c r="R4651" i="4"/>
  <c r="Q4651" i="4"/>
  <c r="P4651" i="4"/>
  <c r="O4651" i="4"/>
  <c r="N4651" i="4"/>
  <c r="M4651" i="4"/>
  <c r="U4650" i="4"/>
  <c r="T4650" i="4"/>
  <c r="S4650" i="4"/>
  <c r="R4650" i="4"/>
  <c r="Q4650" i="4"/>
  <c r="P4650" i="4"/>
  <c r="O4650" i="4"/>
  <c r="N4650" i="4"/>
  <c r="M4650" i="4"/>
  <c r="U4649" i="4"/>
  <c r="T4649" i="4"/>
  <c r="S4649" i="4"/>
  <c r="R4649" i="4"/>
  <c r="Q4649" i="4"/>
  <c r="P4649" i="4"/>
  <c r="O4649" i="4"/>
  <c r="N4649" i="4"/>
  <c r="M4649" i="4"/>
  <c r="U4648" i="4"/>
  <c r="T4648" i="4"/>
  <c r="S4648" i="4"/>
  <c r="R4648" i="4"/>
  <c r="Q4648" i="4"/>
  <c r="P4648" i="4"/>
  <c r="O4648" i="4"/>
  <c r="N4648" i="4"/>
  <c r="M4648" i="4"/>
  <c r="U4647" i="4"/>
  <c r="T4647" i="4"/>
  <c r="S4647" i="4"/>
  <c r="R4647" i="4"/>
  <c r="Q4647" i="4"/>
  <c r="P4647" i="4"/>
  <c r="O4647" i="4"/>
  <c r="N4647" i="4"/>
  <c r="M4647" i="4"/>
  <c r="U4646" i="4"/>
  <c r="T4646" i="4"/>
  <c r="S4646" i="4"/>
  <c r="R4646" i="4"/>
  <c r="Q4646" i="4"/>
  <c r="P4646" i="4"/>
  <c r="O4646" i="4"/>
  <c r="N4646" i="4"/>
  <c r="M4646" i="4"/>
  <c r="U4645" i="4"/>
  <c r="T4645" i="4"/>
  <c r="S4645" i="4"/>
  <c r="R4645" i="4"/>
  <c r="Q4645" i="4"/>
  <c r="P4645" i="4"/>
  <c r="O4645" i="4"/>
  <c r="N4645" i="4"/>
  <c r="M4645" i="4"/>
  <c r="U4644" i="4"/>
  <c r="T4644" i="4"/>
  <c r="S4644" i="4"/>
  <c r="R4644" i="4"/>
  <c r="Q4644" i="4"/>
  <c r="P4644" i="4"/>
  <c r="O4644" i="4"/>
  <c r="N4644" i="4"/>
  <c r="M4644" i="4"/>
  <c r="U4643" i="4"/>
  <c r="T4643" i="4"/>
  <c r="S4643" i="4"/>
  <c r="R4643" i="4"/>
  <c r="Q4643" i="4"/>
  <c r="P4643" i="4"/>
  <c r="O4643" i="4"/>
  <c r="N4643" i="4"/>
  <c r="M4643" i="4"/>
  <c r="U4642" i="4"/>
  <c r="T4642" i="4"/>
  <c r="S4642" i="4"/>
  <c r="R4642" i="4"/>
  <c r="Q4642" i="4"/>
  <c r="P4642" i="4"/>
  <c r="O4642" i="4"/>
  <c r="N4642" i="4"/>
  <c r="M4642" i="4"/>
  <c r="U4641" i="4"/>
  <c r="T4641" i="4"/>
  <c r="S4641" i="4"/>
  <c r="R4641" i="4"/>
  <c r="Q4641" i="4"/>
  <c r="P4641" i="4"/>
  <c r="O4641" i="4"/>
  <c r="N4641" i="4"/>
  <c r="M4641" i="4"/>
  <c r="U4640" i="4"/>
  <c r="T4640" i="4"/>
  <c r="S4640" i="4"/>
  <c r="R4640" i="4"/>
  <c r="Q4640" i="4"/>
  <c r="P4640" i="4"/>
  <c r="O4640" i="4"/>
  <c r="N4640" i="4"/>
  <c r="M4640" i="4"/>
  <c r="U4639" i="4"/>
  <c r="T4639" i="4"/>
  <c r="S4639" i="4"/>
  <c r="R4639" i="4"/>
  <c r="Q4639" i="4"/>
  <c r="P4639" i="4"/>
  <c r="O4639" i="4"/>
  <c r="N4639" i="4"/>
  <c r="M4639" i="4"/>
  <c r="U4638" i="4"/>
  <c r="T4638" i="4"/>
  <c r="S4638" i="4"/>
  <c r="R4638" i="4"/>
  <c r="Q4638" i="4"/>
  <c r="P4638" i="4"/>
  <c r="O4638" i="4"/>
  <c r="N4638" i="4"/>
  <c r="M4638" i="4"/>
  <c r="U4637" i="4"/>
  <c r="T4637" i="4"/>
  <c r="S4637" i="4"/>
  <c r="R4637" i="4"/>
  <c r="Q4637" i="4"/>
  <c r="P4637" i="4"/>
  <c r="O4637" i="4"/>
  <c r="N4637" i="4"/>
  <c r="M4637" i="4"/>
  <c r="U4636" i="4"/>
  <c r="T4636" i="4"/>
  <c r="S4636" i="4"/>
  <c r="R4636" i="4"/>
  <c r="Q4636" i="4"/>
  <c r="P4636" i="4"/>
  <c r="O4636" i="4"/>
  <c r="N4636" i="4"/>
  <c r="M4636" i="4"/>
  <c r="U4635" i="4"/>
  <c r="T4635" i="4"/>
  <c r="S4635" i="4"/>
  <c r="R4635" i="4"/>
  <c r="Q4635" i="4"/>
  <c r="P4635" i="4"/>
  <c r="O4635" i="4"/>
  <c r="N4635" i="4"/>
  <c r="M4635" i="4"/>
  <c r="U4634" i="4"/>
  <c r="T4634" i="4"/>
  <c r="S4634" i="4"/>
  <c r="R4634" i="4"/>
  <c r="Q4634" i="4"/>
  <c r="P4634" i="4"/>
  <c r="O4634" i="4"/>
  <c r="N4634" i="4"/>
  <c r="M4634" i="4"/>
  <c r="U4633" i="4"/>
  <c r="T4633" i="4"/>
  <c r="S4633" i="4"/>
  <c r="R4633" i="4"/>
  <c r="Q4633" i="4"/>
  <c r="P4633" i="4"/>
  <c r="O4633" i="4"/>
  <c r="N4633" i="4"/>
  <c r="M4633" i="4"/>
  <c r="U4632" i="4"/>
  <c r="T4632" i="4"/>
  <c r="S4632" i="4"/>
  <c r="R4632" i="4"/>
  <c r="Q4632" i="4"/>
  <c r="P4632" i="4"/>
  <c r="O4632" i="4"/>
  <c r="N4632" i="4"/>
  <c r="M4632" i="4"/>
  <c r="U4631" i="4"/>
  <c r="T4631" i="4"/>
  <c r="S4631" i="4"/>
  <c r="R4631" i="4"/>
  <c r="Q4631" i="4"/>
  <c r="P4631" i="4"/>
  <c r="O4631" i="4"/>
  <c r="N4631" i="4"/>
  <c r="M4631" i="4"/>
  <c r="U4630" i="4"/>
  <c r="T4630" i="4"/>
  <c r="S4630" i="4"/>
  <c r="R4630" i="4"/>
  <c r="Q4630" i="4"/>
  <c r="P4630" i="4"/>
  <c r="O4630" i="4"/>
  <c r="N4630" i="4"/>
  <c r="M4630" i="4"/>
  <c r="U4629" i="4"/>
  <c r="T4629" i="4"/>
  <c r="S4629" i="4"/>
  <c r="R4629" i="4"/>
  <c r="Q4629" i="4"/>
  <c r="P4629" i="4"/>
  <c r="O4629" i="4"/>
  <c r="N4629" i="4"/>
  <c r="M4629" i="4"/>
  <c r="U4628" i="4"/>
  <c r="T4628" i="4"/>
  <c r="S4628" i="4"/>
  <c r="R4628" i="4"/>
  <c r="Q4628" i="4"/>
  <c r="P4628" i="4"/>
  <c r="O4628" i="4"/>
  <c r="N4628" i="4"/>
  <c r="M4628" i="4"/>
  <c r="U4627" i="4"/>
  <c r="T4627" i="4"/>
  <c r="S4627" i="4"/>
  <c r="R4627" i="4"/>
  <c r="Q4627" i="4"/>
  <c r="P4627" i="4"/>
  <c r="O4627" i="4"/>
  <c r="N4627" i="4"/>
  <c r="M4627" i="4"/>
  <c r="U4626" i="4"/>
  <c r="T4626" i="4"/>
  <c r="S4626" i="4"/>
  <c r="R4626" i="4"/>
  <c r="Q4626" i="4"/>
  <c r="P4626" i="4"/>
  <c r="O4626" i="4"/>
  <c r="N4626" i="4"/>
  <c r="M4626" i="4"/>
  <c r="U4625" i="4"/>
  <c r="T4625" i="4"/>
  <c r="S4625" i="4"/>
  <c r="R4625" i="4"/>
  <c r="Q4625" i="4"/>
  <c r="P4625" i="4"/>
  <c r="O4625" i="4"/>
  <c r="N4625" i="4"/>
  <c r="M4625" i="4"/>
  <c r="U4624" i="4"/>
  <c r="T4624" i="4"/>
  <c r="S4624" i="4"/>
  <c r="R4624" i="4"/>
  <c r="Q4624" i="4"/>
  <c r="P4624" i="4"/>
  <c r="O4624" i="4"/>
  <c r="N4624" i="4"/>
  <c r="M4624" i="4"/>
  <c r="U4623" i="4"/>
  <c r="T4623" i="4"/>
  <c r="S4623" i="4"/>
  <c r="R4623" i="4"/>
  <c r="Q4623" i="4"/>
  <c r="P4623" i="4"/>
  <c r="O4623" i="4"/>
  <c r="N4623" i="4"/>
  <c r="M4623" i="4"/>
  <c r="U4622" i="4"/>
  <c r="T4622" i="4"/>
  <c r="S4622" i="4"/>
  <c r="R4622" i="4"/>
  <c r="Q4622" i="4"/>
  <c r="P4622" i="4"/>
  <c r="O4622" i="4"/>
  <c r="N4622" i="4"/>
  <c r="M4622" i="4"/>
  <c r="U4621" i="4"/>
  <c r="T4621" i="4"/>
  <c r="S4621" i="4"/>
  <c r="R4621" i="4"/>
  <c r="Q4621" i="4"/>
  <c r="P4621" i="4"/>
  <c r="O4621" i="4"/>
  <c r="N4621" i="4"/>
  <c r="M4621" i="4"/>
  <c r="U4620" i="4"/>
  <c r="T4620" i="4"/>
  <c r="S4620" i="4"/>
  <c r="R4620" i="4"/>
  <c r="Q4620" i="4"/>
  <c r="P4620" i="4"/>
  <c r="O4620" i="4"/>
  <c r="N4620" i="4"/>
  <c r="M4620" i="4"/>
  <c r="U4619" i="4"/>
  <c r="T4619" i="4"/>
  <c r="S4619" i="4"/>
  <c r="R4619" i="4"/>
  <c r="Q4619" i="4"/>
  <c r="P4619" i="4"/>
  <c r="O4619" i="4"/>
  <c r="N4619" i="4"/>
  <c r="M4619" i="4"/>
  <c r="U4618" i="4"/>
  <c r="T4618" i="4"/>
  <c r="S4618" i="4"/>
  <c r="R4618" i="4"/>
  <c r="Q4618" i="4"/>
  <c r="P4618" i="4"/>
  <c r="O4618" i="4"/>
  <c r="N4618" i="4"/>
  <c r="M4618" i="4"/>
  <c r="U4617" i="4"/>
  <c r="T4617" i="4"/>
  <c r="S4617" i="4"/>
  <c r="R4617" i="4"/>
  <c r="Q4617" i="4"/>
  <c r="P4617" i="4"/>
  <c r="O4617" i="4"/>
  <c r="N4617" i="4"/>
  <c r="M4617" i="4"/>
  <c r="U4616" i="4"/>
  <c r="T4616" i="4"/>
  <c r="S4616" i="4"/>
  <c r="R4616" i="4"/>
  <c r="Q4616" i="4"/>
  <c r="P4616" i="4"/>
  <c r="O4616" i="4"/>
  <c r="N4616" i="4"/>
  <c r="M4616" i="4"/>
  <c r="U4615" i="4"/>
  <c r="T4615" i="4"/>
  <c r="S4615" i="4"/>
  <c r="R4615" i="4"/>
  <c r="Q4615" i="4"/>
  <c r="P4615" i="4"/>
  <c r="O4615" i="4"/>
  <c r="N4615" i="4"/>
  <c r="M4615" i="4"/>
  <c r="U4614" i="4"/>
  <c r="T4614" i="4"/>
  <c r="S4614" i="4"/>
  <c r="R4614" i="4"/>
  <c r="Q4614" i="4"/>
  <c r="P4614" i="4"/>
  <c r="O4614" i="4"/>
  <c r="N4614" i="4"/>
  <c r="M4614" i="4"/>
  <c r="U4613" i="4"/>
  <c r="T4613" i="4"/>
  <c r="S4613" i="4"/>
  <c r="R4613" i="4"/>
  <c r="Q4613" i="4"/>
  <c r="P4613" i="4"/>
  <c r="O4613" i="4"/>
  <c r="N4613" i="4"/>
  <c r="M4613" i="4"/>
  <c r="U4612" i="4"/>
  <c r="T4612" i="4"/>
  <c r="S4612" i="4"/>
  <c r="R4612" i="4"/>
  <c r="Q4612" i="4"/>
  <c r="P4612" i="4"/>
  <c r="O4612" i="4"/>
  <c r="N4612" i="4"/>
  <c r="M4612" i="4"/>
  <c r="U4611" i="4"/>
  <c r="T4611" i="4"/>
  <c r="S4611" i="4"/>
  <c r="R4611" i="4"/>
  <c r="Q4611" i="4"/>
  <c r="P4611" i="4"/>
  <c r="O4611" i="4"/>
  <c r="N4611" i="4"/>
  <c r="M4611" i="4"/>
  <c r="U4610" i="4"/>
  <c r="T4610" i="4"/>
  <c r="S4610" i="4"/>
  <c r="R4610" i="4"/>
  <c r="Q4610" i="4"/>
  <c r="P4610" i="4"/>
  <c r="O4610" i="4"/>
  <c r="N4610" i="4"/>
  <c r="M4610" i="4"/>
  <c r="U4609" i="4"/>
  <c r="T4609" i="4"/>
  <c r="S4609" i="4"/>
  <c r="R4609" i="4"/>
  <c r="Q4609" i="4"/>
  <c r="P4609" i="4"/>
  <c r="O4609" i="4"/>
  <c r="N4609" i="4"/>
  <c r="M4609" i="4"/>
  <c r="U4608" i="4"/>
  <c r="T4608" i="4"/>
  <c r="S4608" i="4"/>
  <c r="R4608" i="4"/>
  <c r="Q4608" i="4"/>
  <c r="P4608" i="4"/>
  <c r="O4608" i="4"/>
  <c r="N4608" i="4"/>
  <c r="M4608" i="4"/>
  <c r="U4607" i="4"/>
  <c r="T4607" i="4"/>
  <c r="S4607" i="4"/>
  <c r="R4607" i="4"/>
  <c r="Q4607" i="4"/>
  <c r="P4607" i="4"/>
  <c r="O4607" i="4"/>
  <c r="N4607" i="4"/>
  <c r="M4607" i="4"/>
  <c r="U4606" i="4"/>
  <c r="T4606" i="4"/>
  <c r="S4606" i="4"/>
  <c r="R4606" i="4"/>
  <c r="Q4606" i="4"/>
  <c r="P4606" i="4"/>
  <c r="O4606" i="4"/>
  <c r="N4606" i="4"/>
  <c r="M4606" i="4"/>
  <c r="U4605" i="4"/>
  <c r="T4605" i="4"/>
  <c r="S4605" i="4"/>
  <c r="R4605" i="4"/>
  <c r="Q4605" i="4"/>
  <c r="P4605" i="4"/>
  <c r="O4605" i="4"/>
  <c r="N4605" i="4"/>
  <c r="M4605" i="4"/>
  <c r="U4604" i="4"/>
  <c r="T4604" i="4"/>
  <c r="S4604" i="4"/>
  <c r="R4604" i="4"/>
  <c r="Q4604" i="4"/>
  <c r="P4604" i="4"/>
  <c r="O4604" i="4"/>
  <c r="N4604" i="4"/>
  <c r="M4604" i="4"/>
  <c r="U4603" i="4"/>
  <c r="T4603" i="4"/>
  <c r="S4603" i="4"/>
  <c r="R4603" i="4"/>
  <c r="Q4603" i="4"/>
  <c r="P4603" i="4"/>
  <c r="O4603" i="4"/>
  <c r="N4603" i="4"/>
  <c r="M4603" i="4"/>
  <c r="U4602" i="4"/>
  <c r="T4602" i="4"/>
  <c r="S4602" i="4"/>
  <c r="R4602" i="4"/>
  <c r="Q4602" i="4"/>
  <c r="P4602" i="4"/>
  <c r="O4602" i="4"/>
  <c r="N4602" i="4"/>
  <c r="M4602" i="4"/>
  <c r="U4601" i="4"/>
  <c r="T4601" i="4"/>
  <c r="S4601" i="4"/>
  <c r="R4601" i="4"/>
  <c r="Q4601" i="4"/>
  <c r="P4601" i="4"/>
  <c r="O4601" i="4"/>
  <c r="N4601" i="4"/>
  <c r="M4601" i="4"/>
  <c r="U4600" i="4"/>
  <c r="T4600" i="4"/>
  <c r="S4600" i="4"/>
  <c r="R4600" i="4"/>
  <c r="Q4600" i="4"/>
  <c r="P4600" i="4"/>
  <c r="O4600" i="4"/>
  <c r="N4600" i="4"/>
  <c r="M4600" i="4"/>
  <c r="U4599" i="4"/>
  <c r="T4599" i="4"/>
  <c r="S4599" i="4"/>
  <c r="R4599" i="4"/>
  <c r="Q4599" i="4"/>
  <c r="P4599" i="4"/>
  <c r="O4599" i="4"/>
  <c r="N4599" i="4"/>
  <c r="M4599" i="4"/>
  <c r="U4598" i="4"/>
  <c r="T4598" i="4"/>
  <c r="S4598" i="4"/>
  <c r="R4598" i="4"/>
  <c r="Q4598" i="4"/>
  <c r="P4598" i="4"/>
  <c r="O4598" i="4"/>
  <c r="N4598" i="4"/>
  <c r="M4598" i="4"/>
  <c r="U4597" i="4"/>
  <c r="T4597" i="4"/>
  <c r="S4597" i="4"/>
  <c r="R4597" i="4"/>
  <c r="Q4597" i="4"/>
  <c r="P4597" i="4"/>
  <c r="O4597" i="4"/>
  <c r="N4597" i="4"/>
  <c r="M4597" i="4"/>
  <c r="U4596" i="4"/>
  <c r="T4596" i="4"/>
  <c r="S4596" i="4"/>
  <c r="R4596" i="4"/>
  <c r="Q4596" i="4"/>
  <c r="P4596" i="4"/>
  <c r="O4596" i="4"/>
  <c r="N4596" i="4"/>
  <c r="M4596" i="4"/>
  <c r="U4595" i="4"/>
  <c r="T4595" i="4"/>
  <c r="S4595" i="4"/>
  <c r="R4595" i="4"/>
  <c r="Q4595" i="4"/>
  <c r="P4595" i="4"/>
  <c r="O4595" i="4"/>
  <c r="N4595" i="4"/>
  <c r="M4595" i="4"/>
  <c r="U4594" i="4"/>
  <c r="T4594" i="4"/>
  <c r="S4594" i="4"/>
  <c r="R4594" i="4"/>
  <c r="Q4594" i="4"/>
  <c r="P4594" i="4"/>
  <c r="O4594" i="4"/>
  <c r="N4594" i="4"/>
  <c r="M4594" i="4"/>
  <c r="U4593" i="4"/>
  <c r="T4593" i="4"/>
  <c r="S4593" i="4"/>
  <c r="R4593" i="4"/>
  <c r="Q4593" i="4"/>
  <c r="P4593" i="4"/>
  <c r="O4593" i="4"/>
  <c r="N4593" i="4"/>
  <c r="M4593" i="4"/>
  <c r="U4592" i="4"/>
  <c r="T4592" i="4"/>
  <c r="S4592" i="4"/>
  <c r="R4592" i="4"/>
  <c r="Q4592" i="4"/>
  <c r="P4592" i="4"/>
  <c r="O4592" i="4"/>
  <c r="N4592" i="4"/>
  <c r="M4592" i="4"/>
  <c r="U4591" i="4"/>
  <c r="T4591" i="4"/>
  <c r="S4591" i="4"/>
  <c r="R4591" i="4"/>
  <c r="Q4591" i="4"/>
  <c r="P4591" i="4"/>
  <c r="O4591" i="4"/>
  <c r="N4591" i="4"/>
  <c r="M4591" i="4"/>
  <c r="U4590" i="4"/>
  <c r="T4590" i="4"/>
  <c r="S4590" i="4"/>
  <c r="R4590" i="4"/>
  <c r="Q4590" i="4"/>
  <c r="P4590" i="4"/>
  <c r="O4590" i="4"/>
  <c r="N4590" i="4"/>
  <c r="M4590" i="4"/>
  <c r="U4589" i="4"/>
  <c r="T4589" i="4"/>
  <c r="S4589" i="4"/>
  <c r="R4589" i="4"/>
  <c r="Q4589" i="4"/>
  <c r="P4589" i="4"/>
  <c r="O4589" i="4"/>
  <c r="N4589" i="4"/>
  <c r="M4589" i="4"/>
  <c r="U4588" i="4"/>
  <c r="T4588" i="4"/>
  <c r="S4588" i="4"/>
  <c r="R4588" i="4"/>
  <c r="Q4588" i="4"/>
  <c r="P4588" i="4"/>
  <c r="O4588" i="4"/>
  <c r="N4588" i="4"/>
  <c r="M4588" i="4"/>
  <c r="U4587" i="4"/>
  <c r="T4587" i="4"/>
  <c r="S4587" i="4"/>
  <c r="R4587" i="4"/>
  <c r="Q4587" i="4"/>
  <c r="P4587" i="4"/>
  <c r="O4587" i="4"/>
  <c r="N4587" i="4"/>
  <c r="M4587" i="4"/>
  <c r="U4586" i="4"/>
  <c r="T4586" i="4"/>
  <c r="S4586" i="4"/>
  <c r="R4586" i="4"/>
  <c r="Q4586" i="4"/>
  <c r="P4586" i="4"/>
  <c r="O4586" i="4"/>
  <c r="N4586" i="4"/>
  <c r="M4586" i="4"/>
  <c r="U4585" i="4"/>
  <c r="T4585" i="4"/>
  <c r="S4585" i="4"/>
  <c r="R4585" i="4"/>
  <c r="Q4585" i="4"/>
  <c r="P4585" i="4"/>
  <c r="O4585" i="4"/>
  <c r="N4585" i="4"/>
  <c r="M4585" i="4"/>
  <c r="U4584" i="4"/>
  <c r="T4584" i="4"/>
  <c r="S4584" i="4"/>
  <c r="R4584" i="4"/>
  <c r="Q4584" i="4"/>
  <c r="P4584" i="4"/>
  <c r="O4584" i="4"/>
  <c r="N4584" i="4"/>
  <c r="M4584" i="4"/>
  <c r="U4583" i="4"/>
  <c r="T4583" i="4"/>
  <c r="S4583" i="4"/>
  <c r="R4583" i="4"/>
  <c r="Q4583" i="4"/>
  <c r="P4583" i="4"/>
  <c r="O4583" i="4"/>
  <c r="N4583" i="4"/>
  <c r="M4583" i="4"/>
  <c r="U4582" i="4"/>
  <c r="T4582" i="4"/>
  <c r="S4582" i="4"/>
  <c r="R4582" i="4"/>
  <c r="Q4582" i="4"/>
  <c r="P4582" i="4"/>
  <c r="O4582" i="4"/>
  <c r="N4582" i="4"/>
  <c r="M4582" i="4"/>
  <c r="U4581" i="4"/>
  <c r="T4581" i="4"/>
  <c r="S4581" i="4"/>
  <c r="R4581" i="4"/>
  <c r="Q4581" i="4"/>
  <c r="P4581" i="4"/>
  <c r="O4581" i="4"/>
  <c r="N4581" i="4"/>
  <c r="M4581" i="4"/>
  <c r="U4580" i="4"/>
  <c r="T4580" i="4"/>
  <c r="S4580" i="4"/>
  <c r="R4580" i="4"/>
  <c r="Q4580" i="4"/>
  <c r="P4580" i="4"/>
  <c r="O4580" i="4"/>
  <c r="N4580" i="4"/>
  <c r="M4580" i="4"/>
  <c r="U4579" i="4"/>
  <c r="T4579" i="4"/>
  <c r="S4579" i="4"/>
  <c r="R4579" i="4"/>
  <c r="Q4579" i="4"/>
  <c r="P4579" i="4"/>
  <c r="O4579" i="4"/>
  <c r="N4579" i="4"/>
  <c r="M4579" i="4"/>
  <c r="U4578" i="4"/>
  <c r="T4578" i="4"/>
  <c r="S4578" i="4"/>
  <c r="R4578" i="4"/>
  <c r="Q4578" i="4"/>
  <c r="P4578" i="4"/>
  <c r="O4578" i="4"/>
  <c r="N4578" i="4"/>
  <c r="M4578" i="4"/>
  <c r="U4577" i="4"/>
  <c r="T4577" i="4"/>
  <c r="S4577" i="4"/>
  <c r="R4577" i="4"/>
  <c r="Q4577" i="4"/>
  <c r="P4577" i="4"/>
  <c r="O4577" i="4"/>
  <c r="N4577" i="4"/>
  <c r="M4577" i="4"/>
  <c r="U4576" i="4"/>
  <c r="T4576" i="4"/>
  <c r="S4576" i="4"/>
  <c r="R4576" i="4"/>
  <c r="Q4576" i="4"/>
  <c r="P4576" i="4"/>
  <c r="O4576" i="4"/>
  <c r="N4576" i="4"/>
  <c r="M4576" i="4"/>
  <c r="U4575" i="4"/>
  <c r="T4575" i="4"/>
  <c r="S4575" i="4"/>
  <c r="R4575" i="4"/>
  <c r="Q4575" i="4"/>
  <c r="P4575" i="4"/>
  <c r="O4575" i="4"/>
  <c r="N4575" i="4"/>
  <c r="M4575" i="4"/>
  <c r="U4574" i="4"/>
  <c r="T4574" i="4"/>
  <c r="S4574" i="4"/>
  <c r="R4574" i="4"/>
  <c r="Q4574" i="4"/>
  <c r="P4574" i="4"/>
  <c r="O4574" i="4"/>
  <c r="N4574" i="4"/>
  <c r="M4574" i="4"/>
  <c r="U4573" i="4"/>
  <c r="T4573" i="4"/>
  <c r="S4573" i="4"/>
  <c r="R4573" i="4"/>
  <c r="Q4573" i="4"/>
  <c r="P4573" i="4"/>
  <c r="O4573" i="4"/>
  <c r="N4573" i="4"/>
  <c r="M4573" i="4"/>
  <c r="U4572" i="4"/>
  <c r="T4572" i="4"/>
  <c r="S4572" i="4"/>
  <c r="R4572" i="4"/>
  <c r="Q4572" i="4"/>
  <c r="P4572" i="4"/>
  <c r="O4572" i="4"/>
  <c r="N4572" i="4"/>
  <c r="M4572" i="4"/>
  <c r="U4571" i="4"/>
  <c r="T4571" i="4"/>
  <c r="S4571" i="4"/>
  <c r="R4571" i="4"/>
  <c r="Q4571" i="4"/>
  <c r="P4571" i="4"/>
  <c r="O4571" i="4"/>
  <c r="N4571" i="4"/>
  <c r="M4571" i="4"/>
  <c r="U4570" i="4"/>
  <c r="T4570" i="4"/>
  <c r="S4570" i="4"/>
  <c r="R4570" i="4"/>
  <c r="Q4570" i="4"/>
  <c r="P4570" i="4"/>
  <c r="O4570" i="4"/>
  <c r="N4570" i="4"/>
  <c r="M4570" i="4"/>
  <c r="U4569" i="4"/>
  <c r="T4569" i="4"/>
  <c r="S4569" i="4"/>
  <c r="R4569" i="4"/>
  <c r="Q4569" i="4"/>
  <c r="P4569" i="4"/>
  <c r="O4569" i="4"/>
  <c r="N4569" i="4"/>
  <c r="M4569" i="4"/>
  <c r="U4568" i="4"/>
  <c r="T4568" i="4"/>
  <c r="S4568" i="4"/>
  <c r="R4568" i="4"/>
  <c r="Q4568" i="4"/>
  <c r="P4568" i="4"/>
  <c r="O4568" i="4"/>
  <c r="N4568" i="4"/>
  <c r="M4568" i="4"/>
  <c r="U4567" i="4"/>
  <c r="T4567" i="4"/>
  <c r="S4567" i="4"/>
  <c r="R4567" i="4"/>
  <c r="Q4567" i="4"/>
  <c r="P4567" i="4"/>
  <c r="O4567" i="4"/>
  <c r="N4567" i="4"/>
  <c r="M4567" i="4"/>
  <c r="U4566" i="4"/>
  <c r="T4566" i="4"/>
  <c r="S4566" i="4"/>
  <c r="R4566" i="4"/>
  <c r="Q4566" i="4"/>
  <c r="P4566" i="4"/>
  <c r="O4566" i="4"/>
  <c r="N4566" i="4"/>
  <c r="M4566" i="4"/>
  <c r="U4565" i="4"/>
  <c r="T4565" i="4"/>
  <c r="S4565" i="4"/>
  <c r="R4565" i="4"/>
  <c r="Q4565" i="4"/>
  <c r="P4565" i="4"/>
  <c r="O4565" i="4"/>
  <c r="N4565" i="4"/>
  <c r="M4565" i="4"/>
  <c r="U4564" i="4"/>
  <c r="T4564" i="4"/>
  <c r="S4564" i="4"/>
  <c r="R4564" i="4"/>
  <c r="Q4564" i="4"/>
  <c r="P4564" i="4"/>
  <c r="O4564" i="4"/>
  <c r="N4564" i="4"/>
  <c r="M4564" i="4"/>
  <c r="U4563" i="4"/>
  <c r="T4563" i="4"/>
  <c r="S4563" i="4"/>
  <c r="R4563" i="4"/>
  <c r="Q4563" i="4"/>
  <c r="P4563" i="4"/>
  <c r="O4563" i="4"/>
  <c r="N4563" i="4"/>
  <c r="M4563" i="4"/>
  <c r="U4562" i="4"/>
  <c r="T4562" i="4"/>
  <c r="S4562" i="4"/>
  <c r="R4562" i="4"/>
  <c r="Q4562" i="4"/>
  <c r="P4562" i="4"/>
  <c r="O4562" i="4"/>
  <c r="N4562" i="4"/>
  <c r="M4562" i="4"/>
  <c r="U4561" i="4"/>
  <c r="T4561" i="4"/>
  <c r="S4561" i="4"/>
  <c r="R4561" i="4"/>
  <c r="Q4561" i="4"/>
  <c r="P4561" i="4"/>
  <c r="O4561" i="4"/>
  <c r="N4561" i="4"/>
  <c r="M4561" i="4"/>
  <c r="U4560" i="4"/>
  <c r="T4560" i="4"/>
  <c r="S4560" i="4"/>
  <c r="R4560" i="4"/>
  <c r="Q4560" i="4"/>
  <c r="P4560" i="4"/>
  <c r="O4560" i="4"/>
  <c r="N4560" i="4"/>
  <c r="M4560" i="4"/>
  <c r="U4559" i="4"/>
  <c r="T4559" i="4"/>
  <c r="S4559" i="4"/>
  <c r="R4559" i="4"/>
  <c r="Q4559" i="4"/>
  <c r="P4559" i="4"/>
  <c r="O4559" i="4"/>
  <c r="N4559" i="4"/>
  <c r="M4559" i="4"/>
  <c r="U4558" i="4"/>
  <c r="T4558" i="4"/>
  <c r="S4558" i="4"/>
  <c r="R4558" i="4"/>
  <c r="Q4558" i="4"/>
  <c r="P4558" i="4"/>
  <c r="O4558" i="4"/>
  <c r="N4558" i="4"/>
  <c r="M4558" i="4"/>
  <c r="U4557" i="4"/>
  <c r="T4557" i="4"/>
  <c r="S4557" i="4"/>
  <c r="R4557" i="4"/>
  <c r="Q4557" i="4"/>
  <c r="P4557" i="4"/>
  <c r="O4557" i="4"/>
  <c r="N4557" i="4"/>
  <c r="M4557" i="4"/>
  <c r="U4556" i="4"/>
  <c r="T4556" i="4"/>
  <c r="S4556" i="4"/>
  <c r="R4556" i="4"/>
  <c r="Q4556" i="4"/>
  <c r="P4556" i="4"/>
  <c r="O4556" i="4"/>
  <c r="N4556" i="4"/>
  <c r="M4556" i="4"/>
  <c r="U4555" i="4"/>
  <c r="T4555" i="4"/>
  <c r="S4555" i="4"/>
  <c r="R4555" i="4"/>
  <c r="Q4555" i="4"/>
  <c r="P4555" i="4"/>
  <c r="O4555" i="4"/>
  <c r="N4555" i="4"/>
  <c r="M4555" i="4"/>
  <c r="U4554" i="4"/>
  <c r="T4554" i="4"/>
  <c r="S4554" i="4"/>
  <c r="R4554" i="4"/>
  <c r="Q4554" i="4"/>
  <c r="P4554" i="4"/>
  <c r="O4554" i="4"/>
  <c r="N4554" i="4"/>
  <c r="M4554" i="4"/>
  <c r="U4553" i="4"/>
  <c r="T4553" i="4"/>
  <c r="S4553" i="4"/>
  <c r="R4553" i="4"/>
  <c r="Q4553" i="4"/>
  <c r="P4553" i="4"/>
  <c r="O4553" i="4"/>
  <c r="N4553" i="4"/>
  <c r="M4553" i="4"/>
  <c r="U4552" i="4"/>
  <c r="T4552" i="4"/>
  <c r="S4552" i="4"/>
  <c r="R4552" i="4"/>
  <c r="Q4552" i="4"/>
  <c r="P4552" i="4"/>
  <c r="O4552" i="4"/>
  <c r="N4552" i="4"/>
  <c r="M4552" i="4"/>
  <c r="U4551" i="4"/>
  <c r="T4551" i="4"/>
  <c r="S4551" i="4"/>
  <c r="R4551" i="4"/>
  <c r="Q4551" i="4"/>
  <c r="P4551" i="4"/>
  <c r="O4551" i="4"/>
  <c r="N4551" i="4"/>
  <c r="M4551" i="4"/>
  <c r="U4550" i="4"/>
  <c r="T4550" i="4"/>
  <c r="S4550" i="4"/>
  <c r="R4550" i="4"/>
  <c r="Q4550" i="4"/>
  <c r="P4550" i="4"/>
  <c r="O4550" i="4"/>
  <c r="N4550" i="4"/>
  <c r="M4550" i="4"/>
  <c r="U4549" i="4"/>
  <c r="T4549" i="4"/>
  <c r="S4549" i="4"/>
  <c r="R4549" i="4"/>
  <c r="Q4549" i="4"/>
  <c r="P4549" i="4"/>
  <c r="O4549" i="4"/>
  <c r="N4549" i="4"/>
  <c r="M4549" i="4"/>
  <c r="U4548" i="4"/>
  <c r="T4548" i="4"/>
  <c r="S4548" i="4"/>
  <c r="R4548" i="4"/>
  <c r="Q4548" i="4"/>
  <c r="P4548" i="4"/>
  <c r="O4548" i="4"/>
  <c r="N4548" i="4"/>
  <c r="M4548" i="4"/>
  <c r="U4547" i="4"/>
  <c r="T4547" i="4"/>
  <c r="S4547" i="4"/>
  <c r="R4547" i="4"/>
  <c r="Q4547" i="4"/>
  <c r="P4547" i="4"/>
  <c r="O4547" i="4"/>
  <c r="N4547" i="4"/>
  <c r="M4547" i="4"/>
  <c r="U4546" i="4"/>
  <c r="T4546" i="4"/>
  <c r="S4546" i="4"/>
  <c r="R4546" i="4"/>
  <c r="Q4546" i="4"/>
  <c r="P4546" i="4"/>
  <c r="O4546" i="4"/>
  <c r="N4546" i="4"/>
  <c r="M4546" i="4"/>
  <c r="U4545" i="4"/>
  <c r="T4545" i="4"/>
  <c r="S4545" i="4"/>
  <c r="R4545" i="4"/>
  <c r="Q4545" i="4"/>
  <c r="P4545" i="4"/>
  <c r="O4545" i="4"/>
  <c r="N4545" i="4"/>
  <c r="M4545" i="4"/>
  <c r="U4544" i="4"/>
  <c r="T4544" i="4"/>
  <c r="S4544" i="4"/>
  <c r="R4544" i="4"/>
  <c r="Q4544" i="4"/>
  <c r="P4544" i="4"/>
  <c r="O4544" i="4"/>
  <c r="N4544" i="4"/>
  <c r="M4544" i="4"/>
  <c r="U4543" i="4"/>
  <c r="T4543" i="4"/>
  <c r="S4543" i="4"/>
  <c r="R4543" i="4"/>
  <c r="Q4543" i="4"/>
  <c r="P4543" i="4"/>
  <c r="O4543" i="4"/>
  <c r="N4543" i="4"/>
  <c r="M4543" i="4"/>
  <c r="U4542" i="4"/>
  <c r="T4542" i="4"/>
  <c r="S4542" i="4"/>
  <c r="R4542" i="4"/>
  <c r="Q4542" i="4"/>
  <c r="P4542" i="4"/>
  <c r="O4542" i="4"/>
  <c r="N4542" i="4"/>
  <c r="M4542" i="4"/>
  <c r="U4541" i="4"/>
  <c r="T4541" i="4"/>
  <c r="S4541" i="4"/>
  <c r="R4541" i="4"/>
  <c r="Q4541" i="4"/>
  <c r="P4541" i="4"/>
  <c r="O4541" i="4"/>
  <c r="N4541" i="4"/>
  <c r="M4541" i="4"/>
  <c r="U4540" i="4"/>
  <c r="T4540" i="4"/>
  <c r="S4540" i="4"/>
  <c r="R4540" i="4"/>
  <c r="Q4540" i="4"/>
  <c r="P4540" i="4"/>
  <c r="O4540" i="4"/>
  <c r="N4540" i="4"/>
  <c r="M4540" i="4"/>
  <c r="U4539" i="4"/>
  <c r="T4539" i="4"/>
  <c r="S4539" i="4"/>
  <c r="R4539" i="4"/>
  <c r="Q4539" i="4"/>
  <c r="P4539" i="4"/>
  <c r="O4539" i="4"/>
  <c r="N4539" i="4"/>
  <c r="M4539" i="4"/>
  <c r="U4538" i="4"/>
  <c r="T4538" i="4"/>
  <c r="S4538" i="4"/>
  <c r="R4538" i="4"/>
  <c r="Q4538" i="4"/>
  <c r="P4538" i="4"/>
  <c r="O4538" i="4"/>
  <c r="N4538" i="4"/>
  <c r="M4538" i="4"/>
  <c r="U4537" i="4"/>
  <c r="T4537" i="4"/>
  <c r="S4537" i="4"/>
  <c r="R4537" i="4"/>
  <c r="Q4537" i="4"/>
  <c r="P4537" i="4"/>
  <c r="O4537" i="4"/>
  <c r="N4537" i="4"/>
  <c r="M4537" i="4"/>
  <c r="U4536" i="4"/>
  <c r="T4536" i="4"/>
  <c r="S4536" i="4"/>
  <c r="R4536" i="4"/>
  <c r="Q4536" i="4"/>
  <c r="P4536" i="4"/>
  <c r="O4536" i="4"/>
  <c r="N4536" i="4"/>
  <c r="M4536" i="4"/>
  <c r="U4535" i="4"/>
  <c r="T4535" i="4"/>
  <c r="S4535" i="4"/>
  <c r="R4535" i="4"/>
  <c r="Q4535" i="4"/>
  <c r="P4535" i="4"/>
  <c r="O4535" i="4"/>
  <c r="N4535" i="4"/>
  <c r="M4535" i="4"/>
  <c r="U4534" i="4"/>
  <c r="T4534" i="4"/>
  <c r="S4534" i="4"/>
  <c r="R4534" i="4"/>
  <c r="Q4534" i="4"/>
  <c r="P4534" i="4"/>
  <c r="O4534" i="4"/>
  <c r="N4534" i="4"/>
  <c r="M4534" i="4"/>
  <c r="U4533" i="4"/>
  <c r="T4533" i="4"/>
  <c r="S4533" i="4"/>
  <c r="R4533" i="4"/>
  <c r="Q4533" i="4"/>
  <c r="P4533" i="4"/>
  <c r="O4533" i="4"/>
  <c r="N4533" i="4"/>
  <c r="M4533" i="4"/>
  <c r="U4532" i="4"/>
  <c r="T4532" i="4"/>
  <c r="S4532" i="4"/>
  <c r="R4532" i="4"/>
  <c r="Q4532" i="4"/>
  <c r="P4532" i="4"/>
  <c r="O4532" i="4"/>
  <c r="N4532" i="4"/>
  <c r="M4532" i="4"/>
  <c r="U4531" i="4"/>
  <c r="T4531" i="4"/>
  <c r="S4531" i="4"/>
  <c r="R4531" i="4"/>
  <c r="Q4531" i="4"/>
  <c r="P4531" i="4"/>
  <c r="O4531" i="4"/>
  <c r="N4531" i="4"/>
  <c r="M4531" i="4"/>
  <c r="U4530" i="4"/>
  <c r="T4530" i="4"/>
  <c r="S4530" i="4"/>
  <c r="R4530" i="4"/>
  <c r="Q4530" i="4"/>
  <c r="P4530" i="4"/>
  <c r="O4530" i="4"/>
  <c r="N4530" i="4"/>
  <c r="M4530" i="4"/>
  <c r="U4529" i="4"/>
  <c r="T4529" i="4"/>
  <c r="S4529" i="4"/>
  <c r="R4529" i="4"/>
  <c r="Q4529" i="4"/>
  <c r="P4529" i="4"/>
  <c r="O4529" i="4"/>
  <c r="N4529" i="4"/>
  <c r="M4529" i="4"/>
  <c r="U4528" i="4"/>
  <c r="T4528" i="4"/>
  <c r="S4528" i="4"/>
  <c r="R4528" i="4"/>
  <c r="Q4528" i="4"/>
  <c r="P4528" i="4"/>
  <c r="O4528" i="4"/>
  <c r="N4528" i="4"/>
  <c r="M4528" i="4"/>
  <c r="U4527" i="4"/>
  <c r="T4527" i="4"/>
  <c r="S4527" i="4"/>
  <c r="R4527" i="4"/>
  <c r="Q4527" i="4"/>
  <c r="P4527" i="4"/>
  <c r="O4527" i="4"/>
  <c r="N4527" i="4"/>
  <c r="M4527" i="4"/>
  <c r="U4526" i="4"/>
  <c r="T4526" i="4"/>
  <c r="S4526" i="4"/>
  <c r="R4526" i="4"/>
  <c r="Q4526" i="4"/>
  <c r="P4526" i="4"/>
  <c r="O4526" i="4"/>
  <c r="N4526" i="4"/>
  <c r="M4526" i="4"/>
  <c r="U4525" i="4"/>
  <c r="T4525" i="4"/>
  <c r="S4525" i="4"/>
  <c r="R4525" i="4"/>
  <c r="Q4525" i="4"/>
  <c r="P4525" i="4"/>
  <c r="O4525" i="4"/>
  <c r="N4525" i="4"/>
  <c r="M4525" i="4"/>
  <c r="U4524" i="4"/>
  <c r="T4524" i="4"/>
  <c r="S4524" i="4"/>
  <c r="R4524" i="4"/>
  <c r="Q4524" i="4"/>
  <c r="P4524" i="4"/>
  <c r="O4524" i="4"/>
  <c r="N4524" i="4"/>
  <c r="M4524" i="4"/>
  <c r="U4523" i="4"/>
  <c r="T4523" i="4"/>
  <c r="S4523" i="4"/>
  <c r="R4523" i="4"/>
  <c r="Q4523" i="4"/>
  <c r="P4523" i="4"/>
  <c r="O4523" i="4"/>
  <c r="N4523" i="4"/>
  <c r="M4523" i="4"/>
  <c r="U4522" i="4"/>
  <c r="T4522" i="4"/>
  <c r="S4522" i="4"/>
  <c r="R4522" i="4"/>
  <c r="Q4522" i="4"/>
  <c r="P4522" i="4"/>
  <c r="O4522" i="4"/>
  <c r="N4522" i="4"/>
  <c r="M4522" i="4"/>
  <c r="U4521" i="4"/>
  <c r="T4521" i="4"/>
  <c r="S4521" i="4"/>
  <c r="R4521" i="4"/>
  <c r="Q4521" i="4"/>
  <c r="P4521" i="4"/>
  <c r="O4521" i="4"/>
  <c r="N4521" i="4"/>
  <c r="M4521" i="4"/>
  <c r="U4520" i="4"/>
  <c r="T4520" i="4"/>
  <c r="S4520" i="4"/>
  <c r="R4520" i="4"/>
  <c r="Q4520" i="4"/>
  <c r="P4520" i="4"/>
  <c r="O4520" i="4"/>
  <c r="N4520" i="4"/>
  <c r="M4520" i="4"/>
  <c r="U4519" i="4"/>
  <c r="T4519" i="4"/>
  <c r="S4519" i="4"/>
  <c r="R4519" i="4"/>
  <c r="Q4519" i="4"/>
  <c r="P4519" i="4"/>
  <c r="O4519" i="4"/>
  <c r="N4519" i="4"/>
  <c r="M4519" i="4"/>
  <c r="U4518" i="4"/>
  <c r="T4518" i="4"/>
  <c r="S4518" i="4"/>
  <c r="R4518" i="4"/>
  <c r="Q4518" i="4"/>
  <c r="P4518" i="4"/>
  <c r="O4518" i="4"/>
  <c r="N4518" i="4"/>
  <c r="M4518" i="4"/>
  <c r="U4517" i="4"/>
  <c r="T4517" i="4"/>
  <c r="S4517" i="4"/>
  <c r="R4517" i="4"/>
  <c r="Q4517" i="4"/>
  <c r="P4517" i="4"/>
  <c r="O4517" i="4"/>
  <c r="N4517" i="4"/>
  <c r="M4517" i="4"/>
  <c r="U4516" i="4"/>
  <c r="T4516" i="4"/>
  <c r="S4516" i="4"/>
  <c r="R4516" i="4"/>
  <c r="Q4516" i="4"/>
  <c r="P4516" i="4"/>
  <c r="O4516" i="4"/>
  <c r="N4516" i="4"/>
  <c r="M4516" i="4"/>
  <c r="U4515" i="4"/>
  <c r="T4515" i="4"/>
  <c r="S4515" i="4"/>
  <c r="R4515" i="4"/>
  <c r="Q4515" i="4"/>
  <c r="P4515" i="4"/>
  <c r="O4515" i="4"/>
  <c r="N4515" i="4"/>
  <c r="M4515" i="4"/>
  <c r="U4514" i="4"/>
  <c r="T4514" i="4"/>
  <c r="S4514" i="4"/>
  <c r="R4514" i="4"/>
  <c r="Q4514" i="4"/>
  <c r="P4514" i="4"/>
  <c r="O4514" i="4"/>
  <c r="N4514" i="4"/>
  <c r="M4514" i="4"/>
  <c r="U4513" i="4"/>
  <c r="T4513" i="4"/>
  <c r="S4513" i="4"/>
  <c r="R4513" i="4"/>
  <c r="Q4513" i="4"/>
  <c r="P4513" i="4"/>
  <c r="O4513" i="4"/>
  <c r="N4513" i="4"/>
  <c r="M4513" i="4"/>
  <c r="U4512" i="4"/>
  <c r="T4512" i="4"/>
  <c r="S4512" i="4"/>
  <c r="R4512" i="4"/>
  <c r="Q4512" i="4"/>
  <c r="P4512" i="4"/>
  <c r="O4512" i="4"/>
  <c r="N4512" i="4"/>
  <c r="M4512" i="4"/>
  <c r="U4511" i="4"/>
  <c r="T4511" i="4"/>
  <c r="S4511" i="4"/>
  <c r="R4511" i="4"/>
  <c r="Q4511" i="4"/>
  <c r="P4511" i="4"/>
  <c r="O4511" i="4"/>
  <c r="N4511" i="4"/>
  <c r="M4511" i="4"/>
  <c r="U4510" i="4"/>
  <c r="T4510" i="4"/>
  <c r="S4510" i="4"/>
  <c r="R4510" i="4"/>
  <c r="Q4510" i="4"/>
  <c r="P4510" i="4"/>
  <c r="O4510" i="4"/>
  <c r="N4510" i="4"/>
  <c r="M4510" i="4"/>
  <c r="U4509" i="4"/>
  <c r="T4509" i="4"/>
  <c r="S4509" i="4"/>
  <c r="R4509" i="4"/>
  <c r="Q4509" i="4"/>
  <c r="P4509" i="4"/>
  <c r="O4509" i="4"/>
  <c r="N4509" i="4"/>
  <c r="M4509" i="4"/>
  <c r="U4508" i="4"/>
  <c r="T4508" i="4"/>
  <c r="S4508" i="4"/>
  <c r="R4508" i="4"/>
  <c r="Q4508" i="4"/>
  <c r="P4508" i="4"/>
  <c r="O4508" i="4"/>
  <c r="N4508" i="4"/>
  <c r="M4508" i="4"/>
  <c r="U4507" i="4"/>
  <c r="T4507" i="4"/>
  <c r="S4507" i="4"/>
  <c r="R4507" i="4"/>
  <c r="Q4507" i="4"/>
  <c r="P4507" i="4"/>
  <c r="O4507" i="4"/>
  <c r="N4507" i="4"/>
  <c r="M4507" i="4"/>
  <c r="U4506" i="4"/>
  <c r="T4506" i="4"/>
  <c r="S4506" i="4"/>
  <c r="R4506" i="4"/>
  <c r="Q4506" i="4"/>
  <c r="P4506" i="4"/>
  <c r="O4506" i="4"/>
  <c r="N4506" i="4"/>
  <c r="M4506" i="4"/>
  <c r="U4505" i="4"/>
  <c r="T4505" i="4"/>
  <c r="S4505" i="4"/>
  <c r="R4505" i="4"/>
  <c r="Q4505" i="4"/>
  <c r="P4505" i="4"/>
  <c r="O4505" i="4"/>
  <c r="N4505" i="4"/>
  <c r="M4505" i="4"/>
  <c r="U4504" i="4"/>
  <c r="T4504" i="4"/>
  <c r="S4504" i="4"/>
  <c r="R4504" i="4"/>
  <c r="Q4504" i="4"/>
  <c r="P4504" i="4"/>
  <c r="O4504" i="4"/>
  <c r="N4504" i="4"/>
  <c r="M4504" i="4"/>
  <c r="U4503" i="4"/>
  <c r="T4503" i="4"/>
  <c r="S4503" i="4"/>
  <c r="R4503" i="4"/>
  <c r="Q4503" i="4"/>
  <c r="P4503" i="4"/>
  <c r="O4503" i="4"/>
  <c r="N4503" i="4"/>
  <c r="M4503" i="4"/>
  <c r="U4502" i="4"/>
  <c r="T4502" i="4"/>
  <c r="S4502" i="4"/>
  <c r="R4502" i="4"/>
  <c r="Q4502" i="4"/>
  <c r="P4502" i="4"/>
  <c r="O4502" i="4"/>
  <c r="N4502" i="4"/>
  <c r="M4502" i="4"/>
  <c r="U4501" i="4"/>
  <c r="T4501" i="4"/>
  <c r="S4501" i="4"/>
  <c r="R4501" i="4"/>
  <c r="Q4501" i="4"/>
  <c r="P4501" i="4"/>
  <c r="O4501" i="4"/>
  <c r="N4501" i="4"/>
  <c r="M4501" i="4"/>
  <c r="U4500" i="4"/>
  <c r="T4500" i="4"/>
  <c r="S4500" i="4"/>
  <c r="R4500" i="4"/>
  <c r="Q4500" i="4"/>
  <c r="P4500" i="4"/>
  <c r="O4500" i="4"/>
  <c r="N4500" i="4"/>
  <c r="M4500" i="4"/>
  <c r="U4499" i="4"/>
  <c r="T4499" i="4"/>
  <c r="S4499" i="4"/>
  <c r="R4499" i="4"/>
  <c r="Q4499" i="4"/>
  <c r="P4499" i="4"/>
  <c r="O4499" i="4"/>
  <c r="N4499" i="4"/>
  <c r="M4499" i="4"/>
  <c r="U4498" i="4"/>
  <c r="T4498" i="4"/>
  <c r="S4498" i="4"/>
  <c r="R4498" i="4"/>
  <c r="Q4498" i="4"/>
  <c r="P4498" i="4"/>
  <c r="O4498" i="4"/>
  <c r="N4498" i="4"/>
  <c r="M4498" i="4"/>
  <c r="U4497" i="4"/>
  <c r="T4497" i="4"/>
  <c r="S4497" i="4"/>
  <c r="R4497" i="4"/>
  <c r="Q4497" i="4"/>
  <c r="P4497" i="4"/>
  <c r="O4497" i="4"/>
  <c r="N4497" i="4"/>
  <c r="M4497" i="4"/>
  <c r="U4496" i="4"/>
  <c r="T4496" i="4"/>
  <c r="S4496" i="4"/>
  <c r="R4496" i="4"/>
  <c r="Q4496" i="4"/>
  <c r="P4496" i="4"/>
  <c r="O4496" i="4"/>
  <c r="N4496" i="4"/>
  <c r="M4496" i="4"/>
  <c r="U4495" i="4"/>
  <c r="T4495" i="4"/>
  <c r="S4495" i="4"/>
  <c r="R4495" i="4"/>
  <c r="Q4495" i="4"/>
  <c r="P4495" i="4"/>
  <c r="O4495" i="4"/>
  <c r="N4495" i="4"/>
  <c r="M4495" i="4"/>
  <c r="U4494" i="4"/>
  <c r="T4494" i="4"/>
  <c r="S4494" i="4"/>
  <c r="R4494" i="4"/>
  <c r="Q4494" i="4"/>
  <c r="P4494" i="4"/>
  <c r="O4494" i="4"/>
  <c r="N4494" i="4"/>
  <c r="M4494" i="4"/>
  <c r="U4493" i="4"/>
  <c r="T4493" i="4"/>
  <c r="S4493" i="4"/>
  <c r="R4493" i="4"/>
  <c r="Q4493" i="4"/>
  <c r="P4493" i="4"/>
  <c r="O4493" i="4"/>
  <c r="N4493" i="4"/>
  <c r="M4493" i="4"/>
  <c r="U4492" i="4"/>
  <c r="T4492" i="4"/>
  <c r="S4492" i="4"/>
  <c r="R4492" i="4"/>
  <c r="Q4492" i="4"/>
  <c r="P4492" i="4"/>
  <c r="O4492" i="4"/>
  <c r="N4492" i="4"/>
  <c r="M4492" i="4"/>
  <c r="U4491" i="4"/>
  <c r="T4491" i="4"/>
  <c r="S4491" i="4"/>
  <c r="R4491" i="4"/>
  <c r="Q4491" i="4"/>
  <c r="P4491" i="4"/>
  <c r="O4491" i="4"/>
  <c r="N4491" i="4"/>
  <c r="M4491" i="4"/>
  <c r="U4490" i="4"/>
  <c r="T4490" i="4"/>
  <c r="S4490" i="4"/>
  <c r="R4490" i="4"/>
  <c r="Q4490" i="4"/>
  <c r="P4490" i="4"/>
  <c r="O4490" i="4"/>
  <c r="N4490" i="4"/>
  <c r="M4490" i="4"/>
  <c r="U4489" i="4"/>
  <c r="T4489" i="4"/>
  <c r="S4489" i="4"/>
  <c r="R4489" i="4"/>
  <c r="Q4489" i="4"/>
  <c r="P4489" i="4"/>
  <c r="O4489" i="4"/>
  <c r="N4489" i="4"/>
  <c r="M4489" i="4"/>
  <c r="U4488" i="4"/>
  <c r="T4488" i="4"/>
  <c r="S4488" i="4"/>
  <c r="R4488" i="4"/>
  <c r="Q4488" i="4"/>
  <c r="P4488" i="4"/>
  <c r="O4488" i="4"/>
  <c r="N4488" i="4"/>
  <c r="M4488" i="4"/>
  <c r="U4487" i="4"/>
  <c r="T4487" i="4"/>
  <c r="S4487" i="4"/>
  <c r="R4487" i="4"/>
  <c r="Q4487" i="4"/>
  <c r="P4487" i="4"/>
  <c r="O4487" i="4"/>
  <c r="N4487" i="4"/>
  <c r="M4487" i="4"/>
  <c r="U4486" i="4"/>
  <c r="T4486" i="4"/>
  <c r="S4486" i="4"/>
  <c r="R4486" i="4"/>
  <c r="Q4486" i="4"/>
  <c r="P4486" i="4"/>
  <c r="O4486" i="4"/>
  <c r="N4486" i="4"/>
  <c r="M4486" i="4"/>
  <c r="U4485" i="4"/>
  <c r="T4485" i="4"/>
  <c r="S4485" i="4"/>
  <c r="R4485" i="4"/>
  <c r="Q4485" i="4"/>
  <c r="P4485" i="4"/>
  <c r="O4485" i="4"/>
  <c r="N4485" i="4"/>
  <c r="M4485" i="4"/>
  <c r="U4484" i="4"/>
  <c r="T4484" i="4"/>
  <c r="S4484" i="4"/>
  <c r="R4484" i="4"/>
  <c r="Q4484" i="4"/>
  <c r="P4484" i="4"/>
  <c r="O4484" i="4"/>
  <c r="N4484" i="4"/>
  <c r="M4484" i="4"/>
  <c r="U4483" i="4"/>
  <c r="T4483" i="4"/>
  <c r="S4483" i="4"/>
  <c r="R4483" i="4"/>
  <c r="Q4483" i="4"/>
  <c r="P4483" i="4"/>
  <c r="O4483" i="4"/>
  <c r="N4483" i="4"/>
  <c r="M4483" i="4"/>
  <c r="U4482" i="4"/>
  <c r="T4482" i="4"/>
  <c r="S4482" i="4"/>
  <c r="R4482" i="4"/>
  <c r="Q4482" i="4"/>
  <c r="P4482" i="4"/>
  <c r="O4482" i="4"/>
  <c r="N4482" i="4"/>
  <c r="M4482" i="4"/>
  <c r="U4481" i="4"/>
  <c r="T4481" i="4"/>
  <c r="S4481" i="4"/>
  <c r="R4481" i="4"/>
  <c r="Q4481" i="4"/>
  <c r="P4481" i="4"/>
  <c r="O4481" i="4"/>
  <c r="N4481" i="4"/>
  <c r="M4481" i="4"/>
  <c r="U4480" i="4"/>
  <c r="T4480" i="4"/>
  <c r="S4480" i="4"/>
  <c r="R4480" i="4"/>
  <c r="Q4480" i="4"/>
  <c r="P4480" i="4"/>
  <c r="O4480" i="4"/>
  <c r="N4480" i="4"/>
  <c r="M4480" i="4"/>
  <c r="U4479" i="4"/>
  <c r="T4479" i="4"/>
  <c r="S4479" i="4"/>
  <c r="R4479" i="4"/>
  <c r="Q4479" i="4"/>
  <c r="P4479" i="4"/>
  <c r="O4479" i="4"/>
  <c r="N4479" i="4"/>
  <c r="M4479" i="4"/>
  <c r="U4478" i="4"/>
  <c r="T4478" i="4"/>
  <c r="S4478" i="4"/>
  <c r="R4478" i="4"/>
  <c r="Q4478" i="4"/>
  <c r="P4478" i="4"/>
  <c r="O4478" i="4"/>
  <c r="N4478" i="4"/>
  <c r="M4478" i="4"/>
  <c r="U4477" i="4"/>
  <c r="T4477" i="4"/>
  <c r="S4477" i="4"/>
  <c r="R4477" i="4"/>
  <c r="Q4477" i="4"/>
  <c r="P4477" i="4"/>
  <c r="O4477" i="4"/>
  <c r="N4477" i="4"/>
  <c r="M4477" i="4"/>
  <c r="U4476" i="4"/>
  <c r="T4476" i="4"/>
  <c r="S4476" i="4"/>
  <c r="R4476" i="4"/>
  <c r="Q4476" i="4"/>
  <c r="P4476" i="4"/>
  <c r="O4476" i="4"/>
  <c r="N4476" i="4"/>
  <c r="M4476" i="4"/>
  <c r="U4475" i="4"/>
  <c r="T4475" i="4"/>
  <c r="S4475" i="4"/>
  <c r="R4475" i="4"/>
  <c r="Q4475" i="4"/>
  <c r="P4475" i="4"/>
  <c r="O4475" i="4"/>
  <c r="N4475" i="4"/>
  <c r="M4475" i="4"/>
  <c r="U4474" i="4"/>
  <c r="T4474" i="4"/>
  <c r="S4474" i="4"/>
  <c r="R4474" i="4"/>
  <c r="Q4474" i="4"/>
  <c r="P4474" i="4"/>
  <c r="O4474" i="4"/>
  <c r="N4474" i="4"/>
  <c r="M4474" i="4"/>
  <c r="U4473" i="4"/>
  <c r="T4473" i="4"/>
  <c r="S4473" i="4"/>
  <c r="R4473" i="4"/>
  <c r="Q4473" i="4"/>
  <c r="P4473" i="4"/>
  <c r="O4473" i="4"/>
  <c r="N4473" i="4"/>
  <c r="M4473" i="4"/>
  <c r="U4472" i="4"/>
  <c r="T4472" i="4"/>
  <c r="S4472" i="4"/>
  <c r="R4472" i="4"/>
  <c r="Q4472" i="4"/>
  <c r="P4472" i="4"/>
  <c r="O4472" i="4"/>
  <c r="N4472" i="4"/>
  <c r="M4472" i="4"/>
  <c r="U4471" i="4"/>
  <c r="T4471" i="4"/>
  <c r="S4471" i="4"/>
  <c r="R4471" i="4"/>
  <c r="Q4471" i="4"/>
  <c r="P4471" i="4"/>
  <c r="O4471" i="4"/>
  <c r="N4471" i="4"/>
  <c r="M4471" i="4"/>
  <c r="U4470" i="4"/>
  <c r="T4470" i="4"/>
  <c r="S4470" i="4"/>
  <c r="R4470" i="4"/>
  <c r="Q4470" i="4"/>
  <c r="P4470" i="4"/>
  <c r="O4470" i="4"/>
  <c r="N4470" i="4"/>
  <c r="M4470" i="4"/>
  <c r="U4469" i="4"/>
  <c r="T4469" i="4"/>
  <c r="S4469" i="4"/>
  <c r="R4469" i="4"/>
  <c r="Q4469" i="4"/>
  <c r="P4469" i="4"/>
  <c r="O4469" i="4"/>
  <c r="N4469" i="4"/>
  <c r="M4469" i="4"/>
  <c r="U4468" i="4"/>
  <c r="T4468" i="4"/>
  <c r="S4468" i="4"/>
  <c r="R4468" i="4"/>
  <c r="Q4468" i="4"/>
  <c r="P4468" i="4"/>
  <c r="O4468" i="4"/>
  <c r="N4468" i="4"/>
  <c r="M4468" i="4"/>
  <c r="U4467" i="4"/>
  <c r="T4467" i="4"/>
  <c r="S4467" i="4"/>
  <c r="R4467" i="4"/>
  <c r="Q4467" i="4"/>
  <c r="P4467" i="4"/>
  <c r="O4467" i="4"/>
  <c r="N4467" i="4"/>
  <c r="M4467" i="4"/>
  <c r="U4466" i="4"/>
  <c r="T4466" i="4"/>
  <c r="S4466" i="4"/>
  <c r="R4466" i="4"/>
  <c r="Q4466" i="4"/>
  <c r="P4466" i="4"/>
  <c r="O4466" i="4"/>
  <c r="N4466" i="4"/>
  <c r="M4466" i="4"/>
  <c r="U4465" i="4"/>
  <c r="T4465" i="4"/>
  <c r="S4465" i="4"/>
  <c r="R4465" i="4"/>
  <c r="Q4465" i="4"/>
  <c r="P4465" i="4"/>
  <c r="O4465" i="4"/>
  <c r="N4465" i="4"/>
  <c r="M4465" i="4"/>
  <c r="U4464" i="4"/>
  <c r="T4464" i="4"/>
  <c r="S4464" i="4"/>
  <c r="R4464" i="4"/>
  <c r="Q4464" i="4"/>
  <c r="P4464" i="4"/>
  <c r="O4464" i="4"/>
  <c r="N4464" i="4"/>
  <c r="M4464" i="4"/>
  <c r="U4463" i="4"/>
  <c r="T4463" i="4"/>
  <c r="S4463" i="4"/>
  <c r="R4463" i="4"/>
  <c r="Q4463" i="4"/>
  <c r="P4463" i="4"/>
  <c r="O4463" i="4"/>
  <c r="N4463" i="4"/>
  <c r="M4463" i="4"/>
  <c r="U4462" i="4"/>
  <c r="T4462" i="4"/>
  <c r="S4462" i="4"/>
  <c r="R4462" i="4"/>
  <c r="Q4462" i="4"/>
  <c r="P4462" i="4"/>
  <c r="O4462" i="4"/>
  <c r="N4462" i="4"/>
  <c r="M4462" i="4"/>
  <c r="U4461" i="4"/>
  <c r="T4461" i="4"/>
  <c r="S4461" i="4"/>
  <c r="R4461" i="4"/>
  <c r="Q4461" i="4"/>
  <c r="P4461" i="4"/>
  <c r="O4461" i="4"/>
  <c r="N4461" i="4"/>
  <c r="M4461" i="4"/>
  <c r="U4460" i="4"/>
  <c r="T4460" i="4"/>
  <c r="S4460" i="4"/>
  <c r="R4460" i="4"/>
  <c r="Q4460" i="4"/>
  <c r="P4460" i="4"/>
  <c r="O4460" i="4"/>
  <c r="N4460" i="4"/>
  <c r="M4460" i="4"/>
  <c r="U4459" i="4"/>
  <c r="T4459" i="4"/>
  <c r="S4459" i="4"/>
  <c r="R4459" i="4"/>
  <c r="Q4459" i="4"/>
  <c r="P4459" i="4"/>
  <c r="O4459" i="4"/>
  <c r="N4459" i="4"/>
  <c r="M4459" i="4"/>
  <c r="U4458" i="4"/>
  <c r="T4458" i="4"/>
  <c r="S4458" i="4"/>
  <c r="R4458" i="4"/>
  <c r="Q4458" i="4"/>
  <c r="P4458" i="4"/>
  <c r="O4458" i="4"/>
  <c r="N4458" i="4"/>
  <c r="M4458" i="4"/>
  <c r="U4457" i="4"/>
  <c r="T4457" i="4"/>
  <c r="S4457" i="4"/>
  <c r="R4457" i="4"/>
  <c r="Q4457" i="4"/>
  <c r="P4457" i="4"/>
  <c r="O4457" i="4"/>
  <c r="N4457" i="4"/>
  <c r="M4457" i="4"/>
  <c r="U4456" i="4"/>
  <c r="T4456" i="4"/>
  <c r="S4456" i="4"/>
  <c r="R4456" i="4"/>
  <c r="Q4456" i="4"/>
  <c r="P4456" i="4"/>
  <c r="O4456" i="4"/>
  <c r="N4456" i="4"/>
  <c r="M4456" i="4"/>
  <c r="U4455" i="4"/>
  <c r="T4455" i="4"/>
  <c r="S4455" i="4"/>
  <c r="R4455" i="4"/>
  <c r="Q4455" i="4"/>
  <c r="P4455" i="4"/>
  <c r="O4455" i="4"/>
  <c r="N4455" i="4"/>
  <c r="M4455" i="4"/>
  <c r="U4454" i="4"/>
  <c r="T4454" i="4"/>
  <c r="S4454" i="4"/>
  <c r="R4454" i="4"/>
  <c r="Q4454" i="4"/>
  <c r="P4454" i="4"/>
  <c r="O4454" i="4"/>
  <c r="N4454" i="4"/>
  <c r="M4454" i="4"/>
  <c r="U4453" i="4"/>
  <c r="T4453" i="4"/>
  <c r="S4453" i="4"/>
  <c r="R4453" i="4"/>
  <c r="Q4453" i="4"/>
  <c r="P4453" i="4"/>
  <c r="O4453" i="4"/>
  <c r="N4453" i="4"/>
  <c r="M4453" i="4"/>
  <c r="U4452" i="4"/>
  <c r="T4452" i="4"/>
  <c r="S4452" i="4"/>
  <c r="R4452" i="4"/>
  <c r="Q4452" i="4"/>
  <c r="P4452" i="4"/>
  <c r="O4452" i="4"/>
  <c r="N4452" i="4"/>
  <c r="M4452" i="4"/>
  <c r="U4451" i="4"/>
  <c r="T4451" i="4"/>
  <c r="S4451" i="4"/>
  <c r="R4451" i="4"/>
  <c r="Q4451" i="4"/>
  <c r="P4451" i="4"/>
  <c r="O4451" i="4"/>
  <c r="N4451" i="4"/>
  <c r="M4451" i="4"/>
  <c r="U4450" i="4"/>
  <c r="T4450" i="4"/>
  <c r="S4450" i="4"/>
  <c r="R4450" i="4"/>
  <c r="Q4450" i="4"/>
  <c r="P4450" i="4"/>
  <c r="O4450" i="4"/>
  <c r="N4450" i="4"/>
  <c r="M4450" i="4"/>
  <c r="U4449" i="4"/>
  <c r="T4449" i="4"/>
  <c r="S4449" i="4"/>
  <c r="R4449" i="4"/>
  <c r="Q4449" i="4"/>
  <c r="P4449" i="4"/>
  <c r="O4449" i="4"/>
  <c r="N4449" i="4"/>
  <c r="M4449" i="4"/>
  <c r="U4448" i="4"/>
  <c r="T4448" i="4"/>
  <c r="S4448" i="4"/>
  <c r="R4448" i="4"/>
  <c r="Q4448" i="4"/>
  <c r="P4448" i="4"/>
  <c r="O4448" i="4"/>
  <c r="N4448" i="4"/>
  <c r="M4448" i="4"/>
  <c r="U4447" i="4"/>
  <c r="T4447" i="4"/>
  <c r="S4447" i="4"/>
  <c r="R4447" i="4"/>
  <c r="Q4447" i="4"/>
  <c r="P4447" i="4"/>
  <c r="O4447" i="4"/>
  <c r="N4447" i="4"/>
  <c r="M4447" i="4"/>
  <c r="U4446" i="4"/>
  <c r="T4446" i="4"/>
  <c r="S4446" i="4"/>
  <c r="R4446" i="4"/>
  <c r="Q4446" i="4"/>
  <c r="P4446" i="4"/>
  <c r="O4446" i="4"/>
  <c r="N4446" i="4"/>
  <c r="M4446" i="4"/>
  <c r="U4445" i="4"/>
  <c r="T4445" i="4"/>
  <c r="S4445" i="4"/>
  <c r="R4445" i="4"/>
  <c r="Q4445" i="4"/>
  <c r="P4445" i="4"/>
  <c r="O4445" i="4"/>
  <c r="N4445" i="4"/>
  <c r="M4445" i="4"/>
  <c r="U4444" i="4"/>
  <c r="T4444" i="4"/>
  <c r="S4444" i="4"/>
  <c r="R4444" i="4"/>
  <c r="Q4444" i="4"/>
  <c r="P4444" i="4"/>
  <c r="O4444" i="4"/>
  <c r="N4444" i="4"/>
  <c r="M4444" i="4"/>
  <c r="U4443" i="4"/>
  <c r="T4443" i="4"/>
  <c r="S4443" i="4"/>
  <c r="R4443" i="4"/>
  <c r="Q4443" i="4"/>
  <c r="P4443" i="4"/>
  <c r="O4443" i="4"/>
  <c r="N4443" i="4"/>
  <c r="M4443" i="4"/>
  <c r="U4442" i="4"/>
  <c r="T4442" i="4"/>
  <c r="S4442" i="4"/>
  <c r="R4442" i="4"/>
  <c r="Q4442" i="4"/>
  <c r="P4442" i="4"/>
  <c r="O4442" i="4"/>
  <c r="N4442" i="4"/>
  <c r="M4442" i="4"/>
  <c r="U4441" i="4"/>
  <c r="T4441" i="4"/>
  <c r="S4441" i="4"/>
  <c r="R4441" i="4"/>
  <c r="Q4441" i="4"/>
  <c r="P4441" i="4"/>
  <c r="O4441" i="4"/>
  <c r="N4441" i="4"/>
  <c r="M4441" i="4"/>
  <c r="U4440" i="4"/>
  <c r="T4440" i="4"/>
  <c r="S4440" i="4"/>
  <c r="R4440" i="4"/>
  <c r="Q4440" i="4"/>
  <c r="P4440" i="4"/>
  <c r="O4440" i="4"/>
  <c r="N4440" i="4"/>
  <c r="M4440" i="4"/>
  <c r="U4439" i="4"/>
  <c r="T4439" i="4"/>
  <c r="S4439" i="4"/>
  <c r="R4439" i="4"/>
  <c r="Q4439" i="4"/>
  <c r="P4439" i="4"/>
  <c r="O4439" i="4"/>
  <c r="N4439" i="4"/>
  <c r="M4439" i="4"/>
  <c r="U4438" i="4"/>
  <c r="T4438" i="4"/>
  <c r="S4438" i="4"/>
  <c r="R4438" i="4"/>
  <c r="Q4438" i="4"/>
  <c r="P4438" i="4"/>
  <c r="O4438" i="4"/>
  <c r="N4438" i="4"/>
  <c r="M4438" i="4"/>
  <c r="U4437" i="4"/>
  <c r="T4437" i="4"/>
  <c r="S4437" i="4"/>
  <c r="R4437" i="4"/>
  <c r="Q4437" i="4"/>
  <c r="P4437" i="4"/>
  <c r="O4437" i="4"/>
  <c r="N4437" i="4"/>
  <c r="M4437" i="4"/>
  <c r="U4436" i="4"/>
  <c r="T4436" i="4"/>
  <c r="S4436" i="4"/>
  <c r="R4436" i="4"/>
  <c r="Q4436" i="4"/>
  <c r="P4436" i="4"/>
  <c r="O4436" i="4"/>
  <c r="N4436" i="4"/>
  <c r="M4436" i="4"/>
  <c r="U4435" i="4"/>
  <c r="T4435" i="4"/>
  <c r="S4435" i="4"/>
  <c r="R4435" i="4"/>
  <c r="Q4435" i="4"/>
  <c r="P4435" i="4"/>
  <c r="O4435" i="4"/>
  <c r="N4435" i="4"/>
  <c r="M4435" i="4"/>
  <c r="U4434" i="4"/>
  <c r="T4434" i="4"/>
  <c r="S4434" i="4"/>
  <c r="R4434" i="4"/>
  <c r="Q4434" i="4"/>
  <c r="P4434" i="4"/>
  <c r="O4434" i="4"/>
  <c r="N4434" i="4"/>
  <c r="M4434" i="4"/>
  <c r="U4433" i="4"/>
  <c r="T4433" i="4"/>
  <c r="S4433" i="4"/>
  <c r="R4433" i="4"/>
  <c r="Q4433" i="4"/>
  <c r="P4433" i="4"/>
  <c r="O4433" i="4"/>
  <c r="N4433" i="4"/>
  <c r="M4433" i="4"/>
  <c r="U4432" i="4"/>
  <c r="T4432" i="4"/>
  <c r="S4432" i="4"/>
  <c r="R4432" i="4"/>
  <c r="Q4432" i="4"/>
  <c r="P4432" i="4"/>
  <c r="O4432" i="4"/>
  <c r="N4432" i="4"/>
  <c r="M4432" i="4"/>
  <c r="U4431" i="4"/>
  <c r="T4431" i="4"/>
  <c r="S4431" i="4"/>
  <c r="R4431" i="4"/>
  <c r="Q4431" i="4"/>
  <c r="P4431" i="4"/>
  <c r="O4431" i="4"/>
  <c r="N4431" i="4"/>
  <c r="M4431" i="4"/>
  <c r="U4430" i="4"/>
  <c r="T4430" i="4"/>
  <c r="S4430" i="4"/>
  <c r="R4430" i="4"/>
  <c r="Q4430" i="4"/>
  <c r="P4430" i="4"/>
  <c r="O4430" i="4"/>
  <c r="N4430" i="4"/>
  <c r="M4430" i="4"/>
  <c r="U4429" i="4"/>
  <c r="T4429" i="4"/>
  <c r="S4429" i="4"/>
  <c r="R4429" i="4"/>
  <c r="Q4429" i="4"/>
  <c r="P4429" i="4"/>
  <c r="O4429" i="4"/>
  <c r="N4429" i="4"/>
  <c r="M4429" i="4"/>
  <c r="U4428" i="4"/>
  <c r="T4428" i="4"/>
  <c r="S4428" i="4"/>
  <c r="R4428" i="4"/>
  <c r="Q4428" i="4"/>
  <c r="P4428" i="4"/>
  <c r="O4428" i="4"/>
  <c r="N4428" i="4"/>
  <c r="M4428" i="4"/>
  <c r="U4427" i="4"/>
  <c r="T4427" i="4"/>
  <c r="S4427" i="4"/>
  <c r="R4427" i="4"/>
  <c r="Q4427" i="4"/>
  <c r="P4427" i="4"/>
  <c r="O4427" i="4"/>
  <c r="N4427" i="4"/>
  <c r="M4427" i="4"/>
  <c r="U4426" i="4"/>
  <c r="T4426" i="4"/>
  <c r="S4426" i="4"/>
  <c r="R4426" i="4"/>
  <c r="Q4426" i="4"/>
  <c r="P4426" i="4"/>
  <c r="O4426" i="4"/>
  <c r="N4426" i="4"/>
  <c r="M4426" i="4"/>
  <c r="U4425" i="4"/>
  <c r="T4425" i="4"/>
  <c r="S4425" i="4"/>
  <c r="R4425" i="4"/>
  <c r="Q4425" i="4"/>
  <c r="P4425" i="4"/>
  <c r="O4425" i="4"/>
  <c r="N4425" i="4"/>
  <c r="M4425" i="4"/>
  <c r="U4424" i="4"/>
  <c r="T4424" i="4"/>
  <c r="S4424" i="4"/>
  <c r="R4424" i="4"/>
  <c r="Q4424" i="4"/>
  <c r="P4424" i="4"/>
  <c r="O4424" i="4"/>
  <c r="N4424" i="4"/>
  <c r="M4424" i="4"/>
  <c r="U4423" i="4"/>
  <c r="T4423" i="4"/>
  <c r="S4423" i="4"/>
  <c r="R4423" i="4"/>
  <c r="Q4423" i="4"/>
  <c r="P4423" i="4"/>
  <c r="O4423" i="4"/>
  <c r="N4423" i="4"/>
  <c r="M4423" i="4"/>
  <c r="U4422" i="4"/>
  <c r="T4422" i="4"/>
  <c r="S4422" i="4"/>
  <c r="R4422" i="4"/>
  <c r="Q4422" i="4"/>
  <c r="P4422" i="4"/>
  <c r="O4422" i="4"/>
  <c r="N4422" i="4"/>
  <c r="M4422" i="4"/>
  <c r="U4421" i="4"/>
  <c r="T4421" i="4"/>
  <c r="S4421" i="4"/>
  <c r="R4421" i="4"/>
  <c r="Q4421" i="4"/>
  <c r="P4421" i="4"/>
  <c r="O4421" i="4"/>
  <c r="N4421" i="4"/>
  <c r="M4421" i="4"/>
  <c r="U4420" i="4"/>
  <c r="T4420" i="4"/>
  <c r="S4420" i="4"/>
  <c r="R4420" i="4"/>
  <c r="Q4420" i="4"/>
  <c r="P4420" i="4"/>
  <c r="O4420" i="4"/>
  <c r="N4420" i="4"/>
  <c r="M4420" i="4"/>
  <c r="U4419" i="4"/>
  <c r="T4419" i="4"/>
  <c r="S4419" i="4"/>
  <c r="R4419" i="4"/>
  <c r="Q4419" i="4"/>
  <c r="P4419" i="4"/>
  <c r="O4419" i="4"/>
  <c r="N4419" i="4"/>
  <c r="M4419" i="4"/>
  <c r="U4418" i="4"/>
  <c r="T4418" i="4"/>
  <c r="S4418" i="4"/>
  <c r="R4418" i="4"/>
  <c r="Q4418" i="4"/>
  <c r="P4418" i="4"/>
  <c r="O4418" i="4"/>
  <c r="N4418" i="4"/>
  <c r="M4418" i="4"/>
  <c r="U4417" i="4"/>
  <c r="T4417" i="4"/>
  <c r="S4417" i="4"/>
  <c r="R4417" i="4"/>
  <c r="Q4417" i="4"/>
  <c r="P4417" i="4"/>
  <c r="O4417" i="4"/>
  <c r="N4417" i="4"/>
  <c r="M4417" i="4"/>
  <c r="U4416" i="4"/>
  <c r="T4416" i="4"/>
  <c r="S4416" i="4"/>
  <c r="R4416" i="4"/>
  <c r="Q4416" i="4"/>
  <c r="P4416" i="4"/>
  <c r="O4416" i="4"/>
  <c r="N4416" i="4"/>
  <c r="M4416" i="4"/>
  <c r="U4415" i="4"/>
  <c r="T4415" i="4"/>
  <c r="S4415" i="4"/>
  <c r="R4415" i="4"/>
  <c r="Q4415" i="4"/>
  <c r="P4415" i="4"/>
  <c r="O4415" i="4"/>
  <c r="N4415" i="4"/>
  <c r="M4415" i="4"/>
  <c r="U4414" i="4"/>
  <c r="T4414" i="4"/>
  <c r="S4414" i="4"/>
  <c r="R4414" i="4"/>
  <c r="Q4414" i="4"/>
  <c r="P4414" i="4"/>
  <c r="O4414" i="4"/>
  <c r="N4414" i="4"/>
  <c r="M4414" i="4"/>
  <c r="U4413" i="4"/>
  <c r="T4413" i="4"/>
  <c r="S4413" i="4"/>
  <c r="R4413" i="4"/>
  <c r="Q4413" i="4"/>
  <c r="P4413" i="4"/>
  <c r="O4413" i="4"/>
  <c r="N4413" i="4"/>
  <c r="M4413" i="4"/>
  <c r="U4412" i="4"/>
  <c r="T4412" i="4"/>
  <c r="S4412" i="4"/>
  <c r="R4412" i="4"/>
  <c r="Q4412" i="4"/>
  <c r="P4412" i="4"/>
  <c r="O4412" i="4"/>
  <c r="N4412" i="4"/>
  <c r="M4412" i="4"/>
  <c r="U4411" i="4"/>
  <c r="T4411" i="4"/>
  <c r="S4411" i="4"/>
  <c r="R4411" i="4"/>
  <c r="Q4411" i="4"/>
  <c r="P4411" i="4"/>
  <c r="O4411" i="4"/>
  <c r="N4411" i="4"/>
  <c r="M4411" i="4"/>
  <c r="U4410" i="4"/>
  <c r="T4410" i="4"/>
  <c r="S4410" i="4"/>
  <c r="R4410" i="4"/>
  <c r="Q4410" i="4"/>
  <c r="P4410" i="4"/>
  <c r="O4410" i="4"/>
  <c r="N4410" i="4"/>
  <c r="M4410" i="4"/>
  <c r="U4409" i="4"/>
  <c r="T4409" i="4"/>
  <c r="S4409" i="4"/>
  <c r="R4409" i="4"/>
  <c r="Q4409" i="4"/>
  <c r="P4409" i="4"/>
  <c r="O4409" i="4"/>
  <c r="N4409" i="4"/>
  <c r="M4409" i="4"/>
  <c r="U4408" i="4"/>
  <c r="T4408" i="4"/>
  <c r="S4408" i="4"/>
  <c r="R4408" i="4"/>
  <c r="Q4408" i="4"/>
  <c r="P4408" i="4"/>
  <c r="O4408" i="4"/>
  <c r="N4408" i="4"/>
  <c r="M4408" i="4"/>
  <c r="U4407" i="4"/>
  <c r="T4407" i="4"/>
  <c r="S4407" i="4"/>
  <c r="R4407" i="4"/>
  <c r="Q4407" i="4"/>
  <c r="P4407" i="4"/>
  <c r="O4407" i="4"/>
  <c r="N4407" i="4"/>
  <c r="M4407" i="4"/>
  <c r="U4406" i="4"/>
  <c r="T4406" i="4"/>
  <c r="S4406" i="4"/>
  <c r="R4406" i="4"/>
  <c r="Q4406" i="4"/>
  <c r="P4406" i="4"/>
  <c r="O4406" i="4"/>
  <c r="N4406" i="4"/>
  <c r="M4406" i="4"/>
  <c r="U4405" i="4"/>
  <c r="T4405" i="4"/>
  <c r="S4405" i="4"/>
  <c r="R4405" i="4"/>
  <c r="Q4405" i="4"/>
  <c r="P4405" i="4"/>
  <c r="O4405" i="4"/>
  <c r="N4405" i="4"/>
  <c r="M4405" i="4"/>
  <c r="U4404" i="4"/>
  <c r="T4404" i="4"/>
  <c r="S4404" i="4"/>
  <c r="R4404" i="4"/>
  <c r="Q4404" i="4"/>
  <c r="P4404" i="4"/>
  <c r="O4404" i="4"/>
  <c r="N4404" i="4"/>
  <c r="M4404" i="4"/>
  <c r="U4403" i="4"/>
  <c r="T4403" i="4"/>
  <c r="S4403" i="4"/>
  <c r="R4403" i="4"/>
  <c r="Q4403" i="4"/>
  <c r="P4403" i="4"/>
  <c r="O4403" i="4"/>
  <c r="N4403" i="4"/>
  <c r="M4403" i="4"/>
  <c r="U4402" i="4"/>
  <c r="T4402" i="4"/>
  <c r="S4402" i="4"/>
  <c r="R4402" i="4"/>
  <c r="Q4402" i="4"/>
  <c r="P4402" i="4"/>
  <c r="O4402" i="4"/>
  <c r="N4402" i="4"/>
  <c r="M4402" i="4"/>
  <c r="U4401" i="4"/>
  <c r="T4401" i="4"/>
  <c r="S4401" i="4"/>
  <c r="R4401" i="4"/>
  <c r="Q4401" i="4"/>
  <c r="P4401" i="4"/>
  <c r="O4401" i="4"/>
  <c r="N4401" i="4"/>
  <c r="M4401" i="4"/>
  <c r="U4400" i="4"/>
  <c r="T4400" i="4"/>
  <c r="S4400" i="4"/>
  <c r="R4400" i="4"/>
  <c r="Q4400" i="4"/>
  <c r="P4400" i="4"/>
  <c r="O4400" i="4"/>
  <c r="N4400" i="4"/>
  <c r="M4400" i="4"/>
  <c r="U4399" i="4"/>
  <c r="T4399" i="4"/>
  <c r="S4399" i="4"/>
  <c r="R4399" i="4"/>
  <c r="Q4399" i="4"/>
  <c r="P4399" i="4"/>
  <c r="O4399" i="4"/>
  <c r="N4399" i="4"/>
  <c r="M4399" i="4"/>
  <c r="U4398" i="4"/>
  <c r="T4398" i="4"/>
  <c r="S4398" i="4"/>
  <c r="R4398" i="4"/>
  <c r="Q4398" i="4"/>
  <c r="P4398" i="4"/>
  <c r="O4398" i="4"/>
  <c r="N4398" i="4"/>
  <c r="M4398" i="4"/>
  <c r="U4397" i="4"/>
  <c r="T4397" i="4"/>
  <c r="S4397" i="4"/>
  <c r="R4397" i="4"/>
  <c r="Q4397" i="4"/>
  <c r="P4397" i="4"/>
  <c r="O4397" i="4"/>
  <c r="N4397" i="4"/>
  <c r="M4397" i="4"/>
  <c r="U4396" i="4"/>
  <c r="T4396" i="4"/>
  <c r="S4396" i="4"/>
  <c r="R4396" i="4"/>
  <c r="Q4396" i="4"/>
  <c r="P4396" i="4"/>
  <c r="O4396" i="4"/>
  <c r="N4396" i="4"/>
  <c r="M4396" i="4"/>
  <c r="U4395" i="4"/>
  <c r="T4395" i="4"/>
  <c r="S4395" i="4"/>
  <c r="R4395" i="4"/>
  <c r="Q4395" i="4"/>
  <c r="P4395" i="4"/>
  <c r="O4395" i="4"/>
  <c r="N4395" i="4"/>
  <c r="M4395" i="4"/>
  <c r="U4394" i="4"/>
  <c r="T4394" i="4"/>
  <c r="S4394" i="4"/>
  <c r="R4394" i="4"/>
  <c r="Q4394" i="4"/>
  <c r="P4394" i="4"/>
  <c r="O4394" i="4"/>
  <c r="N4394" i="4"/>
  <c r="M4394" i="4"/>
  <c r="U4393" i="4"/>
  <c r="T4393" i="4"/>
  <c r="S4393" i="4"/>
  <c r="R4393" i="4"/>
  <c r="Q4393" i="4"/>
  <c r="P4393" i="4"/>
  <c r="O4393" i="4"/>
  <c r="N4393" i="4"/>
  <c r="M4393" i="4"/>
  <c r="U4392" i="4"/>
  <c r="T4392" i="4"/>
  <c r="S4392" i="4"/>
  <c r="R4392" i="4"/>
  <c r="Q4392" i="4"/>
  <c r="P4392" i="4"/>
  <c r="O4392" i="4"/>
  <c r="N4392" i="4"/>
  <c r="M4392" i="4"/>
  <c r="U4391" i="4"/>
  <c r="T4391" i="4"/>
  <c r="S4391" i="4"/>
  <c r="R4391" i="4"/>
  <c r="Q4391" i="4"/>
  <c r="P4391" i="4"/>
  <c r="O4391" i="4"/>
  <c r="N4391" i="4"/>
  <c r="M4391" i="4"/>
  <c r="U4390" i="4"/>
  <c r="T4390" i="4"/>
  <c r="S4390" i="4"/>
  <c r="R4390" i="4"/>
  <c r="Q4390" i="4"/>
  <c r="P4390" i="4"/>
  <c r="O4390" i="4"/>
  <c r="N4390" i="4"/>
  <c r="M4390" i="4"/>
  <c r="U4389" i="4"/>
  <c r="T4389" i="4"/>
  <c r="S4389" i="4"/>
  <c r="R4389" i="4"/>
  <c r="Q4389" i="4"/>
  <c r="P4389" i="4"/>
  <c r="O4389" i="4"/>
  <c r="N4389" i="4"/>
  <c r="M4389" i="4"/>
  <c r="U4388" i="4"/>
  <c r="T4388" i="4"/>
  <c r="S4388" i="4"/>
  <c r="R4388" i="4"/>
  <c r="Q4388" i="4"/>
  <c r="P4388" i="4"/>
  <c r="O4388" i="4"/>
  <c r="N4388" i="4"/>
  <c r="M4388" i="4"/>
  <c r="U4387" i="4"/>
  <c r="T4387" i="4"/>
  <c r="S4387" i="4"/>
  <c r="R4387" i="4"/>
  <c r="Q4387" i="4"/>
  <c r="P4387" i="4"/>
  <c r="O4387" i="4"/>
  <c r="N4387" i="4"/>
  <c r="M4387" i="4"/>
  <c r="U4386" i="4"/>
  <c r="T4386" i="4"/>
  <c r="S4386" i="4"/>
  <c r="R4386" i="4"/>
  <c r="Q4386" i="4"/>
  <c r="P4386" i="4"/>
  <c r="O4386" i="4"/>
  <c r="N4386" i="4"/>
  <c r="M4386" i="4"/>
  <c r="U4385" i="4"/>
  <c r="T4385" i="4"/>
  <c r="S4385" i="4"/>
  <c r="R4385" i="4"/>
  <c r="Q4385" i="4"/>
  <c r="P4385" i="4"/>
  <c r="O4385" i="4"/>
  <c r="N4385" i="4"/>
  <c r="M4385" i="4"/>
  <c r="U4384" i="4"/>
  <c r="T4384" i="4"/>
  <c r="S4384" i="4"/>
  <c r="R4384" i="4"/>
  <c r="Q4384" i="4"/>
  <c r="P4384" i="4"/>
  <c r="O4384" i="4"/>
  <c r="N4384" i="4"/>
  <c r="M4384" i="4"/>
  <c r="U4383" i="4"/>
  <c r="T4383" i="4"/>
  <c r="S4383" i="4"/>
  <c r="R4383" i="4"/>
  <c r="Q4383" i="4"/>
  <c r="P4383" i="4"/>
  <c r="O4383" i="4"/>
  <c r="N4383" i="4"/>
  <c r="M4383" i="4"/>
  <c r="U4382" i="4"/>
  <c r="T4382" i="4"/>
  <c r="S4382" i="4"/>
  <c r="R4382" i="4"/>
  <c r="Q4382" i="4"/>
  <c r="P4382" i="4"/>
  <c r="O4382" i="4"/>
  <c r="N4382" i="4"/>
  <c r="M4382" i="4"/>
  <c r="U4381" i="4"/>
  <c r="T4381" i="4"/>
  <c r="S4381" i="4"/>
  <c r="R4381" i="4"/>
  <c r="Q4381" i="4"/>
  <c r="P4381" i="4"/>
  <c r="O4381" i="4"/>
  <c r="N4381" i="4"/>
  <c r="M4381" i="4"/>
  <c r="U4380" i="4"/>
  <c r="T4380" i="4"/>
  <c r="S4380" i="4"/>
  <c r="R4380" i="4"/>
  <c r="Q4380" i="4"/>
  <c r="P4380" i="4"/>
  <c r="O4380" i="4"/>
  <c r="N4380" i="4"/>
  <c r="M4380" i="4"/>
  <c r="U4379" i="4"/>
  <c r="T4379" i="4"/>
  <c r="S4379" i="4"/>
  <c r="R4379" i="4"/>
  <c r="Q4379" i="4"/>
  <c r="P4379" i="4"/>
  <c r="O4379" i="4"/>
  <c r="N4379" i="4"/>
  <c r="M4379" i="4"/>
  <c r="U4378" i="4"/>
  <c r="T4378" i="4"/>
  <c r="S4378" i="4"/>
  <c r="R4378" i="4"/>
  <c r="Q4378" i="4"/>
  <c r="P4378" i="4"/>
  <c r="O4378" i="4"/>
  <c r="N4378" i="4"/>
  <c r="M4378" i="4"/>
  <c r="U4377" i="4"/>
  <c r="T4377" i="4"/>
  <c r="S4377" i="4"/>
  <c r="R4377" i="4"/>
  <c r="Q4377" i="4"/>
  <c r="P4377" i="4"/>
  <c r="O4377" i="4"/>
  <c r="N4377" i="4"/>
  <c r="M4377" i="4"/>
  <c r="U4376" i="4"/>
  <c r="T4376" i="4"/>
  <c r="S4376" i="4"/>
  <c r="R4376" i="4"/>
  <c r="Q4376" i="4"/>
  <c r="P4376" i="4"/>
  <c r="O4376" i="4"/>
  <c r="N4376" i="4"/>
  <c r="M4376" i="4"/>
  <c r="U4375" i="4"/>
  <c r="T4375" i="4"/>
  <c r="S4375" i="4"/>
  <c r="R4375" i="4"/>
  <c r="Q4375" i="4"/>
  <c r="P4375" i="4"/>
  <c r="O4375" i="4"/>
  <c r="N4375" i="4"/>
  <c r="M4375" i="4"/>
  <c r="U4374" i="4"/>
  <c r="T4374" i="4"/>
  <c r="S4374" i="4"/>
  <c r="R4374" i="4"/>
  <c r="Q4374" i="4"/>
  <c r="P4374" i="4"/>
  <c r="O4374" i="4"/>
  <c r="N4374" i="4"/>
  <c r="M4374" i="4"/>
  <c r="U4373" i="4"/>
  <c r="T4373" i="4"/>
  <c r="S4373" i="4"/>
  <c r="R4373" i="4"/>
  <c r="Q4373" i="4"/>
  <c r="P4373" i="4"/>
  <c r="O4373" i="4"/>
  <c r="N4373" i="4"/>
  <c r="M4373" i="4"/>
  <c r="U4372" i="4"/>
  <c r="T4372" i="4"/>
  <c r="S4372" i="4"/>
  <c r="R4372" i="4"/>
  <c r="Q4372" i="4"/>
  <c r="P4372" i="4"/>
  <c r="O4372" i="4"/>
  <c r="N4372" i="4"/>
  <c r="M4372" i="4"/>
  <c r="U4371" i="4"/>
  <c r="T4371" i="4"/>
  <c r="S4371" i="4"/>
  <c r="R4371" i="4"/>
  <c r="Q4371" i="4"/>
  <c r="P4371" i="4"/>
  <c r="O4371" i="4"/>
  <c r="N4371" i="4"/>
  <c r="M4371" i="4"/>
  <c r="U4370" i="4"/>
  <c r="T4370" i="4"/>
  <c r="S4370" i="4"/>
  <c r="R4370" i="4"/>
  <c r="Q4370" i="4"/>
  <c r="P4370" i="4"/>
  <c r="O4370" i="4"/>
  <c r="N4370" i="4"/>
  <c r="M4370" i="4"/>
  <c r="U4369" i="4"/>
  <c r="T4369" i="4"/>
  <c r="S4369" i="4"/>
  <c r="R4369" i="4"/>
  <c r="Q4369" i="4"/>
  <c r="P4369" i="4"/>
  <c r="O4369" i="4"/>
  <c r="N4369" i="4"/>
  <c r="M4369" i="4"/>
  <c r="U4368" i="4"/>
  <c r="T4368" i="4"/>
  <c r="S4368" i="4"/>
  <c r="R4368" i="4"/>
  <c r="Q4368" i="4"/>
  <c r="P4368" i="4"/>
  <c r="O4368" i="4"/>
  <c r="N4368" i="4"/>
  <c r="M4368" i="4"/>
  <c r="U4367" i="4"/>
  <c r="T4367" i="4"/>
  <c r="S4367" i="4"/>
  <c r="R4367" i="4"/>
  <c r="Q4367" i="4"/>
  <c r="P4367" i="4"/>
  <c r="O4367" i="4"/>
  <c r="N4367" i="4"/>
  <c r="M4367" i="4"/>
  <c r="U4366" i="4"/>
  <c r="T4366" i="4"/>
  <c r="S4366" i="4"/>
  <c r="R4366" i="4"/>
  <c r="Q4366" i="4"/>
  <c r="P4366" i="4"/>
  <c r="O4366" i="4"/>
  <c r="N4366" i="4"/>
  <c r="M4366" i="4"/>
  <c r="U4365" i="4"/>
  <c r="T4365" i="4"/>
  <c r="S4365" i="4"/>
  <c r="R4365" i="4"/>
  <c r="Q4365" i="4"/>
  <c r="P4365" i="4"/>
  <c r="O4365" i="4"/>
  <c r="N4365" i="4"/>
  <c r="M4365" i="4"/>
  <c r="U4364" i="4"/>
  <c r="T4364" i="4"/>
  <c r="S4364" i="4"/>
  <c r="R4364" i="4"/>
  <c r="Q4364" i="4"/>
  <c r="P4364" i="4"/>
  <c r="O4364" i="4"/>
  <c r="N4364" i="4"/>
  <c r="M4364" i="4"/>
  <c r="U4363" i="4"/>
  <c r="T4363" i="4"/>
  <c r="S4363" i="4"/>
  <c r="R4363" i="4"/>
  <c r="Q4363" i="4"/>
  <c r="P4363" i="4"/>
  <c r="O4363" i="4"/>
  <c r="N4363" i="4"/>
  <c r="M4363" i="4"/>
  <c r="U4362" i="4"/>
  <c r="T4362" i="4"/>
  <c r="S4362" i="4"/>
  <c r="R4362" i="4"/>
  <c r="Q4362" i="4"/>
  <c r="P4362" i="4"/>
  <c r="O4362" i="4"/>
  <c r="N4362" i="4"/>
  <c r="M4362" i="4"/>
  <c r="U4361" i="4"/>
  <c r="T4361" i="4"/>
  <c r="S4361" i="4"/>
  <c r="R4361" i="4"/>
  <c r="Q4361" i="4"/>
  <c r="P4361" i="4"/>
  <c r="O4361" i="4"/>
  <c r="N4361" i="4"/>
  <c r="M4361" i="4"/>
  <c r="U4360" i="4"/>
  <c r="T4360" i="4"/>
  <c r="S4360" i="4"/>
  <c r="R4360" i="4"/>
  <c r="Q4360" i="4"/>
  <c r="P4360" i="4"/>
  <c r="O4360" i="4"/>
  <c r="N4360" i="4"/>
  <c r="M4360" i="4"/>
  <c r="U4359" i="4"/>
  <c r="T4359" i="4"/>
  <c r="S4359" i="4"/>
  <c r="R4359" i="4"/>
  <c r="Q4359" i="4"/>
  <c r="P4359" i="4"/>
  <c r="O4359" i="4"/>
  <c r="N4359" i="4"/>
  <c r="M4359" i="4"/>
  <c r="U4358" i="4"/>
  <c r="T4358" i="4"/>
  <c r="S4358" i="4"/>
  <c r="R4358" i="4"/>
  <c r="Q4358" i="4"/>
  <c r="P4358" i="4"/>
  <c r="O4358" i="4"/>
  <c r="N4358" i="4"/>
  <c r="M4358" i="4"/>
  <c r="U4357" i="4"/>
  <c r="T4357" i="4"/>
  <c r="S4357" i="4"/>
  <c r="R4357" i="4"/>
  <c r="Q4357" i="4"/>
  <c r="P4357" i="4"/>
  <c r="O4357" i="4"/>
  <c r="N4357" i="4"/>
  <c r="M4357" i="4"/>
  <c r="U4356" i="4"/>
  <c r="T4356" i="4"/>
  <c r="S4356" i="4"/>
  <c r="R4356" i="4"/>
  <c r="Q4356" i="4"/>
  <c r="P4356" i="4"/>
  <c r="O4356" i="4"/>
  <c r="N4356" i="4"/>
  <c r="M4356" i="4"/>
  <c r="U4355" i="4"/>
  <c r="T4355" i="4"/>
  <c r="S4355" i="4"/>
  <c r="R4355" i="4"/>
  <c r="Q4355" i="4"/>
  <c r="P4355" i="4"/>
  <c r="O4355" i="4"/>
  <c r="N4355" i="4"/>
  <c r="M4355" i="4"/>
  <c r="U4354" i="4"/>
  <c r="T4354" i="4"/>
  <c r="S4354" i="4"/>
  <c r="R4354" i="4"/>
  <c r="Q4354" i="4"/>
  <c r="P4354" i="4"/>
  <c r="O4354" i="4"/>
  <c r="N4354" i="4"/>
  <c r="M4354" i="4"/>
  <c r="U4353" i="4"/>
  <c r="T4353" i="4"/>
  <c r="S4353" i="4"/>
  <c r="R4353" i="4"/>
  <c r="Q4353" i="4"/>
  <c r="P4353" i="4"/>
  <c r="O4353" i="4"/>
  <c r="N4353" i="4"/>
  <c r="M4353" i="4"/>
  <c r="U4352" i="4"/>
  <c r="T4352" i="4"/>
  <c r="S4352" i="4"/>
  <c r="R4352" i="4"/>
  <c r="Q4352" i="4"/>
  <c r="P4352" i="4"/>
  <c r="O4352" i="4"/>
  <c r="N4352" i="4"/>
  <c r="M4352" i="4"/>
  <c r="U4351" i="4"/>
  <c r="T4351" i="4"/>
  <c r="S4351" i="4"/>
  <c r="R4351" i="4"/>
  <c r="Q4351" i="4"/>
  <c r="P4351" i="4"/>
  <c r="O4351" i="4"/>
  <c r="N4351" i="4"/>
  <c r="M4351" i="4"/>
  <c r="U4350" i="4"/>
  <c r="T4350" i="4"/>
  <c r="S4350" i="4"/>
  <c r="R4350" i="4"/>
  <c r="Q4350" i="4"/>
  <c r="P4350" i="4"/>
  <c r="O4350" i="4"/>
  <c r="N4350" i="4"/>
  <c r="M4350" i="4"/>
  <c r="U4349" i="4"/>
  <c r="T4349" i="4"/>
  <c r="S4349" i="4"/>
  <c r="R4349" i="4"/>
  <c r="Q4349" i="4"/>
  <c r="P4349" i="4"/>
  <c r="O4349" i="4"/>
  <c r="N4349" i="4"/>
  <c r="M4349" i="4"/>
  <c r="U4348" i="4"/>
  <c r="T4348" i="4"/>
  <c r="S4348" i="4"/>
  <c r="R4348" i="4"/>
  <c r="Q4348" i="4"/>
  <c r="P4348" i="4"/>
  <c r="O4348" i="4"/>
  <c r="N4348" i="4"/>
  <c r="M4348" i="4"/>
  <c r="U4347" i="4"/>
  <c r="T4347" i="4"/>
  <c r="S4347" i="4"/>
  <c r="R4347" i="4"/>
  <c r="Q4347" i="4"/>
  <c r="P4347" i="4"/>
  <c r="O4347" i="4"/>
  <c r="N4347" i="4"/>
  <c r="M4347" i="4"/>
  <c r="U4346" i="4"/>
  <c r="T4346" i="4"/>
  <c r="S4346" i="4"/>
  <c r="R4346" i="4"/>
  <c r="Q4346" i="4"/>
  <c r="P4346" i="4"/>
  <c r="O4346" i="4"/>
  <c r="N4346" i="4"/>
  <c r="M4346" i="4"/>
  <c r="U4345" i="4"/>
  <c r="T4345" i="4"/>
  <c r="S4345" i="4"/>
  <c r="R4345" i="4"/>
  <c r="Q4345" i="4"/>
  <c r="P4345" i="4"/>
  <c r="O4345" i="4"/>
  <c r="N4345" i="4"/>
  <c r="M4345" i="4"/>
  <c r="U4344" i="4"/>
  <c r="T4344" i="4"/>
  <c r="S4344" i="4"/>
  <c r="R4344" i="4"/>
  <c r="Q4344" i="4"/>
  <c r="P4344" i="4"/>
  <c r="O4344" i="4"/>
  <c r="N4344" i="4"/>
  <c r="M4344" i="4"/>
  <c r="U4343" i="4"/>
  <c r="T4343" i="4"/>
  <c r="S4343" i="4"/>
  <c r="R4343" i="4"/>
  <c r="Q4343" i="4"/>
  <c r="P4343" i="4"/>
  <c r="O4343" i="4"/>
  <c r="N4343" i="4"/>
  <c r="M4343" i="4"/>
  <c r="U4342" i="4"/>
  <c r="T4342" i="4"/>
  <c r="S4342" i="4"/>
  <c r="R4342" i="4"/>
  <c r="Q4342" i="4"/>
  <c r="P4342" i="4"/>
  <c r="O4342" i="4"/>
  <c r="N4342" i="4"/>
  <c r="M4342" i="4"/>
  <c r="U4341" i="4"/>
  <c r="T4341" i="4"/>
  <c r="S4341" i="4"/>
  <c r="R4341" i="4"/>
  <c r="Q4341" i="4"/>
  <c r="P4341" i="4"/>
  <c r="O4341" i="4"/>
  <c r="N4341" i="4"/>
  <c r="M4341" i="4"/>
  <c r="U4340" i="4"/>
  <c r="T4340" i="4"/>
  <c r="S4340" i="4"/>
  <c r="R4340" i="4"/>
  <c r="Q4340" i="4"/>
  <c r="P4340" i="4"/>
  <c r="O4340" i="4"/>
  <c r="N4340" i="4"/>
  <c r="M4340" i="4"/>
  <c r="U4339" i="4"/>
  <c r="T4339" i="4"/>
  <c r="S4339" i="4"/>
  <c r="R4339" i="4"/>
  <c r="Q4339" i="4"/>
  <c r="P4339" i="4"/>
  <c r="O4339" i="4"/>
  <c r="N4339" i="4"/>
  <c r="M4339" i="4"/>
  <c r="U4338" i="4"/>
  <c r="T4338" i="4"/>
  <c r="S4338" i="4"/>
  <c r="R4338" i="4"/>
  <c r="Q4338" i="4"/>
  <c r="P4338" i="4"/>
  <c r="O4338" i="4"/>
  <c r="N4338" i="4"/>
  <c r="M4338" i="4"/>
  <c r="U4337" i="4"/>
  <c r="T4337" i="4"/>
  <c r="S4337" i="4"/>
  <c r="R4337" i="4"/>
  <c r="Q4337" i="4"/>
  <c r="P4337" i="4"/>
  <c r="O4337" i="4"/>
  <c r="N4337" i="4"/>
  <c r="M4337" i="4"/>
  <c r="U4336" i="4"/>
  <c r="T4336" i="4"/>
  <c r="S4336" i="4"/>
  <c r="R4336" i="4"/>
  <c r="Q4336" i="4"/>
  <c r="P4336" i="4"/>
  <c r="O4336" i="4"/>
  <c r="N4336" i="4"/>
  <c r="M4336" i="4"/>
  <c r="U4335" i="4"/>
  <c r="T4335" i="4"/>
  <c r="S4335" i="4"/>
  <c r="R4335" i="4"/>
  <c r="Q4335" i="4"/>
  <c r="P4335" i="4"/>
  <c r="O4335" i="4"/>
  <c r="N4335" i="4"/>
  <c r="M4335" i="4"/>
  <c r="U4334" i="4"/>
  <c r="T4334" i="4"/>
  <c r="S4334" i="4"/>
  <c r="R4334" i="4"/>
  <c r="Q4334" i="4"/>
  <c r="P4334" i="4"/>
  <c r="O4334" i="4"/>
  <c r="N4334" i="4"/>
  <c r="M4334" i="4"/>
  <c r="U4333" i="4"/>
  <c r="T4333" i="4"/>
  <c r="S4333" i="4"/>
  <c r="R4333" i="4"/>
  <c r="Q4333" i="4"/>
  <c r="P4333" i="4"/>
  <c r="O4333" i="4"/>
  <c r="N4333" i="4"/>
  <c r="M4333" i="4"/>
  <c r="U4332" i="4"/>
  <c r="T4332" i="4"/>
  <c r="S4332" i="4"/>
  <c r="R4332" i="4"/>
  <c r="Q4332" i="4"/>
  <c r="P4332" i="4"/>
  <c r="O4332" i="4"/>
  <c r="N4332" i="4"/>
  <c r="M4332" i="4"/>
  <c r="U4331" i="4"/>
  <c r="T4331" i="4"/>
  <c r="S4331" i="4"/>
  <c r="R4331" i="4"/>
  <c r="Q4331" i="4"/>
  <c r="P4331" i="4"/>
  <c r="O4331" i="4"/>
  <c r="N4331" i="4"/>
  <c r="M4331" i="4"/>
  <c r="U4330" i="4"/>
  <c r="T4330" i="4"/>
  <c r="S4330" i="4"/>
  <c r="R4330" i="4"/>
  <c r="Q4330" i="4"/>
  <c r="P4330" i="4"/>
  <c r="O4330" i="4"/>
  <c r="N4330" i="4"/>
  <c r="M4330" i="4"/>
  <c r="U4329" i="4"/>
  <c r="T4329" i="4"/>
  <c r="S4329" i="4"/>
  <c r="R4329" i="4"/>
  <c r="Q4329" i="4"/>
  <c r="P4329" i="4"/>
  <c r="O4329" i="4"/>
  <c r="N4329" i="4"/>
  <c r="M4329" i="4"/>
  <c r="U4328" i="4"/>
  <c r="T4328" i="4"/>
  <c r="S4328" i="4"/>
  <c r="R4328" i="4"/>
  <c r="Q4328" i="4"/>
  <c r="P4328" i="4"/>
  <c r="O4328" i="4"/>
  <c r="N4328" i="4"/>
  <c r="M4328" i="4"/>
  <c r="U4327" i="4"/>
  <c r="T4327" i="4"/>
  <c r="S4327" i="4"/>
  <c r="R4327" i="4"/>
  <c r="Q4327" i="4"/>
  <c r="P4327" i="4"/>
  <c r="O4327" i="4"/>
  <c r="N4327" i="4"/>
  <c r="M4327" i="4"/>
  <c r="U4326" i="4"/>
  <c r="T4326" i="4"/>
  <c r="S4326" i="4"/>
  <c r="R4326" i="4"/>
  <c r="Q4326" i="4"/>
  <c r="P4326" i="4"/>
  <c r="O4326" i="4"/>
  <c r="N4326" i="4"/>
  <c r="M4326" i="4"/>
  <c r="U4325" i="4"/>
  <c r="T4325" i="4"/>
  <c r="S4325" i="4"/>
  <c r="R4325" i="4"/>
  <c r="Q4325" i="4"/>
  <c r="P4325" i="4"/>
  <c r="O4325" i="4"/>
  <c r="N4325" i="4"/>
  <c r="M4325" i="4"/>
  <c r="U4324" i="4"/>
  <c r="T4324" i="4"/>
  <c r="S4324" i="4"/>
  <c r="R4324" i="4"/>
  <c r="Q4324" i="4"/>
  <c r="P4324" i="4"/>
  <c r="O4324" i="4"/>
  <c r="N4324" i="4"/>
  <c r="M4324" i="4"/>
  <c r="U4323" i="4"/>
  <c r="T4323" i="4"/>
  <c r="S4323" i="4"/>
  <c r="R4323" i="4"/>
  <c r="Q4323" i="4"/>
  <c r="P4323" i="4"/>
  <c r="O4323" i="4"/>
  <c r="N4323" i="4"/>
  <c r="M4323" i="4"/>
  <c r="U4322" i="4"/>
  <c r="T4322" i="4"/>
  <c r="S4322" i="4"/>
  <c r="R4322" i="4"/>
  <c r="Q4322" i="4"/>
  <c r="P4322" i="4"/>
  <c r="O4322" i="4"/>
  <c r="N4322" i="4"/>
  <c r="M4322" i="4"/>
  <c r="U4321" i="4"/>
  <c r="T4321" i="4"/>
  <c r="S4321" i="4"/>
  <c r="R4321" i="4"/>
  <c r="Q4321" i="4"/>
  <c r="P4321" i="4"/>
  <c r="O4321" i="4"/>
  <c r="N4321" i="4"/>
  <c r="M4321" i="4"/>
  <c r="U4320" i="4"/>
  <c r="T4320" i="4"/>
  <c r="S4320" i="4"/>
  <c r="R4320" i="4"/>
  <c r="Q4320" i="4"/>
  <c r="P4320" i="4"/>
  <c r="O4320" i="4"/>
  <c r="N4320" i="4"/>
  <c r="M4320" i="4"/>
  <c r="U4319" i="4"/>
  <c r="T4319" i="4"/>
  <c r="S4319" i="4"/>
  <c r="R4319" i="4"/>
  <c r="Q4319" i="4"/>
  <c r="P4319" i="4"/>
  <c r="O4319" i="4"/>
  <c r="N4319" i="4"/>
  <c r="M4319" i="4"/>
  <c r="U4318" i="4"/>
  <c r="T4318" i="4"/>
  <c r="S4318" i="4"/>
  <c r="R4318" i="4"/>
  <c r="Q4318" i="4"/>
  <c r="P4318" i="4"/>
  <c r="O4318" i="4"/>
  <c r="N4318" i="4"/>
  <c r="M4318" i="4"/>
  <c r="U4317" i="4"/>
  <c r="T4317" i="4"/>
  <c r="S4317" i="4"/>
  <c r="R4317" i="4"/>
  <c r="Q4317" i="4"/>
  <c r="P4317" i="4"/>
  <c r="O4317" i="4"/>
  <c r="N4317" i="4"/>
  <c r="M4317" i="4"/>
  <c r="U4316" i="4"/>
  <c r="T4316" i="4"/>
  <c r="S4316" i="4"/>
  <c r="R4316" i="4"/>
  <c r="Q4316" i="4"/>
  <c r="P4316" i="4"/>
  <c r="O4316" i="4"/>
  <c r="N4316" i="4"/>
  <c r="M4316" i="4"/>
  <c r="U4315" i="4"/>
  <c r="T4315" i="4"/>
  <c r="S4315" i="4"/>
  <c r="R4315" i="4"/>
  <c r="Q4315" i="4"/>
  <c r="P4315" i="4"/>
  <c r="O4315" i="4"/>
  <c r="N4315" i="4"/>
  <c r="M4315" i="4"/>
  <c r="U4314" i="4"/>
  <c r="T4314" i="4"/>
  <c r="S4314" i="4"/>
  <c r="R4314" i="4"/>
  <c r="Q4314" i="4"/>
  <c r="P4314" i="4"/>
  <c r="O4314" i="4"/>
  <c r="N4314" i="4"/>
  <c r="M4314" i="4"/>
  <c r="U4313" i="4"/>
  <c r="T4313" i="4"/>
  <c r="S4313" i="4"/>
  <c r="R4313" i="4"/>
  <c r="Q4313" i="4"/>
  <c r="P4313" i="4"/>
  <c r="O4313" i="4"/>
  <c r="N4313" i="4"/>
  <c r="M4313" i="4"/>
  <c r="U4312" i="4"/>
  <c r="T4312" i="4"/>
  <c r="S4312" i="4"/>
  <c r="R4312" i="4"/>
  <c r="Q4312" i="4"/>
  <c r="P4312" i="4"/>
  <c r="O4312" i="4"/>
  <c r="N4312" i="4"/>
  <c r="M4312" i="4"/>
  <c r="U4311" i="4"/>
  <c r="T4311" i="4"/>
  <c r="S4311" i="4"/>
  <c r="R4311" i="4"/>
  <c r="Q4311" i="4"/>
  <c r="P4311" i="4"/>
  <c r="O4311" i="4"/>
  <c r="N4311" i="4"/>
  <c r="M4311" i="4"/>
  <c r="U4310" i="4"/>
  <c r="T4310" i="4"/>
  <c r="S4310" i="4"/>
  <c r="R4310" i="4"/>
  <c r="Q4310" i="4"/>
  <c r="P4310" i="4"/>
  <c r="O4310" i="4"/>
  <c r="N4310" i="4"/>
  <c r="M4310" i="4"/>
  <c r="U4309" i="4"/>
  <c r="T4309" i="4"/>
  <c r="S4309" i="4"/>
  <c r="R4309" i="4"/>
  <c r="Q4309" i="4"/>
  <c r="P4309" i="4"/>
  <c r="O4309" i="4"/>
  <c r="N4309" i="4"/>
  <c r="M4309" i="4"/>
  <c r="U4308" i="4"/>
  <c r="T4308" i="4"/>
  <c r="S4308" i="4"/>
  <c r="R4308" i="4"/>
  <c r="Q4308" i="4"/>
  <c r="P4308" i="4"/>
  <c r="O4308" i="4"/>
  <c r="N4308" i="4"/>
  <c r="M4308" i="4"/>
  <c r="U4307" i="4"/>
  <c r="T4307" i="4"/>
  <c r="S4307" i="4"/>
  <c r="R4307" i="4"/>
  <c r="Q4307" i="4"/>
  <c r="P4307" i="4"/>
  <c r="O4307" i="4"/>
  <c r="N4307" i="4"/>
  <c r="M4307" i="4"/>
  <c r="U4306" i="4"/>
  <c r="T4306" i="4"/>
  <c r="S4306" i="4"/>
  <c r="R4306" i="4"/>
  <c r="Q4306" i="4"/>
  <c r="P4306" i="4"/>
  <c r="O4306" i="4"/>
  <c r="N4306" i="4"/>
  <c r="M4306" i="4"/>
  <c r="U4305" i="4"/>
  <c r="T4305" i="4"/>
  <c r="S4305" i="4"/>
  <c r="R4305" i="4"/>
  <c r="Q4305" i="4"/>
  <c r="P4305" i="4"/>
  <c r="O4305" i="4"/>
  <c r="N4305" i="4"/>
  <c r="M4305" i="4"/>
  <c r="U4304" i="4"/>
  <c r="T4304" i="4"/>
  <c r="S4304" i="4"/>
  <c r="R4304" i="4"/>
  <c r="Q4304" i="4"/>
  <c r="P4304" i="4"/>
  <c r="O4304" i="4"/>
  <c r="N4304" i="4"/>
  <c r="M4304" i="4"/>
  <c r="U4303" i="4"/>
  <c r="T4303" i="4"/>
  <c r="S4303" i="4"/>
  <c r="R4303" i="4"/>
  <c r="Q4303" i="4"/>
  <c r="P4303" i="4"/>
  <c r="O4303" i="4"/>
  <c r="N4303" i="4"/>
  <c r="M4303" i="4"/>
  <c r="U4302" i="4"/>
  <c r="T4302" i="4"/>
  <c r="S4302" i="4"/>
  <c r="R4302" i="4"/>
  <c r="Q4302" i="4"/>
  <c r="P4302" i="4"/>
  <c r="O4302" i="4"/>
  <c r="N4302" i="4"/>
  <c r="M4302" i="4"/>
  <c r="U4301" i="4"/>
  <c r="T4301" i="4"/>
  <c r="S4301" i="4"/>
  <c r="R4301" i="4"/>
  <c r="Q4301" i="4"/>
  <c r="P4301" i="4"/>
  <c r="O4301" i="4"/>
  <c r="N4301" i="4"/>
  <c r="M4301" i="4"/>
  <c r="U4300" i="4"/>
  <c r="T4300" i="4"/>
  <c r="S4300" i="4"/>
  <c r="R4300" i="4"/>
  <c r="Q4300" i="4"/>
  <c r="P4300" i="4"/>
  <c r="O4300" i="4"/>
  <c r="N4300" i="4"/>
  <c r="M4300" i="4"/>
  <c r="U4299" i="4"/>
  <c r="T4299" i="4"/>
  <c r="S4299" i="4"/>
  <c r="R4299" i="4"/>
  <c r="Q4299" i="4"/>
  <c r="P4299" i="4"/>
  <c r="O4299" i="4"/>
  <c r="N4299" i="4"/>
  <c r="M4299" i="4"/>
  <c r="U4298" i="4"/>
  <c r="T4298" i="4"/>
  <c r="S4298" i="4"/>
  <c r="R4298" i="4"/>
  <c r="Q4298" i="4"/>
  <c r="P4298" i="4"/>
  <c r="O4298" i="4"/>
  <c r="N4298" i="4"/>
  <c r="M4298" i="4"/>
  <c r="U4297" i="4"/>
  <c r="T4297" i="4"/>
  <c r="S4297" i="4"/>
  <c r="R4297" i="4"/>
  <c r="Q4297" i="4"/>
  <c r="P4297" i="4"/>
  <c r="O4297" i="4"/>
  <c r="N4297" i="4"/>
  <c r="M4297" i="4"/>
  <c r="U4296" i="4"/>
  <c r="T4296" i="4"/>
  <c r="S4296" i="4"/>
  <c r="R4296" i="4"/>
  <c r="Q4296" i="4"/>
  <c r="P4296" i="4"/>
  <c r="O4296" i="4"/>
  <c r="N4296" i="4"/>
  <c r="M4296" i="4"/>
  <c r="U4295" i="4"/>
  <c r="T4295" i="4"/>
  <c r="S4295" i="4"/>
  <c r="R4295" i="4"/>
  <c r="Q4295" i="4"/>
  <c r="P4295" i="4"/>
  <c r="O4295" i="4"/>
  <c r="N4295" i="4"/>
  <c r="M4295" i="4"/>
  <c r="U4294" i="4"/>
  <c r="T4294" i="4"/>
  <c r="S4294" i="4"/>
  <c r="R4294" i="4"/>
  <c r="Q4294" i="4"/>
  <c r="P4294" i="4"/>
  <c r="O4294" i="4"/>
  <c r="N4294" i="4"/>
  <c r="M4294" i="4"/>
  <c r="U4293" i="4"/>
  <c r="T4293" i="4"/>
  <c r="S4293" i="4"/>
  <c r="R4293" i="4"/>
  <c r="Q4293" i="4"/>
  <c r="P4293" i="4"/>
  <c r="O4293" i="4"/>
  <c r="N4293" i="4"/>
  <c r="M4293" i="4"/>
  <c r="U4292" i="4"/>
  <c r="T4292" i="4"/>
  <c r="S4292" i="4"/>
  <c r="R4292" i="4"/>
  <c r="Q4292" i="4"/>
  <c r="P4292" i="4"/>
  <c r="O4292" i="4"/>
  <c r="N4292" i="4"/>
  <c r="M4292" i="4"/>
  <c r="U4291" i="4"/>
  <c r="T4291" i="4"/>
  <c r="S4291" i="4"/>
  <c r="R4291" i="4"/>
  <c r="Q4291" i="4"/>
  <c r="P4291" i="4"/>
  <c r="O4291" i="4"/>
  <c r="N4291" i="4"/>
  <c r="M4291" i="4"/>
  <c r="U4290" i="4"/>
  <c r="T4290" i="4"/>
  <c r="S4290" i="4"/>
  <c r="R4290" i="4"/>
  <c r="Q4290" i="4"/>
  <c r="P4290" i="4"/>
  <c r="O4290" i="4"/>
  <c r="N4290" i="4"/>
  <c r="M4290" i="4"/>
  <c r="U4289" i="4"/>
  <c r="T4289" i="4"/>
  <c r="S4289" i="4"/>
  <c r="R4289" i="4"/>
  <c r="Q4289" i="4"/>
  <c r="P4289" i="4"/>
  <c r="O4289" i="4"/>
  <c r="N4289" i="4"/>
  <c r="M4289" i="4"/>
  <c r="U4288" i="4"/>
  <c r="T4288" i="4"/>
  <c r="S4288" i="4"/>
  <c r="R4288" i="4"/>
  <c r="Q4288" i="4"/>
  <c r="P4288" i="4"/>
  <c r="O4288" i="4"/>
  <c r="N4288" i="4"/>
  <c r="M4288" i="4"/>
  <c r="U4287" i="4"/>
  <c r="T4287" i="4"/>
  <c r="S4287" i="4"/>
  <c r="R4287" i="4"/>
  <c r="Q4287" i="4"/>
  <c r="P4287" i="4"/>
  <c r="O4287" i="4"/>
  <c r="N4287" i="4"/>
  <c r="M4287" i="4"/>
  <c r="U4286" i="4"/>
  <c r="T4286" i="4"/>
  <c r="S4286" i="4"/>
  <c r="R4286" i="4"/>
  <c r="Q4286" i="4"/>
  <c r="P4286" i="4"/>
  <c r="O4286" i="4"/>
  <c r="N4286" i="4"/>
  <c r="M4286" i="4"/>
  <c r="U4285" i="4"/>
  <c r="T4285" i="4"/>
  <c r="S4285" i="4"/>
  <c r="R4285" i="4"/>
  <c r="Q4285" i="4"/>
  <c r="P4285" i="4"/>
  <c r="O4285" i="4"/>
  <c r="N4285" i="4"/>
  <c r="M4285" i="4"/>
  <c r="U4284" i="4"/>
  <c r="T4284" i="4"/>
  <c r="S4284" i="4"/>
  <c r="R4284" i="4"/>
  <c r="Q4284" i="4"/>
  <c r="P4284" i="4"/>
  <c r="O4284" i="4"/>
  <c r="N4284" i="4"/>
  <c r="M4284" i="4"/>
  <c r="U4283" i="4"/>
  <c r="T4283" i="4"/>
  <c r="S4283" i="4"/>
  <c r="R4283" i="4"/>
  <c r="Q4283" i="4"/>
  <c r="P4283" i="4"/>
  <c r="O4283" i="4"/>
  <c r="N4283" i="4"/>
  <c r="M4283" i="4"/>
  <c r="U4282" i="4"/>
  <c r="T4282" i="4"/>
  <c r="S4282" i="4"/>
  <c r="R4282" i="4"/>
  <c r="Q4282" i="4"/>
  <c r="P4282" i="4"/>
  <c r="O4282" i="4"/>
  <c r="N4282" i="4"/>
  <c r="M4282" i="4"/>
  <c r="U4281" i="4"/>
  <c r="T4281" i="4"/>
  <c r="S4281" i="4"/>
  <c r="R4281" i="4"/>
  <c r="Q4281" i="4"/>
  <c r="P4281" i="4"/>
  <c r="O4281" i="4"/>
  <c r="N4281" i="4"/>
  <c r="M4281" i="4"/>
  <c r="U4280" i="4"/>
  <c r="T4280" i="4"/>
  <c r="S4280" i="4"/>
  <c r="R4280" i="4"/>
  <c r="Q4280" i="4"/>
  <c r="P4280" i="4"/>
  <c r="O4280" i="4"/>
  <c r="N4280" i="4"/>
  <c r="M4280" i="4"/>
  <c r="U4279" i="4"/>
  <c r="T4279" i="4"/>
  <c r="S4279" i="4"/>
  <c r="R4279" i="4"/>
  <c r="Q4279" i="4"/>
  <c r="P4279" i="4"/>
  <c r="O4279" i="4"/>
  <c r="N4279" i="4"/>
  <c r="M4279" i="4"/>
  <c r="U4278" i="4"/>
  <c r="T4278" i="4"/>
  <c r="S4278" i="4"/>
  <c r="R4278" i="4"/>
  <c r="Q4278" i="4"/>
  <c r="P4278" i="4"/>
  <c r="O4278" i="4"/>
  <c r="N4278" i="4"/>
  <c r="M4278" i="4"/>
  <c r="U4277" i="4"/>
  <c r="T4277" i="4"/>
  <c r="S4277" i="4"/>
  <c r="R4277" i="4"/>
  <c r="Q4277" i="4"/>
  <c r="P4277" i="4"/>
  <c r="O4277" i="4"/>
  <c r="N4277" i="4"/>
  <c r="M4277" i="4"/>
  <c r="U4276" i="4"/>
  <c r="T4276" i="4"/>
  <c r="S4276" i="4"/>
  <c r="R4276" i="4"/>
  <c r="Q4276" i="4"/>
  <c r="P4276" i="4"/>
  <c r="O4276" i="4"/>
  <c r="N4276" i="4"/>
  <c r="M4276" i="4"/>
  <c r="U4275" i="4"/>
  <c r="T4275" i="4"/>
  <c r="S4275" i="4"/>
  <c r="R4275" i="4"/>
  <c r="Q4275" i="4"/>
  <c r="P4275" i="4"/>
  <c r="O4275" i="4"/>
  <c r="N4275" i="4"/>
  <c r="M4275" i="4"/>
  <c r="U4274" i="4"/>
  <c r="T4274" i="4"/>
  <c r="S4274" i="4"/>
  <c r="R4274" i="4"/>
  <c r="Q4274" i="4"/>
  <c r="P4274" i="4"/>
  <c r="O4274" i="4"/>
  <c r="N4274" i="4"/>
  <c r="M4274" i="4"/>
  <c r="U4273" i="4"/>
  <c r="T4273" i="4"/>
  <c r="S4273" i="4"/>
  <c r="R4273" i="4"/>
  <c r="Q4273" i="4"/>
  <c r="P4273" i="4"/>
  <c r="O4273" i="4"/>
  <c r="N4273" i="4"/>
  <c r="M4273" i="4"/>
  <c r="U4272" i="4"/>
  <c r="T4272" i="4"/>
  <c r="S4272" i="4"/>
  <c r="R4272" i="4"/>
  <c r="Q4272" i="4"/>
  <c r="P4272" i="4"/>
  <c r="O4272" i="4"/>
  <c r="N4272" i="4"/>
  <c r="M4272" i="4"/>
  <c r="U4271" i="4"/>
  <c r="T4271" i="4"/>
  <c r="S4271" i="4"/>
  <c r="R4271" i="4"/>
  <c r="Q4271" i="4"/>
  <c r="P4271" i="4"/>
  <c r="O4271" i="4"/>
  <c r="N4271" i="4"/>
  <c r="M4271" i="4"/>
  <c r="U4270" i="4"/>
  <c r="T4270" i="4"/>
  <c r="S4270" i="4"/>
  <c r="R4270" i="4"/>
  <c r="Q4270" i="4"/>
  <c r="P4270" i="4"/>
  <c r="O4270" i="4"/>
  <c r="N4270" i="4"/>
  <c r="M4270" i="4"/>
  <c r="U4269" i="4"/>
  <c r="T4269" i="4"/>
  <c r="S4269" i="4"/>
  <c r="R4269" i="4"/>
  <c r="Q4269" i="4"/>
  <c r="P4269" i="4"/>
  <c r="O4269" i="4"/>
  <c r="N4269" i="4"/>
  <c r="M4269" i="4"/>
  <c r="U4268" i="4"/>
  <c r="T4268" i="4"/>
  <c r="S4268" i="4"/>
  <c r="R4268" i="4"/>
  <c r="Q4268" i="4"/>
  <c r="P4268" i="4"/>
  <c r="O4268" i="4"/>
  <c r="N4268" i="4"/>
  <c r="M4268" i="4"/>
  <c r="U4267" i="4"/>
  <c r="T4267" i="4"/>
  <c r="S4267" i="4"/>
  <c r="R4267" i="4"/>
  <c r="Q4267" i="4"/>
  <c r="P4267" i="4"/>
  <c r="O4267" i="4"/>
  <c r="N4267" i="4"/>
  <c r="M4267" i="4"/>
  <c r="U4266" i="4"/>
  <c r="T4266" i="4"/>
  <c r="S4266" i="4"/>
  <c r="R4266" i="4"/>
  <c r="Q4266" i="4"/>
  <c r="P4266" i="4"/>
  <c r="O4266" i="4"/>
  <c r="N4266" i="4"/>
  <c r="M4266" i="4"/>
  <c r="U4265" i="4"/>
  <c r="T4265" i="4"/>
  <c r="S4265" i="4"/>
  <c r="R4265" i="4"/>
  <c r="Q4265" i="4"/>
  <c r="P4265" i="4"/>
  <c r="O4265" i="4"/>
  <c r="N4265" i="4"/>
  <c r="M4265" i="4"/>
  <c r="U4264" i="4"/>
  <c r="T4264" i="4"/>
  <c r="S4264" i="4"/>
  <c r="R4264" i="4"/>
  <c r="Q4264" i="4"/>
  <c r="P4264" i="4"/>
  <c r="O4264" i="4"/>
  <c r="N4264" i="4"/>
  <c r="M4264" i="4"/>
  <c r="U4263" i="4"/>
  <c r="T4263" i="4"/>
  <c r="S4263" i="4"/>
  <c r="R4263" i="4"/>
  <c r="Q4263" i="4"/>
  <c r="P4263" i="4"/>
  <c r="O4263" i="4"/>
  <c r="N4263" i="4"/>
  <c r="M4263" i="4"/>
  <c r="U4262" i="4"/>
  <c r="T4262" i="4"/>
  <c r="S4262" i="4"/>
  <c r="R4262" i="4"/>
  <c r="Q4262" i="4"/>
  <c r="P4262" i="4"/>
  <c r="O4262" i="4"/>
  <c r="N4262" i="4"/>
  <c r="M4262" i="4"/>
  <c r="U4261" i="4"/>
  <c r="T4261" i="4"/>
  <c r="S4261" i="4"/>
  <c r="R4261" i="4"/>
  <c r="Q4261" i="4"/>
  <c r="P4261" i="4"/>
  <c r="O4261" i="4"/>
  <c r="N4261" i="4"/>
  <c r="M4261" i="4"/>
  <c r="U4260" i="4"/>
  <c r="T4260" i="4"/>
  <c r="S4260" i="4"/>
  <c r="R4260" i="4"/>
  <c r="Q4260" i="4"/>
  <c r="P4260" i="4"/>
  <c r="O4260" i="4"/>
  <c r="N4260" i="4"/>
  <c r="M4260" i="4"/>
  <c r="U4259" i="4"/>
  <c r="T4259" i="4"/>
  <c r="S4259" i="4"/>
  <c r="R4259" i="4"/>
  <c r="Q4259" i="4"/>
  <c r="P4259" i="4"/>
  <c r="O4259" i="4"/>
  <c r="N4259" i="4"/>
  <c r="M4259" i="4"/>
  <c r="U4258" i="4"/>
  <c r="T4258" i="4"/>
  <c r="S4258" i="4"/>
  <c r="R4258" i="4"/>
  <c r="Q4258" i="4"/>
  <c r="P4258" i="4"/>
  <c r="O4258" i="4"/>
  <c r="N4258" i="4"/>
  <c r="M4258" i="4"/>
  <c r="U4257" i="4"/>
  <c r="T4257" i="4"/>
  <c r="S4257" i="4"/>
  <c r="R4257" i="4"/>
  <c r="Q4257" i="4"/>
  <c r="P4257" i="4"/>
  <c r="O4257" i="4"/>
  <c r="N4257" i="4"/>
  <c r="M4257" i="4"/>
  <c r="U4256" i="4"/>
  <c r="T4256" i="4"/>
  <c r="S4256" i="4"/>
  <c r="R4256" i="4"/>
  <c r="Q4256" i="4"/>
  <c r="P4256" i="4"/>
  <c r="O4256" i="4"/>
  <c r="N4256" i="4"/>
  <c r="M4256" i="4"/>
  <c r="U4255" i="4"/>
  <c r="T4255" i="4"/>
  <c r="S4255" i="4"/>
  <c r="R4255" i="4"/>
  <c r="Q4255" i="4"/>
  <c r="P4255" i="4"/>
  <c r="O4255" i="4"/>
  <c r="N4255" i="4"/>
  <c r="M4255" i="4"/>
  <c r="U4254" i="4"/>
  <c r="T4254" i="4"/>
  <c r="S4254" i="4"/>
  <c r="R4254" i="4"/>
  <c r="Q4254" i="4"/>
  <c r="P4254" i="4"/>
  <c r="O4254" i="4"/>
  <c r="N4254" i="4"/>
  <c r="M4254" i="4"/>
  <c r="U4253" i="4"/>
  <c r="T4253" i="4"/>
  <c r="S4253" i="4"/>
  <c r="R4253" i="4"/>
  <c r="Q4253" i="4"/>
  <c r="P4253" i="4"/>
  <c r="O4253" i="4"/>
  <c r="N4253" i="4"/>
  <c r="M4253" i="4"/>
  <c r="U4252" i="4"/>
  <c r="T4252" i="4"/>
  <c r="S4252" i="4"/>
  <c r="R4252" i="4"/>
  <c r="Q4252" i="4"/>
  <c r="P4252" i="4"/>
  <c r="O4252" i="4"/>
  <c r="N4252" i="4"/>
  <c r="M4252" i="4"/>
  <c r="U4251" i="4"/>
  <c r="T4251" i="4"/>
  <c r="S4251" i="4"/>
  <c r="R4251" i="4"/>
  <c r="Q4251" i="4"/>
  <c r="P4251" i="4"/>
  <c r="O4251" i="4"/>
  <c r="N4251" i="4"/>
  <c r="M4251" i="4"/>
  <c r="U4250" i="4"/>
  <c r="T4250" i="4"/>
  <c r="S4250" i="4"/>
  <c r="R4250" i="4"/>
  <c r="Q4250" i="4"/>
  <c r="P4250" i="4"/>
  <c r="O4250" i="4"/>
  <c r="N4250" i="4"/>
  <c r="M4250" i="4"/>
  <c r="U4249" i="4"/>
  <c r="T4249" i="4"/>
  <c r="S4249" i="4"/>
  <c r="R4249" i="4"/>
  <c r="Q4249" i="4"/>
  <c r="P4249" i="4"/>
  <c r="O4249" i="4"/>
  <c r="N4249" i="4"/>
  <c r="M4249" i="4"/>
  <c r="U4248" i="4"/>
  <c r="T4248" i="4"/>
  <c r="S4248" i="4"/>
  <c r="R4248" i="4"/>
  <c r="Q4248" i="4"/>
  <c r="P4248" i="4"/>
  <c r="O4248" i="4"/>
  <c r="N4248" i="4"/>
  <c r="M4248" i="4"/>
  <c r="U4247" i="4"/>
  <c r="T4247" i="4"/>
  <c r="S4247" i="4"/>
  <c r="R4247" i="4"/>
  <c r="Q4247" i="4"/>
  <c r="P4247" i="4"/>
  <c r="O4247" i="4"/>
  <c r="N4247" i="4"/>
  <c r="M4247" i="4"/>
  <c r="U4246" i="4"/>
  <c r="T4246" i="4"/>
  <c r="S4246" i="4"/>
  <c r="R4246" i="4"/>
  <c r="Q4246" i="4"/>
  <c r="P4246" i="4"/>
  <c r="O4246" i="4"/>
  <c r="N4246" i="4"/>
  <c r="M4246" i="4"/>
  <c r="U4245" i="4"/>
  <c r="T4245" i="4"/>
  <c r="S4245" i="4"/>
  <c r="R4245" i="4"/>
  <c r="Q4245" i="4"/>
  <c r="P4245" i="4"/>
  <c r="O4245" i="4"/>
  <c r="N4245" i="4"/>
  <c r="M4245" i="4"/>
  <c r="U4244" i="4"/>
  <c r="T4244" i="4"/>
  <c r="S4244" i="4"/>
  <c r="R4244" i="4"/>
  <c r="Q4244" i="4"/>
  <c r="P4244" i="4"/>
  <c r="O4244" i="4"/>
  <c r="N4244" i="4"/>
  <c r="M4244" i="4"/>
  <c r="U4243" i="4"/>
  <c r="T4243" i="4"/>
  <c r="S4243" i="4"/>
  <c r="R4243" i="4"/>
  <c r="Q4243" i="4"/>
  <c r="P4243" i="4"/>
  <c r="O4243" i="4"/>
  <c r="N4243" i="4"/>
  <c r="M4243" i="4"/>
  <c r="U4242" i="4"/>
  <c r="T4242" i="4"/>
  <c r="S4242" i="4"/>
  <c r="R4242" i="4"/>
  <c r="Q4242" i="4"/>
  <c r="P4242" i="4"/>
  <c r="O4242" i="4"/>
  <c r="N4242" i="4"/>
  <c r="M4242" i="4"/>
  <c r="U4241" i="4"/>
  <c r="T4241" i="4"/>
  <c r="S4241" i="4"/>
  <c r="R4241" i="4"/>
  <c r="Q4241" i="4"/>
  <c r="P4241" i="4"/>
  <c r="O4241" i="4"/>
  <c r="N4241" i="4"/>
  <c r="M4241" i="4"/>
  <c r="U4240" i="4"/>
  <c r="T4240" i="4"/>
  <c r="S4240" i="4"/>
  <c r="R4240" i="4"/>
  <c r="Q4240" i="4"/>
  <c r="P4240" i="4"/>
  <c r="O4240" i="4"/>
  <c r="N4240" i="4"/>
  <c r="M4240" i="4"/>
  <c r="U4239" i="4"/>
  <c r="T4239" i="4"/>
  <c r="S4239" i="4"/>
  <c r="R4239" i="4"/>
  <c r="Q4239" i="4"/>
  <c r="P4239" i="4"/>
  <c r="O4239" i="4"/>
  <c r="N4239" i="4"/>
  <c r="M4239" i="4"/>
  <c r="U4238" i="4"/>
  <c r="T4238" i="4"/>
  <c r="S4238" i="4"/>
  <c r="R4238" i="4"/>
  <c r="Q4238" i="4"/>
  <c r="P4238" i="4"/>
  <c r="O4238" i="4"/>
  <c r="N4238" i="4"/>
  <c r="M4238" i="4"/>
  <c r="U4237" i="4"/>
  <c r="T4237" i="4"/>
  <c r="S4237" i="4"/>
  <c r="R4237" i="4"/>
  <c r="Q4237" i="4"/>
  <c r="P4237" i="4"/>
  <c r="O4237" i="4"/>
  <c r="N4237" i="4"/>
  <c r="M4237" i="4"/>
  <c r="U4236" i="4"/>
  <c r="T4236" i="4"/>
  <c r="S4236" i="4"/>
  <c r="R4236" i="4"/>
  <c r="Q4236" i="4"/>
  <c r="P4236" i="4"/>
  <c r="O4236" i="4"/>
  <c r="N4236" i="4"/>
  <c r="M4236" i="4"/>
  <c r="U4235" i="4"/>
  <c r="T4235" i="4"/>
  <c r="S4235" i="4"/>
  <c r="R4235" i="4"/>
  <c r="Q4235" i="4"/>
  <c r="P4235" i="4"/>
  <c r="O4235" i="4"/>
  <c r="N4235" i="4"/>
  <c r="M4235" i="4"/>
  <c r="U4234" i="4"/>
  <c r="T4234" i="4"/>
  <c r="S4234" i="4"/>
  <c r="R4234" i="4"/>
  <c r="Q4234" i="4"/>
  <c r="P4234" i="4"/>
  <c r="O4234" i="4"/>
  <c r="N4234" i="4"/>
  <c r="M4234" i="4"/>
  <c r="U4233" i="4"/>
  <c r="T4233" i="4"/>
  <c r="S4233" i="4"/>
  <c r="R4233" i="4"/>
  <c r="Q4233" i="4"/>
  <c r="P4233" i="4"/>
  <c r="O4233" i="4"/>
  <c r="N4233" i="4"/>
  <c r="M4233" i="4"/>
  <c r="U4232" i="4"/>
  <c r="T4232" i="4"/>
  <c r="S4232" i="4"/>
  <c r="R4232" i="4"/>
  <c r="Q4232" i="4"/>
  <c r="P4232" i="4"/>
  <c r="O4232" i="4"/>
  <c r="N4232" i="4"/>
  <c r="M4232" i="4"/>
  <c r="U4231" i="4"/>
  <c r="T4231" i="4"/>
  <c r="S4231" i="4"/>
  <c r="R4231" i="4"/>
  <c r="Q4231" i="4"/>
  <c r="P4231" i="4"/>
  <c r="O4231" i="4"/>
  <c r="N4231" i="4"/>
  <c r="M4231" i="4"/>
  <c r="U4230" i="4"/>
  <c r="T4230" i="4"/>
  <c r="S4230" i="4"/>
  <c r="R4230" i="4"/>
  <c r="Q4230" i="4"/>
  <c r="P4230" i="4"/>
  <c r="O4230" i="4"/>
  <c r="N4230" i="4"/>
  <c r="M4230" i="4"/>
  <c r="U4229" i="4"/>
  <c r="T4229" i="4"/>
  <c r="S4229" i="4"/>
  <c r="R4229" i="4"/>
  <c r="Q4229" i="4"/>
  <c r="P4229" i="4"/>
  <c r="O4229" i="4"/>
  <c r="N4229" i="4"/>
  <c r="M4229" i="4"/>
  <c r="U4228" i="4"/>
  <c r="T4228" i="4"/>
  <c r="S4228" i="4"/>
  <c r="R4228" i="4"/>
  <c r="Q4228" i="4"/>
  <c r="P4228" i="4"/>
  <c r="O4228" i="4"/>
  <c r="N4228" i="4"/>
  <c r="M4228" i="4"/>
  <c r="U4227" i="4"/>
  <c r="T4227" i="4"/>
  <c r="S4227" i="4"/>
  <c r="R4227" i="4"/>
  <c r="Q4227" i="4"/>
  <c r="P4227" i="4"/>
  <c r="O4227" i="4"/>
  <c r="N4227" i="4"/>
  <c r="M4227" i="4"/>
  <c r="U4226" i="4"/>
  <c r="T4226" i="4"/>
  <c r="S4226" i="4"/>
  <c r="R4226" i="4"/>
  <c r="Q4226" i="4"/>
  <c r="P4226" i="4"/>
  <c r="O4226" i="4"/>
  <c r="N4226" i="4"/>
  <c r="M4226" i="4"/>
  <c r="U4225" i="4"/>
  <c r="T4225" i="4"/>
  <c r="S4225" i="4"/>
  <c r="R4225" i="4"/>
  <c r="Q4225" i="4"/>
  <c r="P4225" i="4"/>
  <c r="O4225" i="4"/>
  <c r="N4225" i="4"/>
  <c r="M4225" i="4"/>
  <c r="U4224" i="4"/>
  <c r="T4224" i="4"/>
  <c r="S4224" i="4"/>
  <c r="R4224" i="4"/>
  <c r="Q4224" i="4"/>
  <c r="P4224" i="4"/>
  <c r="O4224" i="4"/>
  <c r="N4224" i="4"/>
  <c r="M4224" i="4"/>
  <c r="U4223" i="4"/>
  <c r="T4223" i="4"/>
  <c r="S4223" i="4"/>
  <c r="R4223" i="4"/>
  <c r="Q4223" i="4"/>
  <c r="P4223" i="4"/>
  <c r="O4223" i="4"/>
  <c r="N4223" i="4"/>
  <c r="M4223" i="4"/>
  <c r="U4222" i="4"/>
  <c r="T4222" i="4"/>
  <c r="S4222" i="4"/>
  <c r="R4222" i="4"/>
  <c r="Q4222" i="4"/>
  <c r="P4222" i="4"/>
  <c r="O4222" i="4"/>
  <c r="N4222" i="4"/>
  <c r="M4222" i="4"/>
  <c r="U4221" i="4"/>
  <c r="T4221" i="4"/>
  <c r="S4221" i="4"/>
  <c r="R4221" i="4"/>
  <c r="Q4221" i="4"/>
  <c r="P4221" i="4"/>
  <c r="O4221" i="4"/>
  <c r="N4221" i="4"/>
  <c r="M4221" i="4"/>
  <c r="U4220" i="4"/>
  <c r="T4220" i="4"/>
  <c r="S4220" i="4"/>
  <c r="R4220" i="4"/>
  <c r="Q4220" i="4"/>
  <c r="P4220" i="4"/>
  <c r="O4220" i="4"/>
  <c r="N4220" i="4"/>
  <c r="M4220" i="4"/>
  <c r="U4219" i="4"/>
  <c r="T4219" i="4"/>
  <c r="S4219" i="4"/>
  <c r="R4219" i="4"/>
  <c r="Q4219" i="4"/>
  <c r="P4219" i="4"/>
  <c r="O4219" i="4"/>
  <c r="N4219" i="4"/>
  <c r="M4219" i="4"/>
  <c r="U4218" i="4"/>
  <c r="T4218" i="4"/>
  <c r="S4218" i="4"/>
  <c r="R4218" i="4"/>
  <c r="Q4218" i="4"/>
  <c r="P4218" i="4"/>
  <c r="O4218" i="4"/>
  <c r="N4218" i="4"/>
  <c r="M4218" i="4"/>
  <c r="U4217" i="4"/>
  <c r="T4217" i="4"/>
  <c r="S4217" i="4"/>
  <c r="R4217" i="4"/>
  <c r="Q4217" i="4"/>
  <c r="P4217" i="4"/>
  <c r="O4217" i="4"/>
  <c r="N4217" i="4"/>
  <c r="M4217" i="4"/>
  <c r="U4216" i="4"/>
  <c r="T4216" i="4"/>
  <c r="S4216" i="4"/>
  <c r="R4216" i="4"/>
  <c r="Q4216" i="4"/>
  <c r="P4216" i="4"/>
  <c r="O4216" i="4"/>
  <c r="N4216" i="4"/>
  <c r="M4216" i="4"/>
  <c r="U4215" i="4"/>
  <c r="T4215" i="4"/>
  <c r="S4215" i="4"/>
  <c r="R4215" i="4"/>
  <c r="Q4215" i="4"/>
  <c r="P4215" i="4"/>
  <c r="O4215" i="4"/>
  <c r="N4215" i="4"/>
  <c r="M4215" i="4"/>
  <c r="U4214" i="4"/>
  <c r="T4214" i="4"/>
  <c r="S4214" i="4"/>
  <c r="R4214" i="4"/>
  <c r="Q4214" i="4"/>
  <c r="P4214" i="4"/>
  <c r="O4214" i="4"/>
  <c r="N4214" i="4"/>
  <c r="M4214" i="4"/>
  <c r="U4213" i="4"/>
  <c r="T4213" i="4"/>
  <c r="S4213" i="4"/>
  <c r="R4213" i="4"/>
  <c r="Q4213" i="4"/>
  <c r="P4213" i="4"/>
  <c r="O4213" i="4"/>
  <c r="N4213" i="4"/>
  <c r="M4213" i="4"/>
  <c r="U4212" i="4"/>
  <c r="T4212" i="4"/>
  <c r="S4212" i="4"/>
  <c r="R4212" i="4"/>
  <c r="Q4212" i="4"/>
  <c r="P4212" i="4"/>
  <c r="O4212" i="4"/>
  <c r="N4212" i="4"/>
  <c r="M4212" i="4"/>
  <c r="U4211" i="4"/>
  <c r="T4211" i="4"/>
  <c r="S4211" i="4"/>
  <c r="R4211" i="4"/>
  <c r="Q4211" i="4"/>
  <c r="P4211" i="4"/>
  <c r="O4211" i="4"/>
  <c r="N4211" i="4"/>
  <c r="M4211" i="4"/>
  <c r="U4210" i="4"/>
  <c r="T4210" i="4"/>
  <c r="S4210" i="4"/>
  <c r="R4210" i="4"/>
  <c r="Q4210" i="4"/>
  <c r="P4210" i="4"/>
  <c r="O4210" i="4"/>
  <c r="N4210" i="4"/>
  <c r="M4210" i="4"/>
  <c r="U4209" i="4"/>
  <c r="T4209" i="4"/>
  <c r="S4209" i="4"/>
  <c r="R4209" i="4"/>
  <c r="Q4209" i="4"/>
  <c r="P4209" i="4"/>
  <c r="O4209" i="4"/>
  <c r="N4209" i="4"/>
  <c r="M4209" i="4"/>
  <c r="U4208" i="4"/>
  <c r="T4208" i="4"/>
  <c r="S4208" i="4"/>
  <c r="R4208" i="4"/>
  <c r="Q4208" i="4"/>
  <c r="P4208" i="4"/>
  <c r="O4208" i="4"/>
  <c r="N4208" i="4"/>
  <c r="M4208" i="4"/>
  <c r="U4207" i="4"/>
  <c r="T4207" i="4"/>
  <c r="S4207" i="4"/>
  <c r="R4207" i="4"/>
  <c r="Q4207" i="4"/>
  <c r="P4207" i="4"/>
  <c r="O4207" i="4"/>
  <c r="N4207" i="4"/>
  <c r="M4207" i="4"/>
  <c r="U4206" i="4"/>
  <c r="T4206" i="4"/>
  <c r="S4206" i="4"/>
  <c r="R4206" i="4"/>
  <c r="Q4206" i="4"/>
  <c r="P4206" i="4"/>
  <c r="O4206" i="4"/>
  <c r="N4206" i="4"/>
  <c r="M4206" i="4"/>
  <c r="U4205" i="4"/>
  <c r="T4205" i="4"/>
  <c r="S4205" i="4"/>
  <c r="R4205" i="4"/>
  <c r="Q4205" i="4"/>
  <c r="P4205" i="4"/>
  <c r="O4205" i="4"/>
  <c r="N4205" i="4"/>
  <c r="M4205" i="4"/>
  <c r="U4204" i="4"/>
  <c r="T4204" i="4"/>
  <c r="S4204" i="4"/>
  <c r="R4204" i="4"/>
  <c r="Q4204" i="4"/>
  <c r="P4204" i="4"/>
  <c r="O4204" i="4"/>
  <c r="N4204" i="4"/>
  <c r="M4204" i="4"/>
  <c r="U4203" i="4"/>
  <c r="T4203" i="4"/>
  <c r="S4203" i="4"/>
  <c r="R4203" i="4"/>
  <c r="Q4203" i="4"/>
  <c r="P4203" i="4"/>
  <c r="O4203" i="4"/>
  <c r="N4203" i="4"/>
  <c r="M4203" i="4"/>
  <c r="U4202" i="4"/>
  <c r="T4202" i="4"/>
  <c r="S4202" i="4"/>
  <c r="R4202" i="4"/>
  <c r="Q4202" i="4"/>
  <c r="P4202" i="4"/>
  <c r="O4202" i="4"/>
  <c r="N4202" i="4"/>
  <c r="M4202" i="4"/>
  <c r="U4201" i="4"/>
  <c r="T4201" i="4"/>
  <c r="S4201" i="4"/>
  <c r="R4201" i="4"/>
  <c r="Q4201" i="4"/>
  <c r="P4201" i="4"/>
  <c r="O4201" i="4"/>
  <c r="N4201" i="4"/>
  <c r="M4201" i="4"/>
  <c r="U4200" i="4"/>
  <c r="T4200" i="4"/>
  <c r="S4200" i="4"/>
  <c r="R4200" i="4"/>
  <c r="Q4200" i="4"/>
  <c r="P4200" i="4"/>
  <c r="O4200" i="4"/>
  <c r="N4200" i="4"/>
  <c r="M4200" i="4"/>
  <c r="U4199" i="4"/>
  <c r="T4199" i="4"/>
  <c r="S4199" i="4"/>
  <c r="R4199" i="4"/>
  <c r="Q4199" i="4"/>
  <c r="P4199" i="4"/>
  <c r="O4199" i="4"/>
  <c r="N4199" i="4"/>
  <c r="M4199" i="4"/>
  <c r="U4198" i="4"/>
  <c r="T4198" i="4"/>
  <c r="S4198" i="4"/>
  <c r="R4198" i="4"/>
  <c r="Q4198" i="4"/>
  <c r="P4198" i="4"/>
  <c r="O4198" i="4"/>
  <c r="N4198" i="4"/>
  <c r="M4198" i="4"/>
  <c r="U4197" i="4"/>
  <c r="T4197" i="4"/>
  <c r="S4197" i="4"/>
  <c r="R4197" i="4"/>
  <c r="Q4197" i="4"/>
  <c r="P4197" i="4"/>
  <c r="O4197" i="4"/>
  <c r="N4197" i="4"/>
  <c r="M4197" i="4"/>
  <c r="U4196" i="4"/>
  <c r="T4196" i="4"/>
  <c r="S4196" i="4"/>
  <c r="R4196" i="4"/>
  <c r="Q4196" i="4"/>
  <c r="P4196" i="4"/>
  <c r="O4196" i="4"/>
  <c r="N4196" i="4"/>
  <c r="M4196" i="4"/>
  <c r="U4195" i="4"/>
  <c r="T4195" i="4"/>
  <c r="S4195" i="4"/>
  <c r="R4195" i="4"/>
  <c r="Q4195" i="4"/>
  <c r="P4195" i="4"/>
  <c r="O4195" i="4"/>
  <c r="N4195" i="4"/>
  <c r="M4195" i="4"/>
  <c r="U4194" i="4"/>
  <c r="T4194" i="4"/>
  <c r="S4194" i="4"/>
  <c r="R4194" i="4"/>
  <c r="Q4194" i="4"/>
  <c r="P4194" i="4"/>
  <c r="O4194" i="4"/>
  <c r="N4194" i="4"/>
  <c r="M4194" i="4"/>
  <c r="U4193" i="4"/>
  <c r="T4193" i="4"/>
  <c r="S4193" i="4"/>
  <c r="R4193" i="4"/>
  <c r="Q4193" i="4"/>
  <c r="P4193" i="4"/>
  <c r="O4193" i="4"/>
  <c r="N4193" i="4"/>
  <c r="M4193" i="4"/>
  <c r="U4192" i="4"/>
  <c r="T4192" i="4"/>
  <c r="S4192" i="4"/>
  <c r="R4192" i="4"/>
  <c r="Q4192" i="4"/>
  <c r="P4192" i="4"/>
  <c r="O4192" i="4"/>
  <c r="N4192" i="4"/>
  <c r="M4192" i="4"/>
  <c r="U4191" i="4"/>
  <c r="T4191" i="4"/>
  <c r="S4191" i="4"/>
  <c r="R4191" i="4"/>
  <c r="Q4191" i="4"/>
  <c r="P4191" i="4"/>
  <c r="O4191" i="4"/>
  <c r="N4191" i="4"/>
  <c r="M4191" i="4"/>
  <c r="U4190" i="4"/>
  <c r="T4190" i="4"/>
  <c r="S4190" i="4"/>
  <c r="R4190" i="4"/>
  <c r="Q4190" i="4"/>
  <c r="P4190" i="4"/>
  <c r="O4190" i="4"/>
  <c r="N4190" i="4"/>
  <c r="M4190" i="4"/>
  <c r="U4189" i="4"/>
  <c r="T4189" i="4"/>
  <c r="S4189" i="4"/>
  <c r="R4189" i="4"/>
  <c r="Q4189" i="4"/>
  <c r="P4189" i="4"/>
  <c r="O4189" i="4"/>
  <c r="N4189" i="4"/>
  <c r="M4189" i="4"/>
  <c r="U4188" i="4"/>
  <c r="T4188" i="4"/>
  <c r="S4188" i="4"/>
  <c r="R4188" i="4"/>
  <c r="Q4188" i="4"/>
  <c r="P4188" i="4"/>
  <c r="O4188" i="4"/>
  <c r="N4188" i="4"/>
  <c r="M4188" i="4"/>
  <c r="U4187" i="4"/>
  <c r="T4187" i="4"/>
  <c r="S4187" i="4"/>
  <c r="R4187" i="4"/>
  <c r="Q4187" i="4"/>
  <c r="P4187" i="4"/>
  <c r="O4187" i="4"/>
  <c r="N4187" i="4"/>
  <c r="M4187" i="4"/>
  <c r="U4186" i="4"/>
  <c r="T4186" i="4"/>
  <c r="S4186" i="4"/>
  <c r="R4186" i="4"/>
  <c r="Q4186" i="4"/>
  <c r="P4186" i="4"/>
  <c r="O4186" i="4"/>
  <c r="N4186" i="4"/>
  <c r="M4186" i="4"/>
  <c r="U4185" i="4"/>
  <c r="T4185" i="4"/>
  <c r="S4185" i="4"/>
  <c r="R4185" i="4"/>
  <c r="Q4185" i="4"/>
  <c r="P4185" i="4"/>
  <c r="O4185" i="4"/>
  <c r="N4185" i="4"/>
  <c r="M4185" i="4"/>
  <c r="U4184" i="4"/>
  <c r="T4184" i="4"/>
  <c r="S4184" i="4"/>
  <c r="R4184" i="4"/>
  <c r="Q4184" i="4"/>
  <c r="P4184" i="4"/>
  <c r="O4184" i="4"/>
  <c r="N4184" i="4"/>
  <c r="M4184" i="4"/>
  <c r="U4183" i="4"/>
  <c r="T4183" i="4"/>
  <c r="S4183" i="4"/>
  <c r="R4183" i="4"/>
  <c r="Q4183" i="4"/>
  <c r="P4183" i="4"/>
  <c r="O4183" i="4"/>
  <c r="N4183" i="4"/>
  <c r="M4183" i="4"/>
  <c r="U4182" i="4"/>
  <c r="T4182" i="4"/>
  <c r="S4182" i="4"/>
  <c r="R4182" i="4"/>
  <c r="Q4182" i="4"/>
  <c r="P4182" i="4"/>
  <c r="O4182" i="4"/>
  <c r="N4182" i="4"/>
  <c r="M4182" i="4"/>
  <c r="U4181" i="4"/>
  <c r="T4181" i="4"/>
  <c r="S4181" i="4"/>
  <c r="R4181" i="4"/>
  <c r="Q4181" i="4"/>
  <c r="P4181" i="4"/>
  <c r="O4181" i="4"/>
  <c r="N4181" i="4"/>
  <c r="M4181" i="4"/>
  <c r="U4180" i="4"/>
  <c r="T4180" i="4"/>
  <c r="S4180" i="4"/>
  <c r="R4180" i="4"/>
  <c r="Q4180" i="4"/>
  <c r="P4180" i="4"/>
  <c r="O4180" i="4"/>
  <c r="N4180" i="4"/>
  <c r="M4180" i="4"/>
  <c r="U4179" i="4"/>
  <c r="T4179" i="4"/>
  <c r="S4179" i="4"/>
  <c r="R4179" i="4"/>
  <c r="Q4179" i="4"/>
  <c r="P4179" i="4"/>
  <c r="O4179" i="4"/>
  <c r="N4179" i="4"/>
  <c r="M4179" i="4"/>
  <c r="U4178" i="4"/>
  <c r="T4178" i="4"/>
  <c r="S4178" i="4"/>
  <c r="R4178" i="4"/>
  <c r="Q4178" i="4"/>
  <c r="P4178" i="4"/>
  <c r="O4178" i="4"/>
  <c r="N4178" i="4"/>
  <c r="M4178" i="4"/>
  <c r="U4177" i="4"/>
  <c r="T4177" i="4"/>
  <c r="S4177" i="4"/>
  <c r="R4177" i="4"/>
  <c r="Q4177" i="4"/>
  <c r="P4177" i="4"/>
  <c r="O4177" i="4"/>
  <c r="N4177" i="4"/>
  <c r="M4177" i="4"/>
  <c r="U4176" i="4"/>
  <c r="T4176" i="4"/>
  <c r="S4176" i="4"/>
  <c r="R4176" i="4"/>
  <c r="Q4176" i="4"/>
  <c r="P4176" i="4"/>
  <c r="O4176" i="4"/>
  <c r="N4176" i="4"/>
  <c r="M4176" i="4"/>
  <c r="U4175" i="4"/>
  <c r="T4175" i="4"/>
  <c r="S4175" i="4"/>
  <c r="R4175" i="4"/>
  <c r="Q4175" i="4"/>
  <c r="P4175" i="4"/>
  <c r="O4175" i="4"/>
  <c r="N4175" i="4"/>
  <c r="M4175" i="4"/>
  <c r="U4174" i="4"/>
  <c r="T4174" i="4"/>
  <c r="S4174" i="4"/>
  <c r="R4174" i="4"/>
  <c r="Q4174" i="4"/>
  <c r="P4174" i="4"/>
  <c r="O4174" i="4"/>
  <c r="N4174" i="4"/>
  <c r="M4174" i="4"/>
  <c r="U4173" i="4"/>
  <c r="T4173" i="4"/>
  <c r="S4173" i="4"/>
  <c r="R4173" i="4"/>
  <c r="Q4173" i="4"/>
  <c r="P4173" i="4"/>
  <c r="O4173" i="4"/>
  <c r="N4173" i="4"/>
  <c r="M4173" i="4"/>
  <c r="U4172" i="4"/>
  <c r="T4172" i="4"/>
  <c r="S4172" i="4"/>
  <c r="R4172" i="4"/>
  <c r="Q4172" i="4"/>
  <c r="P4172" i="4"/>
  <c r="O4172" i="4"/>
  <c r="N4172" i="4"/>
  <c r="M4172" i="4"/>
  <c r="U4171" i="4"/>
  <c r="T4171" i="4"/>
  <c r="S4171" i="4"/>
  <c r="R4171" i="4"/>
  <c r="Q4171" i="4"/>
  <c r="P4171" i="4"/>
  <c r="O4171" i="4"/>
  <c r="N4171" i="4"/>
  <c r="M4171" i="4"/>
  <c r="U4170" i="4"/>
  <c r="T4170" i="4"/>
  <c r="S4170" i="4"/>
  <c r="R4170" i="4"/>
  <c r="Q4170" i="4"/>
  <c r="P4170" i="4"/>
  <c r="O4170" i="4"/>
  <c r="N4170" i="4"/>
  <c r="M4170" i="4"/>
  <c r="U4169" i="4"/>
  <c r="T4169" i="4"/>
  <c r="S4169" i="4"/>
  <c r="R4169" i="4"/>
  <c r="Q4169" i="4"/>
  <c r="P4169" i="4"/>
  <c r="O4169" i="4"/>
  <c r="N4169" i="4"/>
  <c r="M4169" i="4"/>
  <c r="U4168" i="4"/>
  <c r="T4168" i="4"/>
  <c r="S4168" i="4"/>
  <c r="R4168" i="4"/>
  <c r="Q4168" i="4"/>
  <c r="P4168" i="4"/>
  <c r="O4168" i="4"/>
  <c r="N4168" i="4"/>
  <c r="M4168" i="4"/>
  <c r="U4167" i="4"/>
  <c r="T4167" i="4"/>
  <c r="S4167" i="4"/>
  <c r="R4167" i="4"/>
  <c r="Q4167" i="4"/>
  <c r="P4167" i="4"/>
  <c r="O4167" i="4"/>
  <c r="N4167" i="4"/>
  <c r="M4167" i="4"/>
  <c r="U4166" i="4"/>
  <c r="T4166" i="4"/>
  <c r="S4166" i="4"/>
  <c r="R4166" i="4"/>
  <c r="Q4166" i="4"/>
  <c r="P4166" i="4"/>
  <c r="O4166" i="4"/>
  <c r="N4166" i="4"/>
  <c r="M4166" i="4"/>
  <c r="U4165" i="4"/>
  <c r="T4165" i="4"/>
  <c r="S4165" i="4"/>
  <c r="R4165" i="4"/>
  <c r="Q4165" i="4"/>
  <c r="P4165" i="4"/>
  <c r="O4165" i="4"/>
  <c r="N4165" i="4"/>
  <c r="M4165" i="4"/>
  <c r="U4164" i="4"/>
  <c r="T4164" i="4"/>
  <c r="S4164" i="4"/>
  <c r="R4164" i="4"/>
  <c r="Q4164" i="4"/>
  <c r="P4164" i="4"/>
  <c r="O4164" i="4"/>
  <c r="N4164" i="4"/>
  <c r="M4164" i="4"/>
  <c r="U4163" i="4"/>
  <c r="T4163" i="4"/>
  <c r="S4163" i="4"/>
  <c r="R4163" i="4"/>
  <c r="Q4163" i="4"/>
  <c r="P4163" i="4"/>
  <c r="O4163" i="4"/>
  <c r="N4163" i="4"/>
  <c r="M4163" i="4"/>
  <c r="U4162" i="4"/>
  <c r="T4162" i="4"/>
  <c r="S4162" i="4"/>
  <c r="R4162" i="4"/>
  <c r="Q4162" i="4"/>
  <c r="P4162" i="4"/>
  <c r="O4162" i="4"/>
  <c r="N4162" i="4"/>
  <c r="M4162" i="4"/>
  <c r="U4161" i="4"/>
  <c r="T4161" i="4"/>
  <c r="S4161" i="4"/>
  <c r="R4161" i="4"/>
  <c r="Q4161" i="4"/>
  <c r="P4161" i="4"/>
  <c r="O4161" i="4"/>
  <c r="N4161" i="4"/>
  <c r="M4161" i="4"/>
  <c r="U4160" i="4"/>
  <c r="T4160" i="4"/>
  <c r="S4160" i="4"/>
  <c r="R4160" i="4"/>
  <c r="Q4160" i="4"/>
  <c r="P4160" i="4"/>
  <c r="O4160" i="4"/>
  <c r="N4160" i="4"/>
  <c r="M4160" i="4"/>
  <c r="U4159" i="4"/>
  <c r="T4159" i="4"/>
  <c r="S4159" i="4"/>
  <c r="R4159" i="4"/>
  <c r="Q4159" i="4"/>
  <c r="P4159" i="4"/>
  <c r="O4159" i="4"/>
  <c r="N4159" i="4"/>
  <c r="M4159" i="4"/>
  <c r="U4158" i="4"/>
  <c r="T4158" i="4"/>
  <c r="S4158" i="4"/>
  <c r="R4158" i="4"/>
  <c r="Q4158" i="4"/>
  <c r="P4158" i="4"/>
  <c r="O4158" i="4"/>
  <c r="N4158" i="4"/>
  <c r="M4158" i="4"/>
  <c r="U4157" i="4"/>
  <c r="T4157" i="4"/>
  <c r="S4157" i="4"/>
  <c r="R4157" i="4"/>
  <c r="Q4157" i="4"/>
  <c r="P4157" i="4"/>
  <c r="O4157" i="4"/>
  <c r="N4157" i="4"/>
  <c r="M4157" i="4"/>
  <c r="U4156" i="4"/>
  <c r="T4156" i="4"/>
  <c r="S4156" i="4"/>
  <c r="R4156" i="4"/>
  <c r="Q4156" i="4"/>
  <c r="P4156" i="4"/>
  <c r="O4156" i="4"/>
  <c r="N4156" i="4"/>
  <c r="M4156" i="4"/>
  <c r="U4155" i="4"/>
  <c r="T4155" i="4"/>
  <c r="S4155" i="4"/>
  <c r="R4155" i="4"/>
  <c r="Q4155" i="4"/>
  <c r="P4155" i="4"/>
  <c r="O4155" i="4"/>
  <c r="N4155" i="4"/>
  <c r="M4155" i="4"/>
  <c r="U4154" i="4"/>
  <c r="T4154" i="4"/>
  <c r="S4154" i="4"/>
  <c r="R4154" i="4"/>
  <c r="Q4154" i="4"/>
  <c r="P4154" i="4"/>
  <c r="O4154" i="4"/>
  <c r="N4154" i="4"/>
  <c r="M4154" i="4"/>
  <c r="U4153" i="4"/>
  <c r="T4153" i="4"/>
  <c r="S4153" i="4"/>
  <c r="R4153" i="4"/>
  <c r="Q4153" i="4"/>
  <c r="P4153" i="4"/>
  <c r="O4153" i="4"/>
  <c r="N4153" i="4"/>
  <c r="M4153" i="4"/>
  <c r="U4152" i="4"/>
  <c r="T4152" i="4"/>
  <c r="S4152" i="4"/>
  <c r="R4152" i="4"/>
  <c r="Q4152" i="4"/>
  <c r="P4152" i="4"/>
  <c r="O4152" i="4"/>
  <c r="N4152" i="4"/>
  <c r="M4152" i="4"/>
  <c r="U4151" i="4"/>
  <c r="T4151" i="4"/>
  <c r="S4151" i="4"/>
  <c r="R4151" i="4"/>
  <c r="Q4151" i="4"/>
  <c r="P4151" i="4"/>
  <c r="O4151" i="4"/>
  <c r="N4151" i="4"/>
  <c r="M4151" i="4"/>
  <c r="U4150" i="4"/>
  <c r="T4150" i="4"/>
  <c r="S4150" i="4"/>
  <c r="R4150" i="4"/>
  <c r="Q4150" i="4"/>
  <c r="P4150" i="4"/>
  <c r="O4150" i="4"/>
  <c r="N4150" i="4"/>
  <c r="M4150" i="4"/>
  <c r="U4149" i="4"/>
  <c r="T4149" i="4"/>
  <c r="S4149" i="4"/>
  <c r="R4149" i="4"/>
  <c r="Q4149" i="4"/>
  <c r="P4149" i="4"/>
  <c r="O4149" i="4"/>
  <c r="N4149" i="4"/>
  <c r="M4149" i="4"/>
  <c r="U4148" i="4"/>
  <c r="T4148" i="4"/>
  <c r="S4148" i="4"/>
  <c r="R4148" i="4"/>
  <c r="Q4148" i="4"/>
  <c r="P4148" i="4"/>
  <c r="O4148" i="4"/>
  <c r="N4148" i="4"/>
  <c r="M4148" i="4"/>
  <c r="U4147" i="4"/>
  <c r="T4147" i="4"/>
  <c r="S4147" i="4"/>
  <c r="R4147" i="4"/>
  <c r="Q4147" i="4"/>
  <c r="P4147" i="4"/>
  <c r="O4147" i="4"/>
  <c r="N4147" i="4"/>
  <c r="M4147" i="4"/>
  <c r="U4146" i="4"/>
  <c r="T4146" i="4"/>
  <c r="S4146" i="4"/>
  <c r="R4146" i="4"/>
  <c r="Q4146" i="4"/>
  <c r="P4146" i="4"/>
  <c r="O4146" i="4"/>
  <c r="N4146" i="4"/>
  <c r="M4146" i="4"/>
  <c r="U4145" i="4"/>
  <c r="T4145" i="4"/>
  <c r="S4145" i="4"/>
  <c r="R4145" i="4"/>
  <c r="Q4145" i="4"/>
  <c r="P4145" i="4"/>
  <c r="O4145" i="4"/>
  <c r="N4145" i="4"/>
  <c r="M4145" i="4"/>
  <c r="U4144" i="4"/>
  <c r="T4144" i="4"/>
  <c r="S4144" i="4"/>
  <c r="R4144" i="4"/>
  <c r="Q4144" i="4"/>
  <c r="P4144" i="4"/>
  <c r="O4144" i="4"/>
  <c r="N4144" i="4"/>
  <c r="M4144" i="4"/>
  <c r="U4143" i="4"/>
  <c r="T4143" i="4"/>
  <c r="S4143" i="4"/>
  <c r="R4143" i="4"/>
  <c r="Q4143" i="4"/>
  <c r="P4143" i="4"/>
  <c r="O4143" i="4"/>
  <c r="N4143" i="4"/>
  <c r="M4143" i="4"/>
  <c r="U4142" i="4"/>
  <c r="T4142" i="4"/>
  <c r="S4142" i="4"/>
  <c r="R4142" i="4"/>
  <c r="Q4142" i="4"/>
  <c r="P4142" i="4"/>
  <c r="O4142" i="4"/>
  <c r="N4142" i="4"/>
  <c r="M4142" i="4"/>
  <c r="U4141" i="4"/>
  <c r="T4141" i="4"/>
  <c r="S4141" i="4"/>
  <c r="R4141" i="4"/>
  <c r="Q4141" i="4"/>
  <c r="P4141" i="4"/>
  <c r="O4141" i="4"/>
  <c r="N4141" i="4"/>
  <c r="M4141" i="4"/>
  <c r="U4140" i="4"/>
  <c r="T4140" i="4"/>
  <c r="S4140" i="4"/>
  <c r="R4140" i="4"/>
  <c r="Q4140" i="4"/>
  <c r="P4140" i="4"/>
  <c r="O4140" i="4"/>
  <c r="N4140" i="4"/>
  <c r="M4140" i="4"/>
  <c r="U4139" i="4"/>
  <c r="T4139" i="4"/>
  <c r="S4139" i="4"/>
  <c r="R4139" i="4"/>
  <c r="Q4139" i="4"/>
  <c r="P4139" i="4"/>
  <c r="O4139" i="4"/>
  <c r="N4139" i="4"/>
  <c r="M4139" i="4"/>
  <c r="U4138" i="4"/>
  <c r="T4138" i="4"/>
  <c r="S4138" i="4"/>
  <c r="R4138" i="4"/>
  <c r="Q4138" i="4"/>
  <c r="P4138" i="4"/>
  <c r="O4138" i="4"/>
  <c r="N4138" i="4"/>
  <c r="M4138" i="4"/>
  <c r="U4137" i="4"/>
  <c r="T4137" i="4"/>
  <c r="S4137" i="4"/>
  <c r="R4137" i="4"/>
  <c r="Q4137" i="4"/>
  <c r="P4137" i="4"/>
  <c r="O4137" i="4"/>
  <c r="N4137" i="4"/>
  <c r="M4137" i="4"/>
  <c r="U4136" i="4"/>
  <c r="T4136" i="4"/>
  <c r="S4136" i="4"/>
  <c r="R4136" i="4"/>
  <c r="Q4136" i="4"/>
  <c r="P4136" i="4"/>
  <c r="O4136" i="4"/>
  <c r="N4136" i="4"/>
  <c r="M4136" i="4"/>
  <c r="U4135" i="4"/>
  <c r="T4135" i="4"/>
  <c r="S4135" i="4"/>
  <c r="R4135" i="4"/>
  <c r="Q4135" i="4"/>
  <c r="P4135" i="4"/>
  <c r="O4135" i="4"/>
  <c r="N4135" i="4"/>
  <c r="M4135" i="4"/>
  <c r="U4134" i="4"/>
  <c r="T4134" i="4"/>
  <c r="S4134" i="4"/>
  <c r="R4134" i="4"/>
  <c r="Q4134" i="4"/>
  <c r="P4134" i="4"/>
  <c r="O4134" i="4"/>
  <c r="N4134" i="4"/>
  <c r="M4134" i="4"/>
  <c r="U4133" i="4"/>
  <c r="T4133" i="4"/>
  <c r="S4133" i="4"/>
  <c r="R4133" i="4"/>
  <c r="Q4133" i="4"/>
  <c r="P4133" i="4"/>
  <c r="O4133" i="4"/>
  <c r="N4133" i="4"/>
  <c r="M4133" i="4"/>
  <c r="U4132" i="4"/>
  <c r="T4132" i="4"/>
  <c r="S4132" i="4"/>
  <c r="R4132" i="4"/>
  <c r="Q4132" i="4"/>
  <c r="P4132" i="4"/>
  <c r="O4132" i="4"/>
  <c r="N4132" i="4"/>
  <c r="M4132" i="4"/>
  <c r="U4131" i="4"/>
  <c r="T4131" i="4"/>
  <c r="S4131" i="4"/>
  <c r="R4131" i="4"/>
  <c r="Q4131" i="4"/>
  <c r="P4131" i="4"/>
  <c r="O4131" i="4"/>
  <c r="N4131" i="4"/>
  <c r="M4131" i="4"/>
  <c r="U4130" i="4"/>
  <c r="T4130" i="4"/>
  <c r="S4130" i="4"/>
  <c r="R4130" i="4"/>
  <c r="Q4130" i="4"/>
  <c r="P4130" i="4"/>
  <c r="O4130" i="4"/>
  <c r="N4130" i="4"/>
  <c r="M4130" i="4"/>
  <c r="U4129" i="4"/>
  <c r="T4129" i="4"/>
  <c r="S4129" i="4"/>
  <c r="R4129" i="4"/>
  <c r="Q4129" i="4"/>
  <c r="P4129" i="4"/>
  <c r="O4129" i="4"/>
  <c r="N4129" i="4"/>
  <c r="M4129" i="4"/>
  <c r="U4128" i="4"/>
  <c r="T4128" i="4"/>
  <c r="S4128" i="4"/>
  <c r="R4128" i="4"/>
  <c r="Q4128" i="4"/>
  <c r="P4128" i="4"/>
  <c r="O4128" i="4"/>
  <c r="N4128" i="4"/>
  <c r="M4128" i="4"/>
  <c r="U4127" i="4"/>
  <c r="T4127" i="4"/>
  <c r="S4127" i="4"/>
  <c r="R4127" i="4"/>
  <c r="Q4127" i="4"/>
  <c r="P4127" i="4"/>
  <c r="O4127" i="4"/>
  <c r="N4127" i="4"/>
  <c r="M4127" i="4"/>
  <c r="U4126" i="4"/>
  <c r="T4126" i="4"/>
  <c r="S4126" i="4"/>
  <c r="R4126" i="4"/>
  <c r="Q4126" i="4"/>
  <c r="P4126" i="4"/>
  <c r="O4126" i="4"/>
  <c r="N4126" i="4"/>
  <c r="M4126" i="4"/>
  <c r="U4125" i="4"/>
  <c r="T4125" i="4"/>
  <c r="S4125" i="4"/>
  <c r="R4125" i="4"/>
  <c r="Q4125" i="4"/>
  <c r="P4125" i="4"/>
  <c r="O4125" i="4"/>
  <c r="N4125" i="4"/>
  <c r="M4125" i="4"/>
  <c r="U4124" i="4"/>
  <c r="T4124" i="4"/>
  <c r="S4124" i="4"/>
  <c r="R4124" i="4"/>
  <c r="Q4124" i="4"/>
  <c r="P4124" i="4"/>
  <c r="O4124" i="4"/>
  <c r="N4124" i="4"/>
  <c r="M4124" i="4"/>
  <c r="U4123" i="4"/>
  <c r="T4123" i="4"/>
  <c r="S4123" i="4"/>
  <c r="R4123" i="4"/>
  <c r="Q4123" i="4"/>
  <c r="P4123" i="4"/>
  <c r="O4123" i="4"/>
  <c r="N4123" i="4"/>
  <c r="M4123" i="4"/>
  <c r="U4122" i="4"/>
  <c r="T4122" i="4"/>
  <c r="S4122" i="4"/>
  <c r="R4122" i="4"/>
  <c r="Q4122" i="4"/>
  <c r="P4122" i="4"/>
  <c r="O4122" i="4"/>
  <c r="N4122" i="4"/>
  <c r="M4122" i="4"/>
  <c r="U4121" i="4"/>
  <c r="T4121" i="4"/>
  <c r="S4121" i="4"/>
  <c r="R4121" i="4"/>
  <c r="Q4121" i="4"/>
  <c r="P4121" i="4"/>
  <c r="O4121" i="4"/>
  <c r="N4121" i="4"/>
  <c r="M4121" i="4"/>
  <c r="U4120" i="4"/>
  <c r="T4120" i="4"/>
  <c r="S4120" i="4"/>
  <c r="R4120" i="4"/>
  <c r="Q4120" i="4"/>
  <c r="P4120" i="4"/>
  <c r="O4120" i="4"/>
  <c r="N4120" i="4"/>
  <c r="M4120" i="4"/>
  <c r="U4119" i="4"/>
  <c r="T4119" i="4"/>
  <c r="S4119" i="4"/>
  <c r="R4119" i="4"/>
  <c r="Q4119" i="4"/>
  <c r="P4119" i="4"/>
  <c r="O4119" i="4"/>
  <c r="N4119" i="4"/>
  <c r="M4119" i="4"/>
  <c r="U4118" i="4"/>
  <c r="T4118" i="4"/>
  <c r="S4118" i="4"/>
  <c r="R4118" i="4"/>
  <c r="Q4118" i="4"/>
  <c r="P4118" i="4"/>
  <c r="O4118" i="4"/>
  <c r="N4118" i="4"/>
  <c r="M4118" i="4"/>
  <c r="U4117" i="4"/>
  <c r="T4117" i="4"/>
  <c r="S4117" i="4"/>
  <c r="R4117" i="4"/>
  <c r="Q4117" i="4"/>
  <c r="P4117" i="4"/>
  <c r="O4117" i="4"/>
  <c r="N4117" i="4"/>
  <c r="M4117" i="4"/>
  <c r="U4116" i="4"/>
  <c r="T4116" i="4"/>
  <c r="S4116" i="4"/>
  <c r="R4116" i="4"/>
  <c r="Q4116" i="4"/>
  <c r="P4116" i="4"/>
  <c r="O4116" i="4"/>
  <c r="N4116" i="4"/>
  <c r="M4116" i="4"/>
  <c r="U4115" i="4"/>
  <c r="T4115" i="4"/>
  <c r="S4115" i="4"/>
  <c r="R4115" i="4"/>
  <c r="Q4115" i="4"/>
  <c r="P4115" i="4"/>
  <c r="O4115" i="4"/>
  <c r="N4115" i="4"/>
  <c r="M4115" i="4"/>
  <c r="U4114" i="4"/>
  <c r="T4114" i="4"/>
  <c r="S4114" i="4"/>
  <c r="R4114" i="4"/>
  <c r="Q4114" i="4"/>
  <c r="P4114" i="4"/>
  <c r="O4114" i="4"/>
  <c r="N4114" i="4"/>
  <c r="M4114" i="4"/>
  <c r="U4113" i="4"/>
  <c r="T4113" i="4"/>
  <c r="S4113" i="4"/>
  <c r="R4113" i="4"/>
  <c r="Q4113" i="4"/>
  <c r="P4113" i="4"/>
  <c r="O4113" i="4"/>
  <c r="N4113" i="4"/>
  <c r="M4113" i="4"/>
  <c r="U4112" i="4"/>
  <c r="T4112" i="4"/>
  <c r="S4112" i="4"/>
  <c r="R4112" i="4"/>
  <c r="Q4112" i="4"/>
  <c r="P4112" i="4"/>
  <c r="O4112" i="4"/>
  <c r="N4112" i="4"/>
  <c r="M4112" i="4"/>
  <c r="U4111" i="4"/>
  <c r="T4111" i="4"/>
  <c r="S4111" i="4"/>
  <c r="R4111" i="4"/>
  <c r="Q4111" i="4"/>
  <c r="P4111" i="4"/>
  <c r="O4111" i="4"/>
  <c r="N4111" i="4"/>
  <c r="M4111" i="4"/>
  <c r="U4110" i="4"/>
  <c r="T4110" i="4"/>
  <c r="S4110" i="4"/>
  <c r="R4110" i="4"/>
  <c r="Q4110" i="4"/>
  <c r="P4110" i="4"/>
  <c r="O4110" i="4"/>
  <c r="N4110" i="4"/>
  <c r="M4110" i="4"/>
  <c r="U4109" i="4"/>
  <c r="T4109" i="4"/>
  <c r="S4109" i="4"/>
  <c r="R4109" i="4"/>
  <c r="Q4109" i="4"/>
  <c r="P4109" i="4"/>
  <c r="O4109" i="4"/>
  <c r="N4109" i="4"/>
  <c r="M4109" i="4"/>
  <c r="U4108" i="4"/>
  <c r="T4108" i="4"/>
  <c r="S4108" i="4"/>
  <c r="R4108" i="4"/>
  <c r="Q4108" i="4"/>
  <c r="P4108" i="4"/>
  <c r="O4108" i="4"/>
  <c r="N4108" i="4"/>
  <c r="M4108" i="4"/>
  <c r="U4107" i="4"/>
  <c r="T4107" i="4"/>
  <c r="S4107" i="4"/>
  <c r="R4107" i="4"/>
  <c r="Q4107" i="4"/>
  <c r="P4107" i="4"/>
  <c r="O4107" i="4"/>
  <c r="N4107" i="4"/>
  <c r="M4107" i="4"/>
  <c r="U4106" i="4"/>
  <c r="T4106" i="4"/>
  <c r="S4106" i="4"/>
  <c r="R4106" i="4"/>
  <c r="Q4106" i="4"/>
  <c r="P4106" i="4"/>
  <c r="O4106" i="4"/>
  <c r="N4106" i="4"/>
  <c r="M4106" i="4"/>
  <c r="U4105" i="4"/>
  <c r="T4105" i="4"/>
  <c r="S4105" i="4"/>
  <c r="R4105" i="4"/>
  <c r="Q4105" i="4"/>
  <c r="P4105" i="4"/>
  <c r="O4105" i="4"/>
  <c r="N4105" i="4"/>
  <c r="M4105" i="4"/>
  <c r="U4104" i="4"/>
  <c r="T4104" i="4"/>
  <c r="S4104" i="4"/>
  <c r="R4104" i="4"/>
  <c r="Q4104" i="4"/>
  <c r="P4104" i="4"/>
  <c r="O4104" i="4"/>
  <c r="N4104" i="4"/>
  <c r="M4104" i="4"/>
  <c r="U4103" i="4"/>
  <c r="T4103" i="4"/>
  <c r="S4103" i="4"/>
  <c r="R4103" i="4"/>
  <c r="Q4103" i="4"/>
  <c r="P4103" i="4"/>
  <c r="O4103" i="4"/>
  <c r="N4103" i="4"/>
  <c r="M4103" i="4"/>
  <c r="U4102" i="4"/>
  <c r="T4102" i="4"/>
  <c r="S4102" i="4"/>
  <c r="R4102" i="4"/>
  <c r="Q4102" i="4"/>
  <c r="P4102" i="4"/>
  <c r="O4102" i="4"/>
  <c r="N4102" i="4"/>
  <c r="M4102" i="4"/>
  <c r="U4101" i="4"/>
  <c r="T4101" i="4"/>
  <c r="S4101" i="4"/>
  <c r="R4101" i="4"/>
  <c r="Q4101" i="4"/>
  <c r="P4101" i="4"/>
  <c r="O4101" i="4"/>
  <c r="N4101" i="4"/>
  <c r="M4101" i="4"/>
  <c r="U4100" i="4"/>
  <c r="T4100" i="4"/>
  <c r="S4100" i="4"/>
  <c r="R4100" i="4"/>
  <c r="Q4100" i="4"/>
  <c r="P4100" i="4"/>
  <c r="O4100" i="4"/>
  <c r="N4100" i="4"/>
  <c r="M4100" i="4"/>
  <c r="U4099" i="4"/>
  <c r="T4099" i="4"/>
  <c r="S4099" i="4"/>
  <c r="R4099" i="4"/>
  <c r="Q4099" i="4"/>
  <c r="P4099" i="4"/>
  <c r="O4099" i="4"/>
  <c r="N4099" i="4"/>
  <c r="M4099" i="4"/>
  <c r="U4098" i="4"/>
  <c r="T4098" i="4"/>
  <c r="S4098" i="4"/>
  <c r="R4098" i="4"/>
  <c r="Q4098" i="4"/>
  <c r="P4098" i="4"/>
  <c r="O4098" i="4"/>
  <c r="N4098" i="4"/>
  <c r="M4098" i="4"/>
  <c r="U4097" i="4"/>
  <c r="T4097" i="4"/>
  <c r="S4097" i="4"/>
  <c r="R4097" i="4"/>
  <c r="Q4097" i="4"/>
  <c r="P4097" i="4"/>
  <c r="O4097" i="4"/>
  <c r="N4097" i="4"/>
  <c r="M4097" i="4"/>
  <c r="U4096" i="4"/>
  <c r="T4096" i="4"/>
  <c r="S4096" i="4"/>
  <c r="R4096" i="4"/>
  <c r="Q4096" i="4"/>
  <c r="P4096" i="4"/>
  <c r="O4096" i="4"/>
  <c r="N4096" i="4"/>
  <c r="M4096" i="4"/>
  <c r="U4095" i="4"/>
  <c r="T4095" i="4"/>
  <c r="S4095" i="4"/>
  <c r="R4095" i="4"/>
  <c r="Q4095" i="4"/>
  <c r="P4095" i="4"/>
  <c r="O4095" i="4"/>
  <c r="N4095" i="4"/>
  <c r="M4095" i="4"/>
  <c r="U4094" i="4"/>
  <c r="T4094" i="4"/>
  <c r="S4094" i="4"/>
  <c r="R4094" i="4"/>
  <c r="Q4094" i="4"/>
  <c r="P4094" i="4"/>
  <c r="O4094" i="4"/>
  <c r="N4094" i="4"/>
  <c r="M4094" i="4"/>
  <c r="U4093" i="4"/>
  <c r="T4093" i="4"/>
  <c r="S4093" i="4"/>
  <c r="R4093" i="4"/>
  <c r="Q4093" i="4"/>
  <c r="P4093" i="4"/>
  <c r="O4093" i="4"/>
  <c r="N4093" i="4"/>
  <c r="M4093" i="4"/>
  <c r="U4092" i="4"/>
  <c r="T4092" i="4"/>
  <c r="S4092" i="4"/>
  <c r="R4092" i="4"/>
  <c r="Q4092" i="4"/>
  <c r="P4092" i="4"/>
  <c r="O4092" i="4"/>
  <c r="N4092" i="4"/>
  <c r="M4092" i="4"/>
  <c r="U4091" i="4"/>
  <c r="T4091" i="4"/>
  <c r="S4091" i="4"/>
  <c r="R4091" i="4"/>
  <c r="Q4091" i="4"/>
  <c r="P4091" i="4"/>
  <c r="O4091" i="4"/>
  <c r="N4091" i="4"/>
  <c r="M4091" i="4"/>
  <c r="U4090" i="4"/>
  <c r="T4090" i="4"/>
  <c r="S4090" i="4"/>
  <c r="R4090" i="4"/>
  <c r="Q4090" i="4"/>
  <c r="P4090" i="4"/>
  <c r="O4090" i="4"/>
  <c r="N4090" i="4"/>
  <c r="M4090" i="4"/>
  <c r="U4089" i="4"/>
  <c r="T4089" i="4"/>
  <c r="S4089" i="4"/>
  <c r="R4089" i="4"/>
  <c r="Q4089" i="4"/>
  <c r="P4089" i="4"/>
  <c r="O4089" i="4"/>
  <c r="N4089" i="4"/>
  <c r="M4089" i="4"/>
  <c r="U4088" i="4"/>
  <c r="T4088" i="4"/>
  <c r="S4088" i="4"/>
  <c r="R4088" i="4"/>
  <c r="Q4088" i="4"/>
  <c r="P4088" i="4"/>
  <c r="O4088" i="4"/>
  <c r="N4088" i="4"/>
  <c r="M4088" i="4"/>
  <c r="U4087" i="4"/>
  <c r="T4087" i="4"/>
  <c r="S4087" i="4"/>
  <c r="R4087" i="4"/>
  <c r="Q4087" i="4"/>
  <c r="P4087" i="4"/>
  <c r="O4087" i="4"/>
  <c r="N4087" i="4"/>
  <c r="M4087" i="4"/>
  <c r="U4086" i="4"/>
  <c r="T4086" i="4"/>
  <c r="S4086" i="4"/>
  <c r="R4086" i="4"/>
  <c r="Q4086" i="4"/>
  <c r="P4086" i="4"/>
  <c r="O4086" i="4"/>
  <c r="N4086" i="4"/>
  <c r="M4086" i="4"/>
  <c r="U4085" i="4"/>
  <c r="T4085" i="4"/>
  <c r="S4085" i="4"/>
  <c r="R4085" i="4"/>
  <c r="Q4085" i="4"/>
  <c r="P4085" i="4"/>
  <c r="O4085" i="4"/>
  <c r="N4085" i="4"/>
  <c r="M4085" i="4"/>
  <c r="U4084" i="4"/>
  <c r="T4084" i="4"/>
  <c r="S4084" i="4"/>
  <c r="R4084" i="4"/>
  <c r="Q4084" i="4"/>
  <c r="P4084" i="4"/>
  <c r="O4084" i="4"/>
  <c r="N4084" i="4"/>
  <c r="M4084" i="4"/>
  <c r="U4083" i="4"/>
  <c r="T4083" i="4"/>
  <c r="S4083" i="4"/>
  <c r="R4083" i="4"/>
  <c r="Q4083" i="4"/>
  <c r="P4083" i="4"/>
  <c r="O4083" i="4"/>
  <c r="N4083" i="4"/>
  <c r="M4083" i="4"/>
  <c r="U4082" i="4"/>
  <c r="T4082" i="4"/>
  <c r="S4082" i="4"/>
  <c r="R4082" i="4"/>
  <c r="Q4082" i="4"/>
  <c r="P4082" i="4"/>
  <c r="O4082" i="4"/>
  <c r="N4082" i="4"/>
  <c r="M4082" i="4"/>
  <c r="U4081" i="4"/>
  <c r="T4081" i="4"/>
  <c r="S4081" i="4"/>
  <c r="R4081" i="4"/>
  <c r="Q4081" i="4"/>
  <c r="P4081" i="4"/>
  <c r="O4081" i="4"/>
  <c r="N4081" i="4"/>
  <c r="M4081" i="4"/>
  <c r="U4080" i="4"/>
  <c r="T4080" i="4"/>
  <c r="S4080" i="4"/>
  <c r="R4080" i="4"/>
  <c r="Q4080" i="4"/>
  <c r="P4080" i="4"/>
  <c r="O4080" i="4"/>
  <c r="N4080" i="4"/>
  <c r="M4080" i="4"/>
  <c r="U4079" i="4"/>
  <c r="T4079" i="4"/>
  <c r="S4079" i="4"/>
  <c r="R4079" i="4"/>
  <c r="Q4079" i="4"/>
  <c r="P4079" i="4"/>
  <c r="O4079" i="4"/>
  <c r="N4079" i="4"/>
  <c r="M4079" i="4"/>
  <c r="U4078" i="4"/>
  <c r="T4078" i="4"/>
  <c r="S4078" i="4"/>
  <c r="R4078" i="4"/>
  <c r="Q4078" i="4"/>
  <c r="P4078" i="4"/>
  <c r="O4078" i="4"/>
  <c r="N4078" i="4"/>
  <c r="M4078" i="4"/>
  <c r="U4077" i="4"/>
  <c r="T4077" i="4"/>
  <c r="S4077" i="4"/>
  <c r="R4077" i="4"/>
  <c r="Q4077" i="4"/>
  <c r="P4077" i="4"/>
  <c r="O4077" i="4"/>
  <c r="N4077" i="4"/>
  <c r="M4077" i="4"/>
  <c r="U4076" i="4"/>
  <c r="T4076" i="4"/>
  <c r="S4076" i="4"/>
  <c r="R4076" i="4"/>
  <c r="Q4076" i="4"/>
  <c r="P4076" i="4"/>
  <c r="O4076" i="4"/>
  <c r="N4076" i="4"/>
  <c r="M4076" i="4"/>
  <c r="U4075" i="4"/>
  <c r="T4075" i="4"/>
  <c r="S4075" i="4"/>
  <c r="R4075" i="4"/>
  <c r="Q4075" i="4"/>
  <c r="P4075" i="4"/>
  <c r="O4075" i="4"/>
  <c r="N4075" i="4"/>
  <c r="M4075" i="4"/>
  <c r="U4074" i="4"/>
  <c r="T4074" i="4"/>
  <c r="S4074" i="4"/>
  <c r="R4074" i="4"/>
  <c r="Q4074" i="4"/>
  <c r="P4074" i="4"/>
  <c r="O4074" i="4"/>
  <c r="N4074" i="4"/>
  <c r="M4074" i="4"/>
  <c r="U4073" i="4"/>
  <c r="T4073" i="4"/>
  <c r="S4073" i="4"/>
  <c r="R4073" i="4"/>
  <c r="Q4073" i="4"/>
  <c r="P4073" i="4"/>
  <c r="O4073" i="4"/>
  <c r="N4073" i="4"/>
  <c r="M4073" i="4"/>
  <c r="U4072" i="4"/>
  <c r="T4072" i="4"/>
  <c r="S4072" i="4"/>
  <c r="R4072" i="4"/>
  <c r="Q4072" i="4"/>
  <c r="P4072" i="4"/>
  <c r="O4072" i="4"/>
  <c r="N4072" i="4"/>
  <c r="M4072" i="4"/>
  <c r="U4071" i="4"/>
  <c r="T4071" i="4"/>
  <c r="S4071" i="4"/>
  <c r="R4071" i="4"/>
  <c r="Q4071" i="4"/>
  <c r="P4071" i="4"/>
  <c r="O4071" i="4"/>
  <c r="N4071" i="4"/>
  <c r="M4071" i="4"/>
  <c r="U4070" i="4"/>
  <c r="T4070" i="4"/>
  <c r="S4070" i="4"/>
  <c r="R4070" i="4"/>
  <c r="Q4070" i="4"/>
  <c r="P4070" i="4"/>
  <c r="O4070" i="4"/>
  <c r="N4070" i="4"/>
  <c r="M4070" i="4"/>
  <c r="U4069" i="4"/>
  <c r="T4069" i="4"/>
  <c r="S4069" i="4"/>
  <c r="R4069" i="4"/>
  <c r="Q4069" i="4"/>
  <c r="P4069" i="4"/>
  <c r="O4069" i="4"/>
  <c r="N4069" i="4"/>
  <c r="M4069" i="4"/>
  <c r="U4068" i="4"/>
  <c r="T4068" i="4"/>
  <c r="S4068" i="4"/>
  <c r="R4068" i="4"/>
  <c r="Q4068" i="4"/>
  <c r="P4068" i="4"/>
  <c r="O4068" i="4"/>
  <c r="N4068" i="4"/>
  <c r="M4068" i="4"/>
  <c r="U4067" i="4"/>
  <c r="T4067" i="4"/>
  <c r="S4067" i="4"/>
  <c r="R4067" i="4"/>
  <c r="Q4067" i="4"/>
  <c r="P4067" i="4"/>
  <c r="O4067" i="4"/>
  <c r="N4067" i="4"/>
  <c r="M4067" i="4"/>
  <c r="U4066" i="4"/>
  <c r="T4066" i="4"/>
  <c r="S4066" i="4"/>
  <c r="R4066" i="4"/>
  <c r="Q4066" i="4"/>
  <c r="P4066" i="4"/>
  <c r="O4066" i="4"/>
  <c r="N4066" i="4"/>
  <c r="M4066" i="4"/>
  <c r="U4065" i="4"/>
  <c r="T4065" i="4"/>
  <c r="S4065" i="4"/>
  <c r="R4065" i="4"/>
  <c r="Q4065" i="4"/>
  <c r="P4065" i="4"/>
  <c r="O4065" i="4"/>
  <c r="N4065" i="4"/>
  <c r="M4065" i="4"/>
  <c r="U4064" i="4"/>
  <c r="T4064" i="4"/>
  <c r="S4064" i="4"/>
  <c r="R4064" i="4"/>
  <c r="Q4064" i="4"/>
  <c r="P4064" i="4"/>
  <c r="O4064" i="4"/>
  <c r="N4064" i="4"/>
  <c r="M4064" i="4"/>
  <c r="U4063" i="4"/>
  <c r="T4063" i="4"/>
  <c r="S4063" i="4"/>
  <c r="R4063" i="4"/>
  <c r="Q4063" i="4"/>
  <c r="P4063" i="4"/>
  <c r="O4063" i="4"/>
  <c r="N4063" i="4"/>
  <c r="M4063" i="4"/>
  <c r="U4062" i="4"/>
  <c r="T4062" i="4"/>
  <c r="S4062" i="4"/>
  <c r="R4062" i="4"/>
  <c r="Q4062" i="4"/>
  <c r="P4062" i="4"/>
  <c r="O4062" i="4"/>
  <c r="N4062" i="4"/>
  <c r="M4062" i="4"/>
  <c r="U4061" i="4"/>
  <c r="T4061" i="4"/>
  <c r="S4061" i="4"/>
  <c r="R4061" i="4"/>
  <c r="Q4061" i="4"/>
  <c r="P4061" i="4"/>
  <c r="O4061" i="4"/>
  <c r="N4061" i="4"/>
  <c r="M4061" i="4"/>
  <c r="U4060" i="4"/>
  <c r="T4060" i="4"/>
  <c r="S4060" i="4"/>
  <c r="R4060" i="4"/>
  <c r="Q4060" i="4"/>
  <c r="P4060" i="4"/>
  <c r="O4060" i="4"/>
  <c r="N4060" i="4"/>
  <c r="M4060" i="4"/>
  <c r="U4059" i="4"/>
  <c r="T4059" i="4"/>
  <c r="S4059" i="4"/>
  <c r="R4059" i="4"/>
  <c r="Q4059" i="4"/>
  <c r="P4059" i="4"/>
  <c r="O4059" i="4"/>
  <c r="N4059" i="4"/>
  <c r="M4059" i="4"/>
  <c r="U4058" i="4"/>
  <c r="T4058" i="4"/>
  <c r="S4058" i="4"/>
  <c r="R4058" i="4"/>
  <c r="Q4058" i="4"/>
  <c r="P4058" i="4"/>
  <c r="O4058" i="4"/>
  <c r="N4058" i="4"/>
  <c r="M4058" i="4"/>
  <c r="U4057" i="4"/>
  <c r="T4057" i="4"/>
  <c r="S4057" i="4"/>
  <c r="R4057" i="4"/>
  <c r="Q4057" i="4"/>
  <c r="P4057" i="4"/>
  <c r="O4057" i="4"/>
  <c r="N4057" i="4"/>
  <c r="M4057" i="4"/>
  <c r="U4056" i="4"/>
  <c r="T4056" i="4"/>
  <c r="S4056" i="4"/>
  <c r="R4056" i="4"/>
  <c r="Q4056" i="4"/>
  <c r="P4056" i="4"/>
  <c r="O4056" i="4"/>
  <c r="N4056" i="4"/>
  <c r="M4056" i="4"/>
  <c r="U4055" i="4"/>
  <c r="T4055" i="4"/>
  <c r="S4055" i="4"/>
  <c r="R4055" i="4"/>
  <c r="Q4055" i="4"/>
  <c r="P4055" i="4"/>
  <c r="O4055" i="4"/>
  <c r="N4055" i="4"/>
  <c r="M4055" i="4"/>
  <c r="U4054" i="4"/>
  <c r="T4054" i="4"/>
  <c r="S4054" i="4"/>
  <c r="R4054" i="4"/>
  <c r="Q4054" i="4"/>
  <c r="P4054" i="4"/>
  <c r="O4054" i="4"/>
  <c r="N4054" i="4"/>
  <c r="M4054" i="4"/>
  <c r="U4053" i="4"/>
  <c r="T4053" i="4"/>
  <c r="S4053" i="4"/>
  <c r="R4053" i="4"/>
  <c r="Q4053" i="4"/>
  <c r="P4053" i="4"/>
  <c r="O4053" i="4"/>
  <c r="N4053" i="4"/>
  <c r="M4053" i="4"/>
  <c r="U4052" i="4"/>
  <c r="T4052" i="4"/>
  <c r="S4052" i="4"/>
  <c r="R4052" i="4"/>
  <c r="Q4052" i="4"/>
  <c r="P4052" i="4"/>
  <c r="O4052" i="4"/>
  <c r="N4052" i="4"/>
  <c r="M4052" i="4"/>
  <c r="U4051" i="4"/>
  <c r="T4051" i="4"/>
  <c r="S4051" i="4"/>
  <c r="R4051" i="4"/>
  <c r="Q4051" i="4"/>
  <c r="P4051" i="4"/>
  <c r="O4051" i="4"/>
  <c r="N4051" i="4"/>
  <c r="M4051" i="4"/>
  <c r="U4050" i="4"/>
  <c r="T4050" i="4"/>
  <c r="S4050" i="4"/>
  <c r="R4050" i="4"/>
  <c r="Q4050" i="4"/>
  <c r="P4050" i="4"/>
  <c r="O4050" i="4"/>
  <c r="N4050" i="4"/>
  <c r="M4050" i="4"/>
  <c r="U4049" i="4"/>
  <c r="T4049" i="4"/>
  <c r="S4049" i="4"/>
  <c r="R4049" i="4"/>
  <c r="Q4049" i="4"/>
  <c r="P4049" i="4"/>
  <c r="O4049" i="4"/>
  <c r="N4049" i="4"/>
  <c r="M4049" i="4"/>
  <c r="U4048" i="4"/>
  <c r="T4048" i="4"/>
  <c r="S4048" i="4"/>
  <c r="R4048" i="4"/>
  <c r="Q4048" i="4"/>
  <c r="P4048" i="4"/>
  <c r="O4048" i="4"/>
  <c r="N4048" i="4"/>
  <c r="M4048" i="4"/>
  <c r="U4047" i="4"/>
  <c r="T4047" i="4"/>
  <c r="S4047" i="4"/>
  <c r="R4047" i="4"/>
  <c r="Q4047" i="4"/>
  <c r="P4047" i="4"/>
  <c r="O4047" i="4"/>
  <c r="N4047" i="4"/>
  <c r="M4047" i="4"/>
  <c r="U4046" i="4"/>
  <c r="T4046" i="4"/>
  <c r="S4046" i="4"/>
  <c r="R4046" i="4"/>
  <c r="Q4046" i="4"/>
  <c r="P4046" i="4"/>
  <c r="O4046" i="4"/>
  <c r="N4046" i="4"/>
  <c r="M4046" i="4"/>
  <c r="U4045" i="4"/>
  <c r="T4045" i="4"/>
  <c r="S4045" i="4"/>
  <c r="R4045" i="4"/>
  <c r="Q4045" i="4"/>
  <c r="P4045" i="4"/>
  <c r="O4045" i="4"/>
  <c r="N4045" i="4"/>
  <c r="M4045" i="4"/>
  <c r="U4044" i="4"/>
  <c r="T4044" i="4"/>
  <c r="S4044" i="4"/>
  <c r="R4044" i="4"/>
  <c r="Q4044" i="4"/>
  <c r="P4044" i="4"/>
  <c r="O4044" i="4"/>
  <c r="N4044" i="4"/>
  <c r="M4044" i="4"/>
  <c r="U4043" i="4"/>
  <c r="T4043" i="4"/>
  <c r="S4043" i="4"/>
  <c r="R4043" i="4"/>
  <c r="Q4043" i="4"/>
  <c r="P4043" i="4"/>
  <c r="O4043" i="4"/>
  <c r="N4043" i="4"/>
  <c r="M4043" i="4"/>
  <c r="U4042" i="4"/>
  <c r="T4042" i="4"/>
  <c r="S4042" i="4"/>
  <c r="R4042" i="4"/>
  <c r="Q4042" i="4"/>
  <c r="P4042" i="4"/>
  <c r="O4042" i="4"/>
  <c r="N4042" i="4"/>
  <c r="M4042" i="4"/>
  <c r="U4041" i="4"/>
  <c r="T4041" i="4"/>
  <c r="S4041" i="4"/>
  <c r="R4041" i="4"/>
  <c r="Q4041" i="4"/>
  <c r="P4041" i="4"/>
  <c r="O4041" i="4"/>
  <c r="N4041" i="4"/>
  <c r="M4041" i="4"/>
  <c r="U4040" i="4"/>
  <c r="T4040" i="4"/>
  <c r="S4040" i="4"/>
  <c r="R4040" i="4"/>
  <c r="Q4040" i="4"/>
  <c r="P4040" i="4"/>
  <c r="O4040" i="4"/>
  <c r="N4040" i="4"/>
  <c r="M4040" i="4"/>
  <c r="U4039" i="4"/>
  <c r="T4039" i="4"/>
  <c r="S4039" i="4"/>
  <c r="R4039" i="4"/>
  <c r="Q4039" i="4"/>
  <c r="P4039" i="4"/>
  <c r="O4039" i="4"/>
  <c r="N4039" i="4"/>
  <c r="M4039" i="4"/>
  <c r="U4038" i="4"/>
  <c r="T4038" i="4"/>
  <c r="S4038" i="4"/>
  <c r="R4038" i="4"/>
  <c r="Q4038" i="4"/>
  <c r="P4038" i="4"/>
  <c r="O4038" i="4"/>
  <c r="N4038" i="4"/>
  <c r="M4038" i="4"/>
  <c r="U4037" i="4"/>
  <c r="T4037" i="4"/>
  <c r="S4037" i="4"/>
  <c r="R4037" i="4"/>
  <c r="Q4037" i="4"/>
  <c r="P4037" i="4"/>
  <c r="O4037" i="4"/>
  <c r="N4037" i="4"/>
  <c r="M4037" i="4"/>
  <c r="U4036" i="4"/>
  <c r="T4036" i="4"/>
  <c r="S4036" i="4"/>
  <c r="R4036" i="4"/>
  <c r="Q4036" i="4"/>
  <c r="P4036" i="4"/>
  <c r="O4036" i="4"/>
  <c r="N4036" i="4"/>
  <c r="M4036" i="4"/>
  <c r="U4035" i="4"/>
  <c r="T4035" i="4"/>
  <c r="S4035" i="4"/>
  <c r="R4035" i="4"/>
  <c r="Q4035" i="4"/>
  <c r="P4035" i="4"/>
  <c r="O4035" i="4"/>
  <c r="N4035" i="4"/>
  <c r="M4035" i="4"/>
  <c r="U4034" i="4"/>
  <c r="T4034" i="4"/>
  <c r="S4034" i="4"/>
  <c r="R4034" i="4"/>
  <c r="Q4034" i="4"/>
  <c r="P4034" i="4"/>
  <c r="O4034" i="4"/>
  <c r="N4034" i="4"/>
  <c r="M4034" i="4"/>
  <c r="U4033" i="4"/>
  <c r="T4033" i="4"/>
  <c r="S4033" i="4"/>
  <c r="R4033" i="4"/>
  <c r="Q4033" i="4"/>
  <c r="P4033" i="4"/>
  <c r="O4033" i="4"/>
  <c r="N4033" i="4"/>
  <c r="M4033" i="4"/>
  <c r="U4032" i="4"/>
  <c r="T4032" i="4"/>
  <c r="S4032" i="4"/>
  <c r="R4032" i="4"/>
  <c r="Q4032" i="4"/>
  <c r="P4032" i="4"/>
  <c r="O4032" i="4"/>
  <c r="N4032" i="4"/>
  <c r="M4032" i="4"/>
  <c r="U4031" i="4"/>
  <c r="T4031" i="4"/>
  <c r="S4031" i="4"/>
  <c r="R4031" i="4"/>
  <c r="Q4031" i="4"/>
  <c r="P4031" i="4"/>
  <c r="O4031" i="4"/>
  <c r="N4031" i="4"/>
  <c r="M4031" i="4"/>
  <c r="U4030" i="4"/>
  <c r="T4030" i="4"/>
  <c r="S4030" i="4"/>
  <c r="R4030" i="4"/>
  <c r="Q4030" i="4"/>
  <c r="P4030" i="4"/>
  <c r="O4030" i="4"/>
  <c r="N4030" i="4"/>
  <c r="M4030" i="4"/>
  <c r="U4029" i="4"/>
  <c r="T4029" i="4"/>
  <c r="S4029" i="4"/>
  <c r="R4029" i="4"/>
  <c r="Q4029" i="4"/>
  <c r="P4029" i="4"/>
  <c r="O4029" i="4"/>
  <c r="N4029" i="4"/>
  <c r="M4029" i="4"/>
  <c r="U4028" i="4"/>
  <c r="T4028" i="4"/>
  <c r="S4028" i="4"/>
  <c r="R4028" i="4"/>
  <c r="Q4028" i="4"/>
  <c r="P4028" i="4"/>
  <c r="O4028" i="4"/>
  <c r="N4028" i="4"/>
  <c r="M4028" i="4"/>
  <c r="U4027" i="4"/>
  <c r="T4027" i="4"/>
  <c r="S4027" i="4"/>
  <c r="R4027" i="4"/>
  <c r="Q4027" i="4"/>
  <c r="P4027" i="4"/>
  <c r="O4027" i="4"/>
  <c r="N4027" i="4"/>
  <c r="M4027" i="4"/>
  <c r="U4026" i="4"/>
  <c r="T4026" i="4"/>
  <c r="S4026" i="4"/>
  <c r="R4026" i="4"/>
  <c r="Q4026" i="4"/>
  <c r="P4026" i="4"/>
  <c r="O4026" i="4"/>
  <c r="N4026" i="4"/>
  <c r="M4026" i="4"/>
  <c r="U4025" i="4"/>
  <c r="T4025" i="4"/>
  <c r="S4025" i="4"/>
  <c r="R4025" i="4"/>
  <c r="Q4025" i="4"/>
  <c r="P4025" i="4"/>
  <c r="O4025" i="4"/>
  <c r="N4025" i="4"/>
  <c r="M4025" i="4"/>
  <c r="U4024" i="4"/>
  <c r="T4024" i="4"/>
  <c r="S4024" i="4"/>
  <c r="R4024" i="4"/>
  <c r="Q4024" i="4"/>
  <c r="P4024" i="4"/>
  <c r="O4024" i="4"/>
  <c r="N4024" i="4"/>
  <c r="M4024" i="4"/>
  <c r="U4023" i="4"/>
  <c r="T4023" i="4"/>
  <c r="S4023" i="4"/>
  <c r="R4023" i="4"/>
  <c r="Q4023" i="4"/>
  <c r="P4023" i="4"/>
  <c r="O4023" i="4"/>
  <c r="N4023" i="4"/>
  <c r="M4023" i="4"/>
  <c r="U4022" i="4"/>
  <c r="T4022" i="4"/>
  <c r="S4022" i="4"/>
  <c r="R4022" i="4"/>
  <c r="Q4022" i="4"/>
  <c r="P4022" i="4"/>
  <c r="O4022" i="4"/>
  <c r="N4022" i="4"/>
  <c r="M4022" i="4"/>
  <c r="U4021" i="4"/>
  <c r="T4021" i="4"/>
  <c r="S4021" i="4"/>
  <c r="R4021" i="4"/>
  <c r="Q4021" i="4"/>
  <c r="P4021" i="4"/>
  <c r="O4021" i="4"/>
  <c r="N4021" i="4"/>
  <c r="M4021" i="4"/>
  <c r="U4020" i="4"/>
  <c r="T4020" i="4"/>
  <c r="S4020" i="4"/>
  <c r="R4020" i="4"/>
  <c r="Q4020" i="4"/>
  <c r="P4020" i="4"/>
  <c r="O4020" i="4"/>
  <c r="N4020" i="4"/>
  <c r="M4020" i="4"/>
  <c r="U4019" i="4"/>
  <c r="T4019" i="4"/>
  <c r="S4019" i="4"/>
  <c r="R4019" i="4"/>
  <c r="Q4019" i="4"/>
  <c r="P4019" i="4"/>
  <c r="O4019" i="4"/>
  <c r="N4019" i="4"/>
  <c r="M4019" i="4"/>
  <c r="U4018" i="4"/>
  <c r="T4018" i="4"/>
  <c r="S4018" i="4"/>
  <c r="R4018" i="4"/>
  <c r="Q4018" i="4"/>
  <c r="P4018" i="4"/>
  <c r="O4018" i="4"/>
  <c r="N4018" i="4"/>
  <c r="M4018" i="4"/>
  <c r="U4017" i="4"/>
  <c r="T4017" i="4"/>
  <c r="S4017" i="4"/>
  <c r="R4017" i="4"/>
  <c r="Q4017" i="4"/>
  <c r="P4017" i="4"/>
  <c r="O4017" i="4"/>
  <c r="N4017" i="4"/>
  <c r="M4017" i="4"/>
  <c r="U4016" i="4"/>
  <c r="T4016" i="4"/>
  <c r="S4016" i="4"/>
  <c r="R4016" i="4"/>
  <c r="Q4016" i="4"/>
  <c r="P4016" i="4"/>
  <c r="O4016" i="4"/>
  <c r="N4016" i="4"/>
  <c r="M4016" i="4"/>
  <c r="U4015" i="4"/>
  <c r="T4015" i="4"/>
  <c r="S4015" i="4"/>
  <c r="R4015" i="4"/>
  <c r="Q4015" i="4"/>
  <c r="P4015" i="4"/>
  <c r="O4015" i="4"/>
  <c r="N4015" i="4"/>
  <c r="M4015" i="4"/>
  <c r="U4014" i="4"/>
  <c r="T4014" i="4"/>
  <c r="S4014" i="4"/>
  <c r="R4014" i="4"/>
  <c r="Q4014" i="4"/>
  <c r="P4014" i="4"/>
  <c r="O4014" i="4"/>
  <c r="N4014" i="4"/>
  <c r="M4014" i="4"/>
  <c r="U4013" i="4"/>
  <c r="T4013" i="4"/>
  <c r="S4013" i="4"/>
  <c r="R4013" i="4"/>
  <c r="Q4013" i="4"/>
  <c r="P4013" i="4"/>
  <c r="O4013" i="4"/>
  <c r="N4013" i="4"/>
  <c r="M4013" i="4"/>
  <c r="U4012" i="4"/>
  <c r="T4012" i="4"/>
  <c r="S4012" i="4"/>
  <c r="R4012" i="4"/>
  <c r="Q4012" i="4"/>
  <c r="P4012" i="4"/>
  <c r="O4012" i="4"/>
  <c r="N4012" i="4"/>
  <c r="M4012" i="4"/>
  <c r="U4011" i="4"/>
  <c r="T4011" i="4"/>
  <c r="S4011" i="4"/>
  <c r="R4011" i="4"/>
  <c r="Q4011" i="4"/>
  <c r="P4011" i="4"/>
  <c r="O4011" i="4"/>
  <c r="N4011" i="4"/>
  <c r="M4011" i="4"/>
  <c r="U4010" i="4"/>
  <c r="T4010" i="4"/>
  <c r="S4010" i="4"/>
  <c r="R4010" i="4"/>
  <c r="Q4010" i="4"/>
  <c r="P4010" i="4"/>
  <c r="O4010" i="4"/>
  <c r="N4010" i="4"/>
  <c r="M4010" i="4"/>
  <c r="U4009" i="4"/>
  <c r="T4009" i="4"/>
  <c r="S4009" i="4"/>
  <c r="R4009" i="4"/>
  <c r="Q4009" i="4"/>
  <c r="P4009" i="4"/>
  <c r="O4009" i="4"/>
  <c r="N4009" i="4"/>
  <c r="M4009" i="4"/>
  <c r="U4008" i="4"/>
  <c r="T4008" i="4"/>
  <c r="S4008" i="4"/>
  <c r="R4008" i="4"/>
  <c r="Q4008" i="4"/>
  <c r="P4008" i="4"/>
  <c r="O4008" i="4"/>
  <c r="N4008" i="4"/>
  <c r="M4008" i="4"/>
  <c r="U4007" i="4"/>
  <c r="T4007" i="4"/>
  <c r="S4007" i="4"/>
  <c r="R4007" i="4"/>
  <c r="Q4007" i="4"/>
  <c r="P4007" i="4"/>
  <c r="O4007" i="4"/>
  <c r="N4007" i="4"/>
  <c r="M4007" i="4"/>
  <c r="U4006" i="4"/>
  <c r="T4006" i="4"/>
  <c r="S4006" i="4"/>
  <c r="R4006" i="4"/>
  <c r="Q4006" i="4"/>
  <c r="P4006" i="4"/>
  <c r="O4006" i="4"/>
  <c r="N4006" i="4"/>
  <c r="M4006" i="4"/>
  <c r="U4005" i="4"/>
  <c r="T4005" i="4"/>
  <c r="S4005" i="4"/>
  <c r="R4005" i="4"/>
  <c r="Q4005" i="4"/>
  <c r="P4005" i="4"/>
  <c r="O4005" i="4"/>
  <c r="N4005" i="4"/>
  <c r="M4005" i="4"/>
  <c r="U4004" i="4"/>
  <c r="T4004" i="4"/>
  <c r="S4004" i="4"/>
  <c r="R4004" i="4"/>
  <c r="Q4004" i="4"/>
  <c r="P4004" i="4"/>
  <c r="O4004" i="4"/>
  <c r="N4004" i="4"/>
  <c r="M4004" i="4"/>
  <c r="U4003" i="4"/>
  <c r="T4003" i="4"/>
  <c r="S4003" i="4"/>
  <c r="R4003" i="4"/>
  <c r="Q4003" i="4"/>
  <c r="P4003" i="4"/>
  <c r="O4003" i="4"/>
  <c r="N4003" i="4"/>
  <c r="M4003" i="4"/>
  <c r="U4002" i="4"/>
  <c r="T4002" i="4"/>
  <c r="S4002" i="4"/>
  <c r="R4002" i="4"/>
  <c r="Q4002" i="4"/>
  <c r="P4002" i="4"/>
  <c r="O4002" i="4"/>
  <c r="N4002" i="4"/>
  <c r="M4002" i="4"/>
  <c r="U4001" i="4"/>
  <c r="T4001" i="4"/>
  <c r="S4001" i="4"/>
  <c r="R4001" i="4"/>
  <c r="Q4001" i="4"/>
  <c r="P4001" i="4"/>
  <c r="O4001" i="4"/>
  <c r="N4001" i="4"/>
  <c r="M4001" i="4"/>
  <c r="U4000" i="4"/>
  <c r="T4000" i="4"/>
  <c r="S4000" i="4"/>
  <c r="R4000" i="4"/>
  <c r="Q4000" i="4"/>
  <c r="P4000" i="4"/>
  <c r="O4000" i="4"/>
  <c r="N4000" i="4"/>
  <c r="M4000" i="4"/>
  <c r="U3999" i="4"/>
  <c r="T3999" i="4"/>
  <c r="S3999" i="4"/>
  <c r="R3999" i="4"/>
  <c r="Q3999" i="4"/>
  <c r="P3999" i="4"/>
  <c r="O3999" i="4"/>
  <c r="N3999" i="4"/>
  <c r="M3999" i="4"/>
  <c r="U3998" i="4"/>
  <c r="T3998" i="4"/>
  <c r="S3998" i="4"/>
  <c r="R3998" i="4"/>
  <c r="Q3998" i="4"/>
  <c r="P3998" i="4"/>
  <c r="O3998" i="4"/>
  <c r="N3998" i="4"/>
  <c r="M3998" i="4"/>
  <c r="U3997" i="4"/>
  <c r="T3997" i="4"/>
  <c r="S3997" i="4"/>
  <c r="R3997" i="4"/>
  <c r="Q3997" i="4"/>
  <c r="P3997" i="4"/>
  <c r="O3997" i="4"/>
  <c r="N3997" i="4"/>
  <c r="M3997" i="4"/>
  <c r="U3996" i="4"/>
  <c r="T3996" i="4"/>
  <c r="S3996" i="4"/>
  <c r="R3996" i="4"/>
  <c r="Q3996" i="4"/>
  <c r="P3996" i="4"/>
  <c r="O3996" i="4"/>
  <c r="N3996" i="4"/>
  <c r="M3996" i="4"/>
  <c r="U3995" i="4"/>
  <c r="T3995" i="4"/>
  <c r="S3995" i="4"/>
  <c r="R3995" i="4"/>
  <c r="Q3995" i="4"/>
  <c r="P3995" i="4"/>
  <c r="O3995" i="4"/>
  <c r="N3995" i="4"/>
  <c r="M3995" i="4"/>
  <c r="U3994" i="4"/>
  <c r="T3994" i="4"/>
  <c r="S3994" i="4"/>
  <c r="R3994" i="4"/>
  <c r="Q3994" i="4"/>
  <c r="P3994" i="4"/>
  <c r="O3994" i="4"/>
  <c r="N3994" i="4"/>
  <c r="M3994" i="4"/>
  <c r="U3993" i="4"/>
  <c r="T3993" i="4"/>
  <c r="S3993" i="4"/>
  <c r="R3993" i="4"/>
  <c r="Q3993" i="4"/>
  <c r="P3993" i="4"/>
  <c r="O3993" i="4"/>
  <c r="N3993" i="4"/>
  <c r="M3993" i="4"/>
  <c r="U3992" i="4"/>
  <c r="T3992" i="4"/>
  <c r="S3992" i="4"/>
  <c r="R3992" i="4"/>
  <c r="Q3992" i="4"/>
  <c r="P3992" i="4"/>
  <c r="O3992" i="4"/>
  <c r="N3992" i="4"/>
  <c r="M3992" i="4"/>
  <c r="U3991" i="4"/>
  <c r="T3991" i="4"/>
  <c r="S3991" i="4"/>
  <c r="R3991" i="4"/>
  <c r="Q3991" i="4"/>
  <c r="P3991" i="4"/>
  <c r="O3991" i="4"/>
  <c r="N3991" i="4"/>
  <c r="M3991" i="4"/>
  <c r="U3990" i="4"/>
  <c r="T3990" i="4"/>
  <c r="S3990" i="4"/>
  <c r="R3990" i="4"/>
  <c r="Q3990" i="4"/>
  <c r="P3990" i="4"/>
  <c r="O3990" i="4"/>
  <c r="N3990" i="4"/>
  <c r="M3990" i="4"/>
  <c r="U3989" i="4"/>
  <c r="T3989" i="4"/>
  <c r="S3989" i="4"/>
  <c r="R3989" i="4"/>
  <c r="Q3989" i="4"/>
  <c r="P3989" i="4"/>
  <c r="O3989" i="4"/>
  <c r="N3989" i="4"/>
  <c r="M3989" i="4"/>
  <c r="U3988" i="4"/>
  <c r="T3988" i="4"/>
  <c r="S3988" i="4"/>
  <c r="R3988" i="4"/>
  <c r="Q3988" i="4"/>
  <c r="P3988" i="4"/>
  <c r="O3988" i="4"/>
  <c r="N3988" i="4"/>
  <c r="M3988" i="4"/>
  <c r="U3987" i="4"/>
  <c r="T3987" i="4"/>
  <c r="S3987" i="4"/>
  <c r="R3987" i="4"/>
  <c r="Q3987" i="4"/>
  <c r="P3987" i="4"/>
  <c r="O3987" i="4"/>
  <c r="N3987" i="4"/>
  <c r="M3987" i="4"/>
  <c r="U3986" i="4"/>
  <c r="T3986" i="4"/>
  <c r="S3986" i="4"/>
  <c r="R3986" i="4"/>
  <c r="Q3986" i="4"/>
  <c r="P3986" i="4"/>
  <c r="O3986" i="4"/>
  <c r="N3986" i="4"/>
  <c r="M3986" i="4"/>
  <c r="U3985" i="4"/>
  <c r="T3985" i="4"/>
  <c r="S3985" i="4"/>
  <c r="R3985" i="4"/>
  <c r="Q3985" i="4"/>
  <c r="P3985" i="4"/>
  <c r="O3985" i="4"/>
  <c r="N3985" i="4"/>
  <c r="M3985" i="4"/>
  <c r="U3984" i="4"/>
  <c r="T3984" i="4"/>
  <c r="S3984" i="4"/>
  <c r="R3984" i="4"/>
  <c r="Q3984" i="4"/>
  <c r="P3984" i="4"/>
  <c r="O3984" i="4"/>
  <c r="N3984" i="4"/>
  <c r="M3984" i="4"/>
  <c r="U3983" i="4"/>
  <c r="T3983" i="4"/>
  <c r="S3983" i="4"/>
  <c r="R3983" i="4"/>
  <c r="Q3983" i="4"/>
  <c r="P3983" i="4"/>
  <c r="O3983" i="4"/>
  <c r="N3983" i="4"/>
  <c r="M3983" i="4"/>
  <c r="U3982" i="4"/>
  <c r="T3982" i="4"/>
  <c r="S3982" i="4"/>
  <c r="R3982" i="4"/>
  <c r="Q3982" i="4"/>
  <c r="P3982" i="4"/>
  <c r="O3982" i="4"/>
  <c r="N3982" i="4"/>
  <c r="M3982" i="4"/>
  <c r="U3981" i="4"/>
  <c r="T3981" i="4"/>
  <c r="S3981" i="4"/>
  <c r="R3981" i="4"/>
  <c r="Q3981" i="4"/>
  <c r="P3981" i="4"/>
  <c r="O3981" i="4"/>
  <c r="N3981" i="4"/>
  <c r="M3981" i="4"/>
  <c r="U3980" i="4"/>
  <c r="T3980" i="4"/>
  <c r="S3980" i="4"/>
  <c r="R3980" i="4"/>
  <c r="Q3980" i="4"/>
  <c r="P3980" i="4"/>
  <c r="O3980" i="4"/>
  <c r="N3980" i="4"/>
  <c r="M3980" i="4"/>
  <c r="U3979" i="4"/>
  <c r="T3979" i="4"/>
  <c r="S3979" i="4"/>
  <c r="R3979" i="4"/>
  <c r="Q3979" i="4"/>
  <c r="P3979" i="4"/>
  <c r="O3979" i="4"/>
  <c r="N3979" i="4"/>
  <c r="M3979" i="4"/>
  <c r="U3978" i="4"/>
  <c r="T3978" i="4"/>
  <c r="S3978" i="4"/>
  <c r="R3978" i="4"/>
  <c r="Q3978" i="4"/>
  <c r="P3978" i="4"/>
  <c r="O3978" i="4"/>
  <c r="N3978" i="4"/>
  <c r="M3978" i="4"/>
  <c r="U3977" i="4"/>
  <c r="T3977" i="4"/>
  <c r="S3977" i="4"/>
  <c r="R3977" i="4"/>
  <c r="Q3977" i="4"/>
  <c r="P3977" i="4"/>
  <c r="O3977" i="4"/>
  <c r="N3977" i="4"/>
  <c r="M3977" i="4"/>
  <c r="U3976" i="4"/>
  <c r="T3976" i="4"/>
  <c r="S3976" i="4"/>
  <c r="R3976" i="4"/>
  <c r="Q3976" i="4"/>
  <c r="P3976" i="4"/>
  <c r="O3976" i="4"/>
  <c r="N3976" i="4"/>
  <c r="M3976" i="4"/>
  <c r="U3975" i="4"/>
  <c r="T3975" i="4"/>
  <c r="S3975" i="4"/>
  <c r="R3975" i="4"/>
  <c r="Q3975" i="4"/>
  <c r="P3975" i="4"/>
  <c r="O3975" i="4"/>
  <c r="N3975" i="4"/>
  <c r="M3975" i="4"/>
  <c r="U3974" i="4"/>
  <c r="T3974" i="4"/>
  <c r="S3974" i="4"/>
  <c r="R3974" i="4"/>
  <c r="Q3974" i="4"/>
  <c r="P3974" i="4"/>
  <c r="O3974" i="4"/>
  <c r="N3974" i="4"/>
  <c r="M3974" i="4"/>
  <c r="U3973" i="4"/>
  <c r="T3973" i="4"/>
  <c r="S3973" i="4"/>
  <c r="R3973" i="4"/>
  <c r="Q3973" i="4"/>
  <c r="P3973" i="4"/>
  <c r="O3973" i="4"/>
  <c r="N3973" i="4"/>
  <c r="M3973" i="4"/>
  <c r="U3972" i="4"/>
  <c r="T3972" i="4"/>
  <c r="S3972" i="4"/>
  <c r="R3972" i="4"/>
  <c r="Q3972" i="4"/>
  <c r="P3972" i="4"/>
  <c r="O3972" i="4"/>
  <c r="N3972" i="4"/>
  <c r="M3972" i="4"/>
  <c r="U3971" i="4"/>
  <c r="T3971" i="4"/>
  <c r="S3971" i="4"/>
  <c r="R3971" i="4"/>
  <c r="Q3971" i="4"/>
  <c r="P3971" i="4"/>
  <c r="O3971" i="4"/>
  <c r="N3971" i="4"/>
  <c r="M3971" i="4"/>
  <c r="U3970" i="4"/>
  <c r="T3970" i="4"/>
  <c r="S3970" i="4"/>
  <c r="R3970" i="4"/>
  <c r="Q3970" i="4"/>
  <c r="P3970" i="4"/>
  <c r="O3970" i="4"/>
  <c r="N3970" i="4"/>
  <c r="M3970" i="4"/>
  <c r="U3969" i="4"/>
  <c r="T3969" i="4"/>
  <c r="S3969" i="4"/>
  <c r="R3969" i="4"/>
  <c r="Q3969" i="4"/>
  <c r="P3969" i="4"/>
  <c r="O3969" i="4"/>
  <c r="N3969" i="4"/>
  <c r="M3969" i="4"/>
  <c r="U3968" i="4"/>
  <c r="T3968" i="4"/>
  <c r="S3968" i="4"/>
  <c r="R3968" i="4"/>
  <c r="Q3968" i="4"/>
  <c r="P3968" i="4"/>
  <c r="O3968" i="4"/>
  <c r="N3968" i="4"/>
  <c r="M3968" i="4"/>
  <c r="U3967" i="4"/>
  <c r="T3967" i="4"/>
  <c r="S3967" i="4"/>
  <c r="R3967" i="4"/>
  <c r="Q3967" i="4"/>
  <c r="P3967" i="4"/>
  <c r="O3967" i="4"/>
  <c r="N3967" i="4"/>
  <c r="M3967" i="4"/>
  <c r="U3966" i="4"/>
  <c r="T3966" i="4"/>
  <c r="S3966" i="4"/>
  <c r="R3966" i="4"/>
  <c r="Q3966" i="4"/>
  <c r="P3966" i="4"/>
  <c r="O3966" i="4"/>
  <c r="N3966" i="4"/>
  <c r="M3966" i="4"/>
  <c r="U3965" i="4"/>
  <c r="T3965" i="4"/>
  <c r="S3965" i="4"/>
  <c r="R3965" i="4"/>
  <c r="Q3965" i="4"/>
  <c r="P3965" i="4"/>
  <c r="O3965" i="4"/>
  <c r="N3965" i="4"/>
  <c r="M3965" i="4"/>
  <c r="U3964" i="4"/>
  <c r="T3964" i="4"/>
  <c r="S3964" i="4"/>
  <c r="R3964" i="4"/>
  <c r="Q3964" i="4"/>
  <c r="P3964" i="4"/>
  <c r="O3964" i="4"/>
  <c r="N3964" i="4"/>
  <c r="M3964" i="4"/>
  <c r="U3963" i="4"/>
  <c r="T3963" i="4"/>
  <c r="S3963" i="4"/>
  <c r="R3963" i="4"/>
  <c r="Q3963" i="4"/>
  <c r="P3963" i="4"/>
  <c r="O3963" i="4"/>
  <c r="N3963" i="4"/>
  <c r="M3963" i="4"/>
  <c r="U3962" i="4"/>
  <c r="T3962" i="4"/>
  <c r="S3962" i="4"/>
  <c r="R3962" i="4"/>
  <c r="Q3962" i="4"/>
  <c r="P3962" i="4"/>
  <c r="O3962" i="4"/>
  <c r="N3962" i="4"/>
  <c r="M3962" i="4"/>
  <c r="U3961" i="4"/>
  <c r="T3961" i="4"/>
  <c r="S3961" i="4"/>
  <c r="R3961" i="4"/>
  <c r="Q3961" i="4"/>
  <c r="P3961" i="4"/>
  <c r="O3961" i="4"/>
  <c r="N3961" i="4"/>
  <c r="M3961" i="4"/>
  <c r="U3960" i="4"/>
  <c r="T3960" i="4"/>
  <c r="S3960" i="4"/>
  <c r="R3960" i="4"/>
  <c r="Q3960" i="4"/>
  <c r="P3960" i="4"/>
  <c r="O3960" i="4"/>
  <c r="N3960" i="4"/>
  <c r="M3960" i="4"/>
  <c r="U3959" i="4"/>
  <c r="T3959" i="4"/>
  <c r="S3959" i="4"/>
  <c r="R3959" i="4"/>
  <c r="Q3959" i="4"/>
  <c r="P3959" i="4"/>
  <c r="O3959" i="4"/>
  <c r="N3959" i="4"/>
  <c r="M3959" i="4"/>
  <c r="U3958" i="4"/>
  <c r="T3958" i="4"/>
  <c r="S3958" i="4"/>
  <c r="R3958" i="4"/>
  <c r="Q3958" i="4"/>
  <c r="P3958" i="4"/>
  <c r="O3958" i="4"/>
  <c r="N3958" i="4"/>
  <c r="M3958" i="4"/>
  <c r="U3957" i="4"/>
  <c r="T3957" i="4"/>
  <c r="S3957" i="4"/>
  <c r="R3957" i="4"/>
  <c r="Q3957" i="4"/>
  <c r="P3957" i="4"/>
  <c r="O3957" i="4"/>
  <c r="N3957" i="4"/>
  <c r="M3957" i="4"/>
  <c r="U3956" i="4"/>
  <c r="T3956" i="4"/>
  <c r="S3956" i="4"/>
  <c r="R3956" i="4"/>
  <c r="Q3956" i="4"/>
  <c r="P3956" i="4"/>
  <c r="O3956" i="4"/>
  <c r="N3956" i="4"/>
  <c r="M3956" i="4"/>
  <c r="U3955" i="4"/>
  <c r="T3955" i="4"/>
  <c r="S3955" i="4"/>
  <c r="R3955" i="4"/>
  <c r="Q3955" i="4"/>
  <c r="P3955" i="4"/>
  <c r="O3955" i="4"/>
  <c r="N3955" i="4"/>
  <c r="M3955" i="4"/>
  <c r="U3954" i="4"/>
  <c r="T3954" i="4"/>
  <c r="S3954" i="4"/>
  <c r="R3954" i="4"/>
  <c r="Q3954" i="4"/>
  <c r="P3954" i="4"/>
  <c r="O3954" i="4"/>
  <c r="N3954" i="4"/>
  <c r="M3954" i="4"/>
  <c r="U3953" i="4"/>
  <c r="T3953" i="4"/>
  <c r="S3953" i="4"/>
  <c r="R3953" i="4"/>
  <c r="Q3953" i="4"/>
  <c r="P3953" i="4"/>
  <c r="O3953" i="4"/>
  <c r="N3953" i="4"/>
  <c r="M3953" i="4"/>
  <c r="U3952" i="4"/>
  <c r="T3952" i="4"/>
  <c r="S3952" i="4"/>
  <c r="R3952" i="4"/>
  <c r="Q3952" i="4"/>
  <c r="P3952" i="4"/>
  <c r="O3952" i="4"/>
  <c r="N3952" i="4"/>
  <c r="M3952" i="4"/>
  <c r="U3951" i="4"/>
  <c r="T3951" i="4"/>
  <c r="S3951" i="4"/>
  <c r="R3951" i="4"/>
  <c r="Q3951" i="4"/>
  <c r="P3951" i="4"/>
  <c r="O3951" i="4"/>
  <c r="N3951" i="4"/>
  <c r="M3951" i="4"/>
  <c r="U3950" i="4"/>
  <c r="T3950" i="4"/>
  <c r="S3950" i="4"/>
  <c r="R3950" i="4"/>
  <c r="Q3950" i="4"/>
  <c r="P3950" i="4"/>
  <c r="O3950" i="4"/>
  <c r="N3950" i="4"/>
  <c r="M3950" i="4"/>
  <c r="U3949" i="4"/>
  <c r="T3949" i="4"/>
  <c r="S3949" i="4"/>
  <c r="R3949" i="4"/>
  <c r="Q3949" i="4"/>
  <c r="P3949" i="4"/>
  <c r="O3949" i="4"/>
  <c r="N3949" i="4"/>
  <c r="M3949" i="4"/>
  <c r="U3948" i="4"/>
  <c r="T3948" i="4"/>
  <c r="S3948" i="4"/>
  <c r="R3948" i="4"/>
  <c r="Q3948" i="4"/>
  <c r="P3948" i="4"/>
  <c r="O3948" i="4"/>
  <c r="N3948" i="4"/>
  <c r="M3948" i="4"/>
  <c r="U3947" i="4"/>
  <c r="T3947" i="4"/>
  <c r="S3947" i="4"/>
  <c r="R3947" i="4"/>
  <c r="Q3947" i="4"/>
  <c r="P3947" i="4"/>
  <c r="O3947" i="4"/>
  <c r="N3947" i="4"/>
  <c r="M3947" i="4"/>
  <c r="U3946" i="4"/>
  <c r="T3946" i="4"/>
  <c r="S3946" i="4"/>
  <c r="R3946" i="4"/>
  <c r="Q3946" i="4"/>
  <c r="P3946" i="4"/>
  <c r="O3946" i="4"/>
  <c r="N3946" i="4"/>
  <c r="M3946" i="4"/>
  <c r="U3945" i="4"/>
  <c r="T3945" i="4"/>
  <c r="S3945" i="4"/>
  <c r="R3945" i="4"/>
  <c r="Q3945" i="4"/>
  <c r="P3945" i="4"/>
  <c r="O3945" i="4"/>
  <c r="N3945" i="4"/>
  <c r="M3945" i="4"/>
  <c r="U3944" i="4"/>
  <c r="T3944" i="4"/>
  <c r="S3944" i="4"/>
  <c r="R3944" i="4"/>
  <c r="Q3944" i="4"/>
  <c r="P3944" i="4"/>
  <c r="O3944" i="4"/>
  <c r="N3944" i="4"/>
  <c r="M3944" i="4"/>
  <c r="U3943" i="4"/>
  <c r="T3943" i="4"/>
  <c r="S3943" i="4"/>
  <c r="R3943" i="4"/>
  <c r="Q3943" i="4"/>
  <c r="P3943" i="4"/>
  <c r="O3943" i="4"/>
  <c r="N3943" i="4"/>
  <c r="M3943" i="4"/>
  <c r="U3942" i="4"/>
  <c r="T3942" i="4"/>
  <c r="S3942" i="4"/>
  <c r="R3942" i="4"/>
  <c r="Q3942" i="4"/>
  <c r="P3942" i="4"/>
  <c r="O3942" i="4"/>
  <c r="N3942" i="4"/>
  <c r="M3942" i="4"/>
  <c r="U3941" i="4"/>
  <c r="T3941" i="4"/>
  <c r="S3941" i="4"/>
  <c r="R3941" i="4"/>
  <c r="Q3941" i="4"/>
  <c r="P3941" i="4"/>
  <c r="O3941" i="4"/>
  <c r="N3941" i="4"/>
  <c r="M3941" i="4"/>
  <c r="U3940" i="4"/>
  <c r="T3940" i="4"/>
  <c r="S3940" i="4"/>
  <c r="R3940" i="4"/>
  <c r="Q3940" i="4"/>
  <c r="P3940" i="4"/>
  <c r="O3940" i="4"/>
  <c r="N3940" i="4"/>
  <c r="M3940" i="4"/>
  <c r="U3939" i="4"/>
  <c r="T3939" i="4"/>
  <c r="S3939" i="4"/>
  <c r="R3939" i="4"/>
  <c r="Q3939" i="4"/>
  <c r="P3939" i="4"/>
  <c r="O3939" i="4"/>
  <c r="N3939" i="4"/>
  <c r="M3939" i="4"/>
  <c r="U3938" i="4"/>
  <c r="T3938" i="4"/>
  <c r="S3938" i="4"/>
  <c r="R3938" i="4"/>
  <c r="Q3938" i="4"/>
  <c r="P3938" i="4"/>
  <c r="O3938" i="4"/>
  <c r="N3938" i="4"/>
  <c r="M3938" i="4"/>
  <c r="U3937" i="4"/>
  <c r="T3937" i="4"/>
  <c r="S3937" i="4"/>
  <c r="R3937" i="4"/>
  <c r="Q3937" i="4"/>
  <c r="P3937" i="4"/>
  <c r="O3937" i="4"/>
  <c r="N3937" i="4"/>
  <c r="M3937" i="4"/>
  <c r="U3936" i="4"/>
  <c r="T3936" i="4"/>
  <c r="S3936" i="4"/>
  <c r="R3936" i="4"/>
  <c r="Q3936" i="4"/>
  <c r="P3936" i="4"/>
  <c r="O3936" i="4"/>
  <c r="N3936" i="4"/>
  <c r="M3936" i="4"/>
  <c r="U3935" i="4"/>
  <c r="T3935" i="4"/>
  <c r="S3935" i="4"/>
  <c r="R3935" i="4"/>
  <c r="Q3935" i="4"/>
  <c r="P3935" i="4"/>
  <c r="O3935" i="4"/>
  <c r="N3935" i="4"/>
  <c r="M3935" i="4"/>
  <c r="U3934" i="4"/>
  <c r="T3934" i="4"/>
  <c r="S3934" i="4"/>
  <c r="R3934" i="4"/>
  <c r="Q3934" i="4"/>
  <c r="P3934" i="4"/>
  <c r="O3934" i="4"/>
  <c r="N3934" i="4"/>
  <c r="M3934" i="4"/>
  <c r="U3933" i="4"/>
  <c r="T3933" i="4"/>
  <c r="S3933" i="4"/>
  <c r="R3933" i="4"/>
  <c r="Q3933" i="4"/>
  <c r="P3933" i="4"/>
  <c r="O3933" i="4"/>
  <c r="N3933" i="4"/>
  <c r="M3933" i="4"/>
  <c r="U3932" i="4"/>
  <c r="T3932" i="4"/>
  <c r="S3932" i="4"/>
  <c r="R3932" i="4"/>
  <c r="Q3932" i="4"/>
  <c r="P3932" i="4"/>
  <c r="O3932" i="4"/>
  <c r="N3932" i="4"/>
  <c r="M3932" i="4"/>
  <c r="U3931" i="4"/>
  <c r="T3931" i="4"/>
  <c r="S3931" i="4"/>
  <c r="R3931" i="4"/>
  <c r="Q3931" i="4"/>
  <c r="P3931" i="4"/>
  <c r="O3931" i="4"/>
  <c r="N3931" i="4"/>
  <c r="M3931" i="4"/>
  <c r="U3930" i="4"/>
  <c r="T3930" i="4"/>
  <c r="S3930" i="4"/>
  <c r="R3930" i="4"/>
  <c r="Q3930" i="4"/>
  <c r="P3930" i="4"/>
  <c r="O3930" i="4"/>
  <c r="N3930" i="4"/>
  <c r="M3930" i="4"/>
  <c r="U3929" i="4"/>
  <c r="T3929" i="4"/>
  <c r="S3929" i="4"/>
  <c r="R3929" i="4"/>
  <c r="Q3929" i="4"/>
  <c r="P3929" i="4"/>
  <c r="O3929" i="4"/>
  <c r="N3929" i="4"/>
  <c r="M3929" i="4"/>
  <c r="U3928" i="4"/>
  <c r="T3928" i="4"/>
  <c r="S3928" i="4"/>
  <c r="R3928" i="4"/>
  <c r="Q3928" i="4"/>
  <c r="P3928" i="4"/>
  <c r="O3928" i="4"/>
  <c r="N3928" i="4"/>
  <c r="M3928" i="4"/>
  <c r="U3927" i="4"/>
  <c r="T3927" i="4"/>
  <c r="S3927" i="4"/>
  <c r="R3927" i="4"/>
  <c r="Q3927" i="4"/>
  <c r="P3927" i="4"/>
  <c r="O3927" i="4"/>
  <c r="N3927" i="4"/>
  <c r="M3927" i="4"/>
  <c r="U3926" i="4"/>
  <c r="T3926" i="4"/>
  <c r="S3926" i="4"/>
  <c r="R3926" i="4"/>
  <c r="Q3926" i="4"/>
  <c r="P3926" i="4"/>
  <c r="O3926" i="4"/>
  <c r="N3926" i="4"/>
  <c r="M3926" i="4"/>
  <c r="U3925" i="4"/>
  <c r="T3925" i="4"/>
  <c r="S3925" i="4"/>
  <c r="R3925" i="4"/>
  <c r="Q3925" i="4"/>
  <c r="P3925" i="4"/>
  <c r="O3925" i="4"/>
  <c r="N3925" i="4"/>
  <c r="M3925" i="4"/>
  <c r="U3924" i="4"/>
  <c r="T3924" i="4"/>
  <c r="S3924" i="4"/>
  <c r="R3924" i="4"/>
  <c r="Q3924" i="4"/>
  <c r="P3924" i="4"/>
  <c r="O3924" i="4"/>
  <c r="N3924" i="4"/>
  <c r="M3924" i="4"/>
  <c r="U3923" i="4"/>
  <c r="T3923" i="4"/>
  <c r="S3923" i="4"/>
  <c r="R3923" i="4"/>
  <c r="Q3923" i="4"/>
  <c r="P3923" i="4"/>
  <c r="O3923" i="4"/>
  <c r="N3923" i="4"/>
  <c r="M3923" i="4"/>
  <c r="U3922" i="4"/>
  <c r="T3922" i="4"/>
  <c r="S3922" i="4"/>
  <c r="R3922" i="4"/>
  <c r="Q3922" i="4"/>
  <c r="P3922" i="4"/>
  <c r="O3922" i="4"/>
  <c r="N3922" i="4"/>
  <c r="M3922" i="4"/>
  <c r="U3921" i="4"/>
  <c r="T3921" i="4"/>
  <c r="S3921" i="4"/>
  <c r="R3921" i="4"/>
  <c r="Q3921" i="4"/>
  <c r="P3921" i="4"/>
  <c r="O3921" i="4"/>
  <c r="N3921" i="4"/>
  <c r="M3921" i="4"/>
  <c r="U3920" i="4"/>
  <c r="T3920" i="4"/>
  <c r="S3920" i="4"/>
  <c r="R3920" i="4"/>
  <c r="Q3920" i="4"/>
  <c r="P3920" i="4"/>
  <c r="O3920" i="4"/>
  <c r="N3920" i="4"/>
  <c r="M3920" i="4"/>
  <c r="U3919" i="4"/>
  <c r="T3919" i="4"/>
  <c r="S3919" i="4"/>
  <c r="R3919" i="4"/>
  <c r="Q3919" i="4"/>
  <c r="P3919" i="4"/>
  <c r="O3919" i="4"/>
  <c r="N3919" i="4"/>
  <c r="M3919" i="4"/>
  <c r="U3918" i="4"/>
  <c r="T3918" i="4"/>
  <c r="S3918" i="4"/>
  <c r="R3918" i="4"/>
  <c r="Q3918" i="4"/>
  <c r="P3918" i="4"/>
  <c r="O3918" i="4"/>
  <c r="N3918" i="4"/>
  <c r="M3918" i="4"/>
  <c r="U3917" i="4"/>
  <c r="T3917" i="4"/>
  <c r="S3917" i="4"/>
  <c r="R3917" i="4"/>
  <c r="Q3917" i="4"/>
  <c r="P3917" i="4"/>
  <c r="O3917" i="4"/>
  <c r="N3917" i="4"/>
  <c r="M3917" i="4"/>
  <c r="U3916" i="4"/>
  <c r="T3916" i="4"/>
  <c r="S3916" i="4"/>
  <c r="R3916" i="4"/>
  <c r="Q3916" i="4"/>
  <c r="P3916" i="4"/>
  <c r="O3916" i="4"/>
  <c r="N3916" i="4"/>
  <c r="M3916" i="4"/>
  <c r="U3915" i="4"/>
  <c r="T3915" i="4"/>
  <c r="S3915" i="4"/>
  <c r="R3915" i="4"/>
  <c r="Q3915" i="4"/>
  <c r="P3915" i="4"/>
  <c r="O3915" i="4"/>
  <c r="N3915" i="4"/>
  <c r="M3915" i="4"/>
  <c r="U3914" i="4"/>
  <c r="T3914" i="4"/>
  <c r="S3914" i="4"/>
  <c r="R3914" i="4"/>
  <c r="Q3914" i="4"/>
  <c r="P3914" i="4"/>
  <c r="O3914" i="4"/>
  <c r="N3914" i="4"/>
  <c r="M3914" i="4"/>
  <c r="U3913" i="4"/>
  <c r="T3913" i="4"/>
  <c r="S3913" i="4"/>
  <c r="R3913" i="4"/>
  <c r="Q3913" i="4"/>
  <c r="P3913" i="4"/>
  <c r="O3913" i="4"/>
  <c r="N3913" i="4"/>
  <c r="M3913" i="4"/>
  <c r="U3912" i="4"/>
  <c r="T3912" i="4"/>
  <c r="S3912" i="4"/>
  <c r="R3912" i="4"/>
  <c r="Q3912" i="4"/>
  <c r="P3912" i="4"/>
  <c r="O3912" i="4"/>
  <c r="N3912" i="4"/>
  <c r="M3912" i="4"/>
  <c r="U3911" i="4"/>
  <c r="T3911" i="4"/>
  <c r="S3911" i="4"/>
  <c r="R3911" i="4"/>
  <c r="Q3911" i="4"/>
  <c r="P3911" i="4"/>
  <c r="O3911" i="4"/>
  <c r="N3911" i="4"/>
  <c r="M3911" i="4"/>
  <c r="U3910" i="4"/>
  <c r="T3910" i="4"/>
  <c r="S3910" i="4"/>
  <c r="R3910" i="4"/>
  <c r="Q3910" i="4"/>
  <c r="P3910" i="4"/>
  <c r="O3910" i="4"/>
  <c r="N3910" i="4"/>
  <c r="M3910" i="4"/>
  <c r="U3909" i="4"/>
  <c r="T3909" i="4"/>
  <c r="S3909" i="4"/>
  <c r="R3909" i="4"/>
  <c r="Q3909" i="4"/>
  <c r="P3909" i="4"/>
  <c r="O3909" i="4"/>
  <c r="N3909" i="4"/>
  <c r="M3909" i="4"/>
  <c r="U3908" i="4"/>
  <c r="T3908" i="4"/>
  <c r="S3908" i="4"/>
  <c r="R3908" i="4"/>
  <c r="Q3908" i="4"/>
  <c r="P3908" i="4"/>
  <c r="O3908" i="4"/>
  <c r="N3908" i="4"/>
  <c r="M3908" i="4"/>
  <c r="U3907" i="4"/>
  <c r="T3907" i="4"/>
  <c r="S3907" i="4"/>
  <c r="R3907" i="4"/>
  <c r="Q3907" i="4"/>
  <c r="P3907" i="4"/>
  <c r="O3907" i="4"/>
  <c r="N3907" i="4"/>
  <c r="M3907" i="4"/>
  <c r="U3906" i="4"/>
  <c r="T3906" i="4"/>
  <c r="S3906" i="4"/>
  <c r="R3906" i="4"/>
  <c r="Q3906" i="4"/>
  <c r="P3906" i="4"/>
  <c r="O3906" i="4"/>
  <c r="N3906" i="4"/>
  <c r="M3906" i="4"/>
  <c r="U3905" i="4"/>
  <c r="T3905" i="4"/>
  <c r="S3905" i="4"/>
  <c r="R3905" i="4"/>
  <c r="Q3905" i="4"/>
  <c r="P3905" i="4"/>
  <c r="O3905" i="4"/>
  <c r="N3905" i="4"/>
  <c r="M3905" i="4"/>
  <c r="U3904" i="4"/>
  <c r="T3904" i="4"/>
  <c r="S3904" i="4"/>
  <c r="R3904" i="4"/>
  <c r="Q3904" i="4"/>
  <c r="P3904" i="4"/>
  <c r="O3904" i="4"/>
  <c r="N3904" i="4"/>
  <c r="M3904" i="4"/>
  <c r="U3903" i="4"/>
  <c r="T3903" i="4"/>
  <c r="S3903" i="4"/>
  <c r="R3903" i="4"/>
  <c r="Q3903" i="4"/>
  <c r="P3903" i="4"/>
  <c r="O3903" i="4"/>
  <c r="N3903" i="4"/>
  <c r="M3903" i="4"/>
  <c r="U3902" i="4"/>
  <c r="T3902" i="4"/>
  <c r="S3902" i="4"/>
  <c r="R3902" i="4"/>
  <c r="Q3902" i="4"/>
  <c r="P3902" i="4"/>
  <c r="O3902" i="4"/>
  <c r="N3902" i="4"/>
  <c r="M3902" i="4"/>
  <c r="U3901" i="4"/>
  <c r="T3901" i="4"/>
  <c r="S3901" i="4"/>
  <c r="R3901" i="4"/>
  <c r="Q3901" i="4"/>
  <c r="P3901" i="4"/>
  <c r="O3901" i="4"/>
  <c r="N3901" i="4"/>
  <c r="M3901" i="4"/>
  <c r="U3900" i="4"/>
  <c r="T3900" i="4"/>
  <c r="S3900" i="4"/>
  <c r="R3900" i="4"/>
  <c r="Q3900" i="4"/>
  <c r="P3900" i="4"/>
  <c r="O3900" i="4"/>
  <c r="N3900" i="4"/>
  <c r="M3900" i="4"/>
  <c r="U3899" i="4"/>
  <c r="T3899" i="4"/>
  <c r="S3899" i="4"/>
  <c r="R3899" i="4"/>
  <c r="Q3899" i="4"/>
  <c r="P3899" i="4"/>
  <c r="O3899" i="4"/>
  <c r="N3899" i="4"/>
  <c r="M3899" i="4"/>
  <c r="U3898" i="4"/>
  <c r="T3898" i="4"/>
  <c r="S3898" i="4"/>
  <c r="R3898" i="4"/>
  <c r="Q3898" i="4"/>
  <c r="P3898" i="4"/>
  <c r="O3898" i="4"/>
  <c r="N3898" i="4"/>
  <c r="M3898" i="4"/>
  <c r="U3897" i="4"/>
  <c r="T3897" i="4"/>
  <c r="S3897" i="4"/>
  <c r="R3897" i="4"/>
  <c r="Q3897" i="4"/>
  <c r="P3897" i="4"/>
  <c r="O3897" i="4"/>
  <c r="N3897" i="4"/>
  <c r="M3897" i="4"/>
  <c r="U3896" i="4"/>
  <c r="T3896" i="4"/>
  <c r="S3896" i="4"/>
  <c r="R3896" i="4"/>
  <c r="Q3896" i="4"/>
  <c r="P3896" i="4"/>
  <c r="O3896" i="4"/>
  <c r="N3896" i="4"/>
  <c r="M3896" i="4"/>
  <c r="U3895" i="4"/>
  <c r="T3895" i="4"/>
  <c r="S3895" i="4"/>
  <c r="R3895" i="4"/>
  <c r="Q3895" i="4"/>
  <c r="P3895" i="4"/>
  <c r="O3895" i="4"/>
  <c r="N3895" i="4"/>
  <c r="M3895" i="4"/>
  <c r="U3894" i="4"/>
  <c r="T3894" i="4"/>
  <c r="S3894" i="4"/>
  <c r="R3894" i="4"/>
  <c r="Q3894" i="4"/>
  <c r="P3894" i="4"/>
  <c r="O3894" i="4"/>
  <c r="N3894" i="4"/>
  <c r="M3894" i="4"/>
  <c r="U3893" i="4"/>
  <c r="T3893" i="4"/>
  <c r="S3893" i="4"/>
  <c r="R3893" i="4"/>
  <c r="Q3893" i="4"/>
  <c r="P3893" i="4"/>
  <c r="O3893" i="4"/>
  <c r="N3893" i="4"/>
  <c r="M3893" i="4"/>
  <c r="U3892" i="4"/>
  <c r="T3892" i="4"/>
  <c r="S3892" i="4"/>
  <c r="R3892" i="4"/>
  <c r="Q3892" i="4"/>
  <c r="P3892" i="4"/>
  <c r="O3892" i="4"/>
  <c r="N3892" i="4"/>
  <c r="M3892" i="4"/>
  <c r="U3891" i="4"/>
  <c r="T3891" i="4"/>
  <c r="S3891" i="4"/>
  <c r="R3891" i="4"/>
  <c r="Q3891" i="4"/>
  <c r="P3891" i="4"/>
  <c r="O3891" i="4"/>
  <c r="N3891" i="4"/>
  <c r="M3891" i="4"/>
  <c r="U3890" i="4"/>
  <c r="T3890" i="4"/>
  <c r="S3890" i="4"/>
  <c r="R3890" i="4"/>
  <c r="Q3890" i="4"/>
  <c r="P3890" i="4"/>
  <c r="O3890" i="4"/>
  <c r="N3890" i="4"/>
  <c r="M3890" i="4"/>
  <c r="U3889" i="4"/>
  <c r="T3889" i="4"/>
  <c r="S3889" i="4"/>
  <c r="R3889" i="4"/>
  <c r="Q3889" i="4"/>
  <c r="P3889" i="4"/>
  <c r="O3889" i="4"/>
  <c r="N3889" i="4"/>
  <c r="M3889" i="4"/>
  <c r="U3888" i="4"/>
  <c r="T3888" i="4"/>
  <c r="S3888" i="4"/>
  <c r="R3888" i="4"/>
  <c r="Q3888" i="4"/>
  <c r="P3888" i="4"/>
  <c r="O3888" i="4"/>
  <c r="N3888" i="4"/>
  <c r="M3888" i="4"/>
  <c r="U3887" i="4"/>
  <c r="T3887" i="4"/>
  <c r="S3887" i="4"/>
  <c r="R3887" i="4"/>
  <c r="Q3887" i="4"/>
  <c r="P3887" i="4"/>
  <c r="O3887" i="4"/>
  <c r="N3887" i="4"/>
  <c r="M3887" i="4"/>
  <c r="U3886" i="4"/>
  <c r="T3886" i="4"/>
  <c r="S3886" i="4"/>
  <c r="R3886" i="4"/>
  <c r="Q3886" i="4"/>
  <c r="P3886" i="4"/>
  <c r="O3886" i="4"/>
  <c r="N3886" i="4"/>
  <c r="M3886" i="4"/>
  <c r="U3885" i="4"/>
  <c r="T3885" i="4"/>
  <c r="S3885" i="4"/>
  <c r="R3885" i="4"/>
  <c r="Q3885" i="4"/>
  <c r="P3885" i="4"/>
  <c r="O3885" i="4"/>
  <c r="N3885" i="4"/>
  <c r="M3885" i="4"/>
  <c r="U3884" i="4"/>
  <c r="T3884" i="4"/>
  <c r="S3884" i="4"/>
  <c r="R3884" i="4"/>
  <c r="Q3884" i="4"/>
  <c r="P3884" i="4"/>
  <c r="O3884" i="4"/>
  <c r="N3884" i="4"/>
  <c r="M3884" i="4"/>
  <c r="U3883" i="4"/>
  <c r="T3883" i="4"/>
  <c r="S3883" i="4"/>
  <c r="R3883" i="4"/>
  <c r="Q3883" i="4"/>
  <c r="P3883" i="4"/>
  <c r="O3883" i="4"/>
  <c r="N3883" i="4"/>
  <c r="M3883" i="4"/>
  <c r="U3882" i="4"/>
  <c r="T3882" i="4"/>
  <c r="S3882" i="4"/>
  <c r="R3882" i="4"/>
  <c r="Q3882" i="4"/>
  <c r="P3882" i="4"/>
  <c r="O3882" i="4"/>
  <c r="N3882" i="4"/>
  <c r="M3882" i="4"/>
  <c r="U3881" i="4"/>
  <c r="T3881" i="4"/>
  <c r="S3881" i="4"/>
  <c r="R3881" i="4"/>
  <c r="Q3881" i="4"/>
  <c r="P3881" i="4"/>
  <c r="O3881" i="4"/>
  <c r="N3881" i="4"/>
  <c r="M3881" i="4"/>
  <c r="U3880" i="4"/>
  <c r="T3880" i="4"/>
  <c r="S3880" i="4"/>
  <c r="R3880" i="4"/>
  <c r="Q3880" i="4"/>
  <c r="P3880" i="4"/>
  <c r="O3880" i="4"/>
  <c r="N3880" i="4"/>
  <c r="M3880" i="4"/>
  <c r="U3879" i="4"/>
  <c r="T3879" i="4"/>
  <c r="S3879" i="4"/>
  <c r="R3879" i="4"/>
  <c r="Q3879" i="4"/>
  <c r="P3879" i="4"/>
  <c r="O3879" i="4"/>
  <c r="N3879" i="4"/>
  <c r="M3879" i="4"/>
  <c r="U3878" i="4"/>
  <c r="T3878" i="4"/>
  <c r="S3878" i="4"/>
  <c r="R3878" i="4"/>
  <c r="Q3878" i="4"/>
  <c r="P3878" i="4"/>
  <c r="O3878" i="4"/>
  <c r="N3878" i="4"/>
  <c r="M3878" i="4"/>
  <c r="U3877" i="4"/>
  <c r="T3877" i="4"/>
  <c r="S3877" i="4"/>
  <c r="R3877" i="4"/>
  <c r="Q3877" i="4"/>
  <c r="P3877" i="4"/>
  <c r="O3877" i="4"/>
  <c r="N3877" i="4"/>
  <c r="M3877" i="4"/>
  <c r="U3876" i="4"/>
  <c r="T3876" i="4"/>
  <c r="S3876" i="4"/>
  <c r="R3876" i="4"/>
  <c r="Q3876" i="4"/>
  <c r="P3876" i="4"/>
  <c r="O3876" i="4"/>
  <c r="N3876" i="4"/>
  <c r="M3876" i="4"/>
  <c r="U3875" i="4"/>
  <c r="T3875" i="4"/>
  <c r="S3875" i="4"/>
  <c r="R3875" i="4"/>
  <c r="Q3875" i="4"/>
  <c r="P3875" i="4"/>
  <c r="O3875" i="4"/>
  <c r="N3875" i="4"/>
  <c r="M3875" i="4"/>
  <c r="U3874" i="4"/>
  <c r="T3874" i="4"/>
  <c r="S3874" i="4"/>
  <c r="R3874" i="4"/>
  <c r="Q3874" i="4"/>
  <c r="P3874" i="4"/>
  <c r="O3874" i="4"/>
  <c r="N3874" i="4"/>
  <c r="M3874" i="4"/>
  <c r="U3873" i="4"/>
  <c r="T3873" i="4"/>
  <c r="S3873" i="4"/>
  <c r="R3873" i="4"/>
  <c r="Q3873" i="4"/>
  <c r="P3873" i="4"/>
  <c r="O3873" i="4"/>
  <c r="N3873" i="4"/>
  <c r="M3873" i="4"/>
  <c r="U3872" i="4"/>
  <c r="T3872" i="4"/>
  <c r="S3872" i="4"/>
  <c r="R3872" i="4"/>
  <c r="Q3872" i="4"/>
  <c r="P3872" i="4"/>
  <c r="O3872" i="4"/>
  <c r="N3872" i="4"/>
  <c r="M3872" i="4"/>
  <c r="U3871" i="4"/>
  <c r="T3871" i="4"/>
  <c r="S3871" i="4"/>
  <c r="R3871" i="4"/>
  <c r="Q3871" i="4"/>
  <c r="P3871" i="4"/>
  <c r="O3871" i="4"/>
  <c r="N3871" i="4"/>
  <c r="M3871" i="4"/>
  <c r="U3870" i="4"/>
  <c r="T3870" i="4"/>
  <c r="S3870" i="4"/>
  <c r="R3870" i="4"/>
  <c r="Q3870" i="4"/>
  <c r="P3870" i="4"/>
  <c r="O3870" i="4"/>
  <c r="N3870" i="4"/>
  <c r="M3870" i="4"/>
  <c r="U3869" i="4"/>
  <c r="T3869" i="4"/>
  <c r="S3869" i="4"/>
  <c r="R3869" i="4"/>
  <c r="Q3869" i="4"/>
  <c r="P3869" i="4"/>
  <c r="O3869" i="4"/>
  <c r="N3869" i="4"/>
  <c r="M3869" i="4"/>
  <c r="U3868" i="4"/>
  <c r="T3868" i="4"/>
  <c r="S3868" i="4"/>
  <c r="R3868" i="4"/>
  <c r="Q3868" i="4"/>
  <c r="P3868" i="4"/>
  <c r="O3868" i="4"/>
  <c r="N3868" i="4"/>
  <c r="M3868" i="4"/>
  <c r="U3867" i="4"/>
  <c r="T3867" i="4"/>
  <c r="S3867" i="4"/>
  <c r="R3867" i="4"/>
  <c r="Q3867" i="4"/>
  <c r="P3867" i="4"/>
  <c r="O3867" i="4"/>
  <c r="N3867" i="4"/>
  <c r="M3867" i="4"/>
  <c r="U3866" i="4"/>
  <c r="T3866" i="4"/>
  <c r="S3866" i="4"/>
  <c r="R3866" i="4"/>
  <c r="Q3866" i="4"/>
  <c r="P3866" i="4"/>
  <c r="O3866" i="4"/>
  <c r="N3866" i="4"/>
  <c r="M3866" i="4"/>
  <c r="U3865" i="4"/>
  <c r="T3865" i="4"/>
  <c r="S3865" i="4"/>
  <c r="R3865" i="4"/>
  <c r="Q3865" i="4"/>
  <c r="P3865" i="4"/>
  <c r="O3865" i="4"/>
  <c r="N3865" i="4"/>
  <c r="M3865" i="4"/>
  <c r="U3864" i="4"/>
  <c r="T3864" i="4"/>
  <c r="S3864" i="4"/>
  <c r="R3864" i="4"/>
  <c r="Q3864" i="4"/>
  <c r="P3864" i="4"/>
  <c r="O3864" i="4"/>
  <c r="N3864" i="4"/>
  <c r="M3864" i="4"/>
  <c r="U3863" i="4"/>
  <c r="T3863" i="4"/>
  <c r="S3863" i="4"/>
  <c r="R3863" i="4"/>
  <c r="Q3863" i="4"/>
  <c r="P3863" i="4"/>
  <c r="O3863" i="4"/>
  <c r="N3863" i="4"/>
  <c r="M3863" i="4"/>
  <c r="U3862" i="4"/>
  <c r="T3862" i="4"/>
  <c r="S3862" i="4"/>
  <c r="R3862" i="4"/>
  <c r="Q3862" i="4"/>
  <c r="P3862" i="4"/>
  <c r="O3862" i="4"/>
  <c r="N3862" i="4"/>
  <c r="M3862" i="4"/>
  <c r="U3861" i="4"/>
  <c r="T3861" i="4"/>
  <c r="S3861" i="4"/>
  <c r="R3861" i="4"/>
  <c r="Q3861" i="4"/>
  <c r="P3861" i="4"/>
  <c r="O3861" i="4"/>
  <c r="N3861" i="4"/>
  <c r="M3861" i="4"/>
  <c r="U3860" i="4"/>
  <c r="T3860" i="4"/>
  <c r="S3860" i="4"/>
  <c r="R3860" i="4"/>
  <c r="Q3860" i="4"/>
  <c r="P3860" i="4"/>
  <c r="O3860" i="4"/>
  <c r="N3860" i="4"/>
  <c r="M3860" i="4"/>
  <c r="U3859" i="4"/>
  <c r="T3859" i="4"/>
  <c r="S3859" i="4"/>
  <c r="R3859" i="4"/>
  <c r="Q3859" i="4"/>
  <c r="P3859" i="4"/>
  <c r="O3859" i="4"/>
  <c r="N3859" i="4"/>
  <c r="M3859" i="4"/>
  <c r="U3858" i="4"/>
  <c r="T3858" i="4"/>
  <c r="S3858" i="4"/>
  <c r="R3858" i="4"/>
  <c r="Q3858" i="4"/>
  <c r="P3858" i="4"/>
  <c r="O3858" i="4"/>
  <c r="N3858" i="4"/>
  <c r="M3858" i="4"/>
  <c r="U3857" i="4"/>
  <c r="T3857" i="4"/>
  <c r="S3857" i="4"/>
  <c r="R3857" i="4"/>
  <c r="Q3857" i="4"/>
  <c r="P3857" i="4"/>
  <c r="O3857" i="4"/>
  <c r="N3857" i="4"/>
  <c r="M3857" i="4"/>
  <c r="U3856" i="4"/>
  <c r="T3856" i="4"/>
  <c r="S3856" i="4"/>
  <c r="R3856" i="4"/>
  <c r="Q3856" i="4"/>
  <c r="P3856" i="4"/>
  <c r="O3856" i="4"/>
  <c r="N3856" i="4"/>
  <c r="M3856" i="4"/>
  <c r="U3855" i="4"/>
  <c r="T3855" i="4"/>
  <c r="S3855" i="4"/>
  <c r="R3855" i="4"/>
  <c r="Q3855" i="4"/>
  <c r="P3855" i="4"/>
  <c r="O3855" i="4"/>
  <c r="N3855" i="4"/>
  <c r="M3855" i="4"/>
  <c r="U3854" i="4"/>
  <c r="T3854" i="4"/>
  <c r="S3854" i="4"/>
  <c r="R3854" i="4"/>
  <c r="Q3854" i="4"/>
  <c r="P3854" i="4"/>
  <c r="O3854" i="4"/>
  <c r="N3854" i="4"/>
  <c r="M3854" i="4"/>
  <c r="U3853" i="4"/>
  <c r="T3853" i="4"/>
  <c r="S3853" i="4"/>
  <c r="R3853" i="4"/>
  <c r="Q3853" i="4"/>
  <c r="P3853" i="4"/>
  <c r="O3853" i="4"/>
  <c r="N3853" i="4"/>
  <c r="M3853" i="4"/>
  <c r="U3852" i="4"/>
  <c r="T3852" i="4"/>
  <c r="S3852" i="4"/>
  <c r="R3852" i="4"/>
  <c r="Q3852" i="4"/>
  <c r="P3852" i="4"/>
  <c r="O3852" i="4"/>
  <c r="N3852" i="4"/>
  <c r="M3852" i="4"/>
  <c r="U3851" i="4"/>
  <c r="T3851" i="4"/>
  <c r="S3851" i="4"/>
  <c r="R3851" i="4"/>
  <c r="Q3851" i="4"/>
  <c r="P3851" i="4"/>
  <c r="O3851" i="4"/>
  <c r="N3851" i="4"/>
  <c r="M3851" i="4"/>
  <c r="U3850" i="4"/>
  <c r="T3850" i="4"/>
  <c r="S3850" i="4"/>
  <c r="R3850" i="4"/>
  <c r="Q3850" i="4"/>
  <c r="P3850" i="4"/>
  <c r="O3850" i="4"/>
  <c r="N3850" i="4"/>
  <c r="M3850" i="4"/>
  <c r="U3849" i="4"/>
  <c r="T3849" i="4"/>
  <c r="S3849" i="4"/>
  <c r="R3849" i="4"/>
  <c r="Q3849" i="4"/>
  <c r="P3849" i="4"/>
  <c r="O3849" i="4"/>
  <c r="N3849" i="4"/>
  <c r="M3849" i="4"/>
  <c r="U3848" i="4"/>
  <c r="T3848" i="4"/>
  <c r="S3848" i="4"/>
  <c r="R3848" i="4"/>
  <c r="Q3848" i="4"/>
  <c r="P3848" i="4"/>
  <c r="O3848" i="4"/>
  <c r="N3848" i="4"/>
  <c r="M3848" i="4"/>
  <c r="U3847" i="4"/>
  <c r="T3847" i="4"/>
  <c r="S3847" i="4"/>
  <c r="R3847" i="4"/>
  <c r="Q3847" i="4"/>
  <c r="P3847" i="4"/>
  <c r="O3847" i="4"/>
  <c r="N3847" i="4"/>
  <c r="M3847" i="4"/>
  <c r="U3846" i="4"/>
  <c r="T3846" i="4"/>
  <c r="S3846" i="4"/>
  <c r="R3846" i="4"/>
  <c r="Q3846" i="4"/>
  <c r="P3846" i="4"/>
  <c r="O3846" i="4"/>
  <c r="N3846" i="4"/>
  <c r="M3846" i="4"/>
  <c r="U3845" i="4"/>
  <c r="T3845" i="4"/>
  <c r="S3845" i="4"/>
  <c r="R3845" i="4"/>
  <c r="Q3845" i="4"/>
  <c r="P3845" i="4"/>
  <c r="O3845" i="4"/>
  <c r="N3845" i="4"/>
  <c r="M3845" i="4"/>
  <c r="U3844" i="4"/>
  <c r="T3844" i="4"/>
  <c r="S3844" i="4"/>
  <c r="R3844" i="4"/>
  <c r="Q3844" i="4"/>
  <c r="P3844" i="4"/>
  <c r="O3844" i="4"/>
  <c r="N3844" i="4"/>
  <c r="M3844" i="4"/>
  <c r="U3843" i="4"/>
  <c r="T3843" i="4"/>
  <c r="S3843" i="4"/>
  <c r="R3843" i="4"/>
  <c r="Q3843" i="4"/>
  <c r="P3843" i="4"/>
  <c r="O3843" i="4"/>
  <c r="N3843" i="4"/>
  <c r="M3843" i="4"/>
  <c r="U3842" i="4"/>
  <c r="T3842" i="4"/>
  <c r="S3842" i="4"/>
  <c r="R3842" i="4"/>
  <c r="Q3842" i="4"/>
  <c r="P3842" i="4"/>
  <c r="O3842" i="4"/>
  <c r="N3842" i="4"/>
  <c r="M3842" i="4"/>
  <c r="U3841" i="4"/>
  <c r="T3841" i="4"/>
  <c r="S3841" i="4"/>
  <c r="R3841" i="4"/>
  <c r="Q3841" i="4"/>
  <c r="P3841" i="4"/>
  <c r="O3841" i="4"/>
  <c r="N3841" i="4"/>
  <c r="M3841" i="4"/>
  <c r="U3840" i="4"/>
  <c r="T3840" i="4"/>
  <c r="S3840" i="4"/>
  <c r="R3840" i="4"/>
  <c r="Q3840" i="4"/>
  <c r="P3840" i="4"/>
  <c r="O3840" i="4"/>
  <c r="N3840" i="4"/>
  <c r="M3840" i="4"/>
  <c r="U3839" i="4"/>
  <c r="T3839" i="4"/>
  <c r="S3839" i="4"/>
  <c r="R3839" i="4"/>
  <c r="Q3839" i="4"/>
  <c r="P3839" i="4"/>
  <c r="O3839" i="4"/>
  <c r="N3839" i="4"/>
  <c r="M3839" i="4"/>
  <c r="U3838" i="4"/>
  <c r="T3838" i="4"/>
  <c r="S3838" i="4"/>
  <c r="R3838" i="4"/>
  <c r="Q3838" i="4"/>
  <c r="P3838" i="4"/>
  <c r="O3838" i="4"/>
  <c r="N3838" i="4"/>
  <c r="M3838" i="4"/>
  <c r="U3837" i="4"/>
  <c r="T3837" i="4"/>
  <c r="S3837" i="4"/>
  <c r="R3837" i="4"/>
  <c r="Q3837" i="4"/>
  <c r="P3837" i="4"/>
  <c r="O3837" i="4"/>
  <c r="N3837" i="4"/>
  <c r="M3837" i="4"/>
  <c r="U3836" i="4"/>
  <c r="T3836" i="4"/>
  <c r="S3836" i="4"/>
  <c r="R3836" i="4"/>
  <c r="Q3836" i="4"/>
  <c r="P3836" i="4"/>
  <c r="O3836" i="4"/>
  <c r="N3836" i="4"/>
  <c r="M3836" i="4"/>
  <c r="U3835" i="4"/>
  <c r="T3835" i="4"/>
  <c r="S3835" i="4"/>
  <c r="R3835" i="4"/>
  <c r="Q3835" i="4"/>
  <c r="P3835" i="4"/>
  <c r="O3835" i="4"/>
  <c r="N3835" i="4"/>
  <c r="M3835" i="4"/>
  <c r="U3834" i="4"/>
  <c r="T3834" i="4"/>
  <c r="S3834" i="4"/>
  <c r="R3834" i="4"/>
  <c r="Q3834" i="4"/>
  <c r="P3834" i="4"/>
  <c r="O3834" i="4"/>
  <c r="N3834" i="4"/>
  <c r="M3834" i="4"/>
  <c r="U3833" i="4"/>
  <c r="T3833" i="4"/>
  <c r="S3833" i="4"/>
  <c r="R3833" i="4"/>
  <c r="Q3833" i="4"/>
  <c r="P3833" i="4"/>
  <c r="O3833" i="4"/>
  <c r="N3833" i="4"/>
  <c r="M3833" i="4"/>
  <c r="U3832" i="4"/>
  <c r="T3832" i="4"/>
  <c r="S3832" i="4"/>
  <c r="R3832" i="4"/>
  <c r="Q3832" i="4"/>
  <c r="P3832" i="4"/>
  <c r="O3832" i="4"/>
  <c r="N3832" i="4"/>
  <c r="M3832" i="4"/>
  <c r="U3831" i="4"/>
  <c r="T3831" i="4"/>
  <c r="S3831" i="4"/>
  <c r="R3831" i="4"/>
  <c r="Q3831" i="4"/>
  <c r="P3831" i="4"/>
  <c r="O3831" i="4"/>
  <c r="N3831" i="4"/>
  <c r="M3831" i="4"/>
  <c r="U3830" i="4"/>
  <c r="T3830" i="4"/>
  <c r="S3830" i="4"/>
  <c r="R3830" i="4"/>
  <c r="Q3830" i="4"/>
  <c r="P3830" i="4"/>
  <c r="O3830" i="4"/>
  <c r="N3830" i="4"/>
  <c r="M3830" i="4"/>
  <c r="U3829" i="4"/>
  <c r="T3829" i="4"/>
  <c r="S3829" i="4"/>
  <c r="R3829" i="4"/>
  <c r="Q3829" i="4"/>
  <c r="P3829" i="4"/>
  <c r="O3829" i="4"/>
  <c r="N3829" i="4"/>
  <c r="M3829" i="4"/>
  <c r="U3828" i="4"/>
  <c r="T3828" i="4"/>
  <c r="S3828" i="4"/>
  <c r="R3828" i="4"/>
  <c r="Q3828" i="4"/>
  <c r="P3828" i="4"/>
  <c r="O3828" i="4"/>
  <c r="N3828" i="4"/>
  <c r="M3828" i="4"/>
  <c r="U3827" i="4"/>
  <c r="T3827" i="4"/>
  <c r="S3827" i="4"/>
  <c r="R3827" i="4"/>
  <c r="Q3827" i="4"/>
  <c r="P3827" i="4"/>
  <c r="O3827" i="4"/>
  <c r="N3827" i="4"/>
  <c r="M3827" i="4"/>
  <c r="U3826" i="4"/>
  <c r="T3826" i="4"/>
  <c r="S3826" i="4"/>
  <c r="R3826" i="4"/>
  <c r="Q3826" i="4"/>
  <c r="P3826" i="4"/>
  <c r="O3826" i="4"/>
  <c r="N3826" i="4"/>
  <c r="M3826" i="4"/>
  <c r="U3825" i="4"/>
  <c r="T3825" i="4"/>
  <c r="S3825" i="4"/>
  <c r="R3825" i="4"/>
  <c r="Q3825" i="4"/>
  <c r="P3825" i="4"/>
  <c r="O3825" i="4"/>
  <c r="N3825" i="4"/>
  <c r="M3825" i="4"/>
  <c r="U3824" i="4"/>
  <c r="T3824" i="4"/>
  <c r="S3824" i="4"/>
  <c r="R3824" i="4"/>
  <c r="Q3824" i="4"/>
  <c r="P3824" i="4"/>
  <c r="O3824" i="4"/>
  <c r="N3824" i="4"/>
  <c r="M3824" i="4"/>
  <c r="U3823" i="4"/>
  <c r="T3823" i="4"/>
  <c r="S3823" i="4"/>
  <c r="R3823" i="4"/>
  <c r="Q3823" i="4"/>
  <c r="P3823" i="4"/>
  <c r="O3823" i="4"/>
  <c r="N3823" i="4"/>
  <c r="M3823" i="4"/>
  <c r="U3822" i="4"/>
  <c r="T3822" i="4"/>
  <c r="S3822" i="4"/>
  <c r="R3822" i="4"/>
  <c r="Q3822" i="4"/>
  <c r="P3822" i="4"/>
  <c r="O3822" i="4"/>
  <c r="N3822" i="4"/>
  <c r="M3822" i="4"/>
  <c r="U3821" i="4"/>
  <c r="T3821" i="4"/>
  <c r="S3821" i="4"/>
  <c r="R3821" i="4"/>
  <c r="Q3821" i="4"/>
  <c r="P3821" i="4"/>
  <c r="O3821" i="4"/>
  <c r="N3821" i="4"/>
  <c r="M3821" i="4"/>
  <c r="U3820" i="4"/>
  <c r="T3820" i="4"/>
  <c r="S3820" i="4"/>
  <c r="R3820" i="4"/>
  <c r="Q3820" i="4"/>
  <c r="P3820" i="4"/>
  <c r="O3820" i="4"/>
  <c r="N3820" i="4"/>
  <c r="M3820" i="4"/>
  <c r="U3819" i="4"/>
  <c r="T3819" i="4"/>
  <c r="S3819" i="4"/>
  <c r="R3819" i="4"/>
  <c r="Q3819" i="4"/>
  <c r="P3819" i="4"/>
  <c r="O3819" i="4"/>
  <c r="N3819" i="4"/>
  <c r="M3819" i="4"/>
  <c r="U3818" i="4"/>
  <c r="T3818" i="4"/>
  <c r="S3818" i="4"/>
  <c r="R3818" i="4"/>
  <c r="Q3818" i="4"/>
  <c r="P3818" i="4"/>
  <c r="O3818" i="4"/>
  <c r="N3818" i="4"/>
  <c r="M3818" i="4"/>
  <c r="U3817" i="4"/>
  <c r="T3817" i="4"/>
  <c r="S3817" i="4"/>
  <c r="R3817" i="4"/>
  <c r="Q3817" i="4"/>
  <c r="P3817" i="4"/>
  <c r="O3817" i="4"/>
  <c r="N3817" i="4"/>
  <c r="M3817" i="4"/>
  <c r="U3816" i="4"/>
  <c r="T3816" i="4"/>
  <c r="S3816" i="4"/>
  <c r="R3816" i="4"/>
  <c r="Q3816" i="4"/>
  <c r="P3816" i="4"/>
  <c r="O3816" i="4"/>
  <c r="N3816" i="4"/>
  <c r="M3816" i="4"/>
  <c r="U3815" i="4"/>
  <c r="T3815" i="4"/>
  <c r="S3815" i="4"/>
  <c r="R3815" i="4"/>
  <c r="Q3815" i="4"/>
  <c r="P3815" i="4"/>
  <c r="O3815" i="4"/>
  <c r="N3815" i="4"/>
  <c r="M3815" i="4"/>
  <c r="U3814" i="4"/>
  <c r="T3814" i="4"/>
  <c r="S3814" i="4"/>
  <c r="R3814" i="4"/>
  <c r="Q3814" i="4"/>
  <c r="P3814" i="4"/>
  <c r="O3814" i="4"/>
  <c r="N3814" i="4"/>
  <c r="M3814" i="4"/>
  <c r="U3813" i="4"/>
  <c r="T3813" i="4"/>
  <c r="S3813" i="4"/>
  <c r="R3813" i="4"/>
  <c r="Q3813" i="4"/>
  <c r="P3813" i="4"/>
  <c r="O3813" i="4"/>
  <c r="N3813" i="4"/>
  <c r="M3813" i="4"/>
  <c r="U3812" i="4"/>
  <c r="T3812" i="4"/>
  <c r="S3812" i="4"/>
  <c r="R3812" i="4"/>
  <c r="Q3812" i="4"/>
  <c r="P3812" i="4"/>
  <c r="O3812" i="4"/>
  <c r="N3812" i="4"/>
  <c r="M3812" i="4"/>
  <c r="U3811" i="4"/>
  <c r="T3811" i="4"/>
  <c r="S3811" i="4"/>
  <c r="R3811" i="4"/>
  <c r="Q3811" i="4"/>
  <c r="P3811" i="4"/>
  <c r="O3811" i="4"/>
  <c r="N3811" i="4"/>
  <c r="M3811" i="4"/>
  <c r="U3810" i="4"/>
  <c r="T3810" i="4"/>
  <c r="S3810" i="4"/>
  <c r="R3810" i="4"/>
  <c r="Q3810" i="4"/>
  <c r="P3810" i="4"/>
  <c r="O3810" i="4"/>
  <c r="N3810" i="4"/>
  <c r="M3810" i="4"/>
  <c r="U3809" i="4"/>
  <c r="T3809" i="4"/>
  <c r="S3809" i="4"/>
  <c r="R3809" i="4"/>
  <c r="Q3809" i="4"/>
  <c r="P3809" i="4"/>
  <c r="O3809" i="4"/>
  <c r="N3809" i="4"/>
  <c r="M3809" i="4"/>
  <c r="U3808" i="4"/>
  <c r="T3808" i="4"/>
  <c r="S3808" i="4"/>
  <c r="R3808" i="4"/>
  <c r="Q3808" i="4"/>
  <c r="P3808" i="4"/>
  <c r="O3808" i="4"/>
  <c r="N3808" i="4"/>
  <c r="M3808" i="4"/>
  <c r="U3807" i="4"/>
  <c r="T3807" i="4"/>
  <c r="S3807" i="4"/>
  <c r="R3807" i="4"/>
  <c r="Q3807" i="4"/>
  <c r="P3807" i="4"/>
  <c r="O3807" i="4"/>
  <c r="N3807" i="4"/>
  <c r="M3807" i="4"/>
  <c r="U3806" i="4"/>
  <c r="T3806" i="4"/>
  <c r="S3806" i="4"/>
  <c r="R3806" i="4"/>
  <c r="Q3806" i="4"/>
  <c r="P3806" i="4"/>
  <c r="O3806" i="4"/>
  <c r="N3806" i="4"/>
  <c r="M3806" i="4"/>
  <c r="U3805" i="4"/>
  <c r="T3805" i="4"/>
  <c r="S3805" i="4"/>
  <c r="R3805" i="4"/>
  <c r="Q3805" i="4"/>
  <c r="P3805" i="4"/>
  <c r="O3805" i="4"/>
  <c r="N3805" i="4"/>
  <c r="M3805" i="4"/>
  <c r="U3804" i="4"/>
  <c r="T3804" i="4"/>
  <c r="S3804" i="4"/>
  <c r="R3804" i="4"/>
  <c r="Q3804" i="4"/>
  <c r="P3804" i="4"/>
  <c r="O3804" i="4"/>
  <c r="N3804" i="4"/>
  <c r="M3804" i="4"/>
  <c r="U3803" i="4"/>
  <c r="T3803" i="4"/>
  <c r="S3803" i="4"/>
  <c r="R3803" i="4"/>
  <c r="Q3803" i="4"/>
  <c r="P3803" i="4"/>
  <c r="O3803" i="4"/>
  <c r="N3803" i="4"/>
  <c r="M3803" i="4"/>
  <c r="U3802" i="4"/>
  <c r="T3802" i="4"/>
  <c r="S3802" i="4"/>
  <c r="R3802" i="4"/>
  <c r="Q3802" i="4"/>
  <c r="P3802" i="4"/>
  <c r="O3802" i="4"/>
  <c r="N3802" i="4"/>
  <c r="M3802" i="4"/>
  <c r="U3801" i="4"/>
  <c r="T3801" i="4"/>
  <c r="S3801" i="4"/>
  <c r="R3801" i="4"/>
  <c r="Q3801" i="4"/>
  <c r="P3801" i="4"/>
  <c r="O3801" i="4"/>
  <c r="N3801" i="4"/>
  <c r="M3801" i="4"/>
  <c r="U3800" i="4"/>
  <c r="T3800" i="4"/>
  <c r="S3800" i="4"/>
  <c r="R3800" i="4"/>
  <c r="Q3800" i="4"/>
  <c r="P3800" i="4"/>
  <c r="O3800" i="4"/>
  <c r="N3800" i="4"/>
  <c r="M3800" i="4"/>
  <c r="U3799" i="4"/>
  <c r="T3799" i="4"/>
  <c r="S3799" i="4"/>
  <c r="R3799" i="4"/>
  <c r="Q3799" i="4"/>
  <c r="P3799" i="4"/>
  <c r="O3799" i="4"/>
  <c r="N3799" i="4"/>
  <c r="M3799" i="4"/>
  <c r="U3798" i="4"/>
  <c r="T3798" i="4"/>
  <c r="S3798" i="4"/>
  <c r="R3798" i="4"/>
  <c r="Q3798" i="4"/>
  <c r="P3798" i="4"/>
  <c r="O3798" i="4"/>
  <c r="N3798" i="4"/>
  <c r="M3798" i="4"/>
  <c r="U3797" i="4"/>
  <c r="T3797" i="4"/>
  <c r="S3797" i="4"/>
  <c r="R3797" i="4"/>
  <c r="Q3797" i="4"/>
  <c r="P3797" i="4"/>
  <c r="O3797" i="4"/>
  <c r="N3797" i="4"/>
  <c r="M3797" i="4"/>
  <c r="U3796" i="4"/>
  <c r="T3796" i="4"/>
  <c r="S3796" i="4"/>
  <c r="R3796" i="4"/>
  <c r="Q3796" i="4"/>
  <c r="P3796" i="4"/>
  <c r="O3796" i="4"/>
  <c r="N3796" i="4"/>
  <c r="M3796" i="4"/>
  <c r="U3795" i="4"/>
  <c r="T3795" i="4"/>
  <c r="S3795" i="4"/>
  <c r="R3795" i="4"/>
  <c r="Q3795" i="4"/>
  <c r="P3795" i="4"/>
  <c r="O3795" i="4"/>
  <c r="N3795" i="4"/>
  <c r="M3795" i="4"/>
  <c r="U3794" i="4"/>
  <c r="T3794" i="4"/>
  <c r="S3794" i="4"/>
  <c r="R3794" i="4"/>
  <c r="Q3794" i="4"/>
  <c r="P3794" i="4"/>
  <c r="O3794" i="4"/>
  <c r="N3794" i="4"/>
  <c r="M3794" i="4"/>
  <c r="U3793" i="4"/>
  <c r="T3793" i="4"/>
  <c r="S3793" i="4"/>
  <c r="R3793" i="4"/>
  <c r="Q3793" i="4"/>
  <c r="P3793" i="4"/>
  <c r="O3793" i="4"/>
  <c r="N3793" i="4"/>
  <c r="M3793" i="4"/>
  <c r="U3792" i="4"/>
  <c r="T3792" i="4"/>
  <c r="S3792" i="4"/>
  <c r="R3792" i="4"/>
  <c r="Q3792" i="4"/>
  <c r="P3792" i="4"/>
  <c r="O3792" i="4"/>
  <c r="N3792" i="4"/>
  <c r="M3792" i="4"/>
  <c r="U3791" i="4"/>
  <c r="T3791" i="4"/>
  <c r="S3791" i="4"/>
  <c r="R3791" i="4"/>
  <c r="Q3791" i="4"/>
  <c r="P3791" i="4"/>
  <c r="O3791" i="4"/>
  <c r="N3791" i="4"/>
  <c r="M3791" i="4"/>
  <c r="U3790" i="4"/>
  <c r="T3790" i="4"/>
  <c r="S3790" i="4"/>
  <c r="R3790" i="4"/>
  <c r="Q3790" i="4"/>
  <c r="P3790" i="4"/>
  <c r="O3790" i="4"/>
  <c r="N3790" i="4"/>
  <c r="M3790" i="4"/>
  <c r="U3789" i="4"/>
  <c r="T3789" i="4"/>
  <c r="S3789" i="4"/>
  <c r="R3789" i="4"/>
  <c r="Q3789" i="4"/>
  <c r="P3789" i="4"/>
  <c r="O3789" i="4"/>
  <c r="N3789" i="4"/>
  <c r="M3789" i="4"/>
  <c r="U3788" i="4"/>
  <c r="T3788" i="4"/>
  <c r="S3788" i="4"/>
  <c r="R3788" i="4"/>
  <c r="Q3788" i="4"/>
  <c r="P3788" i="4"/>
  <c r="O3788" i="4"/>
  <c r="N3788" i="4"/>
  <c r="M3788" i="4"/>
  <c r="U3787" i="4"/>
  <c r="T3787" i="4"/>
  <c r="S3787" i="4"/>
  <c r="R3787" i="4"/>
  <c r="Q3787" i="4"/>
  <c r="P3787" i="4"/>
  <c r="O3787" i="4"/>
  <c r="N3787" i="4"/>
  <c r="M3787" i="4"/>
  <c r="U3786" i="4"/>
  <c r="T3786" i="4"/>
  <c r="S3786" i="4"/>
  <c r="R3786" i="4"/>
  <c r="Q3786" i="4"/>
  <c r="P3786" i="4"/>
  <c r="O3786" i="4"/>
  <c r="N3786" i="4"/>
  <c r="M3786" i="4"/>
  <c r="U3785" i="4"/>
  <c r="T3785" i="4"/>
  <c r="S3785" i="4"/>
  <c r="R3785" i="4"/>
  <c r="Q3785" i="4"/>
  <c r="P3785" i="4"/>
  <c r="O3785" i="4"/>
  <c r="N3785" i="4"/>
  <c r="M3785" i="4"/>
  <c r="U3784" i="4"/>
  <c r="T3784" i="4"/>
  <c r="S3784" i="4"/>
  <c r="R3784" i="4"/>
  <c r="Q3784" i="4"/>
  <c r="P3784" i="4"/>
  <c r="O3784" i="4"/>
  <c r="N3784" i="4"/>
  <c r="M3784" i="4"/>
  <c r="U3783" i="4"/>
  <c r="T3783" i="4"/>
  <c r="S3783" i="4"/>
  <c r="R3783" i="4"/>
  <c r="Q3783" i="4"/>
  <c r="P3783" i="4"/>
  <c r="O3783" i="4"/>
  <c r="N3783" i="4"/>
  <c r="M3783" i="4"/>
  <c r="U3782" i="4"/>
  <c r="T3782" i="4"/>
  <c r="S3782" i="4"/>
  <c r="R3782" i="4"/>
  <c r="Q3782" i="4"/>
  <c r="P3782" i="4"/>
  <c r="O3782" i="4"/>
  <c r="N3782" i="4"/>
  <c r="M3782" i="4"/>
  <c r="U3781" i="4"/>
  <c r="T3781" i="4"/>
  <c r="S3781" i="4"/>
  <c r="R3781" i="4"/>
  <c r="Q3781" i="4"/>
  <c r="P3781" i="4"/>
  <c r="O3781" i="4"/>
  <c r="N3781" i="4"/>
  <c r="M3781" i="4"/>
  <c r="U3780" i="4"/>
  <c r="T3780" i="4"/>
  <c r="S3780" i="4"/>
  <c r="R3780" i="4"/>
  <c r="Q3780" i="4"/>
  <c r="P3780" i="4"/>
  <c r="O3780" i="4"/>
  <c r="N3780" i="4"/>
  <c r="M3780" i="4"/>
  <c r="U3779" i="4"/>
  <c r="T3779" i="4"/>
  <c r="S3779" i="4"/>
  <c r="R3779" i="4"/>
  <c r="Q3779" i="4"/>
  <c r="P3779" i="4"/>
  <c r="O3779" i="4"/>
  <c r="N3779" i="4"/>
  <c r="M3779" i="4"/>
  <c r="U3778" i="4"/>
  <c r="T3778" i="4"/>
  <c r="S3778" i="4"/>
  <c r="R3778" i="4"/>
  <c r="Q3778" i="4"/>
  <c r="P3778" i="4"/>
  <c r="O3778" i="4"/>
  <c r="N3778" i="4"/>
  <c r="M3778" i="4"/>
  <c r="U3777" i="4"/>
  <c r="T3777" i="4"/>
  <c r="S3777" i="4"/>
  <c r="R3777" i="4"/>
  <c r="Q3777" i="4"/>
  <c r="P3777" i="4"/>
  <c r="O3777" i="4"/>
  <c r="N3777" i="4"/>
  <c r="M3777" i="4"/>
  <c r="U3776" i="4"/>
  <c r="T3776" i="4"/>
  <c r="S3776" i="4"/>
  <c r="R3776" i="4"/>
  <c r="Q3776" i="4"/>
  <c r="P3776" i="4"/>
  <c r="O3776" i="4"/>
  <c r="N3776" i="4"/>
  <c r="M3776" i="4"/>
  <c r="U3775" i="4"/>
  <c r="T3775" i="4"/>
  <c r="S3775" i="4"/>
  <c r="R3775" i="4"/>
  <c r="Q3775" i="4"/>
  <c r="P3775" i="4"/>
  <c r="O3775" i="4"/>
  <c r="N3775" i="4"/>
  <c r="M3775" i="4"/>
  <c r="U3774" i="4"/>
  <c r="T3774" i="4"/>
  <c r="S3774" i="4"/>
  <c r="R3774" i="4"/>
  <c r="Q3774" i="4"/>
  <c r="P3774" i="4"/>
  <c r="O3774" i="4"/>
  <c r="N3774" i="4"/>
  <c r="M3774" i="4"/>
  <c r="U3773" i="4"/>
  <c r="T3773" i="4"/>
  <c r="S3773" i="4"/>
  <c r="R3773" i="4"/>
  <c r="Q3773" i="4"/>
  <c r="P3773" i="4"/>
  <c r="O3773" i="4"/>
  <c r="N3773" i="4"/>
  <c r="M3773" i="4"/>
  <c r="U3772" i="4"/>
  <c r="T3772" i="4"/>
  <c r="S3772" i="4"/>
  <c r="R3772" i="4"/>
  <c r="Q3772" i="4"/>
  <c r="P3772" i="4"/>
  <c r="O3772" i="4"/>
  <c r="N3772" i="4"/>
  <c r="M3772" i="4"/>
  <c r="U3771" i="4"/>
  <c r="T3771" i="4"/>
  <c r="S3771" i="4"/>
  <c r="R3771" i="4"/>
  <c r="Q3771" i="4"/>
  <c r="P3771" i="4"/>
  <c r="O3771" i="4"/>
  <c r="N3771" i="4"/>
  <c r="M3771" i="4"/>
  <c r="U3770" i="4"/>
  <c r="T3770" i="4"/>
  <c r="S3770" i="4"/>
  <c r="R3770" i="4"/>
  <c r="Q3770" i="4"/>
  <c r="P3770" i="4"/>
  <c r="O3770" i="4"/>
  <c r="N3770" i="4"/>
  <c r="M3770" i="4"/>
  <c r="U3769" i="4"/>
  <c r="T3769" i="4"/>
  <c r="S3769" i="4"/>
  <c r="R3769" i="4"/>
  <c r="Q3769" i="4"/>
  <c r="P3769" i="4"/>
  <c r="O3769" i="4"/>
  <c r="N3769" i="4"/>
  <c r="M3769" i="4"/>
  <c r="U3768" i="4"/>
  <c r="T3768" i="4"/>
  <c r="S3768" i="4"/>
  <c r="R3768" i="4"/>
  <c r="Q3768" i="4"/>
  <c r="P3768" i="4"/>
  <c r="O3768" i="4"/>
  <c r="N3768" i="4"/>
  <c r="M3768" i="4"/>
  <c r="U3767" i="4"/>
  <c r="T3767" i="4"/>
  <c r="S3767" i="4"/>
  <c r="R3767" i="4"/>
  <c r="Q3767" i="4"/>
  <c r="P3767" i="4"/>
  <c r="O3767" i="4"/>
  <c r="N3767" i="4"/>
  <c r="M3767" i="4"/>
  <c r="U3766" i="4"/>
  <c r="T3766" i="4"/>
  <c r="S3766" i="4"/>
  <c r="R3766" i="4"/>
  <c r="Q3766" i="4"/>
  <c r="P3766" i="4"/>
  <c r="O3766" i="4"/>
  <c r="N3766" i="4"/>
  <c r="M3766" i="4"/>
  <c r="U3765" i="4"/>
  <c r="T3765" i="4"/>
  <c r="S3765" i="4"/>
  <c r="R3765" i="4"/>
  <c r="Q3765" i="4"/>
  <c r="P3765" i="4"/>
  <c r="O3765" i="4"/>
  <c r="N3765" i="4"/>
  <c r="M3765" i="4"/>
  <c r="U3764" i="4"/>
  <c r="T3764" i="4"/>
  <c r="S3764" i="4"/>
  <c r="R3764" i="4"/>
  <c r="Q3764" i="4"/>
  <c r="P3764" i="4"/>
  <c r="O3764" i="4"/>
  <c r="N3764" i="4"/>
  <c r="M3764" i="4"/>
  <c r="U3763" i="4"/>
  <c r="T3763" i="4"/>
  <c r="S3763" i="4"/>
  <c r="R3763" i="4"/>
  <c r="Q3763" i="4"/>
  <c r="P3763" i="4"/>
  <c r="O3763" i="4"/>
  <c r="N3763" i="4"/>
  <c r="M3763" i="4"/>
  <c r="U3762" i="4"/>
  <c r="T3762" i="4"/>
  <c r="S3762" i="4"/>
  <c r="R3762" i="4"/>
  <c r="Q3762" i="4"/>
  <c r="P3762" i="4"/>
  <c r="O3762" i="4"/>
  <c r="N3762" i="4"/>
  <c r="M3762" i="4"/>
  <c r="U3761" i="4"/>
  <c r="T3761" i="4"/>
  <c r="S3761" i="4"/>
  <c r="R3761" i="4"/>
  <c r="Q3761" i="4"/>
  <c r="P3761" i="4"/>
  <c r="O3761" i="4"/>
  <c r="N3761" i="4"/>
  <c r="M3761" i="4"/>
  <c r="U3760" i="4"/>
  <c r="T3760" i="4"/>
  <c r="S3760" i="4"/>
  <c r="R3760" i="4"/>
  <c r="Q3760" i="4"/>
  <c r="P3760" i="4"/>
  <c r="O3760" i="4"/>
  <c r="N3760" i="4"/>
  <c r="M3760" i="4"/>
  <c r="U3759" i="4"/>
  <c r="T3759" i="4"/>
  <c r="S3759" i="4"/>
  <c r="R3759" i="4"/>
  <c r="Q3759" i="4"/>
  <c r="P3759" i="4"/>
  <c r="O3759" i="4"/>
  <c r="N3759" i="4"/>
  <c r="M3759" i="4"/>
  <c r="U3758" i="4"/>
  <c r="T3758" i="4"/>
  <c r="S3758" i="4"/>
  <c r="R3758" i="4"/>
  <c r="Q3758" i="4"/>
  <c r="P3758" i="4"/>
  <c r="O3758" i="4"/>
  <c r="N3758" i="4"/>
  <c r="M3758" i="4"/>
  <c r="U3757" i="4"/>
  <c r="T3757" i="4"/>
  <c r="S3757" i="4"/>
  <c r="R3757" i="4"/>
  <c r="Q3757" i="4"/>
  <c r="P3757" i="4"/>
  <c r="O3757" i="4"/>
  <c r="N3757" i="4"/>
  <c r="M3757" i="4"/>
  <c r="U3756" i="4"/>
  <c r="T3756" i="4"/>
  <c r="S3756" i="4"/>
  <c r="R3756" i="4"/>
  <c r="Q3756" i="4"/>
  <c r="P3756" i="4"/>
  <c r="O3756" i="4"/>
  <c r="N3756" i="4"/>
  <c r="M3756" i="4"/>
  <c r="U3755" i="4"/>
  <c r="T3755" i="4"/>
  <c r="S3755" i="4"/>
  <c r="R3755" i="4"/>
  <c r="Q3755" i="4"/>
  <c r="P3755" i="4"/>
  <c r="O3755" i="4"/>
  <c r="N3755" i="4"/>
  <c r="M3755" i="4"/>
  <c r="U3754" i="4"/>
  <c r="T3754" i="4"/>
  <c r="S3754" i="4"/>
  <c r="R3754" i="4"/>
  <c r="Q3754" i="4"/>
  <c r="P3754" i="4"/>
  <c r="O3754" i="4"/>
  <c r="N3754" i="4"/>
  <c r="M3754" i="4"/>
  <c r="U3753" i="4"/>
  <c r="T3753" i="4"/>
  <c r="S3753" i="4"/>
  <c r="R3753" i="4"/>
  <c r="Q3753" i="4"/>
  <c r="P3753" i="4"/>
  <c r="O3753" i="4"/>
  <c r="N3753" i="4"/>
  <c r="M3753" i="4"/>
  <c r="U3752" i="4"/>
  <c r="T3752" i="4"/>
  <c r="S3752" i="4"/>
  <c r="R3752" i="4"/>
  <c r="Q3752" i="4"/>
  <c r="P3752" i="4"/>
  <c r="O3752" i="4"/>
  <c r="N3752" i="4"/>
  <c r="M3752" i="4"/>
  <c r="U3751" i="4"/>
  <c r="T3751" i="4"/>
  <c r="S3751" i="4"/>
  <c r="R3751" i="4"/>
  <c r="Q3751" i="4"/>
  <c r="P3751" i="4"/>
  <c r="O3751" i="4"/>
  <c r="N3751" i="4"/>
  <c r="M3751" i="4"/>
  <c r="U3750" i="4"/>
  <c r="T3750" i="4"/>
  <c r="S3750" i="4"/>
  <c r="R3750" i="4"/>
  <c r="Q3750" i="4"/>
  <c r="P3750" i="4"/>
  <c r="O3750" i="4"/>
  <c r="N3750" i="4"/>
  <c r="M3750" i="4"/>
  <c r="U3749" i="4"/>
  <c r="T3749" i="4"/>
  <c r="S3749" i="4"/>
  <c r="R3749" i="4"/>
  <c r="Q3749" i="4"/>
  <c r="P3749" i="4"/>
  <c r="O3749" i="4"/>
  <c r="N3749" i="4"/>
  <c r="M3749" i="4"/>
  <c r="U3748" i="4"/>
  <c r="T3748" i="4"/>
  <c r="S3748" i="4"/>
  <c r="R3748" i="4"/>
  <c r="Q3748" i="4"/>
  <c r="P3748" i="4"/>
  <c r="O3748" i="4"/>
  <c r="N3748" i="4"/>
  <c r="M3748" i="4"/>
  <c r="U3747" i="4"/>
  <c r="T3747" i="4"/>
  <c r="S3747" i="4"/>
  <c r="R3747" i="4"/>
  <c r="Q3747" i="4"/>
  <c r="P3747" i="4"/>
  <c r="O3747" i="4"/>
  <c r="N3747" i="4"/>
  <c r="M3747" i="4"/>
  <c r="U3746" i="4"/>
  <c r="T3746" i="4"/>
  <c r="S3746" i="4"/>
  <c r="R3746" i="4"/>
  <c r="Q3746" i="4"/>
  <c r="P3746" i="4"/>
  <c r="O3746" i="4"/>
  <c r="N3746" i="4"/>
  <c r="M3746" i="4"/>
  <c r="U3745" i="4"/>
  <c r="T3745" i="4"/>
  <c r="S3745" i="4"/>
  <c r="R3745" i="4"/>
  <c r="Q3745" i="4"/>
  <c r="P3745" i="4"/>
  <c r="O3745" i="4"/>
  <c r="N3745" i="4"/>
  <c r="M3745" i="4"/>
  <c r="U3744" i="4"/>
  <c r="T3744" i="4"/>
  <c r="S3744" i="4"/>
  <c r="R3744" i="4"/>
  <c r="Q3744" i="4"/>
  <c r="P3744" i="4"/>
  <c r="O3744" i="4"/>
  <c r="N3744" i="4"/>
  <c r="M3744" i="4"/>
  <c r="U3743" i="4"/>
  <c r="T3743" i="4"/>
  <c r="S3743" i="4"/>
  <c r="R3743" i="4"/>
  <c r="Q3743" i="4"/>
  <c r="P3743" i="4"/>
  <c r="O3743" i="4"/>
  <c r="N3743" i="4"/>
  <c r="M3743" i="4"/>
  <c r="U3742" i="4"/>
  <c r="T3742" i="4"/>
  <c r="S3742" i="4"/>
  <c r="R3742" i="4"/>
  <c r="Q3742" i="4"/>
  <c r="P3742" i="4"/>
  <c r="O3742" i="4"/>
  <c r="N3742" i="4"/>
  <c r="M3742" i="4"/>
  <c r="U3741" i="4"/>
  <c r="T3741" i="4"/>
  <c r="S3741" i="4"/>
  <c r="R3741" i="4"/>
  <c r="Q3741" i="4"/>
  <c r="P3741" i="4"/>
  <c r="O3741" i="4"/>
  <c r="N3741" i="4"/>
  <c r="M3741" i="4"/>
  <c r="U3740" i="4"/>
  <c r="T3740" i="4"/>
  <c r="S3740" i="4"/>
  <c r="R3740" i="4"/>
  <c r="Q3740" i="4"/>
  <c r="P3740" i="4"/>
  <c r="O3740" i="4"/>
  <c r="N3740" i="4"/>
  <c r="M3740" i="4"/>
  <c r="U3739" i="4"/>
  <c r="T3739" i="4"/>
  <c r="S3739" i="4"/>
  <c r="R3739" i="4"/>
  <c r="Q3739" i="4"/>
  <c r="P3739" i="4"/>
  <c r="O3739" i="4"/>
  <c r="N3739" i="4"/>
  <c r="M3739" i="4"/>
  <c r="U3738" i="4"/>
  <c r="T3738" i="4"/>
  <c r="S3738" i="4"/>
  <c r="R3738" i="4"/>
  <c r="Q3738" i="4"/>
  <c r="P3738" i="4"/>
  <c r="O3738" i="4"/>
  <c r="N3738" i="4"/>
  <c r="M3738" i="4"/>
  <c r="U3737" i="4"/>
  <c r="T3737" i="4"/>
  <c r="S3737" i="4"/>
  <c r="R3737" i="4"/>
  <c r="Q3737" i="4"/>
  <c r="P3737" i="4"/>
  <c r="O3737" i="4"/>
  <c r="N3737" i="4"/>
  <c r="M3737" i="4"/>
  <c r="U3736" i="4"/>
  <c r="T3736" i="4"/>
  <c r="S3736" i="4"/>
  <c r="R3736" i="4"/>
  <c r="Q3736" i="4"/>
  <c r="P3736" i="4"/>
  <c r="O3736" i="4"/>
  <c r="N3736" i="4"/>
  <c r="M3736" i="4"/>
  <c r="U3735" i="4"/>
  <c r="T3735" i="4"/>
  <c r="S3735" i="4"/>
  <c r="R3735" i="4"/>
  <c r="Q3735" i="4"/>
  <c r="P3735" i="4"/>
  <c r="O3735" i="4"/>
  <c r="N3735" i="4"/>
  <c r="M3735" i="4"/>
  <c r="U3734" i="4"/>
  <c r="T3734" i="4"/>
  <c r="S3734" i="4"/>
  <c r="R3734" i="4"/>
  <c r="Q3734" i="4"/>
  <c r="P3734" i="4"/>
  <c r="O3734" i="4"/>
  <c r="N3734" i="4"/>
  <c r="M3734" i="4"/>
  <c r="U3733" i="4"/>
  <c r="T3733" i="4"/>
  <c r="S3733" i="4"/>
  <c r="R3733" i="4"/>
  <c r="Q3733" i="4"/>
  <c r="P3733" i="4"/>
  <c r="O3733" i="4"/>
  <c r="N3733" i="4"/>
  <c r="M3733" i="4"/>
  <c r="U3732" i="4"/>
  <c r="T3732" i="4"/>
  <c r="S3732" i="4"/>
  <c r="R3732" i="4"/>
  <c r="Q3732" i="4"/>
  <c r="P3732" i="4"/>
  <c r="O3732" i="4"/>
  <c r="N3732" i="4"/>
  <c r="M3732" i="4"/>
  <c r="U3731" i="4"/>
  <c r="T3731" i="4"/>
  <c r="S3731" i="4"/>
  <c r="R3731" i="4"/>
  <c r="Q3731" i="4"/>
  <c r="P3731" i="4"/>
  <c r="O3731" i="4"/>
  <c r="N3731" i="4"/>
  <c r="M3731" i="4"/>
  <c r="U3730" i="4"/>
  <c r="T3730" i="4"/>
  <c r="S3730" i="4"/>
  <c r="R3730" i="4"/>
  <c r="Q3730" i="4"/>
  <c r="P3730" i="4"/>
  <c r="O3730" i="4"/>
  <c r="N3730" i="4"/>
  <c r="M3730" i="4"/>
  <c r="U3729" i="4"/>
  <c r="T3729" i="4"/>
  <c r="S3729" i="4"/>
  <c r="R3729" i="4"/>
  <c r="Q3729" i="4"/>
  <c r="P3729" i="4"/>
  <c r="O3729" i="4"/>
  <c r="N3729" i="4"/>
  <c r="M3729" i="4"/>
  <c r="U3728" i="4"/>
  <c r="T3728" i="4"/>
  <c r="S3728" i="4"/>
  <c r="R3728" i="4"/>
  <c r="Q3728" i="4"/>
  <c r="P3728" i="4"/>
  <c r="O3728" i="4"/>
  <c r="N3728" i="4"/>
  <c r="M3728" i="4"/>
  <c r="U3727" i="4"/>
  <c r="T3727" i="4"/>
  <c r="S3727" i="4"/>
  <c r="R3727" i="4"/>
  <c r="Q3727" i="4"/>
  <c r="P3727" i="4"/>
  <c r="O3727" i="4"/>
  <c r="N3727" i="4"/>
  <c r="M3727" i="4"/>
  <c r="U3726" i="4"/>
  <c r="T3726" i="4"/>
  <c r="S3726" i="4"/>
  <c r="R3726" i="4"/>
  <c r="Q3726" i="4"/>
  <c r="P3726" i="4"/>
  <c r="O3726" i="4"/>
  <c r="N3726" i="4"/>
  <c r="M3726" i="4"/>
  <c r="U3725" i="4"/>
  <c r="T3725" i="4"/>
  <c r="S3725" i="4"/>
  <c r="R3725" i="4"/>
  <c r="Q3725" i="4"/>
  <c r="P3725" i="4"/>
  <c r="O3725" i="4"/>
  <c r="N3725" i="4"/>
  <c r="M3725" i="4"/>
  <c r="U3724" i="4"/>
  <c r="T3724" i="4"/>
  <c r="S3724" i="4"/>
  <c r="R3724" i="4"/>
  <c r="Q3724" i="4"/>
  <c r="P3724" i="4"/>
  <c r="O3724" i="4"/>
  <c r="N3724" i="4"/>
  <c r="M3724" i="4"/>
  <c r="U3723" i="4"/>
  <c r="T3723" i="4"/>
  <c r="S3723" i="4"/>
  <c r="R3723" i="4"/>
  <c r="Q3723" i="4"/>
  <c r="P3723" i="4"/>
  <c r="O3723" i="4"/>
  <c r="N3723" i="4"/>
  <c r="M3723" i="4"/>
  <c r="U3722" i="4"/>
  <c r="T3722" i="4"/>
  <c r="S3722" i="4"/>
  <c r="R3722" i="4"/>
  <c r="Q3722" i="4"/>
  <c r="P3722" i="4"/>
  <c r="O3722" i="4"/>
  <c r="N3722" i="4"/>
  <c r="M3722" i="4"/>
  <c r="U3721" i="4"/>
  <c r="T3721" i="4"/>
  <c r="S3721" i="4"/>
  <c r="R3721" i="4"/>
  <c r="Q3721" i="4"/>
  <c r="P3721" i="4"/>
  <c r="O3721" i="4"/>
  <c r="N3721" i="4"/>
  <c r="M3721" i="4"/>
  <c r="U3720" i="4"/>
  <c r="T3720" i="4"/>
  <c r="S3720" i="4"/>
  <c r="R3720" i="4"/>
  <c r="Q3720" i="4"/>
  <c r="P3720" i="4"/>
  <c r="O3720" i="4"/>
  <c r="N3720" i="4"/>
  <c r="M3720" i="4"/>
  <c r="U3719" i="4"/>
  <c r="T3719" i="4"/>
  <c r="S3719" i="4"/>
  <c r="R3719" i="4"/>
  <c r="Q3719" i="4"/>
  <c r="P3719" i="4"/>
  <c r="O3719" i="4"/>
  <c r="N3719" i="4"/>
  <c r="M3719" i="4"/>
  <c r="U3718" i="4"/>
  <c r="T3718" i="4"/>
  <c r="S3718" i="4"/>
  <c r="R3718" i="4"/>
  <c r="Q3718" i="4"/>
  <c r="P3718" i="4"/>
  <c r="O3718" i="4"/>
  <c r="N3718" i="4"/>
  <c r="M3718" i="4"/>
  <c r="U3717" i="4"/>
  <c r="T3717" i="4"/>
  <c r="S3717" i="4"/>
  <c r="R3717" i="4"/>
  <c r="Q3717" i="4"/>
  <c r="P3717" i="4"/>
  <c r="O3717" i="4"/>
  <c r="N3717" i="4"/>
  <c r="M3717" i="4"/>
  <c r="U3716" i="4"/>
  <c r="T3716" i="4"/>
  <c r="S3716" i="4"/>
  <c r="R3716" i="4"/>
  <c r="Q3716" i="4"/>
  <c r="P3716" i="4"/>
  <c r="O3716" i="4"/>
  <c r="N3716" i="4"/>
  <c r="M3716" i="4"/>
  <c r="U3715" i="4"/>
  <c r="T3715" i="4"/>
  <c r="S3715" i="4"/>
  <c r="R3715" i="4"/>
  <c r="Q3715" i="4"/>
  <c r="P3715" i="4"/>
  <c r="O3715" i="4"/>
  <c r="N3715" i="4"/>
  <c r="M3715" i="4"/>
  <c r="U3714" i="4"/>
  <c r="T3714" i="4"/>
  <c r="S3714" i="4"/>
  <c r="R3714" i="4"/>
  <c r="Q3714" i="4"/>
  <c r="P3714" i="4"/>
  <c r="O3714" i="4"/>
  <c r="N3714" i="4"/>
  <c r="M3714" i="4"/>
  <c r="U3713" i="4"/>
  <c r="T3713" i="4"/>
  <c r="S3713" i="4"/>
  <c r="R3713" i="4"/>
  <c r="Q3713" i="4"/>
  <c r="P3713" i="4"/>
  <c r="O3713" i="4"/>
  <c r="N3713" i="4"/>
  <c r="M3713" i="4"/>
  <c r="U3712" i="4"/>
  <c r="T3712" i="4"/>
  <c r="S3712" i="4"/>
  <c r="R3712" i="4"/>
  <c r="Q3712" i="4"/>
  <c r="P3712" i="4"/>
  <c r="O3712" i="4"/>
  <c r="N3712" i="4"/>
  <c r="M3712" i="4"/>
  <c r="U3711" i="4"/>
  <c r="T3711" i="4"/>
  <c r="S3711" i="4"/>
  <c r="R3711" i="4"/>
  <c r="Q3711" i="4"/>
  <c r="P3711" i="4"/>
  <c r="O3711" i="4"/>
  <c r="N3711" i="4"/>
  <c r="M3711" i="4"/>
  <c r="U3710" i="4"/>
  <c r="T3710" i="4"/>
  <c r="S3710" i="4"/>
  <c r="R3710" i="4"/>
  <c r="Q3710" i="4"/>
  <c r="P3710" i="4"/>
  <c r="O3710" i="4"/>
  <c r="N3710" i="4"/>
  <c r="M3710" i="4"/>
  <c r="U3709" i="4"/>
  <c r="T3709" i="4"/>
  <c r="S3709" i="4"/>
  <c r="R3709" i="4"/>
  <c r="Q3709" i="4"/>
  <c r="P3709" i="4"/>
  <c r="O3709" i="4"/>
  <c r="N3709" i="4"/>
  <c r="M3709" i="4"/>
  <c r="U3708" i="4"/>
  <c r="T3708" i="4"/>
  <c r="S3708" i="4"/>
  <c r="R3708" i="4"/>
  <c r="Q3708" i="4"/>
  <c r="P3708" i="4"/>
  <c r="O3708" i="4"/>
  <c r="N3708" i="4"/>
  <c r="M3708" i="4"/>
  <c r="U3707" i="4"/>
  <c r="T3707" i="4"/>
  <c r="S3707" i="4"/>
  <c r="R3707" i="4"/>
  <c r="Q3707" i="4"/>
  <c r="P3707" i="4"/>
  <c r="O3707" i="4"/>
  <c r="N3707" i="4"/>
  <c r="M3707" i="4"/>
  <c r="U3706" i="4"/>
  <c r="T3706" i="4"/>
  <c r="S3706" i="4"/>
  <c r="R3706" i="4"/>
  <c r="Q3706" i="4"/>
  <c r="P3706" i="4"/>
  <c r="O3706" i="4"/>
  <c r="N3706" i="4"/>
  <c r="M3706" i="4"/>
  <c r="U3705" i="4"/>
  <c r="T3705" i="4"/>
  <c r="S3705" i="4"/>
  <c r="R3705" i="4"/>
  <c r="Q3705" i="4"/>
  <c r="P3705" i="4"/>
  <c r="O3705" i="4"/>
  <c r="N3705" i="4"/>
  <c r="M3705" i="4"/>
  <c r="U3704" i="4"/>
  <c r="T3704" i="4"/>
  <c r="S3704" i="4"/>
  <c r="R3704" i="4"/>
  <c r="Q3704" i="4"/>
  <c r="P3704" i="4"/>
  <c r="O3704" i="4"/>
  <c r="N3704" i="4"/>
  <c r="M3704" i="4"/>
  <c r="U3703" i="4"/>
  <c r="T3703" i="4"/>
  <c r="S3703" i="4"/>
  <c r="R3703" i="4"/>
  <c r="Q3703" i="4"/>
  <c r="P3703" i="4"/>
  <c r="O3703" i="4"/>
  <c r="N3703" i="4"/>
  <c r="M3703" i="4"/>
  <c r="U3702" i="4"/>
  <c r="T3702" i="4"/>
  <c r="S3702" i="4"/>
  <c r="R3702" i="4"/>
  <c r="Q3702" i="4"/>
  <c r="P3702" i="4"/>
  <c r="O3702" i="4"/>
  <c r="N3702" i="4"/>
  <c r="M3702" i="4"/>
  <c r="U3701" i="4"/>
  <c r="T3701" i="4"/>
  <c r="S3701" i="4"/>
  <c r="R3701" i="4"/>
  <c r="Q3701" i="4"/>
  <c r="P3701" i="4"/>
  <c r="O3701" i="4"/>
  <c r="N3701" i="4"/>
  <c r="M3701" i="4"/>
  <c r="U3700" i="4"/>
  <c r="T3700" i="4"/>
  <c r="S3700" i="4"/>
  <c r="R3700" i="4"/>
  <c r="Q3700" i="4"/>
  <c r="P3700" i="4"/>
  <c r="O3700" i="4"/>
  <c r="N3700" i="4"/>
  <c r="M3700" i="4"/>
  <c r="U3699" i="4"/>
  <c r="T3699" i="4"/>
  <c r="S3699" i="4"/>
  <c r="R3699" i="4"/>
  <c r="Q3699" i="4"/>
  <c r="P3699" i="4"/>
  <c r="O3699" i="4"/>
  <c r="N3699" i="4"/>
  <c r="M3699" i="4"/>
  <c r="U3698" i="4"/>
  <c r="T3698" i="4"/>
  <c r="S3698" i="4"/>
  <c r="R3698" i="4"/>
  <c r="Q3698" i="4"/>
  <c r="P3698" i="4"/>
  <c r="O3698" i="4"/>
  <c r="N3698" i="4"/>
  <c r="M3698" i="4"/>
  <c r="U3697" i="4"/>
  <c r="T3697" i="4"/>
  <c r="S3697" i="4"/>
  <c r="R3697" i="4"/>
  <c r="Q3697" i="4"/>
  <c r="P3697" i="4"/>
  <c r="O3697" i="4"/>
  <c r="N3697" i="4"/>
  <c r="M3697" i="4"/>
  <c r="U3696" i="4"/>
  <c r="T3696" i="4"/>
  <c r="S3696" i="4"/>
  <c r="R3696" i="4"/>
  <c r="Q3696" i="4"/>
  <c r="P3696" i="4"/>
  <c r="O3696" i="4"/>
  <c r="N3696" i="4"/>
  <c r="M3696" i="4"/>
  <c r="U3695" i="4"/>
  <c r="T3695" i="4"/>
  <c r="S3695" i="4"/>
  <c r="R3695" i="4"/>
  <c r="Q3695" i="4"/>
  <c r="P3695" i="4"/>
  <c r="O3695" i="4"/>
  <c r="N3695" i="4"/>
  <c r="M3695" i="4"/>
  <c r="U3694" i="4"/>
  <c r="T3694" i="4"/>
  <c r="S3694" i="4"/>
  <c r="R3694" i="4"/>
  <c r="Q3694" i="4"/>
  <c r="P3694" i="4"/>
  <c r="O3694" i="4"/>
  <c r="N3694" i="4"/>
  <c r="M3694" i="4"/>
  <c r="U3693" i="4"/>
  <c r="T3693" i="4"/>
  <c r="S3693" i="4"/>
  <c r="R3693" i="4"/>
  <c r="Q3693" i="4"/>
  <c r="P3693" i="4"/>
  <c r="O3693" i="4"/>
  <c r="N3693" i="4"/>
  <c r="M3693" i="4"/>
  <c r="U3692" i="4"/>
  <c r="T3692" i="4"/>
  <c r="S3692" i="4"/>
  <c r="R3692" i="4"/>
  <c r="Q3692" i="4"/>
  <c r="P3692" i="4"/>
  <c r="O3692" i="4"/>
  <c r="N3692" i="4"/>
  <c r="M3692" i="4"/>
  <c r="U3691" i="4"/>
  <c r="T3691" i="4"/>
  <c r="S3691" i="4"/>
  <c r="R3691" i="4"/>
  <c r="Q3691" i="4"/>
  <c r="P3691" i="4"/>
  <c r="O3691" i="4"/>
  <c r="N3691" i="4"/>
  <c r="M3691" i="4"/>
  <c r="U3690" i="4"/>
  <c r="T3690" i="4"/>
  <c r="S3690" i="4"/>
  <c r="R3690" i="4"/>
  <c r="Q3690" i="4"/>
  <c r="P3690" i="4"/>
  <c r="O3690" i="4"/>
  <c r="N3690" i="4"/>
  <c r="M3690" i="4"/>
  <c r="U3689" i="4"/>
  <c r="T3689" i="4"/>
  <c r="S3689" i="4"/>
  <c r="R3689" i="4"/>
  <c r="Q3689" i="4"/>
  <c r="P3689" i="4"/>
  <c r="O3689" i="4"/>
  <c r="N3689" i="4"/>
  <c r="M3689" i="4"/>
  <c r="U3688" i="4"/>
  <c r="T3688" i="4"/>
  <c r="S3688" i="4"/>
  <c r="R3688" i="4"/>
  <c r="Q3688" i="4"/>
  <c r="P3688" i="4"/>
  <c r="O3688" i="4"/>
  <c r="N3688" i="4"/>
  <c r="M3688" i="4"/>
  <c r="U3687" i="4"/>
  <c r="T3687" i="4"/>
  <c r="S3687" i="4"/>
  <c r="R3687" i="4"/>
  <c r="Q3687" i="4"/>
  <c r="P3687" i="4"/>
  <c r="O3687" i="4"/>
  <c r="N3687" i="4"/>
  <c r="M3687" i="4"/>
  <c r="U3686" i="4"/>
  <c r="T3686" i="4"/>
  <c r="S3686" i="4"/>
  <c r="R3686" i="4"/>
  <c r="Q3686" i="4"/>
  <c r="P3686" i="4"/>
  <c r="O3686" i="4"/>
  <c r="N3686" i="4"/>
  <c r="M3686" i="4"/>
  <c r="U3685" i="4"/>
  <c r="T3685" i="4"/>
  <c r="S3685" i="4"/>
  <c r="R3685" i="4"/>
  <c r="Q3685" i="4"/>
  <c r="P3685" i="4"/>
  <c r="O3685" i="4"/>
  <c r="N3685" i="4"/>
  <c r="M3685" i="4"/>
  <c r="U3684" i="4"/>
  <c r="T3684" i="4"/>
  <c r="S3684" i="4"/>
  <c r="R3684" i="4"/>
  <c r="Q3684" i="4"/>
  <c r="P3684" i="4"/>
  <c r="O3684" i="4"/>
  <c r="N3684" i="4"/>
  <c r="M3684" i="4"/>
  <c r="U3683" i="4"/>
  <c r="T3683" i="4"/>
  <c r="S3683" i="4"/>
  <c r="R3683" i="4"/>
  <c r="Q3683" i="4"/>
  <c r="P3683" i="4"/>
  <c r="O3683" i="4"/>
  <c r="N3683" i="4"/>
  <c r="M3683" i="4"/>
  <c r="U3682" i="4"/>
  <c r="T3682" i="4"/>
  <c r="S3682" i="4"/>
  <c r="R3682" i="4"/>
  <c r="Q3682" i="4"/>
  <c r="P3682" i="4"/>
  <c r="O3682" i="4"/>
  <c r="N3682" i="4"/>
  <c r="M3682" i="4"/>
  <c r="U3681" i="4"/>
  <c r="T3681" i="4"/>
  <c r="S3681" i="4"/>
  <c r="R3681" i="4"/>
  <c r="Q3681" i="4"/>
  <c r="P3681" i="4"/>
  <c r="O3681" i="4"/>
  <c r="N3681" i="4"/>
  <c r="M3681" i="4"/>
  <c r="U3680" i="4"/>
  <c r="T3680" i="4"/>
  <c r="S3680" i="4"/>
  <c r="R3680" i="4"/>
  <c r="Q3680" i="4"/>
  <c r="P3680" i="4"/>
  <c r="O3680" i="4"/>
  <c r="N3680" i="4"/>
  <c r="M3680" i="4"/>
  <c r="U3679" i="4"/>
  <c r="T3679" i="4"/>
  <c r="S3679" i="4"/>
  <c r="R3679" i="4"/>
  <c r="Q3679" i="4"/>
  <c r="P3679" i="4"/>
  <c r="O3679" i="4"/>
  <c r="N3679" i="4"/>
  <c r="M3679" i="4"/>
  <c r="U3678" i="4"/>
  <c r="T3678" i="4"/>
  <c r="S3678" i="4"/>
  <c r="R3678" i="4"/>
  <c r="Q3678" i="4"/>
  <c r="P3678" i="4"/>
  <c r="O3678" i="4"/>
  <c r="N3678" i="4"/>
  <c r="M3678" i="4"/>
  <c r="U3677" i="4"/>
  <c r="T3677" i="4"/>
  <c r="S3677" i="4"/>
  <c r="R3677" i="4"/>
  <c r="Q3677" i="4"/>
  <c r="P3677" i="4"/>
  <c r="O3677" i="4"/>
  <c r="N3677" i="4"/>
  <c r="M3677" i="4"/>
  <c r="U3676" i="4"/>
  <c r="T3676" i="4"/>
  <c r="S3676" i="4"/>
  <c r="R3676" i="4"/>
  <c r="Q3676" i="4"/>
  <c r="P3676" i="4"/>
  <c r="O3676" i="4"/>
  <c r="N3676" i="4"/>
  <c r="M3676" i="4"/>
  <c r="U3675" i="4"/>
  <c r="T3675" i="4"/>
  <c r="S3675" i="4"/>
  <c r="R3675" i="4"/>
  <c r="Q3675" i="4"/>
  <c r="P3675" i="4"/>
  <c r="O3675" i="4"/>
  <c r="N3675" i="4"/>
  <c r="M3675" i="4"/>
  <c r="U3674" i="4"/>
  <c r="T3674" i="4"/>
  <c r="S3674" i="4"/>
  <c r="R3674" i="4"/>
  <c r="Q3674" i="4"/>
  <c r="P3674" i="4"/>
  <c r="O3674" i="4"/>
  <c r="N3674" i="4"/>
  <c r="M3674" i="4"/>
  <c r="U3673" i="4"/>
  <c r="T3673" i="4"/>
  <c r="S3673" i="4"/>
  <c r="R3673" i="4"/>
  <c r="Q3673" i="4"/>
  <c r="P3673" i="4"/>
  <c r="O3673" i="4"/>
  <c r="N3673" i="4"/>
  <c r="M3673" i="4"/>
  <c r="U3672" i="4"/>
  <c r="T3672" i="4"/>
  <c r="S3672" i="4"/>
  <c r="R3672" i="4"/>
  <c r="Q3672" i="4"/>
  <c r="P3672" i="4"/>
  <c r="O3672" i="4"/>
  <c r="N3672" i="4"/>
  <c r="M3672" i="4"/>
  <c r="U3671" i="4"/>
  <c r="T3671" i="4"/>
  <c r="S3671" i="4"/>
  <c r="R3671" i="4"/>
  <c r="Q3671" i="4"/>
  <c r="P3671" i="4"/>
  <c r="O3671" i="4"/>
  <c r="N3671" i="4"/>
  <c r="M3671" i="4"/>
  <c r="U3670" i="4"/>
  <c r="T3670" i="4"/>
  <c r="S3670" i="4"/>
  <c r="R3670" i="4"/>
  <c r="Q3670" i="4"/>
  <c r="P3670" i="4"/>
  <c r="O3670" i="4"/>
  <c r="N3670" i="4"/>
  <c r="M3670" i="4"/>
  <c r="U3669" i="4"/>
  <c r="T3669" i="4"/>
  <c r="S3669" i="4"/>
  <c r="R3669" i="4"/>
  <c r="Q3669" i="4"/>
  <c r="P3669" i="4"/>
  <c r="O3669" i="4"/>
  <c r="N3669" i="4"/>
  <c r="M3669" i="4"/>
  <c r="U3668" i="4"/>
  <c r="T3668" i="4"/>
  <c r="S3668" i="4"/>
  <c r="R3668" i="4"/>
  <c r="Q3668" i="4"/>
  <c r="P3668" i="4"/>
  <c r="O3668" i="4"/>
  <c r="N3668" i="4"/>
  <c r="M3668" i="4"/>
  <c r="U3667" i="4"/>
  <c r="T3667" i="4"/>
  <c r="S3667" i="4"/>
  <c r="R3667" i="4"/>
  <c r="Q3667" i="4"/>
  <c r="P3667" i="4"/>
  <c r="O3667" i="4"/>
  <c r="N3667" i="4"/>
  <c r="M3667" i="4"/>
  <c r="U3666" i="4"/>
  <c r="T3666" i="4"/>
  <c r="S3666" i="4"/>
  <c r="R3666" i="4"/>
  <c r="Q3666" i="4"/>
  <c r="P3666" i="4"/>
  <c r="O3666" i="4"/>
  <c r="N3666" i="4"/>
  <c r="M3666" i="4"/>
  <c r="U3665" i="4"/>
  <c r="T3665" i="4"/>
  <c r="S3665" i="4"/>
  <c r="R3665" i="4"/>
  <c r="Q3665" i="4"/>
  <c r="P3665" i="4"/>
  <c r="O3665" i="4"/>
  <c r="N3665" i="4"/>
  <c r="M3665" i="4"/>
  <c r="U3664" i="4"/>
  <c r="T3664" i="4"/>
  <c r="S3664" i="4"/>
  <c r="R3664" i="4"/>
  <c r="Q3664" i="4"/>
  <c r="P3664" i="4"/>
  <c r="O3664" i="4"/>
  <c r="N3664" i="4"/>
  <c r="M3664" i="4"/>
  <c r="U3663" i="4"/>
  <c r="T3663" i="4"/>
  <c r="S3663" i="4"/>
  <c r="R3663" i="4"/>
  <c r="Q3663" i="4"/>
  <c r="P3663" i="4"/>
  <c r="O3663" i="4"/>
  <c r="N3663" i="4"/>
  <c r="M3663" i="4"/>
  <c r="U3662" i="4"/>
  <c r="T3662" i="4"/>
  <c r="S3662" i="4"/>
  <c r="R3662" i="4"/>
  <c r="Q3662" i="4"/>
  <c r="P3662" i="4"/>
  <c r="O3662" i="4"/>
  <c r="N3662" i="4"/>
  <c r="M3662" i="4"/>
  <c r="U3661" i="4"/>
  <c r="T3661" i="4"/>
  <c r="S3661" i="4"/>
  <c r="R3661" i="4"/>
  <c r="Q3661" i="4"/>
  <c r="P3661" i="4"/>
  <c r="O3661" i="4"/>
  <c r="N3661" i="4"/>
  <c r="M3661" i="4"/>
  <c r="U3660" i="4"/>
  <c r="T3660" i="4"/>
  <c r="S3660" i="4"/>
  <c r="R3660" i="4"/>
  <c r="Q3660" i="4"/>
  <c r="P3660" i="4"/>
  <c r="O3660" i="4"/>
  <c r="N3660" i="4"/>
  <c r="M3660" i="4"/>
  <c r="U3659" i="4"/>
  <c r="T3659" i="4"/>
  <c r="S3659" i="4"/>
  <c r="R3659" i="4"/>
  <c r="Q3659" i="4"/>
  <c r="P3659" i="4"/>
  <c r="O3659" i="4"/>
  <c r="N3659" i="4"/>
  <c r="M3659" i="4"/>
  <c r="U3658" i="4"/>
  <c r="T3658" i="4"/>
  <c r="S3658" i="4"/>
  <c r="R3658" i="4"/>
  <c r="Q3658" i="4"/>
  <c r="P3658" i="4"/>
  <c r="O3658" i="4"/>
  <c r="N3658" i="4"/>
  <c r="M3658" i="4"/>
  <c r="U3657" i="4"/>
  <c r="T3657" i="4"/>
  <c r="S3657" i="4"/>
  <c r="R3657" i="4"/>
  <c r="Q3657" i="4"/>
  <c r="P3657" i="4"/>
  <c r="O3657" i="4"/>
  <c r="N3657" i="4"/>
  <c r="M3657" i="4"/>
  <c r="U3656" i="4"/>
  <c r="T3656" i="4"/>
  <c r="S3656" i="4"/>
  <c r="R3656" i="4"/>
  <c r="Q3656" i="4"/>
  <c r="P3656" i="4"/>
  <c r="O3656" i="4"/>
  <c r="N3656" i="4"/>
  <c r="M3656" i="4"/>
  <c r="U3655" i="4"/>
  <c r="T3655" i="4"/>
  <c r="S3655" i="4"/>
  <c r="R3655" i="4"/>
  <c r="Q3655" i="4"/>
  <c r="P3655" i="4"/>
  <c r="O3655" i="4"/>
  <c r="N3655" i="4"/>
  <c r="M3655" i="4"/>
  <c r="U3654" i="4"/>
  <c r="T3654" i="4"/>
  <c r="S3654" i="4"/>
  <c r="R3654" i="4"/>
  <c r="Q3654" i="4"/>
  <c r="P3654" i="4"/>
  <c r="O3654" i="4"/>
  <c r="N3654" i="4"/>
  <c r="M3654" i="4"/>
  <c r="U3653" i="4"/>
  <c r="T3653" i="4"/>
  <c r="S3653" i="4"/>
  <c r="R3653" i="4"/>
  <c r="Q3653" i="4"/>
  <c r="P3653" i="4"/>
  <c r="O3653" i="4"/>
  <c r="N3653" i="4"/>
  <c r="M3653" i="4"/>
  <c r="U3652" i="4"/>
  <c r="T3652" i="4"/>
  <c r="S3652" i="4"/>
  <c r="R3652" i="4"/>
  <c r="Q3652" i="4"/>
  <c r="P3652" i="4"/>
  <c r="O3652" i="4"/>
  <c r="N3652" i="4"/>
  <c r="M3652" i="4"/>
  <c r="U3651" i="4"/>
  <c r="T3651" i="4"/>
  <c r="S3651" i="4"/>
  <c r="R3651" i="4"/>
  <c r="Q3651" i="4"/>
  <c r="P3651" i="4"/>
  <c r="O3651" i="4"/>
  <c r="N3651" i="4"/>
  <c r="M3651" i="4"/>
  <c r="U3650" i="4"/>
  <c r="T3650" i="4"/>
  <c r="S3650" i="4"/>
  <c r="R3650" i="4"/>
  <c r="Q3650" i="4"/>
  <c r="P3650" i="4"/>
  <c r="O3650" i="4"/>
  <c r="N3650" i="4"/>
  <c r="M3650" i="4"/>
  <c r="U3649" i="4"/>
  <c r="T3649" i="4"/>
  <c r="S3649" i="4"/>
  <c r="R3649" i="4"/>
  <c r="Q3649" i="4"/>
  <c r="P3649" i="4"/>
  <c r="O3649" i="4"/>
  <c r="N3649" i="4"/>
  <c r="M3649" i="4"/>
  <c r="U3648" i="4"/>
  <c r="T3648" i="4"/>
  <c r="S3648" i="4"/>
  <c r="R3648" i="4"/>
  <c r="Q3648" i="4"/>
  <c r="P3648" i="4"/>
  <c r="O3648" i="4"/>
  <c r="N3648" i="4"/>
  <c r="M3648" i="4"/>
  <c r="U3647" i="4"/>
  <c r="T3647" i="4"/>
  <c r="S3647" i="4"/>
  <c r="R3647" i="4"/>
  <c r="Q3647" i="4"/>
  <c r="P3647" i="4"/>
  <c r="O3647" i="4"/>
  <c r="N3647" i="4"/>
  <c r="M3647" i="4"/>
  <c r="U3646" i="4"/>
  <c r="T3646" i="4"/>
  <c r="S3646" i="4"/>
  <c r="R3646" i="4"/>
  <c r="Q3646" i="4"/>
  <c r="P3646" i="4"/>
  <c r="O3646" i="4"/>
  <c r="N3646" i="4"/>
  <c r="M3646" i="4"/>
  <c r="U3645" i="4"/>
  <c r="T3645" i="4"/>
  <c r="S3645" i="4"/>
  <c r="R3645" i="4"/>
  <c r="Q3645" i="4"/>
  <c r="P3645" i="4"/>
  <c r="O3645" i="4"/>
  <c r="N3645" i="4"/>
  <c r="M3645" i="4"/>
  <c r="U3644" i="4"/>
  <c r="T3644" i="4"/>
  <c r="S3644" i="4"/>
  <c r="R3644" i="4"/>
  <c r="Q3644" i="4"/>
  <c r="P3644" i="4"/>
  <c r="O3644" i="4"/>
  <c r="N3644" i="4"/>
  <c r="M3644" i="4"/>
  <c r="U3643" i="4"/>
  <c r="T3643" i="4"/>
  <c r="S3643" i="4"/>
  <c r="R3643" i="4"/>
  <c r="Q3643" i="4"/>
  <c r="P3643" i="4"/>
  <c r="O3643" i="4"/>
  <c r="N3643" i="4"/>
  <c r="M3643" i="4"/>
  <c r="U3642" i="4"/>
  <c r="T3642" i="4"/>
  <c r="S3642" i="4"/>
  <c r="R3642" i="4"/>
  <c r="Q3642" i="4"/>
  <c r="P3642" i="4"/>
  <c r="O3642" i="4"/>
  <c r="N3642" i="4"/>
  <c r="M3642" i="4"/>
  <c r="U3641" i="4"/>
  <c r="T3641" i="4"/>
  <c r="S3641" i="4"/>
  <c r="R3641" i="4"/>
  <c r="Q3641" i="4"/>
  <c r="P3641" i="4"/>
  <c r="O3641" i="4"/>
  <c r="N3641" i="4"/>
  <c r="M3641" i="4"/>
  <c r="U3640" i="4"/>
  <c r="T3640" i="4"/>
  <c r="S3640" i="4"/>
  <c r="R3640" i="4"/>
  <c r="Q3640" i="4"/>
  <c r="P3640" i="4"/>
  <c r="O3640" i="4"/>
  <c r="N3640" i="4"/>
  <c r="M3640" i="4"/>
  <c r="U3639" i="4"/>
  <c r="T3639" i="4"/>
  <c r="S3639" i="4"/>
  <c r="R3639" i="4"/>
  <c r="Q3639" i="4"/>
  <c r="P3639" i="4"/>
  <c r="O3639" i="4"/>
  <c r="N3639" i="4"/>
  <c r="M3639" i="4"/>
  <c r="U3638" i="4"/>
  <c r="T3638" i="4"/>
  <c r="S3638" i="4"/>
  <c r="R3638" i="4"/>
  <c r="Q3638" i="4"/>
  <c r="P3638" i="4"/>
  <c r="O3638" i="4"/>
  <c r="N3638" i="4"/>
  <c r="M3638" i="4"/>
  <c r="U3637" i="4"/>
  <c r="T3637" i="4"/>
  <c r="S3637" i="4"/>
  <c r="R3637" i="4"/>
  <c r="Q3637" i="4"/>
  <c r="P3637" i="4"/>
  <c r="O3637" i="4"/>
  <c r="N3637" i="4"/>
  <c r="M3637" i="4"/>
  <c r="U3636" i="4"/>
  <c r="T3636" i="4"/>
  <c r="S3636" i="4"/>
  <c r="R3636" i="4"/>
  <c r="Q3636" i="4"/>
  <c r="P3636" i="4"/>
  <c r="O3636" i="4"/>
  <c r="N3636" i="4"/>
  <c r="M3636" i="4"/>
  <c r="U3635" i="4"/>
  <c r="T3635" i="4"/>
  <c r="S3635" i="4"/>
  <c r="R3635" i="4"/>
  <c r="Q3635" i="4"/>
  <c r="P3635" i="4"/>
  <c r="O3635" i="4"/>
  <c r="N3635" i="4"/>
  <c r="M3635" i="4"/>
  <c r="U3634" i="4"/>
  <c r="T3634" i="4"/>
  <c r="S3634" i="4"/>
  <c r="R3634" i="4"/>
  <c r="Q3634" i="4"/>
  <c r="P3634" i="4"/>
  <c r="O3634" i="4"/>
  <c r="N3634" i="4"/>
  <c r="M3634" i="4"/>
  <c r="U3633" i="4"/>
  <c r="T3633" i="4"/>
  <c r="S3633" i="4"/>
  <c r="R3633" i="4"/>
  <c r="Q3633" i="4"/>
  <c r="P3633" i="4"/>
  <c r="O3633" i="4"/>
  <c r="N3633" i="4"/>
  <c r="M3633" i="4"/>
  <c r="U3632" i="4"/>
  <c r="T3632" i="4"/>
  <c r="S3632" i="4"/>
  <c r="R3632" i="4"/>
  <c r="Q3632" i="4"/>
  <c r="P3632" i="4"/>
  <c r="O3632" i="4"/>
  <c r="N3632" i="4"/>
  <c r="M3632" i="4"/>
  <c r="U3631" i="4"/>
  <c r="T3631" i="4"/>
  <c r="S3631" i="4"/>
  <c r="R3631" i="4"/>
  <c r="Q3631" i="4"/>
  <c r="P3631" i="4"/>
  <c r="O3631" i="4"/>
  <c r="N3631" i="4"/>
  <c r="M3631" i="4"/>
  <c r="U3630" i="4"/>
  <c r="T3630" i="4"/>
  <c r="S3630" i="4"/>
  <c r="R3630" i="4"/>
  <c r="Q3630" i="4"/>
  <c r="P3630" i="4"/>
  <c r="O3630" i="4"/>
  <c r="N3630" i="4"/>
  <c r="M3630" i="4"/>
  <c r="U3629" i="4"/>
  <c r="T3629" i="4"/>
  <c r="S3629" i="4"/>
  <c r="R3629" i="4"/>
  <c r="Q3629" i="4"/>
  <c r="P3629" i="4"/>
  <c r="O3629" i="4"/>
  <c r="N3629" i="4"/>
  <c r="M3629" i="4"/>
  <c r="U3628" i="4"/>
  <c r="T3628" i="4"/>
  <c r="S3628" i="4"/>
  <c r="R3628" i="4"/>
  <c r="Q3628" i="4"/>
  <c r="P3628" i="4"/>
  <c r="O3628" i="4"/>
  <c r="N3628" i="4"/>
  <c r="M3628" i="4"/>
  <c r="U3627" i="4"/>
  <c r="T3627" i="4"/>
  <c r="S3627" i="4"/>
  <c r="R3627" i="4"/>
  <c r="Q3627" i="4"/>
  <c r="P3627" i="4"/>
  <c r="O3627" i="4"/>
  <c r="N3627" i="4"/>
  <c r="M3627" i="4"/>
  <c r="U3626" i="4"/>
  <c r="T3626" i="4"/>
  <c r="S3626" i="4"/>
  <c r="R3626" i="4"/>
  <c r="Q3626" i="4"/>
  <c r="P3626" i="4"/>
  <c r="O3626" i="4"/>
  <c r="N3626" i="4"/>
  <c r="M3626" i="4"/>
  <c r="U3625" i="4"/>
  <c r="T3625" i="4"/>
  <c r="S3625" i="4"/>
  <c r="R3625" i="4"/>
  <c r="Q3625" i="4"/>
  <c r="P3625" i="4"/>
  <c r="O3625" i="4"/>
  <c r="N3625" i="4"/>
  <c r="M3625" i="4"/>
  <c r="U3624" i="4"/>
  <c r="T3624" i="4"/>
  <c r="S3624" i="4"/>
  <c r="R3624" i="4"/>
  <c r="Q3624" i="4"/>
  <c r="P3624" i="4"/>
  <c r="O3624" i="4"/>
  <c r="N3624" i="4"/>
  <c r="M3624" i="4"/>
  <c r="U3623" i="4"/>
  <c r="T3623" i="4"/>
  <c r="S3623" i="4"/>
  <c r="R3623" i="4"/>
  <c r="Q3623" i="4"/>
  <c r="P3623" i="4"/>
  <c r="O3623" i="4"/>
  <c r="N3623" i="4"/>
  <c r="M3623" i="4"/>
  <c r="U3622" i="4"/>
  <c r="T3622" i="4"/>
  <c r="S3622" i="4"/>
  <c r="R3622" i="4"/>
  <c r="Q3622" i="4"/>
  <c r="P3622" i="4"/>
  <c r="O3622" i="4"/>
  <c r="N3622" i="4"/>
  <c r="M3622" i="4"/>
  <c r="U3621" i="4"/>
  <c r="T3621" i="4"/>
  <c r="S3621" i="4"/>
  <c r="R3621" i="4"/>
  <c r="Q3621" i="4"/>
  <c r="P3621" i="4"/>
  <c r="O3621" i="4"/>
  <c r="N3621" i="4"/>
  <c r="M3621" i="4"/>
  <c r="U3620" i="4"/>
  <c r="T3620" i="4"/>
  <c r="S3620" i="4"/>
  <c r="R3620" i="4"/>
  <c r="Q3620" i="4"/>
  <c r="P3620" i="4"/>
  <c r="O3620" i="4"/>
  <c r="N3620" i="4"/>
  <c r="M3620" i="4"/>
  <c r="U3619" i="4"/>
  <c r="T3619" i="4"/>
  <c r="S3619" i="4"/>
  <c r="R3619" i="4"/>
  <c r="Q3619" i="4"/>
  <c r="P3619" i="4"/>
  <c r="O3619" i="4"/>
  <c r="N3619" i="4"/>
  <c r="M3619" i="4"/>
  <c r="U3618" i="4"/>
  <c r="T3618" i="4"/>
  <c r="S3618" i="4"/>
  <c r="R3618" i="4"/>
  <c r="Q3618" i="4"/>
  <c r="P3618" i="4"/>
  <c r="O3618" i="4"/>
  <c r="N3618" i="4"/>
  <c r="M3618" i="4"/>
  <c r="U3617" i="4"/>
  <c r="T3617" i="4"/>
  <c r="S3617" i="4"/>
  <c r="R3617" i="4"/>
  <c r="Q3617" i="4"/>
  <c r="P3617" i="4"/>
  <c r="O3617" i="4"/>
  <c r="N3617" i="4"/>
  <c r="M3617" i="4"/>
  <c r="U3616" i="4"/>
  <c r="T3616" i="4"/>
  <c r="S3616" i="4"/>
  <c r="R3616" i="4"/>
  <c r="Q3616" i="4"/>
  <c r="P3616" i="4"/>
  <c r="O3616" i="4"/>
  <c r="N3616" i="4"/>
  <c r="M3616" i="4"/>
  <c r="U3615" i="4"/>
  <c r="T3615" i="4"/>
  <c r="S3615" i="4"/>
  <c r="R3615" i="4"/>
  <c r="Q3615" i="4"/>
  <c r="P3615" i="4"/>
  <c r="O3615" i="4"/>
  <c r="N3615" i="4"/>
  <c r="M3615" i="4"/>
  <c r="U3614" i="4"/>
  <c r="T3614" i="4"/>
  <c r="S3614" i="4"/>
  <c r="R3614" i="4"/>
  <c r="Q3614" i="4"/>
  <c r="P3614" i="4"/>
  <c r="O3614" i="4"/>
  <c r="N3614" i="4"/>
  <c r="M3614" i="4"/>
  <c r="U3613" i="4"/>
  <c r="T3613" i="4"/>
  <c r="S3613" i="4"/>
  <c r="R3613" i="4"/>
  <c r="Q3613" i="4"/>
  <c r="P3613" i="4"/>
  <c r="O3613" i="4"/>
  <c r="N3613" i="4"/>
  <c r="M3613" i="4"/>
  <c r="U3612" i="4"/>
  <c r="T3612" i="4"/>
  <c r="S3612" i="4"/>
  <c r="R3612" i="4"/>
  <c r="Q3612" i="4"/>
  <c r="P3612" i="4"/>
  <c r="O3612" i="4"/>
  <c r="N3612" i="4"/>
  <c r="M3612" i="4"/>
  <c r="U3611" i="4"/>
  <c r="T3611" i="4"/>
  <c r="S3611" i="4"/>
  <c r="R3611" i="4"/>
  <c r="Q3611" i="4"/>
  <c r="P3611" i="4"/>
  <c r="O3611" i="4"/>
  <c r="N3611" i="4"/>
  <c r="M3611" i="4"/>
  <c r="U3610" i="4"/>
  <c r="T3610" i="4"/>
  <c r="S3610" i="4"/>
  <c r="R3610" i="4"/>
  <c r="Q3610" i="4"/>
  <c r="P3610" i="4"/>
  <c r="O3610" i="4"/>
  <c r="N3610" i="4"/>
  <c r="M3610" i="4"/>
  <c r="U3609" i="4"/>
  <c r="T3609" i="4"/>
  <c r="S3609" i="4"/>
  <c r="R3609" i="4"/>
  <c r="Q3609" i="4"/>
  <c r="P3609" i="4"/>
  <c r="O3609" i="4"/>
  <c r="N3609" i="4"/>
  <c r="M3609" i="4"/>
  <c r="U3608" i="4"/>
  <c r="T3608" i="4"/>
  <c r="S3608" i="4"/>
  <c r="R3608" i="4"/>
  <c r="Q3608" i="4"/>
  <c r="P3608" i="4"/>
  <c r="O3608" i="4"/>
  <c r="N3608" i="4"/>
  <c r="M3608" i="4"/>
  <c r="U3607" i="4"/>
  <c r="T3607" i="4"/>
  <c r="S3607" i="4"/>
  <c r="R3607" i="4"/>
  <c r="Q3607" i="4"/>
  <c r="P3607" i="4"/>
  <c r="O3607" i="4"/>
  <c r="N3607" i="4"/>
  <c r="M3607" i="4"/>
  <c r="U3606" i="4"/>
  <c r="T3606" i="4"/>
  <c r="S3606" i="4"/>
  <c r="R3606" i="4"/>
  <c r="Q3606" i="4"/>
  <c r="P3606" i="4"/>
  <c r="O3606" i="4"/>
  <c r="N3606" i="4"/>
  <c r="M3606" i="4"/>
  <c r="U3605" i="4"/>
  <c r="T3605" i="4"/>
  <c r="S3605" i="4"/>
  <c r="R3605" i="4"/>
  <c r="Q3605" i="4"/>
  <c r="P3605" i="4"/>
  <c r="O3605" i="4"/>
  <c r="N3605" i="4"/>
  <c r="M3605" i="4"/>
  <c r="U3604" i="4"/>
  <c r="T3604" i="4"/>
  <c r="S3604" i="4"/>
  <c r="R3604" i="4"/>
  <c r="Q3604" i="4"/>
  <c r="P3604" i="4"/>
  <c r="O3604" i="4"/>
  <c r="N3604" i="4"/>
  <c r="M3604" i="4"/>
  <c r="U3603" i="4"/>
  <c r="T3603" i="4"/>
  <c r="S3603" i="4"/>
  <c r="R3603" i="4"/>
  <c r="Q3603" i="4"/>
  <c r="P3603" i="4"/>
  <c r="O3603" i="4"/>
  <c r="N3603" i="4"/>
  <c r="M3603" i="4"/>
  <c r="U3602" i="4"/>
  <c r="T3602" i="4"/>
  <c r="S3602" i="4"/>
  <c r="R3602" i="4"/>
  <c r="Q3602" i="4"/>
  <c r="P3602" i="4"/>
  <c r="O3602" i="4"/>
  <c r="N3602" i="4"/>
  <c r="M3602" i="4"/>
  <c r="U3601" i="4"/>
  <c r="T3601" i="4"/>
  <c r="S3601" i="4"/>
  <c r="R3601" i="4"/>
  <c r="Q3601" i="4"/>
  <c r="P3601" i="4"/>
  <c r="O3601" i="4"/>
  <c r="N3601" i="4"/>
  <c r="M3601" i="4"/>
  <c r="U3600" i="4"/>
  <c r="T3600" i="4"/>
  <c r="S3600" i="4"/>
  <c r="R3600" i="4"/>
  <c r="Q3600" i="4"/>
  <c r="P3600" i="4"/>
  <c r="O3600" i="4"/>
  <c r="N3600" i="4"/>
  <c r="M3600" i="4"/>
  <c r="U3599" i="4"/>
  <c r="T3599" i="4"/>
  <c r="S3599" i="4"/>
  <c r="R3599" i="4"/>
  <c r="Q3599" i="4"/>
  <c r="P3599" i="4"/>
  <c r="O3599" i="4"/>
  <c r="N3599" i="4"/>
  <c r="M3599" i="4"/>
  <c r="U3598" i="4"/>
  <c r="T3598" i="4"/>
  <c r="S3598" i="4"/>
  <c r="R3598" i="4"/>
  <c r="Q3598" i="4"/>
  <c r="P3598" i="4"/>
  <c r="O3598" i="4"/>
  <c r="N3598" i="4"/>
  <c r="M3598" i="4"/>
  <c r="U3597" i="4"/>
  <c r="T3597" i="4"/>
  <c r="S3597" i="4"/>
  <c r="R3597" i="4"/>
  <c r="Q3597" i="4"/>
  <c r="P3597" i="4"/>
  <c r="O3597" i="4"/>
  <c r="N3597" i="4"/>
  <c r="M3597" i="4"/>
  <c r="U3596" i="4"/>
  <c r="T3596" i="4"/>
  <c r="S3596" i="4"/>
  <c r="R3596" i="4"/>
  <c r="Q3596" i="4"/>
  <c r="P3596" i="4"/>
  <c r="O3596" i="4"/>
  <c r="N3596" i="4"/>
  <c r="M3596" i="4"/>
  <c r="U3595" i="4"/>
  <c r="T3595" i="4"/>
  <c r="S3595" i="4"/>
  <c r="R3595" i="4"/>
  <c r="Q3595" i="4"/>
  <c r="P3595" i="4"/>
  <c r="O3595" i="4"/>
  <c r="N3595" i="4"/>
  <c r="M3595" i="4"/>
  <c r="U3594" i="4"/>
  <c r="T3594" i="4"/>
  <c r="S3594" i="4"/>
  <c r="R3594" i="4"/>
  <c r="Q3594" i="4"/>
  <c r="P3594" i="4"/>
  <c r="O3594" i="4"/>
  <c r="N3594" i="4"/>
  <c r="M3594" i="4"/>
  <c r="U3593" i="4"/>
  <c r="T3593" i="4"/>
  <c r="S3593" i="4"/>
  <c r="R3593" i="4"/>
  <c r="Q3593" i="4"/>
  <c r="P3593" i="4"/>
  <c r="O3593" i="4"/>
  <c r="N3593" i="4"/>
  <c r="M3593" i="4"/>
  <c r="U3592" i="4"/>
  <c r="T3592" i="4"/>
  <c r="S3592" i="4"/>
  <c r="R3592" i="4"/>
  <c r="Q3592" i="4"/>
  <c r="P3592" i="4"/>
  <c r="O3592" i="4"/>
  <c r="N3592" i="4"/>
  <c r="M3592" i="4"/>
  <c r="U3591" i="4"/>
  <c r="T3591" i="4"/>
  <c r="S3591" i="4"/>
  <c r="R3591" i="4"/>
  <c r="Q3591" i="4"/>
  <c r="P3591" i="4"/>
  <c r="O3591" i="4"/>
  <c r="N3591" i="4"/>
  <c r="M3591" i="4"/>
  <c r="U3590" i="4"/>
  <c r="T3590" i="4"/>
  <c r="S3590" i="4"/>
  <c r="R3590" i="4"/>
  <c r="Q3590" i="4"/>
  <c r="P3590" i="4"/>
  <c r="O3590" i="4"/>
  <c r="N3590" i="4"/>
  <c r="M3590" i="4"/>
  <c r="U3589" i="4"/>
  <c r="T3589" i="4"/>
  <c r="S3589" i="4"/>
  <c r="R3589" i="4"/>
  <c r="Q3589" i="4"/>
  <c r="P3589" i="4"/>
  <c r="O3589" i="4"/>
  <c r="N3589" i="4"/>
  <c r="M3589" i="4"/>
  <c r="U3588" i="4"/>
  <c r="T3588" i="4"/>
  <c r="S3588" i="4"/>
  <c r="R3588" i="4"/>
  <c r="Q3588" i="4"/>
  <c r="P3588" i="4"/>
  <c r="O3588" i="4"/>
  <c r="N3588" i="4"/>
  <c r="M3588" i="4"/>
  <c r="U3587" i="4"/>
  <c r="T3587" i="4"/>
  <c r="S3587" i="4"/>
  <c r="R3587" i="4"/>
  <c r="Q3587" i="4"/>
  <c r="P3587" i="4"/>
  <c r="O3587" i="4"/>
  <c r="N3587" i="4"/>
  <c r="M3587" i="4"/>
  <c r="U3586" i="4"/>
  <c r="T3586" i="4"/>
  <c r="S3586" i="4"/>
  <c r="R3586" i="4"/>
  <c r="Q3586" i="4"/>
  <c r="P3586" i="4"/>
  <c r="O3586" i="4"/>
  <c r="N3586" i="4"/>
  <c r="M3586" i="4"/>
  <c r="U3585" i="4"/>
  <c r="T3585" i="4"/>
  <c r="S3585" i="4"/>
  <c r="R3585" i="4"/>
  <c r="Q3585" i="4"/>
  <c r="P3585" i="4"/>
  <c r="O3585" i="4"/>
  <c r="N3585" i="4"/>
  <c r="M3585" i="4"/>
  <c r="U3584" i="4"/>
  <c r="T3584" i="4"/>
  <c r="S3584" i="4"/>
  <c r="R3584" i="4"/>
  <c r="Q3584" i="4"/>
  <c r="P3584" i="4"/>
  <c r="O3584" i="4"/>
  <c r="N3584" i="4"/>
  <c r="M3584" i="4"/>
  <c r="U3583" i="4"/>
  <c r="T3583" i="4"/>
  <c r="S3583" i="4"/>
  <c r="R3583" i="4"/>
  <c r="Q3583" i="4"/>
  <c r="P3583" i="4"/>
  <c r="O3583" i="4"/>
  <c r="N3583" i="4"/>
  <c r="M3583" i="4"/>
  <c r="U3582" i="4"/>
  <c r="T3582" i="4"/>
  <c r="S3582" i="4"/>
  <c r="R3582" i="4"/>
  <c r="Q3582" i="4"/>
  <c r="P3582" i="4"/>
  <c r="O3582" i="4"/>
  <c r="N3582" i="4"/>
  <c r="M3582" i="4"/>
  <c r="U3581" i="4"/>
  <c r="T3581" i="4"/>
  <c r="S3581" i="4"/>
  <c r="R3581" i="4"/>
  <c r="Q3581" i="4"/>
  <c r="P3581" i="4"/>
  <c r="O3581" i="4"/>
  <c r="N3581" i="4"/>
  <c r="M3581" i="4"/>
  <c r="U3580" i="4"/>
  <c r="T3580" i="4"/>
  <c r="S3580" i="4"/>
  <c r="R3580" i="4"/>
  <c r="Q3580" i="4"/>
  <c r="P3580" i="4"/>
  <c r="O3580" i="4"/>
  <c r="N3580" i="4"/>
  <c r="M3580" i="4"/>
  <c r="U3579" i="4"/>
  <c r="T3579" i="4"/>
  <c r="S3579" i="4"/>
  <c r="R3579" i="4"/>
  <c r="Q3579" i="4"/>
  <c r="P3579" i="4"/>
  <c r="O3579" i="4"/>
  <c r="N3579" i="4"/>
  <c r="M3579" i="4"/>
  <c r="U3578" i="4"/>
  <c r="T3578" i="4"/>
  <c r="S3578" i="4"/>
  <c r="R3578" i="4"/>
  <c r="Q3578" i="4"/>
  <c r="P3578" i="4"/>
  <c r="O3578" i="4"/>
  <c r="N3578" i="4"/>
  <c r="M3578" i="4"/>
  <c r="U3577" i="4"/>
  <c r="T3577" i="4"/>
  <c r="S3577" i="4"/>
  <c r="R3577" i="4"/>
  <c r="Q3577" i="4"/>
  <c r="P3577" i="4"/>
  <c r="O3577" i="4"/>
  <c r="N3577" i="4"/>
  <c r="M3577" i="4"/>
  <c r="U3576" i="4"/>
  <c r="T3576" i="4"/>
  <c r="S3576" i="4"/>
  <c r="R3576" i="4"/>
  <c r="Q3576" i="4"/>
  <c r="P3576" i="4"/>
  <c r="O3576" i="4"/>
  <c r="N3576" i="4"/>
  <c r="M3576" i="4"/>
  <c r="U3575" i="4"/>
  <c r="T3575" i="4"/>
  <c r="S3575" i="4"/>
  <c r="R3575" i="4"/>
  <c r="Q3575" i="4"/>
  <c r="P3575" i="4"/>
  <c r="O3575" i="4"/>
  <c r="N3575" i="4"/>
  <c r="M3575" i="4"/>
  <c r="U3574" i="4"/>
  <c r="T3574" i="4"/>
  <c r="S3574" i="4"/>
  <c r="R3574" i="4"/>
  <c r="Q3574" i="4"/>
  <c r="P3574" i="4"/>
  <c r="O3574" i="4"/>
  <c r="N3574" i="4"/>
  <c r="M3574" i="4"/>
  <c r="U3573" i="4"/>
  <c r="T3573" i="4"/>
  <c r="S3573" i="4"/>
  <c r="R3573" i="4"/>
  <c r="Q3573" i="4"/>
  <c r="P3573" i="4"/>
  <c r="O3573" i="4"/>
  <c r="N3573" i="4"/>
  <c r="M3573" i="4"/>
  <c r="U3572" i="4"/>
  <c r="T3572" i="4"/>
  <c r="S3572" i="4"/>
  <c r="R3572" i="4"/>
  <c r="Q3572" i="4"/>
  <c r="P3572" i="4"/>
  <c r="O3572" i="4"/>
  <c r="N3572" i="4"/>
  <c r="M3572" i="4"/>
  <c r="U3571" i="4"/>
  <c r="T3571" i="4"/>
  <c r="S3571" i="4"/>
  <c r="R3571" i="4"/>
  <c r="Q3571" i="4"/>
  <c r="P3571" i="4"/>
  <c r="O3571" i="4"/>
  <c r="N3571" i="4"/>
  <c r="M3571" i="4"/>
  <c r="U3570" i="4"/>
  <c r="T3570" i="4"/>
  <c r="S3570" i="4"/>
  <c r="R3570" i="4"/>
  <c r="Q3570" i="4"/>
  <c r="P3570" i="4"/>
  <c r="O3570" i="4"/>
  <c r="N3570" i="4"/>
  <c r="M3570" i="4"/>
  <c r="U3569" i="4"/>
  <c r="T3569" i="4"/>
  <c r="S3569" i="4"/>
  <c r="R3569" i="4"/>
  <c r="Q3569" i="4"/>
  <c r="P3569" i="4"/>
  <c r="O3569" i="4"/>
  <c r="N3569" i="4"/>
  <c r="M3569" i="4"/>
  <c r="U3568" i="4"/>
  <c r="T3568" i="4"/>
  <c r="S3568" i="4"/>
  <c r="R3568" i="4"/>
  <c r="Q3568" i="4"/>
  <c r="P3568" i="4"/>
  <c r="O3568" i="4"/>
  <c r="N3568" i="4"/>
  <c r="M3568" i="4"/>
  <c r="U3567" i="4"/>
  <c r="T3567" i="4"/>
  <c r="S3567" i="4"/>
  <c r="R3567" i="4"/>
  <c r="Q3567" i="4"/>
  <c r="P3567" i="4"/>
  <c r="O3567" i="4"/>
  <c r="N3567" i="4"/>
  <c r="M3567" i="4"/>
  <c r="U3566" i="4"/>
  <c r="T3566" i="4"/>
  <c r="S3566" i="4"/>
  <c r="R3566" i="4"/>
  <c r="Q3566" i="4"/>
  <c r="P3566" i="4"/>
  <c r="O3566" i="4"/>
  <c r="N3566" i="4"/>
  <c r="M3566" i="4"/>
  <c r="U3565" i="4"/>
  <c r="T3565" i="4"/>
  <c r="S3565" i="4"/>
  <c r="R3565" i="4"/>
  <c r="Q3565" i="4"/>
  <c r="P3565" i="4"/>
  <c r="O3565" i="4"/>
  <c r="N3565" i="4"/>
  <c r="M3565" i="4"/>
  <c r="U3564" i="4"/>
  <c r="T3564" i="4"/>
  <c r="S3564" i="4"/>
  <c r="R3564" i="4"/>
  <c r="Q3564" i="4"/>
  <c r="P3564" i="4"/>
  <c r="O3564" i="4"/>
  <c r="N3564" i="4"/>
  <c r="M3564" i="4"/>
  <c r="U3563" i="4"/>
  <c r="T3563" i="4"/>
  <c r="S3563" i="4"/>
  <c r="R3563" i="4"/>
  <c r="Q3563" i="4"/>
  <c r="P3563" i="4"/>
  <c r="O3563" i="4"/>
  <c r="N3563" i="4"/>
  <c r="M3563" i="4"/>
  <c r="U3562" i="4"/>
  <c r="T3562" i="4"/>
  <c r="S3562" i="4"/>
  <c r="R3562" i="4"/>
  <c r="Q3562" i="4"/>
  <c r="P3562" i="4"/>
  <c r="O3562" i="4"/>
  <c r="N3562" i="4"/>
  <c r="M3562" i="4"/>
  <c r="U3561" i="4"/>
  <c r="T3561" i="4"/>
  <c r="S3561" i="4"/>
  <c r="R3561" i="4"/>
  <c r="Q3561" i="4"/>
  <c r="P3561" i="4"/>
  <c r="O3561" i="4"/>
  <c r="N3561" i="4"/>
  <c r="M3561" i="4"/>
  <c r="U3560" i="4"/>
  <c r="T3560" i="4"/>
  <c r="S3560" i="4"/>
  <c r="R3560" i="4"/>
  <c r="Q3560" i="4"/>
  <c r="P3560" i="4"/>
  <c r="O3560" i="4"/>
  <c r="N3560" i="4"/>
  <c r="M3560" i="4"/>
  <c r="U3559" i="4"/>
  <c r="T3559" i="4"/>
  <c r="S3559" i="4"/>
  <c r="R3559" i="4"/>
  <c r="Q3559" i="4"/>
  <c r="P3559" i="4"/>
  <c r="O3559" i="4"/>
  <c r="N3559" i="4"/>
  <c r="M3559" i="4"/>
  <c r="U3558" i="4"/>
  <c r="T3558" i="4"/>
  <c r="S3558" i="4"/>
  <c r="R3558" i="4"/>
  <c r="Q3558" i="4"/>
  <c r="P3558" i="4"/>
  <c r="O3558" i="4"/>
  <c r="N3558" i="4"/>
  <c r="M3558" i="4"/>
  <c r="U3557" i="4"/>
  <c r="T3557" i="4"/>
  <c r="S3557" i="4"/>
  <c r="R3557" i="4"/>
  <c r="Q3557" i="4"/>
  <c r="P3557" i="4"/>
  <c r="O3557" i="4"/>
  <c r="N3557" i="4"/>
  <c r="M3557" i="4"/>
  <c r="U3556" i="4"/>
  <c r="T3556" i="4"/>
  <c r="S3556" i="4"/>
  <c r="R3556" i="4"/>
  <c r="Q3556" i="4"/>
  <c r="P3556" i="4"/>
  <c r="O3556" i="4"/>
  <c r="N3556" i="4"/>
  <c r="M3556" i="4"/>
  <c r="U3555" i="4"/>
  <c r="T3555" i="4"/>
  <c r="S3555" i="4"/>
  <c r="R3555" i="4"/>
  <c r="Q3555" i="4"/>
  <c r="P3555" i="4"/>
  <c r="O3555" i="4"/>
  <c r="N3555" i="4"/>
  <c r="M3555" i="4"/>
  <c r="U3554" i="4"/>
  <c r="T3554" i="4"/>
  <c r="S3554" i="4"/>
  <c r="R3554" i="4"/>
  <c r="Q3554" i="4"/>
  <c r="P3554" i="4"/>
  <c r="O3554" i="4"/>
  <c r="N3554" i="4"/>
  <c r="M3554" i="4"/>
  <c r="U3553" i="4"/>
  <c r="T3553" i="4"/>
  <c r="S3553" i="4"/>
  <c r="R3553" i="4"/>
  <c r="Q3553" i="4"/>
  <c r="P3553" i="4"/>
  <c r="O3553" i="4"/>
  <c r="N3553" i="4"/>
  <c r="M3553" i="4"/>
  <c r="U3552" i="4"/>
  <c r="T3552" i="4"/>
  <c r="S3552" i="4"/>
  <c r="R3552" i="4"/>
  <c r="Q3552" i="4"/>
  <c r="P3552" i="4"/>
  <c r="O3552" i="4"/>
  <c r="N3552" i="4"/>
  <c r="M3552" i="4"/>
  <c r="U3551" i="4"/>
  <c r="T3551" i="4"/>
  <c r="S3551" i="4"/>
  <c r="R3551" i="4"/>
  <c r="Q3551" i="4"/>
  <c r="P3551" i="4"/>
  <c r="O3551" i="4"/>
  <c r="N3551" i="4"/>
  <c r="M3551" i="4"/>
  <c r="U3550" i="4"/>
  <c r="T3550" i="4"/>
  <c r="S3550" i="4"/>
  <c r="R3550" i="4"/>
  <c r="Q3550" i="4"/>
  <c r="P3550" i="4"/>
  <c r="O3550" i="4"/>
  <c r="N3550" i="4"/>
  <c r="M3550" i="4"/>
  <c r="U3549" i="4"/>
  <c r="T3549" i="4"/>
  <c r="S3549" i="4"/>
  <c r="R3549" i="4"/>
  <c r="Q3549" i="4"/>
  <c r="P3549" i="4"/>
  <c r="O3549" i="4"/>
  <c r="N3549" i="4"/>
  <c r="M3549" i="4"/>
  <c r="U3548" i="4"/>
  <c r="T3548" i="4"/>
  <c r="S3548" i="4"/>
  <c r="R3548" i="4"/>
  <c r="Q3548" i="4"/>
  <c r="P3548" i="4"/>
  <c r="O3548" i="4"/>
  <c r="N3548" i="4"/>
  <c r="M3548" i="4"/>
  <c r="U3547" i="4"/>
  <c r="T3547" i="4"/>
  <c r="S3547" i="4"/>
  <c r="R3547" i="4"/>
  <c r="Q3547" i="4"/>
  <c r="P3547" i="4"/>
  <c r="O3547" i="4"/>
  <c r="N3547" i="4"/>
  <c r="M3547" i="4"/>
  <c r="U3546" i="4"/>
  <c r="T3546" i="4"/>
  <c r="S3546" i="4"/>
  <c r="R3546" i="4"/>
  <c r="Q3546" i="4"/>
  <c r="P3546" i="4"/>
  <c r="O3546" i="4"/>
  <c r="N3546" i="4"/>
  <c r="M3546" i="4"/>
  <c r="U3545" i="4"/>
  <c r="T3545" i="4"/>
  <c r="S3545" i="4"/>
  <c r="R3545" i="4"/>
  <c r="Q3545" i="4"/>
  <c r="P3545" i="4"/>
  <c r="O3545" i="4"/>
  <c r="N3545" i="4"/>
  <c r="M3545" i="4"/>
  <c r="U3544" i="4"/>
  <c r="T3544" i="4"/>
  <c r="S3544" i="4"/>
  <c r="R3544" i="4"/>
  <c r="Q3544" i="4"/>
  <c r="P3544" i="4"/>
  <c r="O3544" i="4"/>
  <c r="N3544" i="4"/>
  <c r="M3544" i="4"/>
  <c r="U3543" i="4"/>
  <c r="T3543" i="4"/>
  <c r="S3543" i="4"/>
  <c r="R3543" i="4"/>
  <c r="Q3543" i="4"/>
  <c r="P3543" i="4"/>
  <c r="O3543" i="4"/>
  <c r="N3543" i="4"/>
  <c r="M3543" i="4"/>
  <c r="U3542" i="4"/>
  <c r="T3542" i="4"/>
  <c r="S3542" i="4"/>
  <c r="R3542" i="4"/>
  <c r="Q3542" i="4"/>
  <c r="P3542" i="4"/>
  <c r="O3542" i="4"/>
  <c r="N3542" i="4"/>
  <c r="M3542" i="4"/>
  <c r="U3541" i="4"/>
  <c r="T3541" i="4"/>
  <c r="S3541" i="4"/>
  <c r="R3541" i="4"/>
  <c r="Q3541" i="4"/>
  <c r="P3541" i="4"/>
  <c r="O3541" i="4"/>
  <c r="N3541" i="4"/>
  <c r="M3541" i="4"/>
  <c r="U3540" i="4"/>
  <c r="T3540" i="4"/>
  <c r="S3540" i="4"/>
  <c r="R3540" i="4"/>
  <c r="Q3540" i="4"/>
  <c r="P3540" i="4"/>
  <c r="O3540" i="4"/>
  <c r="N3540" i="4"/>
  <c r="M3540" i="4"/>
  <c r="U3539" i="4"/>
  <c r="T3539" i="4"/>
  <c r="S3539" i="4"/>
  <c r="R3539" i="4"/>
  <c r="Q3539" i="4"/>
  <c r="P3539" i="4"/>
  <c r="O3539" i="4"/>
  <c r="N3539" i="4"/>
  <c r="M3539" i="4"/>
  <c r="U3538" i="4"/>
  <c r="T3538" i="4"/>
  <c r="S3538" i="4"/>
  <c r="R3538" i="4"/>
  <c r="Q3538" i="4"/>
  <c r="P3538" i="4"/>
  <c r="O3538" i="4"/>
  <c r="N3538" i="4"/>
  <c r="M3538" i="4"/>
  <c r="U3537" i="4"/>
  <c r="T3537" i="4"/>
  <c r="S3537" i="4"/>
  <c r="R3537" i="4"/>
  <c r="Q3537" i="4"/>
  <c r="P3537" i="4"/>
  <c r="O3537" i="4"/>
  <c r="N3537" i="4"/>
  <c r="M3537" i="4"/>
  <c r="U3536" i="4"/>
  <c r="T3536" i="4"/>
  <c r="S3536" i="4"/>
  <c r="R3536" i="4"/>
  <c r="Q3536" i="4"/>
  <c r="P3536" i="4"/>
  <c r="O3536" i="4"/>
  <c r="N3536" i="4"/>
  <c r="M3536" i="4"/>
  <c r="U3535" i="4"/>
  <c r="T3535" i="4"/>
  <c r="S3535" i="4"/>
  <c r="R3535" i="4"/>
  <c r="Q3535" i="4"/>
  <c r="P3535" i="4"/>
  <c r="O3535" i="4"/>
  <c r="N3535" i="4"/>
  <c r="M3535" i="4"/>
  <c r="U3534" i="4"/>
  <c r="T3534" i="4"/>
  <c r="S3534" i="4"/>
  <c r="R3534" i="4"/>
  <c r="Q3534" i="4"/>
  <c r="P3534" i="4"/>
  <c r="O3534" i="4"/>
  <c r="N3534" i="4"/>
  <c r="M3534" i="4"/>
  <c r="U3533" i="4"/>
  <c r="T3533" i="4"/>
  <c r="S3533" i="4"/>
  <c r="R3533" i="4"/>
  <c r="Q3533" i="4"/>
  <c r="P3533" i="4"/>
  <c r="O3533" i="4"/>
  <c r="N3533" i="4"/>
  <c r="M3533" i="4"/>
  <c r="U3532" i="4"/>
  <c r="T3532" i="4"/>
  <c r="S3532" i="4"/>
  <c r="R3532" i="4"/>
  <c r="Q3532" i="4"/>
  <c r="P3532" i="4"/>
  <c r="O3532" i="4"/>
  <c r="N3532" i="4"/>
  <c r="M3532" i="4"/>
  <c r="U3531" i="4"/>
  <c r="T3531" i="4"/>
  <c r="S3531" i="4"/>
  <c r="R3531" i="4"/>
  <c r="Q3531" i="4"/>
  <c r="P3531" i="4"/>
  <c r="O3531" i="4"/>
  <c r="N3531" i="4"/>
  <c r="M3531" i="4"/>
  <c r="U3530" i="4"/>
  <c r="T3530" i="4"/>
  <c r="S3530" i="4"/>
  <c r="R3530" i="4"/>
  <c r="Q3530" i="4"/>
  <c r="P3530" i="4"/>
  <c r="O3530" i="4"/>
  <c r="N3530" i="4"/>
  <c r="M3530" i="4"/>
  <c r="U3529" i="4"/>
  <c r="T3529" i="4"/>
  <c r="S3529" i="4"/>
  <c r="R3529" i="4"/>
  <c r="Q3529" i="4"/>
  <c r="P3529" i="4"/>
  <c r="O3529" i="4"/>
  <c r="N3529" i="4"/>
  <c r="M3529" i="4"/>
  <c r="U3528" i="4"/>
  <c r="T3528" i="4"/>
  <c r="S3528" i="4"/>
  <c r="R3528" i="4"/>
  <c r="Q3528" i="4"/>
  <c r="P3528" i="4"/>
  <c r="O3528" i="4"/>
  <c r="N3528" i="4"/>
  <c r="M3528" i="4"/>
  <c r="U3527" i="4"/>
  <c r="T3527" i="4"/>
  <c r="S3527" i="4"/>
  <c r="R3527" i="4"/>
  <c r="Q3527" i="4"/>
  <c r="P3527" i="4"/>
  <c r="O3527" i="4"/>
  <c r="N3527" i="4"/>
  <c r="M3527" i="4"/>
  <c r="U3526" i="4"/>
  <c r="T3526" i="4"/>
  <c r="S3526" i="4"/>
  <c r="R3526" i="4"/>
  <c r="Q3526" i="4"/>
  <c r="P3526" i="4"/>
  <c r="O3526" i="4"/>
  <c r="N3526" i="4"/>
  <c r="M3526" i="4"/>
  <c r="U3525" i="4"/>
  <c r="T3525" i="4"/>
  <c r="S3525" i="4"/>
  <c r="R3525" i="4"/>
  <c r="Q3525" i="4"/>
  <c r="P3525" i="4"/>
  <c r="O3525" i="4"/>
  <c r="N3525" i="4"/>
  <c r="M3525" i="4"/>
  <c r="U3524" i="4"/>
  <c r="T3524" i="4"/>
  <c r="S3524" i="4"/>
  <c r="R3524" i="4"/>
  <c r="Q3524" i="4"/>
  <c r="P3524" i="4"/>
  <c r="O3524" i="4"/>
  <c r="N3524" i="4"/>
  <c r="M3524" i="4"/>
  <c r="U3523" i="4"/>
  <c r="T3523" i="4"/>
  <c r="S3523" i="4"/>
  <c r="R3523" i="4"/>
  <c r="Q3523" i="4"/>
  <c r="P3523" i="4"/>
  <c r="O3523" i="4"/>
  <c r="N3523" i="4"/>
  <c r="M3523" i="4"/>
  <c r="U3522" i="4"/>
  <c r="T3522" i="4"/>
  <c r="S3522" i="4"/>
  <c r="R3522" i="4"/>
  <c r="Q3522" i="4"/>
  <c r="P3522" i="4"/>
  <c r="O3522" i="4"/>
  <c r="N3522" i="4"/>
  <c r="M3522" i="4"/>
  <c r="U3521" i="4"/>
  <c r="T3521" i="4"/>
  <c r="S3521" i="4"/>
  <c r="R3521" i="4"/>
  <c r="Q3521" i="4"/>
  <c r="P3521" i="4"/>
  <c r="O3521" i="4"/>
  <c r="N3521" i="4"/>
  <c r="M3521" i="4"/>
  <c r="U3520" i="4"/>
  <c r="T3520" i="4"/>
  <c r="S3520" i="4"/>
  <c r="R3520" i="4"/>
  <c r="Q3520" i="4"/>
  <c r="P3520" i="4"/>
  <c r="O3520" i="4"/>
  <c r="N3520" i="4"/>
  <c r="M3520" i="4"/>
  <c r="U3519" i="4"/>
  <c r="T3519" i="4"/>
  <c r="S3519" i="4"/>
  <c r="R3519" i="4"/>
  <c r="Q3519" i="4"/>
  <c r="P3519" i="4"/>
  <c r="O3519" i="4"/>
  <c r="N3519" i="4"/>
  <c r="M3519" i="4"/>
  <c r="U3518" i="4"/>
  <c r="T3518" i="4"/>
  <c r="S3518" i="4"/>
  <c r="R3518" i="4"/>
  <c r="Q3518" i="4"/>
  <c r="P3518" i="4"/>
  <c r="O3518" i="4"/>
  <c r="N3518" i="4"/>
  <c r="M3518" i="4"/>
  <c r="U3517" i="4"/>
  <c r="T3517" i="4"/>
  <c r="S3517" i="4"/>
  <c r="R3517" i="4"/>
  <c r="Q3517" i="4"/>
  <c r="P3517" i="4"/>
  <c r="O3517" i="4"/>
  <c r="N3517" i="4"/>
  <c r="M3517" i="4"/>
  <c r="U3516" i="4"/>
  <c r="T3516" i="4"/>
  <c r="S3516" i="4"/>
  <c r="R3516" i="4"/>
  <c r="Q3516" i="4"/>
  <c r="P3516" i="4"/>
  <c r="O3516" i="4"/>
  <c r="N3516" i="4"/>
  <c r="M3516" i="4"/>
  <c r="U3515" i="4"/>
  <c r="T3515" i="4"/>
  <c r="S3515" i="4"/>
  <c r="R3515" i="4"/>
  <c r="Q3515" i="4"/>
  <c r="P3515" i="4"/>
  <c r="O3515" i="4"/>
  <c r="N3515" i="4"/>
  <c r="M3515" i="4"/>
  <c r="U3514" i="4"/>
  <c r="T3514" i="4"/>
  <c r="S3514" i="4"/>
  <c r="R3514" i="4"/>
  <c r="Q3514" i="4"/>
  <c r="P3514" i="4"/>
  <c r="O3514" i="4"/>
  <c r="N3514" i="4"/>
  <c r="M3514" i="4"/>
  <c r="U3513" i="4"/>
  <c r="T3513" i="4"/>
  <c r="S3513" i="4"/>
  <c r="R3513" i="4"/>
  <c r="Q3513" i="4"/>
  <c r="P3513" i="4"/>
  <c r="O3513" i="4"/>
  <c r="N3513" i="4"/>
  <c r="M3513" i="4"/>
  <c r="U3512" i="4"/>
  <c r="T3512" i="4"/>
  <c r="S3512" i="4"/>
  <c r="R3512" i="4"/>
  <c r="Q3512" i="4"/>
  <c r="P3512" i="4"/>
  <c r="O3512" i="4"/>
  <c r="N3512" i="4"/>
  <c r="M3512" i="4"/>
  <c r="U3511" i="4"/>
  <c r="T3511" i="4"/>
  <c r="S3511" i="4"/>
  <c r="R3511" i="4"/>
  <c r="Q3511" i="4"/>
  <c r="P3511" i="4"/>
  <c r="O3511" i="4"/>
  <c r="N3511" i="4"/>
  <c r="M3511" i="4"/>
  <c r="U3510" i="4"/>
  <c r="T3510" i="4"/>
  <c r="S3510" i="4"/>
  <c r="R3510" i="4"/>
  <c r="Q3510" i="4"/>
  <c r="P3510" i="4"/>
  <c r="O3510" i="4"/>
  <c r="N3510" i="4"/>
  <c r="M3510" i="4"/>
  <c r="U3509" i="4"/>
  <c r="T3509" i="4"/>
  <c r="S3509" i="4"/>
  <c r="R3509" i="4"/>
  <c r="Q3509" i="4"/>
  <c r="P3509" i="4"/>
  <c r="O3509" i="4"/>
  <c r="N3509" i="4"/>
  <c r="M3509" i="4"/>
  <c r="U3508" i="4"/>
  <c r="T3508" i="4"/>
  <c r="S3508" i="4"/>
  <c r="R3508" i="4"/>
  <c r="Q3508" i="4"/>
  <c r="P3508" i="4"/>
  <c r="O3508" i="4"/>
  <c r="N3508" i="4"/>
  <c r="M3508" i="4"/>
  <c r="U3507" i="4"/>
  <c r="T3507" i="4"/>
  <c r="S3507" i="4"/>
  <c r="R3507" i="4"/>
  <c r="Q3507" i="4"/>
  <c r="P3507" i="4"/>
  <c r="O3507" i="4"/>
  <c r="N3507" i="4"/>
  <c r="M3507" i="4"/>
  <c r="U3506" i="4"/>
  <c r="T3506" i="4"/>
  <c r="S3506" i="4"/>
  <c r="R3506" i="4"/>
  <c r="Q3506" i="4"/>
  <c r="P3506" i="4"/>
  <c r="O3506" i="4"/>
  <c r="N3506" i="4"/>
  <c r="M3506" i="4"/>
  <c r="U3505" i="4"/>
  <c r="T3505" i="4"/>
  <c r="S3505" i="4"/>
  <c r="R3505" i="4"/>
  <c r="Q3505" i="4"/>
  <c r="P3505" i="4"/>
  <c r="O3505" i="4"/>
  <c r="N3505" i="4"/>
  <c r="M3505" i="4"/>
  <c r="U3504" i="4"/>
  <c r="T3504" i="4"/>
  <c r="S3504" i="4"/>
  <c r="R3504" i="4"/>
  <c r="Q3504" i="4"/>
  <c r="P3504" i="4"/>
  <c r="O3504" i="4"/>
  <c r="N3504" i="4"/>
  <c r="M3504" i="4"/>
  <c r="U3503" i="4"/>
  <c r="T3503" i="4"/>
  <c r="S3503" i="4"/>
  <c r="R3503" i="4"/>
  <c r="Q3503" i="4"/>
  <c r="P3503" i="4"/>
  <c r="O3503" i="4"/>
  <c r="N3503" i="4"/>
  <c r="M3503" i="4"/>
  <c r="U3502" i="4"/>
  <c r="T3502" i="4"/>
  <c r="S3502" i="4"/>
  <c r="R3502" i="4"/>
  <c r="Q3502" i="4"/>
  <c r="P3502" i="4"/>
  <c r="O3502" i="4"/>
  <c r="N3502" i="4"/>
  <c r="M3502" i="4"/>
  <c r="U3501" i="4"/>
  <c r="T3501" i="4"/>
  <c r="S3501" i="4"/>
  <c r="R3501" i="4"/>
  <c r="Q3501" i="4"/>
  <c r="P3501" i="4"/>
  <c r="O3501" i="4"/>
  <c r="N3501" i="4"/>
  <c r="M3501" i="4"/>
  <c r="U3500" i="4"/>
  <c r="T3500" i="4"/>
  <c r="S3500" i="4"/>
  <c r="R3500" i="4"/>
  <c r="Q3500" i="4"/>
  <c r="P3500" i="4"/>
  <c r="O3500" i="4"/>
  <c r="N3500" i="4"/>
  <c r="M3500" i="4"/>
  <c r="U3499" i="4"/>
  <c r="T3499" i="4"/>
  <c r="S3499" i="4"/>
  <c r="R3499" i="4"/>
  <c r="Q3499" i="4"/>
  <c r="P3499" i="4"/>
  <c r="O3499" i="4"/>
  <c r="N3499" i="4"/>
  <c r="M3499" i="4"/>
  <c r="U3498" i="4"/>
  <c r="T3498" i="4"/>
  <c r="S3498" i="4"/>
  <c r="R3498" i="4"/>
  <c r="Q3498" i="4"/>
  <c r="P3498" i="4"/>
  <c r="O3498" i="4"/>
  <c r="N3498" i="4"/>
  <c r="M3498" i="4"/>
  <c r="U3497" i="4"/>
  <c r="T3497" i="4"/>
  <c r="S3497" i="4"/>
  <c r="R3497" i="4"/>
  <c r="Q3497" i="4"/>
  <c r="P3497" i="4"/>
  <c r="O3497" i="4"/>
  <c r="N3497" i="4"/>
  <c r="M3497" i="4"/>
  <c r="U3496" i="4"/>
  <c r="T3496" i="4"/>
  <c r="S3496" i="4"/>
  <c r="R3496" i="4"/>
  <c r="Q3496" i="4"/>
  <c r="P3496" i="4"/>
  <c r="O3496" i="4"/>
  <c r="N3496" i="4"/>
  <c r="M3496" i="4"/>
  <c r="U3495" i="4"/>
  <c r="T3495" i="4"/>
  <c r="S3495" i="4"/>
  <c r="R3495" i="4"/>
  <c r="Q3495" i="4"/>
  <c r="P3495" i="4"/>
  <c r="O3495" i="4"/>
  <c r="N3495" i="4"/>
  <c r="M3495" i="4"/>
  <c r="U3494" i="4"/>
  <c r="T3494" i="4"/>
  <c r="S3494" i="4"/>
  <c r="R3494" i="4"/>
  <c r="Q3494" i="4"/>
  <c r="P3494" i="4"/>
  <c r="O3494" i="4"/>
  <c r="N3494" i="4"/>
  <c r="M3494" i="4"/>
  <c r="U3493" i="4"/>
  <c r="T3493" i="4"/>
  <c r="S3493" i="4"/>
  <c r="R3493" i="4"/>
  <c r="Q3493" i="4"/>
  <c r="P3493" i="4"/>
  <c r="O3493" i="4"/>
  <c r="N3493" i="4"/>
  <c r="M3493" i="4"/>
  <c r="U3492" i="4"/>
  <c r="T3492" i="4"/>
  <c r="S3492" i="4"/>
  <c r="R3492" i="4"/>
  <c r="Q3492" i="4"/>
  <c r="P3492" i="4"/>
  <c r="O3492" i="4"/>
  <c r="N3492" i="4"/>
  <c r="M3492" i="4"/>
  <c r="U3491" i="4"/>
  <c r="T3491" i="4"/>
  <c r="S3491" i="4"/>
  <c r="R3491" i="4"/>
  <c r="Q3491" i="4"/>
  <c r="P3491" i="4"/>
  <c r="O3491" i="4"/>
  <c r="N3491" i="4"/>
  <c r="M3491" i="4"/>
  <c r="U3490" i="4"/>
  <c r="T3490" i="4"/>
  <c r="S3490" i="4"/>
  <c r="R3490" i="4"/>
  <c r="Q3490" i="4"/>
  <c r="P3490" i="4"/>
  <c r="O3490" i="4"/>
  <c r="N3490" i="4"/>
  <c r="M3490" i="4"/>
  <c r="U3489" i="4"/>
  <c r="T3489" i="4"/>
  <c r="S3489" i="4"/>
  <c r="R3489" i="4"/>
  <c r="Q3489" i="4"/>
  <c r="P3489" i="4"/>
  <c r="O3489" i="4"/>
  <c r="N3489" i="4"/>
  <c r="M3489" i="4"/>
  <c r="U3488" i="4"/>
  <c r="T3488" i="4"/>
  <c r="S3488" i="4"/>
  <c r="R3488" i="4"/>
  <c r="Q3488" i="4"/>
  <c r="P3488" i="4"/>
  <c r="O3488" i="4"/>
  <c r="N3488" i="4"/>
  <c r="M3488" i="4"/>
  <c r="U3487" i="4"/>
  <c r="T3487" i="4"/>
  <c r="S3487" i="4"/>
  <c r="R3487" i="4"/>
  <c r="Q3487" i="4"/>
  <c r="P3487" i="4"/>
  <c r="O3487" i="4"/>
  <c r="N3487" i="4"/>
  <c r="M3487" i="4"/>
  <c r="U3486" i="4"/>
  <c r="T3486" i="4"/>
  <c r="S3486" i="4"/>
  <c r="R3486" i="4"/>
  <c r="Q3486" i="4"/>
  <c r="P3486" i="4"/>
  <c r="O3486" i="4"/>
  <c r="N3486" i="4"/>
  <c r="M3486" i="4"/>
  <c r="U3485" i="4"/>
  <c r="T3485" i="4"/>
  <c r="S3485" i="4"/>
  <c r="R3485" i="4"/>
  <c r="Q3485" i="4"/>
  <c r="P3485" i="4"/>
  <c r="O3485" i="4"/>
  <c r="N3485" i="4"/>
  <c r="M3485" i="4"/>
  <c r="U3484" i="4"/>
  <c r="T3484" i="4"/>
  <c r="S3484" i="4"/>
  <c r="R3484" i="4"/>
  <c r="Q3484" i="4"/>
  <c r="P3484" i="4"/>
  <c r="O3484" i="4"/>
  <c r="N3484" i="4"/>
  <c r="M3484" i="4"/>
  <c r="U3483" i="4"/>
  <c r="T3483" i="4"/>
  <c r="S3483" i="4"/>
  <c r="R3483" i="4"/>
  <c r="Q3483" i="4"/>
  <c r="P3483" i="4"/>
  <c r="O3483" i="4"/>
  <c r="N3483" i="4"/>
  <c r="M3483" i="4"/>
  <c r="U3482" i="4"/>
  <c r="T3482" i="4"/>
  <c r="S3482" i="4"/>
  <c r="R3482" i="4"/>
  <c r="Q3482" i="4"/>
  <c r="P3482" i="4"/>
  <c r="O3482" i="4"/>
  <c r="N3482" i="4"/>
  <c r="M3482" i="4"/>
  <c r="U3481" i="4"/>
  <c r="T3481" i="4"/>
  <c r="S3481" i="4"/>
  <c r="R3481" i="4"/>
  <c r="Q3481" i="4"/>
  <c r="P3481" i="4"/>
  <c r="O3481" i="4"/>
  <c r="N3481" i="4"/>
  <c r="M3481" i="4"/>
  <c r="U3480" i="4"/>
  <c r="T3480" i="4"/>
  <c r="S3480" i="4"/>
  <c r="R3480" i="4"/>
  <c r="Q3480" i="4"/>
  <c r="P3480" i="4"/>
  <c r="O3480" i="4"/>
  <c r="N3480" i="4"/>
  <c r="M3480" i="4"/>
  <c r="U3479" i="4"/>
  <c r="T3479" i="4"/>
  <c r="S3479" i="4"/>
  <c r="R3479" i="4"/>
  <c r="Q3479" i="4"/>
  <c r="P3479" i="4"/>
  <c r="O3479" i="4"/>
  <c r="N3479" i="4"/>
  <c r="M3479" i="4"/>
  <c r="U3478" i="4"/>
  <c r="T3478" i="4"/>
  <c r="S3478" i="4"/>
  <c r="R3478" i="4"/>
  <c r="Q3478" i="4"/>
  <c r="P3478" i="4"/>
  <c r="O3478" i="4"/>
  <c r="N3478" i="4"/>
  <c r="M3478" i="4"/>
  <c r="U3477" i="4"/>
  <c r="T3477" i="4"/>
  <c r="S3477" i="4"/>
  <c r="R3477" i="4"/>
  <c r="Q3477" i="4"/>
  <c r="P3477" i="4"/>
  <c r="O3477" i="4"/>
  <c r="N3477" i="4"/>
  <c r="M3477" i="4"/>
  <c r="U3476" i="4"/>
  <c r="T3476" i="4"/>
  <c r="S3476" i="4"/>
  <c r="R3476" i="4"/>
  <c r="Q3476" i="4"/>
  <c r="P3476" i="4"/>
  <c r="O3476" i="4"/>
  <c r="N3476" i="4"/>
  <c r="M3476" i="4"/>
  <c r="U3475" i="4"/>
  <c r="T3475" i="4"/>
  <c r="S3475" i="4"/>
  <c r="R3475" i="4"/>
  <c r="Q3475" i="4"/>
  <c r="P3475" i="4"/>
  <c r="O3475" i="4"/>
  <c r="N3475" i="4"/>
  <c r="M3475" i="4"/>
  <c r="U3474" i="4"/>
  <c r="T3474" i="4"/>
  <c r="S3474" i="4"/>
  <c r="R3474" i="4"/>
  <c r="Q3474" i="4"/>
  <c r="P3474" i="4"/>
  <c r="O3474" i="4"/>
  <c r="N3474" i="4"/>
  <c r="M3474" i="4"/>
  <c r="U3473" i="4"/>
  <c r="T3473" i="4"/>
  <c r="S3473" i="4"/>
  <c r="R3473" i="4"/>
  <c r="Q3473" i="4"/>
  <c r="P3473" i="4"/>
  <c r="O3473" i="4"/>
  <c r="N3473" i="4"/>
  <c r="M3473" i="4"/>
  <c r="U3472" i="4"/>
  <c r="T3472" i="4"/>
  <c r="S3472" i="4"/>
  <c r="R3472" i="4"/>
  <c r="Q3472" i="4"/>
  <c r="P3472" i="4"/>
  <c r="O3472" i="4"/>
  <c r="N3472" i="4"/>
  <c r="M3472" i="4"/>
  <c r="U3471" i="4"/>
  <c r="T3471" i="4"/>
  <c r="S3471" i="4"/>
  <c r="R3471" i="4"/>
  <c r="Q3471" i="4"/>
  <c r="P3471" i="4"/>
  <c r="O3471" i="4"/>
  <c r="N3471" i="4"/>
  <c r="M3471" i="4"/>
  <c r="U3470" i="4"/>
  <c r="T3470" i="4"/>
  <c r="S3470" i="4"/>
  <c r="R3470" i="4"/>
  <c r="Q3470" i="4"/>
  <c r="P3470" i="4"/>
  <c r="O3470" i="4"/>
  <c r="N3470" i="4"/>
  <c r="M3470" i="4"/>
  <c r="U3469" i="4"/>
  <c r="T3469" i="4"/>
  <c r="S3469" i="4"/>
  <c r="R3469" i="4"/>
  <c r="Q3469" i="4"/>
  <c r="P3469" i="4"/>
  <c r="O3469" i="4"/>
  <c r="N3469" i="4"/>
  <c r="M3469" i="4"/>
  <c r="U3468" i="4"/>
  <c r="T3468" i="4"/>
  <c r="S3468" i="4"/>
  <c r="R3468" i="4"/>
  <c r="Q3468" i="4"/>
  <c r="P3468" i="4"/>
  <c r="O3468" i="4"/>
  <c r="N3468" i="4"/>
  <c r="M3468" i="4"/>
  <c r="U3467" i="4"/>
  <c r="T3467" i="4"/>
  <c r="S3467" i="4"/>
  <c r="R3467" i="4"/>
  <c r="Q3467" i="4"/>
  <c r="P3467" i="4"/>
  <c r="O3467" i="4"/>
  <c r="N3467" i="4"/>
  <c r="M3467" i="4"/>
  <c r="U3466" i="4"/>
  <c r="T3466" i="4"/>
  <c r="S3466" i="4"/>
  <c r="R3466" i="4"/>
  <c r="Q3466" i="4"/>
  <c r="P3466" i="4"/>
  <c r="O3466" i="4"/>
  <c r="N3466" i="4"/>
  <c r="M3466" i="4"/>
  <c r="U3465" i="4"/>
  <c r="T3465" i="4"/>
  <c r="S3465" i="4"/>
  <c r="R3465" i="4"/>
  <c r="Q3465" i="4"/>
  <c r="P3465" i="4"/>
  <c r="O3465" i="4"/>
  <c r="N3465" i="4"/>
  <c r="M3465" i="4"/>
  <c r="U3464" i="4"/>
  <c r="T3464" i="4"/>
  <c r="S3464" i="4"/>
  <c r="R3464" i="4"/>
  <c r="Q3464" i="4"/>
  <c r="P3464" i="4"/>
  <c r="O3464" i="4"/>
  <c r="N3464" i="4"/>
  <c r="M3464" i="4"/>
  <c r="U3463" i="4"/>
  <c r="T3463" i="4"/>
  <c r="S3463" i="4"/>
  <c r="R3463" i="4"/>
  <c r="Q3463" i="4"/>
  <c r="P3463" i="4"/>
  <c r="O3463" i="4"/>
  <c r="N3463" i="4"/>
  <c r="M3463" i="4"/>
  <c r="U3462" i="4"/>
  <c r="T3462" i="4"/>
  <c r="S3462" i="4"/>
  <c r="R3462" i="4"/>
  <c r="Q3462" i="4"/>
  <c r="P3462" i="4"/>
  <c r="O3462" i="4"/>
  <c r="N3462" i="4"/>
  <c r="M3462" i="4"/>
  <c r="U3461" i="4"/>
  <c r="T3461" i="4"/>
  <c r="S3461" i="4"/>
  <c r="R3461" i="4"/>
  <c r="Q3461" i="4"/>
  <c r="P3461" i="4"/>
  <c r="O3461" i="4"/>
  <c r="N3461" i="4"/>
  <c r="M3461" i="4"/>
  <c r="U3460" i="4"/>
  <c r="T3460" i="4"/>
  <c r="S3460" i="4"/>
  <c r="R3460" i="4"/>
  <c r="Q3460" i="4"/>
  <c r="P3460" i="4"/>
  <c r="O3460" i="4"/>
  <c r="N3460" i="4"/>
  <c r="M3460" i="4"/>
  <c r="U3459" i="4"/>
  <c r="T3459" i="4"/>
  <c r="S3459" i="4"/>
  <c r="R3459" i="4"/>
  <c r="Q3459" i="4"/>
  <c r="P3459" i="4"/>
  <c r="O3459" i="4"/>
  <c r="N3459" i="4"/>
  <c r="M3459" i="4"/>
  <c r="U3458" i="4"/>
  <c r="T3458" i="4"/>
  <c r="S3458" i="4"/>
  <c r="R3458" i="4"/>
  <c r="Q3458" i="4"/>
  <c r="P3458" i="4"/>
  <c r="O3458" i="4"/>
  <c r="N3458" i="4"/>
  <c r="M3458" i="4"/>
  <c r="U3457" i="4"/>
  <c r="T3457" i="4"/>
  <c r="S3457" i="4"/>
  <c r="R3457" i="4"/>
  <c r="Q3457" i="4"/>
  <c r="P3457" i="4"/>
  <c r="O3457" i="4"/>
  <c r="N3457" i="4"/>
  <c r="M3457" i="4"/>
  <c r="U3456" i="4"/>
  <c r="T3456" i="4"/>
  <c r="S3456" i="4"/>
  <c r="R3456" i="4"/>
  <c r="Q3456" i="4"/>
  <c r="P3456" i="4"/>
  <c r="O3456" i="4"/>
  <c r="N3456" i="4"/>
  <c r="M3456" i="4"/>
  <c r="U3455" i="4"/>
  <c r="T3455" i="4"/>
  <c r="S3455" i="4"/>
  <c r="R3455" i="4"/>
  <c r="Q3455" i="4"/>
  <c r="P3455" i="4"/>
  <c r="O3455" i="4"/>
  <c r="N3455" i="4"/>
  <c r="M3455" i="4"/>
  <c r="U3454" i="4"/>
  <c r="T3454" i="4"/>
  <c r="S3454" i="4"/>
  <c r="R3454" i="4"/>
  <c r="Q3454" i="4"/>
  <c r="P3454" i="4"/>
  <c r="O3454" i="4"/>
  <c r="N3454" i="4"/>
  <c r="M3454" i="4"/>
  <c r="U3453" i="4"/>
  <c r="T3453" i="4"/>
  <c r="S3453" i="4"/>
  <c r="R3453" i="4"/>
  <c r="Q3453" i="4"/>
  <c r="P3453" i="4"/>
  <c r="O3453" i="4"/>
  <c r="N3453" i="4"/>
  <c r="M3453" i="4"/>
  <c r="U3452" i="4"/>
  <c r="T3452" i="4"/>
  <c r="S3452" i="4"/>
  <c r="R3452" i="4"/>
  <c r="Q3452" i="4"/>
  <c r="P3452" i="4"/>
  <c r="O3452" i="4"/>
  <c r="N3452" i="4"/>
  <c r="M3452" i="4"/>
  <c r="U3451" i="4"/>
  <c r="T3451" i="4"/>
  <c r="S3451" i="4"/>
  <c r="R3451" i="4"/>
  <c r="Q3451" i="4"/>
  <c r="P3451" i="4"/>
  <c r="O3451" i="4"/>
  <c r="N3451" i="4"/>
  <c r="M3451" i="4"/>
  <c r="U3450" i="4"/>
  <c r="T3450" i="4"/>
  <c r="S3450" i="4"/>
  <c r="R3450" i="4"/>
  <c r="Q3450" i="4"/>
  <c r="P3450" i="4"/>
  <c r="O3450" i="4"/>
  <c r="N3450" i="4"/>
  <c r="M3450" i="4"/>
  <c r="U3449" i="4"/>
  <c r="T3449" i="4"/>
  <c r="S3449" i="4"/>
  <c r="R3449" i="4"/>
  <c r="Q3449" i="4"/>
  <c r="P3449" i="4"/>
  <c r="O3449" i="4"/>
  <c r="N3449" i="4"/>
  <c r="M3449" i="4"/>
  <c r="U3448" i="4"/>
  <c r="T3448" i="4"/>
  <c r="S3448" i="4"/>
  <c r="R3448" i="4"/>
  <c r="Q3448" i="4"/>
  <c r="P3448" i="4"/>
  <c r="O3448" i="4"/>
  <c r="N3448" i="4"/>
  <c r="M3448" i="4"/>
  <c r="U3447" i="4"/>
  <c r="T3447" i="4"/>
  <c r="S3447" i="4"/>
  <c r="R3447" i="4"/>
  <c r="Q3447" i="4"/>
  <c r="P3447" i="4"/>
  <c r="O3447" i="4"/>
  <c r="N3447" i="4"/>
  <c r="M3447" i="4"/>
  <c r="U3446" i="4"/>
  <c r="T3446" i="4"/>
  <c r="S3446" i="4"/>
  <c r="R3446" i="4"/>
  <c r="Q3446" i="4"/>
  <c r="P3446" i="4"/>
  <c r="O3446" i="4"/>
  <c r="N3446" i="4"/>
  <c r="M3446" i="4"/>
  <c r="U3445" i="4"/>
  <c r="T3445" i="4"/>
  <c r="S3445" i="4"/>
  <c r="R3445" i="4"/>
  <c r="Q3445" i="4"/>
  <c r="P3445" i="4"/>
  <c r="O3445" i="4"/>
  <c r="N3445" i="4"/>
  <c r="M3445" i="4"/>
  <c r="U3444" i="4"/>
  <c r="T3444" i="4"/>
  <c r="S3444" i="4"/>
  <c r="R3444" i="4"/>
  <c r="Q3444" i="4"/>
  <c r="P3444" i="4"/>
  <c r="O3444" i="4"/>
  <c r="N3444" i="4"/>
  <c r="M3444" i="4"/>
  <c r="U3443" i="4"/>
  <c r="T3443" i="4"/>
  <c r="S3443" i="4"/>
  <c r="R3443" i="4"/>
  <c r="Q3443" i="4"/>
  <c r="P3443" i="4"/>
  <c r="O3443" i="4"/>
  <c r="N3443" i="4"/>
  <c r="M3443" i="4"/>
  <c r="U3442" i="4"/>
  <c r="T3442" i="4"/>
  <c r="S3442" i="4"/>
  <c r="R3442" i="4"/>
  <c r="Q3442" i="4"/>
  <c r="P3442" i="4"/>
  <c r="O3442" i="4"/>
  <c r="N3442" i="4"/>
  <c r="M3442" i="4"/>
  <c r="U3441" i="4"/>
  <c r="T3441" i="4"/>
  <c r="S3441" i="4"/>
  <c r="R3441" i="4"/>
  <c r="Q3441" i="4"/>
  <c r="P3441" i="4"/>
  <c r="O3441" i="4"/>
  <c r="N3441" i="4"/>
  <c r="M3441" i="4"/>
  <c r="U3440" i="4"/>
  <c r="T3440" i="4"/>
  <c r="S3440" i="4"/>
  <c r="R3440" i="4"/>
  <c r="Q3440" i="4"/>
  <c r="P3440" i="4"/>
  <c r="O3440" i="4"/>
  <c r="N3440" i="4"/>
  <c r="M3440" i="4"/>
  <c r="U3439" i="4"/>
  <c r="T3439" i="4"/>
  <c r="S3439" i="4"/>
  <c r="R3439" i="4"/>
  <c r="Q3439" i="4"/>
  <c r="P3439" i="4"/>
  <c r="O3439" i="4"/>
  <c r="N3439" i="4"/>
  <c r="M3439" i="4"/>
  <c r="U3438" i="4"/>
  <c r="T3438" i="4"/>
  <c r="S3438" i="4"/>
  <c r="R3438" i="4"/>
  <c r="Q3438" i="4"/>
  <c r="P3438" i="4"/>
  <c r="O3438" i="4"/>
  <c r="N3438" i="4"/>
  <c r="M3438" i="4"/>
  <c r="U3437" i="4"/>
  <c r="T3437" i="4"/>
  <c r="S3437" i="4"/>
  <c r="R3437" i="4"/>
  <c r="Q3437" i="4"/>
  <c r="P3437" i="4"/>
  <c r="O3437" i="4"/>
  <c r="N3437" i="4"/>
  <c r="M3437" i="4"/>
  <c r="U3436" i="4"/>
  <c r="T3436" i="4"/>
  <c r="S3436" i="4"/>
  <c r="R3436" i="4"/>
  <c r="Q3436" i="4"/>
  <c r="P3436" i="4"/>
  <c r="O3436" i="4"/>
  <c r="N3436" i="4"/>
  <c r="M3436" i="4"/>
  <c r="U3435" i="4"/>
  <c r="T3435" i="4"/>
  <c r="S3435" i="4"/>
  <c r="R3435" i="4"/>
  <c r="Q3435" i="4"/>
  <c r="P3435" i="4"/>
  <c r="O3435" i="4"/>
  <c r="N3435" i="4"/>
  <c r="M3435" i="4"/>
  <c r="U3434" i="4"/>
  <c r="T3434" i="4"/>
  <c r="S3434" i="4"/>
  <c r="R3434" i="4"/>
  <c r="Q3434" i="4"/>
  <c r="P3434" i="4"/>
  <c r="O3434" i="4"/>
  <c r="N3434" i="4"/>
  <c r="M3434" i="4"/>
  <c r="U3433" i="4"/>
  <c r="T3433" i="4"/>
  <c r="S3433" i="4"/>
  <c r="R3433" i="4"/>
  <c r="Q3433" i="4"/>
  <c r="P3433" i="4"/>
  <c r="O3433" i="4"/>
  <c r="N3433" i="4"/>
  <c r="M3433" i="4"/>
  <c r="U3432" i="4"/>
  <c r="T3432" i="4"/>
  <c r="S3432" i="4"/>
  <c r="R3432" i="4"/>
  <c r="Q3432" i="4"/>
  <c r="P3432" i="4"/>
  <c r="O3432" i="4"/>
  <c r="N3432" i="4"/>
  <c r="M3432" i="4"/>
  <c r="U3431" i="4"/>
  <c r="T3431" i="4"/>
  <c r="S3431" i="4"/>
  <c r="R3431" i="4"/>
  <c r="Q3431" i="4"/>
  <c r="P3431" i="4"/>
  <c r="O3431" i="4"/>
  <c r="N3431" i="4"/>
  <c r="M3431" i="4"/>
  <c r="U3430" i="4"/>
  <c r="T3430" i="4"/>
  <c r="S3430" i="4"/>
  <c r="R3430" i="4"/>
  <c r="Q3430" i="4"/>
  <c r="P3430" i="4"/>
  <c r="O3430" i="4"/>
  <c r="N3430" i="4"/>
  <c r="M3430" i="4"/>
  <c r="U3429" i="4"/>
  <c r="T3429" i="4"/>
  <c r="S3429" i="4"/>
  <c r="R3429" i="4"/>
  <c r="Q3429" i="4"/>
  <c r="P3429" i="4"/>
  <c r="O3429" i="4"/>
  <c r="N3429" i="4"/>
  <c r="M3429" i="4"/>
  <c r="U3428" i="4"/>
  <c r="T3428" i="4"/>
  <c r="S3428" i="4"/>
  <c r="R3428" i="4"/>
  <c r="Q3428" i="4"/>
  <c r="P3428" i="4"/>
  <c r="O3428" i="4"/>
  <c r="N3428" i="4"/>
  <c r="M3428" i="4"/>
  <c r="U3427" i="4"/>
  <c r="T3427" i="4"/>
  <c r="S3427" i="4"/>
  <c r="R3427" i="4"/>
  <c r="Q3427" i="4"/>
  <c r="P3427" i="4"/>
  <c r="O3427" i="4"/>
  <c r="N3427" i="4"/>
  <c r="M3427" i="4"/>
  <c r="U3426" i="4"/>
  <c r="T3426" i="4"/>
  <c r="S3426" i="4"/>
  <c r="R3426" i="4"/>
  <c r="Q3426" i="4"/>
  <c r="P3426" i="4"/>
  <c r="O3426" i="4"/>
  <c r="N3426" i="4"/>
  <c r="M3426" i="4"/>
  <c r="U3425" i="4"/>
  <c r="T3425" i="4"/>
  <c r="S3425" i="4"/>
  <c r="R3425" i="4"/>
  <c r="Q3425" i="4"/>
  <c r="P3425" i="4"/>
  <c r="O3425" i="4"/>
  <c r="N3425" i="4"/>
  <c r="M3425" i="4"/>
  <c r="U3424" i="4"/>
  <c r="T3424" i="4"/>
  <c r="S3424" i="4"/>
  <c r="R3424" i="4"/>
  <c r="Q3424" i="4"/>
  <c r="P3424" i="4"/>
  <c r="O3424" i="4"/>
  <c r="N3424" i="4"/>
  <c r="M3424" i="4"/>
  <c r="U3423" i="4"/>
  <c r="T3423" i="4"/>
  <c r="S3423" i="4"/>
  <c r="R3423" i="4"/>
  <c r="Q3423" i="4"/>
  <c r="P3423" i="4"/>
  <c r="O3423" i="4"/>
  <c r="N3423" i="4"/>
  <c r="M3423" i="4"/>
  <c r="U3422" i="4"/>
  <c r="T3422" i="4"/>
  <c r="S3422" i="4"/>
  <c r="R3422" i="4"/>
  <c r="Q3422" i="4"/>
  <c r="P3422" i="4"/>
  <c r="O3422" i="4"/>
  <c r="N3422" i="4"/>
  <c r="M3422" i="4"/>
  <c r="U3421" i="4"/>
  <c r="T3421" i="4"/>
  <c r="S3421" i="4"/>
  <c r="R3421" i="4"/>
  <c r="Q3421" i="4"/>
  <c r="P3421" i="4"/>
  <c r="O3421" i="4"/>
  <c r="N3421" i="4"/>
  <c r="M3421" i="4"/>
  <c r="U3420" i="4"/>
  <c r="T3420" i="4"/>
  <c r="S3420" i="4"/>
  <c r="R3420" i="4"/>
  <c r="Q3420" i="4"/>
  <c r="P3420" i="4"/>
  <c r="O3420" i="4"/>
  <c r="N3420" i="4"/>
  <c r="M3420" i="4"/>
  <c r="U3419" i="4"/>
  <c r="T3419" i="4"/>
  <c r="S3419" i="4"/>
  <c r="R3419" i="4"/>
  <c r="Q3419" i="4"/>
  <c r="P3419" i="4"/>
  <c r="O3419" i="4"/>
  <c r="N3419" i="4"/>
  <c r="M3419" i="4"/>
  <c r="U3418" i="4"/>
  <c r="T3418" i="4"/>
  <c r="S3418" i="4"/>
  <c r="R3418" i="4"/>
  <c r="Q3418" i="4"/>
  <c r="P3418" i="4"/>
  <c r="O3418" i="4"/>
  <c r="N3418" i="4"/>
  <c r="M3418" i="4"/>
  <c r="U3417" i="4"/>
  <c r="T3417" i="4"/>
  <c r="S3417" i="4"/>
  <c r="R3417" i="4"/>
  <c r="Q3417" i="4"/>
  <c r="P3417" i="4"/>
  <c r="O3417" i="4"/>
  <c r="N3417" i="4"/>
  <c r="M3417" i="4"/>
  <c r="U3416" i="4"/>
  <c r="T3416" i="4"/>
  <c r="S3416" i="4"/>
  <c r="R3416" i="4"/>
  <c r="Q3416" i="4"/>
  <c r="P3416" i="4"/>
  <c r="O3416" i="4"/>
  <c r="N3416" i="4"/>
  <c r="M3416" i="4"/>
  <c r="U3415" i="4"/>
  <c r="T3415" i="4"/>
  <c r="S3415" i="4"/>
  <c r="R3415" i="4"/>
  <c r="Q3415" i="4"/>
  <c r="P3415" i="4"/>
  <c r="O3415" i="4"/>
  <c r="N3415" i="4"/>
  <c r="M3415" i="4"/>
  <c r="U3414" i="4"/>
  <c r="T3414" i="4"/>
  <c r="S3414" i="4"/>
  <c r="R3414" i="4"/>
  <c r="Q3414" i="4"/>
  <c r="P3414" i="4"/>
  <c r="O3414" i="4"/>
  <c r="N3414" i="4"/>
  <c r="M3414" i="4"/>
  <c r="U3413" i="4"/>
  <c r="T3413" i="4"/>
  <c r="S3413" i="4"/>
  <c r="R3413" i="4"/>
  <c r="Q3413" i="4"/>
  <c r="P3413" i="4"/>
  <c r="O3413" i="4"/>
  <c r="N3413" i="4"/>
  <c r="M3413" i="4"/>
  <c r="U3412" i="4"/>
  <c r="T3412" i="4"/>
  <c r="S3412" i="4"/>
  <c r="R3412" i="4"/>
  <c r="Q3412" i="4"/>
  <c r="P3412" i="4"/>
  <c r="O3412" i="4"/>
  <c r="N3412" i="4"/>
  <c r="M3412" i="4"/>
  <c r="U3411" i="4"/>
  <c r="T3411" i="4"/>
  <c r="S3411" i="4"/>
  <c r="R3411" i="4"/>
  <c r="Q3411" i="4"/>
  <c r="P3411" i="4"/>
  <c r="O3411" i="4"/>
  <c r="N3411" i="4"/>
  <c r="M3411" i="4"/>
  <c r="U3410" i="4"/>
  <c r="T3410" i="4"/>
  <c r="S3410" i="4"/>
  <c r="R3410" i="4"/>
  <c r="Q3410" i="4"/>
  <c r="P3410" i="4"/>
  <c r="O3410" i="4"/>
  <c r="N3410" i="4"/>
  <c r="M3410" i="4"/>
  <c r="U3409" i="4"/>
  <c r="T3409" i="4"/>
  <c r="S3409" i="4"/>
  <c r="R3409" i="4"/>
  <c r="Q3409" i="4"/>
  <c r="P3409" i="4"/>
  <c r="O3409" i="4"/>
  <c r="N3409" i="4"/>
  <c r="M3409" i="4"/>
  <c r="U3408" i="4"/>
  <c r="T3408" i="4"/>
  <c r="S3408" i="4"/>
  <c r="R3408" i="4"/>
  <c r="Q3408" i="4"/>
  <c r="P3408" i="4"/>
  <c r="O3408" i="4"/>
  <c r="N3408" i="4"/>
  <c r="M3408" i="4"/>
  <c r="U3407" i="4"/>
  <c r="T3407" i="4"/>
  <c r="S3407" i="4"/>
  <c r="R3407" i="4"/>
  <c r="Q3407" i="4"/>
  <c r="P3407" i="4"/>
  <c r="O3407" i="4"/>
  <c r="N3407" i="4"/>
  <c r="M3407" i="4"/>
  <c r="U3406" i="4"/>
  <c r="T3406" i="4"/>
  <c r="S3406" i="4"/>
  <c r="R3406" i="4"/>
  <c r="Q3406" i="4"/>
  <c r="P3406" i="4"/>
  <c r="O3406" i="4"/>
  <c r="N3406" i="4"/>
  <c r="M3406" i="4"/>
  <c r="U3405" i="4"/>
  <c r="T3405" i="4"/>
  <c r="S3405" i="4"/>
  <c r="R3405" i="4"/>
  <c r="Q3405" i="4"/>
  <c r="P3405" i="4"/>
  <c r="O3405" i="4"/>
  <c r="N3405" i="4"/>
  <c r="M3405" i="4"/>
  <c r="U3404" i="4"/>
  <c r="T3404" i="4"/>
  <c r="S3404" i="4"/>
  <c r="R3404" i="4"/>
  <c r="Q3404" i="4"/>
  <c r="P3404" i="4"/>
  <c r="O3404" i="4"/>
  <c r="N3404" i="4"/>
  <c r="M3404" i="4"/>
  <c r="U3403" i="4"/>
  <c r="T3403" i="4"/>
  <c r="S3403" i="4"/>
  <c r="R3403" i="4"/>
  <c r="Q3403" i="4"/>
  <c r="P3403" i="4"/>
  <c r="O3403" i="4"/>
  <c r="N3403" i="4"/>
  <c r="M3403" i="4"/>
  <c r="U3402" i="4"/>
  <c r="T3402" i="4"/>
  <c r="S3402" i="4"/>
  <c r="R3402" i="4"/>
  <c r="Q3402" i="4"/>
  <c r="P3402" i="4"/>
  <c r="O3402" i="4"/>
  <c r="N3402" i="4"/>
  <c r="M3402" i="4"/>
  <c r="U3401" i="4"/>
  <c r="T3401" i="4"/>
  <c r="S3401" i="4"/>
  <c r="R3401" i="4"/>
  <c r="Q3401" i="4"/>
  <c r="P3401" i="4"/>
  <c r="O3401" i="4"/>
  <c r="N3401" i="4"/>
  <c r="M3401" i="4"/>
  <c r="U3400" i="4"/>
  <c r="T3400" i="4"/>
  <c r="S3400" i="4"/>
  <c r="R3400" i="4"/>
  <c r="Q3400" i="4"/>
  <c r="P3400" i="4"/>
  <c r="O3400" i="4"/>
  <c r="N3400" i="4"/>
  <c r="M3400" i="4"/>
  <c r="U3399" i="4"/>
  <c r="T3399" i="4"/>
  <c r="S3399" i="4"/>
  <c r="R3399" i="4"/>
  <c r="Q3399" i="4"/>
  <c r="P3399" i="4"/>
  <c r="O3399" i="4"/>
  <c r="N3399" i="4"/>
  <c r="M3399" i="4"/>
  <c r="U3398" i="4"/>
  <c r="T3398" i="4"/>
  <c r="S3398" i="4"/>
  <c r="R3398" i="4"/>
  <c r="Q3398" i="4"/>
  <c r="P3398" i="4"/>
  <c r="O3398" i="4"/>
  <c r="N3398" i="4"/>
  <c r="M3398" i="4"/>
  <c r="U3397" i="4"/>
  <c r="T3397" i="4"/>
  <c r="S3397" i="4"/>
  <c r="R3397" i="4"/>
  <c r="Q3397" i="4"/>
  <c r="P3397" i="4"/>
  <c r="O3397" i="4"/>
  <c r="N3397" i="4"/>
  <c r="M3397" i="4"/>
  <c r="U3396" i="4"/>
  <c r="T3396" i="4"/>
  <c r="S3396" i="4"/>
  <c r="R3396" i="4"/>
  <c r="Q3396" i="4"/>
  <c r="P3396" i="4"/>
  <c r="O3396" i="4"/>
  <c r="N3396" i="4"/>
  <c r="M3396" i="4"/>
  <c r="U3395" i="4"/>
  <c r="T3395" i="4"/>
  <c r="S3395" i="4"/>
  <c r="R3395" i="4"/>
  <c r="Q3395" i="4"/>
  <c r="P3395" i="4"/>
  <c r="O3395" i="4"/>
  <c r="N3395" i="4"/>
  <c r="M3395" i="4"/>
  <c r="U3394" i="4"/>
  <c r="T3394" i="4"/>
  <c r="S3394" i="4"/>
  <c r="R3394" i="4"/>
  <c r="Q3394" i="4"/>
  <c r="P3394" i="4"/>
  <c r="O3394" i="4"/>
  <c r="N3394" i="4"/>
  <c r="M3394" i="4"/>
  <c r="U3393" i="4"/>
  <c r="T3393" i="4"/>
  <c r="S3393" i="4"/>
  <c r="R3393" i="4"/>
  <c r="Q3393" i="4"/>
  <c r="P3393" i="4"/>
  <c r="O3393" i="4"/>
  <c r="N3393" i="4"/>
  <c r="M3393" i="4"/>
  <c r="U3392" i="4"/>
  <c r="T3392" i="4"/>
  <c r="S3392" i="4"/>
  <c r="R3392" i="4"/>
  <c r="Q3392" i="4"/>
  <c r="P3392" i="4"/>
  <c r="O3392" i="4"/>
  <c r="N3392" i="4"/>
  <c r="M3392" i="4"/>
  <c r="U3391" i="4"/>
  <c r="T3391" i="4"/>
  <c r="S3391" i="4"/>
  <c r="R3391" i="4"/>
  <c r="Q3391" i="4"/>
  <c r="P3391" i="4"/>
  <c r="O3391" i="4"/>
  <c r="N3391" i="4"/>
  <c r="M3391" i="4"/>
  <c r="U3390" i="4"/>
  <c r="T3390" i="4"/>
  <c r="S3390" i="4"/>
  <c r="R3390" i="4"/>
  <c r="Q3390" i="4"/>
  <c r="P3390" i="4"/>
  <c r="O3390" i="4"/>
  <c r="N3390" i="4"/>
  <c r="M3390" i="4"/>
  <c r="U3389" i="4"/>
  <c r="T3389" i="4"/>
  <c r="S3389" i="4"/>
  <c r="R3389" i="4"/>
  <c r="Q3389" i="4"/>
  <c r="P3389" i="4"/>
  <c r="O3389" i="4"/>
  <c r="N3389" i="4"/>
  <c r="M3389" i="4"/>
  <c r="U3388" i="4"/>
  <c r="T3388" i="4"/>
  <c r="S3388" i="4"/>
  <c r="R3388" i="4"/>
  <c r="Q3388" i="4"/>
  <c r="P3388" i="4"/>
  <c r="O3388" i="4"/>
  <c r="N3388" i="4"/>
  <c r="M3388" i="4"/>
  <c r="U3387" i="4"/>
  <c r="T3387" i="4"/>
  <c r="S3387" i="4"/>
  <c r="R3387" i="4"/>
  <c r="Q3387" i="4"/>
  <c r="P3387" i="4"/>
  <c r="O3387" i="4"/>
  <c r="N3387" i="4"/>
  <c r="M3387" i="4"/>
  <c r="U3386" i="4"/>
  <c r="T3386" i="4"/>
  <c r="S3386" i="4"/>
  <c r="R3386" i="4"/>
  <c r="Q3386" i="4"/>
  <c r="P3386" i="4"/>
  <c r="O3386" i="4"/>
  <c r="N3386" i="4"/>
  <c r="M3386" i="4"/>
  <c r="U3385" i="4"/>
  <c r="T3385" i="4"/>
  <c r="S3385" i="4"/>
  <c r="R3385" i="4"/>
  <c r="Q3385" i="4"/>
  <c r="P3385" i="4"/>
  <c r="O3385" i="4"/>
  <c r="N3385" i="4"/>
  <c r="M3385" i="4"/>
  <c r="U3384" i="4"/>
  <c r="T3384" i="4"/>
  <c r="S3384" i="4"/>
  <c r="R3384" i="4"/>
  <c r="Q3384" i="4"/>
  <c r="P3384" i="4"/>
  <c r="O3384" i="4"/>
  <c r="N3384" i="4"/>
  <c r="M3384" i="4"/>
  <c r="U3383" i="4"/>
  <c r="T3383" i="4"/>
  <c r="S3383" i="4"/>
  <c r="R3383" i="4"/>
  <c r="Q3383" i="4"/>
  <c r="P3383" i="4"/>
  <c r="O3383" i="4"/>
  <c r="N3383" i="4"/>
  <c r="M3383" i="4"/>
  <c r="U3382" i="4"/>
  <c r="T3382" i="4"/>
  <c r="S3382" i="4"/>
  <c r="R3382" i="4"/>
  <c r="Q3382" i="4"/>
  <c r="P3382" i="4"/>
  <c r="O3382" i="4"/>
  <c r="N3382" i="4"/>
  <c r="M3382" i="4"/>
  <c r="U3381" i="4"/>
  <c r="T3381" i="4"/>
  <c r="S3381" i="4"/>
  <c r="R3381" i="4"/>
  <c r="Q3381" i="4"/>
  <c r="P3381" i="4"/>
  <c r="O3381" i="4"/>
  <c r="N3381" i="4"/>
  <c r="M3381" i="4"/>
  <c r="U3380" i="4"/>
  <c r="T3380" i="4"/>
  <c r="S3380" i="4"/>
  <c r="R3380" i="4"/>
  <c r="Q3380" i="4"/>
  <c r="P3380" i="4"/>
  <c r="O3380" i="4"/>
  <c r="N3380" i="4"/>
  <c r="M3380" i="4"/>
  <c r="U3379" i="4"/>
  <c r="T3379" i="4"/>
  <c r="S3379" i="4"/>
  <c r="R3379" i="4"/>
  <c r="Q3379" i="4"/>
  <c r="P3379" i="4"/>
  <c r="O3379" i="4"/>
  <c r="N3379" i="4"/>
  <c r="M3379" i="4"/>
  <c r="U3378" i="4"/>
  <c r="T3378" i="4"/>
  <c r="S3378" i="4"/>
  <c r="R3378" i="4"/>
  <c r="Q3378" i="4"/>
  <c r="P3378" i="4"/>
  <c r="O3378" i="4"/>
  <c r="N3378" i="4"/>
  <c r="M3378" i="4"/>
  <c r="U3377" i="4"/>
  <c r="T3377" i="4"/>
  <c r="S3377" i="4"/>
  <c r="R3377" i="4"/>
  <c r="Q3377" i="4"/>
  <c r="P3377" i="4"/>
  <c r="O3377" i="4"/>
  <c r="N3377" i="4"/>
  <c r="M3377" i="4"/>
  <c r="U3376" i="4"/>
  <c r="T3376" i="4"/>
  <c r="S3376" i="4"/>
  <c r="R3376" i="4"/>
  <c r="Q3376" i="4"/>
  <c r="P3376" i="4"/>
  <c r="O3376" i="4"/>
  <c r="N3376" i="4"/>
  <c r="M3376" i="4"/>
  <c r="U3375" i="4"/>
  <c r="T3375" i="4"/>
  <c r="S3375" i="4"/>
  <c r="R3375" i="4"/>
  <c r="Q3375" i="4"/>
  <c r="P3375" i="4"/>
  <c r="O3375" i="4"/>
  <c r="N3375" i="4"/>
  <c r="M3375" i="4"/>
  <c r="U3374" i="4"/>
  <c r="T3374" i="4"/>
  <c r="S3374" i="4"/>
  <c r="R3374" i="4"/>
  <c r="Q3374" i="4"/>
  <c r="P3374" i="4"/>
  <c r="O3374" i="4"/>
  <c r="N3374" i="4"/>
  <c r="M3374" i="4"/>
  <c r="U3373" i="4"/>
  <c r="T3373" i="4"/>
  <c r="S3373" i="4"/>
  <c r="R3373" i="4"/>
  <c r="Q3373" i="4"/>
  <c r="P3373" i="4"/>
  <c r="O3373" i="4"/>
  <c r="N3373" i="4"/>
  <c r="M3373" i="4"/>
  <c r="U3372" i="4"/>
  <c r="T3372" i="4"/>
  <c r="S3372" i="4"/>
  <c r="R3372" i="4"/>
  <c r="Q3372" i="4"/>
  <c r="P3372" i="4"/>
  <c r="O3372" i="4"/>
  <c r="N3372" i="4"/>
  <c r="M3372" i="4"/>
  <c r="U3371" i="4"/>
  <c r="T3371" i="4"/>
  <c r="S3371" i="4"/>
  <c r="R3371" i="4"/>
  <c r="Q3371" i="4"/>
  <c r="P3371" i="4"/>
  <c r="O3371" i="4"/>
  <c r="N3371" i="4"/>
  <c r="M3371" i="4"/>
  <c r="U3370" i="4"/>
  <c r="T3370" i="4"/>
  <c r="S3370" i="4"/>
  <c r="R3370" i="4"/>
  <c r="Q3370" i="4"/>
  <c r="P3370" i="4"/>
  <c r="O3370" i="4"/>
  <c r="N3370" i="4"/>
  <c r="M3370" i="4"/>
  <c r="U3369" i="4"/>
  <c r="T3369" i="4"/>
  <c r="S3369" i="4"/>
  <c r="R3369" i="4"/>
  <c r="Q3369" i="4"/>
  <c r="P3369" i="4"/>
  <c r="O3369" i="4"/>
  <c r="N3369" i="4"/>
  <c r="M3369" i="4"/>
  <c r="U3368" i="4"/>
  <c r="T3368" i="4"/>
  <c r="S3368" i="4"/>
  <c r="R3368" i="4"/>
  <c r="Q3368" i="4"/>
  <c r="P3368" i="4"/>
  <c r="O3368" i="4"/>
  <c r="N3368" i="4"/>
  <c r="M3368" i="4"/>
  <c r="U3367" i="4"/>
  <c r="T3367" i="4"/>
  <c r="S3367" i="4"/>
  <c r="R3367" i="4"/>
  <c r="Q3367" i="4"/>
  <c r="P3367" i="4"/>
  <c r="O3367" i="4"/>
  <c r="N3367" i="4"/>
  <c r="M3367" i="4"/>
  <c r="U3366" i="4"/>
  <c r="T3366" i="4"/>
  <c r="S3366" i="4"/>
  <c r="R3366" i="4"/>
  <c r="Q3366" i="4"/>
  <c r="P3366" i="4"/>
  <c r="O3366" i="4"/>
  <c r="N3366" i="4"/>
  <c r="M3366" i="4"/>
  <c r="U3365" i="4"/>
  <c r="T3365" i="4"/>
  <c r="S3365" i="4"/>
  <c r="R3365" i="4"/>
  <c r="Q3365" i="4"/>
  <c r="P3365" i="4"/>
  <c r="O3365" i="4"/>
  <c r="N3365" i="4"/>
  <c r="M3365" i="4"/>
  <c r="U3364" i="4"/>
  <c r="T3364" i="4"/>
  <c r="S3364" i="4"/>
  <c r="R3364" i="4"/>
  <c r="Q3364" i="4"/>
  <c r="P3364" i="4"/>
  <c r="O3364" i="4"/>
  <c r="N3364" i="4"/>
  <c r="M3364" i="4"/>
  <c r="U3363" i="4"/>
  <c r="T3363" i="4"/>
  <c r="S3363" i="4"/>
  <c r="R3363" i="4"/>
  <c r="Q3363" i="4"/>
  <c r="P3363" i="4"/>
  <c r="O3363" i="4"/>
  <c r="N3363" i="4"/>
  <c r="M3363" i="4"/>
  <c r="U3362" i="4"/>
  <c r="T3362" i="4"/>
  <c r="S3362" i="4"/>
  <c r="R3362" i="4"/>
  <c r="Q3362" i="4"/>
  <c r="P3362" i="4"/>
  <c r="O3362" i="4"/>
  <c r="N3362" i="4"/>
  <c r="M3362" i="4"/>
  <c r="U3361" i="4"/>
  <c r="T3361" i="4"/>
  <c r="S3361" i="4"/>
  <c r="R3361" i="4"/>
  <c r="Q3361" i="4"/>
  <c r="P3361" i="4"/>
  <c r="O3361" i="4"/>
  <c r="N3361" i="4"/>
  <c r="M3361" i="4"/>
  <c r="U3360" i="4"/>
  <c r="T3360" i="4"/>
  <c r="S3360" i="4"/>
  <c r="R3360" i="4"/>
  <c r="Q3360" i="4"/>
  <c r="P3360" i="4"/>
  <c r="O3360" i="4"/>
  <c r="N3360" i="4"/>
  <c r="M3360" i="4"/>
  <c r="U3359" i="4"/>
  <c r="T3359" i="4"/>
  <c r="S3359" i="4"/>
  <c r="R3359" i="4"/>
  <c r="Q3359" i="4"/>
  <c r="P3359" i="4"/>
  <c r="O3359" i="4"/>
  <c r="N3359" i="4"/>
  <c r="M3359" i="4"/>
  <c r="U3358" i="4"/>
  <c r="T3358" i="4"/>
  <c r="S3358" i="4"/>
  <c r="R3358" i="4"/>
  <c r="Q3358" i="4"/>
  <c r="P3358" i="4"/>
  <c r="O3358" i="4"/>
  <c r="N3358" i="4"/>
  <c r="M3358" i="4"/>
  <c r="U3357" i="4"/>
  <c r="T3357" i="4"/>
  <c r="S3357" i="4"/>
  <c r="R3357" i="4"/>
  <c r="Q3357" i="4"/>
  <c r="P3357" i="4"/>
  <c r="O3357" i="4"/>
  <c r="N3357" i="4"/>
  <c r="M3357" i="4"/>
  <c r="U3356" i="4"/>
  <c r="T3356" i="4"/>
  <c r="S3356" i="4"/>
  <c r="R3356" i="4"/>
  <c r="Q3356" i="4"/>
  <c r="P3356" i="4"/>
  <c r="O3356" i="4"/>
  <c r="N3356" i="4"/>
  <c r="M3356" i="4"/>
  <c r="U3355" i="4"/>
  <c r="T3355" i="4"/>
  <c r="S3355" i="4"/>
  <c r="R3355" i="4"/>
  <c r="Q3355" i="4"/>
  <c r="P3355" i="4"/>
  <c r="O3355" i="4"/>
  <c r="N3355" i="4"/>
  <c r="M3355" i="4"/>
  <c r="U3354" i="4"/>
  <c r="T3354" i="4"/>
  <c r="S3354" i="4"/>
  <c r="R3354" i="4"/>
  <c r="Q3354" i="4"/>
  <c r="P3354" i="4"/>
  <c r="O3354" i="4"/>
  <c r="N3354" i="4"/>
  <c r="M3354" i="4"/>
  <c r="U3353" i="4"/>
  <c r="T3353" i="4"/>
  <c r="S3353" i="4"/>
  <c r="R3353" i="4"/>
  <c r="Q3353" i="4"/>
  <c r="P3353" i="4"/>
  <c r="O3353" i="4"/>
  <c r="N3353" i="4"/>
  <c r="M3353" i="4"/>
  <c r="U3352" i="4"/>
  <c r="T3352" i="4"/>
  <c r="S3352" i="4"/>
  <c r="R3352" i="4"/>
  <c r="Q3352" i="4"/>
  <c r="P3352" i="4"/>
  <c r="O3352" i="4"/>
  <c r="N3352" i="4"/>
  <c r="M3352" i="4"/>
  <c r="U3351" i="4"/>
  <c r="T3351" i="4"/>
  <c r="S3351" i="4"/>
  <c r="R3351" i="4"/>
  <c r="Q3351" i="4"/>
  <c r="P3351" i="4"/>
  <c r="O3351" i="4"/>
  <c r="N3351" i="4"/>
  <c r="M3351" i="4"/>
  <c r="U3350" i="4"/>
  <c r="T3350" i="4"/>
  <c r="S3350" i="4"/>
  <c r="R3350" i="4"/>
  <c r="Q3350" i="4"/>
  <c r="P3350" i="4"/>
  <c r="O3350" i="4"/>
  <c r="N3350" i="4"/>
  <c r="M3350" i="4"/>
  <c r="U3349" i="4"/>
  <c r="T3349" i="4"/>
  <c r="S3349" i="4"/>
  <c r="R3349" i="4"/>
  <c r="Q3349" i="4"/>
  <c r="P3349" i="4"/>
  <c r="O3349" i="4"/>
  <c r="N3349" i="4"/>
  <c r="M3349" i="4"/>
  <c r="U3348" i="4"/>
  <c r="T3348" i="4"/>
  <c r="S3348" i="4"/>
  <c r="R3348" i="4"/>
  <c r="Q3348" i="4"/>
  <c r="P3348" i="4"/>
  <c r="O3348" i="4"/>
  <c r="N3348" i="4"/>
  <c r="M3348" i="4"/>
  <c r="U3347" i="4"/>
  <c r="T3347" i="4"/>
  <c r="S3347" i="4"/>
  <c r="R3347" i="4"/>
  <c r="Q3347" i="4"/>
  <c r="P3347" i="4"/>
  <c r="O3347" i="4"/>
  <c r="N3347" i="4"/>
  <c r="M3347" i="4"/>
  <c r="U3346" i="4"/>
  <c r="T3346" i="4"/>
  <c r="S3346" i="4"/>
  <c r="R3346" i="4"/>
  <c r="Q3346" i="4"/>
  <c r="P3346" i="4"/>
  <c r="O3346" i="4"/>
  <c r="N3346" i="4"/>
  <c r="M3346" i="4"/>
  <c r="U3345" i="4"/>
  <c r="T3345" i="4"/>
  <c r="S3345" i="4"/>
  <c r="R3345" i="4"/>
  <c r="Q3345" i="4"/>
  <c r="P3345" i="4"/>
  <c r="O3345" i="4"/>
  <c r="N3345" i="4"/>
  <c r="M3345" i="4"/>
  <c r="U3344" i="4"/>
  <c r="T3344" i="4"/>
  <c r="S3344" i="4"/>
  <c r="R3344" i="4"/>
  <c r="Q3344" i="4"/>
  <c r="P3344" i="4"/>
  <c r="O3344" i="4"/>
  <c r="N3344" i="4"/>
  <c r="M3344" i="4"/>
  <c r="U3343" i="4"/>
  <c r="T3343" i="4"/>
  <c r="S3343" i="4"/>
  <c r="R3343" i="4"/>
  <c r="Q3343" i="4"/>
  <c r="P3343" i="4"/>
  <c r="O3343" i="4"/>
  <c r="N3343" i="4"/>
  <c r="M3343" i="4"/>
  <c r="U3342" i="4"/>
  <c r="T3342" i="4"/>
  <c r="S3342" i="4"/>
  <c r="R3342" i="4"/>
  <c r="Q3342" i="4"/>
  <c r="P3342" i="4"/>
  <c r="O3342" i="4"/>
  <c r="N3342" i="4"/>
  <c r="M3342" i="4"/>
  <c r="U3341" i="4"/>
  <c r="T3341" i="4"/>
  <c r="S3341" i="4"/>
  <c r="R3341" i="4"/>
  <c r="Q3341" i="4"/>
  <c r="P3341" i="4"/>
  <c r="O3341" i="4"/>
  <c r="N3341" i="4"/>
  <c r="M3341" i="4"/>
  <c r="U3340" i="4"/>
  <c r="T3340" i="4"/>
  <c r="S3340" i="4"/>
  <c r="R3340" i="4"/>
  <c r="Q3340" i="4"/>
  <c r="P3340" i="4"/>
  <c r="O3340" i="4"/>
  <c r="N3340" i="4"/>
  <c r="M3340" i="4"/>
  <c r="U3339" i="4"/>
  <c r="T3339" i="4"/>
  <c r="S3339" i="4"/>
  <c r="R3339" i="4"/>
  <c r="Q3339" i="4"/>
  <c r="P3339" i="4"/>
  <c r="O3339" i="4"/>
  <c r="N3339" i="4"/>
  <c r="M3339" i="4"/>
  <c r="U3338" i="4"/>
  <c r="T3338" i="4"/>
  <c r="S3338" i="4"/>
  <c r="R3338" i="4"/>
  <c r="Q3338" i="4"/>
  <c r="P3338" i="4"/>
  <c r="O3338" i="4"/>
  <c r="N3338" i="4"/>
  <c r="M3338" i="4"/>
  <c r="U3337" i="4"/>
  <c r="T3337" i="4"/>
  <c r="S3337" i="4"/>
  <c r="R3337" i="4"/>
  <c r="Q3337" i="4"/>
  <c r="P3337" i="4"/>
  <c r="O3337" i="4"/>
  <c r="N3337" i="4"/>
  <c r="M3337" i="4"/>
  <c r="U3336" i="4"/>
  <c r="T3336" i="4"/>
  <c r="S3336" i="4"/>
  <c r="R3336" i="4"/>
  <c r="Q3336" i="4"/>
  <c r="P3336" i="4"/>
  <c r="O3336" i="4"/>
  <c r="N3336" i="4"/>
  <c r="M3336" i="4"/>
  <c r="U3335" i="4"/>
  <c r="T3335" i="4"/>
  <c r="S3335" i="4"/>
  <c r="R3335" i="4"/>
  <c r="Q3335" i="4"/>
  <c r="P3335" i="4"/>
  <c r="O3335" i="4"/>
  <c r="N3335" i="4"/>
  <c r="M3335" i="4"/>
  <c r="U3334" i="4"/>
  <c r="T3334" i="4"/>
  <c r="S3334" i="4"/>
  <c r="R3334" i="4"/>
  <c r="Q3334" i="4"/>
  <c r="P3334" i="4"/>
  <c r="O3334" i="4"/>
  <c r="N3334" i="4"/>
  <c r="M3334" i="4"/>
  <c r="U3333" i="4"/>
  <c r="T3333" i="4"/>
  <c r="S3333" i="4"/>
  <c r="R3333" i="4"/>
  <c r="Q3333" i="4"/>
  <c r="P3333" i="4"/>
  <c r="O3333" i="4"/>
  <c r="N3333" i="4"/>
  <c r="M3333" i="4"/>
  <c r="U3332" i="4"/>
  <c r="T3332" i="4"/>
  <c r="S3332" i="4"/>
  <c r="R3332" i="4"/>
  <c r="Q3332" i="4"/>
  <c r="P3332" i="4"/>
  <c r="O3332" i="4"/>
  <c r="N3332" i="4"/>
  <c r="M3332" i="4"/>
  <c r="U3331" i="4"/>
  <c r="T3331" i="4"/>
  <c r="S3331" i="4"/>
  <c r="R3331" i="4"/>
  <c r="Q3331" i="4"/>
  <c r="P3331" i="4"/>
  <c r="O3331" i="4"/>
  <c r="N3331" i="4"/>
  <c r="M3331" i="4"/>
  <c r="U3330" i="4"/>
  <c r="T3330" i="4"/>
  <c r="S3330" i="4"/>
  <c r="R3330" i="4"/>
  <c r="Q3330" i="4"/>
  <c r="P3330" i="4"/>
  <c r="O3330" i="4"/>
  <c r="N3330" i="4"/>
  <c r="M3330" i="4"/>
  <c r="U3329" i="4"/>
  <c r="T3329" i="4"/>
  <c r="S3329" i="4"/>
  <c r="R3329" i="4"/>
  <c r="Q3329" i="4"/>
  <c r="P3329" i="4"/>
  <c r="O3329" i="4"/>
  <c r="N3329" i="4"/>
  <c r="M3329" i="4"/>
  <c r="U3328" i="4"/>
  <c r="T3328" i="4"/>
  <c r="S3328" i="4"/>
  <c r="R3328" i="4"/>
  <c r="Q3328" i="4"/>
  <c r="P3328" i="4"/>
  <c r="O3328" i="4"/>
  <c r="N3328" i="4"/>
  <c r="M3328" i="4"/>
  <c r="U3327" i="4"/>
  <c r="T3327" i="4"/>
  <c r="S3327" i="4"/>
  <c r="R3327" i="4"/>
  <c r="Q3327" i="4"/>
  <c r="P3327" i="4"/>
  <c r="O3327" i="4"/>
  <c r="N3327" i="4"/>
  <c r="M3327" i="4"/>
  <c r="U3326" i="4"/>
  <c r="T3326" i="4"/>
  <c r="S3326" i="4"/>
  <c r="R3326" i="4"/>
  <c r="Q3326" i="4"/>
  <c r="P3326" i="4"/>
  <c r="O3326" i="4"/>
  <c r="N3326" i="4"/>
  <c r="M3326" i="4"/>
  <c r="U3325" i="4"/>
  <c r="T3325" i="4"/>
  <c r="S3325" i="4"/>
  <c r="R3325" i="4"/>
  <c r="Q3325" i="4"/>
  <c r="P3325" i="4"/>
  <c r="O3325" i="4"/>
  <c r="N3325" i="4"/>
  <c r="M3325" i="4"/>
  <c r="U3324" i="4"/>
  <c r="T3324" i="4"/>
  <c r="S3324" i="4"/>
  <c r="R3324" i="4"/>
  <c r="Q3324" i="4"/>
  <c r="P3324" i="4"/>
  <c r="O3324" i="4"/>
  <c r="N3324" i="4"/>
  <c r="M3324" i="4"/>
  <c r="U3323" i="4"/>
  <c r="T3323" i="4"/>
  <c r="S3323" i="4"/>
  <c r="R3323" i="4"/>
  <c r="Q3323" i="4"/>
  <c r="P3323" i="4"/>
  <c r="O3323" i="4"/>
  <c r="N3323" i="4"/>
  <c r="M3323" i="4"/>
  <c r="U3322" i="4"/>
  <c r="T3322" i="4"/>
  <c r="S3322" i="4"/>
  <c r="R3322" i="4"/>
  <c r="Q3322" i="4"/>
  <c r="P3322" i="4"/>
  <c r="O3322" i="4"/>
  <c r="N3322" i="4"/>
  <c r="M3322" i="4"/>
  <c r="U3321" i="4"/>
  <c r="T3321" i="4"/>
  <c r="S3321" i="4"/>
  <c r="R3321" i="4"/>
  <c r="Q3321" i="4"/>
  <c r="P3321" i="4"/>
  <c r="O3321" i="4"/>
  <c r="N3321" i="4"/>
  <c r="M3321" i="4"/>
  <c r="U3320" i="4"/>
  <c r="T3320" i="4"/>
  <c r="S3320" i="4"/>
  <c r="R3320" i="4"/>
  <c r="Q3320" i="4"/>
  <c r="P3320" i="4"/>
  <c r="O3320" i="4"/>
  <c r="N3320" i="4"/>
  <c r="M3320" i="4"/>
  <c r="U3319" i="4"/>
  <c r="T3319" i="4"/>
  <c r="S3319" i="4"/>
  <c r="R3319" i="4"/>
  <c r="Q3319" i="4"/>
  <c r="P3319" i="4"/>
  <c r="O3319" i="4"/>
  <c r="N3319" i="4"/>
  <c r="M3319" i="4"/>
  <c r="U3318" i="4"/>
  <c r="T3318" i="4"/>
  <c r="S3318" i="4"/>
  <c r="R3318" i="4"/>
  <c r="Q3318" i="4"/>
  <c r="P3318" i="4"/>
  <c r="O3318" i="4"/>
  <c r="N3318" i="4"/>
  <c r="M3318" i="4"/>
  <c r="U3317" i="4"/>
  <c r="T3317" i="4"/>
  <c r="S3317" i="4"/>
  <c r="R3317" i="4"/>
  <c r="Q3317" i="4"/>
  <c r="P3317" i="4"/>
  <c r="O3317" i="4"/>
  <c r="N3317" i="4"/>
  <c r="M3317" i="4"/>
  <c r="U3316" i="4"/>
  <c r="T3316" i="4"/>
  <c r="S3316" i="4"/>
  <c r="R3316" i="4"/>
  <c r="Q3316" i="4"/>
  <c r="P3316" i="4"/>
  <c r="O3316" i="4"/>
  <c r="N3316" i="4"/>
  <c r="M3316" i="4"/>
  <c r="U3315" i="4"/>
  <c r="T3315" i="4"/>
  <c r="S3315" i="4"/>
  <c r="R3315" i="4"/>
  <c r="Q3315" i="4"/>
  <c r="P3315" i="4"/>
  <c r="O3315" i="4"/>
  <c r="N3315" i="4"/>
  <c r="M3315" i="4"/>
  <c r="U3314" i="4"/>
  <c r="T3314" i="4"/>
  <c r="S3314" i="4"/>
  <c r="R3314" i="4"/>
  <c r="Q3314" i="4"/>
  <c r="P3314" i="4"/>
  <c r="O3314" i="4"/>
  <c r="N3314" i="4"/>
  <c r="M3314" i="4"/>
  <c r="U3313" i="4"/>
  <c r="T3313" i="4"/>
  <c r="S3313" i="4"/>
  <c r="R3313" i="4"/>
  <c r="Q3313" i="4"/>
  <c r="P3313" i="4"/>
  <c r="O3313" i="4"/>
  <c r="N3313" i="4"/>
  <c r="M3313" i="4"/>
  <c r="U3312" i="4"/>
  <c r="T3312" i="4"/>
  <c r="S3312" i="4"/>
  <c r="R3312" i="4"/>
  <c r="Q3312" i="4"/>
  <c r="P3312" i="4"/>
  <c r="O3312" i="4"/>
  <c r="N3312" i="4"/>
  <c r="M3312" i="4"/>
  <c r="U3311" i="4"/>
  <c r="T3311" i="4"/>
  <c r="S3311" i="4"/>
  <c r="R3311" i="4"/>
  <c r="Q3311" i="4"/>
  <c r="P3311" i="4"/>
  <c r="O3311" i="4"/>
  <c r="N3311" i="4"/>
  <c r="M3311" i="4"/>
  <c r="U3310" i="4"/>
  <c r="T3310" i="4"/>
  <c r="S3310" i="4"/>
  <c r="R3310" i="4"/>
  <c r="Q3310" i="4"/>
  <c r="P3310" i="4"/>
  <c r="O3310" i="4"/>
  <c r="N3310" i="4"/>
  <c r="M3310" i="4"/>
  <c r="U3309" i="4"/>
  <c r="T3309" i="4"/>
  <c r="S3309" i="4"/>
  <c r="R3309" i="4"/>
  <c r="Q3309" i="4"/>
  <c r="P3309" i="4"/>
  <c r="O3309" i="4"/>
  <c r="N3309" i="4"/>
  <c r="M3309" i="4"/>
  <c r="U3308" i="4"/>
  <c r="T3308" i="4"/>
  <c r="S3308" i="4"/>
  <c r="R3308" i="4"/>
  <c r="Q3308" i="4"/>
  <c r="P3308" i="4"/>
  <c r="O3308" i="4"/>
  <c r="N3308" i="4"/>
  <c r="M3308" i="4"/>
  <c r="U3307" i="4"/>
  <c r="T3307" i="4"/>
  <c r="S3307" i="4"/>
  <c r="R3307" i="4"/>
  <c r="Q3307" i="4"/>
  <c r="P3307" i="4"/>
  <c r="O3307" i="4"/>
  <c r="N3307" i="4"/>
  <c r="M3307" i="4"/>
  <c r="U3306" i="4"/>
  <c r="T3306" i="4"/>
  <c r="S3306" i="4"/>
  <c r="R3306" i="4"/>
  <c r="Q3306" i="4"/>
  <c r="P3306" i="4"/>
  <c r="O3306" i="4"/>
  <c r="N3306" i="4"/>
  <c r="M3306" i="4"/>
  <c r="U3305" i="4"/>
  <c r="T3305" i="4"/>
  <c r="S3305" i="4"/>
  <c r="R3305" i="4"/>
  <c r="Q3305" i="4"/>
  <c r="P3305" i="4"/>
  <c r="O3305" i="4"/>
  <c r="N3305" i="4"/>
  <c r="M3305" i="4"/>
  <c r="U3304" i="4"/>
  <c r="T3304" i="4"/>
  <c r="S3304" i="4"/>
  <c r="R3304" i="4"/>
  <c r="Q3304" i="4"/>
  <c r="P3304" i="4"/>
  <c r="O3304" i="4"/>
  <c r="N3304" i="4"/>
  <c r="M3304" i="4"/>
  <c r="U3303" i="4"/>
  <c r="T3303" i="4"/>
  <c r="S3303" i="4"/>
  <c r="R3303" i="4"/>
  <c r="Q3303" i="4"/>
  <c r="P3303" i="4"/>
  <c r="O3303" i="4"/>
  <c r="N3303" i="4"/>
  <c r="M3303" i="4"/>
  <c r="U3302" i="4"/>
  <c r="T3302" i="4"/>
  <c r="S3302" i="4"/>
  <c r="R3302" i="4"/>
  <c r="Q3302" i="4"/>
  <c r="P3302" i="4"/>
  <c r="O3302" i="4"/>
  <c r="N3302" i="4"/>
  <c r="M3302" i="4"/>
  <c r="U3301" i="4"/>
  <c r="T3301" i="4"/>
  <c r="S3301" i="4"/>
  <c r="R3301" i="4"/>
  <c r="Q3301" i="4"/>
  <c r="P3301" i="4"/>
  <c r="O3301" i="4"/>
  <c r="N3301" i="4"/>
  <c r="M3301" i="4"/>
  <c r="U3300" i="4"/>
  <c r="T3300" i="4"/>
  <c r="S3300" i="4"/>
  <c r="R3300" i="4"/>
  <c r="Q3300" i="4"/>
  <c r="P3300" i="4"/>
  <c r="O3300" i="4"/>
  <c r="N3300" i="4"/>
  <c r="M3300" i="4"/>
  <c r="U3299" i="4"/>
  <c r="T3299" i="4"/>
  <c r="S3299" i="4"/>
  <c r="R3299" i="4"/>
  <c r="Q3299" i="4"/>
  <c r="P3299" i="4"/>
  <c r="O3299" i="4"/>
  <c r="N3299" i="4"/>
  <c r="M3299" i="4"/>
  <c r="U3298" i="4"/>
  <c r="T3298" i="4"/>
  <c r="S3298" i="4"/>
  <c r="R3298" i="4"/>
  <c r="Q3298" i="4"/>
  <c r="P3298" i="4"/>
  <c r="O3298" i="4"/>
  <c r="N3298" i="4"/>
  <c r="M3298" i="4"/>
  <c r="U3297" i="4"/>
  <c r="T3297" i="4"/>
  <c r="S3297" i="4"/>
  <c r="R3297" i="4"/>
  <c r="Q3297" i="4"/>
  <c r="P3297" i="4"/>
  <c r="O3297" i="4"/>
  <c r="N3297" i="4"/>
  <c r="M3297" i="4"/>
  <c r="U3296" i="4"/>
  <c r="T3296" i="4"/>
  <c r="S3296" i="4"/>
  <c r="R3296" i="4"/>
  <c r="Q3296" i="4"/>
  <c r="P3296" i="4"/>
  <c r="O3296" i="4"/>
  <c r="N3296" i="4"/>
  <c r="M3296" i="4"/>
  <c r="U3295" i="4"/>
  <c r="T3295" i="4"/>
  <c r="S3295" i="4"/>
  <c r="R3295" i="4"/>
  <c r="Q3295" i="4"/>
  <c r="P3295" i="4"/>
  <c r="O3295" i="4"/>
  <c r="N3295" i="4"/>
  <c r="M3295" i="4"/>
  <c r="U3294" i="4"/>
  <c r="T3294" i="4"/>
  <c r="S3294" i="4"/>
  <c r="R3294" i="4"/>
  <c r="Q3294" i="4"/>
  <c r="P3294" i="4"/>
  <c r="O3294" i="4"/>
  <c r="N3294" i="4"/>
  <c r="M3294" i="4"/>
  <c r="U3293" i="4"/>
  <c r="T3293" i="4"/>
  <c r="S3293" i="4"/>
  <c r="R3293" i="4"/>
  <c r="Q3293" i="4"/>
  <c r="P3293" i="4"/>
  <c r="O3293" i="4"/>
  <c r="N3293" i="4"/>
  <c r="M3293" i="4"/>
  <c r="U3292" i="4"/>
  <c r="T3292" i="4"/>
  <c r="S3292" i="4"/>
  <c r="R3292" i="4"/>
  <c r="Q3292" i="4"/>
  <c r="P3292" i="4"/>
  <c r="O3292" i="4"/>
  <c r="N3292" i="4"/>
  <c r="M3292" i="4"/>
  <c r="U3291" i="4"/>
  <c r="T3291" i="4"/>
  <c r="S3291" i="4"/>
  <c r="R3291" i="4"/>
  <c r="Q3291" i="4"/>
  <c r="P3291" i="4"/>
  <c r="O3291" i="4"/>
  <c r="N3291" i="4"/>
  <c r="M3291" i="4"/>
  <c r="U3290" i="4"/>
  <c r="T3290" i="4"/>
  <c r="S3290" i="4"/>
  <c r="R3290" i="4"/>
  <c r="Q3290" i="4"/>
  <c r="P3290" i="4"/>
  <c r="O3290" i="4"/>
  <c r="N3290" i="4"/>
  <c r="M3290" i="4"/>
  <c r="U3289" i="4"/>
  <c r="T3289" i="4"/>
  <c r="S3289" i="4"/>
  <c r="R3289" i="4"/>
  <c r="Q3289" i="4"/>
  <c r="P3289" i="4"/>
  <c r="O3289" i="4"/>
  <c r="N3289" i="4"/>
  <c r="M3289" i="4"/>
  <c r="U3288" i="4"/>
  <c r="T3288" i="4"/>
  <c r="S3288" i="4"/>
  <c r="R3288" i="4"/>
  <c r="Q3288" i="4"/>
  <c r="P3288" i="4"/>
  <c r="O3288" i="4"/>
  <c r="N3288" i="4"/>
  <c r="M3288" i="4"/>
  <c r="U3287" i="4"/>
  <c r="T3287" i="4"/>
  <c r="S3287" i="4"/>
  <c r="R3287" i="4"/>
  <c r="Q3287" i="4"/>
  <c r="P3287" i="4"/>
  <c r="O3287" i="4"/>
  <c r="N3287" i="4"/>
  <c r="M3287" i="4"/>
  <c r="U3286" i="4"/>
  <c r="T3286" i="4"/>
  <c r="S3286" i="4"/>
  <c r="R3286" i="4"/>
  <c r="Q3286" i="4"/>
  <c r="P3286" i="4"/>
  <c r="O3286" i="4"/>
  <c r="N3286" i="4"/>
  <c r="M3286" i="4"/>
  <c r="U3285" i="4"/>
  <c r="T3285" i="4"/>
  <c r="S3285" i="4"/>
  <c r="R3285" i="4"/>
  <c r="Q3285" i="4"/>
  <c r="P3285" i="4"/>
  <c r="O3285" i="4"/>
  <c r="N3285" i="4"/>
  <c r="M3285" i="4"/>
  <c r="U3284" i="4"/>
  <c r="T3284" i="4"/>
  <c r="S3284" i="4"/>
  <c r="R3284" i="4"/>
  <c r="Q3284" i="4"/>
  <c r="P3284" i="4"/>
  <c r="O3284" i="4"/>
  <c r="N3284" i="4"/>
  <c r="M3284" i="4"/>
  <c r="U3283" i="4"/>
  <c r="T3283" i="4"/>
  <c r="S3283" i="4"/>
  <c r="R3283" i="4"/>
  <c r="Q3283" i="4"/>
  <c r="P3283" i="4"/>
  <c r="O3283" i="4"/>
  <c r="N3283" i="4"/>
  <c r="M3283" i="4"/>
  <c r="U3282" i="4"/>
  <c r="T3282" i="4"/>
  <c r="S3282" i="4"/>
  <c r="R3282" i="4"/>
  <c r="Q3282" i="4"/>
  <c r="P3282" i="4"/>
  <c r="O3282" i="4"/>
  <c r="N3282" i="4"/>
  <c r="M3282" i="4"/>
  <c r="U3281" i="4"/>
  <c r="T3281" i="4"/>
  <c r="S3281" i="4"/>
  <c r="R3281" i="4"/>
  <c r="Q3281" i="4"/>
  <c r="P3281" i="4"/>
  <c r="O3281" i="4"/>
  <c r="N3281" i="4"/>
  <c r="M3281" i="4"/>
  <c r="U3280" i="4"/>
  <c r="T3280" i="4"/>
  <c r="S3280" i="4"/>
  <c r="R3280" i="4"/>
  <c r="Q3280" i="4"/>
  <c r="P3280" i="4"/>
  <c r="O3280" i="4"/>
  <c r="N3280" i="4"/>
  <c r="M3280" i="4"/>
  <c r="U3279" i="4"/>
  <c r="T3279" i="4"/>
  <c r="S3279" i="4"/>
  <c r="R3279" i="4"/>
  <c r="Q3279" i="4"/>
  <c r="P3279" i="4"/>
  <c r="O3279" i="4"/>
  <c r="N3279" i="4"/>
  <c r="M3279" i="4"/>
  <c r="U3278" i="4"/>
  <c r="T3278" i="4"/>
  <c r="S3278" i="4"/>
  <c r="R3278" i="4"/>
  <c r="Q3278" i="4"/>
  <c r="P3278" i="4"/>
  <c r="O3278" i="4"/>
  <c r="N3278" i="4"/>
  <c r="M3278" i="4"/>
  <c r="U3277" i="4"/>
  <c r="T3277" i="4"/>
  <c r="S3277" i="4"/>
  <c r="R3277" i="4"/>
  <c r="Q3277" i="4"/>
  <c r="P3277" i="4"/>
  <c r="O3277" i="4"/>
  <c r="N3277" i="4"/>
  <c r="M3277" i="4"/>
  <c r="U3276" i="4"/>
  <c r="T3276" i="4"/>
  <c r="S3276" i="4"/>
  <c r="R3276" i="4"/>
  <c r="Q3276" i="4"/>
  <c r="P3276" i="4"/>
  <c r="O3276" i="4"/>
  <c r="N3276" i="4"/>
  <c r="M3276" i="4"/>
  <c r="U3275" i="4"/>
  <c r="T3275" i="4"/>
  <c r="S3275" i="4"/>
  <c r="R3275" i="4"/>
  <c r="Q3275" i="4"/>
  <c r="P3275" i="4"/>
  <c r="O3275" i="4"/>
  <c r="N3275" i="4"/>
  <c r="M3275" i="4"/>
  <c r="U3274" i="4"/>
  <c r="T3274" i="4"/>
  <c r="S3274" i="4"/>
  <c r="R3274" i="4"/>
  <c r="Q3274" i="4"/>
  <c r="P3274" i="4"/>
  <c r="O3274" i="4"/>
  <c r="N3274" i="4"/>
  <c r="M3274" i="4"/>
  <c r="U3273" i="4"/>
  <c r="T3273" i="4"/>
  <c r="S3273" i="4"/>
  <c r="R3273" i="4"/>
  <c r="Q3273" i="4"/>
  <c r="P3273" i="4"/>
  <c r="O3273" i="4"/>
  <c r="N3273" i="4"/>
  <c r="M3273" i="4"/>
  <c r="U3272" i="4"/>
  <c r="T3272" i="4"/>
  <c r="S3272" i="4"/>
  <c r="R3272" i="4"/>
  <c r="Q3272" i="4"/>
  <c r="P3272" i="4"/>
  <c r="O3272" i="4"/>
  <c r="N3272" i="4"/>
  <c r="M3272" i="4"/>
  <c r="U3271" i="4"/>
  <c r="T3271" i="4"/>
  <c r="S3271" i="4"/>
  <c r="R3271" i="4"/>
  <c r="Q3271" i="4"/>
  <c r="P3271" i="4"/>
  <c r="O3271" i="4"/>
  <c r="N3271" i="4"/>
  <c r="M3271" i="4"/>
  <c r="U3270" i="4"/>
  <c r="T3270" i="4"/>
  <c r="S3270" i="4"/>
  <c r="R3270" i="4"/>
  <c r="Q3270" i="4"/>
  <c r="P3270" i="4"/>
  <c r="O3270" i="4"/>
  <c r="N3270" i="4"/>
  <c r="M3270" i="4"/>
  <c r="U3269" i="4"/>
  <c r="T3269" i="4"/>
  <c r="S3269" i="4"/>
  <c r="R3269" i="4"/>
  <c r="Q3269" i="4"/>
  <c r="P3269" i="4"/>
  <c r="O3269" i="4"/>
  <c r="N3269" i="4"/>
  <c r="M3269" i="4"/>
  <c r="U3268" i="4"/>
  <c r="T3268" i="4"/>
  <c r="S3268" i="4"/>
  <c r="R3268" i="4"/>
  <c r="Q3268" i="4"/>
  <c r="P3268" i="4"/>
  <c r="O3268" i="4"/>
  <c r="N3268" i="4"/>
  <c r="M3268" i="4"/>
  <c r="U3267" i="4"/>
  <c r="T3267" i="4"/>
  <c r="S3267" i="4"/>
  <c r="R3267" i="4"/>
  <c r="Q3267" i="4"/>
  <c r="P3267" i="4"/>
  <c r="O3267" i="4"/>
  <c r="N3267" i="4"/>
  <c r="M3267" i="4"/>
  <c r="U3266" i="4"/>
  <c r="T3266" i="4"/>
  <c r="S3266" i="4"/>
  <c r="R3266" i="4"/>
  <c r="Q3266" i="4"/>
  <c r="P3266" i="4"/>
  <c r="O3266" i="4"/>
  <c r="N3266" i="4"/>
  <c r="M3266" i="4"/>
  <c r="U3265" i="4"/>
  <c r="T3265" i="4"/>
  <c r="S3265" i="4"/>
  <c r="R3265" i="4"/>
  <c r="Q3265" i="4"/>
  <c r="P3265" i="4"/>
  <c r="O3265" i="4"/>
  <c r="N3265" i="4"/>
  <c r="M3265" i="4"/>
  <c r="U3264" i="4"/>
  <c r="T3264" i="4"/>
  <c r="S3264" i="4"/>
  <c r="R3264" i="4"/>
  <c r="Q3264" i="4"/>
  <c r="P3264" i="4"/>
  <c r="O3264" i="4"/>
  <c r="N3264" i="4"/>
  <c r="M3264" i="4"/>
  <c r="U3263" i="4"/>
  <c r="T3263" i="4"/>
  <c r="S3263" i="4"/>
  <c r="R3263" i="4"/>
  <c r="Q3263" i="4"/>
  <c r="P3263" i="4"/>
  <c r="O3263" i="4"/>
  <c r="N3263" i="4"/>
  <c r="M3263" i="4"/>
  <c r="U3262" i="4"/>
  <c r="T3262" i="4"/>
  <c r="S3262" i="4"/>
  <c r="R3262" i="4"/>
  <c r="Q3262" i="4"/>
  <c r="P3262" i="4"/>
  <c r="O3262" i="4"/>
  <c r="N3262" i="4"/>
  <c r="M3262" i="4"/>
  <c r="U3261" i="4"/>
  <c r="T3261" i="4"/>
  <c r="S3261" i="4"/>
  <c r="R3261" i="4"/>
  <c r="Q3261" i="4"/>
  <c r="P3261" i="4"/>
  <c r="O3261" i="4"/>
  <c r="N3261" i="4"/>
  <c r="M3261" i="4"/>
  <c r="U3260" i="4"/>
  <c r="T3260" i="4"/>
  <c r="S3260" i="4"/>
  <c r="R3260" i="4"/>
  <c r="Q3260" i="4"/>
  <c r="P3260" i="4"/>
  <c r="O3260" i="4"/>
  <c r="N3260" i="4"/>
  <c r="M3260" i="4"/>
  <c r="U3259" i="4"/>
  <c r="T3259" i="4"/>
  <c r="S3259" i="4"/>
  <c r="R3259" i="4"/>
  <c r="Q3259" i="4"/>
  <c r="P3259" i="4"/>
  <c r="O3259" i="4"/>
  <c r="N3259" i="4"/>
  <c r="M3259" i="4"/>
  <c r="U3258" i="4"/>
  <c r="T3258" i="4"/>
  <c r="S3258" i="4"/>
  <c r="R3258" i="4"/>
  <c r="Q3258" i="4"/>
  <c r="P3258" i="4"/>
  <c r="O3258" i="4"/>
  <c r="N3258" i="4"/>
  <c r="M3258" i="4"/>
  <c r="U3257" i="4"/>
  <c r="T3257" i="4"/>
  <c r="S3257" i="4"/>
  <c r="R3257" i="4"/>
  <c r="Q3257" i="4"/>
  <c r="P3257" i="4"/>
  <c r="O3257" i="4"/>
  <c r="N3257" i="4"/>
  <c r="M3257" i="4"/>
  <c r="U3256" i="4"/>
  <c r="T3256" i="4"/>
  <c r="S3256" i="4"/>
  <c r="R3256" i="4"/>
  <c r="Q3256" i="4"/>
  <c r="P3256" i="4"/>
  <c r="O3256" i="4"/>
  <c r="N3256" i="4"/>
  <c r="M3256" i="4"/>
  <c r="U3255" i="4"/>
  <c r="T3255" i="4"/>
  <c r="S3255" i="4"/>
  <c r="R3255" i="4"/>
  <c r="Q3255" i="4"/>
  <c r="P3255" i="4"/>
  <c r="O3255" i="4"/>
  <c r="N3255" i="4"/>
  <c r="M3255" i="4"/>
  <c r="U3254" i="4"/>
  <c r="T3254" i="4"/>
  <c r="S3254" i="4"/>
  <c r="R3254" i="4"/>
  <c r="Q3254" i="4"/>
  <c r="P3254" i="4"/>
  <c r="O3254" i="4"/>
  <c r="N3254" i="4"/>
  <c r="M3254" i="4"/>
  <c r="U3253" i="4"/>
  <c r="T3253" i="4"/>
  <c r="S3253" i="4"/>
  <c r="R3253" i="4"/>
  <c r="Q3253" i="4"/>
  <c r="P3253" i="4"/>
  <c r="O3253" i="4"/>
  <c r="N3253" i="4"/>
  <c r="M3253" i="4"/>
  <c r="U3252" i="4"/>
  <c r="T3252" i="4"/>
  <c r="S3252" i="4"/>
  <c r="R3252" i="4"/>
  <c r="Q3252" i="4"/>
  <c r="P3252" i="4"/>
  <c r="O3252" i="4"/>
  <c r="N3252" i="4"/>
  <c r="M3252" i="4"/>
  <c r="U3251" i="4"/>
  <c r="T3251" i="4"/>
  <c r="S3251" i="4"/>
  <c r="R3251" i="4"/>
  <c r="Q3251" i="4"/>
  <c r="P3251" i="4"/>
  <c r="O3251" i="4"/>
  <c r="N3251" i="4"/>
  <c r="M3251" i="4"/>
  <c r="U3250" i="4"/>
  <c r="T3250" i="4"/>
  <c r="S3250" i="4"/>
  <c r="R3250" i="4"/>
  <c r="Q3250" i="4"/>
  <c r="P3250" i="4"/>
  <c r="O3250" i="4"/>
  <c r="N3250" i="4"/>
  <c r="M3250" i="4"/>
  <c r="U3249" i="4"/>
  <c r="T3249" i="4"/>
  <c r="S3249" i="4"/>
  <c r="R3249" i="4"/>
  <c r="Q3249" i="4"/>
  <c r="P3249" i="4"/>
  <c r="O3249" i="4"/>
  <c r="N3249" i="4"/>
  <c r="M3249" i="4"/>
  <c r="U3248" i="4"/>
  <c r="T3248" i="4"/>
  <c r="S3248" i="4"/>
  <c r="R3248" i="4"/>
  <c r="Q3248" i="4"/>
  <c r="P3248" i="4"/>
  <c r="O3248" i="4"/>
  <c r="N3248" i="4"/>
  <c r="M3248" i="4"/>
  <c r="U3247" i="4"/>
  <c r="T3247" i="4"/>
  <c r="S3247" i="4"/>
  <c r="R3247" i="4"/>
  <c r="Q3247" i="4"/>
  <c r="P3247" i="4"/>
  <c r="O3247" i="4"/>
  <c r="N3247" i="4"/>
  <c r="M3247" i="4"/>
  <c r="U3246" i="4"/>
  <c r="T3246" i="4"/>
  <c r="S3246" i="4"/>
  <c r="R3246" i="4"/>
  <c r="Q3246" i="4"/>
  <c r="P3246" i="4"/>
  <c r="O3246" i="4"/>
  <c r="N3246" i="4"/>
  <c r="M3246" i="4"/>
  <c r="U3245" i="4"/>
  <c r="T3245" i="4"/>
  <c r="S3245" i="4"/>
  <c r="R3245" i="4"/>
  <c r="Q3245" i="4"/>
  <c r="P3245" i="4"/>
  <c r="O3245" i="4"/>
  <c r="N3245" i="4"/>
  <c r="M3245" i="4"/>
  <c r="U3244" i="4"/>
  <c r="T3244" i="4"/>
  <c r="S3244" i="4"/>
  <c r="R3244" i="4"/>
  <c r="Q3244" i="4"/>
  <c r="P3244" i="4"/>
  <c r="O3244" i="4"/>
  <c r="N3244" i="4"/>
  <c r="M3244" i="4"/>
  <c r="U3243" i="4"/>
  <c r="T3243" i="4"/>
  <c r="S3243" i="4"/>
  <c r="R3243" i="4"/>
  <c r="Q3243" i="4"/>
  <c r="P3243" i="4"/>
  <c r="O3243" i="4"/>
  <c r="N3243" i="4"/>
  <c r="M3243" i="4"/>
  <c r="U3242" i="4"/>
  <c r="T3242" i="4"/>
  <c r="S3242" i="4"/>
  <c r="R3242" i="4"/>
  <c r="Q3242" i="4"/>
  <c r="P3242" i="4"/>
  <c r="O3242" i="4"/>
  <c r="N3242" i="4"/>
  <c r="M3242" i="4"/>
  <c r="U3241" i="4"/>
  <c r="T3241" i="4"/>
  <c r="S3241" i="4"/>
  <c r="R3241" i="4"/>
  <c r="Q3241" i="4"/>
  <c r="P3241" i="4"/>
  <c r="O3241" i="4"/>
  <c r="N3241" i="4"/>
  <c r="M3241" i="4"/>
  <c r="U3240" i="4"/>
  <c r="T3240" i="4"/>
  <c r="S3240" i="4"/>
  <c r="R3240" i="4"/>
  <c r="Q3240" i="4"/>
  <c r="P3240" i="4"/>
  <c r="O3240" i="4"/>
  <c r="N3240" i="4"/>
  <c r="M3240" i="4"/>
  <c r="U3239" i="4"/>
  <c r="T3239" i="4"/>
  <c r="S3239" i="4"/>
  <c r="R3239" i="4"/>
  <c r="Q3239" i="4"/>
  <c r="P3239" i="4"/>
  <c r="O3239" i="4"/>
  <c r="N3239" i="4"/>
  <c r="M3239" i="4"/>
  <c r="U3238" i="4"/>
  <c r="T3238" i="4"/>
  <c r="S3238" i="4"/>
  <c r="R3238" i="4"/>
  <c r="Q3238" i="4"/>
  <c r="P3238" i="4"/>
  <c r="O3238" i="4"/>
  <c r="N3238" i="4"/>
  <c r="M3238" i="4"/>
  <c r="U3237" i="4"/>
  <c r="T3237" i="4"/>
  <c r="S3237" i="4"/>
  <c r="R3237" i="4"/>
  <c r="Q3237" i="4"/>
  <c r="P3237" i="4"/>
  <c r="O3237" i="4"/>
  <c r="N3237" i="4"/>
  <c r="M3237" i="4"/>
  <c r="U3236" i="4"/>
  <c r="T3236" i="4"/>
  <c r="S3236" i="4"/>
  <c r="R3236" i="4"/>
  <c r="Q3236" i="4"/>
  <c r="P3236" i="4"/>
  <c r="O3236" i="4"/>
  <c r="N3236" i="4"/>
  <c r="M3236" i="4"/>
  <c r="U3235" i="4"/>
  <c r="T3235" i="4"/>
  <c r="S3235" i="4"/>
  <c r="R3235" i="4"/>
  <c r="Q3235" i="4"/>
  <c r="P3235" i="4"/>
  <c r="O3235" i="4"/>
  <c r="N3235" i="4"/>
  <c r="M3235" i="4"/>
  <c r="U3234" i="4"/>
  <c r="T3234" i="4"/>
  <c r="S3234" i="4"/>
  <c r="R3234" i="4"/>
  <c r="Q3234" i="4"/>
  <c r="P3234" i="4"/>
  <c r="O3234" i="4"/>
  <c r="N3234" i="4"/>
  <c r="M3234" i="4"/>
  <c r="U3233" i="4"/>
  <c r="T3233" i="4"/>
  <c r="S3233" i="4"/>
  <c r="R3233" i="4"/>
  <c r="Q3233" i="4"/>
  <c r="P3233" i="4"/>
  <c r="O3233" i="4"/>
  <c r="N3233" i="4"/>
  <c r="M3233" i="4"/>
  <c r="U3232" i="4"/>
  <c r="T3232" i="4"/>
  <c r="S3232" i="4"/>
  <c r="R3232" i="4"/>
  <c r="Q3232" i="4"/>
  <c r="P3232" i="4"/>
  <c r="O3232" i="4"/>
  <c r="N3232" i="4"/>
  <c r="M3232" i="4"/>
  <c r="U3231" i="4"/>
  <c r="T3231" i="4"/>
  <c r="S3231" i="4"/>
  <c r="R3231" i="4"/>
  <c r="Q3231" i="4"/>
  <c r="P3231" i="4"/>
  <c r="O3231" i="4"/>
  <c r="N3231" i="4"/>
  <c r="M3231" i="4"/>
  <c r="U3230" i="4"/>
  <c r="T3230" i="4"/>
  <c r="S3230" i="4"/>
  <c r="R3230" i="4"/>
  <c r="Q3230" i="4"/>
  <c r="P3230" i="4"/>
  <c r="O3230" i="4"/>
  <c r="N3230" i="4"/>
  <c r="M3230" i="4"/>
  <c r="U3229" i="4"/>
  <c r="T3229" i="4"/>
  <c r="S3229" i="4"/>
  <c r="R3229" i="4"/>
  <c r="Q3229" i="4"/>
  <c r="P3229" i="4"/>
  <c r="O3229" i="4"/>
  <c r="N3229" i="4"/>
  <c r="M3229" i="4"/>
  <c r="U3228" i="4"/>
  <c r="T3228" i="4"/>
  <c r="S3228" i="4"/>
  <c r="R3228" i="4"/>
  <c r="Q3228" i="4"/>
  <c r="P3228" i="4"/>
  <c r="O3228" i="4"/>
  <c r="N3228" i="4"/>
  <c r="M3228" i="4"/>
  <c r="U3227" i="4"/>
  <c r="T3227" i="4"/>
  <c r="S3227" i="4"/>
  <c r="R3227" i="4"/>
  <c r="Q3227" i="4"/>
  <c r="P3227" i="4"/>
  <c r="O3227" i="4"/>
  <c r="N3227" i="4"/>
  <c r="M3227" i="4"/>
  <c r="U3226" i="4"/>
  <c r="T3226" i="4"/>
  <c r="S3226" i="4"/>
  <c r="R3226" i="4"/>
  <c r="Q3226" i="4"/>
  <c r="P3226" i="4"/>
  <c r="O3226" i="4"/>
  <c r="N3226" i="4"/>
  <c r="M3226" i="4"/>
  <c r="U3225" i="4"/>
  <c r="T3225" i="4"/>
  <c r="S3225" i="4"/>
  <c r="R3225" i="4"/>
  <c r="Q3225" i="4"/>
  <c r="P3225" i="4"/>
  <c r="O3225" i="4"/>
  <c r="N3225" i="4"/>
  <c r="M3225" i="4"/>
  <c r="U3224" i="4"/>
  <c r="T3224" i="4"/>
  <c r="S3224" i="4"/>
  <c r="R3224" i="4"/>
  <c r="Q3224" i="4"/>
  <c r="P3224" i="4"/>
  <c r="O3224" i="4"/>
  <c r="N3224" i="4"/>
  <c r="M3224" i="4"/>
  <c r="U3223" i="4"/>
  <c r="T3223" i="4"/>
  <c r="S3223" i="4"/>
  <c r="R3223" i="4"/>
  <c r="Q3223" i="4"/>
  <c r="P3223" i="4"/>
  <c r="O3223" i="4"/>
  <c r="N3223" i="4"/>
  <c r="M3223" i="4"/>
  <c r="U3222" i="4"/>
  <c r="T3222" i="4"/>
  <c r="S3222" i="4"/>
  <c r="R3222" i="4"/>
  <c r="Q3222" i="4"/>
  <c r="P3222" i="4"/>
  <c r="O3222" i="4"/>
  <c r="N3222" i="4"/>
  <c r="M3222" i="4"/>
  <c r="U3221" i="4"/>
  <c r="T3221" i="4"/>
  <c r="S3221" i="4"/>
  <c r="R3221" i="4"/>
  <c r="Q3221" i="4"/>
  <c r="P3221" i="4"/>
  <c r="O3221" i="4"/>
  <c r="N3221" i="4"/>
  <c r="M3221" i="4"/>
  <c r="U3220" i="4"/>
  <c r="T3220" i="4"/>
  <c r="S3220" i="4"/>
  <c r="R3220" i="4"/>
  <c r="Q3220" i="4"/>
  <c r="P3220" i="4"/>
  <c r="O3220" i="4"/>
  <c r="N3220" i="4"/>
  <c r="M3220" i="4"/>
  <c r="U3219" i="4"/>
  <c r="T3219" i="4"/>
  <c r="S3219" i="4"/>
  <c r="R3219" i="4"/>
  <c r="Q3219" i="4"/>
  <c r="P3219" i="4"/>
  <c r="O3219" i="4"/>
  <c r="N3219" i="4"/>
  <c r="M3219" i="4"/>
  <c r="U3218" i="4"/>
  <c r="T3218" i="4"/>
  <c r="S3218" i="4"/>
  <c r="R3218" i="4"/>
  <c r="Q3218" i="4"/>
  <c r="P3218" i="4"/>
  <c r="O3218" i="4"/>
  <c r="N3218" i="4"/>
  <c r="M3218" i="4"/>
  <c r="U3217" i="4"/>
  <c r="T3217" i="4"/>
  <c r="S3217" i="4"/>
  <c r="R3217" i="4"/>
  <c r="Q3217" i="4"/>
  <c r="P3217" i="4"/>
  <c r="O3217" i="4"/>
  <c r="N3217" i="4"/>
  <c r="M3217" i="4"/>
  <c r="U3216" i="4"/>
  <c r="T3216" i="4"/>
  <c r="S3216" i="4"/>
  <c r="R3216" i="4"/>
  <c r="Q3216" i="4"/>
  <c r="P3216" i="4"/>
  <c r="O3216" i="4"/>
  <c r="N3216" i="4"/>
  <c r="M3216" i="4"/>
  <c r="U3215" i="4"/>
  <c r="T3215" i="4"/>
  <c r="S3215" i="4"/>
  <c r="R3215" i="4"/>
  <c r="Q3215" i="4"/>
  <c r="P3215" i="4"/>
  <c r="O3215" i="4"/>
  <c r="N3215" i="4"/>
  <c r="M3215" i="4"/>
  <c r="U3214" i="4"/>
  <c r="T3214" i="4"/>
  <c r="S3214" i="4"/>
  <c r="R3214" i="4"/>
  <c r="Q3214" i="4"/>
  <c r="P3214" i="4"/>
  <c r="O3214" i="4"/>
  <c r="N3214" i="4"/>
  <c r="M3214" i="4"/>
  <c r="U3213" i="4"/>
  <c r="T3213" i="4"/>
  <c r="S3213" i="4"/>
  <c r="R3213" i="4"/>
  <c r="Q3213" i="4"/>
  <c r="P3213" i="4"/>
  <c r="O3213" i="4"/>
  <c r="N3213" i="4"/>
  <c r="M3213" i="4"/>
  <c r="U3212" i="4"/>
  <c r="T3212" i="4"/>
  <c r="S3212" i="4"/>
  <c r="R3212" i="4"/>
  <c r="Q3212" i="4"/>
  <c r="P3212" i="4"/>
  <c r="O3212" i="4"/>
  <c r="N3212" i="4"/>
  <c r="M3212" i="4"/>
  <c r="U3211" i="4"/>
  <c r="T3211" i="4"/>
  <c r="S3211" i="4"/>
  <c r="R3211" i="4"/>
  <c r="Q3211" i="4"/>
  <c r="P3211" i="4"/>
  <c r="O3211" i="4"/>
  <c r="N3211" i="4"/>
  <c r="M3211" i="4"/>
  <c r="U3210" i="4"/>
  <c r="T3210" i="4"/>
  <c r="S3210" i="4"/>
  <c r="R3210" i="4"/>
  <c r="Q3210" i="4"/>
  <c r="P3210" i="4"/>
  <c r="O3210" i="4"/>
  <c r="N3210" i="4"/>
  <c r="M3210" i="4"/>
  <c r="U3209" i="4"/>
  <c r="T3209" i="4"/>
  <c r="S3209" i="4"/>
  <c r="R3209" i="4"/>
  <c r="Q3209" i="4"/>
  <c r="P3209" i="4"/>
  <c r="O3209" i="4"/>
  <c r="N3209" i="4"/>
  <c r="M3209" i="4"/>
  <c r="U3208" i="4"/>
  <c r="T3208" i="4"/>
  <c r="S3208" i="4"/>
  <c r="R3208" i="4"/>
  <c r="Q3208" i="4"/>
  <c r="P3208" i="4"/>
  <c r="O3208" i="4"/>
  <c r="N3208" i="4"/>
  <c r="M3208" i="4"/>
  <c r="U3207" i="4"/>
  <c r="T3207" i="4"/>
  <c r="S3207" i="4"/>
  <c r="R3207" i="4"/>
  <c r="Q3207" i="4"/>
  <c r="P3207" i="4"/>
  <c r="O3207" i="4"/>
  <c r="N3207" i="4"/>
  <c r="M3207" i="4"/>
  <c r="U3206" i="4"/>
  <c r="T3206" i="4"/>
  <c r="S3206" i="4"/>
  <c r="R3206" i="4"/>
  <c r="Q3206" i="4"/>
  <c r="P3206" i="4"/>
  <c r="O3206" i="4"/>
  <c r="N3206" i="4"/>
  <c r="M3206" i="4"/>
  <c r="U3205" i="4"/>
  <c r="T3205" i="4"/>
  <c r="S3205" i="4"/>
  <c r="R3205" i="4"/>
  <c r="Q3205" i="4"/>
  <c r="P3205" i="4"/>
  <c r="O3205" i="4"/>
  <c r="N3205" i="4"/>
  <c r="M3205" i="4"/>
  <c r="U3204" i="4"/>
  <c r="T3204" i="4"/>
  <c r="S3204" i="4"/>
  <c r="R3204" i="4"/>
  <c r="Q3204" i="4"/>
  <c r="P3204" i="4"/>
  <c r="O3204" i="4"/>
  <c r="N3204" i="4"/>
  <c r="M3204" i="4"/>
  <c r="U3203" i="4"/>
  <c r="T3203" i="4"/>
  <c r="S3203" i="4"/>
  <c r="R3203" i="4"/>
  <c r="Q3203" i="4"/>
  <c r="P3203" i="4"/>
  <c r="O3203" i="4"/>
  <c r="N3203" i="4"/>
  <c r="M3203" i="4"/>
  <c r="U3202" i="4"/>
  <c r="T3202" i="4"/>
  <c r="S3202" i="4"/>
  <c r="R3202" i="4"/>
  <c r="Q3202" i="4"/>
  <c r="P3202" i="4"/>
  <c r="O3202" i="4"/>
  <c r="N3202" i="4"/>
  <c r="M3202" i="4"/>
  <c r="U3201" i="4"/>
  <c r="T3201" i="4"/>
  <c r="S3201" i="4"/>
  <c r="R3201" i="4"/>
  <c r="Q3201" i="4"/>
  <c r="P3201" i="4"/>
  <c r="O3201" i="4"/>
  <c r="N3201" i="4"/>
  <c r="M3201" i="4"/>
  <c r="U3200" i="4"/>
  <c r="T3200" i="4"/>
  <c r="S3200" i="4"/>
  <c r="R3200" i="4"/>
  <c r="Q3200" i="4"/>
  <c r="P3200" i="4"/>
  <c r="O3200" i="4"/>
  <c r="N3200" i="4"/>
  <c r="M3200" i="4"/>
  <c r="U3199" i="4"/>
  <c r="T3199" i="4"/>
  <c r="S3199" i="4"/>
  <c r="R3199" i="4"/>
  <c r="Q3199" i="4"/>
  <c r="P3199" i="4"/>
  <c r="O3199" i="4"/>
  <c r="N3199" i="4"/>
  <c r="M3199" i="4"/>
  <c r="U3198" i="4"/>
  <c r="T3198" i="4"/>
  <c r="S3198" i="4"/>
  <c r="R3198" i="4"/>
  <c r="Q3198" i="4"/>
  <c r="P3198" i="4"/>
  <c r="O3198" i="4"/>
  <c r="N3198" i="4"/>
  <c r="M3198" i="4"/>
  <c r="U3197" i="4"/>
  <c r="T3197" i="4"/>
  <c r="S3197" i="4"/>
  <c r="R3197" i="4"/>
  <c r="Q3197" i="4"/>
  <c r="P3197" i="4"/>
  <c r="O3197" i="4"/>
  <c r="N3197" i="4"/>
  <c r="M3197" i="4"/>
  <c r="U3196" i="4"/>
  <c r="T3196" i="4"/>
  <c r="S3196" i="4"/>
  <c r="R3196" i="4"/>
  <c r="Q3196" i="4"/>
  <c r="P3196" i="4"/>
  <c r="O3196" i="4"/>
  <c r="N3196" i="4"/>
  <c r="M3196" i="4"/>
  <c r="U3195" i="4"/>
  <c r="T3195" i="4"/>
  <c r="S3195" i="4"/>
  <c r="R3195" i="4"/>
  <c r="Q3195" i="4"/>
  <c r="P3195" i="4"/>
  <c r="O3195" i="4"/>
  <c r="N3195" i="4"/>
  <c r="M3195" i="4"/>
  <c r="U3194" i="4"/>
  <c r="T3194" i="4"/>
  <c r="S3194" i="4"/>
  <c r="R3194" i="4"/>
  <c r="Q3194" i="4"/>
  <c r="P3194" i="4"/>
  <c r="O3194" i="4"/>
  <c r="N3194" i="4"/>
  <c r="M3194" i="4"/>
  <c r="U3193" i="4"/>
  <c r="T3193" i="4"/>
  <c r="S3193" i="4"/>
  <c r="R3193" i="4"/>
  <c r="Q3193" i="4"/>
  <c r="P3193" i="4"/>
  <c r="O3193" i="4"/>
  <c r="N3193" i="4"/>
  <c r="M3193" i="4"/>
  <c r="U3192" i="4"/>
  <c r="T3192" i="4"/>
  <c r="S3192" i="4"/>
  <c r="R3192" i="4"/>
  <c r="Q3192" i="4"/>
  <c r="P3192" i="4"/>
  <c r="O3192" i="4"/>
  <c r="N3192" i="4"/>
  <c r="M3192" i="4"/>
  <c r="U3191" i="4"/>
  <c r="T3191" i="4"/>
  <c r="S3191" i="4"/>
  <c r="R3191" i="4"/>
  <c r="Q3191" i="4"/>
  <c r="P3191" i="4"/>
  <c r="O3191" i="4"/>
  <c r="N3191" i="4"/>
  <c r="M3191" i="4"/>
  <c r="U3190" i="4"/>
  <c r="T3190" i="4"/>
  <c r="S3190" i="4"/>
  <c r="R3190" i="4"/>
  <c r="Q3190" i="4"/>
  <c r="P3190" i="4"/>
  <c r="O3190" i="4"/>
  <c r="N3190" i="4"/>
  <c r="M3190" i="4"/>
  <c r="U3189" i="4"/>
  <c r="T3189" i="4"/>
  <c r="S3189" i="4"/>
  <c r="R3189" i="4"/>
  <c r="Q3189" i="4"/>
  <c r="P3189" i="4"/>
  <c r="O3189" i="4"/>
  <c r="N3189" i="4"/>
  <c r="M3189" i="4"/>
  <c r="U3188" i="4"/>
  <c r="T3188" i="4"/>
  <c r="S3188" i="4"/>
  <c r="R3188" i="4"/>
  <c r="Q3188" i="4"/>
  <c r="P3188" i="4"/>
  <c r="O3188" i="4"/>
  <c r="N3188" i="4"/>
  <c r="M3188" i="4"/>
  <c r="U3187" i="4"/>
  <c r="T3187" i="4"/>
  <c r="S3187" i="4"/>
  <c r="R3187" i="4"/>
  <c r="Q3187" i="4"/>
  <c r="P3187" i="4"/>
  <c r="O3187" i="4"/>
  <c r="N3187" i="4"/>
  <c r="M3187" i="4"/>
  <c r="U3186" i="4"/>
  <c r="T3186" i="4"/>
  <c r="S3186" i="4"/>
  <c r="R3186" i="4"/>
  <c r="Q3186" i="4"/>
  <c r="P3186" i="4"/>
  <c r="O3186" i="4"/>
  <c r="N3186" i="4"/>
  <c r="M3186" i="4"/>
  <c r="U3185" i="4"/>
  <c r="T3185" i="4"/>
  <c r="S3185" i="4"/>
  <c r="R3185" i="4"/>
  <c r="Q3185" i="4"/>
  <c r="P3185" i="4"/>
  <c r="O3185" i="4"/>
  <c r="N3185" i="4"/>
  <c r="M3185" i="4"/>
  <c r="U3184" i="4"/>
  <c r="T3184" i="4"/>
  <c r="S3184" i="4"/>
  <c r="R3184" i="4"/>
  <c r="Q3184" i="4"/>
  <c r="P3184" i="4"/>
  <c r="O3184" i="4"/>
  <c r="N3184" i="4"/>
  <c r="M3184" i="4"/>
  <c r="U3183" i="4"/>
  <c r="T3183" i="4"/>
  <c r="S3183" i="4"/>
  <c r="R3183" i="4"/>
  <c r="Q3183" i="4"/>
  <c r="P3183" i="4"/>
  <c r="O3183" i="4"/>
  <c r="N3183" i="4"/>
  <c r="M3183" i="4"/>
  <c r="U3182" i="4"/>
  <c r="T3182" i="4"/>
  <c r="S3182" i="4"/>
  <c r="R3182" i="4"/>
  <c r="Q3182" i="4"/>
  <c r="P3182" i="4"/>
  <c r="O3182" i="4"/>
  <c r="N3182" i="4"/>
  <c r="M3182" i="4"/>
  <c r="U3181" i="4"/>
  <c r="T3181" i="4"/>
  <c r="S3181" i="4"/>
  <c r="R3181" i="4"/>
  <c r="Q3181" i="4"/>
  <c r="P3181" i="4"/>
  <c r="O3181" i="4"/>
  <c r="N3181" i="4"/>
  <c r="M3181" i="4"/>
  <c r="U3180" i="4"/>
  <c r="T3180" i="4"/>
  <c r="S3180" i="4"/>
  <c r="R3180" i="4"/>
  <c r="Q3180" i="4"/>
  <c r="P3180" i="4"/>
  <c r="O3180" i="4"/>
  <c r="N3180" i="4"/>
  <c r="M3180" i="4"/>
  <c r="U3179" i="4"/>
  <c r="T3179" i="4"/>
  <c r="S3179" i="4"/>
  <c r="R3179" i="4"/>
  <c r="Q3179" i="4"/>
  <c r="P3179" i="4"/>
  <c r="O3179" i="4"/>
  <c r="N3179" i="4"/>
  <c r="M3179" i="4"/>
  <c r="U3178" i="4"/>
  <c r="T3178" i="4"/>
  <c r="S3178" i="4"/>
  <c r="R3178" i="4"/>
  <c r="Q3178" i="4"/>
  <c r="P3178" i="4"/>
  <c r="O3178" i="4"/>
  <c r="N3178" i="4"/>
  <c r="M3178" i="4"/>
  <c r="U3177" i="4"/>
  <c r="T3177" i="4"/>
  <c r="S3177" i="4"/>
  <c r="R3177" i="4"/>
  <c r="Q3177" i="4"/>
  <c r="P3177" i="4"/>
  <c r="O3177" i="4"/>
  <c r="N3177" i="4"/>
  <c r="M3177" i="4"/>
  <c r="U3176" i="4"/>
  <c r="T3176" i="4"/>
  <c r="S3176" i="4"/>
  <c r="R3176" i="4"/>
  <c r="Q3176" i="4"/>
  <c r="P3176" i="4"/>
  <c r="O3176" i="4"/>
  <c r="N3176" i="4"/>
  <c r="M3176" i="4"/>
  <c r="U3175" i="4"/>
  <c r="T3175" i="4"/>
  <c r="S3175" i="4"/>
  <c r="R3175" i="4"/>
  <c r="Q3175" i="4"/>
  <c r="P3175" i="4"/>
  <c r="O3175" i="4"/>
  <c r="N3175" i="4"/>
  <c r="M3175" i="4"/>
  <c r="U3174" i="4"/>
  <c r="T3174" i="4"/>
  <c r="S3174" i="4"/>
  <c r="R3174" i="4"/>
  <c r="Q3174" i="4"/>
  <c r="P3174" i="4"/>
  <c r="O3174" i="4"/>
  <c r="N3174" i="4"/>
  <c r="M3174" i="4"/>
  <c r="U3173" i="4"/>
  <c r="T3173" i="4"/>
  <c r="S3173" i="4"/>
  <c r="R3173" i="4"/>
  <c r="Q3173" i="4"/>
  <c r="P3173" i="4"/>
  <c r="O3173" i="4"/>
  <c r="N3173" i="4"/>
  <c r="M3173" i="4"/>
  <c r="U3172" i="4"/>
  <c r="T3172" i="4"/>
  <c r="S3172" i="4"/>
  <c r="R3172" i="4"/>
  <c r="Q3172" i="4"/>
  <c r="P3172" i="4"/>
  <c r="O3172" i="4"/>
  <c r="N3172" i="4"/>
  <c r="M3172" i="4"/>
  <c r="U3171" i="4"/>
  <c r="T3171" i="4"/>
  <c r="S3171" i="4"/>
  <c r="R3171" i="4"/>
  <c r="Q3171" i="4"/>
  <c r="P3171" i="4"/>
  <c r="O3171" i="4"/>
  <c r="N3171" i="4"/>
  <c r="M3171" i="4"/>
  <c r="U3170" i="4"/>
  <c r="T3170" i="4"/>
  <c r="S3170" i="4"/>
  <c r="R3170" i="4"/>
  <c r="Q3170" i="4"/>
  <c r="P3170" i="4"/>
  <c r="O3170" i="4"/>
  <c r="N3170" i="4"/>
  <c r="M3170" i="4"/>
  <c r="U3169" i="4"/>
  <c r="T3169" i="4"/>
  <c r="S3169" i="4"/>
  <c r="R3169" i="4"/>
  <c r="Q3169" i="4"/>
  <c r="P3169" i="4"/>
  <c r="O3169" i="4"/>
  <c r="N3169" i="4"/>
  <c r="M3169" i="4"/>
  <c r="U3168" i="4"/>
  <c r="T3168" i="4"/>
  <c r="S3168" i="4"/>
  <c r="R3168" i="4"/>
  <c r="Q3168" i="4"/>
  <c r="P3168" i="4"/>
  <c r="O3168" i="4"/>
  <c r="N3168" i="4"/>
  <c r="M3168" i="4"/>
  <c r="U3167" i="4"/>
  <c r="T3167" i="4"/>
  <c r="S3167" i="4"/>
  <c r="R3167" i="4"/>
  <c r="Q3167" i="4"/>
  <c r="P3167" i="4"/>
  <c r="O3167" i="4"/>
  <c r="N3167" i="4"/>
  <c r="M3167" i="4"/>
  <c r="U3166" i="4"/>
  <c r="T3166" i="4"/>
  <c r="S3166" i="4"/>
  <c r="R3166" i="4"/>
  <c r="Q3166" i="4"/>
  <c r="P3166" i="4"/>
  <c r="O3166" i="4"/>
  <c r="N3166" i="4"/>
  <c r="M3166" i="4"/>
  <c r="U3165" i="4"/>
  <c r="T3165" i="4"/>
  <c r="S3165" i="4"/>
  <c r="R3165" i="4"/>
  <c r="Q3165" i="4"/>
  <c r="P3165" i="4"/>
  <c r="O3165" i="4"/>
  <c r="N3165" i="4"/>
  <c r="M3165" i="4"/>
  <c r="U3164" i="4"/>
  <c r="T3164" i="4"/>
  <c r="S3164" i="4"/>
  <c r="R3164" i="4"/>
  <c r="Q3164" i="4"/>
  <c r="P3164" i="4"/>
  <c r="O3164" i="4"/>
  <c r="N3164" i="4"/>
  <c r="M3164" i="4"/>
  <c r="U3163" i="4"/>
  <c r="T3163" i="4"/>
  <c r="S3163" i="4"/>
  <c r="R3163" i="4"/>
  <c r="Q3163" i="4"/>
  <c r="P3163" i="4"/>
  <c r="O3163" i="4"/>
  <c r="N3163" i="4"/>
  <c r="M3163" i="4"/>
  <c r="U3162" i="4"/>
  <c r="T3162" i="4"/>
  <c r="S3162" i="4"/>
  <c r="R3162" i="4"/>
  <c r="Q3162" i="4"/>
  <c r="P3162" i="4"/>
  <c r="O3162" i="4"/>
  <c r="N3162" i="4"/>
  <c r="M3162" i="4"/>
  <c r="U3161" i="4"/>
  <c r="T3161" i="4"/>
  <c r="S3161" i="4"/>
  <c r="R3161" i="4"/>
  <c r="Q3161" i="4"/>
  <c r="P3161" i="4"/>
  <c r="O3161" i="4"/>
  <c r="N3161" i="4"/>
  <c r="M3161" i="4"/>
  <c r="U3160" i="4"/>
  <c r="T3160" i="4"/>
  <c r="S3160" i="4"/>
  <c r="R3160" i="4"/>
  <c r="Q3160" i="4"/>
  <c r="P3160" i="4"/>
  <c r="O3160" i="4"/>
  <c r="N3160" i="4"/>
  <c r="M3160" i="4"/>
  <c r="U3159" i="4"/>
  <c r="T3159" i="4"/>
  <c r="S3159" i="4"/>
  <c r="R3159" i="4"/>
  <c r="Q3159" i="4"/>
  <c r="P3159" i="4"/>
  <c r="O3159" i="4"/>
  <c r="N3159" i="4"/>
  <c r="M3159" i="4"/>
  <c r="U3158" i="4"/>
  <c r="T3158" i="4"/>
  <c r="S3158" i="4"/>
  <c r="R3158" i="4"/>
  <c r="Q3158" i="4"/>
  <c r="P3158" i="4"/>
  <c r="O3158" i="4"/>
  <c r="N3158" i="4"/>
  <c r="M3158" i="4"/>
  <c r="U3157" i="4"/>
  <c r="T3157" i="4"/>
  <c r="S3157" i="4"/>
  <c r="R3157" i="4"/>
  <c r="Q3157" i="4"/>
  <c r="P3157" i="4"/>
  <c r="O3157" i="4"/>
  <c r="N3157" i="4"/>
  <c r="M3157" i="4"/>
  <c r="U3156" i="4"/>
  <c r="T3156" i="4"/>
  <c r="S3156" i="4"/>
  <c r="R3156" i="4"/>
  <c r="Q3156" i="4"/>
  <c r="P3156" i="4"/>
  <c r="O3156" i="4"/>
  <c r="N3156" i="4"/>
  <c r="M3156" i="4"/>
  <c r="U3155" i="4"/>
  <c r="T3155" i="4"/>
  <c r="S3155" i="4"/>
  <c r="R3155" i="4"/>
  <c r="Q3155" i="4"/>
  <c r="P3155" i="4"/>
  <c r="O3155" i="4"/>
  <c r="N3155" i="4"/>
  <c r="M3155" i="4"/>
  <c r="U3154" i="4"/>
  <c r="T3154" i="4"/>
  <c r="S3154" i="4"/>
  <c r="R3154" i="4"/>
  <c r="Q3154" i="4"/>
  <c r="P3154" i="4"/>
  <c r="O3154" i="4"/>
  <c r="N3154" i="4"/>
  <c r="M3154" i="4"/>
  <c r="U3153" i="4"/>
  <c r="T3153" i="4"/>
  <c r="S3153" i="4"/>
  <c r="R3153" i="4"/>
  <c r="Q3153" i="4"/>
  <c r="P3153" i="4"/>
  <c r="O3153" i="4"/>
  <c r="N3153" i="4"/>
  <c r="M3153" i="4"/>
  <c r="U3152" i="4"/>
  <c r="T3152" i="4"/>
  <c r="S3152" i="4"/>
  <c r="R3152" i="4"/>
  <c r="Q3152" i="4"/>
  <c r="P3152" i="4"/>
  <c r="O3152" i="4"/>
  <c r="N3152" i="4"/>
  <c r="M3152" i="4"/>
  <c r="U3151" i="4"/>
  <c r="T3151" i="4"/>
  <c r="S3151" i="4"/>
  <c r="R3151" i="4"/>
  <c r="Q3151" i="4"/>
  <c r="P3151" i="4"/>
  <c r="O3151" i="4"/>
  <c r="N3151" i="4"/>
  <c r="M3151" i="4"/>
  <c r="U3150" i="4"/>
  <c r="T3150" i="4"/>
  <c r="S3150" i="4"/>
  <c r="R3150" i="4"/>
  <c r="Q3150" i="4"/>
  <c r="P3150" i="4"/>
  <c r="O3150" i="4"/>
  <c r="N3150" i="4"/>
  <c r="M3150" i="4"/>
  <c r="U3149" i="4"/>
  <c r="T3149" i="4"/>
  <c r="S3149" i="4"/>
  <c r="R3149" i="4"/>
  <c r="Q3149" i="4"/>
  <c r="P3149" i="4"/>
  <c r="O3149" i="4"/>
  <c r="N3149" i="4"/>
  <c r="M3149" i="4"/>
  <c r="U3148" i="4"/>
  <c r="T3148" i="4"/>
  <c r="S3148" i="4"/>
  <c r="R3148" i="4"/>
  <c r="Q3148" i="4"/>
  <c r="P3148" i="4"/>
  <c r="O3148" i="4"/>
  <c r="N3148" i="4"/>
  <c r="M3148" i="4"/>
  <c r="U3147" i="4"/>
  <c r="T3147" i="4"/>
  <c r="S3147" i="4"/>
  <c r="R3147" i="4"/>
  <c r="Q3147" i="4"/>
  <c r="P3147" i="4"/>
  <c r="O3147" i="4"/>
  <c r="N3147" i="4"/>
  <c r="M3147" i="4"/>
  <c r="U3146" i="4"/>
  <c r="T3146" i="4"/>
  <c r="S3146" i="4"/>
  <c r="R3146" i="4"/>
  <c r="Q3146" i="4"/>
  <c r="P3146" i="4"/>
  <c r="O3146" i="4"/>
  <c r="N3146" i="4"/>
  <c r="M3146" i="4"/>
  <c r="U3145" i="4"/>
  <c r="T3145" i="4"/>
  <c r="S3145" i="4"/>
  <c r="R3145" i="4"/>
  <c r="Q3145" i="4"/>
  <c r="P3145" i="4"/>
  <c r="O3145" i="4"/>
  <c r="N3145" i="4"/>
  <c r="M3145" i="4"/>
  <c r="U3144" i="4"/>
  <c r="T3144" i="4"/>
  <c r="S3144" i="4"/>
  <c r="R3144" i="4"/>
  <c r="Q3144" i="4"/>
  <c r="P3144" i="4"/>
  <c r="O3144" i="4"/>
  <c r="N3144" i="4"/>
  <c r="M3144" i="4"/>
  <c r="U3143" i="4"/>
  <c r="T3143" i="4"/>
  <c r="S3143" i="4"/>
  <c r="R3143" i="4"/>
  <c r="Q3143" i="4"/>
  <c r="P3143" i="4"/>
  <c r="O3143" i="4"/>
  <c r="N3143" i="4"/>
  <c r="M3143" i="4"/>
  <c r="U3142" i="4"/>
  <c r="T3142" i="4"/>
  <c r="S3142" i="4"/>
  <c r="R3142" i="4"/>
  <c r="Q3142" i="4"/>
  <c r="P3142" i="4"/>
  <c r="O3142" i="4"/>
  <c r="N3142" i="4"/>
  <c r="M3142" i="4"/>
  <c r="U3141" i="4"/>
  <c r="T3141" i="4"/>
  <c r="S3141" i="4"/>
  <c r="R3141" i="4"/>
  <c r="Q3141" i="4"/>
  <c r="P3141" i="4"/>
  <c r="O3141" i="4"/>
  <c r="N3141" i="4"/>
  <c r="M3141" i="4"/>
  <c r="U3140" i="4"/>
  <c r="T3140" i="4"/>
  <c r="S3140" i="4"/>
  <c r="R3140" i="4"/>
  <c r="Q3140" i="4"/>
  <c r="P3140" i="4"/>
  <c r="O3140" i="4"/>
  <c r="N3140" i="4"/>
  <c r="M3140" i="4"/>
  <c r="U3139" i="4"/>
  <c r="T3139" i="4"/>
  <c r="S3139" i="4"/>
  <c r="R3139" i="4"/>
  <c r="Q3139" i="4"/>
  <c r="P3139" i="4"/>
  <c r="O3139" i="4"/>
  <c r="N3139" i="4"/>
  <c r="M3139" i="4"/>
  <c r="U3138" i="4"/>
  <c r="T3138" i="4"/>
  <c r="S3138" i="4"/>
  <c r="R3138" i="4"/>
  <c r="Q3138" i="4"/>
  <c r="P3138" i="4"/>
  <c r="O3138" i="4"/>
  <c r="N3138" i="4"/>
  <c r="M3138" i="4"/>
  <c r="U3137" i="4"/>
  <c r="T3137" i="4"/>
  <c r="S3137" i="4"/>
  <c r="R3137" i="4"/>
  <c r="Q3137" i="4"/>
  <c r="P3137" i="4"/>
  <c r="O3137" i="4"/>
  <c r="N3137" i="4"/>
  <c r="M3137" i="4"/>
  <c r="U3136" i="4"/>
  <c r="T3136" i="4"/>
  <c r="S3136" i="4"/>
  <c r="R3136" i="4"/>
  <c r="Q3136" i="4"/>
  <c r="P3136" i="4"/>
  <c r="O3136" i="4"/>
  <c r="N3136" i="4"/>
  <c r="M3136" i="4"/>
  <c r="U3135" i="4"/>
  <c r="T3135" i="4"/>
  <c r="S3135" i="4"/>
  <c r="R3135" i="4"/>
  <c r="Q3135" i="4"/>
  <c r="P3135" i="4"/>
  <c r="O3135" i="4"/>
  <c r="N3135" i="4"/>
  <c r="M3135" i="4"/>
  <c r="U3134" i="4"/>
  <c r="T3134" i="4"/>
  <c r="S3134" i="4"/>
  <c r="R3134" i="4"/>
  <c r="Q3134" i="4"/>
  <c r="P3134" i="4"/>
  <c r="O3134" i="4"/>
  <c r="N3134" i="4"/>
  <c r="M3134" i="4"/>
  <c r="U3133" i="4"/>
  <c r="T3133" i="4"/>
  <c r="S3133" i="4"/>
  <c r="R3133" i="4"/>
  <c r="Q3133" i="4"/>
  <c r="P3133" i="4"/>
  <c r="O3133" i="4"/>
  <c r="N3133" i="4"/>
  <c r="M3133" i="4"/>
  <c r="U3132" i="4"/>
  <c r="T3132" i="4"/>
  <c r="S3132" i="4"/>
  <c r="R3132" i="4"/>
  <c r="Q3132" i="4"/>
  <c r="P3132" i="4"/>
  <c r="O3132" i="4"/>
  <c r="N3132" i="4"/>
  <c r="M3132" i="4"/>
  <c r="U3131" i="4"/>
  <c r="T3131" i="4"/>
  <c r="S3131" i="4"/>
  <c r="R3131" i="4"/>
  <c r="Q3131" i="4"/>
  <c r="P3131" i="4"/>
  <c r="O3131" i="4"/>
  <c r="N3131" i="4"/>
  <c r="M3131" i="4"/>
  <c r="U3130" i="4"/>
  <c r="T3130" i="4"/>
  <c r="S3130" i="4"/>
  <c r="R3130" i="4"/>
  <c r="Q3130" i="4"/>
  <c r="P3130" i="4"/>
  <c r="O3130" i="4"/>
  <c r="N3130" i="4"/>
  <c r="M3130" i="4"/>
  <c r="U3129" i="4"/>
  <c r="T3129" i="4"/>
  <c r="S3129" i="4"/>
  <c r="R3129" i="4"/>
  <c r="Q3129" i="4"/>
  <c r="P3129" i="4"/>
  <c r="O3129" i="4"/>
  <c r="N3129" i="4"/>
  <c r="M3129" i="4"/>
  <c r="U3128" i="4"/>
  <c r="T3128" i="4"/>
  <c r="S3128" i="4"/>
  <c r="R3128" i="4"/>
  <c r="Q3128" i="4"/>
  <c r="P3128" i="4"/>
  <c r="O3128" i="4"/>
  <c r="N3128" i="4"/>
  <c r="M3128" i="4"/>
  <c r="U3127" i="4"/>
  <c r="T3127" i="4"/>
  <c r="S3127" i="4"/>
  <c r="R3127" i="4"/>
  <c r="Q3127" i="4"/>
  <c r="P3127" i="4"/>
  <c r="O3127" i="4"/>
  <c r="N3127" i="4"/>
  <c r="M3127" i="4"/>
  <c r="U3126" i="4"/>
  <c r="T3126" i="4"/>
  <c r="S3126" i="4"/>
  <c r="R3126" i="4"/>
  <c r="Q3126" i="4"/>
  <c r="P3126" i="4"/>
  <c r="O3126" i="4"/>
  <c r="N3126" i="4"/>
  <c r="M3126" i="4"/>
  <c r="U3125" i="4"/>
  <c r="T3125" i="4"/>
  <c r="S3125" i="4"/>
  <c r="R3125" i="4"/>
  <c r="Q3125" i="4"/>
  <c r="P3125" i="4"/>
  <c r="O3125" i="4"/>
  <c r="N3125" i="4"/>
  <c r="M3125" i="4"/>
  <c r="U3124" i="4"/>
  <c r="T3124" i="4"/>
  <c r="S3124" i="4"/>
  <c r="R3124" i="4"/>
  <c r="Q3124" i="4"/>
  <c r="P3124" i="4"/>
  <c r="O3124" i="4"/>
  <c r="N3124" i="4"/>
  <c r="M3124" i="4"/>
  <c r="U3123" i="4"/>
  <c r="T3123" i="4"/>
  <c r="S3123" i="4"/>
  <c r="R3123" i="4"/>
  <c r="Q3123" i="4"/>
  <c r="P3123" i="4"/>
  <c r="O3123" i="4"/>
  <c r="N3123" i="4"/>
  <c r="M3123" i="4"/>
  <c r="U3122" i="4"/>
  <c r="T3122" i="4"/>
  <c r="S3122" i="4"/>
  <c r="R3122" i="4"/>
  <c r="Q3122" i="4"/>
  <c r="P3122" i="4"/>
  <c r="O3122" i="4"/>
  <c r="N3122" i="4"/>
  <c r="M3122" i="4"/>
  <c r="U3121" i="4"/>
  <c r="T3121" i="4"/>
  <c r="S3121" i="4"/>
  <c r="R3121" i="4"/>
  <c r="Q3121" i="4"/>
  <c r="P3121" i="4"/>
  <c r="O3121" i="4"/>
  <c r="N3121" i="4"/>
  <c r="M3121" i="4"/>
  <c r="U3120" i="4"/>
  <c r="T3120" i="4"/>
  <c r="S3120" i="4"/>
  <c r="R3120" i="4"/>
  <c r="Q3120" i="4"/>
  <c r="P3120" i="4"/>
  <c r="O3120" i="4"/>
  <c r="N3120" i="4"/>
  <c r="M3120" i="4"/>
  <c r="U3119" i="4"/>
  <c r="T3119" i="4"/>
  <c r="S3119" i="4"/>
  <c r="R3119" i="4"/>
  <c r="Q3119" i="4"/>
  <c r="P3119" i="4"/>
  <c r="O3119" i="4"/>
  <c r="N3119" i="4"/>
  <c r="M3119" i="4"/>
  <c r="U3118" i="4"/>
  <c r="T3118" i="4"/>
  <c r="S3118" i="4"/>
  <c r="R3118" i="4"/>
  <c r="Q3118" i="4"/>
  <c r="P3118" i="4"/>
  <c r="O3118" i="4"/>
  <c r="N3118" i="4"/>
  <c r="M3118" i="4"/>
  <c r="U3117" i="4"/>
  <c r="T3117" i="4"/>
  <c r="S3117" i="4"/>
  <c r="R3117" i="4"/>
  <c r="Q3117" i="4"/>
  <c r="P3117" i="4"/>
  <c r="O3117" i="4"/>
  <c r="N3117" i="4"/>
  <c r="M3117" i="4"/>
  <c r="U3116" i="4"/>
  <c r="T3116" i="4"/>
  <c r="S3116" i="4"/>
  <c r="R3116" i="4"/>
  <c r="Q3116" i="4"/>
  <c r="P3116" i="4"/>
  <c r="O3116" i="4"/>
  <c r="N3116" i="4"/>
  <c r="M3116" i="4"/>
  <c r="U3115" i="4"/>
  <c r="T3115" i="4"/>
  <c r="S3115" i="4"/>
  <c r="R3115" i="4"/>
  <c r="Q3115" i="4"/>
  <c r="P3115" i="4"/>
  <c r="O3115" i="4"/>
  <c r="N3115" i="4"/>
  <c r="M3115" i="4"/>
  <c r="U3114" i="4"/>
  <c r="T3114" i="4"/>
  <c r="S3114" i="4"/>
  <c r="R3114" i="4"/>
  <c r="Q3114" i="4"/>
  <c r="P3114" i="4"/>
  <c r="O3114" i="4"/>
  <c r="N3114" i="4"/>
  <c r="M3114" i="4"/>
  <c r="U3113" i="4"/>
  <c r="T3113" i="4"/>
  <c r="S3113" i="4"/>
  <c r="R3113" i="4"/>
  <c r="Q3113" i="4"/>
  <c r="P3113" i="4"/>
  <c r="O3113" i="4"/>
  <c r="N3113" i="4"/>
  <c r="M3113" i="4"/>
  <c r="U3112" i="4"/>
  <c r="T3112" i="4"/>
  <c r="S3112" i="4"/>
  <c r="R3112" i="4"/>
  <c r="Q3112" i="4"/>
  <c r="P3112" i="4"/>
  <c r="O3112" i="4"/>
  <c r="N3112" i="4"/>
  <c r="M3112" i="4"/>
  <c r="U3111" i="4"/>
  <c r="T3111" i="4"/>
  <c r="S3111" i="4"/>
  <c r="R3111" i="4"/>
  <c r="Q3111" i="4"/>
  <c r="P3111" i="4"/>
  <c r="O3111" i="4"/>
  <c r="N3111" i="4"/>
  <c r="M3111" i="4"/>
  <c r="U3110" i="4"/>
  <c r="T3110" i="4"/>
  <c r="S3110" i="4"/>
  <c r="R3110" i="4"/>
  <c r="Q3110" i="4"/>
  <c r="P3110" i="4"/>
  <c r="O3110" i="4"/>
  <c r="N3110" i="4"/>
  <c r="M3110" i="4"/>
  <c r="U3109" i="4"/>
  <c r="T3109" i="4"/>
  <c r="S3109" i="4"/>
  <c r="R3109" i="4"/>
  <c r="Q3109" i="4"/>
  <c r="P3109" i="4"/>
  <c r="O3109" i="4"/>
  <c r="N3109" i="4"/>
  <c r="M3109" i="4"/>
  <c r="U3108" i="4"/>
  <c r="T3108" i="4"/>
  <c r="S3108" i="4"/>
  <c r="R3108" i="4"/>
  <c r="Q3108" i="4"/>
  <c r="P3108" i="4"/>
  <c r="O3108" i="4"/>
  <c r="N3108" i="4"/>
  <c r="M3108" i="4"/>
  <c r="U3107" i="4"/>
  <c r="T3107" i="4"/>
  <c r="S3107" i="4"/>
  <c r="R3107" i="4"/>
  <c r="Q3107" i="4"/>
  <c r="P3107" i="4"/>
  <c r="O3107" i="4"/>
  <c r="N3107" i="4"/>
  <c r="M3107" i="4"/>
  <c r="U3106" i="4"/>
  <c r="T3106" i="4"/>
  <c r="S3106" i="4"/>
  <c r="R3106" i="4"/>
  <c r="Q3106" i="4"/>
  <c r="P3106" i="4"/>
  <c r="O3106" i="4"/>
  <c r="N3106" i="4"/>
  <c r="M3106" i="4"/>
  <c r="U3105" i="4"/>
  <c r="T3105" i="4"/>
  <c r="S3105" i="4"/>
  <c r="R3105" i="4"/>
  <c r="Q3105" i="4"/>
  <c r="P3105" i="4"/>
  <c r="O3105" i="4"/>
  <c r="N3105" i="4"/>
  <c r="M3105" i="4"/>
  <c r="U3104" i="4"/>
  <c r="T3104" i="4"/>
  <c r="S3104" i="4"/>
  <c r="R3104" i="4"/>
  <c r="Q3104" i="4"/>
  <c r="P3104" i="4"/>
  <c r="O3104" i="4"/>
  <c r="N3104" i="4"/>
  <c r="M3104" i="4"/>
  <c r="U3103" i="4"/>
  <c r="T3103" i="4"/>
  <c r="S3103" i="4"/>
  <c r="R3103" i="4"/>
  <c r="Q3103" i="4"/>
  <c r="P3103" i="4"/>
  <c r="O3103" i="4"/>
  <c r="N3103" i="4"/>
  <c r="M3103" i="4"/>
  <c r="U3102" i="4"/>
  <c r="T3102" i="4"/>
  <c r="S3102" i="4"/>
  <c r="R3102" i="4"/>
  <c r="Q3102" i="4"/>
  <c r="P3102" i="4"/>
  <c r="O3102" i="4"/>
  <c r="N3102" i="4"/>
  <c r="M3102" i="4"/>
  <c r="U3101" i="4"/>
  <c r="T3101" i="4"/>
  <c r="S3101" i="4"/>
  <c r="R3101" i="4"/>
  <c r="Q3101" i="4"/>
  <c r="P3101" i="4"/>
  <c r="O3101" i="4"/>
  <c r="N3101" i="4"/>
  <c r="M3101" i="4"/>
  <c r="U3100" i="4"/>
  <c r="T3100" i="4"/>
  <c r="S3100" i="4"/>
  <c r="R3100" i="4"/>
  <c r="Q3100" i="4"/>
  <c r="P3100" i="4"/>
  <c r="O3100" i="4"/>
  <c r="N3100" i="4"/>
  <c r="M3100" i="4"/>
  <c r="U3099" i="4"/>
  <c r="T3099" i="4"/>
  <c r="S3099" i="4"/>
  <c r="R3099" i="4"/>
  <c r="Q3099" i="4"/>
  <c r="P3099" i="4"/>
  <c r="O3099" i="4"/>
  <c r="N3099" i="4"/>
  <c r="M3099" i="4"/>
  <c r="U3098" i="4"/>
  <c r="T3098" i="4"/>
  <c r="S3098" i="4"/>
  <c r="R3098" i="4"/>
  <c r="Q3098" i="4"/>
  <c r="P3098" i="4"/>
  <c r="O3098" i="4"/>
  <c r="N3098" i="4"/>
  <c r="M3098" i="4"/>
  <c r="U3097" i="4"/>
  <c r="T3097" i="4"/>
  <c r="S3097" i="4"/>
  <c r="R3097" i="4"/>
  <c r="Q3097" i="4"/>
  <c r="P3097" i="4"/>
  <c r="O3097" i="4"/>
  <c r="N3097" i="4"/>
  <c r="M3097" i="4"/>
  <c r="U3096" i="4"/>
  <c r="T3096" i="4"/>
  <c r="S3096" i="4"/>
  <c r="R3096" i="4"/>
  <c r="Q3096" i="4"/>
  <c r="P3096" i="4"/>
  <c r="O3096" i="4"/>
  <c r="N3096" i="4"/>
  <c r="M3096" i="4"/>
  <c r="U3095" i="4"/>
  <c r="T3095" i="4"/>
  <c r="S3095" i="4"/>
  <c r="R3095" i="4"/>
  <c r="Q3095" i="4"/>
  <c r="P3095" i="4"/>
  <c r="O3095" i="4"/>
  <c r="N3095" i="4"/>
  <c r="M3095" i="4"/>
  <c r="U3094" i="4"/>
  <c r="T3094" i="4"/>
  <c r="S3094" i="4"/>
  <c r="R3094" i="4"/>
  <c r="Q3094" i="4"/>
  <c r="P3094" i="4"/>
  <c r="O3094" i="4"/>
  <c r="N3094" i="4"/>
  <c r="M3094" i="4"/>
  <c r="U3093" i="4"/>
  <c r="T3093" i="4"/>
  <c r="S3093" i="4"/>
  <c r="R3093" i="4"/>
  <c r="Q3093" i="4"/>
  <c r="P3093" i="4"/>
  <c r="O3093" i="4"/>
  <c r="N3093" i="4"/>
  <c r="M3093" i="4"/>
  <c r="U3092" i="4"/>
  <c r="T3092" i="4"/>
  <c r="S3092" i="4"/>
  <c r="R3092" i="4"/>
  <c r="Q3092" i="4"/>
  <c r="P3092" i="4"/>
  <c r="O3092" i="4"/>
  <c r="N3092" i="4"/>
  <c r="M3092" i="4"/>
  <c r="U3091" i="4"/>
  <c r="T3091" i="4"/>
  <c r="S3091" i="4"/>
  <c r="R3091" i="4"/>
  <c r="Q3091" i="4"/>
  <c r="P3091" i="4"/>
  <c r="O3091" i="4"/>
  <c r="N3091" i="4"/>
  <c r="M3091" i="4"/>
  <c r="U3090" i="4"/>
  <c r="T3090" i="4"/>
  <c r="S3090" i="4"/>
  <c r="R3090" i="4"/>
  <c r="Q3090" i="4"/>
  <c r="P3090" i="4"/>
  <c r="O3090" i="4"/>
  <c r="N3090" i="4"/>
  <c r="M3090" i="4"/>
  <c r="U3089" i="4"/>
  <c r="T3089" i="4"/>
  <c r="S3089" i="4"/>
  <c r="R3089" i="4"/>
  <c r="Q3089" i="4"/>
  <c r="P3089" i="4"/>
  <c r="O3089" i="4"/>
  <c r="N3089" i="4"/>
  <c r="M3089" i="4"/>
  <c r="U3088" i="4"/>
  <c r="T3088" i="4"/>
  <c r="S3088" i="4"/>
  <c r="R3088" i="4"/>
  <c r="Q3088" i="4"/>
  <c r="P3088" i="4"/>
  <c r="O3088" i="4"/>
  <c r="N3088" i="4"/>
  <c r="M3088" i="4"/>
  <c r="U3087" i="4"/>
  <c r="T3087" i="4"/>
  <c r="S3087" i="4"/>
  <c r="R3087" i="4"/>
  <c r="Q3087" i="4"/>
  <c r="P3087" i="4"/>
  <c r="O3087" i="4"/>
  <c r="N3087" i="4"/>
  <c r="M3087" i="4"/>
  <c r="U3086" i="4"/>
  <c r="T3086" i="4"/>
  <c r="S3086" i="4"/>
  <c r="R3086" i="4"/>
  <c r="Q3086" i="4"/>
  <c r="P3086" i="4"/>
  <c r="O3086" i="4"/>
  <c r="N3086" i="4"/>
  <c r="M3086" i="4"/>
  <c r="U3085" i="4"/>
  <c r="T3085" i="4"/>
  <c r="S3085" i="4"/>
  <c r="R3085" i="4"/>
  <c r="Q3085" i="4"/>
  <c r="P3085" i="4"/>
  <c r="O3085" i="4"/>
  <c r="N3085" i="4"/>
  <c r="M3085" i="4"/>
  <c r="U3084" i="4"/>
  <c r="T3084" i="4"/>
  <c r="S3084" i="4"/>
  <c r="R3084" i="4"/>
  <c r="Q3084" i="4"/>
  <c r="P3084" i="4"/>
  <c r="O3084" i="4"/>
  <c r="N3084" i="4"/>
  <c r="M3084" i="4"/>
  <c r="U3083" i="4"/>
  <c r="T3083" i="4"/>
  <c r="S3083" i="4"/>
  <c r="R3083" i="4"/>
  <c r="Q3083" i="4"/>
  <c r="P3083" i="4"/>
  <c r="O3083" i="4"/>
  <c r="N3083" i="4"/>
  <c r="M3083" i="4"/>
  <c r="U3082" i="4"/>
  <c r="T3082" i="4"/>
  <c r="S3082" i="4"/>
  <c r="R3082" i="4"/>
  <c r="Q3082" i="4"/>
  <c r="P3082" i="4"/>
  <c r="O3082" i="4"/>
  <c r="N3082" i="4"/>
  <c r="M3082" i="4"/>
  <c r="U3081" i="4"/>
  <c r="T3081" i="4"/>
  <c r="S3081" i="4"/>
  <c r="R3081" i="4"/>
  <c r="Q3081" i="4"/>
  <c r="P3081" i="4"/>
  <c r="O3081" i="4"/>
  <c r="N3081" i="4"/>
  <c r="M3081" i="4"/>
  <c r="U3080" i="4"/>
  <c r="T3080" i="4"/>
  <c r="S3080" i="4"/>
  <c r="R3080" i="4"/>
  <c r="Q3080" i="4"/>
  <c r="P3080" i="4"/>
  <c r="O3080" i="4"/>
  <c r="N3080" i="4"/>
  <c r="M3080" i="4"/>
  <c r="U3079" i="4"/>
  <c r="T3079" i="4"/>
  <c r="S3079" i="4"/>
  <c r="R3079" i="4"/>
  <c r="Q3079" i="4"/>
  <c r="P3079" i="4"/>
  <c r="O3079" i="4"/>
  <c r="N3079" i="4"/>
  <c r="M3079" i="4"/>
  <c r="U3078" i="4"/>
  <c r="T3078" i="4"/>
  <c r="S3078" i="4"/>
  <c r="R3078" i="4"/>
  <c r="Q3078" i="4"/>
  <c r="P3078" i="4"/>
  <c r="O3078" i="4"/>
  <c r="N3078" i="4"/>
  <c r="M3078" i="4"/>
  <c r="U3077" i="4"/>
  <c r="T3077" i="4"/>
  <c r="S3077" i="4"/>
  <c r="R3077" i="4"/>
  <c r="Q3077" i="4"/>
  <c r="P3077" i="4"/>
  <c r="O3077" i="4"/>
  <c r="N3077" i="4"/>
  <c r="M3077" i="4"/>
  <c r="U3076" i="4"/>
  <c r="T3076" i="4"/>
  <c r="S3076" i="4"/>
  <c r="R3076" i="4"/>
  <c r="Q3076" i="4"/>
  <c r="P3076" i="4"/>
  <c r="O3076" i="4"/>
  <c r="N3076" i="4"/>
  <c r="M3076" i="4"/>
  <c r="U3075" i="4"/>
  <c r="T3075" i="4"/>
  <c r="S3075" i="4"/>
  <c r="R3075" i="4"/>
  <c r="Q3075" i="4"/>
  <c r="P3075" i="4"/>
  <c r="O3075" i="4"/>
  <c r="N3075" i="4"/>
  <c r="M3075" i="4"/>
  <c r="U3074" i="4"/>
  <c r="T3074" i="4"/>
  <c r="S3074" i="4"/>
  <c r="R3074" i="4"/>
  <c r="Q3074" i="4"/>
  <c r="P3074" i="4"/>
  <c r="O3074" i="4"/>
  <c r="N3074" i="4"/>
  <c r="M3074" i="4"/>
  <c r="U3073" i="4"/>
  <c r="T3073" i="4"/>
  <c r="S3073" i="4"/>
  <c r="R3073" i="4"/>
  <c r="Q3073" i="4"/>
  <c r="P3073" i="4"/>
  <c r="O3073" i="4"/>
  <c r="N3073" i="4"/>
  <c r="M3073" i="4"/>
  <c r="U3072" i="4"/>
  <c r="T3072" i="4"/>
  <c r="S3072" i="4"/>
  <c r="R3072" i="4"/>
  <c r="Q3072" i="4"/>
  <c r="P3072" i="4"/>
  <c r="O3072" i="4"/>
  <c r="N3072" i="4"/>
  <c r="M3072" i="4"/>
  <c r="U3071" i="4"/>
  <c r="T3071" i="4"/>
  <c r="S3071" i="4"/>
  <c r="R3071" i="4"/>
  <c r="Q3071" i="4"/>
  <c r="P3071" i="4"/>
  <c r="O3071" i="4"/>
  <c r="N3071" i="4"/>
  <c r="M3071" i="4"/>
  <c r="U3070" i="4"/>
  <c r="T3070" i="4"/>
  <c r="S3070" i="4"/>
  <c r="R3070" i="4"/>
  <c r="Q3070" i="4"/>
  <c r="P3070" i="4"/>
  <c r="O3070" i="4"/>
  <c r="N3070" i="4"/>
  <c r="M3070" i="4"/>
  <c r="U3069" i="4"/>
  <c r="T3069" i="4"/>
  <c r="S3069" i="4"/>
  <c r="R3069" i="4"/>
  <c r="Q3069" i="4"/>
  <c r="P3069" i="4"/>
  <c r="O3069" i="4"/>
  <c r="N3069" i="4"/>
  <c r="M3069" i="4"/>
  <c r="U3068" i="4"/>
  <c r="T3068" i="4"/>
  <c r="S3068" i="4"/>
  <c r="R3068" i="4"/>
  <c r="Q3068" i="4"/>
  <c r="P3068" i="4"/>
  <c r="O3068" i="4"/>
  <c r="N3068" i="4"/>
  <c r="M3068" i="4"/>
  <c r="U3067" i="4"/>
  <c r="T3067" i="4"/>
  <c r="S3067" i="4"/>
  <c r="R3067" i="4"/>
  <c r="Q3067" i="4"/>
  <c r="P3067" i="4"/>
  <c r="O3067" i="4"/>
  <c r="N3067" i="4"/>
  <c r="M3067" i="4"/>
  <c r="U3066" i="4"/>
  <c r="T3066" i="4"/>
  <c r="S3066" i="4"/>
  <c r="R3066" i="4"/>
  <c r="Q3066" i="4"/>
  <c r="P3066" i="4"/>
  <c r="O3066" i="4"/>
  <c r="N3066" i="4"/>
  <c r="M3066" i="4"/>
  <c r="U3065" i="4"/>
  <c r="T3065" i="4"/>
  <c r="S3065" i="4"/>
  <c r="R3065" i="4"/>
  <c r="Q3065" i="4"/>
  <c r="P3065" i="4"/>
  <c r="O3065" i="4"/>
  <c r="N3065" i="4"/>
  <c r="M3065" i="4"/>
  <c r="U3064" i="4"/>
  <c r="T3064" i="4"/>
  <c r="S3064" i="4"/>
  <c r="R3064" i="4"/>
  <c r="Q3064" i="4"/>
  <c r="P3064" i="4"/>
  <c r="O3064" i="4"/>
  <c r="N3064" i="4"/>
  <c r="M3064" i="4"/>
  <c r="U3063" i="4"/>
  <c r="T3063" i="4"/>
  <c r="S3063" i="4"/>
  <c r="R3063" i="4"/>
  <c r="Q3063" i="4"/>
  <c r="P3063" i="4"/>
  <c r="O3063" i="4"/>
  <c r="N3063" i="4"/>
  <c r="M3063" i="4"/>
  <c r="U3062" i="4"/>
  <c r="T3062" i="4"/>
  <c r="S3062" i="4"/>
  <c r="R3062" i="4"/>
  <c r="Q3062" i="4"/>
  <c r="P3062" i="4"/>
  <c r="O3062" i="4"/>
  <c r="N3062" i="4"/>
  <c r="M3062" i="4"/>
  <c r="U3061" i="4"/>
  <c r="T3061" i="4"/>
  <c r="S3061" i="4"/>
  <c r="R3061" i="4"/>
  <c r="Q3061" i="4"/>
  <c r="P3061" i="4"/>
  <c r="O3061" i="4"/>
  <c r="N3061" i="4"/>
  <c r="M3061" i="4"/>
  <c r="U3060" i="4"/>
  <c r="T3060" i="4"/>
  <c r="S3060" i="4"/>
  <c r="R3060" i="4"/>
  <c r="Q3060" i="4"/>
  <c r="P3060" i="4"/>
  <c r="O3060" i="4"/>
  <c r="N3060" i="4"/>
  <c r="M3060" i="4"/>
  <c r="U3059" i="4"/>
  <c r="T3059" i="4"/>
  <c r="S3059" i="4"/>
  <c r="R3059" i="4"/>
  <c r="Q3059" i="4"/>
  <c r="P3059" i="4"/>
  <c r="O3059" i="4"/>
  <c r="N3059" i="4"/>
  <c r="M3059" i="4"/>
  <c r="U3058" i="4"/>
  <c r="T3058" i="4"/>
  <c r="S3058" i="4"/>
  <c r="R3058" i="4"/>
  <c r="Q3058" i="4"/>
  <c r="P3058" i="4"/>
  <c r="O3058" i="4"/>
  <c r="N3058" i="4"/>
  <c r="M3058" i="4"/>
  <c r="U3057" i="4"/>
  <c r="T3057" i="4"/>
  <c r="S3057" i="4"/>
  <c r="R3057" i="4"/>
  <c r="Q3057" i="4"/>
  <c r="P3057" i="4"/>
  <c r="O3057" i="4"/>
  <c r="N3057" i="4"/>
  <c r="M3057" i="4"/>
  <c r="U3056" i="4"/>
  <c r="T3056" i="4"/>
  <c r="S3056" i="4"/>
  <c r="R3056" i="4"/>
  <c r="Q3056" i="4"/>
  <c r="P3056" i="4"/>
  <c r="O3056" i="4"/>
  <c r="N3056" i="4"/>
  <c r="M3056" i="4"/>
  <c r="U3055" i="4"/>
  <c r="T3055" i="4"/>
  <c r="S3055" i="4"/>
  <c r="R3055" i="4"/>
  <c r="Q3055" i="4"/>
  <c r="P3055" i="4"/>
  <c r="O3055" i="4"/>
  <c r="N3055" i="4"/>
  <c r="M3055" i="4"/>
  <c r="U3054" i="4"/>
  <c r="T3054" i="4"/>
  <c r="S3054" i="4"/>
  <c r="R3054" i="4"/>
  <c r="Q3054" i="4"/>
  <c r="P3054" i="4"/>
  <c r="O3054" i="4"/>
  <c r="N3054" i="4"/>
  <c r="M3054" i="4"/>
  <c r="U3053" i="4"/>
  <c r="T3053" i="4"/>
  <c r="S3053" i="4"/>
  <c r="R3053" i="4"/>
  <c r="Q3053" i="4"/>
  <c r="P3053" i="4"/>
  <c r="O3053" i="4"/>
  <c r="N3053" i="4"/>
  <c r="M3053" i="4"/>
  <c r="U3052" i="4"/>
  <c r="T3052" i="4"/>
  <c r="S3052" i="4"/>
  <c r="R3052" i="4"/>
  <c r="Q3052" i="4"/>
  <c r="P3052" i="4"/>
  <c r="O3052" i="4"/>
  <c r="N3052" i="4"/>
  <c r="M3052" i="4"/>
  <c r="U3051" i="4"/>
  <c r="T3051" i="4"/>
  <c r="S3051" i="4"/>
  <c r="R3051" i="4"/>
  <c r="Q3051" i="4"/>
  <c r="P3051" i="4"/>
  <c r="O3051" i="4"/>
  <c r="N3051" i="4"/>
  <c r="M3051" i="4"/>
  <c r="U3050" i="4"/>
  <c r="T3050" i="4"/>
  <c r="S3050" i="4"/>
  <c r="R3050" i="4"/>
  <c r="Q3050" i="4"/>
  <c r="P3050" i="4"/>
  <c r="O3050" i="4"/>
  <c r="N3050" i="4"/>
  <c r="M3050" i="4"/>
  <c r="U3049" i="4"/>
  <c r="T3049" i="4"/>
  <c r="S3049" i="4"/>
  <c r="R3049" i="4"/>
  <c r="Q3049" i="4"/>
  <c r="P3049" i="4"/>
  <c r="O3049" i="4"/>
  <c r="N3049" i="4"/>
  <c r="M3049" i="4"/>
  <c r="U3048" i="4"/>
  <c r="T3048" i="4"/>
  <c r="S3048" i="4"/>
  <c r="R3048" i="4"/>
  <c r="Q3048" i="4"/>
  <c r="P3048" i="4"/>
  <c r="O3048" i="4"/>
  <c r="N3048" i="4"/>
  <c r="M3048" i="4"/>
  <c r="U3047" i="4"/>
  <c r="T3047" i="4"/>
  <c r="S3047" i="4"/>
  <c r="R3047" i="4"/>
  <c r="Q3047" i="4"/>
  <c r="P3047" i="4"/>
  <c r="O3047" i="4"/>
  <c r="N3047" i="4"/>
  <c r="M3047" i="4"/>
  <c r="U3046" i="4"/>
  <c r="T3046" i="4"/>
  <c r="S3046" i="4"/>
  <c r="R3046" i="4"/>
  <c r="Q3046" i="4"/>
  <c r="P3046" i="4"/>
  <c r="O3046" i="4"/>
  <c r="N3046" i="4"/>
  <c r="M3046" i="4"/>
  <c r="U3045" i="4"/>
  <c r="T3045" i="4"/>
  <c r="S3045" i="4"/>
  <c r="R3045" i="4"/>
  <c r="Q3045" i="4"/>
  <c r="P3045" i="4"/>
  <c r="O3045" i="4"/>
  <c r="N3045" i="4"/>
  <c r="M3045" i="4"/>
  <c r="U3044" i="4"/>
  <c r="T3044" i="4"/>
  <c r="S3044" i="4"/>
  <c r="R3044" i="4"/>
  <c r="Q3044" i="4"/>
  <c r="P3044" i="4"/>
  <c r="O3044" i="4"/>
  <c r="N3044" i="4"/>
  <c r="M3044" i="4"/>
  <c r="U3043" i="4"/>
  <c r="T3043" i="4"/>
  <c r="S3043" i="4"/>
  <c r="R3043" i="4"/>
  <c r="Q3043" i="4"/>
  <c r="P3043" i="4"/>
  <c r="O3043" i="4"/>
  <c r="N3043" i="4"/>
  <c r="M3043" i="4"/>
  <c r="U3042" i="4"/>
  <c r="T3042" i="4"/>
  <c r="S3042" i="4"/>
  <c r="R3042" i="4"/>
  <c r="Q3042" i="4"/>
  <c r="P3042" i="4"/>
  <c r="O3042" i="4"/>
  <c r="N3042" i="4"/>
  <c r="M3042" i="4"/>
  <c r="U3041" i="4"/>
  <c r="T3041" i="4"/>
  <c r="S3041" i="4"/>
  <c r="R3041" i="4"/>
  <c r="Q3041" i="4"/>
  <c r="P3041" i="4"/>
  <c r="O3041" i="4"/>
  <c r="N3041" i="4"/>
  <c r="M3041" i="4"/>
  <c r="U3040" i="4"/>
  <c r="T3040" i="4"/>
  <c r="S3040" i="4"/>
  <c r="R3040" i="4"/>
  <c r="Q3040" i="4"/>
  <c r="P3040" i="4"/>
  <c r="O3040" i="4"/>
  <c r="N3040" i="4"/>
  <c r="M3040" i="4"/>
  <c r="U3039" i="4"/>
  <c r="T3039" i="4"/>
  <c r="S3039" i="4"/>
  <c r="R3039" i="4"/>
  <c r="Q3039" i="4"/>
  <c r="P3039" i="4"/>
  <c r="O3039" i="4"/>
  <c r="N3039" i="4"/>
  <c r="M3039" i="4"/>
  <c r="U3038" i="4"/>
  <c r="T3038" i="4"/>
  <c r="S3038" i="4"/>
  <c r="R3038" i="4"/>
  <c r="Q3038" i="4"/>
  <c r="P3038" i="4"/>
  <c r="O3038" i="4"/>
  <c r="N3038" i="4"/>
  <c r="M3038" i="4"/>
  <c r="U3037" i="4"/>
  <c r="T3037" i="4"/>
  <c r="S3037" i="4"/>
  <c r="R3037" i="4"/>
  <c r="Q3037" i="4"/>
  <c r="P3037" i="4"/>
  <c r="O3037" i="4"/>
  <c r="N3037" i="4"/>
  <c r="M3037" i="4"/>
  <c r="U3036" i="4"/>
  <c r="T3036" i="4"/>
  <c r="S3036" i="4"/>
  <c r="R3036" i="4"/>
  <c r="Q3036" i="4"/>
  <c r="P3036" i="4"/>
  <c r="O3036" i="4"/>
  <c r="N3036" i="4"/>
  <c r="M3036" i="4"/>
  <c r="U3035" i="4"/>
  <c r="T3035" i="4"/>
  <c r="S3035" i="4"/>
  <c r="R3035" i="4"/>
  <c r="Q3035" i="4"/>
  <c r="P3035" i="4"/>
  <c r="O3035" i="4"/>
  <c r="N3035" i="4"/>
  <c r="M3035" i="4"/>
  <c r="U3034" i="4"/>
  <c r="T3034" i="4"/>
  <c r="S3034" i="4"/>
  <c r="R3034" i="4"/>
  <c r="Q3034" i="4"/>
  <c r="P3034" i="4"/>
  <c r="O3034" i="4"/>
  <c r="N3034" i="4"/>
  <c r="M3034" i="4"/>
  <c r="U3033" i="4"/>
  <c r="T3033" i="4"/>
  <c r="S3033" i="4"/>
  <c r="R3033" i="4"/>
  <c r="Q3033" i="4"/>
  <c r="P3033" i="4"/>
  <c r="O3033" i="4"/>
  <c r="N3033" i="4"/>
  <c r="M3033" i="4"/>
  <c r="U3032" i="4"/>
  <c r="T3032" i="4"/>
  <c r="S3032" i="4"/>
  <c r="R3032" i="4"/>
  <c r="Q3032" i="4"/>
  <c r="P3032" i="4"/>
  <c r="O3032" i="4"/>
  <c r="N3032" i="4"/>
  <c r="M3032" i="4"/>
  <c r="U3031" i="4"/>
  <c r="T3031" i="4"/>
  <c r="S3031" i="4"/>
  <c r="R3031" i="4"/>
  <c r="Q3031" i="4"/>
  <c r="P3031" i="4"/>
  <c r="O3031" i="4"/>
  <c r="N3031" i="4"/>
  <c r="M3031" i="4"/>
  <c r="U3030" i="4"/>
  <c r="T3030" i="4"/>
  <c r="S3030" i="4"/>
  <c r="R3030" i="4"/>
  <c r="Q3030" i="4"/>
  <c r="P3030" i="4"/>
  <c r="O3030" i="4"/>
  <c r="N3030" i="4"/>
  <c r="M3030" i="4"/>
  <c r="U3029" i="4"/>
  <c r="T3029" i="4"/>
  <c r="S3029" i="4"/>
  <c r="R3029" i="4"/>
  <c r="Q3029" i="4"/>
  <c r="P3029" i="4"/>
  <c r="O3029" i="4"/>
  <c r="N3029" i="4"/>
  <c r="M3029" i="4"/>
  <c r="U3028" i="4"/>
  <c r="T3028" i="4"/>
  <c r="S3028" i="4"/>
  <c r="R3028" i="4"/>
  <c r="Q3028" i="4"/>
  <c r="P3028" i="4"/>
  <c r="O3028" i="4"/>
  <c r="N3028" i="4"/>
  <c r="M3028" i="4"/>
  <c r="U3027" i="4"/>
  <c r="T3027" i="4"/>
  <c r="S3027" i="4"/>
  <c r="R3027" i="4"/>
  <c r="Q3027" i="4"/>
  <c r="P3027" i="4"/>
  <c r="O3027" i="4"/>
  <c r="N3027" i="4"/>
  <c r="M3027" i="4"/>
  <c r="U3026" i="4"/>
  <c r="T3026" i="4"/>
  <c r="S3026" i="4"/>
  <c r="R3026" i="4"/>
  <c r="Q3026" i="4"/>
  <c r="P3026" i="4"/>
  <c r="O3026" i="4"/>
  <c r="N3026" i="4"/>
  <c r="M3026" i="4"/>
  <c r="U3025" i="4"/>
  <c r="T3025" i="4"/>
  <c r="S3025" i="4"/>
  <c r="R3025" i="4"/>
  <c r="Q3025" i="4"/>
  <c r="P3025" i="4"/>
  <c r="O3025" i="4"/>
  <c r="N3025" i="4"/>
  <c r="M3025" i="4"/>
  <c r="U3024" i="4"/>
  <c r="T3024" i="4"/>
  <c r="S3024" i="4"/>
  <c r="R3024" i="4"/>
  <c r="Q3024" i="4"/>
  <c r="P3024" i="4"/>
  <c r="O3024" i="4"/>
  <c r="N3024" i="4"/>
  <c r="M3024" i="4"/>
  <c r="U3023" i="4"/>
  <c r="T3023" i="4"/>
  <c r="S3023" i="4"/>
  <c r="R3023" i="4"/>
  <c r="Q3023" i="4"/>
  <c r="P3023" i="4"/>
  <c r="O3023" i="4"/>
  <c r="N3023" i="4"/>
  <c r="M3023" i="4"/>
  <c r="U3022" i="4"/>
  <c r="T3022" i="4"/>
  <c r="S3022" i="4"/>
  <c r="R3022" i="4"/>
  <c r="Q3022" i="4"/>
  <c r="P3022" i="4"/>
  <c r="O3022" i="4"/>
  <c r="N3022" i="4"/>
  <c r="M3022" i="4"/>
  <c r="U3021" i="4"/>
  <c r="T3021" i="4"/>
  <c r="S3021" i="4"/>
  <c r="R3021" i="4"/>
  <c r="Q3021" i="4"/>
  <c r="P3021" i="4"/>
  <c r="O3021" i="4"/>
  <c r="N3021" i="4"/>
  <c r="M3021" i="4"/>
  <c r="U3020" i="4"/>
  <c r="T3020" i="4"/>
  <c r="S3020" i="4"/>
  <c r="R3020" i="4"/>
  <c r="Q3020" i="4"/>
  <c r="P3020" i="4"/>
  <c r="O3020" i="4"/>
  <c r="N3020" i="4"/>
  <c r="M3020" i="4"/>
  <c r="U3019" i="4"/>
  <c r="T3019" i="4"/>
  <c r="S3019" i="4"/>
  <c r="R3019" i="4"/>
  <c r="Q3019" i="4"/>
  <c r="P3019" i="4"/>
  <c r="O3019" i="4"/>
  <c r="N3019" i="4"/>
  <c r="M3019" i="4"/>
  <c r="U3018" i="4"/>
  <c r="T3018" i="4"/>
  <c r="S3018" i="4"/>
  <c r="R3018" i="4"/>
  <c r="Q3018" i="4"/>
  <c r="P3018" i="4"/>
  <c r="O3018" i="4"/>
  <c r="N3018" i="4"/>
  <c r="M3018" i="4"/>
  <c r="U3017" i="4"/>
  <c r="T3017" i="4"/>
  <c r="S3017" i="4"/>
  <c r="R3017" i="4"/>
  <c r="Q3017" i="4"/>
  <c r="P3017" i="4"/>
  <c r="O3017" i="4"/>
  <c r="N3017" i="4"/>
  <c r="M3017" i="4"/>
  <c r="U3016" i="4"/>
  <c r="T3016" i="4"/>
  <c r="S3016" i="4"/>
  <c r="R3016" i="4"/>
  <c r="Q3016" i="4"/>
  <c r="P3016" i="4"/>
  <c r="O3016" i="4"/>
  <c r="N3016" i="4"/>
  <c r="M3016" i="4"/>
  <c r="U3015" i="4"/>
  <c r="T3015" i="4"/>
  <c r="S3015" i="4"/>
  <c r="R3015" i="4"/>
  <c r="Q3015" i="4"/>
  <c r="P3015" i="4"/>
  <c r="O3015" i="4"/>
  <c r="N3015" i="4"/>
  <c r="M3015" i="4"/>
  <c r="U3014" i="4"/>
  <c r="T3014" i="4"/>
  <c r="S3014" i="4"/>
  <c r="R3014" i="4"/>
  <c r="Q3014" i="4"/>
  <c r="P3014" i="4"/>
  <c r="O3014" i="4"/>
  <c r="N3014" i="4"/>
  <c r="M3014" i="4"/>
  <c r="U3013" i="4"/>
  <c r="T3013" i="4"/>
  <c r="S3013" i="4"/>
  <c r="R3013" i="4"/>
  <c r="Q3013" i="4"/>
  <c r="P3013" i="4"/>
  <c r="O3013" i="4"/>
  <c r="N3013" i="4"/>
  <c r="M3013" i="4"/>
  <c r="U3012" i="4"/>
  <c r="T3012" i="4"/>
  <c r="S3012" i="4"/>
  <c r="R3012" i="4"/>
  <c r="Q3012" i="4"/>
  <c r="P3012" i="4"/>
  <c r="O3012" i="4"/>
  <c r="N3012" i="4"/>
  <c r="M3012" i="4"/>
  <c r="U3011" i="4"/>
  <c r="T3011" i="4"/>
  <c r="S3011" i="4"/>
  <c r="R3011" i="4"/>
  <c r="Q3011" i="4"/>
  <c r="P3011" i="4"/>
  <c r="O3011" i="4"/>
  <c r="N3011" i="4"/>
  <c r="M3011" i="4"/>
  <c r="U3010" i="4"/>
  <c r="T3010" i="4"/>
  <c r="S3010" i="4"/>
  <c r="R3010" i="4"/>
  <c r="Q3010" i="4"/>
  <c r="P3010" i="4"/>
  <c r="O3010" i="4"/>
  <c r="N3010" i="4"/>
  <c r="M3010" i="4"/>
  <c r="U3009" i="4"/>
  <c r="T3009" i="4"/>
  <c r="S3009" i="4"/>
  <c r="R3009" i="4"/>
  <c r="Q3009" i="4"/>
  <c r="P3009" i="4"/>
  <c r="O3009" i="4"/>
  <c r="N3009" i="4"/>
  <c r="M3009" i="4"/>
  <c r="U3008" i="4"/>
  <c r="T3008" i="4"/>
  <c r="S3008" i="4"/>
  <c r="R3008" i="4"/>
  <c r="Q3008" i="4"/>
  <c r="P3008" i="4"/>
  <c r="O3008" i="4"/>
  <c r="N3008" i="4"/>
  <c r="M3008" i="4"/>
  <c r="U3007" i="4"/>
  <c r="T3007" i="4"/>
  <c r="S3007" i="4"/>
  <c r="R3007" i="4"/>
  <c r="Q3007" i="4"/>
  <c r="P3007" i="4"/>
  <c r="O3007" i="4"/>
  <c r="N3007" i="4"/>
  <c r="M3007" i="4"/>
  <c r="U3006" i="4"/>
  <c r="T3006" i="4"/>
  <c r="S3006" i="4"/>
  <c r="R3006" i="4"/>
  <c r="Q3006" i="4"/>
  <c r="P3006" i="4"/>
  <c r="O3006" i="4"/>
  <c r="N3006" i="4"/>
  <c r="M3006" i="4"/>
  <c r="U3005" i="4"/>
  <c r="T3005" i="4"/>
  <c r="S3005" i="4"/>
  <c r="R3005" i="4"/>
  <c r="Q3005" i="4"/>
  <c r="P3005" i="4"/>
  <c r="O3005" i="4"/>
  <c r="N3005" i="4"/>
  <c r="M3005" i="4"/>
  <c r="U3004" i="4"/>
  <c r="T3004" i="4"/>
  <c r="S3004" i="4"/>
  <c r="R3004" i="4"/>
  <c r="Q3004" i="4"/>
  <c r="P3004" i="4"/>
  <c r="O3004" i="4"/>
  <c r="N3004" i="4"/>
  <c r="M3004" i="4"/>
  <c r="U3003" i="4"/>
  <c r="T3003" i="4"/>
  <c r="S3003" i="4"/>
  <c r="R3003" i="4"/>
  <c r="Q3003" i="4"/>
  <c r="P3003" i="4"/>
  <c r="O3003" i="4"/>
  <c r="N3003" i="4"/>
  <c r="M3003" i="4"/>
  <c r="U3002" i="4"/>
  <c r="T3002" i="4"/>
  <c r="S3002" i="4"/>
  <c r="R3002" i="4"/>
  <c r="Q3002" i="4"/>
  <c r="P3002" i="4"/>
  <c r="O3002" i="4"/>
  <c r="N3002" i="4"/>
  <c r="M3002" i="4"/>
  <c r="U3001" i="4"/>
  <c r="T3001" i="4"/>
  <c r="S3001" i="4"/>
  <c r="R3001" i="4"/>
  <c r="Q3001" i="4"/>
  <c r="P3001" i="4"/>
  <c r="O3001" i="4"/>
  <c r="N3001" i="4"/>
  <c r="M3001" i="4"/>
  <c r="U3000" i="4"/>
  <c r="T3000" i="4"/>
  <c r="S3000" i="4"/>
  <c r="R3000" i="4"/>
  <c r="Q3000" i="4"/>
  <c r="P3000" i="4"/>
  <c r="O3000" i="4"/>
  <c r="N3000" i="4"/>
  <c r="M3000" i="4"/>
  <c r="U2999" i="4"/>
  <c r="T2999" i="4"/>
  <c r="S2999" i="4"/>
  <c r="R2999" i="4"/>
  <c r="Q2999" i="4"/>
  <c r="P2999" i="4"/>
  <c r="O2999" i="4"/>
  <c r="N2999" i="4"/>
  <c r="M2999" i="4"/>
  <c r="U2998" i="4"/>
  <c r="T2998" i="4"/>
  <c r="S2998" i="4"/>
  <c r="R2998" i="4"/>
  <c r="Q2998" i="4"/>
  <c r="P2998" i="4"/>
  <c r="O2998" i="4"/>
  <c r="N2998" i="4"/>
  <c r="M2998" i="4"/>
  <c r="U2997" i="4"/>
  <c r="T2997" i="4"/>
  <c r="S2997" i="4"/>
  <c r="R2997" i="4"/>
  <c r="Q2997" i="4"/>
  <c r="P2997" i="4"/>
  <c r="O2997" i="4"/>
  <c r="N2997" i="4"/>
  <c r="M2997" i="4"/>
  <c r="U2996" i="4"/>
  <c r="T2996" i="4"/>
  <c r="S2996" i="4"/>
  <c r="R2996" i="4"/>
  <c r="Q2996" i="4"/>
  <c r="P2996" i="4"/>
  <c r="O2996" i="4"/>
  <c r="N2996" i="4"/>
  <c r="M2996" i="4"/>
  <c r="U2995" i="4"/>
  <c r="T2995" i="4"/>
  <c r="S2995" i="4"/>
  <c r="R2995" i="4"/>
  <c r="Q2995" i="4"/>
  <c r="P2995" i="4"/>
  <c r="O2995" i="4"/>
  <c r="N2995" i="4"/>
  <c r="M2995" i="4"/>
  <c r="U2994" i="4"/>
  <c r="T2994" i="4"/>
  <c r="S2994" i="4"/>
  <c r="R2994" i="4"/>
  <c r="Q2994" i="4"/>
  <c r="P2994" i="4"/>
  <c r="O2994" i="4"/>
  <c r="N2994" i="4"/>
  <c r="M2994" i="4"/>
  <c r="U2993" i="4"/>
  <c r="T2993" i="4"/>
  <c r="S2993" i="4"/>
  <c r="R2993" i="4"/>
  <c r="Q2993" i="4"/>
  <c r="P2993" i="4"/>
  <c r="O2993" i="4"/>
  <c r="N2993" i="4"/>
  <c r="M2993" i="4"/>
  <c r="U2992" i="4"/>
  <c r="T2992" i="4"/>
  <c r="S2992" i="4"/>
  <c r="R2992" i="4"/>
  <c r="Q2992" i="4"/>
  <c r="P2992" i="4"/>
  <c r="O2992" i="4"/>
  <c r="N2992" i="4"/>
  <c r="M2992" i="4"/>
  <c r="U2991" i="4"/>
  <c r="T2991" i="4"/>
  <c r="S2991" i="4"/>
  <c r="R2991" i="4"/>
  <c r="Q2991" i="4"/>
  <c r="P2991" i="4"/>
  <c r="O2991" i="4"/>
  <c r="N2991" i="4"/>
  <c r="M2991" i="4"/>
  <c r="U2990" i="4"/>
  <c r="T2990" i="4"/>
  <c r="S2990" i="4"/>
  <c r="R2990" i="4"/>
  <c r="Q2990" i="4"/>
  <c r="P2990" i="4"/>
  <c r="O2990" i="4"/>
  <c r="N2990" i="4"/>
  <c r="M2990" i="4"/>
  <c r="U2989" i="4"/>
  <c r="T2989" i="4"/>
  <c r="S2989" i="4"/>
  <c r="R2989" i="4"/>
  <c r="Q2989" i="4"/>
  <c r="P2989" i="4"/>
  <c r="O2989" i="4"/>
  <c r="N2989" i="4"/>
  <c r="M2989" i="4"/>
  <c r="U2988" i="4"/>
  <c r="T2988" i="4"/>
  <c r="S2988" i="4"/>
  <c r="R2988" i="4"/>
  <c r="Q2988" i="4"/>
  <c r="P2988" i="4"/>
  <c r="O2988" i="4"/>
  <c r="N2988" i="4"/>
  <c r="M2988" i="4"/>
  <c r="U2987" i="4"/>
  <c r="T2987" i="4"/>
  <c r="S2987" i="4"/>
  <c r="R2987" i="4"/>
  <c r="Q2987" i="4"/>
  <c r="P2987" i="4"/>
  <c r="O2987" i="4"/>
  <c r="N2987" i="4"/>
  <c r="M2987" i="4"/>
  <c r="U2986" i="4"/>
  <c r="T2986" i="4"/>
  <c r="S2986" i="4"/>
  <c r="R2986" i="4"/>
  <c r="Q2986" i="4"/>
  <c r="P2986" i="4"/>
  <c r="O2986" i="4"/>
  <c r="N2986" i="4"/>
  <c r="M2986" i="4"/>
  <c r="U2985" i="4"/>
  <c r="T2985" i="4"/>
  <c r="S2985" i="4"/>
  <c r="R2985" i="4"/>
  <c r="Q2985" i="4"/>
  <c r="P2985" i="4"/>
  <c r="O2985" i="4"/>
  <c r="N2985" i="4"/>
  <c r="M2985" i="4"/>
  <c r="U2984" i="4"/>
  <c r="T2984" i="4"/>
  <c r="S2984" i="4"/>
  <c r="R2984" i="4"/>
  <c r="Q2984" i="4"/>
  <c r="P2984" i="4"/>
  <c r="O2984" i="4"/>
  <c r="N2984" i="4"/>
  <c r="M2984" i="4"/>
  <c r="U2983" i="4"/>
  <c r="T2983" i="4"/>
  <c r="S2983" i="4"/>
  <c r="R2983" i="4"/>
  <c r="Q2983" i="4"/>
  <c r="P2983" i="4"/>
  <c r="O2983" i="4"/>
  <c r="N2983" i="4"/>
  <c r="M2983" i="4"/>
  <c r="U2982" i="4"/>
  <c r="T2982" i="4"/>
  <c r="S2982" i="4"/>
  <c r="R2982" i="4"/>
  <c r="Q2982" i="4"/>
  <c r="P2982" i="4"/>
  <c r="O2982" i="4"/>
  <c r="N2982" i="4"/>
  <c r="M2982" i="4"/>
  <c r="U2981" i="4"/>
  <c r="T2981" i="4"/>
  <c r="S2981" i="4"/>
  <c r="R2981" i="4"/>
  <c r="Q2981" i="4"/>
  <c r="P2981" i="4"/>
  <c r="O2981" i="4"/>
  <c r="N2981" i="4"/>
  <c r="M2981" i="4"/>
  <c r="U2980" i="4"/>
  <c r="T2980" i="4"/>
  <c r="S2980" i="4"/>
  <c r="R2980" i="4"/>
  <c r="Q2980" i="4"/>
  <c r="P2980" i="4"/>
  <c r="O2980" i="4"/>
  <c r="N2980" i="4"/>
  <c r="M2980" i="4"/>
  <c r="U2979" i="4"/>
  <c r="T2979" i="4"/>
  <c r="S2979" i="4"/>
  <c r="R2979" i="4"/>
  <c r="Q2979" i="4"/>
  <c r="P2979" i="4"/>
  <c r="O2979" i="4"/>
  <c r="N2979" i="4"/>
  <c r="M2979" i="4"/>
  <c r="U2978" i="4"/>
  <c r="T2978" i="4"/>
  <c r="S2978" i="4"/>
  <c r="R2978" i="4"/>
  <c r="Q2978" i="4"/>
  <c r="P2978" i="4"/>
  <c r="O2978" i="4"/>
  <c r="N2978" i="4"/>
  <c r="M2978" i="4"/>
  <c r="U2977" i="4"/>
  <c r="T2977" i="4"/>
  <c r="S2977" i="4"/>
  <c r="R2977" i="4"/>
  <c r="Q2977" i="4"/>
  <c r="P2977" i="4"/>
  <c r="O2977" i="4"/>
  <c r="N2977" i="4"/>
  <c r="M2977" i="4"/>
  <c r="U2976" i="4"/>
  <c r="T2976" i="4"/>
  <c r="S2976" i="4"/>
  <c r="R2976" i="4"/>
  <c r="Q2976" i="4"/>
  <c r="P2976" i="4"/>
  <c r="O2976" i="4"/>
  <c r="N2976" i="4"/>
  <c r="M2976" i="4"/>
  <c r="U2975" i="4"/>
  <c r="T2975" i="4"/>
  <c r="S2975" i="4"/>
  <c r="R2975" i="4"/>
  <c r="Q2975" i="4"/>
  <c r="P2975" i="4"/>
  <c r="O2975" i="4"/>
  <c r="N2975" i="4"/>
  <c r="M2975" i="4"/>
  <c r="U2974" i="4"/>
  <c r="T2974" i="4"/>
  <c r="S2974" i="4"/>
  <c r="R2974" i="4"/>
  <c r="Q2974" i="4"/>
  <c r="P2974" i="4"/>
  <c r="O2974" i="4"/>
  <c r="N2974" i="4"/>
  <c r="M2974" i="4"/>
  <c r="U2973" i="4"/>
  <c r="T2973" i="4"/>
  <c r="S2973" i="4"/>
  <c r="R2973" i="4"/>
  <c r="Q2973" i="4"/>
  <c r="P2973" i="4"/>
  <c r="O2973" i="4"/>
  <c r="N2973" i="4"/>
  <c r="M2973" i="4"/>
  <c r="U2972" i="4"/>
  <c r="T2972" i="4"/>
  <c r="S2972" i="4"/>
  <c r="R2972" i="4"/>
  <c r="Q2972" i="4"/>
  <c r="P2972" i="4"/>
  <c r="O2972" i="4"/>
  <c r="N2972" i="4"/>
  <c r="M2972" i="4"/>
  <c r="U2971" i="4"/>
  <c r="T2971" i="4"/>
  <c r="S2971" i="4"/>
  <c r="R2971" i="4"/>
  <c r="Q2971" i="4"/>
  <c r="P2971" i="4"/>
  <c r="O2971" i="4"/>
  <c r="N2971" i="4"/>
  <c r="M2971" i="4"/>
  <c r="U2970" i="4"/>
  <c r="T2970" i="4"/>
  <c r="S2970" i="4"/>
  <c r="R2970" i="4"/>
  <c r="Q2970" i="4"/>
  <c r="P2970" i="4"/>
  <c r="O2970" i="4"/>
  <c r="N2970" i="4"/>
  <c r="M2970" i="4"/>
  <c r="U2969" i="4"/>
  <c r="T2969" i="4"/>
  <c r="S2969" i="4"/>
  <c r="R2969" i="4"/>
  <c r="Q2969" i="4"/>
  <c r="P2969" i="4"/>
  <c r="O2969" i="4"/>
  <c r="N2969" i="4"/>
  <c r="M2969" i="4"/>
  <c r="U2968" i="4"/>
  <c r="T2968" i="4"/>
  <c r="S2968" i="4"/>
  <c r="R2968" i="4"/>
  <c r="Q2968" i="4"/>
  <c r="P2968" i="4"/>
  <c r="O2968" i="4"/>
  <c r="N2968" i="4"/>
  <c r="M2968" i="4"/>
  <c r="U2967" i="4"/>
  <c r="T2967" i="4"/>
  <c r="S2967" i="4"/>
  <c r="R2967" i="4"/>
  <c r="Q2967" i="4"/>
  <c r="P2967" i="4"/>
  <c r="O2967" i="4"/>
  <c r="N2967" i="4"/>
  <c r="M2967" i="4"/>
  <c r="U2966" i="4"/>
  <c r="T2966" i="4"/>
  <c r="S2966" i="4"/>
  <c r="R2966" i="4"/>
  <c r="Q2966" i="4"/>
  <c r="P2966" i="4"/>
  <c r="O2966" i="4"/>
  <c r="N2966" i="4"/>
  <c r="M2966" i="4"/>
  <c r="U2965" i="4"/>
  <c r="T2965" i="4"/>
  <c r="S2965" i="4"/>
  <c r="R2965" i="4"/>
  <c r="Q2965" i="4"/>
  <c r="P2965" i="4"/>
  <c r="O2965" i="4"/>
  <c r="N2965" i="4"/>
  <c r="M2965" i="4"/>
  <c r="U2964" i="4"/>
  <c r="T2964" i="4"/>
  <c r="S2964" i="4"/>
  <c r="R2964" i="4"/>
  <c r="Q2964" i="4"/>
  <c r="P2964" i="4"/>
  <c r="O2964" i="4"/>
  <c r="N2964" i="4"/>
  <c r="M2964" i="4"/>
  <c r="U2963" i="4"/>
  <c r="T2963" i="4"/>
  <c r="S2963" i="4"/>
  <c r="R2963" i="4"/>
  <c r="Q2963" i="4"/>
  <c r="P2963" i="4"/>
  <c r="O2963" i="4"/>
  <c r="N2963" i="4"/>
  <c r="M2963" i="4"/>
  <c r="U2962" i="4"/>
  <c r="T2962" i="4"/>
  <c r="S2962" i="4"/>
  <c r="R2962" i="4"/>
  <c r="Q2962" i="4"/>
  <c r="P2962" i="4"/>
  <c r="O2962" i="4"/>
  <c r="N2962" i="4"/>
  <c r="M2962" i="4"/>
  <c r="U2961" i="4"/>
  <c r="T2961" i="4"/>
  <c r="S2961" i="4"/>
  <c r="R2961" i="4"/>
  <c r="Q2961" i="4"/>
  <c r="P2961" i="4"/>
  <c r="O2961" i="4"/>
  <c r="N2961" i="4"/>
  <c r="M2961" i="4"/>
  <c r="U2960" i="4"/>
  <c r="T2960" i="4"/>
  <c r="S2960" i="4"/>
  <c r="R2960" i="4"/>
  <c r="Q2960" i="4"/>
  <c r="P2960" i="4"/>
  <c r="O2960" i="4"/>
  <c r="N2960" i="4"/>
  <c r="M2960" i="4"/>
  <c r="U2959" i="4"/>
  <c r="T2959" i="4"/>
  <c r="S2959" i="4"/>
  <c r="R2959" i="4"/>
  <c r="Q2959" i="4"/>
  <c r="P2959" i="4"/>
  <c r="O2959" i="4"/>
  <c r="N2959" i="4"/>
  <c r="M2959" i="4"/>
  <c r="U2958" i="4"/>
  <c r="T2958" i="4"/>
  <c r="S2958" i="4"/>
  <c r="R2958" i="4"/>
  <c r="Q2958" i="4"/>
  <c r="P2958" i="4"/>
  <c r="O2958" i="4"/>
  <c r="N2958" i="4"/>
  <c r="M2958" i="4"/>
  <c r="U2957" i="4"/>
  <c r="T2957" i="4"/>
  <c r="S2957" i="4"/>
  <c r="R2957" i="4"/>
  <c r="Q2957" i="4"/>
  <c r="P2957" i="4"/>
  <c r="O2957" i="4"/>
  <c r="N2957" i="4"/>
  <c r="M2957" i="4"/>
  <c r="U2956" i="4"/>
  <c r="T2956" i="4"/>
  <c r="S2956" i="4"/>
  <c r="R2956" i="4"/>
  <c r="Q2956" i="4"/>
  <c r="P2956" i="4"/>
  <c r="O2956" i="4"/>
  <c r="N2956" i="4"/>
  <c r="M2956" i="4"/>
  <c r="U2955" i="4"/>
  <c r="T2955" i="4"/>
  <c r="S2955" i="4"/>
  <c r="R2955" i="4"/>
  <c r="Q2955" i="4"/>
  <c r="P2955" i="4"/>
  <c r="O2955" i="4"/>
  <c r="N2955" i="4"/>
  <c r="M2955" i="4"/>
  <c r="U2954" i="4"/>
  <c r="T2954" i="4"/>
  <c r="S2954" i="4"/>
  <c r="R2954" i="4"/>
  <c r="Q2954" i="4"/>
  <c r="P2954" i="4"/>
  <c r="O2954" i="4"/>
  <c r="N2954" i="4"/>
  <c r="M2954" i="4"/>
  <c r="U2953" i="4"/>
  <c r="T2953" i="4"/>
  <c r="S2953" i="4"/>
  <c r="R2953" i="4"/>
  <c r="Q2953" i="4"/>
  <c r="P2953" i="4"/>
  <c r="O2953" i="4"/>
  <c r="N2953" i="4"/>
  <c r="M2953" i="4"/>
  <c r="U2952" i="4"/>
  <c r="T2952" i="4"/>
  <c r="S2952" i="4"/>
  <c r="R2952" i="4"/>
  <c r="Q2952" i="4"/>
  <c r="P2952" i="4"/>
  <c r="O2952" i="4"/>
  <c r="N2952" i="4"/>
  <c r="M2952" i="4"/>
  <c r="U2951" i="4"/>
  <c r="T2951" i="4"/>
  <c r="S2951" i="4"/>
  <c r="R2951" i="4"/>
  <c r="Q2951" i="4"/>
  <c r="P2951" i="4"/>
  <c r="O2951" i="4"/>
  <c r="N2951" i="4"/>
  <c r="M2951" i="4"/>
  <c r="U2950" i="4"/>
  <c r="T2950" i="4"/>
  <c r="S2950" i="4"/>
  <c r="R2950" i="4"/>
  <c r="Q2950" i="4"/>
  <c r="P2950" i="4"/>
  <c r="O2950" i="4"/>
  <c r="N2950" i="4"/>
  <c r="M2950" i="4"/>
  <c r="U2949" i="4"/>
  <c r="T2949" i="4"/>
  <c r="S2949" i="4"/>
  <c r="R2949" i="4"/>
  <c r="Q2949" i="4"/>
  <c r="P2949" i="4"/>
  <c r="O2949" i="4"/>
  <c r="N2949" i="4"/>
  <c r="M2949" i="4"/>
  <c r="U2948" i="4"/>
  <c r="T2948" i="4"/>
  <c r="S2948" i="4"/>
  <c r="R2948" i="4"/>
  <c r="Q2948" i="4"/>
  <c r="P2948" i="4"/>
  <c r="O2948" i="4"/>
  <c r="N2948" i="4"/>
  <c r="M2948" i="4"/>
  <c r="U2947" i="4"/>
  <c r="T2947" i="4"/>
  <c r="S2947" i="4"/>
  <c r="R2947" i="4"/>
  <c r="Q2947" i="4"/>
  <c r="P2947" i="4"/>
  <c r="O2947" i="4"/>
  <c r="N2947" i="4"/>
  <c r="M2947" i="4"/>
  <c r="U2946" i="4"/>
  <c r="T2946" i="4"/>
  <c r="S2946" i="4"/>
  <c r="R2946" i="4"/>
  <c r="Q2946" i="4"/>
  <c r="P2946" i="4"/>
  <c r="O2946" i="4"/>
  <c r="N2946" i="4"/>
  <c r="M2946" i="4"/>
  <c r="U2945" i="4"/>
  <c r="T2945" i="4"/>
  <c r="S2945" i="4"/>
  <c r="R2945" i="4"/>
  <c r="Q2945" i="4"/>
  <c r="P2945" i="4"/>
  <c r="O2945" i="4"/>
  <c r="N2945" i="4"/>
  <c r="M2945" i="4"/>
  <c r="U2944" i="4"/>
  <c r="T2944" i="4"/>
  <c r="S2944" i="4"/>
  <c r="R2944" i="4"/>
  <c r="Q2944" i="4"/>
  <c r="P2944" i="4"/>
  <c r="O2944" i="4"/>
  <c r="N2944" i="4"/>
  <c r="M2944" i="4"/>
  <c r="U2943" i="4"/>
  <c r="T2943" i="4"/>
  <c r="S2943" i="4"/>
  <c r="R2943" i="4"/>
  <c r="Q2943" i="4"/>
  <c r="P2943" i="4"/>
  <c r="O2943" i="4"/>
  <c r="N2943" i="4"/>
  <c r="M2943" i="4"/>
  <c r="U2942" i="4"/>
  <c r="T2942" i="4"/>
  <c r="S2942" i="4"/>
  <c r="R2942" i="4"/>
  <c r="Q2942" i="4"/>
  <c r="P2942" i="4"/>
  <c r="O2942" i="4"/>
  <c r="N2942" i="4"/>
  <c r="M2942" i="4"/>
  <c r="U2941" i="4"/>
  <c r="T2941" i="4"/>
  <c r="S2941" i="4"/>
  <c r="R2941" i="4"/>
  <c r="Q2941" i="4"/>
  <c r="P2941" i="4"/>
  <c r="O2941" i="4"/>
  <c r="N2941" i="4"/>
  <c r="M2941" i="4"/>
  <c r="U2940" i="4"/>
  <c r="T2940" i="4"/>
  <c r="S2940" i="4"/>
  <c r="R2940" i="4"/>
  <c r="Q2940" i="4"/>
  <c r="P2940" i="4"/>
  <c r="O2940" i="4"/>
  <c r="N2940" i="4"/>
  <c r="M2940" i="4"/>
  <c r="U2939" i="4"/>
  <c r="T2939" i="4"/>
  <c r="S2939" i="4"/>
  <c r="R2939" i="4"/>
  <c r="Q2939" i="4"/>
  <c r="P2939" i="4"/>
  <c r="O2939" i="4"/>
  <c r="N2939" i="4"/>
  <c r="M2939" i="4"/>
  <c r="U2938" i="4"/>
  <c r="T2938" i="4"/>
  <c r="S2938" i="4"/>
  <c r="R2938" i="4"/>
  <c r="Q2938" i="4"/>
  <c r="P2938" i="4"/>
  <c r="O2938" i="4"/>
  <c r="N2938" i="4"/>
  <c r="M2938" i="4"/>
  <c r="U2937" i="4"/>
  <c r="T2937" i="4"/>
  <c r="S2937" i="4"/>
  <c r="R2937" i="4"/>
  <c r="Q2937" i="4"/>
  <c r="P2937" i="4"/>
  <c r="O2937" i="4"/>
  <c r="N2937" i="4"/>
  <c r="M2937" i="4"/>
  <c r="U2936" i="4"/>
  <c r="T2936" i="4"/>
  <c r="S2936" i="4"/>
  <c r="R2936" i="4"/>
  <c r="Q2936" i="4"/>
  <c r="P2936" i="4"/>
  <c r="O2936" i="4"/>
  <c r="N2936" i="4"/>
  <c r="M2936" i="4"/>
  <c r="U2935" i="4"/>
  <c r="T2935" i="4"/>
  <c r="S2935" i="4"/>
  <c r="R2935" i="4"/>
  <c r="Q2935" i="4"/>
  <c r="P2935" i="4"/>
  <c r="O2935" i="4"/>
  <c r="N2935" i="4"/>
  <c r="M2935" i="4"/>
  <c r="U2934" i="4"/>
  <c r="T2934" i="4"/>
  <c r="S2934" i="4"/>
  <c r="R2934" i="4"/>
  <c r="Q2934" i="4"/>
  <c r="P2934" i="4"/>
  <c r="O2934" i="4"/>
  <c r="N2934" i="4"/>
  <c r="M2934" i="4"/>
  <c r="U2933" i="4"/>
  <c r="T2933" i="4"/>
  <c r="S2933" i="4"/>
  <c r="R2933" i="4"/>
  <c r="Q2933" i="4"/>
  <c r="P2933" i="4"/>
  <c r="O2933" i="4"/>
  <c r="N2933" i="4"/>
  <c r="M2933" i="4"/>
  <c r="U2932" i="4"/>
  <c r="T2932" i="4"/>
  <c r="S2932" i="4"/>
  <c r="R2932" i="4"/>
  <c r="Q2932" i="4"/>
  <c r="P2932" i="4"/>
  <c r="O2932" i="4"/>
  <c r="N2932" i="4"/>
  <c r="M2932" i="4"/>
  <c r="U2931" i="4"/>
  <c r="T2931" i="4"/>
  <c r="S2931" i="4"/>
  <c r="R2931" i="4"/>
  <c r="Q2931" i="4"/>
  <c r="P2931" i="4"/>
  <c r="O2931" i="4"/>
  <c r="N2931" i="4"/>
  <c r="M2931" i="4"/>
  <c r="U2930" i="4"/>
  <c r="T2930" i="4"/>
  <c r="S2930" i="4"/>
  <c r="R2930" i="4"/>
  <c r="Q2930" i="4"/>
  <c r="P2930" i="4"/>
  <c r="O2930" i="4"/>
  <c r="N2930" i="4"/>
  <c r="M2930" i="4"/>
  <c r="U2929" i="4"/>
  <c r="T2929" i="4"/>
  <c r="S2929" i="4"/>
  <c r="R2929" i="4"/>
  <c r="Q2929" i="4"/>
  <c r="P2929" i="4"/>
  <c r="O2929" i="4"/>
  <c r="N2929" i="4"/>
  <c r="M2929" i="4"/>
  <c r="U2928" i="4"/>
  <c r="T2928" i="4"/>
  <c r="S2928" i="4"/>
  <c r="R2928" i="4"/>
  <c r="Q2928" i="4"/>
  <c r="P2928" i="4"/>
  <c r="O2928" i="4"/>
  <c r="N2928" i="4"/>
  <c r="M2928" i="4"/>
  <c r="U2927" i="4"/>
  <c r="T2927" i="4"/>
  <c r="S2927" i="4"/>
  <c r="R2927" i="4"/>
  <c r="Q2927" i="4"/>
  <c r="P2927" i="4"/>
  <c r="O2927" i="4"/>
  <c r="N2927" i="4"/>
  <c r="M2927" i="4"/>
  <c r="U2926" i="4"/>
  <c r="T2926" i="4"/>
  <c r="S2926" i="4"/>
  <c r="R2926" i="4"/>
  <c r="Q2926" i="4"/>
  <c r="P2926" i="4"/>
  <c r="O2926" i="4"/>
  <c r="N2926" i="4"/>
  <c r="M2926" i="4"/>
  <c r="U2925" i="4"/>
  <c r="T2925" i="4"/>
  <c r="S2925" i="4"/>
  <c r="R2925" i="4"/>
  <c r="Q2925" i="4"/>
  <c r="P2925" i="4"/>
  <c r="O2925" i="4"/>
  <c r="N2925" i="4"/>
  <c r="M2925" i="4"/>
  <c r="U2924" i="4"/>
  <c r="T2924" i="4"/>
  <c r="S2924" i="4"/>
  <c r="R2924" i="4"/>
  <c r="Q2924" i="4"/>
  <c r="P2924" i="4"/>
  <c r="O2924" i="4"/>
  <c r="N2924" i="4"/>
  <c r="M2924" i="4"/>
  <c r="U2923" i="4"/>
  <c r="T2923" i="4"/>
  <c r="S2923" i="4"/>
  <c r="R2923" i="4"/>
  <c r="Q2923" i="4"/>
  <c r="P2923" i="4"/>
  <c r="O2923" i="4"/>
  <c r="N2923" i="4"/>
  <c r="M2923" i="4"/>
  <c r="U2922" i="4"/>
  <c r="T2922" i="4"/>
  <c r="S2922" i="4"/>
  <c r="R2922" i="4"/>
  <c r="Q2922" i="4"/>
  <c r="P2922" i="4"/>
  <c r="O2922" i="4"/>
  <c r="N2922" i="4"/>
  <c r="M2922" i="4"/>
  <c r="U2921" i="4"/>
  <c r="T2921" i="4"/>
  <c r="S2921" i="4"/>
  <c r="R2921" i="4"/>
  <c r="Q2921" i="4"/>
  <c r="P2921" i="4"/>
  <c r="O2921" i="4"/>
  <c r="N2921" i="4"/>
  <c r="M2921" i="4"/>
  <c r="U2920" i="4"/>
  <c r="T2920" i="4"/>
  <c r="S2920" i="4"/>
  <c r="R2920" i="4"/>
  <c r="Q2920" i="4"/>
  <c r="P2920" i="4"/>
  <c r="O2920" i="4"/>
  <c r="N2920" i="4"/>
  <c r="M2920" i="4"/>
  <c r="U2919" i="4"/>
  <c r="T2919" i="4"/>
  <c r="S2919" i="4"/>
  <c r="R2919" i="4"/>
  <c r="Q2919" i="4"/>
  <c r="P2919" i="4"/>
  <c r="O2919" i="4"/>
  <c r="N2919" i="4"/>
  <c r="M2919" i="4"/>
  <c r="U2918" i="4"/>
  <c r="T2918" i="4"/>
  <c r="S2918" i="4"/>
  <c r="R2918" i="4"/>
  <c r="Q2918" i="4"/>
  <c r="P2918" i="4"/>
  <c r="O2918" i="4"/>
  <c r="N2918" i="4"/>
  <c r="M2918" i="4"/>
  <c r="U2917" i="4"/>
  <c r="T2917" i="4"/>
  <c r="S2917" i="4"/>
  <c r="R2917" i="4"/>
  <c r="Q2917" i="4"/>
  <c r="P2917" i="4"/>
  <c r="O2917" i="4"/>
  <c r="N2917" i="4"/>
  <c r="M2917" i="4"/>
  <c r="U2916" i="4"/>
  <c r="T2916" i="4"/>
  <c r="S2916" i="4"/>
  <c r="R2916" i="4"/>
  <c r="Q2916" i="4"/>
  <c r="P2916" i="4"/>
  <c r="O2916" i="4"/>
  <c r="N2916" i="4"/>
  <c r="M2916" i="4"/>
  <c r="U2915" i="4"/>
  <c r="T2915" i="4"/>
  <c r="S2915" i="4"/>
  <c r="R2915" i="4"/>
  <c r="Q2915" i="4"/>
  <c r="P2915" i="4"/>
  <c r="O2915" i="4"/>
  <c r="N2915" i="4"/>
  <c r="M2915" i="4"/>
  <c r="U2914" i="4"/>
  <c r="T2914" i="4"/>
  <c r="S2914" i="4"/>
  <c r="R2914" i="4"/>
  <c r="Q2914" i="4"/>
  <c r="P2914" i="4"/>
  <c r="O2914" i="4"/>
  <c r="N2914" i="4"/>
  <c r="M2914" i="4"/>
  <c r="U2913" i="4"/>
  <c r="T2913" i="4"/>
  <c r="S2913" i="4"/>
  <c r="R2913" i="4"/>
  <c r="Q2913" i="4"/>
  <c r="P2913" i="4"/>
  <c r="O2913" i="4"/>
  <c r="N2913" i="4"/>
  <c r="M2913" i="4"/>
  <c r="U2912" i="4"/>
  <c r="T2912" i="4"/>
  <c r="S2912" i="4"/>
  <c r="R2912" i="4"/>
  <c r="Q2912" i="4"/>
  <c r="P2912" i="4"/>
  <c r="O2912" i="4"/>
  <c r="N2912" i="4"/>
  <c r="M2912" i="4"/>
  <c r="U2911" i="4"/>
  <c r="T2911" i="4"/>
  <c r="S2911" i="4"/>
  <c r="R2911" i="4"/>
  <c r="Q2911" i="4"/>
  <c r="P2911" i="4"/>
  <c r="O2911" i="4"/>
  <c r="N2911" i="4"/>
  <c r="M2911" i="4"/>
  <c r="U2910" i="4"/>
  <c r="T2910" i="4"/>
  <c r="S2910" i="4"/>
  <c r="R2910" i="4"/>
  <c r="Q2910" i="4"/>
  <c r="P2910" i="4"/>
  <c r="O2910" i="4"/>
  <c r="N2910" i="4"/>
  <c r="M2910" i="4"/>
  <c r="U2909" i="4"/>
  <c r="T2909" i="4"/>
  <c r="S2909" i="4"/>
  <c r="R2909" i="4"/>
  <c r="Q2909" i="4"/>
  <c r="P2909" i="4"/>
  <c r="O2909" i="4"/>
  <c r="N2909" i="4"/>
  <c r="M2909" i="4"/>
  <c r="U2908" i="4"/>
  <c r="T2908" i="4"/>
  <c r="S2908" i="4"/>
  <c r="R2908" i="4"/>
  <c r="Q2908" i="4"/>
  <c r="P2908" i="4"/>
  <c r="O2908" i="4"/>
  <c r="N2908" i="4"/>
  <c r="M2908" i="4"/>
  <c r="U2907" i="4"/>
  <c r="T2907" i="4"/>
  <c r="S2907" i="4"/>
  <c r="R2907" i="4"/>
  <c r="Q2907" i="4"/>
  <c r="P2907" i="4"/>
  <c r="O2907" i="4"/>
  <c r="N2907" i="4"/>
  <c r="M2907" i="4"/>
  <c r="U2906" i="4"/>
  <c r="T2906" i="4"/>
  <c r="S2906" i="4"/>
  <c r="R2906" i="4"/>
  <c r="Q2906" i="4"/>
  <c r="P2906" i="4"/>
  <c r="O2906" i="4"/>
  <c r="N2906" i="4"/>
  <c r="M2906" i="4"/>
  <c r="U2905" i="4"/>
  <c r="T2905" i="4"/>
  <c r="S2905" i="4"/>
  <c r="R2905" i="4"/>
  <c r="Q2905" i="4"/>
  <c r="P2905" i="4"/>
  <c r="O2905" i="4"/>
  <c r="N2905" i="4"/>
  <c r="M2905" i="4"/>
  <c r="U2904" i="4"/>
  <c r="T2904" i="4"/>
  <c r="S2904" i="4"/>
  <c r="R2904" i="4"/>
  <c r="Q2904" i="4"/>
  <c r="P2904" i="4"/>
  <c r="O2904" i="4"/>
  <c r="N2904" i="4"/>
  <c r="M2904" i="4"/>
  <c r="U2903" i="4"/>
  <c r="T2903" i="4"/>
  <c r="S2903" i="4"/>
  <c r="R2903" i="4"/>
  <c r="Q2903" i="4"/>
  <c r="P2903" i="4"/>
  <c r="O2903" i="4"/>
  <c r="N2903" i="4"/>
  <c r="M2903" i="4"/>
  <c r="U2902" i="4"/>
  <c r="T2902" i="4"/>
  <c r="S2902" i="4"/>
  <c r="R2902" i="4"/>
  <c r="Q2902" i="4"/>
  <c r="P2902" i="4"/>
  <c r="O2902" i="4"/>
  <c r="N2902" i="4"/>
  <c r="M2902" i="4"/>
  <c r="U2901" i="4"/>
  <c r="T2901" i="4"/>
  <c r="S2901" i="4"/>
  <c r="R2901" i="4"/>
  <c r="Q2901" i="4"/>
  <c r="P2901" i="4"/>
  <c r="O2901" i="4"/>
  <c r="N2901" i="4"/>
  <c r="M2901" i="4"/>
  <c r="U2900" i="4"/>
  <c r="T2900" i="4"/>
  <c r="S2900" i="4"/>
  <c r="R2900" i="4"/>
  <c r="Q2900" i="4"/>
  <c r="P2900" i="4"/>
  <c r="O2900" i="4"/>
  <c r="N2900" i="4"/>
  <c r="M2900" i="4"/>
  <c r="U2899" i="4"/>
  <c r="T2899" i="4"/>
  <c r="S2899" i="4"/>
  <c r="R2899" i="4"/>
  <c r="Q2899" i="4"/>
  <c r="P2899" i="4"/>
  <c r="O2899" i="4"/>
  <c r="N2899" i="4"/>
  <c r="M2899" i="4"/>
  <c r="U2898" i="4"/>
  <c r="T2898" i="4"/>
  <c r="S2898" i="4"/>
  <c r="R2898" i="4"/>
  <c r="Q2898" i="4"/>
  <c r="P2898" i="4"/>
  <c r="O2898" i="4"/>
  <c r="N2898" i="4"/>
  <c r="M2898" i="4"/>
  <c r="U2897" i="4"/>
  <c r="T2897" i="4"/>
  <c r="S2897" i="4"/>
  <c r="R2897" i="4"/>
  <c r="Q2897" i="4"/>
  <c r="P2897" i="4"/>
  <c r="O2897" i="4"/>
  <c r="N2897" i="4"/>
  <c r="M2897" i="4"/>
  <c r="U2896" i="4"/>
  <c r="T2896" i="4"/>
  <c r="S2896" i="4"/>
  <c r="R2896" i="4"/>
  <c r="Q2896" i="4"/>
  <c r="P2896" i="4"/>
  <c r="O2896" i="4"/>
  <c r="N2896" i="4"/>
  <c r="M2896" i="4"/>
  <c r="U2895" i="4"/>
  <c r="T2895" i="4"/>
  <c r="S2895" i="4"/>
  <c r="R2895" i="4"/>
  <c r="Q2895" i="4"/>
  <c r="P2895" i="4"/>
  <c r="O2895" i="4"/>
  <c r="N2895" i="4"/>
  <c r="M2895" i="4"/>
  <c r="U2894" i="4"/>
  <c r="T2894" i="4"/>
  <c r="S2894" i="4"/>
  <c r="R2894" i="4"/>
  <c r="Q2894" i="4"/>
  <c r="P2894" i="4"/>
  <c r="O2894" i="4"/>
  <c r="N2894" i="4"/>
  <c r="M2894" i="4"/>
  <c r="U2893" i="4"/>
  <c r="T2893" i="4"/>
  <c r="S2893" i="4"/>
  <c r="R2893" i="4"/>
  <c r="Q2893" i="4"/>
  <c r="P2893" i="4"/>
  <c r="O2893" i="4"/>
  <c r="N2893" i="4"/>
  <c r="M2893" i="4"/>
  <c r="U2892" i="4"/>
  <c r="T2892" i="4"/>
  <c r="S2892" i="4"/>
  <c r="R2892" i="4"/>
  <c r="Q2892" i="4"/>
  <c r="P2892" i="4"/>
  <c r="O2892" i="4"/>
  <c r="N2892" i="4"/>
  <c r="M2892" i="4"/>
  <c r="U2891" i="4"/>
  <c r="T2891" i="4"/>
  <c r="S2891" i="4"/>
  <c r="R2891" i="4"/>
  <c r="Q2891" i="4"/>
  <c r="P2891" i="4"/>
  <c r="O2891" i="4"/>
  <c r="N2891" i="4"/>
  <c r="M2891" i="4"/>
  <c r="U2890" i="4"/>
  <c r="T2890" i="4"/>
  <c r="S2890" i="4"/>
  <c r="R2890" i="4"/>
  <c r="Q2890" i="4"/>
  <c r="P2890" i="4"/>
  <c r="O2890" i="4"/>
  <c r="N2890" i="4"/>
  <c r="M2890" i="4"/>
  <c r="U2889" i="4"/>
  <c r="T2889" i="4"/>
  <c r="S2889" i="4"/>
  <c r="R2889" i="4"/>
  <c r="Q2889" i="4"/>
  <c r="P2889" i="4"/>
  <c r="O2889" i="4"/>
  <c r="N2889" i="4"/>
  <c r="M2889" i="4"/>
  <c r="U2888" i="4"/>
  <c r="T2888" i="4"/>
  <c r="S2888" i="4"/>
  <c r="R2888" i="4"/>
  <c r="Q2888" i="4"/>
  <c r="P2888" i="4"/>
  <c r="O2888" i="4"/>
  <c r="N2888" i="4"/>
  <c r="M2888" i="4"/>
  <c r="U2887" i="4"/>
  <c r="T2887" i="4"/>
  <c r="S2887" i="4"/>
  <c r="R2887" i="4"/>
  <c r="Q2887" i="4"/>
  <c r="P2887" i="4"/>
  <c r="O2887" i="4"/>
  <c r="N2887" i="4"/>
  <c r="M2887" i="4"/>
  <c r="U2886" i="4"/>
  <c r="T2886" i="4"/>
  <c r="S2886" i="4"/>
  <c r="R2886" i="4"/>
  <c r="Q2886" i="4"/>
  <c r="P2886" i="4"/>
  <c r="O2886" i="4"/>
  <c r="N2886" i="4"/>
  <c r="M2886" i="4"/>
  <c r="U2885" i="4"/>
  <c r="T2885" i="4"/>
  <c r="S2885" i="4"/>
  <c r="R2885" i="4"/>
  <c r="Q2885" i="4"/>
  <c r="P2885" i="4"/>
  <c r="O2885" i="4"/>
  <c r="N2885" i="4"/>
  <c r="M2885" i="4"/>
  <c r="U2884" i="4"/>
  <c r="T2884" i="4"/>
  <c r="S2884" i="4"/>
  <c r="R2884" i="4"/>
  <c r="Q2884" i="4"/>
  <c r="P2884" i="4"/>
  <c r="O2884" i="4"/>
  <c r="N2884" i="4"/>
  <c r="M2884" i="4"/>
  <c r="U2883" i="4"/>
  <c r="T2883" i="4"/>
  <c r="S2883" i="4"/>
  <c r="R2883" i="4"/>
  <c r="Q2883" i="4"/>
  <c r="P2883" i="4"/>
  <c r="O2883" i="4"/>
  <c r="N2883" i="4"/>
  <c r="M2883" i="4"/>
  <c r="U2882" i="4"/>
  <c r="T2882" i="4"/>
  <c r="S2882" i="4"/>
  <c r="R2882" i="4"/>
  <c r="Q2882" i="4"/>
  <c r="P2882" i="4"/>
  <c r="O2882" i="4"/>
  <c r="N2882" i="4"/>
  <c r="M2882" i="4"/>
  <c r="U2881" i="4"/>
  <c r="T2881" i="4"/>
  <c r="S2881" i="4"/>
  <c r="R2881" i="4"/>
  <c r="Q2881" i="4"/>
  <c r="P2881" i="4"/>
  <c r="O2881" i="4"/>
  <c r="N2881" i="4"/>
  <c r="M2881" i="4"/>
  <c r="U2880" i="4"/>
  <c r="T2880" i="4"/>
  <c r="S2880" i="4"/>
  <c r="R2880" i="4"/>
  <c r="Q2880" i="4"/>
  <c r="P2880" i="4"/>
  <c r="O2880" i="4"/>
  <c r="N2880" i="4"/>
  <c r="M2880" i="4"/>
  <c r="U2879" i="4"/>
  <c r="T2879" i="4"/>
  <c r="S2879" i="4"/>
  <c r="R2879" i="4"/>
  <c r="Q2879" i="4"/>
  <c r="P2879" i="4"/>
  <c r="O2879" i="4"/>
  <c r="N2879" i="4"/>
  <c r="M2879" i="4"/>
  <c r="U2878" i="4"/>
  <c r="T2878" i="4"/>
  <c r="S2878" i="4"/>
  <c r="R2878" i="4"/>
  <c r="Q2878" i="4"/>
  <c r="P2878" i="4"/>
  <c r="O2878" i="4"/>
  <c r="N2878" i="4"/>
  <c r="M2878" i="4"/>
  <c r="U2877" i="4"/>
  <c r="T2877" i="4"/>
  <c r="S2877" i="4"/>
  <c r="R2877" i="4"/>
  <c r="Q2877" i="4"/>
  <c r="P2877" i="4"/>
  <c r="O2877" i="4"/>
  <c r="N2877" i="4"/>
  <c r="M2877" i="4"/>
  <c r="U2876" i="4"/>
  <c r="T2876" i="4"/>
  <c r="S2876" i="4"/>
  <c r="R2876" i="4"/>
  <c r="Q2876" i="4"/>
  <c r="P2876" i="4"/>
  <c r="O2876" i="4"/>
  <c r="N2876" i="4"/>
  <c r="M2876" i="4"/>
  <c r="U2875" i="4"/>
  <c r="T2875" i="4"/>
  <c r="S2875" i="4"/>
  <c r="R2875" i="4"/>
  <c r="Q2875" i="4"/>
  <c r="P2875" i="4"/>
  <c r="O2875" i="4"/>
  <c r="N2875" i="4"/>
  <c r="M2875" i="4"/>
  <c r="U2874" i="4"/>
  <c r="T2874" i="4"/>
  <c r="S2874" i="4"/>
  <c r="R2874" i="4"/>
  <c r="Q2874" i="4"/>
  <c r="P2874" i="4"/>
  <c r="O2874" i="4"/>
  <c r="N2874" i="4"/>
  <c r="M2874" i="4"/>
  <c r="U2873" i="4"/>
  <c r="T2873" i="4"/>
  <c r="S2873" i="4"/>
  <c r="R2873" i="4"/>
  <c r="Q2873" i="4"/>
  <c r="P2873" i="4"/>
  <c r="O2873" i="4"/>
  <c r="N2873" i="4"/>
  <c r="M2873" i="4"/>
  <c r="U2872" i="4"/>
  <c r="T2872" i="4"/>
  <c r="S2872" i="4"/>
  <c r="R2872" i="4"/>
  <c r="Q2872" i="4"/>
  <c r="P2872" i="4"/>
  <c r="O2872" i="4"/>
  <c r="N2872" i="4"/>
  <c r="M2872" i="4"/>
  <c r="U2871" i="4"/>
  <c r="T2871" i="4"/>
  <c r="S2871" i="4"/>
  <c r="R2871" i="4"/>
  <c r="Q2871" i="4"/>
  <c r="P2871" i="4"/>
  <c r="O2871" i="4"/>
  <c r="N2871" i="4"/>
  <c r="M2871" i="4"/>
  <c r="U2870" i="4"/>
  <c r="T2870" i="4"/>
  <c r="S2870" i="4"/>
  <c r="R2870" i="4"/>
  <c r="Q2870" i="4"/>
  <c r="P2870" i="4"/>
  <c r="O2870" i="4"/>
  <c r="N2870" i="4"/>
  <c r="M2870" i="4"/>
  <c r="U2869" i="4"/>
  <c r="T2869" i="4"/>
  <c r="S2869" i="4"/>
  <c r="R2869" i="4"/>
  <c r="Q2869" i="4"/>
  <c r="P2869" i="4"/>
  <c r="O2869" i="4"/>
  <c r="N2869" i="4"/>
  <c r="M2869" i="4"/>
  <c r="U2868" i="4"/>
  <c r="T2868" i="4"/>
  <c r="S2868" i="4"/>
  <c r="R2868" i="4"/>
  <c r="Q2868" i="4"/>
  <c r="P2868" i="4"/>
  <c r="O2868" i="4"/>
  <c r="N2868" i="4"/>
  <c r="M2868" i="4"/>
  <c r="U2867" i="4"/>
  <c r="T2867" i="4"/>
  <c r="S2867" i="4"/>
  <c r="R2867" i="4"/>
  <c r="Q2867" i="4"/>
  <c r="P2867" i="4"/>
  <c r="O2867" i="4"/>
  <c r="N2867" i="4"/>
  <c r="M2867" i="4"/>
  <c r="U2866" i="4"/>
  <c r="T2866" i="4"/>
  <c r="S2866" i="4"/>
  <c r="R2866" i="4"/>
  <c r="Q2866" i="4"/>
  <c r="P2866" i="4"/>
  <c r="O2866" i="4"/>
  <c r="N2866" i="4"/>
  <c r="M2866" i="4"/>
  <c r="U2865" i="4"/>
  <c r="T2865" i="4"/>
  <c r="S2865" i="4"/>
  <c r="R2865" i="4"/>
  <c r="Q2865" i="4"/>
  <c r="P2865" i="4"/>
  <c r="O2865" i="4"/>
  <c r="N2865" i="4"/>
  <c r="M2865" i="4"/>
  <c r="U2864" i="4"/>
  <c r="T2864" i="4"/>
  <c r="S2864" i="4"/>
  <c r="R2864" i="4"/>
  <c r="Q2864" i="4"/>
  <c r="P2864" i="4"/>
  <c r="O2864" i="4"/>
  <c r="N2864" i="4"/>
  <c r="M2864" i="4"/>
  <c r="U2863" i="4"/>
  <c r="T2863" i="4"/>
  <c r="S2863" i="4"/>
  <c r="R2863" i="4"/>
  <c r="Q2863" i="4"/>
  <c r="P2863" i="4"/>
  <c r="O2863" i="4"/>
  <c r="N2863" i="4"/>
  <c r="M2863" i="4"/>
  <c r="U2862" i="4"/>
  <c r="T2862" i="4"/>
  <c r="S2862" i="4"/>
  <c r="R2862" i="4"/>
  <c r="Q2862" i="4"/>
  <c r="P2862" i="4"/>
  <c r="O2862" i="4"/>
  <c r="N2862" i="4"/>
  <c r="M2862" i="4"/>
  <c r="U2861" i="4"/>
  <c r="T2861" i="4"/>
  <c r="S2861" i="4"/>
  <c r="R2861" i="4"/>
  <c r="Q2861" i="4"/>
  <c r="P2861" i="4"/>
  <c r="O2861" i="4"/>
  <c r="N2861" i="4"/>
  <c r="M2861" i="4"/>
  <c r="U2860" i="4"/>
  <c r="T2860" i="4"/>
  <c r="S2860" i="4"/>
  <c r="R2860" i="4"/>
  <c r="Q2860" i="4"/>
  <c r="P2860" i="4"/>
  <c r="O2860" i="4"/>
  <c r="N2860" i="4"/>
  <c r="M2860" i="4"/>
  <c r="U2859" i="4"/>
  <c r="T2859" i="4"/>
  <c r="S2859" i="4"/>
  <c r="R2859" i="4"/>
  <c r="Q2859" i="4"/>
  <c r="P2859" i="4"/>
  <c r="O2859" i="4"/>
  <c r="N2859" i="4"/>
  <c r="M2859" i="4"/>
  <c r="U2858" i="4"/>
  <c r="T2858" i="4"/>
  <c r="S2858" i="4"/>
  <c r="R2858" i="4"/>
  <c r="Q2858" i="4"/>
  <c r="P2858" i="4"/>
  <c r="O2858" i="4"/>
  <c r="N2858" i="4"/>
  <c r="M2858" i="4"/>
  <c r="U2857" i="4"/>
  <c r="T2857" i="4"/>
  <c r="S2857" i="4"/>
  <c r="R2857" i="4"/>
  <c r="Q2857" i="4"/>
  <c r="P2857" i="4"/>
  <c r="O2857" i="4"/>
  <c r="N2857" i="4"/>
  <c r="M2857" i="4"/>
  <c r="U2856" i="4"/>
  <c r="T2856" i="4"/>
  <c r="S2856" i="4"/>
  <c r="R2856" i="4"/>
  <c r="Q2856" i="4"/>
  <c r="P2856" i="4"/>
  <c r="O2856" i="4"/>
  <c r="N2856" i="4"/>
  <c r="M2856" i="4"/>
  <c r="U2855" i="4"/>
  <c r="T2855" i="4"/>
  <c r="S2855" i="4"/>
  <c r="R2855" i="4"/>
  <c r="Q2855" i="4"/>
  <c r="P2855" i="4"/>
  <c r="O2855" i="4"/>
  <c r="N2855" i="4"/>
  <c r="M2855" i="4"/>
  <c r="U2854" i="4"/>
  <c r="T2854" i="4"/>
  <c r="S2854" i="4"/>
  <c r="R2854" i="4"/>
  <c r="Q2854" i="4"/>
  <c r="P2854" i="4"/>
  <c r="O2854" i="4"/>
  <c r="N2854" i="4"/>
  <c r="M2854" i="4"/>
  <c r="U2853" i="4"/>
  <c r="T2853" i="4"/>
  <c r="S2853" i="4"/>
  <c r="R2853" i="4"/>
  <c r="Q2853" i="4"/>
  <c r="P2853" i="4"/>
  <c r="O2853" i="4"/>
  <c r="N2853" i="4"/>
  <c r="M2853" i="4"/>
  <c r="U2852" i="4"/>
  <c r="T2852" i="4"/>
  <c r="S2852" i="4"/>
  <c r="R2852" i="4"/>
  <c r="Q2852" i="4"/>
  <c r="P2852" i="4"/>
  <c r="O2852" i="4"/>
  <c r="N2852" i="4"/>
  <c r="M2852" i="4"/>
  <c r="U2851" i="4"/>
  <c r="T2851" i="4"/>
  <c r="S2851" i="4"/>
  <c r="R2851" i="4"/>
  <c r="Q2851" i="4"/>
  <c r="P2851" i="4"/>
  <c r="O2851" i="4"/>
  <c r="N2851" i="4"/>
  <c r="M2851" i="4"/>
  <c r="U2850" i="4"/>
  <c r="T2850" i="4"/>
  <c r="S2850" i="4"/>
  <c r="R2850" i="4"/>
  <c r="Q2850" i="4"/>
  <c r="P2850" i="4"/>
  <c r="O2850" i="4"/>
  <c r="N2850" i="4"/>
  <c r="M2850" i="4"/>
  <c r="U2849" i="4"/>
  <c r="T2849" i="4"/>
  <c r="S2849" i="4"/>
  <c r="R2849" i="4"/>
  <c r="Q2849" i="4"/>
  <c r="P2849" i="4"/>
  <c r="O2849" i="4"/>
  <c r="N2849" i="4"/>
  <c r="M2849" i="4"/>
  <c r="U2848" i="4"/>
  <c r="T2848" i="4"/>
  <c r="S2848" i="4"/>
  <c r="R2848" i="4"/>
  <c r="Q2848" i="4"/>
  <c r="P2848" i="4"/>
  <c r="O2848" i="4"/>
  <c r="N2848" i="4"/>
  <c r="M2848" i="4"/>
  <c r="U2847" i="4"/>
  <c r="T2847" i="4"/>
  <c r="S2847" i="4"/>
  <c r="R2847" i="4"/>
  <c r="Q2847" i="4"/>
  <c r="P2847" i="4"/>
  <c r="O2847" i="4"/>
  <c r="N2847" i="4"/>
  <c r="M2847" i="4"/>
  <c r="U2846" i="4"/>
  <c r="T2846" i="4"/>
  <c r="S2846" i="4"/>
  <c r="R2846" i="4"/>
  <c r="Q2846" i="4"/>
  <c r="P2846" i="4"/>
  <c r="O2846" i="4"/>
  <c r="N2846" i="4"/>
  <c r="M2846" i="4"/>
  <c r="U2845" i="4"/>
  <c r="T2845" i="4"/>
  <c r="S2845" i="4"/>
  <c r="R2845" i="4"/>
  <c r="Q2845" i="4"/>
  <c r="P2845" i="4"/>
  <c r="O2845" i="4"/>
  <c r="N2845" i="4"/>
  <c r="M2845" i="4"/>
  <c r="U2844" i="4"/>
  <c r="T2844" i="4"/>
  <c r="S2844" i="4"/>
  <c r="R2844" i="4"/>
  <c r="Q2844" i="4"/>
  <c r="P2844" i="4"/>
  <c r="O2844" i="4"/>
  <c r="N2844" i="4"/>
  <c r="M2844" i="4"/>
  <c r="U2843" i="4"/>
  <c r="T2843" i="4"/>
  <c r="S2843" i="4"/>
  <c r="R2843" i="4"/>
  <c r="Q2843" i="4"/>
  <c r="P2843" i="4"/>
  <c r="O2843" i="4"/>
  <c r="N2843" i="4"/>
  <c r="M2843" i="4"/>
  <c r="U2842" i="4"/>
  <c r="T2842" i="4"/>
  <c r="S2842" i="4"/>
  <c r="R2842" i="4"/>
  <c r="Q2842" i="4"/>
  <c r="P2842" i="4"/>
  <c r="O2842" i="4"/>
  <c r="N2842" i="4"/>
  <c r="M2842" i="4"/>
  <c r="U2841" i="4"/>
  <c r="T2841" i="4"/>
  <c r="S2841" i="4"/>
  <c r="R2841" i="4"/>
  <c r="Q2841" i="4"/>
  <c r="P2841" i="4"/>
  <c r="O2841" i="4"/>
  <c r="N2841" i="4"/>
  <c r="M2841" i="4"/>
  <c r="U2840" i="4"/>
  <c r="T2840" i="4"/>
  <c r="S2840" i="4"/>
  <c r="R2840" i="4"/>
  <c r="Q2840" i="4"/>
  <c r="P2840" i="4"/>
  <c r="O2840" i="4"/>
  <c r="N2840" i="4"/>
  <c r="M2840" i="4"/>
  <c r="U2839" i="4"/>
  <c r="T2839" i="4"/>
  <c r="S2839" i="4"/>
  <c r="R2839" i="4"/>
  <c r="Q2839" i="4"/>
  <c r="P2839" i="4"/>
  <c r="O2839" i="4"/>
  <c r="N2839" i="4"/>
  <c r="M2839" i="4"/>
  <c r="U2838" i="4"/>
  <c r="T2838" i="4"/>
  <c r="S2838" i="4"/>
  <c r="R2838" i="4"/>
  <c r="Q2838" i="4"/>
  <c r="P2838" i="4"/>
  <c r="O2838" i="4"/>
  <c r="N2838" i="4"/>
  <c r="M2838" i="4"/>
  <c r="U2837" i="4"/>
  <c r="T2837" i="4"/>
  <c r="S2837" i="4"/>
  <c r="R2837" i="4"/>
  <c r="Q2837" i="4"/>
  <c r="P2837" i="4"/>
  <c r="O2837" i="4"/>
  <c r="N2837" i="4"/>
  <c r="M2837" i="4"/>
  <c r="U2836" i="4"/>
  <c r="T2836" i="4"/>
  <c r="S2836" i="4"/>
  <c r="R2836" i="4"/>
  <c r="Q2836" i="4"/>
  <c r="P2836" i="4"/>
  <c r="O2836" i="4"/>
  <c r="N2836" i="4"/>
  <c r="M2836" i="4"/>
  <c r="U2835" i="4"/>
  <c r="T2835" i="4"/>
  <c r="S2835" i="4"/>
  <c r="R2835" i="4"/>
  <c r="Q2835" i="4"/>
  <c r="P2835" i="4"/>
  <c r="O2835" i="4"/>
  <c r="N2835" i="4"/>
  <c r="M2835" i="4"/>
  <c r="U2834" i="4"/>
  <c r="T2834" i="4"/>
  <c r="S2834" i="4"/>
  <c r="R2834" i="4"/>
  <c r="Q2834" i="4"/>
  <c r="P2834" i="4"/>
  <c r="O2834" i="4"/>
  <c r="N2834" i="4"/>
  <c r="M2834" i="4"/>
  <c r="U2833" i="4"/>
  <c r="T2833" i="4"/>
  <c r="S2833" i="4"/>
  <c r="R2833" i="4"/>
  <c r="Q2833" i="4"/>
  <c r="P2833" i="4"/>
  <c r="O2833" i="4"/>
  <c r="N2833" i="4"/>
  <c r="M2833" i="4"/>
  <c r="U2832" i="4"/>
  <c r="T2832" i="4"/>
  <c r="S2832" i="4"/>
  <c r="R2832" i="4"/>
  <c r="Q2832" i="4"/>
  <c r="P2832" i="4"/>
  <c r="O2832" i="4"/>
  <c r="N2832" i="4"/>
  <c r="M2832" i="4"/>
  <c r="U2831" i="4"/>
  <c r="T2831" i="4"/>
  <c r="S2831" i="4"/>
  <c r="R2831" i="4"/>
  <c r="Q2831" i="4"/>
  <c r="P2831" i="4"/>
  <c r="O2831" i="4"/>
  <c r="N2831" i="4"/>
  <c r="M2831" i="4"/>
  <c r="U2830" i="4"/>
  <c r="T2830" i="4"/>
  <c r="S2830" i="4"/>
  <c r="R2830" i="4"/>
  <c r="Q2830" i="4"/>
  <c r="P2830" i="4"/>
  <c r="O2830" i="4"/>
  <c r="N2830" i="4"/>
  <c r="M2830" i="4"/>
  <c r="U2829" i="4"/>
  <c r="T2829" i="4"/>
  <c r="S2829" i="4"/>
  <c r="R2829" i="4"/>
  <c r="Q2829" i="4"/>
  <c r="P2829" i="4"/>
  <c r="O2829" i="4"/>
  <c r="N2829" i="4"/>
  <c r="M2829" i="4"/>
  <c r="U2828" i="4"/>
  <c r="T2828" i="4"/>
  <c r="S2828" i="4"/>
  <c r="R2828" i="4"/>
  <c r="Q2828" i="4"/>
  <c r="P2828" i="4"/>
  <c r="O2828" i="4"/>
  <c r="N2828" i="4"/>
  <c r="M2828" i="4"/>
  <c r="U2827" i="4"/>
  <c r="T2827" i="4"/>
  <c r="S2827" i="4"/>
  <c r="R2827" i="4"/>
  <c r="Q2827" i="4"/>
  <c r="P2827" i="4"/>
  <c r="O2827" i="4"/>
  <c r="N2827" i="4"/>
  <c r="M2827" i="4"/>
  <c r="U2826" i="4"/>
  <c r="T2826" i="4"/>
  <c r="S2826" i="4"/>
  <c r="R2826" i="4"/>
  <c r="Q2826" i="4"/>
  <c r="P2826" i="4"/>
  <c r="O2826" i="4"/>
  <c r="N2826" i="4"/>
  <c r="M2826" i="4"/>
  <c r="U2825" i="4"/>
  <c r="T2825" i="4"/>
  <c r="S2825" i="4"/>
  <c r="R2825" i="4"/>
  <c r="Q2825" i="4"/>
  <c r="P2825" i="4"/>
  <c r="O2825" i="4"/>
  <c r="N2825" i="4"/>
  <c r="M2825" i="4"/>
  <c r="U2824" i="4"/>
  <c r="T2824" i="4"/>
  <c r="S2824" i="4"/>
  <c r="R2824" i="4"/>
  <c r="Q2824" i="4"/>
  <c r="P2824" i="4"/>
  <c r="O2824" i="4"/>
  <c r="N2824" i="4"/>
  <c r="M2824" i="4"/>
  <c r="U2823" i="4"/>
  <c r="T2823" i="4"/>
  <c r="S2823" i="4"/>
  <c r="R2823" i="4"/>
  <c r="Q2823" i="4"/>
  <c r="P2823" i="4"/>
  <c r="O2823" i="4"/>
  <c r="N2823" i="4"/>
  <c r="M2823" i="4"/>
  <c r="U2822" i="4"/>
  <c r="T2822" i="4"/>
  <c r="S2822" i="4"/>
  <c r="R2822" i="4"/>
  <c r="Q2822" i="4"/>
  <c r="P2822" i="4"/>
  <c r="O2822" i="4"/>
  <c r="N2822" i="4"/>
  <c r="M2822" i="4"/>
  <c r="U2821" i="4"/>
  <c r="T2821" i="4"/>
  <c r="S2821" i="4"/>
  <c r="R2821" i="4"/>
  <c r="Q2821" i="4"/>
  <c r="P2821" i="4"/>
  <c r="O2821" i="4"/>
  <c r="N2821" i="4"/>
  <c r="M2821" i="4"/>
  <c r="U2820" i="4"/>
  <c r="T2820" i="4"/>
  <c r="S2820" i="4"/>
  <c r="R2820" i="4"/>
  <c r="Q2820" i="4"/>
  <c r="P2820" i="4"/>
  <c r="O2820" i="4"/>
  <c r="N2820" i="4"/>
  <c r="M2820" i="4"/>
  <c r="U2819" i="4"/>
  <c r="T2819" i="4"/>
  <c r="S2819" i="4"/>
  <c r="R2819" i="4"/>
  <c r="Q2819" i="4"/>
  <c r="P2819" i="4"/>
  <c r="O2819" i="4"/>
  <c r="N2819" i="4"/>
  <c r="M2819" i="4"/>
  <c r="U2818" i="4"/>
  <c r="T2818" i="4"/>
  <c r="S2818" i="4"/>
  <c r="R2818" i="4"/>
  <c r="Q2818" i="4"/>
  <c r="P2818" i="4"/>
  <c r="O2818" i="4"/>
  <c r="N2818" i="4"/>
  <c r="M2818" i="4"/>
  <c r="U2817" i="4"/>
  <c r="T2817" i="4"/>
  <c r="S2817" i="4"/>
  <c r="R2817" i="4"/>
  <c r="Q2817" i="4"/>
  <c r="P2817" i="4"/>
  <c r="O2817" i="4"/>
  <c r="N2817" i="4"/>
  <c r="M2817" i="4"/>
  <c r="U2816" i="4"/>
  <c r="T2816" i="4"/>
  <c r="S2816" i="4"/>
  <c r="R2816" i="4"/>
  <c r="Q2816" i="4"/>
  <c r="P2816" i="4"/>
  <c r="O2816" i="4"/>
  <c r="N2816" i="4"/>
  <c r="M2816" i="4"/>
  <c r="U2815" i="4"/>
  <c r="T2815" i="4"/>
  <c r="S2815" i="4"/>
  <c r="R2815" i="4"/>
  <c r="Q2815" i="4"/>
  <c r="P2815" i="4"/>
  <c r="O2815" i="4"/>
  <c r="N2815" i="4"/>
  <c r="M2815" i="4"/>
  <c r="U2814" i="4"/>
  <c r="T2814" i="4"/>
  <c r="S2814" i="4"/>
  <c r="R2814" i="4"/>
  <c r="Q2814" i="4"/>
  <c r="P2814" i="4"/>
  <c r="O2814" i="4"/>
  <c r="N2814" i="4"/>
  <c r="M2814" i="4"/>
  <c r="U2813" i="4"/>
  <c r="T2813" i="4"/>
  <c r="S2813" i="4"/>
  <c r="R2813" i="4"/>
  <c r="Q2813" i="4"/>
  <c r="P2813" i="4"/>
  <c r="O2813" i="4"/>
  <c r="N2813" i="4"/>
  <c r="M2813" i="4"/>
  <c r="U2812" i="4"/>
  <c r="T2812" i="4"/>
  <c r="S2812" i="4"/>
  <c r="R2812" i="4"/>
  <c r="Q2812" i="4"/>
  <c r="P2812" i="4"/>
  <c r="O2812" i="4"/>
  <c r="N2812" i="4"/>
  <c r="M2812" i="4"/>
  <c r="U2811" i="4"/>
  <c r="T2811" i="4"/>
  <c r="S2811" i="4"/>
  <c r="R2811" i="4"/>
  <c r="Q2811" i="4"/>
  <c r="P2811" i="4"/>
  <c r="O2811" i="4"/>
  <c r="N2811" i="4"/>
  <c r="M2811" i="4"/>
  <c r="U2810" i="4"/>
  <c r="T2810" i="4"/>
  <c r="S2810" i="4"/>
  <c r="R2810" i="4"/>
  <c r="Q2810" i="4"/>
  <c r="P2810" i="4"/>
  <c r="O2810" i="4"/>
  <c r="N2810" i="4"/>
  <c r="M2810" i="4"/>
  <c r="U2809" i="4"/>
  <c r="T2809" i="4"/>
  <c r="S2809" i="4"/>
  <c r="R2809" i="4"/>
  <c r="Q2809" i="4"/>
  <c r="P2809" i="4"/>
  <c r="O2809" i="4"/>
  <c r="N2809" i="4"/>
  <c r="M2809" i="4"/>
  <c r="U2808" i="4"/>
  <c r="T2808" i="4"/>
  <c r="S2808" i="4"/>
  <c r="R2808" i="4"/>
  <c r="Q2808" i="4"/>
  <c r="P2808" i="4"/>
  <c r="O2808" i="4"/>
  <c r="N2808" i="4"/>
  <c r="M2808" i="4"/>
  <c r="U2807" i="4"/>
  <c r="T2807" i="4"/>
  <c r="S2807" i="4"/>
  <c r="R2807" i="4"/>
  <c r="Q2807" i="4"/>
  <c r="P2807" i="4"/>
  <c r="O2807" i="4"/>
  <c r="N2807" i="4"/>
  <c r="M2807" i="4"/>
  <c r="U2806" i="4"/>
  <c r="T2806" i="4"/>
  <c r="S2806" i="4"/>
  <c r="R2806" i="4"/>
  <c r="Q2806" i="4"/>
  <c r="P2806" i="4"/>
  <c r="O2806" i="4"/>
  <c r="N2806" i="4"/>
  <c r="M2806" i="4"/>
  <c r="U2805" i="4"/>
  <c r="T2805" i="4"/>
  <c r="S2805" i="4"/>
  <c r="R2805" i="4"/>
  <c r="Q2805" i="4"/>
  <c r="P2805" i="4"/>
  <c r="O2805" i="4"/>
  <c r="N2805" i="4"/>
  <c r="M2805" i="4"/>
  <c r="U2804" i="4"/>
  <c r="T2804" i="4"/>
  <c r="S2804" i="4"/>
  <c r="R2804" i="4"/>
  <c r="Q2804" i="4"/>
  <c r="P2804" i="4"/>
  <c r="O2804" i="4"/>
  <c r="N2804" i="4"/>
  <c r="M2804" i="4"/>
  <c r="U2803" i="4"/>
  <c r="T2803" i="4"/>
  <c r="S2803" i="4"/>
  <c r="R2803" i="4"/>
  <c r="Q2803" i="4"/>
  <c r="P2803" i="4"/>
  <c r="O2803" i="4"/>
  <c r="N2803" i="4"/>
  <c r="M2803" i="4"/>
  <c r="U2802" i="4"/>
  <c r="T2802" i="4"/>
  <c r="S2802" i="4"/>
  <c r="R2802" i="4"/>
  <c r="Q2802" i="4"/>
  <c r="P2802" i="4"/>
  <c r="O2802" i="4"/>
  <c r="N2802" i="4"/>
  <c r="M2802" i="4"/>
  <c r="U2801" i="4"/>
  <c r="T2801" i="4"/>
  <c r="S2801" i="4"/>
  <c r="R2801" i="4"/>
  <c r="Q2801" i="4"/>
  <c r="P2801" i="4"/>
  <c r="O2801" i="4"/>
  <c r="N2801" i="4"/>
  <c r="M2801" i="4"/>
  <c r="U2800" i="4"/>
  <c r="T2800" i="4"/>
  <c r="S2800" i="4"/>
  <c r="R2800" i="4"/>
  <c r="Q2800" i="4"/>
  <c r="P2800" i="4"/>
  <c r="O2800" i="4"/>
  <c r="N2800" i="4"/>
  <c r="M2800" i="4"/>
  <c r="U2799" i="4"/>
  <c r="T2799" i="4"/>
  <c r="S2799" i="4"/>
  <c r="R2799" i="4"/>
  <c r="Q2799" i="4"/>
  <c r="P2799" i="4"/>
  <c r="O2799" i="4"/>
  <c r="N2799" i="4"/>
  <c r="M2799" i="4"/>
  <c r="U2798" i="4"/>
  <c r="T2798" i="4"/>
  <c r="S2798" i="4"/>
  <c r="R2798" i="4"/>
  <c r="Q2798" i="4"/>
  <c r="P2798" i="4"/>
  <c r="O2798" i="4"/>
  <c r="N2798" i="4"/>
  <c r="M2798" i="4"/>
  <c r="U2797" i="4"/>
  <c r="T2797" i="4"/>
  <c r="S2797" i="4"/>
  <c r="R2797" i="4"/>
  <c r="Q2797" i="4"/>
  <c r="P2797" i="4"/>
  <c r="O2797" i="4"/>
  <c r="N2797" i="4"/>
  <c r="M2797" i="4"/>
  <c r="U2796" i="4"/>
  <c r="T2796" i="4"/>
  <c r="S2796" i="4"/>
  <c r="R2796" i="4"/>
  <c r="Q2796" i="4"/>
  <c r="P2796" i="4"/>
  <c r="O2796" i="4"/>
  <c r="N2796" i="4"/>
  <c r="M2796" i="4"/>
  <c r="U2795" i="4"/>
  <c r="T2795" i="4"/>
  <c r="S2795" i="4"/>
  <c r="R2795" i="4"/>
  <c r="Q2795" i="4"/>
  <c r="P2795" i="4"/>
  <c r="O2795" i="4"/>
  <c r="N2795" i="4"/>
  <c r="M2795" i="4"/>
  <c r="U2794" i="4"/>
  <c r="T2794" i="4"/>
  <c r="S2794" i="4"/>
  <c r="R2794" i="4"/>
  <c r="Q2794" i="4"/>
  <c r="P2794" i="4"/>
  <c r="O2794" i="4"/>
  <c r="N2794" i="4"/>
  <c r="M2794" i="4"/>
  <c r="U2793" i="4"/>
  <c r="T2793" i="4"/>
  <c r="S2793" i="4"/>
  <c r="R2793" i="4"/>
  <c r="Q2793" i="4"/>
  <c r="P2793" i="4"/>
  <c r="O2793" i="4"/>
  <c r="N2793" i="4"/>
  <c r="M2793" i="4"/>
  <c r="U2792" i="4"/>
  <c r="T2792" i="4"/>
  <c r="S2792" i="4"/>
  <c r="R2792" i="4"/>
  <c r="Q2792" i="4"/>
  <c r="P2792" i="4"/>
  <c r="O2792" i="4"/>
  <c r="N2792" i="4"/>
  <c r="M2792" i="4"/>
  <c r="U2791" i="4"/>
  <c r="T2791" i="4"/>
  <c r="S2791" i="4"/>
  <c r="R2791" i="4"/>
  <c r="Q2791" i="4"/>
  <c r="P2791" i="4"/>
  <c r="O2791" i="4"/>
  <c r="N2791" i="4"/>
  <c r="M2791" i="4"/>
  <c r="U2790" i="4"/>
  <c r="T2790" i="4"/>
  <c r="S2790" i="4"/>
  <c r="R2790" i="4"/>
  <c r="Q2790" i="4"/>
  <c r="P2790" i="4"/>
  <c r="O2790" i="4"/>
  <c r="N2790" i="4"/>
  <c r="M2790" i="4"/>
  <c r="U2789" i="4"/>
  <c r="T2789" i="4"/>
  <c r="S2789" i="4"/>
  <c r="R2789" i="4"/>
  <c r="Q2789" i="4"/>
  <c r="P2789" i="4"/>
  <c r="O2789" i="4"/>
  <c r="N2789" i="4"/>
  <c r="M2789" i="4"/>
  <c r="U2788" i="4"/>
  <c r="T2788" i="4"/>
  <c r="S2788" i="4"/>
  <c r="R2788" i="4"/>
  <c r="Q2788" i="4"/>
  <c r="P2788" i="4"/>
  <c r="O2788" i="4"/>
  <c r="N2788" i="4"/>
  <c r="M2788" i="4"/>
  <c r="U2787" i="4"/>
  <c r="T2787" i="4"/>
  <c r="S2787" i="4"/>
  <c r="R2787" i="4"/>
  <c r="Q2787" i="4"/>
  <c r="P2787" i="4"/>
  <c r="O2787" i="4"/>
  <c r="N2787" i="4"/>
  <c r="M2787" i="4"/>
  <c r="U2786" i="4"/>
  <c r="T2786" i="4"/>
  <c r="S2786" i="4"/>
  <c r="R2786" i="4"/>
  <c r="Q2786" i="4"/>
  <c r="P2786" i="4"/>
  <c r="O2786" i="4"/>
  <c r="N2786" i="4"/>
  <c r="M2786" i="4"/>
  <c r="U2785" i="4"/>
  <c r="T2785" i="4"/>
  <c r="S2785" i="4"/>
  <c r="R2785" i="4"/>
  <c r="Q2785" i="4"/>
  <c r="P2785" i="4"/>
  <c r="O2785" i="4"/>
  <c r="N2785" i="4"/>
  <c r="M2785" i="4"/>
  <c r="U2784" i="4"/>
  <c r="T2784" i="4"/>
  <c r="S2784" i="4"/>
  <c r="R2784" i="4"/>
  <c r="Q2784" i="4"/>
  <c r="P2784" i="4"/>
  <c r="O2784" i="4"/>
  <c r="N2784" i="4"/>
  <c r="M2784" i="4"/>
  <c r="U2783" i="4"/>
  <c r="T2783" i="4"/>
  <c r="S2783" i="4"/>
  <c r="R2783" i="4"/>
  <c r="Q2783" i="4"/>
  <c r="P2783" i="4"/>
  <c r="O2783" i="4"/>
  <c r="N2783" i="4"/>
  <c r="M2783" i="4"/>
  <c r="U2782" i="4"/>
  <c r="T2782" i="4"/>
  <c r="S2782" i="4"/>
  <c r="R2782" i="4"/>
  <c r="Q2782" i="4"/>
  <c r="P2782" i="4"/>
  <c r="O2782" i="4"/>
  <c r="N2782" i="4"/>
  <c r="M2782" i="4"/>
  <c r="U2781" i="4"/>
  <c r="T2781" i="4"/>
  <c r="S2781" i="4"/>
  <c r="R2781" i="4"/>
  <c r="Q2781" i="4"/>
  <c r="P2781" i="4"/>
  <c r="O2781" i="4"/>
  <c r="N2781" i="4"/>
  <c r="M2781" i="4"/>
  <c r="U2780" i="4"/>
  <c r="T2780" i="4"/>
  <c r="S2780" i="4"/>
  <c r="R2780" i="4"/>
  <c r="Q2780" i="4"/>
  <c r="P2780" i="4"/>
  <c r="O2780" i="4"/>
  <c r="N2780" i="4"/>
  <c r="M2780" i="4"/>
  <c r="U2779" i="4"/>
  <c r="T2779" i="4"/>
  <c r="S2779" i="4"/>
  <c r="R2779" i="4"/>
  <c r="Q2779" i="4"/>
  <c r="P2779" i="4"/>
  <c r="O2779" i="4"/>
  <c r="N2779" i="4"/>
  <c r="M2779" i="4"/>
  <c r="U2778" i="4"/>
  <c r="T2778" i="4"/>
  <c r="S2778" i="4"/>
  <c r="R2778" i="4"/>
  <c r="Q2778" i="4"/>
  <c r="P2778" i="4"/>
  <c r="O2778" i="4"/>
  <c r="N2778" i="4"/>
  <c r="M2778" i="4"/>
  <c r="U2777" i="4"/>
  <c r="T2777" i="4"/>
  <c r="S2777" i="4"/>
  <c r="R2777" i="4"/>
  <c r="Q2777" i="4"/>
  <c r="P2777" i="4"/>
  <c r="O2777" i="4"/>
  <c r="N2777" i="4"/>
  <c r="M2777" i="4"/>
  <c r="U2776" i="4"/>
  <c r="T2776" i="4"/>
  <c r="S2776" i="4"/>
  <c r="R2776" i="4"/>
  <c r="Q2776" i="4"/>
  <c r="P2776" i="4"/>
  <c r="O2776" i="4"/>
  <c r="N2776" i="4"/>
  <c r="M2776" i="4"/>
  <c r="U2775" i="4"/>
  <c r="T2775" i="4"/>
  <c r="S2775" i="4"/>
  <c r="R2775" i="4"/>
  <c r="Q2775" i="4"/>
  <c r="P2775" i="4"/>
  <c r="O2775" i="4"/>
  <c r="N2775" i="4"/>
  <c r="M2775" i="4"/>
  <c r="U2774" i="4"/>
  <c r="T2774" i="4"/>
  <c r="S2774" i="4"/>
  <c r="R2774" i="4"/>
  <c r="Q2774" i="4"/>
  <c r="P2774" i="4"/>
  <c r="O2774" i="4"/>
  <c r="N2774" i="4"/>
  <c r="M2774" i="4"/>
  <c r="U2773" i="4"/>
  <c r="T2773" i="4"/>
  <c r="S2773" i="4"/>
  <c r="R2773" i="4"/>
  <c r="Q2773" i="4"/>
  <c r="P2773" i="4"/>
  <c r="O2773" i="4"/>
  <c r="N2773" i="4"/>
  <c r="M2773" i="4"/>
  <c r="U2772" i="4"/>
  <c r="T2772" i="4"/>
  <c r="S2772" i="4"/>
  <c r="R2772" i="4"/>
  <c r="Q2772" i="4"/>
  <c r="P2772" i="4"/>
  <c r="O2772" i="4"/>
  <c r="N2772" i="4"/>
  <c r="M2772" i="4"/>
  <c r="U2771" i="4"/>
  <c r="T2771" i="4"/>
  <c r="S2771" i="4"/>
  <c r="R2771" i="4"/>
  <c r="Q2771" i="4"/>
  <c r="P2771" i="4"/>
  <c r="O2771" i="4"/>
  <c r="N2771" i="4"/>
  <c r="M2771" i="4"/>
  <c r="U2770" i="4"/>
  <c r="T2770" i="4"/>
  <c r="S2770" i="4"/>
  <c r="R2770" i="4"/>
  <c r="Q2770" i="4"/>
  <c r="P2770" i="4"/>
  <c r="O2770" i="4"/>
  <c r="N2770" i="4"/>
  <c r="M2770" i="4"/>
  <c r="U2769" i="4"/>
  <c r="T2769" i="4"/>
  <c r="S2769" i="4"/>
  <c r="R2769" i="4"/>
  <c r="Q2769" i="4"/>
  <c r="P2769" i="4"/>
  <c r="O2769" i="4"/>
  <c r="N2769" i="4"/>
  <c r="M2769" i="4"/>
  <c r="U2768" i="4"/>
  <c r="T2768" i="4"/>
  <c r="S2768" i="4"/>
  <c r="R2768" i="4"/>
  <c r="Q2768" i="4"/>
  <c r="P2768" i="4"/>
  <c r="O2768" i="4"/>
  <c r="N2768" i="4"/>
  <c r="M2768" i="4"/>
  <c r="U2767" i="4"/>
  <c r="T2767" i="4"/>
  <c r="S2767" i="4"/>
  <c r="R2767" i="4"/>
  <c r="Q2767" i="4"/>
  <c r="P2767" i="4"/>
  <c r="O2767" i="4"/>
  <c r="N2767" i="4"/>
  <c r="M2767" i="4"/>
  <c r="U2766" i="4"/>
  <c r="T2766" i="4"/>
  <c r="S2766" i="4"/>
  <c r="R2766" i="4"/>
  <c r="Q2766" i="4"/>
  <c r="P2766" i="4"/>
  <c r="O2766" i="4"/>
  <c r="N2766" i="4"/>
  <c r="M2766" i="4"/>
  <c r="U2765" i="4"/>
  <c r="T2765" i="4"/>
  <c r="S2765" i="4"/>
  <c r="R2765" i="4"/>
  <c r="Q2765" i="4"/>
  <c r="P2765" i="4"/>
  <c r="O2765" i="4"/>
  <c r="N2765" i="4"/>
  <c r="M2765" i="4"/>
  <c r="U2764" i="4"/>
  <c r="T2764" i="4"/>
  <c r="S2764" i="4"/>
  <c r="R2764" i="4"/>
  <c r="Q2764" i="4"/>
  <c r="P2764" i="4"/>
  <c r="O2764" i="4"/>
  <c r="N2764" i="4"/>
  <c r="M2764" i="4"/>
  <c r="U2763" i="4"/>
  <c r="T2763" i="4"/>
  <c r="S2763" i="4"/>
  <c r="R2763" i="4"/>
  <c r="Q2763" i="4"/>
  <c r="P2763" i="4"/>
  <c r="O2763" i="4"/>
  <c r="N2763" i="4"/>
  <c r="M2763" i="4"/>
  <c r="U2762" i="4"/>
  <c r="T2762" i="4"/>
  <c r="S2762" i="4"/>
  <c r="R2762" i="4"/>
  <c r="Q2762" i="4"/>
  <c r="P2762" i="4"/>
  <c r="O2762" i="4"/>
  <c r="N2762" i="4"/>
  <c r="M2762" i="4"/>
  <c r="U2761" i="4"/>
  <c r="T2761" i="4"/>
  <c r="S2761" i="4"/>
  <c r="R2761" i="4"/>
  <c r="Q2761" i="4"/>
  <c r="P2761" i="4"/>
  <c r="O2761" i="4"/>
  <c r="N2761" i="4"/>
  <c r="M2761" i="4"/>
  <c r="U2760" i="4"/>
  <c r="T2760" i="4"/>
  <c r="S2760" i="4"/>
  <c r="R2760" i="4"/>
  <c r="Q2760" i="4"/>
  <c r="P2760" i="4"/>
  <c r="O2760" i="4"/>
  <c r="N2760" i="4"/>
  <c r="M2760" i="4"/>
  <c r="U2759" i="4"/>
  <c r="T2759" i="4"/>
  <c r="S2759" i="4"/>
  <c r="R2759" i="4"/>
  <c r="Q2759" i="4"/>
  <c r="P2759" i="4"/>
  <c r="O2759" i="4"/>
  <c r="N2759" i="4"/>
  <c r="M2759" i="4"/>
  <c r="U2758" i="4"/>
  <c r="T2758" i="4"/>
  <c r="S2758" i="4"/>
  <c r="R2758" i="4"/>
  <c r="Q2758" i="4"/>
  <c r="P2758" i="4"/>
  <c r="O2758" i="4"/>
  <c r="N2758" i="4"/>
  <c r="M2758" i="4"/>
  <c r="U2757" i="4"/>
  <c r="T2757" i="4"/>
  <c r="S2757" i="4"/>
  <c r="R2757" i="4"/>
  <c r="Q2757" i="4"/>
  <c r="P2757" i="4"/>
  <c r="O2757" i="4"/>
  <c r="N2757" i="4"/>
  <c r="M2757" i="4"/>
  <c r="U2756" i="4"/>
  <c r="T2756" i="4"/>
  <c r="S2756" i="4"/>
  <c r="R2756" i="4"/>
  <c r="Q2756" i="4"/>
  <c r="P2756" i="4"/>
  <c r="O2756" i="4"/>
  <c r="N2756" i="4"/>
  <c r="M2756" i="4"/>
  <c r="U2755" i="4"/>
  <c r="T2755" i="4"/>
  <c r="S2755" i="4"/>
  <c r="R2755" i="4"/>
  <c r="Q2755" i="4"/>
  <c r="P2755" i="4"/>
  <c r="O2755" i="4"/>
  <c r="N2755" i="4"/>
  <c r="M2755" i="4"/>
  <c r="U2754" i="4"/>
  <c r="T2754" i="4"/>
  <c r="S2754" i="4"/>
  <c r="R2754" i="4"/>
  <c r="Q2754" i="4"/>
  <c r="P2754" i="4"/>
  <c r="O2754" i="4"/>
  <c r="N2754" i="4"/>
  <c r="M2754" i="4"/>
  <c r="U2753" i="4"/>
  <c r="T2753" i="4"/>
  <c r="S2753" i="4"/>
  <c r="R2753" i="4"/>
  <c r="Q2753" i="4"/>
  <c r="P2753" i="4"/>
  <c r="O2753" i="4"/>
  <c r="N2753" i="4"/>
  <c r="M2753" i="4"/>
  <c r="U2752" i="4"/>
  <c r="T2752" i="4"/>
  <c r="S2752" i="4"/>
  <c r="R2752" i="4"/>
  <c r="Q2752" i="4"/>
  <c r="P2752" i="4"/>
  <c r="O2752" i="4"/>
  <c r="N2752" i="4"/>
  <c r="M2752" i="4"/>
  <c r="U2751" i="4"/>
  <c r="T2751" i="4"/>
  <c r="S2751" i="4"/>
  <c r="R2751" i="4"/>
  <c r="Q2751" i="4"/>
  <c r="P2751" i="4"/>
  <c r="O2751" i="4"/>
  <c r="N2751" i="4"/>
  <c r="M2751" i="4"/>
  <c r="U2750" i="4"/>
  <c r="T2750" i="4"/>
  <c r="S2750" i="4"/>
  <c r="R2750" i="4"/>
  <c r="Q2750" i="4"/>
  <c r="P2750" i="4"/>
  <c r="O2750" i="4"/>
  <c r="N2750" i="4"/>
  <c r="M2750" i="4"/>
  <c r="U2749" i="4"/>
  <c r="T2749" i="4"/>
  <c r="S2749" i="4"/>
  <c r="R2749" i="4"/>
  <c r="Q2749" i="4"/>
  <c r="P2749" i="4"/>
  <c r="O2749" i="4"/>
  <c r="N2749" i="4"/>
  <c r="M2749" i="4"/>
  <c r="U2748" i="4"/>
  <c r="T2748" i="4"/>
  <c r="S2748" i="4"/>
  <c r="R2748" i="4"/>
  <c r="Q2748" i="4"/>
  <c r="P2748" i="4"/>
  <c r="O2748" i="4"/>
  <c r="N2748" i="4"/>
  <c r="M2748" i="4"/>
  <c r="U2747" i="4"/>
  <c r="T2747" i="4"/>
  <c r="S2747" i="4"/>
  <c r="R2747" i="4"/>
  <c r="Q2747" i="4"/>
  <c r="P2747" i="4"/>
  <c r="O2747" i="4"/>
  <c r="N2747" i="4"/>
  <c r="M2747" i="4"/>
  <c r="U2746" i="4"/>
  <c r="T2746" i="4"/>
  <c r="S2746" i="4"/>
  <c r="R2746" i="4"/>
  <c r="Q2746" i="4"/>
  <c r="P2746" i="4"/>
  <c r="O2746" i="4"/>
  <c r="N2746" i="4"/>
  <c r="M2746" i="4"/>
  <c r="U2745" i="4"/>
  <c r="T2745" i="4"/>
  <c r="S2745" i="4"/>
  <c r="R2745" i="4"/>
  <c r="Q2745" i="4"/>
  <c r="P2745" i="4"/>
  <c r="O2745" i="4"/>
  <c r="N2745" i="4"/>
  <c r="M2745" i="4"/>
  <c r="U2744" i="4"/>
  <c r="T2744" i="4"/>
  <c r="S2744" i="4"/>
  <c r="R2744" i="4"/>
  <c r="Q2744" i="4"/>
  <c r="P2744" i="4"/>
  <c r="O2744" i="4"/>
  <c r="N2744" i="4"/>
  <c r="M2744" i="4"/>
  <c r="U2743" i="4"/>
  <c r="T2743" i="4"/>
  <c r="S2743" i="4"/>
  <c r="R2743" i="4"/>
  <c r="Q2743" i="4"/>
  <c r="P2743" i="4"/>
  <c r="O2743" i="4"/>
  <c r="N2743" i="4"/>
  <c r="M2743" i="4"/>
  <c r="U2742" i="4"/>
  <c r="T2742" i="4"/>
  <c r="S2742" i="4"/>
  <c r="R2742" i="4"/>
  <c r="Q2742" i="4"/>
  <c r="P2742" i="4"/>
  <c r="O2742" i="4"/>
  <c r="N2742" i="4"/>
  <c r="M2742" i="4"/>
  <c r="U2741" i="4"/>
  <c r="T2741" i="4"/>
  <c r="S2741" i="4"/>
  <c r="R2741" i="4"/>
  <c r="Q2741" i="4"/>
  <c r="P2741" i="4"/>
  <c r="O2741" i="4"/>
  <c r="N2741" i="4"/>
  <c r="M2741" i="4"/>
  <c r="U2740" i="4"/>
  <c r="T2740" i="4"/>
  <c r="S2740" i="4"/>
  <c r="R2740" i="4"/>
  <c r="Q2740" i="4"/>
  <c r="P2740" i="4"/>
  <c r="O2740" i="4"/>
  <c r="N2740" i="4"/>
  <c r="M2740" i="4"/>
  <c r="U2739" i="4"/>
  <c r="T2739" i="4"/>
  <c r="S2739" i="4"/>
  <c r="R2739" i="4"/>
  <c r="Q2739" i="4"/>
  <c r="P2739" i="4"/>
  <c r="O2739" i="4"/>
  <c r="N2739" i="4"/>
  <c r="M2739" i="4"/>
  <c r="U2738" i="4"/>
  <c r="T2738" i="4"/>
  <c r="S2738" i="4"/>
  <c r="R2738" i="4"/>
  <c r="Q2738" i="4"/>
  <c r="P2738" i="4"/>
  <c r="O2738" i="4"/>
  <c r="N2738" i="4"/>
  <c r="M2738" i="4"/>
  <c r="U2737" i="4"/>
  <c r="T2737" i="4"/>
  <c r="S2737" i="4"/>
  <c r="R2737" i="4"/>
  <c r="Q2737" i="4"/>
  <c r="P2737" i="4"/>
  <c r="O2737" i="4"/>
  <c r="N2737" i="4"/>
  <c r="M2737" i="4"/>
  <c r="U2736" i="4"/>
  <c r="T2736" i="4"/>
  <c r="S2736" i="4"/>
  <c r="R2736" i="4"/>
  <c r="Q2736" i="4"/>
  <c r="P2736" i="4"/>
  <c r="O2736" i="4"/>
  <c r="N2736" i="4"/>
  <c r="M2736" i="4"/>
  <c r="U2735" i="4"/>
  <c r="T2735" i="4"/>
  <c r="S2735" i="4"/>
  <c r="R2735" i="4"/>
  <c r="Q2735" i="4"/>
  <c r="P2735" i="4"/>
  <c r="O2735" i="4"/>
  <c r="N2735" i="4"/>
  <c r="M2735" i="4"/>
  <c r="U2734" i="4"/>
  <c r="T2734" i="4"/>
  <c r="S2734" i="4"/>
  <c r="R2734" i="4"/>
  <c r="Q2734" i="4"/>
  <c r="P2734" i="4"/>
  <c r="O2734" i="4"/>
  <c r="N2734" i="4"/>
  <c r="M2734" i="4"/>
  <c r="U2733" i="4"/>
  <c r="T2733" i="4"/>
  <c r="S2733" i="4"/>
  <c r="R2733" i="4"/>
  <c r="Q2733" i="4"/>
  <c r="P2733" i="4"/>
  <c r="O2733" i="4"/>
  <c r="N2733" i="4"/>
  <c r="M2733" i="4"/>
  <c r="U2732" i="4"/>
  <c r="T2732" i="4"/>
  <c r="S2732" i="4"/>
  <c r="R2732" i="4"/>
  <c r="Q2732" i="4"/>
  <c r="P2732" i="4"/>
  <c r="O2732" i="4"/>
  <c r="N2732" i="4"/>
  <c r="M2732" i="4"/>
  <c r="U2731" i="4"/>
  <c r="T2731" i="4"/>
  <c r="S2731" i="4"/>
  <c r="R2731" i="4"/>
  <c r="Q2731" i="4"/>
  <c r="P2731" i="4"/>
  <c r="O2731" i="4"/>
  <c r="N2731" i="4"/>
  <c r="M2731" i="4"/>
  <c r="U2730" i="4"/>
  <c r="T2730" i="4"/>
  <c r="S2730" i="4"/>
  <c r="R2730" i="4"/>
  <c r="Q2730" i="4"/>
  <c r="P2730" i="4"/>
  <c r="O2730" i="4"/>
  <c r="N2730" i="4"/>
  <c r="M2730" i="4"/>
  <c r="U2729" i="4"/>
  <c r="T2729" i="4"/>
  <c r="S2729" i="4"/>
  <c r="R2729" i="4"/>
  <c r="Q2729" i="4"/>
  <c r="P2729" i="4"/>
  <c r="O2729" i="4"/>
  <c r="N2729" i="4"/>
  <c r="M2729" i="4"/>
  <c r="U2728" i="4"/>
  <c r="T2728" i="4"/>
  <c r="S2728" i="4"/>
  <c r="R2728" i="4"/>
  <c r="Q2728" i="4"/>
  <c r="P2728" i="4"/>
  <c r="O2728" i="4"/>
  <c r="N2728" i="4"/>
  <c r="M2728" i="4"/>
  <c r="U2727" i="4"/>
  <c r="T2727" i="4"/>
  <c r="S2727" i="4"/>
  <c r="R2727" i="4"/>
  <c r="Q2727" i="4"/>
  <c r="P2727" i="4"/>
  <c r="O2727" i="4"/>
  <c r="N2727" i="4"/>
  <c r="M2727" i="4"/>
  <c r="U2726" i="4"/>
  <c r="T2726" i="4"/>
  <c r="S2726" i="4"/>
  <c r="R2726" i="4"/>
  <c r="Q2726" i="4"/>
  <c r="P2726" i="4"/>
  <c r="O2726" i="4"/>
  <c r="N2726" i="4"/>
  <c r="M2726" i="4"/>
  <c r="U2725" i="4"/>
  <c r="T2725" i="4"/>
  <c r="S2725" i="4"/>
  <c r="R2725" i="4"/>
  <c r="Q2725" i="4"/>
  <c r="P2725" i="4"/>
  <c r="O2725" i="4"/>
  <c r="N2725" i="4"/>
  <c r="M2725" i="4"/>
  <c r="U2724" i="4"/>
  <c r="T2724" i="4"/>
  <c r="S2724" i="4"/>
  <c r="R2724" i="4"/>
  <c r="Q2724" i="4"/>
  <c r="P2724" i="4"/>
  <c r="O2724" i="4"/>
  <c r="N2724" i="4"/>
  <c r="M2724" i="4"/>
  <c r="U2723" i="4"/>
  <c r="T2723" i="4"/>
  <c r="S2723" i="4"/>
  <c r="R2723" i="4"/>
  <c r="Q2723" i="4"/>
  <c r="P2723" i="4"/>
  <c r="O2723" i="4"/>
  <c r="N2723" i="4"/>
  <c r="M2723" i="4"/>
  <c r="U2722" i="4"/>
  <c r="T2722" i="4"/>
  <c r="S2722" i="4"/>
  <c r="R2722" i="4"/>
  <c r="Q2722" i="4"/>
  <c r="P2722" i="4"/>
  <c r="O2722" i="4"/>
  <c r="N2722" i="4"/>
  <c r="M2722" i="4"/>
  <c r="U2721" i="4"/>
  <c r="T2721" i="4"/>
  <c r="S2721" i="4"/>
  <c r="R2721" i="4"/>
  <c r="Q2721" i="4"/>
  <c r="P2721" i="4"/>
  <c r="O2721" i="4"/>
  <c r="N2721" i="4"/>
  <c r="M2721" i="4"/>
  <c r="U2720" i="4"/>
  <c r="T2720" i="4"/>
  <c r="S2720" i="4"/>
  <c r="R2720" i="4"/>
  <c r="Q2720" i="4"/>
  <c r="P2720" i="4"/>
  <c r="O2720" i="4"/>
  <c r="N2720" i="4"/>
  <c r="M2720" i="4"/>
  <c r="U2719" i="4"/>
  <c r="T2719" i="4"/>
  <c r="S2719" i="4"/>
  <c r="R2719" i="4"/>
  <c r="Q2719" i="4"/>
  <c r="P2719" i="4"/>
  <c r="O2719" i="4"/>
  <c r="N2719" i="4"/>
  <c r="M2719" i="4"/>
  <c r="U2718" i="4"/>
  <c r="T2718" i="4"/>
  <c r="S2718" i="4"/>
  <c r="R2718" i="4"/>
  <c r="Q2718" i="4"/>
  <c r="P2718" i="4"/>
  <c r="O2718" i="4"/>
  <c r="N2718" i="4"/>
  <c r="M2718" i="4"/>
  <c r="U2717" i="4"/>
  <c r="T2717" i="4"/>
  <c r="S2717" i="4"/>
  <c r="R2717" i="4"/>
  <c r="Q2717" i="4"/>
  <c r="P2717" i="4"/>
  <c r="O2717" i="4"/>
  <c r="N2717" i="4"/>
  <c r="M2717" i="4"/>
  <c r="U2716" i="4"/>
  <c r="T2716" i="4"/>
  <c r="S2716" i="4"/>
  <c r="R2716" i="4"/>
  <c r="Q2716" i="4"/>
  <c r="P2716" i="4"/>
  <c r="O2716" i="4"/>
  <c r="N2716" i="4"/>
  <c r="M2716" i="4"/>
  <c r="U2715" i="4"/>
  <c r="T2715" i="4"/>
  <c r="S2715" i="4"/>
  <c r="R2715" i="4"/>
  <c r="Q2715" i="4"/>
  <c r="P2715" i="4"/>
  <c r="O2715" i="4"/>
  <c r="N2715" i="4"/>
  <c r="M2715" i="4"/>
  <c r="U2714" i="4"/>
  <c r="T2714" i="4"/>
  <c r="S2714" i="4"/>
  <c r="R2714" i="4"/>
  <c r="Q2714" i="4"/>
  <c r="P2714" i="4"/>
  <c r="O2714" i="4"/>
  <c r="N2714" i="4"/>
  <c r="M2714" i="4"/>
  <c r="U2713" i="4"/>
  <c r="T2713" i="4"/>
  <c r="S2713" i="4"/>
  <c r="R2713" i="4"/>
  <c r="Q2713" i="4"/>
  <c r="P2713" i="4"/>
  <c r="O2713" i="4"/>
  <c r="N2713" i="4"/>
  <c r="M2713" i="4"/>
  <c r="U2712" i="4"/>
  <c r="T2712" i="4"/>
  <c r="S2712" i="4"/>
  <c r="R2712" i="4"/>
  <c r="Q2712" i="4"/>
  <c r="P2712" i="4"/>
  <c r="O2712" i="4"/>
  <c r="N2712" i="4"/>
  <c r="M2712" i="4"/>
  <c r="U2711" i="4"/>
  <c r="T2711" i="4"/>
  <c r="S2711" i="4"/>
  <c r="R2711" i="4"/>
  <c r="Q2711" i="4"/>
  <c r="P2711" i="4"/>
  <c r="O2711" i="4"/>
  <c r="N2711" i="4"/>
  <c r="M2711" i="4"/>
  <c r="U2710" i="4"/>
  <c r="T2710" i="4"/>
  <c r="S2710" i="4"/>
  <c r="R2710" i="4"/>
  <c r="Q2710" i="4"/>
  <c r="P2710" i="4"/>
  <c r="O2710" i="4"/>
  <c r="N2710" i="4"/>
  <c r="M2710" i="4"/>
  <c r="U2709" i="4"/>
  <c r="T2709" i="4"/>
  <c r="S2709" i="4"/>
  <c r="R2709" i="4"/>
  <c r="Q2709" i="4"/>
  <c r="P2709" i="4"/>
  <c r="O2709" i="4"/>
  <c r="N2709" i="4"/>
  <c r="M2709" i="4"/>
  <c r="U2708" i="4"/>
  <c r="T2708" i="4"/>
  <c r="S2708" i="4"/>
  <c r="R2708" i="4"/>
  <c r="Q2708" i="4"/>
  <c r="P2708" i="4"/>
  <c r="O2708" i="4"/>
  <c r="N2708" i="4"/>
  <c r="M2708" i="4"/>
  <c r="U2707" i="4"/>
  <c r="T2707" i="4"/>
  <c r="S2707" i="4"/>
  <c r="R2707" i="4"/>
  <c r="Q2707" i="4"/>
  <c r="P2707" i="4"/>
  <c r="O2707" i="4"/>
  <c r="N2707" i="4"/>
  <c r="M2707" i="4"/>
  <c r="U2706" i="4"/>
  <c r="T2706" i="4"/>
  <c r="S2706" i="4"/>
  <c r="R2706" i="4"/>
  <c r="Q2706" i="4"/>
  <c r="P2706" i="4"/>
  <c r="O2706" i="4"/>
  <c r="N2706" i="4"/>
  <c r="M2706" i="4"/>
  <c r="U2705" i="4"/>
  <c r="T2705" i="4"/>
  <c r="S2705" i="4"/>
  <c r="R2705" i="4"/>
  <c r="Q2705" i="4"/>
  <c r="P2705" i="4"/>
  <c r="O2705" i="4"/>
  <c r="N2705" i="4"/>
  <c r="M2705" i="4"/>
  <c r="U2704" i="4"/>
  <c r="T2704" i="4"/>
  <c r="S2704" i="4"/>
  <c r="R2704" i="4"/>
  <c r="Q2704" i="4"/>
  <c r="P2704" i="4"/>
  <c r="O2704" i="4"/>
  <c r="N2704" i="4"/>
  <c r="M2704" i="4"/>
  <c r="U2703" i="4"/>
  <c r="T2703" i="4"/>
  <c r="S2703" i="4"/>
  <c r="R2703" i="4"/>
  <c r="Q2703" i="4"/>
  <c r="P2703" i="4"/>
  <c r="O2703" i="4"/>
  <c r="N2703" i="4"/>
  <c r="M2703" i="4"/>
  <c r="U2702" i="4"/>
  <c r="T2702" i="4"/>
  <c r="S2702" i="4"/>
  <c r="R2702" i="4"/>
  <c r="Q2702" i="4"/>
  <c r="P2702" i="4"/>
  <c r="O2702" i="4"/>
  <c r="N2702" i="4"/>
  <c r="M2702" i="4"/>
  <c r="U2701" i="4"/>
  <c r="T2701" i="4"/>
  <c r="S2701" i="4"/>
  <c r="R2701" i="4"/>
  <c r="Q2701" i="4"/>
  <c r="P2701" i="4"/>
  <c r="O2701" i="4"/>
  <c r="N2701" i="4"/>
  <c r="M2701" i="4"/>
  <c r="U2700" i="4"/>
  <c r="T2700" i="4"/>
  <c r="S2700" i="4"/>
  <c r="R2700" i="4"/>
  <c r="Q2700" i="4"/>
  <c r="P2700" i="4"/>
  <c r="O2700" i="4"/>
  <c r="N2700" i="4"/>
  <c r="M2700" i="4"/>
  <c r="U2699" i="4"/>
  <c r="T2699" i="4"/>
  <c r="S2699" i="4"/>
  <c r="R2699" i="4"/>
  <c r="Q2699" i="4"/>
  <c r="P2699" i="4"/>
  <c r="O2699" i="4"/>
  <c r="N2699" i="4"/>
  <c r="M2699" i="4"/>
  <c r="U2698" i="4"/>
  <c r="T2698" i="4"/>
  <c r="S2698" i="4"/>
  <c r="R2698" i="4"/>
  <c r="Q2698" i="4"/>
  <c r="P2698" i="4"/>
  <c r="O2698" i="4"/>
  <c r="N2698" i="4"/>
  <c r="M2698" i="4"/>
  <c r="U2697" i="4"/>
  <c r="T2697" i="4"/>
  <c r="S2697" i="4"/>
  <c r="R2697" i="4"/>
  <c r="Q2697" i="4"/>
  <c r="P2697" i="4"/>
  <c r="O2697" i="4"/>
  <c r="N2697" i="4"/>
  <c r="M2697" i="4"/>
  <c r="U2696" i="4"/>
  <c r="T2696" i="4"/>
  <c r="S2696" i="4"/>
  <c r="R2696" i="4"/>
  <c r="Q2696" i="4"/>
  <c r="P2696" i="4"/>
  <c r="O2696" i="4"/>
  <c r="N2696" i="4"/>
  <c r="M2696" i="4"/>
  <c r="U2695" i="4"/>
  <c r="T2695" i="4"/>
  <c r="S2695" i="4"/>
  <c r="R2695" i="4"/>
  <c r="Q2695" i="4"/>
  <c r="P2695" i="4"/>
  <c r="O2695" i="4"/>
  <c r="N2695" i="4"/>
  <c r="M2695" i="4"/>
  <c r="U2694" i="4"/>
  <c r="T2694" i="4"/>
  <c r="S2694" i="4"/>
  <c r="R2694" i="4"/>
  <c r="Q2694" i="4"/>
  <c r="P2694" i="4"/>
  <c r="O2694" i="4"/>
  <c r="N2694" i="4"/>
  <c r="M2694" i="4"/>
  <c r="U2693" i="4"/>
  <c r="T2693" i="4"/>
  <c r="S2693" i="4"/>
  <c r="R2693" i="4"/>
  <c r="Q2693" i="4"/>
  <c r="P2693" i="4"/>
  <c r="O2693" i="4"/>
  <c r="N2693" i="4"/>
  <c r="M2693" i="4"/>
  <c r="U2692" i="4"/>
  <c r="T2692" i="4"/>
  <c r="S2692" i="4"/>
  <c r="R2692" i="4"/>
  <c r="Q2692" i="4"/>
  <c r="P2692" i="4"/>
  <c r="O2692" i="4"/>
  <c r="N2692" i="4"/>
  <c r="M2692" i="4"/>
  <c r="U2691" i="4"/>
  <c r="T2691" i="4"/>
  <c r="S2691" i="4"/>
  <c r="R2691" i="4"/>
  <c r="Q2691" i="4"/>
  <c r="P2691" i="4"/>
  <c r="O2691" i="4"/>
  <c r="N2691" i="4"/>
  <c r="M2691" i="4"/>
  <c r="U2690" i="4"/>
  <c r="T2690" i="4"/>
  <c r="S2690" i="4"/>
  <c r="R2690" i="4"/>
  <c r="Q2690" i="4"/>
  <c r="P2690" i="4"/>
  <c r="O2690" i="4"/>
  <c r="N2690" i="4"/>
  <c r="M2690" i="4"/>
  <c r="U2689" i="4"/>
  <c r="T2689" i="4"/>
  <c r="S2689" i="4"/>
  <c r="R2689" i="4"/>
  <c r="Q2689" i="4"/>
  <c r="P2689" i="4"/>
  <c r="O2689" i="4"/>
  <c r="N2689" i="4"/>
  <c r="M2689" i="4"/>
  <c r="U2688" i="4"/>
  <c r="T2688" i="4"/>
  <c r="S2688" i="4"/>
  <c r="R2688" i="4"/>
  <c r="Q2688" i="4"/>
  <c r="P2688" i="4"/>
  <c r="O2688" i="4"/>
  <c r="N2688" i="4"/>
  <c r="M2688" i="4"/>
  <c r="U2687" i="4"/>
  <c r="T2687" i="4"/>
  <c r="S2687" i="4"/>
  <c r="R2687" i="4"/>
  <c r="Q2687" i="4"/>
  <c r="P2687" i="4"/>
  <c r="O2687" i="4"/>
  <c r="N2687" i="4"/>
  <c r="M2687" i="4"/>
  <c r="U2686" i="4"/>
  <c r="T2686" i="4"/>
  <c r="S2686" i="4"/>
  <c r="R2686" i="4"/>
  <c r="Q2686" i="4"/>
  <c r="P2686" i="4"/>
  <c r="O2686" i="4"/>
  <c r="N2686" i="4"/>
  <c r="M2686" i="4"/>
  <c r="U2685" i="4"/>
  <c r="T2685" i="4"/>
  <c r="S2685" i="4"/>
  <c r="R2685" i="4"/>
  <c r="Q2685" i="4"/>
  <c r="P2685" i="4"/>
  <c r="O2685" i="4"/>
  <c r="N2685" i="4"/>
  <c r="M2685" i="4"/>
  <c r="U2684" i="4"/>
  <c r="T2684" i="4"/>
  <c r="S2684" i="4"/>
  <c r="R2684" i="4"/>
  <c r="Q2684" i="4"/>
  <c r="P2684" i="4"/>
  <c r="O2684" i="4"/>
  <c r="N2684" i="4"/>
  <c r="M2684" i="4"/>
  <c r="U2683" i="4"/>
  <c r="T2683" i="4"/>
  <c r="S2683" i="4"/>
  <c r="R2683" i="4"/>
  <c r="Q2683" i="4"/>
  <c r="P2683" i="4"/>
  <c r="O2683" i="4"/>
  <c r="N2683" i="4"/>
  <c r="M2683" i="4"/>
  <c r="U2682" i="4"/>
  <c r="T2682" i="4"/>
  <c r="S2682" i="4"/>
  <c r="R2682" i="4"/>
  <c r="Q2682" i="4"/>
  <c r="P2682" i="4"/>
  <c r="O2682" i="4"/>
  <c r="N2682" i="4"/>
  <c r="M2682" i="4"/>
  <c r="U2681" i="4"/>
  <c r="T2681" i="4"/>
  <c r="S2681" i="4"/>
  <c r="R2681" i="4"/>
  <c r="Q2681" i="4"/>
  <c r="P2681" i="4"/>
  <c r="O2681" i="4"/>
  <c r="N2681" i="4"/>
  <c r="M2681" i="4"/>
  <c r="U2680" i="4"/>
  <c r="T2680" i="4"/>
  <c r="S2680" i="4"/>
  <c r="R2680" i="4"/>
  <c r="Q2680" i="4"/>
  <c r="P2680" i="4"/>
  <c r="O2680" i="4"/>
  <c r="N2680" i="4"/>
  <c r="M2680" i="4"/>
  <c r="U2679" i="4"/>
  <c r="T2679" i="4"/>
  <c r="S2679" i="4"/>
  <c r="R2679" i="4"/>
  <c r="Q2679" i="4"/>
  <c r="P2679" i="4"/>
  <c r="O2679" i="4"/>
  <c r="N2679" i="4"/>
  <c r="M2679" i="4"/>
  <c r="U2678" i="4"/>
  <c r="T2678" i="4"/>
  <c r="S2678" i="4"/>
  <c r="R2678" i="4"/>
  <c r="Q2678" i="4"/>
  <c r="P2678" i="4"/>
  <c r="O2678" i="4"/>
  <c r="N2678" i="4"/>
  <c r="M2678" i="4"/>
  <c r="U2677" i="4"/>
  <c r="T2677" i="4"/>
  <c r="S2677" i="4"/>
  <c r="R2677" i="4"/>
  <c r="Q2677" i="4"/>
  <c r="P2677" i="4"/>
  <c r="O2677" i="4"/>
  <c r="N2677" i="4"/>
  <c r="M2677" i="4"/>
  <c r="U2676" i="4"/>
  <c r="T2676" i="4"/>
  <c r="S2676" i="4"/>
  <c r="R2676" i="4"/>
  <c r="Q2676" i="4"/>
  <c r="P2676" i="4"/>
  <c r="O2676" i="4"/>
  <c r="N2676" i="4"/>
  <c r="M2676" i="4"/>
  <c r="U2675" i="4"/>
  <c r="T2675" i="4"/>
  <c r="S2675" i="4"/>
  <c r="R2675" i="4"/>
  <c r="Q2675" i="4"/>
  <c r="P2675" i="4"/>
  <c r="O2675" i="4"/>
  <c r="N2675" i="4"/>
  <c r="M2675" i="4"/>
  <c r="U2674" i="4"/>
  <c r="T2674" i="4"/>
  <c r="S2674" i="4"/>
  <c r="R2674" i="4"/>
  <c r="Q2674" i="4"/>
  <c r="P2674" i="4"/>
  <c r="O2674" i="4"/>
  <c r="N2674" i="4"/>
  <c r="M2674" i="4"/>
  <c r="U2673" i="4"/>
  <c r="T2673" i="4"/>
  <c r="S2673" i="4"/>
  <c r="R2673" i="4"/>
  <c r="Q2673" i="4"/>
  <c r="P2673" i="4"/>
  <c r="O2673" i="4"/>
  <c r="N2673" i="4"/>
  <c r="M2673" i="4"/>
  <c r="U2672" i="4"/>
  <c r="T2672" i="4"/>
  <c r="S2672" i="4"/>
  <c r="R2672" i="4"/>
  <c r="Q2672" i="4"/>
  <c r="P2672" i="4"/>
  <c r="O2672" i="4"/>
  <c r="N2672" i="4"/>
  <c r="M2672" i="4"/>
  <c r="U2671" i="4"/>
  <c r="T2671" i="4"/>
  <c r="S2671" i="4"/>
  <c r="R2671" i="4"/>
  <c r="Q2671" i="4"/>
  <c r="P2671" i="4"/>
  <c r="O2671" i="4"/>
  <c r="N2671" i="4"/>
  <c r="M2671" i="4"/>
  <c r="U2670" i="4"/>
  <c r="T2670" i="4"/>
  <c r="S2670" i="4"/>
  <c r="R2670" i="4"/>
  <c r="Q2670" i="4"/>
  <c r="P2670" i="4"/>
  <c r="O2670" i="4"/>
  <c r="N2670" i="4"/>
  <c r="M2670" i="4"/>
  <c r="U2669" i="4"/>
  <c r="T2669" i="4"/>
  <c r="S2669" i="4"/>
  <c r="R2669" i="4"/>
  <c r="Q2669" i="4"/>
  <c r="P2669" i="4"/>
  <c r="O2669" i="4"/>
  <c r="N2669" i="4"/>
  <c r="M2669" i="4"/>
  <c r="U2668" i="4"/>
  <c r="T2668" i="4"/>
  <c r="S2668" i="4"/>
  <c r="R2668" i="4"/>
  <c r="Q2668" i="4"/>
  <c r="P2668" i="4"/>
  <c r="O2668" i="4"/>
  <c r="N2668" i="4"/>
  <c r="M2668" i="4"/>
  <c r="U2667" i="4"/>
  <c r="T2667" i="4"/>
  <c r="S2667" i="4"/>
  <c r="R2667" i="4"/>
  <c r="Q2667" i="4"/>
  <c r="P2667" i="4"/>
  <c r="O2667" i="4"/>
  <c r="N2667" i="4"/>
  <c r="M2667" i="4"/>
  <c r="U2666" i="4"/>
  <c r="T2666" i="4"/>
  <c r="S2666" i="4"/>
  <c r="R2666" i="4"/>
  <c r="Q2666" i="4"/>
  <c r="P2666" i="4"/>
  <c r="O2666" i="4"/>
  <c r="N2666" i="4"/>
  <c r="M2666" i="4"/>
  <c r="U2665" i="4"/>
  <c r="T2665" i="4"/>
  <c r="S2665" i="4"/>
  <c r="R2665" i="4"/>
  <c r="Q2665" i="4"/>
  <c r="P2665" i="4"/>
  <c r="O2665" i="4"/>
  <c r="N2665" i="4"/>
  <c r="M2665" i="4"/>
  <c r="U2664" i="4"/>
  <c r="T2664" i="4"/>
  <c r="S2664" i="4"/>
  <c r="R2664" i="4"/>
  <c r="Q2664" i="4"/>
  <c r="P2664" i="4"/>
  <c r="O2664" i="4"/>
  <c r="N2664" i="4"/>
  <c r="M2664" i="4"/>
  <c r="U2663" i="4"/>
  <c r="T2663" i="4"/>
  <c r="S2663" i="4"/>
  <c r="R2663" i="4"/>
  <c r="Q2663" i="4"/>
  <c r="P2663" i="4"/>
  <c r="O2663" i="4"/>
  <c r="N2663" i="4"/>
  <c r="M2663" i="4"/>
  <c r="U2662" i="4"/>
  <c r="T2662" i="4"/>
  <c r="S2662" i="4"/>
  <c r="R2662" i="4"/>
  <c r="Q2662" i="4"/>
  <c r="P2662" i="4"/>
  <c r="O2662" i="4"/>
  <c r="N2662" i="4"/>
  <c r="M2662" i="4"/>
  <c r="U2661" i="4"/>
  <c r="T2661" i="4"/>
  <c r="S2661" i="4"/>
  <c r="R2661" i="4"/>
  <c r="Q2661" i="4"/>
  <c r="P2661" i="4"/>
  <c r="O2661" i="4"/>
  <c r="N2661" i="4"/>
  <c r="M2661" i="4"/>
  <c r="U2660" i="4"/>
  <c r="T2660" i="4"/>
  <c r="S2660" i="4"/>
  <c r="R2660" i="4"/>
  <c r="Q2660" i="4"/>
  <c r="P2660" i="4"/>
  <c r="O2660" i="4"/>
  <c r="N2660" i="4"/>
  <c r="M2660" i="4"/>
  <c r="U2659" i="4"/>
  <c r="T2659" i="4"/>
  <c r="S2659" i="4"/>
  <c r="R2659" i="4"/>
  <c r="Q2659" i="4"/>
  <c r="P2659" i="4"/>
  <c r="O2659" i="4"/>
  <c r="N2659" i="4"/>
  <c r="M2659" i="4"/>
  <c r="U2658" i="4"/>
  <c r="T2658" i="4"/>
  <c r="S2658" i="4"/>
  <c r="R2658" i="4"/>
  <c r="Q2658" i="4"/>
  <c r="P2658" i="4"/>
  <c r="O2658" i="4"/>
  <c r="N2658" i="4"/>
  <c r="M2658" i="4"/>
  <c r="U2657" i="4"/>
  <c r="T2657" i="4"/>
  <c r="S2657" i="4"/>
  <c r="R2657" i="4"/>
  <c r="Q2657" i="4"/>
  <c r="P2657" i="4"/>
  <c r="O2657" i="4"/>
  <c r="N2657" i="4"/>
  <c r="M2657" i="4"/>
  <c r="U2656" i="4"/>
  <c r="T2656" i="4"/>
  <c r="S2656" i="4"/>
  <c r="R2656" i="4"/>
  <c r="Q2656" i="4"/>
  <c r="P2656" i="4"/>
  <c r="O2656" i="4"/>
  <c r="N2656" i="4"/>
  <c r="M2656" i="4"/>
  <c r="U2655" i="4"/>
  <c r="T2655" i="4"/>
  <c r="S2655" i="4"/>
  <c r="R2655" i="4"/>
  <c r="Q2655" i="4"/>
  <c r="P2655" i="4"/>
  <c r="O2655" i="4"/>
  <c r="N2655" i="4"/>
  <c r="M2655" i="4"/>
  <c r="U2654" i="4"/>
  <c r="T2654" i="4"/>
  <c r="S2654" i="4"/>
  <c r="R2654" i="4"/>
  <c r="Q2654" i="4"/>
  <c r="P2654" i="4"/>
  <c r="O2654" i="4"/>
  <c r="N2654" i="4"/>
  <c r="M2654" i="4"/>
  <c r="U2653" i="4"/>
  <c r="T2653" i="4"/>
  <c r="S2653" i="4"/>
  <c r="R2653" i="4"/>
  <c r="Q2653" i="4"/>
  <c r="P2653" i="4"/>
  <c r="O2653" i="4"/>
  <c r="N2653" i="4"/>
  <c r="M2653" i="4"/>
  <c r="U2652" i="4"/>
  <c r="T2652" i="4"/>
  <c r="S2652" i="4"/>
  <c r="R2652" i="4"/>
  <c r="Q2652" i="4"/>
  <c r="P2652" i="4"/>
  <c r="O2652" i="4"/>
  <c r="N2652" i="4"/>
  <c r="M2652" i="4"/>
  <c r="U2651" i="4"/>
  <c r="T2651" i="4"/>
  <c r="S2651" i="4"/>
  <c r="R2651" i="4"/>
  <c r="Q2651" i="4"/>
  <c r="P2651" i="4"/>
  <c r="O2651" i="4"/>
  <c r="N2651" i="4"/>
  <c r="M2651" i="4"/>
  <c r="U2650" i="4"/>
  <c r="T2650" i="4"/>
  <c r="S2650" i="4"/>
  <c r="R2650" i="4"/>
  <c r="Q2650" i="4"/>
  <c r="P2650" i="4"/>
  <c r="O2650" i="4"/>
  <c r="N2650" i="4"/>
  <c r="M2650" i="4"/>
  <c r="U2649" i="4"/>
  <c r="T2649" i="4"/>
  <c r="S2649" i="4"/>
  <c r="R2649" i="4"/>
  <c r="Q2649" i="4"/>
  <c r="P2649" i="4"/>
  <c r="O2649" i="4"/>
  <c r="N2649" i="4"/>
  <c r="M2649" i="4"/>
  <c r="U2648" i="4"/>
  <c r="T2648" i="4"/>
  <c r="S2648" i="4"/>
  <c r="R2648" i="4"/>
  <c r="Q2648" i="4"/>
  <c r="P2648" i="4"/>
  <c r="O2648" i="4"/>
  <c r="N2648" i="4"/>
  <c r="M2648" i="4"/>
  <c r="U2647" i="4"/>
  <c r="T2647" i="4"/>
  <c r="S2647" i="4"/>
  <c r="R2647" i="4"/>
  <c r="Q2647" i="4"/>
  <c r="P2647" i="4"/>
  <c r="O2647" i="4"/>
  <c r="N2647" i="4"/>
  <c r="M2647" i="4"/>
  <c r="U2646" i="4"/>
  <c r="T2646" i="4"/>
  <c r="S2646" i="4"/>
  <c r="R2646" i="4"/>
  <c r="Q2646" i="4"/>
  <c r="P2646" i="4"/>
  <c r="O2646" i="4"/>
  <c r="N2646" i="4"/>
  <c r="M2646" i="4"/>
  <c r="U2645" i="4"/>
  <c r="T2645" i="4"/>
  <c r="S2645" i="4"/>
  <c r="R2645" i="4"/>
  <c r="Q2645" i="4"/>
  <c r="P2645" i="4"/>
  <c r="O2645" i="4"/>
  <c r="N2645" i="4"/>
  <c r="M2645" i="4"/>
  <c r="U2644" i="4"/>
  <c r="T2644" i="4"/>
  <c r="S2644" i="4"/>
  <c r="R2644" i="4"/>
  <c r="Q2644" i="4"/>
  <c r="P2644" i="4"/>
  <c r="O2644" i="4"/>
  <c r="N2644" i="4"/>
  <c r="M2644" i="4"/>
  <c r="U2643" i="4"/>
  <c r="T2643" i="4"/>
  <c r="S2643" i="4"/>
  <c r="R2643" i="4"/>
  <c r="Q2643" i="4"/>
  <c r="P2643" i="4"/>
  <c r="O2643" i="4"/>
  <c r="N2643" i="4"/>
  <c r="M2643" i="4"/>
  <c r="U2642" i="4"/>
  <c r="T2642" i="4"/>
  <c r="S2642" i="4"/>
  <c r="R2642" i="4"/>
  <c r="Q2642" i="4"/>
  <c r="P2642" i="4"/>
  <c r="O2642" i="4"/>
  <c r="N2642" i="4"/>
  <c r="M2642" i="4"/>
  <c r="U2641" i="4"/>
  <c r="T2641" i="4"/>
  <c r="S2641" i="4"/>
  <c r="R2641" i="4"/>
  <c r="Q2641" i="4"/>
  <c r="P2641" i="4"/>
  <c r="O2641" i="4"/>
  <c r="N2641" i="4"/>
  <c r="M2641" i="4"/>
  <c r="U2640" i="4"/>
  <c r="T2640" i="4"/>
  <c r="S2640" i="4"/>
  <c r="R2640" i="4"/>
  <c r="Q2640" i="4"/>
  <c r="P2640" i="4"/>
  <c r="O2640" i="4"/>
  <c r="N2640" i="4"/>
  <c r="M2640" i="4"/>
  <c r="U2639" i="4"/>
  <c r="T2639" i="4"/>
  <c r="S2639" i="4"/>
  <c r="R2639" i="4"/>
  <c r="Q2639" i="4"/>
  <c r="P2639" i="4"/>
  <c r="O2639" i="4"/>
  <c r="N2639" i="4"/>
  <c r="M2639" i="4"/>
  <c r="U2638" i="4"/>
  <c r="T2638" i="4"/>
  <c r="S2638" i="4"/>
  <c r="R2638" i="4"/>
  <c r="Q2638" i="4"/>
  <c r="P2638" i="4"/>
  <c r="O2638" i="4"/>
  <c r="N2638" i="4"/>
  <c r="M2638" i="4"/>
  <c r="U2637" i="4"/>
  <c r="T2637" i="4"/>
  <c r="S2637" i="4"/>
  <c r="R2637" i="4"/>
  <c r="Q2637" i="4"/>
  <c r="P2637" i="4"/>
  <c r="O2637" i="4"/>
  <c r="N2637" i="4"/>
  <c r="M2637" i="4"/>
  <c r="U2636" i="4"/>
  <c r="T2636" i="4"/>
  <c r="S2636" i="4"/>
  <c r="R2636" i="4"/>
  <c r="Q2636" i="4"/>
  <c r="P2636" i="4"/>
  <c r="O2636" i="4"/>
  <c r="N2636" i="4"/>
  <c r="M2636" i="4"/>
  <c r="U2635" i="4"/>
  <c r="T2635" i="4"/>
  <c r="S2635" i="4"/>
  <c r="R2635" i="4"/>
  <c r="Q2635" i="4"/>
  <c r="P2635" i="4"/>
  <c r="O2635" i="4"/>
  <c r="N2635" i="4"/>
  <c r="M2635" i="4"/>
  <c r="U2634" i="4"/>
  <c r="T2634" i="4"/>
  <c r="S2634" i="4"/>
  <c r="R2634" i="4"/>
  <c r="Q2634" i="4"/>
  <c r="P2634" i="4"/>
  <c r="O2634" i="4"/>
  <c r="N2634" i="4"/>
  <c r="M2634" i="4"/>
  <c r="U2633" i="4"/>
  <c r="T2633" i="4"/>
  <c r="S2633" i="4"/>
  <c r="R2633" i="4"/>
  <c r="Q2633" i="4"/>
  <c r="P2633" i="4"/>
  <c r="O2633" i="4"/>
  <c r="N2633" i="4"/>
  <c r="M2633" i="4"/>
  <c r="U2632" i="4"/>
  <c r="T2632" i="4"/>
  <c r="S2632" i="4"/>
  <c r="R2632" i="4"/>
  <c r="Q2632" i="4"/>
  <c r="P2632" i="4"/>
  <c r="O2632" i="4"/>
  <c r="N2632" i="4"/>
  <c r="M2632" i="4"/>
  <c r="U2631" i="4"/>
  <c r="T2631" i="4"/>
  <c r="S2631" i="4"/>
  <c r="R2631" i="4"/>
  <c r="Q2631" i="4"/>
  <c r="P2631" i="4"/>
  <c r="O2631" i="4"/>
  <c r="N2631" i="4"/>
  <c r="M2631" i="4"/>
  <c r="U2630" i="4"/>
  <c r="T2630" i="4"/>
  <c r="S2630" i="4"/>
  <c r="R2630" i="4"/>
  <c r="Q2630" i="4"/>
  <c r="P2630" i="4"/>
  <c r="O2630" i="4"/>
  <c r="N2630" i="4"/>
  <c r="M2630" i="4"/>
  <c r="U2629" i="4"/>
  <c r="T2629" i="4"/>
  <c r="S2629" i="4"/>
  <c r="R2629" i="4"/>
  <c r="Q2629" i="4"/>
  <c r="P2629" i="4"/>
  <c r="O2629" i="4"/>
  <c r="N2629" i="4"/>
  <c r="M2629" i="4"/>
  <c r="U2628" i="4"/>
  <c r="T2628" i="4"/>
  <c r="S2628" i="4"/>
  <c r="R2628" i="4"/>
  <c r="Q2628" i="4"/>
  <c r="P2628" i="4"/>
  <c r="O2628" i="4"/>
  <c r="N2628" i="4"/>
  <c r="M2628" i="4"/>
  <c r="U2627" i="4"/>
  <c r="T2627" i="4"/>
  <c r="S2627" i="4"/>
  <c r="R2627" i="4"/>
  <c r="Q2627" i="4"/>
  <c r="P2627" i="4"/>
  <c r="O2627" i="4"/>
  <c r="N2627" i="4"/>
  <c r="M2627" i="4"/>
  <c r="U2626" i="4"/>
  <c r="T2626" i="4"/>
  <c r="S2626" i="4"/>
  <c r="R2626" i="4"/>
  <c r="Q2626" i="4"/>
  <c r="P2626" i="4"/>
  <c r="O2626" i="4"/>
  <c r="N2626" i="4"/>
  <c r="M2626" i="4"/>
  <c r="U2625" i="4"/>
  <c r="T2625" i="4"/>
  <c r="S2625" i="4"/>
  <c r="R2625" i="4"/>
  <c r="Q2625" i="4"/>
  <c r="P2625" i="4"/>
  <c r="O2625" i="4"/>
  <c r="N2625" i="4"/>
  <c r="M2625" i="4"/>
  <c r="U2624" i="4"/>
  <c r="T2624" i="4"/>
  <c r="S2624" i="4"/>
  <c r="R2624" i="4"/>
  <c r="Q2624" i="4"/>
  <c r="P2624" i="4"/>
  <c r="O2624" i="4"/>
  <c r="N2624" i="4"/>
  <c r="M2624" i="4"/>
  <c r="U2623" i="4"/>
  <c r="T2623" i="4"/>
  <c r="S2623" i="4"/>
  <c r="R2623" i="4"/>
  <c r="Q2623" i="4"/>
  <c r="P2623" i="4"/>
  <c r="O2623" i="4"/>
  <c r="N2623" i="4"/>
  <c r="M2623" i="4"/>
  <c r="U2622" i="4"/>
  <c r="T2622" i="4"/>
  <c r="S2622" i="4"/>
  <c r="R2622" i="4"/>
  <c r="Q2622" i="4"/>
  <c r="P2622" i="4"/>
  <c r="O2622" i="4"/>
  <c r="N2622" i="4"/>
  <c r="M2622" i="4"/>
  <c r="U2621" i="4"/>
  <c r="T2621" i="4"/>
  <c r="S2621" i="4"/>
  <c r="R2621" i="4"/>
  <c r="Q2621" i="4"/>
  <c r="P2621" i="4"/>
  <c r="O2621" i="4"/>
  <c r="N2621" i="4"/>
  <c r="M2621" i="4"/>
  <c r="U2620" i="4"/>
  <c r="T2620" i="4"/>
  <c r="S2620" i="4"/>
  <c r="R2620" i="4"/>
  <c r="Q2620" i="4"/>
  <c r="P2620" i="4"/>
  <c r="O2620" i="4"/>
  <c r="N2620" i="4"/>
  <c r="M2620" i="4"/>
  <c r="U2619" i="4"/>
  <c r="T2619" i="4"/>
  <c r="S2619" i="4"/>
  <c r="R2619" i="4"/>
  <c r="Q2619" i="4"/>
  <c r="P2619" i="4"/>
  <c r="O2619" i="4"/>
  <c r="N2619" i="4"/>
  <c r="M2619" i="4"/>
  <c r="U2618" i="4"/>
  <c r="T2618" i="4"/>
  <c r="S2618" i="4"/>
  <c r="R2618" i="4"/>
  <c r="Q2618" i="4"/>
  <c r="P2618" i="4"/>
  <c r="O2618" i="4"/>
  <c r="N2618" i="4"/>
  <c r="M2618" i="4"/>
  <c r="U2617" i="4"/>
  <c r="T2617" i="4"/>
  <c r="S2617" i="4"/>
  <c r="R2617" i="4"/>
  <c r="Q2617" i="4"/>
  <c r="P2617" i="4"/>
  <c r="O2617" i="4"/>
  <c r="N2617" i="4"/>
  <c r="M2617" i="4"/>
  <c r="U2616" i="4"/>
  <c r="T2616" i="4"/>
  <c r="S2616" i="4"/>
  <c r="R2616" i="4"/>
  <c r="Q2616" i="4"/>
  <c r="P2616" i="4"/>
  <c r="O2616" i="4"/>
  <c r="N2616" i="4"/>
  <c r="M2616" i="4"/>
  <c r="U2615" i="4"/>
  <c r="T2615" i="4"/>
  <c r="S2615" i="4"/>
  <c r="R2615" i="4"/>
  <c r="Q2615" i="4"/>
  <c r="P2615" i="4"/>
  <c r="O2615" i="4"/>
  <c r="N2615" i="4"/>
  <c r="M2615" i="4"/>
  <c r="U2614" i="4"/>
  <c r="T2614" i="4"/>
  <c r="S2614" i="4"/>
  <c r="R2614" i="4"/>
  <c r="Q2614" i="4"/>
  <c r="P2614" i="4"/>
  <c r="O2614" i="4"/>
  <c r="N2614" i="4"/>
  <c r="M2614" i="4"/>
  <c r="U2613" i="4"/>
  <c r="T2613" i="4"/>
  <c r="S2613" i="4"/>
  <c r="R2613" i="4"/>
  <c r="Q2613" i="4"/>
  <c r="P2613" i="4"/>
  <c r="O2613" i="4"/>
  <c r="N2613" i="4"/>
  <c r="M2613" i="4"/>
  <c r="U2612" i="4"/>
  <c r="T2612" i="4"/>
  <c r="S2612" i="4"/>
  <c r="R2612" i="4"/>
  <c r="Q2612" i="4"/>
  <c r="P2612" i="4"/>
  <c r="O2612" i="4"/>
  <c r="N2612" i="4"/>
  <c r="M2612" i="4"/>
  <c r="U2611" i="4"/>
  <c r="T2611" i="4"/>
  <c r="S2611" i="4"/>
  <c r="R2611" i="4"/>
  <c r="Q2611" i="4"/>
  <c r="P2611" i="4"/>
  <c r="O2611" i="4"/>
  <c r="N2611" i="4"/>
  <c r="M2611" i="4"/>
  <c r="U2610" i="4"/>
  <c r="T2610" i="4"/>
  <c r="S2610" i="4"/>
  <c r="R2610" i="4"/>
  <c r="Q2610" i="4"/>
  <c r="P2610" i="4"/>
  <c r="O2610" i="4"/>
  <c r="N2610" i="4"/>
  <c r="M2610" i="4"/>
  <c r="U2609" i="4"/>
  <c r="T2609" i="4"/>
  <c r="S2609" i="4"/>
  <c r="R2609" i="4"/>
  <c r="Q2609" i="4"/>
  <c r="P2609" i="4"/>
  <c r="O2609" i="4"/>
  <c r="N2609" i="4"/>
  <c r="M2609" i="4"/>
  <c r="U2608" i="4"/>
  <c r="T2608" i="4"/>
  <c r="S2608" i="4"/>
  <c r="R2608" i="4"/>
  <c r="Q2608" i="4"/>
  <c r="P2608" i="4"/>
  <c r="O2608" i="4"/>
  <c r="N2608" i="4"/>
  <c r="M2608" i="4"/>
  <c r="U2607" i="4"/>
  <c r="T2607" i="4"/>
  <c r="S2607" i="4"/>
  <c r="R2607" i="4"/>
  <c r="Q2607" i="4"/>
  <c r="P2607" i="4"/>
  <c r="O2607" i="4"/>
  <c r="N2607" i="4"/>
  <c r="M2607" i="4"/>
  <c r="U2606" i="4"/>
  <c r="T2606" i="4"/>
  <c r="S2606" i="4"/>
  <c r="R2606" i="4"/>
  <c r="Q2606" i="4"/>
  <c r="P2606" i="4"/>
  <c r="O2606" i="4"/>
  <c r="N2606" i="4"/>
  <c r="M2606" i="4"/>
  <c r="U2605" i="4"/>
  <c r="T2605" i="4"/>
  <c r="S2605" i="4"/>
  <c r="R2605" i="4"/>
  <c r="Q2605" i="4"/>
  <c r="P2605" i="4"/>
  <c r="O2605" i="4"/>
  <c r="N2605" i="4"/>
  <c r="M2605" i="4"/>
  <c r="U2604" i="4"/>
  <c r="T2604" i="4"/>
  <c r="S2604" i="4"/>
  <c r="R2604" i="4"/>
  <c r="Q2604" i="4"/>
  <c r="P2604" i="4"/>
  <c r="O2604" i="4"/>
  <c r="N2604" i="4"/>
  <c r="M2604" i="4"/>
  <c r="U2603" i="4"/>
  <c r="T2603" i="4"/>
  <c r="S2603" i="4"/>
  <c r="R2603" i="4"/>
  <c r="Q2603" i="4"/>
  <c r="P2603" i="4"/>
  <c r="O2603" i="4"/>
  <c r="N2603" i="4"/>
  <c r="M2603" i="4"/>
  <c r="U2602" i="4"/>
  <c r="T2602" i="4"/>
  <c r="S2602" i="4"/>
  <c r="R2602" i="4"/>
  <c r="Q2602" i="4"/>
  <c r="P2602" i="4"/>
  <c r="O2602" i="4"/>
  <c r="N2602" i="4"/>
  <c r="M2602" i="4"/>
  <c r="U2601" i="4"/>
  <c r="T2601" i="4"/>
  <c r="S2601" i="4"/>
  <c r="R2601" i="4"/>
  <c r="Q2601" i="4"/>
  <c r="P2601" i="4"/>
  <c r="O2601" i="4"/>
  <c r="N2601" i="4"/>
  <c r="M2601" i="4"/>
  <c r="U2600" i="4"/>
  <c r="T2600" i="4"/>
  <c r="S2600" i="4"/>
  <c r="R2600" i="4"/>
  <c r="Q2600" i="4"/>
  <c r="P2600" i="4"/>
  <c r="O2600" i="4"/>
  <c r="N2600" i="4"/>
  <c r="M2600" i="4"/>
  <c r="U2599" i="4"/>
  <c r="T2599" i="4"/>
  <c r="S2599" i="4"/>
  <c r="R2599" i="4"/>
  <c r="Q2599" i="4"/>
  <c r="P2599" i="4"/>
  <c r="O2599" i="4"/>
  <c r="N2599" i="4"/>
  <c r="M2599" i="4"/>
  <c r="U2598" i="4"/>
  <c r="T2598" i="4"/>
  <c r="S2598" i="4"/>
  <c r="R2598" i="4"/>
  <c r="Q2598" i="4"/>
  <c r="P2598" i="4"/>
  <c r="O2598" i="4"/>
  <c r="N2598" i="4"/>
  <c r="M2598" i="4"/>
  <c r="U2597" i="4"/>
  <c r="T2597" i="4"/>
  <c r="S2597" i="4"/>
  <c r="R2597" i="4"/>
  <c r="Q2597" i="4"/>
  <c r="P2597" i="4"/>
  <c r="O2597" i="4"/>
  <c r="N2597" i="4"/>
  <c r="M2597" i="4"/>
  <c r="U2596" i="4"/>
  <c r="T2596" i="4"/>
  <c r="S2596" i="4"/>
  <c r="R2596" i="4"/>
  <c r="Q2596" i="4"/>
  <c r="P2596" i="4"/>
  <c r="O2596" i="4"/>
  <c r="N2596" i="4"/>
  <c r="M2596" i="4"/>
  <c r="U2595" i="4"/>
  <c r="T2595" i="4"/>
  <c r="S2595" i="4"/>
  <c r="R2595" i="4"/>
  <c r="Q2595" i="4"/>
  <c r="P2595" i="4"/>
  <c r="O2595" i="4"/>
  <c r="N2595" i="4"/>
  <c r="M2595" i="4"/>
  <c r="U2594" i="4"/>
  <c r="T2594" i="4"/>
  <c r="S2594" i="4"/>
  <c r="R2594" i="4"/>
  <c r="Q2594" i="4"/>
  <c r="P2594" i="4"/>
  <c r="O2594" i="4"/>
  <c r="N2594" i="4"/>
  <c r="M2594" i="4"/>
  <c r="U2593" i="4"/>
  <c r="T2593" i="4"/>
  <c r="S2593" i="4"/>
  <c r="R2593" i="4"/>
  <c r="Q2593" i="4"/>
  <c r="P2593" i="4"/>
  <c r="O2593" i="4"/>
  <c r="N2593" i="4"/>
  <c r="M2593" i="4"/>
  <c r="U2592" i="4"/>
  <c r="T2592" i="4"/>
  <c r="S2592" i="4"/>
  <c r="R2592" i="4"/>
  <c r="Q2592" i="4"/>
  <c r="P2592" i="4"/>
  <c r="O2592" i="4"/>
  <c r="N2592" i="4"/>
  <c r="M2592" i="4"/>
  <c r="U2591" i="4"/>
  <c r="T2591" i="4"/>
  <c r="S2591" i="4"/>
  <c r="R2591" i="4"/>
  <c r="Q2591" i="4"/>
  <c r="P2591" i="4"/>
  <c r="O2591" i="4"/>
  <c r="N2591" i="4"/>
  <c r="M2591" i="4"/>
  <c r="U2590" i="4"/>
  <c r="T2590" i="4"/>
  <c r="S2590" i="4"/>
  <c r="R2590" i="4"/>
  <c r="Q2590" i="4"/>
  <c r="P2590" i="4"/>
  <c r="O2590" i="4"/>
  <c r="N2590" i="4"/>
  <c r="M2590" i="4"/>
  <c r="U2589" i="4"/>
  <c r="T2589" i="4"/>
  <c r="S2589" i="4"/>
  <c r="R2589" i="4"/>
  <c r="Q2589" i="4"/>
  <c r="P2589" i="4"/>
  <c r="O2589" i="4"/>
  <c r="N2589" i="4"/>
  <c r="M2589" i="4"/>
  <c r="U2588" i="4"/>
  <c r="T2588" i="4"/>
  <c r="S2588" i="4"/>
  <c r="R2588" i="4"/>
  <c r="Q2588" i="4"/>
  <c r="P2588" i="4"/>
  <c r="O2588" i="4"/>
  <c r="N2588" i="4"/>
  <c r="M2588" i="4"/>
  <c r="U2587" i="4"/>
  <c r="T2587" i="4"/>
  <c r="S2587" i="4"/>
  <c r="R2587" i="4"/>
  <c r="Q2587" i="4"/>
  <c r="P2587" i="4"/>
  <c r="O2587" i="4"/>
  <c r="N2587" i="4"/>
  <c r="M2587" i="4"/>
  <c r="U2586" i="4"/>
  <c r="T2586" i="4"/>
  <c r="S2586" i="4"/>
  <c r="R2586" i="4"/>
  <c r="Q2586" i="4"/>
  <c r="P2586" i="4"/>
  <c r="O2586" i="4"/>
  <c r="N2586" i="4"/>
  <c r="M2586" i="4"/>
  <c r="U2585" i="4"/>
  <c r="T2585" i="4"/>
  <c r="S2585" i="4"/>
  <c r="R2585" i="4"/>
  <c r="Q2585" i="4"/>
  <c r="P2585" i="4"/>
  <c r="O2585" i="4"/>
  <c r="N2585" i="4"/>
  <c r="M2585" i="4"/>
  <c r="U2584" i="4"/>
  <c r="T2584" i="4"/>
  <c r="S2584" i="4"/>
  <c r="R2584" i="4"/>
  <c r="Q2584" i="4"/>
  <c r="P2584" i="4"/>
  <c r="O2584" i="4"/>
  <c r="N2584" i="4"/>
  <c r="M2584" i="4"/>
  <c r="U2583" i="4"/>
  <c r="T2583" i="4"/>
  <c r="S2583" i="4"/>
  <c r="R2583" i="4"/>
  <c r="Q2583" i="4"/>
  <c r="P2583" i="4"/>
  <c r="O2583" i="4"/>
  <c r="N2583" i="4"/>
  <c r="M2583" i="4"/>
  <c r="U2582" i="4"/>
  <c r="T2582" i="4"/>
  <c r="S2582" i="4"/>
  <c r="R2582" i="4"/>
  <c r="Q2582" i="4"/>
  <c r="P2582" i="4"/>
  <c r="O2582" i="4"/>
  <c r="N2582" i="4"/>
  <c r="M2582" i="4"/>
  <c r="U2581" i="4"/>
  <c r="T2581" i="4"/>
  <c r="S2581" i="4"/>
  <c r="R2581" i="4"/>
  <c r="Q2581" i="4"/>
  <c r="P2581" i="4"/>
  <c r="O2581" i="4"/>
  <c r="N2581" i="4"/>
  <c r="M2581" i="4"/>
  <c r="U2580" i="4"/>
  <c r="T2580" i="4"/>
  <c r="S2580" i="4"/>
  <c r="R2580" i="4"/>
  <c r="Q2580" i="4"/>
  <c r="P2580" i="4"/>
  <c r="O2580" i="4"/>
  <c r="N2580" i="4"/>
  <c r="M2580" i="4"/>
  <c r="U2579" i="4"/>
  <c r="T2579" i="4"/>
  <c r="S2579" i="4"/>
  <c r="R2579" i="4"/>
  <c r="Q2579" i="4"/>
  <c r="P2579" i="4"/>
  <c r="O2579" i="4"/>
  <c r="N2579" i="4"/>
  <c r="M2579" i="4"/>
  <c r="U2578" i="4"/>
  <c r="T2578" i="4"/>
  <c r="S2578" i="4"/>
  <c r="R2578" i="4"/>
  <c r="Q2578" i="4"/>
  <c r="P2578" i="4"/>
  <c r="O2578" i="4"/>
  <c r="N2578" i="4"/>
  <c r="M2578" i="4"/>
  <c r="U2577" i="4"/>
  <c r="T2577" i="4"/>
  <c r="S2577" i="4"/>
  <c r="R2577" i="4"/>
  <c r="Q2577" i="4"/>
  <c r="P2577" i="4"/>
  <c r="O2577" i="4"/>
  <c r="N2577" i="4"/>
  <c r="M2577" i="4"/>
  <c r="U2576" i="4"/>
  <c r="T2576" i="4"/>
  <c r="S2576" i="4"/>
  <c r="R2576" i="4"/>
  <c r="Q2576" i="4"/>
  <c r="P2576" i="4"/>
  <c r="O2576" i="4"/>
  <c r="N2576" i="4"/>
  <c r="M2576" i="4"/>
  <c r="U2575" i="4"/>
  <c r="T2575" i="4"/>
  <c r="S2575" i="4"/>
  <c r="R2575" i="4"/>
  <c r="Q2575" i="4"/>
  <c r="P2575" i="4"/>
  <c r="O2575" i="4"/>
  <c r="N2575" i="4"/>
  <c r="M2575" i="4"/>
  <c r="U2574" i="4"/>
  <c r="T2574" i="4"/>
  <c r="S2574" i="4"/>
  <c r="R2574" i="4"/>
  <c r="Q2574" i="4"/>
  <c r="P2574" i="4"/>
  <c r="O2574" i="4"/>
  <c r="N2574" i="4"/>
  <c r="M2574" i="4"/>
  <c r="U2573" i="4"/>
  <c r="T2573" i="4"/>
  <c r="S2573" i="4"/>
  <c r="R2573" i="4"/>
  <c r="Q2573" i="4"/>
  <c r="P2573" i="4"/>
  <c r="O2573" i="4"/>
  <c r="N2573" i="4"/>
  <c r="M2573" i="4"/>
  <c r="U2572" i="4"/>
  <c r="T2572" i="4"/>
  <c r="S2572" i="4"/>
  <c r="R2572" i="4"/>
  <c r="Q2572" i="4"/>
  <c r="P2572" i="4"/>
  <c r="O2572" i="4"/>
  <c r="N2572" i="4"/>
  <c r="M2572" i="4"/>
  <c r="U2571" i="4"/>
  <c r="T2571" i="4"/>
  <c r="S2571" i="4"/>
  <c r="R2571" i="4"/>
  <c r="Q2571" i="4"/>
  <c r="P2571" i="4"/>
  <c r="O2571" i="4"/>
  <c r="N2571" i="4"/>
  <c r="M2571" i="4"/>
  <c r="U2570" i="4"/>
  <c r="T2570" i="4"/>
  <c r="S2570" i="4"/>
  <c r="R2570" i="4"/>
  <c r="Q2570" i="4"/>
  <c r="P2570" i="4"/>
  <c r="O2570" i="4"/>
  <c r="N2570" i="4"/>
  <c r="M2570" i="4"/>
  <c r="U2569" i="4"/>
  <c r="T2569" i="4"/>
  <c r="S2569" i="4"/>
  <c r="R2569" i="4"/>
  <c r="Q2569" i="4"/>
  <c r="P2569" i="4"/>
  <c r="O2569" i="4"/>
  <c r="N2569" i="4"/>
  <c r="M2569" i="4"/>
  <c r="U2568" i="4"/>
  <c r="T2568" i="4"/>
  <c r="S2568" i="4"/>
  <c r="R2568" i="4"/>
  <c r="Q2568" i="4"/>
  <c r="P2568" i="4"/>
  <c r="O2568" i="4"/>
  <c r="N2568" i="4"/>
  <c r="M2568" i="4"/>
  <c r="U2567" i="4"/>
  <c r="T2567" i="4"/>
  <c r="S2567" i="4"/>
  <c r="R2567" i="4"/>
  <c r="Q2567" i="4"/>
  <c r="P2567" i="4"/>
  <c r="O2567" i="4"/>
  <c r="N2567" i="4"/>
  <c r="M2567" i="4"/>
  <c r="U2566" i="4"/>
  <c r="T2566" i="4"/>
  <c r="S2566" i="4"/>
  <c r="R2566" i="4"/>
  <c r="Q2566" i="4"/>
  <c r="P2566" i="4"/>
  <c r="O2566" i="4"/>
  <c r="N2566" i="4"/>
  <c r="M2566" i="4"/>
  <c r="U2565" i="4"/>
  <c r="T2565" i="4"/>
  <c r="S2565" i="4"/>
  <c r="R2565" i="4"/>
  <c r="Q2565" i="4"/>
  <c r="P2565" i="4"/>
  <c r="O2565" i="4"/>
  <c r="N2565" i="4"/>
  <c r="M2565" i="4"/>
  <c r="U2564" i="4"/>
  <c r="T2564" i="4"/>
  <c r="S2564" i="4"/>
  <c r="R2564" i="4"/>
  <c r="Q2564" i="4"/>
  <c r="P2564" i="4"/>
  <c r="O2564" i="4"/>
  <c r="N2564" i="4"/>
  <c r="M2564" i="4"/>
  <c r="U2563" i="4"/>
  <c r="T2563" i="4"/>
  <c r="S2563" i="4"/>
  <c r="R2563" i="4"/>
  <c r="Q2563" i="4"/>
  <c r="P2563" i="4"/>
  <c r="O2563" i="4"/>
  <c r="N2563" i="4"/>
  <c r="M2563" i="4"/>
  <c r="U2562" i="4"/>
  <c r="T2562" i="4"/>
  <c r="S2562" i="4"/>
  <c r="R2562" i="4"/>
  <c r="Q2562" i="4"/>
  <c r="P2562" i="4"/>
  <c r="O2562" i="4"/>
  <c r="N2562" i="4"/>
  <c r="M2562" i="4"/>
  <c r="U2561" i="4"/>
  <c r="T2561" i="4"/>
  <c r="S2561" i="4"/>
  <c r="R2561" i="4"/>
  <c r="Q2561" i="4"/>
  <c r="P2561" i="4"/>
  <c r="O2561" i="4"/>
  <c r="N2561" i="4"/>
  <c r="M2561" i="4"/>
  <c r="U2560" i="4"/>
  <c r="T2560" i="4"/>
  <c r="S2560" i="4"/>
  <c r="R2560" i="4"/>
  <c r="Q2560" i="4"/>
  <c r="P2560" i="4"/>
  <c r="O2560" i="4"/>
  <c r="N2560" i="4"/>
  <c r="M2560" i="4"/>
  <c r="U2559" i="4"/>
  <c r="T2559" i="4"/>
  <c r="S2559" i="4"/>
  <c r="R2559" i="4"/>
  <c r="Q2559" i="4"/>
  <c r="P2559" i="4"/>
  <c r="O2559" i="4"/>
  <c r="N2559" i="4"/>
  <c r="M2559" i="4"/>
  <c r="U2558" i="4"/>
  <c r="T2558" i="4"/>
  <c r="S2558" i="4"/>
  <c r="R2558" i="4"/>
  <c r="Q2558" i="4"/>
  <c r="P2558" i="4"/>
  <c r="O2558" i="4"/>
  <c r="N2558" i="4"/>
  <c r="M2558" i="4"/>
  <c r="U2557" i="4"/>
  <c r="T2557" i="4"/>
  <c r="S2557" i="4"/>
  <c r="R2557" i="4"/>
  <c r="Q2557" i="4"/>
  <c r="P2557" i="4"/>
  <c r="O2557" i="4"/>
  <c r="N2557" i="4"/>
  <c r="M2557" i="4"/>
  <c r="U2556" i="4"/>
  <c r="T2556" i="4"/>
  <c r="S2556" i="4"/>
  <c r="R2556" i="4"/>
  <c r="Q2556" i="4"/>
  <c r="P2556" i="4"/>
  <c r="O2556" i="4"/>
  <c r="N2556" i="4"/>
  <c r="M2556" i="4"/>
  <c r="U2555" i="4"/>
  <c r="T2555" i="4"/>
  <c r="S2555" i="4"/>
  <c r="R2555" i="4"/>
  <c r="Q2555" i="4"/>
  <c r="P2555" i="4"/>
  <c r="O2555" i="4"/>
  <c r="N2555" i="4"/>
  <c r="M2555" i="4"/>
  <c r="U2554" i="4"/>
  <c r="T2554" i="4"/>
  <c r="S2554" i="4"/>
  <c r="R2554" i="4"/>
  <c r="Q2554" i="4"/>
  <c r="P2554" i="4"/>
  <c r="O2554" i="4"/>
  <c r="N2554" i="4"/>
  <c r="M2554" i="4"/>
  <c r="U2553" i="4"/>
  <c r="T2553" i="4"/>
  <c r="S2553" i="4"/>
  <c r="R2553" i="4"/>
  <c r="Q2553" i="4"/>
  <c r="P2553" i="4"/>
  <c r="O2553" i="4"/>
  <c r="N2553" i="4"/>
  <c r="M2553" i="4"/>
  <c r="U2552" i="4"/>
  <c r="T2552" i="4"/>
  <c r="S2552" i="4"/>
  <c r="R2552" i="4"/>
  <c r="Q2552" i="4"/>
  <c r="P2552" i="4"/>
  <c r="O2552" i="4"/>
  <c r="N2552" i="4"/>
  <c r="M2552" i="4"/>
  <c r="U2551" i="4"/>
  <c r="T2551" i="4"/>
  <c r="S2551" i="4"/>
  <c r="R2551" i="4"/>
  <c r="Q2551" i="4"/>
  <c r="P2551" i="4"/>
  <c r="O2551" i="4"/>
  <c r="N2551" i="4"/>
  <c r="M2551" i="4"/>
  <c r="U2550" i="4"/>
  <c r="T2550" i="4"/>
  <c r="S2550" i="4"/>
  <c r="R2550" i="4"/>
  <c r="Q2550" i="4"/>
  <c r="P2550" i="4"/>
  <c r="O2550" i="4"/>
  <c r="N2550" i="4"/>
  <c r="M2550" i="4"/>
  <c r="U2549" i="4"/>
  <c r="T2549" i="4"/>
  <c r="S2549" i="4"/>
  <c r="R2549" i="4"/>
  <c r="Q2549" i="4"/>
  <c r="P2549" i="4"/>
  <c r="O2549" i="4"/>
  <c r="N2549" i="4"/>
  <c r="M2549" i="4"/>
  <c r="U2548" i="4"/>
  <c r="T2548" i="4"/>
  <c r="S2548" i="4"/>
  <c r="R2548" i="4"/>
  <c r="Q2548" i="4"/>
  <c r="P2548" i="4"/>
  <c r="O2548" i="4"/>
  <c r="N2548" i="4"/>
  <c r="M2548" i="4"/>
  <c r="U2547" i="4"/>
  <c r="T2547" i="4"/>
  <c r="S2547" i="4"/>
  <c r="R2547" i="4"/>
  <c r="Q2547" i="4"/>
  <c r="P2547" i="4"/>
  <c r="O2547" i="4"/>
  <c r="N2547" i="4"/>
  <c r="M2547" i="4"/>
  <c r="U2546" i="4"/>
  <c r="T2546" i="4"/>
  <c r="S2546" i="4"/>
  <c r="R2546" i="4"/>
  <c r="Q2546" i="4"/>
  <c r="P2546" i="4"/>
  <c r="O2546" i="4"/>
  <c r="N2546" i="4"/>
  <c r="M2546" i="4"/>
  <c r="U2545" i="4"/>
  <c r="T2545" i="4"/>
  <c r="S2545" i="4"/>
  <c r="R2545" i="4"/>
  <c r="Q2545" i="4"/>
  <c r="P2545" i="4"/>
  <c r="O2545" i="4"/>
  <c r="N2545" i="4"/>
  <c r="M2545" i="4"/>
  <c r="U2544" i="4"/>
  <c r="T2544" i="4"/>
  <c r="S2544" i="4"/>
  <c r="R2544" i="4"/>
  <c r="Q2544" i="4"/>
  <c r="P2544" i="4"/>
  <c r="O2544" i="4"/>
  <c r="N2544" i="4"/>
  <c r="M2544" i="4"/>
  <c r="U2543" i="4"/>
  <c r="T2543" i="4"/>
  <c r="S2543" i="4"/>
  <c r="R2543" i="4"/>
  <c r="Q2543" i="4"/>
  <c r="P2543" i="4"/>
  <c r="O2543" i="4"/>
  <c r="N2543" i="4"/>
  <c r="M2543" i="4"/>
  <c r="U2542" i="4"/>
  <c r="T2542" i="4"/>
  <c r="S2542" i="4"/>
  <c r="R2542" i="4"/>
  <c r="Q2542" i="4"/>
  <c r="P2542" i="4"/>
  <c r="O2542" i="4"/>
  <c r="N2542" i="4"/>
  <c r="M2542" i="4"/>
  <c r="U2541" i="4"/>
  <c r="T2541" i="4"/>
  <c r="S2541" i="4"/>
  <c r="R2541" i="4"/>
  <c r="Q2541" i="4"/>
  <c r="P2541" i="4"/>
  <c r="O2541" i="4"/>
  <c r="N2541" i="4"/>
  <c r="M2541" i="4"/>
  <c r="U2540" i="4"/>
  <c r="T2540" i="4"/>
  <c r="S2540" i="4"/>
  <c r="R2540" i="4"/>
  <c r="Q2540" i="4"/>
  <c r="P2540" i="4"/>
  <c r="O2540" i="4"/>
  <c r="N2540" i="4"/>
  <c r="M2540" i="4"/>
  <c r="U2539" i="4"/>
  <c r="T2539" i="4"/>
  <c r="S2539" i="4"/>
  <c r="R2539" i="4"/>
  <c r="Q2539" i="4"/>
  <c r="P2539" i="4"/>
  <c r="O2539" i="4"/>
  <c r="N2539" i="4"/>
  <c r="M2539" i="4"/>
  <c r="U2538" i="4"/>
  <c r="T2538" i="4"/>
  <c r="S2538" i="4"/>
  <c r="R2538" i="4"/>
  <c r="Q2538" i="4"/>
  <c r="P2538" i="4"/>
  <c r="O2538" i="4"/>
  <c r="N2538" i="4"/>
  <c r="M2538" i="4"/>
  <c r="U2537" i="4"/>
  <c r="T2537" i="4"/>
  <c r="S2537" i="4"/>
  <c r="R2537" i="4"/>
  <c r="Q2537" i="4"/>
  <c r="P2537" i="4"/>
  <c r="O2537" i="4"/>
  <c r="N2537" i="4"/>
  <c r="M2537" i="4"/>
  <c r="U2536" i="4"/>
  <c r="T2536" i="4"/>
  <c r="S2536" i="4"/>
  <c r="R2536" i="4"/>
  <c r="Q2536" i="4"/>
  <c r="P2536" i="4"/>
  <c r="O2536" i="4"/>
  <c r="N2536" i="4"/>
  <c r="M2536" i="4"/>
  <c r="U2535" i="4"/>
  <c r="T2535" i="4"/>
  <c r="S2535" i="4"/>
  <c r="R2535" i="4"/>
  <c r="Q2535" i="4"/>
  <c r="P2535" i="4"/>
  <c r="O2535" i="4"/>
  <c r="N2535" i="4"/>
  <c r="M2535" i="4"/>
  <c r="U2534" i="4"/>
  <c r="T2534" i="4"/>
  <c r="S2534" i="4"/>
  <c r="R2534" i="4"/>
  <c r="Q2534" i="4"/>
  <c r="P2534" i="4"/>
  <c r="O2534" i="4"/>
  <c r="N2534" i="4"/>
  <c r="M2534" i="4"/>
  <c r="U2533" i="4"/>
  <c r="T2533" i="4"/>
  <c r="S2533" i="4"/>
  <c r="R2533" i="4"/>
  <c r="Q2533" i="4"/>
  <c r="P2533" i="4"/>
  <c r="O2533" i="4"/>
  <c r="N2533" i="4"/>
  <c r="M2533" i="4"/>
  <c r="U2532" i="4"/>
  <c r="T2532" i="4"/>
  <c r="S2532" i="4"/>
  <c r="R2532" i="4"/>
  <c r="Q2532" i="4"/>
  <c r="P2532" i="4"/>
  <c r="O2532" i="4"/>
  <c r="N2532" i="4"/>
  <c r="M2532" i="4"/>
  <c r="U2531" i="4"/>
  <c r="T2531" i="4"/>
  <c r="S2531" i="4"/>
  <c r="R2531" i="4"/>
  <c r="Q2531" i="4"/>
  <c r="P2531" i="4"/>
  <c r="O2531" i="4"/>
  <c r="N2531" i="4"/>
  <c r="M2531" i="4"/>
  <c r="U2530" i="4"/>
  <c r="T2530" i="4"/>
  <c r="S2530" i="4"/>
  <c r="R2530" i="4"/>
  <c r="Q2530" i="4"/>
  <c r="P2530" i="4"/>
  <c r="O2530" i="4"/>
  <c r="N2530" i="4"/>
  <c r="M2530" i="4"/>
  <c r="U2529" i="4"/>
  <c r="T2529" i="4"/>
  <c r="S2529" i="4"/>
  <c r="R2529" i="4"/>
  <c r="Q2529" i="4"/>
  <c r="P2529" i="4"/>
  <c r="O2529" i="4"/>
  <c r="N2529" i="4"/>
  <c r="M2529" i="4"/>
  <c r="U2528" i="4"/>
  <c r="T2528" i="4"/>
  <c r="S2528" i="4"/>
  <c r="R2528" i="4"/>
  <c r="Q2528" i="4"/>
  <c r="P2528" i="4"/>
  <c r="O2528" i="4"/>
  <c r="N2528" i="4"/>
  <c r="M2528" i="4"/>
  <c r="U2527" i="4"/>
  <c r="T2527" i="4"/>
  <c r="S2527" i="4"/>
  <c r="R2527" i="4"/>
  <c r="Q2527" i="4"/>
  <c r="P2527" i="4"/>
  <c r="O2527" i="4"/>
  <c r="N2527" i="4"/>
  <c r="M2527" i="4"/>
  <c r="U2526" i="4"/>
  <c r="T2526" i="4"/>
  <c r="S2526" i="4"/>
  <c r="R2526" i="4"/>
  <c r="Q2526" i="4"/>
  <c r="P2526" i="4"/>
  <c r="O2526" i="4"/>
  <c r="N2526" i="4"/>
  <c r="M2526" i="4"/>
  <c r="U2525" i="4"/>
  <c r="T2525" i="4"/>
  <c r="S2525" i="4"/>
  <c r="R2525" i="4"/>
  <c r="Q2525" i="4"/>
  <c r="P2525" i="4"/>
  <c r="O2525" i="4"/>
  <c r="N2525" i="4"/>
  <c r="M2525" i="4"/>
  <c r="U2524" i="4"/>
  <c r="T2524" i="4"/>
  <c r="S2524" i="4"/>
  <c r="R2524" i="4"/>
  <c r="Q2524" i="4"/>
  <c r="P2524" i="4"/>
  <c r="O2524" i="4"/>
  <c r="N2524" i="4"/>
  <c r="M2524" i="4"/>
  <c r="U2523" i="4"/>
  <c r="T2523" i="4"/>
  <c r="S2523" i="4"/>
  <c r="R2523" i="4"/>
  <c r="Q2523" i="4"/>
  <c r="P2523" i="4"/>
  <c r="O2523" i="4"/>
  <c r="N2523" i="4"/>
  <c r="M2523" i="4"/>
  <c r="U2522" i="4"/>
  <c r="T2522" i="4"/>
  <c r="S2522" i="4"/>
  <c r="R2522" i="4"/>
  <c r="Q2522" i="4"/>
  <c r="P2522" i="4"/>
  <c r="O2522" i="4"/>
  <c r="N2522" i="4"/>
  <c r="M2522" i="4"/>
  <c r="U2521" i="4"/>
  <c r="T2521" i="4"/>
  <c r="S2521" i="4"/>
  <c r="R2521" i="4"/>
  <c r="Q2521" i="4"/>
  <c r="P2521" i="4"/>
  <c r="O2521" i="4"/>
  <c r="N2521" i="4"/>
  <c r="M2521" i="4"/>
  <c r="U2520" i="4"/>
  <c r="T2520" i="4"/>
  <c r="S2520" i="4"/>
  <c r="R2520" i="4"/>
  <c r="Q2520" i="4"/>
  <c r="P2520" i="4"/>
  <c r="O2520" i="4"/>
  <c r="N2520" i="4"/>
  <c r="M2520" i="4"/>
  <c r="U2519" i="4"/>
  <c r="T2519" i="4"/>
  <c r="S2519" i="4"/>
  <c r="R2519" i="4"/>
  <c r="Q2519" i="4"/>
  <c r="P2519" i="4"/>
  <c r="O2519" i="4"/>
  <c r="N2519" i="4"/>
  <c r="M2519" i="4"/>
  <c r="U2518" i="4"/>
  <c r="T2518" i="4"/>
  <c r="S2518" i="4"/>
  <c r="R2518" i="4"/>
  <c r="Q2518" i="4"/>
  <c r="P2518" i="4"/>
  <c r="O2518" i="4"/>
  <c r="N2518" i="4"/>
  <c r="M2518" i="4"/>
  <c r="U2517" i="4"/>
  <c r="T2517" i="4"/>
  <c r="S2517" i="4"/>
  <c r="R2517" i="4"/>
  <c r="Q2517" i="4"/>
  <c r="P2517" i="4"/>
  <c r="O2517" i="4"/>
  <c r="N2517" i="4"/>
  <c r="M2517" i="4"/>
  <c r="U2516" i="4"/>
  <c r="T2516" i="4"/>
  <c r="S2516" i="4"/>
  <c r="R2516" i="4"/>
  <c r="Q2516" i="4"/>
  <c r="P2516" i="4"/>
  <c r="O2516" i="4"/>
  <c r="N2516" i="4"/>
  <c r="M2516" i="4"/>
  <c r="U2515" i="4"/>
  <c r="T2515" i="4"/>
  <c r="S2515" i="4"/>
  <c r="R2515" i="4"/>
  <c r="Q2515" i="4"/>
  <c r="P2515" i="4"/>
  <c r="O2515" i="4"/>
  <c r="N2515" i="4"/>
  <c r="M2515" i="4"/>
  <c r="U2514" i="4"/>
  <c r="T2514" i="4"/>
  <c r="S2514" i="4"/>
  <c r="R2514" i="4"/>
  <c r="Q2514" i="4"/>
  <c r="P2514" i="4"/>
  <c r="O2514" i="4"/>
  <c r="N2514" i="4"/>
  <c r="M2514" i="4"/>
  <c r="U2513" i="4"/>
  <c r="T2513" i="4"/>
  <c r="S2513" i="4"/>
  <c r="R2513" i="4"/>
  <c r="Q2513" i="4"/>
  <c r="P2513" i="4"/>
  <c r="O2513" i="4"/>
  <c r="N2513" i="4"/>
  <c r="M2513" i="4"/>
  <c r="U2512" i="4"/>
  <c r="T2512" i="4"/>
  <c r="S2512" i="4"/>
  <c r="R2512" i="4"/>
  <c r="Q2512" i="4"/>
  <c r="P2512" i="4"/>
  <c r="O2512" i="4"/>
  <c r="N2512" i="4"/>
  <c r="M2512" i="4"/>
  <c r="U2511" i="4"/>
  <c r="T2511" i="4"/>
  <c r="S2511" i="4"/>
  <c r="R2511" i="4"/>
  <c r="Q2511" i="4"/>
  <c r="P2511" i="4"/>
  <c r="O2511" i="4"/>
  <c r="N2511" i="4"/>
  <c r="M2511" i="4"/>
  <c r="U2510" i="4"/>
  <c r="T2510" i="4"/>
  <c r="S2510" i="4"/>
  <c r="R2510" i="4"/>
  <c r="Q2510" i="4"/>
  <c r="P2510" i="4"/>
  <c r="O2510" i="4"/>
  <c r="N2510" i="4"/>
  <c r="M2510" i="4"/>
  <c r="U2509" i="4"/>
  <c r="T2509" i="4"/>
  <c r="S2509" i="4"/>
  <c r="R2509" i="4"/>
  <c r="Q2509" i="4"/>
  <c r="P2509" i="4"/>
  <c r="O2509" i="4"/>
  <c r="N2509" i="4"/>
  <c r="M2509" i="4"/>
  <c r="U2508" i="4"/>
  <c r="T2508" i="4"/>
  <c r="S2508" i="4"/>
  <c r="R2508" i="4"/>
  <c r="Q2508" i="4"/>
  <c r="P2508" i="4"/>
  <c r="O2508" i="4"/>
  <c r="N2508" i="4"/>
  <c r="M2508" i="4"/>
  <c r="U2507" i="4"/>
  <c r="T2507" i="4"/>
  <c r="S2507" i="4"/>
  <c r="R2507" i="4"/>
  <c r="Q2507" i="4"/>
  <c r="P2507" i="4"/>
  <c r="O2507" i="4"/>
  <c r="N2507" i="4"/>
  <c r="M2507" i="4"/>
  <c r="U2506" i="4"/>
  <c r="T2506" i="4"/>
  <c r="S2506" i="4"/>
  <c r="R2506" i="4"/>
  <c r="Q2506" i="4"/>
  <c r="P2506" i="4"/>
  <c r="O2506" i="4"/>
  <c r="N2506" i="4"/>
  <c r="M2506" i="4"/>
  <c r="U2505" i="4"/>
  <c r="T2505" i="4"/>
  <c r="S2505" i="4"/>
  <c r="R2505" i="4"/>
  <c r="Q2505" i="4"/>
  <c r="P2505" i="4"/>
  <c r="O2505" i="4"/>
  <c r="N2505" i="4"/>
  <c r="M2505" i="4"/>
  <c r="U2504" i="4"/>
  <c r="T2504" i="4"/>
  <c r="S2504" i="4"/>
  <c r="R2504" i="4"/>
  <c r="Q2504" i="4"/>
  <c r="P2504" i="4"/>
  <c r="O2504" i="4"/>
  <c r="N2504" i="4"/>
  <c r="M2504" i="4"/>
  <c r="U2503" i="4"/>
  <c r="T2503" i="4"/>
  <c r="S2503" i="4"/>
  <c r="R2503" i="4"/>
  <c r="Q2503" i="4"/>
  <c r="P2503" i="4"/>
  <c r="O2503" i="4"/>
  <c r="N2503" i="4"/>
  <c r="M2503" i="4"/>
  <c r="U2502" i="4"/>
  <c r="T2502" i="4"/>
  <c r="S2502" i="4"/>
  <c r="R2502" i="4"/>
  <c r="Q2502" i="4"/>
  <c r="P2502" i="4"/>
  <c r="O2502" i="4"/>
  <c r="N2502" i="4"/>
  <c r="M2502" i="4"/>
  <c r="U2501" i="4"/>
  <c r="T2501" i="4"/>
  <c r="S2501" i="4"/>
  <c r="R2501" i="4"/>
  <c r="Q2501" i="4"/>
  <c r="P2501" i="4"/>
  <c r="O2501" i="4"/>
  <c r="N2501" i="4"/>
  <c r="M2501" i="4"/>
  <c r="U2500" i="4"/>
  <c r="T2500" i="4"/>
  <c r="S2500" i="4"/>
  <c r="R2500" i="4"/>
  <c r="Q2500" i="4"/>
  <c r="P2500" i="4"/>
  <c r="O2500" i="4"/>
  <c r="N2500" i="4"/>
  <c r="M2500" i="4"/>
  <c r="U2499" i="4"/>
  <c r="T2499" i="4"/>
  <c r="S2499" i="4"/>
  <c r="R2499" i="4"/>
  <c r="Q2499" i="4"/>
  <c r="P2499" i="4"/>
  <c r="O2499" i="4"/>
  <c r="N2499" i="4"/>
  <c r="M2499" i="4"/>
  <c r="U2498" i="4"/>
  <c r="T2498" i="4"/>
  <c r="S2498" i="4"/>
  <c r="R2498" i="4"/>
  <c r="Q2498" i="4"/>
  <c r="P2498" i="4"/>
  <c r="O2498" i="4"/>
  <c r="N2498" i="4"/>
  <c r="M2498" i="4"/>
  <c r="U2497" i="4"/>
  <c r="T2497" i="4"/>
  <c r="S2497" i="4"/>
  <c r="R2497" i="4"/>
  <c r="Q2497" i="4"/>
  <c r="P2497" i="4"/>
  <c r="O2497" i="4"/>
  <c r="N2497" i="4"/>
  <c r="M2497" i="4"/>
  <c r="U2496" i="4"/>
  <c r="T2496" i="4"/>
  <c r="S2496" i="4"/>
  <c r="R2496" i="4"/>
  <c r="Q2496" i="4"/>
  <c r="P2496" i="4"/>
  <c r="O2496" i="4"/>
  <c r="N2496" i="4"/>
  <c r="M2496" i="4"/>
  <c r="U2495" i="4"/>
  <c r="T2495" i="4"/>
  <c r="S2495" i="4"/>
  <c r="R2495" i="4"/>
  <c r="Q2495" i="4"/>
  <c r="P2495" i="4"/>
  <c r="O2495" i="4"/>
  <c r="N2495" i="4"/>
  <c r="M2495" i="4"/>
  <c r="U2494" i="4"/>
  <c r="T2494" i="4"/>
  <c r="S2494" i="4"/>
  <c r="R2494" i="4"/>
  <c r="Q2494" i="4"/>
  <c r="P2494" i="4"/>
  <c r="O2494" i="4"/>
  <c r="N2494" i="4"/>
  <c r="M2494" i="4"/>
  <c r="U2493" i="4"/>
  <c r="T2493" i="4"/>
  <c r="S2493" i="4"/>
  <c r="R2493" i="4"/>
  <c r="Q2493" i="4"/>
  <c r="P2493" i="4"/>
  <c r="O2493" i="4"/>
  <c r="N2493" i="4"/>
  <c r="M2493" i="4"/>
  <c r="U2492" i="4"/>
  <c r="T2492" i="4"/>
  <c r="S2492" i="4"/>
  <c r="R2492" i="4"/>
  <c r="Q2492" i="4"/>
  <c r="P2492" i="4"/>
  <c r="O2492" i="4"/>
  <c r="N2492" i="4"/>
  <c r="M2492" i="4"/>
  <c r="U2491" i="4"/>
  <c r="T2491" i="4"/>
  <c r="S2491" i="4"/>
  <c r="R2491" i="4"/>
  <c r="Q2491" i="4"/>
  <c r="P2491" i="4"/>
  <c r="O2491" i="4"/>
  <c r="N2491" i="4"/>
  <c r="M2491" i="4"/>
  <c r="U2490" i="4"/>
  <c r="T2490" i="4"/>
  <c r="S2490" i="4"/>
  <c r="R2490" i="4"/>
  <c r="Q2490" i="4"/>
  <c r="P2490" i="4"/>
  <c r="O2490" i="4"/>
  <c r="N2490" i="4"/>
  <c r="M2490" i="4"/>
  <c r="U2489" i="4"/>
  <c r="T2489" i="4"/>
  <c r="S2489" i="4"/>
  <c r="R2489" i="4"/>
  <c r="Q2489" i="4"/>
  <c r="P2489" i="4"/>
  <c r="O2489" i="4"/>
  <c r="N2489" i="4"/>
  <c r="M2489" i="4"/>
  <c r="U2488" i="4"/>
  <c r="T2488" i="4"/>
  <c r="S2488" i="4"/>
  <c r="R2488" i="4"/>
  <c r="Q2488" i="4"/>
  <c r="P2488" i="4"/>
  <c r="O2488" i="4"/>
  <c r="N2488" i="4"/>
  <c r="M2488" i="4"/>
  <c r="U2487" i="4"/>
  <c r="T2487" i="4"/>
  <c r="S2487" i="4"/>
  <c r="R2487" i="4"/>
  <c r="Q2487" i="4"/>
  <c r="P2487" i="4"/>
  <c r="O2487" i="4"/>
  <c r="N2487" i="4"/>
  <c r="M2487" i="4"/>
  <c r="U2486" i="4"/>
  <c r="T2486" i="4"/>
  <c r="S2486" i="4"/>
  <c r="R2486" i="4"/>
  <c r="Q2486" i="4"/>
  <c r="P2486" i="4"/>
  <c r="O2486" i="4"/>
  <c r="N2486" i="4"/>
  <c r="M2486" i="4"/>
  <c r="U2485" i="4"/>
  <c r="T2485" i="4"/>
  <c r="S2485" i="4"/>
  <c r="R2485" i="4"/>
  <c r="Q2485" i="4"/>
  <c r="P2485" i="4"/>
  <c r="O2485" i="4"/>
  <c r="N2485" i="4"/>
  <c r="M2485" i="4"/>
  <c r="U2484" i="4"/>
  <c r="T2484" i="4"/>
  <c r="S2484" i="4"/>
  <c r="R2484" i="4"/>
  <c r="Q2484" i="4"/>
  <c r="P2484" i="4"/>
  <c r="O2484" i="4"/>
  <c r="N2484" i="4"/>
  <c r="M2484" i="4"/>
  <c r="U2483" i="4"/>
  <c r="T2483" i="4"/>
  <c r="S2483" i="4"/>
  <c r="R2483" i="4"/>
  <c r="Q2483" i="4"/>
  <c r="P2483" i="4"/>
  <c r="O2483" i="4"/>
  <c r="N2483" i="4"/>
  <c r="M2483" i="4"/>
  <c r="U2482" i="4"/>
  <c r="T2482" i="4"/>
  <c r="S2482" i="4"/>
  <c r="R2482" i="4"/>
  <c r="Q2482" i="4"/>
  <c r="P2482" i="4"/>
  <c r="O2482" i="4"/>
  <c r="N2482" i="4"/>
  <c r="M2482" i="4"/>
  <c r="U2481" i="4"/>
  <c r="T2481" i="4"/>
  <c r="S2481" i="4"/>
  <c r="R2481" i="4"/>
  <c r="Q2481" i="4"/>
  <c r="P2481" i="4"/>
  <c r="O2481" i="4"/>
  <c r="N2481" i="4"/>
  <c r="M2481" i="4"/>
  <c r="U2480" i="4"/>
  <c r="T2480" i="4"/>
  <c r="S2480" i="4"/>
  <c r="R2480" i="4"/>
  <c r="Q2480" i="4"/>
  <c r="P2480" i="4"/>
  <c r="O2480" i="4"/>
  <c r="N2480" i="4"/>
  <c r="M2480" i="4"/>
  <c r="U2479" i="4"/>
  <c r="T2479" i="4"/>
  <c r="S2479" i="4"/>
  <c r="R2479" i="4"/>
  <c r="Q2479" i="4"/>
  <c r="P2479" i="4"/>
  <c r="O2479" i="4"/>
  <c r="N2479" i="4"/>
  <c r="M2479" i="4"/>
  <c r="U2478" i="4"/>
  <c r="T2478" i="4"/>
  <c r="S2478" i="4"/>
  <c r="R2478" i="4"/>
  <c r="Q2478" i="4"/>
  <c r="P2478" i="4"/>
  <c r="O2478" i="4"/>
  <c r="N2478" i="4"/>
  <c r="M2478" i="4"/>
  <c r="U2477" i="4"/>
  <c r="T2477" i="4"/>
  <c r="S2477" i="4"/>
  <c r="R2477" i="4"/>
  <c r="Q2477" i="4"/>
  <c r="P2477" i="4"/>
  <c r="O2477" i="4"/>
  <c r="N2477" i="4"/>
  <c r="M2477" i="4"/>
  <c r="U2476" i="4"/>
  <c r="T2476" i="4"/>
  <c r="S2476" i="4"/>
  <c r="R2476" i="4"/>
  <c r="Q2476" i="4"/>
  <c r="P2476" i="4"/>
  <c r="O2476" i="4"/>
  <c r="N2476" i="4"/>
  <c r="M2476" i="4"/>
  <c r="U2475" i="4"/>
  <c r="T2475" i="4"/>
  <c r="S2475" i="4"/>
  <c r="R2475" i="4"/>
  <c r="Q2475" i="4"/>
  <c r="P2475" i="4"/>
  <c r="O2475" i="4"/>
  <c r="N2475" i="4"/>
  <c r="M2475" i="4"/>
  <c r="U2474" i="4"/>
  <c r="T2474" i="4"/>
  <c r="S2474" i="4"/>
  <c r="R2474" i="4"/>
  <c r="Q2474" i="4"/>
  <c r="P2474" i="4"/>
  <c r="O2474" i="4"/>
  <c r="N2474" i="4"/>
  <c r="M2474" i="4"/>
  <c r="U2473" i="4"/>
  <c r="T2473" i="4"/>
  <c r="S2473" i="4"/>
  <c r="R2473" i="4"/>
  <c r="Q2473" i="4"/>
  <c r="P2473" i="4"/>
  <c r="O2473" i="4"/>
  <c r="N2473" i="4"/>
  <c r="M2473" i="4"/>
  <c r="U2472" i="4"/>
  <c r="T2472" i="4"/>
  <c r="S2472" i="4"/>
  <c r="R2472" i="4"/>
  <c r="Q2472" i="4"/>
  <c r="P2472" i="4"/>
  <c r="O2472" i="4"/>
  <c r="N2472" i="4"/>
  <c r="M2472" i="4"/>
  <c r="U2471" i="4"/>
  <c r="T2471" i="4"/>
  <c r="S2471" i="4"/>
  <c r="R2471" i="4"/>
  <c r="Q2471" i="4"/>
  <c r="P2471" i="4"/>
  <c r="O2471" i="4"/>
  <c r="N2471" i="4"/>
  <c r="M2471" i="4"/>
  <c r="U2470" i="4"/>
  <c r="T2470" i="4"/>
  <c r="S2470" i="4"/>
  <c r="R2470" i="4"/>
  <c r="Q2470" i="4"/>
  <c r="P2470" i="4"/>
  <c r="O2470" i="4"/>
  <c r="N2470" i="4"/>
  <c r="M2470" i="4"/>
  <c r="U2469" i="4"/>
  <c r="T2469" i="4"/>
  <c r="S2469" i="4"/>
  <c r="R2469" i="4"/>
  <c r="Q2469" i="4"/>
  <c r="P2469" i="4"/>
  <c r="O2469" i="4"/>
  <c r="N2469" i="4"/>
  <c r="M2469" i="4"/>
  <c r="U2468" i="4"/>
  <c r="T2468" i="4"/>
  <c r="S2468" i="4"/>
  <c r="R2468" i="4"/>
  <c r="Q2468" i="4"/>
  <c r="P2468" i="4"/>
  <c r="O2468" i="4"/>
  <c r="N2468" i="4"/>
  <c r="M2468" i="4"/>
  <c r="U2467" i="4"/>
  <c r="T2467" i="4"/>
  <c r="S2467" i="4"/>
  <c r="R2467" i="4"/>
  <c r="Q2467" i="4"/>
  <c r="P2467" i="4"/>
  <c r="O2467" i="4"/>
  <c r="N2467" i="4"/>
  <c r="M2467" i="4"/>
  <c r="U2466" i="4"/>
  <c r="T2466" i="4"/>
  <c r="S2466" i="4"/>
  <c r="R2466" i="4"/>
  <c r="Q2466" i="4"/>
  <c r="P2466" i="4"/>
  <c r="O2466" i="4"/>
  <c r="N2466" i="4"/>
  <c r="M2466" i="4"/>
  <c r="U2465" i="4"/>
  <c r="T2465" i="4"/>
  <c r="S2465" i="4"/>
  <c r="R2465" i="4"/>
  <c r="Q2465" i="4"/>
  <c r="P2465" i="4"/>
  <c r="O2465" i="4"/>
  <c r="N2465" i="4"/>
  <c r="M2465" i="4"/>
  <c r="U2464" i="4"/>
  <c r="T2464" i="4"/>
  <c r="S2464" i="4"/>
  <c r="R2464" i="4"/>
  <c r="Q2464" i="4"/>
  <c r="P2464" i="4"/>
  <c r="O2464" i="4"/>
  <c r="N2464" i="4"/>
  <c r="M2464" i="4"/>
  <c r="U2463" i="4"/>
  <c r="T2463" i="4"/>
  <c r="S2463" i="4"/>
  <c r="R2463" i="4"/>
  <c r="Q2463" i="4"/>
  <c r="P2463" i="4"/>
  <c r="O2463" i="4"/>
  <c r="N2463" i="4"/>
  <c r="M2463" i="4"/>
  <c r="U2462" i="4"/>
  <c r="T2462" i="4"/>
  <c r="S2462" i="4"/>
  <c r="R2462" i="4"/>
  <c r="Q2462" i="4"/>
  <c r="P2462" i="4"/>
  <c r="O2462" i="4"/>
  <c r="N2462" i="4"/>
  <c r="M2462" i="4"/>
  <c r="U2461" i="4"/>
  <c r="T2461" i="4"/>
  <c r="S2461" i="4"/>
  <c r="R2461" i="4"/>
  <c r="Q2461" i="4"/>
  <c r="P2461" i="4"/>
  <c r="O2461" i="4"/>
  <c r="N2461" i="4"/>
  <c r="M2461" i="4"/>
  <c r="U2460" i="4"/>
  <c r="T2460" i="4"/>
  <c r="S2460" i="4"/>
  <c r="R2460" i="4"/>
  <c r="Q2460" i="4"/>
  <c r="P2460" i="4"/>
  <c r="O2460" i="4"/>
  <c r="N2460" i="4"/>
  <c r="M2460" i="4"/>
  <c r="U2459" i="4"/>
  <c r="T2459" i="4"/>
  <c r="S2459" i="4"/>
  <c r="R2459" i="4"/>
  <c r="Q2459" i="4"/>
  <c r="P2459" i="4"/>
  <c r="O2459" i="4"/>
  <c r="N2459" i="4"/>
  <c r="M2459" i="4"/>
  <c r="U2458" i="4"/>
  <c r="T2458" i="4"/>
  <c r="S2458" i="4"/>
  <c r="R2458" i="4"/>
  <c r="Q2458" i="4"/>
  <c r="P2458" i="4"/>
  <c r="O2458" i="4"/>
  <c r="N2458" i="4"/>
  <c r="M2458" i="4"/>
  <c r="U2457" i="4"/>
  <c r="T2457" i="4"/>
  <c r="S2457" i="4"/>
  <c r="R2457" i="4"/>
  <c r="Q2457" i="4"/>
  <c r="P2457" i="4"/>
  <c r="O2457" i="4"/>
  <c r="N2457" i="4"/>
  <c r="M2457" i="4"/>
  <c r="U2456" i="4"/>
  <c r="T2456" i="4"/>
  <c r="S2456" i="4"/>
  <c r="R2456" i="4"/>
  <c r="Q2456" i="4"/>
  <c r="P2456" i="4"/>
  <c r="O2456" i="4"/>
  <c r="N2456" i="4"/>
  <c r="M2456" i="4"/>
  <c r="U2455" i="4"/>
  <c r="T2455" i="4"/>
  <c r="S2455" i="4"/>
  <c r="R2455" i="4"/>
  <c r="Q2455" i="4"/>
  <c r="P2455" i="4"/>
  <c r="O2455" i="4"/>
  <c r="N2455" i="4"/>
  <c r="M2455" i="4"/>
  <c r="U2454" i="4"/>
  <c r="T2454" i="4"/>
  <c r="S2454" i="4"/>
  <c r="R2454" i="4"/>
  <c r="Q2454" i="4"/>
  <c r="P2454" i="4"/>
  <c r="O2454" i="4"/>
  <c r="N2454" i="4"/>
  <c r="M2454" i="4"/>
  <c r="U2453" i="4"/>
  <c r="T2453" i="4"/>
  <c r="S2453" i="4"/>
  <c r="R2453" i="4"/>
  <c r="Q2453" i="4"/>
  <c r="P2453" i="4"/>
  <c r="O2453" i="4"/>
  <c r="N2453" i="4"/>
  <c r="M2453" i="4"/>
  <c r="U2452" i="4"/>
  <c r="T2452" i="4"/>
  <c r="S2452" i="4"/>
  <c r="R2452" i="4"/>
  <c r="Q2452" i="4"/>
  <c r="P2452" i="4"/>
  <c r="O2452" i="4"/>
  <c r="N2452" i="4"/>
  <c r="M2452" i="4"/>
  <c r="U2451" i="4"/>
  <c r="T2451" i="4"/>
  <c r="S2451" i="4"/>
  <c r="R2451" i="4"/>
  <c r="Q2451" i="4"/>
  <c r="P2451" i="4"/>
  <c r="O2451" i="4"/>
  <c r="N2451" i="4"/>
  <c r="M2451" i="4"/>
  <c r="U2450" i="4"/>
  <c r="T2450" i="4"/>
  <c r="S2450" i="4"/>
  <c r="R2450" i="4"/>
  <c r="Q2450" i="4"/>
  <c r="P2450" i="4"/>
  <c r="O2450" i="4"/>
  <c r="N2450" i="4"/>
  <c r="M2450" i="4"/>
  <c r="U2449" i="4"/>
  <c r="T2449" i="4"/>
  <c r="S2449" i="4"/>
  <c r="R2449" i="4"/>
  <c r="Q2449" i="4"/>
  <c r="P2449" i="4"/>
  <c r="O2449" i="4"/>
  <c r="N2449" i="4"/>
  <c r="M2449" i="4"/>
  <c r="U2448" i="4"/>
  <c r="T2448" i="4"/>
  <c r="S2448" i="4"/>
  <c r="R2448" i="4"/>
  <c r="Q2448" i="4"/>
  <c r="P2448" i="4"/>
  <c r="O2448" i="4"/>
  <c r="N2448" i="4"/>
  <c r="M2448" i="4"/>
  <c r="U2447" i="4"/>
  <c r="T2447" i="4"/>
  <c r="S2447" i="4"/>
  <c r="R2447" i="4"/>
  <c r="Q2447" i="4"/>
  <c r="P2447" i="4"/>
  <c r="O2447" i="4"/>
  <c r="N2447" i="4"/>
  <c r="M2447" i="4"/>
  <c r="U2446" i="4"/>
  <c r="T2446" i="4"/>
  <c r="S2446" i="4"/>
  <c r="R2446" i="4"/>
  <c r="Q2446" i="4"/>
  <c r="P2446" i="4"/>
  <c r="O2446" i="4"/>
  <c r="N2446" i="4"/>
  <c r="M2446" i="4"/>
  <c r="U2445" i="4"/>
  <c r="T2445" i="4"/>
  <c r="S2445" i="4"/>
  <c r="R2445" i="4"/>
  <c r="Q2445" i="4"/>
  <c r="P2445" i="4"/>
  <c r="O2445" i="4"/>
  <c r="N2445" i="4"/>
  <c r="M2445" i="4"/>
  <c r="U2444" i="4"/>
  <c r="T2444" i="4"/>
  <c r="S2444" i="4"/>
  <c r="R2444" i="4"/>
  <c r="Q2444" i="4"/>
  <c r="P2444" i="4"/>
  <c r="O2444" i="4"/>
  <c r="N2444" i="4"/>
  <c r="M2444" i="4"/>
  <c r="U2443" i="4"/>
  <c r="T2443" i="4"/>
  <c r="S2443" i="4"/>
  <c r="R2443" i="4"/>
  <c r="Q2443" i="4"/>
  <c r="P2443" i="4"/>
  <c r="O2443" i="4"/>
  <c r="N2443" i="4"/>
  <c r="M2443" i="4"/>
  <c r="U2442" i="4"/>
  <c r="T2442" i="4"/>
  <c r="S2442" i="4"/>
  <c r="R2442" i="4"/>
  <c r="Q2442" i="4"/>
  <c r="P2442" i="4"/>
  <c r="O2442" i="4"/>
  <c r="N2442" i="4"/>
  <c r="M2442" i="4"/>
  <c r="U2441" i="4"/>
  <c r="T2441" i="4"/>
  <c r="S2441" i="4"/>
  <c r="R2441" i="4"/>
  <c r="Q2441" i="4"/>
  <c r="P2441" i="4"/>
  <c r="O2441" i="4"/>
  <c r="N2441" i="4"/>
  <c r="M2441" i="4"/>
  <c r="U2440" i="4"/>
  <c r="T2440" i="4"/>
  <c r="S2440" i="4"/>
  <c r="R2440" i="4"/>
  <c r="Q2440" i="4"/>
  <c r="P2440" i="4"/>
  <c r="O2440" i="4"/>
  <c r="N2440" i="4"/>
  <c r="M2440" i="4"/>
  <c r="U2439" i="4"/>
  <c r="T2439" i="4"/>
  <c r="S2439" i="4"/>
  <c r="R2439" i="4"/>
  <c r="Q2439" i="4"/>
  <c r="P2439" i="4"/>
  <c r="O2439" i="4"/>
  <c r="N2439" i="4"/>
  <c r="M2439" i="4"/>
  <c r="U2438" i="4"/>
  <c r="T2438" i="4"/>
  <c r="S2438" i="4"/>
  <c r="R2438" i="4"/>
  <c r="Q2438" i="4"/>
  <c r="P2438" i="4"/>
  <c r="O2438" i="4"/>
  <c r="N2438" i="4"/>
  <c r="M2438" i="4"/>
  <c r="U2437" i="4"/>
  <c r="T2437" i="4"/>
  <c r="S2437" i="4"/>
  <c r="R2437" i="4"/>
  <c r="Q2437" i="4"/>
  <c r="P2437" i="4"/>
  <c r="O2437" i="4"/>
  <c r="N2437" i="4"/>
  <c r="M2437" i="4"/>
  <c r="U2436" i="4"/>
  <c r="T2436" i="4"/>
  <c r="S2436" i="4"/>
  <c r="R2436" i="4"/>
  <c r="Q2436" i="4"/>
  <c r="P2436" i="4"/>
  <c r="O2436" i="4"/>
  <c r="N2436" i="4"/>
  <c r="M2436" i="4"/>
  <c r="U2435" i="4"/>
  <c r="T2435" i="4"/>
  <c r="S2435" i="4"/>
  <c r="R2435" i="4"/>
  <c r="Q2435" i="4"/>
  <c r="P2435" i="4"/>
  <c r="O2435" i="4"/>
  <c r="N2435" i="4"/>
  <c r="M2435" i="4"/>
  <c r="U2434" i="4"/>
  <c r="T2434" i="4"/>
  <c r="S2434" i="4"/>
  <c r="R2434" i="4"/>
  <c r="Q2434" i="4"/>
  <c r="P2434" i="4"/>
  <c r="O2434" i="4"/>
  <c r="N2434" i="4"/>
  <c r="M2434" i="4"/>
  <c r="U2433" i="4"/>
  <c r="T2433" i="4"/>
  <c r="S2433" i="4"/>
  <c r="R2433" i="4"/>
  <c r="Q2433" i="4"/>
  <c r="P2433" i="4"/>
  <c r="O2433" i="4"/>
  <c r="N2433" i="4"/>
  <c r="M2433" i="4"/>
  <c r="U2432" i="4"/>
  <c r="T2432" i="4"/>
  <c r="S2432" i="4"/>
  <c r="R2432" i="4"/>
  <c r="Q2432" i="4"/>
  <c r="P2432" i="4"/>
  <c r="O2432" i="4"/>
  <c r="N2432" i="4"/>
  <c r="M2432" i="4"/>
  <c r="U2431" i="4"/>
  <c r="T2431" i="4"/>
  <c r="S2431" i="4"/>
  <c r="R2431" i="4"/>
  <c r="Q2431" i="4"/>
  <c r="P2431" i="4"/>
  <c r="O2431" i="4"/>
  <c r="N2431" i="4"/>
  <c r="M2431" i="4"/>
  <c r="U2430" i="4"/>
  <c r="T2430" i="4"/>
  <c r="S2430" i="4"/>
  <c r="R2430" i="4"/>
  <c r="Q2430" i="4"/>
  <c r="P2430" i="4"/>
  <c r="O2430" i="4"/>
  <c r="N2430" i="4"/>
  <c r="M2430" i="4"/>
  <c r="U2429" i="4"/>
  <c r="T2429" i="4"/>
  <c r="S2429" i="4"/>
  <c r="R2429" i="4"/>
  <c r="Q2429" i="4"/>
  <c r="P2429" i="4"/>
  <c r="O2429" i="4"/>
  <c r="N2429" i="4"/>
  <c r="M2429" i="4"/>
  <c r="U2428" i="4"/>
  <c r="T2428" i="4"/>
  <c r="S2428" i="4"/>
  <c r="R2428" i="4"/>
  <c r="Q2428" i="4"/>
  <c r="P2428" i="4"/>
  <c r="O2428" i="4"/>
  <c r="N2428" i="4"/>
  <c r="M2428" i="4"/>
  <c r="U2427" i="4"/>
  <c r="T2427" i="4"/>
  <c r="S2427" i="4"/>
  <c r="R2427" i="4"/>
  <c r="Q2427" i="4"/>
  <c r="P2427" i="4"/>
  <c r="O2427" i="4"/>
  <c r="N2427" i="4"/>
  <c r="M2427" i="4"/>
  <c r="U2426" i="4"/>
  <c r="T2426" i="4"/>
  <c r="S2426" i="4"/>
  <c r="R2426" i="4"/>
  <c r="Q2426" i="4"/>
  <c r="P2426" i="4"/>
  <c r="O2426" i="4"/>
  <c r="N2426" i="4"/>
  <c r="M2426" i="4"/>
  <c r="U2425" i="4"/>
  <c r="T2425" i="4"/>
  <c r="S2425" i="4"/>
  <c r="R2425" i="4"/>
  <c r="Q2425" i="4"/>
  <c r="P2425" i="4"/>
  <c r="O2425" i="4"/>
  <c r="N2425" i="4"/>
  <c r="M2425" i="4"/>
  <c r="U2424" i="4"/>
  <c r="T2424" i="4"/>
  <c r="S2424" i="4"/>
  <c r="R2424" i="4"/>
  <c r="Q2424" i="4"/>
  <c r="P2424" i="4"/>
  <c r="O2424" i="4"/>
  <c r="N2424" i="4"/>
  <c r="M2424" i="4"/>
  <c r="U2423" i="4"/>
  <c r="T2423" i="4"/>
  <c r="S2423" i="4"/>
  <c r="R2423" i="4"/>
  <c r="Q2423" i="4"/>
  <c r="P2423" i="4"/>
  <c r="O2423" i="4"/>
  <c r="N2423" i="4"/>
  <c r="M2423" i="4"/>
  <c r="U2422" i="4"/>
  <c r="T2422" i="4"/>
  <c r="S2422" i="4"/>
  <c r="R2422" i="4"/>
  <c r="Q2422" i="4"/>
  <c r="P2422" i="4"/>
  <c r="O2422" i="4"/>
  <c r="N2422" i="4"/>
  <c r="M2422" i="4"/>
  <c r="U2421" i="4"/>
  <c r="T2421" i="4"/>
  <c r="S2421" i="4"/>
  <c r="R2421" i="4"/>
  <c r="Q2421" i="4"/>
  <c r="P2421" i="4"/>
  <c r="O2421" i="4"/>
  <c r="N2421" i="4"/>
  <c r="M2421" i="4"/>
  <c r="U2420" i="4"/>
  <c r="T2420" i="4"/>
  <c r="S2420" i="4"/>
  <c r="R2420" i="4"/>
  <c r="Q2420" i="4"/>
  <c r="P2420" i="4"/>
  <c r="O2420" i="4"/>
  <c r="N2420" i="4"/>
  <c r="M2420" i="4"/>
  <c r="U2419" i="4"/>
  <c r="T2419" i="4"/>
  <c r="S2419" i="4"/>
  <c r="R2419" i="4"/>
  <c r="Q2419" i="4"/>
  <c r="P2419" i="4"/>
  <c r="O2419" i="4"/>
  <c r="N2419" i="4"/>
  <c r="M2419" i="4"/>
  <c r="U2418" i="4"/>
  <c r="T2418" i="4"/>
  <c r="S2418" i="4"/>
  <c r="R2418" i="4"/>
  <c r="Q2418" i="4"/>
  <c r="P2418" i="4"/>
  <c r="O2418" i="4"/>
  <c r="N2418" i="4"/>
  <c r="M2418" i="4"/>
  <c r="U2417" i="4"/>
  <c r="T2417" i="4"/>
  <c r="S2417" i="4"/>
  <c r="R2417" i="4"/>
  <c r="Q2417" i="4"/>
  <c r="P2417" i="4"/>
  <c r="O2417" i="4"/>
  <c r="N2417" i="4"/>
  <c r="M2417" i="4"/>
  <c r="U2416" i="4"/>
  <c r="T2416" i="4"/>
  <c r="S2416" i="4"/>
  <c r="R2416" i="4"/>
  <c r="Q2416" i="4"/>
  <c r="P2416" i="4"/>
  <c r="O2416" i="4"/>
  <c r="N2416" i="4"/>
  <c r="M2416" i="4"/>
  <c r="U2415" i="4"/>
  <c r="T2415" i="4"/>
  <c r="S2415" i="4"/>
  <c r="R2415" i="4"/>
  <c r="Q2415" i="4"/>
  <c r="P2415" i="4"/>
  <c r="O2415" i="4"/>
  <c r="N2415" i="4"/>
  <c r="M2415" i="4"/>
  <c r="U2414" i="4"/>
  <c r="T2414" i="4"/>
  <c r="S2414" i="4"/>
  <c r="R2414" i="4"/>
  <c r="Q2414" i="4"/>
  <c r="P2414" i="4"/>
  <c r="O2414" i="4"/>
  <c r="N2414" i="4"/>
  <c r="M2414" i="4"/>
  <c r="U2413" i="4"/>
  <c r="T2413" i="4"/>
  <c r="S2413" i="4"/>
  <c r="R2413" i="4"/>
  <c r="Q2413" i="4"/>
  <c r="P2413" i="4"/>
  <c r="O2413" i="4"/>
  <c r="N2413" i="4"/>
  <c r="M2413" i="4"/>
  <c r="U2412" i="4"/>
  <c r="T2412" i="4"/>
  <c r="S2412" i="4"/>
  <c r="R2412" i="4"/>
  <c r="Q2412" i="4"/>
  <c r="P2412" i="4"/>
  <c r="O2412" i="4"/>
  <c r="N2412" i="4"/>
  <c r="M2412" i="4"/>
  <c r="U2411" i="4"/>
  <c r="T2411" i="4"/>
  <c r="S2411" i="4"/>
  <c r="R2411" i="4"/>
  <c r="Q2411" i="4"/>
  <c r="P2411" i="4"/>
  <c r="O2411" i="4"/>
  <c r="N2411" i="4"/>
  <c r="M2411" i="4"/>
  <c r="U2410" i="4"/>
  <c r="T2410" i="4"/>
  <c r="S2410" i="4"/>
  <c r="R2410" i="4"/>
  <c r="Q2410" i="4"/>
  <c r="P2410" i="4"/>
  <c r="O2410" i="4"/>
  <c r="N2410" i="4"/>
  <c r="M2410" i="4"/>
  <c r="U2409" i="4"/>
  <c r="T2409" i="4"/>
  <c r="S2409" i="4"/>
  <c r="R2409" i="4"/>
  <c r="Q2409" i="4"/>
  <c r="P2409" i="4"/>
  <c r="O2409" i="4"/>
  <c r="N2409" i="4"/>
  <c r="M2409" i="4"/>
  <c r="U2408" i="4"/>
  <c r="T2408" i="4"/>
  <c r="S2408" i="4"/>
  <c r="R2408" i="4"/>
  <c r="Q2408" i="4"/>
  <c r="P2408" i="4"/>
  <c r="O2408" i="4"/>
  <c r="N2408" i="4"/>
  <c r="M2408" i="4"/>
  <c r="U2407" i="4"/>
  <c r="T2407" i="4"/>
  <c r="S2407" i="4"/>
  <c r="R2407" i="4"/>
  <c r="Q2407" i="4"/>
  <c r="P2407" i="4"/>
  <c r="O2407" i="4"/>
  <c r="N2407" i="4"/>
  <c r="M2407" i="4"/>
  <c r="U2406" i="4"/>
  <c r="T2406" i="4"/>
  <c r="S2406" i="4"/>
  <c r="R2406" i="4"/>
  <c r="Q2406" i="4"/>
  <c r="P2406" i="4"/>
  <c r="O2406" i="4"/>
  <c r="N2406" i="4"/>
  <c r="M2406" i="4"/>
  <c r="U2405" i="4"/>
  <c r="T2405" i="4"/>
  <c r="S2405" i="4"/>
  <c r="R2405" i="4"/>
  <c r="Q2405" i="4"/>
  <c r="P2405" i="4"/>
  <c r="O2405" i="4"/>
  <c r="N2405" i="4"/>
  <c r="M2405" i="4"/>
  <c r="U2404" i="4"/>
  <c r="T2404" i="4"/>
  <c r="S2404" i="4"/>
  <c r="R2404" i="4"/>
  <c r="Q2404" i="4"/>
  <c r="P2404" i="4"/>
  <c r="O2404" i="4"/>
  <c r="N2404" i="4"/>
  <c r="M2404" i="4"/>
  <c r="U2403" i="4"/>
  <c r="T2403" i="4"/>
  <c r="S2403" i="4"/>
  <c r="R2403" i="4"/>
  <c r="Q2403" i="4"/>
  <c r="P2403" i="4"/>
  <c r="O2403" i="4"/>
  <c r="N2403" i="4"/>
  <c r="M2403" i="4"/>
  <c r="U2402" i="4"/>
  <c r="T2402" i="4"/>
  <c r="S2402" i="4"/>
  <c r="R2402" i="4"/>
  <c r="Q2402" i="4"/>
  <c r="P2402" i="4"/>
  <c r="O2402" i="4"/>
  <c r="N2402" i="4"/>
  <c r="M2402" i="4"/>
  <c r="U2401" i="4"/>
  <c r="T2401" i="4"/>
  <c r="S2401" i="4"/>
  <c r="R2401" i="4"/>
  <c r="Q2401" i="4"/>
  <c r="P2401" i="4"/>
  <c r="O2401" i="4"/>
  <c r="N2401" i="4"/>
  <c r="M2401" i="4"/>
  <c r="U2400" i="4"/>
  <c r="T2400" i="4"/>
  <c r="S2400" i="4"/>
  <c r="R2400" i="4"/>
  <c r="Q2400" i="4"/>
  <c r="P2400" i="4"/>
  <c r="O2400" i="4"/>
  <c r="N2400" i="4"/>
  <c r="M2400" i="4"/>
  <c r="U2399" i="4"/>
  <c r="T2399" i="4"/>
  <c r="S2399" i="4"/>
  <c r="R2399" i="4"/>
  <c r="Q2399" i="4"/>
  <c r="P2399" i="4"/>
  <c r="O2399" i="4"/>
  <c r="N2399" i="4"/>
  <c r="M2399" i="4"/>
  <c r="U2398" i="4"/>
  <c r="T2398" i="4"/>
  <c r="S2398" i="4"/>
  <c r="R2398" i="4"/>
  <c r="Q2398" i="4"/>
  <c r="P2398" i="4"/>
  <c r="O2398" i="4"/>
  <c r="N2398" i="4"/>
  <c r="M2398" i="4"/>
  <c r="U2397" i="4"/>
  <c r="T2397" i="4"/>
  <c r="S2397" i="4"/>
  <c r="R2397" i="4"/>
  <c r="Q2397" i="4"/>
  <c r="P2397" i="4"/>
  <c r="O2397" i="4"/>
  <c r="N2397" i="4"/>
  <c r="M2397" i="4"/>
  <c r="U2396" i="4"/>
  <c r="T2396" i="4"/>
  <c r="S2396" i="4"/>
  <c r="R2396" i="4"/>
  <c r="Q2396" i="4"/>
  <c r="P2396" i="4"/>
  <c r="O2396" i="4"/>
  <c r="N2396" i="4"/>
  <c r="M2396" i="4"/>
  <c r="U2395" i="4"/>
  <c r="T2395" i="4"/>
  <c r="S2395" i="4"/>
  <c r="R2395" i="4"/>
  <c r="Q2395" i="4"/>
  <c r="P2395" i="4"/>
  <c r="O2395" i="4"/>
  <c r="N2395" i="4"/>
  <c r="M2395" i="4"/>
  <c r="U2394" i="4"/>
  <c r="T2394" i="4"/>
  <c r="S2394" i="4"/>
  <c r="R2394" i="4"/>
  <c r="Q2394" i="4"/>
  <c r="P2394" i="4"/>
  <c r="O2394" i="4"/>
  <c r="N2394" i="4"/>
  <c r="M2394" i="4"/>
  <c r="U2393" i="4"/>
  <c r="T2393" i="4"/>
  <c r="S2393" i="4"/>
  <c r="R2393" i="4"/>
  <c r="Q2393" i="4"/>
  <c r="P2393" i="4"/>
  <c r="O2393" i="4"/>
  <c r="N2393" i="4"/>
  <c r="M2393" i="4"/>
  <c r="U2392" i="4"/>
  <c r="T2392" i="4"/>
  <c r="S2392" i="4"/>
  <c r="R2392" i="4"/>
  <c r="Q2392" i="4"/>
  <c r="P2392" i="4"/>
  <c r="O2392" i="4"/>
  <c r="N2392" i="4"/>
  <c r="M2392" i="4"/>
  <c r="U2391" i="4"/>
  <c r="T2391" i="4"/>
  <c r="S2391" i="4"/>
  <c r="R2391" i="4"/>
  <c r="Q2391" i="4"/>
  <c r="P2391" i="4"/>
  <c r="O2391" i="4"/>
  <c r="N2391" i="4"/>
  <c r="M2391" i="4"/>
  <c r="U2390" i="4"/>
  <c r="T2390" i="4"/>
  <c r="S2390" i="4"/>
  <c r="R2390" i="4"/>
  <c r="Q2390" i="4"/>
  <c r="P2390" i="4"/>
  <c r="O2390" i="4"/>
  <c r="N2390" i="4"/>
  <c r="M2390" i="4"/>
  <c r="U2389" i="4"/>
  <c r="T2389" i="4"/>
  <c r="S2389" i="4"/>
  <c r="R2389" i="4"/>
  <c r="Q2389" i="4"/>
  <c r="P2389" i="4"/>
  <c r="O2389" i="4"/>
  <c r="N2389" i="4"/>
  <c r="M2389" i="4"/>
  <c r="U2388" i="4"/>
  <c r="T2388" i="4"/>
  <c r="S2388" i="4"/>
  <c r="R2388" i="4"/>
  <c r="Q2388" i="4"/>
  <c r="P2388" i="4"/>
  <c r="O2388" i="4"/>
  <c r="N2388" i="4"/>
  <c r="M2388" i="4"/>
  <c r="U2387" i="4"/>
  <c r="T2387" i="4"/>
  <c r="S2387" i="4"/>
  <c r="R2387" i="4"/>
  <c r="Q2387" i="4"/>
  <c r="P2387" i="4"/>
  <c r="O2387" i="4"/>
  <c r="N2387" i="4"/>
  <c r="M2387" i="4"/>
  <c r="U2386" i="4"/>
  <c r="T2386" i="4"/>
  <c r="S2386" i="4"/>
  <c r="R2386" i="4"/>
  <c r="Q2386" i="4"/>
  <c r="P2386" i="4"/>
  <c r="O2386" i="4"/>
  <c r="N2386" i="4"/>
  <c r="M2386" i="4"/>
  <c r="U2385" i="4"/>
  <c r="T2385" i="4"/>
  <c r="S2385" i="4"/>
  <c r="R2385" i="4"/>
  <c r="Q2385" i="4"/>
  <c r="P2385" i="4"/>
  <c r="O2385" i="4"/>
  <c r="N2385" i="4"/>
  <c r="M2385" i="4"/>
  <c r="U2384" i="4"/>
  <c r="T2384" i="4"/>
  <c r="S2384" i="4"/>
  <c r="R2384" i="4"/>
  <c r="Q2384" i="4"/>
  <c r="P2384" i="4"/>
  <c r="O2384" i="4"/>
  <c r="N2384" i="4"/>
  <c r="M2384" i="4"/>
  <c r="U2383" i="4"/>
  <c r="T2383" i="4"/>
  <c r="S2383" i="4"/>
  <c r="R2383" i="4"/>
  <c r="Q2383" i="4"/>
  <c r="P2383" i="4"/>
  <c r="O2383" i="4"/>
  <c r="N2383" i="4"/>
  <c r="M2383" i="4"/>
  <c r="U2382" i="4"/>
  <c r="T2382" i="4"/>
  <c r="S2382" i="4"/>
  <c r="R2382" i="4"/>
  <c r="Q2382" i="4"/>
  <c r="P2382" i="4"/>
  <c r="O2382" i="4"/>
  <c r="N2382" i="4"/>
  <c r="M2382" i="4"/>
  <c r="U2381" i="4"/>
  <c r="T2381" i="4"/>
  <c r="S2381" i="4"/>
  <c r="R2381" i="4"/>
  <c r="Q2381" i="4"/>
  <c r="P2381" i="4"/>
  <c r="O2381" i="4"/>
  <c r="N2381" i="4"/>
  <c r="M2381" i="4"/>
  <c r="U2380" i="4"/>
  <c r="T2380" i="4"/>
  <c r="S2380" i="4"/>
  <c r="R2380" i="4"/>
  <c r="Q2380" i="4"/>
  <c r="P2380" i="4"/>
  <c r="O2380" i="4"/>
  <c r="N2380" i="4"/>
  <c r="M2380" i="4"/>
  <c r="U2379" i="4"/>
  <c r="T2379" i="4"/>
  <c r="S2379" i="4"/>
  <c r="R2379" i="4"/>
  <c r="Q2379" i="4"/>
  <c r="P2379" i="4"/>
  <c r="O2379" i="4"/>
  <c r="N2379" i="4"/>
  <c r="M2379" i="4"/>
  <c r="U2378" i="4"/>
  <c r="T2378" i="4"/>
  <c r="S2378" i="4"/>
  <c r="R2378" i="4"/>
  <c r="Q2378" i="4"/>
  <c r="P2378" i="4"/>
  <c r="O2378" i="4"/>
  <c r="N2378" i="4"/>
  <c r="M2378" i="4"/>
  <c r="U2377" i="4"/>
  <c r="T2377" i="4"/>
  <c r="S2377" i="4"/>
  <c r="R2377" i="4"/>
  <c r="Q2377" i="4"/>
  <c r="P2377" i="4"/>
  <c r="O2377" i="4"/>
  <c r="N2377" i="4"/>
  <c r="M2377" i="4"/>
  <c r="U2376" i="4"/>
  <c r="T2376" i="4"/>
  <c r="S2376" i="4"/>
  <c r="R2376" i="4"/>
  <c r="Q2376" i="4"/>
  <c r="P2376" i="4"/>
  <c r="O2376" i="4"/>
  <c r="N2376" i="4"/>
  <c r="M2376" i="4"/>
  <c r="U2375" i="4"/>
  <c r="T2375" i="4"/>
  <c r="S2375" i="4"/>
  <c r="R2375" i="4"/>
  <c r="Q2375" i="4"/>
  <c r="P2375" i="4"/>
  <c r="O2375" i="4"/>
  <c r="N2375" i="4"/>
  <c r="M2375" i="4"/>
  <c r="U2374" i="4"/>
  <c r="T2374" i="4"/>
  <c r="S2374" i="4"/>
  <c r="R2374" i="4"/>
  <c r="Q2374" i="4"/>
  <c r="P2374" i="4"/>
  <c r="O2374" i="4"/>
  <c r="N2374" i="4"/>
  <c r="M2374" i="4"/>
  <c r="U2373" i="4"/>
  <c r="T2373" i="4"/>
  <c r="S2373" i="4"/>
  <c r="R2373" i="4"/>
  <c r="Q2373" i="4"/>
  <c r="P2373" i="4"/>
  <c r="O2373" i="4"/>
  <c r="N2373" i="4"/>
  <c r="M2373" i="4"/>
  <c r="U2372" i="4"/>
  <c r="T2372" i="4"/>
  <c r="S2372" i="4"/>
  <c r="R2372" i="4"/>
  <c r="Q2372" i="4"/>
  <c r="P2372" i="4"/>
  <c r="O2372" i="4"/>
  <c r="N2372" i="4"/>
  <c r="M2372" i="4"/>
  <c r="U2371" i="4"/>
  <c r="T2371" i="4"/>
  <c r="S2371" i="4"/>
  <c r="R2371" i="4"/>
  <c r="Q2371" i="4"/>
  <c r="P2371" i="4"/>
  <c r="O2371" i="4"/>
  <c r="N2371" i="4"/>
  <c r="M2371" i="4"/>
  <c r="U2370" i="4"/>
  <c r="T2370" i="4"/>
  <c r="S2370" i="4"/>
  <c r="R2370" i="4"/>
  <c r="Q2370" i="4"/>
  <c r="P2370" i="4"/>
  <c r="O2370" i="4"/>
  <c r="N2370" i="4"/>
  <c r="M2370" i="4"/>
  <c r="U2369" i="4"/>
  <c r="T2369" i="4"/>
  <c r="S2369" i="4"/>
  <c r="R2369" i="4"/>
  <c r="Q2369" i="4"/>
  <c r="P2369" i="4"/>
  <c r="O2369" i="4"/>
  <c r="N2369" i="4"/>
  <c r="M2369" i="4"/>
  <c r="U2368" i="4"/>
  <c r="T2368" i="4"/>
  <c r="S2368" i="4"/>
  <c r="R2368" i="4"/>
  <c r="Q2368" i="4"/>
  <c r="P2368" i="4"/>
  <c r="O2368" i="4"/>
  <c r="N2368" i="4"/>
  <c r="M2368" i="4"/>
  <c r="U2367" i="4"/>
  <c r="T2367" i="4"/>
  <c r="S2367" i="4"/>
  <c r="R2367" i="4"/>
  <c r="Q2367" i="4"/>
  <c r="P2367" i="4"/>
  <c r="O2367" i="4"/>
  <c r="N2367" i="4"/>
  <c r="M2367" i="4"/>
  <c r="U2366" i="4"/>
  <c r="T2366" i="4"/>
  <c r="S2366" i="4"/>
  <c r="R2366" i="4"/>
  <c r="Q2366" i="4"/>
  <c r="P2366" i="4"/>
  <c r="O2366" i="4"/>
  <c r="N2366" i="4"/>
  <c r="M2366" i="4"/>
  <c r="U2365" i="4"/>
  <c r="T2365" i="4"/>
  <c r="S2365" i="4"/>
  <c r="R2365" i="4"/>
  <c r="Q2365" i="4"/>
  <c r="P2365" i="4"/>
  <c r="O2365" i="4"/>
  <c r="N2365" i="4"/>
  <c r="M2365" i="4"/>
  <c r="U2364" i="4"/>
  <c r="T2364" i="4"/>
  <c r="S2364" i="4"/>
  <c r="R2364" i="4"/>
  <c r="Q2364" i="4"/>
  <c r="P2364" i="4"/>
  <c r="O2364" i="4"/>
  <c r="N2364" i="4"/>
  <c r="M2364" i="4"/>
  <c r="U2363" i="4"/>
  <c r="T2363" i="4"/>
  <c r="S2363" i="4"/>
  <c r="R2363" i="4"/>
  <c r="Q2363" i="4"/>
  <c r="P2363" i="4"/>
  <c r="O2363" i="4"/>
  <c r="N2363" i="4"/>
  <c r="M2363" i="4"/>
  <c r="U2362" i="4"/>
  <c r="T2362" i="4"/>
  <c r="S2362" i="4"/>
  <c r="R2362" i="4"/>
  <c r="Q2362" i="4"/>
  <c r="P2362" i="4"/>
  <c r="O2362" i="4"/>
  <c r="N2362" i="4"/>
  <c r="M2362" i="4"/>
  <c r="U2361" i="4"/>
  <c r="T2361" i="4"/>
  <c r="S2361" i="4"/>
  <c r="R2361" i="4"/>
  <c r="Q2361" i="4"/>
  <c r="P2361" i="4"/>
  <c r="O2361" i="4"/>
  <c r="N2361" i="4"/>
  <c r="M2361" i="4"/>
  <c r="U2360" i="4"/>
  <c r="T2360" i="4"/>
  <c r="S2360" i="4"/>
  <c r="R2360" i="4"/>
  <c r="Q2360" i="4"/>
  <c r="P2360" i="4"/>
  <c r="O2360" i="4"/>
  <c r="N2360" i="4"/>
  <c r="M2360" i="4"/>
  <c r="U2359" i="4"/>
  <c r="T2359" i="4"/>
  <c r="S2359" i="4"/>
  <c r="R2359" i="4"/>
  <c r="Q2359" i="4"/>
  <c r="P2359" i="4"/>
  <c r="O2359" i="4"/>
  <c r="N2359" i="4"/>
  <c r="M2359" i="4"/>
  <c r="U2358" i="4"/>
  <c r="T2358" i="4"/>
  <c r="S2358" i="4"/>
  <c r="R2358" i="4"/>
  <c r="Q2358" i="4"/>
  <c r="P2358" i="4"/>
  <c r="O2358" i="4"/>
  <c r="N2358" i="4"/>
  <c r="M2358" i="4"/>
  <c r="U2357" i="4"/>
  <c r="T2357" i="4"/>
  <c r="S2357" i="4"/>
  <c r="R2357" i="4"/>
  <c r="Q2357" i="4"/>
  <c r="P2357" i="4"/>
  <c r="O2357" i="4"/>
  <c r="N2357" i="4"/>
  <c r="M2357" i="4"/>
  <c r="U2356" i="4"/>
  <c r="T2356" i="4"/>
  <c r="S2356" i="4"/>
  <c r="R2356" i="4"/>
  <c r="Q2356" i="4"/>
  <c r="P2356" i="4"/>
  <c r="O2356" i="4"/>
  <c r="N2356" i="4"/>
  <c r="M2356" i="4"/>
  <c r="U2355" i="4"/>
  <c r="T2355" i="4"/>
  <c r="S2355" i="4"/>
  <c r="R2355" i="4"/>
  <c r="Q2355" i="4"/>
  <c r="P2355" i="4"/>
  <c r="O2355" i="4"/>
  <c r="N2355" i="4"/>
  <c r="M2355" i="4"/>
  <c r="U2354" i="4"/>
  <c r="T2354" i="4"/>
  <c r="S2354" i="4"/>
  <c r="R2354" i="4"/>
  <c r="Q2354" i="4"/>
  <c r="P2354" i="4"/>
  <c r="O2354" i="4"/>
  <c r="N2354" i="4"/>
  <c r="M2354" i="4"/>
  <c r="U2353" i="4"/>
  <c r="T2353" i="4"/>
  <c r="S2353" i="4"/>
  <c r="R2353" i="4"/>
  <c r="Q2353" i="4"/>
  <c r="P2353" i="4"/>
  <c r="O2353" i="4"/>
  <c r="N2353" i="4"/>
  <c r="M2353" i="4"/>
  <c r="U2352" i="4"/>
  <c r="T2352" i="4"/>
  <c r="S2352" i="4"/>
  <c r="R2352" i="4"/>
  <c r="Q2352" i="4"/>
  <c r="P2352" i="4"/>
  <c r="O2352" i="4"/>
  <c r="N2352" i="4"/>
  <c r="M2352" i="4"/>
  <c r="U2351" i="4"/>
  <c r="T2351" i="4"/>
  <c r="S2351" i="4"/>
  <c r="R2351" i="4"/>
  <c r="Q2351" i="4"/>
  <c r="P2351" i="4"/>
  <c r="O2351" i="4"/>
  <c r="N2351" i="4"/>
  <c r="M2351" i="4"/>
  <c r="U2350" i="4"/>
  <c r="T2350" i="4"/>
  <c r="S2350" i="4"/>
  <c r="R2350" i="4"/>
  <c r="Q2350" i="4"/>
  <c r="P2350" i="4"/>
  <c r="O2350" i="4"/>
  <c r="N2350" i="4"/>
  <c r="M2350" i="4"/>
  <c r="U2349" i="4"/>
  <c r="T2349" i="4"/>
  <c r="S2349" i="4"/>
  <c r="R2349" i="4"/>
  <c r="Q2349" i="4"/>
  <c r="P2349" i="4"/>
  <c r="O2349" i="4"/>
  <c r="N2349" i="4"/>
  <c r="M2349" i="4"/>
  <c r="U2348" i="4"/>
  <c r="T2348" i="4"/>
  <c r="S2348" i="4"/>
  <c r="R2348" i="4"/>
  <c r="Q2348" i="4"/>
  <c r="P2348" i="4"/>
  <c r="O2348" i="4"/>
  <c r="N2348" i="4"/>
  <c r="M2348" i="4"/>
  <c r="U2347" i="4"/>
  <c r="T2347" i="4"/>
  <c r="S2347" i="4"/>
  <c r="R2347" i="4"/>
  <c r="Q2347" i="4"/>
  <c r="P2347" i="4"/>
  <c r="O2347" i="4"/>
  <c r="N2347" i="4"/>
  <c r="M2347" i="4"/>
  <c r="U2346" i="4"/>
  <c r="T2346" i="4"/>
  <c r="S2346" i="4"/>
  <c r="R2346" i="4"/>
  <c r="Q2346" i="4"/>
  <c r="P2346" i="4"/>
  <c r="O2346" i="4"/>
  <c r="N2346" i="4"/>
  <c r="M2346" i="4"/>
  <c r="U2345" i="4"/>
  <c r="T2345" i="4"/>
  <c r="S2345" i="4"/>
  <c r="R2345" i="4"/>
  <c r="Q2345" i="4"/>
  <c r="P2345" i="4"/>
  <c r="O2345" i="4"/>
  <c r="N2345" i="4"/>
  <c r="M2345" i="4"/>
  <c r="U2344" i="4"/>
  <c r="T2344" i="4"/>
  <c r="S2344" i="4"/>
  <c r="R2344" i="4"/>
  <c r="Q2344" i="4"/>
  <c r="P2344" i="4"/>
  <c r="O2344" i="4"/>
  <c r="N2344" i="4"/>
  <c r="M2344" i="4"/>
  <c r="U2343" i="4"/>
  <c r="T2343" i="4"/>
  <c r="S2343" i="4"/>
  <c r="R2343" i="4"/>
  <c r="Q2343" i="4"/>
  <c r="P2343" i="4"/>
  <c r="O2343" i="4"/>
  <c r="N2343" i="4"/>
  <c r="M2343" i="4"/>
  <c r="U2342" i="4"/>
  <c r="T2342" i="4"/>
  <c r="S2342" i="4"/>
  <c r="R2342" i="4"/>
  <c r="Q2342" i="4"/>
  <c r="P2342" i="4"/>
  <c r="O2342" i="4"/>
  <c r="N2342" i="4"/>
  <c r="M2342" i="4"/>
  <c r="U2341" i="4"/>
  <c r="T2341" i="4"/>
  <c r="S2341" i="4"/>
  <c r="R2341" i="4"/>
  <c r="Q2341" i="4"/>
  <c r="P2341" i="4"/>
  <c r="O2341" i="4"/>
  <c r="N2341" i="4"/>
  <c r="M2341" i="4"/>
  <c r="U2340" i="4"/>
  <c r="T2340" i="4"/>
  <c r="S2340" i="4"/>
  <c r="R2340" i="4"/>
  <c r="Q2340" i="4"/>
  <c r="P2340" i="4"/>
  <c r="O2340" i="4"/>
  <c r="N2340" i="4"/>
  <c r="M2340" i="4"/>
  <c r="U2339" i="4"/>
  <c r="T2339" i="4"/>
  <c r="S2339" i="4"/>
  <c r="R2339" i="4"/>
  <c r="Q2339" i="4"/>
  <c r="P2339" i="4"/>
  <c r="O2339" i="4"/>
  <c r="N2339" i="4"/>
  <c r="M2339" i="4"/>
  <c r="U2338" i="4"/>
  <c r="T2338" i="4"/>
  <c r="S2338" i="4"/>
  <c r="R2338" i="4"/>
  <c r="Q2338" i="4"/>
  <c r="P2338" i="4"/>
  <c r="O2338" i="4"/>
  <c r="N2338" i="4"/>
  <c r="M2338" i="4"/>
  <c r="U2337" i="4"/>
  <c r="T2337" i="4"/>
  <c r="S2337" i="4"/>
  <c r="R2337" i="4"/>
  <c r="Q2337" i="4"/>
  <c r="P2337" i="4"/>
  <c r="O2337" i="4"/>
  <c r="N2337" i="4"/>
  <c r="M2337" i="4"/>
  <c r="U2336" i="4"/>
  <c r="T2336" i="4"/>
  <c r="S2336" i="4"/>
  <c r="R2336" i="4"/>
  <c r="Q2336" i="4"/>
  <c r="P2336" i="4"/>
  <c r="O2336" i="4"/>
  <c r="N2336" i="4"/>
  <c r="M2336" i="4"/>
  <c r="U2335" i="4"/>
  <c r="T2335" i="4"/>
  <c r="S2335" i="4"/>
  <c r="R2335" i="4"/>
  <c r="Q2335" i="4"/>
  <c r="P2335" i="4"/>
  <c r="O2335" i="4"/>
  <c r="N2335" i="4"/>
  <c r="M2335" i="4"/>
  <c r="U2334" i="4"/>
  <c r="T2334" i="4"/>
  <c r="S2334" i="4"/>
  <c r="R2334" i="4"/>
  <c r="Q2334" i="4"/>
  <c r="P2334" i="4"/>
  <c r="O2334" i="4"/>
  <c r="N2334" i="4"/>
  <c r="M2334" i="4"/>
  <c r="U2333" i="4"/>
  <c r="T2333" i="4"/>
  <c r="S2333" i="4"/>
  <c r="R2333" i="4"/>
  <c r="Q2333" i="4"/>
  <c r="P2333" i="4"/>
  <c r="O2333" i="4"/>
  <c r="N2333" i="4"/>
  <c r="M2333" i="4"/>
  <c r="U2332" i="4"/>
  <c r="T2332" i="4"/>
  <c r="S2332" i="4"/>
  <c r="R2332" i="4"/>
  <c r="Q2332" i="4"/>
  <c r="P2332" i="4"/>
  <c r="O2332" i="4"/>
  <c r="N2332" i="4"/>
  <c r="M2332" i="4"/>
  <c r="U2331" i="4"/>
  <c r="T2331" i="4"/>
  <c r="S2331" i="4"/>
  <c r="R2331" i="4"/>
  <c r="Q2331" i="4"/>
  <c r="P2331" i="4"/>
  <c r="O2331" i="4"/>
  <c r="N2331" i="4"/>
  <c r="M2331" i="4"/>
  <c r="U2330" i="4"/>
  <c r="T2330" i="4"/>
  <c r="S2330" i="4"/>
  <c r="R2330" i="4"/>
  <c r="Q2330" i="4"/>
  <c r="P2330" i="4"/>
  <c r="O2330" i="4"/>
  <c r="N2330" i="4"/>
  <c r="M2330" i="4"/>
  <c r="U2329" i="4"/>
  <c r="T2329" i="4"/>
  <c r="S2329" i="4"/>
  <c r="R2329" i="4"/>
  <c r="Q2329" i="4"/>
  <c r="P2329" i="4"/>
  <c r="O2329" i="4"/>
  <c r="N2329" i="4"/>
  <c r="M2329" i="4"/>
  <c r="U2328" i="4"/>
  <c r="T2328" i="4"/>
  <c r="S2328" i="4"/>
  <c r="R2328" i="4"/>
  <c r="Q2328" i="4"/>
  <c r="P2328" i="4"/>
  <c r="O2328" i="4"/>
  <c r="N2328" i="4"/>
  <c r="M2328" i="4"/>
  <c r="U2327" i="4"/>
  <c r="T2327" i="4"/>
  <c r="S2327" i="4"/>
  <c r="R2327" i="4"/>
  <c r="Q2327" i="4"/>
  <c r="P2327" i="4"/>
  <c r="O2327" i="4"/>
  <c r="N2327" i="4"/>
  <c r="M2327" i="4"/>
  <c r="U2326" i="4"/>
  <c r="T2326" i="4"/>
  <c r="S2326" i="4"/>
  <c r="R2326" i="4"/>
  <c r="Q2326" i="4"/>
  <c r="P2326" i="4"/>
  <c r="O2326" i="4"/>
  <c r="N2326" i="4"/>
  <c r="M2326" i="4"/>
  <c r="U2325" i="4"/>
  <c r="T2325" i="4"/>
  <c r="S2325" i="4"/>
  <c r="R2325" i="4"/>
  <c r="Q2325" i="4"/>
  <c r="P2325" i="4"/>
  <c r="O2325" i="4"/>
  <c r="N2325" i="4"/>
  <c r="M2325" i="4"/>
  <c r="U2324" i="4"/>
  <c r="T2324" i="4"/>
  <c r="S2324" i="4"/>
  <c r="R2324" i="4"/>
  <c r="Q2324" i="4"/>
  <c r="P2324" i="4"/>
  <c r="O2324" i="4"/>
  <c r="N2324" i="4"/>
  <c r="M2324" i="4"/>
  <c r="U2323" i="4"/>
  <c r="T2323" i="4"/>
  <c r="S2323" i="4"/>
  <c r="R2323" i="4"/>
  <c r="Q2323" i="4"/>
  <c r="P2323" i="4"/>
  <c r="O2323" i="4"/>
  <c r="N2323" i="4"/>
  <c r="M2323" i="4"/>
  <c r="U2322" i="4"/>
  <c r="T2322" i="4"/>
  <c r="S2322" i="4"/>
  <c r="R2322" i="4"/>
  <c r="Q2322" i="4"/>
  <c r="P2322" i="4"/>
  <c r="O2322" i="4"/>
  <c r="N2322" i="4"/>
  <c r="M2322" i="4"/>
  <c r="U2321" i="4"/>
  <c r="T2321" i="4"/>
  <c r="S2321" i="4"/>
  <c r="R2321" i="4"/>
  <c r="Q2321" i="4"/>
  <c r="P2321" i="4"/>
  <c r="O2321" i="4"/>
  <c r="N2321" i="4"/>
  <c r="M2321" i="4"/>
  <c r="U2320" i="4"/>
  <c r="T2320" i="4"/>
  <c r="S2320" i="4"/>
  <c r="R2320" i="4"/>
  <c r="Q2320" i="4"/>
  <c r="P2320" i="4"/>
  <c r="O2320" i="4"/>
  <c r="N2320" i="4"/>
  <c r="M2320" i="4"/>
  <c r="U2319" i="4"/>
  <c r="T2319" i="4"/>
  <c r="S2319" i="4"/>
  <c r="R2319" i="4"/>
  <c r="Q2319" i="4"/>
  <c r="P2319" i="4"/>
  <c r="O2319" i="4"/>
  <c r="N2319" i="4"/>
  <c r="M2319" i="4"/>
  <c r="U2318" i="4"/>
  <c r="T2318" i="4"/>
  <c r="S2318" i="4"/>
  <c r="R2318" i="4"/>
  <c r="Q2318" i="4"/>
  <c r="P2318" i="4"/>
  <c r="O2318" i="4"/>
  <c r="N2318" i="4"/>
  <c r="M2318" i="4"/>
  <c r="U2317" i="4"/>
  <c r="T2317" i="4"/>
  <c r="S2317" i="4"/>
  <c r="R2317" i="4"/>
  <c r="Q2317" i="4"/>
  <c r="P2317" i="4"/>
  <c r="O2317" i="4"/>
  <c r="N2317" i="4"/>
  <c r="M2317" i="4"/>
  <c r="U2316" i="4"/>
  <c r="T2316" i="4"/>
  <c r="S2316" i="4"/>
  <c r="R2316" i="4"/>
  <c r="Q2316" i="4"/>
  <c r="P2316" i="4"/>
  <c r="O2316" i="4"/>
  <c r="N2316" i="4"/>
  <c r="M2316" i="4"/>
  <c r="U2315" i="4"/>
  <c r="T2315" i="4"/>
  <c r="S2315" i="4"/>
  <c r="R2315" i="4"/>
  <c r="Q2315" i="4"/>
  <c r="P2315" i="4"/>
  <c r="O2315" i="4"/>
  <c r="N2315" i="4"/>
  <c r="M2315" i="4"/>
  <c r="U2314" i="4"/>
  <c r="T2314" i="4"/>
  <c r="S2314" i="4"/>
  <c r="R2314" i="4"/>
  <c r="Q2314" i="4"/>
  <c r="P2314" i="4"/>
  <c r="O2314" i="4"/>
  <c r="N2314" i="4"/>
  <c r="M2314" i="4"/>
  <c r="U2313" i="4"/>
  <c r="T2313" i="4"/>
  <c r="S2313" i="4"/>
  <c r="R2313" i="4"/>
  <c r="Q2313" i="4"/>
  <c r="P2313" i="4"/>
  <c r="O2313" i="4"/>
  <c r="N2313" i="4"/>
  <c r="M2313" i="4"/>
  <c r="U2312" i="4"/>
  <c r="T2312" i="4"/>
  <c r="S2312" i="4"/>
  <c r="R2312" i="4"/>
  <c r="Q2312" i="4"/>
  <c r="P2312" i="4"/>
  <c r="O2312" i="4"/>
  <c r="N2312" i="4"/>
  <c r="M2312" i="4"/>
  <c r="U2311" i="4"/>
  <c r="T2311" i="4"/>
  <c r="S2311" i="4"/>
  <c r="R2311" i="4"/>
  <c r="Q2311" i="4"/>
  <c r="P2311" i="4"/>
  <c r="O2311" i="4"/>
  <c r="N2311" i="4"/>
  <c r="M2311" i="4"/>
  <c r="U2310" i="4"/>
  <c r="T2310" i="4"/>
  <c r="S2310" i="4"/>
  <c r="R2310" i="4"/>
  <c r="Q2310" i="4"/>
  <c r="P2310" i="4"/>
  <c r="O2310" i="4"/>
  <c r="N2310" i="4"/>
  <c r="M2310" i="4"/>
  <c r="U2309" i="4"/>
  <c r="T2309" i="4"/>
  <c r="S2309" i="4"/>
  <c r="R2309" i="4"/>
  <c r="Q2309" i="4"/>
  <c r="P2309" i="4"/>
  <c r="O2309" i="4"/>
  <c r="N2309" i="4"/>
  <c r="M2309" i="4"/>
  <c r="U2308" i="4"/>
  <c r="T2308" i="4"/>
  <c r="S2308" i="4"/>
  <c r="R2308" i="4"/>
  <c r="Q2308" i="4"/>
  <c r="P2308" i="4"/>
  <c r="O2308" i="4"/>
  <c r="N2308" i="4"/>
  <c r="M2308" i="4"/>
  <c r="U2307" i="4"/>
  <c r="T2307" i="4"/>
  <c r="S2307" i="4"/>
  <c r="R2307" i="4"/>
  <c r="Q2307" i="4"/>
  <c r="P2307" i="4"/>
  <c r="O2307" i="4"/>
  <c r="N2307" i="4"/>
  <c r="M2307" i="4"/>
  <c r="U2306" i="4"/>
  <c r="T2306" i="4"/>
  <c r="S2306" i="4"/>
  <c r="R2306" i="4"/>
  <c r="Q2306" i="4"/>
  <c r="P2306" i="4"/>
  <c r="O2306" i="4"/>
  <c r="N2306" i="4"/>
  <c r="M2306" i="4"/>
  <c r="U2305" i="4"/>
  <c r="T2305" i="4"/>
  <c r="S2305" i="4"/>
  <c r="R2305" i="4"/>
  <c r="Q2305" i="4"/>
  <c r="P2305" i="4"/>
  <c r="O2305" i="4"/>
  <c r="N2305" i="4"/>
  <c r="M2305" i="4"/>
  <c r="U2304" i="4"/>
  <c r="T2304" i="4"/>
  <c r="S2304" i="4"/>
  <c r="R2304" i="4"/>
  <c r="Q2304" i="4"/>
  <c r="P2304" i="4"/>
  <c r="O2304" i="4"/>
  <c r="N2304" i="4"/>
  <c r="M2304" i="4"/>
  <c r="U2303" i="4"/>
  <c r="T2303" i="4"/>
  <c r="S2303" i="4"/>
  <c r="R2303" i="4"/>
  <c r="Q2303" i="4"/>
  <c r="P2303" i="4"/>
  <c r="O2303" i="4"/>
  <c r="N2303" i="4"/>
  <c r="M2303" i="4"/>
  <c r="U2302" i="4"/>
  <c r="T2302" i="4"/>
  <c r="S2302" i="4"/>
  <c r="R2302" i="4"/>
  <c r="Q2302" i="4"/>
  <c r="P2302" i="4"/>
  <c r="O2302" i="4"/>
  <c r="N2302" i="4"/>
  <c r="M2302" i="4"/>
  <c r="U2301" i="4"/>
  <c r="T2301" i="4"/>
  <c r="S2301" i="4"/>
  <c r="R2301" i="4"/>
  <c r="Q2301" i="4"/>
  <c r="P2301" i="4"/>
  <c r="O2301" i="4"/>
  <c r="N2301" i="4"/>
  <c r="M2301" i="4"/>
  <c r="U2300" i="4"/>
  <c r="T2300" i="4"/>
  <c r="S2300" i="4"/>
  <c r="R2300" i="4"/>
  <c r="Q2300" i="4"/>
  <c r="P2300" i="4"/>
  <c r="O2300" i="4"/>
  <c r="N2300" i="4"/>
  <c r="M2300" i="4"/>
  <c r="U2299" i="4"/>
  <c r="T2299" i="4"/>
  <c r="S2299" i="4"/>
  <c r="R2299" i="4"/>
  <c r="Q2299" i="4"/>
  <c r="P2299" i="4"/>
  <c r="O2299" i="4"/>
  <c r="N2299" i="4"/>
  <c r="M2299" i="4"/>
  <c r="U2298" i="4"/>
  <c r="T2298" i="4"/>
  <c r="S2298" i="4"/>
  <c r="R2298" i="4"/>
  <c r="Q2298" i="4"/>
  <c r="P2298" i="4"/>
  <c r="O2298" i="4"/>
  <c r="N2298" i="4"/>
  <c r="M2298" i="4"/>
  <c r="U2297" i="4"/>
  <c r="T2297" i="4"/>
  <c r="S2297" i="4"/>
  <c r="R2297" i="4"/>
  <c r="Q2297" i="4"/>
  <c r="P2297" i="4"/>
  <c r="O2297" i="4"/>
  <c r="N2297" i="4"/>
  <c r="M2297" i="4"/>
  <c r="U2296" i="4"/>
  <c r="T2296" i="4"/>
  <c r="S2296" i="4"/>
  <c r="R2296" i="4"/>
  <c r="Q2296" i="4"/>
  <c r="P2296" i="4"/>
  <c r="O2296" i="4"/>
  <c r="N2296" i="4"/>
  <c r="M2296" i="4"/>
  <c r="U2295" i="4"/>
  <c r="T2295" i="4"/>
  <c r="S2295" i="4"/>
  <c r="R2295" i="4"/>
  <c r="Q2295" i="4"/>
  <c r="P2295" i="4"/>
  <c r="O2295" i="4"/>
  <c r="N2295" i="4"/>
  <c r="M2295" i="4"/>
  <c r="U2294" i="4"/>
  <c r="T2294" i="4"/>
  <c r="S2294" i="4"/>
  <c r="R2294" i="4"/>
  <c r="Q2294" i="4"/>
  <c r="P2294" i="4"/>
  <c r="O2294" i="4"/>
  <c r="N2294" i="4"/>
  <c r="M2294" i="4"/>
  <c r="U2293" i="4"/>
  <c r="T2293" i="4"/>
  <c r="S2293" i="4"/>
  <c r="R2293" i="4"/>
  <c r="Q2293" i="4"/>
  <c r="P2293" i="4"/>
  <c r="O2293" i="4"/>
  <c r="N2293" i="4"/>
  <c r="M2293" i="4"/>
  <c r="U2292" i="4"/>
  <c r="T2292" i="4"/>
  <c r="S2292" i="4"/>
  <c r="R2292" i="4"/>
  <c r="Q2292" i="4"/>
  <c r="P2292" i="4"/>
  <c r="O2292" i="4"/>
  <c r="N2292" i="4"/>
  <c r="M2292" i="4"/>
  <c r="U2291" i="4"/>
  <c r="T2291" i="4"/>
  <c r="S2291" i="4"/>
  <c r="R2291" i="4"/>
  <c r="Q2291" i="4"/>
  <c r="P2291" i="4"/>
  <c r="O2291" i="4"/>
  <c r="N2291" i="4"/>
  <c r="M2291" i="4"/>
  <c r="U2290" i="4"/>
  <c r="T2290" i="4"/>
  <c r="S2290" i="4"/>
  <c r="R2290" i="4"/>
  <c r="Q2290" i="4"/>
  <c r="P2290" i="4"/>
  <c r="O2290" i="4"/>
  <c r="N2290" i="4"/>
  <c r="M2290" i="4"/>
  <c r="U2289" i="4"/>
  <c r="T2289" i="4"/>
  <c r="S2289" i="4"/>
  <c r="R2289" i="4"/>
  <c r="Q2289" i="4"/>
  <c r="P2289" i="4"/>
  <c r="O2289" i="4"/>
  <c r="N2289" i="4"/>
  <c r="M2289" i="4"/>
  <c r="U2288" i="4"/>
  <c r="T2288" i="4"/>
  <c r="S2288" i="4"/>
  <c r="R2288" i="4"/>
  <c r="Q2288" i="4"/>
  <c r="P2288" i="4"/>
  <c r="O2288" i="4"/>
  <c r="N2288" i="4"/>
  <c r="M2288" i="4"/>
  <c r="U2287" i="4"/>
  <c r="T2287" i="4"/>
  <c r="S2287" i="4"/>
  <c r="R2287" i="4"/>
  <c r="Q2287" i="4"/>
  <c r="P2287" i="4"/>
  <c r="O2287" i="4"/>
  <c r="N2287" i="4"/>
  <c r="M2287" i="4"/>
  <c r="U2286" i="4"/>
  <c r="T2286" i="4"/>
  <c r="S2286" i="4"/>
  <c r="R2286" i="4"/>
  <c r="Q2286" i="4"/>
  <c r="P2286" i="4"/>
  <c r="O2286" i="4"/>
  <c r="N2286" i="4"/>
  <c r="M2286" i="4"/>
  <c r="U2285" i="4"/>
  <c r="T2285" i="4"/>
  <c r="S2285" i="4"/>
  <c r="R2285" i="4"/>
  <c r="Q2285" i="4"/>
  <c r="P2285" i="4"/>
  <c r="O2285" i="4"/>
  <c r="N2285" i="4"/>
  <c r="M2285" i="4"/>
  <c r="U2284" i="4"/>
  <c r="T2284" i="4"/>
  <c r="S2284" i="4"/>
  <c r="R2284" i="4"/>
  <c r="Q2284" i="4"/>
  <c r="P2284" i="4"/>
  <c r="O2284" i="4"/>
  <c r="N2284" i="4"/>
  <c r="M2284" i="4"/>
  <c r="U2283" i="4"/>
  <c r="T2283" i="4"/>
  <c r="S2283" i="4"/>
  <c r="R2283" i="4"/>
  <c r="Q2283" i="4"/>
  <c r="P2283" i="4"/>
  <c r="O2283" i="4"/>
  <c r="N2283" i="4"/>
  <c r="M2283" i="4"/>
  <c r="U2282" i="4"/>
  <c r="T2282" i="4"/>
  <c r="S2282" i="4"/>
  <c r="R2282" i="4"/>
  <c r="Q2282" i="4"/>
  <c r="P2282" i="4"/>
  <c r="O2282" i="4"/>
  <c r="N2282" i="4"/>
  <c r="M2282" i="4"/>
  <c r="U2281" i="4"/>
  <c r="T2281" i="4"/>
  <c r="S2281" i="4"/>
  <c r="R2281" i="4"/>
  <c r="Q2281" i="4"/>
  <c r="P2281" i="4"/>
  <c r="O2281" i="4"/>
  <c r="N2281" i="4"/>
  <c r="M2281" i="4"/>
  <c r="U2280" i="4"/>
  <c r="T2280" i="4"/>
  <c r="S2280" i="4"/>
  <c r="R2280" i="4"/>
  <c r="Q2280" i="4"/>
  <c r="P2280" i="4"/>
  <c r="O2280" i="4"/>
  <c r="N2280" i="4"/>
  <c r="M2280" i="4"/>
  <c r="U2279" i="4"/>
  <c r="T2279" i="4"/>
  <c r="S2279" i="4"/>
  <c r="R2279" i="4"/>
  <c r="Q2279" i="4"/>
  <c r="P2279" i="4"/>
  <c r="O2279" i="4"/>
  <c r="N2279" i="4"/>
  <c r="M2279" i="4"/>
  <c r="U2278" i="4"/>
  <c r="T2278" i="4"/>
  <c r="S2278" i="4"/>
  <c r="R2278" i="4"/>
  <c r="Q2278" i="4"/>
  <c r="P2278" i="4"/>
  <c r="O2278" i="4"/>
  <c r="N2278" i="4"/>
  <c r="M2278" i="4"/>
  <c r="U2277" i="4"/>
  <c r="T2277" i="4"/>
  <c r="S2277" i="4"/>
  <c r="R2277" i="4"/>
  <c r="Q2277" i="4"/>
  <c r="P2277" i="4"/>
  <c r="O2277" i="4"/>
  <c r="N2277" i="4"/>
  <c r="M2277" i="4"/>
  <c r="U2276" i="4"/>
  <c r="T2276" i="4"/>
  <c r="S2276" i="4"/>
  <c r="R2276" i="4"/>
  <c r="Q2276" i="4"/>
  <c r="P2276" i="4"/>
  <c r="O2276" i="4"/>
  <c r="N2276" i="4"/>
  <c r="M2276" i="4"/>
  <c r="U2275" i="4"/>
  <c r="T2275" i="4"/>
  <c r="S2275" i="4"/>
  <c r="R2275" i="4"/>
  <c r="Q2275" i="4"/>
  <c r="P2275" i="4"/>
  <c r="O2275" i="4"/>
  <c r="N2275" i="4"/>
  <c r="M2275" i="4"/>
  <c r="U2274" i="4"/>
  <c r="T2274" i="4"/>
  <c r="S2274" i="4"/>
  <c r="R2274" i="4"/>
  <c r="Q2274" i="4"/>
  <c r="P2274" i="4"/>
  <c r="O2274" i="4"/>
  <c r="N2274" i="4"/>
  <c r="M2274" i="4"/>
  <c r="U2273" i="4"/>
  <c r="T2273" i="4"/>
  <c r="S2273" i="4"/>
  <c r="R2273" i="4"/>
  <c r="Q2273" i="4"/>
  <c r="P2273" i="4"/>
  <c r="O2273" i="4"/>
  <c r="N2273" i="4"/>
  <c r="M2273" i="4"/>
  <c r="U2272" i="4"/>
  <c r="T2272" i="4"/>
  <c r="S2272" i="4"/>
  <c r="R2272" i="4"/>
  <c r="Q2272" i="4"/>
  <c r="P2272" i="4"/>
  <c r="O2272" i="4"/>
  <c r="N2272" i="4"/>
  <c r="M2272" i="4"/>
  <c r="U2271" i="4"/>
  <c r="T2271" i="4"/>
  <c r="S2271" i="4"/>
  <c r="R2271" i="4"/>
  <c r="Q2271" i="4"/>
  <c r="P2271" i="4"/>
  <c r="O2271" i="4"/>
  <c r="N2271" i="4"/>
  <c r="M2271" i="4"/>
  <c r="U2270" i="4"/>
  <c r="T2270" i="4"/>
  <c r="S2270" i="4"/>
  <c r="R2270" i="4"/>
  <c r="Q2270" i="4"/>
  <c r="P2270" i="4"/>
  <c r="O2270" i="4"/>
  <c r="N2270" i="4"/>
  <c r="M2270" i="4"/>
  <c r="U2269" i="4"/>
  <c r="T2269" i="4"/>
  <c r="S2269" i="4"/>
  <c r="R2269" i="4"/>
  <c r="Q2269" i="4"/>
  <c r="P2269" i="4"/>
  <c r="O2269" i="4"/>
  <c r="N2269" i="4"/>
  <c r="M2269" i="4"/>
  <c r="U2268" i="4"/>
  <c r="T2268" i="4"/>
  <c r="S2268" i="4"/>
  <c r="R2268" i="4"/>
  <c r="Q2268" i="4"/>
  <c r="P2268" i="4"/>
  <c r="O2268" i="4"/>
  <c r="N2268" i="4"/>
  <c r="M2268" i="4"/>
  <c r="U2267" i="4"/>
  <c r="T2267" i="4"/>
  <c r="S2267" i="4"/>
  <c r="R2267" i="4"/>
  <c r="Q2267" i="4"/>
  <c r="P2267" i="4"/>
  <c r="O2267" i="4"/>
  <c r="N2267" i="4"/>
  <c r="M2267" i="4"/>
  <c r="U2266" i="4"/>
  <c r="T2266" i="4"/>
  <c r="S2266" i="4"/>
  <c r="R2266" i="4"/>
  <c r="Q2266" i="4"/>
  <c r="P2266" i="4"/>
  <c r="O2266" i="4"/>
  <c r="N2266" i="4"/>
  <c r="M2266" i="4"/>
  <c r="U2265" i="4"/>
  <c r="T2265" i="4"/>
  <c r="S2265" i="4"/>
  <c r="R2265" i="4"/>
  <c r="Q2265" i="4"/>
  <c r="P2265" i="4"/>
  <c r="O2265" i="4"/>
  <c r="N2265" i="4"/>
  <c r="M2265" i="4"/>
  <c r="U2264" i="4"/>
  <c r="T2264" i="4"/>
  <c r="S2264" i="4"/>
  <c r="R2264" i="4"/>
  <c r="Q2264" i="4"/>
  <c r="P2264" i="4"/>
  <c r="O2264" i="4"/>
  <c r="N2264" i="4"/>
  <c r="M2264" i="4"/>
  <c r="U2263" i="4"/>
  <c r="T2263" i="4"/>
  <c r="S2263" i="4"/>
  <c r="R2263" i="4"/>
  <c r="Q2263" i="4"/>
  <c r="P2263" i="4"/>
  <c r="O2263" i="4"/>
  <c r="N2263" i="4"/>
  <c r="M2263" i="4"/>
  <c r="U2262" i="4"/>
  <c r="T2262" i="4"/>
  <c r="S2262" i="4"/>
  <c r="R2262" i="4"/>
  <c r="Q2262" i="4"/>
  <c r="P2262" i="4"/>
  <c r="O2262" i="4"/>
  <c r="N2262" i="4"/>
  <c r="M2262" i="4"/>
  <c r="U2261" i="4"/>
  <c r="T2261" i="4"/>
  <c r="S2261" i="4"/>
  <c r="R2261" i="4"/>
  <c r="Q2261" i="4"/>
  <c r="P2261" i="4"/>
  <c r="O2261" i="4"/>
  <c r="N2261" i="4"/>
  <c r="M2261" i="4"/>
  <c r="U2260" i="4"/>
  <c r="T2260" i="4"/>
  <c r="S2260" i="4"/>
  <c r="R2260" i="4"/>
  <c r="Q2260" i="4"/>
  <c r="P2260" i="4"/>
  <c r="O2260" i="4"/>
  <c r="N2260" i="4"/>
  <c r="M2260" i="4"/>
  <c r="U2259" i="4"/>
  <c r="T2259" i="4"/>
  <c r="S2259" i="4"/>
  <c r="R2259" i="4"/>
  <c r="Q2259" i="4"/>
  <c r="P2259" i="4"/>
  <c r="O2259" i="4"/>
  <c r="N2259" i="4"/>
  <c r="M2259" i="4"/>
  <c r="U2258" i="4"/>
  <c r="T2258" i="4"/>
  <c r="S2258" i="4"/>
  <c r="R2258" i="4"/>
  <c r="Q2258" i="4"/>
  <c r="P2258" i="4"/>
  <c r="O2258" i="4"/>
  <c r="N2258" i="4"/>
  <c r="M2258" i="4"/>
  <c r="U2257" i="4"/>
  <c r="T2257" i="4"/>
  <c r="S2257" i="4"/>
  <c r="R2257" i="4"/>
  <c r="Q2257" i="4"/>
  <c r="P2257" i="4"/>
  <c r="O2257" i="4"/>
  <c r="N2257" i="4"/>
  <c r="M2257" i="4"/>
  <c r="U2256" i="4"/>
  <c r="T2256" i="4"/>
  <c r="S2256" i="4"/>
  <c r="R2256" i="4"/>
  <c r="Q2256" i="4"/>
  <c r="P2256" i="4"/>
  <c r="O2256" i="4"/>
  <c r="N2256" i="4"/>
  <c r="M2256" i="4"/>
  <c r="U2255" i="4"/>
  <c r="T2255" i="4"/>
  <c r="S2255" i="4"/>
  <c r="R2255" i="4"/>
  <c r="Q2255" i="4"/>
  <c r="P2255" i="4"/>
  <c r="O2255" i="4"/>
  <c r="N2255" i="4"/>
  <c r="M2255" i="4"/>
  <c r="U2254" i="4"/>
  <c r="T2254" i="4"/>
  <c r="S2254" i="4"/>
  <c r="R2254" i="4"/>
  <c r="Q2254" i="4"/>
  <c r="P2254" i="4"/>
  <c r="O2254" i="4"/>
  <c r="N2254" i="4"/>
  <c r="M2254" i="4"/>
  <c r="U2253" i="4"/>
  <c r="T2253" i="4"/>
  <c r="S2253" i="4"/>
  <c r="R2253" i="4"/>
  <c r="Q2253" i="4"/>
  <c r="P2253" i="4"/>
  <c r="O2253" i="4"/>
  <c r="N2253" i="4"/>
  <c r="M2253" i="4"/>
  <c r="U2252" i="4"/>
  <c r="T2252" i="4"/>
  <c r="S2252" i="4"/>
  <c r="R2252" i="4"/>
  <c r="Q2252" i="4"/>
  <c r="P2252" i="4"/>
  <c r="O2252" i="4"/>
  <c r="N2252" i="4"/>
  <c r="M2252" i="4"/>
  <c r="U2251" i="4"/>
  <c r="T2251" i="4"/>
  <c r="S2251" i="4"/>
  <c r="R2251" i="4"/>
  <c r="Q2251" i="4"/>
  <c r="P2251" i="4"/>
  <c r="O2251" i="4"/>
  <c r="N2251" i="4"/>
  <c r="M2251" i="4"/>
  <c r="U2250" i="4"/>
  <c r="T2250" i="4"/>
  <c r="S2250" i="4"/>
  <c r="R2250" i="4"/>
  <c r="Q2250" i="4"/>
  <c r="P2250" i="4"/>
  <c r="O2250" i="4"/>
  <c r="N2250" i="4"/>
  <c r="M2250" i="4"/>
  <c r="U2249" i="4"/>
  <c r="T2249" i="4"/>
  <c r="S2249" i="4"/>
  <c r="R2249" i="4"/>
  <c r="Q2249" i="4"/>
  <c r="P2249" i="4"/>
  <c r="O2249" i="4"/>
  <c r="N2249" i="4"/>
  <c r="M2249" i="4"/>
  <c r="U2248" i="4"/>
  <c r="T2248" i="4"/>
  <c r="S2248" i="4"/>
  <c r="R2248" i="4"/>
  <c r="Q2248" i="4"/>
  <c r="P2248" i="4"/>
  <c r="O2248" i="4"/>
  <c r="N2248" i="4"/>
  <c r="M2248" i="4"/>
  <c r="U2247" i="4"/>
  <c r="T2247" i="4"/>
  <c r="S2247" i="4"/>
  <c r="R2247" i="4"/>
  <c r="Q2247" i="4"/>
  <c r="P2247" i="4"/>
  <c r="O2247" i="4"/>
  <c r="N2247" i="4"/>
  <c r="M2247" i="4"/>
  <c r="U2246" i="4"/>
  <c r="T2246" i="4"/>
  <c r="S2246" i="4"/>
  <c r="R2246" i="4"/>
  <c r="Q2246" i="4"/>
  <c r="P2246" i="4"/>
  <c r="O2246" i="4"/>
  <c r="N2246" i="4"/>
  <c r="M2246" i="4"/>
  <c r="U2245" i="4"/>
  <c r="T2245" i="4"/>
  <c r="S2245" i="4"/>
  <c r="R2245" i="4"/>
  <c r="Q2245" i="4"/>
  <c r="P2245" i="4"/>
  <c r="O2245" i="4"/>
  <c r="N2245" i="4"/>
  <c r="M2245" i="4"/>
  <c r="U2244" i="4"/>
  <c r="T2244" i="4"/>
  <c r="S2244" i="4"/>
  <c r="R2244" i="4"/>
  <c r="Q2244" i="4"/>
  <c r="P2244" i="4"/>
  <c r="O2244" i="4"/>
  <c r="N2244" i="4"/>
  <c r="M2244" i="4"/>
  <c r="U2243" i="4"/>
  <c r="T2243" i="4"/>
  <c r="S2243" i="4"/>
  <c r="R2243" i="4"/>
  <c r="Q2243" i="4"/>
  <c r="P2243" i="4"/>
  <c r="O2243" i="4"/>
  <c r="N2243" i="4"/>
  <c r="M2243" i="4"/>
  <c r="U2242" i="4"/>
  <c r="T2242" i="4"/>
  <c r="S2242" i="4"/>
  <c r="R2242" i="4"/>
  <c r="Q2242" i="4"/>
  <c r="P2242" i="4"/>
  <c r="O2242" i="4"/>
  <c r="N2242" i="4"/>
  <c r="M2242" i="4"/>
  <c r="U2241" i="4"/>
  <c r="T2241" i="4"/>
  <c r="S2241" i="4"/>
  <c r="R2241" i="4"/>
  <c r="Q2241" i="4"/>
  <c r="P2241" i="4"/>
  <c r="O2241" i="4"/>
  <c r="N2241" i="4"/>
  <c r="M2241" i="4"/>
  <c r="U2240" i="4"/>
  <c r="T2240" i="4"/>
  <c r="S2240" i="4"/>
  <c r="R2240" i="4"/>
  <c r="Q2240" i="4"/>
  <c r="P2240" i="4"/>
  <c r="O2240" i="4"/>
  <c r="N2240" i="4"/>
  <c r="M2240" i="4"/>
  <c r="U2239" i="4"/>
  <c r="T2239" i="4"/>
  <c r="S2239" i="4"/>
  <c r="R2239" i="4"/>
  <c r="Q2239" i="4"/>
  <c r="P2239" i="4"/>
  <c r="O2239" i="4"/>
  <c r="N2239" i="4"/>
  <c r="M2239" i="4"/>
  <c r="U2238" i="4"/>
  <c r="T2238" i="4"/>
  <c r="S2238" i="4"/>
  <c r="R2238" i="4"/>
  <c r="Q2238" i="4"/>
  <c r="P2238" i="4"/>
  <c r="O2238" i="4"/>
  <c r="N2238" i="4"/>
  <c r="M2238" i="4"/>
  <c r="U2237" i="4"/>
  <c r="T2237" i="4"/>
  <c r="S2237" i="4"/>
  <c r="R2237" i="4"/>
  <c r="Q2237" i="4"/>
  <c r="P2237" i="4"/>
  <c r="O2237" i="4"/>
  <c r="N2237" i="4"/>
  <c r="M2237" i="4"/>
  <c r="U2236" i="4"/>
  <c r="T2236" i="4"/>
  <c r="S2236" i="4"/>
  <c r="R2236" i="4"/>
  <c r="Q2236" i="4"/>
  <c r="P2236" i="4"/>
  <c r="O2236" i="4"/>
  <c r="N2236" i="4"/>
  <c r="M2236" i="4"/>
  <c r="U2235" i="4"/>
  <c r="T2235" i="4"/>
  <c r="S2235" i="4"/>
  <c r="R2235" i="4"/>
  <c r="Q2235" i="4"/>
  <c r="P2235" i="4"/>
  <c r="O2235" i="4"/>
  <c r="N2235" i="4"/>
  <c r="M2235" i="4"/>
  <c r="U2234" i="4"/>
  <c r="T2234" i="4"/>
  <c r="S2234" i="4"/>
  <c r="R2234" i="4"/>
  <c r="Q2234" i="4"/>
  <c r="P2234" i="4"/>
  <c r="O2234" i="4"/>
  <c r="N2234" i="4"/>
  <c r="M2234" i="4"/>
  <c r="U2233" i="4"/>
  <c r="T2233" i="4"/>
  <c r="S2233" i="4"/>
  <c r="R2233" i="4"/>
  <c r="Q2233" i="4"/>
  <c r="P2233" i="4"/>
  <c r="O2233" i="4"/>
  <c r="N2233" i="4"/>
  <c r="M2233" i="4"/>
  <c r="U2232" i="4"/>
  <c r="T2232" i="4"/>
  <c r="S2232" i="4"/>
  <c r="R2232" i="4"/>
  <c r="Q2232" i="4"/>
  <c r="P2232" i="4"/>
  <c r="O2232" i="4"/>
  <c r="N2232" i="4"/>
  <c r="M2232" i="4"/>
  <c r="U2231" i="4"/>
  <c r="T2231" i="4"/>
  <c r="S2231" i="4"/>
  <c r="R2231" i="4"/>
  <c r="Q2231" i="4"/>
  <c r="P2231" i="4"/>
  <c r="O2231" i="4"/>
  <c r="N2231" i="4"/>
  <c r="M2231" i="4"/>
  <c r="U2230" i="4"/>
  <c r="T2230" i="4"/>
  <c r="S2230" i="4"/>
  <c r="R2230" i="4"/>
  <c r="Q2230" i="4"/>
  <c r="P2230" i="4"/>
  <c r="O2230" i="4"/>
  <c r="N2230" i="4"/>
  <c r="M2230" i="4"/>
  <c r="U2229" i="4"/>
  <c r="T2229" i="4"/>
  <c r="S2229" i="4"/>
  <c r="R2229" i="4"/>
  <c r="Q2229" i="4"/>
  <c r="P2229" i="4"/>
  <c r="O2229" i="4"/>
  <c r="N2229" i="4"/>
  <c r="M2229" i="4"/>
  <c r="U2228" i="4"/>
  <c r="T2228" i="4"/>
  <c r="S2228" i="4"/>
  <c r="R2228" i="4"/>
  <c r="Q2228" i="4"/>
  <c r="P2228" i="4"/>
  <c r="O2228" i="4"/>
  <c r="N2228" i="4"/>
  <c r="M2228" i="4"/>
  <c r="U2227" i="4"/>
  <c r="T2227" i="4"/>
  <c r="S2227" i="4"/>
  <c r="R2227" i="4"/>
  <c r="Q2227" i="4"/>
  <c r="P2227" i="4"/>
  <c r="O2227" i="4"/>
  <c r="N2227" i="4"/>
  <c r="M2227" i="4"/>
  <c r="U2226" i="4"/>
  <c r="T2226" i="4"/>
  <c r="S2226" i="4"/>
  <c r="R2226" i="4"/>
  <c r="Q2226" i="4"/>
  <c r="P2226" i="4"/>
  <c r="O2226" i="4"/>
  <c r="N2226" i="4"/>
  <c r="M2226" i="4"/>
  <c r="U2225" i="4"/>
  <c r="T2225" i="4"/>
  <c r="S2225" i="4"/>
  <c r="R2225" i="4"/>
  <c r="Q2225" i="4"/>
  <c r="P2225" i="4"/>
  <c r="O2225" i="4"/>
  <c r="N2225" i="4"/>
  <c r="M2225" i="4"/>
  <c r="U2224" i="4"/>
  <c r="T2224" i="4"/>
  <c r="S2224" i="4"/>
  <c r="R2224" i="4"/>
  <c r="Q2224" i="4"/>
  <c r="P2224" i="4"/>
  <c r="O2224" i="4"/>
  <c r="N2224" i="4"/>
  <c r="M2224" i="4"/>
  <c r="U2223" i="4"/>
  <c r="T2223" i="4"/>
  <c r="S2223" i="4"/>
  <c r="R2223" i="4"/>
  <c r="Q2223" i="4"/>
  <c r="P2223" i="4"/>
  <c r="O2223" i="4"/>
  <c r="N2223" i="4"/>
  <c r="M2223" i="4"/>
  <c r="U2222" i="4"/>
  <c r="T2222" i="4"/>
  <c r="S2222" i="4"/>
  <c r="R2222" i="4"/>
  <c r="Q2222" i="4"/>
  <c r="P2222" i="4"/>
  <c r="O2222" i="4"/>
  <c r="N2222" i="4"/>
  <c r="M2222" i="4"/>
  <c r="U2221" i="4"/>
  <c r="T2221" i="4"/>
  <c r="S2221" i="4"/>
  <c r="R2221" i="4"/>
  <c r="Q2221" i="4"/>
  <c r="P2221" i="4"/>
  <c r="O2221" i="4"/>
  <c r="N2221" i="4"/>
  <c r="M2221" i="4"/>
  <c r="U2220" i="4"/>
  <c r="T2220" i="4"/>
  <c r="S2220" i="4"/>
  <c r="R2220" i="4"/>
  <c r="Q2220" i="4"/>
  <c r="P2220" i="4"/>
  <c r="O2220" i="4"/>
  <c r="N2220" i="4"/>
  <c r="M2220" i="4"/>
  <c r="U2219" i="4"/>
  <c r="T2219" i="4"/>
  <c r="S2219" i="4"/>
  <c r="R2219" i="4"/>
  <c r="Q2219" i="4"/>
  <c r="P2219" i="4"/>
  <c r="O2219" i="4"/>
  <c r="N2219" i="4"/>
  <c r="M2219" i="4"/>
  <c r="U2218" i="4"/>
  <c r="T2218" i="4"/>
  <c r="S2218" i="4"/>
  <c r="R2218" i="4"/>
  <c r="Q2218" i="4"/>
  <c r="P2218" i="4"/>
  <c r="O2218" i="4"/>
  <c r="N2218" i="4"/>
  <c r="M2218" i="4"/>
  <c r="U2217" i="4"/>
  <c r="T2217" i="4"/>
  <c r="S2217" i="4"/>
  <c r="R2217" i="4"/>
  <c r="Q2217" i="4"/>
  <c r="P2217" i="4"/>
  <c r="O2217" i="4"/>
  <c r="N2217" i="4"/>
  <c r="M2217" i="4"/>
  <c r="U2216" i="4"/>
  <c r="T2216" i="4"/>
  <c r="S2216" i="4"/>
  <c r="R2216" i="4"/>
  <c r="Q2216" i="4"/>
  <c r="P2216" i="4"/>
  <c r="O2216" i="4"/>
  <c r="N2216" i="4"/>
  <c r="M2216" i="4"/>
  <c r="U2215" i="4"/>
  <c r="T2215" i="4"/>
  <c r="S2215" i="4"/>
  <c r="R2215" i="4"/>
  <c r="Q2215" i="4"/>
  <c r="P2215" i="4"/>
  <c r="O2215" i="4"/>
  <c r="N2215" i="4"/>
  <c r="M2215" i="4"/>
  <c r="U2214" i="4"/>
  <c r="T2214" i="4"/>
  <c r="S2214" i="4"/>
  <c r="R2214" i="4"/>
  <c r="Q2214" i="4"/>
  <c r="P2214" i="4"/>
  <c r="O2214" i="4"/>
  <c r="N2214" i="4"/>
  <c r="M2214" i="4"/>
  <c r="U2213" i="4"/>
  <c r="T2213" i="4"/>
  <c r="S2213" i="4"/>
  <c r="R2213" i="4"/>
  <c r="Q2213" i="4"/>
  <c r="P2213" i="4"/>
  <c r="O2213" i="4"/>
  <c r="N2213" i="4"/>
  <c r="M2213" i="4"/>
  <c r="U2212" i="4"/>
  <c r="T2212" i="4"/>
  <c r="S2212" i="4"/>
  <c r="R2212" i="4"/>
  <c r="Q2212" i="4"/>
  <c r="P2212" i="4"/>
  <c r="O2212" i="4"/>
  <c r="N2212" i="4"/>
  <c r="M2212" i="4"/>
  <c r="U2211" i="4"/>
  <c r="T2211" i="4"/>
  <c r="S2211" i="4"/>
  <c r="R2211" i="4"/>
  <c r="Q2211" i="4"/>
  <c r="P2211" i="4"/>
  <c r="O2211" i="4"/>
  <c r="N2211" i="4"/>
  <c r="M2211" i="4"/>
  <c r="U2210" i="4"/>
  <c r="T2210" i="4"/>
  <c r="S2210" i="4"/>
  <c r="R2210" i="4"/>
  <c r="Q2210" i="4"/>
  <c r="P2210" i="4"/>
  <c r="O2210" i="4"/>
  <c r="N2210" i="4"/>
  <c r="M2210" i="4"/>
  <c r="U2209" i="4"/>
  <c r="T2209" i="4"/>
  <c r="S2209" i="4"/>
  <c r="R2209" i="4"/>
  <c r="Q2209" i="4"/>
  <c r="P2209" i="4"/>
  <c r="O2209" i="4"/>
  <c r="N2209" i="4"/>
  <c r="M2209" i="4"/>
  <c r="U2208" i="4"/>
  <c r="T2208" i="4"/>
  <c r="S2208" i="4"/>
  <c r="R2208" i="4"/>
  <c r="Q2208" i="4"/>
  <c r="P2208" i="4"/>
  <c r="O2208" i="4"/>
  <c r="N2208" i="4"/>
  <c r="M2208" i="4"/>
  <c r="U2207" i="4"/>
  <c r="T2207" i="4"/>
  <c r="S2207" i="4"/>
  <c r="R2207" i="4"/>
  <c r="Q2207" i="4"/>
  <c r="P2207" i="4"/>
  <c r="O2207" i="4"/>
  <c r="N2207" i="4"/>
  <c r="M2207" i="4"/>
  <c r="U2206" i="4"/>
  <c r="T2206" i="4"/>
  <c r="S2206" i="4"/>
  <c r="R2206" i="4"/>
  <c r="Q2206" i="4"/>
  <c r="P2206" i="4"/>
  <c r="O2206" i="4"/>
  <c r="N2206" i="4"/>
  <c r="M2206" i="4"/>
  <c r="U2205" i="4"/>
  <c r="T2205" i="4"/>
  <c r="S2205" i="4"/>
  <c r="R2205" i="4"/>
  <c r="Q2205" i="4"/>
  <c r="P2205" i="4"/>
  <c r="O2205" i="4"/>
  <c r="N2205" i="4"/>
  <c r="M2205" i="4"/>
  <c r="U2204" i="4"/>
  <c r="T2204" i="4"/>
  <c r="S2204" i="4"/>
  <c r="R2204" i="4"/>
  <c r="Q2204" i="4"/>
  <c r="P2204" i="4"/>
  <c r="O2204" i="4"/>
  <c r="N2204" i="4"/>
  <c r="M2204" i="4"/>
  <c r="U2203" i="4"/>
  <c r="T2203" i="4"/>
  <c r="S2203" i="4"/>
  <c r="R2203" i="4"/>
  <c r="Q2203" i="4"/>
  <c r="P2203" i="4"/>
  <c r="O2203" i="4"/>
  <c r="N2203" i="4"/>
  <c r="M2203" i="4"/>
  <c r="U2202" i="4"/>
  <c r="T2202" i="4"/>
  <c r="S2202" i="4"/>
  <c r="R2202" i="4"/>
  <c r="Q2202" i="4"/>
  <c r="P2202" i="4"/>
  <c r="O2202" i="4"/>
  <c r="N2202" i="4"/>
  <c r="M2202" i="4"/>
  <c r="U2201" i="4"/>
  <c r="T2201" i="4"/>
  <c r="S2201" i="4"/>
  <c r="R2201" i="4"/>
  <c r="Q2201" i="4"/>
  <c r="P2201" i="4"/>
  <c r="O2201" i="4"/>
  <c r="N2201" i="4"/>
  <c r="M2201" i="4"/>
  <c r="U2200" i="4"/>
  <c r="T2200" i="4"/>
  <c r="S2200" i="4"/>
  <c r="R2200" i="4"/>
  <c r="Q2200" i="4"/>
  <c r="P2200" i="4"/>
  <c r="O2200" i="4"/>
  <c r="N2200" i="4"/>
  <c r="M2200" i="4"/>
  <c r="U2199" i="4"/>
  <c r="T2199" i="4"/>
  <c r="S2199" i="4"/>
  <c r="R2199" i="4"/>
  <c r="Q2199" i="4"/>
  <c r="P2199" i="4"/>
  <c r="O2199" i="4"/>
  <c r="N2199" i="4"/>
  <c r="M2199" i="4"/>
  <c r="U2198" i="4"/>
  <c r="T2198" i="4"/>
  <c r="S2198" i="4"/>
  <c r="R2198" i="4"/>
  <c r="Q2198" i="4"/>
  <c r="P2198" i="4"/>
  <c r="O2198" i="4"/>
  <c r="N2198" i="4"/>
  <c r="M2198" i="4"/>
  <c r="U2197" i="4"/>
  <c r="T2197" i="4"/>
  <c r="S2197" i="4"/>
  <c r="R2197" i="4"/>
  <c r="Q2197" i="4"/>
  <c r="P2197" i="4"/>
  <c r="O2197" i="4"/>
  <c r="N2197" i="4"/>
  <c r="M2197" i="4"/>
  <c r="U2196" i="4"/>
  <c r="T2196" i="4"/>
  <c r="S2196" i="4"/>
  <c r="R2196" i="4"/>
  <c r="Q2196" i="4"/>
  <c r="P2196" i="4"/>
  <c r="O2196" i="4"/>
  <c r="N2196" i="4"/>
  <c r="M2196" i="4"/>
  <c r="U2195" i="4"/>
  <c r="T2195" i="4"/>
  <c r="S2195" i="4"/>
  <c r="R2195" i="4"/>
  <c r="Q2195" i="4"/>
  <c r="P2195" i="4"/>
  <c r="O2195" i="4"/>
  <c r="N2195" i="4"/>
  <c r="M2195" i="4"/>
  <c r="U2194" i="4"/>
  <c r="T2194" i="4"/>
  <c r="S2194" i="4"/>
  <c r="R2194" i="4"/>
  <c r="Q2194" i="4"/>
  <c r="P2194" i="4"/>
  <c r="O2194" i="4"/>
  <c r="N2194" i="4"/>
  <c r="M2194" i="4"/>
  <c r="U2193" i="4"/>
  <c r="T2193" i="4"/>
  <c r="S2193" i="4"/>
  <c r="R2193" i="4"/>
  <c r="Q2193" i="4"/>
  <c r="P2193" i="4"/>
  <c r="O2193" i="4"/>
  <c r="N2193" i="4"/>
  <c r="M2193" i="4"/>
  <c r="U2192" i="4"/>
  <c r="T2192" i="4"/>
  <c r="S2192" i="4"/>
  <c r="R2192" i="4"/>
  <c r="Q2192" i="4"/>
  <c r="P2192" i="4"/>
  <c r="O2192" i="4"/>
  <c r="N2192" i="4"/>
  <c r="M2192" i="4"/>
  <c r="U2191" i="4"/>
  <c r="T2191" i="4"/>
  <c r="S2191" i="4"/>
  <c r="R2191" i="4"/>
  <c r="Q2191" i="4"/>
  <c r="P2191" i="4"/>
  <c r="O2191" i="4"/>
  <c r="N2191" i="4"/>
  <c r="M2191" i="4"/>
  <c r="U2190" i="4"/>
  <c r="T2190" i="4"/>
  <c r="S2190" i="4"/>
  <c r="R2190" i="4"/>
  <c r="Q2190" i="4"/>
  <c r="P2190" i="4"/>
  <c r="O2190" i="4"/>
  <c r="N2190" i="4"/>
  <c r="M2190" i="4"/>
  <c r="U2189" i="4"/>
  <c r="T2189" i="4"/>
  <c r="S2189" i="4"/>
  <c r="R2189" i="4"/>
  <c r="Q2189" i="4"/>
  <c r="P2189" i="4"/>
  <c r="O2189" i="4"/>
  <c r="N2189" i="4"/>
  <c r="M2189" i="4"/>
  <c r="U2188" i="4"/>
  <c r="T2188" i="4"/>
  <c r="S2188" i="4"/>
  <c r="R2188" i="4"/>
  <c r="Q2188" i="4"/>
  <c r="P2188" i="4"/>
  <c r="O2188" i="4"/>
  <c r="N2188" i="4"/>
  <c r="M2188" i="4"/>
  <c r="U2187" i="4"/>
  <c r="T2187" i="4"/>
  <c r="S2187" i="4"/>
  <c r="R2187" i="4"/>
  <c r="Q2187" i="4"/>
  <c r="P2187" i="4"/>
  <c r="O2187" i="4"/>
  <c r="N2187" i="4"/>
  <c r="M2187" i="4"/>
  <c r="U2186" i="4"/>
  <c r="T2186" i="4"/>
  <c r="S2186" i="4"/>
  <c r="R2186" i="4"/>
  <c r="Q2186" i="4"/>
  <c r="P2186" i="4"/>
  <c r="O2186" i="4"/>
  <c r="N2186" i="4"/>
  <c r="M2186" i="4"/>
  <c r="U2185" i="4"/>
  <c r="T2185" i="4"/>
  <c r="S2185" i="4"/>
  <c r="R2185" i="4"/>
  <c r="Q2185" i="4"/>
  <c r="P2185" i="4"/>
  <c r="O2185" i="4"/>
  <c r="N2185" i="4"/>
  <c r="M2185" i="4"/>
  <c r="U2184" i="4"/>
  <c r="T2184" i="4"/>
  <c r="S2184" i="4"/>
  <c r="R2184" i="4"/>
  <c r="Q2184" i="4"/>
  <c r="P2184" i="4"/>
  <c r="O2184" i="4"/>
  <c r="N2184" i="4"/>
  <c r="M2184" i="4"/>
  <c r="U2183" i="4"/>
  <c r="T2183" i="4"/>
  <c r="S2183" i="4"/>
  <c r="R2183" i="4"/>
  <c r="Q2183" i="4"/>
  <c r="P2183" i="4"/>
  <c r="O2183" i="4"/>
  <c r="N2183" i="4"/>
  <c r="M2183" i="4"/>
  <c r="U2182" i="4"/>
  <c r="T2182" i="4"/>
  <c r="S2182" i="4"/>
  <c r="R2182" i="4"/>
  <c r="Q2182" i="4"/>
  <c r="P2182" i="4"/>
  <c r="O2182" i="4"/>
  <c r="N2182" i="4"/>
  <c r="M2182" i="4"/>
  <c r="U2181" i="4"/>
  <c r="T2181" i="4"/>
  <c r="S2181" i="4"/>
  <c r="R2181" i="4"/>
  <c r="Q2181" i="4"/>
  <c r="P2181" i="4"/>
  <c r="O2181" i="4"/>
  <c r="N2181" i="4"/>
  <c r="M2181" i="4"/>
  <c r="U2180" i="4"/>
  <c r="T2180" i="4"/>
  <c r="S2180" i="4"/>
  <c r="R2180" i="4"/>
  <c r="Q2180" i="4"/>
  <c r="P2180" i="4"/>
  <c r="O2180" i="4"/>
  <c r="N2180" i="4"/>
  <c r="M2180" i="4"/>
  <c r="U2179" i="4"/>
  <c r="T2179" i="4"/>
  <c r="S2179" i="4"/>
  <c r="R2179" i="4"/>
  <c r="Q2179" i="4"/>
  <c r="P2179" i="4"/>
  <c r="O2179" i="4"/>
  <c r="N2179" i="4"/>
  <c r="M2179" i="4"/>
  <c r="U2178" i="4"/>
  <c r="T2178" i="4"/>
  <c r="S2178" i="4"/>
  <c r="R2178" i="4"/>
  <c r="Q2178" i="4"/>
  <c r="P2178" i="4"/>
  <c r="O2178" i="4"/>
  <c r="N2178" i="4"/>
  <c r="M2178" i="4"/>
  <c r="U2177" i="4"/>
  <c r="T2177" i="4"/>
  <c r="S2177" i="4"/>
  <c r="R2177" i="4"/>
  <c r="Q2177" i="4"/>
  <c r="P2177" i="4"/>
  <c r="O2177" i="4"/>
  <c r="N2177" i="4"/>
  <c r="M2177" i="4"/>
  <c r="U2176" i="4"/>
  <c r="T2176" i="4"/>
  <c r="S2176" i="4"/>
  <c r="R2176" i="4"/>
  <c r="Q2176" i="4"/>
  <c r="P2176" i="4"/>
  <c r="O2176" i="4"/>
  <c r="N2176" i="4"/>
  <c r="M2176" i="4"/>
  <c r="U2175" i="4"/>
  <c r="T2175" i="4"/>
  <c r="S2175" i="4"/>
  <c r="R2175" i="4"/>
  <c r="Q2175" i="4"/>
  <c r="P2175" i="4"/>
  <c r="O2175" i="4"/>
  <c r="N2175" i="4"/>
  <c r="M2175" i="4"/>
  <c r="U2174" i="4"/>
  <c r="T2174" i="4"/>
  <c r="S2174" i="4"/>
  <c r="R2174" i="4"/>
  <c r="Q2174" i="4"/>
  <c r="P2174" i="4"/>
  <c r="O2174" i="4"/>
  <c r="N2174" i="4"/>
  <c r="M2174" i="4"/>
  <c r="U2173" i="4"/>
  <c r="T2173" i="4"/>
  <c r="S2173" i="4"/>
  <c r="R2173" i="4"/>
  <c r="Q2173" i="4"/>
  <c r="P2173" i="4"/>
  <c r="O2173" i="4"/>
  <c r="N2173" i="4"/>
  <c r="M2173" i="4"/>
  <c r="U2172" i="4"/>
  <c r="T2172" i="4"/>
  <c r="S2172" i="4"/>
  <c r="R2172" i="4"/>
  <c r="Q2172" i="4"/>
  <c r="P2172" i="4"/>
  <c r="O2172" i="4"/>
  <c r="N2172" i="4"/>
  <c r="M2172" i="4"/>
  <c r="U2171" i="4"/>
  <c r="T2171" i="4"/>
  <c r="S2171" i="4"/>
  <c r="R2171" i="4"/>
  <c r="Q2171" i="4"/>
  <c r="P2171" i="4"/>
  <c r="O2171" i="4"/>
  <c r="N2171" i="4"/>
  <c r="M2171" i="4"/>
  <c r="U2170" i="4"/>
  <c r="T2170" i="4"/>
  <c r="S2170" i="4"/>
  <c r="R2170" i="4"/>
  <c r="Q2170" i="4"/>
  <c r="P2170" i="4"/>
  <c r="O2170" i="4"/>
  <c r="N2170" i="4"/>
  <c r="M2170" i="4"/>
  <c r="U2169" i="4"/>
  <c r="T2169" i="4"/>
  <c r="S2169" i="4"/>
  <c r="R2169" i="4"/>
  <c r="Q2169" i="4"/>
  <c r="P2169" i="4"/>
  <c r="O2169" i="4"/>
  <c r="N2169" i="4"/>
  <c r="M2169" i="4"/>
  <c r="U2168" i="4"/>
  <c r="T2168" i="4"/>
  <c r="S2168" i="4"/>
  <c r="R2168" i="4"/>
  <c r="Q2168" i="4"/>
  <c r="P2168" i="4"/>
  <c r="O2168" i="4"/>
  <c r="N2168" i="4"/>
  <c r="M2168" i="4"/>
  <c r="U2167" i="4"/>
  <c r="T2167" i="4"/>
  <c r="S2167" i="4"/>
  <c r="R2167" i="4"/>
  <c r="Q2167" i="4"/>
  <c r="P2167" i="4"/>
  <c r="O2167" i="4"/>
  <c r="N2167" i="4"/>
  <c r="M2167" i="4"/>
  <c r="U2166" i="4"/>
  <c r="T2166" i="4"/>
  <c r="S2166" i="4"/>
  <c r="R2166" i="4"/>
  <c r="Q2166" i="4"/>
  <c r="P2166" i="4"/>
  <c r="O2166" i="4"/>
  <c r="N2166" i="4"/>
  <c r="M2166" i="4"/>
  <c r="U2165" i="4"/>
  <c r="T2165" i="4"/>
  <c r="S2165" i="4"/>
  <c r="R2165" i="4"/>
  <c r="Q2165" i="4"/>
  <c r="P2165" i="4"/>
  <c r="O2165" i="4"/>
  <c r="N2165" i="4"/>
  <c r="M2165" i="4"/>
  <c r="U2164" i="4"/>
  <c r="T2164" i="4"/>
  <c r="S2164" i="4"/>
  <c r="R2164" i="4"/>
  <c r="Q2164" i="4"/>
  <c r="P2164" i="4"/>
  <c r="O2164" i="4"/>
  <c r="N2164" i="4"/>
  <c r="M2164" i="4"/>
  <c r="U2163" i="4"/>
  <c r="T2163" i="4"/>
  <c r="S2163" i="4"/>
  <c r="R2163" i="4"/>
  <c r="Q2163" i="4"/>
  <c r="P2163" i="4"/>
  <c r="O2163" i="4"/>
  <c r="N2163" i="4"/>
  <c r="M2163" i="4"/>
  <c r="U2162" i="4"/>
  <c r="T2162" i="4"/>
  <c r="S2162" i="4"/>
  <c r="R2162" i="4"/>
  <c r="Q2162" i="4"/>
  <c r="P2162" i="4"/>
  <c r="O2162" i="4"/>
  <c r="N2162" i="4"/>
  <c r="M2162" i="4"/>
  <c r="U2161" i="4"/>
  <c r="T2161" i="4"/>
  <c r="S2161" i="4"/>
  <c r="R2161" i="4"/>
  <c r="Q2161" i="4"/>
  <c r="P2161" i="4"/>
  <c r="O2161" i="4"/>
  <c r="N2161" i="4"/>
  <c r="M2161" i="4"/>
  <c r="U2160" i="4"/>
  <c r="T2160" i="4"/>
  <c r="S2160" i="4"/>
  <c r="R2160" i="4"/>
  <c r="Q2160" i="4"/>
  <c r="P2160" i="4"/>
  <c r="O2160" i="4"/>
  <c r="N2160" i="4"/>
  <c r="M2160" i="4"/>
  <c r="U2159" i="4"/>
  <c r="T2159" i="4"/>
  <c r="S2159" i="4"/>
  <c r="R2159" i="4"/>
  <c r="Q2159" i="4"/>
  <c r="P2159" i="4"/>
  <c r="O2159" i="4"/>
  <c r="N2159" i="4"/>
  <c r="M2159" i="4"/>
  <c r="U2158" i="4"/>
  <c r="T2158" i="4"/>
  <c r="S2158" i="4"/>
  <c r="R2158" i="4"/>
  <c r="Q2158" i="4"/>
  <c r="P2158" i="4"/>
  <c r="O2158" i="4"/>
  <c r="N2158" i="4"/>
  <c r="M2158" i="4"/>
  <c r="U2157" i="4"/>
  <c r="T2157" i="4"/>
  <c r="S2157" i="4"/>
  <c r="R2157" i="4"/>
  <c r="Q2157" i="4"/>
  <c r="P2157" i="4"/>
  <c r="O2157" i="4"/>
  <c r="N2157" i="4"/>
  <c r="M2157" i="4"/>
  <c r="U2156" i="4"/>
  <c r="T2156" i="4"/>
  <c r="S2156" i="4"/>
  <c r="R2156" i="4"/>
  <c r="Q2156" i="4"/>
  <c r="P2156" i="4"/>
  <c r="O2156" i="4"/>
  <c r="N2156" i="4"/>
  <c r="M2156" i="4"/>
  <c r="U2155" i="4"/>
  <c r="T2155" i="4"/>
  <c r="S2155" i="4"/>
  <c r="R2155" i="4"/>
  <c r="Q2155" i="4"/>
  <c r="P2155" i="4"/>
  <c r="O2155" i="4"/>
  <c r="N2155" i="4"/>
  <c r="M2155" i="4"/>
  <c r="U2154" i="4"/>
  <c r="T2154" i="4"/>
  <c r="S2154" i="4"/>
  <c r="R2154" i="4"/>
  <c r="Q2154" i="4"/>
  <c r="P2154" i="4"/>
  <c r="O2154" i="4"/>
  <c r="N2154" i="4"/>
  <c r="M2154" i="4"/>
  <c r="U2153" i="4"/>
  <c r="T2153" i="4"/>
  <c r="S2153" i="4"/>
  <c r="R2153" i="4"/>
  <c r="Q2153" i="4"/>
  <c r="P2153" i="4"/>
  <c r="O2153" i="4"/>
  <c r="N2153" i="4"/>
  <c r="M2153" i="4"/>
  <c r="U2152" i="4"/>
  <c r="T2152" i="4"/>
  <c r="S2152" i="4"/>
  <c r="R2152" i="4"/>
  <c r="Q2152" i="4"/>
  <c r="P2152" i="4"/>
  <c r="O2152" i="4"/>
  <c r="N2152" i="4"/>
  <c r="M2152" i="4"/>
  <c r="U2151" i="4"/>
  <c r="T2151" i="4"/>
  <c r="S2151" i="4"/>
  <c r="R2151" i="4"/>
  <c r="Q2151" i="4"/>
  <c r="P2151" i="4"/>
  <c r="O2151" i="4"/>
  <c r="N2151" i="4"/>
  <c r="M2151" i="4"/>
  <c r="U2150" i="4"/>
  <c r="T2150" i="4"/>
  <c r="S2150" i="4"/>
  <c r="R2150" i="4"/>
  <c r="Q2150" i="4"/>
  <c r="P2150" i="4"/>
  <c r="O2150" i="4"/>
  <c r="N2150" i="4"/>
  <c r="M2150" i="4"/>
  <c r="U2149" i="4"/>
  <c r="T2149" i="4"/>
  <c r="S2149" i="4"/>
  <c r="R2149" i="4"/>
  <c r="Q2149" i="4"/>
  <c r="P2149" i="4"/>
  <c r="O2149" i="4"/>
  <c r="N2149" i="4"/>
  <c r="M2149" i="4"/>
  <c r="U2148" i="4"/>
  <c r="T2148" i="4"/>
  <c r="S2148" i="4"/>
  <c r="R2148" i="4"/>
  <c r="Q2148" i="4"/>
  <c r="P2148" i="4"/>
  <c r="O2148" i="4"/>
  <c r="N2148" i="4"/>
  <c r="M2148" i="4"/>
  <c r="U2147" i="4"/>
  <c r="T2147" i="4"/>
  <c r="S2147" i="4"/>
  <c r="R2147" i="4"/>
  <c r="Q2147" i="4"/>
  <c r="P2147" i="4"/>
  <c r="O2147" i="4"/>
  <c r="N2147" i="4"/>
  <c r="M2147" i="4"/>
  <c r="U2146" i="4"/>
  <c r="T2146" i="4"/>
  <c r="S2146" i="4"/>
  <c r="R2146" i="4"/>
  <c r="Q2146" i="4"/>
  <c r="P2146" i="4"/>
  <c r="O2146" i="4"/>
  <c r="N2146" i="4"/>
  <c r="M2146" i="4"/>
  <c r="U2145" i="4"/>
  <c r="T2145" i="4"/>
  <c r="S2145" i="4"/>
  <c r="R2145" i="4"/>
  <c r="Q2145" i="4"/>
  <c r="P2145" i="4"/>
  <c r="O2145" i="4"/>
  <c r="N2145" i="4"/>
  <c r="M2145" i="4"/>
  <c r="U2144" i="4"/>
  <c r="T2144" i="4"/>
  <c r="S2144" i="4"/>
  <c r="R2144" i="4"/>
  <c r="Q2144" i="4"/>
  <c r="P2144" i="4"/>
  <c r="O2144" i="4"/>
  <c r="N2144" i="4"/>
  <c r="M2144" i="4"/>
  <c r="U2143" i="4"/>
  <c r="T2143" i="4"/>
  <c r="S2143" i="4"/>
  <c r="R2143" i="4"/>
  <c r="Q2143" i="4"/>
  <c r="P2143" i="4"/>
  <c r="O2143" i="4"/>
  <c r="N2143" i="4"/>
  <c r="M2143" i="4"/>
  <c r="U2142" i="4"/>
  <c r="T2142" i="4"/>
  <c r="S2142" i="4"/>
  <c r="R2142" i="4"/>
  <c r="Q2142" i="4"/>
  <c r="P2142" i="4"/>
  <c r="O2142" i="4"/>
  <c r="N2142" i="4"/>
  <c r="M2142" i="4"/>
  <c r="U2141" i="4"/>
  <c r="T2141" i="4"/>
  <c r="S2141" i="4"/>
  <c r="R2141" i="4"/>
  <c r="Q2141" i="4"/>
  <c r="P2141" i="4"/>
  <c r="O2141" i="4"/>
  <c r="N2141" i="4"/>
  <c r="M2141" i="4"/>
  <c r="U2140" i="4"/>
  <c r="T2140" i="4"/>
  <c r="S2140" i="4"/>
  <c r="R2140" i="4"/>
  <c r="Q2140" i="4"/>
  <c r="P2140" i="4"/>
  <c r="O2140" i="4"/>
  <c r="N2140" i="4"/>
  <c r="M2140" i="4"/>
  <c r="U2139" i="4"/>
  <c r="T2139" i="4"/>
  <c r="S2139" i="4"/>
  <c r="R2139" i="4"/>
  <c r="Q2139" i="4"/>
  <c r="P2139" i="4"/>
  <c r="O2139" i="4"/>
  <c r="N2139" i="4"/>
  <c r="M2139" i="4"/>
  <c r="U2138" i="4"/>
  <c r="T2138" i="4"/>
  <c r="S2138" i="4"/>
  <c r="R2138" i="4"/>
  <c r="Q2138" i="4"/>
  <c r="P2138" i="4"/>
  <c r="O2138" i="4"/>
  <c r="N2138" i="4"/>
  <c r="M2138" i="4"/>
  <c r="U2137" i="4"/>
  <c r="T2137" i="4"/>
  <c r="S2137" i="4"/>
  <c r="R2137" i="4"/>
  <c r="Q2137" i="4"/>
  <c r="P2137" i="4"/>
  <c r="O2137" i="4"/>
  <c r="N2137" i="4"/>
  <c r="M2137" i="4"/>
  <c r="U2136" i="4"/>
  <c r="T2136" i="4"/>
  <c r="S2136" i="4"/>
  <c r="R2136" i="4"/>
  <c r="Q2136" i="4"/>
  <c r="P2136" i="4"/>
  <c r="O2136" i="4"/>
  <c r="N2136" i="4"/>
  <c r="M2136" i="4"/>
  <c r="U2135" i="4"/>
  <c r="T2135" i="4"/>
  <c r="S2135" i="4"/>
  <c r="R2135" i="4"/>
  <c r="Q2135" i="4"/>
  <c r="P2135" i="4"/>
  <c r="O2135" i="4"/>
  <c r="N2135" i="4"/>
  <c r="M2135" i="4"/>
  <c r="U2134" i="4"/>
  <c r="T2134" i="4"/>
  <c r="S2134" i="4"/>
  <c r="R2134" i="4"/>
  <c r="Q2134" i="4"/>
  <c r="P2134" i="4"/>
  <c r="O2134" i="4"/>
  <c r="N2134" i="4"/>
  <c r="M2134" i="4"/>
  <c r="U2133" i="4"/>
  <c r="T2133" i="4"/>
  <c r="S2133" i="4"/>
  <c r="R2133" i="4"/>
  <c r="Q2133" i="4"/>
  <c r="P2133" i="4"/>
  <c r="O2133" i="4"/>
  <c r="N2133" i="4"/>
  <c r="M2133" i="4"/>
  <c r="U2132" i="4"/>
  <c r="T2132" i="4"/>
  <c r="S2132" i="4"/>
  <c r="R2132" i="4"/>
  <c r="Q2132" i="4"/>
  <c r="P2132" i="4"/>
  <c r="O2132" i="4"/>
  <c r="N2132" i="4"/>
  <c r="M2132" i="4"/>
  <c r="U2131" i="4"/>
  <c r="T2131" i="4"/>
  <c r="S2131" i="4"/>
  <c r="R2131" i="4"/>
  <c r="Q2131" i="4"/>
  <c r="P2131" i="4"/>
  <c r="O2131" i="4"/>
  <c r="N2131" i="4"/>
  <c r="M2131" i="4"/>
  <c r="U2130" i="4"/>
  <c r="T2130" i="4"/>
  <c r="S2130" i="4"/>
  <c r="R2130" i="4"/>
  <c r="Q2130" i="4"/>
  <c r="P2130" i="4"/>
  <c r="O2130" i="4"/>
  <c r="N2130" i="4"/>
  <c r="M2130" i="4"/>
  <c r="U2129" i="4"/>
  <c r="T2129" i="4"/>
  <c r="S2129" i="4"/>
  <c r="R2129" i="4"/>
  <c r="Q2129" i="4"/>
  <c r="P2129" i="4"/>
  <c r="O2129" i="4"/>
  <c r="N2129" i="4"/>
  <c r="M2129" i="4"/>
  <c r="U2128" i="4"/>
  <c r="T2128" i="4"/>
  <c r="S2128" i="4"/>
  <c r="R2128" i="4"/>
  <c r="Q2128" i="4"/>
  <c r="P2128" i="4"/>
  <c r="O2128" i="4"/>
  <c r="N2128" i="4"/>
  <c r="M2128" i="4"/>
  <c r="U2127" i="4"/>
  <c r="T2127" i="4"/>
  <c r="S2127" i="4"/>
  <c r="R2127" i="4"/>
  <c r="Q2127" i="4"/>
  <c r="P2127" i="4"/>
  <c r="O2127" i="4"/>
  <c r="N2127" i="4"/>
  <c r="M2127" i="4"/>
  <c r="U2126" i="4"/>
  <c r="T2126" i="4"/>
  <c r="S2126" i="4"/>
  <c r="R2126" i="4"/>
  <c r="Q2126" i="4"/>
  <c r="P2126" i="4"/>
  <c r="O2126" i="4"/>
  <c r="N2126" i="4"/>
  <c r="M2126" i="4"/>
  <c r="U2125" i="4"/>
  <c r="T2125" i="4"/>
  <c r="S2125" i="4"/>
  <c r="R2125" i="4"/>
  <c r="Q2125" i="4"/>
  <c r="P2125" i="4"/>
  <c r="O2125" i="4"/>
  <c r="N2125" i="4"/>
  <c r="M2125" i="4"/>
  <c r="U2124" i="4"/>
  <c r="T2124" i="4"/>
  <c r="S2124" i="4"/>
  <c r="R2124" i="4"/>
  <c r="Q2124" i="4"/>
  <c r="P2124" i="4"/>
  <c r="O2124" i="4"/>
  <c r="N2124" i="4"/>
  <c r="M2124" i="4"/>
  <c r="U2123" i="4"/>
  <c r="T2123" i="4"/>
  <c r="S2123" i="4"/>
  <c r="R2123" i="4"/>
  <c r="Q2123" i="4"/>
  <c r="P2123" i="4"/>
  <c r="O2123" i="4"/>
  <c r="N2123" i="4"/>
  <c r="M2123" i="4"/>
  <c r="U2122" i="4"/>
  <c r="T2122" i="4"/>
  <c r="S2122" i="4"/>
  <c r="R2122" i="4"/>
  <c r="Q2122" i="4"/>
  <c r="P2122" i="4"/>
  <c r="O2122" i="4"/>
  <c r="N2122" i="4"/>
  <c r="M2122" i="4"/>
  <c r="U2121" i="4"/>
  <c r="T2121" i="4"/>
  <c r="S2121" i="4"/>
  <c r="R2121" i="4"/>
  <c r="Q2121" i="4"/>
  <c r="P2121" i="4"/>
  <c r="O2121" i="4"/>
  <c r="N2121" i="4"/>
  <c r="M2121" i="4"/>
  <c r="U2120" i="4"/>
  <c r="T2120" i="4"/>
  <c r="S2120" i="4"/>
  <c r="R2120" i="4"/>
  <c r="Q2120" i="4"/>
  <c r="P2120" i="4"/>
  <c r="O2120" i="4"/>
  <c r="N2120" i="4"/>
  <c r="M2120" i="4"/>
  <c r="U2119" i="4"/>
  <c r="T2119" i="4"/>
  <c r="S2119" i="4"/>
  <c r="R2119" i="4"/>
  <c r="Q2119" i="4"/>
  <c r="P2119" i="4"/>
  <c r="O2119" i="4"/>
  <c r="N2119" i="4"/>
  <c r="M2119" i="4"/>
  <c r="U2118" i="4"/>
  <c r="T2118" i="4"/>
  <c r="S2118" i="4"/>
  <c r="R2118" i="4"/>
  <c r="Q2118" i="4"/>
  <c r="P2118" i="4"/>
  <c r="O2118" i="4"/>
  <c r="N2118" i="4"/>
  <c r="M2118" i="4"/>
  <c r="U2117" i="4"/>
  <c r="T2117" i="4"/>
  <c r="S2117" i="4"/>
  <c r="R2117" i="4"/>
  <c r="Q2117" i="4"/>
  <c r="P2117" i="4"/>
  <c r="O2117" i="4"/>
  <c r="N2117" i="4"/>
  <c r="M2117" i="4"/>
  <c r="U2116" i="4"/>
  <c r="T2116" i="4"/>
  <c r="S2116" i="4"/>
  <c r="R2116" i="4"/>
  <c r="Q2116" i="4"/>
  <c r="P2116" i="4"/>
  <c r="O2116" i="4"/>
  <c r="N2116" i="4"/>
  <c r="M2116" i="4"/>
  <c r="U2115" i="4"/>
  <c r="T2115" i="4"/>
  <c r="S2115" i="4"/>
  <c r="R2115" i="4"/>
  <c r="Q2115" i="4"/>
  <c r="P2115" i="4"/>
  <c r="O2115" i="4"/>
  <c r="N2115" i="4"/>
  <c r="M2115" i="4"/>
  <c r="U2114" i="4"/>
  <c r="T2114" i="4"/>
  <c r="S2114" i="4"/>
  <c r="R2114" i="4"/>
  <c r="Q2114" i="4"/>
  <c r="P2114" i="4"/>
  <c r="O2114" i="4"/>
  <c r="N2114" i="4"/>
  <c r="M2114" i="4"/>
  <c r="U2113" i="4"/>
  <c r="T2113" i="4"/>
  <c r="S2113" i="4"/>
  <c r="R2113" i="4"/>
  <c r="Q2113" i="4"/>
  <c r="P2113" i="4"/>
  <c r="O2113" i="4"/>
  <c r="N2113" i="4"/>
  <c r="M2113" i="4"/>
  <c r="U2112" i="4"/>
  <c r="T2112" i="4"/>
  <c r="S2112" i="4"/>
  <c r="R2112" i="4"/>
  <c r="Q2112" i="4"/>
  <c r="P2112" i="4"/>
  <c r="O2112" i="4"/>
  <c r="N2112" i="4"/>
  <c r="M2112" i="4"/>
  <c r="U2111" i="4"/>
  <c r="T2111" i="4"/>
  <c r="S2111" i="4"/>
  <c r="R2111" i="4"/>
  <c r="Q2111" i="4"/>
  <c r="P2111" i="4"/>
  <c r="O2111" i="4"/>
  <c r="N2111" i="4"/>
  <c r="M2111" i="4"/>
  <c r="U2110" i="4"/>
  <c r="T2110" i="4"/>
  <c r="S2110" i="4"/>
  <c r="R2110" i="4"/>
  <c r="Q2110" i="4"/>
  <c r="P2110" i="4"/>
  <c r="O2110" i="4"/>
  <c r="N2110" i="4"/>
  <c r="M2110" i="4"/>
  <c r="U2109" i="4"/>
  <c r="T2109" i="4"/>
  <c r="S2109" i="4"/>
  <c r="R2109" i="4"/>
  <c r="Q2109" i="4"/>
  <c r="P2109" i="4"/>
  <c r="O2109" i="4"/>
  <c r="N2109" i="4"/>
  <c r="M2109" i="4"/>
  <c r="U2108" i="4"/>
  <c r="T2108" i="4"/>
  <c r="S2108" i="4"/>
  <c r="R2108" i="4"/>
  <c r="Q2108" i="4"/>
  <c r="P2108" i="4"/>
  <c r="O2108" i="4"/>
  <c r="N2108" i="4"/>
  <c r="M2108" i="4"/>
  <c r="U2107" i="4"/>
  <c r="T2107" i="4"/>
  <c r="S2107" i="4"/>
  <c r="R2107" i="4"/>
  <c r="Q2107" i="4"/>
  <c r="P2107" i="4"/>
  <c r="O2107" i="4"/>
  <c r="N2107" i="4"/>
  <c r="M2107" i="4"/>
  <c r="U2106" i="4"/>
  <c r="T2106" i="4"/>
  <c r="S2106" i="4"/>
  <c r="R2106" i="4"/>
  <c r="Q2106" i="4"/>
  <c r="P2106" i="4"/>
  <c r="O2106" i="4"/>
  <c r="N2106" i="4"/>
  <c r="M2106" i="4"/>
  <c r="U2105" i="4"/>
  <c r="T2105" i="4"/>
  <c r="S2105" i="4"/>
  <c r="R2105" i="4"/>
  <c r="Q2105" i="4"/>
  <c r="P2105" i="4"/>
  <c r="O2105" i="4"/>
  <c r="N2105" i="4"/>
  <c r="M2105" i="4"/>
  <c r="U2104" i="4"/>
  <c r="T2104" i="4"/>
  <c r="S2104" i="4"/>
  <c r="R2104" i="4"/>
  <c r="Q2104" i="4"/>
  <c r="P2104" i="4"/>
  <c r="O2104" i="4"/>
  <c r="N2104" i="4"/>
  <c r="M2104" i="4"/>
  <c r="U2103" i="4"/>
  <c r="T2103" i="4"/>
  <c r="S2103" i="4"/>
  <c r="R2103" i="4"/>
  <c r="Q2103" i="4"/>
  <c r="P2103" i="4"/>
  <c r="O2103" i="4"/>
  <c r="N2103" i="4"/>
  <c r="M2103" i="4"/>
  <c r="U2102" i="4"/>
  <c r="T2102" i="4"/>
  <c r="S2102" i="4"/>
  <c r="R2102" i="4"/>
  <c r="Q2102" i="4"/>
  <c r="P2102" i="4"/>
  <c r="O2102" i="4"/>
  <c r="N2102" i="4"/>
  <c r="M2102" i="4"/>
  <c r="U2101" i="4"/>
  <c r="T2101" i="4"/>
  <c r="S2101" i="4"/>
  <c r="R2101" i="4"/>
  <c r="Q2101" i="4"/>
  <c r="P2101" i="4"/>
  <c r="O2101" i="4"/>
  <c r="N2101" i="4"/>
  <c r="M2101" i="4"/>
  <c r="U2100" i="4"/>
  <c r="T2100" i="4"/>
  <c r="S2100" i="4"/>
  <c r="R2100" i="4"/>
  <c r="Q2100" i="4"/>
  <c r="P2100" i="4"/>
  <c r="O2100" i="4"/>
  <c r="N2100" i="4"/>
  <c r="M2100" i="4"/>
  <c r="U2099" i="4"/>
  <c r="T2099" i="4"/>
  <c r="S2099" i="4"/>
  <c r="R2099" i="4"/>
  <c r="Q2099" i="4"/>
  <c r="P2099" i="4"/>
  <c r="O2099" i="4"/>
  <c r="N2099" i="4"/>
  <c r="M2099" i="4"/>
  <c r="U2098" i="4"/>
  <c r="T2098" i="4"/>
  <c r="S2098" i="4"/>
  <c r="R2098" i="4"/>
  <c r="Q2098" i="4"/>
  <c r="P2098" i="4"/>
  <c r="O2098" i="4"/>
  <c r="N2098" i="4"/>
  <c r="M2098" i="4"/>
  <c r="U2097" i="4"/>
  <c r="T2097" i="4"/>
  <c r="S2097" i="4"/>
  <c r="R2097" i="4"/>
  <c r="Q2097" i="4"/>
  <c r="P2097" i="4"/>
  <c r="O2097" i="4"/>
  <c r="N2097" i="4"/>
  <c r="M2097" i="4"/>
  <c r="U2096" i="4"/>
  <c r="T2096" i="4"/>
  <c r="S2096" i="4"/>
  <c r="R2096" i="4"/>
  <c r="Q2096" i="4"/>
  <c r="P2096" i="4"/>
  <c r="O2096" i="4"/>
  <c r="N2096" i="4"/>
  <c r="M2096" i="4"/>
  <c r="U2095" i="4"/>
  <c r="T2095" i="4"/>
  <c r="S2095" i="4"/>
  <c r="R2095" i="4"/>
  <c r="Q2095" i="4"/>
  <c r="P2095" i="4"/>
  <c r="O2095" i="4"/>
  <c r="N2095" i="4"/>
  <c r="M2095" i="4"/>
  <c r="U2094" i="4"/>
  <c r="T2094" i="4"/>
  <c r="S2094" i="4"/>
  <c r="R2094" i="4"/>
  <c r="Q2094" i="4"/>
  <c r="P2094" i="4"/>
  <c r="O2094" i="4"/>
  <c r="N2094" i="4"/>
  <c r="M2094" i="4"/>
  <c r="U2093" i="4"/>
  <c r="T2093" i="4"/>
  <c r="S2093" i="4"/>
  <c r="R2093" i="4"/>
  <c r="Q2093" i="4"/>
  <c r="P2093" i="4"/>
  <c r="O2093" i="4"/>
  <c r="N2093" i="4"/>
  <c r="M2093" i="4"/>
  <c r="U2092" i="4"/>
  <c r="T2092" i="4"/>
  <c r="S2092" i="4"/>
  <c r="R2092" i="4"/>
  <c r="Q2092" i="4"/>
  <c r="P2092" i="4"/>
  <c r="O2092" i="4"/>
  <c r="N2092" i="4"/>
  <c r="M2092" i="4"/>
  <c r="U2091" i="4"/>
  <c r="T2091" i="4"/>
  <c r="S2091" i="4"/>
  <c r="R2091" i="4"/>
  <c r="Q2091" i="4"/>
  <c r="P2091" i="4"/>
  <c r="O2091" i="4"/>
  <c r="N2091" i="4"/>
  <c r="M2091" i="4"/>
  <c r="U2090" i="4"/>
  <c r="T2090" i="4"/>
  <c r="S2090" i="4"/>
  <c r="R2090" i="4"/>
  <c r="Q2090" i="4"/>
  <c r="P2090" i="4"/>
  <c r="O2090" i="4"/>
  <c r="N2090" i="4"/>
  <c r="M2090" i="4"/>
  <c r="U2089" i="4"/>
  <c r="T2089" i="4"/>
  <c r="S2089" i="4"/>
  <c r="R2089" i="4"/>
  <c r="Q2089" i="4"/>
  <c r="P2089" i="4"/>
  <c r="O2089" i="4"/>
  <c r="N2089" i="4"/>
  <c r="M2089" i="4"/>
  <c r="U2088" i="4"/>
  <c r="T2088" i="4"/>
  <c r="S2088" i="4"/>
  <c r="R2088" i="4"/>
  <c r="Q2088" i="4"/>
  <c r="P2088" i="4"/>
  <c r="O2088" i="4"/>
  <c r="N2088" i="4"/>
  <c r="M2088" i="4"/>
  <c r="U2087" i="4"/>
  <c r="T2087" i="4"/>
  <c r="S2087" i="4"/>
  <c r="R2087" i="4"/>
  <c r="Q2087" i="4"/>
  <c r="P2087" i="4"/>
  <c r="O2087" i="4"/>
  <c r="N2087" i="4"/>
  <c r="M2087" i="4"/>
  <c r="U2086" i="4"/>
  <c r="T2086" i="4"/>
  <c r="S2086" i="4"/>
  <c r="R2086" i="4"/>
  <c r="Q2086" i="4"/>
  <c r="P2086" i="4"/>
  <c r="O2086" i="4"/>
  <c r="N2086" i="4"/>
  <c r="M2086" i="4"/>
  <c r="U2085" i="4"/>
  <c r="T2085" i="4"/>
  <c r="S2085" i="4"/>
  <c r="R2085" i="4"/>
  <c r="Q2085" i="4"/>
  <c r="P2085" i="4"/>
  <c r="O2085" i="4"/>
  <c r="N2085" i="4"/>
  <c r="M2085" i="4"/>
  <c r="U2084" i="4"/>
  <c r="T2084" i="4"/>
  <c r="S2084" i="4"/>
  <c r="R2084" i="4"/>
  <c r="Q2084" i="4"/>
  <c r="P2084" i="4"/>
  <c r="O2084" i="4"/>
  <c r="N2084" i="4"/>
  <c r="M2084" i="4"/>
  <c r="U2083" i="4"/>
  <c r="T2083" i="4"/>
  <c r="S2083" i="4"/>
  <c r="R2083" i="4"/>
  <c r="Q2083" i="4"/>
  <c r="P2083" i="4"/>
  <c r="O2083" i="4"/>
  <c r="N2083" i="4"/>
  <c r="M2083" i="4"/>
  <c r="U2082" i="4"/>
  <c r="T2082" i="4"/>
  <c r="S2082" i="4"/>
  <c r="R2082" i="4"/>
  <c r="Q2082" i="4"/>
  <c r="P2082" i="4"/>
  <c r="O2082" i="4"/>
  <c r="N2082" i="4"/>
  <c r="M2082" i="4"/>
  <c r="U2081" i="4"/>
  <c r="T2081" i="4"/>
  <c r="S2081" i="4"/>
  <c r="R2081" i="4"/>
  <c r="Q2081" i="4"/>
  <c r="P2081" i="4"/>
  <c r="O2081" i="4"/>
  <c r="N2081" i="4"/>
  <c r="M2081" i="4"/>
  <c r="U2080" i="4"/>
  <c r="T2080" i="4"/>
  <c r="S2080" i="4"/>
  <c r="R2080" i="4"/>
  <c r="Q2080" i="4"/>
  <c r="P2080" i="4"/>
  <c r="O2080" i="4"/>
  <c r="N2080" i="4"/>
  <c r="M2080" i="4"/>
  <c r="U2079" i="4"/>
  <c r="T2079" i="4"/>
  <c r="S2079" i="4"/>
  <c r="R2079" i="4"/>
  <c r="Q2079" i="4"/>
  <c r="P2079" i="4"/>
  <c r="O2079" i="4"/>
  <c r="N2079" i="4"/>
  <c r="M2079" i="4"/>
  <c r="U2078" i="4"/>
  <c r="T2078" i="4"/>
  <c r="S2078" i="4"/>
  <c r="R2078" i="4"/>
  <c r="Q2078" i="4"/>
  <c r="P2078" i="4"/>
  <c r="O2078" i="4"/>
  <c r="N2078" i="4"/>
  <c r="M2078" i="4"/>
  <c r="U2077" i="4"/>
  <c r="T2077" i="4"/>
  <c r="S2077" i="4"/>
  <c r="R2077" i="4"/>
  <c r="Q2077" i="4"/>
  <c r="P2077" i="4"/>
  <c r="O2077" i="4"/>
  <c r="N2077" i="4"/>
  <c r="M2077" i="4"/>
  <c r="U2076" i="4"/>
  <c r="T2076" i="4"/>
  <c r="S2076" i="4"/>
  <c r="R2076" i="4"/>
  <c r="Q2076" i="4"/>
  <c r="P2076" i="4"/>
  <c r="O2076" i="4"/>
  <c r="N2076" i="4"/>
  <c r="M2076" i="4"/>
  <c r="U2075" i="4"/>
  <c r="T2075" i="4"/>
  <c r="S2075" i="4"/>
  <c r="R2075" i="4"/>
  <c r="Q2075" i="4"/>
  <c r="P2075" i="4"/>
  <c r="O2075" i="4"/>
  <c r="N2075" i="4"/>
  <c r="M2075" i="4"/>
  <c r="U2074" i="4"/>
  <c r="T2074" i="4"/>
  <c r="S2074" i="4"/>
  <c r="R2074" i="4"/>
  <c r="Q2074" i="4"/>
  <c r="P2074" i="4"/>
  <c r="O2074" i="4"/>
  <c r="N2074" i="4"/>
  <c r="M2074" i="4"/>
  <c r="U2073" i="4"/>
  <c r="T2073" i="4"/>
  <c r="S2073" i="4"/>
  <c r="R2073" i="4"/>
  <c r="Q2073" i="4"/>
  <c r="P2073" i="4"/>
  <c r="O2073" i="4"/>
  <c r="N2073" i="4"/>
  <c r="M2073" i="4"/>
  <c r="U2072" i="4"/>
  <c r="T2072" i="4"/>
  <c r="S2072" i="4"/>
  <c r="R2072" i="4"/>
  <c r="Q2072" i="4"/>
  <c r="P2072" i="4"/>
  <c r="O2072" i="4"/>
  <c r="N2072" i="4"/>
  <c r="M2072" i="4"/>
  <c r="U2071" i="4"/>
  <c r="T2071" i="4"/>
  <c r="S2071" i="4"/>
  <c r="R2071" i="4"/>
  <c r="Q2071" i="4"/>
  <c r="P2071" i="4"/>
  <c r="O2071" i="4"/>
  <c r="N2071" i="4"/>
  <c r="M2071" i="4"/>
  <c r="U2070" i="4"/>
  <c r="T2070" i="4"/>
  <c r="S2070" i="4"/>
  <c r="R2070" i="4"/>
  <c r="Q2070" i="4"/>
  <c r="P2070" i="4"/>
  <c r="O2070" i="4"/>
  <c r="N2070" i="4"/>
  <c r="M2070" i="4"/>
  <c r="U2069" i="4"/>
  <c r="T2069" i="4"/>
  <c r="S2069" i="4"/>
  <c r="R2069" i="4"/>
  <c r="Q2069" i="4"/>
  <c r="P2069" i="4"/>
  <c r="O2069" i="4"/>
  <c r="N2069" i="4"/>
  <c r="M2069" i="4"/>
  <c r="U2068" i="4"/>
  <c r="T2068" i="4"/>
  <c r="S2068" i="4"/>
  <c r="R2068" i="4"/>
  <c r="Q2068" i="4"/>
  <c r="P2068" i="4"/>
  <c r="O2068" i="4"/>
  <c r="N2068" i="4"/>
  <c r="M2068" i="4"/>
  <c r="U2067" i="4"/>
  <c r="T2067" i="4"/>
  <c r="S2067" i="4"/>
  <c r="R2067" i="4"/>
  <c r="Q2067" i="4"/>
  <c r="P2067" i="4"/>
  <c r="O2067" i="4"/>
  <c r="N2067" i="4"/>
  <c r="M2067" i="4"/>
  <c r="U2066" i="4"/>
  <c r="T2066" i="4"/>
  <c r="S2066" i="4"/>
  <c r="R2066" i="4"/>
  <c r="Q2066" i="4"/>
  <c r="P2066" i="4"/>
  <c r="O2066" i="4"/>
  <c r="N2066" i="4"/>
  <c r="M2066" i="4"/>
  <c r="U2065" i="4"/>
  <c r="T2065" i="4"/>
  <c r="S2065" i="4"/>
  <c r="R2065" i="4"/>
  <c r="Q2065" i="4"/>
  <c r="P2065" i="4"/>
  <c r="O2065" i="4"/>
  <c r="N2065" i="4"/>
  <c r="M2065" i="4"/>
  <c r="U2064" i="4"/>
  <c r="T2064" i="4"/>
  <c r="S2064" i="4"/>
  <c r="R2064" i="4"/>
  <c r="Q2064" i="4"/>
  <c r="P2064" i="4"/>
  <c r="O2064" i="4"/>
  <c r="N2064" i="4"/>
  <c r="M2064" i="4"/>
  <c r="U2063" i="4"/>
  <c r="T2063" i="4"/>
  <c r="S2063" i="4"/>
  <c r="R2063" i="4"/>
  <c r="Q2063" i="4"/>
  <c r="P2063" i="4"/>
  <c r="O2063" i="4"/>
  <c r="N2063" i="4"/>
  <c r="M2063" i="4"/>
  <c r="U2062" i="4"/>
  <c r="T2062" i="4"/>
  <c r="S2062" i="4"/>
  <c r="R2062" i="4"/>
  <c r="Q2062" i="4"/>
  <c r="P2062" i="4"/>
  <c r="O2062" i="4"/>
  <c r="N2062" i="4"/>
  <c r="M2062" i="4"/>
  <c r="U2061" i="4"/>
  <c r="T2061" i="4"/>
  <c r="S2061" i="4"/>
  <c r="R2061" i="4"/>
  <c r="Q2061" i="4"/>
  <c r="P2061" i="4"/>
  <c r="O2061" i="4"/>
  <c r="N2061" i="4"/>
  <c r="M2061" i="4"/>
  <c r="U2060" i="4"/>
  <c r="T2060" i="4"/>
  <c r="S2060" i="4"/>
  <c r="R2060" i="4"/>
  <c r="Q2060" i="4"/>
  <c r="P2060" i="4"/>
  <c r="O2060" i="4"/>
  <c r="N2060" i="4"/>
  <c r="M2060" i="4"/>
  <c r="U2059" i="4"/>
  <c r="T2059" i="4"/>
  <c r="S2059" i="4"/>
  <c r="R2059" i="4"/>
  <c r="Q2059" i="4"/>
  <c r="P2059" i="4"/>
  <c r="O2059" i="4"/>
  <c r="N2059" i="4"/>
  <c r="M2059" i="4"/>
  <c r="U2058" i="4"/>
  <c r="T2058" i="4"/>
  <c r="S2058" i="4"/>
  <c r="R2058" i="4"/>
  <c r="Q2058" i="4"/>
  <c r="P2058" i="4"/>
  <c r="O2058" i="4"/>
  <c r="N2058" i="4"/>
  <c r="M2058" i="4"/>
  <c r="U2057" i="4"/>
  <c r="T2057" i="4"/>
  <c r="S2057" i="4"/>
  <c r="R2057" i="4"/>
  <c r="Q2057" i="4"/>
  <c r="P2057" i="4"/>
  <c r="O2057" i="4"/>
  <c r="N2057" i="4"/>
  <c r="M2057" i="4"/>
  <c r="U2056" i="4"/>
  <c r="T2056" i="4"/>
  <c r="S2056" i="4"/>
  <c r="R2056" i="4"/>
  <c r="Q2056" i="4"/>
  <c r="P2056" i="4"/>
  <c r="O2056" i="4"/>
  <c r="N2056" i="4"/>
  <c r="M2056" i="4"/>
  <c r="U2055" i="4"/>
  <c r="T2055" i="4"/>
  <c r="S2055" i="4"/>
  <c r="R2055" i="4"/>
  <c r="Q2055" i="4"/>
  <c r="P2055" i="4"/>
  <c r="O2055" i="4"/>
  <c r="N2055" i="4"/>
  <c r="M2055" i="4"/>
  <c r="U2054" i="4"/>
  <c r="T2054" i="4"/>
  <c r="S2054" i="4"/>
  <c r="R2054" i="4"/>
  <c r="Q2054" i="4"/>
  <c r="P2054" i="4"/>
  <c r="O2054" i="4"/>
  <c r="N2054" i="4"/>
  <c r="M2054" i="4"/>
  <c r="U2053" i="4"/>
  <c r="T2053" i="4"/>
  <c r="S2053" i="4"/>
  <c r="R2053" i="4"/>
  <c r="Q2053" i="4"/>
  <c r="P2053" i="4"/>
  <c r="O2053" i="4"/>
  <c r="N2053" i="4"/>
  <c r="M2053" i="4"/>
  <c r="U2052" i="4"/>
  <c r="T2052" i="4"/>
  <c r="S2052" i="4"/>
  <c r="R2052" i="4"/>
  <c r="Q2052" i="4"/>
  <c r="P2052" i="4"/>
  <c r="O2052" i="4"/>
  <c r="N2052" i="4"/>
  <c r="M2052" i="4"/>
  <c r="U2051" i="4"/>
  <c r="T2051" i="4"/>
  <c r="S2051" i="4"/>
  <c r="R2051" i="4"/>
  <c r="Q2051" i="4"/>
  <c r="P2051" i="4"/>
  <c r="O2051" i="4"/>
  <c r="N2051" i="4"/>
  <c r="M2051" i="4"/>
  <c r="U2050" i="4"/>
  <c r="T2050" i="4"/>
  <c r="S2050" i="4"/>
  <c r="R2050" i="4"/>
  <c r="Q2050" i="4"/>
  <c r="P2050" i="4"/>
  <c r="O2050" i="4"/>
  <c r="N2050" i="4"/>
  <c r="M2050" i="4"/>
  <c r="U2049" i="4"/>
  <c r="T2049" i="4"/>
  <c r="S2049" i="4"/>
  <c r="R2049" i="4"/>
  <c r="Q2049" i="4"/>
  <c r="P2049" i="4"/>
  <c r="O2049" i="4"/>
  <c r="N2049" i="4"/>
  <c r="M2049" i="4"/>
  <c r="U2048" i="4"/>
  <c r="T2048" i="4"/>
  <c r="S2048" i="4"/>
  <c r="R2048" i="4"/>
  <c r="Q2048" i="4"/>
  <c r="P2048" i="4"/>
  <c r="O2048" i="4"/>
  <c r="N2048" i="4"/>
  <c r="M2048" i="4"/>
  <c r="U2047" i="4"/>
  <c r="T2047" i="4"/>
  <c r="S2047" i="4"/>
  <c r="R2047" i="4"/>
  <c r="Q2047" i="4"/>
  <c r="P2047" i="4"/>
  <c r="O2047" i="4"/>
  <c r="N2047" i="4"/>
  <c r="M2047" i="4"/>
  <c r="U2046" i="4"/>
  <c r="T2046" i="4"/>
  <c r="S2046" i="4"/>
  <c r="R2046" i="4"/>
  <c r="Q2046" i="4"/>
  <c r="P2046" i="4"/>
  <c r="O2046" i="4"/>
  <c r="N2046" i="4"/>
  <c r="M2046" i="4"/>
  <c r="U2045" i="4"/>
  <c r="T2045" i="4"/>
  <c r="S2045" i="4"/>
  <c r="R2045" i="4"/>
  <c r="Q2045" i="4"/>
  <c r="P2045" i="4"/>
  <c r="O2045" i="4"/>
  <c r="N2045" i="4"/>
  <c r="M2045" i="4"/>
  <c r="U2044" i="4"/>
  <c r="T2044" i="4"/>
  <c r="S2044" i="4"/>
  <c r="R2044" i="4"/>
  <c r="Q2044" i="4"/>
  <c r="P2044" i="4"/>
  <c r="O2044" i="4"/>
  <c r="N2044" i="4"/>
  <c r="M2044" i="4"/>
  <c r="U2043" i="4"/>
  <c r="T2043" i="4"/>
  <c r="S2043" i="4"/>
  <c r="R2043" i="4"/>
  <c r="Q2043" i="4"/>
  <c r="P2043" i="4"/>
  <c r="O2043" i="4"/>
  <c r="N2043" i="4"/>
  <c r="M2043" i="4"/>
  <c r="U2042" i="4"/>
  <c r="T2042" i="4"/>
  <c r="S2042" i="4"/>
  <c r="R2042" i="4"/>
  <c r="Q2042" i="4"/>
  <c r="P2042" i="4"/>
  <c r="O2042" i="4"/>
  <c r="N2042" i="4"/>
  <c r="M2042" i="4"/>
  <c r="U2041" i="4"/>
  <c r="T2041" i="4"/>
  <c r="S2041" i="4"/>
  <c r="R2041" i="4"/>
  <c r="Q2041" i="4"/>
  <c r="P2041" i="4"/>
  <c r="O2041" i="4"/>
  <c r="N2041" i="4"/>
  <c r="M2041" i="4"/>
  <c r="U2040" i="4"/>
  <c r="T2040" i="4"/>
  <c r="S2040" i="4"/>
  <c r="R2040" i="4"/>
  <c r="Q2040" i="4"/>
  <c r="P2040" i="4"/>
  <c r="O2040" i="4"/>
  <c r="N2040" i="4"/>
  <c r="M2040" i="4"/>
  <c r="U2039" i="4"/>
  <c r="T2039" i="4"/>
  <c r="S2039" i="4"/>
  <c r="R2039" i="4"/>
  <c r="Q2039" i="4"/>
  <c r="P2039" i="4"/>
  <c r="O2039" i="4"/>
  <c r="N2039" i="4"/>
  <c r="M2039" i="4"/>
  <c r="U2038" i="4"/>
  <c r="T2038" i="4"/>
  <c r="S2038" i="4"/>
  <c r="R2038" i="4"/>
  <c r="Q2038" i="4"/>
  <c r="P2038" i="4"/>
  <c r="O2038" i="4"/>
  <c r="N2038" i="4"/>
  <c r="M2038" i="4"/>
  <c r="U2037" i="4"/>
  <c r="T2037" i="4"/>
  <c r="S2037" i="4"/>
  <c r="R2037" i="4"/>
  <c r="Q2037" i="4"/>
  <c r="P2037" i="4"/>
  <c r="O2037" i="4"/>
  <c r="N2037" i="4"/>
  <c r="M2037" i="4"/>
  <c r="U2036" i="4"/>
  <c r="T2036" i="4"/>
  <c r="S2036" i="4"/>
  <c r="R2036" i="4"/>
  <c r="Q2036" i="4"/>
  <c r="P2036" i="4"/>
  <c r="O2036" i="4"/>
  <c r="N2036" i="4"/>
  <c r="M2036" i="4"/>
  <c r="U2035" i="4"/>
  <c r="T2035" i="4"/>
  <c r="S2035" i="4"/>
  <c r="R2035" i="4"/>
  <c r="Q2035" i="4"/>
  <c r="P2035" i="4"/>
  <c r="O2035" i="4"/>
  <c r="N2035" i="4"/>
  <c r="M2035" i="4"/>
  <c r="U2034" i="4"/>
  <c r="T2034" i="4"/>
  <c r="S2034" i="4"/>
  <c r="R2034" i="4"/>
  <c r="Q2034" i="4"/>
  <c r="P2034" i="4"/>
  <c r="O2034" i="4"/>
  <c r="N2034" i="4"/>
  <c r="M2034" i="4"/>
  <c r="U2033" i="4"/>
  <c r="T2033" i="4"/>
  <c r="S2033" i="4"/>
  <c r="R2033" i="4"/>
  <c r="Q2033" i="4"/>
  <c r="P2033" i="4"/>
  <c r="O2033" i="4"/>
  <c r="N2033" i="4"/>
  <c r="M2033" i="4"/>
  <c r="U2032" i="4"/>
  <c r="T2032" i="4"/>
  <c r="S2032" i="4"/>
  <c r="R2032" i="4"/>
  <c r="Q2032" i="4"/>
  <c r="P2032" i="4"/>
  <c r="O2032" i="4"/>
  <c r="N2032" i="4"/>
  <c r="M2032" i="4"/>
  <c r="U2031" i="4"/>
  <c r="T2031" i="4"/>
  <c r="S2031" i="4"/>
  <c r="R2031" i="4"/>
  <c r="Q2031" i="4"/>
  <c r="P2031" i="4"/>
  <c r="O2031" i="4"/>
  <c r="N2031" i="4"/>
  <c r="M2031" i="4"/>
  <c r="U2030" i="4"/>
  <c r="T2030" i="4"/>
  <c r="S2030" i="4"/>
  <c r="R2030" i="4"/>
  <c r="Q2030" i="4"/>
  <c r="P2030" i="4"/>
  <c r="O2030" i="4"/>
  <c r="N2030" i="4"/>
  <c r="M2030" i="4"/>
  <c r="U2029" i="4"/>
  <c r="T2029" i="4"/>
  <c r="S2029" i="4"/>
  <c r="R2029" i="4"/>
  <c r="Q2029" i="4"/>
  <c r="P2029" i="4"/>
  <c r="O2029" i="4"/>
  <c r="N2029" i="4"/>
  <c r="M2029" i="4"/>
  <c r="U2028" i="4"/>
  <c r="T2028" i="4"/>
  <c r="S2028" i="4"/>
  <c r="R2028" i="4"/>
  <c r="Q2028" i="4"/>
  <c r="P2028" i="4"/>
  <c r="O2028" i="4"/>
  <c r="N2028" i="4"/>
  <c r="M2028" i="4"/>
  <c r="U2027" i="4"/>
  <c r="T2027" i="4"/>
  <c r="S2027" i="4"/>
  <c r="R2027" i="4"/>
  <c r="Q2027" i="4"/>
  <c r="P2027" i="4"/>
  <c r="O2027" i="4"/>
  <c r="N2027" i="4"/>
  <c r="M2027" i="4"/>
  <c r="U2026" i="4"/>
  <c r="T2026" i="4"/>
  <c r="S2026" i="4"/>
  <c r="R2026" i="4"/>
  <c r="Q2026" i="4"/>
  <c r="P2026" i="4"/>
  <c r="O2026" i="4"/>
  <c r="N2026" i="4"/>
  <c r="M2026" i="4"/>
  <c r="U2025" i="4"/>
  <c r="T2025" i="4"/>
  <c r="S2025" i="4"/>
  <c r="R2025" i="4"/>
  <c r="Q2025" i="4"/>
  <c r="P2025" i="4"/>
  <c r="O2025" i="4"/>
  <c r="N2025" i="4"/>
  <c r="M2025" i="4"/>
  <c r="U2024" i="4"/>
  <c r="T2024" i="4"/>
  <c r="S2024" i="4"/>
  <c r="R2024" i="4"/>
  <c r="Q2024" i="4"/>
  <c r="P2024" i="4"/>
  <c r="O2024" i="4"/>
  <c r="N2024" i="4"/>
  <c r="M2024" i="4"/>
  <c r="U2023" i="4"/>
  <c r="T2023" i="4"/>
  <c r="S2023" i="4"/>
  <c r="R2023" i="4"/>
  <c r="Q2023" i="4"/>
  <c r="P2023" i="4"/>
  <c r="O2023" i="4"/>
  <c r="N2023" i="4"/>
  <c r="M2023" i="4"/>
  <c r="U2022" i="4"/>
  <c r="T2022" i="4"/>
  <c r="S2022" i="4"/>
  <c r="R2022" i="4"/>
  <c r="Q2022" i="4"/>
  <c r="P2022" i="4"/>
  <c r="O2022" i="4"/>
  <c r="N2022" i="4"/>
  <c r="M2022" i="4"/>
  <c r="U2021" i="4"/>
  <c r="T2021" i="4"/>
  <c r="S2021" i="4"/>
  <c r="R2021" i="4"/>
  <c r="Q2021" i="4"/>
  <c r="P2021" i="4"/>
  <c r="O2021" i="4"/>
  <c r="N2021" i="4"/>
  <c r="M2021" i="4"/>
  <c r="U2020" i="4"/>
  <c r="T2020" i="4"/>
  <c r="S2020" i="4"/>
  <c r="R2020" i="4"/>
  <c r="Q2020" i="4"/>
  <c r="P2020" i="4"/>
  <c r="O2020" i="4"/>
  <c r="N2020" i="4"/>
  <c r="M2020" i="4"/>
  <c r="U2019" i="4"/>
  <c r="T2019" i="4"/>
  <c r="S2019" i="4"/>
  <c r="R2019" i="4"/>
  <c r="Q2019" i="4"/>
  <c r="P2019" i="4"/>
  <c r="O2019" i="4"/>
  <c r="N2019" i="4"/>
  <c r="M2019" i="4"/>
  <c r="U2018" i="4"/>
  <c r="T2018" i="4"/>
  <c r="S2018" i="4"/>
  <c r="R2018" i="4"/>
  <c r="Q2018" i="4"/>
  <c r="P2018" i="4"/>
  <c r="O2018" i="4"/>
  <c r="N2018" i="4"/>
  <c r="M2018" i="4"/>
  <c r="U2017" i="4"/>
  <c r="T2017" i="4"/>
  <c r="S2017" i="4"/>
  <c r="R2017" i="4"/>
  <c r="Q2017" i="4"/>
  <c r="P2017" i="4"/>
  <c r="O2017" i="4"/>
  <c r="N2017" i="4"/>
  <c r="M2017" i="4"/>
  <c r="U2016" i="4"/>
  <c r="T2016" i="4"/>
  <c r="S2016" i="4"/>
  <c r="R2016" i="4"/>
  <c r="Q2016" i="4"/>
  <c r="P2016" i="4"/>
  <c r="O2016" i="4"/>
  <c r="N2016" i="4"/>
  <c r="M2016" i="4"/>
  <c r="U2015" i="4"/>
  <c r="T2015" i="4"/>
  <c r="S2015" i="4"/>
  <c r="R2015" i="4"/>
  <c r="Q2015" i="4"/>
  <c r="P2015" i="4"/>
  <c r="O2015" i="4"/>
  <c r="N2015" i="4"/>
  <c r="M2015" i="4"/>
  <c r="U2014" i="4"/>
  <c r="T2014" i="4"/>
  <c r="S2014" i="4"/>
  <c r="R2014" i="4"/>
  <c r="Q2014" i="4"/>
  <c r="P2014" i="4"/>
  <c r="O2014" i="4"/>
  <c r="N2014" i="4"/>
  <c r="M2014" i="4"/>
  <c r="U2013" i="4"/>
  <c r="T2013" i="4"/>
  <c r="S2013" i="4"/>
  <c r="R2013" i="4"/>
  <c r="Q2013" i="4"/>
  <c r="P2013" i="4"/>
  <c r="O2013" i="4"/>
  <c r="N2013" i="4"/>
  <c r="M2013" i="4"/>
  <c r="U2012" i="4"/>
  <c r="T2012" i="4"/>
  <c r="S2012" i="4"/>
  <c r="R2012" i="4"/>
  <c r="Q2012" i="4"/>
  <c r="P2012" i="4"/>
  <c r="O2012" i="4"/>
  <c r="N2012" i="4"/>
  <c r="M2012" i="4"/>
  <c r="U2011" i="4"/>
  <c r="T2011" i="4"/>
  <c r="S2011" i="4"/>
  <c r="R2011" i="4"/>
  <c r="Q2011" i="4"/>
  <c r="P2011" i="4"/>
  <c r="O2011" i="4"/>
  <c r="N2011" i="4"/>
  <c r="M2011" i="4"/>
  <c r="U2010" i="4"/>
  <c r="T2010" i="4"/>
  <c r="S2010" i="4"/>
  <c r="R2010" i="4"/>
  <c r="Q2010" i="4"/>
  <c r="P2010" i="4"/>
  <c r="O2010" i="4"/>
  <c r="N2010" i="4"/>
  <c r="M2010" i="4"/>
  <c r="U2009" i="4"/>
  <c r="T2009" i="4"/>
  <c r="S2009" i="4"/>
  <c r="R2009" i="4"/>
  <c r="Q2009" i="4"/>
  <c r="P2009" i="4"/>
  <c r="O2009" i="4"/>
  <c r="N2009" i="4"/>
  <c r="M2009" i="4"/>
  <c r="U2008" i="4"/>
  <c r="T2008" i="4"/>
  <c r="S2008" i="4"/>
  <c r="R2008" i="4"/>
  <c r="Q2008" i="4"/>
  <c r="P2008" i="4"/>
  <c r="O2008" i="4"/>
  <c r="N2008" i="4"/>
  <c r="M2008" i="4"/>
  <c r="U2007" i="4"/>
  <c r="T2007" i="4"/>
  <c r="S2007" i="4"/>
  <c r="R2007" i="4"/>
  <c r="Q2007" i="4"/>
  <c r="P2007" i="4"/>
  <c r="O2007" i="4"/>
  <c r="N2007" i="4"/>
  <c r="M2007" i="4"/>
  <c r="U2006" i="4"/>
  <c r="T2006" i="4"/>
  <c r="S2006" i="4"/>
  <c r="R2006" i="4"/>
  <c r="Q2006" i="4"/>
  <c r="P2006" i="4"/>
  <c r="O2006" i="4"/>
  <c r="N2006" i="4"/>
  <c r="M2006" i="4"/>
  <c r="U2005" i="4"/>
  <c r="T2005" i="4"/>
  <c r="S2005" i="4"/>
  <c r="R2005" i="4"/>
  <c r="Q2005" i="4"/>
  <c r="P2005" i="4"/>
  <c r="O2005" i="4"/>
  <c r="N2005" i="4"/>
  <c r="M2005" i="4"/>
  <c r="U2004" i="4"/>
  <c r="T2004" i="4"/>
  <c r="S2004" i="4"/>
  <c r="R2004" i="4"/>
  <c r="Q2004" i="4"/>
  <c r="P2004" i="4"/>
  <c r="O2004" i="4"/>
  <c r="N2004" i="4"/>
  <c r="M2004" i="4"/>
  <c r="U2003" i="4"/>
  <c r="T2003" i="4"/>
  <c r="S2003" i="4"/>
  <c r="R2003" i="4"/>
  <c r="Q2003" i="4"/>
  <c r="P2003" i="4"/>
  <c r="O2003" i="4"/>
  <c r="N2003" i="4"/>
  <c r="M2003" i="4"/>
  <c r="U2002" i="4"/>
  <c r="T2002" i="4"/>
  <c r="S2002" i="4"/>
  <c r="R2002" i="4"/>
  <c r="Q2002" i="4"/>
  <c r="P2002" i="4"/>
  <c r="O2002" i="4"/>
  <c r="N2002" i="4"/>
  <c r="M2002" i="4"/>
  <c r="U2001" i="4"/>
  <c r="T2001" i="4"/>
  <c r="S2001" i="4"/>
  <c r="R2001" i="4"/>
  <c r="Q2001" i="4"/>
  <c r="P2001" i="4"/>
  <c r="O2001" i="4"/>
  <c r="N2001" i="4"/>
  <c r="M2001" i="4"/>
  <c r="U2000" i="4"/>
  <c r="T2000" i="4"/>
  <c r="S2000" i="4"/>
  <c r="R2000" i="4"/>
  <c r="Q2000" i="4"/>
  <c r="P2000" i="4"/>
  <c r="O2000" i="4"/>
  <c r="N2000" i="4"/>
  <c r="M2000" i="4"/>
  <c r="U1999" i="4"/>
  <c r="T1999" i="4"/>
  <c r="S1999" i="4"/>
  <c r="R1999" i="4"/>
  <c r="Q1999" i="4"/>
  <c r="P1999" i="4"/>
  <c r="O1999" i="4"/>
  <c r="N1999" i="4"/>
  <c r="M1999" i="4"/>
  <c r="U1998" i="4"/>
  <c r="T1998" i="4"/>
  <c r="S1998" i="4"/>
  <c r="R1998" i="4"/>
  <c r="Q1998" i="4"/>
  <c r="P1998" i="4"/>
  <c r="O1998" i="4"/>
  <c r="N1998" i="4"/>
  <c r="M1998" i="4"/>
  <c r="U1997" i="4"/>
  <c r="T1997" i="4"/>
  <c r="S1997" i="4"/>
  <c r="R1997" i="4"/>
  <c r="Q1997" i="4"/>
  <c r="P1997" i="4"/>
  <c r="O1997" i="4"/>
  <c r="N1997" i="4"/>
  <c r="M1997" i="4"/>
  <c r="U1996" i="4"/>
  <c r="T1996" i="4"/>
  <c r="S1996" i="4"/>
  <c r="R1996" i="4"/>
  <c r="Q1996" i="4"/>
  <c r="P1996" i="4"/>
  <c r="O1996" i="4"/>
  <c r="N1996" i="4"/>
  <c r="M1996" i="4"/>
  <c r="U1995" i="4"/>
  <c r="T1995" i="4"/>
  <c r="S1995" i="4"/>
  <c r="R1995" i="4"/>
  <c r="Q1995" i="4"/>
  <c r="P1995" i="4"/>
  <c r="O1995" i="4"/>
  <c r="N1995" i="4"/>
  <c r="M1995" i="4"/>
  <c r="U1994" i="4"/>
  <c r="T1994" i="4"/>
  <c r="S1994" i="4"/>
  <c r="R1994" i="4"/>
  <c r="Q1994" i="4"/>
  <c r="P1994" i="4"/>
  <c r="O1994" i="4"/>
  <c r="N1994" i="4"/>
  <c r="M1994" i="4"/>
  <c r="U1993" i="4"/>
  <c r="T1993" i="4"/>
  <c r="S1993" i="4"/>
  <c r="R1993" i="4"/>
  <c r="Q1993" i="4"/>
  <c r="P1993" i="4"/>
  <c r="O1993" i="4"/>
  <c r="N1993" i="4"/>
  <c r="M1993" i="4"/>
  <c r="U1992" i="4"/>
  <c r="T1992" i="4"/>
  <c r="S1992" i="4"/>
  <c r="R1992" i="4"/>
  <c r="Q1992" i="4"/>
  <c r="P1992" i="4"/>
  <c r="O1992" i="4"/>
  <c r="N1992" i="4"/>
  <c r="M1992" i="4"/>
  <c r="U1991" i="4"/>
  <c r="T1991" i="4"/>
  <c r="S1991" i="4"/>
  <c r="R1991" i="4"/>
  <c r="Q1991" i="4"/>
  <c r="P1991" i="4"/>
  <c r="O1991" i="4"/>
  <c r="N1991" i="4"/>
  <c r="M1991" i="4"/>
  <c r="U1990" i="4"/>
  <c r="T1990" i="4"/>
  <c r="S1990" i="4"/>
  <c r="R1990" i="4"/>
  <c r="Q1990" i="4"/>
  <c r="P1990" i="4"/>
  <c r="O1990" i="4"/>
  <c r="N1990" i="4"/>
  <c r="M1990" i="4"/>
  <c r="U1989" i="4"/>
  <c r="T1989" i="4"/>
  <c r="S1989" i="4"/>
  <c r="R1989" i="4"/>
  <c r="Q1989" i="4"/>
  <c r="P1989" i="4"/>
  <c r="O1989" i="4"/>
  <c r="N1989" i="4"/>
  <c r="M1989" i="4"/>
  <c r="U1988" i="4"/>
  <c r="T1988" i="4"/>
  <c r="S1988" i="4"/>
  <c r="R1988" i="4"/>
  <c r="Q1988" i="4"/>
  <c r="P1988" i="4"/>
  <c r="O1988" i="4"/>
  <c r="N1988" i="4"/>
  <c r="M1988" i="4"/>
  <c r="U1987" i="4"/>
  <c r="T1987" i="4"/>
  <c r="S1987" i="4"/>
  <c r="R1987" i="4"/>
  <c r="Q1987" i="4"/>
  <c r="P1987" i="4"/>
  <c r="O1987" i="4"/>
  <c r="N1987" i="4"/>
  <c r="M1987" i="4"/>
  <c r="U1986" i="4"/>
  <c r="T1986" i="4"/>
  <c r="S1986" i="4"/>
  <c r="R1986" i="4"/>
  <c r="Q1986" i="4"/>
  <c r="P1986" i="4"/>
  <c r="O1986" i="4"/>
  <c r="N1986" i="4"/>
  <c r="M1986" i="4"/>
  <c r="U1985" i="4"/>
  <c r="T1985" i="4"/>
  <c r="S1985" i="4"/>
  <c r="R1985" i="4"/>
  <c r="Q1985" i="4"/>
  <c r="P1985" i="4"/>
  <c r="O1985" i="4"/>
  <c r="N1985" i="4"/>
  <c r="M1985" i="4"/>
  <c r="U1984" i="4"/>
  <c r="T1984" i="4"/>
  <c r="S1984" i="4"/>
  <c r="R1984" i="4"/>
  <c r="Q1984" i="4"/>
  <c r="P1984" i="4"/>
  <c r="O1984" i="4"/>
  <c r="N1984" i="4"/>
  <c r="M1984" i="4"/>
  <c r="U1983" i="4"/>
  <c r="T1983" i="4"/>
  <c r="S1983" i="4"/>
  <c r="R1983" i="4"/>
  <c r="Q1983" i="4"/>
  <c r="P1983" i="4"/>
  <c r="O1983" i="4"/>
  <c r="N1983" i="4"/>
  <c r="M1983" i="4"/>
  <c r="U1982" i="4"/>
  <c r="T1982" i="4"/>
  <c r="S1982" i="4"/>
  <c r="R1982" i="4"/>
  <c r="Q1982" i="4"/>
  <c r="P1982" i="4"/>
  <c r="O1982" i="4"/>
  <c r="N1982" i="4"/>
  <c r="M1982" i="4"/>
  <c r="U1981" i="4"/>
  <c r="T1981" i="4"/>
  <c r="S1981" i="4"/>
  <c r="R1981" i="4"/>
  <c r="Q1981" i="4"/>
  <c r="P1981" i="4"/>
  <c r="O1981" i="4"/>
  <c r="N1981" i="4"/>
  <c r="M1981" i="4"/>
  <c r="U1980" i="4"/>
  <c r="T1980" i="4"/>
  <c r="S1980" i="4"/>
  <c r="R1980" i="4"/>
  <c r="Q1980" i="4"/>
  <c r="P1980" i="4"/>
  <c r="O1980" i="4"/>
  <c r="N1980" i="4"/>
  <c r="M1980" i="4"/>
  <c r="U1979" i="4"/>
  <c r="T1979" i="4"/>
  <c r="S1979" i="4"/>
  <c r="R1979" i="4"/>
  <c r="Q1979" i="4"/>
  <c r="P1979" i="4"/>
  <c r="O1979" i="4"/>
  <c r="N1979" i="4"/>
  <c r="M1979" i="4"/>
  <c r="U1978" i="4"/>
  <c r="T1978" i="4"/>
  <c r="S1978" i="4"/>
  <c r="R1978" i="4"/>
  <c r="Q1978" i="4"/>
  <c r="P1978" i="4"/>
  <c r="O1978" i="4"/>
  <c r="N1978" i="4"/>
  <c r="M1978" i="4"/>
  <c r="U1977" i="4"/>
  <c r="T1977" i="4"/>
  <c r="S1977" i="4"/>
  <c r="R1977" i="4"/>
  <c r="Q1977" i="4"/>
  <c r="P1977" i="4"/>
  <c r="O1977" i="4"/>
  <c r="N1977" i="4"/>
  <c r="M1977" i="4"/>
  <c r="U1976" i="4"/>
  <c r="T1976" i="4"/>
  <c r="S1976" i="4"/>
  <c r="R1976" i="4"/>
  <c r="Q1976" i="4"/>
  <c r="P1976" i="4"/>
  <c r="O1976" i="4"/>
  <c r="N1976" i="4"/>
  <c r="M1976" i="4"/>
  <c r="U1975" i="4"/>
  <c r="T1975" i="4"/>
  <c r="S1975" i="4"/>
  <c r="R1975" i="4"/>
  <c r="Q1975" i="4"/>
  <c r="P1975" i="4"/>
  <c r="O1975" i="4"/>
  <c r="N1975" i="4"/>
  <c r="M1975" i="4"/>
  <c r="U1974" i="4"/>
  <c r="T1974" i="4"/>
  <c r="S1974" i="4"/>
  <c r="R1974" i="4"/>
  <c r="Q1974" i="4"/>
  <c r="P1974" i="4"/>
  <c r="O1974" i="4"/>
  <c r="N1974" i="4"/>
  <c r="M1974" i="4"/>
  <c r="U1973" i="4"/>
  <c r="T1973" i="4"/>
  <c r="S1973" i="4"/>
  <c r="R1973" i="4"/>
  <c r="Q1973" i="4"/>
  <c r="P1973" i="4"/>
  <c r="O1973" i="4"/>
  <c r="N1973" i="4"/>
  <c r="M1973" i="4"/>
  <c r="U1972" i="4"/>
  <c r="T1972" i="4"/>
  <c r="S1972" i="4"/>
  <c r="R1972" i="4"/>
  <c r="Q1972" i="4"/>
  <c r="P1972" i="4"/>
  <c r="O1972" i="4"/>
  <c r="N1972" i="4"/>
  <c r="M1972" i="4"/>
  <c r="U1971" i="4"/>
  <c r="T1971" i="4"/>
  <c r="S1971" i="4"/>
  <c r="R1971" i="4"/>
  <c r="Q1971" i="4"/>
  <c r="P1971" i="4"/>
  <c r="O1971" i="4"/>
  <c r="N1971" i="4"/>
  <c r="M1971" i="4"/>
  <c r="U1970" i="4"/>
  <c r="T1970" i="4"/>
  <c r="S1970" i="4"/>
  <c r="R1970" i="4"/>
  <c r="Q1970" i="4"/>
  <c r="P1970" i="4"/>
  <c r="O1970" i="4"/>
  <c r="N1970" i="4"/>
  <c r="M1970" i="4"/>
  <c r="U1969" i="4"/>
  <c r="T1969" i="4"/>
  <c r="S1969" i="4"/>
  <c r="R1969" i="4"/>
  <c r="Q1969" i="4"/>
  <c r="P1969" i="4"/>
  <c r="O1969" i="4"/>
  <c r="N1969" i="4"/>
  <c r="M1969" i="4"/>
  <c r="U1968" i="4"/>
  <c r="T1968" i="4"/>
  <c r="S1968" i="4"/>
  <c r="R1968" i="4"/>
  <c r="Q1968" i="4"/>
  <c r="P1968" i="4"/>
  <c r="O1968" i="4"/>
  <c r="N1968" i="4"/>
  <c r="M1968" i="4"/>
  <c r="U1967" i="4"/>
  <c r="T1967" i="4"/>
  <c r="S1967" i="4"/>
  <c r="R1967" i="4"/>
  <c r="Q1967" i="4"/>
  <c r="P1967" i="4"/>
  <c r="O1967" i="4"/>
  <c r="N1967" i="4"/>
  <c r="M1967" i="4"/>
  <c r="U1966" i="4"/>
  <c r="T1966" i="4"/>
  <c r="S1966" i="4"/>
  <c r="R1966" i="4"/>
  <c r="Q1966" i="4"/>
  <c r="P1966" i="4"/>
  <c r="O1966" i="4"/>
  <c r="N1966" i="4"/>
  <c r="M1966" i="4"/>
  <c r="U1965" i="4"/>
  <c r="T1965" i="4"/>
  <c r="S1965" i="4"/>
  <c r="R1965" i="4"/>
  <c r="Q1965" i="4"/>
  <c r="P1965" i="4"/>
  <c r="O1965" i="4"/>
  <c r="N1965" i="4"/>
  <c r="M1965" i="4"/>
  <c r="U1964" i="4"/>
  <c r="T1964" i="4"/>
  <c r="S1964" i="4"/>
  <c r="R1964" i="4"/>
  <c r="Q1964" i="4"/>
  <c r="P1964" i="4"/>
  <c r="O1964" i="4"/>
  <c r="N1964" i="4"/>
  <c r="M1964" i="4"/>
  <c r="U1963" i="4"/>
  <c r="T1963" i="4"/>
  <c r="S1963" i="4"/>
  <c r="R1963" i="4"/>
  <c r="Q1963" i="4"/>
  <c r="P1963" i="4"/>
  <c r="O1963" i="4"/>
  <c r="N1963" i="4"/>
  <c r="M1963" i="4"/>
  <c r="U1962" i="4"/>
  <c r="T1962" i="4"/>
  <c r="S1962" i="4"/>
  <c r="R1962" i="4"/>
  <c r="Q1962" i="4"/>
  <c r="P1962" i="4"/>
  <c r="O1962" i="4"/>
  <c r="N1962" i="4"/>
  <c r="M1962" i="4"/>
  <c r="U1961" i="4"/>
  <c r="T1961" i="4"/>
  <c r="S1961" i="4"/>
  <c r="R1961" i="4"/>
  <c r="Q1961" i="4"/>
  <c r="P1961" i="4"/>
  <c r="O1961" i="4"/>
  <c r="N1961" i="4"/>
  <c r="M1961" i="4"/>
  <c r="U1960" i="4"/>
  <c r="T1960" i="4"/>
  <c r="S1960" i="4"/>
  <c r="R1960" i="4"/>
  <c r="Q1960" i="4"/>
  <c r="P1960" i="4"/>
  <c r="O1960" i="4"/>
  <c r="N1960" i="4"/>
  <c r="M1960" i="4"/>
  <c r="U1959" i="4"/>
  <c r="T1959" i="4"/>
  <c r="S1959" i="4"/>
  <c r="R1959" i="4"/>
  <c r="Q1959" i="4"/>
  <c r="P1959" i="4"/>
  <c r="O1959" i="4"/>
  <c r="N1959" i="4"/>
  <c r="M1959" i="4"/>
  <c r="U1958" i="4"/>
  <c r="T1958" i="4"/>
  <c r="S1958" i="4"/>
  <c r="R1958" i="4"/>
  <c r="Q1958" i="4"/>
  <c r="P1958" i="4"/>
  <c r="O1958" i="4"/>
  <c r="N1958" i="4"/>
  <c r="M1958" i="4"/>
  <c r="U1957" i="4"/>
  <c r="T1957" i="4"/>
  <c r="S1957" i="4"/>
  <c r="R1957" i="4"/>
  <c r="Q1957" i="4"/>
  <c r="P1957" i="4"/>
  <c r="O1957" i="4"/>
  <c r="N1957" i="4"/>
  <c r="M1957" i="4"/>
  <c r="U1956" i="4"/>
  <c r="T1956" i="4"/>
  <c r="S1956" i="4"/>
  <c r="R1956" i="4"/>
  <c r="Q1956" i="4"/>
  <c r="P1956" i="4"/>
  <c r="O1956" i="4"/>
  <c r="N1956" i="4"/>
  <c r="M1956" i="4"/>
  <c r="U1955" i="4"/>
  <c r="T1955" i="4"/>
  <c r="S1955" i="4"/>
  <c r="R1955" i="4"/>
  <c r="Q1955" i="4"/>
  <c r="P1955" i="4"/>
  <c r="O1955" i="4"/>
  <c r="N1955" i="4"/>
  <c r="M1955" i="4"/>
  <c r="U1954" i="4"/>
  <c r="T1954" i="4"/>
  <c r="S1954" i="4"/>
  <c r="R1954" i="4"/>
  <c r="Q1954" i="4"/>
  <c r="P1954" i="4"/>
  <c r="O1954" i="4"/>
  <c r="N1954" i="4"/>
  <c r="M1954" i="4"/>
  <c r="U1953" i="4"/>
  <c r="T1953" i="4"/>
  <c r="S1953" i="4"/>
  <c r="R1953" i="4"/>
  <c r="Q1953" i="4"/>
  <c r="P1953" i="4"/>
  <c r="O1953" i="4"/>
  <c r="N1953" i="4"/>
  <c r="M1953" i="4"/>
  <c r="U1952" i="4"/>
  <c r="T1952" i="4"/>
  <c r="S1952" i="4"/>
  <c r="R1952" i="4"/>
  <c r="Q1952" i="4"/>
  <c r="P1952" i="4"/>
  <c r="O1952" i="4"/>
  <c r="N1952" i="4"/>
  <c r="M1952" i="4"/>
  <c r="U1951" i="4"/>
  <c r="T1951" i="4"/>
  <c r="S1951" i="4"/>
  <c r="R1951" i="4"/>
  <c r="Q1951" i="4"/>
  <c r="P1951" i="4"/>
  <c r="O1951" i="4"/>
  <c r="N1951" i="4"/>
  <c r="M1951" i="4"/>
  <c r="U1950" i="4"/>
  <c r="T1950" i="4"/>
  <c r="S1950" i="4"/>
  <c r="R1950" i="4"/>
  <c r="Q1950" i="4"/>
  <c r="P1950" i="4"/>
  <c r="O1950" i="4"/>
  <c r="N1950" i="4"/>
  <c r="M1950" i="4"/>
  <c r="U1949" i="4"/>
  <c r="T1949" i="4"/>
  <c r="S1949" i="4"/>
  <c r="R1949" i="4"/>
  <c r="Q1949" i="4"/>
  <c r="P1949" i="4"/>
  <c r="O1949" i="4"/>
  <c r="N1949" i="4"/>
  <c r="M1949" i="4"/>
  <c r="U1948" i="4"/>
  <c r="T1948" i="4"/>
  <c r="S1948" i="4"/>
  <c r="R1948" i="4"/>
  <c r="Q1948" i="4"/>
  <c r="P1948" i="4"/>
  <c r="O1948" i="4"/>
  <c r="N1948" i="4"/>
  <c r="M1948" i="4"/>
  <c r="U1947" i="4"/>
  <c r="T1947" i="4"/>
  <c r="S1947" i="4"/>
  <c r="R1947" i="4"/>
  <c r="Q1947" i="4"/>
  <c r="P1947" i="4"/>
  <c r="O1947" i="4"/>
  <c r="N1947" i="4"/>
  <c r="M1947" i="4"/>
  <c r="U1946" i="4"/>
  <c r="T1946" i="4"/>
  <c r="S1946" i="4"/>
  <c r="R1946" i="4"/>
  <c r="Q1946" i="4"/>
  <c r="P1946" i="4"/>
  <c r="O1946" i="4"/>
  <c r="N1946" i="4"/>
  <c r="M1946" i="4"/>
  <c r="U1945" i="4"/>
  <c r="T1945" i="4"/>
  <c r="S1945" i="4"/>
  <c r="R1945" i="4"/>
  <c r="Q1945" i="4"/>
  <c r="P1945" i="4"/>
  <c r="O1945" i="4"/>
  <c r="N1945" i="4"/>
  <c r="M1945" i="4"/>
  <c r="U1944" i="4"/>
  <c r="T1944" i="4"/>
  <c r="S1944" i="4"/>
  <c r="R1944" i="4"/>
  <c r="Q1944" i="4"/>
  <c r="P1944" i="4"/>
  <c r="O1944" i="4"/>
  <c r="N1944" i="4"/>
  <c r="M1944" i="4"/>
  <c r="U1943" i="4"/>
  <c r="T1943" i="4"/>
  <c r="S1943" i="4"/>
  <c r="R1943" i="4"/>
  <c r="Q1943" i="4"/>
  <c r="P1943" i="4"/>
  <c r="O1943" i="4"/>
  <c r="N1943" i="4"/>
  <c r="M1943" i="4"/>
  <c r="U1942" i="4"/>
  <c r="T1942" i="4"/>
  <c r="S1942" i="4"/>
  <c r="R1942" i="4"/>
  <c r="Q1942" i="4"/>
  <c r="P1942" i="4"/>
  <c r="O1942" i="4"/>
  <c r="N1942" i="4"/>
  <c r="M1942" i="4"/>
  <c r="U1941" i="4"/>
  <c r="T1941" i="4"/>
  <c r="S1941" i="4"/>
  <c r="R1941" i="4"/>
  <c r="Q1941" i="4"/>
  <c r="P1941" i="4"/>
  <c r="O1941" i="4"/>
  <c r="N1941" i="4"/>
  <c r="M1941" i="4"/>
  <c r="U1940" i="4"/>
  <c r="T1940" i="4"/>
  <c r="S1940" i="4"/>
  <c r="R1940" i="4"/>
  <c r="Q1940" i="4"/>
  <c r="P1940" i="4"/>
  <c r="O1940" i="4"/>
  <c r="N1940" i="4"/>
  <c r="M1940" i="4"/>
  <c r="U1939" i="4"/>
  <c r="T1939" i="4"/>
  <c r="S1939" i="4"/>
  <c r="R1939" i="4"/>
  <c r="Q1939" i="4"/>
  <c r="P1939" i="4"/>
  <c r="O1939" i="4"/>
  <c r="N1939" i="4"/>
  <c r="M1939" i="4"/>
  <c r="U1938" i="4"/>
  <c r="T1938" i="4"/>
  <c r="S1938" i="4"/>
  <c r="R1938" i="4"/>
  <c r="Q1938" i="4"/>
  <c r="P1938" i="4"/>
  <c r="O1938" i="4"/>
  <c r="N1938" i="4"/>
  <c r="M1938" i="4"/>
  <c r="U1937" i="4"/>
  <c r="T1937" i="4"/>
  <c r="S1937" i="4"/>
  <c r="R1937" i="4"/>
  <c r="Q1937" i="4"/>
  <c r="P1937" i="4"/>
  <c r="O1937" i="4"/>
  <c r="N1937" i="4"/>
  <c r="M1937" i="4"/>
  <c r="U1936" i="4"/>
  <c r="T1936" i="4"/>
  <c r="S1936" i="4"/>
  <c r="R1936" i="4"/>
  <c r="Q1936" i="4"/>
  <c r="P1936" i="4"/>
  <c r="O1936" i="4"/>
  <c r="N1936" i="4"/>
  <c r="M1936" i="4"/>
  <c r="U1935" i="4"/>
  <c r="T1935" i="4"/>
  <c r="S1935" i="4"/>
  <c r="R1935" i="4"/>
  <c r="Q1935" i="4"/>
  <c r="P1935" i="4"/>
  <c r="O1935" i="4"/>
  <c r="N1935" i="4"/>
  <c r="M1935" i="4"/>
  <c r="U1934" i="4"/>
  <c r="T1934" i="4"/>
  <c r="S1934" i="4"/>
  <c r="R1934" i="4"/>
  <c r="Q1934" i="4"/>
  <c r="P1934" i="4"/>
  <c r="O1934" i="4"/>
  <c r="N1934" i="4"/>
  <c r="M1934" i="4"/>
  <c r="U1933" i="4"/>
  <c r="T1933" i="4"/>
  <c r="S1933" i="4"/>
  <c r="R1933" i="4"/>
  <c r="Q1933" i="4"/>
  <c r="P1933" i="4"/>
  <c r="O1933" i="4"/>
  <c r="N1933" i="4"/>
  <c r="M1933" i="4"/>
  <c r="U1932" i="4"/>
  <c r="T1932" i="4"/>
  <c r="S1932" i="4"/>
  <c r="R1932" i="4"/>
  <c r="Q1932" i="4"/>
  <c r="P1932" i="4"/>
  <c r="O1932" i="4"/>
  <c r="N1932" i="4"/>
  <c r="M1932" i="4"/>
  <c r="U1931" i="4"/>
  <c r="T1931" i="4"/>
  <c r="S1931" i="4"/>
  <c r="R1931" i="4"/>
  <c r="Q1931" i="4"/>
  <c r="P1931" i="4"/>
  <c r="O1931" i="4"/>
  <c r="N1931" i="4"/>
  <c r="M1931" i="4"/>
  <c r="U1930" i="4"/>
  <c r="T1930" i="4"/>
  <c r="S1930" i="4"/>
  <c r="R1930" i="4"/>
  <c r="Q1930" i="4"/>
  <c r="P1930" i="4"/>
  <c r="O1930" i="4"/>
  <c r="N1930" i="4"/>
  <c r="M1930" i="4"/>
  <c r="U1929" i="4"/>
  <c r="T1929" i="4"/>
  <c r="S1929" i="4"/>
  <c r="R1929" i="4"/>
  <c r="Q1929" i="4"/>
  <c r="P1929" i="4"/>
  <c r="O1929" i="4"/>
  <c r="N1929" i="4"/>
  <c r="M1929" i="4"/>
  <c r="U1928" i="4"/>
  <c r="T1928" i="4"/>
  <c r="S1928" i="4"/>
  <c r="R1928" i="4"/>
  <c r="Q1928" i="4"/>
  <c r="P1928" i="4"/>
  <c r="O1928" i="4"/>
  <c r="N1928" i="4"/>
  <c r="M1928" i="4"/>
  <c r="U1927" i="4"/>
  <c r="T1927" i="4"/>
  <c r="S1927" i="4"/>
  <c r="R1927" i="4"/>
  <c r="Q1927" i="4"/>
  <c r="P1927" i="4"/>
  <c r="O1927" i="4"/>
  <c r="N1927" i="4"/>
  <c r="M1927" i="4"/>
  <c r="U1926" i="4"/>
  <c r="T1926" i="4"/>
  <c r="S1926" i="4"/>
  <c r="R1926" i="4"/>
  <c r="Q1926" i="4"/>
  <c r="P1926" i="4"/>
  <c r="O1926" i="4"/>
  <c r="N1926" i="4"/>
  <c r="M1926" i="4"/>
  <c r="U1925" i="4"/>
  <c r="T1925" i="4"/>
  <c r="S1925" i="4"/>
  <c r="R1925" i="4"/>
  <c r="Q1925" i="4"/>
  <c r="P1925" i="4"/>
  <c r="O1925" i="4"/>
  <c r="N1925" i="4"/>
  <c r="M1925" i="4"/>
  <c r="U1924" i="4"/>
  <c r="T1924" i="4"/>
  <c r="S1924" i="4"/>
  <c r="R1924" i="4"/>
  <c r="Q1924" i="4"/>
  <c r="P1924" i="4"/>
  <c r="O1924" i="4"/>
  <c r="N1924" i="4"/>
  <c r="M1924" i="4"/>
  <c r="U1923" i="4"/>
  <c r="T1923" i="4"/>
  <c r="S1923" i="4"/>
  <c r="R1923" i="4"/>
  <c r="Q1923" i="4"/>
  <c r="P1923" i="4"/>
  <c r="O1923" i="4"/>
  <c r="N1923" i="4"/>
  <c r="M1923" i="4"/>
  <c r="U1922" i="4"/>
  <c r="T1922" i="4"/>
  <c r="S1922" i="4"/>
  <c r="R1922" i="4"/>
  <c r="Q1922" i="4"/>
  <c r="P1922" i="4"/>
  <c r="O1922" i="4"/>
  <c r="N1922" i="4"/>
  <c r="M1922" i="4"/>
  <c r="U1921" i="4"/>
  <c r="T1921" i="4"/>
  <c r="S1921" i="4"/>
  <c r="R1921" i="4"/>
  <c r="Q1921" i="4"/>
  <c r="P1921" i="4"/>
  <c r="O1921" i="4"/>
  <c r="N1921" i="4"/>
  <c r="M1921" i="4"/>
  <c r="U1920" i="4"/>
  <c r="T1920" i="4"/>
  <c r="S1920" i="4"/>
  <c r="R1920" i="4"/>
  <c r="Q1920" i="4"/>
  <c r="P1920" i="4"/>
  <c r="O1920" i="4"/>
  <c r="N1920" i="4"/>
  <c r="M1920" i="4"/>
  <c r="U1919" i="4"/>
  <c r="T1919" i="4"/>
  <c r="S1919" i="4"/>
  <c r="R1919" i="4"/>
  <c r="Q1919" i="4"/>
  <c r="P1919" i="4"/>
  <c r="O1919" i="4"/>
  <c r="N1919" i="4"/>
  <c r="M1919" i="4"/>
  <c r="U1918" i="4"/>
  <c r="T1918" i="4"/>
  <c r="S1918" i="4"/>
  <c r="R1918" i="4"/>
  <c r="Q1918" i="4"/>
  <c r="P1918" i="4"/>
  <c r="O1918" i="4"/>
  <c r="N1918" i="4"/>
  <c r="M1918" i="4"/>
  <c r="U1917" i="4"/>
  <c r="T1917" i="4"/>
  <c r="S1917" i="4"/>
  <c r="R1917" i="4"/>
  <c r="Q1917" i="4"/>
  <c r="P1917" i="4"/>
  <c r="O1917" i="4"/>
  <c r="N1917" i="4"/>
  <c r="M1917" i="4"/>
  <c r="U1916" i="4"/>
  <c r="T1916" i="4"/>
  <c r="S1916" i="4"/>
  <c r="R1916" i="4"/>
  <c r="Q1916" i="4"/>
  <c r="P1916" i="4"/>
  <c r="O1916" i="4"/>
  <c r="N1916" i="4"/>
  <c r="M1916" i="4"/>
  <c r="U1915" i="4"/>
  <c r="T1915" i="4"/>
  <c r="S1915" i="4"/>
  <c r="R1915" i="4"/>
  <c r="Q1915" i="4"/>
  <c r="P1915" i="4"/>
  <c r="O1915" i="4"/>
  <c r="N1915" i="4"/>
  <c r="M1915" i="4"/>
  <c r="U1914" i="4"/>
  <c r="T1914" i="4"/>
  <c r="S1914" i="4"/>
  <c r="R1914" i="4"/>
  <c r="Q1914" i="4"/>
  <c r="P1914" i="4"/>
  <c r="O1914" i="4"/>
  <c r="N1914" i="4"/>
  <c r="M1914" i="4"/>
  <c r="U1913" i="4"/>
  <c r="T1913" i="4"/>
  <c r="S1913" i="4"/>
  <c r="R1913" i="4"/>
  <c r="Q1913" i="4"/>
  <c r="P1913" i="4"/>
  <c r="O1913" i="4"/>
  <c r="N1913" i="4"/>
  <c r="M1913" i="4"/>
  <c r="U1912" i="4"/>
  <c r="T1912" i="4"/>
  <c r="S1912" i="4"/>
  <c r="R1912" i="4"/>
  <c r="Q1912" i="4"/>
  <c r="P1912" i="4"/>
  <c r="O1912" i="4"/>
  <c r="N1912" i="4"/>
  <c r="M1912" i="4"/>
  <c r="U1911" i="4"/>
  <c r="T1911" i="4"/>
  <c r="S1911" i="4"/>
  <c r="R1911" i="4"/>
  <c r="Q1911" i="4"/>
  <c r="P1911" i="4"/>
  <c r="O1911" i="4"/>
  <c r="N1911" i="4"/>
  <c r="M1911" i="4"/>
  <c r="U1910" i="4"/>
  <c r="T1910" i="4"/>
  <c r="S1910" i="4"/>
  <c r="R1910" i="4"/>
  <c r="Q1910" i="4"/>
  <c r="P1910" i="4"/>
  <c r="O1910" i="4"/>
  <c r="N1910" i="4"/>
  <c r="M1910" i="4"/>
  <c r="U1909" i="4"/>
  <c r="T1909" i="4"/>
  <c r="S1909" i="4"/>
  <c r="R1909" i="4"/>
  <c r="Q1909" i="4"/>
  <c r="P1909" i="4"/>
  <c r="O1909" i="4"/>
  <c r="N1909" i="4"/>
  <c r="M1909" i="4"/>
  <c r="U1908" i="4"/>
  <c r="T1908" i="4"/>
  <c r="S1908" i="4"/>
  <c r="R1908" i="4"/>
  <c r="Q1908" i="4"/>
  <c r="P1908" i="4"/>
  <c r="O1908" i="4"/>
  <c r="N1908" i="4"/>
  <c r="M1908" i="4"/>
  <c r="U1907" i="4"/>
  <c r="T1907" i="4"/>
  <c r="S1907" i="4"/>
  <c r="R1907" i="4"/>
  <c r="Q1907" i="4"/>
  <c r="P1907" i="4"/>
  <c r="O1907" i="4"/>
  <c r="N1907" i="4"/>
  <c r="M1907" i="4"/>
  <c r="U1906" i="4"/>
  <c r="T1906" i="4"/>
  <c r="S1906" i="4"/>
  <c r="R1906" i="4"/>
  <c r="Q1906" i="4"/>
  <c r="P1906" i="4"/>
  <c r="O1906" i="4"/>
  <c r="N1906" i="4"/>
  <c r="M1906" i="4"/>
  <c r="U1905" i="4"/>
  <c r="T1905" i="4"/>
  <c r="S1905" i="4"/>
  <c r="R1905" i="4"/>
  <c r="Q1905" i="4"/>
  <c r="P1905" i="4"/>
  <c r="O1905" i="4"/>
  <c r="N1905" i="4"/>
  <c r="M1905" i="4"/>
  <c r="U1904" i="4"/>
  <c r="T1904" i="4"/>
  <c r="S1904" i="4"/>
  <c r="R1904" i="4"/>
  <c r="Q1904" i="4"/>
  <c r="P1904" i="4"/>
  <c r="O1904" i="4"/>
  <c r="N1904" i="4"/>
  <c r="M1904" i="4"/>
  <c r="U1903" i="4"/>
  <c r="T1903" i="4"/>
  <c r="S1903" i="4"/>
  <c r="R1903" i="4"/>
  <c r="Q1903" i="4"/>
  <c r="P1903" i="4"/>
  <c r="O1903" i="4"/>
  <c r="N1903" i="4"/>
  <c r="M1903" i="4"/>
  <c r="U1902" i="4"/>
  <c r="T1902" i="4"/>
  <c r="S1902" i="4"/>
  <c r="R1902" i="4"/>
  <c r="Q1902" i="4"/>
  <c r="P1902" i="4"/>
  <c r="O1902" i="4"/>
  <c r="N1902" i="4"/>
  <c r="M1902" i="4"/>
  <c r="U1901" i="4"/>
  <c r="T1901" i="4"/>
  <c r="S1901" i="4"/>
  <c r="R1901" i="4"/>
  <c r="Q1901" i="4"/>
  <c r="P1901" i="4"/>
  <c r="O1901" i="4"/>
  <c r="N1901" i="4"/>
  <c r="M1901" i="4"/>
  <c r="U1900" i="4"/>
  <c r="T1900" i="4"/>
  <c r="S1900" i="4"/>
  <c r="R1900" i="4"/>
  <c r="Q1900" i="4"/>
  <c r="P1900" i="4"/>
  <c r="O1900" i="4"/>
  <c r="N1900" i="4"/>
  <c r="M1900" i="4"/>
  <c r="U1899" i="4"/>
  <c r="T1899" i="4"/>
  <c r="S1899" i="4"/>
  <c r="R1899" i="4"/>
  <c r="Q1899" i="4"/>
  <c r="P1899" i="4"/>
  <c r="O1899" i="4"/>
  <c r="N1899" i="4"/>
  <c r="M1899" i="4"/>
  <c r="U1898" i="4"/>
  <c r="T1898" i="4"/>
  <c r="S1898" i="4"/>
  <c r="R1898" i="4"/>
  <c r="Q1898" i="4"/>
  <c r="P1898" i="4"/>
  <c r="O1898" i="4"/>
  <c r="N1898" i="4"/>
  <c r="M1898" i="4"/>
  <c r="U1897" i="4"/>
  <c r="T1897" i="4"/>
  <c r="S1897" i="4"/>
  <c r="R1897" i="4"/>
  <c r="Q1897" i="4"/>
  <c r="P1897" i="4"/>
  <c r="O1897" i="4"/>
  <c r="N1897" i="4"/>
  <c r="M1897" i="4"/>
  <c r="U1896" i="4"/>
  <c r="T1896" i="4"/>
  <c r="S1896" i="4"/>
  <c r="R1896" i="4"/>
  <c r="Q1896" i="4"/>
  <c r="P1896" i="4"/>
  <c r="O1896" i="4"/>
  <c r="N1896" i="4"/>
  <c r="M1896" i="4"/>
  <c r="U1895" i="4"/>
  <c r="T1895" i="4"/>
  <c r="S1895" i="4"/>
  <c r="R1895" i="4"/>
  <c r="Q1895" i="4"/>
  <c r="P1895" i="4"/>
  <c r="O1895" i="4"/>
  <c r="N1895" i="4"/>
  <c r="M1895" i="4"/>
  <c r="U1894" i="4"/>
  <c r="T1894" i="4"/>
  <c r="S1894" i="4"/>
  <c r="R1894" i="4"/>
  <c r="Q1894" i="4"/>
  <c r="P1894" i="4"/>
  <c r="O1894" i="4"/>
  <c r="N1894" i="4"/>
  <c r="M1894" i="4"/>
  <c r="U1893" i="4"/>
  <c r="T1893" i="4"/>
  <c r="S1893" i="4"/>
  <c r="R1893" i="4"/>
  <c r="Q1893" i="4"/>
  <c r="P1893" i="4"/>
  <c r="O1893" i="4"/>
  <c r="N1893" i="4"/>
  <c r="M1893" i="4"/>
  <c r="U1892" i="4"/>
  <c r="T1892" i="4"/>
  <c r="S1892" i="4"/>
  <c r="R1892" i="4"/>
  <c r="Q1892" i="4"/>
  <c r="P1892" i="4"/>
  <c r="O1892" i="4"/>
  <c r="N1892" i="4"/>
  <c r="M1892" i="4"/>
  <c r="U1891" i="4"/>
  <c r="T1891" i="4"/>
  <c r="S1891" i="4"/>
  <c r="R1891" i="4"/>
  <c r="Q1891" i="4"/>
  <c r="P1891" i="4"/>
  <c r="O1891" i="4"/>
  <c r="N1891" i="4"/>
  <c r="M1891" i="4"/>
  <c r="U1890" i="4"/>
  <c r="T1890" i="4"/>
  <c r="S1890" i="4"/>
  <c r="R1890" i="4"/>
  <c r="Q1890" i="4"/>
  <c r="P1890" i="4"/>
  <c r="O1890" i="4"/>
  <c r="N1890" i="4"/>
  <c r="M1890" i="4"/>
  <c r="U1889" i="4"/>
  <c r="T1889" i="4"/>
  <c r="S1889" i="4"/>
  <c r="R1889" i="4"/>
  <c r="Q1889" i="4"/>
  <c r="P1889" i="4"/>
  <c r="O1889" i="4"/>
  <c r="N1889" i="4"/>
  <c r="M1889" i="4"/>
  <c r="U1888" i="4"/>
  <c r="T1888" i="4"/>
  <c r="S1888" i="4"/>
  <c r="R1888" i="4"/>
  <c r="Q1888" i="4"/>
  <c r="P1888" i="4"/>
  <c r="O1888" i="4"/>
  <c r="N1888" i="4"/>
  <c r="M1888" i="4"/>
  <c r="U1887" i="4"/>
  <c r="T1887" i="4"/>
  <c r="S1887" i="4"/>
  <c r="R1887" i="4"/>
  <c r="Q1887" i="4"/>
  <c r="P1887" i="4"/>
  <c r="O1887" i="4"/>
  <c r="N1887" i="4"/>
  <c r="M1887" i="4"/>
  <c r="U1886" i="4"/>
  <c r="T1886" i="4"/>
  <c r="S1886" i="4"/>
  <c r="R1886" i="4"/>
  <c r="Q1886" i="4"/>
  <c r="P1886" i="4"/>
  <c r="O1886" i="4"/>
  <c r="N1886" i="4"/>
  <c r="M1886" i="4"/>
  <c r="U1885" i="4"/>
  <c r="T1885" i="4"/>
  <c r="S1885" i="4"/>
  <c r="R1885" i="4"/>
  <c r="Q1885" i="4"/>
  <c r="P1885" i="4"/>
  <c r="O1885" i="4"/>
  <c r="N1885" i="4"/>
  <c r="M1885" i="4"/>
  <c r="U1884" i="4"/>
  <c r="T1884" i="4"/>
  <c r="S1884" i="4"/>
  <c r="R1884" i="4"/>
  <c r="Q1884" i="4"/>
  <c r="P1884" i="4"/>
  <c r="O1884" i="4"/>
  <c r="N1884" i="4"/>
  <c r="M1884" i="4"/>
  <c r="U1883" i="4"/>
  <c r="T1883" i="4"/>
  <c r="S1883" i="4"/>
  <c r="R1883" i="4"/>
  <c r="Q1883" i="4"/>
  <c r="P1883" i="4"/>
  <c r="O1883" i="4"/>
  <c r="N1883" i="4"/>
  <c r="M1883" i="4"/>
  <c r="U1882" i="4"/>
  <c r="T1882" i="4"/>
  <c r="S1882" i="4"/>
  <c r="R1882" i="4"/>
  <c r="Q1882" i="4"/>
  <c r="P1882" i="4"/>
  <c r="O1882" i="4"/>
  <c r="N1882" i="4"/>
  <c r="M1882" i="4"/>
  <c r="U1881" i="4"/>
  <c r="T1881" i="4"/>
  <c r="S1881" i="4"/>
  <c r="R1881" i="4"/>
  <c r="Q1881" i="4"/>
  <c r="P1881" i="4"/>
  <c r="O1881" i="4"/>
  <c r="N1881" i="4"/>
  <c r="M1881" i="4"/>
  <c r="U1880" i="4"/>
  <c r="T1880" i="4"/>
  <c r="S1880" i="4"/>
  <c r="R1880" i="4"/>
  <c r="Q1880" i="4"/>
  <c r="P1880" i="4"/>
  <c r="O1880" i="4"/>
  <c r="N1880" i="4"/>
  <c r="M1880" i="4"/>
  <c r="U1879" i="4"/>
  <c r="T1879" i="4"/>
  <c r="S1879" i="4"/>
  <c r="R1879" i="4"/>
  <c r="Q1879" i="4"/>
  <c r="P1879" i="4"/>
  <c r="O1879" i="4"/>
  <c r="N1879" i="4"/>
  <c r="M1879" i="4"/>
  <c r="U1878" i="4"/>
  <c r="T1878" i="4"/>
  <c r="S1878" i="4"/>
  <c r="R1878" i="4"/>
  <c r="Q1878" i="4"/>
  <c r="P1878" i="4"/>
  <c r="O1878" i="4"/>
  <c r="N1878" i="4"/>
  <c r="M1878" i="4"/>
  <c r="U1877" i="4"/>
  <c r="T1877" i="4"/>
  <c r="S1877" i="4"/>
  <c r="R1877" i="4"/>
  <c r="Q1877" i="4"/>
  <c r="P1877" i="4"/>
  <c r="O1877" i="4"/>
  <c r="N1877" i="4"/>
  <c r="M1877" i="4"/>
  <c r="U1876" i="4"/>
  <c r="T1876" i="4"/>
  <c r="S1876" i="4"/>
  <c r="R1876" i="4"/>
  <c r="Q1876" i="4"/>
  <c r="P1876" i="4"/>
  <c r="O1876" i="4"/>
  <c r="N1876" i="4"/>
  <c r="M1876" i="4"/>
  <c r="U1875" i="4"/>
  <c r="T1875" i="4"/>
  <c r="S1875" i="4"/>
  <c r="R1875" i="4"/>
  <c r="Q1875" i="4"/>
  <c r="P1875" i="4"/>
  <c r="O1875" i="4"/>
  <c r="N1875" i="4"/>
  <c r="M1875" i="4"/>
  <c r="U1874" i="4"/>
  <c r="T1874" i="4"/>
  <c r="S1874" i="4"/>
  <c r="R1874" i="4"/>
  <c r="Q1874" i="4"/>
  <c r="P1874" i="4"/>
  <c r="O1874" i="4"/>
  <c r="N1874" i="4"/>
  <c r="M1874" i="4"/>
  <c r="U1873" i="4"/>
  <c r="T1873" i="4"/>
  <c r="S1873" i="4"/>
  <c r="R1873" i="4"/>
  <c r="Q1873" i="4"/>
  <c r="P1873" i="4"/>
  <c r="O1873" i="4"/>
  <c r="N1873" i="4"/>
  <c r="M1873" i="4"/>
  <c r="U1872" i="4"/>
  <c r="T1872" i="4"/>
  <c r="S1872" i="4"/>
  <c r="R1872" i="4"/>
  <c r="Q1872" i="4"/>
  <c r="P1872" i="4"/>
  <c r="O1872" i="4"/>
  <c r="N1872" i="4"/>
  <c r="M1872" i="4"/>
  <c r="U1871" i="4"/>
  <c r="T1871" i="4"/>
  <c r="S1871" i="4"/>
  <c r="R1871" i="4"/>
  <c r="Q1871" i="4"/>
  <c r="P1871" i="4"/>
  <c r="O1871" i="4"/>
  <c r="N1871" i="4"/>
  <c r="M1871" i="4"/>
  <c r="U1870" i="4"/>
  <c r="T1870" i="4"/>
  <c r="S1870" i="4"/>
  <c r="R1870" i="4"/>
  <c r="Q1870" i="4"/>
  <c r="P1870" i="4"/>
  <c r="O1870" i="4"/>
  <c r="N1870" i="4"/>
  <c r="M1870" i="4"/>
  <c r="U1869" i="4"/>
  <c r="T1869" i="4"/>
  <c r="S1869" i="4"/>
  <c r="R1869" i="4"/>
  <c r="Q1869" i="4"/>
  <c r="P1869" i="4"/>
  <c r="O1869" i="4"/>
  <c r="N1869" i="4"/>
  <c r="M1869" i="4"/>
  <c r="U1868" i="4"/>
  <c r="T1868" i="4"/>
  <c r="S1868" i="4"/>
  <c r="R1868" i="4"/>
  <c r="Q1868" i="4"/>
  <c r="P1868" i="4"/>
  <c r="O1868" i="4"/>
  <c r="N1868" i="4"/>
  <c r="M1868" i="4"/>
  <c r="U1867" i="4"/>
  <c r="T1867" i="4"/>
  <c r="S1867" i="4"/>
  <c r="R1867" i="4"/>
  <c r="Q1867" i="4"/>
  <c r="P1867" i="4"/>
  <c r="O1867" i="4"/>
  <c r="N1867" i="4"/>
  <c r="M1867" i="4"/>
  <c r="U1866" i="4"/>
  <c r="T1866" i="4"/>
  <c r="S1866" i="4"/>
  <c r="R1866" i="4"/>
  <c r="Q1866" i="4"/>
  <c r="P1866" i="4"/>
  <c r="O1866" i="4"/>
  <c r="N1866" i="4"/>
  <c r="M1866" i="4"/>
  <c r="U1865" i="4"/>
  <c r="T1865" i="4"/>
  <c r="S1865" i="4"/>
  <c r="R1865" i="4"/>
  <c r="Q1865" i="4"/>
  <c r="P1865" i="4"/>
  <c r="O1865" i="4"/>
  <c r="N1865" i="4"/>
  <c r="M1865" i="4"/>
  <c r="U1864" i="4"/>
  <c r="T1864" i="4"/>
  <c r="S1864" i="4"/>
  <c r="R1864" i="4"/>
  <c r="Q1864" i="4"/>
  <c r="P1864" i="4"/>
  <c r="O1864" i="4"/>
  <c r="N1864" i="4"/>
  <c r="M1864" i="4"/>
  <c r="U1863" i="4"/>
  <c r="T1863" i="4"/>
  <c r="S1863" i="4"/>
  <c r="R1863" i="4"/>
  <c r="Q1863" i="4"/>
  <c r="P1863" i="4"/>
  <c r="O1863" i="4"/>
  <c r="N1863" i="4"/>
  <c r="M1863" i="4"/>
  <c r="U1862" i="4"/>
  <c r="T1862" i="4"/>
  <c r="S1862" i="4"/>
  <c r="R1862" i="4"/>
  <c r="Q1862" i="4"/>
  <c r="P1862" i="4"/>
  <c r="O1862" i="4"/>
  <c r="N1862" i="4"/>
  <c r="M1862" i="4"/>
  <c r="U1861" i="4"/>
  <c r="T1861" i="4"/>
  <c r="S1861" i="4"/>
  <c r="R1861" i="4"/>
  <c r="Q1861" i="4"/>
  <c r="P1861" i="4"/>
  <c r="O1861" i="4"/>
  <c r="N1861" i="4"/>
  <c r="M1861" i="4"/>
  <c r="U1860" i="4"/>
  <c r="T1860" i="4"/>
  <c r="S1860" i="4"/>
  <c r="R1860" i="4"/>
  <c r="Q1860" i="4"/>
  <c r="P1860" i="4"/>
  <c r="O1860" i="4"/>
  <c r="N1860" i="4"/>
  <c r="M1860" i="4"/>
  <c r="U1859" i="4"/>
  <c r="T1859" i="4"/>
  <c r="S1859" i="4"/>
  <c r="R1859" i="4"/>
  <c r="Q1859" i="4"/>
  <c r="P1859" i="4"/>
  <c r="O1859" i="4"/>
  <c r="N1859" i="4"/>
  <c r="M1859" i="4"/>
  <c r="U1858" i="4"/>
  <c r="T1858" i="4"/>
  <c r="S1858" i="4"/>
  <c r="R1858" i="4"/>
  <c r="Q1858" i="4"/>
  <c r="P1858" i="4"/>
  <c r="O1858" i="4"/>
  <c r="N1858" i="4"/>
  <c r="M1858" i="4"/>
  <c r="U1857" i="4"/>
  <c r="T1857" i="4"/>
  <c r="S1857" i="4"/>
  <c r="R1857" i="4"/>
  <c r="Q1857" i="4"/>
  <c r="P1857" i="4"/>
  <c r="O1857" i="4"/>
  <c r="N1857" i="4"/>
  <c r="M1857" i="4"/>
  <c r="U1856" i="4"/>
  <c r="T1856" i="4"/>
  <c r="S1856" i="4"/>
  <c r="R1856" i="4"/>
  <c r="Q1856" i="4"/>
  <c r="P1856" i="4"/>
  <c r="O1856" i="4"/>
  <c r="N1856" i="4"/>
  <c r="M1856" i="4"/>
  <c r="U1855" i="4"/>
  <c r="T1855" i="4"/>
  <c r="S1855" i="4"/>
  <c r="R1855" i="4"/>
  <c r="Q1855" i="4"/>
  <c r="P1855" i="4"/>
  <c r="O1855" i="4"/>
  <c r="N1855" i="4"/>
  <c r="M1855" i="4"/>
  <c r="U1854" i="4"/>
  <c r="T1854" i="4"/>
  <c r="S1854" i="4"/>
  <c r="R1854" i="4"/>
  <c r="Q1854" i="4"/>
  <c r="P1854" i="4"/>
  <c r="O1854" i="4"/>
  <c r="N1854" i="4"/>
  <c r="M1854" i="4"/>
  <c r="U1853" i="4"/>
  <c r="T1853" i="4"/>
  <c r="S1853" i="4"/>
  <c r="R1853" i="4"/>
  <c r="Q1853" i="4"/>
  <c r="P1853" i="4"/>
  <c r="O1853" i="4"/>
  <c r="N1853" i="4"/>
  <c r="M1853" i="4"/>
  <c r="U1852" i="4"/>
  <c r="T1852" i="4"/>
  <c r="S1852" i="4"/>
  <c r="R1852" i="4"/>
  <c r="Q1852" i="4"/>
  <c r="P1852" i="4"/>
  <c r="O1852" i="4"/>
  <c r="N1852" i="4"/>
  <c r="M1852" i="4"/>
  <c r="U1851" i="4"/>
  <c r="T1851" i="4"/>
  <c r="S1851" i="4"/>
  <c r="R1851" i="4"/>
  <c r="Q1851" i="4"/>
  <c r="P1851" i="4"/>
  <c r="O1851" i="4"/>
  <c r="N1851" i="4"/>
  <c r="M1851" i="4"/>
  <c r="U1850" i="4"/>
  <c r="T1850" i="4"/>
  <c r="S1850" i="4"/>
  <c r="R1850" i="4"/>
  <c r="Q1850" i="4"/>
  <c r="P1850" i="4"/>
  <c r="O1850" i="4"/>
  <c r="N1850" i="4"/>
  <c r="M1850" i="4"/>
  <c r="U1849" i="4"/>
  <c r="T1849" i="4"/>
  <c r="S1849" i="4"/>
  <c r="R1849" i="4"/>
  <c r="Q1849" i="4"/>
  <c r="P1849" i="4"/>
  <c r="O1849" i="4"/>
  <c r="N1849" i="4"/>
  <c r="M1849" i="4"/>
  <c r="U1848" i="4"/>
  <c r="T1848" i="4"/>
  <c r="S1848" i="4"/>
  <c r="R1848" i="4"/>
  <c r="Q1848" i="4"/>
  <c r="P1848" i="4"/>
  <c r="O1848" i="4"/>
  <c r="N1848" i="4"/>
  <c r="M1848" i="4"/>
  <c r="U1847" i="4"/>
  <c r="T1847" i="4"/>
  <c r="S1847" i="4"/>
  <c r="R1847" i="4"/>
  <c r="Q1847" i="4"/>
  <c r="P1847" i="4"/>
  <c r="O1847" i="4"/>
  <c r="N1847" i="4"/>
  <c r="M1847" i="4"/>
  <c r="U1846" i="4"/>
  <c r="T1846" i="4"/>
  <c r="S1846" i="4"/>
  <c r="R1846" i="4"/>
  <c r="Q1846" i="4"/>
  <c r="P1846" i="4"/>
  <c r="O1846" i="4"/>
  <c r="N1846" i="4"/>
  <c r="M1846" i="4"/>
  <c r="U1845" i="4"/>
  <c r="T1845" i="4"/>
  <c r="S1845" i="4"/>
  <c r="R1845" i="4"/>
  <c r="Q1845" i="4"/>
  <c r="P1845" i="4"/>
  <c r="O1845" i="4"/>
  <c r="N1845" i="4"/>
  <c r="M1845" i="4"/>
  <c r="U1844" i="4"/>
  <c r="T1844" i="4"/>
  <c r="S1844" i="4"/>
  <c r="R1844" i="4"/>
  <c r="Q1844" i="4"/>
  <c r="P1844" i="4"/>
  <c r="O1844" i="4"/>
  <c r="N1844" i="4"/>
  <c r="M1844" i="4"/>
  <c r="U1843" i="4"/>
  <c r="T1843" i="4"/>
  <c r="S1843" i="4"/>
  <c r="R1843" i="4"/>
  <c r="Q1843" i="4"/>
  <c r="P1843" i="4"/>
  <c r="O1843" i="4"/>
  <c r="N1843" i="4"/>
  <c r="M1843" i="4"/>
  <c r="U1842" i="4"/>
  <c r="T1842" i="4"/>
  <c r="S1842" i="4"/>
  <c r="R1842" i="4"/>
  <c r="Q1842" i="4"/>
  <c r="P1842" i="4"/>
  <c r="O1842" i="4"/>
  <c r="N1842" i="4"/>
  <c r="M1842" i="4"/>
  <c r="U1841" i="4"/>
  <c r="T1841" i="4"/>
  <c r="S1841" i="4"/>
  <c r="R1841" i="4"/>
  <c r="Q1841" i="4"/>
  <c r="P1841" i="4"/>
  <c r="O1841" i="4"/>
  <c r="N1841" i="4"/>
  <c r="M1841" i="4"/>
  <c r="U1840" i="4"/>
  <c r="T1840" i="4"/>
  <c r="S1840" i="4"/>
  <c r="R1840" i="4"/>
  <c r="Q1840" i="4"/>
  <c r="P1840" i="4"/>
  <c r="O1840" i="4"/>
  <c r="N1840" i="4"/>
  <c r="M1840" i="4"/>
  <c r="U1839" i="4"/>
  <c r="T1839" i="4"/>
  <c r="S1839" i="4"/>
  <c r="R1839" i="4"/>
  <c r="Q1839" i="4"/>
  <c r="P1839" i="4"/>
  <c r="O1839" i="4"/>
  <c r="N1839" i="4"/>
  <c r="M1839" i="4"/>
  <c r="U1838" i="4"/>
  <c r="T1838" i="4"/>
  <c r="S1838" i="4"/>
  <c r="R1838" i="4"/>
  <c r="Q1838" i="4"/>
  <c r="P1838" i="4"/>
  <c r="O1838" i="4"/>
  <c r="N1838" i="4"/>
  <c r="M1838" i="4"/>
  <c r="U1837" i="4"/>
  <c r="T1837" i="4"/>
  <c r="S1837" i="4"/>
  <c r="R1837" i="4"/>
  <c r="Q1837" i="4"/>
  <c r="P1837" i="4"/>
  <c r="O1837" i="4"/>
  <c r="N1837" i="4"/>
  <c r="M1837" i="4"/>
  <c r="U1836" i="4"/>
  <c r="T1836" i="4"/>
  <c r="S1836" i="4"/>
  <c r="R1836" i="4"/>
  <c r="Q1836" i="4"/>
  <c r="P1836" i="4"/>
  <c r="O1836" i="4"/>
  <c r="N1836" i="4"/>
  <c r="M1836" i="4"/>
  <c r="U1835" i="4"/>
  <c r="T1835" i="4"/>
  <c r="S1835" i="4"/>
  <c r="R1835" i="4"/>
  <c r="Q1835" i="4"/>
  <c r="P1835" i="4"/>
  <c r="O1835" i="4"/>
  <c r="N1835" i="4"/>
  <c r="M1835" i="4"/>
  <c r="U1834" i="4"/>
  <c r="T1834" i="4"/>
  <c r="S1834" i="4"/>
  <c r="R1834" i="4"/>
  <c r="Q1834" i="4"/>
  <c r="P1834" i="4"/>
  <c r="O1834" i="4"/>
  <c r="N1834" i="4"/>
  <c r="M1834" i="4"/>
  <c r="U1833" i="4"/>
  <c r="T1833" i="4"/>
  <c r="S1833" i="4"/>
  <c r="R1833" i="4"/>
  <c r="Q1833" i="4"/>
  <c r="P1833" i="4"/>
  <c r="O1833" i="4"/>
  <c r="N1833" i="4"/>
  <c r="M1833" i="4"/>
  <c r="U1832" i="4"/>
  <c r="T1832" i="4"/>
  <c r="S1832" i="4"/>
  <c r="R1832" i="4"/>
  <c r="Q1832" i="4"/>
  <c r="P1832" i="4"/>
  <c r="O1832" i="4"/>
  <c r="N1832" i="4"/>
  <c r="M1832" i="4"/>
  <c r="U1831" i="4"/>
  <c r="T1831" i="4"/>
  <c r="S1831" i="4"/>
  <c r="R1831" i="4"/>
  <c r="Q1831" i="4"/>
  <c r="P1831" i="4"/>
  <c r="O1831" i="4"/>
  <c r="N1831" i="4"/>
  <c r="M1831" i="4"/>
  <c r="U1830" i="4"/>
  <c r="T1830" i="4"/>
  <c r="S1830" i="4"/>
  <c r="R1830" i="4"/>
  <c r="Q1830" i="4"/>
  <c r="P1830" i="4"/>
  <c r="O1830" i="4"/>
  <c r="N1830" i="4"/>
  <c r="M1830" i="4"/>
  <c r="U1829" i="4"/>
  <c r="T1829" i="4"/>
  <c r="S1829" i="4"/>
  <c r="R1829" i="4"/>
  <c r="Q1829" i="4"/>
  <c r="P1829" i="4"/>
  <c r="O1829" i="4"/>
  <c r="N1829" i="4"/>
  <c r="M1829" i="4"/>
  <c r="U1828" i="4"/>
  <c r="T1828" i="4"/>
  <c r="S1828" i="4"/>
  <c r="R1828" i="4"/>
  <c r="Q1828" i="4"/>
  <c r="P1828" i="4"/>
  <c r="O1828" i="4"/>
  <c r="N1828" i="4"/>
  <c r="M1828" i="4"/>
  <c r="U1827" i="4"/>
  <c r="T1827" i="4"/>
  <c r="S1827" i="4"/>
  <c r="R1827" i="4"/>
  <c r="Q1827" i="4"/>
  <c r="P1827" i="4"/>
  <c r="O1827" i="4"/>
  <c r="N1827" i="4"/>
  <c r="M1827" i="4"/>
  <c r="U1826" i="4"/>
  <c r="T1826" i="4"/>
  <c r="S1826" i="4"/>
  <c r="R1826" i="4"/>
  <c r="Q1826" i="4"/>
  <c r="P1826" i="4"/>
  <c r="O1826" i="4"/>
  <c r="N1826" i="4"/>
  <c r="M1826" i="4"/>
  <c r="U1825" i="4"/>
  <c r="T1825" i="4"/>
  <c r="S1825" i="4"/>
  <c r="R1825" i="4"/>
  <c r="Q1825" i="4"/>
  <c r="P1825" i="4"/>
  <c r="O1825" i="4"/>
  <c r="N1825" i="4"/>
  <c r="M1825" i="4"/>
  <c r="U1824" i="4"/>
  <c r="T1824" i="4"/>
  <c r="S1824" i="4"/>
  <c r="R1824" i="4"/>
  <c r="Q1824" i="4"/>
  <c r="P1824" i="4"/>
  <c r="O1824" i="4"/>
  <c r="N1824" i="4"/>
  <c r="M1824" i="4"/>
  <c r="U1823" i="4"/>
  <c r="T1823" i="4"/>
  <c r="S1823" i="4"/>
  <c r="R1823" i="4"/>
  <c r="Q1823" i="4"/>
  <c r="P1823" i="4"/>
  <c r="O1823" i="4"/>
  <c r="N1823" i="4"/>
  <c r="M1823" i="4"/>
  <c r="U1822" i="4"/>
  <c r="T1822" i="4"/>
  <c r="S1822" i="4"/>
  <c r="R1822" i="4"/>
  <c r="Q1822" i="4"/>
  <c r="P1822" i="4"/>
  <c r="O1822" i="4"/>
  <c r="N1822" i="4"/>
  <c r="M1822" i="4"/>
  <c r="U1821" i="4"/>
  <c r="T1821" i="4"/>
  <c r="S1821" i="4"/>
  <c r="R1821" i="4"/>
  <c r="Q1821" i="4"/>
  <c r="P1821" i="4"/>
  <c r="O1821" i="4"/>
  <c r="N1821" i="4"/>
  <c r="M1821" i="4"/>
  <c r="U1820" i="4"/>
  <c r="T1820" i="4"/>
  <c r="S1820" i="4"/>
  <c r="R1820" i="4"/>
  <c r="Q1820" i="4"/>
  <c r="P1820" i="4"/>
  <c r="O1820" i="4"/>
  <c r="N1820" i="4"/>
  <c r="M1820" i="4"/>
  <c r="U1819" i="4"/>
  <c r="T1819" i="4"/>
  <c r="S1819" i="4"/>
  <c r="R1819" i="4"/>
  <c r="Q1819" i="4"/>
  <c r="P1819" i="4"/>
  <c r="O1819" i="4"/>
  <c r="N1819" i="4"/>
  <c r="M1819" i="4"/>
  <c r="U1818" i="4"/>
  <c r="T1818" i="4"/>
  <c r="S1818" i="4"/>
  <c r="R1818" i="4"/>
  <c r="Q1818" i="4"/>
  <c r="P1818" i="4"/>
  <c r="O1818" i="4"/>
  <c r="N1818" i="4"/>
  <c r="M1818" i="4"/>
  <c r="U1817" i="4"/>
  <c r="T1817" i="4"/>
  <c r="S1817" i="4"/>
  <c r="R1817" i="4"/>
  <c r="Q1817" i="4"/>
  <c r="P1817" i="4"/>
  <c r="O1817" i="4"/>
  <c r="N1817" i="4"/>
  <c r="M1817" i="4"/>
  <c r="U1816" i="4"/>
  <c r="T1816" i="4"/>
  <c r="S1816" i="4"/>
  <c r="R1816" i="4"/>
  <c r="Q1816" i="4"/>
  <c r="P1816" i="4"/>
  <c r="O1816" i="4"/>
  <c r="N1816" i="4"/>
  <c r="M1816" i="4"/>
  <c r="U1815" i="4"/>
  <c r="T1815" i="4"/>
  <c r="S1815" i="4"/>
  <c r="R1815" i="4"/>
  <c r="Q1815" i="4"/>
  <c r="P1815" i="4"/>
  <c r="O1815" i="4"/>
  <c r="N1815" i="4"/>
  <c r="M1815" i="4"/>
  <c r="U1814" i="4"/>
  <c r="T1814" i="4"/>
  <c r="S1814" i="4"/>
  <c r="R1814" i="4"/>
  <c r="Q1814" i="4"/>
  <c r="P1814" i="4"/>
  <c r="O1814" i="4"/>
  <c r="N1814" i="4"/>
  <c r="M1814" i="4"/>
  <c r="U1813" i="4"/>
  <c r="T1813" i="4"/>
  <c r="S1813" i="4"/>
  <c r="R1813" i="4"/>
  <c r="Q1813" i="4"/>
  <c r="P1813" i="4"/>
  <c r="O1813" i="4"/>
  <c r="N1813" i="4"/>
  <c r="M1813" i="4"/>
  <c r="U1812" i="4"/>
  <c r="T1812" i="4"/>
  <c r="S1812" i="4"/>
  <c r="R1812" i="4"/>
  <c r="Q1812" i="4"/>
  <c r="P1812" i="4"/>
  <c r="O1812" i="4"/>
  <c r="N1812" i="4"/>
  <c r="M1812" i="4"/>
  <c r="U1811" i="4"/>
  <c r="T1811" i="4"/>
  <c r="S1811" i="4"/>
  <c r="R1811" i="4"/>
  <c r="Q1811" i="4"/>
  <c r="P1811" i="4"/>
  <c r="O1811" i="4"/>
  <c r="N1811" i="4"/>
  <c r="M1811" i="4"/>
  <c r="U1810" i="4"/>
  <c r="T1810" i="4"/>
  <c r="S1810" i="4"/>
  <c r="R1810" i="4"/>
  <c r="Q1810" i="4"/>
  <c r="P1810" i="4"/>
  <c r="O1810" i="4"/>
  <c r="N1810" i="4"/>
  <c r="M1810" i="4"/>
  <c r="U1809" i="4"/>
  <c r="T1809" i="4"/>
  <c r="S1809" i="4"/>
  <c r="R1809" i="4"/>
  <c r="Q1809" i="4"/>
  <c r="P1809" i="4"/>
  <c r="O1809" i="4"/>
  <c r="N1809" i="4"/>
  <c r="M1809" i="4"/>
  <c r="U1808" i="4"/>
  <c r="T1808" i="4"/>
  <c r="S1808" i="4"/>
  <c r="R1808" i="4"/>
  <c r="Q1808" i="4"/>
  <c r="P1808" i="4"/>
  <c r="O1808" i="4"/>
  <c r="N1808" i="4"/>
  <c r="M1808" i="4"/>
  <c r="U1807" i="4"/>
  <c r="T1807" i="4"/>
  <c r="S1807" i="4"/>
  <c r="R1807" i="4"/>
  <c r="Q1807" i="4"/>
  <c r="P1807" i="4"/>
  <c r="O1807" i="4"/>
  <c r="N1807" i="4"/>
  <c r="M1807" i="4"/>
  <c r="U1806" i="4"/>
  <c r="T1806" i="4"/>
  <c r="S1806" i="4"/>
  <c r="R1806" i="4"/>
  <c r="Q1806" i="4"/>
  <c r="P1806" i="4"/>
  <c r="O1806" i="4"/>
  <c r="N1806" i="4"/>
  <c r="M1806" i="4"/>
  <c r="U1805" i="4"/>
  <c r="T1805" i="4"/>
  <c r="S1805" i="4"/>
  <c r="R1805" i="4"/>
  <c r="Q1805" i="4"/>
  <c r="P1805" i="4"/>
  <c r="O1805" i="4"/>
  <c r="N1805" i="4"/>
  <c r="M1805" i="4"/>
  <c r="U1804" i="4"/>
  <c r="T1804" i="4"/>
  <c r="S1804" i="4"/>
  <c r="R1804" i="4"/>
  <c r="Q1804" i="4"/>
  <c r="P1804" i="4"/>
  <c r="O1804" i="4"/>
  <c r="N1804" i="4"/>
  <c r="M1804" i="4"/>
  <c r="U1803" i="4"/>
  <c r="T1803" i="4"/>
  <c r="S1803" i="4"/>
  <c r="R1803" i="4"/>
  <c r="Q1803" i="4"/>
  <c r="P1803" i="4"/>
  <c r="O1803" i="4"/>
  <c r="N1803" i="4"/>
  <c r="M1803" i="4"/>
  <c r="U1802" i="4"/>
  <c r="T1802" i="4"/>
  <c r="S1802" i="4"/>
  <c r="R1802" i="4"/>
  <c r="Q1802" i="4"/>
  <c r="P1802" i="4"/>
  <c r="O1802" i="4"/>
  <c r="N1802" i="4"/>
  <c r="M1802" i="4"/>
  <c r="U1801" i="4"/>
  <c r="T1801" i="4"/>
  <c r="S1801" i="4"/>
  <c r="R1801" i="4"/>
  <c r="Q1801" i="4"/>
  <c r="P1801" i="4"/>
  <c r="O1801" i="4"/>
  <c r="N1801" i="4"/>
  <c r="M1801" i="4"/>
  <c r="U1800" i="4"/>
  <c r="T1800" i="4"/>
  <c r="S1800" i="4"/>
  <c r="R1800" i="4"/>
  <c r="Q1800" i="4"/>
  <c r="P1800" i="4"/>
  <c r="O1800" i="4"/>
  <c r="N1800" i="4"/>
  <c r="M1800" i="4"/>
  <c r="U1799" i="4"/>
  <c r="T1799" i="4"/>
  <c r="S1799" i="4"/>
  <c r="R1799" i="4"/>
  <c r="Q1799" i="4"/>
  <c r="P1799" i="4"/>
  <c r="O1799" i="4"/>
  <c r="N1799" i="4"/>
  <c r="M1799" i="4"/>
  <c r="U1798" i="4"/>
  <c r="T1798" i="4"/>
  <c r="S1798" i="4"/>
  <c r="R1798" i="4"/>
  <c r="Q1798" i="4"/>
  <c r="P1798" i="4"/>
  <c r="O1798" i="4"/>
  <c r="N1798" i="4"/>
  <c r="M1798" i="4"/>
  <c r="U1797" i="4"/>
  <c r="T1797" i="4"/>
  <c r="S1797" i="4"/>
  <c r="R1797" i="4"/>
  <c r="Q1797" i="4"/>
  <c r="P1797" i="4"/>
  <c r="O1797" i="4"/>
  <c r="N1797" i="4"/>
  <c r="M1797" i="4"/>
  <c r="U1796" i="4"/>
  <c r="T1796" i="4"/>
  <c r="S1796" i="4"/>
  <c r="R1796" i="4"/>
  <c r="Q1796" i="4"/>
  <c r="P1796" i="4"/>
  <c r="O1796" i="4"/>
  <c r="N1796" i="4"/>
  <c r="M1796" i="4"/>
  <c r="U1795" i="4"/>
  <c r="T1795" i="4"/>
  <c r="S1795" i="4"/>
  <c r="R1795" i="4"/>
  <c r="Q1795" i="4"/>
  <c r="P1795" i="4"/>
  <c r="O1795" i="4"/>
  <c r="N1795" i="4"/>
  <c r="M1795" i="4"/>
  <c r="U1794" i="4"/>
  <c r="T1794" i="4"/>
  <c r="S1794" i="4"/>
  <c r="R1794" i="4"/>
  <c r="Q1794" i="4"/>
  <c r="P1794" i="4"/>
  <c r="O1794" i="4"/>
  <c r="N1794" i="4"/>
  <c r="M1794" i="4"/>
  <c r="U1793" i="4"/>
  <c r="T1793" i="4"/>
  <c r="S1793" i="4"/>
  <c r="R1793" i="4"/>
  <c r="Q1793" i="4"/>
  <c r="P1793" i="4"/>
  <c r="O1793" i="4"/>
  <c r="N1793" i="4"/>
  <c r="M1793" i="4"/>
  <c r="U1792" i="4"/>
  <c r="T1792" i="4"/>
  <c r="S1792" i="4"/>
  <c r="R1792" i="4"/>
  <c r="Q1792" i="4"/>
  <c r="P1792" i="4"/>
  <c r="O1792" i="4"/>
  <c r="N1792" i="4"/>
  <c r="M1792" i="4"/>
  <c r="U1791" i="4"/>
  <c r="T1791" i="4"/>
  <c r="S1791" i="4"/>
  <c r="R1791" i="4"/>
  <c r="Q1791" i="4"/>
  <c r="P1791" i="4"/>
  <c r="O1791" i="4"/>
  <c r="N1791" i="4"/>
  <c r="M1791" i="4"/>
  <c r="U1790" i="4"/>
  <c r="T1790" i="4"/>
  <c r="S1790" i="4"/>
  <c r="R1790" i="4"/>
  <c r="Q1790" i="4"/>
  <c r="P1790" i="4"/>
  <c r="O1790" i="4"/>
  <c r="N1790" i="4"/>
  <c r="M1790" i="4"/>
  <c r="U1789" i="4"/>
  <c r="T1789" i="4"/>
  <c r="S1789" i="4"/>
  <c r="R1789" i="4"/>
  <c r="Q1789" i="4"/>
  <c r="P1789" i="4"/>
  <c r="O1789" i="4"/>
  <c r="N1789" i="4"/>
  <c r="M1789" i="4"/>
  <c r="U1788" i="4"/>
  <c r="T1788" i="4"/>
  <c r="S1788" i="4"/>
  <c r="R1788" i="4"/>
  <c r="Q1788" i="4"/>
  <c r="P1788" i="4"/>
  <c r="O1788" i="4"/>
  <c r="N1788" i="4"/>
  <c r="M1788" i="4"/>
  <c r="U1787" i="4"/>
  <c r="T1787" i="4"/>
  <c r="S1787" i="4"/>
  <c r="R1787" i="4"/>
  <c r="Q1787" i="4"/>
  <c r="P1787" i="4"/>
  <c r="O1787" i="4"/>
  <c r="N1787" i="4"/>
  <c r="M1787" i="4"/>
  <c r="U1786" i="4"/>
  <c r="T1786" i="4"/>
  <c r="S1786" i="4"/>
  <c r="R1786" i="4"/>
  <c r="Q1786" i="4"/>
  <c r="P1786" i="4"/>
  <c r="O1786" i="4"/>
  <c r="N1786" i="4"/>
  <c r="M1786" i="4"/>
  <c r="U1785" i="4"/>
  <c r="T1785" i="4"/>
  <c r="S1785" i="4"/>
  <c r="R1785" i="4"/>
  <c r="Q1785" i="4"/>
  <c r="P1785" i="4"/>
  <c r="O1785" i="4"/>
  <c r="N1785" i="4"/>
  <c r="M1785" i="4"/>
  <c r="U1784" i="4"/>
  <c r="T1784" i="4"/>
  <c r="S1784" i="4"/>
  <c r="R1784" i="4"/>
  <c r="Q1784" i="4"/>
  <c r="P1784" i="4"/>
  <c r="O1784" i="4"/>
  <c r="N1784" i="4"/>
  <c r="M1784" i="4"/>
  <c r="U1783" i="4"/>
  <c r="T1783" i="4"/>
  <c r="S1783" i="4"/>
  <c r="R1783" i="4"/>
  <c r="Q1783" i="4"/>
  <c r="P1783" i="4"/>
  <c r="O1783" i="4"/>
  <c r="N1783" i="4"/>
  <c r="M1783" i="4"/>
  <c r="U1782" i="4"/>
  <c r="T1782" i="4"/>
  <c r="S1782" i="4"/>
  <c r="R1782" i="4"/>
  <c r="Q1782" i="4"/>
  <c r="P1782" i="4"/>
  <c r="O1782" i="4"/>
  <c r="N1782" i="4"/>
  <c r="M1782" i="4"/>
  <c r="U1781" i="4"/>
  <c r="T1781" i="4"/>
  <c r="S1781" i="4"/>
  <c r="R1781" i="4"/>
  <c r="Q1781" i="4"/>
  <c r="P1781" i="4"/>
  <c r="O1781" i="4"/>
  <c r="N1781" i="4"/>
  <c r="M1781" i="4"/>
  <c r="U1780" i="4"/>
  <c r="T1780" i="4"/>
  <c r="S1780" i="4"/>
  <c r="R1780" i="4"/>
  <c r="Q1780" i="4"/>
  <c r="P1780" i="4"/>
  <c r="O1780" i="4"/>
  <c r="N1780" i="4"/>
  <c r="M1780" i="4"/>
  <c r="U1779" i="4"/>
  <c r="T1779" i="4"/>
  <c r="S1779" i="4"/>
  <c r="R1779" i="4"/>
  <c r="Q1779" i="4"/>
  <c r="P1779" i="4"/>
  <c r="O1779" i="4"/>
  <c r="N1779" i="4"/>
  <c r="M1779" i="4"/>
  <c r="U1778" i="4"/>
  <c r="T1778" i="4"/>
  <c r="S1778" i="4"/>
  <c r="R1778" i="4"/>
  <c r="Q1778" i="4"/>
  <c r="P1778" i="4"/>
  <c r="O1778" i="4"/>
  <c r="N1778" i="4"/>
  <c r="M1778" i="4"/>
  <c r="U1777" i="4"/>
  <c r="T1777" i="4"/>
  <c r="S1777" i="4"/>
  <c r="R1777" i="4"/>
  <c r="Q1777" i="4"/>
  <c r="P1777" i="4"/>
  <c r="O1777" i="4"/>
  <c r="N1777" i="4"/>
  <c r="M1777" i="4"/>
  <c r="U1776" i="4"/>
  <c r="T1776" i="4"/>
  <c r="S1776" i="4"/>
  <c r="R1776" i="4"/>
  <c r="Q1776" i="4"/>
  <c r="P1776" i="4"/>
  <c r="O1776" i="4"/>
  <c r="N1776" i="4"/>
  <c r="M1776" i="4"/>
  <c r="U1775" i="4"/>
  <c r="T1775" i="4"/>
  <c r="S1775" i="4"/>
  <c r="R1775" i="4"/>
  <c r="Q1775" i="4"/>
  <c r="P1775" i="4"/>
  <c r="O1775" i="4"/>
  <c r="N1775" i="4"/>
  <c r="M1775" i="4"/>
  <c r="U1774" i="4"/>
  <c r="T1774" i="4"/>
  <c r="S1774" i="4"/>
  <c r="R1774" i="4"/>
  <c r="Q1774" i="4"/>
  <c r="P1774" i="4"/>
  <c r="O1774" i="4"/>
  <c r="N1774" i="4"/>
  <c r="M1774" i="4"/>
  <c r="U1773" i="4"/>
  <c r="T1773" i="4"/>
  <c r="S1773" i="4"/>
  <c r="R1773" i="4"/>
  <c r="Q1773" i="4"/>
  <c r="P1773" i="4"/>
  <c r="O1773" i="4"/>
  <c r="N1773" i="4"/>
  <c r="M1773" i="4"/>
  <c r="U1772" i="4"/>
  <c r="T1772" i="4"/>
  <c r="S1772" i="4"/>
  <c r="R1772" i="4"/>
  <c r="Q1772" i="4"/>
  <c r="P1772" i="4"/>
  <c r="O1772" i="4"/>
  <c r="N1772" i="4"/>
  <c r="M1772" i="4"/>
  <c r="U1771" i="4"/>
  <c r="T1771" i="4"/>
  <c r="S1771" i="4"/>
  <c r="R1771" i="4"/>
  <c r="Q1771" i="4"/>
  <c r="P1771" i="4"/>
  <c r="O1771" i="4"/>
  <c r="N1771" i="4"/>
  <c r="M1771" i="4"/>
  <c r="U1770" i="4"/>
  <c r="T1770" i="4"/>
  <c r="S1770" i="4"/>
  <c r="R1770" i="4"/>
  <c r="Q1770" i="4"/>
  <c r="P1770" i="4"/>
  <c r="O1770" i="4"/>
  <c r="N1770" i="4"/>
  <c r="M1770" i="4"/>
  <c r="U1769" i="4"/>
  <c r="T1769" i="4"/>
  <c r="S1769" i="4"/>
  <c r="R1769" i="4"/>
  <c r="Q1769" i="4"/>
  <c r="P1769" i="4"/>
  <c r="O1769" i="4"/>
  <c r="N1769" i="4"/>
  <c r="M1769" i="4"/>
  <c r="U1768" i="4"/>
  <c r="T1768" i="4"/>
  <c r="S1768" i="4"/>
  <c r="R1768" i="4"/>
  <c r="Q1768" i="4"/>
  <c r="P1768" i="4"/>
  <c r="O1768" i="4"/>
  <c r="N1768" i="4"/>
  <c r="M1768" i="4"/>
  <c r="U1767" i="4"/>
  <c r="T1767" i="4"/>
  <c r="S1767" i="4"/>
  <c r="R1767" i="4"/>
  <c r="Q1767" i="4"/>
  <c r="P1767" i="4"/>
  <c r="O1767" i="4"/>
  <c r="N1767" i="4"/>
  <c r="M1767" i="4"/>
  <c r="U1766" i="4"/>
  <c r="T1766" i="4"/>
  <c r="S1766" i="4"/>
  <c r="R1766" i="4"/>
  <c r="Q1766" i="4"/>
  <c r="P1766" i="4"/>
  <c r="O1766" i="4"/>
  <c r="N1766" i="4"/>
  <c r="M1766" i="4"/>
  <c r="U1765" i="4"/>
  <c r="T1765" i="4"/>
  <c r="S1765" i="4"/>
  <c r="R1765" i="4"/>
  <c r="Q1765" i="4"/>
  <c r="P1765" i="4"/>
  <c r="O1765" i="4"/>
  <c r="N1765" i="4"/>
  <c r="M1765" i="4"/>
  <c r="U1764" i="4"/>
  <c r="T1764" i="4"/>
  <c r="S1764" i="4"/>
  <c r="R1764" i="4"/>
  <c r="Q1764" i="4"/>
  <c r="P1764" i="4"/>
  <c r="O1764" i="4"/>
  <c r="N1764" i="4"/>
  <c r="M1764" i="4"/>
  <c r="U1763" i="4"/>
  <c r="T1763" i="4"/>
  <c r="S1763" i="4"/>
  <c r="R1763" i="4"/>
  <c r="Q1763" i="4"/>
  <c r="P1763" i="4"/>
  <c r="O1763" i="4"/>
  <c r="N1763" i="4"/>
  <c r="M1763" i="4"/>
  <c r="U1762" i="4"/>
  <c r="T1762" i="4"/>
  <c r="S1762" i="4"/>
  <c r="R1762" i="4"/>
  <c r="Q1762" i="4"/>
  <c r="P1762" i="4"/>
  <c r="O1762" i="4"/>
  <c r="N1762" i="4"/>
  <c r="M1762" i="4"/>
  <c r="U1761" i="4"/>
  <c r="T1761" i="4"/>
  <c r="S1761" i="4"/>
  <c r="R1761" i="4"/>
  <c r="Q1761" i="4"/>
  <c r="P1761" i="4"/>
  <c r="O1761" i="4"/>
  <c r="N1761" i="4"/>
  <c r="M1761" i="4"/>
  <c r="U1760" i="4"/>
  <c r="T1760" i="4"/>
  <c r="S1760" i="4"/>
  <c r="R1760" i="4"/>
  <c r="Q1760" i="4"/>
  <c r="P1760" i="4"/>
  <c r="O1760" i="4"/>
  <c r="N1760" i="4"/>
  <c r="M1760" i="4"/>
  <c r="U1759" i="4"/>
  <c r="T1759" i="4"/>
  <c r="S1759" i="4"/>
  <c r="R1759" i="4"/>
  <c r="Q1759" i="4"/>
  <c r="P1759" i="4"/>
  <c r="O1759" i="4"/>
  <c r="N1759" i="4"/>
  <c r="M1759" i="4"/>
  <c r="U1758" i="4"/>
  <c r="T1758" i="4"/>
  <c r="S1758" i="4"/>
  <c r="R1758" i="4"/>
  <c r="Q1758" i="4"/>
  <c r="P1758" i="4"/>
  <c r="O1758" i="4"/>
  <c r="N1758" i="4"/>
  <c r="M1758" i="4"/>
  <c r="U1757" i="4"/>
  <c r="T1757" i="4"/>
  <c r="S1757" i="4"/>
  <c r="R1757" i="4"/>
  <c r="Q1757" i="4"/>
  <c r="P1757" i="4"/>
  <c r="O1757" i="4"/>
  <c r="N1757" i="4"/>
  <c r="M1757" i="4"/>
  <c r="U1756" i="4"/>
  <c r="T1756" i="4"/>
  <c r="S1756" i="4"/>
  <c r="R1756" i="4"/>
  <c r="Q1756" i="4"/>
  <c r="P1756" i="4"/>
  <c r="O1756" i="4"/>
  <c r="N1756" i="4"/>
  <c r="M1756" i="4"/>
  <c r="U1755" i="4"/>
  <c r="T1755" i="4"/>
  <c r="S1755" i="4"/>
  <c r="R1755" i="4"/>
  <c r="Q1755" i="4"/>
  <c r="P1755" i="4"/>
  <c r="O1755" i="4"/>
  <c r="N1755" i="4"/>
  <c r="M1755" i="4"/>
  <c r="U1754" i="4"/>
  <c r="T1754" i="4"/>
  <c r="S1754" i="4"/>
  <c r="R1754" i="4"/>
  <c r="Q1754" i="4"/>
  <c r="P1754" i="4"/>
  <c r="O1754" i="4"/>
  <c r="N1754" i="4"/>
  <c r="M1754" i="4"/>
  <c r="U1753" i="4"/>
  <c r="T1753" i="4"/>
  <c r="S1753" i="4"/>
  <c r="R1753" i="4"/>
  <c r="Q1753" i="4"/>
  <c r="P1753" i="4"/>
  <c r="O1753" i="4"/>
  <c r="N1753" i="4"/>
  <c r="M1753" i="4"/>
  <c r="U1752" i="4"/>
  <c r="T1752" i="4"/>
  <c r="S1752" i="4"/>
  <c r="R1752" i="4"/>
  <c r="Q1752" i="4"/>
  <c r="P1752" i="4"/>
  <c r="O1752" i="4"/>
  <c r="N1752" i="4"/>
  <c r="M1752" i="4"/>
  <c r="U1751" i="4"/>
  <c r="T1751" i="4"/>
  <c r="S1751" i="4"/>
  <c r="R1751" i="4"/>
  <c r="Q1751" i="4"/>
  <c r="P1751" i="4"/>
  <c r="O1751" i="4"/>
  <c r="N1751" i="4"/>
  <c r="M1751" i="4"/>
  <c r="U1750" i="4"/>
  <c r="T1750" i="4"/>
  <c r="S1750" i="4"/>
  <c r="R1750" i="4"/>
  <c r="Q1750" i="4"/>
  <c r="P1750" i="4"/>
  <c r="O1750" i="4"/>
  <c r="N1750" i="4"/>
  <c r="M1750" i="4"/>
  <c r="U1749" i="4"/>
  <c r="T1749" i="4"/>
  <c r="S1749" i="4"/>
  <c r="R1749" i="4"/>
  <c r="Q1749" i="4"/>
  <c r="P1749" i="4"/>
  <c r="O1749" i="4"/>
  <c r="N1749" i="4"/>
  <c r="M1749" i="4"/>
  <c r="U1748" i="4"/>
  <c r="T1748" i="4"/>
  <c r="S1748" i="4"/>
  <c r="R1748" i="4"/>
  <c r="Q1748" i="4"/>
  <c r="P1748" i="4"/>
  <c r="O1748" i="4"/>
  <c r="N1748" i="4"/>
  <c r="M1748" i="4"/>
  <c r="U1747" i="4"/>
  <c r="T1747" i="4"/>
  <c r="S1747" i="4"/>
  <c r="R1747" i="4"/>
  <c r="Q1747" i="4"/>
  <c r="P1747" i="4"/>
  <c r="O1747" i="4"/>
  <c r="N1747" i="4"/>
  <c r="M1747" i="4"/>
  <c r="U1746" i="4"/>
  <c r="T1746" i="4"/>
  <c r="S1746" i="4"/>
  <c r="R1746" i="4"/>
  <c r="Q1746" i="4"/>
  <c r="P1746" i="4"/>
  <c r="O1746" i="4"/>
  <c r="N1746" i="4"/>
  <c r="M1746" i="4"/>
  <c r="U1745" i="4"/>
  <c r="T1745" i="4"/>
  <c r="S1745" i="4"/>
  <c r="R1745" i="4"/>
  <c r="Q1745" i="4"/>
  <c r="P1745" i="4"/>
  <c r="O1745" i="4"/>
  <c r="N1745" i="4"/>
  <c r="M1745" i="4"/>
  <c r="U1744" i="4"/>
  <c r="T1744" i="4"/>
  <c r="S1744" i="4"/>
  <c r="R1744" i="4"/>
  <c r="Q1744" i="4"/>
  <c r="P1744" i="4"/>
  <c r="O1744" i="4"/>
  <c r="N1744" i="4"/>
  <c r="M1744" i="4"/>
  <c r="U1743" i="4"/>
  <c r="T1743" i="4"/>
  <c r="S1743" i="4"/>
  <c r="R1743" i="4"/>
  <c r="Q1743" i="4"/>
  <c r="P1743" i="4"/>
  <c r="O1743" i="4"/>
  <c r="N1743" i="4"/>
  <c r="M1743" i="4"/>
  <c r="U1742" i="4"/>
  <c r="T1742" i="4"/>
  <c r="S1742" i="4"/>
  <c r="R1742" i="4"/>
  <c r="Q1742" i="4"/>
  <c r="P1742" i="4"/>
  <c r="O1742" i="4"/>
  <c r="N1742" i="4"/>
  <c r="M1742" i="4"/>
  <c r="U1741" i="4"/>
  <c r="T1741" i="4"/>
  <c r="S1741" i="4"/>
  <c r="R1741" i="4"/>
  <c r="Q1741" i="4"/>
  <c r="P1741" i="4"/>
  <c r="O1741" i="4"/>
  <c r="N1741" i="4"/>
  <c r="M1741" i="4"/>
  <c r="U1740" i="4"/>
  <c r="T1740" i="4"/>
  <c r="S1740" i="4"/>
  <c r="R1740" i="4"/>
  <c r="Q1740" i="4"/>
  <c r="P1740" i="4"/>
  <c r="O1740" i="4"/>
  <c r="N1740" i="4"/>
  <c r="M1740" i="4"/>
  <c r="U1739" i="4"/>
  <c r="T1739" i="4"/>
  <c r="S1739" i="4"/>
  <c r="R1739" i="4"/>
  <c r="Q1739" i="4"/>
  <c r="P1739" i="4"/>
  <c r="O1739" i="4"/>
  <c r="N1739" i="4"/>
  <c r="M1739" i="4"/>
  <c r="U1738" i="4"/>
  <c r="T1738" i="4"/>
  <c r="S1738" i="4"/>
  <c r="R1738" i="4"/>
  <c r="Q1738" i="4"/>
  <c r="P1738" i="4"/>
  <c r="O1738" i="4"/>
  <c r="N1738" i="4"/>
  <c r="M1738" i="4"/>
  <c r="U1737" i="4"/>
  <c r="T1737" i="4"/>
  <c r="S1737" i="4"/>
  <c r="R1737" i="4"/>
  <c r="Q1737" i="4"/>
  <c r="P1737" i="4"/>
  <c r="O1737" i="4"/>
  <c r="N1737" i="4"/>
  <c r="M1737" i="4"/>
  <c r="U1736" i="4"/>
  <c r="T1736" i="4"/>
  <c r="S1736" i="4"/>
  <c r="R1736" i="4"/>
  <c r="Q1736" i="4"/>
  <c r="P1736" i="4"/>
  <c r="O1736" i="4"/>
  <c r="N1736" i="4"/>
  <c r="M1736" i="4"/>
  <c r="U1735" i="4"/>
  <c r="T1735" i="4"/>
  <c r="S1735" i="4"/>
  <c r="R1735" i="4"/>
  <c r="Q1735" i="4"/>
  <c r="P1735" i="4"/>
  <c r="O1735" i="4"/>
  <c r="N1735" i="4"/>
  <c r="M1735" i="4"/>
  <c r="U1734" i="4"/>
  <c r="T1734" i="4"/>
  <c r="S1734" i="4"/>
  <c r="R1734" i="4"/>
  <c r="Q1734" i="4"/>
  <c r="P1734" i="4"/>
  <c r="O1734" i="4"/>
  <c r="N1734" i="4"/>
  <c r="M1734" i="4"/>
  <c r="U1733" i="4"/>
  <c r="T1733" i="4"/>
  <c r="S1733" i="4"/>
  <c r="R1733" i="4"/>
  <c r="Q1733" i="4"/>
  <c r="P1733" i="4"/>
  <c r="O1733" i="4"/>
  <c r="N1733" i="4"/>
  <c r="M1733" i="4"/>
  <c r="U1732" i="4"/>
  <c r="T1732" i="4"/>
  <c r="S1732" i="4"/>
  <c r="R1732" i="4"/>
  <c r="Q1732" i="4"/>
  <c r="P1732" i="4"/>
  <c r="O1732" i="4"/>
  <c r="N1732" i="4"/>
  <c r="M1732" i="4"/>
  <c r="U1731" i="4"/>
  <c r="T1731" i="4"/>
  <c r="S1731" i="4"/>
  <c r="R1731" i="4"/>
  <c r="Q1731" i="4"/>
  <c r="P1731" i="4"/>
  <c r="O1731" i="4"/>
  <c r="N1731" i="4"/>
  <c r="M1731" i="4"/>
  <c r="U1730" i="4"/>
  <c r="T1730" i="4"/>
  <c r="S1730" i="4"/>
  <c r="R1730" i="4"/>
  <c r="Q1730" i="4"/>
  <c r="P1730" i="4"/>
  <c r="O1730" i="4"/>
  <c r="N1730" i="4"/>
  <c r="M1730" i="4"/>
  <c r="U1729" i="4"/>
  <c r="T1729" i="4"/>
  <c r="S1729" i="4"/>
  <c r="R1729" i="4"/>
  <c r="Q1729" i="4"/>
  <c r="P1729" i="4"/>
  <c r="O1729" i="4"/>
  <c r="N1729" i="4"/>
  <c r="M1729" i="4"/>
  <c r="U1728" i="4"/>
  <c r="T1728" i="4"/>
  <c r="S1728" i="4"/>
  <c r="R1728" i="4"/>
  <c r="Q1728" i="4"/>
  <c r="P1728" i="4"/>
  <c r="O1728" i="4"/>
  <c r="N1728" i="4"/>
  <c r="M1728" i="4"/>
  <c r="U1727" i="4"/>
  <c r="T1727" i="4"/>
  <c r="S1727" i="4"/>
  <c r="R1727" i="4"/>
  <c r="Q1727" i="4"/>
  <c r="P1727" i="4"/>
  <c r="O1727" i="4"/>
  <c r="N1727" i="4"/>
  <c r="M1727" i="4"/>
  <c r="U1726" i="4"/>
  <c r="T1726" i="4"/>
  <c r="S1726" i="4"/>
  <c r="R1726" i="4"/>
  <c r="Q1726" i="4"/>
  <c r="P1726" i="4"/>
  <c r="O1726" i="4"/>
  <c r="N1726" i="4"/>
  <c r="M1726" i="4"/>
  <c r="U1725" i="4"/>
  <c r="T1725" i="4"/>
  <c r="S1725" i="4"/>
  <c r="R1725" i="4"/>
  <c r="Q1725" i="4"/>
  <c r="P1725" i="4"/>
  <c r="O1725" i="4"/>
  <c r="N1725" i="4"/>
  <c r="M1725" i="4"/>
  <c r="U1724" i="4"/>
  <c r="T1724" i="4"/>
  <c r="S1724" i="4"/>
  <c r="R1724" i="4"/>
  <c r="Q1724" i="4"/>
  <c r="P1724" i="4"/>
  <c r="O1724" i="4"/>
  <c r="N1724" i="4"/>
  <c r="M1724" i="4"/>
  <c r="U1723" i="4"/>
  <c r="T1723" i="4"/>
  <c r="S1723" i="4"/>
  <c r="R1723" i="4"/>
  <c r="Q1723" i="4"/>
  <c r="P1723" i="4"/>
  <c r="O1723" i="4"/>
  <c r="N1723" i="4"/>
  <c r="M1723" i="4"/>
  <c r="U1722" i="4"/>
  <c r="T1722" i="4"/>
  <c r="S1722" i="4"/>
  <c r="R1722" i="4"/>
  <c r="Q1722" i="4"/>
  <c r="P1722" i="4"/>
  <c r="O1722" i="4"/>
  <c r="N1722" i="4"/>
  <c r="M1722" i="4"/>
  <c r="U1721" i="4"/>
  <c r="T1721" i="4"/>
  <c r="S1721" i="4"/>
  <c r="R1721" i="4"/>
  <c r="Q1721" i="4"/>
  <c r="P1721" i="4"/>
  <c r="O1721" i="4"/>
  <c r="N1721" i="4"/>
  <c r="M1721" i="4"/>
  <c r="U1720" i="4"/>
  <c r="T1720" i="4"/>
  <c r="S1720" i="4"/>
  <c r="R1720" i="4"/>
  <c r="Q1720" i="4"/>
  <c r="P1720" i="4"/>
  <c r="O1720" i="4"/>
  <c r="N1720" i="4"/>
  <c r="M1720" i="4"/>
  <c r="U1719" i="4"/>
  <c r="T1719" i="4"/>
  <c r="S1719" i="4"/>
  <c r="R1719" i="4"/>
  <c r="Q1719" i="4"/>
  <c r="P1719" i="4"/>
  <c r="O1719" i="4"/>
  <c r="N1719" i="4"/>
  <c r="M1719" i="4"/>
  <c r="U1718" i="4"/>
  <c r="T1718" i="4"/>
  <c r="S1718" i="4"/>
  <c r="R1718" i="4"/>
  <c r="Q1718" i="4"/>
  <c r="P1718" i="4"/>
  <c r="O1718" i="4"/>
  <c r="N1718" i="4"/>
  <c r="M1718" i="4"/>
  <c r="U1717" i="4"/>
  <c r="T1717" i="4"/>
  <c r="S1717" i="4"/>
  <c r="R1717" i="4"/>
  <c r="Q1717" i="4"/>
  <c r="P1717" i="4"/>
  <c r="O1717" i="4"/>
  <c r="N1717" i="4"/>
  <c r="M1717" i="4"/>
  <c r="U1716" i="4"/>
  <c r="T1716" i="4"/>
  <c r="S1716" i="4"/>
  <c r="R1716" i="4"/>
  <c r="Q1716" i="4"/>
  <c r="P1716" i="4"/>
  <c r="O1716" i="4"/>
  <c r="N1716" i="4"/>
  <c r="M1716" i="4"/>
  <c r="U1715" i="4"/>
  <c r="T1715" i="4"/>
  <c r="S1715" i="4"/>
  <c r="R1715" i="4"/>
  <c r="Q1715" i="4"/>
  <c r="P1715" i="4"/>
  <c r="O1715" i="4"/>
  <c r="N1715" i="4"/>
  <c r="M1715" i="4"/>
  <c r="U1714" i="4"/>
  <c r="T1714" i="4"/>
  <c r="S1714" i="4"/>
  <c r="R1714" i="4"/>
  <c r="Q1714" i="4"/>
  <c r="P1714" i="4"/>
  <c r="O1714" i="4"/>
  <c r="N1714" i="4"/>
  <c r="M1714" i="4"/>
  <c r="U1713" i="4"/>
  <c r="T1713" i="4"/>
  <c r="S1713" i="4"/>
  <c r="R1713" i="4"/>
  <c r="Q1713" i="4"/>
  <c r="P1713" i="4"/>
  <c r="O1713" i="4"/>
  <c r="N1713" i="4"/>
  <c r="M1713" i="4"/>
  <c r="U1712" i="4"/>
  <c r="T1712" i="4"/>
  <c r="S1712" i="4"/>
  <c r="R1712" i="4"/>
  <c r="Q1712" i="4"/>
  <c r="P1712" i="4"/>
  <c r="O1712" i="4"/>
  <c r="N1712" i="4"/>
  <c r="M1712" i="4"/>
  <c r="U1711" i="4"/>
  <c r="T1711" i="4"/>
  <c r="S1711" i="4"/>
  <c r="R1711" i="4"/>
  <c r="Q1711" i="4"/>
  <c r="P1711" i="4"/>
  <c r="O1711" i="4"/>
  <c r="N1711" i="4"/>
  <c r="M1711" i="4"/>
  <c r="U1710" i="4"/>
  <c r="T1710" i="4"/>
  <c r="S1710" i="4"/>
  <c r="R1710" i="4"/>
  <c r="Q1710" i="4"/>
  <c r="P1710" i="4"/>
  <c r="O1710" i="4"/>
  <c r="N1710" i="4"/>
  <c r="M1710" i="4"/>
  <c r="U1709" i="4"/>
  <c r="T1709" i="4"/>
  <c r="S1709" i="4"/>
  <c r="R1709" i="4"/>
  <c r="Q1709" i="4"/>
  <c r="P1709" i="4"/>
  <c r="O1709" i="4"/>
  <c r="N1709" i="4"/>
  <c r="M1709" i="4"/>
  <c r="U1708" i="4"/>
  <c r="T1708" i="4"/>
  <c r="S1708" i="4"/>
  <c r="R1708" i="4"/>
  <c r="Q1708" i="4"/>
  <c r="P1708" i="4"/>
  <c r="O1708" i="4"/>
  <c r="N1708" i="4"/>
  <c r="M1708" i="4"/>
  <c r="U1707" i="4"/>
  <c r="T1707" i="4"/>
  <c r="S1707" i="4"/>
  <c r="R1707" i="4"/>
  <c r="Q1707" i="4"/>
  <c r="P1707" i="4"/>
  <c r="O1707" i="4"/>
  <c r="N1707" i="4"/>
  <c r="M1707" i="4"/>
  <c r="U1706" i="4"/>
  <c r="T1706" i="4"/>
  <c r="S1706" i="4"/>
  <c r="R1706" i="4"/>
  <c r="Q1706" i="4"/>
  <c r="P1706" i="4"/>
  <c r="O1706" i="4"/>
  <c r="N1706" i="4"/>
  <c r="M1706" i="4"/>
  <c r="U1705" i="4"/>
  <c r="T1705" i="4"/>
  <c r="S1705" i="4"/>
  <c r="R1705" i="4"/>
  <c r="Q1705" i="4"/>
  <c r="P1705" i="4"/>
  <c r="O1705" i="4"/>
  <c r="N1705" i="4"/>
  <c r="M1705" i="4"/>
  <c r="U1704" i="4"/>
  <c r="T1704" i="4"/>
  <c r="S1704" i="4"/>
  <c r="R1704" i="4"/>
  <c r="Q1704" i="4"/>
  <c r="P1704" i="4"/>
  <c r="O1704" i="4"/>
  <c r="N1704" i="4"/>
  <c r="M1704" i="4"/>
  <c r="U1703" i="4"/>
  <c r="T1703" i="4"/>
  <c r="S1703" i="4"/>
  <c r="R1703" i="4"/>
  <c r="Q1703" i="4"/>
  <c r="P1703" i="4"/>
  <c r="O1703" i="4"/>
  <c r="N1703" i="4"/>
  <c r="M1703" i="4"/>
  <c r="U1702" i="4"/>
  <c r="T1702" i="4"/>
  <c r="S1702" i="4"/>
  <c r="R1702" i="4"/>
  <c r="Q1702" i="4"/>
  <c r="P1702" i="4"/>
  <c r="O1702" i="4"/>
  <c r="N1702" i="4"/>
  <c r="M1702" i="4"/>
  <c r="U1701" i="4"/>
  <c r="T1701" i="4"/>
  <c r="S1701" i="4"/>
  <c r="R1701" i="4"/>
  <c r="Q1701" i="4"/>
  <c r="P1701" i="4"/>
  <c r="O1701" i="4"/>
  <c r="N1701" i="4"/>
  <c r="M1701" i="4"/>
  <c r="U1700" i="4"/>
  <c r="T1700" i="4"/>
  <c r="S1700" i="4"/>
  <c r="R1700" i="4"/>
  <c r="Q1700" i="4"/>
  <c r="P1700" i="4"/>
  <c r="O1700" i="4"/>
  <c r="N1700" i="4"/>
  <c r="M1700" i="4"/>
  <c r="U1699" i="4"/>
  <c r="T1699" i="4"/>
  <c r="S1699" i="4"/>
  <c r="R1699" i="4"/>
  <c r="Q1699" i="4"/>
  <c r="P1699" i="4"/>
  <c r="O1699" i="4"/>
  <c r="N1699" i="4"/>
  <c r="M1699" i="4"/>
  <c r="U1698" i="4"/>
  <c r="T1698" i="4"/>
  <c r="S1698" i="4"/>
  <c r="R1698" i="4"/>
  <c r="Q1698" i="4"/>
  <c r="P1698" i="4"/>
  <c r="O1698" i="4"/>
  <c r="N1698" i="4"/>
  <c r="M1698" i="4"/>
  <c r="U1697" i="4"/>
  <c r="T1697" i="4"/>
  <c r="S1697" i="4"/>
  <c r="R1697" i="4"/>
  <c r="Q1697" i="4"/>
  <c r="P1697" i="4"/>
  <c r="O1697" i="4"/>
  <c r="N1697" i="4"/>
  <c r="M1697" i="4"/>
  <c r="U1696" i="4"/>
  <c r="T1696" i="4"/>
  <c r="S1696" i="4"/>
  <c r="R1696" i="4"/>
  <c r="Q1696" i="4"/>
  <c r="P1696" i="4"/>
  <c r="O1696" i="4"/>
  <c r="N1696" i="4"/>
  <c r="M1696" i="4"/>
  <c r="U1695" i="4"/>
  <c r="T1695" i="4"/>
  <c r="S1695" i="4"/>
  <c r="R1695" i="4"/>
  <c r="Q1695" i="4"/>
  <c r="P1695" i="4"/>
  <c r="O1695" i="4"/>
  <c r="N1695" i="4"/>
  <c r="M1695" i="4"/>
  <c r="U1694" i="4"/>
  <c r="T1694" i="4"/>
  <c r="S1694" i="4"/>
  <c r="R1694" i="4"/>
  <c r="Q1694" i="4"/>
  <c r="P1694" i="4"/>
  <c r="O1694" i="4"/>
  <c r="N1694" i="4"/>
  <c r="M1694" i="4"/>
  <c r="U1693" i="4"/>
  <c r="T1693" i="4"/>
  <c r="S1693" i="4"/>
  <c r="R1693" i="4"/>
  <c r="Q1693" i="4"/>
  <c r="P1693" i="4"/>
  <c r="O1693" i="4"/>
  <c r="N1693" i="4"/>
  <c r="M1693" i="4"/>
  <c r="U1692" i="4"/>
  <c r="T1692" i="4"/>
  <c r="S1692" i="4"/>
  <c r="R1692" i="4"/>
  <c r="Q1692" i="4"/>
  <c r="P1692" i="4"/>
  <c r="O1692" i="4"/>
  <c r="N1692" i="4"/>
  <c r="M1692" i="4"/>
  <c r="U1691" i="4"/>
  <c r="T1691" i="4"/>
  <c r="S1691" i="4"/>
  <c r="R1691" i="4"/>
  <c r="Q1691" i="4"/>
  <c r="P1691" i="4"/>
  <c r="O1691" i="4"/>
  <c r="N1691" i="4"/>
  <c r="M1691" i="4"/>
  <c r="U1690" i="4"/>
  <c r="T1690" i="4"/>
  <c r="S1690" i="4"/>
  <c r="R1690" i="4"/>
  <c r="Q1690" i="4"/>
  <c r="P1690" i="4"/>
  <c r="O1690" i="4"/>
  <c r="N1690" i="4"/>
  <c r="M1690" i="4"/>
  <c r="U1689" i="4"/>
  <c r="T1689" i="4"/>
  <c r="S1689" i="4"/>
  <c r="R1689" i="4"/>
  <c r="Q1689" i="4"/>
  <c r="P1689" i="4"/>
  <c r="O1689" i="4"/>
  <c r="N1689" i="4"/>
  <c r="M1689" i="4"/>
  <c r="U1688" i="4"/>
  <c r="T1688" i="4"/>
  <c r="S1688" i="4"/>
  <c r="R1688" i="4"/>
  <c r="Q1688" i="4"/>
  <c r="P1688" i="4"/>
  <c r="O1688" i="4"/>
  <c r="N1688" i="4"/>
  <c r="M1688" i="4"/>
  <c r="U1687" i="4"/>
  <c r="T1687" i="4"/>
  <c r="S1687" i="4"/>
  <c r="R1687" i="4"/>
  <c r="Q1687" i="4"/>
  <c r="P1687" i="4"/>
  <c r="O1687" i="4"/>
  <c r="N1687" i="4"/>
  <c r="M1687" i="4"/>
  <c r="U1686" i="4"/>
  <c r="T1686" i="4"/>
  <c r="S1686" i="4"/>
  <c r="R1686" i="4"/>
  <c r="Q1686" i="4"/>
  <c r="P1686" i="4"/>
  <c r="O1686" i="4"/>
  <c r="N1686" i="4"/>
  <c r="M1686" i="4"/>
  <c r="U1685" i="4"/>
  <c r="T1685" i="4"/>
  <c r="S1685" i="4"/>
  <c r="R1685" i="4"/>
  <c r="Q1685" i="4"/>
  <c r="P1685" i="4"/>
  <c r="O1685" i="4"/>
  <c r="N1685" i="4"/>
  <c r="M1685" i="4"/>
  <c r="U1684" i="4"/>
  <c r="T1684" i="4"/>
  <c r="S1684" i="4"/>
  <c r="R1684" i="4"/>
  <c r="Q1684" i="4"/>
  <c r="P1684" i="4"/>
  <c r="O1684" i="4"/>
  <c r="N1684" i="4"/>
  <c r="M1684" i="4"/>
  <c r="U1683" i="4"/>
  <c r="T1683" i="4"/>
  <c r="S1683" i="4"/>
  <c r="R1683" i="4"/>
  <c r="Q1683" i="4"/>
  <c r="P1683" i="4"/>
  <c r="O1683" i="4"/>
  <c r="N1683" i="4"/>
  <c r="M1683" i="4"/>
  <c r="U1682" i="4"/>
  <c r="T1682" i="4"/>
  <c r="S1682" i="4"/>
  <c r="R1682" i="4"/>
  <c r="Q1682" i="4"/>
  <c r="P1682" i="4"/>
  <c r="O1682" i="4"/>
  <c r="N1682" i="4"/>
  <c r="M1682" i="4"/>
  <c r="U1681" i="4"/>
  <c r="T1681" i="4"/>
  <c r="S1681" i="4"/>
  <c r="R1681" i="4"/>
  <c r="Q1681" i="4"/>
  <c r="P1681" i="4"/>
  <c r="O1681" i="4"/>
  <c r="N1681" i="4"/>
  <c r="M1681" i="4"/>
  <c r="U1680" i="4"/>
  <c r="T1680" i="4"/>
  <c r="S1680" i="4"/>
  <c r="R1680" i="4"/>
  <c r="Q1680" i="4"/>
  <c r="P1680" i="4"/>
  <c r="O1680" i="4"/>
  <c r="N1680" i="4"/>
  <c r="M1680" i="4"/>
  <c r="U1679" i="4"/>
  <c r="T1679" i="4"/>
  <c r="S1679" i="4"/>
  <c r="R1679" i="4"/>
  <c r="Q1679" i="4"/>
  <c r="P1679" i="4"/>
  <c r="O1679" i="4"/>
  <c r="N1679" i="4"/>
  <c r="M1679" i="4"/>
  <c r="U1678" i="4"/>
  <c r="T1678" i="4"/>
  <c r="S1678" i="4"/>
  <c r="R1678" i="4"/>
  <c r="Q1678" i="4"/>
  <c r="P1678" i="4"/>
  <c r="O1678" i="4"/>
  <c r="N1678" i="4"/>
  <c r="M1678" i="4"/>
  <c r="U1677" i="4"/>
  <c r="T1677" i="4"/>
  <c r="S1677" i="4"/>
  <c r="R1677" i="4"/>
  <c r="Q1677" i="4"/>
  <c r="P1677" i="4"/>
  <c r="O1677" i="4"/>
  <c r="N1677" i="4"/>
  <c r="M1677" i="4"/>
  <c r="U1676" i="4"/>
  <c r="T1676" i="4"/>
  <c r="S1676" i="4"/>
  <c r="R1676" i="4"/>
  <c r="Q1676" i="4"/>
  <c r="P1676" i="4"/>
  <c r="O1676" i="4"/>
  <c r="N1676" i="4"/>
  <c r="M1676" i="4"/>
  <c r="U1675" i="4"/>
  <c r="T1675" i="4"/>
  <c r="S1675" i="4"/>
  <c r="R1675" i="4"/>
  <c r="Q1675" i="4"/>
  <c r="P1675" i="4"/>
  <c r="O1675" i="4"/>
  <c r="N1675" i="4"/>
  <c r="M1675" i="4"/>
  <c r="U1674" i="4"/>
  <c r="T1674" i="4"/>
  <c r="S1674" i="4"/>
  <c r="R1674" i="4"/>
  <c r="Q1674" i="4"/>
  <c r="P1674" i="4"/>
  <c r="O1674" i="4"/>
  <c r="N1674" i="4"/>
  <c r="M1674" i="4"/>
  <c r="U1673" i="4"/>
  <c r="T1673" i="4"/>
  <c r="S1673" i="4"/>
  <c r="R1673" i="4"/>
  <c r="Q1673" i="4"/>
  <c r="P1673" i="4"/>
  <c r="O1673" i="4"/>
  <c r="N1673" i="4"/>
  <c r="M1673" i="4"/>
  <c r="U1672" i="4"/>
  <c r="T1672" i="4"/>
  <c r="S1672" i="4"/>
  <c r="R1672" i="4"/>
  <c r="Q1672" i="4"/>
  <c r="P1672" i="4"/>
  <c r="O1672" i="4"/>
  <c r="N1672" i="4"/>
  <c r="M1672" i="4"/>
  <c r="U1671" i="4"/>
  <c r="T1671" i="4"/>
  <c r="S1671" i="4"/>
  <c r="R1671" i="4"/>
  <c r="Q1671" i="4"/>
  <c r="P1671" i="4"/>
  <c r="O1671" i="4"/>
  <c r="N1671" i="4"/>
  <c r="M1671" i="4"/>
  <c r="U1670" i="4"/>
  <c r="T1670" i="4"/>
  <c r="S1670" i="4"/>
  <c r="R1670" i="4"/>
  <c r="Q1670" i="4"/>
  <c r="P1670" i="4"/>
  <c r="O1670" i="4"/>
  <c r="N1670" i="4"/>
  <c r="M1670" i="4"/>
  <c r="U1669" i="4"/>
  <c r="T1669" i="4"/>
  <c r="S1669" i="4"/>
  <c r="R1669" i="4"/>
  <c r="Q1669" i="4"/>
  <c r="P1669" i="4"/>
  <c r="O1669" i="4"/>
  <c r="N1669" i="4"/>
  <c r="M1669" i="4"/>
  <c r="U1668" i="4"/>
  <c r="T1668" i="4"/>
  <c r="S1668" i="4"/>
  <c r="R1668" i="4"/>
  <c r="Q1668" i="4"/>
  <c r="P1668" i="4"/>
  <c r="O1668" i="4"/>
  <c r="N1668" i="4"/>
  <c r="M1668" i="4"/>
  <c r="U1667" i="4"/>
  <c r="T1667" i="4"/>
  <c r="S1667" i="4"/>
  <c r="R1667" i="4"/>
  <c r="Q1667" i="4"/>
  <c r="P1667" i="4"/>
  <c r="O1667" i="4"/>
  <c r="N1667" i="4"/>
  <c r="M1667" i="4"/>
  <c r="U1666" i="4"/>
  <c r="T1666" i="4"/>
  <c r="S1666" i="4"/>
  <c r="R1666" i="4"/>
  <c r="Q1666" i="4"/>
  <c r="P1666" i="4"/>
  <c r="O1666" i="4"/>
  <c r="N1666" i="4"/>
  <c r="M1666" i="4"/>
  <c r="U1665" i="4"/>
  <c r="T1665" i="4"/>
  <c r="S1665" i="4"/>
  <c r="R1665" i="4"/>
  <c r="Q1665" i="4"/>
  <c r="P1665" i="4"/>
  <c r="O1665" i="4"/>
  <c r="N1665" i="4"/>
  <c r="M1665" i="4"/>
  <c r="U1664" i="4"/>
  <c r="T1664" i="4"/>
  <c r="S1664" i="4"/>
  <c r="R1664" i="4"/>
  <c r="Q1664" i="4"/>
  <c r="P1664" i="4"/>
  <c r="O1664" i="4"/>
  <c r="N1664" i="4"/>
  <c r="M1664" i="4"/>
  <c r="U1663" i="4"/>
  <c r="T1663" i="4"/>
  <c r="S1663" i="4"/>
  <c r="R1663" i="4"/>
  <c r="Q1663" i="4"/>
  <c r="P1663" i="4"/>
  <c r="O1663" i="4"/>
  <c r="N1663" i="4"/>
  <c r="M1663" i="4"/>
  <c r="U1662" i="4"/>
  <c r="T1662" i="4"/>
  <c r="S1662" i="4"/>
  <c r="R1662" i="4"/>
  <c r="Q1662" i="4"/>
  <c r="P1662" i="4"/>
  <c r="O1662" i="4"/>
  <c r="N1662" i="4"/>
  <c r="M1662" i="4"/>
  <c r="U1661" i="4"/>
  <c r="T1661" i="4"/>
  <c r="S1661" i="4"/>
  <c r="R1661" i="4"/>
  <c r="Q1661" i="4"/>
  <c r="P1661" i="4"/>
  <c r="O1661" i="4"/>
  <c r="N1661" i="4"/>
  <c r="M1661" i="4"/>
  <c r="U1660" i="4"/>
  <c r="T1660" i="4"/>
  <c r="S1660" i="4"/>
  <c r="R1660" i="4"/>
  <c r="Q1660" i="4"/>
  <c r="P1660" i="4"/>
  <c r="O1660" i="4"/>
  <c r="N1660" i="4"/>
  <c r="M1660" i="4"/>
  <c r="U1659" i="4"/>
  <c r="T1659" i="4"/>
  <c r="S1659" i="4"/>
  <c r="R1659" i="4"/>
  <c r="Q1659" i="4"/>
  <c r="P1659" i="4"/>
  <c r="O1659" i="4"/>
  <c r="N1659" i="4"/>
  <c r="M1659" i="4"/>
  <c r="U1658" i="4"/>
  <c r="T1658" i="4"/>
  <c r="S1658" i="4"/>
  <c r="R1658" i="4"/>
  <c r="Q1658" i="4"/>
  <c r="P1658" i="4"/>
  <c r="O1658" i="4"/>
  <c r="N1658" i="4"/>
  <c r="M1658" i="4"/>
  <c r="U1657" i="4"/>
  <c r="T1657" i="4"/>
  <c r="S1657" i="4"/>
  <c r="R1657" i="4"/>
  <c r="Q1657" i="4"/>
  <c r="P1657" i="4"/>
  <c r="O1657" i="4"/>
  <c r="N1657" i="4"/>
  <c r="M1657" i="4"/>
  <c r="U1656" i="4"/>
  <c r="T1656" i="4"/>
  <c r="S1656" i="4"/>
  <c r="R1656" i="4"/>
  <c r="Q1656" i="4"/>
  <c r="P1656" i="4"/>
  <c r="O1656" i="4"/>
  <c r="N1656" i="4"/>
  <c r="M1656" i="4"/>
  <c r="U1655" i="4"/>
  <c r="T1655" i="4"/>
  <c r="S1655" i="4"/>
  <c r="R1655" i="4"/>
  <c r="Q1655" i="4"/>
  <c r="P1655" i="4"/>
  <c r="O1655" i="4"/>
  <c r="N1655" i="4"/>
  <c r="M1655" i="4"/>
  <c r="U1654" i="4"/>
  <c r="T1654" i="4"/>
  <c r="S1654" i="4"/>
  <c r="R1654" i="4"/>
  <c r="Q1654" i="4"/>
  <c r="P1654" i="4"/>
  <c r="O1654" i="4"/>
  <c r="N1654" i="4"/>
  <c r="M1654" i="4"/>
  <c r="U1653" i="4"/>
  <c r="T1653" i="4"/>
  <c r="S1653" i="4"/>
  <c r="R1653" i="4"/>
  <c r="Q1653" i="4"/>
  <c r="P1653" i="4"/>
  <c r="O1653" i="4"/>
  <c r="N1653" i="4"/>
  <c r="M1653" i="4"/>
  <c r="U1652" i="4"/>
  <c r="T1652" i="4"/>
  <c r="S1652" i="4"/>
  <c r="R1652" i="4"/>
  <c r="Q1652" i="4"/>
  <c r="P1652" i="4"/>
  <c r="O1652" i="4"/>
  <c r="N1652" i="4"/>
  <c r="M1652" i="4"/>
  <c r="U1651" i="4"/>
  <c r="T1651" i="4"/>
  <c r="S1651" i="4"/>
  <c r="R1651" i="4"/>
  <c r="Q1651" i="4"/>
  <c r="P1651" i="4"/>
  <c r="O1651" i="4"/>
  <c r="N1651" i="4"/>
  <c r="M1651" i="4"/>
  <c r="U1650" i="4"/>
  <c r="T1650" i="4"/>
  <c r="S1650" i="4"/>
  <c r="R1650" i="4"/>
  <c r="Q1650" i="4"/>
  <c r="P1650" i="4"/>
  <c r="O1650" i="4"/>
  <c r="N1650" i="4"/>
  <c r="M1650" i="4"/>
  <c r="U1649" i="4"/>
  <c r="T1649" i="4"/>
  <c r="S1649" i="4"/>
  <c r="R1649" i="4"/>
  <c r="Q1649" i="4"/>
  <c r="P1649" i="4"/>
  <c r="O1649" i="4"/>
  <c r="N1649" i="4"/>
  <c r="M1649" i="4"/>
  <c r="U1648" i="4"/>
  <c r="T1648" i="4"/>
  <c r="S1648" i="4"/>
  <c r="R1648" i="4"/>
  <c r="Q1648" i="4"/>
  <c r="P1648" i="4"/>
  <c r="O1648" i="4"/>
  <c r="N1648" i="4"/>
  <c r="M1648" i="4"/>
  <c r="U1647" i="4"/>
  <c r="T1647" i="4"/>
  <c r="S1647" i="4"/>
  <c r="R1647" i="4"/>
  <c r="Q1647" i="4"/>
  <c r="P1647" i="4"/>
  <c r="O1647" i="4"/>
  <c r="N1647" i="4"/>
  <c r="M1647" i="4"/>
  <c r="U1646" i="4"/>
  <c r="T1646" i="4"/>
  <c r="S1646" i="4"/>
  <c r="R1646" i="4"/>
  <c r="Q1646" i="4"/>
  <c r="P1646" i="4"/>
  <c r="O1646" i="4"/>
  <c r="N1646" i="4"/>
  <c r="M1646" i="4"/>
  <c r="U1645" i="4"/>
  <c r="T1645" i="4"/>
  <c r="S1645" i="4"/>
  <c r="R1645" i="4"/>
  <c r="Q1645" i="4"/>
  <c r="P1645" i="4"/>
  <c r="O1645" i="4"/>
  <c r="N1645" i="4"/>
  <c r="M1645" i="4"/>
  <c r="U1644" i="4"/>
  <c r="T1644" i="4"/>
  <c r="S1644" i="4"/>
  <c r="R1644" i="4"/>
  <c r="Q1644" i="4"/>
  <c r="P1644" i="4"/>
  <c r="O1644" i="4"/>
  <c r="N1644" i="4"/>
  <c r="M1644" i="4"/>
  <c r="U1643" i="4"/>
  <c r="T1643" i="4"/>
  <c r="S1643" i="4"/>
  <c r="R1643" i="4"/>
  <c r="Q1643" i="4"/>
  <c r="P1643" i="4"/>
  <c r="O1643" i="4"/>
  <c r="N1643" i="4"/>
  <c r="M1643" i="4"/>
  <c r="U1642" i="4"/>
  <c r="T1642" i="4"/>
  <c r="S1642" i="4"/>
  <c r="R1642" i="4"/>
  <c r="Q1642" i="4"/>
  <c r="P1642" i="4"/>
  <c r="O1642" i="4"/>
  <c r="N1642" i="4"/>
  <c r="M1642" i="4"/>
  <c r="U1641" i="4"/>
  <c r="T1641" i="4"/>
  <c r="S1641" i="4"/>
  <c r="R1641" i="4"/>
  <c r="Q1641" i="4"/>
  <c r="P1641" i="4"/>
  <c r="O1641" i="4"/>
  <c r="N1641" i="4"/>
  <c r="M1641" i="4"/>
  <c r="U1640" i="4"/>
  <c r="T1640" i="4"/>
  <c r="S1640" i="4"/>
  <c r="R1640" i="4"/>
  <c r="Q1640" i="4"/>
  <c r="P1640" i="4"/>
  <c r="O1640" i="4"/>
  <c r="N1640" i="4"/>
  <c r="M1640" i="4"/>
  <c r="U1639" i="4"/>
  <c r="T1639" i="4"/>
  <c r="S1639" i="4"/>
  <c r="R1639" i="4"/>
  <c r="Q1639" i="4"/>
  <c r="P1639" i="4"/>
  <c r="O1639" i="4"/>
  <c r="N1639" i="4"/>
  <c r="M1639" i="4"/>
  <c r="U1638" i="4"/>
  <c r="T1638" i="4"/>
  <c r="S1638" i="4"/>
  <c r="R1638" i="4"/>
  <c r="Q1638" i="4"/>
  <c r="P1638" i="4"/>
  <c r="O1638" i="4"/>
  <c r="N1638" i="4"/>
  <c r="M1638" i="4"/>
  <c r="U1637" i="4"/>
  <c r="T1637" i="4"/>
  <c r="S1637" i="4"/>
  <c r="R1637" i="4"/>
  <c r="Q1637" i="4"/>
  <c r="P1637" i="4"/>
  <c r="O1637" i="4"/>
  <c r="N1637" i="4"/>
  <c r="M1637" i="4"/>
  <c r="U1636" i="4"/>
  <c r="T1636" i="4"/>
  <c r="S1636" i="4"/>
  <c r="R1636" i="4"/>
  <c r="Q1636" i="4"/>
  <c r="P1636" i="4"/>
  <c r="O1636" i="4"/>
  <c r="N1636" i="4"/>
  <c r="M1636" i="4"/>
  <c r="U1635" i="4"/>
  <c r="T1635" i="4"/>
  <c r="S1635" i="4"/>
  <c r="R1635" i="4"/>
  <c r="Q1635" i="4"/>
  <c r="P1635" i="4"/>
  <c r="O1635" i="4"/>
  <c r="N1635" i="4"/>
  <c r="M1635" i="4"/>
  <c r="U1634" i="4"/>
  <c r="T1634" i="4"/>
  <c r="S1634" i="4"/>
  <c r="R1634" i="4"/>
  <c r="Q1634" i="4"/>
  <c r="P1634" i="4"/>
  <c r="O1634" i="4"/>
  <c r="N1634" i="4"/>
  <c r="M1634" i="4"/>
  <c r="U1633" i="4"/>
  <c r="T1633" i="4"/>
  <c r="S1633" i="4"/>
  <c r="R1633" i="4"/>
  <c r="Q1633" i="4"/>
  <c r="P1633" i="4"/>
  <c r="O1633" i="4"/>
  <c r="N1633" i="4"/>
  <c r="M1633" i="4"/>
  <c r="U1632" i="4"/>
  <c r="T1632" i="4"/>
  <c r="S1632" i="4"/>
  <c r="R1632" i="4"/>
  <c r="Q1632" i="4"/>
  <c r="P1632" i="4"/>
  <c r="O1632" i="4"/>
  <c r="N1632" i="4"/>
  <c r="M1632" i="4"/>
  <c r="U1631" i="4"/>
  <c r="T1631" i="4"/>
  <c r="S1631" i="4"/>
  <c r="R1631" i="4"/>
  <c r="Q1631" i="4"/>
  <c r="P1631" i="4"/>
  <c r="O1631" i="4"/>
  <c r="N1631" i="4"/>
  <c r="M1631" i="4"/>
  <c r="U1630" i="4"/>
  <c r="T1630" i="4"/>
  <c r="S1630" i="4"/>
  <c r="R1630" i="4"/>
  <c r="Q1630" i="4"/>
  <c r="P1630" i="4"/>
  <c r="O1630" i="4"/>
  <c r="N1630" i="4"/>
  <c r="M1630" i="4"/>
  <c r="U1629" i="4"/>
  <c r="T1629" i="4"/>
  <c r="S1629" i="4"/>
  <c r="R1629" i="4"/>
  <c r="Q1629" i="4"/>
  <c r="P1629" i="4"/>
  <c r="O1629" i="4"/>
  <c r="N1629" i="4"/>
  <c r="M1629" i="4"/>
  <c r="U1628" i="4"/>
  <c r="T1628" i="4"/>
  <c r="S1628" i="4"/>
  <c r="R1628" i="4"/>
  <c r="Q1628" i="4"/>
  <c r="P1628" i="4"/>
  <c r="O1628" i="4"/>
  <c r="N1628" i="4"/>
  <c r="M1628" i="4"/>
  <c r="U1627" i="4"/>
  <c r="T1627" i="4"/>
  <c r="S1627" i="4"/>
  <c r="R1627" i="4"/>
  <c r="Q1627" i="4"/>
  <c r="P1627" i="4"/>
  <c r="O1627" i="4"/>
  <c r="N1627" i="4"/>
  <c r="M1627" i="4"/>
  <c r="U1626" i="4"/>
  <c r="T1626" i="4"/>
  <c r="S1626" i="4"/>
  <c r="R1626" i="4"/>
  <c r="Q1626" i="4"/>
  <c r="P1626" i="4"/>
  <c r="O1626" i="4"/>
  <c r="N1626" i="4"/>
  <c r="M1626" i="4"/>
  <c r="U1625" i="4"/>
  <c r="T1625" i="4"/>
  <c r="S1625" i="4"/>
  <c r="R1625" i="4"/>
  <c r="Q1625" i="4"/>
  <c r="P1625" i="4"/>
  <c r="O1625" i="4"/>
  <c r="N1625" i="4"/>
  <c r="M1625" i="4"/>
  <c r="U1624" i="4"/>
  <c r="T1624" i="4"/>
  <c r="S1624" i="4"/>
  <c r="R1624" i="4"/>
  <c r="Q1624" i="4"/>
  <c r="P1624" i="4"/>
  <c r="O1624" i="4"/>
  <c r="N1624" i="4"/>
  <c r="M1624" i="4"/>
  <c r="U1623" i="4"/>
  <c r="T1623" i="4"/>
  <c r="S1623" i="4"/>
  <c r="R1623" i="4"/>
  <c r="Q1623" i="4"/>
  <c r="P1623" i="4"/>
  <c r="O1623" i="4"/>
  <c r="N1623" i="4"/>
  <c r="M1623" i="4"/>
  <c r="U1622" i="4"/>
  <c r="T1622" i="4"/>
  <c r="S1622" i="4"/>
  <c r="R1622" i="4"/>
  <c r="Q1622" i="4"/>
  <c r="P1622" i="4"/>
  <c r="O1622" i="4"/>
  <c r="N1622" i="4"/>
  <c r="M1622" i="4"/>
  <c r="U1621" i="4"/>
  <c r="T1621" i="4"/>
  <c r="S1621" i="4"/>
  <c r="R1621" i="4"/>
  <c r="Q1621" i="4"/>
  <c r="P1621" i="4"/>
  <c r="O1621" i="4"/>
  <c r="N1621" i="4"/>
  <c r="M1621" i="4"/>
  <c r="U1620" i="4"/>
  <c r="T1620" i="4"/>
  <c r="S1620" i="4"/>
  <c r="R1620" i="4"/>
  <c r="Q1620" i="4"/>
  <c r="P1620" i="4"/>
  <c r="O1620" i="4"/>
  <c r="N1620" i="4"/>
  <c r="M1620" i="4"/>
  <c r="U1619" i="4"/>
  <c r="T1619" i="4"/>
  <c r="S1619" i="4"/>
  <c r="R1619" i="4"/>
  <c r="Q1619" i="4"/>
  <c r="P1619" i="4"/>
  <c r="O1619" i="4"/>
  <c r="N1619" i="4"/>
  <c r="M1619" i="4"/>
  <c r="U1618" i="4"/>
  <c r="T1618" i="4"/>
  <c r="S1618" i="4"/>
  <c r="R1618" i="4"/>
  <c r="Q1618" i="4"/>
  <c r="P1618" i="4"/>
  <c r="O1618" i="4"/>
  <c r="N1618" i="4"/>
  <c r="M1618" i="4"/>
  <c r="U1617" i="4"/>
  <c r="T1617" i="4"/>
  <c r="S1617" i="4"/>
  <c r="R1617" i="4"/>
  <c r="Q1617" i="4"/>
  <c r="P1617" i="4"/>
  <c r="O1617" i="4"/>
  <c r="N1617" i="4"/>
  <c r="M1617" i="4"/>
  <c r="U1616" i="4"/>
  <c r="T1616" i="4"/>
  <c r="S1616" i="4"/>
  <c r="R1616" i="4"/>
  <c r="Q1616" i="4"/>
  <c r="P1616" i="4"/>
  <c r="O1616" i="4"/>
  <c r="N1616" i="4"/>
  <c r="M1616" i="4"/>
  <c r="U1615" i="4"/>
  <c r="T1615" i="4"/>
  <c r="S1615" i="4"/>
  <c r="R1615" i="4"/>
  <c r="Q1615" i="4"/>
  <c r="P1615" i="4"/>
  <c r="O1615" i="4"/>
  <c r="N1615" i="4"/>
  <c r="M1615" i="4"/>
  <c r="U1614" i="4"/>
  <c r="T1614" i="4"/>
  <c r="S1614" i="4"/>
  <c r="R1614" i="4"/>
  <c r="Q1614" i="4"/>
  <c r="P1614" i="4"/>
  <c r="O1614" i="4"/>
  <c r="N1614" i="4"/>
  <c r="M1614" i="4"/>
  <c r="U1613" i="4"/>
  <c r="T1613" i="4"/>
  <c r="S1613" i="4"/>
  <c r="R1613" i="4"/>
  <c r="Q1613" i="4"/>
  <c r="P1613" i="4"/>
  <c r="O1613" i="4"/>
  <c r="N1613" i="4"/>
  <c r="M1613" i="4"/>
  <c r="U1612" i="4"/>
  <c r="T1612" i="4"/>
  <c r="S1612" i="4"/>
  <c r="R1612" i="4"/>
  <c r="Q1612" i="4"/>
  <c r="P1612" i="4"/>
  <c r="O1612" i="4"/>
  <c r="N1612" i="4"/>
  <c r="M1612" i="4"/>
  <c r="U1611" i="4"/>
  <c r="T1611" i="4"/>
  <c r="S1611" i="4"/>
  <c r="R1611" i="4"/>
  <c r="Q1611" i="4"/>
  <c r="P1611" i="4"/>
  <c r="O1611" i="4"/>
  <c r="N1611" i="4"/>
  <c r="M1611" i="4"/>
  <c r="U1610" i="4"/>
  <c r="T1610" i="4"/>
  <c r="S1610" i="4"/>
  <c r="R1610" i="4"/>
  <c r="Q1610" i="4"/>
  <c r="P1610" i="4"/>
  <c r="O1610" i="4"/>
  <c r="N1610" i="4"/>
  <c r="M1610" i="4"/>
  <c r="U1609" i="4"/>
  <c r="T1609" i="4"/>
  <c r="S1609" i="4"/>
  <c r="R1609" i="4"/>
  <c r="Q1609" i="4"/>
  <c r="P1609" i="4"/>
  <c r="O1609" i="4"/>
  <c r="N1609" i="4"/>
  <c r="M1609" i="4"/>
  <c r="U1608" i="4"/>
  <c r="T1608" i="4"/>
  <c r="S1608" i="4"/>
  <c r="R1608" i="4"/>
  <c r="Q1608" i="4"/>
  <c r="P1608" i="4"/>
  <c r="O1608" i="4"/>
  <c r="N1608" i="4"/>
  <c r="M1608" i="4"/>
  <c r="U1607" i="4"/>
  <c r="T1607" i="4"/>
  <c r="S1607" i="4"/>
  <c r="R1607" i="4"/>
  <c r="Q1607" i="4"/>
  <c r="P1607" i="4"/>
  <c r="O1607" i="4"/>
  <c r="N1607" i="4"/>
  <c r="M1607" i="4"/>
  <c r="U1606" i="4"/>
  <c r="T1606" i="4"/>
  <c r="S1606" i="4"/>
  <c r="R1606" i="4"/>
  <c r="Q1606" i="4"/>
  <c r="P1606" i="4"/>
  <c r="O1606" i="4"/>
  <c r="N1606" i="4"/>
  <c r="M1606" i="4"/>
  <c r="U1605" i="4"/>
  <c r="T1605" i="4"/>
  <c r="S1605" i="4"/>
  <c r="R1605" i="4"/>
  <c r="Q1605" i="4"/>
  <c r="P1605" i="4"/>
  <c r="O1605" i="4"/>
  <c r="N1605" i="4"/>
  <c r="M1605" i="4"/>
  <c r="U1604" i="4"/>
  <c r="T1604" i="4"/>
  <c r="S1604" i="4"/>
  <c r="R1604" i="4"/>
  <c r="Q1604" i="4"/>
  <c r="P1604" i="4"/>
  <c r="O1604" i="4"/>
  <c r="N1604" i="4"/>
  <c r="M1604" i="4"/>
  <c r="U1603" i="4"/>
  <c r="T1603" i="4"/>
  <c r="S1603" i="4"/>
  <c r="R1603" i="4"/>
  <c r="Q1603" i="4"/>
  <c r="P1603" i="4"/>
  <c r="O1603" i="4"/>
  <c r="N1603" i="4"/>
  <c r="M1603" i="4"/>
  <c r="U1602" i="4"/>
  <c r="T1602" i="4"/>
  <c r="S1602" i="4"/>
  <c r="R1602" i="4"/>
  <c r="Q1602" i="4"/>
  <c r="P1602" i="4"/>
  <c r="O1602" i="4"/>
  <c r="N1602" i="4"/>
  <c r="M1602" i="4"/>
  <c r="U1601" i="4"/>
  <c r="T1601" i="4"/>
  <c r="S1601" i="4"/>
  <c r="R1601" i="4"/>
  <c r="Q1601" i="4"/>
  <c r="P1601" i="4"/>
  <c r="O1601" i="4"/>
  <c r="N1601" i="4"/>
  <c r="M1601" i="4"/>
  <c r="U1600" i="4"/>
  <c r="T1600" i="4"/>
  <c r="S1600" i="4"/>
  <c r="R1600" i="4"/>
  <c r="Q1600" i="4"/>
  <c r="P1600" i="4"/>
  <c r="O1600" i="4"/>
  <c r="N1600" i="4"/>
  <c r="M1600" i="4"/>
  <c r="U1599" i="4"/>
  <c r="T1599" i="4"/>
  <c r="S1599" i="4"/>
  <c r="R1599" i="4"/>
  <c r="Q1599" i="4"/>
  <c r="P1599" i="4"/>
  <c r="O1599" i="4"/>
  <c r="N1599" i="4"/>
  <c r="M1599" i="4"/>
  <c r="U1598" i="4"/>
  <c r="T1598" i="4"/>
  <c r="S1598" i="4"/>
  <c r="R1598" i="4"/>
  <c r="Q1598" i="4"/>
  <c r="P1598" i="4"/>
  <c r="O1598" i="4"/>
  <c r="N1598" i="4"/>
  <c r="M1598" i="4"/>
  <c r="U1597" i="4"/>
  <c r="T1597" i="4"/>
  <c r="S1597" i="4"/>
  <c r="R1597" i="4"/>
  <c r="Q1597" i="4"/>
  <c r="P1597" i="4"/>
  <c r="O1597" i="4"/>
  <c r="N1597" i="4"/>
  <c r="M1597" i="4"/>
  <c r="U1596" i="4"/>
  <c r="T1596" i="4"/>
  <c r="S1596" i="4"/>
  <c r="R1596" i="4"/>
  <c r="Q1596" i="4"/>
  <c r="P1596" i="4"/>
  <c r="O1596" i="4"/>
  <c r="N1596" i="4"/>
  <c r="M1596" i="4"/>
  <c r="U1595" i="4"/>
  <c r="T1595" i="4"/>
  <c r="S1595" i="4"/>
  <c r="R1595" i="4"/>
  <c r="Q1595" i="4"/>
  <c r="P1595" i="4"/>
  <c r="O1595" i="4"/>
  <c r="N1595" i="4"/>
  <c r="M1595" i="4"/>
  <c r="U1594" i="4"/>
  <c r="T1594" i="4"/>
  <c r="S1594" i="4"/>
  <c r="R1594" i="4"/>
  <c r="Q1594" i="4"/>
  <c r="P1594" i="4"/>
  <c r="O1594" i="4"/>
  <c r="N1594" i="4"/>
  <c r="M1594" i="4"/>
  <c r="U1593" i="4"/>
  <c r="T1593" i="4"/>
  <c r="S1593" i="4"/>
  <c r="R1593" i="4"/>
  <c r="Q1593" i="4"/>
  <c r="P1593" i="4"/>
  <c r="O1593" i="4"/>
  <c r="N1593" i="4"/>
  <c r="M1593" i="4"/>
  <c r="U1592" i="4"/>
  <c r="T1592" i="4"/>
  <c r="S1592" i="4"/>
  <c r="R1592" i="4"/>
  <c r="Q1592" i="4"/>
  <c r="P1592" i="4"/>
  <c r="O1592" i="4"/>
  <c r="N1592" i="4"/>
  <c r="M1592" i="4"/>
  <c r="U1591" i="4"/>
  <c r="T1591" i="4"/>
  <c r="S1591" i="4"/>
  <c r="R1591" i="4"/>
  <c r="Q1591" i="4"/>
  <c r="P1591" i="4"/>
  <c r="O1591" i="4"/>
  <c r="N1591" i="4"/>
  <c r="M1591" i="4"/>
  <c r="U1590" i="4"/>
  <c r="T1590" i="4"/>
  <c r="S1590" i="4"/>
  <c r="R1590" i="4"/>
  <c r="Q1590" i="4"/>
  <c r="P1590" i="4"/>
  <c r="O1590" i="4"/>
  <c r="N1590" i="4"/>
  <c r="M1590" i="4"/>
  <c r="U1589" i="4"/>
  <c r="T1589" i="4"/>
  <c r="S1589" i="4"/>
  <c r="R1589" i="4"/>
  <c r="Q1589" i="4"/>
  <c r="P1589" i="4"/>
  <c r="O1589" i="4"/>
  <c r="N1589" i="4"/>
  <c r="M1589" i="4"/>
  <c r="U1588" i="4"/>
  <c r="T1588" i="4"/>
  <c r="S1588" i="4"/>
  <c r="R1588" i="4"/>
  <c r="Q1588" i="4"/>
  <c r="P1588" i="4"/>
  <c r="O1588" i="4"/>
  <c r="N1588" i="4"/>
  <c r="M1588" i="4"/>
  <c r="U1587" i="4"/>
  <c r="T1587" i="4"/>
  <c r="S1587" i="4"/>
  <c r="R1587" i="4"/>
  <c r="Q1587" i="4"/>
  <c r="P1587" i="4"/>
  <c r="O1587" i="4"/>
  <c r="N1587" i="4"/>
  <c r="M1587" i="4"/>
  <c r="U1586" i="4"/>
  <c r="T1586" i="4"/>
  <c r="S1586" i="4"/>
  <c r="R1586" i="4"/>
  <c r="Q1586" i="4"/>
  <c r="P1586" i="4"/>
  <c r="O1586" i="4"/>
  <c r="N1586" i="4"/>
  <c r="M1586" i="4"/>
  <c r="U1585" i="4"/>
  <c r="T1585" i="4"/>
  <c r="S1585" i="4"/>
  <c r="R1585" i="4"/>
  <c r="Q1585" i="4"/>
  <c r="P1585" i="4"/>
  <c r="O1585" i="4"/>
  <c r="N1585" i="4"/>
  <c r="M1585" i="4"/>
  <c r="U1584" i="4"/>
  <c r="T1584" i="4"/>
  <c r="S1584" i="4"/>
  <c r="R1584" i="4"/>
  <c r="Q1584" i="4"/>
  <c r="P1584" i="4"/>
  <c r="O1584" i="4"/>
  <c r="N1584" i="4"/>
  <c r="M1584" i="4"/>
  <c r="U1583" i="4"/>
  <c r="T1583" i="4"/>
  <c r="S1583" i="4"/>
  <c r="R1583" i="4"/>
  <c r="Q1583" i="4"/>
  <c r="P1583" i="4"/>
  <c r="O1583" i="4"/>
  <c r="N1583" i="4"/>
  <c r="M1583" i="4"/>
  <c r="U1582" i="4"/>
  <c r="T1582" i="4"/>
  <c r="S1582" i="4"/>
  <c r="R1582" i="4"/>
  <c r="Q1582" i="4"/>
  <c r="P1582" i="4"/>
  <c r="O1582" i="4"/>
  <c r="N1582" i="4"/>
  <c r="M1582" i="4"/>
  <c r="U1581" i="4"/>
  <c r="T1581" i="4"/>
  <c r="S1581" i="4"/>
  <c r="R1581" i="4"/>
  <c r="Q1581" i="4"/>
  <c r="P1581" i="4"/>
  <c r="O1581" i="4"/>
  <c r="N1581" i="4"/>
  <c r="M1581" i="4"/>
  <c r="U1580" i="4"/>
  <c r="T1580" i="4"/>
  <c r="S1580" i="4"/>
  <c r="R1580" i="4"/>
  <c r="Q1580" i="4"/>
  <c r="P1580" i="4"/>
  <c r="O1580" i="4"/>
  <c r="N1580" i="4"/>
  <c r="M1580" i="4"/>
  <c r="U1579" i="4"/>
  <c r="T1579" i="4"/>
  <c r="S1579" i="4"/>
  <c r="R1579" i="4"/>
  <c r="Q1579" i="4"/>
  <c r="P1579" i="4"/>
  <c r="O1579" i="4"/>
  <c r="N1579" i="4"/>
  <c r="M1579" i="4"/>
  <c r="U1578" i="4"/>
  <c r="T1578" i="4"/>
  <c r="S1578" i="4"/>
  <c r="R1578" i="4"/>
  <c r="Q1578" i="4"/>
  <c r="P1578" i="4"/>
  <c r="O1578" i="4"/>
  <c r="N1578" i="4"/>
  <c r="M1578" i="4"/>
  <c r="U1577" i="4"/>
  <c r="T1577" i="4"/>
  <c r="S1577" i="4"/>
  <c r="R1577" i="4"/>
  <c r="Q1577" i="4"/>
  <c r="P1577" i="4"/>
  <c r="O1577" i="4"/>
  <c r="N1577" i="4"/>
  <c r="M1577" i="4"/>
  <c r="U1576" i="4"/>
  <c r="T1576" i="4"/>
  <c r="S1576" i="4"/>
  <c r="R1576" i="4"/>
  <c r="Q1576" i="4"/>
  <c r="P1576" i="4"/>
  <c r="O1576" i="4"/>
  <c r="N1576" i="4"/>
  <c r="M1576" i="4"/>
  <c r="U1575" i="4"/>
  <c r="T1575" i="4"/>
  <c r="S1575" i="4"/>
  <c r="R1575" i="4"/>
  <c r="Q1575" i="4"/>
  <c r="P1575" i="4"/>
  <c r="O1575" i="4"/>
  <c r="N1575" i="4"/>
  <c r="M1575" i="4"/>
  <c r="U1574" i="4"/>
  <c r="T1574" i="4"/>
  <c r="S1574" i="4"/>
  <c r="R1574" i="4"/>
  <c r="Q1574" i="4"/>
  <c r="P1574" i="4"/>
  <c r="O1574" i="4"/>
  <c r="N1574" i="4"/>
  <c r="M1574" i="4"/>
  <c r="U1573" i="4"/>
  <c r="T1573" i="4"/>
  <c r="S1573" i="4"/>
  <c r="R1573" i="4"/>
  <c r="Q1573" i="4"/>
  <c r="P1573" i="4"/>
  <c r="O1573" i="4"/>
  <c r="N1573" i="4"/>
  <c r="M1573" i="4"/>
  <c r="U1572" i="4"/>
  <c r="T1572" i="4"/>
  <c r="S1572" i="4"/>
  <c r="R1572" i="4"/>
  <c r="Q1572" i="4"/>
  <c r="P1572" i="4"/>
  <c r="O1572" i="4"/>
  <c r="N1572" i="4"/>
  <c r="M1572" i="4"/>
  <c r="U1571" i="4"/>
  <c r="T1571" i="4"/>
  <c r="S1571" i="4"/>
  <c r="R1571" i="4"/>
  <c r="Q1571" i="4"/>
  <c r="P1571" i="4"/>
  <c r="O1571" i="4"/>
  <c r="N1571" i="4"/>
  <c r="M1571" i="4"/>
  <c r="U1570" i="4"/>
  <c r="T1570" i="4"/>
  <c r="S1570" i="4"/>
  <c r="R1570" i="4"/>
  <c r="Q1570" i="4"/>
  <c r="P1570" i="4"/>
  <c r="O1570" i="4"/>
  <c r="N1570" i="4"/>
  <c r="M1570" i="4"/>
  <c r="U1569" i="4"/>
  <c r="T1569" i="4"/>
  <c r="S1569" i="4"/>
  <c r="R1569" i="4"/>
  <c r="Q1569" i="4"/>
  <c r="P1569" i="4"/>
  <c r="O1569" i="4"/>
  <c r="N1569" i="4"/>
  <c r="M1569" i="4"/>
  <c r="U1568" i="4"/>
  <c r="T1568" i="4"/>
  <c r="S1568" i="4"/>
  <c r="R1568" i="4"/>
  <c r="Q1568" i="4"/>
  <c r="P1568" i="4"/>
  <c r="O1568" i="4"/>
  <c r="N1568" i="4"/>
  <c r="M1568" i="4"/>
  <c r="U1567" i="4"/>
  <c r="T1567" i="4"/>
  <c r="S1567" i="4"/>
  <c r="R1567" i="4"/>
  <c r="Q1567" i="4"/>
  <c r="P1567" i="4"/>
  <c r="O1567" i="4"/>
  <c r="N1567" i="4"/>
  <c r="M1567" i="4"/>
  <c r="U1566" i="4"/>
  <c r="T1566" i="4"/>
  <c r="S1566" i="4"/>
  <c r="R1566" i="4"/>
  <c r="Q1566" i="4"/>
  <c r="P1566" i="4"/>
  <c r="O1566" i="4"/>
  <c r="N1566" i="4"/>
  <c r="M1566" i="4"/>
  <c r="U1565" i="4"/>
  <c r="T1565" i="4"/>
  <c r="S1565" i="4"/>
  <c r="R1565" i="4"/>
  <c r="Q1565" i="4"/>
  <c r="P1565" i="4"/>
  <c r="O1565" i="4"/>
  <c r="N1565" i="4"/>
  <c r="M1565" i="4"/>
  <c r="U1564" i="4"/>
  <c r="T1564" i="4"/>
  <c r="S1564" i="4"/>
  <c r="R1564" i="4"/>
  <c r="Q1564" i="4"/>
  <c r="P1564" i="4"/>
  <c r="O1564" i="4"/>
  <c r="N1564" i="4"/>
  <c r="M1564" i="4"/>
  <c r="U1563" i="4"/>
  <c r="T1563" i="4"/>
  <c r="S1563" i="4"/>
  <c r="R1563" i="4"/>
  <c r="Q1563" i="4"/>
  <c r="P1563" i="4"/>
  <c r="O1563" i="4"/>
  <c r="N1563" i="4"/>
  <c r="M1563" i="4"/>
  <c r="U1562" i="4"/>
  <c r="T1562" i="4"/>
  <c r="S1562" i="4"/>
  <c r="R1562" i="4"/>
  <c r="Q1562" i="4"/>
  <c r="P1562" i="4"/>
  <c r="O1562" i="4"/>
  <c r="N1562" i="4"/>
  <c r="M1562" i="4"/>
  <c r="U1561" i="4"/>
  <c r="T1561" i="4"/>
  <c r="S1561" i="4"/>
  <c r="R1561" i="4"/>
  <c r="Q1561" i="4"/>
  <c r="P1561" i="4"/>
  <c r="O1561" i="4"/>
  <c r="N1561" i="4"/>
  <c r="M1561" i="4"/>
  <c r="U1560" i="4"/>
  <c r="T1560" i="4"/>
  <c r="S1560" i="4"/>
  <c r="R1560" i="4"/>
  <c r="Q1560" i="4"/>
  <c r="P1560" i="4"/>
  <c r="O1560" i="4"/>
  <c r="N1560" i="4"/>
  <c r="M1560" i="4"/>
  <c r="U1559" i="4"/>
  <c r="T1559" i="4"/>
  <c r="S1559" i="4"/>
  <c r="R1559" i="4"/>
  <c r="Q1559" i="4"/>
  <c r="P1559" i="4"/>
  <c r="O1559" i="4"/>
  <c r="N1559" i="4"/>
  <c r="M1559" i="4"/>
  <c r="U1558" i="4"/>
  <c r="T1558" i="4"/>
  <c r="S1558" i="4"/>
  <c r="R1558" i="4"/>
  <c r="Q1558" i="4"/>
  <c r="P1558" i="4"/>
  <c r="O1558" i="4"/>
  <c r="N1558" i="4"/>
  <c r="M1558" i="4"/>
  <c r="U1557" i="4"/>
  <c r="T1557" i="4"/>
  <c r="S1557" i="4"/>
  <c r="R1557" i="4"/>
  <c r="Q1557" i="4"/>
  <c r="P1557" i="4"/>
  <c r="O1557" i="4"/>
  <c r="N1557" i="4"/>
  <c r="M1557" i="4"/>
  <c r="U1556" i="4"/>
  <c r="T1556" i="4"/>
  <c r="S1556" i="4"/>
  <c r="R1556" i="4"/>
  <c r="Q1556" i="4"/>
  <c r="P1556" i="4"/>
  <c r="O1556" i="4"/>
  <c r="N1556" i="4"/>
  <c r="M1556" i="4"/>
  <c r="U1555" i="4"/>
  <c r="T1555" i="4"/>
  <c r="S1555" i="4"/>
  <c r="R1555" i="4"/>
  <c r="Q1555" i="4"/>
  <c r="P1555" i="4"/>
  <c r="O1555" i="4"/>
  <c r="N1555" i="4"/>
  <c r="M1555" i="4"/>
  <c r="U1554" i="4"/>
  <c r="T1554" i="4"/>
  <c r="S1554" i="4"/>
  <c r="R1554" i="4"/>
  <c r="Q1554" i="4"/>
  <c r="P1554" i="4"/>
  <c r="O1554" i="4"/>
  <c r="N1554" i="4"/>
  <c r="M1554" i="4"/>
  <c r="U1553" i="4"/>
  <c r="T1553" i="4"/>
  <c r="S1553" i="4"/>
  <c r="R1553" i="4"/>
  <c r="Q1553" i="4"/>
  <c r="P1553" i="4"/>
  <c r="O1553" i="4"/>
  <c r="N1553" i="4"/>
  <c r="M1553" i="4"/>
  <c r="U1552" i="4"/>
  <c r="T1552" i="4"/>
  <c r="S1552" i="4"/>
  <c r="R1552" i="4"/>
  <c r="Q1552" i="4"/>
  <c r="P1552" i="4"/>
  <c r="O1552" i="4"/>
  <c r="N1552" i="4"/>
  <c r="M1552" i="4"/>
  <c r="U1551" i="4"/>
  <c r="T1551" i="4"/>
  <c r="S1551" i="4"/>
  <c r="R1551" i="4"/>
  <c r="Q1551" i="4"/>
  <c r="P1551" i="4"/>
  <c r="O1551" i="4"/>
  <c r="N1551" i="4"/>
  <c r="M1551" i="4"/>
  <c r="U1550" i="4"/>
  <c r="T1550" i="4"/>
  <c r="S1550" i="4"/>
  <c r="R1550" i="4"/>
  <c r="Q1550" i="4"/>
  <c r="P1550" i="4"/>
  <c r="O1550" i="4"/>
  <c r="N1550" i="4"/>
  <c r="M1550" i="4"/>
  <c r="U1549" i="4"/>
  <c r="T1549" i="4"/>
  <c r="S1549" i="4"/>
  <c r="R1549" i="4"/>
  <c r="Q1549" i="4"/>
  <c r="P1549" i="4"/>
  <c r="O1549" i="4"/>
  <c r="N1549" i="4"/>
  <c r="M1549" i="4"/>
  <c r="U1548" i="4"/>
  <c r="T1548" i="4"/>
  <c r="S1548" i="4"/>
  <c r="R1548" i="4"/>
  <c r="Q1548" i="4"/>
  <c r="P1548" i="4"/>
  <c r="O1548" i="4"/>
  <c r="N1548" i="4"/>
  <c r="M1548" i="4"/>
  <c r="U1547" i="4"/>
  <c r="T1547" i="4"/>
  <c r="S1547" i="4"/>
  <c r="R1547" i="4"/>
  <c r="Q1547" i="4"/>
  <c r="P1547" i="4"/>
  <c r="O1547" i="4"/>
  <c r="N1547" i="4"/>
  <c r="M1547" i="4"/>
  <c r="U1546" i="4"/>
  <c r="T1546" i="4"/>
  <c r="S1546" i="4"/>
  <c r="R1546" i="4"/>
  <c r="Q1546" i="4"/>
  <c r="P1546" i="4"/>
  <c r="O1546" i="4"/>
  <c r="N1546" i="4"/>
  <c r="M1546" i="4"/>
  <c r="U1545" i="4"/>
  <c r="T1545" i="4"/>
  <c r="S1545" i="4"/>
  <c r="R1545" i="4"/>
  <c r="Q1545" i="4"/>
  <c r="P1545" i="4"/>
  <c r="O1545" i="4"/>
  <c r="N1545" i="4"/>
  <c r="M1545" i="4"/>
  <c r="U1544" i="4"/>
  <c r="T1544" i="4"/>
  <c r="S1544" i="4"/>
  <c r="R1544" i="4"/>
  <c r="Q1544" i="4"/>
  <c r="P1544" i="4"/>
  <c r="O1544" i="4"/>
  <c r="N1544" i="4"/>
  <c r="M1544" i="4"/>
  <c r="U1543" i="4"/>
  <c r="T1543" i="4"/>
  <c r="S1543" i="4"/>
  <c r="R1543" i="4"/>
  <c r="Q1543" i="4"/>
  <c r="P1543" i="4"/>
  <c r="O1543" i="4"/>
  <c r="N1543" i="4"/>
  <c r="M1543" i="4"/>
  <c r="U1542" i="4"/>
  <c r="T1542" i="4"/>
  <c r="S1542" i="4"/>
  <c r="R1542" i="4"/>
  <c r="Q1542" i="4"/>
  <c r="P1542" i="4"/>
  <c r="O1542" i="4"/>
  <c r="N1542" i="4"/>
  <c r="M1542" i="4"/>
  <c r="U1541" i="4"/>
  <c r="T1541" i="4"/>
  <c r="S1541" i="4"/>
  <c r="R1541" i="4"/>
  <c r="Q1541" i="4"/>
  <c r="P1541" i="4"/>
  <c r="O1541" i="4"/>
  <c r="N1541" i="4"/>
  <c r="M1541" i="4"/>
  <c r="U1540" i="4"/>
  <c r="T1540" i="4"/>
  <c r="S1540" i="4"/>
  <c r="R1540" i="4"/>
  <c r="Q1540" i="4"/>
  <c r="P1540" i="4"/>
  <c r="O1540" i="4"/>
  <c r="N1540" i="4"/>
  <c r="M1540" i="4"/>
  <c r="U1539" i="4"/>
  <c r="T1539" i="4"/>
  <c r="S1539" i="4"/>
  <c r="R1539" i="4"/>
  <c r="Q1539" i="4"/>
  <c r="P1539" i="4"/>
  <c r="O1539" i="4"/>
  <c r="N1539" i="4"/>
  <c r="M1539" i="4"/>
  <c r="U1538" i="4"/>
  <c r="T1538" i="4"/>
  <c r="S1538" i="4"/>
  <c r="R1538" i="4"/>
  <c r="Q1538" i="4"/>
  <c r="P1538" i="4"/>
  <c r="O1538" i="4"/>
  <c r="N1538" i="4"/>
  <c r="M1538" i="4"/>
  <c r="U1537" i="4"/>
  <c r="T1537" i="4"/>
  <c r="S1537" i="4"/>
  <c r="R1537" i="4"/>
  <c r="Q1537" i="4"/>
  <c r="P1537" i="4"/>
  <c r="O1537" i="4"/>
  <c r="N1537" i="4"/>
  <c r="M1537" i="4"/>
  <c r="U1536" i="4"/>
  <c r="T1536" i="4"/>
  <c r="S1536" i="4"/>
  <c r="R1536" i="4"/>
  <c r="Q1536" i="4"/>
  <c r="P1536" i="4"/>
  <c r="O1536" i="4"/>
  <c r="N1536" i="4"/>
  <c r="M1536" i="4"/>
  <c r="U1535" i="4"/>
  <c r="T1535" i="4"/>
  <c r="S1535" i="4"/>
  <c r="R1535" i="4"/>
  <c r="Q1535" i="4"/>
  <c r="P1535" i="4"/>
  <c r="O1535" i="4"/>
  <c r="N1535" i="4"/>
  <c r="M1535" i="4"/>
  <c r="U1534" i="4"/>
  <c r="T1534" i="4"/>
  <c r="S1534" i="4"/>
  <c r="R1534" i="4"/>
  <c r="Q1534" i="4"/>
  <c r="P1534" i="4"/>
  <c r="O1534" i="4"/>
  <c r="N1534" i="4"/>
  <c r="M1534" i="4"/>
  <c r="U1533" i="4"/>
  <c r="T1533" i="4"/>
  <c r="S1533" i="4"/>
  <c r="R1533" i="4"/>
  <c r="Q1533" i="4"/>
  <c r="P1533" i="4"/>
  <c r="O1533" i="4"/>
  <c r="N1533" i="4"/>
  <c r="M1533" i="4"/>
  <c r="U1532" i="4"/>
  <c r="T1532" i="4"/>
  <c r="S1532" i="4"/>
  <c r="R1532" i="4"/>
  <c r="Q1532" i="4"/>
  <c r="P1532" i="4"/>
  <c r="O1532" i="4"/>
  <c r="N1532" i="4"/>
  <c r="M1532" i="4"/>
  <c r="U1531" i="4"/>
  <c r="T1531" i="4"/>
  <c r="S1531" i="4"/>
  <c r="R1531" i="4"/>
  <c r="Q1531" i="4"/>
  <c r="P1531" i="4"/>
  <c r="O1531" i="4"/>
  <c r="N1531" i="4"/>
  <c r="M1531" i="4"/>
  <c r="U1530" i="4"/>
  <c r="T1530" i="4"/>
  <c r="S1530" i="4"/>
  <c r="R1530" i="4"/>
  <c r="Q1530" i="4"/>
  <c r="P1530" i="4"/>
  <c r="O1530" i="4"/>
  <c r="N1530" i="4"/>
  <c r="M1530" i="4"/>
  <c r="U1529" i="4"/>
  <c r="T1529" i="4"/>
  <c r="S1529" i="4"/>
  <c r="R1529" i="4"/>
  <c r="Q1529" i="4"/>
  <c r="P1529" i="4"/>
  <c r="O1529" i="4"/>
  <c r="N1529" i="4"/>
  <c r="M1529" i="4"/>
  <c r="U1528" i="4"/>
  <c r="T1528" i="4"/>
  <c r="S1528" i="4"/>
  <c r="R1528" i="4"/>
  <c r="Q1528" i="4"/>
  <c r="P1528" i="4"/>
  <c r="O1528" i="4"/>
  <c r="N1528" i="4"/>
  <c r="M1528" i="4"/>
  <c r="U1527" i="4"/>
  <c r="T1527" i="4"/>
  <c r="S1527" i="4"/>
  <c r="R1527" i="4"/>
  <c r="Q1527" i="4"/>
  <c r="P1527" i="4"/>
  <c r="O1527" i="4"/>
  <c r="N1527" i="4"/>
  <c r="M1527" i="4"/>
  <c r="U1526" i="4"/>
  <c r="T1526" i="4"/>
  <c r="S1526" i="4"/>
  <c r="R1526" i="4"/>
  <c r="Q1526" i="4"/>
  <c r="P1526" i="4"/>
  <c r="O1526" i="4"/>
  <c r="N1526" i="4"/>
  <c r="M1526" i="4"/>
  <c r="U1525" i="4"/>
  <c r="T1525" i="4"/>
  <c r="S1525" i="4"/>
  <c r="R1525" i="4"/>
  <c r="Q1525" i="4"/>
  <c r="P1525" i="4"/>
  <c r="O1525" i="4"/>
  <c r="N1525" i="4"/>
  <c r="M1525" i="4"/>
  <c r="U1524" i="4"/>
  <c r="T1524" i="4"/>
  <c r="S1524" i="4"/>
  <c r="R1524" i="4"/>
  <c r="Q1524" i="4"/>
  <c r="P1524" i="4"/>
  <c r="O1524" i="4"/>
  <c r="N1524" i="4"/>
  <c r="M1524" i="4"/>
  <c r="U1523" i="4"/>
  <c r="T1523" i="4"/>
  <c r="S1523" i="4"/>
  <c r="R1523" i="4"/>
  <c r="Q1523" i="4"/>
  <c r="P1523" i="4"/>
  <c r="O1523" i="4"/>
  <c r="N1523" i="4"/>
  <c r="M1523" i="4"/>
  <c r="U1522" i="4"/>
  <c r="T1522" i="4"/>
  <c r="S1522" i="4"/>
  <c r="R1522" i="4"/>
  <c r="Q1522" i="4"/>
  <c r="P1522" i="4"/>
  <c r="O1522" i="4"/>
  <c r="N1522" i="4"/>
  <c r="M1522" i="4"/>
  <c r="U1521" i="4"/>
  <c r="T1521" i="4"/>
  <c r="S1521" i="4"/>
  <c r="R1521" i="4"/>
  <c r="Q1521" i="4"/>
  <c r="P1521" i="4"/>
  <c r="O1521" i="4"/>
  <c r="N1521" i="4"/>
  <c r="M1521" i="4"/>
  <c r="U1520" i="4"/>
  <c r="T1520" i="4"/>
  <c r="S1520" i="4"/>
  <c r="R1520" i="4"/>
  <c r="Q1520" i="4"/>
  <c r="P1520" i="4"/>
  <c r="O1520" i="4"/>
  <c r="N1520" i="4"/>
  <c r="M1520" i="4"/>
  <c r="U1519" i="4"/>
  <c r="T1519" i="4"/>
  <c r="S1519" i="4"/>
  <c r="R1519" i="4"/>
  <c r="Q1519" i="4"/>
  <c r="P1519" i="4"/>
  <c r="O1519" i="4"/>
  <c r="N1519" i="4"/>
  <c r="M1519" i="4"/>
  <c r="U1518" i="4"/>
  <c r="T1518" i="4"/>
  <c r="S1518" i="4"/>
  <c r="R1518" i="4"/>
  <c r="Q1518" i="4"/>
  <c r="P1518" i="4"/>
  <c r="O1518" i="4"/>
  <c r="N1518" i="4"/>
  <c r="M1518" i="4"/>
  <c r="U1517" i="4"/>
  <c r="T1517" i="4"/>
  <c r="S1517" i="4"/>
  <c r="R1517" i="4"/>
  <c r="Q1517" i="4"/>
  <c r="P1517" i="4"/>
  <c r="O1517" i="4"/>
  <c r="N1517" i="4"/>
  <c r="M1517" i="4"/>
  <c r="U1516" i="4"/>
  <c r="T1516" i="4"/>
  <c r="S1516" i="4"/>
  <c r="R1516" i="4"/>
  <c r="Q1516" i="4"/>
  <c r="P1516" i="4"/>
  <c r="O1516" i="4"/>
  <c r="N1516" i="4"/>
  <c r="M1516" i="4"/>
  <c r="U1515" i="4"/>
  <c r="T1515" i="4"/>
  <c r="S1515" i="4"/>
  <c r="R1515" i="4"/>
  <c r="Q1515" i="4"/>
  <c r="P1515" i="4"/>
  <c r="O1515" i="4"/>
  <c r="N1515" i="4"/>
  <c r="M1515" i="4"/>
  <c r="U1514" i="4"/>
  <c r="T1514" i="4"/>
  <c r="S1514" i="4"/>
  <c r="R1514" i="4"/>
  <c r="Q1514" i="4"/>
  <c r="P1514" i="4"/>
  <c r="O1514" i="4"/>
  <c r="N1514" i="4"/>
  <c r="M1514" i="4"/>
  <c r="U1513" i="4"/>
  <c r="T1513" i="4"/>
  <c r="S1513" i="4"/>
  <c r="R1513" i="4"/>
  <c r="Q1513" i="4"/>
  <c r="P1513" i="4"/>
  <c r="O1513" i="4"/>
  <c r="N1513" i="4"/>
  <c r="M1513" i="4"/>
  <c r="U1512" i="4"/>
  <c r="T1512" i="4"/>
  <c r="S1512" i="4"/>
  <c r="R1512" i="4"/>
  <c r="Q1512" i="4"/>
  <c r="P1512" i="4"/>
  <c r="O1512" i="4"/>
  <c r="N1512" i="4"/>
  <c r="M1512" i="4"/>
  <c r="U1511" i="4"/>
  <c r="T1511" i="4"/>
  <c r="S1511" i="4"/>
  <c r="R1511" i="4"/>
  <c r="Q1511" i="4"/>
  <c r="P1511" i="4"/>
  <c r="O1511" i="4"/>
  <c r="N1511" i="4"/>
  <c r="M1511" i="4"/>
  <c r="U1510" i="4"/>
  <c r="T1510" i="4"/>
  <c r="S1510" i="4"/>
  <c r="R1510" i="4"/>
  <c r="Q1510" i="4"/>
  <c r="P1510" i="4"/>
  <c r="O1510" i="4"/>
  <c r="N1510" i="4"/>
  <c r="M1510" i="4"/>
  <c r="U1509" i="4"/>
  <c r="T1509" i="4"/>
  <c r="S1509" i="4"/>
  <c r="R1509" i="4"/>
  <c r="Q1509" i="4"/>
  <c r="P1509" i="4"/>
  <c r="O1509" i="4"/>
  <c r="N1509" i="4"/>
  <c r="M1509" i="4"/>
  <c r="U1508" i="4"/>
  <c r="T1508" i="4"/>
  <c r="S1508" i="4"/>
  <c r="R1508" i="4"/>
  <c r="Q1508" i="4"/>
  <c r="P1508" i="4"/>
  <c r="O1508" i="4"/>
  <c r="N1508" i="4"/>
  <c r="M1508" i="4"/>
  <c r="U1507" i="4"/>
  <c r="T1507" i="4"/>
  <c r="S1507" i="4"/>
  <c r="R1507" i="4"/>
  <c r="Q1507" i="4"/>
  <c r="P1507" i="4"/>
  <c r="O1507" i="4"/>
  <c r="N1507" i="4"/>
  <c r="M1507" i="4"/>
  <c r="U1506" i="4"/>
  <c r="T1506" i="4"/>
  <c r="S1506" i="4"/>
  <c r="R1506" i="4"/>
  <c r="Q1506" i="4"/>
  <c r="P1506" i="4"/>
  <c r="O1506" i="4"/>
  <c r="N1506" i="4"/>
  <c r="M1506" i="4"/>
  <c r="U1505" i="4"/>
  <c r="T1505" i="4"/>
  <c r="S1505" i="4"/>
  <c r="R1505" i="4"/>
  <c r="Q1505" i="4"/>
  <c r="P1505" i="4"/>
  <c r="O1505" i="4"/>
  <c r="N1505" i="4"/>
  <c r="M1505" i="4"/>
  <c r="U1504" i="4"/>
  <c r="T1504" i="4"/>
  <c r="S1504" i="4"/>
  <c r="R1504" i="4"/>
  <c r="Q1504" i="4"/>
  <c r="P1504" i="4"/>
  <c r="O1504" i="4"/>
  <c r="N1504" i="4"/>
  <c r="M1504" i="4"/>
  <c r="U1503" i="4"/>
  <c r="T1503" i="4"/>
  <c r="S1503" i="4"/>
  <c r="R1503" i="4"/>
  <c r="Q1503" i="4"/>
  <c r="P1503" i="4"/>
  <c r="O1503" i="4"/>
  <c r="N1503" i="4"/>
  <c r="M1503" i="4"/>
  <c r="U1502" i="4"/>
  <c r="T1502" i="4"/>
  <c r="S1502" i="4"/>
  <c r="R1502" i="4"/>
  <c r="Q1502" i="4"/>
  <c r="P1502" i="4"/>
  <c r="O1502" i="4"/>
  <c r="N1502" i="4"/>
  <c r="M1502" i="4"/>
  <c r="U1501" i="4"/>
  <c r="T1501" i="4"/>
  <c r="S1501" i="4"/>
  <c r="R1501" i="4"/>
  <c r="Q1501" i="4"/>
  <c r="P1501" i="4"/>
  <c r="O1501" i="4"/>
  <c r="N1501" i="4"/>
  <c r="M1501" i="4"/>
  <c r="U1500" i="4"/>
  <c r="T1500" i="4"/>
  <c r="S1500" i="4"/>
  <c r="R1500" i="4"/>
  <c r="Q1500" i="4"/>
  <c r="P1500" i="4"/>
  <c r="O1500" i="4"/>
  <c r="N1500" i="4"/>
  <c r="M1500" i="4"/>
  <c r="U1499" i="4"/>
  <c r="T1499" i="4"/>
  <c r="S1499" i="4"/>
  <c r="R1499" i="4"/>
  <c r="Q1499" i="4"/>
  <c r="P1499" i="4"/>
  <c r="O1499" i="4"/>
  <c r="N1499" i="4"/>
  <c r="M1499" i="4"/>
  <c r="U1498" i="4"/>
  <c r="T1498" i="4"/>
  <c r="S1498" i="4"/>
  <c r="R1498" i="4"/>
  <c r="Q1498" i="4"/>
  <c r="P1498" i="4"/>
  <c r="O1498" i="4"/>
  <c r="N1498" i="4"/>
  <c r="M1498" i="4"/>
  <c r="U1497" i="4"/>
  <c r="T1497" i="4"/>
  <c r="S1497" i="4"/>
  <c r="R1497" i="4"/>
  <c r="Q1497" i="4"/>
  <c r="P1497" i="4"/>
  <c r="O1497" i="4"/>
  <c r="N1497" i="4"/>
  <c r="M1497" i="4"/>
  <c r="U1496" i="4"/>
  <c r="T1496" i="4"/>
  <c r="S1496" i="4"/>
  <c r="R1496" i="4"/>
  <c r="Q1496" i="4"/>
  <c r="P1496" i="4"/>
  <c r="O1496" i="4"/>
  <c r="N1496" i="4"/>
  <c r="M1496" i="4"/>
  <c r="U1495" i="4"/>
  <c r="T1495" i="4"/>
  <c r="S1495" i="4"/>
  <c r="R1495" i="4"/>
  <c r="Q1495" i="4"/>
  <c r="P1495" i="4"/>
  <c r="O1495" i="4"/>
  <c r="N1495" i="4"/>
  <c r="M1495" i="4"/>
  <c r="U1494" i="4"/>
  <c r="T1494" i="4"/>
  <c r="S1494" i="4"/>
  <c r="R1494" i="4"/>
  <c r="Q1494" i="4"/>
  <c r="P1494" i="4"/>
  <c r="O1494" i="4"/>
  <c r="N1494" i="4"/>
  <c r="M1494" i="4"/>
  <c r="U1493" i="4"/>
  <c r="T1493" i="4"/>
  <c r="S1493" i="4"/>
  <c r="R1493" i="4"/>
  <c r="Q1493" i="4"/>
  <c r="P1493" i="4"/>
  <c r="O1493" i="4"/>
  <c r="N1493" i="4"/>
  <c r="M1493" i="4"/>
  <c r="U1492" i="4"/>
  <c r="T1492" i="4"/>
  <c r="S1492" i="4"/>
  <c r="R1492" i="4"/>
  <c r="Q1492" i="4"/>
  <c r="P1492" i="4"/>
  <c r="O1492" i="4"/>
  <c r="N1492" i="4"/>
  <c r="M1492" i="4"/>
  <c r="U1491" i="4"/>
  <c r="T1491" i="4"/>
  <c r="S1491" i="4"/>
  <c r="R1491" i="4"/>
  <c r="Q1491" i="4"/>
  <c r="P1491" i="4"/>
  <c r="O1491" i="4"/>
  <c r="N1491" i="4"/>
  <c r="M1491" i="4"/>
  <c r="U1490" i="4"/>
  <c r="T1490" i="4"/>
  <c r="S1490" i="4"/>
  <c r="R1490" i="4"/>
  <c r="Q1490" i="4"/>
  <c r="P1490" i="4"/>
  <c r="O1490" i="4"/>
  <c r="N1490" i="4"/>
  <c r="M1490" i="4"/>
  <c r="U1489" i="4"/>
  <c r="T1489" i="4"/>
  <c r="S1489" i="4"/>
  <c r="R1489" i="4"/>
  <c r="Q1489" i="4"/>
  <c r="P1489" i="4"/>
  <c r="O1489" i="4"/>
  <c r="N1489" i="4"/>
  <c r="M1489" i="4"/>
  <c r="U1488" i="4"/>
  <c r="T1488" i="4"/>
  <c r="S1488" i="4"/>
  <c r="R1488" i="4"/>
  <c r="Q1488" i="4"/>
  <c r="P1488" i="4"/>
  <c r="O1488" i="4"/>
  <c r="N1488" i="4"/>
  <c r="M1488" i="4"/>
  <c r="U1487" i="4"/>
  <c r="T1487" i="4"/>
  <c r="S1487" i="4"/>
  <c r="R1487" i="4"/>
  <c r="Q1487" i="4"/>
  <c r="P1487" i="4"/>
  <c r="O1487" i="4"/>
  <c r="N1487" i="4"/>
  <c r="M1487" i="4"/>
  <c r="U1486" i="4"/>
  <c r="T1486" i="4"/>
  <c r="S1486" i="4"/>
  <c r="R1486" i="4"/>
  <c r="Q1486" i="4"/>
  <c r="P1486" i="4"/>
  <c r="O1486" i="4"/>
  <c r="N1486" i="4"/>
  <c r="M1486" i="4"/>
  <c r="U1485" i="4"/>
  <c r="T1485" i="4"/>
  <c r="S1485" i="4"/>
  <c r="R1485" i="4"/>
  <c r="Q1485" i="4"/>
  <c r="P1485" i="4"/>
  <c r="O1485" i="4"/>
  <c r="N1485" i="4"/>
  <c r="M1485" i="4"/>
  <c r="U1484" i="4"/>
  <c r="T1484" i="4"/>
  <c r="S1484" i="4"/>
  <c r="R1484" i="4"/>
  <c r="Q1484" i="4"/>
  <c r="P1484" i="4"/>
  <c r="O1484" i="4"/>
  <c r="N1484" i="4"/>
  <c r="M1484" i="4"/>
  <c r="U1483" i="4"/>
  <c r="T1483" i="4"/>
  <c r="S1483" i="4"/>
  <c r="R1483" i="4"/>
  <c r="Q1483" i="4"/>
  <c r="P1483" i="4"/>
  <c r="O1483" i="4"/>
  <c r="N1483" i="4"/>
  <c r="M1483" i="4"/>
  <c r="U1482" i="4"/>
  <c r="T1482" i="4"/>
  <c r="S1482" i="4"/>
  <c r="R1482" i="4"/>
  <c r="Q1482" i="4"/>
  <c r="P1482" i="4"/>
  <c r="O1482" i="4"/>
  <c r="N1482" i="4"/>
  <c r="M1482" i="4"/>
  <c r="U1481" i="4"/>
  <c r="T1481" i="4"/>
  <c r="S1481" i="4"/>
  <c r="R1481" i="4"/>
  <c r="Q1481" i="4"/>
  <c r="P1481" i="4"/>
  <c r="O1481" i="4"/>
  <c r="N1481" i="4"/>
  <c r="M1481" i="4"/>
  <c r="U1480" i="4"/>
  <c r="T1480" i="4"/>
  <c r="S1480" i="4"/>
  <c r="R1480" i="4"/>
  <c r="Q1480" i="4"/>
  <c r="P1480" i="4"/>
  <c r="O1480" i="4"/>
  <c r="N1480" i="4"/>
  <c r="M1480" i="4"/>
  <c r="U1479" i="4"/>
  <c r="T1479" i="4"/>
  <c r="S1479" i="4"/>
  <c r="R1479" i="4"/>
  <c r="Q1479" i="4"/>
  <c r="P1479" i="4"/>
  <c r="O1479" i="4"/>
  <c r="N1479" i="4"/>
  <c r="M1479" i="4"/>
  <c r="U1478" i="4"/>
  <c r="T1478" i="4"/>
  <c r="S1478" i="4"/>
  <c r="R1478" i="4"/>
  <c r="Q1478" i="4"/>
  <c r="P1478" i="4"/>
  <c r="O1478" i="4"/>
  <c r="N1478" i="4"/>
  <c r="M1478" i="4"/>
  <c r="U1477" i="4"/>
  <c r="T1477" i="4"/>
  <c r="S1477" i="4"/>
  <c r="R1477" i="4"/>
  <c r="Q1477" i="4"/>
  <c r="P1477" i="4"/>
  <c r="O1477" i="4"/>
  <c r="N1477" i="4"/>
  <c r="M1477" i="4"/>
  <c r="U1476" i="4"/>
  <c r="T1476" i="4"/>
  <c r="S1476" i="4"/>
  <c r="R1476" i="4"/>
  <c r="Q1476" i="4"/>
  <c r="P1476" i="4"/>
  <c r="O1476" i="4"/>
  <c r="N1476" i="4"/>
  <c r="M1476" i="4"/>
  <c r="U1475" i="4"/>
  <c r="T1475" i="4"/>
  <c r="S1475" i="4"/>
  <c r="R1475" i="4"/>
  <c r="Q1475" i="4"/>
  <c r="P1475" i="4"/>
  <c r="O1475" i="4"/>
  <c r="N1475" i="4"/>
  <c r="M1475" i="4"/>
  <c r="U1474" i="4"/>
  <c r="T1474" i="4"/>
  <c r="S1474" i="4"/>
  <c r="R1474" i="4"/>
  <c r="Q1474" i="4"/>
  <c r="P1474" i="4"/>
  <c r="O1474" i="4"/>
  <c r="N1474" i="4"/>
  <c r="M1474" i="4"/>
  <c r="U1473" i="4"/>
  <c r="T1473" i="4"/>
  <c r="S1473" i="4"/>
  <c r="R1473" i="4"/>
  <c r="Q1473" i="4"/>
  <c r="P1473" i="4"/>
  <c r="O1473" i="4"/>
  <c r="N1473" i="4"/>
  <c r="M1473" i="4"/>
  <c r="U1472" i="4"/>
  <c r="T1472" i="4"/>
  <c r="S1472" i="4"/>
  <c r="R1472" i="4"/>
  <c r="Q1472" i="4"/>
  <c r="P1472" i="4"/>
  <c r="O1472" i="4"/>
  <c r="N1472" i="4"/>
  <c r="M1472" i="4"/>
  <c r="U1471" i="4"/>
  <c r="T1471" i="4"/>
  <c r="S1471" i="4"/>
  <c r="R1471" i="4"/>
  <c r="Q1471" i="4"/>
  <c r="P1471" i="4"/>
  <c r="O1471" i="4"/>
  <c r="N1471" i="4"/>
  <c r="M1471" i="4"/>
  <c r="U1470" i="4"/>
  <c r="T1470" i="4"/>
  <c r="S1470" i="4"/>
  <c r="R1470" i="4"/>
  <c r="Q1470" i="4"/>
  <c r="P1470" i="4"/>
  <c r="O1470" i="4"/>
  <c r="N1470" i="4"/>
  <c r="M1470" i="4"/>
  <c r="U1469" i="4"/>
  <c r="T1469" i="4"/>
  <c r="S1469" i="4"/>
  <c r="R1469" i="4"/>
  <c r="Q1469" i="4"/>
  <c r="P1469" i="4"/>
  <c r="O1469" i="4"/>
  <c r="N1469" i="4"/>
  <c r="M1469" i="4"/>
  <c r="U1468" i="4"/>
  <c r="T1468" i="4"/>
  <c r="S1468" i="4"/>
  <c r="R1468" i="4"/>
  <c r="Q1468" i="4"/>
  <c r="P1468" i="4"/>
  <c r="O1468" i="4"/>
  <c r="N1468" i="4"/>
  <c r="M1468" i="4"/>
  <c r="U1467" i="4"/>
  <c r="T1467" i="4"/>
  <c r="S1467" i="4"/>
  <c r="R1467" i="4"/>
  <c r="Q1467" i="4"/>
  <c r="P1467" i="4"/>
  <c r="O1467" i="4"/>
  <c r="N1467" i="4"/>
  <c r="M1467" i="4"/>
  <c r="U1466" i="4"/>
  <c r="T1466" i="4"/>
  <c r="S1466" i="4"/>
  <c r="R1466" i="4"/>
  <c r="Q1466" i="4"/>
  <c r="P1466" i="4"/>
  <c r="O1466" i="4"/>
  <c r="N1466" i="4"/>
  <c r="M1466" i="4"/>
  <c r="U1465" i="4"/>
  <c r="T1465" i="4"/>
  <c r="S1465" i="4"/>
  <c r="R1465" i="4"/>
  <c r="Q1465" i="4"/>
  <c r="P1465" i="4"/>
  <c r="O1465" i="4"/>
  <c r="N1465" i="4"/>
  <c r="M1465" i="4"/>
  <c r="U1464" i="4"/>
  <c r="T1464" i="4"/>
  <c r="S1464" i="4"/>
  <c r="R1464" i="4"/>
  <c r="Q1464" i="4"/>
  <c r="P1464" i="4"/>
  <c r="O1464" i="4"/>
  <c r="N1464" i="4"/>
  <c r="M1464" i="4"/>
  <c r="U1463" i="4"/>
  <c r="T1463" i="4"/>
  <c r="S1463" i="4"/>
  <c r="R1463" i="4"/>
  <c r="Q1463" i="4"/>
  <c r="P1463" i="4"/>
  <c r="O1463" i="4"/>
  <c r="N1463" i="4"/>
  <c r="M1463" i="4"/>
  <c r="U1462" i="4"/>
  <c r="T1462" i="4"/>
  <c r="S1462" i="4"/>
  <c r="R1462" i="4"/>
  <c r="Q1462" i="4"/>
  <c r="P1462" i="4"/>
  <c r="O1462" i="4"/>
  <c r="N1462" i="4"/>
  <c r="M1462" i="4"/>
  <c r="U1461" i="4"/>
  <c r="T1461" i="4"/>
  <c r="S1461" i="4"/>
  <c r="R1461" i="4"/>
  <c r="Q1461" i="4"/>
  <c r="P1461" i="4"/>
  <c r="O1461" i="4"/>
  <c r="N1461" i="4"/>
  <c r="M1461" i="4"/>
  <c r="U1460" i="4"/>
  <c r="T1460" i="4"/>
  <c r="S1460" i="4"/>
  <c r="R1460" i="4"/>
  <c r="Q1460" i="4"/>
  <c r="P1460" i="4"/>
  <c r="O1460" i="4"/>
  <c r="N1460" i="4"/>
  <c r="M1460" i="4"/>
  <c r="U1459" i="4"/>
  <c r="T1459" i="4"/>
  <c r="S1459" i="4"/>
  <c r="R1459" i="4"/>
  <c r="Q1459" i="4"/>
  <c r="P1459" i="4"/>
  <c r="O1459" i="4"/>
  <c r="N1459" i="4"/>
  <c r="M1459" i="4"/>
  <c r="U1458" i="4"/>
  <c r="T1458" i="4"/>
  <c r="S1458" i="4"/>
  <c r="R1458" i="4"/>
  <c r="Q1458" i="4"/>
  <c r="P1458" i="4"/>
  <c r="O1458" i="4"/>
  <c r="N1458" i="4"/>
  <c r="M1458" i="4"/>
  <c r="U1457" i="4"/>
  <c r="T1457" i="4"/>
  <c r="S1457" i="4"/>
  <c r="R1457" i="4"/>
  <c r="Q1457" i="4"/>
  <c r="P1457" i="4"/>
  <c r="O1457" i="4"/>
  <c r="N1457" i="4"/>
  <c r="M1457" i="4"/>
  <c r="U1456" i="4"/>
  <c r="T1456" i="4"/>
  <c r="S1456" i="4"/>
  <c r="R1456" i="4"/>
  <c r="Q1456" i="4"/>
  <c r="P1456" i="4"/>
  <c r="O1456" i="4"/>
  <c r="N1456" i="4"/>
  <c r="M1456" i="4"/>
  <c r="U1455" i="4"/>
  <c r="T1455" i="4"/>
  <c r="S1455" i="4"/>
  <c r="R1455" i="4"/>
  <c r="Q1455" i="4"/>
  <c r="P1455" i="4"/>
  <c r="O1455" i="4"/>
  <c r="N1455" i="4"/>
  <c r="M1455" i="4"/>
  <c r="U1454" i="4"/>
  <c r="T1454" i="4"/>
  <c r="S1454" i="4"/>
  <c r="R1454" i="4"/>
  <c r="Q1454" i="4"/>
  <c r="P1454" i="4"/>
  <c r="O1454" i="4"/>
  <c r="N1454" i="4"/>
  <c r="M1454" i="4"/>
  <c r="U1453" i="4"/>
  <c r="T1453" i="4"/>
  <c r="S1453" i="4"/>
  <c r="R1453" i="4"/>
  <c r="Q1453" i="4"/>
  <c r="P1453" i="4"/>
  <c r="O1453" i="4"/>
  <c r="N1453" i="4"/>
  <c r="M1453" i="4"/>
  <c r="U1452" i="4"/>
  <c r="T1452" i="4"/>
  <c r="S1452" i="4"/>
  <c r="R1452" i="4"/>
  <c r="Q1452" i="4"/>
  <c r="P1452" i="4"/>
  <c r="O1452" i="4"/>
  <c r="N1452" i="4"/>
  <c r="M1452" i="4"/>
  <c r="U1451" i="4"/>
  <c r="T1451" i="4"/>
  <c r="S1451" i="4"/>
  <c r="R1451" i="4"/>
  <c r="Q1451" i="4"/>
  <c r="P1451" i="4"/>
  <c r="O1451" i="4"/>
  <c r="N1451" i="4"/>
  <c r="M1451" i="4"/>
  <c r="U1450" i="4"/>
  <c r="T1450" i="4"/>
  <c r="S1450" i="4"/>
  <c r="R1450" i="4"/>
  <c r="Q1450" i="4"/>
  <c r="P1450" i="4"/>
  <c r="O1450" i="4"/>
  <c r="N1450" i="4"/>
  <c r="M1450" i="4"/>
  <c r="U1449" i="4"/>
  <c r="T1449" i="4"/>
  <c r="S1449" i="4"/>
  <c r="R1449" i="4"/>
  <c r="Q1449" i="4"/>
  <c r="P1449" i="4"/>
  <c r="O1449" i="4"/>
  <c r="N1449" i="4"/>
  <c r="M1449" i="4"/>
  <c r="U1448" i="4"/>
  <c r="T1448" i="4"/>
  <c r="S1448" i="4"/>
  <c r="R1448" i="4"/>
  <c r="Q1448" i="4"/>
  <c r="P1448" i="4"/>
  <c r="O1448" i="4"/>
  <c r="N1448" i="4"/>
  <c r="M1448" i="4"/>
  <c r="U1447" i="4"/>
  <c r="T1447" i="4"/>
  <c r="S1447" i="4"/>
  <c r="R1447" i="4"/>
  <c r="Q1447" i="4"/>
  <c r="P1447" i="4"/>
  <c r="O1447" i="4"/>
  <c r="N1447" i="4"/>
  <c r="M1447" i="4"/>
  <c r="U1446" i="4"/>
  <c r="T1446" i="4"/>
  <c r="S1446" i="4"/>
  <c r="R1446" i="4"/>
  <c r="Q1446" i="4"/>
  <c r="P1446" i="4"/>
  <c r="O1446" i="4"/>
  <c r="N1446" i="4"/>
  <c r="M1446" i="4"/>
  <c r="U1445" i="4"/>
  <c r="T1445" i="4"/>
  <c r="S1445" i="4"/>
  <c r="R1445" i="4"/>
  <c r="Q1445" i="4"/>
  <c r="P1445" i="4"/>
  <c r="O1445" i="4"/>
  <c r="N1445" i="4"/>
  <c r="M1445" i="4"/>
  <c r="U1444" i="4"/>
  <c r="T1444" i="4"/>
  <c r="S1444" i="4"/>
  <c r="R1444" i="4"/>
  <c r="Q1444" i="4"/>
  <c r="P1444" i="4"/>
  <c r="O1444" i="4"/>
  <c r="N1444" i="4"/>
  <c r="M1444" i="4"/>
  <c r="U1443" i="4"/>
  <c r="T1443" i="4"/>
  <c r="S1443" i="4"/>
  <c r="R1443" i="4"/>
  <c r="Q1443" i="4"/>
  <c r="P1443" i="4"/>
  <c r="O1443" i="4"/>
  <c r="N1443" i="4"/>
  <c r="M1443" i="4"/>
  <c r="U1442" i="4"/>
  <c r="T1442" i="4"/>
  <c r="S1442" i="4"/>
  <c r="R1442" i="4"/>
  <c r="Q1442" i="4"/>
  <c r="P1442" i="4"/>
  <c r="O1442" i="4"/>
  <c r="N1442" i="4"/>
  <c r="M1442" i="4"/>
  <c r="U1441" i="4"/>
  <c r="T1441" i="4"/>
  <c r="S1441" i="4"/>
  <c r="R1441" i="4"/>
  <c r="Q1441" i="4"/>
  <c r="P1441" i="4"/>
  <c r="O1441" i="4"/>
  <c r="N1441" i="4"/>
  <c r="M1441" i="4"/>
  <c r="U1440" i="4"/>
  <c r="T1440" i="4"/>
  <c r="S1440" i="4"/>
  <c r="R1440" i="4"/>
  <c r="Q1440" i="4"/>
  <c r="P1440" i="4"/>
  <c r="O1440" i="4"/>
  <c r="N1440" i="4"/>
  <c r="M1440" i="4"/>
  <c r="U1439" i="4"/>
  <c r="T1439" i="4"/>
  <c r="S1439" i="4"/>
  <c r="R1439" i="4"/>
  <c r="Q1439" i="4"/>
  <c r="P1439" i="4"/>
  <c r="O1439" i="4"/>
  <c r="N1439" i="4"/>
  <c r="M1439" i="4"/>
  <c r="U1438" i="4"/>
  <c r="T1438" i="4"/>
  <c r="S1438" i="4"/>
  <c r="R1438" i="4"/>
  <c r="Q1438" i="4"/>
  <c r="P1438" i="4"/>
  <c r="O1438" i="4"/>
  <c r="N1438" i="4"/>
  <c r="M1438" i="4"/>
  <c r="U1437" i="4"/>
  <c r="T1437" i="4"/>
  <c r="S1437" i="4"/>
  <c r="R1437" i="4"/>
  <c r="Q1437" i="4"/>
  <c r="P1437" i="4"/>
  <c r="O1437" i="4"/>
  <c r="N1437" i="4"/>
  <c r="M1437" i="4"/>
  <c r="U1436" i="4"/>
  <c r="T1436" i="4"/>
  <c r="S1436" i="4"/>
  <c r="R1436" i="4"/>
  <c r="Q1436" i="4"/>
  <c r="P1436" i="4"/>
  <c r="O1436" i="4"/>
  <c r="N1436" i="4"/>
  <c r="M1436" i="4"/>
  <c r="U1435" i="4"/>
  <c r="T1435" i="4"/>
  <c r="S1435" i="4"/>
  <c r="R1435" i="4"/>
  <c r="Q1435" i="4"/>
  <c r="P1435" i="4"/>
  <c r="O1435" i="4"/>
  <c r="N1435" i="4"/>
  <c r="M1435" i="4"/>
  <c r="U1434" i="4"/>
  <c r="T1434" i="4"/>
  <c r="S1434" i="4"/>
  <c r="R1434" i="4"/>
  <c r="Q1434" i="4"/>
  <c r="P1434" i="4"/>
  <c r="O1434" i="4"/>
  <c r="N1434" i="4"/>
  <c r="M1434" i="4"/>
  <c r="U1433" i="4"/>
  <c r="T1433" i="4"/>
  <c r="S1433" i="4"/>
  <c r="R1433" i="4"/>
  <c r="Q1433" i="4"/>
  <c r="P1433" i="4"/>
  <c r="O1433" i="4"/>
  <c r="N1433" i="4"/>
  <c r="M1433" i="4"/>
  <c r="U1432" i="4"/>
  <c r="T1432" i="4"/>
  <c r="S1432" i="4"/>
  <c r="R1432" i="4"/>
  <c r="Q1432" i="4"/>
  <c r="P1432" i="4"/>
  <c r="O1432" i="4"/>
  <c r="N1432" i="4"/>
  <c r="M1432" i="4"/>
  <c r="U1431" i="4"/>
  <c r="T1431" i="4"/>
  <c r="S1431" i="4"/>
  <c r="R1431" i="4"/>
  <c r="Q1431" i="4"/>
  <c r="P1431" i="4"/>
  <c r="O1431" i="4"/>
  <c r="N1431" i="4"/>
  <c r="M1431" i="4"/>
  <c r="U1430" i="4"/>
  <c r="T1430" i="4"/>
  <c r="S1430" i="4"/>
  <c r="R1430" i="4"/>
  <c r="Q1430" i="4"/>
  <c r="P1430" i="4"/>
  <c r="O1430" i="4"/>
  <c r="N1430" i="4"/>
  <c r="M1430" i="4"/>
  <c r="U1429" i="4"/>
  <c r="T1429" i="4"/>
  <c r="S1429" i="4"/>
  <c r="R1429" i="4"/>
  <c r="Q1429" i="4"/>
  <c r="P1429" i="4"/>
  <c r="O1429" i="4"/>
  <c r="N1429" i="4"/>
  <c r="M1429" i="4"/>
  <c r="U1428" i="4"/>
  <c r="T1428" i="4"/>
  <c r="S1428" i="4"/>
  <c r="R1428" i="4"/>
  <c r="Q1428" i="4"/>
  <c r="P1428" i="4"/>
  <c r="O1428" i="4"/>
  <c r="N1428" i="4"/>
  <c r="M1428" i="4"/>
  <c r="U1427" i="4"/>
  <c r="T1427" i="4"/>
  <c r="S1427" i="4"/>
  <c r="R1427" i="4"/>
  <c r="Q1427" i="4"/>
  <c r="P1427" i="4"/>
  <c r="O1427" i="4"/>
  <c r="N1427" i="4"/>
  <c r="M1427" i="4"/>
  <c r="U1426" i="4"/>
  <c r="T1426" i="4"/>
  <c r="S1426" i="4"/>
  <c r="R1426" i="4"/>
  <c r="Q1426" i="4"/>
  <c r="P1426" i="4"/>
  <c r="O1426" i="4"/>
  <c r="N1426" i="4"/>
  <c r="M1426" i="4"/>
  <c r="U1425" i="4"/>
  <c r="T1425" i="4"/>
  <c r="S1425" i="4"/>
  <c r="R1425" i="4"/>
  <c r="Q1425" i="4"/>
  <c r="P1425" i="4"/>
  <c r="O1425" i="4"/>
  <c r="N1425" i="4"/>
  <c r="M1425" i="4"/>
  <c r="U1424" i="4"/>
  <c r="T1424" i="4"/>
  <c r="S1424" i="4"/>
  <c r="R1424" i="4"/>
  <c r="Q1424" i="4"/>
  <c r="P1424" i="4"/>
  <c r="O1424" i="4"/>
  <c r="N1424" i="4"/>
  <c r="M1424" i="4"/>
  <c r="U1423" i="4"/>
  <c r="T1423" i="4"/>
  <c r="S1423" i="4"/>
  <c r="R1423" i="4"/>
  <c r="Q1423" i="4"/>
  <c r="P1423" i="4"/>
  <c r="O1423" i="4"/>
  <c r="N1423" i="4"/>
  <c r="M1423" i="4"/>
  <c r="U1422" i="4"/>
  <c r="T1422" i="4"/>
  <c r="S1422" i="4"/>
  <c r="R1422" i="4"/>
  <c r="Q1422" i="4"/>
  <c r="P1422" i="4"/>
  <c r="O1422" i="4"/>
  <c r="N1422" i="4"/>
  <c r="M1422" i="4"/>
  <c r="U1421" i="4"/>
  <c r="T1421" i="4"/>
  <c r="S1421" i="4"/>
  <c r="R1421" i="4"/>
  <c r="Q1421" i="4"/>
  <c r="P1421" i="4"/>
  <c r="O1421" i="4"/>
  <c r="N1421" i="4"/>
  <c r="M1421" i="4"/>
  <c r="U1420" i="4"/>
  <c r="T1420" i="4"/>
  <c r="S1420" i="4"/>
  <c r="R1420" i="4"/>
  <c r="Q1420" i="4"/>
  <c r="P1420" i="4"/>
  <c r="O1420" i="4"/>
  <c r="N1420" i="4"/>
  <c r="M1420" i="4"/>
  <c r="U1419" i="4"/>
  <c r="T1419" i="4"/>
  <c r="S1419" i="4"/>
  <c r="R1419" i="4"/>
  <c r="Q1419" i="4"/>
  <c r="P1419" i="4"/>
  <c r="O1419" i="4"/>
  <c r="N1419" i="4"/>
  <c r="M1419" i="4"/>
  <c r="U1418" i="4"/>
  <c r="T1418" i="4"/>
  <c r="S1418" i="4"/>
  <c r="R1418" i="4"/>
  <c r="Q1418" i="4"/>
  <c r="P1418" i="4"/>
  <c r="O1418" i="4"/>
  <c r="N1418" i="4"/>
  <c r="M1418" i="4"/>
  <c r="U1417" i="4"/>
  <c r="T1417" i="4"/>
  <c r="S1417" i="4"/>
  <c r="R1417" i="4"/>
  <c r="Q1417" i="4"/>
  <c r="P1417" i="4"/>
  <c r="O1417" i="4"/>
  <c r="N1417" i="4"/>
  <c r="M1417" i="4"/>
  <c r="U1416" i="4"/>
  <c r="T1416" i="4"/>
  <c r="S1416" i="4"/>
  <c r="R1416" i="4"/>
  <c r="Q1416" i="4"/>
  <c r="P1416" i="4"/>
  <c r="O1416" i="4"/>
  <c r="N1416" i="4"/>
  <c r="M1416" i="4"/>
  <c r="U1415" i="4"/>
  <c r="T1415" i="4"/>
  <c r="S1415" i="4"/>
  <c r="R1415" i="4"/>
  <c r="Q1415" i="4"/>
  <c r="P1415" i="4"/>
  <c r="O1415" i="4"/>
  <c r="N1415" i="4"/>
  <c r="M1415" i="4"/>
  <c r="U1414" i="4"/>
  <c r="T1414" i="4"/>
  <c r="S1414" i="4"/>
  <c r="R1414" i="4"/>
  <c r="Q1414" i="4"/>
  <c r="P1414" i="4"/>
  <c r="O1414" i="4"/>
  <c r="N1414" i="4"/>
  <c r="M1414" i="4"/>
  <c r="U1413" i="4"/>
  <c r="T1413" i="4"/>
  <c r="S1413" i="4"/>
  <c r="R1413" i="4"/>
  <c r="Q1413" i="4"/>
  <c r="P1413" i="4"/>
  <c r="O1413" i="4"/>
  <c r="N1413" i="4"/>
  <c r="M1413" i="4"/>
  <c r="U1412" i="4"/>
  <c r="T1412" i="4"/>
  <c r="S1412" i="4"/>
  <c r="R1412" i="4"/>
  <c r="Q1412" i="4"/>
  <c r="P1412" i="4"/>
  <c r="O1412" i="4"/>
  <c r="N1412" i="4"/>
  <c r="M1412" i="4"/>
  <c r="U1411" i="4"/>
  <c r="T1411" i="4"/>
  <c r="S1411" i="4"/>
  <c r="R1411" i="4"/>
  <c r="Q1411" i="4"/>
  <c r="P1411" i="4"/>
  <c r="O1411" i="4"/>
  <c r="N1411" i="4"/>
  <c r="M1411" i="4"/>
  <c r="U1410" i="4"/>
  <c r="T1410" i="4"/>
  <c r="S1410" i="4"/>
  <c r="R1410" i="4"/>
  <c r="Q1410" i="4"/>
  <c r="P1410" i="4"/>
  <c r="O1410" i="4"/>
  <c r="N1410" i="4"/>
  <c r="M1410" i="4"/>
  <c r="U1409" i="4"/>
  <c r="T1409" i="4"/>
  <c r="S1409" i="4"/>
  <c r="R1409" i="4"/>
  <c r="Q1409" i="4"/>
  <c r="P1409" i="4"/>
  <c r="O1409" i="4"/>
  <c r="N1409" i="4"/>
  <c r="M1409" i="4"/>
  <c r="U1408" i="4"/>
  <c r="T1408" i="4"/>
  <c r="S1408" i="4"/>
  <c r="R1408" i="4"/>
  <c r="Q1408" i="4"/>
  <c r="P1408" i="4"/>
  <c r="O1408" i="4"/>
  <c r="N1408" i="4"/>
  <c r="M1408" i="4"/>
  <c r="U1407" i="4"/>
  <c r="T1407" i="4"/>
  <c r="S1407" i="4"/>
  <c r="R1407" i="4"/>
  <c r="Q1407" i="4"/>
  <c r="P1407" i="4"/>
  <c r="O1407" i="4"/>
  <c r="N1407" i="4"/>
  <c r="M1407" i="4"/>
  <c r="U1406" i="4"/>
  <c r="T1406" i="4"/>
  <c r="S1406" i="4"/>
  <c r="R1406" i="4"/>
  <c r="Q1406" i="4"/>
  <c r="P1406" i="4"/>
  <c r="O1406" i="4"/>
  <c r="N1406" i="4"/>
  <c r="M1406" i="4"/>
  <c r="U1405" i="4"/>
  <c r="T1405" i="4"/>
  <c r="S1405" i="4"/>
  <c r="R1405" i="4"/>
  <c r="Q1405" i="4"/>
  <c r="P1405" i="4"/>
  <c r="O1405" i="4"/>
  <c r="N1405" i="4"/>
  <c r="M1405" i="4"/>
  <c r="U1404" i="4"/>
  <c r="T1404" i="4"/>
  <c r="S1404" i="4"/>
  <c r="R1404" i="4"/>
  <c r="Q1404" i="4"/>
  <c r="P1404" i="4"/>
  <c r="O1404" i="4"/>
  <c r="N1404" i="4"/>
  <c r="M1404" i="4"/>
  <c r="U1403" i="4"/>
  <c r="T1403" i="4"/>
  <c r="S1403" i="4"/>
  <c r="R1403" i="4"/>
  <c r="Q1403" i="4"/>
  <c r="P1403" i="4"/>
  <c r="O1403" i="4"/>
  <c r="N1403" i="4"/>
  <c r="M1403" i="4"/>
  <c r="U1402" i="4"/>
  <c r="T1402" i="4"/>
  <c r="S1402" i="4"/>
  <c r="R1402" i="4"/>
  <c r="Q1402" i="4"/>
  <c r="P1402" i="4"/>
  <c r="O1402" i="4"/>
  <c r="N1402" i="4"/>
  <c r="M1402" i="4"/>
  <c r="U1401" i="4"/>
  <c r="T1401" i="4"/>
  <c r="S1401" i="4"/>
  <c r="R1401" i="4"/>
  <c r="Q1401" i="4"/>
  <c r="P1401" i="4"/>
  <c r="O1401" i="4"/>
  <c r="N1401" i="4"/>
  <c r="M1401" i="4"/>
  <c r="U1400" i="4"/>
  <c r="T1400" i="4"/>
  <c r="S1400" i="4"/>
  <c r="R1400" i="4"/>
  <c r="Q1400" i="4"/>
  <c r="P1400" i="4"/>
  <c r="O1400" i="4"/>
  <c r="N1400" i="4"/>
  <c r="M1400" i="4"/>
  <c r="U1399" i="4"/>
  <c r="T1399" i="4"/>
  <c r="S1399" i="4"/>
  <c r="R1399" i="4"/>
  <c r="Q1399" i="4"/>
  <c r="P1399" i="4"/>
  <c r="O1399" i="4"/>
  <c r="N1399" i="4"/>
  <c r="M1399" i="4"/>
  <c r="U1398" i="4"/>
  <c r="T1398" i="4"/>
  <c r="S1398" i="4"/>
  <c r="R1398" i="4"/>
  <c r="Q1398" i="4"/>
  <c r="P1398" i="4"/>
  <c r="O1398" i="4"/>
  <c r="N1398" i="4"/>
  <c r="M1398" i="4"/>
  <c r="U1397" i="4"/>
  <c r="T1397" i="4"/>
  <c r="S1397" i="4"/>
  <c r="R1397" i="4"/>
  <c r="Q1397" i="4"/>
  <c r="P1397" i="4"/>
  <c r="O1397" i="4"/>
  <c r="N1397" i="4"/>
  <c r="M1397" i="4"/>
  <c r="U1396" i="4"/>
  <c r="T1396" i="4"/>
  <c r="S1396" i="4"/>
  <c r="R1396" i="4"/>
  <c r="Q1396" i="4"/>
  <c r="P1396" i="4"/>
  <c r="O1396" i="4"/>
  <c r="N1396" i="4"/>
  <c r="M1396" i="4"/>
  <c r="U1395" i="4"/>
  <c r="T1395" i="4"/>
  <c r="S1395" i="4"/>
  <c r="R1395" i="4"/>
  <c r="Q1395" i="4"/>
  <c r="P1395" i="4"/>
  <c r="O1395" i="4"/>
  <c r="N1395" i="4"/>
  <c r="M1395" i="4"/>
  <c r="U1394" i="4"/>
  <c r="T1394" i="4"/>
  <c r="S1394" i="4"/>
  <c r="R1394" i="4"/>
  <c r="Q1394" i="4"/>
  <c r="P1394" i="4"/>
  <c r="O1394" i="4"/>
  <c r="N1394" i="4"/>
  <c r="M1394" i="4"/>
  <c r="U1393" i="4"/>
  <c r="T1393" i="4"/>
  <c r="S1393" i="4"/>
  <c r="R1393" i="4"/>
  <c r="Q1393" i="4"/>
  <c r="P1393" i="4"/>
  <c r="O1393" i="4"/>
  <c r="N1393" i="4"/>
  <c r="M1393" i="4"/>
  <c r="U1392" i="4"/>
  <c r="T1392" i="4"/>
  <c r="S1392" i="4"/>
  <c r="R1392" i="4"/>
  <c r="Q1392" i="4"/>
  <c r="P1392" i="4"/>
  <c r="O1392" i="4"/>
  <c r="N1392" i="4"/>
  <c r="M1392" i="4"/>
  <c r="U1391" i="4"/>
  <c r="T1391" i="4"/>
  <c r="S1391" i="4"/>
  <c r="R1391" i="4"/>
  <c r="Q1391" i="4"/>
  <c r="P1391" i="4"/>
  <c r="O1391" i="4"/>
  <c r="N1391" i="4"/>
  <c r="M1391" i="4"/>
  <c r="U1390" i="4"/>
  <c r="T1390" i="4"/>
  <c r="S1390" i="4"/>
  <c r="R1390" i="4"/>
  <c r="Q1390" i="4"/>
  <c r="P1390" i="4"/>
  <c r="O1390" i="4"/>
  <c r="N1390" i="4"/>
  <c r="M1390" i="4"/>
  <c r="U1389" i="4"/>
  <c r="T1389" i="4"/>
  <c r="S1389" i="4"/>
  <c r="R1389" i="4"/>
  <c r="Q1389" i="4"/>
  <c r="P1389" i="4"/>
  <c r="O1389" i="4"/>
  <c r="N1389" i="4"/>
  <c r="M1389" i="4"/>
  <c r="U1388" i="4"/>
  <c r="T1388" i="4"/>
  <c r="S1388" i="4"/>
  <c r="R1388" i="4"/>
  <c r="Q1388" i="4"/>
  <c r="P1388" i="4"/>
  <c r="O1388" i="4"/>
  <c r="N1388" i="4"/>
  <c r="M1388" i="4"/>
  <c r="U1387" i="4"/>
  <c r="T1387" i="4"/>
  <c r="S1387" i="4"/>
  <c r="R1387" i="4"/>
  <c r="Q1387" i="4"/>
  <c r="P1387" i="4"/>
  <c r="O1387" i="4"/>
  <c r="N1387" i="4"/>
  <c r="M1387" i="4"/>
  <c r="U1386" i="4"/>
  <c r="T1386" i="4"/>
  <c r="S1386" i="4"/>
  <c r="R1386" i="4"/>
  <c r="Q1386" i="4"/>
  <c r="P1386" i="4"/>
  <c r="O1386" i="4"/>
  <c r="N1386" i="4"/>
  <c r="M1386" i="4"/>
  <c r="U1385" i="4"/>
  <c r="T1385" i="4"/>
  <c r="S1385" i="4"/>
  <c r="R1385" i="4"/>
  <c r="Q1385" i="4"/>
  <c r="P1385" i="4"/>
  <c r="O1385" i="4"/>
  <c r="N1385" i="4"/>
  <c r="M1385" i="4"/>
  <c r="U1384" i="4"/>
  <c r="T1384" i="4"/>
  <c r="S1384" i="4"/>
  <c r="R1384" i="4"/>
  <c r="Q1384" i="4"/>
  <c r="P1384" i="4"/>
  <c r="O1384" i="4"/>
  <c r="N1384" i="4"/>
  <c r="M1384" i="4"/>
  <c r="U1383" i="4"/>
  <c r="T1383" i="4"/>
  <c r="S1383" i="4"/>
  <c r="R1383" i="4"/>
  <c r="Q1383" i="4"/>
  <c r="P1383" i="4"/>
  <c r="O1383" i="4"/>
  <c r="N1383" i="4"/>
  <c r="M1383" i="4"/>
  <c r="U1382" i="4"/>
  <c r="T1382" i="4"/>
  <c r="S1382" i="4"/>
  <c r="R1382" i="4"/>
  <c r="Q1382" i="4"/>
  <c r="P1382" i="4"/>
  <c r="O1382" i="4"/>
  <c r="N1382" i="4"/>
  <c r="M1382" i="4"/>
  <c r="U1381" i="4"/>
  <c r="T1381" i="4"/>
  <c r="S1381" i="4"/>
  <c r="R1381" i="4"/>
  <c r="Q1381" i="4"/>
  <c r="P1381" i="4"/>
  <c r="O1381" i="4"/>
  <c r="N1381" i="4"/>
  <c r="M1381" i="4"/>
  <c r="U1380" i="4"/>
  <c r="T1380" i="4"/>
  <c r="S1380" i="4"/>
  <c r="R1380" i="4"/>
  <c r="Q1380" i="4"/>
  <c r="P1380" i="4"/>
  <c r="O1380" i="4"/>
  <c r="N1380" i="4"/>
  <c r="M1380" i="4"/>
  <c r="U1379" i="4"/>
  <c r="T1379" i="4"/>
  <c r="S1379" i="4"/>
  <c r="R1379" i="4"/>
  <c r="Q1379" i="4"/>
  <c r="P1379" i="4"/>
  <c r="O1379" i="4"/>
  <c r="N1379" i="4"/>
  <c r="M1379" i="4"/>
  <c r="U1378" i="4"/>
  <c r="T1378" i="4"/>
  <c r="S1378" i="4"/>
  <c r="R1378" i="4"/>
  <c r="Q1378" i="4"/>
  <c r="P1378" i="4"/>
  <c r="O1378" i="4"/>
  <c r="N1378" i="4"/>
  <c r="M1378" i="4"/>
  <c r="U1377" i="4"/>
  <c r="T1377" i="4"/>
  <c r="S1377" i="4"/>
  <c r="R1377" i="4"/>
  <c r="Q1377" i="4"/>
  <c r="P1377" i="4"/>
  <c r="O1377" i="4"/>
  <c r="N1377" i="4"/>
  <c r="M1377" i="4"/>
  <c r="U1376" i="4"/>
  <c r="T1376" i="4"/>
  <c r="S1376" i="4"/>
  <c r="R1376" i="4"/>
  <c r="Q1376" i="4"/>
  <c r="P1376" i="4"/>
  <c r="O1376" i="4"/>
  <c r="N1376" i="4"/>
  <c r="M1376" i="4"/>
  <c r="U1375" i="4"/>
  <c r="T1375" i="4"/>
  <c r="S1375" i="4"/>
  <c r="R1375" i="4"/>
  <c r="Q1375" i="4"/>
  <c r="P1375" i="4"/>
  <c r="O1375" i="4"/>
  <c r="N1375" i="4"/>
  <c r="M1375" i="4"/>
  <c r="U1374" i="4"/>
  <c r="T1374" i="4"/>
  <c r="S1374" i="4"/>
  <c r="R1374" i="4"/>
  <c r="Q1374" i="4"/>
  <c r="P1374" i="4"/>
  <c r="O1374" i="4"/>
  <c r="N1374" i="4"/>
  <c r="M1374" i="4"/>
  <c r="U1373" i="4"/>
  <c r="T1373" i="4"/>
  <c r="S1373" i="4"/>
  <c r="R1373" i="4"/>
  <c r="Q1373" i="4"/>
  <c r="P1373" i="4"/>
  <c r="O1373" i="4"/>
  <c r="N1373" i="4"/>
  <c r="M1373" i="4"/>
  <c r="U1372" i="4"/>
  <c r="T1372" i="4"/>
  <c r="S1372" i="4"/>
  <c r="R1372" i="4"/>
  <c r="Q1372" i="4"/>
  <c r="P1372" i="4"/>
  <c r="O1372" i="4"/>
  <c r="N1372" i="4"/>
  <c r="M1372" i="4"/>
  <c r="U1371" i="4"/>
  <c r="T1371" i="4"/>
  <c r="S1371" i="4"/>
  <c r="R1371" i="4"/>
  <c r="Q1371" i="4"/>
  <c r="P1371" i="4"/>
  <c r="O1371" i="4"/>
  <c r="N1371" i="4"/>
  <c r="M1371" i="4"/>
  <c r="U1370" i="4"/>
  <c r="T1370" i="4"/>
  <c r="S1370" i="4"/>
  <c r="R1370" i="4"/>
  <c r="Q1370" i="4"/>
  <c r="P1370" i="4"/>
  <c r="O1370" i="4"/>
  <c r="N1370" i="4"/>
  <c r="M1370" i="4"/>
  <c r="U1369" i="4"/>
  <c r="T1369" i="4"/>
  <c r="S1369" i="4"/>
  <c r="R1369" i="4"/>
  <c r="Q1369" i="4"/>
  <c r="P1369" i="4"/>
  <c r="O1369" i="4"/>
  <c r="N1369" i="4"/>
  <c r="M1369" i="4"/>
  <c r="U1368" i="4"/>
  <c r="T1368" i="4"/>
  <c r="S1368" i="4"/>
  <c r="R1368" i="4"/>
  <c r="Q1368" i="4"/>
  <c r="P1368" i="4"/>
  <c r="O1368" i="4"/>
  <c r="N1368" i="4"/>
  <c r="M1368" i="4"/>
  <c r="U1367" i="4"/>
  <c r="T1367" i="4"/>
  <c r="S1367" i="4"/>
  <c r="R1367" i="4"/>
  <c r="Q1367" i="4"/>
  <c r="P1367" i="4"/>
  <c r="O1367" i="4"/>
  <c r="N1367" i="4"/>
  <c r="M1367" i="4"/>
  <c r="U1366" i="4"/>
  <c r="T1366" i="4"/>
  <c r="S1366" i="4"/>
  <c r="R1366" i="4"/>
  <c r="Q1366" i="4"/>
  <c r="P1366" i="4"/>
  <c r="O1366" i="4"/>
  <c r="N1366" i="4"/>
  <c r="M1366" i="4"/>
  <c r="U1365" i="4"/>
  <c r="T1365" i="4"/>
  <c r="S1365" i="4"/>
  <c r="R1365" i="4"/>
  <c r="Q1365" i="4"/>
  <c r="P1365" i="4"/>
  <c r="O1365" i="4"/>
  <c r="N1365" i="4"/>
  <c r="M1365" i="4"/>
  <c r="U1364" i="4"/>
  <c r="T1364" i="4"/>
  <c r="S1364" i="4"/>
  <c r="R1364" i="4"/>
  <c r="Q1364" i="4"/>
  <c r="P1364" i="4"/>
  <c r="O1364" i="4"/>
  <c r="N1364" i="4"/>
  <c r="M1364" i="4"/>
  <c r="U1363" i="4"/>
  <c r="T1363" i="4"/>
  <c r="S1363" i="4"/>
  <c r="R1363" i="4"/>
  <c r="Q1363" i="4"/>
  <c r="P1363" i="4"/>
  <c r="O1363" i="4"/>
  <c r="N1363" i="4"/>
  <c r="M1363" i="4"/>
  <c r="U1362" i="4"/>
  <c r="T1362" i="4"/>
  <c r="S1362" i="4"/>
  <c r="R1362" i="4"/>
  <c r="Q1362" i="4"/>
  <c r="P1362" i="4"/>
  <c r="O1362" i="4"/>
  <c r="N1362" i="4"/>
  <c r="M1362" i="4"/>
  <c r="U1361" i="4"/>
  <c r="T1361" i="4"/>
  <c r="S1361" i="4"/>
  <c r="R1361" i="4"/>
  <c r="Q1361" i="4"/>
  <c r="P1361" i="4"/>
  <c r="O1361" i="4"/>
  <c r="N1361" i="4"/>
  <c r="M1361" i="4"/>
  <c r="U1360" i="4"/>
  <c r="T1360" i="4"/>
  <c r="S1360" i="4"/>
  <c r="R1360" i="4"/>
  <c r="Q1360" i="4"/>
  <c r="P1360" i="4"/>
  <c r="O1360" i="4"/>
  <c r="N1360" i="4"/>
  <c r="M1360" i="4"/>
  <c r="U1359" i="4"/>
  <c r="T1359" i="4"/>
  <c r="S1359" i="4"/>
  <c r="R1359" i="4"/>
  <c r="Q1359" i="4"/>
  <c r="P1359" i="4"/>
  <c r="O1359" i="4"/>
  <c r="N1359" i="4"/>
  <c r="M1359" i="4"/>
  <c r="U1358" i="4"/>
  <c r="T1358" i="4"/>
  <c r="S1358" i="4"/>
  <c r="R1358" i="4"/>
  <c r="Q1358" i="4"/>
  <c r="P1358" i="4"/>
  <c r="O1358" i="4"/>
  <c r="N1358" i="4"/>
  <c r="M1358" i="4"/>
  <c r="U1357" i="4"/>
  <c r="T1357" i="4"/>
  <c r="S1357" i="4"/>
  <c r="R1357" i="4"/>
  <c r="Q1357" i="4"/>
  <c r="P1357" i="4"/>
  <c r="O1357" i="4"/>
  <c r="N1357" i="4"/>
  <c r="M1357" i="4"/>
  <c r="U1356" i="4"/>
  <c r="T1356" i="4"/>
  <c r="S1356" i="4"/>
  <c r="R1356" i="4"/>
  <c r="Q1356" i="4"/>
  <c r="P1356" i="4"/>
  <c r="O1356" i="4"/>
  <c r="N1356" i="4"/>
  <c r="M1356" i="4"/>
  <c r="U1355" i="4"/>
  <c r="T1355" i="4"/>
  <c r="S1355" i="4"/>
  <c r="R1355" i="4"/>
  <c r="Q1355" i="4"/>
  <c r="P1355" i="4"/>
  <c r="O1355" i="4"/>
  <c r="N1355" i="4"/>
  <c r="M1355" i="4"/>
  <c r="U1354" i="4"/>
  <c r="T1354" i="4"/>
  <c r="S1354" i="4"/>
  <c r="R1354" i="4"/>
  <c r="Q1354" i="4"/>
  <c r="P1354" i="4"/>
  <c r="O1354" i="4"/>
  <c r="N1354" i="4"/>
  <c r="M1354" i="4"/>
  <c r="U1353" i="4"/>
  <c r="T1353" i="4"/>
  <c r="S1353" i="4"/>
  <c r="R1353" i="4"/>
  <c r="Q1353" i="4"/>
  <c r="P1353" i="4"/>
  <c r="O1353" i="4"/>
  <c r="N1353" i="4"/>
  <c r="M1353" i="4"/>
  <c r="U1352" i="4"/>
  <c r="T1352" i="4"/>
  <c r="S1352" i="4"/>
  <c r="R1352" i="4"/>
  <c r="Q1352" i="4"/>
  <c r="P1352" i="4"/>
  <c r="O1352" i="4"/>
  <c r="N1352" i="4"/>
  <c r="M1352" i="4"/>
  <c r="U1351" i="4"/>
  <c r="T1351" i="4"/>
  <c r="S1351" i="4"/>
  <c r="R1351" i="4"/>
  <c r="Q1351" i="4"/>
  <c r="P1351" i="4"/>
  <c r="O1351" i="4"/>
  <c r="N1351" i="4"/>
  <c r="M1351" i="4"/>
  <c r="U1350" i="4"/>
  <c r="T1350" i="4"/>
  <c r="S1350" i="4"/>
  <c r="R1350" i="4"/>
  <c r="Q1350" i="4"/>
  <c r="P1350" i="4"/>
  <c r="O1350" i="4"/>
  <c r="N1350" i="4"/>
  <c r="M1350" i="4"/>
  <c r="U1349" i="4"/>
  <c r="T1349" i="4"/>
  <c r="S1349" i="4"/>
  <c r="R1349" i="4"/>
  <c r="Q1349" i="4"/>
  <c r="P1349" i="4"/>
  <c r="O1349" i="4"/>
  <c r="N1349" i="4"/>
  <c r="M1349" i="4"/>
  <c r="U1348" i="4"/>
  <c r="T1348" i="4"/>
  <c r="S1348" i="4"/>
  <c r="R1348" i="4"/>
  <c r="Q1348" i="4"/>
  <c r="P1348" i="4"/>
  <c r="O1348" i="4"/>
  <c r="N1348" i="4"/>
  <c r="M1348" i="4"/>
  <c r="U1347" i="4"/>
  <c r="T1347" i="4"/>
  <c r="S1347" i="4"/>
  <c r="R1347" i="4"/>
  <c r="Q1347" i="4"/>
  <c r="P1347" i="4"/>
  <c r="O1347" i="4"/>
  <c r="N1347" i="4"/>
  <c r="M1347" i="4"/>
  <c r="U1346" i="4"/>
  <c r="T1346" i="4"/>
  <c r="S1346" i="4"/>
  <c r="R1346" i="4"/>
  <c r="Q1346" i="4"/>
  <c r="P1346" i="4"/>
  <c r="O1346" i="4"/>
  <c r="N1346" i="4"/>
  <c r="M1346" i="4"/>
  <c r="U1345" i="4"/>
  <c r="T1345" i="4"/>
  <c r="S1345" i="4"/>
  <c r="R1345" i="4"/>
  <c r="Q1345" i="4"/>
  <c r="P1345" i="4"/>
  <c r="O1345" i="4"/>
  <c r="N1345" i="4"/>
  <c r="M1345" i="4"/>
  <c r="U1344" i="4"/>
  <c r="T1344" i="4"/>
  <c r="S1344" i="4"/>
  <c r="R1344" i="4"/>
  <c r="Q1344" i="4"/>
  <c r="P1344" i="4"/>
  <c r="O1344" i="4"/>
  <c r="N1344" i="4"/>
  <c r="M1344" i="4"/>
  <c r="U1343" i="4"/>
  <c r="T1343" i="4"/>
  <c r="S1343" i="4"/>
  <c r="R1343" i="4"/>
  <c r="Q1343" i="4"/>
  <c r="P1343" i="4"/>
  <c r="O1343" i="4"/>
  <c r="N1343" i="4"/>
  <c r="M1343" i="4"/>
  <c r="U1342" i="4"/>
  <c r="T1342" i="4"/>
  <c r="S1342" i="4"/>
  <c r="R1342" i="4"/>
  <c r="Q1342" i="4"/>
  <c r="P1342" i="4"/>
  <c r="O1342" i="4"/>
  <c r="N1342" i="4"/>
  <c r="M1342" i="4"/>
  <c r="U1341" i="4"/>
  <c r="T1341" i="4"/>
  <c r="S1341" i="4"/>
  <c r="R1341" i="4"/>
  <c r="Q1341" i="4"/>
  <c r="P1341" i="4"/>
  <c r="O1341" i="4"/>
  <c r="N1341" i="4"/>
  <c r="M1341" i="4"/>
  <c r="U1340" i="4"/>
  <c r="T1340" i="4"/>
  <c r="S1340" i="4"/>
  <c r="R1340" i="4"/>
  <c r="Q1340" i="4"/>
  <c r="P1340" i="4"/>
  <c r="O1340" i="4"/>
  <c r="N1340" i="4"/>
  <c r="M1340" i="4"/>
  <c r="U1339" i="4"/>
  <c r="T1339" i="4"/>
  <c r="S1339" i="4"/>
  <c r="R1339" i="4"/>
  <c r="Q1339" i="4"/>
  <c r="P1339" i="4"/>
  <c r="O1339" i="4"/>
  <c r="N1339" i="4"/>
  <c r="M1339" i="4"/>
  <c r="U1338" i="4"/>
  <c r="T1338" i="4"/>
  <c r="S1338" i="4"/>
  <c r="R1338" i="4"/>
  <c r="Q1338" i="4"/>
  <c r="P1338" i="4"/>
  <c r="O1338" i="4"/>
  <c r="N1338" i="4"/>
  <c r="M1338" i="4"/>
  <c r="U1337" i="4"/>
  <c r="T1337" i="4"/>
  <c r="S1337" i="4"/>
  <c r="R1337" i="4"/>
  <c r="Q1337" i="4"/>
  <c r="P1337" i="4"/>
  <c r="O1337" i="4"/>
  <c r="N1337" i="4"/>
  <c r="M1337" i="4"/>
  <c r="U1336" i="4"/>
  <c r="T1336" i="4"/>
  <c r="S1336" i="4"/>
  <c r="R1336" i="4"/>
  <c r="Q1336" i="4"/>
  <c r="P1336" i="4"/>
  <c r="O1336" i="4"/>
  <c r="N1336" i="4"/>
  <c r="M1336" i="4"/>
  <c r="U1335" i="4"/>
  <c r="T1335" i="4"/>
  <c r="S1335" i="4"/>
  <c r="R1335" i="4"/>
  <c r="Q1335" i="4"/>
  <c r="P1335" i="4"/>
  <c r="O1335" i="4"/>
  <c r="N1335" i="4"/>
  <c r="M1335" i="4"/>
  <c r="U1334" i="4"/>
  <c r="T1334" i="4"/>
  <c r="S1334" i="4"/>
  <c r="R1334" i="4"/>
  <c r="Q1334" i="4"/>
  <c r="P1334" i="4"/>
  <c r="O1334" i="4"/>
  <c r="N1334" i="4"/>
  <c r="M1334" i="4"/>
  <c r="U1333" i="4"/>
  <c r="T1333" i="4"/>
  <c r="S1333" i="4"/>
  <c r="R1333" i="4"/>
  <c r="Q1333" i="4"/>
  <c r="P1333" i="4"/>
  <c r="O1333" i="4"/>
  <c r="N1333" i="4"/>
  <c r="M1333" i="4"/>
  <c r="U1332" i="4"/>
  <c r="T1332" i="4"/>
  <c r="S1332" i="4"/>
  <c r="R1332" i="4"/>
  <c r="Q1332" i="4"/>
  <c r="P1332" i="4"/>
  <c r="O1332" i="4"/>
  <c r="N1332" i="4"/>
  <c r="M1332" i="4"/>
  <c r="U1331" i="4"/>
  <c r="T1331" i="4"/>
  <c r="S1331" i="4"/>
  <c r="R1331" i="4"/>
  <c r="Q1331" i="4"/>
  <c r="P1331" i="4"/>
  <c r="O1331" i="4"/>
  <c r="N1331" i="4"/>
  <c r="M1331" i="4"/>
  <c r="U1330" i="4"/>
  <c r="T1330" i="4"/>
  <c r="S1330" i="4"/>
  <c r="R1330" i="4"/>
  <c r="Q1330" i="4"/>
  <c r="P1330" i="4"/>
  <c r="O1330" i="4"/>
  <c r="N1330" i="4"/>
  <c r="M1330" i="4"/>
  <c r="U1329" i="4"/>
  <c r="T1329" i="4"/>
  <c r="S1329" i="4"/>
  <c r="R1329" i="4"/>
  <c r="Q1329" i="4"/>
  <c r="P1329" i="4"/>
  <c r="O1329" i="4"/>
  <c r="N1329" i="4"/>
  <c r="M1329" i="4"/>
  <c r="U1328" i="4"/>
  <c r="T1328" i="4"/>
  <c r="S1328" i="4"/>
  <c r="R1328" i="4"/>
  <c r="Q1328" i="4"/>
  <c r="P1328" i="4"/>
  <c r="O1328" i="4"/>
  <c r="N1328" i="4"/>
  <c r="M1328" i="4"/>
  <c r="U1327" i="4"/>
  <c r="T1327" i="4"/>
  <c r="S1327" i="4"/>
  <c r="R1327" i="4"/>
  <c r="Q1327" i="4"/>
  <c r="P1327" i="4"/>
  <c r="O1327" i="4"/>
  <c r="N1327" i="4"/>
  <c r="M1327" i="4"/>
  <c r="U1326" i="4"/>
  <c r="T1326" i="4"/>
  <c r="S1326" i="4"/>
  <c r="R1326" i="4"/>
  <c r="Q1326" i="4"/>
  <c r="P1326" i="4"/>
  <c r="O1326" i="4"/>
  <c r="N1326" i="4"/>
  <c r="M1326" i="4"/>
  <c r="U1325" i="4"/>
  <c r="T1325" i="4"/>
  <c r="S1325" i="4"/>
  <c r="R1325" i="4"/>
  <c r="Q1325" i="4"/>
  <c r="P1325" i="4"/>
  <c r="O1325" i="4"/>
  <c r="N1325" i="4"/>
  <c r="M1325" i="4"/>
  <c r="U1324" i="4"/>
  <c r="T1324" i="4"/>
  <c r="S1324" i="4"/>
  <c r="R1324" i="4"/>
  <c r="Q1324" i="4"/>
  <c r="P1324" i="4"/>
  <c r="O1324" i="4"/>
  <c r="N1324" i="4"/>
  <c r="M1324" i="4"/>
  <c r="U1323" i="4"/>
  <c r="T1323" i="4"/>
  <c r="S1323" i="4"/>
  <c r="R1323" i="4"/>
  <c r="Q1323" i="4"/>
  <c r="P1323" i="4"/>
  <c r="O1323" i="4"/>
  <c r="N1323" i="4"/>
  <c r="M1323" i="4"/>
  <c r="U1322" i="4"/>
  <c r="T1322" i="4"/>
  <c r="S1322" i="4"/>
  <c r="R1322" i="4"/>
  <c r="Q1322" i="4"/>
  <c r="P1322" i="4"/>
  <c r="O1322" i="4"/>
  <c r="N1322" i="4"/>
  <c r="M1322" i="4"/>
  <c r="U1321" i="4"/>
  <c r="T1321" i="4"/>
  <c r="S1321" i="4"/>
  <c r="R1321" i="4"/>
  <c r="Q1321" i="4"/>
  <c r="P1321" i="4"/>
  <c r="O1321" i="4"/>
  <c r="N1321" i="4"/>
  <c r="M1321" i="4"/>
  <c r="U1320" i="4"/>
  <c r="T1320" i="4"/>
  <c r="S1320" i="4"/>
  <c r="R1320" i="4"/>
  <c r="Q1320" i="4"/>
  <c r="P1320" i="4"/>
  <c r="O1320" i="4"/>
  <c r="N1320" i="4"/>
  <c r="M1320" i="4"/>
  <c r="U1319" i="4"/>
  <c r="T1319" i="4"/>
  <c r="S1319" i="4"/>
  <c r="R1319" i="4"/>
  <c r="Q1319" i="4"/>
  <c r="P1319" i="4"/>
  <c r="O1319" i="4"/>
  <c r="N1319" i="4"/>
  <c r="M1319" i="4"/>
  <c r="U1318" i="4"/>
  <c r="T1318" i="4"/>
  <c r="S1318" i="4"/>
  <c r="R1318" i="4"/>
  <c r="Q1318" i="4"/>
  <c r="P1318" i="4"/>
  <c r="O1318" i="4"/>
  <c r="N1318" i="4"/>
  <c r="M1318" i="4"/>
  <c r="U1317" i="4"/>
  <c r="T1317" i="4"/>
  <c r="S1317" i="4"/>
  <c r="R1317" i="4"/>
  <c r="Q1317" i="4"/>
  <c r="P1317" i="4"/>
  <c r="O1317" i="4"/>
  <c r="N1317" i="4"/>
  <c r="M1317" i="4"/>
  <c r="U1316" i="4"/>
  <c r="T1316" i="4"/>
  <c r="S1316" i="4"/>
  <c r="R1316" i="4"/>
  <c r="Q1316" i="4"/>
  <c r="P1316" i="4"/>
  <c r="O1316" i="4"/>
  <c r="N1316" i="4"/>
  <c r="M1316" i="4"/>
  <c r="U1315" i="4"/>
  <c r="T1315" i="4"/>
  <c r="S1315" i="4"/>
  <c r="R1315" i="4"/>
  <c r="Q1315" i="4"/>
  <c r="P1315" i="4"/>
  <c r="O1315" i="4"/>
  <c r="N1315" i="4"/>
  <c r="M1315" i="4"/>
  <c r="U1314" i="4"/>
  <c r="T1314" i="4"/>
  <c r="S1314" i="4"/>
  <c r="R1314" i="4"/>
  <c r="Q1314" i="4"/>
  <c r="P1314" i="4"/>
  <c r="O1314" i="4"/>
  <c r="N1314" i="4"/>
  <c r="M1314" i="4"/>
  <c r="U1313" i="4"/>
  <c r="T1313" i="4"/>
  <c r="S1313" i="4"/>
  <c r="R1313" i="4"/>
  <c r="Q1313" i="4"/>
  <c r="P1313" i="4"/>
  <c r="O1313" i="4"/>
  <c r="N1313" i="4"/>
  <c r="M1313" i="4"/>
  <c r="U1312" i="4"/>
  <c r="T1312" i="4"/>
  <c r="S1312" i="4"/>
  <c r="R1312" i="4"/>
  <c r="Q1312" i="4"/>
  <c r="P1312" i="4"/>
  <c r="O1312" i="4"/>
  <c r="N1312" i="4"/>
  <c r="M1312" i="4"/>
  <c r="U1311" i="4"/>
  <c r="T1311" i="4"/>
  <c r="S1311" i="4"/>
  <c r="R1311" i="4"/>
  <c r="Q1311" i="4"/>
  <c r="P1311" i="4"/>
  <c r="O1311" i="4"/>
  <c r="N1311" i="4"/>
  <c r="M1311" i="4"/>
  <c r="U1310" i="4"/>
  <c r="T1310" i="4"/>
  <c r="S1310" i="4"/>
  <c r="R1310" i="4"/>
  <c r="Q1310" i="4"/>
  <c r="P1310" i="4"/>
  <c r="O1310" i="4"/>
  <c r="N1310" i="4"/>
  <c r="M1310" i="4"/>
  <c r="U1309" i="4"/>
  <c r="T1309" i="4"/>
  <c r="S1309" i="4"/>
  <c r="R1309" i="4"/>
  <c r="Q1309" i="4"/>
  <c r="P1309" i="4"/>
  <c r="O1309" i="4"/>
  <c r="N1309" i="4"/>
  <c r="M1309" i="4"/>
  <c r="U1308" i="4"/>
  <c r="T1308" i="4"/>
  <c r="S1308" i="4"/>
  <c r="R1308" i="4"/>
  <c r="Q1308" i="4"/>
  <c r="P1308" i="4"/>
  <c r="O1308" i="4"/>
  <c r="N1308" i="4"/>
  <c r="M1308" i="4"/>
  <c r="U1307" i="4"/>
  <c r="T1307" i="4"/>
  <c r="S1307" i="4"/>
  <c r="R1307" i="4"/>
  <c r="Q1307" i="4"/>
  <c r="P1307" i="4"/>
  <c r="O1307" i="4"/>
  <c r="N1307" i="4"/>
  <c r="M1307" i="4"/>
  <c r="U1306" i="4"/>
  <c r="T1306" i="4"/>
  <c r="S1306" i="4"/>
  <c r="R1306" i="4"/>
  <c r="Q1306" i="4"/>
  <c r="P1306" i="4"/>
  <c r="O1306" i="4"/>
  <c r="N1306" i="4"/>
  <c r="M1306" i="4"/>
  <c r="U1305" i="4"/>
  <c r="T1305" i="4"/>
  <c r="S1305" i="4"/>
  <c r="R1305" i="4"/>
  <c r="Q1305" i="4"/>
  <c r="P1305" i="4"/>
  <c r="O1305" i="4"/>
  <c r="N1305" i="4"/>
  <c r="M1305" i="4"/>
  <c r="U1304" i="4"/>
  <c r="T1304" i="4"/>
  <c r="S1304" i="4"/>
  <c r="R1304" i="4"/>
  <c r="Q1304" i="4"/>
  <c r="P1304" i="4"/>
  <c r="O1304" i="4"/>
  <c r="N1304" i="4"/>
  <c r="M1304" i="4"/>
  <c r="U1303" i="4"/>
  <c r="T1303" i="4"/>
  <c r="S1303" i="4"/>
  <c r="R1303" i="4"/>
  <c r="Q1303" i="4"/>
  <c r="P1303" i="4"/>
  <c r="O1303" i="4"/>
  <c r="N1303" i="4"/>
  <c r="M1303" i="4"/>
  <c r="U1302" i="4"/>
  <c r="T1302" i="4"/>
  <c r="S1302" i="4"/>
  <c r="R1302" i="4"/>
  <c r="Q1302" i="4"/>
  <c r="P1302" i="4"/>
  <c r="O1302" i="4"/>
  <c r="N1302" i="4"/>
  <c r="M1302" i="4"/>
  <c r="U1301" i="4"/>
  <c r="T1301" i="4"/>
  <c r="S1301" i="4"/>
  <c r="R1301" i="4"/>
  <c r="Q1301" i="4"/>
  <c r="P1301" i="4"/>
  <c r="O1301" i="4"/>
  <c r="N1301" i="4"/>
  <c r="M1301" i="4"/>
  <c r="U1300" i="4"/>
  <c r="T1300" i="4"/>
  <c r="S1300" i="4"/>
  <c r="R1300" i="4"/>
  <c r="Q1300" i="4"/>
  <c r="P1300" i="4"/>
  <c r="O1300" i="4"/>
  <c r="N1300" i="4"/>
  <c r="M1300" i="4"/>
  <c r="U1299" i="4"/>
  <c r="T1299" i="4"/>
  <c r="S1299" i="4"/>
  <c r="R1299" i="4"/>
  <c r="Q1299" i="4"/>
  <c r="P1299" i="4"/>
  <c r="O1299" i="4"/>
  <c r="N1299" i="4"/>
  <c r="M1299" i="4"/>
  <c r="U1298" i="4"/>
  <c r="T1298" i="4"/>
  <c r="S1298" i="4"/>
  <c r="R1298" i="4"/>
  <c r="Q1298" i="4"/>
  <c r="P1298" i="4"/>
  <c r="O1298" i="4"/>
  <c r="N1298" i="4"/>
  <c r="M1298" i="4"/>
  <c r="U1297" i="4"/>
  <c r="T1297" i="4"/>
  <c r="S1297" i="4"/>
  <c r="R1297" i="4"/>
  <c r="Q1297" i="4"/>
  <c r="P1297" i="4"/>
  <c r="O1297" i="4"/>
  <c r="N1297" i="4"/>
  <c r="M1297" i="4"/>
  <c r="U1296" i="4"/>
  <c r="T1296" i="4"/>
  <c r="S1296" i="4"/>
  <c r="R1296" i="4"/>
  <c r="Q1296" i="4"/>
  <c r="P1296" i="4"/>
  <c r="O1296" i="4"/>
  <c r="N1296" i="4"/>
  <c r="M1296" i="4"/>
  <c r="U1295" i="4"/>
  <c r="T1295" i="4"/>
  <c r="S1295" i="4"/>
  <c r="R1295" i="4"/>
  <c r="Q1295" i="4"/>
  <c r="P1295" i="4"/>
  <c r="O1295" i="4"/>
  <c r="N1295" i="4"/>
  <c r="M1295" i="4"/>
  <c r="U1294" i="4"/>
  <c r="T1294" i="4"/>
  <c r="S1294" i="4"/>
  <c r="R1294" i="4"/>
  <c r="Q1294" i="4"/>
  <c r="P1294" i="4"/>
  <c r="O1294" i="4"/>
  <c r="N1294" i="4"/>
  <c r="M1294" i="4"/>
  <c r="U1293" i="4"/>
  <c r="T1293" i="4"/>
  <c r="S1293" i="4"/>
  <c r="R1293" i="4"/>
  <c r="Q1293" i="4"/>
  <c r="P1293" i="4"/>
  <c r="O1293" i="4"/>
  <c r="N1293" i="4"/>
  <c r="M1293" i="4"/>
  <c r="U1292" i="4"/>
  <c r="T1292" i="4"/>
  <c r="S1292" i="4"/>
  <c r="R1292" i="4"/>
  <c r="Q1292" i="4"/>
  <c r="P1292" i="4"/>
  <c r="O1292" i="4"/>
  <c r="N1292" i="4"/>
  <c r="M1292" i="4"/>
  <c r="U1291" i="4"/>
  <c r="T1291" i="4"/>
  <c r="S1291" i="4"/>
  <c r="R1291" i="4"/>
  <c r="Q1291" i="4"/>
  <c r="P1291" i="4"/>
  <c r="O1291" i="4"/>
  <c r="N1291" i="4"/>
  <c r="M1291" i="4"/>
  <c r="U1290" i="4"/>
  <c r="T1290" i="4"/>
  <c r="S1290" i="4"/>
  <c r="R1290" i="4"/>
  <c r="Q1290" i="4"/>
  <c r="P1290" i="4"/>
  <c r="O1290" i="4"/>
  <c r="N1290" i="4"/>
  <c r="M1290" i="4"/>
  <c r="U1289" i="4"/>
  <c r="T1289" i="4"/>
  <c r="S1289" i="4"/>
  <c r="R1289" i="4"/>
  <c r="Q1289" i="4"/>
  <c r="P1289" i="4"/>
  <c r="O1289" i="4"/>
  <c r="N1289" i="4"/>
  <c r="M1289" i="4"/>
  <c r="U1288" i="4"/>
  <c r="T1288" i="4"/>
  <c r="S1288" i="4"/>
  <c r="R1288" i="4"/>
  <c r="Q1288" i="4"/>
  <c r="P1288" i="4"/>
  <c r="O1288" i="4"/>
  <c r="N1288" i="4"/>
  <c r="M1288" i="4"/>
  <c r="U1287" i="4"/>
  <c r="T1287" i="4"/>
  <c r="S1287" i="4"/>
  <c r="R1287" i="4"/>
  <c r="Q1287" i="4"/>
  <c r="P1287" i="4"/>
  <c r="O1287" i="4"/>
  <c r="N1287" i="4"/>
  <c r="M1287" i="4"/>
  <c r="U1286" i="4"/>
  <c r="T1286" i="4"/>
  <c r="S1286" i="4"/>
  <c r="R1286" i="4"/>
  <c r="Q1286" i="4"/>
  <c r="P1286" i="4"/>
  <c r="O1286" i="4"/>
  <c r="N1286" i="4"/>
  <c r="M1286" i="4"/>
  <c r="U1285" i="4"/>
  <c r="T1285" i="4"/>
  <c r="S1285" i="4"/>
  <c r="R1285" i="4"/>
  <c r="Q1285" i="4"/>
  <c r="P1285" i="4"/>
  <c r="O1285" i="4"/>
  <c r="N1285" i="4"/>
  <c r="M1285" i="4"/>
  <c r="U1284" i="4"/>
  <c r="T1284" i="4"/>
  <c r="S1284" i="4"/>
  <c r="R1284" i="4"/>
  <c r="Q1284" i="4"/>
  <c r="P1284" i="4"/>
  <c r="O1284" i="4"/>
  <c r="N1284" i="4"/>
  <c r="M1284" i="4"/>
  <c r="U1283" i="4"/>
  <c r="T1283" i="4"/>
  <c r="S1283" i="4"/>
  <c r="R1283" i="4"/>
  <c r="Q1283" i="4"/>
  <c r="P1283" i="4"/>
  <c r="O1283" i="4"/>
  <c r="N1283" i="4"/>
  <c r="M1283" i="4"/>
  <c r="U1282" i="4"/>
  <c r="T1282" i="4"/>
  <c r="S1282" i="4"/>
  <c r="R1282" i="4"/>
  <c r="Q1282" i="4"/>
  <c r="P1282" i="4"/>
  <c r="O1282" i="4"/>
  <c r="N1282" i="4"/>
  <c r="M1282" i="4"/>
  <c r="U1281" i="4"/>
  <c r="T1281" i="4"/>
  <c r="S1281" i="4"/>
  <c r="R1281" i="4"/>
  <c r="Q1281" i="4"/>
  <c r="P1281" i="4"/>
  <c r="O1281" i="4"/>
  <c r="N1281" i="4"/>
  <c r="M1281" i="4"/>
  <c r="U1280" i="4"/>
  <c r="T1280" i="4"/>
  <c r="S1280" i="4"/>
  <c r="R1280" i="4"/>
  <c r="Q1280" i="4"/>
  <c r="P1280" i="4"/>
  <c r="O1280" i="4"/>
  <c r="N1280" i="4"/>
  <c r="M1280" i="4"/>
  <c r="U1279" i="4"/>
  <c r="T1279" i="4"/>
  <c r="S1279" i="4"/>
  <c r="R1279" i="4"/>
  <c r="Q1279" i="4"/>
  <c r="P1279" i="4"/>
  <c r="O1279" i="4"/>
  <c r="N1279" i="4"/>
  <c r="M1279" i="4"/>
  <c r="U1278" i="4"/>
  <c r="T1278" i="4"/>
  <c r="S1278" i="4"/>
  <c r="R1278" i="4"/>
  <c r="Q1278" i="4"/>
  <c r="P1278" i="4"/>
  <c r="O1278" i="4"/>
  <c r="N1278" i="4"/>
  <c r="M1278" i="4"/>
  <c r="U1277" i="4"/>
  <c r="T1277" i="4"/>
  <c r="S1277" i="4"/>
  <c r="R1277" i="4"/>
  <c r="Q1277" i="4"/>
  <c r="P1277" i="4"/>
  <c r="O1277" i="4"/>
  <c r="N1277" i="4"/>
  <c r="M1277" i="4"/>
  <c r="U1276" i="4"/>
  <c r="T1276" i="4"/>
  <c r="S1276" i="4"/>
  <c r="R1276" i="4"/>
  <c r="Q1276" i="4"/>
  <c r="P1276" i="4"/>
  <c r="O1276" i="4"/>
  <c r="N1276" i="4"/>
  <c r="M1276" i="4"/>
  <c r="U1275" i="4"/>
  <c r="T1275" i="4"/>
  <c r="S1275" i="4"/>
  <c r="R1275" i="4"/>
  <c r="Q1275" i="4"/>
  <c r="P1275" i="4"/>
  <c r="O1275" i="4"/>
  <c r="N1275" i="4"/>
  <c r="M1275" i="4"/>
  <c r="U1274" i="4"/>
  <c r="T1274" i="4"/>
  <c r="S1274" i="4"/>
  <c r="R1274" i="4"/>
  <c r="Q1274" i="4"/>
  <c r="P1274" i="4"/>
  <c r="O1274" i="4"/>
  <c r="N1274" i="4"/>
  <c r="M1274" i="4"/>
  <c r="U1273" i="4"/>
  <c r="T1273" i="4"/>
  <c r="S1273" i="4"/>
  <c r="R1273" i="4"/>
  <c r="Q1273" i="4"/>
  <c r="P1273" i="4"/>
  <c r="O1273" i="4"/>
  <c r="N1273" i="4"/>
  <c r="M1273" i="4"/>
  <c r="U1272" i="4"/>
  <c r="T1272" i="4"/>
  <c r="S1272" i="4"/>
  <c r="R1272" i="4"/>
  <c r="Q1272" i="4"/>
  <c r="P1272" i="4"/>
  <c r="O1272" i="4"/>
  <c r="N1272" i="4"/>
  <c r="M1272" i="4"/>
  <c r="U1271" i="4"/>
  <c r="T1271" i="4"/>
  <c r="S1271" i="4"/>
  <c r="R1271" i="4"/>
  <c r="Q1271" i="4"/>
  <c r="P1271" i="4"/>
  <c r="O1271" i="4"/>
  <c r="N1271" i="4"/>
  <c r="M1271" i="4"/>
  <c r="U1270" i="4"/>
  <c r="T1270" i="4"/>
  <c r="S1270" i="4"/>
  <c r="R1270" i="4"/>
  <c r="Q1270" i="4"/>
  <c r="P1270" i="4"/>
  <c r="O1270" i="4"/>
  <c r="N1270" i="4"/>
  <c r="M1270" i="4"/>
  <c r="U1269" i="4"/>
  <c r="T1269" i="4"/>
  <c r="S1269" i="4"/>
  <c r="R1269" i="4"/>
  <c r="Q1269" i="4"/>
  <c r="P1269" i="4"/>
  <c r="O1269" i="4"/>
  <c r="N1269" i="4"/>
  <c r="M1269" i="4"/>
  <c r="U1268" i="4"/>
  <c r="T1268" i="4"/>
  <c r="S1268" i="4"/>
  <c r="R1268" i="4"/>
  <c r="Q1268" i="4"/>
  <c r="P1268" i="4"/>
  <c r="O1268" i="4"/>
  <c r="N1268" i="4"/>
  <c r="M1268" i="4"/>
  <c r="U1267" i="4"/>
  <c r="T1267" i="4"/>
  <c r="S1267" i="4"/>
  <c r="R1267" i="4"/>
  <c r="Q1267" i="4"/>
  <c r="P1267" i="4"/>
  <c r="O1267" i="4"/>
  <c r="N1267" i="4"/>
  <c r="M1267" i="4"/>
  <c r="U1266" i="4"/>
  <c r="T1266" i="4"/>
  <c r="S1266" i="4"/>
  <c r="R1266" i="4"/>
  <c r="Q1266" i="4"/>
  <c r="P1266" i="4"/>
  <c r="O1266" i="4"/>
  <c r="N1266" i="4"/>
  <c r="M1266" i="4"/>
  <c r="U1265" i="4"/>
  <c r="T1265" i="4"/>
  <c r="S1265" i="4"/>
  <c r="R1265" i="4"/>
  <c r="Q1265" i="4"/>
  <c r="P1265" i="4"/>
  <c r="O1265" i="4"/>
  <c r="N1265" i="4"/>
  <c r="M1265" i="4"/>
  <c r="U1264" i="4"/>
  <c r="T1264" i="4"/>
  <c r="S1264" i="4"/>
  <c r="R1264" i="4"/>
  <c r="Q1264" i="4"/>
  <c r="P1264" i="4"/>
  <c r="O1264" i="4"/>
  <c r="N1264" i="4"/>
  <c r="M1264" i="4"/>
  <c r="U1263" i="4"/>
  <c r="T1263" i="4"/>
  <c r="S1263" i="4"/>
  <c r="R1263" i="4"/>
  <c r="Q1263" i="4"/>
  <c r="P1263" i="4"/>
  <c r="O1263" i="4"/>
  <c r="N1263" i="4"/>
  <c r="M1263" i="4"/>
  <c r="U1262" i="4"/>
  <c r="T1262" i="4"/>
  <c r="S1262" i="4"/>
  <c r="R1262" i="4"/>
  <c r="Q1262" i="4"/>
  <c r="P1262" i="4"/>
  <c r="O1262" i="4"/>
  <c r="N1262" i="4"/>
  <c r="M1262" i="4"/>
  <c r="U1261" i="4"/>
  <c r="T1261" i="4"/>
  <c r="S1261" i="4"/>
  <c r="R1261" i="4"/>
  <c r="Q1261" i="4"/>
  <c r="P1261" i="4"/>
  <c r="O1261" i="4"/>
  <c r="N1261" i="4"/>
  <c r="M1261" i="4"/>
  <c r="U1260" i="4"/>
  <c r="T1260" i="4"/>
  <c r="S1260" i="4"/>
  <c r="R1260" i="4"/>
  <c r="Q1260" i="4"/>
  <c r="P1260" i="4"/>
  <c r="O1260" i="4"/>
  <c r="N1260" i="4"/>
  <c r="M1260" i="4"/>
  <c r="U1259" i="4"/>
  <c r="T1259" i="4"/>
  <c r="S1259" i="4"/>
  <c r="R1259" i="4"/>
  <c r="Q1259" i="4"/>
  <c r="P1259" i="4"/>
  <c r="O1259" i="4"/>
  <c r="N1259" i="4"/>
  <c r="M1259" i="4"/>
  <c r="U1258" i="4"/>
  <c r="T1258" i="4"/>
  <c r="S1258" i="4"/>
  <c r="R1258" i="4"/>
  <c r="Q1258" i="4"/>
  <c r="P1258" i="4"/>
  <c r="O1258" i="4"/>
  <c r="N1258" i="4"/>
  <c r="M1258" i="4"/>
  <c r="U1257" i="4"/>
  <c r="T1257" i="4"/>
  <c r="S1257" i="4"/>
  <c r="R1257" i="4"/>
  <c r="Q1257" i="4"/>
  <c r="P1257" i="4"/>
  <c r="O1257" i="4"/>
  <c r="N1257" i="4"/>
  <c r="M1257" i="4"/>
  <c r="U1256" i="4"/>
  <c r="T1256" i="4"/>
  <c r="S1256" i="4"/>
  <c r="R1256" i="4"/>
  <c r="Q1256" i="4"/>
  <c r="P1256" i="4"/>
  <c r="O1256" i="4"/>
  <c r="N1256" i="4"/>
  <c r="M1256" i="4"/>
  <c r="U1255" i="4"/>
  <c r="T1255" i="4"/>
  <c r="S1255" i="4"/>
  <c r="R1255" i="4"/>
  <c r="Q1255" i="4"/>
  <c r="P1255" i="4"/>
  <c r="O1255" i="4"/>
  <c r="N1255" i="4"/>
  <c r="M1255" i="4"/>
  <c r="U1254" i="4"/>
  <c r="T1254" i="4"/>
  <c r="S1254" i="4"/>
  <c r="R1254" i="4"/>
  <c r="Q1254" i="4"/>
  <c r="P1254" i="4"/>
  <c r="O1254" i="4"/>
  <c r="N1254" i="4"/>
  <c r="M1254" i="4"/>
  <c r="U1253" i="4"/>
  <c r="T1253" i="4"/>
  <c r="S1253" i="4"/>
  <c r="R1253" i="4"/>
  <c r="Q1253" i="4"/>
  <c r="P1253" i="4"/>
  <c r="O1253" i="4"/>
  <c r="N1253" i="4"/>
  <c r="M1253" i="4"/>
  <c r="U1252" i="4"/>
  <c r="T1252" i="4"/>
  <c r="S1252" i="4"/>
  <c r="R1252" i="4"/>
  <c r="Q1252" i="4"/>
  <c r="P1252" i="4"/>
  <c r="O1252" i="4"/>
  <c r="N1252" i="4"/>
  <c r="M1252" i="4"/>
  <c r="U1251" i="4"/>
  <c r="T1251" i="4"/>
  <c r="S1251" i="4"/>
  <c r="R1251" i="4"/>
  <c r="Q1251" i="4"/>
  <c r="P1251" i="4"/>
  <c r="O1251" i="4"/>
  <c r="N1251" i="4"/>
  <c r="M1251" i="4"/>
  <c r="U1250" i="4"/>
  <c r="T1250" i="4"/>
  <c r="S1250" i="4"/>
  <c r="R1250" i="4"/>
  <c r="Q1250" i="4"/>
  <c r="P1250" i="4"/>
  <c r="O1250" i="4"/>
  <c r="N1250" i="4"/>
  <c r="M1250" i="4"/>
  <c r="U1249" i="4"/>
  <c r="T1249" i="4"/>
  <c r="S1249" i="4"/>
  <c r="R1249" i="4"/>
  <c r="Q1249" i="4"/>
  <c r="P1249" i="4"/>
  <c r="O1249" i="4"/>
  <c r="N1249" i="4"/>
  <c r="M1249" i="4"/>
  <c r="U1248" i="4"/>
  <c r="T1248" i="4"/>
  <c r="S1248" i="4"/>
  <c r="R1248" i="4"/>
  <c r="Q1248" i="4"/>
  <c r="P1248" i="4"/>
  <c r="O1248" i="4"/>
  <c r="N1248" i="4"/>
  <c r="M1248" i="4"/>
  <c r="U1247" i="4"/>
  <c r="T1247" i="4"/>
  <c r="S1247" i="4"/>
  <c r="R1247" i="4"/>
  <c r="Q1247" i="4"/>
  <c r="P1247" i="4"/>
  <c r="O1247" i="4"/>
  <c r="N1247" i="4"/>
  <c r="M1247" i="4"/>
  <c r="U1246" i="4"/>
  <c r="T1246" i="4"/>
  <c r="S1246" i="4"/>
  <c r="R1246" i="4"/>
  <c r="Q1246" i="4"/>
  <c r="P1246" i="4"/>
  <c r="O1246" i="4"/>
  <c r="N1246" i="4"/>
  <c r="M1246" i="4"/>
  <c r="U1245" i="4"/>
  <c r="T1245" i="4"/>
  <c r="S1245" i="4"/>
  <c r="R1245" i="4"/>
  <c r="Q1245" i="4"/>
  <c r="P1245" i="4"/>
  <c r="O1245" i="4"/>
  <c r="N1245" i="4"/>
  <c r="M1245" i="4"/>
  <c r="U1244" i="4"/>
  <c r="T1244" i="4"/>
  <c r="S1244" i="4"/>
  <c r="R1244" i="4"/>
  <c r="Q1244" i="4"/>
  <c r="P1244" i="4"/>
  <c r="O1244" i="4"/>
  <c r="N1244" i="4"/>
  <c r="M1244" i="4"/>
  <c r="U1243" i="4"/>
  <c r="T1243" i="4"/>
  <c r="S1243" i="4"/>
  <c r="R1243" i="4"/>
  <c r="Q1243" i="4"/>
  <c r="P1243" i="4"/>
  <c r="O1243" i="4"/>
  <c r="N1243" i="4"/>
  <c r="M1243" i="4"/>
  <c r="U1242" i="4"/>
  <c r="T1242" i="4"/>
  <c r="S1242" i="4"/>
  <c r="R1242" i="4"/>
  <c r="Q1242" i="4"/>
  <c r="P1242" i="4"/>
  <c r="O1242" i="4"/>
  <c r="N1242" i="4"/>
  <c r="M1242" i="4"/>
  <c r="U1241" i="4"/>
  <c r="T1241" i="4"/>
  <c r="S1241" i="4"/>
  <c r="R1241" i="4"/>
  <c r="Q1241" i="4"/>
  <c r="P1241" i="4"/>
  <c r="O1241" i="4"/>
  <c r="N1241" i="4"/>
  <c r="M1241" i="4"/>
  <c r="U1240" i="4"/>
  <c r="T1240" i="4"/>
  <c r="S1240" i="4"/>
  <c r="R1240" i="4"/>
  <c r="Q1240" i="4"/>
  <c r="P1240" i="4"/>
  <c r="O1240" i="4"/>
  <c r="N1240" i="4"/>
  <c r="M1240" i="4"/>
  <c r="U1239" i="4"/>
  <c r="T1239" i="4"/>
  <c r="S1239" i="4"/>
  <c r="R1239" i="4"/>
  <c r="Q1239" i="4"/>
  <c r="P1239" i="4"/>
  <c r="O1239" i="4"/>
  <c r="N1239" i="4"/>
  <c r="M1239" i="4"/>
  <c r="U1238" i="4"/>
  <c r="T1238" i="4"/>
  <c r="S1238" i="4"/>
  <c r="R1238" i="4"/>
  <c r="Q1238" i="4"/>
  <c r="P1238" i="4"/>
  <c r="O1238" i="4"/>
  <c r="N1238" i="4"/>
  <c r="M1238" i="4"/>
  <c r="U1237" i="4"/>
  <c r="T1237" i="4"/>
  <c r="S1237" i="4"/>
  <c r="R1237" i="4"/>
  <c r="Q1237" i="4"/>
  <c r="P1237" i="4"/>
  <c r="O1237" i="4"/>
  <c r="N1237" i="4"/>
  <c r="M1237" i="4"/>
  <c r="U1236" i="4"/>
  <c r="T1236" i="4"/>
  <c r="S1236" i="4"/>
  <c r="R1236" i="4"/>
  <c r="Q1236" i="4"/>
  <c r="P1236" i="4"/>
  <c r="O1236" i="4"/>
  <c r="N1236" i="4"/>
  <c r="M1236" i="4"/>
  <c r="U1235" i="4"/>
  <c r="T1235" i="4"/>
  <c r="S1235" i="4"/>
  <c r="R1235" i="4"/>
  <c r="Q1235" i="4"/>
  <c r="P1235" i="4"/>
  <c r="O1235" i="4"/>
  <c r="N1235" i="4"/>
  <c r="M1235" i="4"/>
  <c r="U1234" i="4"/>
  <c r="T1234" i="4"/>
  <c r="S1234" i="4"/>
  <c r="R1234" i="4"/>
  <c r="Q1234" i="4"/>
  <c r="P1234" i="4"/>
  <c r="O1234" i="4"/>
  <c r="N1234" i="4"/>
  <c r="M1234" i="4"/>
  <c r="U1233" i="4"/>
  <c r="T1233" i="4"/>
  <c r="S1233" i="4"/>
  <c r="R1233" i="4"/>
  <c r="Q1233" i="4"/>
  <c r="P1233" i="4"/>
  <c r="O1233" i="4"/>
  <c r="N1233" i="4"/>
  <c r="M1233" i="4"/>
  <c r="U1232" i="4"/>
  <c r="T1232" i="4"/>
  <c r="S1232" i="4"/>
  <c r="R1232" i="4"/>
  <c r="Q1232" i="4"/>
  <c r="P1232" i="4"/>
  <c r="O1232" i="4"/>
  <c r="N1232" i="4"/>
  <c r="M1232" i="4"/>
  <c r="U1231" i="4"/>
  <c r="T1231" i="4"/>
  <c r="S1231" i="4"/>
  <c r="R1231" i="4"/>
  <c r="Q1231" i="4"/>
  <c r="P1231" i="4"/>
  <c r="O1231" i="4"/>
  <c r="N1231" i="4"/>
  <c r="M1231" i="4"/>
  <c r="U1230" i="4"/>
  <c r="T1230" i="4"/>
  <c r="S1230" i="4"/>
  <c r="R1230" i="4"/>
  <c r="Q1230" i="4"/>
  <c r="P1230" i="4"/>
  <c r="O1230" i="4"/>
  <c r="N1230" i="4"/>
  <c r="M1230" i="4"/>
  <c r="U1229" i="4"/>
  <c r="T1229" i="4"/>
  <c r="S1229" i="4"/>
  <c r="R1229" i="4"/>
  <c r="Q1229" i="4"/>
  <c r="P1229" i="4"/>
  <c r="O1229" i="4"/>
  <c r="N1229" i="4"/>
  <c r="M1229" i="4"/>
  <c r="U1228" i="4"/>
  <c r="T1228" i="4"/>
  <c r="S1228" i="4"/>
  <c r="R1228" i="4"/>
  <c r="Q1228" i="4"/>
  <c r="P1228" i="4"/>
  <c r="O1228" i="4"/>
  <c r="N1228" i="4"/>
  <c r="M1228" i="4"/>
  <c r="U1227" i="4"/>
  <c r="T1227" i="4"/>
  <c r="S1227" i="4"/>
  <c r="R1227" i="4"/>
  <c r="Q1227" i="4"/>
  <c r="P1227" i="4"/>
  <c r="O1227" i="4"/>
  <c r="N1227" i="4"/>
  <c r="M1227" i="4"/>
  <c r="U1226" i="4"/>
  <c r="T1226" i="4"/>
  <c r="S1226" i="4"/>
  <c r="R1226" i="4"/>
  <c r="Q1226" i="4"/>
  <c r="P1226" i="4"/>
  <c r="O1226" i="4"/>
  <c r="N1226" i="4"/>
  <c r="M1226" i="4"/>
  <c r="U1225" i="4"/>
  <c r="T1225" i="4"/>
  <c r="S1225" i="4"/>
  <c r="R1225" i="4"/>
  <c r="Q1225" i="4"/>
  <c r="P1225" i="4"/>
  <c r="O1225" i="4"/>
  <c r="N1225" i="4"/>
  <c r="M1225" i="4"/>
  <c r="U1224" i="4"/>
  <c r="T1224" i="4"/>
  <c r="S1224" i="4"/>
  <c r="R1224" i="4"/>
  <c r="Q1224" i="4"/>
  <c r="P1224" i="4"/>
  <c r="O1224" i="4"/>
  <c r="N1224" i="4"/>
  <c r="M1224" i="4"/>
  <c r="U1223" i="4"/>
  <c r="T1223" i="4"/>
  <c r="S1223" i="4"/>
  <c r="R1223" i="4"/>
  <c r="Q1223" i="4"/>
  <c r="P1223" i="4"/>
  <c r="O1223" i="4"/>
  <c r="N1223" i="4"/>
  <c r="M1223" i="4"/>
  <c r="U1222" i="4"/>
  <c r="T1222" i="4"/>
  <c r="S1222" i="4"/>
  <c r="R1222" i="4"/>
  <c r="Q1222" i="4"/>
  <c r="P1222" i="4"/>
  <c r="O1222" i="4"/>
  <c r="N1222" i="4"/>
  <c r="M1222" i="4"/>
  <c r="U1221" i="4"/>
  <c r="T1221" i="4"/>
  <c r="S1221" i="4"/>
  <c r="R1221" i="4"/>
  <c r="Q1221" i="4"/>
  <c r="P1221" i="4"/>
  <c r="O1221" i="4"/>
  <c r="N1221" i="4"/>
  <c r="M1221" i="4"/>
  <c r="U1220" i="4"/>
  <c r="T1220" i="4"/>
  <c r="S1220" i="4"/>
  <c r="R1220" i="4"/>
  <c r="Q1220" i="4"/>
  <c r="P1220" i="4"/>
  <c r="O1220" i="4"/>
  <c r="N1220" i="4"/>
  <c r="M1220" i="4"/>
  <c r="U1219" i="4"/>
  <c r="T1219" i="4"/>
  <c r="S1219" i="4"/>
  <c r="R1219" i="4"/>
  <c r="Q1219" i="4"/>
  <c r="P1219" i="4"/>
  <c r="O1219" i="4"/>
  <c r="N1219" i="4"/>
  <c r="M1219" i="4"/>
  <c r="U1218" i="4"/>
  <c r="T1218" i="4"/>
  <c r="S1218" i="4"/>
  <c r="R1218" i="4"/>
  <c r="Q1218" i="4"/>
  <c r="P1218" i="4"/>
  <c r="O1218" i="4"/>
  <c r="N1218" i="4"/>
  <c r="M1218" i="4"/>
  <c r="U1217" i="4"/>
  <c r="T1217" i="4"/>
  <c r="S1217" i="4"/>
  <c r="R1217" i="4"/>
  <c r="Q1217" i="4"/>
  <c r="P1217" i="4"/>
  <c r="O1217" i="4"/>
  <c r="N1217" i="4"/>
  <c r="M1217" i="4"/>
  <c r="U1216" i="4"/>
  <c r="T1216" i="4"/>
  <c r="S1216" i="4"/>
  <c r="R1216" i="4"/>
  <c r="Q1216" i="4"/>
  <c r="P1216" i="4"/>
  <c r="O1216" i="4"/>
  <c r="N1216" i="4"/>
  <c r="M1216" i="4"/>
  <c r="U1215" i="4"/>
  <c r="T1215" i="4"/>
  <c r="S1215" i="4"/>
  <c r="R1215" i="4"/>
  <c r="Q1215" i="4"/>
  <c r="P1215" i="4"/>
  <c r="O1215" i="4"/>
  <c r="N1215" i="4"/>
  <c r="M1215" i="4"/>
  <c r="U1214" i="4"/>
  <c r="T1214" i="4"/>
  <c r="S1214" i="4"/>
  <c r="R1214" i="4"/>
  <c r="Q1214" i="4"/>
  <c r="P1214" i="4"/>
  <c r="O1214" i="4"/>
  <c r="N1214" i="4"/>
  <c r="M1214" i="4"/>
  <c r="U1213" i="4"/>
  <c r="T1213" i="4"/>
  <c r="S1213" i="4"/>
  <c r="R1213" i="4"/>
  <c r="Q1213" i="4"/>
  <c r="P1213" i="4"/>
  <c r="O1213" i="4"/>
  <c r="N1213" i="4"/>
  <c r="M1213" i="4"/>
  <c r="U1212" i="4"/>
  <c r="T1212" i="4"/>
  <c r="S1212" i="4"/>
  <c r="R1212" i="4"/>
  <c r="Q1212" i="4"/>
  <c r="P1212" i="4"/>
  <c r="O1212" i="4"/>
  <c r="N1212" i="4"/>
  <c r="M1212" i="4"/>
  <c r="U1211" i="4"/>
  <c r="T1211" i="4"/>
  <c r="S1211" i="4"/>
  <c r="R1211" i="4"/>
  <c r="Q1211" i="4"/>
  <c r="P1211" i="4"/>
  <c r="O1211" i="4"/>
  <c r="N1211" i="4"/>
  <c r="M1211" i="4"/>
  <c r="U1210" i="4"/>
  <c r="T1210" i="4"/>
  <c r="S1210" i="4"/>
  <c r="R1210" i="4"/>
  <c r="Q1210" i="4"/>
  <c r="P1210" i="4"/>
  <c r="O1210" i="4"/>
  <c r="N1210" i="4"/>
  <c r="M1210" i="4"/>
  <c r="U1209" i="4"/>
  <c r="T1209" i="4"/>
  <c r="S1209" i="4"/>
  <c r="R1209" i="4"/>
  <c r="Q1209" i="4"/>
  <c r="P1209" i="4"/>
  <c r="O1209" i="4"/>
  <c r="N1209" i="4"/>
  <c r="M1209" i="4"/>
  <c r="U1208" i="4"/>
  <c r="T1208" i="4"/>
  <c r="S1208" i="4"/>
  <c r="R1208" i="4"/>
  <c r="Q1208" i="4"/>
  <c r="P1208" i="4"/>
  <c r="O1208" i="4"/>
  <c r="N1208" i="4"/>
  <c r="M1208" i="4"/>
  <c r="U1207" i="4"/>
  <c r="T1207" i="4"/>
  <c r="S1207" i="4"/>
  <c r="R1207" i="4"/>
  <c r="Q1207" i="4"/>
  <c r="P1207" i="4"/>
  <c r="O1207" i="4"/>
  <c r="N1207" i="4"/>
  <c r="M1207" i="4"/>
  <c r="U1206" i="4"/>
  <c r="T1206" i="4"/>
  <c r="S1206" i="4"/>
  <c r="R1206" i="4"/>
  <c r="Q1206" i="4"/>
  <c r="P1206" i="4"/>
  <c r="O1206" i="4"/>
  <c r="N1206" i="4"/>
  <c r="M1206" i="4"/>
  <c r="U1205" i="4"/>
  <c r="T1205" i="4"/>
  <c r="S1205" i="4"/>
  <c r="R1205" i="4"/>
  <c r="Q1205" i="4"/>
  <c r="P1205" i="4"/>
  <c r="O1205" i="4"/>
  <c r="N1205" i="4"/>
  <c r="M1205" i="4"/>
  <c r="U1204" i="4"/>
  <c r="T1204" i="4"/>
  <c r="S1204" i="4"/>
  <c r="R1204" i="4"/>
  <c r="Q1204" i="4"/>
  <c r="P1204" i="4"/>
  <c r="O1204" i="4"/>
  <c r="N1204" i="4"/>
  <c r="M1204" i="4"/>
  <c r="U1203" i="4"/>
  <c r="T1203" i="4"/>
  <c r="S1203" i="4"/>
  <c r="R1203" i="4"/>
  <c r="Q1203" i="4"/>
  <c r="P1203" i="4"/>
  <c r="O1203" i="4"/>
  <c r="N1203" i="4"/>
  <c r="M1203" i="4"/>
  <c r="U1202" i="4"/>
  <c r="T1202" i="4"/>
  <c r="S1202" i="4"/>
  <c r="R1202" i="4"/>
  <c r="Q1202" i="4"/>
  <c r="P1202" i="4"/>
  <c r="O1202" i="4"/>
  <c r="N1202" i="4"/>
  <c r="M1202" i="4"/>
  <c r="U1201" i="4"/>
  <c r="T1201" i="4"/>
  <c r="S1201" i="4"/>
  <c r="R1201" i="4"/>
  <c r="Q1201" i="4"/>
  <c r="P1201" i="4"/>
  <c r="O1201" i="4"/>
  <c r="N1201" i="4"/>
  <c r="M1201" i="4"/>
  <c r="U1200" i="4"/>
  <c r="T1200" i="4"/>
  <c r="S1200" i="4"/>
  <c r="R1200" i="4"/>
  <c r="Q1200" i="4"/>
  <c r="P1200" i="4"/>
  <c r="O1200" i="4"/>
  <c r="N1200" i="4"/>
  <c r="M1200" i="4"/>
  <c r="U1199" i="4"/>
  <c r="T1199" i="4"/>
  <c r="S1199" i="4"/>
  <c r="R1199" i="4"/>
  <c r="Q1199" i="4"/>
  <c r="P1199" i="4"/>
  <c r="O1199" i="4"/>
  <c r="N1199" i="4"/>
  <c r="M1199" i="4"/>
  <c r="U1198" i="4"/>
  <c r="T1198" i="4"/>
  <c r="S1198" i="4"/>
  <c r="R1198" i="4"/>
  <c r="Q1198" i="4"/>
  <c r="P1198" i="4"/>
  <c r="O1198" i="4"/>
  <c r="N1198" i="4"/>
  <c r="M1198" i="4"/>
  <c r="U1197" i="4"/>
  <c r="T1197" i="4"/>
  <c r="S1197" i="4"/>
  <c r="R1197" i="4"/>
  <c r="Q1197" i="4"/>
  <c r="P1197" i="4"/>
  <c r="O1197" i="4"/>
  <c r="N1197" i="4"/>
  <c r="M1197" i="4"/>
  <c r="U1196" i="4"/>
  <c r="T1196" i="4"/>
  <c r="S1196" i="4"/>
  <c r="R1196" i="4"/>
  <c r="Q1196" i="4"/>
  <c r="P1196" i="4"/>
  <c r="O1196" i="4"/>
  <c r="N1196" i="4"/>
  <c r="M1196" i="4"/>
  <c r="U1195" i="4"/>
  <c r="T1195" i="4"/>
  <c r="S1195" i="4"/>
  <c r="R1195" i="4"/>
  <c r="Q1195" i="4"/>
  <c r="P1195" i="4"/>
  <c r="O1195" i="4"/>
  <c r="N1195" i="4"/>
  <c r="M1195" i="4"/>
  <c r="U1194" i="4"/>
  <c r="T1194" i="4"/>
  <c r="S1194" i="4"/>
  <c r="R1194" i="4"/>
  <c r="Q1194" i="4"/>
  <c r="P1194" i="4"/>
  <c r="O1194" i="4"/>
  <c r="N1194" i="4"/>
  <c r="M1194" i="4"/>
  <c r="U1193" i="4"/>
  <c r="T1193" i="4"/>
  <c r="S1193" i="4"/>
  <c r="R1193" i="4"/>
  <c r="Q1193" i="4"/>
  <c r="P1193" i="4"/>
  <c r="O1193" i="4"/>
  <c r="N1193" i="4"/>
  <c r="M1193" i="4"/>
  <c r="U1192" i="4"/>
  <c r="T1192" i="4"/>
  <c r="S1192" i="4"/>
  <c r="R1192" i="4"/>
  <c r="Q1192" i="4"/>
  <c r="P1192" i="4"/>
  <c r="O1192" i="4"/>
  <c r="N1192" i="4"/>
  <c r="M1192" i="4"/>
  <c r="U1191" i="4"/>
  <c r="T1191" i="4"/>
  <c r="S1191" i="4"/>
  <c r="R1191" i="4"/>
  <c r="Q1191" i="4"/>
  <c r="P1191" i="4"/>
  <c r="O1191" i="4"/>
  <c r="N1191" i="4"/>
  <c r="M1191" i="4"/>
  <c r="U1190" i="4"/>
  <c r="T1190" i="4"/>
  <c r="S1190" i="4"/>
  <c r="R1190" i="4"/>
  <c r="Q1190" i="4"/>
  <c r="P1190" i="4"/>
  <c r="O1190" i="4"/>
  <c r="N1190" i="4"/>
  <c r="M1190" i="4"/>
  <c r="U1189" i="4"/>
  <c r="T1189" i="4"/>
  <c r="S1189" i="4"/>
  <c r="R1189" i="4"/>
  <c r="Q1189" i="4"/>
  <c r="P1189" i="4"/>
  <c r="O1189" i="4"/>
  <c r="N1189" i="4"/>
  <c r="M1189" i="4"/>
  <c r="U1188" i="4"/>
  <c r="T1188" i="4"/>
  <c r="S1188" i="4"/>
  <c r="R1188" i="4"/>
  <c r="Q1188" i="4"/>
  <c r="P1188" i="4"/>
  <c r="O1188" i="4"/>
  <c r="N1188" i="4"/>
  <c r="M1188" i="4"/>
  <c r="U1187" i="4"/>
  <c r="T1187" i="4"/>
  <c r="S1187" i="4"/>
  <c r="R1187" i="4"/>
  <c r="Q1187" i="4"/>
  <c r="P1187" i="4"/>
  <c r="O1187" i="4"/>
  <c r="N1187" i="4"/>
  <c r="M1187" i="4"/>
  <c r="U1186" i="4"/>
  <c r="T1186" i="4"/>
  <c r="S1186" i="4"/>
  <c r="R1186" i="4"/>
  <c r="Q1186" i="4"/>
  <c r="P1186" i="4"/>
  <c r="O1186" i="4"/>
  <c r="N1186" i="4"/>
  <c r="M1186" i="4"/>
  <c r="U1185" i="4"/>
  <c r="T1185" i="4"/>
  <c r="S1185" i="4"/>
  <c r="R1185" i="4"/>
  <c r="Q1185" i="4"/>
  <c r="P1185" i="4"/>
  <c r="O1185" i="4"/>
  <c r="N1185" i="4"/>
  <c r="M1185" i="4"/>
  <c r="U1184" i="4"/>
  <c r="T1184" i="4"/>
  <c r="S1184" i="4"/>
  <c r="R1184" i="4"/>
  <c r="Q1184" i="4"/>
  <c r="P1184" i="4"/>
  <c r="O1184" i="4"/>
  <c r="N1184" i="4"/>
  <c r="M1184" i="4"/>
  <c r="U1183" i="4"/>
  <c r="T1183" i="4"/>
  <c r="S1183" i="4"/>
  <c r="R1183" i="4"/>
  <c r="Q1183" i="4"/>
  <c r="P1183" i="4"/>
  <c r="O1183" i="4"/>
  <c r="N1183" i="4"/>
  <c r="M1183" i="4"/>
  <c r="U1182" i="4"/>
  <c r="T1182" i="4"/>
  <c r="S1182" i="4"/>
  <c r="R1182" i="4"/>
  <c r="Q1182" i="4"/>
  <c r="P1182" i="4"/>
  <c r="O1182" i="4"/>
  <c r="N1182" i="4"/>
  <c r="M1182" i="4"/>
  <c r="U1181" i="4"/>
  <c r="T1181" i="4"/>
  <c r="S1181" i="4"/>
  <c r="R1181" i="4"/>
  <c r="Q1181" i="4"/>
  <c r="P1181" i="4"/>
  <c r="O1181" i="4"/>
  <c r="N1181" i="4"/>
  <c r="M1181" i="4"/>
  <c r="U1180" i="4"/>
  <c r="T1180" i="4"/>
  <c r="S1180" i="4"/>
  <c r="R1180" i="4"/>
  <c r="Q1180" i="4"/>
  <c r="P1180" i="4"/>
  <c r="O1180" i="4"/>
  <c r="N1180" i="4"/>
  <c r="M1180" i="4"/>
  <c r="U1179" i="4"/>
  <c r="T1179" i="4"/>
  <c r="S1179" i="4"/>
  <c r="R1179" i="4"/>
  <c r="Q1179" i="4"/>
  <c r="P1179" i="4"/>
  <c r="O1179" i="4"/>
  <c r="N1179" i="4"/>
  <c r="M1179" i="4"/>
  <c r="U1178" i="4"/>
  <c r="T1178" i="4"/>
  <c r="S1178" i="4"/>
  <c r="R1178" i="4"/>
  <c r="Q1178" i="4"/>
  <c r="P1178" i="4"/>
  <c r="O1178" i="4"/>
  <c r="N1178" i="4"/>
  <c r="M1178" i="4"/>
  <c r="U1177" i="4"/>
  <c r="T1177" i="4"/>
  <c r="S1177" i="4"/>
  <c r="R1177" i="4"/>
  <c r="Q1177" i="4"/>
  <c r="P1177" i="4"/>
  <c r="O1177" i="4"/>
  <c r="N1177" i="4"/>
  <c r="M1177" i="4"/>
  <c r="U1176" i="4"/>
  <c r="T1176" i="4"/>
  <c r="S1176" i="4"/>
  <c r="R1176" i="4"/>
  <c r="Q1176" i="4"/>
  <c r="P1176" i="4"/>
  <c r="O1176" i="4"/>
  <c r="N1176" i="4"/>
  <c r="M1176" i="4"/>
  <c r="U1175" i="4"/>
  <c r="T1175" i="4"/>
  <c r="S1175" i="4"/>
  <c r="R1175" i="4"/>
  <c r="Q1175" i="4"/>
  <c r="P1175" i="4"/>
  <c r="O1175" i="4"/>
  <c r="N1175" i="4"/>
  <c r="M1175" i="4"/>
  <c r="U1174" i="4"/>
  <c r="T1174" i="4"/>
  <c r="S1174" i="4"/>
  <c r="R1174" i="4"/>
  <c r="Q1174" i="4"/>
  <c r="P1174" i="4"/>
  <c r="O1174" i="4"/>
  <c r="N1174" i="4"/>
  <c r="M1174" i="4"/>
  <c r="U1173" i="4"/>
  <c r="T1173" i="4"/>
  <c r="S1173" i="4"/>
  <c r="R1173" i="4"/>
  <c r="Q1173" i="4"/>
  <c r="P1173" i="4"/>
  <c r="O1173" i="4"/>
  <c r="N1173" i="4"/>
  <c r="M1173" i="4"/>
  <c r="U1172" i="4"/>
  <c r="T1172" i="4"/>
  <c r="S1172" i="4"/>
  <c r="R1172" i="4"/>
  <c r="Q1172" i="4"/>
  <c r="P1172" i="4"/>
  <c r="O1172" i="4"/>
  <c r="N1172" i="4"/>
  <c r="M1172" i="4"/>
  <c r="U1171" i="4"/>
  <c r="T1171" i="4"/>
  <c r="S1171" i="4"/>
  <c r="R1171" i="4"/>
  <c r="Q1171" i="4"/>
  <c r="P1171" i="4"/>
  <c r="O1171" i="4"/>
  <c r="N1171" i="4"/>
  <c r="M1171" i="4"/>
  <c r="U1170" i="4"/>
  <c r="T1170" i="4"/>
  <c r="S1170" i="4"/>
  <c r="R1170" i="4"/>
  <c r="Q1170" i="4"/>
  <c r="P1170" i="4"/>
  <c r="O1170" i="4"/>
  <c r="N1170" i="4"/>
  <c r="M1170" i="4"/>
  <c r="U1169" i="4"/>
  <c r="T1169" i="4"/>
  <c r="S1169" i="4"/>
  <c r="R1169" i="4"/>
  <c r="Q1169" i="4"/>
  <c r="P1169" i="4"/>
  <c r="O1169" i="4"/>
  <c r="N1169" i="4"/>
  <c r="M1169" i="4"/>
  <c r="U1168" i="4"/>
  <c r="T1168" i="4"/>
  <c r="S1168" i="4"/>
  <c r="R1168" i="4"/>
  <c r="Q1168" i="4"/>
  <c r="P1168" i="4"/>
  <c r="O1168" i="4"/>
  <c r="N1168" i="4"/>
  <c r="M1168" i="4"/>
  <c r="U1167" i="4"/>
  <c r="T1167" i="4"/>
  <c r="S1167" i="4"/>
  <c r="R1167" i="4"/>
  <c r="Q1167" i="4"/>
  <c r="P1167" i="4"/>
  <c r="O1167" i="4"/>
  <c r="N1167" i="4"/>
  <c r="M1167" i="4"/>
  <c r="U1166" i="4"/>
  <c r="T1166" i="4"/>
  <c r="S1166" i="4"/>
  <c r="R1166" i="4"/>
  <c r="Q1166" i="4"/>
  <c r="P1166" i="4"/>
  <c r="O1166" i="4"/>
  <c r="N1166" i="4"/>
  <c r="M1166" i="4"/>
  <c r="U1165" i="4"/>
  <c r="T1165" i="4"/>
  <c r="S1165" i="4"/>
  <c r="R1165" i="4"/>
  <c r="Q1165" i="4"/>
  <c r="P1165" i="4"/>
  <c r="O1165" i="4"/>
  <c r="N1165" i="4"/>
  <c r="M1165" i="4"/>
  <c r="U1164" i="4"/>
  <c r="T1164" i="4"/>
  <c r="S1164" i="4"/>
  <c r="R1164" i="4"/>
  <c r="Q1164" i="4"/>
  <c r="P1164" i="4"/>
  <c r="O1164" i="4"/>
  <c r="N1164" i="4"/>
  <c r="M1164" i="4"/>
  <c r="U1163" i="4"/>
  <c r="T1163" i="4"/>
  <c r="S1163" i="4"/>
  <c r="R1163" i="4"/>
  <c r="Q1163" i="4"/>
  <c r="P1163" i="4"/>
  <c r="O1163" i="4"/>
  <c r="N1163" i="4"/>
  <c r="M1163" i="4"/>
  <c r="U1162" i="4"/>
  <c r="T1162" i="4"/>
  <c r="S1162" i="4"/>
  <c r="R1162" i="4"/>
  <c r="Q1162" i="4"/>
  <c r="P1162" i="4"/>
  <c r="O1162" i="4"/>
  <c r="N1162" i="4"/>
  <c r="M1162" i="4"/>
  <c r="U1161" i="4"/>
  <c r="T1161" i="4"/>
  <c r="S1161" i="4"/>
  <c r="R1161" i="4"/>
  <c r="Q1161" i="4"/>
  <c r="P1161" i="4"/>
  <c r="O1161" i="4"/>
  <c r="N1161" i="4"/>
  <c r="M1161" i="4"/>
  <c r="U1160" i="4"/>
  <c r="T1160" i="4"/>
  <c r="S1160" i="4"/>
  <c r="R1160" i="4"/>
  <c r="Q1160" i="4"/>
  <c r="P1160" i="4"/>
  <c r="O1160" i="4"/>
  <c r="N1160" i="4"/>
  <c r="M1160" i="4"/>
  <c r="U1159" i="4"/>
  <c r="T1159" i="4"/>
  <c r="S1159" i="4"/>
  <c r="R1159" i="4"/>
  <c r="Q1159" i="4"/>
  <c r="P1159" i="4"/>
  <c r="O1159" i="4"/>
  <c r="N1159" i="4"/>
  <c r="M1159" i="4"/>
  <c r="U1158" i="4"/>
  <c r="T1158" i="4"/>
  <c r="S1158" i="4"/>
  <c r="R1158" i="4"/>
  <c r="Q1158" i="4"/>
  <c r="P1158" i="4"/>
  <c r="O1158" i="4"/>
  <c r="N1158" i="4"/>
  <c r="M1158" i="4"/>
  <c r="U1157" i="4"/>
  <c r="T1157" i="4"/>
  <c r="S1157" i="4"/>
  <c r="R1157" i="4"/>
  <c r="Q1157" i="4"/>
  <c r="P1157" i="4"/>
  <c r="O1157" i="4"/>
  <c r="N1157" i="4"/>
  <c r="M1157" i="4"/>
  <c r="U1156" i="4"/>
  <c r="T1156" i="4"/>
  <c r="S1156" i="4"/>
  <c r="R1156" i="4"/>
  <c r="Q1156" i="4"/>
  <c r="P1156" i="4"/>
  <c r="O1156" i="4"/>
  <c r="N1156" i="4"/>
  <c r="M1156" i="4"/>
  <c r="U1155" i="4"/>
  <c r="T1155" i="4"/>
  <c r="S1155" i="4"/>
  <c r="R1155" i="4"/>
  <c r="Q1155" i="4"/>
  <c r="P1155" i="4"/>
  <c r="O1155" i="4"/>
  <c r="N1155" i="4"/>
  <c r="M1155" i="4"/>
  <c r="U1154" i="4"/>
  <c r="T1154" i="4"/>
  <c r="S1154" i="4"/>
  <c r="R1154" i="4"/>
  <c r="Q1154" i="4"/>
  <c r="P1154" i="4"/>
  <c r="O1154" i="4"/>
  <c r="N1154" i="4"/>
  <c r="M1154" i="4"/>
  <c r="U1153" i="4"/>
  <c r="T1153" i="4"/>
  <c r="S1153" i="4"/>
  <c r="R1153" i="4"/>
  <c r="Q1153" i="4"/>
  <c r="P1153" i="4"/>
  <c r="O1153" i="4"/>
  <c r="N1153" i="4"/>
  <c r="M1153" i="4"/>
  <c r="U1152" i="4"/>
  <c r="T1152" i="4"/>
  <c r="S1152" i="4"/>
  <c r="R1152" i="4"/>
  <c r="Q1152" i="4"/>
  <c r="P1152" i="4"/>
  <c r="O1152" i="4"/>
  <c r="N1152" i="4"/>
  <c r="M1152" i="4"/>
  <c r="U1151" i="4"/>
  <c r="T1151" i="4"/>
  <c r="S1151" i="4"/>
  <c r="R1151" i="4"/>
  <c r="Q1151" i="4"/>
  <c r="P1151" i="4"/>
  <c r="O1151" i="4"/>
  <c r="N1151" i="4"/>
  <c r="M1151" i="4"/>
  <c r="U1150" i="4"/>
  <c r="T1150" i="4"/>
  <c r="S1150" i="4"/>
  <c r="R1150" i="4"/>
  <c r="Q1150" i="4"/>
  <c r="P1150" i="4"/>
  <c r="O1150" i="4"/>
  <c r="N1150" i="4"/>
  <c r="M1150" i="4"/>
  <c r="U1149" i="4"/>
  <c r="T1149" i="4"/>
  <c r="S1149" i="4"/>
  <c r="R1149" i="4"/>
  <c r="Q1149" i="4"/>
  <c r="P1149" i="4"/>
  <c r="O1149" i="4"/>
  <c r="N1149" i="4"/>
  <c r="M1149" i="4"/>
  <c r="U1148" i="4"/>
  <c r="T1148" i="4"/>
  <c r="S1148" i="4"/>
  <c r="R1148" i="4"/>
  <c r="Q1148" i="4"/>
  <c r="P1148" i="4"/>
  <c r="O1148" i="4"/>
  <c r="N1148" i="4"/>
  <c r="M1148" i="4"/>
  <c r="U1147" i="4"/>
  <c r="T1147" i="4"/>
  <c r="S1147" i="4"/>
  <c r="R1147" i="4"/>
  <c r="Q1147" i="4"/>
  <c r="P1147" i="4"/>
  <c r="O1147" i="4"/>
  <c r="N1147" i="4"/>
  <c r="M1147" i="4"/>
  <c r="U1146" i="4"/>
  <c r="T1146" i="4"/>
  <c r="S1146" i="4"/>
  <c r="R1146" i="4"/>
  <c r="Q1146" i="4"/>
  <c r="P1146" i="4"/>
  <c r="O1146" i="4"/>
  <c r="N1146" i="4"/>
  <c r="M1146" i="4"/>
  <c r="U1145" i="4"/>
  <c r="T1145" i="4"/>
  <c r="S1145" i="4"/>
  <c r="R1145" i="4"/>
  <c r="Q1145" i="4"/>
  <c r="P1145" i="4"/>
  <c r="O1145" i="4"/>
  <c r="N1145" i="4"/>
  <c r="M1145" i="4"/>
  <c r="U1144" i="4"/>
  <c r="T1144" i="4"/>
  <c r="S1144" i="4"/>
  <c r="R1144" i="4"/>
  <c r="Q1144" i="4"/>
  <c r="P1144" i="4"/>
  <c r="O1144" i="4"/>
  <c r="N1144" i="4"/>
  <c r="M1144" i="4"/>
  <c r="U1143" i="4"/>
  <c r="T1143" i="4"/>
  <c r="S1143" i="4"/>
  <c r="R1143" i="4"/>
  <c r="Q1143" i="4"/>
  <c r="P1143" i="4"/>
  <c r="O1143" i="4"/>
  <c r="N1143" i="4"/>
  <c r="M1143" i="4"/>
  <c r="U1142" i="4"/>
  <c r="T1142" i="4"/>
  <c r="S1142" i="4"/>
  <c r="R1142" i="4"/>
  <c r="Q1142" i="4"/>
  <c r="P1142" i="4"/>
  <c r="O1142" i="4"/>
  <c r="N1142" i="4"/>
  <c r="M1142" i="4"/>
  <c r="U1141" i="4"/>
  <c r="T1141" i="4"/>
  <c r="S1141" i="4"/>
  <c r="R1141" i="4"/>
  <c r="Q1141" i="4"/>
  <c r="P1141" i="4"/>
  <c r="O1141" i="4"/>
  <c r="N1141" i="4"/>
  <c r="M1141" i="4"/>
  <c r="U1140" i="4"/>
  <c r="T1140" i="4"/>
  <c r="S1140" i="4"/>
  <c r="R1140" i="4"/>
  <c r="Q1140" i="4"/>
  <c r="P1140" i="4"/>
  <c r="O1140" i="4"/>
  <c r="N1140" i="4"/>
  <c r="M1140" i="4"/>
  <c r="U1139" i="4"/>
  <c r="T1139" i="4"/>
  <c r="S1139" i="4"/>
  <c r="R1139" i="4"/>
  <c r="Q1139" i="4"/>
  <c r="P1139" i="4"/>
  <c r="O1139" i="4"/>
  <c r="N1139" i="4"/>
  <c r="M1139" i="4"/>
  <c r="U1138" i="4"/>
  <c r="T1138" i="4"/>
  <c r="S1138" i="4"/>
  <c r="R1138" i="4"/>
  <c r="Q1138" i="4"/>
  <c r="P1138" i="4"/>
  <c r="O1138" i="4"/>
  <c r="N1138" i="4"/>
  <c r="M1138" i="4"/>
  <c r="U1137" i="4"/>
  <c r="T1137" i="4"/>
  <c r="S1137" i="4"/>
  <c r="R1137" i="4"/>
  <c r="Q1137" i="4"/>
  <c r="P1137" i="4"/>
  <c r="O1137" i="4"/>
  <c r="N1137" i="4"/>
  <c r="M1137" i="4"/>
  <c r="U1136" i="4"/>
  <c r="T1136" i="4"/>
  <c r="S1136" i="4"/>
  <c r="R1136" i="4"/>
  <c r="Q1136" i="4"/>
  <c r="P1136" i="4"/>
  <c r="O1136" i="4"/>
  <c r="N1136" i="4"/>
  <c r="M1136" i="4"/>
  <c r="U1135" i="4"/>
  <c r="T1135" i="4"/>
  <c r="S1135" i="4"/>
  <c r="R1135" i="4"/>
  <c r="Q1135" i="4"/>
  <c r="P1135" i="4"/>
  <c r="O1135" i="4"/>
  <c r="N1135" i="4"/>
  <c r="M1135" i="4"/>
  <c r="U1134" i="4"/>
  <c r="T1134" i="4"/>
  <c r="S1134" i="4"/>
  <c r="R1134" i="4"/>
  <c r="Q1134" i="4"/>
  <c r="P1134" i="4"/>
  <c r="O1134" i="4"/>
  <c r="N1134" i="4"/>
  <c r="M1134" i="4"/>
  <c r="U1133" i="4"/>
  <c r="T1133" i="4"/>
  <c r="S1133" i="4"/>
  <c r="R1133" i="4"/>
  <c r="Q1133" i="4"/>
  <c r="P1133" i="4"/>
  <c r="O1133" i="4"/>
  <c r="N1133" i="4"/>
  <c r="M1133" i="4"/>
  <c r="U1132" i="4"/>
  <c r="T1132" i="4"/>
  <c r="S1132" i="4"/>
  <c r="R1132" i="4"/>
  <c r="Q1132" i="4"/>
  <c r="P1132" i="4"/>
  <c r="O1132" i="4"/>
  <c r="N1132" i="4"/>
  <c r="M1132" i="4"/>
  <c r="U1131" i="4"/>
  <c r="T1131" i="4"/>
  <c r="S1131" i="4"/>
  <c r="R1131" i="4"/>
  <c r="Q1131" i="4"/>
  <c r="P1131" i="4"/>
  <c r="O1131" i="4"/>
  <c r="N1131" i="4"/>
  <c r="M1131" i="4"/>
  <c r="U1130" i="4"/>
  <c r="T1130" i="4"/>
  <c r="S1130" i="4"/>
  <c r="R1130" i="4"/>
  <c r="Q1130" i="4"/>
  <c r="P1130" i="4"/>
  <c r="O1130" i="4"/>
  <c r="N1130" i="4"/>
  <c r="M1130" i="4"/>
  <c r="U1129" i="4"/>
  <c r="T1129" i="4"/>
  <c r="S1129" i="4"/>
  <c r="R1129" i="4"/>
  <c r="Q1129" i="4"/>
  <c r="P1129" i="4"/>
  <c r="O1129" i="4"/>
  <c r="N1129" i="4"/>
  <c r="M1129" i="4"/>
  <c r="U1128" i="4"/>
  <c r="T1128" i="4"/>
  <c r="S1128" i="4"/>
  <c r="R1128" i="4"/>
  <c r="Q1128" i="4"/>
  <c r="P1128" i="4"/>
  <c r="O1128" i="4"/>
  <c r="N1128" i="4"/>
  <c r="M1128" i="4"/>
  <c r="U1127" i="4"/>
  <c r="T1127" i="4"/>
  <c r="S1127" i="4"/>
  <c r="R1127" i="4"/>
  <c r="Q1127" i="4"/>
  <c r="P1127" i="4"/>
  <c r="O1127" i="4"/>
  <c r="N1127" i="4"/>
  <c r="M1127" i="4"/>
  <c r="U1126" i="4"/>
  <c r="T1126" i="4"/>
  <c r="S1126" i="4"/>
  <c r="R1126" i="4"/>
  <c r="Q1126" i="4"/>
  <c r="P1126" i="4"/>
  <c r="O1126" i="4"/>
  <c r="N1126" i="4"/>
  <c r="M1126" i="4"/>
  <c r="U1125" i="4"/>
  <c r="T1125" i="4"/>
  <c r="S1125" i="4"/>
  <c r="R1125" i="4"/>
  <c r="Q1125" i="4"/>
  <c r="P1125" i="4"/>
  <c r="O1125" i="4"/>
  <c r="N1125" i="4"/>
  <c r="M1125" i="4"/>
  <c r="U1124" i="4"/>
  <c r="T1124" i="4"/>
  <c r="S1124" i="4"/>
  <c r="R1124" i="4"/>
  <c r="Q1124" i="4"/>
  <c r="P1124" i="4"/>
  <c r="O1124" i="4"/>
  <c r="N1124" i="4"/>
  <c r="M1124" i="4"/>
  <c r="U1123" i="4"/>
  <c r="T1123" i="4"/>
  <c r="S1123" i="4"/>
  <c r="R1123" i="4"/>
  <c r="Q1123" i="4"/>
  <c r="P1123" i="4"/>
  <c r="O1123" i="4"/>
  <c r="N1123" i="4"/>
  <c r="M1123" i="4"/>
  <c r="U1122" i="4"/>
  <c r="T1122" i="4"/>
  <c r="S1122" i="4"/>
  <c r="R1122" i="4"/>
  <c r="Q1122" i="4"/>
  <c r="P1122" i="4"/>
  <c r="O1122" i="4"/>
  <c r="N1122" i="4"/>
  <c r="M1122" i="4"/>
  <c r="U1121" i="4"/>
  <c r="T1121" i="4"/>
  <c r="S1121" i="4"/>
  <c r="R1121" i="4"/>
  <c r="Q1121" i="4"/>
  <c r="P1121" i="4"/>
  <c r="O1121" i="4"/>
  <c r="N1121" i="4"/>
  <c r="M1121" i="4"/>
  <c r="U1120" i="4"/>
  <c r="T1120" i="4"/>
  <c r="S1120" i="4"/>
  <c r="R1120" i="4"/>
  <c r="Q1120" i="4"/>
  <c r="P1120" i="4"/>
  <c r="O1120" i="4"/>
  <c r="N1120" i="4"/>
  <c r="M1120" i="4"/>
  <c r="U1119" i="4"/>
  <c r="T1119" i="4"/>
  <c r="S1119" i="4"/>
  <c r="R1119" i="4"/>
  <c r="Q1119" i="4"/>
  <c r="P1119" i="4"/>
  <c r="O1119" i="4"/>
  <c r="N1119" i="4"/>
  <c r="M1119" i="4"/>
  <c r="U1118" i="4"/>
  <c r="T1118" i="4"/>
  <c r="S1118" i="4"/>
  <c r="R1118" i="4"/>
  <c r="Q1118" i="4"/>
  <c r="P1118" i="4"/>
  <c r="O1118" i="4"/>
  <c r="N1118" i="4"/>
  <c r="M1118" i="4"/>
  <c r="U1117" i="4"/>
  <c r="T1117" i="4"/>
  <c r="S1117" i="4"/>
  <c r="R1117" i="4"/>
  <c r="Q1117" i="4"/>
  <c r="P1117" i="4"/>
  <c r="O1117" i="4"/>
  <c r="N1117" i="4"/>
  <c r="M1117" i="4"/>
  <c r="U1116" i="4"/>
  <c r="T1116" i="4"/>
  <c r="S1116" i="4"/>
  <c r="R1116" i="4"/>
  <c r="Q1116" i="4"/>
  <c r="P1116" i="4"/>
  <c r="O1116" i="4"/>
  <c r="N1116" i="4"/>
  <c r="M1116" i="4"/>
  <c r="U1115" i="4"/>
  <c r="T1115" i="4"/>
  <c r="S1115" i="4"/>
  <c r="R1115" i="4"/>
  <c r="Q1115" i="4"/>
  <c r="P1115" i="4"/>
  <c r="O1115" i="4"/>
  <c r="N1115" i="4"/>
  <c r="M1115" i="4"/>
  <c r="U1114" i="4"/>
  <c r="T1114" i="4"/>
  <c r="S1114" i="4"/>
  <c r="R1114" i="4"/>
  <c r="Q1114" i="4"/>
  <c r="P1114" i="4"/>
  <c r="O1114" i="4"/>
  <c r="N1114" i="4"/>
  <c r="M1114" i="4"/>
  <c r="U1113" i="4"/>
  <c r="T1113" i="4"/>
  <c r="S1113" i="4"/>
  <c r="R1113" i="4"/>
  <c r="Q1113" i="4"/>
  <c r="P1113" i="4"/>
  <c r="O1113" i="4"/>
  <c r="N1113" i="4"/>
  <c r="M1113" i="4"/>
  <c r="U1112" i="4"/>
  <c r="T1112" i="4"/>
  <c r="S1112" i="4"/>
  <c r="R1112" i="4"/>
  <c r="Q1112" i="4"/>
  <c r="P1112" i="4"/>
  <c r="O1112" i="4"/>
  <c r="N1112" i="4"/>
  <c r="M1112" i="4"/>
  <c r="U1111" i="4"/>
  <c r="T1111" i="4"/>
  <c r="S1111" i="4"/>
  <c r="R1111" i="4"/>
  <c r="Q1111" i="4"/>
  <c r="P1111" i="4"/>
  <c r="O1111" i="4"/>
  <c r="N1111" i="4"/>
  <c r="M1111" i="4"/>
  <c r="U1110" i="4"/>
  <c r="T1110" i="4"/>
  <c r="S1110" i="4"/>
  <c r="R1110" i="4"/>
  <c r="Q1110" i="4"/>
  <c r="P1110" i="4"/>
  <c r="O1110" i="4"/>
  <c r="N1110" i="4"/>
  <c r="M1110" i="4"/>
  <c r="U1109" i="4"/>
  <c r="T1109" i="4"/>
  <c r="S1109" i="4"/>
  <c r="R1109" i="4"/>
  <c r="Q1109" i="4"/>
  <c r="P1109" i="4"/>
  <c r="O1109" i="4"/>
  <c r="N1109" i="4"/>
  <c r="M1109" i="4"/>
  <c r="U1108" i="4"/>
  <c r="T1108" i="4"/>
  <c r="S1108" i="4"/>
  <c r="R1108" i="4"/>
  <c r="Q1108" i="4"/>
  <c r="P1108" i="4"/>
  <c r="O1108" i="4"/>
  <c r="N1108" i="4"/>
  <c r="M1108" i="4"/>
  <c r="U1107" i="4"/>
  <c r="T1107" i="4"/>
  <c r="S1107" i="4"/>
  <c r="R1107" i="4"/>
  <c r="Q1107" i="4"/>
  <c r="P1107" i="4"/>
  <c r="O1107" i="4"/>
  <c r="N1107" i="4"/>
  <c r="M1107" i="4"/>
  <c r="U1106" i="4"/>
  <c r="T1106" i="4"/>
  <c r="S1106" i="4"/>
  <c r="R1106" i="4"/>
  <c r="Q1106" i="4"/>
  <c r="P1106" i="4"/>
  <c r="O1106" i="4"/>
  <c r="N1106" i="4"/>
  <c r="M1106" i="4"/>
  <c r="U1105" i="4"/>
  <c r="T1105" i="4"/>
  <c r="S1105" i="4"/>
  <c r="R1105" i="4"/>
  <c r="Q1105" i="4"/>
  <c r="P1105" i="4"/>
  <c r="O1105" i="4"/>
  <c r="N1105" i="4"/>
  <c r="M1105" i="4"/>
  <c r="U1104" i="4"/>
  <c r="T1104" i="4"/>
  <c r="S1104" i="4"/>
  <c r="R1104" i="4"/>
  <c r="Q1104" i="4"/>
  <c r="P1104" i="4"/>
  <c r="O1104" i="4"/>
  <c r="N1104" i="4"/>
  <c r="M1104" i="4"/>
  <c r="U1103" i="4"/>
  <c r="T1103" i="4"/>
  <c r="S1103" i="4"/>
  <c r="R1103" i="4"/>
  <c r="Q1103" i="4"/>
  <c r="P1103" i="4"/>
  <c r="O1103" i="4"/>
  <c r="N1103" i="4"/>
  <c r="M1103" i="4"/>
  <c r="U1102" i="4"/>
  <c r="T1102" i="4"/>
  <c r="S1102" i="4"/>
  <c r="R1102" i="4"/>
  <c r="Q1102" i="4"/>
  <c r="P1102" i="4"/>
  <c r="O1102" i="4"/>
  <c r="N1102" i="4"/>
  <c r="M1102" i="4"/>
  <c r="U1101" i="4"/>
  <c r="T1101" i="4"/>
  <c r="S1101" i="4"/>
  <c r="R1101" i="4"/>
  <c r="Q1101" i="4"/>
  <c r="P1101" i="4"/>
  <c r="O1101" i="4"/>
  <c r="N1101" i="4"/>
  <c r="M1101" i="4"/>
  <c r="U1100" i="4"/>
  <c r="T1100" i="4"/>
  <c r="S1100" i="4"/>
  <c r="R1100" i="4"/>
  <c r="Q1100" i="4"/>
  <c r="P1100" i="4"/>
  <c r="O1100" i="4"/>
  <c r="N1100" i="4"/>
  <c r="M1100" i="4"/>
  <c r="U1099" i="4"/>
  <c r="T1099" i="4"/>
  <c r="S1099" i="4"/>
  <c r="R1099" i="4"/>
  <c r="Q1099" i="4"/>
  <c r="P1099" i="4"/>
  <c r="O1099" i="4"/>
  <c r="N1099" i="4"/>
  <c r="M1099" i="4"/>
  <c r="U1098" i="4"/>
  <c r="T1098" i="4"/>
  <c r="S1098" i="4"/>
  <c r="R1098" i="4"/>
  <c r="Q1098" i="4"/>
  <c r="P1098" i="4"/>
  <c r="O1098" i="4"/>
  <c r="N1098" i="4"/>
  <c r="M1098" i="4"/>
  <c r="U1097" i="4"/>
  <c r="T1097" i="4"/>
  <c r="S1097" i="4"/>
  <c r="R1097" i="4"/>
  <c r="Q1097" i="4"/>
  <c r="P1097" i="4"/>
  <c r="O1097" i="4"/>
  <c r="N1097" i="4"/>
  <c r="M1097" i="4"/>
  <c r="U1096" i="4"/>
  <c r="T1096" i="4"/>
  <c r="S1096" i="4"/>
  <c r="R1096" i="4"/>
  <c r="Q1096" i="4"/>
  <c r="P1096" i="4"/>
  <c r="O1096" i="4"/>
  <c r="N1096" i="4"/>
  <c r="M1096" i="4"/>
  <c r="U1095" i="4"/>
  <c r="T1095" i="4"/>
  <c r="S1095" i="4"/>
  <c r="R1095" i="4"/>
  <c r="Q1095" i="4"/>
  <c r="P1095" i="4"/>
  <c r="O1095" i="4"/>
  <c r="N1095" i="4"/>
  <c r="M1095" i="4"/>
  <c r="U1094" i="4"/>
  <c r="T1094" i="4"/>
  <c r="S1094" i="4"/>
  <c r="R1094" i="4"/>
  <c r="Q1094" i="4"/>
  <c r="P1094" i="4"/>
  <c r="O1094" i="4"/>
  <c r="N1094" i="4"/>
  <c r="M1094" i="4"/>
  <c r="U1093" i="4"/>
  <c r="T1093" i="4"/>
  <c r="S1093" i="4"/>
  <c r="R1093" i="4"/>
  <c r="Q1093" i="4"/>
  <c r="P1093" i="4"/>
  <c r="O1093" i="4"/>
  <c r="N1093" i="4"/>
  <c r="M1093" i="4"/>
  <c r="U1092" i="4"/>
  <c r="T1092" i="4"/>
  <c r="S1092" i="4"/>
  <c r="R1092" i="4"/>
  <c r="Q1092" i="4"/>
  <c r="P1092" i="4"/>
  <c r="O1092" i="4"/>
  <c r="N1092" i="4"/>
  <c r="M1092" i="4"/>
  <c r="U1091" i="4"/>
  <c r="T1091" i="4"/>
  <c r="S1091" i="4"/>
  <c r="R1091" i="4"/>
  <c r="Q1091" i="4"/>
  <c r="P1091" i="4"/>
  <c r="O1091" i="4"/>
  <c r="N1091" i="4"/>
  <c r="M1091" i="4"/>
  <c r="U1090" i="4"/>
  <c r="T1090" i="4"/>
  <c r="S1090" i="4"/>
  <c r="R1090" i="4"/>
  <c r="Q1090" i="4"/>
  <c r="P1090" i="4"/>
  <c r="O1090" i="4"/>
  <c r="N1090" i="4"/>
  <c r="M1090" i="4"/>
  <c r="U1089" i="4"/>
  <c r="T1089" i="4"/>
  <c r="S1089" i="4"/>
  <c r="R1089" i="4"/>
  <c r="Q1089" i="4"/>
  <c r="P1089" i="4"/>
  <c r="O1089" i="4"/>
  <c r="N1089" i="4"/>
  <c r="M1089" i="4"/>
  <c r="U1088" i="4"/>
  <c r="T1088" i="4"/>
  <c r="S1088" i="4"/>
  <c r="R1088" i="4"/>
  <c r="Q1088" i="4"/>
  <c r="P1088" i="4"/>
  <c r="O1088" i="4"/>
  <c r="N1088" i="4"/>
  <c r="M1088" i="4"/>
  <c r="U1087" i="4"/>
  <c r="T1087" i="4"/>
  <c r="S1087" i="4"/>
  <c r="R1087" i="4"/>
  <c r="Q1087" i="4"/>
  <c r="P1087" i="4"/>
  <c r="O1087" i="4"/>
  <c r="N1087" i="4"/>
  <c r="M1087" i="4"/>
  <c r="U1086" i="4"/>
  <c r="T1086" i="4"/>
  <c r="S1086" i="4"/>
  <c r="R1086" i="4"/>
  <c r="Q1086" i="4"/>
  <c r="P1086" i="4"/>
  <c r="O1086" i="4"/>
  <c r="N1086" i="4"/>
  <c r="M1086" i="4"/>
  <c r="U1085" i="4"/>
  <c r="T1085" i="4"/>
  <c r="S1085" i="4"/>
  <c r="R1085" i="4"/>
  <c r="Q1085" i="4"/>
  <c r="P1085" i="4"/>
  <c r="O1085" i="4"/>
  <c r="N1085" i="4"/>
  <c r="M1085" i="4"/>
  <c r="U1084" i="4"/>
  <c r="T1084" i="4"/>
  <c r="S1084" i="4"/>
  <c r="R1084" i="4"/>
  <c r="Q1084" i="4"/>
  <c r="P1084" i="4"/>
  <c r="O1084" i="4"/>
  <c r="N1084" i="4"/>
  <c r="M1084" i="4"/>
  <c r="U1083" i="4"/>
  <c r="T1083" i="4"/>
  <c r="S1083" i="4"/>
  <c r="R1083" i="4"/>
  <c r="Q1083" i="4"/>
  <c r="P1083" i="4"/>
  <c r="O1083" i="4"/>
  <c r="N1083" i="4"/>
  <c r="M1083" i="4"/>
  <c r="U1082" i="4"/>
  <c r="T1082" i="4"/>
  <c r="S1082" i="4"/>
  <c r="R1082" i="4"/>
  <c r="Q1082" i="4"/>
  <c r="P1082" i="4"/>
  <c r="O1082" i="4"/>
  <c r="N1082" i="4"/>
  <c r="M1082" i="4"/>
  <c r="U1081" i="4"/>
  <c r="T1081" i="4"/>
  <c r="S1081" i="4"/>
  <c r="R1081" i="4"/>
  <c r="Q1081" i="4"/>
  <c r="P1081" i="4"/>
  <c r="O1081" i="4"/>
  <c r="N1081" i="4"/>
  <c r="M1081" i="4"/>
  <c r="U1080" i="4"/>
  <c r="T1080" i="4"/>
  <c r="S1080" i="4"/>
  <c r="R1080" i="4"/>
  <c r="Q1080" i="4"/>
  <c r="P1080" i="4"/>
  <c r="O1080" i="4"/>
  <c r="N1080" i="4"/>
  <c r="M1080" i="4"/>
  <c r="U1079" i="4"/>
  <c r="T1079" i="4"/>
  <c r="S1079" i="4"/>
  <c r="R1079" i="4"/>
  <c r="Q1079" i="4"/>
  <c r="P1079" i="4"/>
  <c r="O1079" i="4"/>
  <c r="N1079" i="4"/>
  <c r="M1079" i="4"/>
  <c r="U1078" i="4"/>
  <c r="T1078" i="4"/>
  <c r="S1078" i="4"/>
  <c r="R1078" i="4"/>
  <c r="Q1078" i="4"/>
  <c r="P1078" i="4"/>
  <c r="O1078" i="4"/>
  <c r="N1078" i="4"/>
  <c r="M1078" i="4"/>
  <c r="U1077" i="4"/>
  <c r="T1077" i="4"/>
  <c r="S1077" i="4"/>
  <c r="R1077" i="4"/>
  <c r="Q1077" i="4"/>
  <c r="P1077" i="4"/>
  <c r="O1077" i="4"/>
  <c r="N1077" i="4"/>
  <c r="M1077" i="4"/>
  <c r="U1076" i="4"/>
  <c r="T1076" i="4"/>
  <c r="S1076" i="4"/>
  <c r="R1076" i="4"/>
  <c r="Q1076" i="4"/>
  <c r="P1076" i="4"/>
  <c r="O1076" i="4"/>
  <c r="N1076" i="4"/>
  <c r="M1076" i="4"/>
  <c r="U1075" i="4"/>
  <c r="T1075" i="4"/>
  <c r="S1075" i="4"/>
  <c r="R1075" i="4"/>
  <c r="Q1075" i="4"/>
  <c r="P1075" i="4"/>
  <c r="O1075" i="4"/>
  <c r="N1075" i="4"/>
  <c r="M1075" i="4"/>
  <c r="U1074" i="4"/>
  <c r="T1074" i="4"/>
  <c r="S1074" i="4"/>
  <c r="R1074" i="4"/>
  <c r="Q1074" i="4"/>
  <c r="P1074" i="4"/>
  <c r="O1074" i="4"/>
  <c r="N1074" i="4"/>
  <c r="M1074" i="4"/>
  <c r="U1073" i="4"/>
  <c r="T1073" i="4"/>
  <c r="S1073" i="4"/>
  <c r="R1073" i="4"/>
  <c r="Q1073" i="4"/>
  <c r="P1073" i="4"/>
  <c r="O1073" i="4"/>
  <c r="N1073" i="4"/>
  <c r="M1073" i="4"/>
  <c r="U1072" i="4"/>
  <c r="T1072" i="4"/>
  <c r="S1072" i="4"/>
  <c r="R1072" i="4"/>
  <c r="Q1072" i="4"/>
  <c r="P1072" i="4"/>
  <c r="O1072" i="4"/>
  <c r="N1072" i="4"/>
  <c r="M1072" i="4"/>
  <c r="U1071" i="4"/>
  <c r="T1071" i="4"/>
  <c r="S1071" i="4"/>
  <c r="R1071" i="4"/>
  <c r="Q1071" i="4"/>
  <c r="P1071" i="4"/>
  <c r="O1071" i="4"/>
  <c r="N1071" i="4"/>
  <c r="M1071" i="4"/>
  <c r="U1070" i="4"/>
  <c r="T1070" i="4"/>
  <c r="S1070" i="4"/>
  <c r="R1070" i="4"/>
  <c r="Q1070" i="4"/>
  <c r="P1070" i="4"/>
  <c r="O1070" i="4"/>
  <c r="N1070" i="4"/>
  <c r="M1070" i="4"/>
  <c r="U1069" i="4"/>
  <c r="T1069" i="4"/>
  <c r="S1069" i="4"/>
  <c r="R1069" i="4"/>
  <c r="Q1069" i="4"/>
  <c r="P1069" i="4"/>
  <c r="O1069" i="4"/>
  <c r="N1069" i="4"/>
  <c r="M1069" i="4"/>
  <c r="U1068" i="4"/>
  <c r="T1068" i="4"/>
  <c r="S1068" i="4"/>
  <c r="R1068" i="4"/>
  <c r="Q1068" i="4"/>
  <c r="P1068" i="4"/>
  <c r="O1068" i="4"/>
  <c r="N1068" i="4"/>
  <c r="M1068" i="4"/>
  <c r="U1067" i="4"/>
  <c r="T1067" i="4"/>
  <c r="S1067" i="4"/>
  <c r="R1067" i="4"/>
  <c r="Q1067" i="4"/>
  <c r="P1067" i="4"/>
  <c r="O1067" i="4"/>
  <c r="N1067" i="4"/>
  <c r="M1067" i="4"/>
  <c r="U1066" i="4"/>
  <c r="T1066" i="4"/>
  <c r="S1066" i="4"/>
  <c r="R1066" i="4"/>
  <c r="Q1066" i="4"/>
  <c r="P1066" i="4"/>
  <c r="O1066" i="4"/>
  <c r="N1066" i="4"/>
  <c r="M1066" i="4"/>
  <c r="U1065" i="4"/>
  <c r="T1065" i="4"/>
  <c r="S1065" i="4"/>
  <c r="R1065" i="4"/>
  <c r="Q1065" i="4"/>
  <c r="P1065" i="4"/>
  <c r="O1065" i="4"/>
  <c r="N1065" i="4"/>
  <c r="M1065" i="4"/>
  <c r="U1064" i="4"/>
  <c r="T1064" i="4"/>
  <c r="S1064" i="4"/>
  <c r="R1064" i="4"/>
  <c r="Q1064" i="4"/>
  <c r="P1064" i="4"/>
  <c r="O1064" i="4"/>
  <c r="N1064" i="4"/>
  <c r="M1064" i="4"/>
  <c r="U1063" i="4"/>
  <c r="T1063" i="4"/>
  <c r="S1063" i="4"/>
  <c r="R1063" i="4"/>
  <c r="Q1063" i="4"/>
  <c r="P1063" i="4"/>
  <c r="O1063" i="4"/>
  <c r="N1063" i="4"/>
  <c r="M1063" i="4"/>
  <c r="U1062" i="4"/>
  <c r="T1062" i="4"/>
  <c r="S1062" i="4"/>
  <c r="R1062" i="4"/>
  <c r="Q1062" i="4"/>
  <c r="P1062" i="4"/>
  <c r="O1062" i="4"/>
  <c r="N1062" i="4"/>
  <c r="M1062" i="4"/>
  <c r="U1061" i="4"/>
  <c r="T1061" i="4"/>
  <c r="S1061" i="4"/>
  <c r="R1061" i="4"/>
  <c r="Q1061" i="4"/>
  <c r="P1061" i="4"/>
  <c r="O1061" i="4"/>
  <c r="N1061" i="4"/>
  <c r="M1061" i="4"/>
  <c r="U1060" i="4"/>
  <c r="T1060" i="4"/>
  <c r="S1060" i="4"/>
  <c r="R1060" i="4"/>
  <c r="Q1060" i="4"/>
  <c r="P1060" i="4"/>
  <c r="O1060" i="4"/>
  <c r="N1060" i="4"/>
  <c r="M1060" i="4"/>
  <c r="U1059" i="4"/>
  <c r="T1059" i="4"/>
  <c r="S1059" i="4"/>
  <c r="R1059" i="4"/>
  <c r="Q1059" i="4"/>
  <c r="P1059" i="4"/>
  <c r="O1059" i="4"/>
  <c r="N1059" i="4"/>
  <c r="M1059" i="4"/>
  <c r="U1058" i="4"/>
  <c r="T1058" i="4"/>
  <c r="S1058" i="4"/>
  <c r="R1058" i="4"/>
  <c r="Q1058" i="4"/>
  <c r="P1058" i="4"/>
  <c r="O1058" i="4"/>
  <c r="N1058" i="4"/>
  <c r="M1058" i="4"/>
  <c r="U1057" i="4"/>
  <c r="T1057" i="4"/>
  <c r="S1057" i="4"/>
  <c r="R1057" i="4"/>
  <c r="Q1057" i="4"/>
  <c r="P1057" i="4"/>
  <c r="O1057" i="4"/>
  <c r="N1057" i="4"/>
  <c r="M1057" i="4"/>
  <c r="U1056" i="4"/>
  <c r="T1056" i="4"/>
  <c r="S1056" i="4"/>
  <c r="R1056" i="4"/>
  <c r="Q1056" i="4"/>
  <c r="P1056" i="4"/>
  <c r="O1056" i="4"/>
  <c r="N1056" i="4"/>
  <c r="M1056" i="4"/>
  <c r="U1055" i="4"/>
  <c r="T1055" i="4"/>
  <c r="S1055" i="4"/>
  <c r="R1055" i="4"/>
  <c r="Q1055" i="4"/>
  <c r="P1055" i="4"/>
  <c r="O1055" i="4"/>
  <c r="N1055" i="4"/>
  <c r="M1055" i="4"/>
  <c r="U1054" i="4"/>
  <c r="T1054" i="4"/>
  <c r="S1054" i="4"/>
  <c r="R1054" i="4"/>
  <c r="Q1054" i="4"/>
  <c r="P1054" i="4"/>
  <c r="O1054" i="4"/>
  <c r="N1054" i="4"/>
  <c r="M1054" i="4"/>
  <c r="U1053" i="4"/>
  <c r="T1053" i="4"/>
  <c r="S1053" i="4"/>
  <c r="R1053" i="4"/>
  <c r="Q1053" i="4"/>
  <c r="P1053" i="4"/>
  <c r="O1053" i="4"/>
  <c r="N1053" i="4"/>
  <c r="M1053" i="4"/>
  <c r="U1052" i="4"/>
  <c r="T1052" i="4"/>
  <c r="S1052" i="4"/>
  <c r="R1052" i="4"/>
  <c r="Q1052" i="4"/>
  <c r="P1052" i="4"/>
  <c r="O1052" i="4"/>
  <c r="N1052" i="4"/>
  <c r="M1052" i="4"/>
  <c r="U1051" i="4"/>
  <c r="T1051" i="4"/>
  <c r="S1051" i="4"/>
  <c r="R1051" i="4"/>
  <c r="Q1051" i="4"/>
  <c r="P1051" i="4"/>
  <c r="O1051" i="4"/>
  <c r="N1051" i="4"/>
  <c r="M1051" i="4"/>
  <c r="U1050" i="4"/>
  <c r="T1050" i="4"/>
  <c r="S1050" i="4"/>
  <c r="R1050" i="4"/>
  <c r="Q1050" i="4"/>
  <c r="P1050" i="4"/>
  <c r="O1050" i="4"/>
  <c r="N1050" i="4"/>
  <c r="M1050" i="4"/>
  <c r="U1049" i="4"/>
  <c r="T1049" i="4"/>
  <c r="S1049" i="4"/>
  <c r="R1049" i="4"/>
  <c r="Q1049" i="4"/>
  <c r="P1049" i="4"/>
  <c r="O1049" i="4"/>
  <c r="N1049" i="4"/>
  <c r="M1049" i="4"/>
  <c r="U1048" i="4"/>
  <c r="T1048" i="4"/>
  <c r="S1048" i="4"/>
  <c r="R1048" i="4"/>
  <c r="Q1048" i="4"/>
  <c r="P1048" i="4"/>
  <c r="O1048" i="4"/>
  <c r="N1048" i="4"/>
  <c r="M1048" i="4"/>
  <c r="U1047" i="4"/>
  <c r="T1047" i="4"/>
  <c r="S1047" i="4"/>
  <c r="R1047" i="4"/>
  <c r="Q1047" i="4"/>
  <c r="P1047" i="4"/>
  <c r="O1047" i="4"/>
  <c r="N1047" i="4"/>
  <c r="M1047" i="4"/>
  <c r="U1046" i="4"/>
  <c r="T1046" i="4"/>
  <c r="S1046" i="4"/>
  <c r="R1046" i="4"/>
  <c r="Q1046" i="4"/>
  <c r="P1046" i="4"/>
  <c r="O1046" i="4"/>
  <c r="N1046" i="4"/>
  <c r="M1046" i="4"/>
  <c r="U1045" i="4"/>
  <c r="T1045" i="4"/>
  <c r="S1045" i="4"/>
  <c r="R1045" i="4"/>
  <c r="Q1045" i="4"/>
  <c r="P1045" i="4"/>
  <c r="O1045" i="4"/>
  <c r="N1045" i="4"/>
  <c r="M1045" i="4"/>
  <c r="U1044" i="4"/>
  <c r="T1044" i="4"/>
  <c r="S1044" i="4"/>
  <c r="R1044" i="4"/>
  <c r="Q1044" i="4"/>
  <c r="P1044" i="4"/>
  <c r="O1044" i="4"/>
  <c r="N1044" i="4"/>
  <c r="M1044" i="4"/>
  <c r="U1043" i="4"/>
  <c r="T1043" i="4"/>
  <c r="S1043" i="4"/>
  <c r="R1043" i="4"/>
  <c r="Q1043" i="4"/>
  <c r="P1043" i="4"/>
  <c r="O1043" i="4"/>
  <c r="N1043" i="4"/>
  <c r="M1043" i="4"/>
  <c r="U1042" i="4"/>
  <c r="T1042" i="4"/>
  <c r="S1042" i="4"/>
  <c r="R1042" i="4"/>
  <c r="Q1042" i="4"/>
  <c r="P1042" i="4"/>
  <c r="O1042" i="4"/>
  <c r="N1042" i="4"/>
  <c r="M1042" i="4"/>
  <c r="U1041" i="4"/>
  <c r="T1041" i="4"/>
  <c r="S1041" i="4"/>
  <c r="R1041" i="4"/>
  <c r="Q1041" i="4"/>
  <c r="P1041" i="4"/>
  <c r="O1041" i="4"/>
  <c r="N1041" i="4"/>
  <c r="M1041" i="4"/>
  <c r="U1040" i="4"/>
  <c r="T1040" i="4"/>
  <c r="S1040" i="4"/>
  <c r="R1040" i="4"/>
  <c r="Q1040" i="4"/>
  <c r="P1040" i="4"/>
  <c r="O1040" i="4"/>
  <c r="N1040" i="4"/>
  <c r="M1040" i="4"/>
  <c r="U1039" i="4"/>
  <c r="T1039" i="4"/>
  <c r="S1039" i="4"/>
  <c r="R1039" i="4"/>
  <c r="Q1039" i="4"/>
  <c r="P1039" i="4"/>
  <c r="O1039" i="4"/>
  <c r="N1039" i="4"/>
  <c r="M1039" i="4"/>
  <c r="U1038" i="4"/>
  <c r="T1038" i="4"/>
  <c r="S1038" i="4"/>
  <c r="R1038" i="4"/>
  <c r="Q1038" i="4"/>
  <c r="P1038" i="4"/>
  <c r="O1038" i="4"/>
  <c r="N1038" i="4"/>
  <c r="M1038" i="4"/>
  <c r="U1037" i="4"/>
  <c r="T1037" i="4"/>
  <c r="S1037" i="4"/>
  <c r="R1037" i="4"/>
  <c r="Q1037" i="4"/>
  <c r="P1037" i="4"/>
  <c r="O1037" i="4"/>
  <c r="N1037" i="4"/>
  <c r="M1037" i="4"/>
  <c r="U1036" i="4"/>
  <c r="T1036" i="4"/>
  <c r="S1036" i="4"/>
  <c r="R1036" i="4"/>
  <c r="Q1036" i="4"/>
  <c r="P1036" i="4"/>
  <c r="O1036" i="4"/>
  <c r="N1036" i="4"/>
  <c r="M1036" i="4"/>
  <c r="U1035" i="4"/>
  <c r="T1035" i="4"/>
  <c r="S1035" i="4"/>
  <c r="R1035" i="4"/>
  <c r="Q1035" i="4"/>
  <c r="P1035" i="4"/>
  <c r="O1035" i="4"/>
  <c r="N1035" i="4"/>
  <c r="M1035" i="4"/>
  <c r="U1034" i="4"/>
  <c r="T1034" i="4"/>
  <c r="S1034" i="4"/>
  <c r="R1034" i="4"/>
  <c r="Q1034" i="4"/>
  <c r="P1034" i="4"/>
  <c r="O1034" i="4"/>
  <c r="N1034" i="4"/>
  <c r="M1034" i="4"/>
  <c r="U1033" i="4"/>
  <c r="T1033" i="4"/>
  <c r="S1033" i="4"/>
  <c r="R1033" i="4"/>
  <c r="Q1033" i="4"/>
  <c r="P1033" i="4"/>
  <c r="O1033" i="4"/>
  <c r="N1033" i="4"/>
  <c r="M1033" i="4"/>
  <c r="U1032" i="4"/>
  <c r="T1032" i="4"/>
  <c r="S1032" i="4"/>
  <c r="R1032" i="4"/>
  <c r="Q1032" i="4"/>
  <c r="P1032" i="4"/>
  <c r="O1032" i="4"/>
  <c r="N1032" i="4"/>
  <c r="M1032" i="4"/>
  <c r="U1031" i="4"/>
  <c r="T1031" i="4"/>
  <c r="S1031" i="4"/>
  <c r="R1031" i="4"/>
  <c r="Q1031" i="4"/>
  <c r="P1031" i="4"/>
  <c r="O1031" i="4"/>
  <c r="N1031" i="4"/>
  <c r="M1031" i="4"/>
  <c r="U1030" i="4"/>
  <c r="T1030" i="4"/>
  <c r="S1030" i="4"/>
  <c r="R1030" i="4"/>
  <c r="Q1030" i="4"/>
  <c r="P1030" i="4"/>
  <c r="O1030" i="4"/>
  <c r="N1030" i="4"/>
  <c r="M1030" i="4"/>
  <c r="U1029" i="4"/>
  <c r="T1029" i="4"/>
  <c r="S1029" i="4"/>
  <c r="R1029" i="4"/>
  <c r="Q1029" i="4"/>
  <c r="P1029" i="4"/>
  <c r="O1029" i="4"/>
  <c r="N1029" i="4"/>
  <c r="M1029" i="4"/>
  <c r="U1028" i="4"/>
  <c r="T1028" i="4"/>
  <c r="S1028" i="4"/>
  <c r="R1028" i="4"/>
  <c r="Q1028" i="4"/>
  <c r="P1028" i="4"/>
  <c r="O1028" i="4"/>
  <c r="N1028" i="4"/>
  <c r="M1028" i="4"/>
  <c r="U1027" i="4"/>
  <c r="T1027" i="4"/>
  <c r="S1027" i="4"/>
  <c r="R1027" i="4"/>
  <c r="Q1027" i="4"/>
  <c r="P1027" i="4"/>
  <c r="O1027" i="4"/>
  <c r="N1027" i="4"/>
  <c r="M1027" i="4"/>
  <c r="U1026" i="4"/>
  <c r="T1026" i="4"/>
  <c r="S1026" i="4"/>
  <c r="R1026" i="4"/>
  <c r="Q1026" i="4"/>
  <c r="P1026" i="4"/>
  <c r="O1026" i="4"/>
  <c r="N1026" i="4"/>
  <c r="M1026" i="4"/>
  <c r="U1025" i="4"/>
  <c r="T1025" i="4"/>
  <c r="S1025" i="4"/>
  <c r="R1025" i="4"/>
  <c r="Q1025" i="4"/>
  <c r="P1025" i="4"/>
  <c r="O1025" i="4"/>
  <c r="N1025" i="4"/>
  <c r="M1025" i="4"/>
  <c r="U1024" i="4"/>
  <c r="T1024" i="4"/>
  <c r="S1024" i="4"/>
  <c r="R1024" i="4"/>
  <c r="Q1024" i="4"/>
  <c r="P1024" i="4"/>
  <c r="O1024" i="4"/>
  <c r="N1024" i="4"/>
  <c r="M1024" i="4"/>
  <c r="U1023" i="4"/>
  <c r="T1023" i="4"/>
  <c r="S1023" i="4"/>
  <c r="R1023" i="4"/>
  <c r="Q1023" i="4"/>
  <c r="P1023" i="4"/>
  <c r="O1023" i="4"/>
  <c r="N1023" i="4"/>
  <c r="M1023" i="4"/>
  <c r="U1022" i="4"/>
  <c r="T1022" i="4"/>
  <c r="S1022" i="4"/>
  <c r="R1022" i="4"/>
  <c r="Q1022" i="4"/>
  <c r="P1022" i="4"/>
  <c r="O1022" i="4"/>
  <c r="N1022" i="4"/>
  <c r="M1022" i="4"/>
  <c r="U1021" i="4"/>
  <c r="T1021" i="4"/>
  <c r="S1021" i="4"/>
  <c r="R1021" i="4"/>
  <c r="Q1021" i="4"/>
  <c r="P1021" i="4"/>
  <c r="O1021" i="4"/>
  <c r="N1021" i="4"/>
  <c r="M1021" i="4"/>
  <c r="U1020" i="4"/>
  <c r="T1020" i="4"/>
  <c r="S1020" i="4"/>
  <c r="R1020" i="4"/>
  <c r="Q1020" i="4"/>
  <c r="P1020" i="4"/>
  <c r="O1020" i="4"/>
  <c r="N1020" i="4"/>
  <c r="M1020" i="4"/>
  <c r="U1019" i="4"/>
  <c r="T1019" i="4"/>
  <c r="S1019" i="4"/>
  <c r="R1019" i="4"/>
  <c r="Q1019" i="4"/>
  <c r="P1019" i="4"/>
  <c r="O1019" i="4"/>
  <c r="N1019" i="4"/>
  <c r="M1019" i="4"/>
  <c r="U1018" i="4"/>
  <c r="T1018" i="4"/>
  <c r="S1018" i="4"/>
  <c r="R1018" i="4"/>
  <c r="Q1018" i="4"/>
  <c r="P1018" i="4"/>
  <c r="O1018" i="4"/>
  <c r="N1018" i="4"/>
  <c r="M1018" i="4"/>
  <c r="U1017" i="4"/>
  <c r="T1017" i="4"/>
  <c r="S1017" i="4"/>
  <c r="R1017" i="4"/>
  <c r="Q1017" i="4"/>
  <c r="P1017" i="4"/>
  <c r="O1017" i="4"/>
  <c r="N1017" i="4"/>
  <c r="M1017" i="4"/>
  <c r="U1016" i="4"/>
  <c r="T1016" i="4"/>
  <c r="S1016" i="4"/>
  <c r="R1016" i="4"/>
  <c r="Q1016" i="4"/>
  <c r="P1016" i="4"/>
  <c r="O1016" i="4"/>
  <c r="N1016" i="4"/>
  <c r="M1016" i="4"/>
  <c r="U1015" i="4"/>
  <c r="T1015" i="4"/>
  <c r="S1015" i="4"/>
  <c r="R1015" i="4"/>
  <c r="Q1015" i="4"/>
  <c r="P1015" i="4"/>
  <c r="O1015" i="4"/>
  <c r="N1015" i="4"/>
  <c r="M1015" i="4"/>
  <c r="U1014" i="4"/>
  <c r="T1014" i="4"/>
  <c r="S1014" i="4"/>
  <c r="R1014" i="4"/>
  <c r="Q1014" i="4"/>
  <c r="P1014" i="4"/>
  <c r="O1014" i="4"/>
  <c r="N1014" i="4"/>
  <c r="M1014" i="4"/>
  <c r="U1013" i="4"/>
  <c r="T1013" i="4"/>
  <c r="S1013" i="4"/>
  <c r="R1013" i="4"/>
  <c r="Q1013" i="4"/>
  <c r="P1013" i="4"/>
  <c r="O1013" i="4"/>
  <c r="N1013" i="4"/>
  <c r="M1013" i="4"/>
  <c r="U1012" i="4"/>
  <c r="T1012" i="4"/>
  <c r="S1012" i="4"/>
  <c r="R1012" i="4"/>
  <c r="Q1012" i="4"/>
  <c r="P1012" i="4"/>
  <c r="O1012" i="4"/>
  <c r="N1012" i="4"/>
  <c r="M1012" i="4"/>
  <c r="U1011" i="4"/>
  <c r="T1011" i="4"/>
  <c r="S1011" i="4"/>
  <c r="R1011" i="4"/>
  <c r="Q1011" i="4"/>
  <c r="P1011" i="4"/>
  <c r="O1011" i="4"/>
  <c r="N1011" i="4"/>
  <c r="M1011" i="4"/>
  <c r="U1010" i="4"/>
  <c r="T1010" i="4"/>
  <c r="S1010" i="4"/>
  <c r="R1010" i="4"/>
  <c r="Q1010" i="4"/>
  <c r="P1010" i="4"/>
  <c r="O1010" i="4"/>
  <c r="N1010" i="4"/>
  <c r="M1010" i="4"/>
  <c r="U1009" i="4"/>
  <c r="T1009" i="4"/>
  <c r="S1009" i="4"/>
  <c r="R1009" i="4"/>
  <c r="Q1009" i="4"/>
  <c r="P1009" i="4"/>
  <c r="O1009" i="4"/>
  <c r="N1009" i="4"/>
  <c r="M1009" i="4"/>
  <c r="U1008" i="4"/>
  <c r="T1008" i="4"/>
  <c r="S1008" i="4"/>
  <c r="R1008" i="4"/>
  <c r="Q1008" i="4"/>
  <c r="P1008" i="4"/>
  <c r="O1008" i="4"/>
  <c r="N1008" i="4"/>
  <c r="M1008" i="4"/>
  <c r="U1007" i="4"/>
  <c r="T1007" i="4"/>
  <c r="S1007" i="4"/>
  <c r="R1007" i="4"/>
  <c r="Q1007" i="4"/>
  <c r="P1007" i="4"/>
  <c r="O1007" i="4"/>
  <c r="N1007" i="4"/>
  <c r="M1007" i="4"/>
  <c r="U1006" i="4"/>
  <c r="T1006" i="4"/>
  <c r="S1006" i="4"/>
  <c r="R1006" i="4"/>
  <c r="Q1006" i="4"/>
  <c r="P1006" i="4"/>
  <c r="O1006" i="4"/>
  <c r="N1006" i="4"/>
  <c r="M1006" i="4"/>
  <c r="U1005" i="4"/>
  <c r="T1005" i="4"/>
  <c r="S1005" i="4"/>
  <c r="R1005" i="4"/>
  <c r="Q1005" i="4"/>
  <c r="P1005" i="4"/>
  <c r="O1005" i="4"/>
  <c r="N1005" i="4"/>
  <c r="M1005" i="4"/>
  <c r="U1004" i="4"/>
  <c r="T1004" i="4"/>
  <c r="S1004" i="4"/>
  <c r="R1004" i="4"/>
  <c r="Q1004" i="4"/>
  <c r="P1004" i="4"/>
  <c r="O1004" i="4"/>
  <c r="N1004" i="4"/>
  <c r="M1004" i="4"/>
  <c r="U1003" i="4"/>
  <c r="T1003" i="4"/>
  <c r="S1003" i="4"/>
  <c r="R1003" i="4"/>
  <c r="Q1003" i="4"/>
  <c r="P1003" i="4"/>
  <c r="O1003" i="4"/>
  <c r="N1003" i="4"/>
  <c r="M1003" i="4"/>
  <c r="U1002" i="4"/>
  <c r="T1002" i="4"/>
  <c r="S1002" i="4"/>
  <c r="R1002" i="4"/>
  <c r="Q1002" i="4"/>
  <c r="P1002" i="4"/>
  <c r="O1002" i="4"/>
  <c r="N1002" i="4"/>
  <c r="M1002" i="4"/>
  <c r="U1001" i="4"/>
  <c r="T1001" i="4"/>
  <c r="S1001" i="4"/>
  <c r="R1001" i="4"/>
  <c r="Q1001" i="4"/>
  <c r="P1001" i="4"/>
  <c r="O1001" i="4"/>
  <c r="N1001" i="4"/>
  <c r="M1001" i="4"/>
  <c r="U1000" i="4"/>
  <c r="T1000" i="4"/>
  <c r="S1000" i="4"/>
  <c r="R1000" i="4"/>
  <c r="Q1000" i="4"/>
  <c r="P1000" i="4"/>
  <c r="O1000" i="4"/>
  <c r="N1000" i="4"/>
  <c r="M1000" i="4"/>
  <c r="U999" i="4"/>
  <c r="T999" i="4"/>
  <c r="S999" i="4"/>
  <c r="R999" i="4"/>
  <c r="Q999" i="4"/>
  <c r="P999" i="4"/>
  <c r="O999" i="4"/>
  <c r="N999" i="4"/>
  <c r="M999" i="4"/>
  <c r="U998" i="4"/>
  <c r="T998" i="4"/>
  <c r="S998" i="4"/>
  <c r="R998" i="4"/>
  <c r="Q998" i="4"/>
  <c r="P998" i="4"/>
  <c r="O998" i="4"/>
  <c r="N998" i="4"/>
  <c r="M998" i="4"/>
  <c r="U997" i="4"/>
  <c r="T997" i="4"/>
  <c r="S997" i="4"/>
  <c r="R997" i="4"/>
  <c r="Q997" i="4"/>
  <c r="P997" i="4"/>
  <c r="O997" i="4"/>
  <c r="N997" i="4"/>
  <c r="M997" i="4"/>
  <c r="U996" i="4"/>
  <c r="T996" i="4"/>
  <c r="S996" i="4"/>
  <c r="R996" i="4"/>
  <c r="Q996" i="4"/>
  <c r="P996" i="4"/>
  <c r="O996" i="4"/>
  <c r="N996" i="4"/>
  <c r="M996" i="4"/>
  <c r="U995" i="4"/>
  <c r="T995" i="4"/>
  <c r="S995" i="4"/>
  <c r="R995" i="4"/>
  <c r="Q995" i="4"/>
  <c r="P995" i="4"/>
  <c r="O995" i="4"/>
  <c r="N995" i="4"/>
  <c r="M995" i="4"/>
  <c r="U994" i="4"/>
  <c r="T994" i="4"/>
  <c r="S994" i="4"/>
  <c r="R994" i="4"/>
  <c r="Q994" i="4"/>
  <c r="P994" i="4"/>
  <c r="O994" i="4"/>
  <c r="N994" i="4"/>
  <c r="M994" i="4"/>
  <c r="U993" i="4"/>
  <c r="T993" i="4"/>
  <c r="S993" i="4"/>
  <c r="R993" i="4"/>
  <c r="Q993" i="4"/>
  <c r="P993" i="4"/>
  <c r="O993" i="4"/>
  <c r="N993" i="4"/>
  <c r="M993" i="4"/>
  <c r="U992" i="4"/>
  <c r="T992" i="4"/>
  <c r="S992" i="4"/>
  <c r="R992" i="4"/>
  <c r="Q992" i="4"/>
  <c r="P992" i="4"/>
  <c r="O992" i="4"/>
  <c r="N992" i="4"/>
  <c r="M992" i="4"/>
  <c r="U991" i="4"/>
  <c r="T991" i="4"/>
  <c r="S991" i="4"/>
  <c r="R991" i="4"/>
  <c r="Q991" i="4"/>
  <c r="P991" i="4"/>
  <c r="O991" i="4"/>
  <c r="N991" i="4"/>
  <c r="M991" i="4"/>
  <c r="U990" i="4"/>
  <c r="T990" i="4"/>
  <c r="S990" i="4"/>
  <c r="R990" i="4"/>
  <c r="Q990" i="4"/>
  <c r="P990" i="4"/>
  <c r="O990" i="4"/>
  <c r="N990" i="4"/>
  <c r="M990" i="4"/>
  <c r="U989" i="4"/>
  <c r="T989" i="4"/>
  <c r="S989" i="4"/>
  <c r="R989" i="4"/>
  <c r="Q989" i="4"/>
  <c r="P989" i="4"/>
  <c r="O989" i="4"/>
  <c r="N989" i="4"/>
  <c r="M989" i="4"/>
  <c r="U988" i="4"/>
  <c r="T988" i="4"/>
  <c r="S988" i="4"/>
  <c r="R988" i="4"/>
  <c r="Q988" i="4"/>
  <c r="P988" i="4"/>
  <c r="O988" i="4"/>
  <c r="N988" i="4"/>
  <c r="M988" i="4"/>
  <c r="U987" i="4"/>
  <c r="T987" i="4"/>
  <c r="S987" i="4"/>
  <c r="R987" i="4"/>
  <c r="Q987" i="4"/>
  <c r="P987" i="4"/>
  <c r="O987" i="4"/>
  <c r="N987" i="4"/>
  <c r="M987" i="4"/>
  <c r="U986" i="4"/>
  <c r="T986" i="4"/>
  <c r="S986" i="4"/>
  <c r="R986" i="4"/>
  <c r="Q986" i="4"/>
  <c r="P986" i="4"/>
  <c r="O986" i="4"/>
  <c r="N986" i="4"/>
  <c r="M986" i="4"/>
  <c r="U985" i="4"/>
  <c r="T985" i="4"/>
  <c r="S985" i="4"/>
  <c r="R985" i="4"/>
  <c r="Q985" i="4"/>
  <c r="P985" i="4"/>
  <c r="O985" i="4"/>
  <c r="N985" i="4"/>
  <c r="M985" i="4"/>
  <c r="U984" i="4"/>
  <c r="T984" i="4"/>
  <c r="S984" i="4"/>
  <c r="R984" i="4"/>
  <c r="Q984" i="4"/>
  <c r="P984" i="4"/>
  <c r="O984" i="4"/>
  <c r="N984" i="4"/>
  <c r="M984" i="4"/>
  <c r="U983" i="4"/>
  <c r="T983" i="4"/>
  <c r="S983" i="4"/>
  <c r="R983" i="4"/>
  <c r="Q983" i="4"/>
  <c r="P983" i="4"/>
  <c r="O983" i="4"/>
  <c r="N983" i="4"/>
  <c r="M983" i="4"/>
  <c r="U982" i="4"/>
  <c r="T982" i="4"/>
  <c r="S982" i="4"/>
  <c r="R982" i="4"/>
  <c r="Q982" i="4"/>
  <c r="P982" i="4"/>
  <c r="O982" i="4"/>
  <c r="N982" i="4"/>
  <c r="M982" i="4"/>
  <c r="U981" i="4"/>
  <c r="T981" i="4"/>
  <c r="S981" i="4"/>
  <c r="R981" i="4"/>
  <c r="Q981" i="4"/>
  <c r="P981" i="4"/>
  <c r="O981" i="4"/>
  <c r="N981" i="4"/>
  <c r="M981" i="4"/>
  <c r="U980" i="4"/>
  <c r="T980" i="4"/>
  <c r="S980" i="4"/>
  <c r="R980" i="4"/>
  <c r="Q980" i="4"/>
  <c r="P980" i="4"/>
  <c r="O980" i="4"/>
  <c r="N980" i="4"/>
  <c r="M980" i="4"/>
  <c r="U979" i="4"/>
  <c r="T979" i="4"/>
  <c r="S979" i="4"/>
  <c r="R979" i="4"/>
  <c r="Q979" i="4"/>
  <c r="P979" i="4"/>
  <c r="O979" i="4"/>
  <c r="N979" i="4"/>
  <c r="M979" i="4"/>
  <c r="U978" i="4"/>
  <c r="T978" i="4"/>
  <c r="S978" i="4"/>
  <c r="R978" i="4"/>
  <c r="Q978" i="4"/>
  <c r="P978" i="4"/>
  <c r="O978" i="4"/>
  <c r="N978" i="4"/>
  <c r="M978" i="4"/>
  <c r="U977" i="4"/>
  <c r="T977" i="4"/>
  <c r="S977" i="4"/>
  <c r="R977" i="4"/>
  <c r="Q977" i="4"/>
  <c r="P977" i="4"/>
  <c r="O977" i="4"/>
  <c r="N977" i="4"/>
  <c r="M977" i="4"/>
  <c r="U976" i="4"/>
  <c r="T976" i="4"/>
  <c r="S976" i="4"/>
  <c r="R976" i="4"/>
  <c r="Q976" i="4"/>
  <c r="P976" i="4"/>
  <c r="O976" i="4"/>
  <c r="N976" i="4"/>
  <c r="M976" i="4"/>
  <c r="U975" i="4"/>
  <c r="T975" i="4"/>
  <c r="S975" i="4"/>
  <c r="R975" i="4"/>
  <c r="Q975" i="4"/>
  <c r="P975" i="4"/>
  <c r="O975" i="4"/>
  <c r="N975" i="4"/>
  <c r="M975" i="4"/>
  <c r="U974" i="4"/>
  <c r="T974" i="4"/>
  <c r="S974" i="4"/>
  <c r="R974" i="4"/>
  <c r="Q974" i="4"/>
  <c r="P974" i="4"/>
  <c r="O974" i="4"/>
  <c r="N974" i="4"/>
  <c r="M974" i="4"/>
  <c r="U973" i="4"/>
  <c r="T973" i="4"/>
  <c r="S973" i="4"/>
  <c r="R973" i="4"/>
  <c r="Q973" i="4"/>
  <c r="P973" i="4"/>
  <c r="O973" i="4"/>
  <c r="N973" i="4"/>
  <c r="M973" i="4"/>
  <c r="U972" i="4"/>
  <c r="T972" i="4"/>
  <c r="S972" i="4"/>
  <c r="R972" i="4"/>
  <c r="Q972" i="4"/>
  <c r="P972" i="4"/>
  <c r="O972" i="4"/>
  <c r="N972" i="4"/>
  <c r="M972" i="4"/>
  <c r="U971" i="4"/>
  <c r="T971" i="4"/>
  <c r="S971" i="4"/>
  <c r="R971" i="4"/>
  <c r="Q971" i="4"/>
  <c r="P971" i="4"/>
  <c r="O971" i="4"/>
  <c r="N971" i="4"/>
  <c r="M971" i="4"/>
  <c r="U970" i="4"/>
  <c r="T970" i="4"/>
  <c r="S970" i="4"/>
  <c r="R970" i="4"/>
  <c r="Q970" i="4"/>
  <c r="P970" i="4"/>
  <c r="O970" i="4"/>
  <c r="N970" i="4"/>
  <c r="M970" i="4"/>
  <c r="U969" i="4"/>
  <c r="T969" i="4"/>
  <c r="S969" i="4"/>
  <c r="R969" i="4"/>
  <c r="Q969" i="4"/>
  <c r="P969" i="4"/>
  <c r="O969" i="4"/>
  <c r="N969" i="4"/>
  <c r="M969" i="4"/>
  <c r="U968" i="4"/>
  <c r="T968" i="4"/>
  <c r="S968" i="4"/>
  <c r="R968" i="4"/>
  <c r="Q968" i="4"/>
  <c r="P968" i="4"/>
  <c r="O968" i="4"/>
  <c r="N968" i="4"/>
  <c r="M968" i="4"/>
  <c r="U967" i="4"/>
  <c r="T967" i="4"/>
  <c r="S967" i="4"/>
  <c r="R967" i="4"/>
  <c r="Q967" i="4"/>
  <c r="P967" i="4"/>
  <c r="O967" i="4"/>
  <c r="N967" i="4"/>
  <c r="M967" i="4"/>
  <c r="U966" i="4"/>
  <c r="T966" i="4"/>
  <c r="S966" i="4"/>
  <c r="R966" i="4"/>
  <c r="Q966" i="4"/>
  <c r="P966" i="4"/>
  <c r="O966" i="4"/>
  <c r="N966" i="4"/>
  <c r="M966" i="4"/>
  <c r="U965" i="4"/>
  <c r="T965" i="4"/>
  <c r="S965" i="4"/>
  <c r="R965" i="4"/>
  <c r="Q965" i="4"/>
  <c r="P965" i="4"/>
  <c r="O965" i="4"/>
  <c r="N965" i="4"/>
  <c r="M965" i="4"/>
  <c r="U964" i="4"/>
  <c r="T964" i="4"/>
  <c r="S964" i="4"/>
  <c r="R964" i="4"/>
  <c r="Q964" i="4"/>
  <c r="P964" i="4"/>
  <c r="O964" i="4"/>
  <c r="N964" i="4"/>
  <c r="M964" i="4"/>
  <c r="U963" i="4"/>
  <c r="T963" i="4"/>
  <c r="S963" i="4"/>
  <c r="R963" i="4"/>
  <c r="Q963" i="4"/>
  <c r="P963" i="4"/>
  <c r="O963" i="4"/>
  <c r="N963" i="4"/>
  <c r="M963" i="4"/>
  <c r="U962" i="4"/>
  <c r="T962" i="4"/>
  <c r="S962" i="4"/>
  <c r="R962" i="4"/>
  <c r="Q962" i="4"/>
  <c r="P962" i="4"/>
  <c r="O962" i="4"/>
  <c r="N962" i="4"/>
  <c r="M962" i="4"/>
  <c r="U961" i="4"/>
  <c r="T961" i="4"/>
  <c r="S961" i="4"/>
  <c r="R961" i="4"/>
  <c r="Q961" i="4"/>
  <c r="P961" i="4"/>
  <c r="O961" i="4"/>
  <c r="N961" i="4"/>
  <c r="M961" i="4"/>
  <c r="U960" i="4"/>
  <c r="T960" i="4"/>
  <c r="S960" i="4"/>
  <c r="R960" i="4"/>
  <c r="Q960" i="4"/>
  <c r="P960" i="4"/>
  <c r="O960" i="4"/>
  <c r="N960" i="4"/>
  <c r="M960" i="4"/>
  <c r="U959" i="4"/>
  <c r="T959" i="4"/>
  <c r="S959" i="4"/>
  <c r="R959" i="4"/>
  <c r="Q959" i="4"/>
  <c r="P959" i="4"/>
  <c r="O959" i="4"/>
  <c r="N959" i="4"/>
  <c r="M959" i="4"/>
  <c r="U958" i="4"/>
  <c r="T958" i="4"/>
  <c r="S958" i="4"/>
  <c r="R958" i="4"/>
  <c r="Q958" i="4"/>
  <c r="P958" i="4"/>
  <c r="O958" i="4"/>
  <c r="N958" i="4"/>
  <c r="M958" i="4"/>
  <c r="U957" i="4"/>
  <c r="T957" i="4"/>
  <c r="S957" i="4"/>
  <c r="R957" i="4"/>
  <c r="Q957" i="4"/>
  <c r="P957" i="4"/>
  <c r="O957" i="4"/>
  <c r="N957" i="4"/>
  <c r="M957" i="4"/>
  <c r="U956" i="4"/>
  <c r="T956" i="4"/>
  <c r="S956" i="4"/>
  <c r="R956" i="4"/>
  <c r="Q956" i="4"/>
  <c r="P956" i="4"/>
  <c r="O956" i="4"/>
  <c r="N956" i="4"/>
  <c r="M956" i="4"/>
  <c r="U955" i="4"/>
  <c r="T955" i="4"/>
  <c r="S955" i="4"/>
  <c r="R955" i="4"/>
  <c r="Q955" i="4"/>
  <c r="P955" i="4"/>
  <c r="O955" i="4"/>
  <c r="N955" i="4"/>
  <c r="M955" i="4"/>
  <c r="U954" i="4"/>
  <c r="T954" i="4"/>
  <c r="S954" i="4"/>
  <c r="R954" i="4"/>
  <c r="Q954" i="4"/>
  <c r="P954" i="4"/>
  <c r="O954" i="4"/>
  <c r="N954" i="4"/>
  <c r="M954" i="4"/>
  <c r="U953" i="4"/>
  <c r="T953" i="4"/>
  <c r="S953" i="4"/>
  <c r="R953" i="4"/>
  <c r="Q953" i="4"/>
  <c r="P953" i="4"/>
  <c r="O953" i="4"/>
  <c r="N953" i="4"/>
  <c r="M953" i="4"/>
  <c r="U952" i="4"/>
  <c r="T952" i="4"/>
  <c r="S952" i="4"/>
  <c r="R952" i="4"/>
  <c r="Q952" i="4"/>
  <c r="P952" i="4"/>
  <c r="O952" i="4"/>
  <c r="N952" i="4"/>
  <c r="M952" i="4"/>
  <c r="U951" i="4"/>
  <c r="T951" i="4"/>
  <c r="S951" i="4"/>
  <c r="R951" i="4"/>
  <c r="Q951" i="4"/>
  <c r="P951" i="4"/>
  <c r="O951" i="4"/>
  <c r="N951" i="4"/>
  <c r="M951" i="4"/>
  <c r="U950" i="4"/>
  <c r="T950" i="4"/>
  <c r="S950" i="4"/>
  <c r="R950" i="4"/>
  <c r="Q950" i="4"/>
  <c r="P950" i="4"/>
  <c r="O950" i="4"/>
  <c r="N950" i="4"/>
  <c r="M950" i="4"/>
  <c r="U949" i="4"/>
  <c r="T949" i="4"/>
  <c r="S949" i="4"/>
  <c r="R949" i="4"/>
  <c r="Q949" i="4"/>
  <c r="P949" i="4"/>
  <c r="O949" i="4"/>
  <c r="N949" i="4"/>
  <c r="M949" i="4"/>
  <c r="U948" i="4"/>
  <c r="T948" i="4"/>
  <c r="S948" i="4"/>
  <c r="R948" i="4"/>
  <c r="Q948" i="4"/>
  <c r="P948" i="4"/>
  <c r="O948" i="4"/>
  <c r="N948" i="4"/>
  <c r="M948" i="4"/>
  <c r="U947" i="4"/>
  <c r="T947" i="4"/>
  <c r="S947" i="4"/>
  <c r="R947" i="4"/>
  <c r="Q947" i="4"/>
  <c r="P947" i="4"/>
  <c r="O947" i="4"/>
  <c r="N947" i="4"/>
  <c r="M947" i="4"/>
  <c r="U946" i="4"/>
  <c r="T946" i="4"/>
  <c r="S946" i="4"/>
  <c r="R946" i="4"/>
  <c r="Q946" i="4"/>
  <c r="P946" i="4"/>
  <c r="O946" i="4"/>
  <c r="N946" i="4"/>
  <c r="M946" i="4"/>
  <c r="U945" i="4"/>
  <c r="T945" i="4"/>
  <c r="S945" i="4"/>
  <c r="R945" i="4"/>
  <c r="Q945" i="4"/>
  <c r="P945" i="4"/>
  <c r="O945" i="4"/>
  <c r="N945" i="4"/>
  <c r="M945" i="4"/>
  <c r="U944" i="4"/>
  <c r="T944" i="4"/>
  <c r="S944" i="4"/>
  <c r="R944" i="4"/>
  <c r="Q944" i="4"/>
  <c r="P944" i="4"/>
  <c r="O944" i="4"/>
  <c r="N944" i="4"/>
  <c r="M944" i="4"/>
  <c r="U943" i="4"/>
  <c r="T943" i="4"/>
  <c r="S943" i="4"/>
  <c r="R943" i="4"/>
  <c r="Q943" i="4"/>
  <c r="P943" i="4"/>
  <c r="O943" i="4"/>
  <c r="N943" i="4"/>
  <c r="M943" i="4"/>
  <c r="U942" i="4"/>
  <c r="T942" i="4"/>
  <c r="S942" i="4"/>
  <c r="R942" i="4"/>
  <c r="Q942" i="4"/>
  <c r="P942" i="4"/>
  <c r="O942" i="4"/>
  <c r="N942" i="4"/>
  <c r="M942" i="4"/>
  <c r="U941" i="4"/>
  <c r="T941" i="4"/>
  <c r="S941" i="4"/>
  <c r="R941" i="4"/>
  <c r="Q941" i="4"/>
  <c r="P941" i="4"/>
  <c r="O941" i="4"/>
  <c r="N941" i="4"/>
  <c r="M941" i="4"/>
  <c r="U940" i="4"/>
  <c r="T940" i="4"/>
  <c r="S940" i="4"/>
  <c r="R940" i="4"/>
  <c r="Q940" i="4"/>
  <c r="P940" i="4"/>
  <c r="O940" i="4"/>
  <c r="N940" i="4"/>
  <c r="M940" i="4"/>
  <c r="U939" i="4"/>
  <c r="T939" i="4"/>
  <c r="S939" i="4"/>
  <c r="R939" i="4"/>
  <c r="Q939" i="4"/>
  <c r="P939" i="4"/>
  <c r="O939" i="4"/>
  <c r="N939" i="4"/>
  <c r="M939" i="4"/>
  <c r="U938" i="4"/>
  <c r="T938" i="4"/>
  <c r="S938" i="4"/>
  <c r="R938" i="4"/>
  <c r="Q938" i="4"/>
  <c r="P938" i="4"/>
  <c r="O938" i="4"/>
  <c r="N938" i="4"/>
  <c r="M938" i="4"/>
  <c r="U937" i="4"/>
  <c r="T937" i="4"/>
  <c r="S937" i="4"/>
  <c r="R937" i="4"/>
  <c r="Q937" i="4"/>
  <c r="P937" i="4"/>
  <c r="O937" i="4"/>
  <c r="N937" i="4"/>
  <c r="M937" i="4"/>
  <c r="U936" i="4"/>
  <c r="T936" i="4"/>
  <c r="S936" i="4"/>
  <c r="R936" i="4"/>
  <c r="Q936" i="4"/>
  <c r="P936" i="4"/>
  <c r="O936" i="4"/>
  <c r="N936" i="4"/>
  <c r="M936" i="4"/>
  <c r="U935" i="4"/>
  <c r="T935" i="4"/>
  <c r="S935" i="4"/>
  <c r="R935" i="4"/>
  <c r="Q935" i="4"/>
  <c r="P935" i="4"/>
  <c r="O935" i="4"/>
  <c r="N935" i="4"/>
  <c r="M935" i="4"/>
  <c r="U934" i="4"/>
  <c r="T934" i="4"/>
  <c r="S934" i="4"/>
  <c r="R934" i="4"/>
  <c r="Q934" i="4"/>
  <c r="P934" i="4"/>
  <c r="O934" i="4"/>
  <c r="N934" i="4"/>
  <c r="M934" i="4"/>
  <c r="U933" i="4"/>
  <c r="T933" i="4"/>
  <c r="S933" i="4"/>
  <c r="R933" i="4"/>
  <c r="Q933" i="4"/>
  <c r="P933" i="4"/>
  <c r="O933" i="4"/>
  <c r="N933" i="4"/>
  <c r="M933" i="4"/>
  <c r="U932" i="4"/>
  <c r="T932" i="4"/>
  <c r="S932" i="4"/>
  <c r="R932" i="4"/>
  <c r="Q932" i="4"/>
  <c r="P932" i="4"/>
  <c r="O932" i="4"/>
  <c r="N932" i="4"/>
  <c r="M932" i="4"/>
  <c r="U931" i="4"/>
  <c r="T931" i="4"/>
  <c r="S931" i="4"/>
  <c r="R931" i="4"/>
  <c r="Q931" i="4"/>
  <c r="P931" i="4"/>
  <c r="O931" i="4"/>
  <c r="N931" i="4"/>
  <c r="M931" i="4"/>
  <c r="U930" i="4"/>
  <c r="T930" i="4"/>
  <c r="S930" i="4"/>
  <c r="R930" i="4"/>
  <c r="Q930" i="4"/>
  <c r="P930" i="4"/>
  <c r="O930" i="4"/>
  <c r="N930" i="4"/>
  <c r="M930" i="4"/>
  <c r="U929" i="4"/>
  <c r="T929" i="4"/>
  <c r="S929" i="4"/>
  <c r="R929" i="4"/>
  <c r="Q929" i="4"/>
  <c r="P929" i="4"/>
  <c r="O929" i="4"/>
  <c r="N929" i="4"/>
  <c r="M929" i="4"/>
  <c r="U928" i="4"/>
  <c r="T928" i="4"/>
  <c r="S928" i="4"/>
  <c r="R928" i="4"/>
  <c r="Q928" i="4"/>
  <c r="P928" i="4"/>
  <c r="O928" i="4"/>
  <c r="N928" i="4"/>
  <c r="M928" i="4"/>
  <c r="U927" i="4"/>
  <c r="T927" i="4"/>
  <c r="S927" i="4"/>
  <c r="R927" i="4"/>
  <c r="Q927" i="4"/>
  <c r="P927" i="4"/>
  <c r="O927" i="4"/>
  <c r="N927" i="4"/>
  <c r="M927" i="4"/>
  <c r="U926" i="4"/>
  <c r="T926" i="4"/>
  <c r="S926" i="4"/>
  <c r="R926" i="4"/>
  <c r="Q926" i="4"/>
  <c r="P926" i="4"/>
  <c r="O926" i="4"/>
  <c r="N926" i="4"/>
  <c r="M926" i="4"/>
  <c r="U925" i="4"/>
  <c r="T925" i="4"/>
  <c r="S925" i="4"/>
  <c r="R925" i="4"/>
  <c r="Q925" i="4"/>
  <c r="P925" i="4"/>
  <c r="O925" i="4"/>
  <c r="N925" i="4"/>
  <c r="M925" i="4"/>
  <c r="U924" i="4"/>
  <c r="T924" i="4"/>
  <c r="S924" i="4"/>
  <c r="R924" i="4"/>
  <c r="Q924" i="4"/>
  <c r="P924" i="4"/>
  <c r="O924" i="4"/>
  <c r="N924" i="4"/>
  <c r="M924" i="4"/>
  <c r="U923" i="4"/>
  <c r="T923" i="4"/>
  <c r="S923" i="4"/>
  <c r="R923" i="4"/>
  <c r="Q923" i="4"/>
  <c r="P923" i="4"/>
  <c r="O923" i="4"/>
  <c r="N923" i="4"/>
  <c r="M923" i="4"/>
  <c r="U922" i="4"/>
  <c r="T922" i="4"/>
  <c r="S922" i="4"/>
  <c r="R922" i="4"/>
  <c r="Q922" i="4"/>
  <c r="P922" i="4"/>
  <c r="O922" i="4"/>
  <c r="N922" i="4"/>
  <c r="M922" i="4"/>
  <c r="U921" i="4"/>
  <c r="T921" i="4"/>
  <c r="S921" i="4"/>
  <c r="R921" i="4"/>
  <c r="Q921" i="4"/>
  <c r="P921" i="4"/>
  <c r="O921" i="4"/>
  <c r="N921" i="4"/>
  <c r="M921" i="4"/>
  <c r="U920" i="4"/>
  <c r="T920" i="4"/>
  <c r="S920" i="4"/>
  <c r="R920" i="4"/>
  <c r="Q920" i="4"/>
  <c r="P920" i="4"/>
  <c r="O920" i="4"/>
  <c r="N920" i="4"/>
  <c r="M920" i="4"/>
  <c r="U919" i="4"/>
  <c r="T919" i="4"/>
  <c r="S919" i="4"/>
  <c r="R919" i="4"/>
  <c r="Q919" i="4"/>
  <c r="P919" i="4"/>
  <c r="O919" i="4"/>
  <c r="N919" i="4"/>
  <c r="M919" i="4"/>
  <c r="U918" i="4"/>
  <c r="T918" i="4"/>
  <c r="S918" i="4"/>
  <c r="R918" i="4"/>
  <c r="Q918" i="4"/>
  <c r="P918" i="4"/>
  <c r="O918" i="4"/>
  <c r="N918" i="4"/>
  <c r="M918" i="4"/>
  <c r="U917" i="4"/>
  <c r="T917" i="4"/>
  <c r="S917" i="4"/>
  <c r="R917" i="4"/>
  <c r="Q917" i="4"/>
  <c r="P917" i="4"/>
  <c r="O917" i="4"/>
  <c r="N917" i="4"/>
  <c r="M917" i="4"/>
  <c r="U916" i="4"/>
  <c r="T916" i="4"/>
  <c r="S916" i="4"/>
  <c r="R916" i="4"/>
  <c r="Q916" i="4"/>
  <c r="P916" i="4"/>
  <c r="O916" i="4"/>
  <c r="N916" i="4"/>
  <c r="M916" i="4"/>
  <c r="U915" i="4"/>
  <c r="T915" i="4"/>
  <c r="S915" i="4"/>
  <c r="R915" i="4"/>
  <c r="Q915" i="4"/>
  <c r="P915" i="4"/>
  <c r="O915" i="4"/>
  <c r="N915" i="4"/>
  <c r="M915" i="4"/>
  <c r="U914" i="4"/>
  <c r="T914" i="4"/>
  <c r="S914" i="4"/>
  <c r="R914" i="4"/>
  <c r="Q914" i="4"/>
  <c r="P914" i="4"/>
  <c r="O914" i="4"/>
  <c r="N914" i="4"/>
  <c r="M914" i="4"/>
  <c r="U913" i="4"/>
  <c r="T913" i="4"/>
  <c r="S913" i="4"/>
  <c r="R913" i="4"/>
  <c r="Q913" i="4"/>
  <c r="P913" i="4"/>
  <c r="O913" i="4"/>
  <c r="N913" i="4"/>
  <c r="M913" i="4"/>
  <c r="U912" i="4"/>
  <c r="T912" i="4"/>
  <c r="S912" i="4"/>
  <c r="R912" i="4"/>
  <c r="Q912" i="4"/>
  <c r="P912" i="4"/>
  <c r="O912" i="4"/>
  <c r="N912" i="4"/>
  <c r="M912" i="4"/>
  <c r="U911" i="4"/>
  <c r="T911" i="4"/>
  <c r="S911" i="4"/>
  <c r="R911" i="4"/>
  <c r="Q911" i="4"/>
  <c r="P911" i="4"/>
  <c r="O911" i="4"/>
  <c r="N911" i="4"/>
  <c r="M911" i="4"/>
  <c r="U910" i="4"/>
  <c r="T910" i="4"/>
  <c r="S910" i="4"/>
  <c r="R910" i="4"/>
  <c r="Q910" i="4"/>
  <c r="P910" i="4"/>
  <c r="O910" i="4"/>
  <c r="N910" i="4"/>
  <c r="M910" i="4"/>
  <c r="U909" i="4"/>
  <c r="T909" i="4"/>
  <c r="S909" i="4"/>
  <c r="R909" i="4"/>
  <c r="Q909" i="4"/>
  <c r="P909" i="4"/>
  <c r="O909" i="4"/>
  <c r="N909" i="4"/>
  <c r="M909" i="4"/>
  <c r="U908" i="4"/>
  <c r="T908" i="4"/>
  <c r="S908" i="4"/>
  <c r="R908" i="4"/>
  <c r="Q908" i="4"/>
  <c r="P908" i="4"/>
  <c r="O908" i="4"/>
  <c r="N908" i="4"/>
  <c r="M908" i="4"/>
  <c r="U907" i="4"/>
  <c r="T907" i="4"/>
  <c r="S907" i="4"/>
  <c r="R907" i="4"/>
  <c r="Q907" i="4"/>
  <c r="P907" i="4"/>
  <c r="O907" i="4"/>
  <c r="N907" i="4"/>
  <c r="M907" i="4"/>
  <c r="U906" i="4"/>
  <c r="T906" i="4"/>
  <c r="S906" i="4"/>
  <c r="R906" i="4"/>
  <c r="Q906" i="4"/>
  <c r="P906" i="4"/>
  <c r="O906" i="4"/>
  <c r="N906" i="4"/>
  <c r="M906" i="4"/>
  <c r="U905" i="4"/>
  <c r="T905" i="4"/>
  <c r="S905" i="4"/>
  <c r="R905" i="4"/>
  <c r="Q905" i="4"/>
  <c r="P905" i="4"/>
  <c r="O905" i="4"/>
  <c r="N905" i="4"/>
  <c r="M905" i="4"/>
  <c r="U904" i="4"/>
  <c r="T904" i="4"/>
  <c r="S904" i="4"/>
  <c r="R904" i="4"/>
  <c r="Q904" i="4"/>
  <c r="P904" i="4"/>
  <c r="O904" i="4"/>
  <c r="N904" i="4"/>
  <c r="M904" i="4"/>
  <c r="U903" i="4"/>
  <c r="T903" i="4"/>
  <c r="S903" i="4"/>
  <c r="R903" i="4"/>
  <c r="Q903" i="4"/>
  <c r="P903" i="4"/>
  <c r="O903" i="4"/>
  <c r="N903" i="4"/>
  <c r="M903" i="4"/>
  <c r="U902" i="4"/>
  <c r="T902" i="4"/>
  <c r="S902" i="4"/>
  <c r="R902" i="4"/>
  <c r="Q902" i="4"/>
  <c r="P902" i="4"/>
  <c r="O902" i="4"/>
  <c r="N902" i="4"/>
  <c r="M902" i="4"/>
  <c r="U901" i="4"/>
  <c r="T901" i="4"/>
  <c r="S901" i="4"/>
  <c r="R901" i="4"/>
  <c r="Q901" i="4"/>
  <c r="P901" i="4"/>
  <c r="O901" i="4"/>
  <c r="N901" i="4"/>
  <c r="M901" i="4"/>
  <c r="U900" i="4"/>
  <c r="T900" i="4"/>
  <c r="S900" i="4"/>
  <c r="R900" i="4"/>
  <c r="Q900" i="4"/>
  <c r="P900" i="4"/>
  <c r="O900" i="4"/>
  <c r="N900" i="4"/>
  <c r="M900" i="4"/>
  <c r="U899" i="4"/>
  <c r="T899" i="4"/>
  <c r="S899" i="4"/>
  <c r="R899" i="4"/>
  <c r="Q899" i="4"/>
  <c r="P899" i="4"/>
  <c r="O899" i="4"/>
  <c r="N899" i="4"/>
  <c r="M899" i="4"/>
  <c r="U898" i="4"/>
  <c r="T898" i="4"/>
  <c r="S898" i="4"/>
  <c r="R898" i="4"/>
  <c r="Q898" i="4"/>
  <c r="P898" i="4"/>
  <c r="O898" i="4"/>
  <c r="N898" i="4"/>
  <c r="M898" i="4"/>
  <c r="U897" i="4"/>
  <c r="T897" i="4"/>
  <c r="S897" i="4"/>
  <c r="R897" i="4"/>
  <c r="Q897" i="4"/>
  <c r="P897" i="4"/>
  <c r="O897" i="4"/>
  <c r="N897" i="4"/>
  <c r="M897" i="4"/>
  <c r="U896" i="4"/>
  <c r="T896" i="4"/>
  <c r="S896" i="4"/>
  <c r="R896" i="4"/>
  <c r="Q896" i="4"/>
  <c r="P896" i="4"/>
  <c r="O896" i="4"/>
  <c r="N896" i="4"/>
  <c r="M896" i="4"/>
  <c r="U895" i="4"/>
  <c r="T895" i="4"/>
  <c r="S895" i="4"/>
  <c r="R895" i="4"/>
  <c r="Q895" i="4"/>
  <c r="P895" i="4"/>
  <c r="O895" i="4"/>
  <c r="N895" i="4"/>
  <c r="M895" i="4"/>
  <c r="U894" i="4"/>
  <c r="T894" i="4"/>
  <c r="S894" i="4"/>
  <c r="R894" i="4"/>
  <c r="Q894" i="4"/>
  <c r="P894" i="4"/>
  <c r="O894" i="4"/>
  <c r="N894" i="4"/>
  <c r="M894" i="4"/>
  <c r="U893" i="4"/>
  <c r="T893" i="4"/>
  <c r="S893" i="4"/>
  <c r="R893" i="4"/>
  <c r="Q893" i="4"/>
  <c r="P893" i="4"/>
  <c r="O893" i="4"/>
  <c r="N893" i="4"/>
  <c r="M893" i="4"/>
  <c r="U892" i="4"/>
  <c r="T892" i="4"/>
  <c r="S892" i="4"/>
  <c r="R892" i="4"/>
  <c r="Q892" i="4"/>
  <c r="P892" i="4"/>
  <c r="O892" i="4"/>
  <c r="N892" i="4"/>
  <c r="M892" i="4"/>
  <c r="U891" i="4"/>
  <c r="T891" i="4"/>
  <c r="S891" i="4"/>
  <c r="R891" i="4"/>
  <c r="Q891" i="4"/>
  <c r="P891" i="4"/>
  <c r="O891" i="4"/>
  <c r="N891" i="4"/>
  <c r="M891" i="4"/>
  <c r="U890" i="4"/>
  <c r="T890" i="4"/>
  <c r="S890" i="4"/>
  <c r="R890" i="4"/>
  <c r="Q890" i="4"/>
  <c r="P890" i="4"/>
  <c r="O890" i="4"/>
  <c r="N890" i="4"/>
  <c r="M890" i="4"/>
  <c r="U889" i="4"/>
  <c r="T889" i="4"/>
  <c r="S889" i="4"/>
  <c r="R889" i="4"/>
  <c r="Q889" i="4"/>
  <c r="P889" i="4"/>
  <c r="O889" i="4"/>
  <c r="N889" i="4"/>
  <c r="M889" i="4"/>
  <c r="U888" i="4"/>
  <c r="T888" i="4"/>
  <c r="S888" i="4"/>
  <c r="R888" i="4"/>
  <c r="Q888" i="4"/>
  <c r="P888" i="4"/>
  <c r="O888" i="4"/>
  <c r="N888" i="4"/>
  <c r="M888" i="4"/>
  <c r="U887" i="4"/>
  <c r="T887" i="4"/>
  <c r="S887" i="4"/>
  <c r="R887" i="4"/>
  <c r="Q887" i="4"/>
  <c r="P887" i="4"/>
  <c r="O887" i="4"/>
  <c r="N887" i="4"/>
  <c r="M887" i="4"/>
  <c r="U886" i="4"/>
  <c r="T886" i="4"/>
  <c r="S886" i="4"/>
  <c r="R886" i="4"/>
  <c r="Q886" i="4"/>
  <c r="P886" i="4"/>
  <c r="O886" i="4"/>
  <c r="N886" i="4"/>
  <c r="M886" i="4"/>
  <c r="U885" i="4"/>
  <c r="T885" i="4"/>
  <c r="S885" i="4"/>
  <c r="R885" i="4"/>
  <c r="Q885" i="4"/>
  <c r="P885" i="4"/>
  <c r="O885" i="4"/>
  <c r="N885" i="4"/>
  <c r="M885" i="4"/>
  <c r="U884" i="4"/>
  <c r="T884" i="4"/>
  <c r="S884" i="4"/>
  <c r="R884" i="4"/>
  <c r="Q884" i="4"/>
  <c r="P884" i="4"/>
  <c r="O884" i="4"/>
  <c r="N884" i="4"/>
  <c r="M884" i="4"/>
  <c r="U883" i="4"/>
  <c r="T883" i="4"/>
  <c r="S883" i="4"/>
  <c r="R883" i="4"/>
  <c r="Q883" i="4"/>
  <c r="P883" i="4"/>
  <c r="O883" i="4"/>
  <c r="N883" i="4"/>
  <c r="M883" i="4"/>
  <c r="U882" i="4"/>
  <c r="T882" i="4"/>
  <c r="S882" i="4"/>
  <c r="R882" i="4"/>
  <c r="Q882" i="4"/>
  <c r="P882" i="4"/>
  <c r="O882" i="4"/>
  <c r="N882" i="4"/>
  <c r="M882" i="4"/>
  <c r="U881" i="4"/>
  <c r="T881" i="4"/>
  <c r="S881" i="4"/>
  <c r="R881" i="4"/>
  <c r="Q881" i="4"/>
  <c r="P881" i="4"/>
  <c r="O881" i="4"/>
  <c r="N881" i="4"/>
  <c r="M881" i="4"/>
  <c r="U880" i="4"/>
  <c r="T880" i="4"/>
  <c r="S880" i="4"/>
  <c r="R880" i="4"/>
  <c r="Q880" i="4"/>
  <c r="P880" i="4"/>
  <c r="O880" i="4"/>
  <c r="N880" i="4"/>
  <c r="M880" i="4"/>
  <c r="U879" i="4"/>
  <c r="T879" i="4"/>
  <c r="S879" i="4"/>
  <c r="R879" i="4"/>
  <c r="Q879" i="4"/>
  <c r="P879" i="4"/>
  <c r="O879" i="4"/>
  <c r="N879" i="4"/>
  <c r="M879" i="4"/>
  <c r="U878" i="4"/>
  <c r="T878" i="4"/>
  <c r="S878" i="4"/>
  <c r="R878" i="4"/>
  <c r="Q878" i="4"/>
  <c r="P878" i="4"/>
  <c r="O878" i="4"/>
  <c r="N878" i="4"/>
  <c r="M878" i="4"/>
  <c r="U877" i="4"/>
  <c r="T877" i="4"/>
  <c r="S877" i="4"/>
  <c r="R877" i="4"/>
  <c r="Q877" i="4"/>
  <c r="P877" i="4"/>
  <c r="O877" i="4"/>
  <c r="N877" i="4"/>
  <c r="M877" i="4"/>
  <c r="U876" i="4"/>
  <c r="T876" i="4"/>
  <c r="S876" i="4"/>
  <c r="R876" i="4"/>
  <c r="Q876" i="4"/>
  <c r="P876" i="4"/>
  <c r="O876" i="4"/>
  <c r="N876" i="4"/>
  <c r="M876" i="4"/>
  <c r="U875" i="4"/>
  <c r="T875" i="4"/>
  <c r="S875" i="4"/>
  <c r="R875" i="4"/>
  <c r="Q875" i="4"/>
  <c r="P875" i="4"/>
  <c r="O875" i="4"/>
  <c r="N875" i="4"/>
  <c r="M875" i="4"/>
  <c r="U874" i="4"/>
  <c r="T874" i="4"/>
  <c r="S874" i="4"/>
  <c r="R874" i="4"/>
  <c r="Q874" i="4"/>
  <c r="P874" i="4"/>
  <c r="O874" i="4"/>
  <c r="N874" i="4"/>
  <c r="M874" i="4"/>
  <c r="U873" i="4"/>
  <c r="T873" i="4"/>
  <c r="S873" i="4"/>
  <c r="R873" i="4"/>
  <c r="Q873" i="4"/>
  <c r="P873" i="4"/>
  <c r="O873" i="4"/>
  <c r="N873" i="4"/>
  <c r="M873" i="4"/>
  <c r="U872" i="4"/>
  <c r="T872" i="4"/>
  <c r="S872" i="4"/>
  <c r="R872" i="4"/>
  <c r="Q872" i="4"/>
  <c r="P872" i="4"/>
  <c r="O872" i="4"/>
  <c r="N872" i="4"/>
  <c r="M872" i="4"/>
  <c r="U871" i="4"/>
  <c r="T871" i="4"/>
  <c r="S871" i="4"/>
  <c r="R871" i="4"/>
  <c r="Q871" i="4"/>
  <c r="P871" i="4"/>
  <c r="O871" i="4"/>
  <c r="N871" i="4"/>
  <c r="M871" i="4"/>
  <c r="U870" i="4"/>
  <c r="T870" i="4"/>
  <c r="S870" i="4"/>
  <c r="R870" i="4"/>
  <c r="Q870" i="4"/>
  <c r="P870" i="4"/>
  <c r="O870" i="4"/>
  <c r="N870" i="4"/>
  <c r="M870" i="4"/>
  <c r="U869" i="4"/>
  <c r="T869" i="4"/>
  <c r="S869" i="4"/>
  <c r="R869" i="4"/>
  <c r="Q869" i="4"/>
  <c r="P869" i="4"/>
  <c r="O869" i="4"/>
  <c r="N869" i="4"/>
  <c r="M869" i="4"/>
  <c r="U868" i="4"/>
  <c r="T868" i="4"/>
  <c r="S868" i="4"/>
  <c r="R868" i="4"/>
  <c r="Q868" i="4"/>
  <c r="P868" i="4"/>
  <c r="O868" i="4"/>
  <c r="N868" i="4"/>
  <c r="M868" i="4"/>
  <c r="U867" i="4"/>
  <c r="T867" i="4"/>
  <c r="S867" i="4"/>
  <c r="R867" i="4"/>
  <c r="Q867" i="4"/>
  <c r="P867" i="4"/>
  <c r="O867" i="4"/>
  <c r="N867" i="4"/>
  <c r="M867" i="4"/>
  <c r="U866" i="4"/>
  <c r="T866" i="4"/>
  <c r="S866" i="4"/>
  <c r="R866" i="4"/>
  <c r="Q866" i="4"/>
  <c r="P866" i="4"/>
  <c r="O866" i="4"/>
  <c r="N866" i="4"/>
  <c r="M866" i="4"/>
  <c r="U865" i="4"/>
  <c r="T865" i="4"/>
  <c r="S865" i="4"/>
  <c r="R865" i="4"/>
  <c r="Q865" i="4"/>
  <c r="P865" i="4"/>
  <c r="O865" i="4"/>
  <c r="N865" i="4"/>
  <c r="M865" i="4"/>
  <c r="U864" i="4"/>
  <c r="T864" i="4"/>
  <c r="S864" i="4"/>
  <c r="R864" i="4"/>
  <c r="Q864" i="4"/>
  <c r="P864" i="4"/>
  <c r="O864" i="4"/>
  <c r="N864" i="4"/>
  <c r="M864" i="4"/>
  <c r="U863" i="4"/>
  <c r="T863" i="4"/>
  <c r="S863" i="4"/>
  <c r="R863" i="4"/>
  <c r="Q863" i="4"/>
  <c r="P863" i="4"/>
  <c r="O863" i="4"/>
  <c r="N863" i="4"/>
  <c r="M863" i="4"/>
  <c r="U862" i="4"/>
  <c r="T862" i="4"/>
  <c r="S862" i="4"/>
  <c r="R862" i="4"/>
  <c r="Q862" i="4"/>
  <c r="P862" i="4"/>
  <c r="O862" i="4"/>
  <c r="N862" i="4"/>
  <c r="M862" i="4"/>
  <c r="U861" i="4"/>
  <c r="T861" i="4"/>
  <c r="S861" i="4"/>
  <c r="R861" i="4"/>
  <c r="Q861" i="4"/>
  <c r="P861" i="4"/>
  <c r="O861" i="4"/>
  <c r="N861" i="4"/>
  <c r="M861" i="4"/>
  <c r="U860" i="4"/>
  <c r="T860" i="4"/>
  <c r="S860" i="4"/>
  <c r="R860" i="4"/>
  <c r="Q860" i="4"/>
  <c r="P860" i="4"/>
  <c r="O860" i="4"/>
  <c r="N860" i="4"/>
  <c r="M860" i="4"/>
  <c r="U859" i="4"/>
  <c r="T859" i="4"/>
  <c r="S859" i="4"/>
  <c r="R859" i="4"/>
  <c r="Q859" i="4"/>
  <c r="P859" i="4"/>
  <c r="O859" i="4"/>
  <c r="N859" i="4"/>
  <c r="M859" i="4"/>
  <c r="U858" i="4"/>
  <c r="T858" i="4"/>
  <c r="S858" i="4"/>
  <c r="R858" i="4"/>
  <c r="Q858" i="4"/>
  <c r="P858" i="4"/>
  <c r="O858" i="4"/>
  <c r="N858" i="4"/>
  <c r="M858" i="4"/>
  <c r="U857" i="4"/>
  <c r="T857" i="4"/>
  <c r="S857" i="4"/>
  <c r="R857" i="4"/>
  <c r="Q857" i="4"/>
  <c r="P857" i="4"/>
  <c r="O857" i="4"/>
  <c r="N857" i="4"/>
  <c r="M857" i="4"/>
  <c r="U856" i="4"/>
  <c r="T856" i="4"/>
  <c r="S856" i="4"/>
  <c r="R856" i="4"/>
  <c r="Q856" i="4"/>
  <c r="P856" i="4"/>
  <c r="O856" i="4"/>
  <c r="N856" i="4"/>
  <c r="M856" i="4"/>
  <c r="U855" i="4"/>
  <c r="T855" i="4"/>
  <c r="S855" i="4"/>
  <c r="R855" i="4"/>
  <c r="Q855" i="4"/>
  <c r="P855" i="4"/>
  <c r="O855" i="4"/>
  <c r="N855" i="4"/>
  <c r="M855" i="4"/>
  <c r="U854" i="4"/>
  <c r="T854" i="4"/>
  <c r="S854" i="4"/>
  <c r="R854" i="4"/>
  <c r="Q854" i="4"/>
  <c r="P854" i="4"/>
  <c r="O854" i="4"/>
  <c r="N854" i="4"/>
  <c r="M854" i="4"/>
  <c r="U853" i="4"/>
  <c r="T853" i="4"/>
  <c r="S853" i="4"/>
  <c r="R853" i="4"/>
  <c r="Q853" i="4"/>
  <c r="P853" i="4"/>
  <c r="O853" i="4"/>
  <c r="N853" i="4"/>
  <c r="M853" i="4"/>
  <c r="U852" i="4"/>
  <c r="T852" i="4"/>
  <c r="S852" i="4"/>
  <c r="R852" i="4"/>
  <c r="Q852" i="4"/>
  <c r="P852" i="4"/>
  <c r="O852" i="4"/>
  <c r="N852" i="4"/>
  <c r="M852" i="4"/>
  <c r="U851" i="4"/>
  <c r="T851" i="4"/>
  <c r="S851" i="4"/>
  <c r="R851" i="4"/>
  <c r="Q851" i="4"/>
  <c r="P851" i="4"/>
  <c r="O851" i="4"/>
  <c r="N851" i="4"/>
  <c r="M851" i="4"/>
  <c r="U850" i="4"/>
  <c r="T850" i="4"/>
  <c r="S850" i="4"/>
  <c r="R850" i="4"/>
  <c r="Q850" i="4"/>
  <c r="P850" i="4"/>
  <c r="O850" i="4"/>
  <c r="N850" i="4"/>
  <c r="M850" i="4"/>
  <c r="U849" i="4"/>
  <c r="T849" i="4"/>
  <c r="S849" i="4"/>
  <c r="R849" i="4"/>
  <c r="Q849" i="4"/>
  <c r="P849" i="4"/>
  <c r="O849" i="4"/>
  <c r="N849" i="4"/>
  <c r="M849" i="4"/>
  <c r="U848" i="4"/>
  <c r="T848" i="4"/>
  <c r="S848" i="4"/>
  <c r="R848" i="4"/>
  <c r="Q848" i="4"/>
  <c r="P848" i="4"/>
  <c r="O848" i="4"/>
  <c r="N848" i="4"/>
  <c r="M848" i="4"/>
  <c r="U847" i="4"/>
  <c r="T847" i="4"/>
  <c r="S847" i="4"/>
  <c r="R847" i="4"/>
  <c r="Q847" i="4"/>
  <c r="P847" i="4"/>
  <c r="O847" i="4"/>
  <c r="N847" i="4"/>
  <c r="M847" i="4"/>
  <c r="U846" i="4"/>
  <c r="T846" i="4"/>
  <c r="S846" i="4"/>
  <c r="R846" i="4"/>
  <c r="Q846" i="4"/>
  <c r="P846" i="4"/>
  <c r="O846" i="4"/>
  <c r="N846" i="4"/>
  <c r="M846" i="4"/>
  <c r="U845" i="4"/>
  <c r="T845" i="4"/>
  <c r="S845" i="4"/>
  <c r="R845" i="4"/>
  <c r="Q845" i="4"/>
  <c r="P845" i="4"/>
  <c r="O845" i="4"/>
  <c r="N845" i="4"/>
  <c r="M845" i="4"/>
  <c r="U844" i="4"/>
  <c r="T844" i="4"/>
  <c r="S844" i="4"/>
  <c r="R844" i="4"/>
  <c r="Q844" i="4"/>
  <c r="P844" i="4"/>
  <c r="O844" i="4"/>
  <c r="N844" i="4"/>
  <c r="M844" i="4"/>
  <c r="U843" i="4"/>
  <c r="T843" i="4"/>
  <c r="S843" i="4"/>
  <c r="R843" i="4"/>
  <c r="Q843" i="4"/>
  <c r="P843" i="4"/>
  <c r="O843" i="4"/>
  <c r="N843" i="4"/>
  <c r="M843" i="4"/>
  <c r="U842" i="4"/>
  <c r="T842" i="4"/>
  <c r="S842" i="4"/>
  <c r="R842" i="4"/>
  <c r="Q842" i="4"/>
  <c r="P842" i="4"/>
  <c r="O842" i="4"/>
  <c r="N842" i="4"/>
  <c r="M842" i="4"/>
  <c r="U841" i="4"/>
  <c r="T841" i="4"/>
  <c r="S841" i="4"/>
  <c r="R841" i="4"/>
  <c r="Q841" i="4"/>
  <c r="P841" i="4"/>
  <c r="O841" i="4"/>
  <c r="N841" i="4"/>
  <c r="M841" i="4"/>
  <c r="U840" i="4"/>
  <c r="T840" i="4"/>
  <c r="S840" i="4"/>
  <c r="R840" i="4"/>
  <c r="Q840" i="4"/>
  <c r="P840" i="4"/>
  <c r="O840" i="4"/>
  <c r="N840" i="4"/>
  <c r="M840" i="4"/>
  <c r="U839" i="4"/>
  <c r="T839" i="4"/>
  <c r="S839" i="4"/>
  <c r="R839" i="4"/>
  <c r="Q839" i="4"/>
  <c r="P839" i="4"/>
  <c r="O839" i="4"/>
  <c r="N839" i="4"/>
  <c r="M839" i="4"/>
  <c r="U838" i="4"/>
  <c r="T838" i="4"/>
  <c r="S838" i="4"/>
  <c r="R838" i="4"/>
  <c r="Q838" i="4"/>
  <c r="P838" i="4"/>
  <c r="O838" i="4"/>
  <c r="N838" i="4"/>
  <c r="M838" i="4"/>
  <c r="U837" i="4"/>
  <c r="T837" i="4"/>
  <c r="S837" i="4"/>
  <c r="R837" i="4"/>
  <c r="Q837" i="4"/>
  <c r="P837" i="4"/>
  <c r="O837" i="4"/>
  <c r="N837" i="4"/>
  <c r="M837" i="4"/>
  <c r="U836" i="4"/>
  <c r="T836" i="4"/>
  <c r="S836" i="4"/>
  <c r="R836" i="4"/>
  <c r="Q836" i="4"/>
  <c r="P836" i="4"/>
  <c r="O836" i="4"/>
  <c r="N836" i="4"/>
  <c r="M836" i="4"/>
  <c r="U835" i="4"/>
  <c r="T835" i="4"/>
  <c r="S835" i="4"/>
  <c r="R835" i="4"/>
  <c r="Q835" i="4"/>
  <c r="P835" i="4"/>
  <c r="O835" i="4"/>
  <c r="N835" i="4"/>
  <c r="M835" i="4"/>
  <c r="U834" i="4"/>
  <c r="T834" i="4"/>
  <c r="S834" i="4"/>
  <c r="R834" i="4"/>
  <c r="Q834" i="4"/>
  <c r="P834" i="4"/>
  <c r="O834" i="4"/>
  <c r="N834" i="4"/>
  <c r="M834" i="4"/>
  <c r="U833" i="4"/>
  <c r="T833" i="4"/>
  <c r="S833" i="4"/>
  <c r="R833" i="4"/>
  <c r="Q833" i="4"/>
  <c r="P833" i="4"/>
  <c r="O833" i="4"/>
  <c r="N833" i="4"/>
  <c r="M833" i="4"/>
  <c r="U832" i="4"/>
  <c r="T832" i="4"/>
  <c r="S832" i="4"/>
  <c r="R832" i="4"/>
  <c r="Q832" i="4"/>
  <c r="P832" i="4"/>
  <c r="O832" i="4"/>
  <c r="N832" i="4"/>
  <c r="M832" i="4"/>
  <c r="U831" i="4"/>
  <c r="T831" i="4"/>
  <c r="S831" i="4"/>
  <c r="R831" i="4"/>
  <c r="Q831" i="4"/>
  <c r="P831" i="4"/>
  <c r="O831" i="4"/>
  <c r="N831" i="4"/>
  <c r="M831" i="4"/>
  <c r="U830" i="4"/>
  <c r="T830" i="4"/>
  <c r="S830" i="4"/>
  <c r="R830" i="4"/>
  <c r="Q830" i="4"/>
  <c r="P830" i="4"/>
  <c r="O830" i="4"/>
  <c r="N830" i="4"/>
  <c r="M830" i="4"/>
  <c r="U829" i="4"/>
  <c r="T829" i="4"/>
  <c r="S829" i="4"/>
  <c r="R829" i="4"/>
  <c r="Q829" i="4"/>
  <c r="P829" i="4"/>
  <c r="O829" i="4"/>
  <c r="N829" i="4"/>
  <c r="M829" i="4"/>
  <c r="U828" i="4"/>
  <c r="T828" i="4"/>
  <c r="S828" i="4"/>
  <c r="R828" i="4"/>
  <c r="Q828" i="4"/>
  <c r="P828" i="4"/>
  <c r="O828" i="4"/>
  <c r="N828" i="4"/>
  <c r="M828" i="4"/>
  <c r="U827" i="4"/>
  <c r="T827" i="4"/>
  <c r="S827" i="4"/>
  <c r="R827" i="4"/>
  <c r="Q827" i="4"/>
  <c r="P827" i="4"/>
  <c r="O827" i="4"/>
  <c r="N827" i="4"/>
  <c r="M827" i="4"/>
  <c r="U826" i="4"/>
  <c r="T826" i="4"/>
  <c r="S826" i="4"/>
  <c r="R826" i="4"/>
  <c r="Q826" i="4"/>
  <c r="P826" i="4"/>
  <c r="O826" i="4"/>
  <c r="N826" i="4"/>
  <c r="M826" i="4"/>
  <c r="U825" i="4"/>
  <c r="T825" i="4"/>
  <c r="S825" i="4"/>
  <c r="R825" i="4"/>
  <c r="Q825" i="4"/>
  <c r="P825" i="4"/>
  <c r="O825" i="4"/>
  <c r="N825" i="4"/>
  <c r="M825" i="4"/>
  <c r="U824" i="4"/>
  <c r="T824" i="4"/>
  <c r="S824" i="4"/>
  <c r="R824" i="4"/>
  <c r="Q824" i="4"/>
  <c r="P824" i="4"/>
  <c r="O824" i="4"/>
  <c r="N824" i="4"/>
  <c r="M824" i="4"/>
  <c r="U823" i="4"/>
  <c r="T823" i="4"/>
  <c r="S823" i="4"/>
  <c r="R823" i="4"/>
  <c r="Q823" i="4"/>
  <c r="P823" i="4"/>
  <c r="O823" i="4"/>
  <c r="N823" i="4"/>
  <c r="M823" i="4"/>
  <c r="U822" i="4"/>
  <c r="T822" i="4"/>
  <c r="S822" i="4"/>
  <c r="R822" i="4"/>
  <c r="Q822" i="4"/>
  <c r="P822" i="4"/>
  <c r="O822" i="4"/>
  <c r="N822" i="4"/>
  <c r="M822" i="4"/>
  <c r="U821" i="4"/>
  <c r="T821" i="4"/>
  <c r="S821" i="4"/>
  <c r="R821" i="4"/>
  <c r="Q821" i="4"/>
  <c r="P821" i="4"/>
  <c r="O821" i="4"/>
  <c r="N821" i="4"/>
  <c r="M821" i="4"/>
  <c r="U820" i="4"/>
  <c r="T820" i="4"/>
  <c r="S820" i="4"/>
  <c r="R820" i="4"/>
  <c r="Q820" i="4"/>
  <c r="P820" i="4"/>
  <c r="O820" i="4"/>
  <c r="N820" i="4"/>
  <c r="M820" i="4"/>
  <c r="U819" i="4"/>
  <c r="T819" i="4"/>
  <c r="S819" i="4"/>
  <c r="R819" i="4"/>
  <c r="Q819" i="4"/>
  <c r="P819" i="4"/>
  <c r="O819" i="4"/>
  <c r="N819" i="4"/>
  <c r="M819" i="4"/>
  <c r="U818" i="4"/>
  <c r="T818" i="4"/>
  <c r="S818" i="4"/>
  <c r="R818" i="4"/>
  <c r="Q818" i="4"/>
  <c r="P818" i="4"/>
  <c r="O818" i="4"/>
  <c r="N818" i="4"/>
  <c r="M818" i="4"/>
  <c r="U817" i="4"/>
  <c r="T817" i="4"/>
  <c r="S817" i="4"/>
  <c r="R817" i="4"/>
  <c r="Q817" i="4"/>
  <c r="P817" i="4"/>
  <c r="O817" i="4"/>
  <c r="N817" i="4"/>
  <c r="M817" i="4"/>
  <c r="U816" i="4"/>
  <c r="T816" i="4"/>
  <c r="S816" i="4"/>
  <c r="R816" i="4"/>
  <c r="Q816" i="4"/>
  <c r="P816" i="4"/>
  <c r="O816" i="4"/>
  <c r="N816" i="4"/>
  <c r="M816" i="4"/>
  <c r="U815" i="4"/>
  <c r="T815" i="4"/>
  <c r="S815" i="4"/>
  <c r="R815" i="4"/>
  <c r="Q815" i="4"/>
  <c r="P815" i="4"/>
  <c r="O815" i="4"/>
  <c r="N815" i="4"/>
  <c r="M815" i="4"/>
  <c r="U814" i="4"/>
  <c r="T814" i="4"/>
  <c r="S814" i="4"/>
  <c r="R814" i="4"/>
  <c r="Q814" i="4"/>
  <c r="P814" i="4"/>
  <c r="O814" i="4"/>
  <c r="N814" i="4"/>
  <c r="M814" i="4"/>
  <c r="U813" i="4"/>
  <c r="T813" i="4"/>
  <c r="S813" i="4"/>
  <c r="R813" i="4"/>
  <c r="Q813" i="4"/>
  <c r="P813" i="4"/>
  <c r="O813" i="4"/>
  <c r="N813" i="4"/>
  <c r="M813" i="4"/>
  <c r="U812" i="4"/>
  <c r="T812" i="4"/>
  <c r="S812" i="4"/>
  <c r="R812" i="4"/>
  <c r="Q812" i="4"/>
  <c r="P812" i="4"/>
  <c r="O812" i="4"/>
  <c r="N812" i="4"/>
  <c r="M812" i="4"/>
  <c r="U811" i="4"/>
  <c r="T811" i="4"/>
  <c r="S811" i="4"/>
  <c r="R811" i="4"/>
  <c r="Q811" i="4"/>
  <c r="P811" i="4"/>
  <c r="O811" i="4"/>
  <c r="N811" i="4"/>
  <c r="M811" i="4"/>
  <c r="U810" i="4"/>
  <c r="T810" i="4"/>
  <c r="S810" i="4"/>
  <c r="R810" i="4"/>
  <c r="Q810" i="4"/>
  <c r="P810" i="4"/>
  <c r="O810" i="4"/>
  <c r="N810" i="4"/>
  <c r="M810" i="4"/>
  <c r="U809" i="4"/>
  <c r="T809" i="4"/>
  <c r="S809" i="4"/>
  <c r="R809" i="4"/>
  <c r="Q809" i="4"/>
  <c r="P809" i="4"/>
  <c r="O809" i="4"/>
  <c r="N809" i="4"/>
  <c r="M809" i="4"/>
  <c r="U808" i="4"/>
  <c r="T808" i="4"/>
  <c r="S808" i="4"/>
  <c r="R808" i="4"/>
  <c r="Q808" i="4"/>
  <c r="P808" i="4"/>
  <c r="O808" i="4"/>
  <c r="N808" i="4"/>
  <c r="M808" i="4"/>
  <c r="U807" i="4"/>
  <c r="T807" i="4"/>
  <c r="S807" i="4"/>
  <c r="R807" i="4"/>
  <c r="Q807" i="4"/>
  <c r="P807" i="4"/>
  <c r="O807" i="4"/>
  <c r="N807" i="4"/>
  <c r="M807" i="4"/>
  <c r="U806" i="4"/>
  <c r="T806" i="4"/>
  <c r="S806" i="4"/>
  <c r="R806" i="4"/>
  <c r="Q806" i="4"/>
  <c r="P806" i="4"/>
  <c r="O806" i="4"/>
  <c r="N806" i="4"/>
  <c r="M806" i="4"/>
  <c r="U805" i="4"/>
  <c r="T805" i="4"/>
  <c r="S805" i="4"/>
  <c r="R805" i="4"/>
  <c r="Q805" i="4"/>
  <c r="P805" i="4"/>
  <c r="O805" i="4"/>
  <c r="N805" i="4"/>
  <c r="M805" i="4"/>
  <c r="U804" i="4"/>
  <c r="T804" i="4"/>
  <c r="S804" i="4"/>
  <c r="R804" i="4"/>
  <c r="Q804" i="4"/>
  <c r="P804" i="4"/>
  <c r="O804" i="4"/>
  <c r="N804" i="4"/>
  <c r="M804" i="4"/>
  <c r="U803" i="4"/>
  <c r="T803" i="4"/>
  <c r="S803" i="4"/>
  <c r="R803" i="4"/>
  <c r="Q803" i="4"/>
  <c r="P803" i="4"/>
  <c r="O803" i="4"/>
  <c r="N803" i="4"/>
  <c r="M803" i="4"/>
  <c r="U802" i="4"/>
  <c r="T802" i="4"/>
  <c r="S802" i="4"/>
  <c r="R802" i="4"/>
  <c r="Q802" i="4"/>
  <c r="P802" i="4"/>
  <c r="O802" i="4"/>
  <c r="N802" i="4"/>
  <c r="M802" i="4"/>
  <c r="U801" i="4"/>
  <c r="T801" i="4"/>
  <c r="S801" i="4"/>
  <c r="R801" i="4"/>
  <c r="Q801" i="4"/>
  <c r="P801" i="4"/>
  <c r="O801" i="4"/>
  <c r="N801" i="4"/>
  <c r="M801" i="4"/>
  <c r="U800" i="4"/>
  <c r="T800" i="4"/>
  <c r="S800" i="4"/>
  <c r="R800" i="4"/>
  <c r="Q800" i="4"/>
  <c r="P800" i="4"/>
  <c r="O800" i="4"/>
  <c r="N800" i="4"/>
  <c r="M800" i="4"/>
  <c r="U799" i="4"/>
  <c r="T799" i="4"/>
  <c r="S799" i="4"/>
  <c r="R799" i="4"/>
  <c r="Q799" i="4"/>
  <c r="P799" i="4"/>
  <c r="O799" i="4"/>
  <c r="N799" i="4"/>
  <c r="M799" i="4"/>
  <c r="U798" i="4"/>
  <c r="T798" i="4"/>
  <c r="S798" i="4"/>
  <c r="R798" i="4"/>
  <c r="Q798" i="4"/>
  <c r="P798" i="4"/>
  <c r="O798" i="4"/>
  <c r="N798" i="4"/>
  <c r="M798" i="4"/>
  <c r="U797" i="4"/>
  <c r="T797" i="4"/>
  <c r="S797" i="4"/>
  <c r="R797" i="4"/>
  <c r="Q797" i="4"/>
  <c r="P797" i="4"/>
  <c r="O797" i="4"/>
  <c r="N797" i="4"/>
  <c r="M797" i="4"/>
  <c r="U796" i="4"/>
  <c r="T796" i="4"/>
  <c r="S796" i="4"/>
  <c r="R796" i="4"/>
  <c r="Q796" i="4"/>
  <c r="P796" i="4"/>
  <c r="O796" i="4"/>
  <c r="N796" i="4"/>
  <c r="M796" i="4"/>
  <c r="U795" i="4"/>
  <c r="T795" i="4"/>
  <c r="S795" i="4"/>
  <c r="R795" i="4"/>
  <c r="Q795" i="4"/>
  <c r="P795" i="4"/>
  <c r="O795" i="4"/>
  <c r="N795" i="4"/>
  <c r="M795" i="4"/>
  <c r="U794" i="4"/>
  <c r="T794" i="4"/>
  <c r="S794" i="4"/>
  <c r="R794" i="4"/>
  <c r="Q794" i="4"/>
  <c r="P794" i="4"/>
  <c r="O794" i="4"/>
  <c r="N794" i="4"/>
  <c r="M794" i="4"/>
  <c r="U793" i="4"/>
  <c r="T793" i="4"/>
  <c r="S793" i="4"/>
  <c r="R793" i="4"/>
  <c r="Q793" i="4"/>
  <c r="P793" i="4"/>
  <c r="O793" i="4"/>
  <c r="N793" i="4"/>
  <c r="M793" i="4"/>
  <c r="U792" i="4"/>
  <c r="T792" i="4"/>
  <c r="S792" i="4"/>
  <c r="R792" i="4"/>
  <c r="Q792" i="4"/>
  <c r="P792" i="4"/>
  <c r="O792" i="4"/>
  <c r="N792" i="4"/>
  <c r="M792" i="4"/>
  <c r="U791" i="4"/>
  <c r="T791" i="4"/>
  <c r="S791" i="4"/>
  <c r="R791" i="4"/>
  <c r="Q791" i="4"/>
  <c r="P791" i="4"/>
  <c r="O791" i="4"/>
  <c r="N791" i="4"/>
  <c r="M791" i="4"/>
  <c r="U790" i="4"/>
  <c r="T790" i="4"/>
  <c r="S790" i="4"/>
  <c r="R790" i="4"/>
  <c r="Q790" i="4"/>
  <c r="P790" i="4"/>
  <c r="O790" i="4"/>
  <c r="N790" i="4"/>
  <c r="M790" i="4"/>
  <c r="U789" i="4"/>
  <c r="T789" i="4"/>
  <c r="S789" i="4"/>
  <c r="R789" i="4"/>
  <c r="Q789" i="4"/>
  <c r="P789" i="4"/>
  <c r="O789" i="4"/>
  <c r="N789" i="4"/>
  <c r="M789" i="4"/>
  <c r="U788" i="4"/>
  <c r="T788" i="4"/>
  <c r="S788" i="4"/>
  <c r="R788" i="4"/>
  <c r="Q788" i="4"/>
  <c r="P788" i="4"/>
  <c r="O788" i="4"/>
  <c r="N788" i="4"/>
  <c r="M788" i="4"/>
  <c r="U787" i="4"/>
  <c r="T787" i="4"/>
  <c r="S787" i="4"/>
  <c r="R787" i="4"/>
  <c r="Q787" i="4"/>
  <c r="P787" i="4"/>
  <c r="O787" i="4"/>
  <c r="N787" i="4"/>
  <c r="M787" i="4"/>
  <c r="U786" i="4"/>
  <c r="T786" i="4"/>
  <c r="S786" i="4"/>
  <c r="R786" i="4"/>
  <c r="Q786" i="4"/>
  <c r="P786" i="4"/>
  <c r="O786" i="4"/>
  <c r="N786" i="4"/>
  <c r="M786" i="4"/>
  <c r="U785" i="4"/>
  <c r="T785" i="4"/>
  <c r="S785" i="4"/>
  <c r="R785" i="4"/>
  <c r="Q785" i="4"/>
  <c r="P785" i="4"/>
  <c r="O785" i="4"/>
  <c r="N785" i="4"/>
  <c r="M785" i="4"/>
  <c r="U784" i="4"/>
  <c r="T784" i="4"/>
  <c r="S784" i="4"/>
  <c r="R784" i="4"/>
  <c r="Q784" i="4"/>
  <c r="P784" i="4"/>
  <c r="O784" i="4"/>
  <c r="N784" i="4"/>
  <c r="M784" i="4"/>
  <c r="U783" i="4"/>
  <c r="T783" i="4"/>
  <c r="S783" i="4"/>
  <c r="R783" i="4"/>
  <c r="Q783" i="4"/>
  <c r="P783" i="4"/>
  <c r="O783" i="4"/>
  <c r="N783" i="4"/>
  <c r="M783" i="4"/>
  <c r="U782" i="4"/>
  <c r="T782" i="4"/>
  <c r="S782" i="4"/>
  <c r="R782" i="4"/>
  <c r="Q782" i="4"/>
  <c r="P782" i="4"/>
  <c r="O782" i="4"/>
  <c r="N782" i="4"/>
  <c r="M782" i="4"/>
  <c r="U781" i="4"/>
  <c r="T781" i="4"/>
  <c r="S781" i="4"/>
  <c r="R781" i="4"/>
  <c r="Q781" i="4"/>
  <c r="P781" i="4"/>
  <c r="O781" i="4"/>
  <c r="N781" i="4"/>
  <c r="M781" i="4"/>
  <c r="U780" i="4"/>
  <c r="T780" i="4"/>
  <c r="S780" i="4"/>
  <c r="R780" i="4"/>
  <c r="Q780" i="4"/>
  <c r="P780" i="4"/>
  <c r="O780" i="4"/>
  <c r="N780" i="4"/>
  <c r="M780" i="4"/>
  <c r="U779" i="4"/>
  <c r="T779" i="4"/>
  <c r="S779" i="4"/>
  <c r="R779" i="4"/>
  <c r="Q779" i="4"/>
  <c r="P779" i="4"/>
  <c r="O779" i="4"/>
  <c r="N779" i="4"/>
  <c r="M779" i="4"/>
  <c r="U778" i="4"/>
  <c r="T778" i="4"/>
  <c r="S778" i="4"/>
  <c r="R778" i="4"/>
  <c r="Q778" i="4"/>
  <c r="P778" i="4"/>
  <c r="O778" i="4"/>
  <c r="N778" i="4"/>
  <c r="M778" i="4"/>
  <c r="U777" i="4"/>
  <c r="T777" i="4"/>
  <c r="S777" i="4"/>
  <c r="R777" i="4"/>
  <c r="Q777" i="4"/>
  <c r="P777" i="4"/>
  <c r="O777" i="4"/>
  <c r="N777" i="4"/>
  <c r="M777" i="4"/>
  <c r="U776" i="4"/>
  <c r="T776" i="4"/>
  <c r="S776" i="4"/>
  <c r="R776" i="4"/>
  <c r="Q776" i="4"/>
  <c r="P776" i="4"/>
  <c r="O776" i="4"/>
  <c r="N776" i="4"/>
  <c r="M776" i="4"/>
  <c r="U775" i="4"/>
  <c r="T775" i="4"/>
  <c r="S775" i="4"/>
  <c r="R775" i="4"/>
  <c r="Q775" i="4"/>
  <c r="P775" i="4"/>
  <c r="O775" i="4"/>
  <c r="N775" i="4"/>
  <c r="M775" i="4"/>
  <c r="U774" i="4"/>
  <c r="T774" i="4"/>
  <c r="S774" i="4"/>
  <c r="R774" i="4"/>
  <c r="Q774" i="4"/>
  <c r="P774" i="4"/>
  <c r="O774" i="4"/>
  <c r="N774" i="4"/>
  <c r="M774" i="4"/>
  <c r="U773" i="4"/>
  <c r="T773" i="4"/>
  <c r="S773" i="4"/>
  <c r="R773" i="4"/>
  <c r="Q773" i="4"/>
  <c r="P773" i="4"/>
  <c r="O773" i="4"/>
  <c r="N773" i="4"/>
  <c r="M773" i="4"/>
  <c r="U772" i="4"/>
  <c r="T772" i="4"/>
  <c r="S772" i="4"/>
  <c r="R772" i="4"/>
  <c r="Q772" i="4"/>
  <c r="P772" i="4"/>
  <c r="O772" i="4"/>
  <c r="N772" i="4"/>
  <c r="M772" i="4"/>
  <c r="U771" i="4"/>
  <c r="T771" i="4"/>
  <c r="S771" i="4"/>
  <c r="R771" i="4"/>
  <c r="Q771" i="4"/>
  <c r="P771" i="4"/>
  <c r="O771" i="4"/>
  <c r="N771" i="4"/>
  <c r="M771" i="4"/>
  <c r="U770" i="4"/>
  <c r="T770" i="4"/>
  <c r="S770" i="4"/>
  <c r="R770" i="4"/>
  <c r="Q770" i="4"/>
  <c r="P770" i="4"/>
  <c r="O770" i="4"/>
  <c r="N770" i="4"/>
  <c r="M770" i="4"/>
  <c r="U769" i="4"/>
  <c r="T769" i="4"/>
  <c r="S769" i="4"/>
  <c r="R769" i="4"/>
  <c r="Q769" i="4"/>
  <c r="P769" i="4"/>
  <c r="O769" i="4"/>
  <c r="N769" i="4"/>
  <c r="M769" i="4"/>
  <c r="U768" i="4"/>
  <c r="T768" i="4"/>
  <c r="S768" i="4"/>
  <c r="R768" i="4"/>
  <c r="Q768" i="4"/>
  <c r="P768" i="4"/>
  <c r="O768" i="4"/>
  <c r="N768" i="4"/>
  <c r="M768" i="4"/>
  <c r="U767" i="4"/>
  <c r="T767" i="4"/>
  <c r="S767" i="4"/>
  <c r="R767" i="4"/>
  <c r="Q767" i="4"/>
  <c r="P767" i="4"/>
  <c r="O767" i="4"/>
  <c r="N767" i="4"/>
  <c r="M767" i="4"/>
  <c r="U766" i="4"/>
  <c r="T766" i="4"/>
  <c r="S766" i="4"/>
  <c r="R766" i="4"/>
  <c r="Q766" i="4"/>
  <c r="P766" i="4"/>
  <c r="O766" i="4"/>
  <c r="N766" i="4"/>
  <c r="M766" i="4"/>
  <c r="U765" i="4"/>
  <c r="T765" i="4"/>
  <c r="S765" i="4"/>
  <c r="R765" i="4"/>
  <c r="Q765" i="4"/>
  <c r="P765" i="4"/>
  <c r="O765" i="4"/>
  <c r="N765" i="4"/>
  <c r="M765" i="4"/>
  <c r="U764" i="4"/>
  <c r="T764" i="4"/>
  <c r="S764" i="4"/>
  <c r="R764" i="4"/>
  <c r="Q764" i="4"/>
  <c r="P764" i="4"/>
  <c r="O764" i="4"/>
  <c r="N764" i="4"/>
  <c r="M764" i="4"/>
  <c r="U763" i="4"/>
  <c r="T763" i="4"/>
  <c r="S763" i="4"/>
  <c r="R763" i="4"/>
  <c r="Q763" i="4"/>
  <c r="P763" i="4"/>
  <c r="O763" i="4"/>
  <c r="N763" i="4"/>
  <c r="M763" i="4"/>
  <c r="U762" i="4"/>
  <c r="T762" i="4"/>
  <c r="S762" i="4"/>
  <c r="R762" i="4"/>
  <c r="Q762" i="4"/>
  <c r="P762" i="4"/>
  <c r="O762" i="4"/>
  <c r="N762" i="4"/>
  <c r="M762" i="4"/>
  <c r="U761" i="4"/>
  <c r="T761" i="4"/>
  <c r="S761" i="4"/>
  <c r="R761" i="4"/>
  <c r="Q761" i="4"/>
  <c r="P761" i="4"/>
  <c r="O761" i="4"/>
  <c r="N761" i="4"/>
  <c r="M761" i="4"/>
  <c r="U760" i="4"/>
  <c r="T760" i="4"/>
  <c r="S760" i="4"/>
  <c r="R760" i="4"/>
  <c r="Q760" i="4"/>
  <c r="P760" i="4"/>
  <c r="O760" i="4"/>
  <c r="N760" i="4"/>
  <c r="M760" i="4"/>
  <c r="U759" i="4"/>
  <c r="T759" i="4"/>
  <c r="S759" i="4"/>
  <c r="R759" i="4"/>
  <c r="Q759" i="4"/>
  <c r="P759" i="4"/>
  <c r="O759" i="4"/>
  <c r="N759" i="4"/>
  <c r="M759" i="4"/>
  <c r="U758" i="4"/>
  <c r="T758" i="4"/>
  <c r="S758" i="4"/>
  <c r="R758" i="4"/>
  <c r="Q758" i="4"/>
  <c r="P758" i="4"/>
  <c r="O758" i="4"/>
  <c r="N758" i="4"/>
  <c r="M758" i="4"/>
  <c r="U757" i="4"/>
  <c r="T757" i="4"/>
  <c r="S757" i="4"/>
  <c r="R757" i="4"/>
  <c r="Q757" i="4"/>
  <c r="P757" i="4"/>
  <c r="O757" i="4"/>
  <c r="N757" i="4"/>
  <c r="M757" i="4"/>
  <c r="U756" i="4"/>
  <c r="T756" i="4"/>
  <c r="S756" i="4"/>
  <c r="R756" i="4"/>
  <c r="Q756" i="4"/>
  <c r="P756" i="4"/>
  <c r="O756" i="4"/>
  <c r="N756" i="4"/>
  <c r="M756" i="4"/>
  <c r="U755" i="4"/>
  <c r="T755" i="4"/>
  <c r="S755" i="4"/>
  <c r="R755" i="4"/>
  <c r="Q755" i="4"/>
  <c r="P755" i="4"/>
  <c r="O755" i="4"/>
  <c r="N755" i="4"/>
  <c r="M755" i="4"/>
  <c r="U754" i="4"/>
  <c r="T754" i="4"/>
  <c r="S754" i="4"/>
  <c r="R754" i="4"/>
  <c r="Q754" i="4"/>
  <c r="P754" i="4"/>
  <c r="O754" i="4"/>
  <c r="N754" i="4"/>
  <c r="M754" i="4"/>
  <c r="U753" i="4"/>
  <c r="T753" i="4"/>
  <c r="S753" i="4"/>
  <c r="R753" i="4"/>
  <c r="Q753" i="4"/>
  <c r="P753" i="4"/>
  <c r="O753" i="4"/>
  <c r="N753" i="4"/>
  <c r="M753" i="4"/>
  <c r="U752" i="4"/>
  <c r="T752" i="4"/>
  <c r="S752" i="4"/>
  <c r="R752" i="4"/>
  <c r="Q752" i="4"/>
  <c r="P752" i="4"/>
  <c r="O752" i="4"/>
  <c r="N752" i="4"/>
  <c r="M752" i="4"/>
  <c r="U751" i="4"/>
  <c r="T751" i="4"/>
  <c r="S751" i="4"/>
  <c r="R751" i="4"/>
  <c r="Q751" i="4"/>
  <c r="P751" i="4"/>
  <c r="O751" i="4"/>
  <c r="N751" i="4"/>
  <c r="M751" i="4"/>
  <c r="U750" i="4"/>
  <c r="T750" i="4"/>
  <c r="S750" i="4"/>
  <c r="R750" i="4"/>
  <c r="Q750" i="4"/>
  <c r="P750" i="4"/>
  <c r="O750" i="4"/>
  <c r="N750" i="4"/>
  <c r="M750" i="4"/>
  <c r="U749" i="4"/>
  <c r="T749" i="4"/>
  <c r="S749" i="4"/>
  <c r="R749" i="4"/>
  <c r="Q749" i="4"/>
  <c r="P749" i="4"/>
  <c r="O749" i="4"/>
  <c r="N749" i="4"/>
  <c r="M749" i="4"/>
  <c r="U748" i="4"/>
  <c r="T748" i="4"/>
  <c r="S748" i="4"/>
  <c r="R748" i="4"/>
  <c r="Q748" i="4"/>
  <c r="P748" i="4"/>
  <c r="O748" i="4"/>
  <c r="N748" i="4"/>
  <c r="M748" i="4"/>
  <c r="U747" i="4"/>
  <c r="T747" i="4"/>
  <c r="S747" i="4"/>
  <c r="R747" i="4"/>
  <c r="Q747" i="4"/>
  <c r="P747" i="4"/>
  <c r="O747" i="4"/>
  <c r="N747" i="4"/>
  <c r="M747" i="4"/>
  <c r="U746" i="4"/>
  <c r="T746" i="4"/>
  <c r="S746" i="4"/>
  <c r="R746" i="4"/>
  <c r="Q746" i="4"/>
  <c r="P746" i="4"/>
  <c r="O746" i="4"/>
  <c r="N746" i="4"/>
  <c r="M746" i="4"/>
  <c r="U745" i="4"/>
  <c r="T745" i="4"/>
  <c r="S745" i="4"/>
  <c r="R745" i="4"/>
  <c r="Q745" i="4"/>
  <c r="P745" i="4"/>
  <c r="O745" i="4"/>
  <c r="N745" i="4"/>
  <c r="M745" i="4"/>
  <c r="U744" i="4"/>
  <c r="T744" i="4"/>
  <c r="S744" i="4"/>
  <c r="R744" i="4"/>
  <c r="Q744" i="4"/>
  <c r="P744" i="4"/>
  <c r="O744" i="4"/>
  <c r="N744" i="4"/>
  <c r="M744" i="4"/>
  <c r="U743" i="4"/>
  <c r="T743" i="4"/>
  <c r="S743" i="4"/>
  <c r="R743" i="4"/>
  <c r="Q743" i="4"/>
  <c r="P743" i="4"/>
  <c r="O743" i="4"/>
  <c r="N743" i="4"/>
  <c r="M743" i="4"/>
  <c r="U742" i="4"/>
  <c r="T742" i="4"/>
  <c r="S742" i="4"/>
  <c r="R742" i="4"/>
  <c r="Q742" i="4"/>
  <c r="P742" i="4"/>
  <c r="O742" i="4"/>
  <c r="N742" i="4"/>
  <c r="M742" i="4"/>
  <c r="U741" i="4"/>
  <c r="T741" i="4"/>
  <c r="S741" i="4"/>
  <c r="R741" i="4"/>
  <c r="Q741" i="4"/>
  <c r="P741" i="4"/>
  <c r="O741" i="4"/>
  <c r="N741" i="4"/>
  <c r="M741" i="4"/>
  <c r="U740" i="4"/>
  <c r="T740" i="4"/>
  <c r="S740" i="4"/>
  <c r="R740" i="4"/>
  <c r="Q740" i="4"/>
  <c r="P740" i="4"/>
  <c r="O740" i="4"/>
  <c r="N740" i="4"/>
  <c r="M740" i="4"/>
  <c r="U739" i="4"/>
  <c r="T739" i="4"/>
  <c r="S739" i="4"/>
  <c r="R739" i="4"/>
  <c r="Q739" i="4"/>
  <c r="P739" i="4"/>
  <c r="O739" i="4"/>
  <c r="N739" i="4"/>
  <c r="M739" i="4"/>
  <c r="U738" i="4"/>
  <c r="T738" i="4"/>
  <c r="S738" i="4"/>
  <c r="R738" i="4"/>
  <c r="Q738" i="4"/>
  <c r="P738" i="4"/>
  <c r="O738" i="4"/>
  <c r="N738" i="4"/>
  <c r="M738" i="4"/>
  <c r="U737" i="4"/>
  <c r="T737" i="4"/>
  <c r="S737" i="4"/>
  <c r="R737" i="4"/>
  <c r="Q737" i="4"/>
  <c r="P737" i="4"/>
  <c r="O737" i="4"/>
  <c r="N737" i="4"/>
  <c r="M737" i="4"/>
  <c r="U736" i="4"/>
  <c r="T736" i="4"/>
  <c r="S736" i="4"/>
  <c r="R736" i="4"/>
  <c r="Q736" i="4"/>
  <c r="P736" i="4"/>
  <c r="O736" i="4"/>
  <c r="N736" i="4"/>
  <c r="M736" i="4"/>
  <c r="U735" i="4"/>
  <c r="T735" i="4"/>
  <c r="S735" i="4"/>
  <c r="R735" i="4"/>
  <c r="Q735" i="4"/>
  <c r="P735" i="4"/>
  <c r="O735" i="4"/>
  <c r="N735" i="4"/>
  <c r="M735" i="4"/>
  <c r="U734" i="4"/>
  <c r="T734" i="4"/>
  <c r="S734" i="4"/>
  <c r="R734" i="4"/>
  <c r="Q734" i="4"/>
  <c r="P734" i="4"/>
  <c r="O734" i="4"/>
  <c r="N734" i="4"/>
  <c r="M734" i="4"/>
  <c r="U733" i="4"/>
  <c r="T733" i="4"/>
  <c r="S733" i="4"/>
  <c r="R733" i="4"/>
  <c r="Q733" i="4"/>
  <c r="P733" i="4"/>
  <c r="O733" i="4"/>
  <c r="N733" i="4"/>
  <c r="M733" i="4"/>
  <c r="U732" i="4"/>
  <c r="T732" i="4"/>
  <c r="S732" i="4"/>
  <c r="R732" i="4"/>
  <c r="Q732" i="4"/>
  <c r="P732" i="4"/>
  <c r="O732" i="4"/>
  <c r="N732" i="4"/>
  <c r="M732" i="4"/>
  <c r="U731" i="4"/>
  <c r="T731" i="4"/>
  <c r="S731" i="4"/>
  <c r="R731" i="4"/>
  <c r="Q731" i="4"/>
  <c r="P731" i="4"/>
  <c r="O731" i="4"/>
  <c r="N731" i="4"/>
  <c r="M731" i="4"/>
  <c r="U730" i="4"/>
  <c r="T730" i="4"/>
  <c r="S730" i="4"/>
  <c r="R730" i="4"/>
  <c r="Q730" i="4"/>
  <c r="P730" i="4"/>
  <c r="O730" i="4"/>
  <c r="N730" i="4"/>
  <c r="M730" i="4"/>
  <c r="U729" i="4"/>
  <c r="T729" i="4"/>
  <c r="S729" i="4"/>
  <c r="R729" i="4"/>
  <c r="Q729" i="4"/>
  <c r="P729" i="4"/>
  <c r="O729" i="4"/>
  <c r="N729" i="4"/>
  <c r="M729" i="4"/>
  <c r="U728" i="4"/>
  <c r="T728" i="4"/>
  <c r="S728" i="4"/>
  <c r="R728" i="4"/>
  <c r="Q728" i="4"/>
  <c r="P728" i="4"/>
  <c r="O728" i="4"/>
  <c r="N728" i="4"/>
  <c r="M728" i="4"/>
  <c r="U727" i="4"/>
  <c r="T727" i="4"/>
  <c r="S727" i="4"/>
  <c r="R727" i="4"/>
  <c r="Q727" i="4"/>
  <c r="P727" i="4"/>
  <c r="O727" i="4"/>
  <c r="N727" i="4"/>
  <c r="M727" i="4"/>
  <c r="U726" i="4"/>
  <c r="T726" i="4"/>
  <c r="S726" i="4"/>
  <c r="R726" i="4"/>
  <c r="Q726" i="4"/>
  <c r="P726" i="4"/>
  <c r="O726" i="4"/>
  <c r="N726" i="4"/>
  <c r="M726" i="4"/>
  <c r="U725" i="4"/>
  <c r="T725" i="4"/>
  <c r="S725" i="4"/>
  <c r="R725" i="4"/>
  <c r="Q725" i="4"/>
  <c r="P725" i="4"/>
  <c r="O725" i="4"/>
  <c r="N725" i="4"/>
  <c r="M725" i="4"/>
  <c r="U724" i="4"/>
  <c r="T724" i="4"/>
  <c r="S724" i="4"/>
  <c r="R724" i="4"/>
  <c r="Q724" i="4"/>
  <c r="P724" i="4"/>
  <c r="O724" i="4"/>
  <c r="N724" i="4"/>
  <c r="M724" i="4"/>
  <c r="U723" i="4"/>
  <c r="T723" i="4"/>
  <c r="S723" i="4"/>
  <c r="R723" i="4"/>
  <c r="Q723" i="4"/>
  <c r="P723" i="4"/>
  <c r="O723" i="4"/>
  <c r="N723" i="4"/>
  <c r="M723" i="4"/>
  <c r="U722" i="4"/>
  <c r="T722" i="4"/>
  <c r="S722" i="4"/>
  <c r="R722" i="4"/>
  <c r="Q722" i="4"/>
  <c r="P722" i="4"/>
  <c r="O722" i="4"/>
  <c r="N722" i="4"/>
  <c r="M722" i="4"/>
  <c r="U721" i="4"/>
  <c r="T721" i="4"/>
  <c r="S721" i="4"/>
  <c r="R721" i="4"/>
  <c r="Q721" i="4"/>
  <c r="P721" i="4"/>
  <c r="O721" i="4"/>
  <c r="N721" i="4"/>
  <c r="M721" i="4"/>
  <c r="U720" i="4"/>
  <c r="T720" i="4"/>
  <c r="S720" i="4"/>
  <c r="R720" i="4"/>
  <c r="Q720" i="4"/>
  <c r="P720" i="4"/>
  <c r="O720" i="4"/>
  <c r="N720" i="4"/>
  <c r="M720" i="4"/>
  <c r="U719" i="4"/>
  <c r="T719" i="4"/>
  <c r="S719" i="4"/>
  <c r="R719" i="4"/>
  <c r="Q719" i="4"/>
  <c r="P719" i="4"/>
  <c r="O719" i="4"/>
  <c r="N719" i="4"/>
  <c r="M719" i="4"/>
  <c r="U718" i="4"/>
  <c r="T718" i="4"/>
  <c r="S718" i="4"/>
  <c r="R718" i="4"/>
  <c r="Q718" i="4"/>
  <c r="P718" i="4"/>
  <c r="O718" i="4"/>
  <c r="N718" i="4"/>
  <c r="M718" i="4"/>
  <c r="U717" i="4"/>
  <c r="T717" i="4"/>
  <c r="S717" i="4"/>
  <c r="R717" i="4"/>
  <c r="Q717" i="4"/>
  <c r="P717" i="4"/>
  <c r="O717" i="4"/>
  <c r="N717" i="4"/>
  <c r="M717" i="4"/>
  <c r="U716" i="4"/>
  <c r="T716" i="4"/>
  <c r="S716" i="4"/>
  <c r="R716" i="4"/>
  <c r="Q716" i="4"/>
  <c r="P716" i="4"/>
  <c r="O716" i="4"/>
  <c r="N716" i="4"/>
  <c r="M716" i="4"/>
  <c r="U715" i="4"/>
  <c r="T715" i="4"/>
  <c r="S715" i="4"/>
  <c r="R715" i="4"/>
  <c r="Q715" i="4"/>
  <c r="P715" i="4"/>
  <c r="O715" i="4"/>
  <c r="N715" i="4"/>
  <c r="M715" i="4"/>
  <c r="U714" i="4"/>
  <c r="T714" i="4"/>
  <c r="S714" i="4"/>
  <c r="R714" i="4"/>
  <c r="Q714" i="4"/>
  <c r="P714" i="4"/>
  <c r="O714" i="4"/>
  <c r="N714" i="4"/>
  <c r="M714" i="4"/>
  <c r="U713" i="4"/>
  <c r="T713" i="4"/>
  <c r="S713" i="4"/>
  <c r="R713" i="4"/>
  <c r="Q713" i="4"/>
  <c r="P713" i="4"/>
  <c r="O713" i="4"/>
  <c r="N713" i="4"/>
  <c r="M713" i="4"/>
  <c r="U712" i="4"/>
  <c r="T712" i="4"/>
  <c r="S712" i="4"/>
  <c r="R712" i="4"/>
  <c r="Q712" i="4"/>
  <c r="P712" i="4"/>
  <c r="O712" i="4"/>
  <c r="N712" i="4"/>
  <c r="M712" i="4"/>
  <c r="U711" i="4"/>
  <c r="T711" i="4"/>
  <c r="S711" i="4"/>
  <c r="R711" i="4"/>
  <c r="Q711" i="4"/>
  <c r="P711" i="4"/>
  <c r="O711" i="4"/>
  <c r="N711" i="4"/>
  <c r="M711" i="4"/>
  <c r="U710" i="4"/>
  <c r="T710" i="4"/>
  <c r="S710" i="4"/>
  <c r="R710" i="4"/>
  <c r="Q710" i="4"/>
  <c r="P710" i="4"/>
  <c r="O710" i="4"/>
  <c r="N710" i="4"/>
  <c r="M710" i="4"/>
  <c r="U709" i="4"/>
  <c r="T709" i="4"/>
  <c r="S709" i="4"/>
  <c r="R709" i="4"/>
  <c r="Q709" i="4"/>
  <c r="P709" i="4"/>
  <c r="O709" i="4"/>
  <c r="N709" i="4"/>
  <c r="M709" i="4"/>
  <c r="U708" i="4"/>
  <c r="T708" i="4"/>
  <c r="S708" i="4"/>
  <c r="R708" i="4"/>
  <c r="Q708" i="4"/>
  <c r="P708" i="4"/>
  <c r="O708" i="4"/>
  <c r="N708" i="4"/>
  <c r="M708" i="4"/>
  <c r="U707" i="4"/>
  <c r="T707" i="4"/>
  <c r="S707" i="4"/>
  <c r="R707" i="4"/>
  <c r="Q707" i="4"/>
  <c r="P707" i="4"/>
  <c r="O707" i="4"/>
  <c r="N707" i="4"/>
  <c r="M707" i="4"/>
  <c r="U706" i="4"/>
  <c r="T706" i="4"/>
  <c r="S706" i="4"/>
  <c r="R706" i="4"/>
  <c r="Q706" i="4"/>
  <c r="P706" i="4"/>
  <c r="O706" i="4"/>
  <c r="N706" i="4"/>
  <c r="M706" i="4"/>
  <c r="U705" i="4"/>
  <c r="T705" i="4"/>
  <c r="S705" i="4"/>
  <c r="R705" i="4"/>
  <c r="Q705" i="4"/>
  <c r="P705" i="4"/>
  <c r="O705" i="4"/>
  <c r="N705" i="4"/>
  <c r="M705" i="4"/>
  <c r="U704" i="4"/>
  <c r="T704" i="4"/>
  <c r="S704" i="4"/>
  <c r="R704" i="4"/>
  <c r="Q704" i="4"/>
  <c r="P704" i="4"/>
  <c r="O704" i="4"/>
  <c r="N704" i="4"/>
  <c r="M704" i="4"/>
  <c r="U703" i="4"/>
  <c r="T703" i="4"/>
  <c r="S703" i="4"/>
  <c r="R703" i="4"/>
  <c r="Q703" i="4"/>
  <c r="P703" i="4"/>
  <c r="O703" i="4"/>
  <c r="N703" i="4"/>
  <c r="M703" i="4"/>
  <c r="U702" i="4"/>
  <c r="T702" i="4"/>
  <c r="S702" i="4"/>
  <c r="R702" i="4"/>
  <c r="Q702" i="4"/>
  <c r="P702" i="4"/>
  <c r="O702" i="4"/>
  <c r="N702" i="4"/>
  <c r="M702" i="4"/>
  <c r="U701" i="4"/>
  <c r="T701" i="4"/>
  <c r="S701" i="4"/>
  <c r="R701" i="4"/>
  <c r="Q701" i="4"/>
  <c r="P701" i="4"/>
  <c r="O701" i="4"/>
  <c r="N701" i="4"/>
  <c r="M701" i="4"/>
  <c r="U700" i="4"/>
  <c r="T700" i="4"/>
  <c r="S700" i="4"/>
  <c r="R700" i="4"/>
  <c r="Q700" i="4"/>
  <c r="P700" i="4"/>
  <c r="O700" i="4"/>
  <c r="N700" i="4"/>
  <c r="M700" i="4"/>
  <c r="U699" i="4"/>
  <c r="T699" i="4"/>
  <c r="S699" i="4"/>
  <c r="R699" i="4"/>
  <c r="Q699" i="4"/>
  <c r="P699" i="4"/>
  <c r="O699" i="4"/>
  <c r="N699" i="4"/>
  <c r="M699" i="4"/>
  <c r="U698" i="4"/>
  <c r="T698" i="4"/>
  <c r="S698" i="4"/>
  <c r="R698" i="4"/>
  <c r="Q698" i="4"/>
  <c r="P698" i="4"/>
  <c r="O698" i="4"/>
  <c r="N698" i="4"/>
  <c r="M698" i="4"/>
  <c r="U697" i="4"/>
  <c r="T697" i="4"/>
  <c r="S697" i="4"/>
  <c r="R697" i="4"/>
  <c r="Q697" i="4"/>
  <c r="P697" i="4"/>
  <c r="O697" i="4"/>
  <c r="N697" i="4"/>
  <c r="M697" i="4"/>
  <c r="U696" i="4"/>
  <c r="T696" i="4"/>
  <c r="S696" i="4"/>
  <c r="R696" i="4"/>
  <c r="Q696" i="4"/>
  <c r="P696" i="4"/>
  <c r="O696" i="4"/>
  <c r="N696" i="4"/>
  <c r="M696" i="4"/>
  <c r="U695" i="4"/>
  <c r="T695" i="4"/>
  <c r="S695" i="4"/>
  <c r="R695" i="4"/>
  <c r="Q695" i="4"/>
  <c r="P695" i="4"/>
  <c r="O695" i="4"/>
  <c r="N695" i="4"/>
  <c r="M695" i="4"/>
  <c r="U694" i="4"/>
  <c r="T694" i="4"/>
  <c r="S694" i="4"/>
  <c r="R694" i="4"/>
  <c r="Q694" i="4"/>
  <c r="P694" i="4"/>
  <c r="O694" i="4"/>
  <c r="N694" i="4"/>
  <c r="M694" i="4"/>
  <c r="U693" i="4"/>
  <c r="T693" i="4"/>
  <c r="S693" i="4"/>
  <c r="R693" i="4"/>
  <c r="Q693" i="4"/>
  <c r="P693" i="4"/>
  <c r="O693" i="4"/>
  <c r="N693" i="4"/>
  <c r="M693" i="4"/>
  <c r="U692" i="4"/>
  <c r="T692" i="4"/>
  <c r="S692" i="4"/>
  <c r="R692" i="4"/>
  <c r="Q692" i="4"/>
  <c r="P692" i="4"/>
  <c r="O692" i="4"/>
  <c r="N692" i="4"/>
  <c r="M692" i="4"/>
  <c r="U691" i="4"/>
  <c r="T691" i="4"/>
  <c r="S691" i="4"/>
  <c r="R691" i="4"/>
  <c r="Q691" i="4"/>
  <c r="P691" i="4"/>
  <c r="O691" i="4"/>
  <c r="N691" i="4"/>
  <c r="M691" i="4"/>
  <c r="U690" i="4"/>
  <c r="T690" i="4"/>
  <c r="S690" i="4"/>
  <c r="R690" i="4"/>
  <c r="Q690" i="4"/>
  <c r="P690" i="4"/>
  <c r="O690" i="4"/>
  <c r="N690" i="4"/>
  <c r="M690" i="4"/>
  <c r="U689" i="4"/>
  <c r="T689" i="4"/>
  <c r="S689" i="4"/>
  <c r="R689" i="4"/>
  <c r="Q689" i="4"/>
  <c r="P689" i="4"/>
  <c r="O689" i="4"/>
  <c r="N689" i="4"/>
  <c r="M689" i="4"/>
  <c r="U688" i="4"/>
  <c r="T688" i="4"/>
  <c r="S688" i="4"/>
  <c r="R688" i="4"/>
  <c r="Q688" i="4"/>
  <c r="P688" i="4"/>
  <c r="O688" i="4"/>
  <c r="N688" i="4"/>
  <c r="M688" i="4"/>
  <c r="U687" i="4"/>
  <c r="T687" i="4"/>
  <c r="S687" i="4"/>
  <c r="R687" i="4"/>
  <c r="Q687" i="4"/>
  <c r="P687" i="4"/>
  <c r="O687" i="4"/>
  <c r="N687" i="4"/>
  <c r="M687" i="4"/>
  <c r="U686" i="4"/>
  <c r="T686" i="4"/>
  <c r="S686" i="4"/>
  <c r="R686" i="4"/>
  <c r="Q686" i="4"/>
  <c r="P686" i="4"/>
  <c r="O686" i="4"/>
  <c r="N686" i="4"/>
  <c r="M686" i="4"/>
  <c r="U685" i="4"/>
  <c r="T685" i="4"/>
  <c r="S685" i="4"/>
  <c r="R685" i="4"/>
  <c r="Q685" i="4"/>
  <c r="P685" i="4"/>
  <c r="O685" i="4"/>
  <c r="N685" i="4"/>
  <c r="M685" i="4"/>
  <c r="U684" i="4"/>
  <c r="T684" i="4"/>
  <c r="S684" i="4"/>
  <c r="R684" i="4"/>
  <c r="Q684" i="4"/>
  <c r="P684" i="4"/>
  <c r="O684" i="4"/>
  <c r="N684" i="4"/>
  <c r="M684" i="4"/>
  <c r="U683" i="4"/>
  <c r="T683" i="4"/>
  <c r="S683" i="4"/>
  <c r="R683" i="4"/>
  <c r="Q683" i="4"/>
  <c r="P683" i="4"/>
  <c r="O683" i="4"/>
  <c r="N683" i="4"/>
  <c r="M683" i="4"/>
  <c r="U682" i="4"/>
  <c r="T682" i="4"/>
  <c r="S682" i="4"/>
  <c r="R682" i="4"/>
  <c r="Q682" i="4"/>
  <c r="P682" i="4"/>
  <c r="O682" i="4"/>
  <c r="N682" i="4"/>
  <c r="M682" i="4"/>
  <c r="U681" i="4"/>
  <c r="T681" i="4"/>
  <c r="S681" i="4"/>
  <c r="R681" i="4"/>
  <c r="Q681" i="4"/>
  <c r="P681" i="4"/>
  <c r="O681" i="4"/>
  <c r="N681" i="4"/>
  <c r="M681" i="4"/>
  <c r="U680" i="4"/>
  <c r="T680" i="4"/>
  <c r="S680" i="4"/>
  <c r="R680" i="4"/>
  <c r="Q680" i="4"/>
  <c r="P680" i="4"/>
  <c r="O680" i="4"/>
  <c r="N680" i="4"/>
  <c r="M680" i="4"/>
  <c r="U679" i="4"/>
  <c r="T679" i="4"/>
  <c r="S679" i="4"/>
  <c r="R679" i="4"/>
  <c r="Q679" i="4"/>
  <c r="P679" i="4"/>
  <c r="O679" i="4"/>
  <c r="N679" i="4"/>
  <c r="M679" i="4"/>
  <c r="U678" i="4"/>
  <c r="T678" i="4"/>
  <c r="S678" i="4"/>
  <c r="R678" i="4"/>
  <c r="Q678" i="4"/>
  <c r="P678" i="4"/>
  <c r="O678" i="4"/>
  <c r="N678" i="4"/>
  <c r="M678" i="4"/>
  <c r="U677" i="4"/>
  <c r="T677" i="4"/>
  <c r="S677" i="4"/>
  <c r="R677" i="4"/>
  <c r="Q677" i="4"/>
  <c r="P677" i="4"/>
  <c r="O677" i="4"/>
  <c r="N677" i="4"/>
  <c r="M677" i="4"/>
  <c r="U676" i="4"/>
  <c r="T676" i="4"/>
  <c r="S676" i="4"/>
  <c r="R676" i="4"/>
  <c r="Q676" i="4"/>
  <c r="P676" i="4"/>
  <c r="O676" i="4"/>
  <c r="N676" i="4"/>
  <c r="M676" i="4"/>
  <c r="U675" i="4"/>
  <c r="T675" i="4"/>
  <c r="S675" i="4"/>
  <c r="R675" i="4"/>
  <c r="Q675" i="4"/>
  <c r="P675" i="4"/>
  <c r="O675" i="4"/>
  <c r="N675" i="4"/>
  <c r="M675" i="4"/>
  <c r="U674" i="4"/>
  <c r="T674" i="4"/>
  <c r="S674" i="4"/>
  <c r="R674" i="4"/>
  <c r="Q674" i="4"/>
  <c r="P674" i="4"/>
  <c r="O674" i="4"/>
  <c r="N674" i="4"/>
  <c r="M674" i="4"/>
  <c r="U673" i="4"/>
  <c r="T673" i="4"/>
  <c r="S673" i="4"/>
  <c r="R673" i="4"/>
  <c r="Q673" i="4"/>
  <c r="P673" i="4"/>
  <c r="O673" i="4"/>
  <c r="N673" i="4"/>
  <c r="M673" i="4"/>
  <c r="U672" i="4"/>
  <c r="T672" i="4"/>
  <c r="S672" i="4"/>
  <c r="R672" i="4"/>
  <c r="Q672" i="4"/>
  <c r="P672" i="4"/>
  <c r="O672" i="4"/>
  <c r="N672" i="4"/>
  <c r="M672" i="4"/>
  <c r="U671" i="4"/>
  <c r="T671" i="4"/>
  <c r="S671" i="4"/>
  <c r="R671" i="4"/>
  <c r="Q671" i="4"/>
  <c r="P671" i="4"/>
  <c r="O671" i="4"/>
  <c r="N671" i="4"/>
  <c r="M671" i="4"/>
  <c r="U670" i="4"/>
  <c r="T670" i="4"/>
  <c r="S670" i="4"/>
  <c r="R670" i="4"/>
  <c r="Q670" i="4"/>
  <c r="P670" i="4"/>
  <c r="O670" i="4"/>
  <c r="N670" i="4"/>
  <c r="M670" i="4"/>
  <c r="U669" i="4"/>
  <c r="T669" i="4"/>
  <c r="S669" i="4"/>
  <c r="R669" i="4"/>
  <c r="Q669" i="4"/>
  <c r="P669" i="4"/>
  <c r="O669" i="4"/>
  <c r="N669" i="4"/>
  <c r="M669" i="4"/>
  <c r="U668" i="4"/>
  <c r="T668" i="4"/>
  <c r="S668" i="4"/>
  <c r="R668" i="4"/>
  <c r="Q668" i="4"/>
  <c r="P668" i="4"/>
  <c r="O668" i="4"/>
  <c r="N668" i="4"/>
  <c r="M668" i="4"/>
  <c r="U667" i="4"/>
  <c r="T667" i="4"/>
  <c r="S667" i="4"/>
  <c r="R667" i="4"/>
  <c r="Q667" i="4"/>
  <c r="P667" i="4"/>
  <c r="O667" i="4"/>
  <c r="N667" i="4"/>
  <c r="M667" i="4"/>
  <c r="U666" i="4"/>
  <c r="T666" i="4"/>
  <c r="S666" i="4"/>
  <c r="R666" i="4"/>
  <c r="Q666" i="4"/>
  <c r="P666" i="4"/>
  <c r="O666" i="4"/>
  <c r="N666" i="4"/>
  <c r="M666" i="4"/>
  <c r="U665" i="4"/>
  <c r="T665" i="4"/>
  <c r="S665" i="4"/>
  <c r="R665" i="4"/>
  <c r="Q665" i="4"/>
  <c r="P665" i="4"/>
  <c r="O665" i="4"/>
  <c r="N665" i="4"/>
  <c r="M665" i="4"/>
  <c r="U664" i="4"/>
  <c r="T664" i="4"/>
  <c r="S664" i="4"/>
  <c r="R664" i="4"/>
  <c r="Q664" i="4"/>
  <c r="P664" i="4"/>
  <c r="O664" i="4"/>
  <c r="N664" i="4"/>
  <c r="M664" i="4"/>
  <c r="U663" i="4"/>
  <c r="T663" i="4"/>
  <c r="S663" i="4"/>
  <c r="R663" i="4"/>
  <c r="Q663" i="4"/>
  <c r="P663" i="4"/>
  <c r="O663" i="4"/>
  <c r="N663" i="4"/>
  <c r="M663" i="4"/>
  <c r="U662" i="4"/>
  <c r="T662" i="4"/>
  <c r="S662" i="4"/>
  <c r="R662" i="4"/>
  <c r="Q662" i="4"/>
  <c r="P662" i="4"/>
  <c r="O662" i="4"/>
  <c r="N662" i="4"/>
  <c r="M662" i="4"/>
  <c r="U661" i="4"/>
  <c r="T661" i="4"/>
  <c r="S661" i="4"/>
  <c r="R661" i="4"/>
  <c r="Q661" i="4"/>
  <c r="P661" i="4"/>
  <c r="O661" i="4"/>
  <c r="N661" i="4"/>
  <c r="M661" i="4"/>
  <c r="U660" i="4"/>
  <c r="T660" i="4"/>
  <c r="S660" i="4"/>
  <c r="R660" i="4"/>
  <c r="Q660" i="4"/>
  <c r="P660" i="4"/>
  <c r="O660" i="4"/>
  <c r="N660" i="4"/>
  <c r="M660" i="4"/>
  <c r="U659" i="4"/>
  <c r="T659" i="4"/>
  <c r="S659" i="4"/>
  <c r="R659" i="4"/>
  <c r="Q659" i="4"/>
  <c r="P659" i="4"/>
  <c r="O659" i="4"/>
  <c r="N659" i="4"/>
  <c r="M659" i="4"/>
  <c r="U658" i="4"/>
  <c r="T658" i="4"/>
  <c r="S658" i="4"/>
  <c r="R658" i="4"/>
  <c r="Q658" i="4"/>
  <c r="P658" i="4"/>
  <c r="O658" i="4"/>
  <c r="N658" i="4"/>
  <c r="M658" i="4"/>
  <c r="U657" i="4"/>
  <c r="T657" i="4"/>
  <c r="S657" i="4"/>
  <c r="R657" i="4"/>
  <c r="Q657" i="4"/>
  <c r="P657" i="4"/>
  <c r="O657" i="4"/>
  <c r="N657" i="4"/>
  <c r="M657" i="4"/>
  <c r="U656" i="4"/>
  <c r="T656" i="4"/>
  <c r="S656" i="4"/>
  <c r="R656" i="4"/>
  <c r="Q656" i="4"/>
  <c r="P656" i="4"/>
  <c r="O656" i="4"/>
  <c r="N656" i="4"/>
  <c r="M656" i="4"/>
  <c r="U655" i="4"/>
  <c r="T655" i="4"/>
  <c r="S655" i="4"/>
  <c r="R655" i="4"/>
  <c r="Q655" i="4"/>
  <c r="P655" i="4"/>
  <c r="O655" i="4"/>
  <c r="N655" i="4"/>
  <c r="M655" i="4"/>
  <c r="U654" i="4"/>
  <c r="T654" i="4"/>
  <c r="S654" i="4"/>
  <c r="R654" i="4"/>
  <c r="Q654" i="4"/>
  <c r="P654" i="4"/>
  <c r="O654" i="4"/>
  <c r="N654" i="4"/>
  <c r="M654" i="4"/>
  <c r="U653" i="4"/>
  <c r="T653" i="4"/>
  <c r="S653" i="4"/>
  <c r="R653" i="4"/>
  <c r="Q653" i="4"/>
  <c r="P653" i="4"/>
  <c r="O653" i="4"/>
  <c r="N653" i="4"/>
  <c r="M653" i="4"/>
  <c r="U652" i="4"/>
  <c r="T652" i="4"/>
  <c r="S652" i="4"/>
  <c r="R652" i="4"/>
  <c r="Q652" i="4"/>
  <c r="P652" i="4"/>
  <c r="O652" i="4"/>
  <c r="N652" i="4"/>
  <c r="M652" i="4"/>
  <c r="U651" i="4"/>
  <c r="T651" i="4"/>
  <c r="S651" i="4"/>
  <c r="R651" i="4"/>
  <c r="Q651" i="4"/>
  <c r="P651" i="4"/>
  <c r="O651" i="4"/>
  <c r="N651" i="4"/>
  <c r="M651" i="4"/>
  <c r="U650" i="4"/>
  <c r="T650" i="4"/>
  <c r="S650" i="4"/>
  <c r="R650" i="4"/>
  <c r="Q650" i="4"/>
  <c r="P650" i="4"/>
  <c r="O650" i="4"/>
  <c r="N650" i="4"/>
  <c r="M650" i="4"/>
  <c r="U649" i="4"/>
  <c r="T649" i="4"/>
  <c r="S649" i="4"/>
  <c r="R649" i="4"/>
  <c r="Q649" i="4"/>
  <c r="P649" i="4"/>
  <c r="O649" i="4"/>
  <c r="N649" i="4"/>
  <c r="M649" i="4"/>
  <c r="U648" i="4"/>
  <c r="T648" i="4"/>
  <c r="S648" i="4"/>
  <c r="R648" i="4"/>
  <c r="Q648" i="4"/>
  <c r="P648" i="4"/>
  <c r="O648" i="4"/>
  <c r="N648" i="4"/>
  <c r="M648" i="4"/>
  <c r="U647" i="4"/>
  <c r="T647" i="4"/>
  <c r="S647" i="4"/>
  <c r="R647" i="4"/>
  <c r="Q647" i="4"/>
  <c r="P647" i="4"/>
  <c r="O647" i="4"/>
  <c r="N647" i="4"/>
  <c r="M647" i="4"/>
  <c r="U646" i="4"/>
  <c r="T646" i="4"/>
  <c r="S646" i="4"/>
  <c r="R646" i="4"/>
  <c r="Q646" i="4"/>
  <c r="P646" i="4"/>
  <c r="O646" i="4"/>
  <c r="N646" i="4"/>
  <c r="M646" i="4"/>
  <c r="U645" i="4"/>
  <c r="T645" i="4"/>
  <c r="S645" i="4"/>
  <c r="R645" i="4"/>
  <c r="Q645" i="4"/>
  <c r="P645" i="4"/>
  <c r="O645" i="4"/>
  <c r="N645" i="4"/>
  <c r="M645" i="4"/>
  <c r="U644" i="4"/>
  <c r="T644" i="4"/>
  <c r="S644" i="4"/>
  <c r="R644" i="4"/>
  <c r="Q644" i="4"/>
  <c r="P644" i="4"/>
  <c r="O644" i="4"/>
  <c r="N644" i="4"/>
  <c r="M644" i="4"/>
  <c r="U643" i="4"/>
  <c r="T643" i="4"/>
  <c r="S643" i="4"/>
  <c r="R643" i="4"/>
  <c r="Q643" i="4"/>
  <c r="P643" i="4"/>
  <c r="O643" i="4"/>
  <c r="N643" i="4"/>
  <c r="M643" i="4"/>
  <c r="U642" i="4"/>
  <c r="T642" i="4"/>
  <c r="S642" i="4"/>
  <c r="R642" i="4"/>
  <c r="Q642" i="4"/>
  <c r="P642" i="4"/>
  <c r="O642" i="4"/>
  <c r="N642" i="4"/>
  <c r="M642" i="4"/>
  <c r="U641" i="4"/>
  <c r="T641" i="4"/>
  <c r="S641" i="4"/>
  <c r="R641" i="4"/>
  <c r="Q641" i="4"/>
  <c r="P641" i="4"/>
  <c r="O641" i="4"/>
  <c r="N641" i="4"/>
  <c r="M641" i="4"/>
  <c r="U640" i="4"/>
  <c r="T640" i="4"/>
  <c r="S640" i="4"/>
  <c r="R640" i="4"/>
  <c r="Q640" i="4"/>
  <c r="P640" i="4"/>
  <c r="O640" i="4"/>
  <c r="N640" i="4"/>
  <c r="M640" i="4"/>
  <c r="U639" i="4"/>
  <c r="T639" i="4"/>
  <c r="S639" i="4"/>
  <c r="R639" i="4"/>
  <c r="Q639" i="4"/>
  <c r="P639" i="4"/>
  <c r="O639" i="4"/>
  <c r="N639" i="4"/>
  <c r="M639" i="4"/>
  <c r="U638" i="4"/>
  <c r="T638" i="4"/>
  <c r="S638" i="4"/>
  <c r="R638" i="4"/>
  <c r="Q638" i="4"/>
  <c r="P638" i="4"/>
  <c r="O638" i="4"/>
  <c r="N638" i="4"/>
  <c r="M638" i="4"/>
  <c r="U637" i="4"/>
  <c r="T637" i="4"/>
  <c r="S637" i="4"/>
  <c r="R637" i="4"/>
  <c r="Q637" i="4"/>
  <c r="P637" i="4"/>
  <c r="O637" i="4"/>
  <c r="N637" i="4"/>
  <c r="M637" i="4"/>
  <c r="U636" i="4"/>
  <c r="T636" i="4"/>
  <c r="S636" i="4"/>
  <c r="R636" i="4"/>
  <c r="Q636" i="4"/>
  <c r="P636" i="4"/>
  <c r="O636" i="4"/>
  <c r="N636" i="4"/>
  <c r="M636" i="4"/>
  <c r="U635" i="4"/>
  <c r="T635" i="4"/>
  <c r="S635" i="4"/>
  <c r="R635" i="4"/>
  <c r="Q635" i="4"/>
  <c r="P635" i="4"/>
  <c r="O635" i="4"/>
  <c r="N635" i="4"/>
  <c r="M635" i="4"/>
  <c r="U634" i="4"/>
  <c r="T634" i="4"/>
  <c r="S634" i="4"/>
  <c r="R634" i="4"/>
  <c r="Q634" i="4"/>
  <c r="P634" i="4"/>
  <c r="O634" i="4"/>
  <c r="N634" i="4"/>
  <c r="M634" i="4"/>
  <c r="U633" i="4"/>
  <c r="T633" i="4"/>
  <c r="S633" i="4"/>
  <c r="R633" i="4"/>
  <c r="Q633" i="4"/>
  <c r="P633" i="4"/>
  <c r="O633" i="4"/>
  <c r="N633" i="4"/>
  <c r="M633" i="4"/>
  <c r="U632" i="4"/>
  <c r="T632" i="4"/>
  <c r="S632" i="4"/>
  <c r="R632" i="4"/>
  <c r="Q632" i="4"/>
  <c r="P632" i="4"/>
  <c r="O632" i="4"/>
  <c r="N632" i="4"/>
  <c r="M632" i="4"/>
  <c r="U631" i="4"/>
  <c r="T631" i="4"/>
  <c r="S631" i="4"/>
  <c r="R631" i="4"/>
  <c r="Q631" i="4"/>
  <c r="P631" i="4"/>
  <c r="O631" i="4"/>
  <c r="N631" i="4"/>
  <c r="M631" i="4"/>
  <c r="U630" i="4"/>
  <c r="T630" i="4"/>
  <c r="S630" i="4"/>
  <c r="R630" i="4"/>
  <c r="Q630" i="4"/>
  <c r="P630" i="4"/>
  <c r="O630" i="4"/>
  <c r="N630" i="4"/>
  <c r="M630" i="4"/>
  <c r="U629" i="4"/>
  <c r="T629" i="4"/>
  <c r="S629" i="4"/>
  <c r="R629" i="4"/>
  <c r="Q629" i="4"/>
  <c r="P629" i="4"/>
  <c r="O629" i="4"/>
  <c r="N629" i="4"/>
  <c r="M629" i="4"/>
  <c r="U628" i="4"/>
  <c r="T628" i="4"/>
  <c r="S628" i="4"/>
  <c r="R628" i="4"/>
  <c r="Q628" i="4"/>
  <c r="P628" i="4"/>
  <c r="O628" i="4"/>
  <c r="N628" i="4"/>
  <c r="M628" i="4"/>
  <c r="U627" i="4"/>
  <c r="T627" i="4"/>
  <c r="S627" i="4"/>
  <c r="R627" i="4"/>
  <c r="Q627" i="4"/>
  <c r="P627" i="4"/>
  <c r="O627" i="4"/>
  <c r="N627" i="4"/>
  <c r="M627" i="4"/>
  <c r="U626" i="4"/>
  <c r="T626" i="4"/>
  <c r="S626" i="4"/>
  <c r="R626" i="4"/>
  <c r="Q626" i="4"/>
  <c r="P626" i="4"/>
  <c r="O626" i="4"/>
  <c r="N626" i="4"/>
  <c r="M626" i="4"/>
  <c r="U625" i="4"/>
  <c r="T625" i="4"/>
  <c r="S625" i="4"/>
  <c r="R625" i="4"/>
  <c r="Q625" i="4"/>
  <c r="P625" i="4"/>
  <c r="O625" i="4"/>
  <c r="N625" i="4"/>
  <c r="M625" i="4"/>
  <c r="U624" i="4"/>
  <c r="T624" i="4"/>
  <c r="S624" i="4"/>
  <c r="R624" i="4"/>
  <c r="Q624" i="4"/>
  <c r="P624" i="4"/>
  <c r="O624" i="4"/>
  <c r="N624" i="4"/>
  <c r="M624" i="4"/>
  <c r="U623" i="4"/>
  <c r="T623" i="4"/>
  <c r="S623" i="4"/>
  <c r="R623" i="4"/>
  <c r="Q623" i="4"/>
  <c r="P623" i="4"/>
  <c r="O623" i="4"/>
  <c r="N623" i="4"/>
  <c r="M623" i="4"/>
  <c r="U622" i="4"/>
  <c r="T622" i="4"/>
  <c r="S622" i="4"/>
  <c r="R622" i="4"/>
  <c r="Q622" i="4"/>
  <c r="P622" i="4"/>
  <c r="O622" i="4"/>
  <c r="N622" i="4"/>
  <c r="M622" i="4"/>
  <c r="U621" i="4"/>
  <c r="T621" i="4"/>
  <c r="S621" i="4"/>
  <c r="R621" i="4"/>
  <c r="Q621" i="4"/>
  <c r="P621" i="4"/>
  <c r="O621" i="4"/>
  <c r="N621" i="4"/>
  <c r="M621" i="4"/>
  <c r="U620" i="4"/>
  <c r="T620" i="4"/>
  <c r="S620" i="4"/>
  <c r="R620" i="4"/>
  <c r="Q620" i="4"/>
  <c r="P620" i="4"/>
  <c r="O620" i="4"/>
  <c r="N620" i="4"/>
  <c r="M620" i="4"/>
  <c r="U619" i="4"/>
  <c r="T619" i="4"/>
  <c r="S619" i="4"/>
  <c r="R619" i="4"/>
  <c r="Q619" i="4"/>
  <c r="P619" i="4"/>
  <c r="O619" i="4"/>
  <c r="N619" i="4"/>
  <c r="M619" i="4"/>
  <c r="U618" i="4"/>
  <c r="T618" i="4"/>
  <c r="S618" i="4"/>
  <c r="R618" i="4"/>
  <c r="Q618" i="4"/>
  <c r="P618" i="4"/>
  <c r="O618" i="4"/>
  <c r="N618" i="4"/>
  <c r="M618" i="4"/>
  <c r="U617" i="4"/>
  <c r="T617" i="4"/>
  <c r="S617" i="4"/>
  <c r="R617" i="4"/>
  <c r="Q617" i="4"/>
  <c r="P617" i="4"/>
  <c r="O617" i="4"/>
  <c r="N617" i="4"/>
  <c r="M617" i="4"/>
  <c r="U616" i="4"/>
  <c r="T616" i="4"/>
  <c r="S616" i="4"/>
  <c r="R616" i="4"/>
  <c r="Q616" i="4"/>
  <c r="P616" i="4"/>
  <c r="O616" i="4"/>
  <c r="N616" i="4"/>
  <c r="M616" i="4"/>
  <c r="U615" i="4"/>
  <c r="T615" i="4"/>
  <c r="S615" i="4"/>
  <c r="R615" i="4"/>
  <c r="Q615" i="4"/>
  <c r="P615" i="4"/>
  <c r="O615" i="4"/>
  <c r="N615" i="4"/>
  <c r="M615" i="4"/>
  <c r="U614" i="4"/>
  <c r="T614" i="4"/>
  <c r="S614" i="4"/>
  <c r="R614" i="4"/>
  <c r="Q614" i="4"/>
  <c r="P614" i="4"/>
  <c r="O614" i="4"/>
  <c r="N614" i="4"/>
  <c r="M614" i="4"/>
  <c r="U613" i="4"/>
  <c r="T613" i="4"/>
  <c r="S613" i="4"/>
  <c r="R613" i="4"/>
  <c r="Q613" i="4"/>
  <c r="P613" i="4"/>
  <c r="O613" i="4"/>
  <c r="N613" i="4"/>
  <c r="M613" i="4"/>
  <c r="U612" i="4"/>
  <c r="T612" i="4"/>
  <c r="S612" i="4"/>
  <c r="R612" i="4"/>
  <c r="Q612" i="4"/>
  <c r="P612" i="4"/>
  <c r="O612" i="4"/>
  <c r="N612" i="4"/>
  <c r="M612" i="4"/>
  <c r="U611" i="4"/>
  <c r="T611" i="4"/>
  <c r="S611" i="4"/>
  <c r="R611" i="4"/>
  <c r="Q611" i="4"/>
  <c r="P611" i="4"/>
  <c r="O611" i="4"/>
  <c r="N611" i="4"/>
  <c r="M611" i="4"/>
  <c r="U610" i="4"/>
  <c r="T610" i="4"/>
  <c r="S610" i="4"/>
  <c r="R610" i="4"/>
  <c r="Q610" i="4"/>
  <c r="P610" i="4"/>
  <c r="O610" i="4"/>
  <c r="N610" i="4"/>
  <c r="M610" i="4"/>
  <c r="U609" i="4"/>
  <c r="T609" i="4"/>
  <c r="S609" i="4"/>
  <c r="R609" i="4"/>
  <c r="Q609" i="4"/>
  <c r="P609" i="4"/>
  <c r="O609" i="4"/>
  <c r="N609" i="4"/>
  <c r="M609" i="4"/>
  <c r="U608" i="4"/>
  <c r="T608" i="4"/>
  <c r="S608" i="4"/>
  <c r="R608" i="4"/>
  <c r="Q608" i="4"/>
  <c r="P608" i="4"/>
  <c r="O608" i="4"/>
  <c r="N608" i="4"/>
  <c r="M608" i="4"/>
  <c r="U607" i="4"/>
  <c r="T607" i="4"/>
  <c r="S607" i="4"/>
  <c r="R607" i="4"/>
  <c r="Q607" i="4"/>
  <c r="P607" i="4"/>
  <c r="O607" i="4"/>
  <c r="N607" i="4"/>
  <c r="M607" i="4"/>
  <c r="U606" i="4"/>
  <c r="T606" i="4"/>
  <c r="S606" i="4"/>
  <c r="R606" i="4"/>
  <c r="Q606" i="4"/>
  <c r="P606" i="4"/>
  <c r="O606" i="4"/>
  <c r="N606" i="4"/>
  <c r="M606" i="4"/>
  <c r="U605" i="4"/>
  <c r="T605" i="4"/>
  <c r="S605" i="4"/>
  <c r="R605" i="4"/>
  <c r="Q605" i="4"/>
  <c r="P605" i="4"/>
  <c r="O605" i="4"/>
  <c r="N605" i="4"/>
  <c r="M605" i="4"/>
  <c r="U604" i="4"/>
  <c r="T604" i="4"/>
  <c r="S604" i="4"/>
  <c r="R604" i="4"/>
  <c r="Q604" i="4"/>
  <c r="P604" i="4"/>
  <c r="O604" i="4"/>
  <c r="N604" i="4"/>
  <c r="M604" i="4"/>
  <c r="U603" i="4"/>
  <c r="T603" i="4"/>
  <c r="S603" i="4"/>
  <c r="R603" i="4"/>
  <c r="Q603" i="4"/>
  <c r="P603" i="4"/>
  <c r="O603" i="4"/>
  <c r="N603" i="4"/>
  <c r="M603" i="4"/>
  <c r="U602" i="4"/>
  <c r="T602" i="4"/>
  <c r="S602" i="4"/>
  <c r="R602" i="4"/>
  <c r="Q602" i="4"/>
  <c r="P602" i="4"/>
  <c r="O602" i="4"/>
  <c r="N602" i="4"/>
  <c r="M602" i="4"/>
  <c r="U601" i="4"/>
  <c r="T601" i="4"/>
  <c r="S601" i="4"/>
  <c r="R601" i="4"/>
  <c r="Q601" i="4"/>
  <c r="P601" i="4"/>
  <c r="O601" i="4"/>
  <c r="N601" i="4"/>
  <c r="M601" i="4"/>
  <c r="U600" i="4"/>
  <c r="T600" i="4"/>
  <c r="S600" i="4"/>
  <c r="R600" i="4"/>
  <c r="Q600" i="4"/>
  <c r="P600" i="4"/>
  <c r="O600" i="4"/>
  <c r="N600" i="4"/>
  <c r="M600" i="4"/>
  <c r="U599" i="4"/>
  <c r="T599" i="4"/>
  <c r="S599" i="4"/>
  <c r="R599" i="4"/>
  <c r="Q599" i="4"/>
  <c r="P599" i="4"/>
  <c r="O599" i="4"/>
  <c r="N599" i="4"/>
  <c r="M599" i="4"/>
  <c r="U598" i="4"/>
  <c r="T598" i="4"/>
  <c r="S598" i="4"/>
  <c r="R598" i="4"/>
  <c r="Q598" i="4"/>
  <c r="P598" i="4"/>
  <c r="O598" i="4"/>
  <c r="N598" i="4"/>
  <c r="M598" i="4"/>
  <c r="U597" i="4"/>
  <c r="T597" i="4"/>
  <c r="S597" i="4"/>
  <c r="R597" i="4"/>
  <c r="Q597" i="4"/>
  <c r="P597" i="4"/>
  <c r="O597" i="4"/>
  <c r="N597" i="4"/>
  <c r="M597" i="4"/>
  <c r="U596" i="4"/>
  <c r="T596" i="4"/>
  <c r="S596" i="4"/>
  <c r="R596" i="4"/>
  <c r="Q596" i="4"/>
  <c r="P596" i="4"/>
  <c r="O596" i="4"/>
  <c r="N596" i="4"/>
  <c r="M596" i="4"/>
  <c r="U595" i="4"/>
  <c r="T595" i="4"/>
  <c r="S595" i="4"/>
  <c r="R595" i="4"/>
  <c r="Q595" i="4"/>
  <c r="P595" i="4"/>
  <c r="O595" i="4"/>
  <c r="N595" i="4"/>
  <c r="M595" i="4"/>
  <c r="U594" i="4"/>
  <c r="T594" i="4"/>
  <c r="S594" i="4"/>
  <c r="R594" i="4"/>
  <c r="Q594" i="4"/>
  <c r="P594" i="4"/>
  <c r="O594" i="4"/>
  <c r="N594" i="4"/>
  <c r="M594" i="4"/>
  <c r="U593" i="4"/>
  <c r="T593" i="4"/>
  <c r="S593" i="4"/>
  <c r="R593" i="4"/>
  <c r="Q593" i="4"/>
  <c r="P593" i="4"/>
  <c r="O593" i="4"/>
  <c r="N593" i="4"/>
  <c r="M593" i="4"/>
  <c r="U592" i="4"/>
  <c r="T592" i="4"/>
  <c r="S592" i="4"/>
  <c r="R592" i="4"/>
  <c r="Q592" i="4"/>
  <c r="P592" i="4"/>
  <c r="O592" i="4"/>
  <c r="N592" i="4"/>
  <c r="M592" i="4"/>
  <c r="U591" i="4"/>
  <c r="T591" i="4"/>
  <c r="S591" i="4"/>
  <c r="R591" i="4"/>
  <c r="Q591" i="4"/>
  <c r="P591" i="4"/>
  <c r="O591" i="4"/>
  <c r="N591" i="4"/>
  <c r="M591" i="4"/>
  <c r="U590" i="4"/>
  <c r="T590" i="4"/>
  <c r="S590" i="4"/>
  <c r="R590" i="4"/>
  <c r="Q590" i="4"/>
  <c r="P590" i="4"/>
  <c r="O590" i="4"/>
  <c r="N590" i="4"/>
  <c r="M590" i="4"/>
  <c r="U589" i="4"/>
  <c r="T589" i="4"/>
  <c r="S589" i="4"/>
  <c r="R589" i="4"/>
  <c r="Q589" i="4"/>
  <c r="P589" i="4"/>
  <c r="O589" i="4"/>
  <c r="N589" i="4"/>
  <c r="M589" i="4"/>
  <c r="U588" i="4"/>
  <c r="T588" i="4"/>
  <c r="S588" i="4"/>
  <c r="R588" i="4"/>
  <c r="Q588" i="4"/>
  <c r="P588" i="4"/>
  <c r="O588" i="4"/>
  <c r="N588" i="4"/>
  <c r="M588" i="4"/>
  <c r="U587" i="4"/>
  <c r="T587" i="4"/>
  <c r="S587" i="4"/>
  <c r="R587" i="4"/>
  <c r="Q587" i="4"/>
  <c r="P587" i="4"/>
  <c r="O587" i="4"/>
  <c r="N587" i="4"/>
  <c r="M587" i="4"/>
  <c r="U586" i="4"/>
  <c r="T586" i="4"/>
  <c r="S586" i="4"/>
  <c r="R586" i="4"/>
  <c r="Q586" i="4"/>
  <c r="P586" i="4"/>
  <c r="O586" i="4"/>
  <c r="N586" i="4"/>
  <c r="M586" i="4"/>
  <c r="U585" i="4"/>
  <c r="T585" i="4"/>
  <c r="S585" i="4"/>
  <c r="R585" i="4"/>
  <c r="Q585" i="4"/>
  <c r="P585" i="4"/>
  <c r="O585" i="4"/>
  <c r="N585" i="4"/>
  <c r="M585" i="4"/>
  <c r="U584" i="4"/>
  <c r="T584" i="4"/>
  <c r="S584" i="4"/>
  <c r="R584" i="4"/>
  <c r="Q584" i="4"/>
  <c r="P584" i="4"/>
  <c r="O584" i="4"/>
  <c r="N584" i="4"/>
  <c r="M584" i="4"/>
  <c r="U583" i="4"/>
  <c r="T583" i="4"/>
  <c r="S583" i="4"/>
  <c r="R583" i="4"/>
  <c r="Q583" i="4"/>
  <c r="P583" i="4"/>
  <c r="O583" i="4"/>
  <c r="N583" i="4"/>
  <c r="M583" i="4"/>
  <c r="U582" i="4"/>
  <c r="T582" i="4"/>
  <c r="S582" i="4"/>
  <c r="R582" i="4"/>
  <c r="Q582" i="4"/>
  <c r="P582" i="4"/>
  <c r="O582" i="4"/>
  <c r="N582" i="4"/>
  <c r="M582" i="4"/>
  <c r="U581" i="4"/>
  <c r="T581" i="4"/>
  <c r="S581" i="4"/>
  <c r="R581" i="4"/>
  <c r="Q581" i="4"/>
  <c r="P581" i="4"/>
  <c r="O581" i="4"/>
  <c r="N581" i="4"/>
  <c r="M581" i="4"/>
  <c r="U580" i="4"/>
  <c r="T580" i="4"/>
  <c r="S580" i="4"/>
  <c r="R580" i="4"/>
  <c r="Q580" i="4"/>
  <c r="P580" i="4"/>
  <c r="O580" i="4"/>
  <c r="N580" i="4"/>
  <c r="M580" i="4"/>
  <c r="U579" i="4"/>
  <c r="T579" i="4"/>
  <c r="S579" i="4"/>
  <c r="R579" i="4"/>
  <c r="Q579" i="4"/>
  <c r="P579" i="4"/>
  <c r="O579" i="4"/>
  <c r="N579" i="4"/>
  <c r="M579" i="4"/>
  <c r="U578" i="4"/>
  <c r="T578" i="4"/>
  <c r="S578" i="4"/>
  <c r="R578" i="4"/>
  <c r="Q578" i="4"/>
  <c r="P578" i="4"/>
  <c r="O578" i="4"/>
  <c r="N578" i="4"/>
  <c r="M578" i="4"/>
  <c r="U577" i="4"/>
  <c r="T577" i="4"/>
  <c r="S577" i="4"/>
  <c r="R577" i="4"/>
  <c r="Q577" i="4"/>
  <c r="P577" i="4"/>
  <c r="O577" i="4"/>
  <c r="N577" i="4"/>
  <c r="M577" i="4"/>
  <c r="U576" i="4"/>
  <c r="T576" i="4"/>
  <c r="S576" i="4"/>
  <c r="R576" i="4"/>
  <c r="Q576" i="4"/>
  <c r="P576" i="4"/>
  <c r="O576" i="4"/>
  <c r="N576" i="4"/>
  <c r="M576" i="4"/>
  <c r="U575" i="4"/>
  <c r="T575" i="4"/>
  <c r="S575" i="4"/>
  <c r="R575" i="4"/>
  <c r="Q575" i="4"/>
  <c r="P575" i="4"/>
  <c r="O575" i="4"/>
  <c r="N575" i="4"/>
  <c r="M575" i="4"/>
  <c r="U574" i="4"/>
  <c r="T574" i="4"/>
  <c r="S574" i="4"/>
  <c r="R574" i="4"/>
  <c r="Q574" i="4"/>
  <c r="P574" i="4"/>
  <c r="O574" i="4"/>
  <c r="N574" i="4"/>
  <c r="M574" i="4"/>
  <c r="U573" i="4"/>
  <c r="T573" i="4"/>
  <c r="S573" i="4"/>
  <c r="R573" i="4"/>
  <c r="Q573" i="4"/>
  <c r="P573" i="4"/>
  <c r="O573" i="4"/>
  <c r="N573" i="4"/>
  <c r="M573" i="4"/>
  <c r="U572" i="4"/>
  <c r="T572" i="4"/>
  <c r="S572" i="4"/>
  <c r="R572" i="4"/>
  <c r="Q572" i="4"/>
  <c r="P572" i="4"/>
  <c r="O572" i="4"/>
  <c r="N572" i="4"/>
  <c r="M572" i="4"/>
  <c r="U571" i="4"/>
  <c r="T571" i="4"/>
  <c r="S571" i="4"/>
  <c r="R571" i="4"/>
  <c r="Q571" i="4"/>
  <c r="P571" i="4"/>
  <c r="O571" i="4"/>
  <c r="N571" i="4"/>
  <c r="M571" i="4"/>
  <c r="U570" i="4"/>
  <c r="T570" i="4"/>
  <c r="S570" i="4"/>
  <c r="R570" i="4"/>
  <c r="Q570" i="4"/>
  <c r="P570" i="4"/>
  <c r="O570" i="4"/>
  <c r="N570" i="4"/>
  <c r="M570" i="4"/>
  <c r="U569" i="4"/>
  <c r="T569" i="4"/>
  <c r="S569" i="4"/>
  <c r="R569" i="4"/>
  <c r="Q569" i="4"/>
  <c r="P569" i="4"/>
  <c r="O569" i="4"/>
  <c r="N569" i="4"/>
  <c r="M569" i="4"/>
  <c r="U568" i="4"/>
  <c r="T568" i="4"/>
  <c r="S568" i="4"/>
  <c r="R568" i="4"/>
  <c r="Q568" i="4"/>
  <c r="P568" i="4"/>
  <c r="O568" i="4"/>
  <c r="N568" i="4"/>
  <c r="M568" i="4"/>
  <c r="U567" i="4"/>
  <c r="T567" i="4"/>
  <c r="S567" i="4"/>
  <c r="R567" i="4"/>
  <c r="Q567" i="4"/>
  <c r="P567" i="4"/>
  <c r="O567" i="4"/>
  <c r="N567" i="4"/>
  <c r="M567" i="4"/>
  <c r="U566" i="4"/>
  <c r="T566" i="4"/>
  <c r="S566" i="4"/>
  <c r="R566" i="4"/>
  <c r="Q566" i="4"/>
  <c r="P566" i="4"/>
  <c r="O566" i="4"/>
  <c r="N566" i="4"/>
  <c r="M566" i="4"/>
  <c r="U565" i="4"/>
  <c r="T565" i="4"/>
  <c r="S565" i="4"/>
  <c r="R565" i="4"/>
  <c r="Q565" i="4"/>
  <c r="P565" i="4"/>
  <c r="O565" i="4"/>
  <c r="N565" i="4"/>
  <c r="M565" i="4"/>
  <c r="U564" i="4"/>
  <c r="T564" i="4"/>
  <c r="S564" i="4"/>
  <c r="R564" i="4"/>
  <c r="Q564" i="4"/>
  <c r="P564" i="4"/>
  <c r="O564" i="4"/>
  <c r="N564" i="4"/>
  <c r="M564" i="4"/>
  <c r="U563" i="4"/>
  <c r="T563" i="4"/>
  <c r="S563" i="4"/>
  <c r="R563" i="4"/>
  <c r="Q563" i="4"/>
  <c r="P563" i="4"/>
  <c r="O563" i="4"/>
  <c r="N563" i="4"/>
  <c r="M563" i="4"/>
  <c r="U562" i="4"/>
  <c r="T562" i="4"/>
  <c r="S562" i="4"/>
  <c r="R562" i="4"/>
  <c r="Q562" i="4"/>
  <c r="P562" i="4"/>
  <c r="O562" i="4"/>
  <c r="N562" i="4"/>
  <c r="M562" i="4"/>
  <c r="U561" i="4"/>
  <c r="T561" i="4"/>
  <c r="S561" i="4"/>
  <c r="R561" i="4"/>
  <c r="Q561" i="4"/>
  <c r="P561" i="4"/>
  <c r="O561" i="4"/>
  <c r="N561" i="4"/>
  <c r="M561" i="4"/>
  <c r="U560" i="4"/>
  <c r="T560" i="4"/>
  <c r="S560" i="4"/>
  <c r="R560" i="4"/>
  <c r="Q560" i="4"/>
  <c r="P560" i="4"/>
  <c r="O560" i="4"/>
  <c r="N560" i="4"/>
  <c r="M560" i="4"/>
  <c r="U559" i="4"/>
  <c r="T559" i="4"/>
  <c r="S559" i="4"/>
  <c r="R559" i="4"/>
  <c r="Q559" i="4"/>
  <c r="P559" i="4"/>
  <c r="O559" i="4"/>
  <c r="N559" i="4"/>
  <c r="M559" i="4"/>
  <c r="U558" i="4"/>
  <c r="T558" i="4"/>
  <c r="S558" i="4"/>
  <c r="R558" i="4"/>
  <c r="Q558" i="4"/>
  <c r="P558" i="4"/>
  <c r="O558" i="4"/>
  <c r="N558" i="4"/>
  <c r="M558" i="4"/>
  <c r="U557" i="4"/>
  <c r="T557" i="4"/>
  <c r="S557" i="4"/>
  <c r="R557" i="4"/>
  <c r="Q557" i="4"/>
  <c r="P557" i="4"/>
  <c r="O557" i="4"/>
  <c r="N557" i="4"/>
  <c r="M557" i="4"/>
  <c r="U556" i="4"/>
  <c r="T556" i="4"/>
  <c r="S556" i="4"/>
  <c r="R556" i="4"/>
  <c r="Q556" i="4"/>
  <c r="P556" i="4"/>
  <c r="O556" i="4"/>
  <c r="N556" i="4"/>
  <c r="M556" i="4"/>
  <c r="U555" i="4"/>
  <c r="T555" i="4"/>
  <c r="S555" i="4"/>
  <c r="R555" i="4"/>
  <c r="Q555" i="4"/>
  <c r="P555" i="4"/>
  <c r="O555" i="4"/>
  <c r="N555" i="4"/>
  <c r="M555" i="4"/>
  <c r="U554" i="4"/>
  <c r="T554" i="4"/>
  <c r="S554" i="4"/>
  <c r="R554" i="4"/>
  <c r="Q554" i="4"/>
  <c r="P554" i="4"/>
  <c r="O554" i="4"/>
  <c r="N554" i="4"/>
  <c r="M554" i="4"/>
  <c r="U553" i="4"/>
  <c r="T553" i="4"/>
  <c r="S553" i="4"/>
  <c r="R553" i="4"/>
  <c r="Q553" i="4"/>
  <c r="P553" i="4"/>
  <c r="O553" i="4"/>
  <c r="N553" i="4"/>
  <c r="M553" i="4"/>
  <c r="U552" i="4"/>
  <c r="T552" i="4"/>
  <c r="S552" i="4"/>
  <c r="R552" i="4"/>
  <c r="Q552" i="4"/>
  <c r="P552" i="4"/>
  <c r="O552" i="4"/>
  <c r="N552" i="4"/>
  <c r="M552" i="4"/>
  <c r="U551" i="4"/>
  <c r="T551" i="4"/>
  <c r="S551" i="4"/>
  <c r="R551" i="4"/>
  <c r="Q551" i="4"/>
  <c r="P551" i="4"/>
  <c r="O551" i="4"/>
  <c r="N551" i="4"/>
  <c r="M551" i="4"/>
  <c r="U550" i="4"/>
  <c r="T550" i="4"/>
  <c r="S550" i="4"/>
  <c r="R550" i="4"/>
  <c r="Q550" i="4"/>
  <c r="P550" i="4"/>
  <c r="O550" i="4"/>
  <c r="N550" i="4"/>
  <c r="M550" i="4"/>
  <c r="U549" i="4"/>
  <c r="T549" i="4"/>
  <c r="S549" i="4"/>
  <c r="R549" i="4"/>
  <c r="Q549" i="4"/>
  <c r="P549" i="4"/>
  <c r="O549" i="4"/>
  <c r="N549" i="4"/>
  <c r="M549" i="4"/>
  <c r="U548" i="4"/>
  <c r="T548" i="4"/>
  <c r="S548" i="4"/>
  <c r="R548" i="4"/>
  <c r="Q548" i="4"/>
  <c r="P548" i="4"/>
  <c r="O548" i="4"/>
  <c r="N548" i="4"/>
  <c r="M548" i="4"/>
  <c r="U547" i="4"/>
  <c r="T547" i="4"/>
  <c r="S547" i="4"/>
  <c r="R547" i="4"/>
  <c r="Q547" i="4"/>
  <c r="P547" i="4"/>
  <c r="O547" i="4"/>
  <c r="N547" i="4"/>
  <c r="M547" i="4"/>
  <c r="U546" i="4"/>
  <c r="T546" i="4"/>
  <c r="S546" i="4"/>
  <c r="R546" i="4"/>
  <c r="Q546" i="4"/>
  <c r="P546" i="4"/>
  <c r="O546" i="4"/>
  <c r="N546" i="4"/>
  <c r="M546" i="4"/>
  <c r="U545" i="4"/>
  <c r="T545" i="4"/>
  <c r="S545" i="4"/>
  <c r="R545" i="4"/>
  <c r="Q545" i="4"/>
  <c r="P545" i="4"/>
  <c r="O545" i="4"/>
  <c r="N545" i="4"/>
  <c r="M545" i="4"/>
  <c r="U544" i="4"/>
  <c r="T544" i="4"/>
  <c r="S544" i="4"/>
  <c r="R544" i="4"/>
  <c r="Q544" i="4"/>
  <c r="P544" i="4"/>
  <c r="O544" i="4"/>
  <c r="N544" i="4"/>
  <c r="M544" i="4"/>
  <c r="U543" i="4"/>
  <c r="T543" i="4"/>
  <c r="S543" i="4"/>
  <c r="R543" i="4"/>
  <c r="Q543" i="4"/>
  <c r="P543" i="4"/>
  <c r="O543" i="4"/>
  <c r="N543" i="4"/>
  <c r="M543" i="4"/>
  <c r="U542" i="4"/>
  <c r="T542" i="4"/>
  <c r="S542" i="4"/>
  <c r="R542" i="4"/>
  <c r="Q542" i="4"/>
  <c r="P542" i="4"/>
  <c r="O542" i="4"/>
  <c r="N542" i="4"/>
  <c r="M542" i="4"/>
  <c r="U541" i="4"/>
  <c r="T541" i="4"/>
  <c r="S541" i="4"/>
  <c r="R541" i="4"/>
  <c r="Q541" i="4"/>
  <c r="P541" i="4"/>
  <c r="O541" i="4"/>
  <c r="N541" i="4"/>
  <c r="M541" i="4"/>
  <c r="U540" i="4"/>
  <c r="T540" i="4"/>
  <c r="S540" i="4"/>
  <c r="R540" i="4"/>
  <c r="Q540" i="4"/>
  <c r="P540" i="4"/>
  <c r="O540" i="4"/>
  <c r="N540" i="4"/>
  <c r="M540" i="4"/>
  <c r="U539" i="4"/>
  <c r="T539" i="4"/>
  <c r="S539" i="4"/>
  <c r="R539" i="4"/>
  <c r="Q539" i="4"/>
  <c r="P539" i="4"/>
  <c r="O539" i="4"/>
  <c r="N539" i="4"/>
  <c r="M539" i="4"/>
  <c r="U538" i="4"/>
  <c r="T538" i="4"/>
  <c r="S538" i="4"/>
  <c r="R538" i="4"/>
  <c r="Q538" i="4"/>
  <c r="P538" i="4"/>
  <c r="O538" i="4"/>
  <c r="N538" i="4"/>
  <c r="M538" i="4"/>
  <c r="U537" i="4"/>
  <c r="T537" i="4"/>
  <c r="S537" i="4"/>
  <c r="R537" i="4"/>
  <c r="Q537" i="4"/>
  <c r="P537" i="4"/>
  <c r="O537" i="4"/>
  <c r="N537" i="4"/>
  <c r="M537" i="4"/>
  <c r="U536" i="4"/>
  <c r="T536" i="4"/>
  <c r="S536" i="4"/>
  <c r="R536" i="4"/>
  <c r="Q536" i="4"/>
  <c r="P536" i="4"/>
  <c r="O536" i="4"/>
  <c r="N536" i="4"/>
  <c r="M536" i="4"/>
  <c r="U535" i="4"/>
  <c r="T535" i="4"/>
  <c r="S535" i="4"/>
  <c r="R535" i="4"/>
  <c r="Q535" i="4"/>
  <c r="P535" i="4"/>
  <c r="O535" i="4"/>
  <c r="N535" i="4"/>
  <c r="M535" i="4"/>
  <c r="U534" i="4"/>
  <c r="T534" i="4"/>
  <c r="S534" i="4"/>
  <c r="R534" i="4"/>
  <c r="Q534" i="4"/>
  <c r="P534" i="4"/>
  <c r="O534" i="4"/>
  <c r="N534" i="4"/>
  <c r="M534" i="4"/>
  <c r="U533" i="4"/>
  <c r="T533" i="4"/>
  <c r="S533" i="4"/>
  <c r="R533" i="4"/>
  <c r="Q533" i="4"/>
  <c r="P533" i="4"/>
  <c r="O533" i="4"/>
  <c r="N533" i="4"/>
  <c r="M533" i="4"/>
  <c r="U532" i="4"/>
  <c r="T532" i="4"/>
  <c r="S532" i="4"/>
  <c r="R532" i="4"/>
  <c r="Q532" i="4"/>
  <c r="P532" i="4"/>
  <c r="O532" i="4"/>
  <c r="N532" i="4"/>
  <c r="M532" i="4"/>
  <c r="U531" i="4"/>
  <c r="T531" i="4"/>
  <c r="S531" i="4"/>
  <c r="R531" i="4"/>
  <c r="Q531" i="4"/>
  <c r="P531" i="4"/>
  <c r="O531" i="4"/>
  <c r="N531" i="4"/>
  <c r="M531" i="4"/>
  <c r="U530" i="4"/>
  <c r="T530" i="4"/>
  <c r="S530" i="4"/>
  <c r="R530" i="4"/>
  <c r="Q530" i="4"/>
  <c r="P530" i="4"/>
  <c r="O530" i="4"/>
  <c r="N530" i="4"/>
  <c r="M530" i="4"/>
  <c r="U529" i="4"/>
  <c r="T529" i="4"/>
  <c r="S529" i="4"/>
  <c r="R529" i="4"/>
  <c r="Q529" i="4"/>
  <c r="P529" i="4"/>
  <c r="O529" i="4"/>
  <c r="N529" i="4"/>
  <c r="M529" i="4"/>
  <c r="U528" i="4"/>
  <c r="T528" i="4"/>
  <c r="S528" i="4"/>
  <c r="R528" i="4"/>
  <c r="Q528" i="4"/>
  <c r="P528" i="4"/>
  <c r="O528" i="4"/>
  <c r="N528" i="4"/>
  <c r="M528" i="4"/>
  <c r="U527" i="4"/>
  <c r="T527" i="4"/>
  <c r="S527" i="4"/>
  <c r="R527" i="4"/>
  <c r="Q527" i="4"/>
  <c r="P527" i="4"/>
  <c r="O527" i="4"/>
  <c r="N527" i="4"/>
  <c r="M527" i="4"/>
  <c r="U526" i="4"/>
  <c r="T526" i="4"/>
  <c r="S526" i="4"/>
  <c r="R526" i="4"/>
  <c r="Q526" i="4"/>
  <c r="P526" i="4"/>
  <c r="O526" i="4"/>
  <c r="N526" i="4"/>
  <c r="M526" i="4"/>
  <c r="U525" i="4"/>
  <c r="T525" i="4"/>
  <c r="S525" i="4"/>
  <c r="R525" i="4"/>
  <c r="Q525" i="4"/>
  <c r="P525" i="4"/>
  <c r="O525" i="4"/>
  <c r="N525" i="4"/>
  <c r="M525" i="4"/>
  <c r="U524" i="4"/>
  <c r="T524" i="4"/>
  <c r="S524" i="4"/>
  <c r="R524" i="4"/>
  <c r="Q524" i="4"/>
  <c r="P524" i="4"/>
  <c r="O524" i="4"/>
  <c r="N524" i="4"/>
  <c r="M524" i="4"/>
  <c r="U523" i="4"/>
  <c r="T523" i="4"/>
  <c r="S523" i="4"/>
  <c r="R523" i="4"/>
  <c r="Q523" i="4"/>
  <c r="P523" i="4"/>
  <c r="O523" i="4"/>
  <c r="N523" i="4"/>
  <c r="M523" i="4"/>
  <c r="U522" i="4"/>
  <c r="T522" i="4"/>
  <c r="S522" i="4"/>
  <c r="R522" i="4"/>
  <c r="Q522" i="4"/>
  <c r="P522" i="4"/>
  <c r="O522" i="4"/>
  <c r="N522" i="4"/>
  <c r="M522" i="4"/>
  <c r="U521" i="4"/>
  <c r="T521" i="4"/>
  <c r="S521" i="4"/>
  <c r="R521" i="4"/>
  <c r="Q521" i="4"/>
  <c r="P521" i="4"/>
  <c r="O521" i="4"/>
  <c r="N521" i="4"/>
  <c r="M521" i="4"/>
  <c r="U520" i="4"/>
  <c r="T520" i="4"/>
  <c r="S520" i="4"/>
  <c r="R520" i="4"/>
  <c r="Q520" i="4"/>
  <c r="P520" i="4"/>
  <c r="O520" i="4"/>
  <c r="N520" i="4"/>
  <c r="M520" i="4"/>
  <c r="U519" i="4"/>
  <c r="T519" i="4"/>
  <c r="S519" i="4"/>
  <c r="R519" i="4"/>
  <c r="Q519" i="4"/>
  <c r="P519" i="4"/>
  <c r="O519" i="4"/>
  <c r="N519" i="4"/>
  <c r="M519" i="4"/>
  <c r="U518" i="4"/>
  <c r="T518" i="4"/>
  <c r="S518" i="4"/>
  <c r="R518" i="4"/>
  <c r="Q518" i="4"/>
  <c r="P518" i="4"/>
  <c r="O518" i="4"/>
  <c r="N518" i="4"/>
  <c r="M518" i="4"/>
  <c r="U517" i="4"/>
  <c r="T517" i="4"/>
  <c r="S517" i="4"/>
  <c r="R517" i="4"/>
  <c r="Q517" i="4"/>
  <c r="P517" i="4"/>
  <c r="O517" i="4"/>
  <c r="N517" i="4"/>
  <c r="M517" i="4"/>
  <c r="U516" i="4"/>
  <c r="T516" i="4"/>
  <c r="S516" i="4"/>
  <c r="R516" i="4"/>
  <c r="Q516" i="4"/>
  <c r="P516" i="4"/>
  <c r="O516" i="4"/>
  <c r="N516" i="4"/>
  <c r="M516" i="4"/>
  <c r="U515" i="4"/>
  <c r="T515" i="4"/>
  <c r="S515" i="4"/>
  <c r="R515" i="4"/>
  <c r="Q515" i="4"/>
  <c r="P515" i="4"/>
  <c r="O515" i="4"/>
  <c r="N515" i="4"/>
  <c r="M515" i="4"/>
  <c r="U514" i="4"/>
  <c r="T514" i="4"/>
  <c r="S514" i="4"/>
  <c r="R514" i="4"/>
  <c r="Q514" i="4"/>
  <c r="P514" i="4"/>
  <c r="O514" i="4"/>
  <c r="N514" i="4"/>
  <c r="M514" i="4"/>
  <c r="U513" i="4"/>
  <c r="T513" i="4"/>
  <c r="S513" i="4"/>
  <c r="R513" i="4"/>
  <c r="Q513" i="4"/>
  <c r="P513" i="4"/>
  <c r="O513" i="4"/>
  <c r="N513" i="4"/>
  <c r="M513" i="4"/>
  <c r="U512" i="4"/>
  <c r="T512" i="4"/>
  <c r="S512" i="4"/>
  <c r="R512" i="4"/>
  <c r="Q512" i="4"/>
  <c r="P512" i="4"/>
  <c r="O512" i="4"/>
  <c r="N512" i="4"/>
  <c r="M512" i="4"/>
  <c r="U511" i="4"/>
  <c r="T511" i="4"/>
  <c r="S511" i="4"/>
  <c r="R511" i="4"/>
  <c r="Q511" i="4"/>
  <c r="P511" i="4"/>
  <c r="O511" i="4"/>
  <c r="N511" i="4"/>
  <c r="M511" i="4"/>
  <c r="U510" i="4"/>
  <c r="T510" i="4"/>
  <c r="S510" i="4"/>
  <c r="R510" i="4"/>
  <c r="Q510" i="4"/>
  <c r="P510" i="4"/>
  <c r="O510" i="4"/>
  <c r="N510" i="4"/>
  <c r="M510" i="4"/>
  <c r="U509" i="4"/>
  <c r="T509" i="4"/>
  <c r="S509" i="4"/>
  <c r="R509" i="4"/>
  <c r="Q509" i="4"/>
  <c r="P509" i="4"/>
  <c r="O509" i="4"/>
  <c r="N509" i="4"/>
  <c r="M509" i="4"/>
  <c r="U508" i="4"/>
  <c r="T508" i="4"/>
  <c r="S508" i="4"/>
  <c r="R508" i="4"/>
  <c r="Q508" i="4"/>
  <c r="P508" i="4"/>
  <c r="O508" i="4"/>
  <c r="N508" i="4"/>
  <c r="M508" i="4"/>
  <c r="U507" i="4"/>
  <c r="T507" i="4"/>
  <c r="S507" i="4"/>
  <c r="R507" i="4"/>
  <c r="Q507" i="4"/>
  <c r="P507" i="4"/>
  <c r="O507" i="4"/>
  <c r="N507" i="4"/>
  <c r="M507" i="4"/>
  <c r="U506" i="4"/>
  <c r="T506" i="4"/>
  <c r="S506" i="4"/>
  <c r="R506" i="4"/>
  <c r="Q506" i="4"/>
  <c r="P506" i="4"/>
  <c r="O506" i="4"/>
  <c r="N506" i="4"/>
  <c r="M506" i="4"/>
  <c r="U505" i="4"/>
  <c r="T505" i="4"/>
  <c r="S505" i="4"/>
  <c r="R505" i="4"/>
  <c r="Q505" i="4"/>
  <c r="P505" i="4"/>
  <c r="O505" i="4"/>
  <c r="N505" i="4"/>
  <c r="M505" i="4"/>
  <c r="U504" i="4"/>
  <c r="T504" i="4"/>
  <c r="S504" i="4"/>
  <c r="R504" i="4"/>
  <c r="Q504" i="4"/>
  <c r="P504" i="4"/>
  <c r="O504" i="4"/>
  <c r="N504" i="4"/>
  <c r="M504" i="4"/>
  <c r="U503" i="4"/>
  <c r="T503" i="4"/>
  <c r="S503" i="4"/>
  <c r="R503" i="4"/>
  <c r="Q503" i="4"/>
  <c r="P503" i="4"/>
  <c r="O503" i="4"/>
  <c r="N503" i="4"/>
  <c r="M503" i="4"/>
  <c r="U502" i="4"/>
  <c r="T502" i="4"/>
  <c r="S502" i="4"/>
  <c r="R502" i="4"/>
  <c r="Q502" i="4"/>
  <c r="P502" i="4"/>
  <c r="O502" i="4"/>
  <c r="N502" i="4"/>
  <c r="M502" i="4"/>
  <c r="U501" i="4"/>
  <c r="T501" i="4"/>
  <c r="S501" i="4"/>
  <c r="R501" i="4"/>
  <c r="Q501" i="4"/>
  <c r="P501" i="4"/>
  <c r="O501" i="4"/>
  <c r="N501" i="4"/>
  <c r="M501" i="4"/>
  <c r="U500" i="4"/>
  <c r="T500" i="4"/>
  <c r="S500" i="4"/>
  <c r="R500" i="4"/>
  <c r="Q500" i="4"/>
  <c r="P500" i="4"/>
  <c r="O500" i="4"/>
  <c r="N500" i="4"/>
  <c r="M500" i="4"/>
  <c r="U499" i="4"/>
  <c r="T499" i="4"/>
  <c r="S499" i="4"/>
  <c r="R499" i="4"/>
  <c r="Q499" i="4"/>
  <c r="P499" i="4"/>
  <c r="O499" i="4"/>
  <c r="N499" i="4"/>
  <c r="M499" i="4"/>
  <c r="U498" i="4"/>
  <c r="T498" i="4"/>
  <c r="S498" i="4"/>
  <c r="R498" i="4"/>
  <c r="Q498" i="4"/>
  <c r="P498" i="4"/>
  <c r="O498" i="4"/>
  <c r="N498" i="4"/>
  <c r="M498" i="4"/>
  <c r="U497" i="4"/>
  <c r="T497" i="4"/>
  <c r="S497" i="4"/>
  <c r="R497" i="4"/>
  <c r="Q497" i="4"/>
  <c r="P497" i="4"/>
  <c r="O497" i="4"/>
  <c r="N497" i="4"/>
  <c r="M497" i="4"/>
  <c r="U496" i="4"/>
  <c r="T496" i="4"/>
  <c r="S496" i="4"/>
  <c r="R496" i="4"/>
  <c r="Q496" i="4"/>
  <c r="P496" i="4"/>
  <c r="O496" i="4"/>
  <c r="N496" i="4"/>
  <c r="M496" i="4"/>
  <c r="U495" i="4"/>
  <c r="T495" i="4"/>
  <c r="S495" i="4"/>
  <c r="R495" i="4"/>
  <c r="Q495" i="4"/>
  <c r="P495" i="4"/>
  <c r="O495" i="4"/>
  <c r="N495" i="4"/>
  <c r="M495" i="4"/>
  <c r="U494" i="4"/>
  <c r="T494" i="4"/>
  <c r="S494" i="4"/>
  <c r="R494" i="4"/>
  <c r="Q494" i="4"/>
  <c r="P494" i="4"/>
  <c r="O494" i="4"/>
  <c r="N494" i="4"/>
  <c r="M494" i="4"/>
  <c r="U493" i="4"/>
  <c r="T493" i="4"/>
  <c r="S493" i="4"/>
  <c r="R493" i="4"/>
  <c r="Q493" i="4"/>
  <c r="P493" i="4"/>
  <c r="O493" i="4"/>
  <c r="N493" i="4"/>
  <c r="M493" i="4"/>
  <c r="U492" i="4"/>
  <c r="T492" i="4"/>
  <c r="S492" i="4"/>
  <c r="R492" i="4"/>
  <c r="Q492" i="4"/>
  <c r="P492" i="4"/>
  <c r="O492" i="4"/>
  <c r="N492" i="4"/>
  <c r="M492" i="4"/>
  <c r="U491" i="4"/>
  <c r="T491" i="4"/>
  <c r="S491" i="4"/>
  <c r="R491" i="4"/>
  <c r="Q491" i="4"/>
  <c r="P491" i="4"/>
  <c r="O491" i="4"/>
  <c r="N491" i="4"/>
  <c r="M491" i="4"/>
  <c r="U490" i="4"/>
  <c r="T490" i="4"/>
  <c r="S490" i="4"/>
  <c r="R490" i="4"/>
  <c r="Q490" i="4"/>
  <c r="P490" i="4"/>
  <c r="O490" i="4"/>
  <c r="N490" i="4"/>
  <c r="M490" i="4"/>
  <c r="U489" i="4"/>
  <c r="T489" i="4"/>
  <c r="S489" i="4"/>
  <c r="R489" i="4"/>
  <c r="Q489" i="4"/>
  <c r="P489" i="4"/>
  <c r="O489" i="4"/>
  <c r="N489" i="4"/>
  <c r="M489" i="4"/>
  <c r="U488" i="4"/>
  <c r="T488" i="4"/>
  <c r="S488" i="4"/>
  <c r="R488" i="4"/>
  <c r="Q488" i="4"/>
  <c r="P488" i="4"/>
  <c r="O488" i="4"/>
  <c r="N488" i="4"/>
  <c r="M488" i="4"/>
  <c r="U487" i="4"/>
  <c r="T487" i="4"/>
  <c r="S487" i="4"/>
  <c r="R487" i="4"/>
  <c r="Q487" i="4"/>
  <c r="P487" i="4"/>
  <c r="O487" i="4"/>
  <c r="N487" i="4"/>
  <c r="M487" i="4"/>
  <c r="U486" i="4"/>
  <c r="T486" i="4"/>
  <c r="S486" i="4"/>
  <c r="R486" i="4"/>
  <c r="Q486" i="4"/>
  <c r="P486" i="4"/>
  <c r="O486" i="4"/>
  <c r="N486" i="4"/>
  <c r="M486" i="4"/>
  <c r="U485" i="4"/>
  <c r="T485" i="4"/>
  <c r="S485" i="4"/>
  <c r="R485" i="4"/>
  <c r="Q485" i="4"/>
  <c r="P485" i="4"/>
  <c r="O485" i="4"/>
  <c r="N485" i="4"/>
  <c r="M485" i="4"/>
  <c r="U484" i="4"/>
  <c r="T484" i="4"/>
  <c r="S484" i="4"/>
  <c r="R484" i="4"/>
  <c r="Q484" i="4"/>
  <c r="P484" i="4"/>
  <c r="O484" i="4"/>
  <c r="N484" i="4"/>
  <c r="M484" i="4"/>
  <c r="U483" i="4"/>
  <c r="T483" i="4"/>
  <c r="S483" i="4"/>
  <c r="R483" i="4"/>
  <c r="Q483" i="4"/>
  <c r="P483" i="4"/>
  <c r="O483" i="4"/>
  <c r="N483" i="4"/>
  <c r="M483" i="4"/>
  <c r="U482" i="4"/>
  <c r="T482" i="4"/>
  <c r="S482" i="4"/>
  <c r="R482" i="4"/>
  <c r="Q482" i="4"/>
  <c r="P482" i="4"/>
  <c r="O482" i="4"/>
  <c r="N482" i="4"/>
  <c r="M482" i="4"/>
  <c r="U481" i="4"/>
  <c r="T481" i="4"/>
  <c r="S481" i="4"/>
  <c r="R481" i="4"/>
  <c r="Q481" i="4"/>
  <c r="P481" i="4"/>
  <c r="O481" i="4"/>
  <c r="N481" i="4"/>
  <c r="M481" i="4"/>
  <c r="U480" i="4"/>
  <c r="T480" i="4"/>
  <c r="S480" i="4"/>
  <c r="R480" i="4"/>
  <c r="Q480" i="4"/>
  <c r="P480" i="4"/>
  <c r="O480" i="4"/>
  <c r="N480" i="4"/>
  <c r="M480" i="4"/>
  <c r="U479" i="4"/>
  <c r="T479" i="4"/>
  <c r="S479" i="4"/>
  <c r="R479" i="4"/>
  <c r="Q479" i="4"/>
  <c r="P479" i="4"/>
  <c r="O479" i="4"/>
  <c r="N479" i="4"/>
  <c r="M479" i="4"/>
  <c r="U478" i="4"/>
  <c r="T478" i="4"/>
  <c r="S478" i="4"/>
  <c r="R478" i="4"/>
  <c r="Q478" i="4"/>
  <c r="P478" i="4"/>
  <c r="O478" i="4"/>
  <c r="N478" i="4"/>
  <c r="M478" i="4"/>
  <c r="U477" i="4"/>
  <c r="T477" i="4"/>
  <c r="S477" i="4"/>
  <c r="R477" i="4"/>
  <c r="Q477" i="4"/>
  <c r="P477" i="4"/>
  <c r="O477" i="4"/>
  <c r="N477" i="4"/>
  <c r="M477" i="4"/>
  <c r="U476" i="4"/>
  <c r="T476" i="4"/>
  <c r="S476" i="4"/>
  <c r="R476" i="4"/>
  <c r="Q476" i="4"/>
  <c r="P476" i="4"/>
  <c r="O476" i="4"/>
  <c r="N476" i="4"/>
  <c r="M476" i="4"/>
  <c r="U475" i="4"/>
  <c r="T475" i="4"/>
  <c r="S475" i="4"/>
  <c r="R475" i="4"/>
  <c r="Q475" i="4"/>
  <c r="P475" i="4"/>
  <c r="O475" i="4"/>
  <c r="N475" i="4"/>
  <c r="M475" i="4"/>
  <c r="U474" i="4"/>
  <c r="T474" i="4"/>
  <c r="S474" i="4"/>
  <c r="R474" i="4"/>
  <c r="Q474" i="4"/>
  <c r="P474" i="4"/>
  <c r="O474" i="4"/>
  <c r="N474" i="4"/>
  <c r="M474" i="4"/>
  <c r="U473" i="4"/>
  <c r="T473" i="4"/>
  <c r="S473" i="4"/>
  <c r="R473" i="4"/>
  <c r="Q473" i="4"/>
  <c r="P473" i="4"/>
  <c r="O473" i="4"/>
  <c r="N473" i="4"/>
  <c r="M473" i="4"/>
  <c r="U472" i="4"/>
  <c r="T472" i="4"/>
  <c r="S472" i="4"/>
  <c r="R472" i="4"/>
  <c r="Q472" i="4"/>
  <c r="P472" i="4"/>
  <c r="O472" i="4"/>
  <c r="N472" i="4"/>
  <c r="M472" i="4"/>
  <c r="U471" i="4"/>
  <c r="T471" i="4"/>
  <c r="S471" i="4"/>
  <c r="R471" i="4"/>
  <c r="Q471" i="4"/>
  <c r="P471" i="4"/>
  <c r="O471" i="4"/>
  <c r="N471" i="4"/>
  <c r="M471" i="4"/>
  <c r="U470" i="4"/>
  <c r="T470" i="4"/>
  <c r="S470" i="4"/>
  <c r="R470" i="4"/>
  <c r="Q470" i="4"/>
  <c r="P470" i="4"/>
  <c r="O470" i="4"/>
  <c r="N470" i="4"/>
  <c r="M470" i="4"/>
  <c r="U469" i="4"/>
  <c r="T469" i="4"/>
  <c r="S469" i="4"/>
  <c r="R469" i="4"/>
  <c r="Q469" i="4"/>
  <c r="P469" i="4"/>
  <c r="O469" i="4"/>
  <c r="N469" i="4"/>
  <c r="M469" i="4"/>
  <c r="U468" i="4"/>
  <c r="T468" i="4"/>
  <c r="S468" i="4"/>
  <c r="R468" i="4"/>
  <c r="Q468" i="4"/>
  <c r="P468" i="4"/>
  <c r="O468" i="4"/>
  <c r="N468" i="4"/>
  <c r="M468" i="4"/>
  <c r="U467" i="4"/>
  <c r="T467" i="4"/>
  <c r="S467" i="4"/>
  <c r="R467" i="4"/>
  <c r="Q467" i="4"/>
  <c r="P467" i="4"/>
  <c r="O467" i="4"/>
  <c r="N467" i="4"/>
  <c r="M467" i="4"/>
  <c r="U466" i="4"/>
  <c r="T466" i="4"/>
  <c r="S466" i="4"/>
  <c r="R466" i="4"/>
  <c r="Q466" i="4"/>
  <c r="P466" i="4"/>
  <c r="O466" i="4"/>
  <c r="N466" i="4"/>
  <c r="M466" i="4"/>
  <c r="U465" i="4"/>
  <c r="T465" i="4"/>
  <c r="S465" i="4"/>
  <c r="R465" i="4"/>
  <c r="Q465" i="4"/>
  <c r="P465" i="4"/>
  <c r="O465" i="4"/>
  <c r="N465" i="4"/>
  <c r="M465" i="4"/>
  <c r="U464" i="4"/>
  <c r="T464" i="4"/>
  <c r="S464" i="4"/>
  <c r="R464" i="4"/>
  <c r="Q464" i="4"/>
  <c r="P464" i="4"/>
  <c r="O464" i="4"/>
  <c r="N464" i="4"/>
  <c r="M464" i="4"/>
  <c r="U463" i="4"/>
  <c r="T463" i="4"/>
  <c r="S463" i="4"/>
  <c r="R463" i="4"/>
  <c r="Q463" i="4"/>
  <c r="P463" i="4"/>
  <c r="O463" i="4"/>
  <c r="N463" i="4"/>
  <c r="M463" i="4"/>
  <c r="U462" i="4"/>
  <c r="T462" i="4"/>
  <c r="S462" i="4"/>
  <c r="R462" i="4"/>
  <c r="Q462" i="4"/>
  <c r="P462" i="4"/>
  <c r="O462" i="4"/>
  <c r="N462" i="4"/>
  <c r="M462" i="4"/>
  <c r="U461" i="4"/>
  <c r="T461" i="4"/>
  <c r="S461" i="4"/>
  <c r="R461" i="4"/>
  <c r="Q461" i="4"/>
  <c r="P461" i="4"/>
  <c r="O461" i="4"/>
  <c r="N461" i="4"/>
  <c r="M461" i="4"/>
  <c r="U460" i="4"/>
  <c r="T460" i="4"/>
  <c r="S460" i="4"/>
  <c r="R460" i="4"/>
  <c r="Q460" i="4"/>
  <c r="P460" i="4"/>
  <c r="O460" i="4"/>
  <c r="N460" i="4"/>
  <c r="M460" i="4"/>
  <c r="U459" i="4"/>
  <c r="T459" i="4"/>
  <c r="S459" i="4"/>
  <c r="R459" i="4"/>
  <c r="Q459" i="4"/>
  <c r="P459" i="4"/>
  <c r="O459" i="4"/>
  <c r="N459" i="4"/>
  <c r="M459" i="4"/>
  <c r="U458" i="4"/>
  <c r="T458" i="4"/>
  <c r="S458" i="4"/>
  <c r="R458" i="4"/>
  <c r="Q458" i="4"/>
  <c r="P458" i="4"/>
  <c r="O458" i="4"/>
  <c r="N458" i="4"/>
  <c r="M458" i="4"/>
  <c r="U457" i="4"/>
  <c r="T457" i="4"/>
  <c r="S457" i="4"/>
  <c r="R457" i="4"/>
  <c r="Q457" i="4"/>
  <c r="P457" i="4"/>
  <c r="O457" i="4"/>
  <c r="N457" i="4"/>
  <c r="M457" i="4"/>
  <c r="U456" i="4"/>
  <c r="T456" i="4"/>
  <c r="S456" i="4"/>
  <c r="R456" i="4"/>
  <c r="Q456" i="4"/>
  <c r="P456" i="4"/>
  <c r="O456" i="4"/>
  <c r="N456" i="4"/>
  <c r="M456" i="4"/>
  <c r="U455" i="4"/>
  <c r="T455" i="4"/>
  <c r="S455" i="4"/>
  <c r="R455" i="4"/>
  <c r="Q455" i="4"/>
  <c r="P455" i="4"/>
  <c r="O455" i="4"/>
  <c r="N455" i="4"/>
  <c r="M455" i="4"/>
  <c r="U454" i="4"/>
  <c r="T454" i="4"/>
  <c r="S454" i="4"/>
  <c r="R454" i="4"/>
  <c r="Q454" i="4"/>
  <c r="P454" i="4"/>
  <c r="O454" i="4"/>
  <c r="N454" i="4"/>
  <c r="M454" i="4"/>
  <c r="U453" i="4"/>
  <c r="T453" i="4"/>
  <c r="S453" i="4"/>
  <c r="R453" i="4"/>
  <c r="Q453" i="4"/>
  <c r="P453" i="4"/>
  <c r="O453" i="4"/>
  <c r="N453" i="4"/>
  <c r="M453" i="4"/>
  <c r="U452" i="4"/>
  <c r="T452" i="4"/>
  <c r="S452" i="4"/>
  <c r="R452" i="4"/>
  <c r="Q452" i="4"/>
  <c r="P452" i="4"/>
  <c r="O452" i="4"/>
  <c r="N452" i="4"/>
  <c r="M452" i="4"/>
  <c r="U451" i="4"/>
  <c r="T451" i="4"/>
  <c r="S451" i="4"/>
  <c r="R451" i="4"/>
  <c r="Q451" i="4"/>
  <c r="P451" i="4"/>
  <c r="O451" i="4"/>
  <c r="N451" i="4"/>
  <c r="M451" i="4"/>
  <c r="U450" i="4"/>
  <c r="T450" i="4"/>
  <c r="S450" i="4"/>
  <c r="R450" i="4"/>
  <c r="Q450" i="4"/>
  <c r="P450" i="4"/>
  <c r="O450" i="4"/>
  <c r="N450" i="4"/>
  <c r="M450" i="4"/>
  <c r="U449" i="4"/>
  <c r="T449" i="4"/>
  <c r="S449" i="4"/>
  <c r="R449" i="4"/>
  <c r="Q449" i="4"/>
  <c r="P449" i="4"/>
  <c r="O449" i="4"/>
  <c r="N449" i="4"/>
  <c r="M449" i="4"/>
  <c r="U448" i="4"/>
  <c r="T448" i="4"/>
  <c r="S448" i="4"/>
  <c r="R448" i="4"/>
  <c r="Q448" i="4"/>
  <c r="P448" i="4"/>
  <c r="O448" i="4"/>
  <c r="N448" i="4"/>
  <c r="M448" i="4"/>
  <c r="U447" i="4"/>
  <c r="T447" i="4"/>
  <c r="S447" i="4"/>
  <c r="R447" i="4"/>
  <c r="Q447" i="4"/>
  <c r="P447" i="4"/>
  <c r="O447" i="4"/>
  <c r="N447" i="4"/>
  <c r="M447" i="4"/>
  <c r="U446" i="4"/>
  <c r="T446" i="4"/>
  <c r="S446" i="4"/>
  <c r="R446" i="4"/>
  <c r="Q446" i="4"/>
  <c r="P446" i="4"/>
  <c r="O446" i="4"/>
  <c r="N446" i="4"/>
  <c r="M446" i="4"/>
  <c r="U445" i="4"/>
  <c r="T445" i="4"/>
  <c r="S445" i="4"/>
  <c r="R445" i="4"/>
  <c r="Q445" i="4"/>
  <c r="P445" i="4"/>
  <c r="O445" i="4"/>
  <c r="N445" i="4"/>
  <c r="M445" i="4"/>
  <c r="U444" i="4"/>
  <c r="T444" i="4"/>
  <c r="S444" i="4"/>
  <c r="R444" i="4"/>
  <c r="Q444" i="4"/>
  <c r="P444" i="4"/>
  <c r="O444" i="4"/>
  <c r="N444" i="4"/>
  <c r="M444" i="4"/>
  <c r="U443" i="4"/>
  <c r="T443" i="4"/>
  <c r="S443" i="4"/>
  <c r="R443" i="4"/>
  <c r="Q443" i="4"/>
  <c r="P443" i="4"/>
  <c r="O443" i="4"/>
  <c r="N443" i="4"/>
  <c r="M443" i="4"/>
  <c r="U442" i="4"/>
  <c r="T442" i="4"/>
  <c r="S442" i="4"/>
  <c r="R442" i="4"/>
  <c r="Q442" i="4"/>
  <c r="P442" i="4"/>
  <c r="O442" i="4"/>
  <c r="N442" i="4"/>
  <c r="M442" i="4"/>
  <c r="U441" i="4"/>
  <c r="T441" i="4"/>
  <c r="S441" i="4"/>
  <c r="R441" i="4"/>
  <c r="Q441" i="4"/>
  <c r="P441" i="4"/>
  <c r="O441" i="4"/>
  <c r="N441" i="4"/>
  <c r="M441" i="4"/>
  <c r="U440" i="4"/>
  <c r="T440" i="4"/>
  <c r="S440" i="4"/>
  <c r="R440" i="4"/>
  <c r="Q440" i="4"/>
  <c r="P440" i="4"/>
  <c r="O440" i="4"/>
  <c r="N440" i="4"/>
  <c r="M440" i="4"/>
  <c r="U439" i="4"/>
  <c r="T439" i="4"/>
  <c r="S439" i="4"/>
  <c r="R439" i="4"/>
  <c r="Q439" i="4"/>
  <c r="P439" i="4"/>
  <c r="O439" i="4"/>
  <c r="N439" i="4"/>
  <c r="M439" i="4"/>
  <c r="U438" i="4"/>
  <c r="T438" i="4"/>
  <c r="S438" i="4"/>
  <c r="R438" i="4"/>
  <c r="Q438" i="4"/>
  <c r="P438" i="4"/>
  <c r="O438" i="4"/>
  <c r="N438" i="4"/>
  <c r="M438" i="4"/>
  <c r="U437" i="4"/>
  <c r="T437" i="4"/>
  <c r="S437" i="4"/>
  <c r="R437" i="4"/>
  <c r="Q437" i="4"/>
  <c r="P437" i="4"/>
  <c r="O437" i="4"/>
  <c r="N437" i="4"/>
  <c r="M437" i="4"/>
  <c r="U436" i="4"/>
  <c r="T436" i="4"/>
  <c r="S436" i="4"/>
  <c r="R436" i="4"/>
  <c r="Q436" i="4"/>
  <c r="P436" i="4"/>
  <c r="O436" i="4"/>
  <c r="N436" i="4"/>
  <c r="M436" i="4"/>
  <c r="U435" i="4"/>
  <c r="T435" i="4"/>
  <c r="S435" i="4"/>
  <c r="R435" i="4"/>
  <c r="Q435" i="4"/>
  <c r="P435" i="4"/>
  <c r="O435" i="4"/>
  <c r="N435" i="4"/>
  <c r="M435" i="4"/>
  <c r="U434" i="4"/>
  <c r="T434" i="4"/>
  <c r="S434" i="4"/>
  <c r="R434" i="4"/>
  <c r="Q434" i="4"/>
  <c r="P434" i="4"/>
  <c r="O434" i="4"/>
  <c r="N434" i="4"/>
  <c r="M434" i="4"/>
  <c r="U433" i="4"/>
  <c r="T433" i="4"/>
  <c r="S433" i="4"/>
  <c r="R433" i="4"/>
  <c r="Q433" i="4"/>
  <c r="P433" i="4"/>
  <c r="O433" i="4"/>
  <c r="N433" i="4"/>
  <c r="M433" i="4"/>
  <c r="U432" i="4"/>
  <c r="T432" i="4"/>
  <c r="S432" i="4"/>
  <c r="R432" i="4"/>
  <c r="Q432" i="4"/>
  <c r="P432" i="4"/>
  <c r="O432" i="4"/>
  <c r="N432" i="4"/>
  <c r="M432" i="4"/>
  <c r="U431" i="4"/>
  <c r="T431" i="4"/>
  <c r="S431" i="4"/>
  <c r="R431" i="4"/>
  <c r="Q431" i="4"/>
  <c r="P431" i="4"/>
  <c r="O431" i="4"/>
  <c r="N431" i="4"/>
  <c r="M431" i="4"/>
  <c r="U430" i="4"/>
  <c r="T430" i="4"/>
  <c r="S430" i="4"/>
  <c r="R430" i="4"/>
  <c r="Q430" i="4"/>
  <c r="P430" i="4"/>
  <c r="O430" i="4"/>
  <c r="N430" i="4"/>
  <c r="M430" i="4"/>
  <c r="U429" i="4"/>
  <c r="T429" i="4"/>
  <c r="S429" i="4"/>
  <c r="R429" i="4"/>
  <c r="Q429" i="4"/>
  <c r="P429" i="4"/>
  <c r="O429" i="4"/>
  <c r="N429" i="4"/>
  <c r="M429" i="4"/>
  <c r="U428" i="4"/>
  <c r="T428" i="4"/>
  <c r="S428" i="4"/>
  <c r="R428" i="4"/>
  <c r="Q428" i="4"/>
  <c r="P428" i="4"/>
  <c r="O428" i="4"/>
  <c r="N428" i="4"/>
  <c r="M428" i="4"/>
  <c r="U427" i="4"/>
  <c r="T427" i="4"/>
  <c r="S427" i="4"/>
  <c r="R427" i="4"/>
  <c r="Q427" i="4"/>
  <c r="P427" i="4"/>
  <c r="O427" i="4"/>
  <c r="N427" i="4"/>
  <c r="M427" i="4"/>
  <c r="U426" i="4"/>
  <c r="T426" i="4"/>
  <c r="S426" i="4"/>
  <c r="R426" i="4"/>
  <c r="Q426" i="4"/>
  <c r="P426" i="4"/>
  <c r="O426" i="4"/>
  <c r="N426" i="4"/>
  <c r="M426" i="4"/>
  <c r="U425" i="4"/>
  <c r="T425" i="4"/>
  <c r="S425" i="4"/>
  <c r="R425" i="4"/>
  <c r="Q425" i="4"/>
  <c r="P425" i="4"/>
  <c r="O425" i="4"/>
  <c r="N425" i="4"/>
  <c r="M425" i="4"/>
  <c r="U424" i="4"/>
  <c r="T424" i="4"/>
  <c r="S424" i="4"/>
  <c r="R424" i="4"/>
  <c r="Q424" i="4"/>
  <c r="P424" i="4"/>
  <c r="O424" i="4"/>
  <c r="N424" i="4"/>
  <c r="M424" i="4"/>
  <c r="U423" i="4"/>
  <c r="T423" i="4"/>
  <c r="S423" i="4"/>
  <c r="R423" i="4"/>
  <c r="Q423" i="4"/>
  <c r="P423" i="4"/>
  <c r="O423" i="4"/>
  <c r="N423" i="4"/>
  <c r="M423" i="4"/>
  <c r="U422" i="4"/>
  <c r="T422" i="4"/>
  <c r="S422" i="4"/>
  <c r="R422" i="4"/>
  <c r="Q422" i="4"/>
  <c r="P422" i="4"/>
  <c r="O422" i="4"/>
  <c r="N422" i="4"/>
  <c r="M422" i="4"/>
  <c r="U421" i="4"/>
  <c r="T421" i="4"/>
  <c r="S421" i="4"/>
  <c r="R421" i="4"/>
  <c r="Q421" i="4"/>
  <c r="P421" i="4"/>
  <c r="O421" i="4"/>
  <c r="N421" i="4"/>
  <c r="M421" i="4"/>
  <c r="U420" i="4"/>
  <c r="T420" i="4"/>
  <c r="S420" i="4"/>
  <c r="R420" i="4"/>
  <c r="Q420" i="4"/>
  <c r="P420" i="4"/>
  <c r="O420" i="4"/>
  <c r="N420" i="4"/>
  <c r="M420" i="4"/>
  <c r="U419" i="4"/>
  <c r="T419" i="4"/>
  <c r="S419" i="4"/>
  <c r="R419" i="4"/>
  <c r="Q419" i="4"/>
  <c r="P419" i="4"/>
  <c r="O419" i="4"/>
  <c r="N419" i="4"/>
  <c r="M419" i="4"/>
  <c r="U418" i="4"/>
  <c r="T418" i="4"/>
  <c r="S418" i="4"/>
  <c r="R418" i="4"/>
  <c r="Q418" i="4"/>
  <c r="P418" i="4"/>
  <c r="O418" i="4"/>
  <c r="N418" i="4"/>
  <c r="M418" i="4"/>
  <c r="U417" i="4"/>
  <c r="T417" i="4"/>
  <c r="S417" i="4"/>
  <c r="R417" i="4"/>
  <c r="Q417" i="4"/>
  <c r="P417" i="4"/>
  <c r="O417" i="4"/>
  <c r="N417" i="4"/>
  <c r="M417" i="4"/>
  <c r="U416" i="4"/>
  <c r="T416" i="4"/>
  <c r="S416" i="4"/>
  <c r="R416" i="4"/>
  <c r="Q416" i="4"/>
  <c r="P416" i="4"/>
  <c r="O416" i="4"/>
  <c r="N416" i="4"/>
  <c r="M416" i="4"/>
  <c r="U415" i="4"/>
  <c r="T415" i="4"/>
  <c r="S415" i="4"/>
  <c r="R415" i="4"/>
  <c r="Q415" i="4"/>
  <c r="P415" i="4"/>
  <c r="O415" i="4"/>
  <c r="N415" i="4"/>
  <c r="M415" i="4"/>
  <c r="U414" i="4"/>
  <c r="T414" i="4"/>
  <c r="S414" i="4"/>
  <c r="R414" i="4"/>
  <c r="Q414" i="4"/>
  <c r="P414" i="4"/>
  <c r="O414" i="4"/>
  <c r="N414" i="4"/>
  <c r="M414" i="4"/>
  <c r="U413" i="4"/>
  <c r="T413" i="4"/>
  <c r="S413" i="4"/>
  <c r="R413" i="4"/>
  <c r="Q413" i="4"/>
  <c r="P413" i="4"/>
  <c r="O413" i="4"/>
  <c r="N413" i="4"/>
  <c r="M413" i="4"/>
  <c r="U412" i="4"/>
  <c r="T412" i="4"/>
  <c r="S412" i="4"/>
  <c r="R412" i="4"/>
  <c r="Q412" i="4"/>
  <c r="P412" i="4"/>
  <c r="O412" i="4"/>
  <c r="N412" i="4"/>
  <c r="M412" i="4"/>
  <c r="U411" i="4"/>
  <c r="T411" i="4"/>
  <c r="S411" i="4"/>
  <c r="R411" i="4"/>
  <c r="Q411" i="4"/>
  <c r="P411" i="4"/>
  <c r="O411" i="4"/>
  <c r="N411" i="4"/>
  <c r="M411" i="4"/>
  <c r="U410" i="4"/>
  <c r="T410" i="4"/>
  <c r="S410" i="4"/>
  <c r="R410" i="4"/>
  <c r="Q410" i="4"/>
  <c r="P410" i="4"/>
  <c r="O410" i="4"/>
  <c r="N410" i="4"/>
  <c r="M410" i="4"/>
  <c r="U409" i="4"/>
  <c r="T409" i="4"/>
  <c r="S409" i="4"/>
  <c r="R409" i="4"/>
  <c r="Q409" i="4"/>
  <c r="P409" i="4"/>
  <c r="O409" i="4"/>
  <c r="N409" i="4"/>
  <c r="M409" i="4"/>
  <c r="U408" i="4"/>
  <c r="T408" i="4"/>
  <c r="S408" i="4"/>
  <c r="R408" i="4"/>
  <c r="Q408" i="4"/>
  <c r="P408" i="4"/>
  <c r="O408" i="4"/>
  <c r="N408" i="4"/>
  <c r="M408" i="4"/>
  <c r="U407" i="4"/>
  <c r="T407" i="4"/>
  <c r="S407" i="4"/>
  <c r="R407" i="4"/>
  <c r="Q407" i="4"/>
  <c r="P407" i="4"/>
  <c r="O407" i="4"/>
  <c r="N407" i="4"/>
  <c r="M407" i="4"/>
  <c r="U406" i="4"/>
  <c r="T406" i="4"/>
  <c r="S406" i="4"/>
  <c r="R406" i="4"/>
  <c r="Q406" i="4"/>
  <c r="P406" i="4"/>
  <c r="O406" i="4"/>
  <c r="N406" i="4"/>
  <c r="M406" i="4"/>
  <c r="U405" i="4"/>
  <c r="T405" i="4"/>
  <c r="S405" i="4"/>
  <c r="R405" i="4"/>
  <c r="Q405" i="4"/>
  <c r="P405" i="4"/>
  <c r="O405" i="4"/>
  <c r="N405" i="4"/>
  <c r="M405" i="4"/>
  <c r="U404" i="4"/>
  <c r="T404" i="4"/>
  <c r="S404" i="4"/>
  <c r="R404" i="4"/>
  <c r="Q404" i="4"/>
  <c r="P404" i="4"/>
  <c r="O404" i="4"/>
  <c r="N404" i="4"/>
  <c r="M404" i="4"/>
  <c r="U403" i="4"/>
  <c r="T403" i="4"/>
  <c r="S403" i="4"/>
  <c r="R403" i="4"/>
  <c r="Q403" i="4"/>
  <c r="P403" i="4"/>
  <c r="O403" i="4"/>
  <c r="N403" i="4"/>
  <c r="M403" i="4"/>
  <c r="U402" i="4"/>
  <c r="T402" i="4"/>
  <c r="S402" i="4"/>
  <c r="R402" i="4"/>
  <c r="Q402" i="4"/>
  <c r="P402" i="4"/>
  <c r="O402" i="4"/>
  <c r="N402" i="4"/>
  <c r="M402" i="4"/>
  <c r="U401" i="4"/>
  <c r="T401" i="4"/>
  <c r="S401" i="4"/>
  <c r="R401" i="4"/>
  <c r="Q401" i="4"/>
  <c r="P401" i="4"/>
  <c r="O401" i="4"/>
  <c r="N401" i="4"/>
  <c r="M401" i="4"/>
  <c r="U400" i="4"/>
  <c r="T400" i="4"/>
  <c r="S400" i="4"/>
  <c r="R400" i="4"/>
  <c r="Q400" i="4"/>
  <c r="P400" i="4"/>
  <c r="O400" i="4"/>
  <c r="N400" i="4"/>
  <c r="M400" i="4"/>
  <c r="U399" i="4"/>
  <c r="T399" i="4"/>
  <c r="S399" i="4"/>
  <c r="R399" i="4"/>
  <c r="Q399" i="4"/>
  <c r="P399" i="4"/>
  <c r="O399" i="4"/>
  <c r="N399" i="4"/>
  <c r="M399" i="4"/>
  <c r="U398" i="4"/>
  <c r="T398" i="4"/>
  <c r="S398" i="4"/>
  <c r="R398" i="4"/>
  <c r="Q398" i="4"/>
  <c r="P398" i="4"/>
  <c r="O398" i="4"/>
  <c r="N398" i="4"/>
  <c r="M398" i="4"/>
  <c r="U397" i="4"/>
  <c r="T397" i="4"/>
  <c r="S397" i="4"/>
  <c r="R397" i="4"/>
  <c r="Q397" i="4"/>
  <c r="P397" i="4"/>
  <c r="O397" i="4"/>
  <c r="N397" i="4"/>
  <c r="M397" i="4"/>
  <c r="U396" i="4"/>
  <c r="T396" i="4"/>
  <c r="S396" i="4"/>
  <c r="R396" i="4"/>
  <c r="Q396" i="4"/>
  <c r="P396" i="4"/>
  <c r="O396" i="4"/>
  <c r="N396" i="4"/>
  <c r="M396" i="4"/>
  <c r="U395" i="4"/>
  <c r="T395" i="4"/>
  <c r="S395" i="4"/>
  <c r="R395" i="4"/>
  <c r="Q395" i="4"/>
  <c r="P395" i="4"/>
  <c r="O395" i="4"/>
  <c r="N395" i="4"/>
  <c r="M395" i="4"/>
  <c r="U394" i="4"/>
  <c r="T394" i="4"/>
  <c r="S394" i="4"/>
  <c r="R394" i="4"/>
  <c r="Q394" i="4"/>
  <c r="P394" i="4"/>
  <c r="O394" i="4"/>
  <c r="N394" i="4"/>
  <c r="M394" i="4"/>
  <c r="U393" i="4"/>
  <c r="T393" i="4"/>
  <c r="S393" i="4"/>
  <c r="R393" i="4"/>
  <c r="Q393" i="4"/>
  <c r="P393" i="4"/>
  <c r="O393" i="4"/>
  <c r="N393" i="4"/>
  <c r="M393" i="4"/>
  <c r="U392" i="4"/>
  <c r="T392" i="4"/>
  <c r="S392" i="4"/>
  <c r="R392" i="4"/>
  <c r="Q392" i="4"/>
  <c r="P392" i="4"/>
  <c r="O392" i="4"/>
  <c r="N392" i="4"/>
  <c r="M392" i="4"/>
  <c r="U391" i="4"/>
  <c r="T391" i="4"/>
  <c r="S391" i="4"/>
  <c r="R391" i="4"/>
  <c r="Q391" i="4"/>
  <c r="P391" i="4"/>
  <c r="O391" i="4"/>
  <c r="N391" i="4"/>
  <c r="M391" i="4"/>
  <c r="U390" i="4"/>
  <c r="T390" i="4"/>
  <c r="S390" i="4"/>
  <c r="R390" i="4"/>
  <c r="Q390" i="4"/>
  <c r="P390" i="4"/>
  <c r="O390" i="4"/>
  <c r="N390" i="4"/>
  <c r="M390" i="4"/>
  <c r="U389" i="4"/>
  <c r="T389" i="4"/>
  <c r="S389" i="4"/>
  <c r="R389" i="4"/>
  <c r="Q389" i="4"/>
  <c r="P389" i="4"/>
  <c r="O389" i="4"/>
  <c r="N389" i="4"/>
  <c r="M389" i="4"/>
  <c r="U388" i="4"/>
  <c r="T388" i="4"/>
  <c r="S388" i="4"/>
  <c r="R388" i="4"/>
  <c r="Q388" i="4"/>
  <c r="P388" i="4"/>
  <c r="O388" i="4"/>
  <c r="N388" i="4"/>
  <c r="M388" i="4"/>
  <c r="U387" i="4"/>
  <c r="T387" i="4"/>
  <c r="S387" i="4"/>
  <c r="R387" i="4"/>
  <c r="Q387" i="4"/>
  <c r="P387" i="4"/>
  <c r="O387" i="4"/>
  <c r="N387" i="4"/>
  <c r="M387" i="4"/>
  <c r="U386" i="4"/>
  <c r="T386" i="4"/>
  <c r="S386" i="4"/>
  <c r="R386" i="4"/>
  <c r="Q386" i="4"/>
  <c r="P386" i="4"/>
  <c r="O386" i="4"/>
  <c r="N386" i="4"/>
  <c r="M386" i="4"/>
  <c r="U385" i="4"/>
  <c r="T385" i="4"/>
  <c r="S385" i="4"/>
  <c r="R385" i="4"/>
  <c r="Q385" i="4"/>
  <c r="P385" i="4"/>
  <c r="O385" i="4"/>
  <c r="N385" i="4"/>
  <c r="M385" i="4"/>
  <c r="U384" i="4"/>
  <c r="T384" i="4"/>
  <c r="S384" i="4"/>
  <c r="R384" i="4"/>
  <c r="Q384" i="4"/>
  <c r="P384" i="4"/>
  <c r="O384" i="4"/>
  <c r="N384" i="4"/>
  <c r="M384" i="4"/>
  <c r="U383" i="4"/>
  <c r="T383" i="4"/>
  <c r="S383" i="4"/>
  <c r="R383" i="4"/>
  <c r="Q383" i="4"/>
  <c r="P383" i="4"/>
  <c r="O383" i="4"/>
  <c r="N383" i="4"/>
  <c r="M383" i="4"/>
  <c r="U382" i="4"/>
  <c r="T382" i="4"/>
  <c r="S382" i="4"/>
  <c r="R382" i="4"/>
  <c r="Q382" i="4"/>
  <c r="P382" i="4"/>
  <c r="O382" i="4"/>
  <c r="N382" i="4"/>
  <c r="M382" i="4"/>
  <c r="U381" i="4"/>
  <c r="T381" i="4"/>
  <c r="S381" i="4"/>
  <c r="R381" i="4"/>
  <c r="Q381" i="4"/>
  <c r="P381" i="4"/>
  <c r="O381" i="4"/>
  <c r="N381" i="4"/>
  <c r="M381" i="4"/>
  <c r="U380" i="4"/>
  <c r="T380" i="4"/>
  <c r="S380" i="4"/>
  <c r="R380" i="4"/>
  <c r="Q380" i="4"/>
  <c r="P380" i="4"/>
  <c r="O380" i="4"/>
  <c r="N380" i="4"/>
  <c r="M380" i="4"/>
  <c r="U379" i="4"/>
  <c r="T379" i="4"/>
  <c r="S379" i="4"/>
  <c r="R379" i="4"/>
  <c r="Q379" i="4"/>
  <c r="P379" i="4"/>
  <c r="O379" i="4"/>
  <c r="N379" i="4"/>
  <c r="M379" i="4"/>
  <c r="U378" i="4"/>
  <c r="T378" i="4"/>
  <c r="S378" i="4"/>
  <c r="R378" i="4"/>
  <c r="Q378" i="4"/>
  <c r="P378" i="4"/>
  <c r="O378" i="4"/>
  <c r="N378" i="4"/>
  <c r="M378" i="4"/>
  <c r="U377" i="4"/>
  <c r="T377" i="4"/>
  <c r="S377" i="4"/>
  <c r="R377" i="4"/>
  <c r="Q377" i="4"/>
  <c r="P377" i="4"/>
  <c r="O377" i="4"/>
  <c r="N377" i="4"/>
  <c r="M377" i="4"/>
  <c r="U376" i="4"/>
  <c r="T376" i="4"/>
  <c r="S376" i="4"/>
  <c r="R376" i="4"/>
  <c r="Q376" i="4"/>
  <c r="P376" i="4"/>
  <c r="O376" i="4"/>
  <c r="N376" i="4"/>
  <c r="M376" i="4"/>
  <c r="U375" i="4"/>
  <c r="T375" i="4"/>
  <c r="S375" i="4"/>
  <c r="R375" i="4"/>
  <c r="Q375" i="4"/>
  <c r="P375" i="4"/>
  <c r="O375" i="4"/>
  <c r="N375" i="4"/>
  <c r="M375" i="4"/>
  <c r="U374" i="4"/>
  <c r="T374" i="4"/>
  <c r="S374" i="4"/>
  <c r="R374" i="4"/>
  <c r="Q374" i="4"/>
  <c r="P374" i="4"/>
  <c r="O374" i="4"/>
  <c r="N374" i="4"/>
  <c r="M374" i="4"/>
  <c r="U373" i="4"/>
  <c r="T373" i="4"/>
  <c r="S373" i="4"/>
  <c r="R373" i="4"/>
  <c r="Q373" i="4"/>
  <c r="P373" i="4"/>
  <c r="O373" i="4"/>
  <c r="N373" i="4"/>
  <c r="M373" i="4"/>
  <c r="U372" i="4"/>
  <c r="T372" i="4"/>
  <c r="S372" i="4"/>
  <c r="R372" i="4"/>
  <c r="Q372" i="4"/>
  <c r="P372" i="4"/>
  <c r="O372" i="4"/>
  <c r="N372" i="4"/>
  <c r="M372" i="4"/>
  <c r="U371" i="4"/>
  <c r="T371" i="4"/>
  <c r="S371" i="4"/>
  <c r="R371" i="4"/>
  <c r="Q371" i="4"/>
  <c r="P371" i="4"/>
  <c r="O371" i="4"/>
  <c r="N371" i="4"/>
  <c r="M371" i="4"/>
  <c r="U370" i="4"/>
  <c r="T370" i="4"/>
  <c r="S370" i="4"/>
  <c r="R370" i="4"/>
  <c r="Q370" i="4"/>
  <c r="P370" i="4"/>
  <c r="O370" i="4"/>
  <c r="N370" i="4"/>
  <c r="M370" i="4"/>
  <c r="U369" i="4"/>
  <c r="T369" i="4"/>
  <c r="S369" i="4"/>
  <c r="R369" i="4"/>
  <c r="Q369" i="4"/>
  <c r="P369" i="4"/>
  <c r="O369" i="4"/>
  <c r="N369" i="4"/>
  <c r="M369" i="4"/>
  <c r="U368" i="4"/>
  <c r="T368" i="4"/>
  <c r="S368" i="4"/>
  <c r="R368" i="4"/>
  <c r="Q368" i="4"/>
  <c r="P368" i="4"/>
  <c r="O368" i="4"/>
  <c r="N368" i="4"/>
  <c r="M368" i="4"/>
  <c r="U367" i="4"/>
  <c r="T367" i="4"/>
  <c r="S367" i="4"/>
  <c r="R367" i="4"/>
  <c r="Q367" i="4"/>
  <c r="P367" i="4"/>
  <c r="O367" i="4"/>
  <c r="N367" i="4"/>
  <c r="M367" i="4"/>
  <c r="U366" i="4"/>
  <c r="T366" i="4"/>
  <c r="S366" i="4"/>
  <c r="R366" i="4"/>
  <c r="Q366" i="4"/>
  <c r="P366" i="4"/>
  <c r="O366" i="4"/>
  <c r="N366" i="4"/>
  <c r="M366" i="4"/>
  <c r="U365" i="4"/>
  <c r="T365" i="4"/>
  <c r="S365" i="4"/>
  <c r="R365" i="4"/>
  <c r="Q365" i="4"/>
  <c r="P365" i="4"/>
  <c r="O365" i="4"/>
  <c r="N365" i="4"/>
  <c r="M365" i="4"/>
  <c r="U364" i="4"/>
  <c r="T364" i="4"/>
  <c r="S364" i="4"/>
  <c r="R364" i="4"/>
  <c r="Q364" i="4"/>
  <c r="P364" i="4"/>
  <c r="O364" i="4"/>
  <c r="N364" i="4"/>
  <c r="M364" i="4"/>
  <c r="U363" i="4"/>
  <c r="T363" i="4"/>
  <c r="S363" i="4"/>
  <c r="R363" i="4"/>
  <c r="Q363" i="4"/>
  <c r="P363" i="4"/>
  <c r="O363" i="4"/>
  <c r="N363" i="4"/>
  <c r="M363" i="4"/>
  <c r="U362" i="4"/>
  <c r="T362" i="4"/>
  <c r="S362" i="4"/>
  <c r="R362" i="4"/>
  <c r="Q362" i="4"/>
  <c r="P362" i="4"/>
  <c r="O362" i="4"/>
  <c r="N362" i="4"/>
  <c r="M362" i="4"/>
  <c r="U361" i="4"/>
  <c r="T361" i="4"/>
  <c r="S361" i="4"/>
  <c r="R361" i="4"/>
  <c r="Q361" i="4"/>
  <c r="P361" i="4"/>
  <c r="O361" i="4"/>
  <c r="N361" i="4"/>
  <c r="M361" i="4"/>
  <c r="U360" i="4"/>
  <c r="T360" i="4"/>
  <c r="S360" i="4"/>
  <c r="R360" i="4"/>
  <c r="Q360" i="4"/>
  <c r="P360" i="4"/>
  <c r="O360" i="4"/>
  <c r="N360" i="4"/>
  <c r="M360" i="4"/>
  <c r="U359" i="4"/>
  <c r="T359" i="4"/>
  <c r="S359" i="4"/>
  <c r="R359" i="4"/>
  <c r="Q359" i="4"/>
  <c r="P359" i="4"/>
  <c r="O359" i="4"/>
  <c r="N359" i="4"/>
  <c r="M359" i="4"/>
  <c r="U358" i="4"/>
  <c r="T358" i="4"/>
  <c r="S358" i="4"/>
  <c r="R358" i="4"/>
  <c r="Q358" i="4"/>
  <c r="P358" i="4"/>
  <c r="O358" i="4"/>
  <c r="N358" i="4"/>
  <c r="M358" i="4"/>
  <c r="U357" i="4"/>
  <c r="T357" i="4"/>
  <c r="S357" i="4"/>
  <c r="R357" i="4"/>
  <c r="Q357" i="4"/>
  <c r="P357" i="4"/>
  <c r="O357" i="4"/>
  <c r="N357" i="4"/>
  <c r="M357" i="4"/>
  <c r="U356" i="4"/>
  <c r="T356" i="4"/>
  <c r="S356" i="4"/>
  <c r="R356" i="4"/>
  <c r="Q356" i="4"/>
  <c r="P356" i="4"/>
  <c r="O356" i="4"/>
  <c r="N356" i="4"/>
  <c r="M356" i="4"/>
  <c r="U355" i="4"/>
  <c r="T355" i="4"/>
  <c r="S355" i="4"/>
  <c r="R355" i="4"/>
  <c r="Q355" i="4"/>
  <c r="P355" i="4"/>
  <c r="O355" i="4"/>
  <c r="N355" i="4"/>
  <c r="M355" i="4"/>
  <c r="U354" i="4"/>
  <c r="T354" i="4"/>
  <c r="S354" i="4"/>
  <c r="R354" i="4"/>
  <c r="Q354" i="4"/>
  <c r="P354" i="4"/>
  <c r="O354" i="4"/>
  <c r="N354" i="4"/>
  <c r="M354" i="4"/>
  <c r="U353" i="4"/>
  <c r="T353" i="4"/>
  <c r="S353" i="4"/>
  <c r="R353" i="4"/>
  <c r="Q353" i="4"/>
  <c r="P353" i="4"/>
  <c r="O353" i="4"/>
  <c r="N353" i="4"/>
  <c r="M353" i="4"/>
  <c r="U352" i="4"/>
  <c r="T352" i="4"/>
  <c r="S352" i="4"/>
  <c r="R352" i="4"/>
  <c r="Q352" i="4"/>
  <c r="P352" i="4"/>
  <c r="O352" i="4"/>
  <c r="N352" i="4"/>
  <c r="M352" i="4"/>
  <c r="U351" i="4"/>
  <c r="T351" i="4"/>
  <c r="S351" i="4"/>
  <c r="R351" i="4"/>
  <c r="Q351" i="4"/>
  <c r="P351" i="4"/>
  <c r="O351" i="4"/>
  <c r="N351" i="4"/>
  <c r="M351" i="4"/>
  <c r="U350" i="4"/>
  <c r="T350" i="4"/>
  <c r="S350" i="4"/>
  <c r="R350" i="4"/>
  <c r="Q350" i="4"/>
  <c r="P350" i="4"/>
  <c r="O350" i="4"/>
  <c r="N350" i="4"/>
  <c r="M350" i="4"/>
  <c r="U349" i="4"/>
  <c r="T349" i="4"/>
  <c r="S349" i="4"/>
  <c r="R349" i="4"/>
  <c r="Q349" i="4"/>
  <c r="P349" i="4"/>
  <c r="O349" i="4"/>
  <c r="N349" i="4"/>
  <c r="M349" i="4"/>
  <c r="U348" i="4"/>
  <c r="T348" i="4"/>
  <c r="S348" i="4"/>
  <c r="R348" i="4"/>
  <c r="Q348" i="4"/>
  <c r="P348" i="4"/>
  <c r="O348" i="4"/>
  <c r="N348" i="4"/>
  <c r="M348" i="4"/>
  <c r="U347" i="4"/>
  <c r="T347" i="4"/>
  <c r="S347" i="4"/>
  <c r="R347" i="4"/>
  <c r="Q347" i="4"/>
  <c r="P347" i="4"/>
  <c r="O347" i="4"/>
  <c r="N347" i="4"/>
  <c r="M347" i="4"/>
  <c r="U346" i="4"/>
  <c r="T346" i="4"/>
  <c r="S346" i="4"/>
  <c r="R346" i="4"/>
  <c r="Q346" i="4"/>
  <c r="P346" i="4"/>
  <c r="O346" i="4"/>
  <c r="N346" i="4"/>
  <c r="M346" i="4"/>
  <c r="U345" i="4"/>
  <c r="T345" i="4"/>
  <c r="S345" i="4"/>
  <c r="R345" i="4"/>
  <c r="Q345" i="4"/>
  <c r="P345" i="4"/>
  <c r="O345" i="4"/>
  <c r="N345" i="4"/>
  <c r="M345" i="4"/>
  <c r="U344" i="4"/>
  <c r="T344" i="4"/>
  <c r="S344" i="4"/>
  <c r="R344" i="4"/>
  <c r="Q344" i="4"/>
  <c r="P344" i="4"/>
  <c r="O344" i="4"/>
  <c r="N344" i="4"/>
  <c r="M344" i="4"/>
  <c r="U343" i="4"/>
  <c r="T343" i="4"/>
  <c r="S343" i="4"/>
  <c r="R343" i="4"/>
  <c r="Q343" i="4"/>
  <c r="P343" i="4"/>
  <c r="O343" i="4"/>
  <c r="N343" i="4"/>
  <c r="M343" i="4"/>
  <c r="U342" i="4"/>
  <c r="T342" i="4"/>
  <c r="S342" i="4"/>
  <c r="R342" i="4"/>
  <c r="Q342" i="4"/>
  <c r="P342" i="4"/>
  <c r="O342" i="4"/>
  <c r="N342" i="4"/>
  <c r="M342" i="4"/>
  <c r="U341" i="4"/>
  <c r="T341" i="4"/>
  <c r="S341" i="4"/>
  <c r="R341" i="4"/>
  <c r="Q341" i="4"/>
  <c r="P341" i="4"/>
  <c r="O341" i="4"/>
  <c r="N341" i="4"/>
  <c r="M341" i="4"/>
  <c r="U340" i="4"/>
  <c r="T340" i="4"/>
  <c r="S340" i="4"/>
  <c r="R340" i="4"/>
  <c r="Q340" i="4"/>
  <c r="P340" i="4"/>
  <c r="O340" i="4"/>
  <c r="N340" i="4"/>
  <c r="M340" i="4"/>
  <c r="U339" i="4"/>
  <c r="T339" i="4"/>
  <c r="S339" i="4"/>
  <c r="R339" i="4"/>
  <c r="Q339" i="4"/>
  <c r="P339" i="4"/>
  <c r="O339" i="4"/>
  <c r="N339" i="4"/>
  <c r="M339" i="4"/>
  <c r="U338" i="4"/>
  <c r="T338" i="4"/>
  <c r="S338" i="4"/>
  <c r="R338" i="4"/>
  <c r="Q338" i="4"/>
  <c r="P338" i="4"/>
  <c r="O338" i="4"/>
  <c r="N338" i="4"/>
  <c r="M338" i="4"/>
  <c r="U337" i="4"/>
  <c r="T337" i="4"/>
  <c r="S337" i="4"/>
  <c r="R337" i="4"/>
  <c r="Q337" i="4"/>
  <c r="P337" i="4"/>
  <c r="O337" i="4"/>
  <c r="N337" i="4"/>
  <c r="M337" i="4"/>
  <c r="U336" i="4"/>
  <c r="T336" i="4"/>
  <c r="S336" i="4"/>
  <c r="R336" i="4"/>
  <c r="Q336" i="4"/>
  <c r="P336" i="4"/>
  <c r="O336" i="4"/>
  <c r="N336" i="4"/>
  <c r="M336" i="4"/>
  <c r="U335" i="4"/>
  <c r="T335" i="4"/>
  <c r="S335" i="4"/>
  <c r="R335" i="4"/>
  <c r="Q335" i="4"/>
  <c r="P335" i="4"/>
  <c r="O335" i="4"/>
  <c r="N335" i="4"/>
  <c r="M335" i="4"/>
  <c r="U334" i="4"/>
  <c r="T334" i="4"/>
  <c r="S334" i="4"/>
  <c r="R334" i="4"/>
  <c r="Q334" i="4"/>
  <c r="P334" i="4"/>
  <c r="O334" i="4"/>
  <c r="N334" i="4"/>
  <c r="M334" i="4"/>
  <c r="U333" i="4"/>
  <c r="T333" i="4"/>
  <c r="S333" i="4"/>
  <c r="R333" i="4"/>
  <c r="Q333" i="4"/>
  <c r="P333" i="4"/>
  <c r="O333" i="4"/>
  <c r="N333" i="4"/>
  <c r="M333" i="4"/>
  <c r="U332" i="4"/>
  <c r="T332" i="4"/>
  <c r="S332" i="4"/>
  <c r="R332" i="4"/>
  <c r="Q332" i="4"/>
  <c r="P332" i="4"/>
  <c r="O332" i="4"/>
  <c r="N332" i="4"/>
  <c r="M332" i="4"/>
  <c r="U331" i="4"/>
  <c r="T331" i="4"/>
  <c r="S331" i="4"/>
  <c r="R331" i="4"/>
  <c r="Q331" i="4"/>
  <c r="P331" i="4"/>
  <c r="O331" i="4"/>
  <c r="N331" i="4"/>
  <c r="M331" i="4"/>
  <c r="U330" i="4"/>
  <c r="T330" i="4"/>
  <c r="S330" i="4"/>
  <c r="R330" i="4"/>
  <c r="Q330" i="4"/>
  <c r="P330" i="4"/>
  <c r="O330" i="4"/>
  <c r="N330" i="4"/>
  <c r="M330" i="4"/>
  <c r="U329" i="4"/>
  <c r="T329" i="4"/>
  <c r="S329" i="4"/>
  <c r="R329" i="4"/>
  <c r="Q329" i="4"/>
  <c r="P329" i="4"/>
  <c r="O329" i="4"/>
  <c r="N329" i="4"/>
  <c r="M329" i="4"/>
  <c r="U328" i="4"/>
  <c r="T328" i="4"/>
  <c r="S328" i="4"/>
  <c r="R328" i="4"/>
  <c r="Q328" i="4"/>
  <c r="P328" i="4"/>
  <c r="O328" i="4"/>
  <c r="N328" i="4"/>
  <c r="M328" i="4"/>
  <c r="U327" i="4"/>
  <c r="T327" i="4"/>
  <c r="S327" i="4"/>
  <c r="R327" i="4"/>
  <c r="Q327" i="4"/>
  <c r="P327" i="4"/>
  <c r="O327" i="4"/>
  <c r="N327" i="4"/>
  <c r="M327" i="4"/>
  <c r="U326" i="4"/>
  <c r="T326" i="4"/>
  <c r="S326" i="4"/>
  <c r="R326" i="4"/>
  <c r="Q326" i="4"/>
  <c r="P326" i="4"/>
  <c r="O326" i="4"/>
  <c r="N326" i="4"/>
  <c r="M326" i="4"/>
  <c r="U325" i="4"/>
  <c r="T325" i="4"/>
  <c r="S325" i="4"/>
  <c r="R325" i="4"/>
  <c r="Q325" i="4"/>
  <c r="P325" i="4"/>
  <c r="O325" i="4"/>
  <c r="N325" i="4"/>
  <c r="M325" i="4"/>
  <c r="U324" i="4"/>
  <c r="T324" i="4"/>
  <c r="S324" i="4"/>
  <c r="R324" i="4"/>
  <c r="Q324" i="4"/>
  <c r="P324" i="4"/>
  <c r="O324" i="4"/>
  <c r="N324" i="4"/>
  <c r="M324" i="4"/>
  <c r="U323" i="4"/>
  <c r="T323" i="4"/>
  <c r="S323" i="4"/>
  <c r="R323" i="4"/>
  <c r="Q323" i="4"/>
  <c r="P323" i="4"/>
  <c r="O323" i="4"/>
  <c r="N323" i="4"/>
  <c r="M323" i="4"/>
  <c r="U322" i="4"/>
  <c r="T322" i="4"/>
  <c r="S322" i="4"/>
  <c r="R322" i="4"/>
  <c r="Q322" i="4"/>
  <c r="P322" i="4"/>
  <c r="O322" i="4"/>
  <c r="N322" i="4"/>
  <c r="M322" i="4"/>
  <c r="U321" i="4"/>
  <c r="T321" i="4"/>
  <c r="S321" i="4"/>
  <c r="R321" i="4"/>
  <c r="Q321" i="4"/>
  <c r="P321" i="4"/>
  <c r="O321" i="4"/>
  <c r="N321" i="4"/>
  <c r="M321" i="4"/>
  <c r="U320" i="4"/>
  <c r="T320" i="4"/>
  <c r="S320" i="4"/>
  <c r="R320" i="4"/>
  <c r="Q320" i="4"/>
  <c r="P320" i="4"/>
  <c r="O320" i="4"/>
  <c r="N320" i="4"/>
  <c r="M320" i="4"/>
  <c r="U319" i="4"/>
  <c r="T319" i="4"/>
  <c r="S319" i="4"/>
  <c r="R319" i="4"/>
  <c r="Q319" i="4"/>
  <c r="P319" i="4"/>
  <c r="O319" i="4"/>
  <c r="N319" i="4"/>
  <c r="M319" i="4"/>
  <c r="U318" i="4"/>
  <c r="T318" i="4"/>
  <c r="S318" i="4"/>
  <c r="R318" i="4"/>
  <c r="Q318" i="4"/>
  <c r="P318" i="4"/>
  <c r="O318" i="4"/>
  <c r="N318" i="4"/>
  <c r="M318" i="4"/>
  <c r="U317" i="4"/>
  <c r="T317" i="4"/>
  <c r="S317" i="4"/>
  <c r="R317" i="4"/>
  <c r="Q317" i="4"/>
  <c r="P317" i="4"/>
  <c r="O317" i="4"/>
  <c r="N317" i="4"/>
  <c r="M317" i="4"/>
  <c r="U316" i="4"/>
  <c r="T316" i="4"/>
  <c r="S316" i="4"/>
  <c r="R316" i="4"/>
  <c r="Q316" i="4"/>
  <c r="P316" i="4"/>
  <c r="O316" i="4"/>
  <c r="N316" i="4"/>
  <c r="M316" i="4"/>
  <c r="U315" i="4"/>
  <c r="T315" i="4"/>
  <c r="S315" i="4"/>
  <c r="R315" i="4"/>
  <c r="Q315" i="4"/>
  <c r="P315" i="4"/>
  <c r="O315" i="4"/>
  <c r="N315" i="4"/>
  <c r="M315" i="4"/>
  <c r="U314" i="4"/>
  <c r="T314" i="4"/>
  <c r="S314" i="4"/>
  <c r="R314" i="4"/>
  <c r="Q314" i="4"/>
  <c r="P314" i="4"/>
  <c r="O314" i="4"/>
  <c r="N314" i="4"/>
  <c r="M314" i="4"/>
  <c r="U313" i="4"/>
  <c r="T313" i="4"/>
  <c r="S313" i="4"/>
  <c r="R313" i="4"/>
  <c r="Q313" i="4"/>
  <c r="P313" i="4"/>
  <c r="O313" i="4"/>
  <c r="N313" i="4"/>
  <c r="M313" i="4"/>
  <c r="U312" i="4"/>
  <c r="T312" i="4"/>
  <c r="S312" i="4"/>
  <c r="R312" i="4"/>
  <c r="Q312" i="4"/>
  <c r="P312" i="4"/>
  <c r="O312" i="4"/>
  <c r="N312" i="4"/>
  <c r="M312" i="4"/>
  <c r="U311" i="4"/>
  <c r="T311" i="4"/>
  <c r="S311" i="4"/>
  <c r="R311" i="4"/>
  <c r="Q311" i="4"/>
  <c r="P311" i="4"/>
  <c r="O311" i="4"/>
  <c r="N311" i="4"/>
  <c r="M311" i="4"/>
  <c r="U310" i="4"/>
  <c r="T310" i="4"/>
  <c r="S310" i="4"/>
  <c r="R310" i="4"/>
  <c r="Q310" i="4"/>
  <c r="P310" i="4"/>
  <c r="O310" i="4"/>
  <c r="N310" i="4"/>
  <c r="M310" i="4"/>
  <c r="U309" i="4"/>
  <c r="T309" i="4"/>
  <c r="S309" i="4"/>
  <c r="R309" i="4"/>
  <c r="Q309" i="4"/>
  <c r="P309" i="4"/>
  <c r="O309" i="4"/>
  <c r="N309" i="4"/>
  <c r="M309" i="4"/>
  <c r="U308" i="4"/>
  <c r="T308" i="4"/>
  <c r="S308" i="4"/>
  <c r="R308" i="4"/>
  <c r="Q308" i="4"/>
  <c r="P308" i="4"/>
  <c r="O308" i="4"/>
  <c r="N308" i="4"/>
  <c r="M308" i="4"/>
  <c r="U307" i="4"/>
  <c r="T307" i="4"/>
  <c r="S307" i="4"/>
  <c r="R307" i="4"/>
  <c r="Q307" i="4"/>
  <c r="P307" i="4"/>
  <c r="O307" i="4"/>
  <c r="N307" i="4"/>
  <c r="M307" i="4"/>
  <c r="U306" i="4"/>
  <c r="T306" i="4"/>
  <c r="S306" i="4"/>
  <c r="R306" i="4"/>
  <c r="Q306" i="4"/>
  <c r="P306" i="4"/>
  <c r="O306" i="4"/>
  <c r="N306" i="4"/>
  <c r="M306" i="4"/>
  <c r="U305" i="4"/>
  <c r="T305" i="4"/>
  <c r="S305" i="4"/>
  <c r="R305" i="4"/>
  <c r="Q305" i="4"/>
  <c r="P305" i="4"/>
  <c r="O305" i="4"/>
  <c r="N305" i="4"/>
  <c r="M305" i="4"/>
  <c r="U304" i="4"/>
  <c r="T304" i="4"/>
  <c r="S304" i="4"/>
  <c r="R304" i="4"/>
  <c r="Q304" i="4"/>
  <c r="P304" i="4"/>
  <c r="O304" i="4"/>
  <c r="N304" i="4"/>
  <c r="M304" i="4"/>
  <c r="U303" i="4"/>
  <c r="T303" i="4"/>
  <c r="S303" i="4"/>
  <c r="R303" i="4"/>
  <c r="Q303" i="4"/>
  <c r="P303" i="4"/>
  <c r="O303" i="4"/>
  <c r="N303" i="4"/>
  <c r="M303" i="4"/>
  <c r="U302" i="4"/>
  <c r="T302" i="4"/>
  <c r="S302" i="4"/>
  <c r="R302" i="4"/>
  <c r="Q302" i="4"/>
  <c r="P302" i="4"/>
  <c r="O302" i="4"/>
  <c r="N302" i="4"/>
  <c r="M302" i="4"/>
  <c r="U301" i="4"/>
  <c r="T301" i="4"/>
  <c r="S301" i="4"/>
  <c r="R301" i="4"/>
  <c r="Q301" i="4"/>
  <c r="P301" i="4"/>
  <c r="O301" i="4"/>
  <c r="N301" i="4"/>
  <c r="M301" i="4"/>
  <c r="U300" i="4"/>
  <c r="T300" i="4"/>
  <c r="S300" i="4"/>
  <c r="R300" i="4"/>
  <c r="Q300" i="4"/>
  <c r="P300" i="4"/>
  <c r="O300" i="4"/>
  <c r="N300" i="4"/>
  <c r="M300" i="4"/>
  <c r="U299" i="4"/>
  <c r="T299" i="4"/>
  <c r="S299" i="4"/>
  <c r="R299" i="4"/>
  <c r="Q299" i="4"/>
  <c r="P299" i="4"/>
  <c r="O299" i="4"/>
  <c r="N299" i="4"/>
  <c r="M299" i="4"/>
  <c r="U298" i="4"/>
  <c r="T298" i="4"/>
  <c r="S298" i="4"/>
  <c r="R298" i="4"/>
  <c r="Q298" i="4"/>
  <c r="P298" i="4"/>
  <c r="O298" i="4"/>
  <c r="N298" i="4"/>
  <c r="M298" i="4"/>
  <c r="U297" i="4"/>
  <c r="T297" i="4"/>
  <c r="S297" i="4"/>
  <c r="R297" i="4"/>
  <c r="Q297" i="4"/>
  <c r="P297" i="4"/>
  <c r="O297" i="4"/>
  <c r="N297" i="4"/>
  <c r="M297" i="4"/>
  <c r="U296" i="4"/>
  <c r="T296" i="4"/>
  <c r="S296" i="4"/>
  <c r="R296" i="4"/>
  <c r="Q296" i="4"/>
  <c r="P296" i="4"/>
  <c r="O296" i="4"/>
  <c r="N296" i="4"/>
  <c r="M296" i="4"/>
  <c r="U295" i="4"/>
  <c r="T295" i="4"/>
  <c r="S295" i="4"/>
  <c r="R295" i="4"/>
  <c r="Q295" i="4"/>
  <c r="P295" i="4"/>
  <c r="O295" i="4"/>
  <c r="N295" i="4"/>
  <c r="M295" i="4"/>
  <c r="U294" i="4"/>
  <c r="T294" i="4"/>
  <c r="S294" i="4"/>
  <c r="R294" i="4"/>
  <c r="Q294" i="4"/>
  <c r="P294" i="4"/>
  <c r="O294" i="4"/>
  <c r="N294" i="4"/>
  <c r="M294" i="4"/>
  <c r="U293" i="4"/>
  <c r="T293" i="4"/>
  <c r="S293" i="4"/>
  <c r="R293" i="4"/>
  <c r="Q293" i="4"/>
  <c r="P293" i="4"/>
  <c r="O293" i="4"/>
  <c r="N293" i="4"/>
  <c r="M293" i="4"/>
  <c r="U292" i="4"/>
  <c r="T292" i="4"/>
  <c r="S292" i="4"/>
  <c r="R292" i="4"/>
  <c r="Q292" i="4"/>
  <c r="P292" i="4"/>
  <c r="O292" i="4"/>
  <c r="N292" i="4"/>
  <c r="M292" i="4"/>
  <c r="U291" i="4"/>
  <c r="T291" i="4"/>
  <c r="S291" i="4"/>
  <c r="R291" i="4"/>
  <c r="Q291" i="4"/>
  <c r="P291" i="4"/>
  <c r="O291" i="4"/>
  <c r="N291" i="4"/>
  <c r="M291" i="4"/>
  <c r="U290" i="4"/>
  <c r="T290" i="4"/>
  <c r="S290" i="4"/>
  <c r="R290" i="4"/>
  <c r="Q290" i="4"/>
  <c r="P290" i="4"/>
  <c r="O290" i="4"/>
  <c r="N290" i="4"/>
  <c r="M290" i="4"/>
  <c r="U289" i="4"/>
  <c r="T289" i="4"/>
  <c r="S289" i="4"/>
  <c r="R289" i="4"/>
  <c r="Q289" i="4"/>
  <c r="P289" i="4"/>
  <c r="O289" i="4"/>
  <c r="N289" i="4"/>
  <c r="M289" i="4"/>
  <c r="U288" i="4"/>
  <c r="T288" i="4"/>
  <c r="S288" i="4"/>
  <c r="R288" i="4"/>
  <c r="Q288" i="4"/>
  <c r="P288" i="4"/>
  <c r="O288" i="4"/>
  <c r="N288" i="4"/>
  <c r="M288" i="4"/>
  <c r="U287" i="4"/>
  <c r="T287" i="4"/>
  <c r="S287" i="4"/>
  <c r="R287" i="4"/>
  <c r="Q287" i="4"/>
  <c r="P287" i="4"/>
  <c r="O287" i="4"/>
  <c r="N287" i="4"/>
  <c r="M287" i="4"/>
  <c r="U286" i="4"/>
  <c r="T286" i="4"/>
  <c r="S286" i="4"/>
  <c r="R286" i="4"/>
  <c r="Q286" i="4"/>
  <c r="P286" i="4"/>
  <c r="O286" i="4"/>
  <c r="N286" i="4"/>
  <c r="M286" i="4"/>
  <c r="U285" i="4"/>
  <c r="T285" i="4"/>
  <c r="S285" i="4"/>
  <c r="R285" i="4"/>
  <c r="Q285" i="4"/>
  <c r="P285" i="4"/>
  <c r="O285" i="4"/>
  <c r="N285" i="4"/>
  <c r="M285" i="4"/>
  <c r="U284" i="4"/>
  <c r="T284" i="4"/>
  <c r="S284" i="4"/>
  <c r="R284" i="4"/>
  <c r="Q284" i="4"/>
  <c r="P284" i="4"/>
  <c r="O284" i="4"/>
  <c r="N284" i="4"/>
  <c r="M284" i="4"/>
  <c r="U283" i="4"/>
  <c r="T283" i="4"/>
  <c r="S283" i="4"/>
  <c r="R283" i="4"/>
  <c r="Q283" i="4"/>
  <c r="P283" i="4"/>
  <c r="O283" i="4"/>
  <c r="N283" i="4"/>
  <c r="M283" i="4"/>
  <c r="U282" i="4"/>
  <c r="T282" i="4"/>
  <c r="S282" i="4"/>
  <c r="R282" i="4"/>
  <c r="Q282" i="4"/>
  <c r="P282" i="4"/>
  <c r="O282" i="4"/>
  <c r="N282" i="4"/>
  <c r="M282" i="4"/>
  <c r="U281" i="4"/>
  <c r="T281" i="4"/>
  <c r="S281" i="4"/>
  <c r="R281" i="4"/>
  <c r="Q281" i="4"/>
  <c r="P281" i="4"/>
  <c r="O281" i="4"/>
  <c r="N281" i="4"/>
  <c r="M281" i="4"/>
  <c r="U280" i="4"/>
  <c r="T280" i="4"/>
  <c r="S280" i="4"/>
  <c r="R280" i="4"/>
  <c r="Q280" i="4"/>
  <c r="P280" i="4"/>
  <c r="O280" i="4"/>
  <c r="N280" i="4"/>
  <c r="M280" i="4"/>
  <c r="U279" i="4"/>
  <c r="T279" i="4"/>
  <c r="S279" i="4"/>
  <c r="R279" i="4"/>
  <c r="Q279" i="4"/>
  <c r="P279" i="4"/>
  <c r="O279" i="4"/>
  <c r="N279" i="4"/>
  <c r="M279" i="4"/>
  <c r="U278" i="4"/>
  <c r="T278" i="4"/>
  <c r="S278" i="4"/>
  <c r="R278" i="4"/>
  <c r="Q278" i="4"/>
  <c r="P278" i="4"/>
  <c r="O278" i="4"/>
  <c r="N278" i="4"/>
  <c r="M278" i="4"/>
  <c r="U277" i="4"/>
  <c r="T277" i="4"/>
  <c r="S277" i="4"/>
  <c r="R277" i="4"/>
  <c r="Q277" i="4"/>
  <c r="P277" i="4"/>
  <c r="O277" i="4"/>
  <c r="N277" i="4"/>
  <c r="M277" i="4"/>
  <c r="U276" i="4"/>
  <c r="T276" i="4"/>
  <c r="S276" i="4"/>
  <c r="R276" i="4"/>
  <c r="Q276" i="4"/>
  <c r="P276" i="4"/>
  <c r="O276" i="4"/>
  <c r="N276" i="4"/>
  <c r="M276" i="4"/>
  <c r="U275" i="4"/>
  <c r="T275" i="4"/>
  <c r="S275" i="4"/>
  <c r="R275" i="4"/>
  <c r="Q275" i="4"/>
  <c r="P275" i="4"/>
  <c r="O275" i="4"/>
  <c r="N275" i="4"/>
  <c r="M275" i="4"/>
  <c r="U274" i="4"/>
  <c r="T274" i="4"/>
  <c r="S274" i="4"/>
  <c r="R274" i="4"/>
  <c r="Q274" i="4"/>
  <c r="P274" i="4"/>
  <c r="O274" i="4"/>
  <c r="N274" i="4"/>
  <c r="M274" i="4"/>
  <c r="U273" i="4"/>
  <c r="T273" i="4"/>
  <c r="S273" i="4"/>
  <c r="R273" i="4"/>
  <c r="Q273" i="4"/>
  <c r="P273" i="4"/>
  <c r="O273" i="4"/>
  <c r="N273" i="4"/>
  <c r="M273" i="4"/>
  <c r="U272" i="4"/>
  <c r="T272" i="4"/>
  <c r="S272" i="4"/>
  <c r="R272" i="4"/>
  <c r="Q272" i="4"/>
  <c r="P272" i="4"/>
  <c r="O272" i="4"/>
  <c r="N272" i="4"/>
  <c r="M272" i="4"/>
  <c r="U271" i="4"/>
  <c r="T271" i="4"/>
  <c r="S271" i="4"/>
  <c r="R271" i="4"/>
  <c r="Q271" i="4"/>
  <c r="P271" i="4"/>
  <c r="O271" i="4"/>
  <c r="N271" i="4"/>
  <c r="M271" i="4"/>
  <c r="U270" i="4"/>
  <c r="T270" i="4"/>
  <c r="S270" i="4"/>
  <c r="R270" i="4"/>
  <c r="Q270" i="4"/>
  <c r="P270" i="4"/>
  <c r="O270" i="4"/>
  <c r="N270" i="4"/>
  <c r="M270" i="4"/>
  <c r="U269" i="4"/>
  <c r="T269" i="4"/>
  <c r="S269" i="4"/>
  <c r="R269" i="4"/>
  <c r="Q269" i="4"/>
  <c r="P269" i="4"/>
  <c r="O269" i="4"/>
  <c r="N269" i="4"/>
  <c r="M269" i="4"/>
  <c r="U268" i="4"/>
  <c r="T268" i="4"/>
  <c r="S268" i="4"/>
  <c r="R268" i="4"/>
  <c r="Q268" i="4"/>
  <c r="P268" i="4"/>
  <c r="O268" i="4"/>
  <c r="N268" i="4"/>
  <c r="M268" i="4"/>
  <c r="U267" i="4"/>
  <c r="T267" i="4"/>
  <c r="S267" i="4"/>
  <c r="R267" i="4"/>
  <c r="Q267" i="4"/>
  <c r="P267" i="4"/>
  <c r="O267" i="4"/>
  <c r="N267" i="4"/>
  <c r="M267" i="4"/>
  <c r="U266" i="4"/>
  <c r="T266" i="4"/>
  <c r="S266" i="4"/>
  <c r="R266" i="4"/>
  <c r="Q266" i="4"/>
  <c r="P266" i="4"/>
  <c r="O266" i="4"/>
  <c r="N266" i="4"/>
  <c r="M266" i="4"/>
  <c r="U265" i="4"/>
  <c r="T265" i="4"/>
  <c r="S265" i="4"/>
  <c r="R265" i="4"/>
  <c r="Q265" i="4"/>
  <c r="P265" i="4"/>
  <c r="O265" i="4"/>
  <c r="N265" i="4"/>
  <c r="M265" i="4"/>
  <c r="U264" i="4"/>
  <c r="T264" i="4"/>
  <c r="S264" i="4"/>
  <c r="R264" i="4"/>
  <c r="Q264" i="4"/>
  <c r="P264" i="4"/>
  <c r="O264" i="4"/>
  <c r="N264" i="4"/>
  <c r="M264" i="4"/>
  <c r="U263" i="4"/>
  <c r="T263" i="4"/>
  <c r="S263" i="4"/>
  <c r="R263" i="4"/>
  <c r="Q263" i="4"/>
  <c r="P263" i="4"/>
  <c r="O263" i="4"/>
  <c r="N263" i="4"/>
  <c r="M263" i="4"/>
  <c r="U262" i="4"/>
  <c r="T262" i="4"/>
  <c r="S262" i="4"/>
  <c r="R262" i="4"/>
  <c r="Q262" i="4"/>
  <c r="P262" i="4"/>
  <c r="O262" i="4"/>
  <c r="N262" i="4"/>
  <c r="M262" i="4"/>
  <c r="U261" i="4"/>
  <c r="T261" i="4"/>
  <c r="S261" i="4"/>
  <c r="R261" i="4"/>
  <c r="Q261" i="4"/>
  <c r="P261" i="4"/>
  <c r="O261" i="4"/>
  <c r="N261" i="4"/>
  <c r="M261" i="4"/>
  <c r="U260" i="4"/>
  <c r="T260" i="4"/>
  <c r="S260" i="4"/>
  <c r="R260" i="4"/>
  <c r="Q260" i="4"/>
  <c r="P260" i="4"/>
  <c r="O260" i="4"/>
  <c r="N260" i="4"/>
  <c r="M260" i="4"/>
  <c r="U259" i="4"/>
  <c r="T259" i="4"/>
  <c r="S259" i="4"/>
  <c r="R259" i="4"/>
  <c r="Q259" i="4"/>
  <c r="P259" i="4"/>
  <c r="O259" i="4"/>
  <c r="N259" i="4"/>
  <c r="M259" i="4"/>
  <c r="U258" i="4"/>
  <c r="T258" i="4"/>
  <c r="S258" i="4"/>
  <c r="R258" i="4"/>
  <c r="Q258" i="4"/>
  <c r="P258" i="4"/>
  <c r="O258" i="4"/>
  <c r="N258" i="4"/>
  <c r="M258" i="4"/>
  <c r="U257" i="4"/>
  <c r="T257" i="4"/>
  <c r="S257" i="4"/>
  <c r="R257" i="4"/>
  <c r="Q257" i="4"/>
  <c r="P257" i="4"/>
  <c r="O257" i="4"/>
  <c r="N257" i="4"/>
  <c r="M257" i="4"/>
  <c r="U256" i="4"/>
  <c r="T256" i="4"/>
  <c r="S256" i="4"/>
  <c r="R256" i="4"/>
  <c r="Q256" i="4"/>
  <c r="P256" i="4"/>
  <c r="O256" i="4"/>
  <c r="N256" i="4"/>
  <c r="M256" i="4"/>
  <c r="U255" i="4"/>
  <c r="T255" i="4"/>
  <c r="S255" i="4"/>
  <c r="R255" i="4"/>
  <c r="Q255" i="4"/>
  <c r="P255" i="4"/>
  <c r="O255" i="4"/>
  <c r="N255" i="4"/>
  <c r="M255" i="4"/>
  <c r="U254" i="4"/>
  <c r="T254" i="4"/>
  <c r="S254" i="4"/>
  <c r="R254" i="4"/>
  <c r="Q254" i="4"/>
  <c r="P254" i="4"/>
  <c r="O254" i="4"/>
  <c r="N254" i="4"/>
  <c r="M254" i="4"/>
  <c r="U253" i="4"/>
  <c r="T253" i="4"/>
  <c r="S253" i="4"/>
  <c r="R253" i="4"/>
  <c r="Q253" i="4"/>
  <c r="P253" i="4"/>
  <c r="O253" i="4"/>
  <c r="N253" i="4"/>
  <c r="M253" i="4"/>
  <c r="U252" i="4"/>
  <c r="T252" i="4"/>
  <c r="S252" i="4"/>
  <c r="R252" i="4"/>
  <c r="Q252" i="4"/>
  <c r="P252" i="4"/>
  <c r="O252" i="4"/>
  <c r="N252" i="4"/>
  <c r="M252" i="4"/>
  <c r="U251" i="4"/>
  <c r="T251" i="4"/>
  <c r="S251" i="4"/>
  <c r="R251" i="4"/>
  <c r="Q251" i="4"/>
  <c r="P251" i="4"/>
  <c r="O251" i="4"/>
  <c r="N251" i="4"/>
  <c r="M251" i="4"/>
  <c r="U250" i="4"/>
  <c r="T250" i="4"/>
  <c r="S250" i="4"/>
  <c r="R250" i="4"/>
  <c r="Q250" i="4"/>
  <c r="P250" i="4"/>
  <c r="O250" i="4"/>
  <c r="N250" i="4"/>
  <c r="M250" i="4"/>
  <c r="U249" i="4"/>
  <c r="T249" i="4"/>
  <c r="S249" i="4"/>
  <c r="R249" i="4"/>
  <c r="Q249" i="4"/>
  <c r="P249" i="4"/>
  <c r="O249" i="4"/>
  <c r="N249" i="4"/>
  <c r="M249" i="4"/>
  <c r="U248" i="4"/>
  <c r="T248" i="4"/>
  <c r="S248" i="4"/>
  <c r="R248" i="4"/>
  <c r="Q248" i="4"/>
  <c r="P248" i="4"/>
  <c r="O248" i="4"/>
  <c r="N248" i="4"/>
  <c r="M248" i="4"/>
  <c r="U247" i="4"/>
  <c r="T247" i="4"/>
  <c r="S247" i="4"/>
  <c r="R247" i="4"/>
  <c r="Q247" i="4"/>
  <c r="P247" i="4"/>
  <c r="O247" i="4"/>
  <c r="N247" i="4"/>
  <c r="M247" i="4"/>
  <c r="U246" i="4"/>
  <c r="T246" i="4"/>
  <c r="S246" i="4"/>
  <c r="R246" i="4"/>
  <c r="Q246" i="4"/>
  <c r="P246" i="4"/>
  <c r="O246" i="4"/>
  <c r="N246" i="4"/>
  <c r="M246" i="4"/>
  <c r="U245" i="4"/>
  <c r="T245" i="4"/>
  <c r="S245" i="4"/>
  <c r="R245" i="4"/>
  <c r="Q245" i="4"/>
  <c r="P245" i="4"/>
  <c r="O245" i="4"/>
  <c r="N245" i="4"/>
  <c r="M245" i="4"/>
  <c r="U244" i="4"/>
  <c r="T244" i="4"/>
  <c r="S244" i="4"/>
  <c r="R244" i="4"/>
  <c r="Q244" i="4"/>
  <c r="P244" i="4"/>
  <c r="O244" i="4"/>
  <c r="N244" i="4"/>
  <c r="M244" i="4"/>
  <c r="U243" i="4"/>
  <c r="T243" i="4"/>
  <c r="S243" i="4"/>
  <c r="R243" i="4"/>
  <c r="Q243" i="4"/>
  <c r="P243" i="4"/>
  <c r="O243" i="4"/>
  <c r="N243" i="4"/>
  <c r="M243" i="4"/>
  <c r="U242" i="4"/>
  <c r="T242" i="4"/>
  <c r="S242" i="4"/>
  <c r="R242" i="4"/>
  <c r="Q242" i="4"/>
  <c r="P242" i="4"/>
  <c r="O242" i="4"/>
  <c r="N242" i="4"/>
  <c r="M242" i="4"/>
  <c r="U241" i="4"/>
  <c r="T241" i="4"/>
  <c r="S241" i="4"/>
  <c r="R241" i="4"/>
  <c r="Q241" i="4"/>
  <c r="P241" i="4"/>
  <c r="O241" i="4"/>
  <c r="N241" i="4"/>
  <c r="M241" i="4"/>
  <c r="U240" i="4"/>
  <c r="T240" i="4"/>
  <c r="S240" i="4"/>
  <c r="R240" i="4"/>
  <c r="Q240" i="4"/>
  <c r="P240" i="4"/>
  <c r="O240" i="4"/>
  <c r="N240" i="4"/>
  <c r="M240" i="4"/>
  <c r="U239" i="4"/>
  <c r="T239" i="4"/>
  <c r="S239" i="4"/>
  <c r="R239" i="4"/>
  <c r="Q239" i="4"/>
  <c r="P239" i="4"/>
  <c r="O239" i="4"/>
  <c r="N239" i="4"/>
  <c r="M239" i="4"/>
  <c r="U238" i="4"/>
  <c r="T238" i="4"/>
  <c r="S238" i="4"/>
  <c r="R238" i="4"/>
  <c r="Q238" i="4"/>
  <c r="P238" i="4"/>
  <c r="O238" i="4"/>
  <c r="N238" i="4"/>
  <c r="M238" i="4"/>
  <c r="U237" i="4"/>
  <c r="T237" i="4"/>
  <c r="S237" i="4"/>
  <c r="R237" i="4"/>
  <c r="Q237" i="4"/>
  <c r="P237" i="4"/>
  <c r="O237" i="4"/>
  <c r="N237" i="4"/>
  <c r="M237" i="4"/>
  <c r="U236" i="4"/>
  <c r="T236" i="4"/>
  <c r="S236" i="4"/>
  <c r="R236" i="4"/>
  <c r="Q236" i="4"/>
  <c r="P236" i="4"/>
  <c r="O236" i="4"/>
  <c r="N236" i="4"/>
  <c r="M236" i="4"/>
  <c r="U235" i="4"/>
  <c r="T235" i="4"/>
  <c r="S235" i="4"/>
  <c r="R235" i="4"/>
  <c r="Q235" i="4"/>
  <c r="P235" i="4"/>
  <c r="O235" i="4"/>
  <c r="N235" i="4"/>
  <c r="M235" i="4"/>
  <c r="U234" i="4"/>
  <c r="T234" i="4"/>
  <c r="S234" i="4"/>
  <c r="R234" i="4"/>
  <c r="Q234" i="4"/>
  <c r="P234" i="4"/>
  <c r="O234" i="4"/>
  <c r="N234" i="4"/>
  <c r="M234" i="4"/>
  <c r="U233" i="4"/>
  <c r="T233" i="4"/>
  <c r="S233" i="4"/>
  <c r="R233" i="4"/>
  <c r="Q233" i="4"/>
  <c r="P233" i="4"/>
  <c r="O233" i="4"/>
  <c r="N233" i="4"/>
  <c r="M233" i="4"/>
  <c r="U232" i="4"/>
  <c r="T232" i="4"/>
  <c r="S232" i="4"/>
  <c r="R232" i="4"/>
  <c r="Q232" i="4"/>
  <c r="P232" i="4"/>
  <c r="O232" i="4"/>
  <c r="N232" i="4"/>
  <c r="M232" i="4"/>
  <c r="U231" i="4"/>
  <c r="T231" i="4"/>
  <c r="S231" i="4"/>
  <c r="R231" i="4"/>
  <c r="Q231" i="4"/>
  <c r="P231" i="4"/>
  <c r="O231" i="4"/>
  <c r="N231" i="4"/>
  <c r="M231" i="4"/>
  <c r="U230" i="4"/>
  <c r="T230" i="4"/>
  <c r="S230" i="4"/>
  <c r="R230" i="4"/>
  <c r="Q230" i="4"/>
  <c r="P230" i="4"/>
  <c r="O230" i="4"/>
  <c r="N230" i="4"/>
  <c r="M230" i="4"/>
  <c r="U229" i="4"/>
  <c r="T229" i="4"/>
  <c r="S229" i="4"/>
  <c r="R229" i="4"/>
  <c r="Q229" i="4"/>
  <c r="P229" i="4"/>
  <c r="O229" i="4"/>
  <c r="N229" i="4"/>
  <c r="M229" i="4"/>
  <c r="U228" i="4"/>
  <c r="T228" i="4"/>
  <c r="S228" i="4"/>
  <c r="R228" i="4"/>
  <c r="Q228" i="4"/>
  <c r="P228" i="4"/>
  <c r="O228" i="4"/>
  <c r="N228" i="4"/>
  <c r="M228" i="4"/>
  <c r="U227" i="4"/>
  <c r="T227" i="4"/>
  <c r="S227" i="4"/>
  <c r="R227" i="4"/>
  <c r="Q227" i="4"/>
  <c r="P227" i="4"/>
  <c r="O227" i="4"/>
  <c r="N227" i="4"/>
  <c r="M227" i="4"/>
  <c r="U226" i="4"/>
  <c r="T226" i="4"/>
  <c r="S226" i="4"/>
  <c r="R226" i="4"/>
  <c r="Q226" i="4"/>
  <c r="P226" i="4"/>
  <c r="O226" i="4"/>
  <c r="N226" i="4"/>
  <c r="M226" i="4"/>
  <c r="U225" i="4"/>
  <c r="T225" i="4"/>
  <c r="S225" i="4"/>
  <c r="R225" i="4"/>
  <c r="Q225" i="4"/>
  <c r="P225" i="4"/>
  <c r="O225" i="4"/>
  <c r="N225" i="4"/>
  <c r="M225" i="4"/>
  <c r="U224" i="4"/>
  <c r="T224" i="4"/>
  <c r="S224" i="4"/>
  <c r="R224" i="4"/>
  <c r="Q224" i="4"/>
  <c r="P224" i="4"/>
  <c r="O224" i="4"/>
  <c r="N224" i="4"/>
  <c r="M224" i="4"/>
  <c r="U223" i="4"/>
  <c r="T223" i="4"/>
  <c r="S223" i="4"/>
  <c r="R223" i="4"/>
  <c r="Q223" i="4"/>
  <c r="P223" i="4"/>
  <c r="O223" i="4"/>
  <c r="N223" i="4"/>
  <c r="M223" i="4"/>
  <c r="U222" i="4"/>
  <c r="T222" i="4"/>
  <c r="S222" i="4"/>
  <c r="R222" i="4"/>
  <c r="Q222" i="4"/>
  <c r="P222" i="4"/>
  <c r="O222" i="4"/>
  <c r="N222" i="4"/>
  <c r="M222" i="4"/>
  <c r="U221" i="4"/>
  <c r="T221" i="4"/>
  <c r="S221" i="4"/>
  <c r="R221" i="4"/>
  <c r="Q221" i="4"/>
  <c r="P221" i="4"/>
  <c r="O221" i="4"/>
  <c r="N221" i="4"/>
  <c r="M221" i="4"/>
  <c r="U220" i="4"/>
  <c r="T220" i="4"/>
  <c r="S220" i="4"/>
  <c r="R220" i="4"/>
  <c r="Q220" i="4"/>
  <c r="P220" i="4"/>
  <c r="O220" i="4"/>
  <c r="N220" i="4"/>
  <c r="M220" i="4"/>
  <c r="U219" i="4"/>
  <c r="T219" i="4"/>
  <c r="S219" i="4"/>
  <c r="R219" i="4"/>
  <c r="Q219" i="4"/>
  <c r="P219" i="4"/>
  <c r="O219" i="4"/>
  <c r="N219" i="4"/>
  <c r="M219" i="4"/>
  <c r="U218" i="4"/>
  <c r="T218" i="4"/>
  <c r="S218" i="4"/>
  <c r="R218" i="4"/>
  <c r="Q218" i="4"/>
  <c r="P218" i="4"/>
  <c r="O218" i="4"/>
  <c r="N218" i="4"/>
  <c r="M218" i="4"/>
  <c r="U217" i="4"/>
  <c r="T217" i="4"/>
  <c r="S217" i="4"/>
  <c r="R217" i="4"/>
  <c r="Q217" i="4"/>
  <c r="P217" i="4"/>
  <c r="O217" i="4"/>
  <c r="N217" i="4"/>
  <c r="M217" i="4"/>
  <c r="U216" i="4"/>
  <c r="T216" i="4"/>
  <c r="S216" i="4"/>
  <c r="R216" i="4"/>
  <c r="Q216" i="4"/>
  <c r="P216" i="4"/>
  <c r="O216" i="4"/>
  <c r="N216" i="4"/>
  <c r="M216" i="4"/>
  <c r="U215" i="4"/>
  <c r="T215" i="4"/>
  <c r="S215" i="4"/>
  <c r="R215" i="4"/>
  <c r="Q215" i="4"/>
  <c r="P215" i="4"/>
  <c r="O215" i="4"/>
  <c r="N215" i="4"/>
  <c r="M215" i="4"/>
  <c r="U214" i="4"/>
  <c r="T214" i="4"/>
  <c r="S214" i="4"/>
  <c r="R214" i="4"/>
  <c r="Q214" i="4"/>
  <c r="P214" i="4"/>
  <c r="O214" i="4"/>
  <c r="N214" i="4"/>
  <c r="M214" i="4"/>
  <c r="U213" i="4"/>
  <c r="T213" i="4"/>
  <c r="S213" i="4"/>
  <c r="R213" i="4"/>
  <c r="Q213" i="4"/>
  <c r="P213" i="4"/>
  <c r="O213" i="4"/>
  <c r="N213" i="4"/>
  <c r="M213" i="4"/>
  <c r="U212" i="4"/>
  <c r="T212" i="4"/>
  <c r="S212" i="4"/>
  <c r="R212" i="4"/>
  <c r="Q212" i="4"/>
  <c r="P212" i="4"/>
  <c r="O212" i="4"/>
  <c r="N212" i="4"/>
  <c r="M212" i="4"/>
  <c r="U211" i="4"/>
  <c r="T211" i="4"/>
  <c r="S211" i="4"/>
  <c r="R211" i="4"/>
  <c r="Q211" i="4"/>
  <c r="P211" i="4"/>
  <c r="O211" i="4"/>
  <c r="N211" i="4"/>
  <c r="M211" i="4"/>
  <c r="U210" i="4"/>
  <c r="T210" i="4"/>
  <c r="S210" i="4"/>
  <c r="R210" i="4"/>
  <c r="Q210" i="4"/>
  <c r="P210" i="4"/>
  <c r="O210" i="4"/>
  <c r="N210" i="4"/>
  <c r="M210" i="4"/>
  <c r="U209" i="4"/>
  <c r="T209" i="4"/>
  <c r="S209" i="4"/>
  <c r="R209" i="4"/>
  <c r="Q209" i="4"/>
  <c r="P209" i="4"/>
  <c r="O209" i="4"/>
  <c r="N209" i="4"/>
  <c r="M209" i="4"/>
  <c r="U208" i="4"/>
  <c r="T208" i="4"/>
  <c r="S208" i="4"/>
  <c r="R208" i="4"/>
  <c r="Q208" i="4"/>
  <c r="P208" i="4"/>
  <c r="O208" i="4"/>
  <c r="N208" i="4"/>
  <c r="M208" i="4"/>
  <c r="U207" i="4"/>
  <c r="T207" i="4"/>
  <c r="S207" i="4"/>
  <c r="R207" i="4"/>
  <c r="Q207" i="4"/>
  <c r="P207" i="4"/>
  <c r="O207" i="4"/>
  <c r="N207" i="4"/>
  <c r="M207" i="4"/>
  <c r="U206" i="4"/>
  <c r="T206" i="4"/>
  <c r="S206" i="4"/>
  <c r="R206" i="4"/>
  <c r="Q206" i="4"/>
  <c r="P206" i="4"/>
  <c r="O206" i="4"/>
  <c r="N206" i="4"/>
  <c r="M206" i="4"/>
  <c r="U205" i="4"/>
  <c r="T205" i="4"/>
  <c r="S205" i="4"/>
  <c r="R205" i="4"/>
  <c r="Q205" i="4"/>
  <c r="P205" i="4"/>
  <c r="O205" i="4"/>
  <c r="N205" i="4"/>
  <c r="M205" i="4"/>
  <c r="U204" i="4"/>
  <c r="T204" i="4"/>
  <c r="S204" i="4"/>
  <c r="R204" i="4"/>
  <c r="Q204" i="4"/>
  <c r="P204" i="4"/>
  <c r="O204" i="4"/>
  <c r="N204" i="4"/>
  <c r="M204" i="4"/>
  <c r="U203" i="4"/>
  <c r="T203" i="4"/>
  <c r="S203" i="4"/>
  <c r="R203" i="4"/>
  <c r="Q203" i="4"/>
  <c r="P203" i="4"/>
  <c r="O203" i="4"/>
  <c r="N203" i="4"/>
  <c r="M203" i="4"/>
  <c r="U202" i="4"/>
  <c r="T202" i="4"/>
  <c r="S202" i="4"/>
  <c r="R202" i="4"/>
  <c r="Q202" i="4"/>
  <c r="P202" i="4"/>
  <c r="O202" i="4"/>
  <c r="N202" i="4"/>
  <c r="M202" i="4"/>
  <c r="U201" i="4"/>
  <c r="T201" i="4"/>
  <c r="S201" i="4"/>
  <c r="R201" i="4"/>
  <c r="Q201" i="4"/>
  <c r="P201" i="4"/>
  <c r="O201" i="4"/>
  <c r="N201" i="4"/>
  <c r="M201" i="4"/>
  <c r="U200" i="4"/>
  <c r="T200" i="4"/>
  <c r="S200" i="4"/>
  <c r="R200" i="4"/>
  <c r="Q200" i="4"/>
  <c r="P200" i="4"/>
  <c r="O200" i="4"/>
  <c r="N200" i="4"/>
  <c r="M200" i="4"/>
  <c r="U199" i="4"/>
  <c r="T199" i="4"/>
  <c r="S199" i="4"/>
  <c r="R199" i="4"/>
  <c r="Q199" i="4"/>
  <c r="P199" i="4"/>
  <c r="O199" i="4"/>
  <c r="N199" i="4"/>
  <c r="M199" i="4"/>
  <c r="U198" i="4"/>
  <c r="T198" i="4"/>
  <c r="S198" i="4"/>
  <c r="R198" i="4"/>
  <c r="Q198" i="4"/>
  <c r="P198" i="4"/>
  <c r="O198" i="4"/>
  <c r="N198" i="4"/>
  <c r="M198" i="4"/>
  <c r="U197" i="4"/>
  <c r="T197" i="4"/>
  <c r="S197" i="4"/>
  <c r="R197" i="4"/>
  <c r="Q197" i="4"/>
  <c r="P197" i="4"/>
  <c r="O197" i="4"/>
  <c r="N197" i="4"/>
  <c r="M197" i="4"/>
  <c r="U196" i="4"/>
  <c r="T196" i="4"/>
  <c r="S196" i="4"/>
  <c r="R196" i="4"/>
  <c r="Q196" i="4"/>
  <c r="P196" i="4"/>
  <c r="O196" i="4"/>
  <c r="N196" i="4"/>
  <c r="M196" i="4"/>
  <c r="U195" i="4"/>
  <c r="T195" i="4"/>
  <c r="S195" i="4"/>
  <c r="R195" i="4"/>
  <c r="Q195" i="4"/>
  <c r="P195" i="4"/>
  <c r="O195" i="4"/>
  <c r="N195" i="4"/>
  <c r="M195" i="4"/>
  <c r="U194" i="4"/>
  <c r="T194" i="4"/>
  <c r="S194" i="4"/>
  <c r="R194" i="4"/>
  <c r="Q194" i="4"/>
  <c r="P194" i="4"/>
  <c r="O194" i="4"/>
  <c r="N194" i="4"/>
  <c r="M194" i="4"/>
  <c r="U193" i="4"/>
  <c r="T193" i="4"/>
  <c r="S193" i="4"/>
  <c r="R193" i="4"/>
  <c r="Q193" i="4"/>
  <c r="P193" i="4"/>
  <c r="O193" i="4"/>
  <c r="N193" i="4"/>
  <c r="M193" i="4"/>
  <c r="U192" i="4"/>
  <c r="T192" i="4"/>
  <c r="S192" i="4"/>
  <c r="R192" i="4"/>
  <c r="Q192" i="4"/>
  <c r="P192" i="4"/>
  <c r="O192" i="4"/>
  <c r="N192" i="4"/>
  <c r="M192" i="4"/>
  <c r="U191" i="4"/>
  <c r="T191" i="4"/>
  <c r="S191" i="4"/>
  <c r="R191" i="4"/>
  <c r="Q191" i="4"/>
  <c r="P191" i="4"/>
  <c r="O191" i="4"/>
  <c r="N191" i="4"/>
  <c r="M191" i="4"/>
  <c r="U190" i="4"/>
  <c r="T190" i="4"/>
  <c r="S190" i="4"/>
  <c r="R190" i="4"/>
  <c r="Q190" i="4"/>
  <c r="P190" i="4"/>
  <c r="O190" i="4"/>
  <c r="N190" i="4"/>
  <c r="M190" i="4"/>
  <c r="U189" i="4"/>
  <c r="T189" i="4"/>
  <c r="S189" i="4"/>
  <c r="R189" i="4"/>
  <c r="Q189" i="4"/>
  <c r="P189" i="4"/>
  <c r="O189" i="4"/>
  <c r="N189" i="4"/>
  <c r="M189" i="4"/>
  <c r="U188" i="4"/>
  <c r="T188" i="4"/>
  <c r="S188" i="4"/>
  <c r="R188" i="4"/>
  <c r="Q188" i="4"/>
  <c r="P188" i="4"/>
  <c r="O188" i="4"/>
  <c r="N188" i="4"/>
  <c r="M188" i="4"/>
  <c r="U187" i="4"/>
  <c r="T187" i="4"/>
  <c r="S187" i="4"/>
  <c r="R187" i="4"/>
  <c r="Q187" i="4"/>
  <c r="P187" i="4"/>
  <c r="O187" i="4"/>
  <c r="N187" i="4"/>
  <c r="M187" i="4"/>
  <c r="U186" i="4"/>
  <c r="T186" i="4"/>
  <c r="S186" i="4"/>
  <c r="R186" i="4"/>
  <c r="Q186" i="4"/>
  <c r="P186" i="4"/>
  <c r="O186" i="4"/>
  <c r="N186" i="4"/>
  <c r="M186" i="4"/>
  <c r="U185" i="4"/>
  <c r="T185" i="4"/>
  <c r="S185" i="4"/>
  <c r="R185" i="4"/>
  <c r="Q185" i="4"/>
  <c r="P185" i="4"/>
  <c r="O185" i="4"/>
  <c r="N185" i="4"/>
  <c r="M185" i="4"/>
  <c r="U184" i="4"/>
  <c r="T184" i="4"/>
  <c r="S184" i="4"/>
  <c r="R184" i="4"/>
  <c r="Q184" i="4"/>
  <c r="P184" i="4"/>
  <c r="O184" i="4"/>
  <c r="N184" i="4"/>
  <c r="M184" i="4"/>
  <c r="U183" i="4"/>
  <c r="T183" i="4"/>
  <c r="S183" i="4"/>
  <c r="R183" i="4"/>
  <c r="Q183" i="4"/>
  <c r="P183" i="4"/>
  <c r="O183" i="4"/>
  <c r="N183" i="4"/>
  <c r="M183" i="4"/>
  <c r="U182" i="4"/>
  <c r="T182" i="4"/>
  <c r="S182" i="4"/>
  <c r="R182" i="4"/>
  <c r="Q182" i="4"/>
  <c r="P182" i="4"/>
  <c r="O182" i="4"/>
  <c r="N182" i="4"/>
  <c r="M182" i="4"/>
  <c r="U181" i="4"/>
  <c r="T181" i="4"/>
  <c r="S181" i="4"/>
  <c r="R181" i="4"/>
  <c r="Q181" i="4"/>
  <c r="P181" i="4"/>
  <c r="O181" i="4"/>
  <c r="N181" i="4"/>
  <c r="M181" i="4"/>
  <c r="U180" i="4"/>
  <c r="T180" i="4"/>
  <c r="S180" i="4"/>
  <c r="R180" i="4"/>
  <c r="Q180" i="4"/>
  <c r="P180" i="4"/>
  <c r="O180" i="4"/>
  <c r="N180" i="4"/>
  <c r="M180" i="4"/>
  <c r="U179" i="4"/>
  <c r="T179" i="4"/>
  <c r="S179" i="4"/>
  <c r="R179" i="4"/>
  <c r="Q179" i="4"/>
  <c r="P179" i="4"/>
  <c r="O179" i="4"/>
  <c r="N179" i="4"/>
  <c r="M179" i="4"/>
  <c r="U178" i="4"/>
  <c r="T178" i="4"/>
  <c r="S178" i="4"/>
  <c r="R178" i="4"/>
  <c r="Q178" i="4"/>
  <c r="P178" i="4"/>
  <c r="O178" i="4"/>
  <c r="N178" i="4"/>
  <c r="M178" i="4"/>
  <c r="U177" i="4"/>
  <c r="T177" i="4"/>
  <c r="S177" i="4"/>
  <c r="R177" i="4"/>
  <c r="Q177" i="4"/>
  <c r="P177" i="4"/>
  <c r="O177" i="4"/>
  <c r="N177" i="4"/>
  <c r="M177" i="4"/>
  <c r="U176" i="4"/>
  <c r="T176" i="4"/>
  <c r="S176" i="4"/>
  <c r="R176" i="4"/>
  <c r="Q176" i="4"/>
  <c r="P176" i="4"/>
  <c r="O176" i="4"/>
  <c r="N176" i="4"/>
  <c r="M176" i="4"/>
  <c r="U175" i="4"/>
  <c r="T175" i="4"/>
  <c r="S175" i="4"/>
  <c r="R175" i="4"/>
  <c r="Q175" i="4"/>
  <c r="P175" i="4"/>
  <c r="O175" i="4"/>
  <c r="N175" i="4"/>
  <c r="M175" i="4"/>
  <c r="U174" i="4"/>
  <c r="T174" i="4"/>
  <c r="S174" i="4"/>
  <c r="R174" i="4"/>
  <c r="Q174" i="4"/>
  <c r="P174" i="4"/>
  <c r="O174" i="4"/>
  <c r="N174" i="4"/>
  <c r="M174" i="4"/>
  <c r="U173" i="4"/>
  <c r="T173" i="4"/>
  <c r="S173" i="4"/>
  <c r="R173" i="4"/>
  <c r="Q173" i="4"/>
  <c r="P173" i="4"/>
  <c r="O173" i="4"/>
  <c r="N173" i="4"/>
  <c r="M173" i="4"/>
  <c r="U172" i="4"/>
  <c r="T172" i="4"/>
  <c r="S172" i="4"/>
  <c r="R172" i="4"/>
  <c r="Q172" i="4"/>
  <c r="P172" i="4"/>
  <c r="O172" i="4"/>
  <c r="N172" i="4"/>
  <c r="M172" i="4"/>
  <c r="U171" i="4"/>
  <c r="T171" i="4"/>
  <c r="S171" i="4"/>
  <c r="R171" i="4"/>
  <c r="Q171" i="4"/>
  <c r="P171" i="4"/>
  <c r="O171" i="4"/>
  <c r="N171" i="4"/>
  <c r="M171" i="4"/>
  <c r="U170" i="4"/>
  <c r="T170" i="4"/>
  <c r="S170" i="4"/>
  <c r="R170" i="4"/>
  <c r="Q170" i="4"/>
  <c r="P170" i="4"/>
  <c r="O170" i="4"/>
  <c r="N170" i="4"/>
  <c r="M170" i="4"/>
  <c r="U169" i="4"/>
  <c r="T169" i="4"/>
  <c r="S169" i="4"/>
  <c r="R169" i="4"/>
  <c r="Q169" i="4"/>
  <c r="P169" i="4"/>
  <c r="O169" i="4"/>
  <c r="N169" i="4"/>
  <c r="M169" i="4"/>
  <c r="U168" i="4"/>
  <c r="T168" i="4"/>
  <c r="S168" i="4"/>
  <c r="R168" i="4"/>
  <c r="Q168" i="4"/>
  <c r="P168" i="4"/>
  <c r="O168" i="4"/>
  <c r="N168" i="4"/>
  <c r="M168" i="4"/>
  <c r="U167" i="4"/>
  <c r="T167" i="4"/>
  <c r="S167" i="4"/>
  <c r="R167" i="4"/>
  <c r="Q167" i="4"/>
  <c r="P167" i="4"/>
  <c r="O167" i="4"/>
  <c r="N167" i="4"/>
  <c r="M167" i="4"/>
  <c r="U166" i="4"/>
  <c r="T166" i="4"/>
  <c r="S166" i="4"/>
  <c r="R166" i="4"/>
  <c r="Q166" i="4"/>
  <c r="P166" i="4"/>
  <c r="O166" i="4"/>
  <c r="N166" i="4"/>
  <c r="M166" i="4"/>
  <c r="U165" i="4"/>
  <c r="T165" i="4"/>
  <c r="S165" i="4"/>
  <c r="R165" i="4"/>
  <c r="Q165" i="4"/>
  <c r="P165" i="4"/>
  <c r="O165" i="4"/>
  <c r="N165" i="4"/>
  <c r="M165" i="4"/>
  <c r="U164" i="4"/>
  <c r="T164" i="4"/>
  <c r="S164" i="4"/>
  <c r="R164" i="4"/>
  <c r="Q164" i="4"/>
  <c r="P164" i="4"/>
  <c r="O164" i="4"/>
  <c r="N164" i="4"/>
  <c r="M164" i="4"/>
  <c r="U163" i="4"/>
  <c r="T163" i="4"/>
  <c r="S163" i="4"/>
  <c r="R163" i="4"/>
  <c r="Q163" i="4"/>
  <c r="P163" i="4"/>
  <c r="O163" i="4"/>
  <c r="N163" i="4"/>
  <c r="M163" i="4"/>
  <c r="U162" i="4"/>
  <c r="T162" i="4"/>
  <c r="S162" i="4"/>
  <c r="R162" i="4"/>
  <c r="Q162" i="4"/>
  <c r="P162" i="4"/>
  <c r="O162" i="4"/>
  <c r="N162" i="4"/>
  <c r="M162" i="4"/>
  <c r="U161" i="4"/>
  <c r="T161" i="4"/>
  <c r="S161" i="4"/>
  <c r="R161" i="4"/>
  <c r="Q161" i="4"/>
  <c r="P161" i="4"/>
  <c r="O161" i="4"/>
  <c r="N161" i="4"/>
  <c r="M161" i="4"/>
  <c r="U160" i="4"/>
  <c r="T160" i="4"/>
  <c r="S160" i="4"/>
  <c r="R160" i="4"/>
  <c r="Q160" i="4"/>
  <c r="P160" i="4"/>
  <c r="O160" i="4"/>
  <c r="N160" i="4"/>
  <c r="M160" i="4"/>
  <c r="U159" i="4"/>
  <c r="T159" i="4"/>
  <c r="S159" i="4"/>
  <c r="R159" i="4"/>
  <c r="Q159" i="4"/>
  <c r="P159" i="4"/>
  <c r="O159" i="4"/>
  <c r="N159" i="4"/>
  <c r="M159" i="4"/>
  <c r="U158" i="4"/>
  <c r="T158" i="4"/>
  <c r="S158" i="4"/>
  <c r="R158" i="4"/>
  <c r="Q158" i="4"/>
  <c r="P158" i="4"/>
  <c r="O158" i="4"/>
  <c r="N158" i="4"/>
  <c r="M158" i="4"/>
  <c r="U157" i="4"/>
  <c r="T157" i="4"/>
  <c r="S157" i="4"/>
  <c r="R157" i="4"/>
  <c r="Q157" i="4"/>
  <c r="P157" i="4"/>
  <c r="O157" i="4"/>
  <c r="N157" i="4"/>
  <c r="M157" i="4"/>
  <c r="U156" i="4"/>
  <c r="T156" i="4"/>
  <c r="S156" i="4"/>
  <c r="R156" i="4"/>
  <c r="Q156" i="4"/>
  <c r="P156" i="4"/>
  <c r="O156" i="4"/>
  <c r="N156" i="4"/>
  <c r="M156" i="4"/>
  <c r="U155" i="4"/>
  <c r="T155" i="4"/>
  <c r="S155" i="4"/>
  <c r="R155" i="4"/>
  <c r="Q155" i="4"/>
  <c r="P155" i="4"/>
  <c r="O155" i="4"/>
  <c r="N155" i="4"/>
  <c r="M155" i="4"/>
  <c r="U154" i="4"/>
  <c r="T154" i="4"/>
  <c r="S154" i="4"/>
  <c r="R154" i="4"/>
  <c r="Q154" i="4"/>
  <c r="P154" i="4"/>
  <c r="O154" i="4"/>
  <c r="N154" i="4"/>
  <c r="M154" i="4"/>
  <c r="U153" i="4"/>
  <c r="T153" i="4"/>
  <c r="S153" i="4"/>
  <c r="R153" i="4"/>
  <c r="Q153" i="4"/>
  <c r="P153" i="4"/>
  <c r="O153" i="4"/>
  <c r="N153" i="4"/>
  <c r="M153" i="4"/>
  <c r="U152" i="4"/>
  <c r="T152" i="4"/>
  <c r="S152" i="4"/>
  <c r="R152" i="4"/>
  <c r="Q152" i="4"/>
  <c r="P152" i="4"/>
  <c r="O152" i="4"/>
  <c r="N152" i="4"/>
  <c r="M152" i="4"/>
  <c r="U151" i="4"/>
  <c r="T151" i="4"/>
  <c r="S151" i="4"/>
  <c r="R151" i="4"/>
  <c r="Q151" i="4"/>
  <c r="P151" i="4"/>
  <c r="O151" i="4"/>
  <c r="N151" i="4"/>
  <c r="M151" i="4"/>
  <c r="U150" i="4"/>
  <c r="T150" i="4"/>
  <c r="S150" i="4"/>
  <c r="R150" i="4"/>
  <c r="Q150" i="4"/>
  <c r="P150" i="4"/>
  <c r="O150" i="4"/>
  <c r="N150" i="4"/>
  <c r="M150" i="4"/>
  <c r="U149" i="4"/>
  <c r="T149" i="4"/>
  <c r="S149" i="4"/>
  <c r="R149" i="4"/>
  <c r="Q149" i="4"/>
  <c r="P149" i="4"/>
  <c r="O149" i="4"/>
  <c r="N149" i="4"/>
  <c r="M149" i="4"/>
  <c r="U148" i="4"/>
  <c r="T148" i="4"/>
  <c r="S148" i="4"/>
  <c r="R148" i="4"/>
  <c r="Q148" i="4"/>
  <c r="P148" i="4"/>
  <c r="O148" i="4"/>
  <c r="N148" i="4"/>
  <c r="M148" i="4"/>
  <c r="U147" i="4"/>
  <c r="T147" i="4"/>
  <c r="S147" i="4"/>
  <c r="R147" i="4"/>
  <c r="Q147" i="4"/>
  <c r="P147" i="4"/>
  <c r="O147" i="4"/>
  <c r="N147" i="4"/>
  <c r="M147" i="4"/>
  <c r="U146" i="4"/>
  <c r="T146" i="4"/>
  <c r="S146" i="4"/>
  <c r="R146" i="4"/>
  <c r="Q146" i="4"/>
  <c r="P146" i="4"/>
  <c r="O146" i="4"/>
  <c r="N146" i="4"/>
  <c r="M146" i="4"/>
  <c r="U145" i="4"/>
  <c r="T145" i="4"/>
  <c r="S145" i="4"/>
  <c r="R145" i="4"/>
  <c r="Q145" i="4"/>
  <c r="P145" i="4"/>
  <c r="O145" i="4"/>
  <c r="N145" i="4"/>
  <c r="M145" i="4"/>
  <c r="U144" i="4"/>
  <c r="T144" i="4"/>
  <c r="S144" i="4"/>
  <c r="R144" i="4"/>
  <c r="Q144" i="4"/>
  <c r="P144" i="4"/>
  <c r="O144" i="4"/>
  <c r="N144" i="4"/>
  <c r="M144" i="4"/>
  <c r="U143" i="4"/>
  <c r="T143" i="4"/>
  <c r="S143" i="4"/>
  <c r="R143" i="4"/>
  <c r="Q143" i="4"/>
  <c r="P143" i="4"/>
  <c r="O143" i="4"/>
  <c r="N143" i="4"/>
  <c r="M143" i="4"/>
  <c r="U142" i="4"/>
  <c r="T142" i="4"/>
  <c r="S142" i="4"/>
  <c r="R142" i="4"/>
  <c r="Q142" i="4"/>
  <c r="P142" i="4"/>
  <c r="O142" i="4"/>
  <c r="N142" i="4"/>
  <c r="M142" i="4"/>
  <c r="U141" i="4"/>
  <c r="T141" i="4"/>
  <c r="S141" i="4"/>
  <c r="R141" i="4"/>
  <c r="Q141" i="4"/>
  <c r="P141" i="4"/>
  <c r="O141" i="4"/>
  <c r="N141" i="4"/>
  <c r="M141" i="4"/>
  <c r="U140" i="4"/>
  <c r="T140" i="4"/>
  <c r="S140" i="4"/>
  <c r="R140" i="4"/>
  <c r="Q140" i="4"/>
  <c r="P140" i="4"/>
  <c r="O140" i="4"/>
  <c r="N140" i="4"/>
  <c r="M140" i="4"/>
  <c r="U139" i="4"/>
  <c r="T139" i="4"/>
  <c r="S139" i="4"/>
  <c r="R139" i="4"/>
  <c r="Q139" i="4"/>
  <c r="P139" i="4"/>
  <c r="O139" i="4"/>
  <c r="N139" i="4"/>
  <c r="M139" i="4"/>
  <c r="U138" i="4"/>
  <c r="T138" i="4"/>
  <c r="S138" i="4"/>
  <c r="R138" i="4"/>
  <c r="Q138" i="4"/>
  <c r="P138" i="4"/>
  <c r="O138" i="4"/>
  <c r="N138" i="4"/>
  <c r="M138" i="4"/>
  <c r="U137" i="4"/>
  <c r="T137" i="4"/>
  <c r="S137" i="4"/>
  <c r="R137" i="4"/>
  <c r="Q137" i="4"/>
  <c r="P137" i="4"/>
  <c r="O137" i="4"/>
  <c r="N137" i="4"/>
  <c r="M137" i="4"/>
  <c r="U136" i="4"/>
  <c r="T136" i="4"/>
  <c r="S136" i="4"/>
  <c r="R136" i="4"/>
  <c r="Q136" i="4"/>
  <c r="P136" i="4"/>
  <c r="O136" i="4"/>
  <c r="N136" i="4"/>
  <c r="M136" i="4"/>
  <c r="U135" i="4"/>
  <c r="T135" i="4"/>
  <c r="S135" i="4"/>
  <c r="R135" i="4"/>
  <c r="Q135" i="4"/>
  <c r="P135" i="4"/>
  <c r="O135" i="4"/>
  <c r="N135" i="4"/>
  <c r="M135" i="4"/>
  <c r="U134" i="4"/>
  <c r="T134" i="4"/>
  <c r="S134" i="4"/>
  <c r="R134" i="4"/>
  <c r="Q134" i="4"/>
  <c r="P134" i="4"/>
  <c r="O134" i="4"/>
  <c r="N134" i="4"/>
  <c r="M134" i="4"/>
  <c r="U133" i="4"/>
  <c r="T133" i="4"/>
  <c r="S133" i="4"/>
  <c r="R133" i="4"/>
  <c r="Q133" i="4"/>
  <c r="P133" i="4"/>
  <c r="O133" i="4"/>
  <c r="N133" i="4"/>
  <c r="M133" i="4"/>
  <c r="U132" i="4"/>
  <c r="T132" i="4"/>
  <c r="S132" i="4"/>
  <c r="R132" i="4"/>
  <c r="Q132" i="4"/>
  <c r="P132" i="4"/>
  <c r="O132" i="4"/>
  <c r="N132" i="4"/>
  <c r="M132" i="4"/>
  <c r="U131" i="4"/>
  <c r="T131" i="4"/>
  <c r="S131" i="4"/>
  <c r="R131" i="4"/>
  <c r="Q131" i="4"/>
  <c r="P131" i="4"/>
  <c r="O131" i="4"/>
  <c r="N131" i="4"/>
  <c r="M131" i="4"/>
  <c r="U130" i="4"/>
  <c r="T130" i="4"/>
  <c r="S130" i="4"/>
  <c r="R130" i="4"/>
  <c r="Q130" i="4"/>
  <c r="P130" i="4"/>
  <c r="O130" i="4"/>
  <c r="N130" i="4"/>
  <c r="M130" i="4"/>
  <c r="U129" i="4"/>
  <c r="T129" i="4"/>
  <c r="S129" i="4"/>
  <c r="R129" i="4"/>
  <c r="Q129" i="4"/>
  <c r="P129" i="4"/>
  <c r="O129" i="4"/>
  <c r="N129" i="4"/>
  <c r="M129" i="4"/>
  <c r="U128" i="4"/>
  <c r="T128" i="4"/>
  <c r="S128" i="4"/>
  <c r="R128" i="4"/>
  <c r="Q128" i="4"/>
  <c r="P128" i="4"/>
  <c r="O128" i="4"/>
  <c r="N128" i="4"/>
  <c r="M128" i="4"/>
  <c r="U127" i="4"/>
  <c r="T127" i="4"/>
  <c r="S127" i="4"/>
  <c r="R127" i="4"/>
  <c r="Q127" i="4"/>
  <c r="P127" i="4"/>
  <c r="O127" i="4"/>
  <c r="N127" i="4"/>
  <c r="M127" i="4"/>
  <c r="U126" i="4"/>
  <c r="T126" i="4"/>
  <c r="S126" i="4"/>
  <c r="R126" i="4"/>
  <c r="Q126" i="4"/>
  <c r="P126" i="4"/>
  <c r="O126" i="4"/>
  <c r="N126" i="4"/>
  <c r="M126" i="4"/>
  <c r="U125" i="4"/>
  <c r="T125" i="4"/>
  <c r="S125" i="4"/>
  <c r="R125" i="4"/>
  <c r="Q125" i="4"/>
  <c r="P125" i="4"/>
  <c r="O125" i="4"/>
  <c r="N125" i="4"/>
  <c r="M125" i="4"/>
  <c r="U124" i="4"/>
  <c r="T124" i="4"/>
  <c r="S124" i="4"/>
  <c r="R124" i="4"/>
  <c r="Q124" i="4"/>
  <c r="P124" i="4"/>
  <c r="O124" i="4"/>
  <c r="N124" i="4"/>
  <c r="M124" i="4"/>
  <c r="U123" i="4"/>
  <c r="T123" i="4"/>
  <c r="S123" i="4"/>
  <c r="R123" i="4"/>
  <c r="Q123" i="4"/>
  <c r="P123" i="4"/>
  <c r="O123" i="4"/>
  <c r="N123" i="4"/>
  <c r="M123" i="4"/>
  <c r="U122" i="4"/>
  <c r="T122" i="4"/>
  <c r="S122" i="4"/>
  <c r="R122" i="4"/>
  <c r="Q122" i="4"/>
  <c r="P122" i="4"/>
  <c r="O122" i="4"/>
  <c r="N122" i="4"/>
  <c r="M122" i="4"/>
  <c r="U121" i="4"/>
  <c r="T121" i="4"/>
  <c r="S121" i="4"/>
  <c r="R121" i="4"/>
  <c r="Q121" i="4"/>
  <c r="P121" i="4"/>
  <c r="O121" i="4"/>
  <c r="N121" i="4"/>
  <c r="M121" i="4"/>
  <c r="U120" i="4"/>
  <c r="T120" i="4"/>
  <c r="S120" i="4"/>
  <c r="R120" i="4"/>
  <c r="Q120" i="4"/>
  <c r="P120" i="4"/>
  <c r="O120" i="4"/>
  <c r="N120" i="4"/>
  <c r="M120" i="4"/>
  <c r="U119" i="4"/>
  <c r="T119" i="4"/>
  <c r="S119" i="4"/>
  <c r="R119" i="4"/>
  <c r="Q119" i="4"/>
  <c r="P119" i="4"/>
  <c r="O119" i="4"/>
  <c r="N119" i="4"/>
  <c r="M119" i="4"/>
  <c r="U118" i="4"/>
  <c r="T118" i="4"/>
  <c r="S118" i="4"/>
  <c r="R118" i="4"/>
  <c r="Q118" i="4"/>
  <c r="P118" i="4"/>
  <c r="O118" i="4"/>
  <c r="N118" i="4"/>
  <c r="M118" i="4"/>
  <c r="U117" i="4"/>
  <c r="T117" i="4"/>
  <c r="S117" i="4"/>
  <c r="R117" i="4"/>
  <c r="Q117" i="4"/>
  <c r="P117" i="4"/>
  <c r="O117" i="4"/>
  <c r="N117" i="4"/>
  <c r="M117" i="4"/>
  <c r="U116" i="4"/>
  <c r="T116" i="4"/>
  <c r="S116" i="4"/>
  <c r="R116" i="4"/>
  <c r="Q116" i="4"/>
  <c r="P116" i="4"/>
  <c r="O116" i="4"/>
  <c r="N116" i="4"/>
  <c r="M116" i="4"/>
  <c r="U115" i="4"/>
  <c r="T115" i="4"/>
  <c r="S115" i="4"/>
  <c r="R115" i="4"/>
  <c r="Q115" i="4"/>
  <c r="P115" i="4"/>
  <c r="O115" i="4"/>
  <c r="N115" i="4"/>
  <c r="M115" i="4"/>
  <c r="U114" i="4"/>
  <c r="T114" i="4"/>
  <c r="S114" i="4"/>
  <c r="R114" i="4"/>
  <c r="Q114" i="4"/>
  <c r="P114" i="4"/>
  <c r="O114" i="4"/>
  <c r="N114" i="4"/>
  <c r="M114" i="4"/>
  <c r="U113" i="4"/>
  <c r="T113" i="4"/>
  <c r="S113" i="4"/>
  <c r="R113" i="4"/>
  <c r="Q113" i="4"/>
  <c r="P113" i="4"/>
  <c r="O113" i="4"/>
  <c r="N113" i="4"/>
  <c r="M113" i="4"/>
  <c r="U112" i="4"/>
  <c r="T112" i="4"/>
  <c r="S112" i="4"/>
  <c r="R112" i="4"/>
  <c r="Q112" i="4"/>
  <c r="P112" i="4"/>
  <c r="O112" i="4"/>
  <c r="N112" i="4"/>
  <c r="M112" i="4"/>
  <c r="U111" i="4"/>
  <c r="T111" i="4"/>
  <c r="S111" i="4"/>
  <c r="R111" i="4"/>
  <c r="Q111" i="4"/>
  <c r="P111" i="4"/>
  <c r="O111" i="4"/>
  <c r="N111" i="4"/>
  <c r="M111" i="4"/>
  <c r="U110" i="4"/>
  <c r="T110" i="4"/>
  <c r="S110" i="4"/>
  <c r="R110" i="4"/>
  <c r="Q110" i="4"/>
  <c r="P110" i="4"/>
  <c r="O110" i="4"/>
  <c r="N110" i="4"/>
  <c r="M110" i="4"/>
  <c r="U109" i="4"/>
  <c r="T109" i="4"/>
  <c r="S109" i="4"/>
  <c r="R109" i="4"/>
  <c r="Q109" i="4"/>
  <c r="P109" i="4"/>
  <c r="O109" i="4"/>
  <c r="N109" i="4"/>
  <c r="M109" i="4"/>
  <c r="U108" i="4"/>
  <c r="T108" i="4"/>
  <c r="S108" i="4"/>
  <c r="R108" i="4"/>
  <c r="Q108" i="4"/>
  <c r="P108" i="4"/>
  <c r="O108" i="4"/>
  <c r="N108" i="4"/>
  <c r="M108" i="4"/>
  <c r="U107" i="4"/>
  <c r="T107" i="4"/>
  <c r="S107" i="4"/>
  <c r="R107" i="4"/>
  <c r="Q107" i="4"/>
  <c r="P107" i="4"/>
  <c r="O107" i="4"/>
  <c r="N107" i="4"/>
  <c r="M107" i="4"/>
  <c r="U106" i="4"/>
  <c r="T106" i="4"/>
  <c r="S106" i="4"/>
  <c r="R106" i="4"/>
  <c r="Q106" i="4"/>
  <c r="P106" i="4"/>
  <c r="O106" i="4"/>
  <c r="N106" i="4"/>
  <c r="M106" i="4"/>
  <c r="U105" i="4"/>
  <c r="T105" i="4"/>
  <c r="S105" i="4"/>
  <c r="R105" i="4"/>
  <c r="Q105" i="4"/>
  <c r="P105" i="4"/>
  <c r="O105" i="4"/>
  <c r="N105" i="4"/>
  <c r="M105" i="4"/>
  <c r="U104" i="4"/>
  <c r="T104" i="4"/>
  <c r="S104" i="4"/>
  <c r="R104" i="4"/>
  <c r="Q104" i="4"/>
  <c r="P104" i="4"/>
  <c r="O104" i="4"/>
  <c r="N104" i="4"/>
  <c r="M104" i="4"/>
  <c r="U103" i="4"/>
  <c r="T103" i="4"/>
  <c r="S103" i="4"/>
  <c r="R103" i="4"/>
  <c r="Q103" i="4"/>
  <c r="P103" i="4"/>
  <c r="O103" i="4"/>
  <c r="N103" i="4"/>
  <c r="M103" i="4"/>
  <c r="U102" i="4"/>
  <c r="T102" i="4"/>
  <c r="S102" i="4"/>
  <c r="R102" i="4"/>
  <c r="Q102" i="4"/>
  <c r="P102" i="4"/>
  <c r="O102" i="4"/>
  <c r="N102" i="4"/>
  <c r="M102" i="4"/>
  <c r="U101" i="4"/>
  <c r="T101" i="4"/>
  <c r="S101" i="4"/>
  <c r="R101" i="4"/>
  <c r="Q101" i="4"/>
  <c r="P101" i="4"/>
  <c r="O101" i="4"/>
  <c r="N101" i="4"/>
  <c r="M101" i="4"/>
  <c r="U100" i="4"/>
  <c r="T100" i="4"/>
  <c r="S100" i="4"/>
  <c r="R100" i="4"/>
  <c r="Q100" i="4"/>
  <c r="P100" i="4"/>
  <c r="O100" i="4"/>
  <c r="N100" i="4"/>
  <c r="M100" i="4"/>
  <c r="U99" i="4"/>
  <c r="T99" i="4"/>
  <c r="S99" i="4"/>
  <c r="R99" i="4"/>
  <c r="Q99" i="4"/>
  <c r="P99" i="4"/>
  <c r="O99" i="4"/>
  <c r="N99" i="4"/>
  <c r="M99" i="4"/>
  <c r="U98" i="4"/>
  <c r="T98" i="4"/>
  <c r="S98" i="4"/>
  <c r="R98" i="4"/>
  <c r="Q98" i="4"/>
  <c r="P98" i="4"/>
  <c r="O98" i="4"/>
  <c r="N98" i="4"/>
  <c r="M98" i="4"/>
  <c r="U97" i="4"/>
  <c r="T97" i="4"/>
  <c r="S97" i="4"/>
  <c r="R97" i="4"/>
  <c r="Q97" i="4"/>
  <c r="P97" i="4"/>
  <c r="O97" i="4"/>
  <c r="N97" i="4"/>
  <c r="M97" i="4"/>
  <c r="U96" i="4"/>
  <c r="T96" i="4"/>
  <c r="S96" i="4"/>
  <c r="R96" i="4"/>
  <c r="Q96" i="4"/>
  <c r="P96" i="4"/>
  <c r="O96" i="4"/>
  <c r="N96" i="4"/>
  <c r="M96" i="4"/>
  <c r="U95" i="4"/>
  <c r="T95" i="4"/>
  <c r="S95" i="4"/>
  <c r="R95" i="4"/>
  <c r="Q95" i="4"/>
  <c r="P95" i="4"/>
  <c r="O95" i="4"/>
  <c r="N95" i="4"/>
  <c r="M95" i="4"/>
  <c r="U94" i="4"/>
  <c r="T94" i="4"/>
  <c r="S94" i="4"/>
  <c r="R94" i="4"/>
  <c r="Q94" i="4"/>
  <c r="P94" i="4"/>
  <c r="O94" i="4"/>
  <c r="N94" i="4"/>
  <c r="M94" i="4"/>
  <c r="U93" i="4"/>
  <c r="T93" i="4"/>
  <c r="S93" i="4"/>
  <c r="R93" i="4"/>
  <c r="Q93" i="4"/>
  <c r="P93" i="4"/>
  <c r="O93" i="4"/>
  <c r="N93" i="4"/>
  <c r="M93" i="4"/>
  <c r="U92" i="4"/>
  <c r="T92" i="4"/>
  <c r="S92" i="4"/>
  <c r="R92" i="4"/>
  <c r="Q92" i="4"/>
  <c r="P92" i="4"/>
  <c r="O92" i="4"/>
  <c r="N92" i="4"/>
  <c r="M92" i="4"/>
  <c r="U91" i="4"/>
  <c r="T91" i="4"/>
  <c r="S91" i="4"/>
  <c r="R91" i="4"/>
  <c r="Q91" i="4"/>
  <c r="P91" i="4"/>
  <c r="O91" i="4"/>
  <c r="N91" i="4"/>
  <c r="M91" i="4"/>
  <c r="U90" i="4"/>
  <c r="T90" i="4"/>
  <c r="S90" i="4"/>
  <c r="R90" i="4"/>
  <c r="Q90" i="4"/>
  <c r="P90" i="4"/>
  <c r="O90" i="4"/>
  <c r="N90" i="4"/>
  <c r="M90" i="4"/>
  <c r="U89" i="4"/>
  <c r="T89" i="4"/>
  <c r="S89" i="4"/>
  <c r="R89" i="4"/>
  <c r="Q89" i="4"/>
  <c r="P89" i="4"/>
  <c r="O89" i="4"/>
  <c r="N89" i="4"/>
  <c r="M89" i="4"/>
  <c r="U88" i="4"/>
  <c r="T88" i="4"/>
  <c r="S88" i="4"/>
  <c r="R88" i="4"/>
  <c r="Q88" i="4"/>
  <c r="P88" i="4"/>
  <c r="O88" i="4"/>
  <c r="N88" i="4"/>
  <c r="M88" i="4"/>
  <c r="U87" i="4"/>
  <c r="T87" i="4"/>
  <c r="S87" i="4"/>
  <c r="R87" i="4"/>
  <c r="Q87" i="4"/>
  <c r="P87" i="4"/>
  <c r="O87" i="4"/>
  <c r="N87" i="4"/>
  <c r="M87" i="4"/>
  <c r="U86" i="4"/>
  <c r="T86" i="4"/>
  <c r="S86" i="4"/>
  <c r="R86" i="4"/>
  <c r="Q86" i="4"/>
  <c r="P86" i="4"/>
  <c r="O86" i="4"/>
  <c r="N86" i="4"/>
  <c r="M86" i="4"/>
  <c r="U85" i="4"/>
  <c r="T85" i="4"/>
  <c r="S85" i="4"/>
  <c r="R85" i="4"/>
  <c r="Q85" i="4"/>
  <c r="P85" i="4"/>
  <c r="O85" i="4"/>
  <c r="N85" i="4"/>
  <c r="M85" i="4"/>
  <c r="U84" i="4"/>
  <c r="T84" i="4"/>
  <c r="S84" i="4"/>
  <c r="R84" i="4"/>
  <c r="Q84" i="4"/>
  <c r="P84" i="4"/>
  <c r="O84" i="4"/>
  <c r="N84" i="4"/>
  <c r="M84" i="4"/>
  <c r="U83" i="4"/>
  <c r="T83" i="4"/>
  <c r="S83" i="4"/>
  <c r="R83" i="4"/>
  <c r="Q83" i="4"/>
  <c r="P83" i="4"/>
  <c r="O83" i="4"/>
  <c r="N83" i="4"/>
  <c r="M83" i="4"/>
  <c r="U82" i="4"/>
  <c r="T82" i="4"/>
  <c r="S82" i="4"/>
  <c r="R82" i="4"/>
  <c r="Q82" i="4"/>
  <c r="P82" i="4"/>
  <c r="O82" i="4"/>
  <c r="N82" i="4"/>
  <c r="M82" i="4"/>
  <c r="U81" i="4"/>
  <c r="T81" i="4"/>
  <c r="S81" i="4"/>
  <c r="R81" i="4"/>
  <c r="Q81" i="4"/>
  <c r="P81" i="4"/>
  <c r="O81" i="4"/>
  <c r="N81" i="4"/>
  <c r="M81" i="4"/>
  <c r="U80" i="4"/>
  <c r="T80" i="4"/>
  <c r="S80" i="4"/>
  <c r="R80" i="4"/>
  <c r="Q80" i="4"/>
  <c r="P80" i="4"/>
  <c r="O80" i="4"/>
  <c r="N80" i="4"/>
  <c r="M80" i="4"/>
  <c r="U79" i="4"/>
  <c r="T79" i="4"/>
  <c r="S79" i="4"/>
  <c r="R79" i="4"/>
  <c r="Q79" i="4"/>
  <c r="P79" i="4"/>
  <c r="O79" i="4"/>
  <c r="N79" i="4"/>
  <c r="M79" i="4"/>
  <c r="U78" i="4"/>
  <c r="T78" i="4"/>
  <c r="S78" i="4"/>
  <c r="R78" i="4"/>
  <c r="Q78" i="4"/>
  <c r="P78" i="4"/>
  <c r="O78" i="4"/>
  <c r="N78" i="4"/>
  <c r="M78" i="4"/>
  <c r="U77" i="4"/>
  <c r="T77" i="4"/>
  <c r="S77" i="4"/>
  <c r="R77" i="4"/>
  <c r="Q77" i="4"/>
  <c r="P77" i="4"/>
  <c r="O77" i="4"/>
  <c r="N77" i="4"/>
  <c r="M77" i="4"/>
  <c r="U76" i="4"/>
  <c r="T76" i="4"/>
  <c r="S76" i="4"/>
  <c r="R76" i="4"/>
  <c r="Q76" i="4"/>
  <c r="P76" i="4"/>
  <c r="O76" i="4"/>
  <c r="N76" i="4"/>
  <c r="M76" i="4"/>
  <c r="U75" i="4"/>
  <c r="T75" i="4"/>
  <c r="S75" i="4"/>
  <c r="R75" i="4"/>
  <c r="Q75" i="4"/>
  <c r="P75" i="4"/>
  <c r="O75" i="4"/>
  <c r="N75" i="4"/>
  <c r="M75" i="4"/>
  <c r="U74" i="4"/>
  <c r="T74" i="4"/>
  <c r="S74" i="4"/>
  <c r="R74" i="4"/>
  <c r="Q74" i="4"/>
  <c r="P74" i="4"/>
  <c r="O74" i="4"/>
  <c r="N74" i="4"/>
  <c r="M74" i="4"/>
  <c r="U73" i="4"/>
  <c r="T73" i="4"/>
  <c r="S73" i="4"/>
  <c r="R73" i="4"/>
  <c r="Q73" i="4"/>
  <c r="P73" i="4"/>
  <c r="O73" i="4"/>
  <c r="N73" i="4"/>
  <c r="M73" i="4"/>
  <c r="U72" i="4"/>
  <c r="T72" i="4"/>
  <c r="S72" i="4"/>
  <c r="R72" i="4"/>
  <c r="Q72" i="4"/>
  <c r="P72" i="4"/>
  <c r="O72" i="4"/>
  <c r="N72" i="4"/>
  <c r="M72" i="4"/>
  <c r="U71" i="4"/>
  <c r="T71" i="4"/>
  <c r="S71" i="4"/>
  <c r="R71" i="4"/>
  <c r="Q71" i="4"/>
  <c r="P71" i="4"/>
  <c r="O71" i="4"/>
  <c r="N71" i="4"/>
  <c r="M71" i="4"/>
  <c r="U70" i="4"/>
  <c r="T70" i="4"/>
  <c r="S70" i="4"/>
  <c r="R70" i="4"/>
  <c r="Q70" i="4"/>
  <c r="P70" i="4"/>
  <c r="O70" i="4"/>
  <c r="N70" i="4"/>
  <c r="M70" i="4"/>
  <c r="U69" i="4"/>
  <c r="T69" i="4"/>
  <c r="S69" i="4"/>
  <c r="R69" i="4"/>
  <c r="Q69" i="4"/>
  <c r="P69" i="4"/>
  <c r="O69" i="4"/>
  <c r="N69" i="4"/>
  <c r="M69" i="4"/>
  <c r="U68" i="4"/>
  <c r="T68" i="4"/>
  <c r="S68" i="4"/>
  <c r="R68" i="4"/>
  <c r="Q68" i="4"/>
  <c r="P68" i="4"/>
  <c r="O68" i="4"/>
  <c r="N68" i="4"/>
  <c r="M68" i="4"/>
  <c r="U67" i="4"/>
  <c r="T67" i="4"/>
  <c r="S67" i="4"/>
  <c r="R67" i="4"/>
  <c r="Q67" i="4"/>
  <c r="P67" i="4"/>
  <c r="O67" i="4"/>
  <c r="N67" i="4"/>
  <c r="M67" i="4"/>
  <c r="U66" i="4"/>
  <c r="T66" i="4"/>
  <c r="S66" i="4"/>
  <c r="R66" i="4"/>
  <c r="Q66" i="4"/>
  <c r="P66" i="4"/>
  <c r="O66" i="4"/>
  <c r="N66" i="4"/>
  <c r="M66" i="4"/>
  <c r="U65" i="4"/>
  <c r="T65" i="4"/>
  <c r="S65" i="4"/>
  <c r="R65" i="4"/>
  <c r="Q65" i="4"/>
  <c r="P65" i="4"/>
  <c r="O65" i="4"/>
  <c r="N65" i="4"/>
  <c r="M65" i="4"/>
  <c r="U64" i="4"/>
  <c r="T64" i="4"/>
  <c r="S64" i="4"/>
  <c r="R64" i="4"/>
  <c r="Q64" i="4"/>
  <c r="P64" i="4"/>
  <c r="O64" i="4"/>
  <c r="N64" i="4"/>
  <c r="M64" i="4"/>
  <c r="U63" i="4"/>
  <c r="T63" i="4"/>
  <c r="S63" i="4"/>
  <c r="R63" i="4"/>
  <c r="Q63" i="4"/>
  <c r="P63" i="4"/>
  <c r="O63" i="4"/>
  <c r="N63" i="4"/>
  <c r="M63" i="4"/>
  <c r="U62" i="4"/>
  <c r="T62" i="4"/>
  <c r="S62" i="4"/>
  <c r="R62" i="4"/>
  <c r="Q62" i="4"/>
  <c r="P62" i="4"/>
  <c r="O62" i="4"/>
  <c r="N62" i="4"/>
  <c r="M62" i="4"/>
  <c r="U61" i="4"/>
  <c r="T61" i="4"/>
  <c r="S61" i="4"/>
  <c r="R61" i="4"/>
  <c r="Q61" i="4"/>
  <c r="P61" i="4"/>
  <c r="O61" i="4"/>
  <c r="N61" i="4"/>
  <c r="M61" i="4"/>
  <c r="U60" i="4"/>
  <c r="T60" i="4"/>
  <c r="S60" i="4"/>
  <c r="R60" i="4"/>
  <c r="Q60" i="4"/>
  <c r="P60" i="4"/>
  <c r="O60" i="4"/>
  <c r="N60" i="4"/>
  <c r="M60" i="4"/>
  <c r="U59" i="4"/>
  <c r="T59" i="4"/>
  <c r="S59" i="4"/>
  <c r="R59" i="4"/>
  <c r="Q59" i="4"/>
  <c r="P59" i="4"/>
  <c r="O59" i="4"/>
  <c r="N59" i="4"/>
  <c r="M59" i="4"/>
  <c r="U58" i="4"/>
  <c r="T58" i="4"/>
  <c r="S58" i="4"/>
  <c r="R58" i="4"/>
  <c r="Q58" i="4"/>
  <c r="P58" i="4"/>
  <c r="O58" i="4"/>
  <c r="N58" i="4"/>
  <c r="M58" i="4"/>
  <c r="U57" i="4"/>
  <c r="T57" i="4"/>
  <c r="S57" i="4"/>
  <c r="R57" i="4"/>
  <c r="Q57" i="4"/>
  <c r="P57" i="4"/>
  <c r="O57" i="4"/>
  <c r="N57" i="4"/>
  <c r="M57" i="4"/>
  <c r="U56" i="4"/>
  <c r="T56" i="4"/>
  <c r="S56" i="4"/>
  <c r="R56" i="4"/>
  <c r="Q56" i="4"/>
  <c r="P56" i="4"/>
  <c r="O56" i="4"/>
  <c r="N56" i="4"/>
  <c r="M56" i="4"/>
  <c r="U55" i="4"/>
  <c r="T55" i="4"/>
  <c r="S55" i="4"/>
  <c r="R55" i="4"/>
  <c r="Q55" i="4"/>
  <c r="P55" i="4"/>
  <c r="O55" i="4"/>
  <c r="N55" i="4"/>
  <c r="M55" i="4"/>
  <c r="U54" i="4"/>
  <c r="T54" i="4"/>
  <c r="S54" i="4"/>
  <c r="R54" i="4"/>
  <c r="Q54" i="4"/>
  <c r="P54" i="4"/>
  <c r="O54" i="4"/>
  <c r="N54" i="4"/>
  <c r="M54" i="4"/>
  <c r="U53" i="4"/>
  <c r="T53" i="4"/>
  <c r="S53" i="4"/>
  <c r="R53" i="4"/>
  <c r="Q53" i="4"/>
  <c r="P53" i="4"/>
  <c r="O53" i="4"/>
  <c r="N53" i="4"/>
  <c r="M53" i="4"/>
  <c r="U52" i="4"/>
  <c r="T52" i="4"/>
  <c r="S52" i="4"/>
  <c r="R52" i="4"/>
  <c r="Q52" i="4"/>
  <c r="P52" i="4"/>
  <c r="O52" i="4"/>
  <c r="N52" i="4"/>
  <c r="M52" i="4"/>
  <c r="U51" i="4"/>
  <c r="T51" i="4"/>
  <c r="S51" i="4"/>
  <c r="R51" i="4"/>
  <c r="Q51" i="4"/>
  <c r="P51" i="4"/>
  <c r="O51" i="4"/>
  <c r="N51" i="4"/>
  <c r="M51" i="4"/>
  <c r="U50" i="4"/>
  <c r="T50" i="4"/>
  <c r="S50" i="4"/>
  <c r="R50" i="4"/>
  <c r="Q50" i="4"/>
  <c r="P50" i="4"/>
  <c r="O50" i="4"/>
  <c r="N50" i="4"/>
  <c r="M50" i="4"/>
  <c r="U49" i="4"/>
  <c r="T49" i="4"/>
  <c r="S49" i="4"/>
  <c r="R49" i="4"/>
  <c r="Q49" i="4"/>
  <c r="P49" i="4"/>
  <c r="O49" i="4"/>
  <c r="N49" i="4"/>
  <c r="M49" i="4"/>
  <c r="U48" i="4"/>
  <c r="T48" i="4"/>
  <c r="S48" i="4"/>
  <c r="R48" i="4"/>
  <c r="Q48" i="4"/>
  <c r="P48" i="4"/>
  <c r="O48" i="4"/>
  <c r="N48" i="4"/>
  <c r="M48" i="4"/>
  <c r="U47" i="4"/>
  <c r="T47" i="4"/>
  <c r="S47" i="4"/>
  <c r="R47" i="4"/>
  <c r="Q47" i="4"/>
  <c r="P47" i="4"/>
  <c r="O47" i="4"/>
  <c r="N47" i="4"/>
  <c r="M47" i="4"/>
  <c r="U46" i="4"/>
  <c r="T46" i="4"/>
  <c r="S46" i="4"/>
  <c r="R46" i="4"/>
  <c r="Q46" i="4"/>
  <c r="P46" i="4"/>
  <c r="O46" i="4"/>
  <c r="N46" i="4"/>
  <c r="M46" i="4"/>
  <c r="U45" i="4"/>
  <c r="T45" i="4"/>
  <c r="S45" i="4"/>
  <c r="R45" i="4"/>
  <c r="Q45" i="4"/>
  <c r="P45" i="4"/>
  <c r="O45" i="4"/>
  <c r="N45" i="4"/>
  <c r="M45" i="4"/>
  <c r="U44" i="4"/>
  <c r="T44" i="4"/>
  <c r="S44" i="4"/>
  <c r="R44" i="4"/>
  <c r="Q44" i="4"/>
  <c r="P44" i="4"/>
  <c r="O44" i="4"/>
  <c r="N44" i="4"/>
  <c r="M44" i="4"/>
  <c r="U43" i="4"/>
  <c r="T43" i="4"/>
  <c r="S43" i="4"/>
  <c r="R43" i="4"/>
  <c r="Q43" i="4"/>
  <c r="P43" i="4"/>
  <c r="O43" i="4"/>
  <c r="N43" i="4"/>
  <c r="M43" i="4"/>
  <c r="U42" i="4"/>
  <c r="T42" i="4"/>
  <c r="S42" i="4"/>
  <c r="R42" i="4"/>
  <c r="Q42" i="4"/>
  <c r="P42" i="4"/>
  <c r="O42" i="4"/>
  <c r="N42" i="4"/>
  <c r="M42" i="4"/>
  <c r="U41" i="4"/>
  <c r="T41" i="4"/>
  <c r="S41" i="4"/>
  <c r="R41" i="4"/>
  <c r="Q41" i="4"/>
  <c r="P41" i="4"/>
  <c r="O41" i="4"/>
  <c r="N41" i="4"/>
  <c r="M41" i="4"/>
  <c r="U40" i="4"/>
  <c r="T40" i="4"/>
  <c r="S40" i="4"/>
  <c r="R40" i="4"/>
  <c r="Q40" i="4"/>
  <c r="P40" i="4"/>
  <c r="O40" i="4"/>
  <c r="N40" i="4"/>
  <c r="M40" i="4"/>
  <c r="U39" i="4"/>
  <c r="T39" i="4"/>
  <c r="S39" i="4"/>
  <c r="R39" i="4"/>
  <c r="Q39" i="4"/>
  <c r="P39" i="4"/>
  <c r="O39" i="4"/>
  <c r="N39" i="4"/>
  <c r="M39" i="4"/>
  <c r="U38" i="4"/>
  <c r="T38" i="4"/>
  <c r="S38" i="4"/>
  <c r="R38" i="4"/>
  <c r="Q38" i="4"/>
  <c r="P38" i="4"/>
  <c r="O38" i="4"/>
  <c r="N38" i="4"/>
  <c r="M38" i="4"/>
  <c r="U37" i="4"/>
  <c r="T37" i="4"/>
  <c r="S37" i="4"/>
  <c r="R37" i="4"/>
  <c r="Q37" i="4"/>
  <c r="P37" i="4"/>
  <c r="O37" i="4"/>
  <c r="N37" i="4"/>
  <c r="M37" i="4"/>
  <c r="U36" i="4"/>
  <c r="T36" i="4"/>
  <c r="S36" i="4"/>
  <c r="R36" i="4"/>
  <c r="Q36" i="4"/>
  <c r="P36" i="4"/>
  <c r="O36" i="4"/>
  <c r="N36" i="4"/>
  <c r="M36" i="4"/>
  <c r="U35" i="4"/>
  <c r="T35" i="4"/>
  <c r="S35" i="4"/>
  <c r="R35" i="4"/>
  <c r="Q35" i="4"/>
  <c r="P35" i="4"/>
  <c r="O35" i="4"/>
  <c r="N35" i="4"/>
  <c r="M35" i="4"/>
  <c r="U34" i="4"/>
  <c r="T34" i="4"/>
  <c r="S34" i="4"/>
  <c r="R34" i="4"/>
  <c r="Q34" i="4"/>
  <c r="P34" i="4"/>
  <c r="O34" i="4"/>
  <c r="N34" i="4"/>
  <c r="M34" i="4"/>
  <c r="U33" i="4"/>
  <c r="T33" i="4"/>
  <c r="S33" i="4"/>
  <c r="R33" i="4"/>
  <c r="Q33" i="4"/>
  <c r="P33" i="4"/>
  <c r="O33" i="4"/>
  <c r="N33" i="4"/>
  <c r="M33" i="4"/>
  <c r="U32" i="4"/>
  <c r="T32" i="4"/>
  <c r="S32" i="4"/>
  <c r="R32" i="4"/>
  <c r="Q32" i="4"/>
  <c r="P32" i="4"/>
  <c r="O32" i="4"/>
  <c r="N32" i="4"/>
  <c r="M32" i="4"/>
  <c r="U31" i="4"/>
  <c r="T31" i="4"/>
  <c r="S31" i="4"/>
  <c r="R31" i="4"/>
  <c r="Q31" i="4"/>
  <c r="P31" i="4"/>
  <c r="O31" i="4"/>
  <c r="N31" i="4"/>
  <c r="M31" i="4"/>
  <c r="U30" i="4"/>
  <c r="T30" i="4"/>
  <c r="S30" i="4"/>
  <c r="R30" i="4"/>
  <c r="Q30" i="4"/>
  <c r="P30" i="4"/>
  <c r="O30" i="4"/>
  <c r="N30" i="4"/>
  <c r="M30" i="4"/>
  <c r="U29" i="4"/>
  <c r="T29" i="4"/>
  <c r="S29" i="4"/>
  <c r="R29" i="4"/>
  <c r="Q29" i="4"/>
  <c r="P29" i="4"/>
  <c r="O29" i="4"/>
  <c r="N29" i="4"/>
  <c r="M29" i="4"/>
  <c r="U28" i="4"/>
  <c r="T28" i="4"/>
  <c r="S28" i="4"/>
  <c r="R28" i="4"/>
  <c r="Q28" i="4"/>
  <c r="P28" i="4"/>
  <c r="O28" i="4"/>
  <c r="N28" i="4"/>
  <c r="M28" i="4"/>
  <c r="U27" i="4"/>
  <c r="T27" i="4"/>
  <c r="S27" i="4"/>
  <c r="R27" i="4"/>
  <c r="Q27" i="4"/>
  <c r="P27" i="4"/>
  <c r="O27" i="4"/>
  <c r="N27" i="4"/>
  <c r="M27" i="4"/>
  <c r="U26" i="4"/>
  <c r="T26" i="4"/>
  <c r="S26" i="4"/>
  <c r="R26" i="4"/>
  <c r="Q26" i="4"/>
  <c r="P26" i="4"/>
  <c r="O26" i="4"/>
  <c r="N26" i="4"/>
  <c r="M26" i="4"/>
  <c r="U25" i="4"/>
  <c r="T25" i="4"/>
  <c r="S25" i="4"/>
  <c r="R25" i="4"/>
  <c r="Q25" i="4"/>
  <c r="P25" i="4"/>
  <c r="O25" i="4"/>
  <c r="N25" i="4"/>
  <c r="M25" i="4"/>
  <c r="U24" i="4"/>
  <c r="T24" i="4"/>
  <c r="S24" i="4"/>
  <c r="R24" i="4"/>
  <c r="Q24" i="4"/>
  <c r="P24" i="4"/>
  <c r="O24" i="4"/>
  <c r="N24" i="4"/>
  <c r="M24" i="4"/>
  <c r="U23" i="4"/>
  <c r="T23" i="4"/>
  <c r="S23" i="4"/>
  <c r="R23" i="4"/>
  <c r="Q23" i="4"/>
  <c r="P23" i="4"/>
  <c r="O23" i="4"/>
  <c r="N23" i="4"/>
  <c r="M23" i="4"/>
  <c r="U22" i="4"/>
  <c r="T22" i="4"/>
  <c r="S22" i="4"/>
  <c r="R22" i="4"/>
  <c r="Q22" i="4"/>
  <c r="P22" i="4"/>
  <c r="O22" i="4"/>
  <c r="N22" i="4"/>
  <c r="M22" i="4"/>
  <c r="U21" i="4"/>
  <c r="T21" i="4"/>
  <c r="S21" i="4"/>
  <c r="R21" i="4"/>
  <c r="Q21" i="4"/>
  <c r="P21" i="4"/>
  <c r="O21" i="4"/>
  <c r="N21" i="4"/>
  <c r="M21" i="4"/>
  <c r="U20" i="4"/>
  <c r="T20" i="4"/>
  <c r="S20" i="4"/>
  <c r="R20" i="4"/>
  <c r="Q20" i="4"/>
  <c r="P20" i="4"/>
  <c r="O20" i="4"/>
  <c r="N20" i="4"/>
  <c r="M20" i="4"/>
  <c r="U19" i="4"/>
  <c r="T19" i="4"/>
  <c r="S19" i="4"/>
  <c r="R19" i="4"/>
  <c r="Q19" i="4"/>
  <c r="P19" i="4"/>
  <c r="O19" i="4"/>
  <c r="N19" i="4"/>
  <c r="M19" i="4"/>
  <c r="U18" i="4"/>
  <c r="T18" i="4"/>
  <c r="S18" i="4"/>
  <c r="R18" i="4"/>
  <c r="Q18" i="4"/>
  <c r="P18" i="4"/>
  <c r="O18" i="4"/>
  <c r="N18" i="4"/>
  <c r="M18" i="4"/>
  <c r="U17" i="4"/>
  <c r="T17" i="4"/>
  <c r="S17" i="4"/>
  <c r="R17" i="4"/>
  <c r="Q17" i="4"/>
  <c r="P17" i="4"/>
  <c r="O17" i="4"/>
  <c r="N17" i="4"/>
  <c r="M17" i="4"/>
  <c r="U16" i="4"/>
  <c r="T16" i="4"/>
  <c r="S16" i="4"/>
  <c r="R16" i="4"/>
  <c r="Q16" i="4"/>
  <c r="P16" i="4"/>
  <c r="O16" i="4"/>
  <c r="N16" i="4"/>
  <c r="M16" i="4"/>
  <c r="U15" i="4"/>
  <c r="T15" i="4"/>
  <c r="S15" i="4"/>
  <c r="R15" i="4"/>
  <c r="Q15" i="4"/>
  <c r="P15" i="4"/>
  <c r="O15" i="4"/>
  <c r="N15" i="4"/>
  <c r="M15" i="4"/>
  <c r="U14" i="4"/>
  <c r="T14" i="4"/>
  <c r="S14" i="4"/>
  <c r="R14" i="4"/>
  <c r="Q14" i="4"/>
  <c r="P14" i="4"/>
  <c r="O14" i="4"/>
  <c r="N14" i="4"/>
  <c r="M14" i="4"/>
  <c r="U13" i="4"/>
  <c r="T13" i="4"/>
  <c r="S13" i="4"/>
  <c r="R13" i="4"/>
  <c r="Q13" i="4"/>
  <c r="P13" i="4"/>
  <c r="O13" i="4"/>
  <c r="N13" i="4"/>
  <c r="M13" i="4"/>
  <c r="U12" i="4"/>
  <c r="T12" i="4"/>
  <c r="S12" i="4"/>
  <c r="R12" i="4"/>
  <c r="Q12" i="4"/>
  <c r="P12" i="4"/>
  <c r="O12" i="4"/>
  <c r="N12" i="4"/>
  <c r="M12" i="4"/>
  <c r="U11" i="4"/>
  <c r="T11" i="4"/>
  <c r="S11" i="4"/>
  <c r="R11" i="4"/>
  <c r="Q11" i="4"/>
  <c r="P11" i="4"/>
  <c r="O11" i="4"/>
  <c r="N11" i="4"/>
  <c r="M11" i="4"/>
  <c r="U10" i="4"/>
  <c r="T10" i="4"/>
  <c r="S10" i="4"/>
  <c r="R10" i="4"/>
  <c r="Q10" i="4"/>
  <c r="P10" i="4"/>
  <c r="O10" i="4"/>
  <c r="N10" i="4"/>
  <c r="M10" i="4"/>
  <c r="U9" i="4"/>
  <c r="T9" i="4"/>
  <c r="S9" i="4"/>
  <c r="R9" i="4"/>
  <c r="Q9" i="4"/>
  <c r="P9" i="4"/>
  <c r="O9" i="4"/>
  <c r="N9" i="4"/>
  <c r="M9" i="4"/>
  <c r="U8" i="4"/>
  <c r="T8" i="4"/>
  <c r="S8" i="4"/>
  <c r="R8" i="4"/>
  <c r="Q8" i="4"/>
  <c r="P8" i="4"/>
  <c r="O8" i="4"/>
  <c r="N8" i="4"/>
  <c r="M8" i="4"/>
  <c r="U7" i="4"/>
  <c r="T7" i="4"/>
  <c r="S7" i="4"/>
  <c r="R7" i="4"/>
  <c r="Q7" i="4"/>
  <c r="P7" i="4"/>
  <c r="O7" i="4"/>
  <c r="N7" i="4"/>
  <c r="M7" i="4"/>
  <c r="U6" i="4"/>
  <c r="T6" i="4"/>
  <c r="S6" i="4"/>
  <c r="R6" i="4"/>
  <c r="Q6" i="4"/>
  <c r="P6" i="4"/>
  <c r="O6" i="4"/>
  <c r="N6" i="4"/>
  <c r="M6" i="4"/>
  <c r="U5" i="4"/>
  <c r="T5" i="4"/>
  <c r="S5" i="4"/>
  <c r="R5" i="4"/>
  <c r="Q5" i="4"/>
  <c r="P5" i="4"/>
  <c r="O5" i="4"/>
  <c r="N5" i="4"/>
  <c r="M5" i="4"/>
  <c r="U4" i="4"/>
  <c r="T4" i="4"/>
  <c r="S4" i="4"/>
  <c r="R4" i="4"/>
  <c r="Q4" i="4"/>
  <c r="P4" i="4"/>
  <c r="O4" i="4"/>
  <c r="N4" i="4"/>
  <c r="M4" i="4"/>
  <c r="U3" i="4"/>
  <c r="T3" i="4"/>
  <c r="S3" i="4"/>
  <c r="R3" i="4"/>
  <c r="Q3" i="4"/>
  <c r="P3" i="4"/>
  <c r="O3" i="4"/>
  <c r="N3" i="4"/>
  <c r="M3" i="4"/>
  <c r="U2" i="4"/>
  <c r="T2" i="4"/>
  <c r="S2" i="4"/>
  <c r="R2" i="4"/>
  <c r="Q2" i="4"/>
  <c r="P2" i="4"/>
  <c r="O2" i="4"/>
  <c r="N2" i="4"/>
  <c r="M2" i="4"/>
  <c r="D421" i="3"/>
  <c r="D420" i="3"/>
  <c r="D419" i="3"/>
  <c r="D418" i="3"/>
  <c r="D417" i="3"/>
  <c r="D416" i="3"/>
  <c r="D415" i="3"/>
  <c r="D414" i="3"/>
  <c r="D413" i="3"/>
  <c r="D412" i="3"/>
  <c r="D411" i="3"/>
  <c r="D410" i="3"/>
  <c r="D409" i="3"/>
  <c r="D408" i="3"/>
  <c r="D407" i="3"/>
  <c r="D106" i="3"/>
  <c r="C16" i="3"/>
  <c r="C9" i="3"/>
  <c r="C8" i="3"/>
  <c r="C7" i="3"/>
  <c r="C6" i="3"/>
  <c r="C5" i="3"/>
  <c r="C4" i="3"/>
  <c r="B7" i="2"/>
  <c r="Z1" i="2"/>
  <c r="V11" i="1"/>
  <c r="R11" i="1"/>
  <c r="B11" i="1"/>
  <c r="C388" i="3" l="1"/>
  <c r="D388" i="3" s="1"/>
  <c r="C418" i="3"/>
  <c r="C389" i="3"/>
  <c r="D389" i="3" s="1"/>
  <c r="C382" i="3"/>
  <c r="D382" i="3" s="1"/>
  <c r="C379" i="3"/>
  <c r="D379" i="3" s="1"/>
  <c r="C370" i="3"/>
  <c r="D370" i="3" s="1"/>
  <c r="C365" i="3"/>
  <c r="D365" i="3" s="1"/>
  <c r="C359" i="3"/>
  <c r="D359" i="3" s="1"/>
  <c r="C356" i="3"/>
  <c r="D356" i="3" s="1"/>
  <c r="C354" i="3"/>
  <c r="D354" i="3" s="1"/>
  <c r="C329" i="3"/>
  <c r="D329" i="3" s="1"/>
  <c r="C310" i="3"/>
  <c r="D310" i="3" s="1"/>
  <c r="C281" i="3"/>
  <c r="D281" i="3" s="1"/>
  <c r="C277" i="3"/>
  <c r="D277" i="3" s="1"/>
  <c r="C271" i="3"/>
  <c r="D271" i="3" s="1"/>
  <c r="C262" i="3"/>
  <c r="D262" i="3" s="1"/>
  <c r="C248" i="3"/>
  <c r="D248" i="3" s="1"/>
  <c r="C226" i="3"/>
  <c r="D226" i="3" s="1"/>
  <c r="C220" i="3"/>
  <c r="D220" i="3" s="1"/>
  <c r="C210" i="3"/>
  <c r="D210" i="3" s="1"/>
  <c r="C204" i="3"/>
  <c r="D204" i="3" s="1"/>
  <c r="C201" i="3"/>
  <c r="D201" i="3" s="1"/>
  <c r="C199" i="3"/>
  <c r="D199" i="3" s="1"/>
  <c r="C196" i="3"/>
  <c r="D196" i="3" s="1"/>
  <c r="C191" i="3"/>
  <c r="D191" i="3" s="1"/>
  <c r="C180" i="3"/>
  <c r="D180" i="3" s="1"/>
  <c r="C177" i="3"/>
  <c r="D177" i="3" s="1"/>
  <c r="C159" i="3"/>
  <c r="D159" i="3" s="1"/>
  <c r="C137" i="3"/>
  <c r="D137" i="3" s="1"/>
  <c r="C135" i="3"/>
  <c r="D135" i="3" s="1"/>
  <c r="C133" i="3"/>
  <c r="D133" i="3" s="1"/>
  <c r="C127" i="3"/>
  <c r="D127" i="3" s="1"/>
  <c r="C120" i="3"/>
  <c r="D120" i="3" s="1"/>
  <c r="C113" i="3"/>
  <c r="D113" i="3" s="1"/>
  <c r="E90" i="3"/>
  <c r="E83" i="3"/>
  <c r="D73" i="3"/>
  <c r="D67" i="3"/>
  <c r="E59" i="3"/>
  <c r="E54" i="3"/>
  <c r="E48" i="3"/>
  <c r="C42" i="3"/>
  <c r="D38" i="3"/>
  <c r="D36" i="3"/>
  <c r="D33" i="3"/>
  <c r="D31" i="3"/>
  <c r="C22" i="3"/>
  <c r="C416" i="3"/>
  <c r="C420" i="3"/>
  <c r="C411" i="3"/>
  <c r="C409" i="3"/>
  <c r="C408" i="3"/>
  <c r="C384" i="3"/>
  <c r="D384" i="3" s="1"/>
  <c r="C371" i="3"/>
  <c r="D371" i="3" s="1"/>
  <c r="C368" i="3"/>
  <c r="D368" i="3" s="1"/>
  <c r="C362" i="3"/>
  <c r="D362" i="3" s="1"/>
  <c r="C352" i="3"/>
  <c r="D352" i="3" s="1"/>
  <c r="C350" i="3"/>
  <c r="D350" i="3" s="1"/>
  <c r="C332" i="3"/>
  <c r="D332" i="3" s="1"/>
  <c r="C330" i="3"/>
  <c r="D330" i="3" s="1"/>
  <c r="C328" i="3"/>
  <c r="D328" i="3" s="1"/>
  <c r="C315" i="3"/>
  <c r="D315" i="3" s="1"/>
  <c r="C312" i="3"/>
  <c r="D312" i="3" s="1"/>
  <c r="C305" i="3"/>
  <c r="D305" i="3" s="1"/>
  <c r="C284" i="3"/>
  <c r="D284" i="3" s="1"/>
  <c r="C280" i="3"/>
  <c r="D280" i="3" s="1"/>
  <c r="C275" i="3"/>
  <c r="D275" i="3" s="1"/>
  <c r="C268" i="3"/>
  <c r="D268" i="3" s="1"/>
  <c r="C263" i="3"/>
  <c r="D263" i="3" s="1"/>
  <c r="C258" i="3"/>
  <c r="D258" i="3" s="1"/>
  <c r="C250" i="3"/>
  <c r="D250" i="3" s="1"/>
  <c r="C224" i="3"/>
  <c r="D224" i="3" s="1"/>
  <c r="C221" i="3"/>
  <c r="D221" i="3" s="1"/>
  <c r="C218" i="3"/>
  <c r="D218" i="3" s="1"/>
  <c r="C213" i="3"/>
  <c r="D213" i="3" s="1"/>
  <c r="C207" i="3"/>
  <c r="D207" i="3" s="1"/>
  <c r="C205" i="3"/>
  <c r="D205" i="3" s="1"/>
  <c r="C202" i="3"/>
  <c r="D202" i="3" s="1"/>
  <c r="C195" i="3"/>
  <c r="D195" i="3" s="1"/>
  <c r="C186" i="3"/>
  <c r="D186" i="3" s="1"/>
  <c r="C183" i="3"/>
  <c r="D183" i="3" s="1"/>
  <c r="C176" i="3"/>
  <c r="D176" i="3" s="1"/>
  <c r="C174" i="3"/>
  <c r="D174" i="3" s="1"/>
  <c r="C168" i="3"/>
  <c r="D168" i="3" s="1"/>
  <c r="C164" i="3"/>
  <c r="D164" i="3" s="1"/>
  <c r="C156" i="3"/>
  <c r="D156" i="3" s="1"/>
  <c r="C129" i="3"/>
  <c r="D129" i="3" s="1"/>
  <c r="C118" i="3"/>
  <c r="D118" i="3" s="1"/>
  <c r="C115" i="3"/>
  <c r="D115" i="3" s="1"/>
  <c r="C111" i="3"/>
  <c r="D111" i="3" s="1"/>
  <c r="C108" i="3"/>
  <c r="D108" i="3" s="1"/>
  <c r="E92" i="3"/>
  <c r="E85" i="3"/>
  <c r="D75" i="3"/>
  <c r="D69" i="3"/>
  <c r="D64" i="3"/>
  <c r="E55" i="3"/>
  <c r="E51" i="3"/>
  <c r="C43" i="3"/>
  <c r="C40" i="3"/>
  <c r="C38" i="3"/>
  <c r="C36" i="3"/>
  <c r="D34" i="3"/>
  <c r="D32" i="3"/>
  <c r="C30" i="3"/>
  <c r="C23" i="3"/>
  <c r="C419" i="3"/>
  <c r="C179" i="3"/>
  <c r="D179" i="3" s="1"/>
  <c r="C171" i="3"/>
  <c r="D171" i="3" s="1"/>
  <c r="C160" i="3"/>
  <c r="D160" i="3" s="1"/>
  <c r="C157" i="3"/>
  <c r="D157" i="3" s="1"/>
  <c r="C155" i="3"/>
  <c r="D155" i="3" s="1"/>
  <c r="C153" i="3"/>
  <c r="D153" i="3" s="1"/>
  <c r="C146" i="3"/>
  <c r="D146" i="3" s="1"/>
  <c r="C144" i="3"/>
  <c r="D144" i="3" s="1"/>
  <c r="C142" i="3"/>
  <c r="D142" i="3" s="1"/>
  <c r="C136" i="3"/>
  <c r="D136" i="3" s="1"/>
  <c r="C134" i="3"/>
  <c r="D134" i="3" s="1"/>
  <c r="C132" i="3"/>
  <c r="D132" i="3" s="1"/>
  <c r="C126" i="3"/>
  <c r="D126" i="3" s="1"/>
  <c r="C123" i="3"/>
  <c r="D123" i="3" s="1"/>
  <c r="C109" i="3"/>
  <c r="D109" i="3" s="1"/>
  <c r="C106" i="3"/>
  <c r="C96" i="3"/>
  <c r="R9" i="1" s="1"/>
  <c r="E81" i="3"/>
  <c r="D72" i="3"/>
  <c r="D66" i="3"/>
  <c r="E57" i="3"/>
  <c r="E50" i="3"/>
  <c r="C41" i="3"/>
  <c r="C37" i="3"/>
  <c r="D35" i="3"/>
  <c r="C34" i="3"/>
  <c r="C31" i="3"/>
  <c r="C24" i="3"/>
  <c r="C14" i="3"/>
  <c r="D39" i="3"/>
  <c r="D30" i="3"/>
  <c r="C21" i="3"/>
  <c r="C13" i="3"/>
  <c r="C421" i="3"/>
  <c r="C383" i="3"/>
  <c r="D383" i="3" s="1"/>
  <c r="C377" i="3"/>
  <c r="D377" i="3" s="1"/>
  <c r="C375" i="3"/>
  <c r="D375" i="3" s="1"/>
  <c r="C373" i="3"/>
  <c r="D373" i="3" s="1"/>
  <c r="C367" i="3"/>
  <c r="D367" i="3" s="1"/>
  <c r="C364" i="3"/>
  <c r="D364" i="3" s="1"/>
  <c r="C361" i="3"/>
  <c r="D361" i="3" s="1"/>
  <c r="C358" i="3"/>
  <c r="D358" i="3" s="1"/>
  <c r="C327" i="3"/>
  <c r="D327" i="3" s="1"/>
  <c r="C325" i="3"/>
  <c r="D325" i="3" s="1"/>
  <c r="C322" i="3"/>
  <c r="D322" i="3" s="1"/>
  <c r="C309" i="3"/>
  <c r="D309" i="3" s="1"/>
  <c r="C307" i="3"/>
  <c r="D307" i="3" s="1"/>
  <c r="C283" i="3"/>
  <c r="D283" i="3" s="1"/>
  <c r="C282" i="3"/>
  <c r="D282" i="3" s="1"/>
  <c r="C279" i="3"/>
  <c r="D279" i="3" s="1"/>
  <c r="C269" i="3"/>
  <c r="D269" i="3" s="1"/>
  <c r="C266" i="3"/>
  <c r="D266" i="3" s="1"/>
  <c r="C261" i="3"/>
  <c r="D261" i="3" s="1"/>
  <c r="C259" i="3"/>
  <c r="D259" i="3" s="1"/>
  <c r="C257" i="3"/>
  <c r="D257" i="3" s="1"/>
  <c r="C252" i="3"/>
  <c r="D252" i="3" s="1"/>
  <c r="C223" i="3"/>
  <c r="D223" i="3" s="1"/>
  <c r="C216" i="3"/>
  <c r="D216" i="3" s="1"/>
  <c r="C206" i="3"/>
  <c r="D206" i="3" s="1"/>
  <c r="C197" i="3"/>
  <c r="D197" i="3" s="1"/>
  <c r="C188" i="3"/>
  <c r="D188" i="3" s="1"/>
  <c r="C184" i="3"/>
  <c r="D184" i="3" s="1"/>
  <c r="C181" i="3"/>
  <c r="D181" i="3" s="1"/>
  <c r="C173" i="3"/>
  <c r="D173" i="3" s="1"/>
  <c r="C165" i="3"/>
  <c r="D165" i="3" s="1"/>
  <c r="C161" i="3"/>
  <c r="D161" i="3" s="1"/>
  <c r="C154" i="3"/>
  <c r="D154" i="3" s="1"/>
  <c r="C152" i="3"/>
  <c r="D152" i="3" s="1"/>
  <c r="C150" i="3"/>
  <c r="D150" i="3" s="1"/>
  <c r="C148" i="3"/>
  <c r="D148" i="3" s="1"/>
  <c r="C143" i="3"/>
  <c r="D143" i="3" s="1"/>
  <c r="C131" i="3"/>
  <c r="D131" i="3" s="1"/>
  <c r="C124" i="3"/>
  <c r="D124" i="3" s="1"/>
  <c r="C117" i="3"/>
  <c r="D117" i="3" s="1"/>
  <c r="C112" i="3"/>
  <c r="D112" i="3" s="1"/>
  <c r="C105" i="3"/>
  <c r="D105" i="3" s="1"/>
  <c r="E93" i="3"/>
  <c r="E89" i="3"/>
  <c r="E80" i="3"/>
  <c r="D70" i="3"/>
  <c r="E58" i="3"/>
  <c r="E53" i="3"/>
  <c r="C39" i="3"/>
  <c r="D37" i="3"/>
  <c r="C32" i="3"/>
  <c r="C415" i="3"/>
  <c r="C412" i="3"/>
  <c r="C410" i="3"/>
  <c r="C387" i="3"/>
  <c r="D387" i="3" s="1"/>
  <c r="C386" i="3"/>
  <c r="D386" i="3" s="1"/>
  <c r="C378" i="3"/>
  <c r="D378" i="3" s="1"/>
  <c r="C376" i="3"/>
  <c r="D376" i="3" s="1"/>
  <c r="C374" i="3"/>
  <c r="D374" i="3" s="1"/>
  <c r="C369" i="3"/>
  <c r="D369" i="3" s="1"/>
  <c r="C363" i="3"/>
  <c r="D363" i="3" s="1"/>
  <c r="C357" i="3"/>
  <c r="D357" i="3" s="1"/>
  <c r="C324" i="3"/>
  <c r="D324" i="3" s="1"/>
  <c r="C319" i="3"/>
  <c r="D319" i="3" s="1"/>
  <c r="C317" i="3"/>
  <c r="D317" i="3" s="1"/>
  <c r="C311" i="3"/>
  <c r="D311" i="3" s="1"/>
  <c r="C308" i="3"/>
  <c r="D308" i="3" s="1"/>
  <c r="C303" i="3"/>
  <c r="D303" i="3" s="1"/>
  <c r="C285" i="3"/>
  <c r="D285" i="3" s="1"/>
  <c r="C278" i="3"/>
  <c r="D278" i="3" s="1"/>
  <c r="C276" i="3"/>
  <c r="D276" i="3" s="1"/>
  <c r="C274" i="3"/>
  <c r="D274" i="3" s="1"/>
  <c r="C272" i="3"/>
  <c r="D272" i="3" s="1"/>
  <c r="C270" i="3"/>
  <c r="D270" i="3" s="1"/>
  <c r="C225" i="3"/>
  <c r="D225" i="3" s="1"/>
  <c r="C222" i="3"/>
  <c r="D222" i="3" s="1"/>
  <c r="C215" i="3"/>
  <c r="D215" i="3" s="1"/>
  <c r="C209" i="3"/>
  <c r="D209" i="3" s="1"/>
  <c r="C189" i="3"/>
  <c r="D189" i="3" s="1"/>
  <c r="C187" i="3"/>
  <c r="D187" i="3" s="1"/>
  <c r="C185" i="3"/>
  <c r="D185" i="3" s="1"/>
  <c r="C178" i="3"/>
  <c r="D178" i="3" s="1"/>
  <c r="C170" i="3"/>
  <c r="D170" i="3" s="1"/>
  <c r="C167" i="3"/>
  <c r="D167" i="3" s="1"/>
  <c r="C158" i="3"/>
  <c r="D158" i="3" s="1"/>
  <c r="C151" i="3"/>
  <c r="D151" i="3" s="1"/>
  <c r="C128" i="3"/>
  <c r="D128" i="3" s="1"/>
  <c r="C125" i="3"/>
  <c r="D125" i="3" s="1"/>
  <c r="C114" i="3"/>
  <c r="D114" i="3" s="1"/>
  <c r="C417" i="3"/>
  <c r="C380" i="3"/>
  <c r="D380" i="3" s="1"/>
  <c r="C372" i="3"/>
  <c r="D372" i="3" s="1"/>
  <c r="C366" i="3"/>
  <c r="D366" i="3" s="1"/>
  <c r="C360" i="3"/>
  <c r="D360" i="3" s="1"/>
  <c r="C353" i="3"/>
  <c r="D353" i="3" s="1"/>
  <c r="C351" i="3"/>
  <c r="D351" i="3" s="1"/>
  <c r="C331" i="3"/>
  <c r="D331" i="3" s="1"/>
  <c r="C323" i="3"/>
  <c r="D323" i="3" s="1"/>
  <c r="C320" i="3"/>
  <c r="D320" i="3" s="1"/>
  <c r="C313" i="3"/>
  <c r="D313" i="3" s="1"/>
  <c r="C273" i="3"/>
  <c r="D273" i="3" s="1"/>
  <c r="C264" i="3"/>
  <c r="D264" i="3" s="1"/>
  <c r="C256" i="3"/>
  <c r="D256" i="3" s="1"/>
  <c r="C254" i="3"/>
  <c r="D254" i="3" s="1"/>
  <c r="C246" i="3"/>
  <c r="D246" i="3" s="1"/>
  <c r="C244" i="3"/>
  <c r="D244" i="3" s="1"/>
  <c r="C211" i="3"/>
  <c r="D211" i="3" s="1"/>
  <c r="C208" i="3"/>
  <c r="D208" i="3" s="1"/>
  <c r="C203" i="3"/>
  <c r="D203" i="3" s="1"/>
  <c r="C200" i="3"/>
  <c r="D200" i="3" s="1"/>
  <c r="C193" i="3"/>
  <c r="D193" i="3" s="1"/>
  <c r="C190" i="3"/>
  <c r="D190" i="3" s="1"/>
  <c r="C172" i="3"/>
  <c r="D172" i="3" s="1"/>
  <c r="C169" i="3"/>
  <c r="D169" i="3" s="1"/>
  <c r="C163" i="3"/>
  <c r="D163" i="3" s="1"/>
  <c r="C149" i="3"/>
  <c r="D149" i="3" s="1"/>
  <c r="C147" i="3"/>
  <c r="D147" i="3" s="1"/>
  <c r="C145" i="3"/>
  <c r="D145" i="3" s="1"/>
  <c r="C141" i="3"/>
  <c r="D141" i="3" s="1"/>
  <c r="C139" i="3"/>
  <c r="D139" i="3" s="1"/>
  <c r="C130" i="3"/>
  <c r="D130" i="3" s="1"/>
  <c r="C122" i="3"/>
  <c r="D122" i="3" s="1"/>
  <c r="C119" i="3"/>
  <c r="D119" i="3" s="1"/>
  <c r="C116" i="3"/>
  <c r="D116" i="3" s="1"/>
  <c r="C110" i="3"/>
  <c r="D110" i="3" s="1"/>
  <c r="C107" i="3"/>
  <c r="D107" i="3" s="1"/>
  <c r="C104" i="3"/>
  <c r="E91" i="3"/>
  <c r="E84" i="3"/>
  <c r="D74" i="3"/>
  <c r="D68" i="3"/>
  <c r="E60" i="3"/>
  <c r="E49" i="3"/>
  <c r="D42" i="3"/>
  <c r="D40" i="3"/>
  <c r="C35" i="3"/>
  <c r="C33" i="3"/>
  <c r="C25" i="3"/>
  <c r="C414" i="3"/>
  <c r="C413" i="3"/>
  <c r="C407" i="3"/>
  <c r="C385" i="3"/>
  <c r="D385" i="3" s="1"/>
  <c r="C381" i="3"/>
  <c r="D381" i="3" s="1"/>
  <c r="C355" i="3"/>
  <c r="D355" i="3" s="1"/>
  <c r="C326" i="3"/>
  <c r="D326" i="3" s="1"/>
  <c r="C321" i="3"/>
  <c r="D321" i="3" s="1"/>
  <c r="C318" i="3"/>
  <c r="D318" i="3" s="1"/>
  <c r="C316" i="3"/>
  <c r="D316" i="3" s="1"/>
  <c r="C314" i="3"/>
  <c r="D314" i="3" s="1"/>
  <c r="C306" i="3"/>
  <c r="D306" i="3" s="1"/>
  <c r="C304" i="3"/>
  <c r="D304" i="3" s="1"/>
  <c r="C267" i="3"/>
  <c r="D267" i="3" s="1"/>
  <c r="C265" i="3"/>
  <c r="D265" i="3" s="1"/>
  <c r="C260" i="3"/>
  <c r="D260" i="3" s="1"/>
  <c r="C255" i="3"/>
  <c r="D255" i="3" s="1"/>
  <c r="C253" i="3"/>
  <c r="D253" i="3" s="1"/>
  <c r="C251" i="3"/>
  <c r="D251" i="3" s="1"/>
  <c r="C249" i="3"/>
  <c r="D249" i="3" s="1"/>
  <c r="C247" i="3"/>
  <c r="D247" i="3" s="1"/>
  <c r="C245" i="3"/>
  <c r="D245" i="3" s="1"/>
  <c r="C219" i="3"/>
  <c r="D219" i="3" s="1"/>
  <c r="C217" i="3"/>
  <c r="D217" i="3" s="1"/>
  <c r="C214" i="3"/>
  <c r="D214" i="3" s="1"/>
  <c r="C212" i="3"/>
  <c r="D212" i="3" s="1"/>
  <c r="C198" i="3"/>
  <c r="D198" i="3" s="1"/>
  <c r="C194" i="3"/>
  <c r="D194" i="3" s="1"/>
  <c r="C192" i="3"/>
  <c r="D192" i="3" s="1"/>
  <c r="C182" i="3"/>
  <c r="D182" i="3" s="1"/>
  <c r="C175" i="3"/>
  <c r="D175" i="3" s="1"/>
  <c r="C166" i="3"/>
  <c r="D166" i="3" s="1"/>
  <c r="C162" i="3"/>
  <c r="D162" i="3" s="1"/>
  <c r="C140" i="3"/>
  <c r="D140" i="3" s="1"/>
  <c r="C138" i="3"/>
  <c r="D138" i="3" s="1"/>
  <c r="C121" i="3"/>
  <c r="D121" i="3" s="1"/>
  <c r="C97" i="3"/>
  <c r="V9" i="1" s="1"/>
  <c r="E82" i="3"/>
  <c r="D71" i="3"/>
  <c r="D65" i="3"/>
  <c r="E56" i="3"/>
  <c r="E52" i="3"/>
  <c r="D43" i="3"/>
  <c r="D41" i="3"/>
  <c r="C18" i="2"/>
  <c r="C16" i="2"/>
  <c r="C14" i="2"/>
  <c r="C11" i="2"/>
  <c r="C20" i="2"/>
  <c r="C15" i="2"/>
  <c r="C13" i="2"/>
  <c r="C9" i="2"/>
  <c r="C10" i="2"/>
  <c r="C19" i="2"/>
  <c r="C17" i="2"/>
  <c r="C12" i="2"/>
  <c r="E31" i="3" l="1"/>
  <c r="E38" i="3"/>
  <c r="E36" i="3"/>
  <c r="E33" i="3"/>
  <c r="E30" i="3"/>
  <c r="E39" i="3"/>
  <c r="E35" i="3"/>
  <c r="D25" i="3"/>
  <c r="E32" i="3"/>
  <c r="E42" i="3"/>
  <c r="D393" i="3"/>
  <c r="C393" i="3" s="1"/>
  <c r="B393" i="3" s="1"/>
  <c r="D400" i="3"/>
  <c r="C400" i="3" s="1"/>
  <c r="B400" i="3" s="1"/>
  <c r="D394" i="3"/>
  <c r="C394" i="3" s="1"/>
  <c r="B394" i="3" s="1"/>
  <c r="D398" i="3"/>
  <c r="C398" i="3" s="1"/>
  <c r="B398" i="3" s="1"/>
  <c r="D399" i="3"/>
  <c r="C399" i="3" s="1"/>
  <c r="B399" i="3" s="1"/>
  <c r="D396" i="3"/>
  <c r="C396" i="3" s="1"/>
  <c r="B396" i="3" s="1"/>
  <c r="D401" i="3"/>
  <c r="C401" i="3" s="1"/>
  <c r="B401" i="3" s="1"/>
  <c r="D395" i="3"/>
  <c r="C395" i="3" s="1"/>
  <c r="B395" i="3" s="1"/>
  <c r="D397" i="3"/>
  <c r="C397" i="3" s="1"/>
  <c r="B397" i="3" s="1"/>
  <c r="D402" i="3"/>
  <c r="C402" i="3" s="1"/>
  <c r="B402" i="3" s="1"/>
  <c r="C428" i="3"/>
  <c r="C427" i="3"/>
  <c r="J9" i="1"/>
  <c r="D14" i="3"/>
  <c r="J11" i="1" s="1"/>
  <c r="C430" i="3"/>
  <c r="C429" i="3"/>
  <c r="D21" i="3"/>
  <c r="F9" i="1"/>
  <c r="C15" i="3"/>
  <c r="D13" i="3"/>
  <c r="F11" i="1" s="1"/>
  <c r="D344" i="3"/>
  <c r="C344" i="3" s="1"/>
  <c r="B344" i="3" s="1"/>
  <c r="D339" i="3"/>
  <c r="C339" i="3" s="1"/>
  <c r="B339" i="3" s="1"/>
  <c r="D337" i="3"/>
  <c r="C337" i="3" s="1"/>
  <c r="B337" i="3" s="1"/>
  <c r="D343" i="3"/>
  <c r="C343" i="3" s="1"/>
  <c r="B343" i="3" s="1"/>
  <c r="D341" i="3"/>
  <c r="C341" i="3" s="1"/>
  <c r="B341" i="3" s="1"/>
  <c r="D340" i="3"/>
  <c r="C340" i="3" s="1"/>
  <c r="B340" i="3" s="1"/>
  <c r="D345" i="3"/>
  <c r="C345" i="3" s="1"/>
  <c r="B345" i="3" s="1"/>
  <c r="D336" i="3"/>
  <c r="C336" i="3" s="1"/>
  <c r="B336" i="3" s="1"/>
  <c r="D338" i="3"/>
  <c r="C338" i="3" s="1"/>
  <c r="B338" i="3" s="1"/>
  <c r="D342" i="3"/>
  <c r="C342" i="3" s="1"/>
  <c r="B342" i="3" s="1"/>
  <c r="D294" i="3"/>
  <c r="C294" i="3" s="1"/>
  <c r="B294" i="3" s="1"/>
  <c r="D298" i="3"/>
  <c r="C298" i="3" s="1"/>
  <c r="B298" i="3" s="1"/>
  <c r="D297" i="3"/>
  <c r="C297" i="3" s="1"/>
  <c r="B297" i="3" s="1"/>
  <c r="D296" i="3"/>
  <c r="C296" i="3" s="1"/>
  <c r="B296" i="3" s="1"/>
  <c r="D290" i="3"/>
  <c r="C290" i="3" s="1"/>
  <c r="B290" i="3" s="1"/>
  <c r="D293" i="3"/>
  <c r="C293" i="3" s="1"/>
  <c r="B293" i="3" s="1"/>
  <c r="D289" i="3"/>
  <c r="C289" i="3" s="1"/>
  <c r="B289" i="3" s="1"/>
  <c r="D292" i="3"/>
  <c r="C292" i="3" s="1"/>
  <c r="B292" i="3" s="1"/>
  <c r="D291" i="3"/>
  <c r="C291" i="3" s="1"/>
  <c r="B291" i="3" s="1"/>
  <c r="D295" i="3"/>
  <c r="C295" i="3" s="1"/>
  <c r="B295" i="3" s="1"/>
  <c r="N9" i="1"/>
  <c r="D104" i="3"/>
  <c r="D22" i="3"/>
  <c r="E43" i="3"/>
  <c r="E40" i="3"/>
  <c r="D23" i="3"/>
  <c r="E41" i="3"/>
  <c r="E37" i="3"/>
  <c r="E34" i="3"/>
  <c r="D24" i="3"/>
  <c r="C426" i="3" l="1"/>
  <c r="C425" i="3"/>
  <c r="B9" i="1"/>
  <c r="D234" i="3"/>
  <c r="C234" i="3" s="1"/>
  <c r="B234" i="3" s="1"/>
  <c r="D237" i="3"/>
  <c r="C237" i="3" s="1"/>
  <c r="B237" i="3" s="1"/>
  <c r="D235" i="3"/>
  <c r="C235" i="3" s="1"/>
  <c r="B235" i="3" s="1"/>
  <c r="D232" i="3"/>
  <c r="C232" i="3" s="1"/>
  <c r="B232" i="3" s="1"/>
  <c r="D230" i="3"/>
  <c r="C230" i="3" s="1"/>
  <c r="B230" i="3" s="1"/>
  <c r="D233" i="3"/>
  <c r="C233" i="3" s="1"/>
  <c r="B233" i="3" s="1"/>
  <c r="D236" i="3"/>
  <c r="C236" i="3" s="1"/>
  <c r="B236" i="3" s="1"/>
  <c r="D239" i="3"/>
  <c r="C239" i="3" s="1"/>
  <c r="B239" i="3" s="1"/>
  <c r="D231" i="3"/>
  <c r="C231" i="3" s="1"/>
  <c r="B231" i="3" s="1"/>
  <c r="D238" i="3"/>
  <c r="C238" i="3" s="1"/>
  <c r="B238" i="3" s="1"/>
  <c r="N11" i="1" l="1"/>
  <c r="B50" i="7"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<sst xmlns="http://schemas.openxmlformats.org/spreadsheetml/2006/main" count="88802" uniqueCount="40358">
  <si>
    <t>Interactive insights on 8,800+ Movies &amp; TV Shows  |  use the filters below to slice every KPI and chart</t>
  </si>
  <si>
    <t>Title Explorer</t>
  </si>
  <si>
    <t>Analysis</t>
  </si>
  <si>
    <t>Data</t>
  </si>
  <si>
    <t>About</t>
  </si>
  <si>
    <t xml:space="preserve">  ▼  TYPE</t>
  </si>
  <si>
    <t xml:space="preserve">  ▼  AUDIENCE (RATING GROUP)</t>
  </si>
  <si>
    <t xml:space="preserve">  ▼  COUNTRY</t>
  </si>
  <si>
    <t xml:space="preserve">  ▼  GENRE</t>
  </si>
  <si>
    <t xml:space="preserve">  ▼  RELEASE YEAR FROM</t>
  </si>
  <si>
    <t xml:space="preserve">  ▼  RELEASE YEAR TO</t>
  </si>
  <si>
    <t>All</t>
  </si>
  <si>
    <t>TOTAL TITLES</t>
  </si>
  <si>
    <t>MOVIES</t>
  </si>
  <si>
    <t>TV SHOWS</t>
  </si>
  <si>
    <t>COUNTRIES</t>
  </si>
  <si>
    <t>AVG MOVIE LENGTH</t>
  </si>
  <si>
    <t>AVG TV SEASONS</t>
  </si>
  <si>
    <t xml:space="preserve">  TRENDS &amp; MIX</t>
  </si>
  <si>
    <t xml:space="preserve">  GEOGRAPHY, GENRE &amp; RELEASE ERA</t>
  </si>
  <si>
    <t xml:space="preserve">  WHEN &amp; HOW LONG</t>
  </si>
  <si>
    <t xml:space="preserve">  TALENT SPOTLIGHT</t>
  </si>
  <si>
    <t>TITLE EXPLORER</t>
  </si>
  <si>
    <t>← Back to Dashboard</t>
  </si>
  <si>
    <t xml:space="preserve">  ▼  PICK OR TYPE A TITLE (exact name, any letter case) — click the cell, then the arrow</t>
  </si>
  <si>
    <t>Stranger Things</t>
  </si>
  <si>
    <t>Title</t>
  </si>
  <si>
    <t>Type</t>
  </si>
  <si>
    <t>Release year</t>
  </si>
  <si>
    <t>Added to Netflix</t>
  </si>
  <si>
    <t>Rating</t>
  </si>
  <si>
    <t>Audience group</t>
  </si>
  <si>
    <t>Duration</t>
  </si>
  <si>
    <t>Country</t>
  </si>
  <si>
    <t>Director</t>
  </si>
  <si>
    <t>Cast</t>
  </si>
  <si>
    <t>Genres</t>
  </si>
  <si>
    <t>Description</t>
  </si>
  <si>
    <t>ANALYSIS ENGINE  |  every table recalculates from the Dashboard filters</t>
  </si>
  <si>
    <t>FILTER CRITERIA (read from Dashboard)</t>
  </si>
  <si>
    <t>Rating group</t>
  </si>
  <si>
    <t>Country (key)</t>
  </si>
  <si>
    <t>Genre (key)</t>
  </si>
  <si>
    <t>Release year ≥</t>
  </si>
  <si>
    <t>Release year ≤</t>
  </si>
  <si>
    <t>1 · CONTENT TYPE</t>
  </si>
  <si>
    <t>Titles</t>
  </si>
  <si>
    <t>Share</t>
  </si>
  <si>
    <t>Movie</t>
  </si>
  <si>
    <t>TV Show</t>
  </si>
  <si>
    <t>Total (current view)</t>
  </si>
  <si>
    <t>All titles (no filter)</t>
  </si>
  <si>
    <t>2 · AUDIENCE / RATING GROUP</t>
  </si>
  <si>
    <t>Group</t>
  </si>
  <si>
    <t>Adults</t>
  </si>
  <si>
    <t>Teens</t>
  </si>
  <si>
    <t>Older Kids</t>
  </si>
  <si>
    <t>Kids</t>
  </si>
  <si>
    <t>Not Rated</t>
  </si>
  <si>
    <t>3 · TITLES ADDED PER YEAR</t>
  </si>
  <si>
    <t>Year Added</t>
  </si>
  <si>
    <t>Movies</t>
  </si>
  <si>
    <t>TV Shows</t>
  </si>
  <si>
    <t>Total</t>
  </si>
  <si>
    <t>4 · TITLES BY RELEASE YEAR</t>
  </si>
  <si>
    <t>Label</t>
  </si>
  <si>
    <t>From</t>
  </si>
  <si>
    <t>To</t>
  </si>
  <si>
    <t>&lt;2010</t>
  </si>
  <si>
    <t>2010</t>
  </si>
  <si>
    <t>2011</t>
  </si>
  <si>
    <t>2012</t>
  </si>
  <si>
    <t>2013</t>
  </si>
  <si>
    <t>2014</t>
  </si>
  <si>
    <t>2015</t>
  </si>
  <si>
    <t>2016</t>
  </si>
  <si>
    <t>2017</t>
  </si>
  <si>
    <t>2018</t>
  </si>
  <si>
    <t>2019</t>
  </si>
  <si>
    <t>2020</t>
  </si>
  <si>
    <t>2021</t>
  </si>
  <si>
    <t>5 · TITLES ADDED BY MONTH</t>
  </si>
  <si>
    <t>Month</t>
  </si>
  <si>
    <t>No.</t>
  </si>
  <si>
    <t>Jan</t>
  </si>
  <si>
    <t>Feb</t>
  </si>
  <si>
    <t>Mar</t>
  </si>
  <si>
    <t>Apr</t>
  </si>
  <si>
    <t>May</t>
  </si>
  <si>
    <t>Jun</t>
  </si>
  <si>
    <t>Jul</t>
  </si>
  <si>
    <t>Aug</t>
  </si>
  <si>
    <t>Sep</t>
  </si>
  <si>
    <t>Oct</t>
  </si>
  <si>
    <t>Nov</t>
  </si>
  <si>
    <t>Dec</t>
  </si>
  <si>
    <t>6 · MOVIE RUNTIME BANDS (minutes)</t>
  </si>
  <si>
    <t>Band</t>
  </si>
  <si>
    <t>&lt; 60 min</t>
  </si>
  <si>
    <t>60-89</t>
  </si>
  <si>
    <t>90-119</t>
  </si>
  <si>
    <t>120-149</t>
  </si>
  <si>
    <t>150-179</t>
  </si>
  <si>
    <t>180+</t>
  </si>
  <si>
    <t>7 · TV SHOW SEASONS</t>
  </si>
  <si>
    <t>1 Season</t>
  </si>
  <si>
    <t>2 Seasons</t>
  </si>
  <si>
    <t>3 Seasons</t>
  </si>
  <si>
    <t>4 Seasons</t>
  </si>
  <si>
    <t>5+ Seasons</t>
  </si>
  <si>
    <t>8 · AVERAGES</t>
  </si>
  <si>
    <t>Avg movie runtime (min)</t>
  </si>
  <si>
    <t>Avg TV seasons</t>
  </si>
  <si>
    <t>9 · COUNTRIES</t>
  </si>
  <si>
    <t>Score</t>
  </si>
  <si>
    <t>United States</t>
  </si>
  <si>
    <t>India</t>
  </si>
  <si>
    <t>Unknown</t>
  </si>
  <si>
    <t>United Kingdom</t>
  </si>
  <si>
    <t>Canada</t>
  </si>
  <si>
    <t>France</t>
  </si>
  <si>
    <t>Japan</t>
  </si>
  <si>
    <t>Spain</t>
  </si>
  <si>
    <t>South Korea</t>
  </si>
  <si>
    <t>Germany</t>
  </si>
  <si>
    <t>Mexico</t>
  </si>
  <si>
    <t>China</t>
  </si>
  <si>
    <t>Australia</t>
  </si>
  <si>
    <t>Egypt</t>
  </si>
  <si>
    <t>Turkey</t>
  </si>
  <si>
    <t>Hong Kong</t>
  </si>
  <si>
    <t>Nigeria</t>
  </si>
  <si>
    <t>Italy</t>
  </si>
  <si>
    <t>Brazil</t>
  </si>
  <si>
    <t>Argentina</t>
  </si>
  <si>
    <t>Belgium</t>
  </si>
  <si>
    <t>Indonesia</t>
  </si>
  <si>
    <t>Taiwan</t>
  </si>
  <si>
    <t>Philippines</t>
  </si>
  <si>
    <t>Thailand</t>
  </si>
  <si>
    <t>South Africa</t>
  </si>
  <si>
    <t>Colombia</t>
  </si>
  <si>
    <t>Netherlands</t>
  </si>
  <si>
    <t>Denmark</t>
  </si>
  <si>
    <t>Ireland</t>
  </si>
  <si>
    <t>Sweden</t>
  </si>
  <si>
    <t>Singapore</t>
  </si>
  <si>
    <t>Poland</t>
  </si>
  <si>
    <t>United Arab Emirates</t>
  </si>
  <si>
    <t>New Zealand</t>
  </si>
  <si>
    <t>Lebanon</t>
  </si>
  <si>
    <t>Israel</t>
  </si>
  <si>
    <t>Norway</t>
  </si>
  <si>
    <t>Chile</t>
  </si>
  <si>
    <t>Russia</t>
  </si>
  <si>
    <t>Malaysia</t>
  </si>
  <si>
    <t>Pakistan</t>
  </si>
  <si>
    <t>Czech Republic</t>
  </si>
  <si>
    <t>Switzerland</t>
  </si>
  <si>
    <t>Romania</t>
  </si>
  <si>
    <t>Uruguay</t>
  </si>
  <si>
    <t>Saudi Arabia</t>
  </si>
  <si>
    <t>Austria</t>
  </si>
  <si>
    <t>Luxembourg</t>
  </si>
  <si>
    <t>Finland</t>
  </si>
  <si>
    <t>Greece</t>
  </si>
  <si>
    <t>Hungary</t>
  </si>
  <si>
    <t>Iceland</t>
  </si>
  <si>
    <t>Bulgaria</t>
  </si>
  <si>
    <t>Qatar</t>
  </si>
  <si>
    <t>Peru</t>
  </si>
  <si>
    <t>Jordan</t>
  </si>
  <si>
    <t>Kuwait</t>
  </si>
  <si>
    <t>Vietnam</t>
  </si>
  <si>
    <t>Serbia</t>
  </si>
  <si>
    <t>Kenya</t>
  </si>
  <si>
    <t>Cambodia</t>
  </si>
  <si>
    <t>Portugal</t>
  </si>
  <si>
    <t>Morocco</t>
  </si>
  <si>
    <t>Ghana</t>
  </si>
  <si>
    <t>West Germany</t>
  </si>
  <si>
    <t>Venezuela</t>
  </si>
  <si>
    <t>Bangladesh</t>
  </si>
  <si>
    <t>Croatia</t>
  </si>
  <si>
    <t>Iran</t>
  </si>
  <si>
    <t>Algeria</t>
  </si>
  <si>
    <t>Syria</t>
  </si>
  <si>
    <t>Senegal</t>
  </si>
  <si>
    <t>Malta</t>
  </si>
  <si>
    <t>Zimbabwe</t>
  </si>
  <si>
    <t>Soviet Union</t>
  </si>
  <si>
    <t>Ukraine</t>
  </si>
  <si>
    <t>Slovenia</t>
  </si>
  <si>
    <t>Nepal</t>
  </si>
  <si>
    <t>Mauritius</t>
  </si>
  <si>
    <t>Cayman Islands</t>
  </si>
  <si>
    <t>Namibia</t>
  </si>
  <si>
    <t>Guatemala</t>
  </si>
  <si>
    <t>Iraq</t>
  </si>
  <si>
    <t>Georgia</t>
  </si>
  <si>
    <t>Burkina Faso</t>
  </si>
  <si>
    <t>Ethiopia</t>
  </si>
  <si>
    <t>Cameroon</t>
  </si>
  <si>
    <t>Palestine</t>
  </si>
  <si>
    <t>Angola</t>
  </si>
  <si>
    <t>Mozambique</t>
  </si>
  <si>
    <t>Belarus</t>
  </si>
  <si>
    <t>Puerto Rico</t>
  </si>
  <si>
    <t>Cyprus</t>
  </si>
  <si>
    <t>Malawi</t>
  </si>
  <si>
    <t>Paraguay</t>
  </si>
  <si>
    <t>Albania</t>
  </si>
  <si>
    <t>Slovakia</t>
  </si>
  <si>
    <t>Bermuda</t>
  </si>
  <si>
    <t>Ecuador</t>
  </si>
  <si>
    <t>Armenia</t>
  </si>
  <si>
    <t>Mongolia</t>
  </si>
  <si>
    <t>Bahamas</t>
  </si>
  <si>
    <t>Sri Lanka</t>
  </si>
  <si>
    <t>Latvia</t>
  </si>
  <si>
    <t>Liechtenstein</t>
  </si>
  <si>
    <t>Cuba</t>
  </si>
  <si>
    <t>Nicaragua</t>
  </si>
  <si>
    <t>Dominican Republic</t>
  </si>
  <si>
    <t>Samoa</t>
  </si>
  <si>
    <t>Azerbaijan</t>
  </si>
  <si>
    <t>Botswana</t>
  </si>
  <si>
    <t>Vatican City</t>
  </si>
  <si>
    <t>Jamaica</t>
  </si>
  <si>
    <t>Kazakhstan</t>
  </si>
  <si>
    <t>Lithuania</t>
  </si>
  <si>
    <t>Afghanistan</t>
  </si>
  <si>
    <t>Somalia</t>
  </si>
  <si>
    <t>Sudan</t>
  </si>
  <si>
    <t>Panama</t>
  </si>
  <si>
    <t>Uganda</t>
  </si>
  <si>
    <t>East Germany</t>
  </si>
  <si>
    <t>Montenegro</t>
  </si>
  <si>
    <t>9 · TOP 10</t>
  </si>
  <si>
    <t>Name</t>
  </si>
  <si>
    <t>Pos</t>
  </si>
  <si>
    <t>10 · GENRES</t>
  </si>
  <si>
    <t>Genre</t>
  </si>
  <si>
    <t>International Movies</t>
  </si>
  <si>
    <t>Dramas</t>
  </si>
  <si>
    <t>Comedies</t>
  </si>
  <si>
    <t>International TV Shows</t>
  </si>
  <si>
    <t>Documentaries</t>
  </si>
  <si>
    <t>Action &amp; Adventure</t>
  </si>
  <si>
    <t>TV Dramas</t>
  </si>
  <si>
    <t>Independent Movies</t>
  </si>
  <si>
    <t>Children &amp; Family Movies</t>
  </si>
  <si>
    <t>Romantic Movies</t>
  </si>
  <si>
    <t>TV Comedies</t>
  </si>
  <si>
    <t>Thrillers</t>
  </si>
  <si>
    <t>Crime TV Shows</t>
  </si>
  <si>
    <t>Kids' TV</t>
  </si>
  <si>
    <t>Docuseries</t>
  </si>
  <si>
    <t>Music &amp; Musicals</t>
  </si>
  <si>
    <t>Romantic TV Shows</t>
  </si>
  <si>
    <t>Horror Movies</t>
  </si>
  <si>
    <t>Stand-Up Comedy</t>
  </si>
  <si>
    <t>Reality TV</t>
  </si>
  <si>
    <t>British TV Shows</t>
  </si>
  <si>
    <t>Sci-Fi &amp; Fantasy</t>
  </si>
  <si>
    <t>Sports Movies</t>
  </si>
  <si>
    <t>Anime Series</t>
  </si>
  <si>
    <t>Spanish-Language TV Shows</t>
  </si>
  <si>
    <t>TV Action &amp; Adventure</t>
  </si>
  <si>
    <t>Korean TV Shows</t>
  </si>
  <si>
    <t>Classic Movies</t>
  </si>
  <si>
    <t>LGBTQ Movies</t>
  </si>
  <si>
    <t>TV Mysteries</t>
  </si>
  <si>
    <t>Science &amp; Nature TV</t>
  </si>
  <si>
    <t>TV Sci-Fi &amp; Fantasy</t>
  </si>
  <si>
    <t>TV Horror</t>
  </si>
  <si>
    <t>Anime Features</t>
  </si>
  <si>
    <t>Cult Movies</t>
  </si>
  <si>
    <t>Teen TV Shows</t>
  </si>
  <si>
    <t>Faith &amp; Spirituality</t>
  </si>
  <si>
    <t>TV Thrillers</t>
  </si>
  <si>
    <t>Stand-Up Comedy &amp; Talk Shows</t>
  </si>
  <si>
    <t>Classic &amp; Cult TV</t>
  </si>
  <si>
    <t>10 · TOP 10</t>
  </si>
  <si>
    <t>11 · DIRECTORS (top-30 candidates)</t>
  </si>
  <si>
    <t>Rajiv Chilaka</t>
  </si>
  <si>
    <t>Jan Suter</t>
  </si>
  <si>
    <t>Raúl Campos</t>
  </si>
  <si>
    <t>Suhas Kadav</t>
  </si>
  <si>
    <t>Marcus Raboy</t>
  </si>
  <si>
    <t>Jay Karas</t>
  </si>
  <si>
    <t>Cathy Garcia-Molina</t>
  </si>
  <si>
    <t>Youssef Chahine</t>
  </si>
  <si>
    <t>Martin Scorsese</t>
  </si>
  <si>
    <t>Jay Chapman</t>
  </si>
  <si>
    <t>Steven Spielberg</t>
  </si>
  <si>
    <t>Don Michael Paul</t>
  </si>
  <si>
    <t>David Dhawan</t>
  </si>
  <si>
    <t>Yılmaz Erdoğan</t>
  </si>
  <si>
    <t>Anurag Kashyap</t>
  </si>
  <si>
    <t>Shannon Hartman</t>
  </si>
  <si>
    <t>Quentin Tarantino</t>
  </si>
  <si>
    <t>Robert Rodriguez</t>
  </si>
  <si>
    <t>Hakan Algül</t>
  </si>
  <si>
    <t>Hanung Bramantyo</t>
  </si>
  <si>
    <t>Fernando Ayllón</t>
  </si>
  <si>
    <t>Troy Miller</t>
  </si>
  <si>
    <t>Justin G. Dyck</t>
  </si>
  <si>
    <t>Kunle Afolayan</t>
  </si>
  <si>
    <t>Ryan Polito</t>
  </si>
  <si>
    <t>Lance Bangs</t>
  </si>
  <si>
    <t>Johnnie To</t>
  </si>
  <si>
    <t>Umesh Mehra</t>
  </si>
  <si>
    <t>Toshiya Shinohara</t>
  </si>
  <si>
    <t>Prakash Satam</t>
  </si>
  <si>
    <t>11 · TOP 10</t>
  </si>
  <si>
    <t>12 · ACTORS (top-40 candidates)</t>
  </si>
  <si>
    <t>Actor</t>
  </si>
  <si>
    <t>Anupam Kher</t>
  </si>
  <si>
    <t>Shah Rukh Khan</t>
  </si>
  <si>
    <t>Julie Tejwani</t>
  </si>
  <si>
    <t>Naseeruddin Shah</t>
  </si>
  <si>
    <t>Takahiro Sakurai</t>
  </si>
  <si>
    <t>Rupa Bhimani</t>
  </si>
  <si>
    <t>Akshay Kumar</t>
  </si>
  <si>
    <t>Om Puri</t>
  </si>
  <si>
    <t>Yuki Kaji</t>
  </si>
  <si>
    <t>Amitabh Bachchan</t>
  </si>
  <si>
    <t>Paresh Rawal</t>
  </si>
  <si>
    <t>Boman Irani</t>
  </si>
  <si>
    <t>Rajesh Kava</t>
  </si>
  <si>
    <t>Vincent Tong</t>
  </si>
  <si>
    <t>Andrea Libman</t>
  </si>
  <si>
    <t>Kareena Kapoor</t>
  </si>
  <si>
    <t>Samuel L. Jackson</t>
  </si>
  <si>
    <t>John Cleese</t>
  </si>
  <si>
    <t>Jigna Bhardwaj</t>
  </si>
  <si>
    <t>Fred Tatasciore</t>
  </si>
  <si>
    <t>Tara Strong</t>
  </si>
  <si>
    <t>Daisuke Ono</t>
  </si>
  <si>
    <t>Junichi Suwabe</t>
  </si>
  <si>
    <t>Ajay Devgn</t>
  </si>
  <si>
    <t>Ashleigh Ball</t>
  </si>
  <si>
    <t>Kay Kay Menon</t>
  </si>
  <si>
    <t>Nicolas Cage</t>
  </si>
  <si>
    <t>Nawazuddin Siddiqui</t>
  </si>
  <si>
    <t>Adam Sandler</t>
  </si>
  <si>
    <t>David Attenborough</t>
  </si>
  <si>
    <t>Salman Khan</t>
  </si>
  <si>
    <t>David Spade</t>
  </si>
  <si>
    <t>Yuichi Nakamura</t>
  </si>
  <si>
    <t>Erin Fitzgerald</t>
  </si>
  <si>
    <t>Mamoru Miyano</t>
  </si>
  <si>
    <t>Morgan Freeman</t>
  </si>
  <si>
    <t>James Franco</t>
  </si>
  <si>
    <t>Seth Rogen</t>
  </si>
  <si>
    <t>Ai Kayano</t>
  </si>
  <si>
    <t>Fred Armisen</t>
  </si>
  <si>
    <t>12 · TOP 10</t>
  </si>
  <si>
    <t>13 · TITLES BY DETAILED RATING</t>
  </si>
  <si>
    <t>TV-MA</t>
  </si>
  <si>
    <t>TV-14</t>
  </si>
  <si>
    <t>TV-PG</t>
  </si>
  <si>
    <t>R</t>
  </si>
  <si>
    <t>PG-13</t>
  </si>
  <si>
    <t>TV-Y7</t>
  </si>
  <si>
    <t>TV-Y</t>
  </si>
  <si>
    <t>PG</t>
  </si>
  <si>
    <t>TV-G</t>
  </si>
  <si>
    <t>NR</t>
  </si>
  <si>
    <t>G</t>
  </si>
  <si>
    <t>TV-Y7-FV</t>
  </si>
  <si>
    <t>NC-17</t>
  </si>
  <si>
    <t>UR</t>
  </si>
  <si>
    <t>14 · INSIGHT HELPERS</t>
  </si>
  <si>
    <t>Peak year added</t>
  </si>
  <si>
    <t>Titles in peak year</t>
  </si>
  <si>
    <t>Busiest month</t>
  </si>
  <si>
    <t>Titles in busiest month</t>
  </si>
  <si>
    <t>Top rating group</t>
  </si>
  <si>
    <t>Top rating group share</t>
  </si>
  <si>
    <t>show_id</t>
  </si>
  <si>
    <t>type</t>
  </si>
  <si>
    <t>title</t>
  </si>
  <si>
    <t>director</t>
  </si>
  <si>
    <t>cast</t>
  </si>
  <si>
    <t>country</t>
  </si>
  <si>
    <t>date_added</t>
  </si>
  <si>
    <t>release_year</t>
  </si>
  <si>
    <t>rating</t>
  </si>
  <si>
    <t>duration</t>
  </si>
  <si>
    <t>listed_in</t>
  </si>
  <si>
    <t>description</t>
  </si>
  <si>
    <t>Month Added</t>
  </si>
  <si>
    <t>Rating Group</t>
  </si>
  <si>
    <t>Duration Value</t>
  </si>
  <si>
    <t>Primary Country</t>
  </si>
  <si>
    <t>Countries Key</t>
  </si>
  <si>
    <t>Genres Key</t>
  </si>
  <si>
    <t>Directors Key</t>
  </si>
  <si>
    <t>Cast Key</t>
  </si>
  <si>
    <t>s1</t>
  </si>
  <si>
    <t>Dick Johnson Is Dead</t>
  </si>
  <si>
    <t>Kirsten Johnson</t>
  </si>
  <si>
    <t>90 min</t>
  </si>
  <si>
    <t>As her father nears the end of his life, filmmaker Kirsten Johnson stages his death in inventive and comical ways to help them both face the inevitable.</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</si>
  <si>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</si>
  <si>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</si>
  <si>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</si>
  <si>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</si>
  <si>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</si>
  <si>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</si>
  <si>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</si>
  <si>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</si>
  <si>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</si>
  <si>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</si>
  <si>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</si>
  <si>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</si>
  <si>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</si>
  <si>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</si>
  <si>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</si>
  <si>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</si>
  <si>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</si>
  <si>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</si>
  <si>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</si>
  <si>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</si>
  <si>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</si>
  <si>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</si>
  <si>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</si>
  <si>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</si>
  <si>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</si>
  <si>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</si>
  <si>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</si>
  <si>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</si>
  <si>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</si>
  <si>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</si>
  <si>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91 min</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</si>
  <si>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</si>
  <si>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</si>
  <si>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</si>
  <si>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</si>
  <si>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</si>
  <si>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</si>
  <si>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</si>
  <si>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</si>
  <si>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</si>
  <si>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</si>
  <si>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</si>
  <si>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</si>
  <si>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</si>
  <si>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</si>
  <si>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</si>
  <si>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</si>
  <si>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</si>
  <si>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</si>
  <si>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</si>
  <si>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</si>
  <si>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</si>
  <si>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</si>
  <si>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</si>
  <si>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</si>
  <si>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</si>
  <si>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</si>
  <si>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</si>
  <si>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</si>
  <si>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</si>
  <si>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</si>
  <si>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</si>
  <si>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</si>
  <si>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</si>
  <si>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</si>
  <si>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</si>
  <si>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</si>
  <si>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</si>
  <si>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</si>
  <si>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</si>
  <si>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</si>
  <si>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</si>
  <si>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</si>
  <si>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</si>
  <si>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</si>
  <si>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</si>
  <si>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</si>
  <si>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</si>
  <si>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</si>
  <si>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</si>
  <si>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</si>
  <si>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</si>
  <si>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</si>
  <si>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</si>
  <si>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</si>
  <si>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</si>
  <si>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</si>
  <si>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</si>
  <si>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</si>
  <si>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</si>
  <si>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</si>
  <si>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</si>
  <si>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</si>
  <si>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</si>
  <si>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</si>
  <si>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</si>
  <si>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</si>
  <si>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</si>
  <si>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</si>
  <si>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</si>
  <si>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</si>
  <si>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</si>
  <si>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</si>
  <si>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</si>
  <si>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</si>
  <si>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</si>
  <si>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</si>
  <si>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</si>
  <si>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</si>
  <si>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</si>
  <si>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</si>
  <si>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</si>
  <si>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</si>
  <si>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</si>
  <si>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</si>
  <si>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</si>
  <si>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</si>
  <si>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</si>
  <si>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</si>
  <si>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</si>
  <si>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</si>
  <si>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</si>
  <si>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</si>
  <si>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</si>
  <si>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</si>
  <si>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</si>
  <si>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</si>
  <si>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</si>
  <si>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</si>
  <si>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</si>
  <si>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</si>
  <si>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</si>
  <si>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</si>
  <si>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</si>
  <si>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</si>
  <si>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</si>
  <si>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</si>
  <si>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</si>
  <si>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</si>
  <si>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</si>
  <si>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</si>
  <si>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</si>
  <si>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</si>
  <si>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</si>
  <si>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</si>
  <si>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</si>
  <si>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</si>
  <si>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</si>
  <si>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</si>
  <si>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</si>
  <si>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</si>
  <si>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</si>
  <si>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</si>
  <si>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</si>
  <si>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</si>
  <si>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</si>
  <si>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</si>
  <si>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</si>
  <si>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</si>
  <si>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</si>
  <si>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</si>
  <si>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</si>
  <si>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</si>
  <si>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</si>
  <si>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</si>
  <si>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</si>
  <si>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</si>
  <si>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</si>
  <si>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</si>
  <si>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</si>
  <si>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</si>
  <si>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</si>
  <si>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</si>
  <si>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</si>
  <si>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</si>
  <si>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</si>
  <si>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</si>
  <si>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</si>
  <si>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</si>
  <si>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</si>
  <si>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</si>
  <si>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</si>
  <si>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</si>
  <si>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</si>
  <si>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</si>
  <si>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</si>
  <si>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</si>
  <si>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</si>
  <si>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</si>
  <si>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</si>
  <si>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</si>
  <si>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</si>
  <si>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</si>
  <si>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</si>
  <si>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</si>
  <si>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</si>
  <si>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</si>
  <si>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</si>
  <si>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</si>
  <si>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</si>
  <si>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</si>
  <si>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</si>
  <si>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</si>
  <si>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</si>
  <si>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</si>
  <si>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</si>
  <si>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</si>
  <si>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</si>
  <si>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</si>
  <si>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</si>
  <si>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</si>
  <si>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</si>
  <si>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</si>
  <si>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</si>
  <si>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</si>
  <si>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</si>
  <si>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</si>
  <si>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</si>
  <si>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</si>
  <si>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</si>
  <si>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</si>
  <si>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</si>
  <si>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</si>
  <si>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</si>
  <si>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</si>
  <si>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</si>
  <si>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</si>
  <si>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</si>
  <si>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</si>
  <si>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</si>
  <si>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</si>
  <si>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</si>
  <si>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</si>
  <si>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</si>
  <si>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</si>
  <si>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</si>
  <si>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</si>
  <si>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</si>
  <si>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</si>
  <si>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</si>
  <si>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</si>
  <si>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</si>
  <si>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</si>
  <si>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</si>
  <si>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</si>
  <si>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</si>
  <si>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</si>
  <si>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</si>
  <si>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</si>
  <si>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</si>
  <si>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</si>
  <si>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</si>
  <si>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</si>
  <si>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</si>
  <si>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</si>
  <si>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</si>
  <si>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</si>
  <si>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</si>
  <si>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</si>
  <si>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</si>
  <si>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</si>
  <si>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</si>
  <si>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</si>
  <si>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</si>
  <si>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</si>
  <si>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115 min</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</si>
  <si>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</si>
  <si>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</si>
  <si>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</si>
  <si>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</si>
  <si>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</si>
  <si>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</si>
  <si>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</si>
  <si>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</si>
  <si>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</si>
  <si>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</si>
  <si>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</si>
  <si>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</si>
  <si>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</si>
  <si>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</si>
  <si>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</si>
  <si>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</si>
  <si>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</si>
  <si>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</si>
  <si>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</si>
  <si>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</si>
  <si>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</si>
  <si>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</si>
  <si>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</si>
  <si>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</si>
  <si>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</si>
  <si>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Kappei Yamaguchi, Satsuki Yukino, Mieko Harada, Koji Tsujitani, Houko Kuwashima, Kumiko Watanabe, Noriko Hidaka, Kenichi Ogata, Toshiyuki Morikawa, Izumi Ogami</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</si>
  <si>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</si>
  <si>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</si>
  <si>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</si>
  <si>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</si>
  <si>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</si>
  <si>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</si>
  <si>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</si>
  <si>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</si>
  <si>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</si>
  <si>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</si>
  <si>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</si>
  <si>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</si>
  <si>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</si>
  <si>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</si>
  <si>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</si>
  <si>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</si>
  <si>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</si>
  <si>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</si>
  <si>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</si>
  <si>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</si>
  <si>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</si>
  <si>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</si>
  <si>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</si>
  <si>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</si>
  <si>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</si>
  <si>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</si>
  <si>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</si>
  <si>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</si>
  <si>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</si>
  <si>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</si>
  <si>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</si>
  <si>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</si>
  <si>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</si>
  <si>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</si>
  <si>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</si>
  <si>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</si>
  <si>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</si>
  <si>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</si>
  <si>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</si>
  <si>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</si>
  <si>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</si>
  <si>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</si>
  <si>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</si>
  <si>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</si>
  <si>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</si>
  <si>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</si>
  <si>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</si>
  <si>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</si>
  <si>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</si>
  <si>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</si>
  <si>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</si>
  <si>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</si>
  <si>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</si>
  <si>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</si>
  <si>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</si>
  <si>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</si>
  <si>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</si>
  <si>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</si>
  <si>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</si>
  <si>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</si>
  <si>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</si>
  <si>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</si>
  <si>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</si>
  <si>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</si>
  <si>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</si>
  <si>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</si>
  <si>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</si>
  <si>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</si>
  <si>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</si>
  <si>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</si>
  <si>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</si>
  <si>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</si>
  <si>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</si>
  <si>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</si>
  <si>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</si>
  <si>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</si>
  <si>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</si>
  <si>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</si>
  <si>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</si>
  <si>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</si>
  <si>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</si>
  <si>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</si>
  <si>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</si>
  <si>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</si>
  <si>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</si>
  <si>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</si>
  <si>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</si>
  <si>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</si>
  <si>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</si>
  <si>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</si>
  <si>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</si>
  <si>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</si>
  <si>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</si>
  <si>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</si>
  <si>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</si>
  <si>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</si>
  <si>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</si>
  <si>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</si>
  <si>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</si>
  <si>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</si>
  <si>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</si>
  <si>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</si>
  <si>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</si>
  <si>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</si>
  <si>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</si>
  <si>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</si>
  <si>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</si>
  <si>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</si>
  <si>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</si>
  <si>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</si>
  <si>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</si>
  <si>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</si>
  <si>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</si>
  <si>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</si>
  <si>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</si>
  <si>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</si>
  <si>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</si>
  <si>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</si>
  <si>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</si>
  <si>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</si>
  <si>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</si>
  <si>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</si>
  <si>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</si>
  <si>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</si>
  <si>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</si>
  <si>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</si>
  <si>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</si>
  <si>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</si>
  <si>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</si>
  <si>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</si>
  <si>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</si>
  <si>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</si>
  <si>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</si>
  <si>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</si>
  <si>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</si>
  <si>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</si>
  <si>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</si>
  <si>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</si>
  <si>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</si>
  <si>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</si>
  <si>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</si>
  <si>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</si>
  <si>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</si>
  <si>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</si>
  <si>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</si>
  <si>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</si>
  <si>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</si>
  <si>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</si>
  <si>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</si>
  <si>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</si>
  <si>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</si>
  <si>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</si>
  <si>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</si>
  <si>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</si>
  <si>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</si>
  <si>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</si>
  <si>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</si>
  <si>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</si>
  <si>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</si>
  <si>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</si>
  <si>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</si>
  <si>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</si>
  <si>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</si>
  <si>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</si>
  <si>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</si>
  <si>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</si>
  <si>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</si>
  <si>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</si>
  <si>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</si>
  <si>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</si>
  <si>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</si>
  <si>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</si>
  <si>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</si>
  <si>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</si>
  <si>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</si>
  <si>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</si>
  <si>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</si>
  <si>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</si>
  <si>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</si>
  <si>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</si>
  <si>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</si>
  <si>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</si>
  <si>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</si>
  <si>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</si>
  <si>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</si>
  <si>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</si>
  <si>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</si>
  <si>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</si>
  <si>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</si>
  <si>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</si>
  <si>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</si>
  <si>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</si>
  <si>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</si>
  <si>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</si>
  <si>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</si>
  <si>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</si>
  <si>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</si>
  <si>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</si>
  <si>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</si>
  <si>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</si>
  <si>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</si>
  <si>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</si>
  <si>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</si>
  <si>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</si>
  <si>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</si>
  <si>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</si>
  <si>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</si>
  <si>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</si>
  <si>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</si>
  <si>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</si>
  <si>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</si>
  <si>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</si>
  <si>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</si>
  <si>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</si>
  <si>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</si>
  <si>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</si>
  <si>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</si>
  <si>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</si>
  <si>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</si>
  <si>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</si>
  <si>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</si>
  <si>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</si>
  <si>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</si>
  <si>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</si>
  <si>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</si>
  <si>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</si>
  <si>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</si>
  <si>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</si>
  <si>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</si>
  <si>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</si>
  <si>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</si>
  <si>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</si>
  <si>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</si>
  <si>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</si>
  <si>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</si>
  <si>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</si>
  <si>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</si>
  <si>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</si>
  <si>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</si>
  <si>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</si>
  <si>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</si>
  <si>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</si>
  <si>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</si>
  <si>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</si>
  <si>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</si>
  <si>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</si>
  <si>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</si>
  <si>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</si>
  <si>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</si>
  <si>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</si>
  <si>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</si>
  <si>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</si>
  <si>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</si>
  <si>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</si>
  <si>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</si>
  <si>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</si>
  <si>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</si>
  <si>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</si>
  <si>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</si>
  <si>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</si>
  <si>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</si>
  <si>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</si>
  <si>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</si>
  <si>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</si>
  <si>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</si>
  <si>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</si>
  <si>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</si>
  <si>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</si>
  <si>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</si>
  <si>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</si>
  <si>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</si>
  <si>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</si>
  <si>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</si>
  <si>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</si>
  <si>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</si>
  <si>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</si>
  <si>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</si>
  <si>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</si>
  <si>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</si>
  <si>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</si>
  <si>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</si>
  <si>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</si>
  <si>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</si>
  <si>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</si>
  <si>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</si>
  <si>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</si>
  <si>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</si>
  <si>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</si>
  <si>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</si>
  <si>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</si>
  <si>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</si>
  <si>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</si>
  <si>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</si>
  <si>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</si>
  <si>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</si>
  <si>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</si>
  <si>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</si>
  <si>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</si>
  <si>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</si>
  <si>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</si>
  <si>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</si>
  <si>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</si>
  <si>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</si>
  <si>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</si>
  <si>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</si>
  <si>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</si>
  <si>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</si>
  <si>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</si>
  <si>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</si>
  <si>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</si>
  <si>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</si>
  <si>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</si>
  <si>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</si>
  <si>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</si>
  <si>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</si>
  <si>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</si>
  <si>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</si>
  <si>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</si>
  <si>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</si>
  <si>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</si>
  <si>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</si>
  <si>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</si>
  <si>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</si>
  <si>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</si>
  <si>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</si>
  <si>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</si>
  <si>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</si>
  <si>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</si>
  <si>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</si>
  <si>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</si>
  <si>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</si>
  <si>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</si>
  <si>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</si>
  <si>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</si>
  <si>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</si>
  <si>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</si>
  <si>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</si>
  <si>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</si>
  <si>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</si>
  <si>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</si>
  <si>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</si>
  <si>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</si>
  <si>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</si>
  <si>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</si>
  <si>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</si>
  <si>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</si>
  <si>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</si>
  <si>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</si>
  <si>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</si>
  <si>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</si>
  <si>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</si>
  <si>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</si>
  <si>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</si>
  <si>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</si>
  <si>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</si>
  <si>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</si>
  <si>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</si>
  <si>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</si>
  <si>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</si>
  <si>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</si>
  <si>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</si>
  <si>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</si>
  <si>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</si>
  <si>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</si>
  <si>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</si>
  <si>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</si>
  <si>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</si>
  <si>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</si>
  <si>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</si>
  <si>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</si>
  <si>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</si>
  <si>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</si>
  <si>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</si>
  <si>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</si>
  <si>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</si>
  <si>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</si>
  <si>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</si>
  <si>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</si>
  <si>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</si>
  <si>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</si>
  <si>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</si>
  <si>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</si>
  <si>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</si>
  <si>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</si>
  <si>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</si>
  <si>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</si>
  <si>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</si>
  <si>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</si>
  <si>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</si>
  <si>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</si>
  <si>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</si>
  <si>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</si>
  <si>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</si>
  <si>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</si>
  <si>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</si>
  <si>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</si>
  <si>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</si>
  <si>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</si>
  <si>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</si>
  <si>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</si>
  <si>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</si>
  <si>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</si>
  <si>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</si>
  <si>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</si>
  <si>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</si>
  <si>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</si>
  <si>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</si>
  <si>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</si>
  <si>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</si>
  <si>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</si>
  <si>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</si>
  <si>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</si>
  <si>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</si>
  <si>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</si>
  <si>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</si>
  <si>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</si>
  <si>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</si>
  <si>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</si>
  <si>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</si>
  <si>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</si>
  <si>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</si>
  <si>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</si>
  <si>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</si>
  <si>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</si>
  <si>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</si>
  <si>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</si>
  <si>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</si>
  <si>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</si>
  <si>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</si>
  <si>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</si>
  <si>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</si>
  <si>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</si>
  <si>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</si>
  <si>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</si>
  <si>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</si>
  <si>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</si>
  <si>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</si>
  <si>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</si>
  <si>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</si>
  <si>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</si>
  <si>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</si>
  <si>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</si>
  <si>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</si>
  <si>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</si>
  <si>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</si>
  <si>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</si>
  <si>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</si>
  <si>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</si>
  <si>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</si>
  <si>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</si>
  <si>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</si>
  <si>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</si>
  <si>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</si>
  <si>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</si>
  <si>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</si>
  <si>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</si>
  <si>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</si>
  <si>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</si>
  <si>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</si>
  <si>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</si>
  <si>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</si>
  <si>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</si>
  <si>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</si>
  <si>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</si>
  <si>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</si>
  <si>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</si>
  <si>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</si>
  <si>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</si>
  <si>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</si>
  <si>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</si>
  <si>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</si>
  <si>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</si>
  <si>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</si>
  <si>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</si>
  <si>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</si>
  <si>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</si>
  <si>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</si>
  <si>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</si>
  <si>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</si>
  <si>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</si>
  <si>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</si>
  <si>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</si>
  <si>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</si>
  <si>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</si>
  <si>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</si>
  <si>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</si>
  <si>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</si>
  <si>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</si>
  <si>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</si>
  <si>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</si>
  <si>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</si>
  <si>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</si>
  <si>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</si>
  <si>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</si>
  <si>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</si>
  <si>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</si>
  <si>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</si>
  <si>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</si>
  <si>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</si>
  <si>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</si>
  <si>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</si>
  <si>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</si>
  <si>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</si>
  <si>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</si>
  <si>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</si>
  <si>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</si>
  <si>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</si>
  <si>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</si>
  <si>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</si>
  <si>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</si>
  <si>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</si>
  <si>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</si>
  <si>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</si>
  <si>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</si>
  <si>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</si>
  <si>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</si>
  <si>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</si>
  <si>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</si>
  <si>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</si>
  <si>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</si>
  <si>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</si>
  <si>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</si>
  <si>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</si>
  <si>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</si>
  <si>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</si>
  <si>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</si>
  <si>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</si>
  <si>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</si>
  <si>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</si>
  <si>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</si>
  <si>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</si>
  <si>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</si>
  <si>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</si>
  <si>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</si>
  <si>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</si>
  <si>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</si>
  <si>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</si>
  <si>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</si>
  <si>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</si>
  <si>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</si>
  <si>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</si>
  <si>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</si>
  <si>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</si>
  <si>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</si>
  <si>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</si>
  <si>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</si>
  <si>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</si>
  <si>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</si>
  <si>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</si>
  <si>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</si>
  <si>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</si>
  <si>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</si>
  <si>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</si>
  <si>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</si>
  <si>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</si>
  <si>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</si>
  <si>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</si>
  <si>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</si>
  <si>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</si>
  <si>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</si>
  <si>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</si>
  <si>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</si>
  <si>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</si>
  <si>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</si>
  <si>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</si>
  <si>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</si>
  <si>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</si>
  <si>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</si>
  <si>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</si>
  <si>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</si>
  <si>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</si>
  <si>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</si>
  <si>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</si>
  <si>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</si>
  <si>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</si>
  <si>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</si>
  <si>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</si>
  <si>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</si>
  <si>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</si>
  <si>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</si>
  <si>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</si>
  <si>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</si>
  <si>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</si>
  <si>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</si>
  <si>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</si>
  <si>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</si>
  <si>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</si>
  <si>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</si>
  <si>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</si>
  <si>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</si>
  <si>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</si>
  <si>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</si>
  <si>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</si>
  <si>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</si>
  <si>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</si>
  <si>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</si>
  <si>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</si>
  <si>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</si>
  <si>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</si>
  <si>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</si>
  <si>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</si>
  <si>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</si>
  <si>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</si>
  <si>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</si>
  <si>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</si>
  <si>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</si>
  <si>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</si>
  <si>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</si>
  <si>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</si>
  <si>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</si>
  <si>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</si>
  <si>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</si>
  <si>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</si>
  <si>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</si>
  <si>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</si>
  <si>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</si>
  <si>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</si>
  <si>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</si>
  <si>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</si>
  <si>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</si>
  <si>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</si>
  <si>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</si>
  <si>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</si>
  <si>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</si>
  <si>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</si>
  <si>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</si>
  <si>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</si>
  <si>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</si>
  <si>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</si>
  <si>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</si>
  <si>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</si>
  <si>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</si>
  <si>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</si>
  <si>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</si>
  <si>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</si>
  <si>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</si>
  <si>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</si>
  <si>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</si>
  <si>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</si>
  <si>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</si>
  <si>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</si>
  <si>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</si>
  <si>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</si>
  <si>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</si>
  <si>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</si>
  <si>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</si>
  <si>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</si>
  <si>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</si>
  <si>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</si>
  <si>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</si>
  <si>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</si>
  <si>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</si>
  <si>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</si>
  <si>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</si>
  <si>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</si>
  <si>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</si>
  <si>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</si>
  <si>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</si>
  <si>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</si>
  <si>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</si>
  <si>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</si>
  <si>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</si>
  <si>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</si>
  <si>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</si>
  <si>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</si>
  <si>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</si>
  <si>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</si>
  <si>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</si>
  <si>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</si>
  <si>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</si>
  <si>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</si>
  <si>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</si>
  <si>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</si>
  <si>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</si>
  <si>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</si>
  <si>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</si>
  <si>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</si>
  <si>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</si>
  <si>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</si>
  <si>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</si>
  <si>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</si>
  <si>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</si>
  <si>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</si>
  <si>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</si>
  <si>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</si>
  <si>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</si>
  <si>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</si>
  <si>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</si>
  <si>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</si>
  <si>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</si>
  <si>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</si>
  <si>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</si>
  <si>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</si>
  <si>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</si>
  <si>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</si>
  <si>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</si>
  <si>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</si>
  <si>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</si>
  <si>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</si>
  <si>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</si>
  <si>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</si>
  <si>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</si>
  <si>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</si>
  <si>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</si>
  <si>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</si>
  <si>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</si>
  <si>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</si>
  <si>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</si>
  <si>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</si>
  <si>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</si>
  <si>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</si>
  <si>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</si>
  <si>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</si>
  <si>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</si>
  <si>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</si>
  <si>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</si>
  <si>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</si>
  <si>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</si>
  <si>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</si>
  <si>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</si>
  <si>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</si>
  <si>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</si>
  <si>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</si>
  <si>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</si>
  <si>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</si>
  <si>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</si>
  <si>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</si>
  <si>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</si>
  <si>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</si>
  <si>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</si>
  <si>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</si>
  <si>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</si>
  <si>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</si>
  <si>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</si>
  <si>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</si>
  <si>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</si>
  <si>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</si>
  <si>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</si>
  <si>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</si>
  <si>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</si>
  <si>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</si>
  <si>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</si>
  <si>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</si>
  <si>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</si>
  <si>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</si>
  <si>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</si>
  <si>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</si>
  <si>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</si>
  <si>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</si>
  <si>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</si>
  <si>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</si>
  <si>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</si>
  <si>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</si>
  <si>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</si>
  <si>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</si>
  <si>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</si>
  <si>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</si>
  <si>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</si>
  <si>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</si>
  <si>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</si>
  <si>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</si>
  <si>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</si>
  <si>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</si>
  <si>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</si>
  <si>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</si>
  <si>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</si>
  <si>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</si>
  <si>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</si>
  <si>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</si>
  <si>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</si>
  <si>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</si>
  <si>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</si>
  <si>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</si>
  <si>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</si>
  <si>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</si>
  <si>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</si>
  <si>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</si>
  <si>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</si>
  <si>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</si>
  <si>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</si>
  <si>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</si>
  <si>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</si>
  <si>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</si>
  <si>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</si>
  <si>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</si>
  <si>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</si>
  <si>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</si>
  <si>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</si>
  <si>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</si>
  <si>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</si>
  <si>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</si>
  <si>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</si>
  <si>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</si>
  <si>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</si>
  <si>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</si>
  <si>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</si>
  <si>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</si>
  <si>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</si>
  <si>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</si>
  <si>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</si>
  <si>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</si>
  <si>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</si>
  <si>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</si>
  <si>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</si>
  <si>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</si>
  <si>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</si>
  <si>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</si>
  <si>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</si>
  <si>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</si>
  <si>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</si>
  <si>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</si>
  <si>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</si>
  <si>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</si>
  <si>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</si>
  <si>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</si>
  <si>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</si>
  <si>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</si>
  <si>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</si>
  <si>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</si>
  <si>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</si>
  <si>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</si>
  <si>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</si>
  <si>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</si>
  <si>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</si>
  <si>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</si>
  <si>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</si>
  <si>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</si>
  <si>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</si>
  <si>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</si>
  <si>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</si>
  <si>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</si>
  <si>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</si>
  <si>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</si>
  <si>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</si>
  <si>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</si>
  <si>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</si>
  <si>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</si>
  <si>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</si>
  <si>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</si>
  <si>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</si>
  <si>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</si>
  <si>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</si>
  <si>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</si>
  <si>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</si>
  <si>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</si>
  <si>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</si>
  <si>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</si>
  <si>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</si>
  <si>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</si>
  <si>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</si>
  <si>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</si>
  <si>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</si>
  <si>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</si>
  <si>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</si>
  <si>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</si>
  <si>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</si>
  <si>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</si>
  <si>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</si>
  <si>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</si>
  <si>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</si>
  <si>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</si>
  <si>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</si>
  <si>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</si>
  <si>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</si>
  <si>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</si>
  <si>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</si>
  <si>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</si>
  <si>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</si>
  <si>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</si>
  <si>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</si>
  <si>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</si>
  <si>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</si>
  <si>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</si>
  <si>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</si>
  <si>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</si>
  <si>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</si>
  <si>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</si>
  <si>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</si>
  <si>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</si>
  <si>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</si>
  <si>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</si>
  <si>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</si>
  <si>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</si>
  <si>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</si>
  <si>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</si>
  <si>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</si>
  <si>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</si>
  <si>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</si>
  <si>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</si>
  <si>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</si>
  <si>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</si>
  <si>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</si>
  <si>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</si>
  <si>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</si>
  <si>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</si>
  <si>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</si>
  <si>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</si>
  <si>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</si>
  <si>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</si>
  <si>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</si>
  <si>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</si>
  <si>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</si>
  <si>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</si>
  <si>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</si>
  <si>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</si>
  <si>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</si>
  <si>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</si>
  <si>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</si>
  <si>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</si>
  <si>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</si>
  <si>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</si>
  <si>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</si>
  <si>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</si>
  <si>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</si>
  <si>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</si>
  <si>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</si>
  <si>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</si>
  <si>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</si>
  <si>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</si>
  <si>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</si>
  <si>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</si>
  <si>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</si>
  <si>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</si>
  <si>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</si>
  <si>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</si>
  <si>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</si>
  <si>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</si>
  <si>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</si>
  <si>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</si>
  <si>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</si>
  <si>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</si>
  <si>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</si>
  <si>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</si>
  <si>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</si>
  <si>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</si>
  <si>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</si>
  <si>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</si>
  <si>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</si>
  <si>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</si>
  <si>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</si>
  <si>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</si>
  <si>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</si>
  <si>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</si>
  <si>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</si>
  <si>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</si>
  <si>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</si>
  <si>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</si>
  <si>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</si>
  <si>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</si>
  <si>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</si>
  <si>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</si>
  <si>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</si>
  <si>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</si>
  <si>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</si>
  <si>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</si>
  <si>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</si>
  <si>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</si>
  <si>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</si>
  <si>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</si>
  <si>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</si>
  <si>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</si>
  <si>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</si>
  <si>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</si>
  <si>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</si>
  <si>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</si>
  <si>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</si>
  <si>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</si>
  <si>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</si>
  <si>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</si>
  <si>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</si>
  <si>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</si>
  <si>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</si>
  <si>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</si>
  <si>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</si>
  <si>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</si>
  <si>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</si>
  <si>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</si>
  <si>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</si>
  <si>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</si>
  <si>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</si>
  <si>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</si>
  <si>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</si>
  <si>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</si>
  <si>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</si>
  <si>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</si>
  <si>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</si>
  <si>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</si>
  <si>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</si>
  <si>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</si>
  <si>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</si>
  <si>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</si>
  <si>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</si>
  <si>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</si>
  <si>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</si>
  <si>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</si>
  <si>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</si>
  <si>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</si>
  <si>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</si>
  <si>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</si>
  <si>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</si>
  <si>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</si>
  <si>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</si>
  <si>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</si>
  <si>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</si>
  <si>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</si>
  <si>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</si>
  <si>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</si>
  <si>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</si>
  <si>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</si>
  <si>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</si>
  <si>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</si>
  <si>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</si>
  <si>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</si>
  <si>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</si>
  <si>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</si>
  <si>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</si>
  <si>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</si>
  <si>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</si>
  <si>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</si>
  <si>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</si>
  <si>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</si>
  <si>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</si>
  <si>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</si>
  <si>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</si>
  <si>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</si>
  <si>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</si>
  <si>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</si>
  <si>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</si>
  <si>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</si>
  <si>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</si>
  <si>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</si>
  <si>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</si>
  <si>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</si>
  <si>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</si>
  <si>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</si>
  <si>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</si>
  <si>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</si>
  <si>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</si>
  <si>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</si>
  <si>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</si>
  <si>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</si>
  <si>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</si>
  <si>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</si>
  <si>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</si>
  <si>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</si>
  <si>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</si>
  <si>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</si>
  <si>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</si>
  <si>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</si>
  <si>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</si>
  <si>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</si>
  <si>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</si>
  <si>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</si>
  <si>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</si>
  <si>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</si>
  <si>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</si>
  <si>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</si>
  <si>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</si>
  <si>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</si>
  <si>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</si>
  <si>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</si>
  <si>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</si>
  <si>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</si>
  <si>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</si>
  <si>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</si>
  <si>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</si>
  <si>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</si>
  <si>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</si>
  <si>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</si>
  <si>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</si>
  <si>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</si>
  <si>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</si>
  <si>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</si>
  <si>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</si>
  <si>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</si>
  <si>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</si>
  <si>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</si>
  <si>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</si>
  <si>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</si>
  <si>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</si>
  <si>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</si>
  <si>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</si>
  <si>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</si>
  <si>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</si>
  <si>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</si>
  <si>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</si>
  <si>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</si>
  <si>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</si>
  <si>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</si>
  <si>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</si>
  <si>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</si>
  <si>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</si>
  <si>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</si>
  <si>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</si>
  <si>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</si>
  <si>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</si>
  <si>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</si>
  <si>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</si>
  <si>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</si>
  <si>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</si>
  <si>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</si>
  <si>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</si>
  <si>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</si>
  <si>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</si>
  <si>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</si>
  <si>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</si>
  <si>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</si>
  <si>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</si>
  <si>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</si>
  <si>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</si>
  <si>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</si>
  <si>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</si>
  <si>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</si>
  <si>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</si>
  <si>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</si>
  <si>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</si>
  <si>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</si>
  <si>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</si>
  <si>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</si>
  <si>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</si>
  <si>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</si>
  <si>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</si>
  <si>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</si>
  <si>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</si>
  <si>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</si>
  <si>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</si>
  <si>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</si>
  <si>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</si>
  <si>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</si>
  <si>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</si>
  <si>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</si>
  <si>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</si>
  <si>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</si>
  <si>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</si>
  <si>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</si>
  <si>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</si>
  <si>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</si>
  <si>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</si>
  <si>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</si>
  <si>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</si>
  <si>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</si>
  <si>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</si>
  <si>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</si>
  <si>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</si>
  <si>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</si>
  <si>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</si>
  <si>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</si>
  <si>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</si>
  <si>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</si>
  <si>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</si>
  <si>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</si>
  <si>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</si>
  <si>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64 min</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</si>
  <si>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</si>
  <si>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</si>
  <si>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</si>
  <si>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</si>
  <si>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</si>
  <si>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</si>
  <si>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</si>
  <si>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</si>
  <si>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</si>
  <si>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</si>
  <si>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</si>
  <si>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</si>
  <si>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</si>
  <si>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</si>
  <si>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</si>
  <si>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</si>
  <si>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</si>
  <si>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</si>
  <si>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</si>
  <si>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</si>
  <si>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</si>
  <si>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</si>
  <si>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</si>
  <si>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</si>
  <si>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</si>
  <si>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</si>
  <si>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</si>
  <si>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</si>
  <si>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</si>
  <si>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</si>
  <si>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</si>
  <si>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</si>
  <si>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</si>
  <si>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</si>
  <si>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</si>
  <si>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</si>
  <si>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</si>
  <si>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</si>
  <si>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</si>
  <si>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</si>
  <si>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</si>
  <si>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</si>
  <si>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</si>
  <si>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</si>
  <si>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</si>
  <si>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</si>
  <si>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</si>
  <si>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</si>
  <si>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</si>
  <si>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</si>
  <si>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</si>
  <si>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</si>
  <si>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</si>
  <si>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</si>
  <si>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</si>
  <si>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</si>
  <si>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</si>
  <si>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</si>
  <si>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</si>
  <si>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</si>
  <si>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</si>
  <si>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</si>
  <si>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</si>
  <si>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</si>
  <si>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</si>
  <si>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</si>
  <si>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</si>
  <si>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</si>
  <si>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</si>
  <si>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</si>
  <si>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</si>
  <si>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</si>
  <si>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</si>
  <si>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</si>
  <si>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</si>
  <si>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</si>
  <si>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</si>
  <si>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</si>
  <si>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</si>
  <si>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</si>
  <si>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</si>
  <si>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</si>
  <si>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</si>
  <si>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</si>
  <si>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</si>
  <si>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</si>
  <si>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</si>
  <si>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</si>
  <si>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</si>
  <si>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</si>
  <si>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</si>
  <si>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</si>
  <si>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</si>
  <si>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</si>
  <si>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</si>
  <si>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</si>
  <si>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</si>
  <si>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</si>
  <si>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</si>
  <si>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</si>
  <si>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</si>
  <si>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</si>
  <si>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</si>
  <si>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</si>
  <si>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</si>
  <si>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</si>
  <si>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</si>
  <si>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</si>
  <si>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</si>
  <si>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</si>
  <si>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</si>
  <si>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</si>
  <si>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</si>
  <si>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</si>
  <si>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</si>
  <si>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</si>
  <si>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</si>
  <si>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</si>
  <si>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</si>
  <si>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</si>
  <si>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</si>
  <si>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</si>
  <si>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</si>
  <si>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</si>
  <si>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</si>
  <si>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</si>
  <si>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</si>
  <si>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</si>
  <si>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</si>
  <si>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</si>
  <si>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</si>
  <si>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</si>
  <si>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</si>
  <si>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</si>
  <si>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</si>
  <si>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</si>
  <si>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</si>
  <si>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</si>
  <si>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</si>
  <si>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</si>
  <si>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</si>
  <si>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</si>
  <si>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</si>
  <si>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</si>
  <si>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</si>
  <si>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</si>
  <si>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</si>
  <si>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</si>
  <si>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</si>
  <si>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</si>
  <si>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</si>
  <si>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</si>
  <si>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</si>
  <si>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</si>
  <si>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</si>
  <si>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</si>
  <si>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</si>
  <si>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</si>
  <si>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</si>
  <si>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</si>
  <si>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</si>
  <si>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</si>
  <si>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</si>
  <si>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</si>
  <si>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</si>
  <si>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</si>
  <si>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</si>
  <si>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</si>
  <si>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</si>
  <si>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</si>
  <si>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</si>
  <si>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</si>
  <si>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</si>
  <si>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</si>
  <si>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</si>
  <si>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</si>
  <si>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</si>
  <si>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</si>
  <si>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</si>
  <si>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</si>
  <si>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</si>
  <si>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</si>
  <si>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</si>
  <si>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</si>
  <si>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</si>
  <si>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</si>
  <si>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</si>
  <si>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</si>
  <si>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</si>
  <si>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</si>
  <si>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</si>
  <si>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</si>
  <si>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</si>
  <si>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</si>
  <si>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</si>
  <si>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</si>
  <si>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</si>
  <si>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</si>
  <si>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</si>
  <si>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</si>
  <si>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</si>
  <si>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</si>
  <si>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</si>
  <si>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</si>
  <si>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</si>
  <si>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</si>
  <si>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</si>
  <si>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</si>
  <si>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</si>
  <si>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</si>
  <si>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</si>
  <si>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</si>
  <si>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</si>
  <si>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</si>
  <si>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</si>
  <si>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</si>
  <si>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</si>
  <si>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</si>
  <si>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</si>
  <si>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</si>
  <si>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</si>
  <si>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</si>
  <si>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</si>
  <si>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</si>
  <si>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</si>
  <si>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</si>
  <si>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</si>
  <si>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</si>
  <si>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</si>
  <si>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</si>
  <si>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</si>
  <si>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</si>
  <si>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</si>
  <si>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</si>
  <si>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</si>
  <si>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</si>
  <si>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</si>
  <si>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</si>
  <si>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</si>
  <si>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</si>
  <si>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</si>
  <si>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</si>
  <si>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</si>
  <si>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</si>
  <si>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</si>
  <si>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</si>
  <si>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</si>
  <si>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</si>
  <si>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</si>
  <si>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</si>
  <si>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</si>
  <si>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</si>
  <si>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</si>
  <si>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</si>
  <si>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</si>
  <si>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</si>
  <si>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</si>
  <si>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</si>
  <si>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</si>
  <si>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</si>
  <si>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</si>
  <si>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</si>
  <si>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</si>
  <si>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</si>
  <si>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</si>
  <si>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</si>
  <si>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</si>
  <si>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</si>
  <si>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</si>
  <si>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</si>
  <si>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</si>
  <si>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</si>
  <si>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</si>
  <si>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</si>
  <si>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</si>
  <si>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</si>
  <si>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</si>
  <si>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</si>
  <si>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</si>
  <si>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</si>
  <si>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</si>
  <si>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</si>
  <si>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</si>
  <si>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</si>
  <si>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</si>
  <si>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</si>
  <si>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</si>
  <si>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</si>
  <si>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</si>
  <si>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</si>
  <si>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</si>
  <si>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</si>
  <si>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</si>
  <si>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</si>
  <si>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</si>
  <si>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</si>
  <si>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</si>
  <si>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</si>
  <si>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</si>
  <si>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</si>
  <si>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</si>
  <si>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</si>
  <si>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</si>
  <si>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</si>
  <si>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</si>
  <si>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</si>
  <si>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</si>
  <si>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</si>
  <si>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</si>
  <si>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</si>
  <si>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</si>
  <si>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</si>
  <si>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</si>
  <si>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</si>
  <si>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</si>
  <si>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</si>
  <si>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</si>
  <si>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</si>
  <si>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</si>
  <si>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</si>
  <si>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</si>
  <si>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</si>
  <si>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</si>
  <si>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</si>
  <si>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</si>
  <si>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</si>
  <si>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</si>
  <si>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</si>
  <si>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</si>
  <si>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</si>
  <si>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</si>
  <si>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</si>
  <si>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</si>
  <si>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</si>
  <si>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</si>
  <si>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</si>
  <si>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</si>
  <si>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</si>
  <si>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</si>
  <si>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</si>
  <si>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</si>
  <si>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</si>
  <si>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</si>
  <si>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</si>
  <si>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</si>
  <si>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</si>
  <si>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</si>
  <si>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</si>
  <si>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</si>
  <si>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</si>
  <si>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</si>
  <si>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</si>
  <si>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</si>
  <si>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</si>
  <si>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</si>
  <si>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</si>
  <si>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</si>
  <si>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</si>
  <si>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</si>
  <si>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</si>
  <si>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</si>
  <si>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</si>
  <si>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</si>
  <si>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</si>
  <si>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</si>
  <si>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</si>
  <si>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</si>
  <si>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</si>
  <si>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</si>
  <si>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</si>
  <si>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</si>
  <si>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</si>
  <si>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</si>
  <si>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</si>
  <si>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</si>
  <si>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</si>
  <si>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</si>
  <si>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</si>
  <si>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</si>
  <si>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</si>
  <si>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</si>
  <si>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</si>
  <si>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</si>
  <si>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</si>
  <si>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</si>
  <si>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</si>
  <si>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</si>
  <si>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</si>
  <si>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</si>
  <si>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</si>
  <si>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</si>
  <si>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</si>
  <si>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</si>
  <si>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</si>
  <si>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</si>
  <si>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</si>
  <si>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</si>
  <si>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</si>
  <si>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</si>
  <si>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</si>
  <si>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</si>
  <si>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</si>
  <si>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</si>
  <si>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</si>
  <si>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</si>
  <si>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</si>
  <si>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</si>
  <si>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</si>
  <si>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</si>
  <si>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</si>
  <si>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</si>
  <si>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</si>
  <si>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</si>
  <si>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</si>
  <si>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</si>
  <si>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</si>
  <si>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</si>
  <si>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</si>
  <si>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</si>
  <si>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</si>
  <si>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</si>
  <si>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</si>
  <si>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</si>
  <si>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</si>
  <si>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</si>
  <si>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</si>
  <si>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</si>
  <si>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</si>
  <si>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</si>
  <si>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</si>
  <si>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</si>
  <si>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</si>
  <si>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</si>
  <si>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</si>
  <si>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</si>
  <si>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</si>
  <si>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</si>
  <si>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</si>
  <si>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</si>
  <si>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</si>
  <si>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</si>
  <si>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</si>
  <si>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</si>
  <si>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</si>
  <si>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</si>
  <si>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</si>
  <si>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</si>
  <si>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</si>
  <si>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</si>
  <si>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</si>
  <si>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</si>
  <si>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</si>
  <si>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</si>
  <si>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</si>
  <si>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</si>
  <si>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</si>
  <si>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</si>
  <si>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</si>
  <si>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</si>
  <si>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</si>
  <si>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</si>
  <si>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</si>
  <si>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</si>
  <si>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</si>
  <si>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</si>
  <si>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</si>
  <si>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</si>
  <si>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</si>
  <si>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</si>
  <si>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</si>
  <si>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</si>
  <si>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</si>
  <si>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</si>
  <si>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</si>
  <si>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</si>
  <si>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</si>
  <si>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</si>
  <si>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</si>
  <si>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</si>
  <si>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</si>
  <si>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</si>
  <si>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</si>
  <si>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</si>
  <si>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</si>
  <si>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</si>
  <si>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</si>
  <si>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</si>
  <si>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</si>
  <si>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</si>
  <si>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</si>
  <si>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</si>
  <si>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</si>
  <si>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</si>
  <si>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</si>
  <si>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</si>
  <si>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</si>
  <si>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</si>
  <si>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</si>
  <si>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</si>
  <si>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</si>
  <si>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</si>
  <si>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</si>
  <si>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</si>
  <si>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</si>
  <si>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</si>
  <si>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</si>
  <si>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</si>
  <si>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</si>
  <si>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</si>
  <si>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</si>
  <si>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</si>
  <si>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</si>
  <si>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</si>
  <si>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</si>
  <si>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</si>
  <si>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</si>
  <si>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</si>
  <si>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</si>
  <si>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</si>
  <si>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</si>
  <si>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</si>
  <si>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</si>
  <si>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</si>
  <si>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</si>
  <si>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</si>
  <si>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</si>
  <si>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</si>
  <si>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</si>
  <si>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</si>
  <si>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</si>
  <si>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</si>
  <si>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</si>
  <si>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</si>
  <si>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</si>
  <si>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</si>
  <si>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</si>
  <si>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</si>
  <si>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</si>
  <si>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</si>
  <si>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</si>
  <si>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</si>
  <si>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</si>
  <si>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</si>
  <si>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</si>
  <si>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</si>
  <si>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</si>
  <si>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</si>
  <si>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</si>
  <si>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</si>
  <si>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</si>
  <si>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</si>
  <si>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</si>
  <si>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</si>
  <si>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</si>
  <si>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</si>
  <si>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</si>
  <si>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</si>
  <si>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</si>
  <si>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</si>
  <si>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</si>
  <si>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</si>
  <si>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</si>
  <si>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</si>
  <si>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</si>
  <si>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</si>
  <si>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</si>
  <si>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</si>
  <si>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</si>
  <si>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</si>
  <si>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</si>
  <si>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</si>
  <si>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</si>
  <si>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</si>
  <si>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</si>
  <si>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</si>
  <si>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</si>
  <si>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</si>
  <si>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</si>
  <si>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</si>
  <si>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</si>
  <si>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</si>
  <si>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</si>
  <si>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</si>
  <si>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</si>
  <si>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</si>
  <si>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</si>
  <si>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</si>
  <si>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</si>
  <si>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</si>
  <si>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</si>
  <si>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</si>
  <si>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</si>
  <si>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</si>
  <si>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</si>
  <si>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</si>
  <si>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</si>
  <si>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</si>
  <si>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</si>
  <si>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</si>
  <si>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</si>
  <si>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</si>
  <si>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</si>
  <si>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</si>
  <si>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</si>
  <si>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</si>
  <si>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</si>
  <si>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</si>
  <si>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</si>
  <si>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</si>
  <si>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</si>
  <si>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</si>
  <si>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</si>
  <si>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</si>
  <si>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</si>
  <si>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</si>
  <si>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</si>
  <si>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</si>
  <si>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</si>
  <si>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</si>
  <si>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</si>
  <si>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</si>
  <si>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</si>
  <si>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</si>
  <si>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</si>
  <si>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</si>
  <si>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</si>
  <si>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</si>
  <si>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</si>
  <si>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</si>
  <si>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</si>
  <si>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</si>
  <si>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</si>
  <si>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</si>
  <si>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</si>
  <si>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</si>
  <si>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</si>
  <si>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</si>
  <si>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</si>
  <si>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</si>
  <si>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</si>
  <si>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</si>
  <si>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</si>
  <si>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</si>
  <si>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</si>
  <si>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</si>
  <si>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</si>
  <si>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</si>
  <si>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</si>
  <si>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</si>
  <si>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</si>
  <si>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</si>
  <si>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</si>
  <si>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</si>
  <si>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</si>
  <si>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</si>
  <si>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</si>
  <si>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</si>
  <si>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</si>
  <si>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</si>
  <si>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</si>
  <si>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</si>
  <si>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</si>
  <si>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</si>
  <si>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</si>
  <si>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</si>
  <si>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</si>
  <si>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</si>
  <si>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</si>
  <si>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</si>
  <si>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</si>
  <si>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</si>
  <si>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</si>
  <si>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</si>
  <si>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</si>
  <si>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</si>
  <si>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</si>
  <si>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</si>
  <si>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</si>
  <si>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</si>
  <si>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</si>
  <si>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</si>
  <si>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</si>
  <si>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</si>
  <si>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</si>
  <si>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</si>
  <si>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</si>
  <si>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</si>
  <si>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</si>
  <si>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</si>
  <si>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</si>
  <si>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</si>
  <si>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</si>
  <si>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</si>
  <si>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</si>
  <si>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</si>
  <si>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</si>
  <si>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</si>
  <si>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</si>
  <si>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</si>
  <si>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</si>
  <si>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</si>
  <si>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</si>
  <si>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</si>
  <si>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</si>
  <si>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</si>
  <si>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</si>
  <si>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</si>
  <si>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</si>
  <si>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</si>
  <si>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</si>
  <si>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</si>
  <si>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</si>
  <si>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</si>
  <si>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</si>
  <si>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</si>
  <si>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</si>
  <si>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</si>
  <si>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</si>
  <si>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</si>
  <si>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</si>
  <si>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</si>
  <si>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</si>
  <si>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</si>
  <si>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</si>
  <si>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</si>
  <si>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</si>
  <si>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</si>
  <si>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</si>
  <si>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</si>
  <si>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</si>
  <si>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</si>
  <si>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</si>
  <si>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</si>
  <si>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</si>
  <si>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</si>
  <si>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</si>
  <si>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</si>
  <si>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</si>
  <si>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</si>
  <si>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</si>
  <si>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</si>
  <si>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</si>
  <si>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</si>
  <si>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</si>
  <si>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</si>
  <si>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</si>
  <si>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</si>
  <si>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</si>
  <si>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</si>
  <si>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</si>
  <si>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</si>
  <si>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</si>
  <si>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</si>
  <si>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</si>
  <si>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</si>
  <si>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</si>
  <si>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</si>
  <si>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</si>
  <si>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</si>
  <si>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</si>
  <si>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</si>
  <si>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</si>
  <si>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</si>
  <si>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</si>
  <si>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</si>
  <si>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</si>
  <si>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</si>
  <si>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</si>
  <si>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</si>
  <si>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</si>
  <si>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</si>
  <si>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</si>
  <si>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</si>
  <si>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</si>
  <si>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</si>
  <si>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</si>
  <si>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</si>
  <si>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</si>
  <si>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</si>
  <si>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</si>
  <si>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</si>
  <si>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</si>
  <si>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</si>
  <si>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</si>
  <si>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</si>
  <si>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</si>
  <si>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</si>
  <si>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</si>
  <si>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</si>
  <si>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</si>
  <si>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</si>
  <si>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</si>
  <si>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</si>
  <si>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</si>
  <si>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</si>
  <si>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</si>
  <si>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</si>
  <si>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</si>
  <si>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</si>
  <si>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</si>
  <si>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</si>
  <si>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</si>
  <si>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</si>
  <si>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</si>
  <si>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</si>
  <si>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</si>
  <si>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</si>
  <si>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</si>
  <si>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</si>
  <si>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</si>
  <si>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</si>
  <si>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</si>
  <si>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</si>
  <si>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</si>
  <si>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</si>
  <si>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</si>
  <si>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</si>
  <si>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</si>
  <si>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</si>
  <si>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</si>
  <si>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</si>
  <si>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</si>
  <si>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</si>
  <si>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</si>
  <si>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</si>
  <si>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</si>
  <si>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</si>
  <si>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</si>
  <si>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</si>
  <si>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</si>
  <si>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</si>
  <si>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</si>
  <si>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</si>
  <si>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</si>
  <si>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</si>
  <si>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</si>
  <si>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</si>
  <si>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</si>
  <si>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</si>
  <si>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</si>
  <si>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</si>
  <si>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</si>
  <si>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</si>
  <si>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</si>
  <si>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</si>
  <si>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</si>
  <si>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</si>
  <si>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</si>
  <si>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</si>
  <si>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</si>
  <si>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</si>
  <si>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</si>
  <si>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</si>
  <si>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</si>
  <si>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</si>
  <si>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</si>
  <si>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</si>
  <si>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</si>
  <si>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</si>
  <si>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</si>
  <si>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</si>
  <si>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</si>
  <si>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</si>
  <si>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</si>
  <si>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</si>
  <si>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</si>
  <si>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</si>
  <si>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</si>
  <si>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</si>
  <si>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</si>
  <si>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</si>
  <si>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</si>
  <si>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</si>
  <si>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</si>
  <si>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</si>
  <si>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</si>
  <si>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</si>
  <si>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</si>
  <si>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</si>
  <si>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</si>
  <si>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</si>
  <si>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</si>
  <si>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</si>
  <si>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</si>
  <si>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</si>
  <si>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</si>
  <si>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</si>
  <si>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</si>
  <si>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</si>
  <si>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</si>
  <si>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</si>
  <si>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</si>
  <si>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</si>
  <si>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</si>
  <si>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</si>
  <si>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</si>
  <si>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</si>
  <si>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</si>
  <si>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</si>
  <si>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</si>
  <si>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</si>
  <si>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</si>
  <si>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</si>
  <si>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</si>
  <si>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</si>
  <si>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</si>
  <si>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</si>
  <si>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</si>
  <si>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</si>
  <si>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</si>
  <si>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</si>
  <si>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</si>
  <si>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</si>
  <si>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</si>
  <si>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</si>
  <si>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</si>
  <si>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</si>
  <si>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</si>
  <si>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</si>
  <si>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</si>
  <si>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</si>
  <si>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</si>
  <si>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</si>
  <si>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</si>
  <si>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</si>
  <si>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</si>
  <si>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</si>
  <si>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</si>
  <si>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</si>
  <si>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</si>
  <si>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</si>
  <si>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</si>
  <si>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</si>
  <si>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</si>
  <si>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</si>
  <si>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</si>
  <si>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</si>
  <si>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</si>
  <si>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</si>
  <si>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</si>
  <si>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</si>
  <si>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</si>
  <si>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</si>
  <si>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</si>
  <si>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</si>
  <si>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</si>
  <si>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</si>
  <si>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</si>
  <si>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</si>
  <si>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</si>
  <si>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</si>
  <si>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</si>
  <si>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</si>
  <si>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</si>
  <si>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</si>
  <si>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</si>
  <si>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</si>
  <si>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</si>
  <si>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</si>
  <si>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</si>
  <si>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</si>
  <si>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</si>
  <si>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</si>
  <si>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</si>
  <si>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</si>
  <si>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</si>
  <si>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</si>
  <si>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</si>
  <si>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</si>
  <si>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</si>
  <si>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</si>
  <si>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</si>
  <si>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</si>
  <si>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</si>
  <si>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</si>
  <si>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</si>
  <si>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</si>
  <si>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</si>
  <si>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</si>
  <si>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</si>
  <si>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</si>
  <si>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</si>
  <si>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</si>
  <si>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</si>
  <si>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</si>
  <si>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</si>
  <si>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</si>
  <si>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</si>
  <si>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</si>
  <si>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</si>
  <si>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</si>
  <si>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</si>
  <si>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</si>
  <si>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</si>
  <si>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</si>
  <si>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</si>
  <si>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</si>
  <si>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</si>
  <si>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</si>
  <si>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</si>
  <si>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</si>
  <si>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</si>
  <si>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</si>
  <si>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</si>
  <si>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</si>
  <si>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</si>
  <si>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</si>
  <si>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</si>
  <si>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</si>
  <si>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</si>
  <si>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</si>
  <si>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</si>
  <si>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</si>
  <si>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</si>
  <si>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</si>
  <si>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</si>
  <si>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</si>
  <si>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</si>
  <si>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</si>
  <si>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</si>
  <si>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</si>
  <si>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</si>
  <si>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</si>
  <si>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</si>
  <si>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</si>
  <si>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</si>
  <si>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</si>
  <si>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</si>
  <si>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</si>
  <si>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</si>
  <si>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</si>
  <si>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</si>
  <si>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</si>
  <si>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</si>
  <si>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</si>
  <si>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</si>
  <si>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</si>
  <si>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</si>
  <si>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</si>
  <si>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</si>
  <si>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</si>
  <si>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</si>
  <si>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</si>
  <si>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</si>
  <si>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</si>
  <si>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</si>
  <si>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</si>
  <si>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</si>
  <si>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</si>
  <si>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</si>
  <si>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</si>
  <si>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</si>
  <si>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</si>
  <si>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</si>
  <si>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</si>
  <si>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</si>
  <si>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</si>
  <si>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</si>
  <si>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</si>
  <si>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</si>
  <si>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</si>
  <si>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</si>
  <si>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</si>
  <si>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</si>
  <si>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</si>
  <si>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</si>
  <si>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</si>
  <si>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</si>
  <si>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</si>
  <si>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</si>
  <si>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</si>
  <si>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</si>
  <si>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</si>
  <si>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</si>
  <si>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</si>
  <si>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</si>
  <si>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</si>
  <si>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</si>
  <si>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</si>
  <si>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</si>
  <si>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</si>
  <si>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</si>
  <si>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</si>
  <si>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</si>
  <si>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</si>
  <si>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</si>
  <si>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</si>
  <si>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</si>
  <si>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</si>
  <si>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</si>
  <si>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</si>
  <si>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</si>
  <si>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</si>
  <si>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</si>
  <si>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</si>
  <si>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</si>
  <si>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</si>
  <si>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</si>
  <si>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</si>
  <si>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</si>
  <si>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</si>
  <si>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</si>
  <si>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</si>
  <si>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</si>
  <si>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</si>
  <si>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</si>
  <si>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</si>
  <si>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</si>
  <si>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</si>
  <si>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</si>
  <si>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</si>
  <si>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</si>
  <si>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</si>
  <si>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</si>
  <si>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</si>
  <si>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</si>
  <si>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</si>
  <si>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</si>
  <si>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</si>
  <si>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</si>
  <si>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</si>
  <si>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</si>
  <si>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</si>
  <si>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</si>
  <si>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</si>
  <si>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</si>
  <si>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</si>
  <si>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</si>
  <si>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</si>
  <si>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</si>
  <si>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</si>
  <si>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</si>
  <si>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</si>
  <si>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</si>
  <si>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</si>
  <si>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</si>
  <si>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</si>
  <si>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</si>
  <si>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</si>
  <si>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</si>
  <si>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</si>
  <si>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</si>
  <si>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</si>
  <si>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</si>
  <si>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</si>
  <si>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</si>
  <si>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</si>
  <si>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</si>
  <si>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</si>
  <si>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</si>
  <si>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</si>
  <si>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</si>
  <si>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</si>
  <si>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</si>
  <si>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</si>
  <si>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</si>
  <si>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</si>
  <si>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</si>
  <si>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</si>
  <si>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</si>
  <si>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</si>
  <si>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</si>
  <si>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</si>
  <si>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</si>
  <si>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</si>
  <si>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</si>
  <si>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</si>
  <si>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</si>
  <si>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</si>
  <si>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</si>
  <si>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</si>
  <si>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</si>
  <si>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</si>
  <si>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</si>
  <si>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</si>
  <si>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</si>
  <si>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</si>
  <si>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</si>
  <si>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</si>
  <si>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</si>
  <si>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</si>
  <si>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</si>
  <si>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</si>
  <si>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</si>
  <si>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</si>
  <si>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</si>
  <si>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</si>
  <si>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</si>
  <si>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</si>
  <si>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</si>
  <si>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</si>
  <si>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</si>
  <si>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</si>
  <si>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</si>
  <si>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</si>
  <si>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</si>
  <si>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</si>
  <si>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</si>
  <si>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</si>
  <si>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</si>
  <si>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</si>
  <si>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</si>
  <si>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</si>
  <si>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</si>
  <si>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</si>
  <si>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</si>
  <si>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</si>
  <si>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</si>
  <si>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</si>
  <si>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</si>
  <si>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</si>
  <si>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</si>
  <si>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</si>
  <si>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</si>
  <si>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</si>
  <si>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</si>
  <si>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</si>
  <si>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</si>
  <si>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</si>
  <si>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</si>
  <si>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</si>
  <si>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</si>
  <si>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</si>
  <si>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</si>
  <si>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</si>
  <si>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</si>
  <si>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</si>
  <si>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</si>
  <si>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</si>
  <si>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</si>
  <si>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</si>
  <si>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</si>
  <si>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</si>
  <si>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</si>
  <si>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</si>
  <si>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</si>
  <si>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</si>
  <si>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</si>
  <si>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</si>
  <si>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</si>
  <si>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</si>
  <si>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</si>
  <si>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</si>
  <si>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</si>
  <si>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</si>
  <si>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</si>
  <si>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</si>
  <si>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</si>
  <si>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</si>
  <si>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</si>
  <si>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</si>
  <si>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</si>
  <si>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</si>
  <si>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</si>
  <si>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</si>
  <si>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</si>
  <si>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</si>
  <si>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</si>
  <si>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</si>
  <si>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</si>
  <si>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</si>
  <si>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</si>
  <si>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</si>
  <si>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</si>
  <si>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</si>
  <si>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</si>
  <si>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</si>
  <si>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</si>
  <si>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</si>
  <si>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</si>
  <si>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</si>
  <si>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</si>
  <si>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</si>
  <si>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</si>
  <si>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</si>
  <si>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</si>
  <si>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</si>
  <si>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</si>
  <si>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</si>
  <si>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</si>
  <si>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</si>
  <si>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</si>
  <si>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</si>
  <si>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</si>
  <si>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</si>
  <si>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</si>
  <si>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</si>
  <si>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</si>
  <si>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</si>
  <si>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</si>
  <si>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</si>
  <si>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</si>
  <si>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</si>
  <si>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</si>
  <si>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</si>
  <si>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</si>
  <si>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</si>
  <si>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</si>
  <si>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</si>
  <si>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</si>
  <si>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</si>
  <si>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</si>
  <si>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</si>
  <si>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</si>
  <si>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</si>
  <si>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</si>
  <si>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</si>
  <si>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</si>
  <si>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</si>
  <si>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</si>
  <si>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</si>
  <si>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</si>
  <si>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</si>
  <si>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</si>
  <si>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</si>
  <si>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</si>
  <si>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</si>
  <si>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</si>
  <si>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</si>
  <si>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</si>
  <si>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</si>
  <si>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</si>
  <si>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</si>
  <si>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</si>
  <si>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</si>
  <si>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</si>
  <si>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</si>
  <si>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</si>
  <si>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</si>
  <si>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</si>
  <si>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</si>
  <si>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</si>
  <si>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</si>
  <si>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</si>
  <si>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</si>
  <si>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</si>
  <si>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</si>
  <si>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</si>
  <si>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</si>
  <si>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</si>
  <si>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</si>
  <si>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</si>
  <si>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</si>
  <si>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</si>
  <si>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</si>
  <si>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</si>
  <si>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</si>
  <si>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</si>
  <si>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</si>
  <si>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</si>
  <si>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</si>
  <si>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</si>
  <si>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</si>
  <si>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</si>
  <si>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</si>
  <si>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</si>
  <si>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</si>
  <si>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</si>
  <si>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</si>
  <si>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</si>
  <si>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</si>
  <si>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</si>
  <si>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</si>
  <si>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</si>
  <si>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</si>
  <si>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</si>
  <si>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</si>
  <si>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</si>
  <si>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</si>
  <si>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</si>
  <si>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</si>
  <si>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</si>
  <si>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</si>
  <si>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</si>
  <si>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</si>
  <si>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</si>
  <si>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</si>
  <si>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</si>
  <si>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</si>
  <si>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</si>
  <si>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</si>
  <si>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</si>
  <si>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</si>
  <si>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</si>
  <si>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</si>
  <si>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</si>
  <si>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</si>
  <si>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</si>
  <si>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</si>
  <si>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</si>
  <si>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</si>
  <si>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</si>
  <si>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</si>
  <si>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</si>
  <si>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</si>
  <si>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</si>
  <si>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</si>
  <si>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</si>
  <si>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</si>
  <si>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</si>
  <si>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</si>
  <si>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</si>
  <si>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</si>
  <si>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</si>
  <si>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</si>
  <si>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</si>
  <si>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</si>
  <si>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</si>
  <si>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</si>
  <si>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</si>
  <si>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</si>
  <si>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</si>
  <si>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</si>
  <si>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</si>
  <si>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</si>
  <si>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</si>
  <si>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</si>
  <si>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</si>
  <si>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</si>
  <si>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</si>
  <si>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</si>
  <si>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</si>
  <si>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</si>
  <si>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</si>
  <si>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</si>
  <si>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</si>
  <si>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</si>
  <si>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</si>
  <si>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</si>
  <si>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</si>
  <si>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</si>
  <si>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</si>
  <si>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</si>
  <si>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</si>
  <si>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</si>
  <si>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</si>
  <si>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</si>
  <si>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</si>
  <si>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</si>
  <si>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</si>
  <si>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</si>
  <si>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</si>
  <si>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</si>
  <si>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</si>
  <si>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</si>
  <si>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</si>
  <si>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</si>
  <si>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</si>
  <si>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</si>
  <si>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</si>
  <si>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</si>
  <si>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</si>
  <si>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</si>
  <si>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</si>
  <si>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</si>
  <si>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</si>
  <si>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</si>
  <si>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</si>
  <si>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</si>
  <si>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</si>
  <si>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</si>
  <si>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</si>
  <si>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</si>
  <si>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</si>
  <si>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</si>
  <si>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</si>
  <si>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</si>
  <si>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</si>
  <si>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</si>
  <si>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</si>
  <si>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</si>
  <si>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</si>
  <si>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</si>
  <si>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</si>
  <si>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</si>
  <si>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</si>
  <si>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</si>
  <si>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</si>
  <si>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</si>
  <si>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</si>
  <si>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</si>
  <si>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</si>
  <si>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</si>
  <si>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</si>
  <si>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</si>
  <si>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</si>
  <si>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</si>
  <si>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</si>
  <si>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</si>
  <si>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</si>
  <si>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</si>
  <si>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</si>
  <si>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</si>
  <si>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</si>
  <si>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</si>
  <si>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</si>
  <si>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</si>
  <si>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</si>
  <si>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</si>
  <si>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</si>
  <si>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</si>
  <si>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</si>
  <si>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</si>
  <si>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</si>
  <si>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</si>
  <si>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</si>
  <si>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</si>
  <si>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</si>
  <si>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</si>
  <si>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</si>
  <si>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</si>
  <si>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</si>
  <si>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</si>
  <si>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</si>
  <si>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</si>
  <si>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</si>
  <si>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</si>
  <si>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</si>
  <si>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</si>
  <si>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</si>
  <si>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</si>
  <si>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</si>
  <si>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</si>
  <si>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</si>
  <si>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</si>
  <si>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</si>
  <si>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</si>
  <si>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</si>
  <si>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</si>
  <si>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</si>
  <si>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</si>
  <si>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</si>
  <si>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</si>
  <si>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</si>
  <si>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</si>
  <si>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</si>
  <si>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</si>
  <si>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</si>
  <si>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</si>
  <si>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</si>
  <si>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</si>
  <si>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</si>
  <si>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</si>
  <si>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</si>
  <si>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</si>
  <si>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</si>
  <si>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</si>
  <si>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</si>
  <si>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</si>
  <si>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</si>
  <si>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</si>
  <si>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</si>
  <si>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</si>
  <si>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</si>
  <si>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</si>
  <si>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</si>
  <si>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</si>
  <si>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</si>
  <si>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</si>
  <si>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</si>
  <si>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</si>
  <si>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</si>
  <si>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</si>
  <si>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</si>
  <si>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</si>
  <si>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</si>
  <si>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</si>
  <si>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</si>
  <si>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</si>
  <si>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</si>
  <si>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</si>
  <si>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</si>
  <si>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</si>
  <si>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</si>
  <si>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</si>
  <si>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</si>
  <si>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</si>
  <si>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</si>
  <si>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</si>
  <si>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</si>
  <si>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</si>
  <si>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</si>
  <si>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</si>
  <si>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</si>
  <si>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</si>
  <si>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</si>
  <si>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</si>
  <si>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</si>
  <si>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</si>
  <si>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</si>
  <si>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</si>
  <si>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</si>
  <si>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</si>
  <si>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</si>
  <si>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</si>
  <si>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</si>
  <si>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</si>
  <si>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</si>
  <si>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</si>
  <si>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</si>
  <si>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</si>
  <si>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</si>
  <si>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</si>
  <si>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</si>
  <si>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</si>
  <si>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</si>
  <si>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</si>
  <si>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</si>
  <si>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</si>
  <si>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</si>
  <si>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</si>
  <si>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</si>
  <si>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</si>
  <si>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</si>
  <si>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</si>
  <si>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</si>
  <si>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</si>
  <si>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</si>
  <si>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</si>
  <si>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</si>
  <si>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</si>
  <si>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</si>
  <si>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</si>
  <si>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</si>
  <si>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</si>
  <si>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</si>
  <si>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</si>
  <si>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</si>
  <si>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</si>
  <si>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</si>
  <si>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</si>
  <si>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</si>
  <si>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</si>
  <si>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</si>
  <si>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</si>
  <si>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</si>
  <si>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</si>
  <si>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</si>
  <si>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</si>
  <si>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</si>
  <si>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</si>
  <si>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</si>
  <si>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</si>
  <si>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</si>
  <si>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</si>
  <si>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</si>
  <si>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</si>
  <si>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</si>
  <si>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</si>
  <si>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</si>
  <si>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</si>
  <si>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</si>
  <si>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</si>
  <si>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</si>
  <si>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</si>
  <si>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</si>
  <si>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</si>
  <si>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</si>
  <si>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</si>
  <si>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</si>
  <si>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</si>
  <si>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</si>
  <si>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</si>
  <si>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</si>
  <si>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</si>
  <si>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</si>
  <si>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</si>
  <si>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</si>
  <si>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</si>
  <si>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</si>
  <si>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</si>
  <si>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</si>
  <si>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</si>
  <si>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</si>
  <si>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</si>
  <si>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</si>
  <si>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</si>
  <si>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</si>
  <si>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</si>
  <si>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</si>
  <si>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</si>
  <si>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</si>
  <si>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</si>
  <si>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</si>
  <si>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</si>
  <si>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</si>
  <si>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</si>
  <si>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</si>
  <si>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</si>
  <si>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</si>
  <si>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</si>
  <si>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</si>
  <si>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</si>
  <si>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</si>
  <si>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</si>
  <si>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</si>
  <si>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</si>
  <si>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</si>
  <si>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</si>
  <si>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</si>
  <si>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</si>
  <si>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</si>
  <si>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</si>
  <si>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</si>
  <si>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</si>
  <si>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</si>
  <si>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</si>
  <si>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</si>
  <si>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</si>
  <si>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</si>
  <si>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</si>
  <si>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</si>
  <si>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</si>
  <si>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</si>
  <si>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</si>
  <si>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</si>
  <si>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</si>
  <si>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</si>
  <si>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</si>
  <si>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</si>
  <si>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</si>
  <si>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</si>
  <si>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</si>
  <si>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</si>
  <si>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</si>
  <si>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</si>
  <si>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</si>
  <si>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</si>
  <si>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</si>
  <si>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</si>
  <si>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</si>
  <si>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</si>
  <si>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</si>
  <si>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</si>
  <si>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</si>
  <si>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</si>
  <si>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</si>
  <si>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</si>
  <si>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</si>
  <si>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</si>
  <si>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</si>
  <si>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</si>
  <si>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</si>
  <si>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</si>
  <si>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</si>
  <si>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</si>
  <si>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</si>
  <si>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</si>
  <si>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</si>
  <si>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</si>
  <si>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</si>
  <si>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</si>
  <si>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</si>
  <si>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</si>
  <si>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</si>
  <si>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</si>
  <si>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</si>
  <si>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</si>
  <si>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</si>
  <si>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</si>
  <si>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</si>
  <si>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</si>
  <si>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</si>
  <si>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</si>
  <si>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</si>
  <si>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</si>
  <si>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</si>
  <si>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</si>
  <si>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</si>
  <si>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</si>
  <si>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</si>
  <si>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</si>
  <si>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</si>
  <si>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</si>
  <si>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</si>
  <si>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</si>
  <si>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</si>
  <si>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</si>
  <si>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</si>
  <si>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</si>
  <si>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</si>
  <si>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</si>
  <si>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</si>
  <si>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</si>
  <si>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</si>
  <si>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</si>
  <si>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</si>
  <si>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</si>
  <si>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</si>
  <si>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</si>
  <si>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</si>
  <si>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</si>
  <si>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</si>
  <si>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</si>
  <si>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</si>
  <si>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</si>
  <si>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</si>
  <si>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</si>
  <si>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</si>
  <si>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</si>
  <si>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</si>
  <si>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</si>
  <si>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</si>
  <si>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</si>
  <si>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</si>
  <si>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</si>
  <si>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</si>
  <si>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</si>
  <si>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</si>
  <si>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</si>
  <si>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</si>
  <si>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</si>
  <si>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</si>
  <si>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</si>
  <si>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</si>
  <si>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</si>
  <si>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</si>
  <si>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</si>
  <si>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</si>
  <si>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</si>
  <si>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</si>
  <si>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</si>
  <si>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</si>
  <si>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</si>
  <si>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</si>
  <si>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</si>
  <si>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</si>
  <si>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</si>
  <si>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</si>
  <si>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</si>
  <si>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</si>
  <si>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</si>
  <si>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</si>
  <si>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</si>
  <si>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</si>
  <si>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</si>
  <si>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</si>
  <si>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</si>
  <si>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</si>
  <si>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</si>
  <si>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</si>
  <si>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</si>
  <si>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</si>
  <si>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</si>
  <si>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</si>
  <si>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</si>
  <si>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</si>
  <si>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</si>
  <si>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</si>
  <si>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</si>
  <si>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</si>
  <si>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</si>
  <si>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</si>
  <si>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</si>
  <si>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</si>
  <si>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</si>
  <si>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</si>
  <si>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</si>
  <si>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</si>
  <si>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</si>
  <si>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</si>
  <si>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</si>
  <si>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</si>
  <si>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</si>
  <si>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</si>
  <si>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</si>
  <si>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</si>
  <si>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</si>
  <si>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</si>
  <si>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</si>
  <si>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</si>
  <si>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</si>
  <si>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</si>
  <si>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</si>
  <si>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</si>
  <si>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</si>
  <si>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</si>
  <si>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</si>
  <si>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</si>
  <si>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</si>
  <si>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</si>
  <si>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</si>
  <si>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</si>
  <si>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</si>
  <si>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</si>
  <si>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</si>
  <si>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</si>
  <si>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</si>
  <si>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</si>
  <si>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</si>
  <si>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</si>
  <si>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</si>
  <si>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</si>
  <si>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</si>
  <si>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</si>
  <si>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</si>
  <si>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</si>
  <si>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</si>
  <si>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</si>
  <si>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</si>
  <si>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</si>
  <si>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</si>
  <si>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</si>
  <si>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</si>
  <si>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</si>
  <si>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</si>
  <si>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</si>
  <si>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</si>
  <si>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</si>
  <si>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</si>
  <si>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</si>
  <si>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</si>
  <si>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</si>
  <si>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</si>
  <si>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</si>
  <si>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</si>
  <si>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</si>
  <si>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</si>
  <si>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</si>
  <si>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</si>
  <si>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</si>
  <si>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</si>
  <si>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</si>
  <si>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</si>
  <si>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</si>
  <si>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</si>
  <si>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</si>
  <si>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</si>
  <si>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</si>
  <si>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</si>
  <si>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</si>
  <si>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</si>
  <si>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</si>
  <si>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</si>
  <si>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</si>
  <si>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</si>
  <si>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</si>
  <si>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</si>
  <si>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</si>
  <si>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</si>
  <si>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</si>
  <si>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</si>
  <si>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</si>
  <si>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</si>
  <si>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</si>
  <si>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</si>
  <si>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</si>
  <si>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</si>
  <si>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</si>
  <si>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</si>
  <si>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</si>
  <si>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</si>
  <si>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</si>
  <si>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</si>
  <si>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</si>
  <si>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</si>
  <si>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</si>
  <si>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</si>
  <si>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</si>
  <si>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</si>
  <si>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</si>
  <si>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</si>
  <si>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</si>
  <si>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</si>
  <si>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</si>
  <si>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</si>
  <si>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</si>
  <si>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</si>
  <si>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</si>
  <si>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</si>
  <si>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</si>
  <si>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</si>
  <si>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</si>
  <si>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</si>
  <si>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</si>
  <si>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</si>
  <si>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</si>
  <si>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</si>
  <si>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</si>
  <si>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</si>
  <si>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</si>
  <si>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</si>
  <si>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</si>
  <si>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</si>
  <si>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</si>
  <si>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</si>
  <si>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</si>
  <si>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</si>
  <si>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</si>
  <si>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</si>
  <si>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</si>
  <si>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</si>
  <si>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</si>
  <si>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</si>
  <si>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</si>
  <si>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</si>
  <si>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</si>
  <si>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</si>
  <si>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</si>
  <si>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</si>
  <si>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</si>
  <si>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</si>
  <si>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</si>
  <si>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</si>
  <si>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</si>
  <si>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</si>
  <si>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</si>
  <si>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</si>
  <si>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</si>
  <si>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</si>
  <si>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</si>
  <si>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</si>
  <si>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</si>
  <si>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</si>
  <si>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</si>
  <si>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</si>
  <si>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</si>
  <si>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</si>
  <si>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</si>
  <si>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</si>
  <si>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</si>
  <si>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</si>
  <si>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</si>
  <si>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</si>
  <si>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</si>
  <si>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</si>
  <si>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</si>
  <si>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</si>
  <si>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</si>
  <si>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</si>
  <si>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</si>
  <si>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</si>
  <si>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</si>
  <si>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</si>
  <si>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</si>
  <si>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</si>
  <si>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</si>
  <si>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</si>
  <si>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</si>
  <si>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</si>
  <si>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</si>
  <si>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</si>
  <si>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</si>
  <si>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</si>
  <si>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</si>
  <si>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</si>
  <si>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</si>
  <si>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</si>
  <si>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</si>
  <si>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</si>
  <si>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</si>
  <si>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</si>
  <si>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</si>
  <si>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</si>
  <si>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</si>
  <si>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</si>
  <si>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</si>
  <si>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</si>
  <si>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</si>
  <si>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</si>
  <si>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</si>
  <si>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</si>
  <si>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</si>
  <si>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</si>
  <si>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</si>
  <si>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</si>
  <si>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</si>
  <si>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</si>
  <si>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</si>
  <si>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</si>
  <si>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</si>
  <si>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</si>
  <si>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</si>
  <si>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</si>
  <si>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</si>
  <si>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</si>
  <si>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</si>
  <si>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</si>
  <si>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</si>
  <si>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</si>
  <si>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</si>
  <si>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</si>
  <si>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</si>
  <si>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</si>
  <si>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</si>
  <si>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</si>
  <si>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</si>
  <si>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</si>
  <si>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</si>
  <si>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</si>
  <si>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</si>
  <si>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</si>
  <si>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</si>
  <si>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</si>
  <si>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</si>
  <si>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</si>
  <si>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</si>
  <si>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</si>
  <si>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</si>
  <si>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</si>
  <si>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</si>
  <si>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</si>
  <si>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</si>
  <si>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</si>
  <si>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</si>
  <si>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</si>
  <si>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</si>
  <si>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</si>
  <si>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</si>
  <si>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</si>
  <si>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</si>
  <si>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</si>
  <si>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</si>
  <si>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</si>
  <si>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</si>
  <si>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</si>
  <si>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</si>
  <si>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</si>
  <si>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</si>
  <si>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</si>
  <si>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</si>
  <si>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</si>
  <si>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</si>
  <si>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</si>
  <si>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</si>
  <si>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</si>
  <si>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</si>
  <si>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</si>
  <si>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</si>
  <si>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</si>
  <si>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</si>
  <si>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</si>
  <si>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</si>
  <si>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</si>
  <si>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</si>
  <si>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</si>
  <si>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</si>
  <si>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</si>
  <si>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</si>
  <si>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</si>
  <si>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</si>
  <si>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</si>
  <si>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</si>
  <si>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</si>
  <si>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</si>
  <si>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</si>
  <si>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</si>
  <si>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</si>
  <si>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</si>
  <si>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</si>
  <si>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</si>
  <si>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</si>
  <si>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</si>
  <si>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</si>
  <si>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</si>
  <si>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</si>
  <si>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</si>
  <si>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</si>
  <si>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</si>
  <si>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</si>
  <si>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</si>
  <si>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</si>
  <si>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</si>
  <si>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</si>
  <si>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</si>
  <si>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</si>
  <si>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</si>
  <si>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</si>
  <si>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</si>
  <si>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</si>
  <si>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</si>
  <si>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</si>
  <si>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</si>
  <si>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</si>
  <si>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</si>
  <si>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</si>
  <si>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</si>
  <si>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</si>
  <si>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</si>
  <si>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</si>
  <si>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</si>
  <si>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</si>
  <si>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</si>
  <si>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</si>
  <si>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</si>
  <si>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</si>
  <si>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</si>
  <si>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</si>
  <si>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</si>
  <si>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</si>
  <si>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</si>
  <si>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</si>
  <si>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</si>
  <si>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</si>
  <si>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</si>
  <si>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</si>
  <si>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</si>
  <si>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</si>
  <si>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</si>
  <si>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</si>
  <si>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</si>
  <si>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</si>
  <si>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</si>
  <si>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</si>
  <si>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</si>
  <si>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</si>
  <si>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</si>
  <si>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</si>
  <si>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</si>
  <si>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</si>
  <si>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</si>
  <si>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</si>
  <si>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</si>
  <si>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</si>
  <si>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</si>
  <si>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</si>
  <si>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</si>
  <si>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</si>
  <si>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</si>
  <si>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</si>
  <si>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</si>
  <si>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</si>
  <si>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</si>
  <si>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</si>
  <si>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</si>
  <si>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</si>
  <si>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</si>
  <si>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</si>
  <si>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</si>
  <si>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</si>
  <si>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</si>
  <si>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</si>
  <si>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</si>
  <si>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</si>
  <si>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</si>
  <si>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</si>
  <si>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</si>
  <si>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</si>
  <si>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</si>
  <si>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</si>
  <si>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</si>
  <si>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</si>
  <si>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</si>
  <si>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</si>
  <si>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</si>
  <si>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</si>
  <si>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</si>
  <si>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</si>
  <si>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</si>
  <si>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</si>
  <si>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</si>
  <si>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</si>
  <si>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</si>
  <si>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</si>
  <si>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</si>
  <si>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</si>
  <si>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</si>
  <si>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</si>
  <si>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</si>
  <si>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</si>
  <si>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</si>
  <si>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</si>
  <si>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</si>
  <si>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</si>
  <si>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</si>
  <si>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</si>
  <si>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</si>
  <si>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</si>
  <si>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</si>
  <si>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</si>
  <si>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</si>
  <si>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</si>
  <si>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</si>
  <si>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</si>
  <si>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</si>
  <si>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</si>
  <si>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</si>
  <si>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</si>
  <si>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</si>
  <si>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</si>
  <si>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</si>
  <si>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</si>
  <si>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</si>
  <si>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</si>
  <si>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</si>
  <si>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</si>
  <si>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</si>
  <si>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</si>
  <si>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</si>
  <si>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</si>
  <si>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</si>
  <si>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</si>
  <si>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</si>
  <si>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</si>
  <si>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</si>
  <si>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</si>
  <si>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</si>
  <si>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</si>
  <si>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</si>
  <si>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</si>
  <si>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</si>
  <si>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</si>
  <si>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</si>
  <si>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</si>
  <si>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</si>
  <si>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</si>
  <si>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</si>
  <si>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</si>
  <si>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</si>
  <si>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</si>
  <si>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</si>
  <si>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</si>
  <si>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</si>
  <si>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</si>
  <si>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</si>
  <si>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</si>
  <si>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</si>
  <si>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</si>
  <si>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</si>
  <si>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</si>
  <si>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</si>
  <si>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</si>
  <si>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</si>
  <si>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</si>
  <si>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</si>
  <si>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</si>
  <si>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</si>
  <si>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</si>
  <si>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</si>
  <si>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</si>
  <si>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</si>
  <si>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</si>
  <si>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</si>
  <si>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</si>
  <si>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</si>
  <si>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</si>
  <si>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</si>
  <si>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</si>
  <si>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</si>
  <si>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</si>
  <si>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</si>
  <si>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</si>
  <si>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</si>
  <si>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</si>
  <si>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</si>
  <si>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</si>
  <si>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</si>
  <si>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</si>
  <si>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</si>
  <si>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</si>
  <si>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</si>
  <si>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</si>
  <si>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</si>
  <si>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</si>
  <si>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</si>
  <si>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</si>
  <si>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</si>
  <si>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</si>
  <si>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</si>
  <si>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</si>
  <si>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</si>
  <si>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</si>
  <si>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</si>
  <si>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</si>
  <si>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</si>
  <si>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</si>
  <si>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</si>
  <si>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</si>
  <si>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</si>
  <si>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</si>
  <si>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</si>
  <si>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</si>
  <si>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</si>
  <si>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</si>
  <si>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</si>
  <si>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</si>
  <si>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</si>
  <si>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</si>
  <si>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</si>
  <si>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</si>
  <si>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</si>
  <si>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</si>
  <si>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</si>
  <si>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</si>
  <si>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</si>
  <si>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</si>
  <si>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</si>
  <si>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</si>
  <si>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</si>
  <si>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</si>
  <si>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</si>
  <si>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</si>
  <si>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</si>
  <si>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</si>
  <si>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</si>
  <si>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</si>
  <si>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</si>
  <si>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</si>
  <si>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</si>
  <si>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</si>
  <si>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</si>
  <si>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</si>
  <si>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</si>
  <si>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</si>
  <si>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</si>
  <si>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</si>
  <si>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</si>
  <si>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</si>
  <si>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</si>
  <si>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</si>
  <si>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</si>
  <si>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</si>
  <si>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</si>
  <si>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</si>
  <si>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</si>
  <si>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</si>
  <si>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</si>
  <si>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</si>
  <si>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</si>
  <si>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</si>
  <si>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</si>
  <si>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</si>
  <si>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</si>
  <si>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</si>
  <si>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</si>
  <si>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</si>
  <si>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</si>
  <si>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</si>
  <si>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</si>
  <si>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</si>
  <si>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</si>
  <si>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</si>
  <si>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</si>
  <si>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</si>
  <si>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</si>
  <si>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</si>
  <si>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</si>
  <si>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</si>
  <si>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</si>
  <si>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</si>
  <si>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</si>
  <si>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</si>
  <si>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</si>
  <si>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</si>
  <si>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</si>
  <si>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</si>
  <si>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</si>
  <si>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</si>
  <si>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</si>
  <si>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</si>
  <si>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</si>
  <si>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</si>
  <si>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</si>
  <si>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</si>
  <si>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</si>
  <si>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</si>
  <si>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</si>
  <si>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</si>
  <si>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</si>
  <si>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</si>
  <si>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</si>
  <si>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</si>
  <si>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</si>
  <si>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</si>
  <si>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</si>
  <si>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</si>
  <si>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</si>
  <si>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</si>
  <si>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</si>
  <si>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</si>
  <si>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</si>
  <si>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</si>
  <si>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</si>
  <si>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</si>
  <si>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</si>
  <si>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</si>
  <si>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</si>
  <si>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</si>
  <si>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</si>
  <si>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</si>
  <si>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</si>
  <si>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</si>
  <si>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</si>
  <si>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</si>
  <si>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</si>
  <si>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</si>
  <si>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</si>
  <si>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</si>
  <si>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</si>
  <si>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</si>
  <si>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</si>
  <si>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</si>
  <si>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</si>
  <si>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</si>
  <si>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</si>
  <si>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</si>
  <si>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</si>
  <si>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</si>
  <si>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</si>
  <si>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</si>
  <si>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</si>
  <si>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</si>
  <si>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</si>
  <si>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</si>
  <si>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</si>
  <si>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</si>
  <si>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</si>
  <si>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</si>
  <si>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</si>
  <si>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</si>
  <si>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</si>
  <si>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</si>
  <si>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</si>
  <si>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</si>
  <si>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</si>
  <si>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</si>
  <si>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</si>
  <si>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</si>
  <si>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</si>
  <si>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</si>
  <si>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</si>
  <si>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</si>
  <si>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</si>
  <si>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</si>
  <si>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</si>
  <si>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</si>
  <si>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</si>
  <si>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</si>
  <si>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</si>
  <si>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</si>
  <si>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</si>
  <si>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</si>
  <si>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</si>
  <si>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</si>
  <si>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</si>
  <si>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</si>
  <si>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</si>
  <si>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</si>
  <si>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</si>
  <si>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</si>
  <si>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</si>
  <si>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</si>
  <si>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</si>
  <si>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</si>
  <si>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</si>
  <si>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</si>
  <si>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</si>
  <si>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</si>
  <si>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</si>
  <si>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</si>
  <si>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</si>
  <si>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</si>
  <si>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</si>
  <si>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</si>
  <si>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</si>
  <si>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</si>
  <si>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</si>
  <si>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</si>
  <si>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</si>
  <si>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</si>
  <si>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</si>
  <si>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</si>
  <si>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</si>
  <si>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</si>
  <si>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</si>
  <si>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</si>
  <si>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</si>
  <si>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</si>
  <si>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</si>
  <si>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</si>
  <si>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</si>
  <si>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</si>
  <si>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</si>
  <si>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</si>
  <si>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</si>
  <si>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</si>
  <si>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</si>
  <si>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</si>
  <si>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</si>
  <si>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</si>
  <si>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</si>
  <si>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</si>
  <si>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</si>
  <si>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</si>
  <si>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</si>
  <si>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</si>
  <si>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</si>
  <si>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</si>
  <si>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</si>
  <si>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</si>
  <si>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</si>
  <si>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</si>
  <si>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</si>
  <si>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</si>
  <si>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</si>
  <si>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</si>
  <si>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</si>
  <si>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</si>
  <si>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</si>
  <si>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</si>
  <si>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</si>
  <si>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</si>
  <si>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</si>
  <si>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</si>
  <si>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</si>
  <si>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</si>
  <si>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</si>
  <si>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</si>
  <si>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</si>
  <si>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</si>
  <si>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</si>
  <si>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</si>
  <si>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</si>
  <si>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</si>
  <si>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</si>
  <si>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</si>
  <si>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</si>
  <si>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</si>
  <si>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</si>
  <si>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</si>
  <si>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</si>
  <si>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</si>
  <si>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</si>
  <si>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</si>
  <si>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</si>
  <si>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</si>
  <si>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</si>
  <si>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</si>
  <si>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</si>
  <si>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</si>
  <si>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</si>
  <si>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</si>
  <si>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</si>
  <si>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</si>
  <si>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</si>
  <si>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</si>
  <si>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</si>
  <si>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</si>
  <si>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</si>
  <si>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</si>
  <si>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</si>
  <si>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</si>
  <si>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</si>
  <si>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</si>
  <si>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</si>
  <si>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</si>
  <si>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</si>
  <si>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</si>
  <si>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</si>
  <si>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</si>
  <si>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</si>
  <si>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</si>
  <si>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</si>
  <si>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</si>
  <si>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</si>
  <si>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</si>
  <si>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</si>
  <si>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</si>
  <si>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</si>
  <si>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</si>
  <si>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</si>
  <si>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</si>
  <si>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</si>
  <si>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</si>
  <si>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</si>
  <si>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</si>
  <si>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</si>
  <si>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</si>
  <si>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</si>
  <si>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</si>
  <si>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</si>
  <si>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</si>
  <si>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</si>
  <si>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</si>
  <si>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</si>
  <si>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</si>
  <si>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</si>
  <si>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</si>
  <si>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</si>
  <si>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</si>
  <si>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</si>
  <si>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</si>
  <si>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</si>
  <si>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</si>
  <si>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</si>
  <si>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</si>
  <si>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</si>
  <si>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</si>
  <si>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</si>
  <si>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</si>
  <si>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</si>
  <si>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</si>
  <si>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</si>
  <si>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</si>
  <si>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</si>
  <si>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</si>
  <si>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</si>
  <si>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</si>
  <si>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</si>
  <si>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</si>
  <si>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</si>
  <si>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</si>
  <si>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</si>
  <si>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</si>
  <si>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</si>
  <si>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</si>
  <si>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</si>
  <si>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</si>
  <si>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</si>
  <si>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</si>
  <si>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</si>
  <si>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</si>
  <si>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</si>
  <si>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</si>
  <si>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</si>
  <si>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</si>
  <si>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</si>
  <si>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</si>
  <si>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</si>
  <si>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</si>
  <si>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</si>
  <si>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</si>
  <si>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</si>
  <si>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</si>
  <si>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</si>
  <si>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</si>
  <si>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</si>
  <si>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</si>
  <si>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</si>
  <si>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</si>
  <si>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</si>
  <si>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</si>
  <si>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</si>
  <si>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</si>
  <si>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</si>
  <si>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</si>
  <si>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</si>
  <si>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</si>
  <si>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</si>
  <si>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</si>
  <si>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</si>
  <si>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</si>
  <si>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</si>
  <si>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</si>
  <si>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</si>
  <si>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</si>
  <si>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</si>
  <si>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</si>
  <si>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</si>
  <si>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</si>
  <si>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</si>
  <si>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</si>
  <si>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</si>
  <si>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</si>
  <si>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</si>
  <si>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</si>
  <si>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</si>
  <si>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</si>
  <si>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</si>
  <si>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</si>
  <si>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</si>
  <si>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</si>
  <si>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</si>
  <si>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</si>
  <si>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</si>
  <si>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</si>
  <si>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</si>
  <si>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</si>
  <si>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</si>
  <si>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</si>
  <si>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</si>
  <si>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</si>
  <si>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</si>
  <si>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</si>
  <si>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</si>
  <si>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</si>
  <si>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</si>
  <si>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</si>
  <si>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</si>
  <si>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</si>
  <si>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</si>
  <si>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</si>
  <si>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</si>
  <si>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</si>
  <si>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</si>
  <si>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</si>
  <si>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</si>
  <si>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</si>
  <si>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</si>
  <si>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</si>
  <si>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</si>
  <si>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</si>
  <si>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</si>
  <si>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</si>
  <si>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</si>
  <si>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</si>
  <si>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</si>
  <si>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</si>
  <si>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</si>
  <si>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</si>
  <si>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</si>
  <si>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</si>
  <si>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</si>
  <si>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</si>
  <si>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</si>
  <si>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</si>
  <si>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</si>
  <si>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</si>
  <si>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</si>
  <si>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</si>
  <si>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</si>
  <si>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</si>
  <si>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</si>
  <si>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</si>
  <si>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</si>
  <si>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</si>
  <si>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</si>
  <si>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</si>
  <si>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</si>
  <si>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</si>
  <si>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</si>
  <si>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</si>
  <si>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</si>
  <si>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</si>
  <si>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</si>
  <si>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</si>
  <si>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</si>
  <si>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</si>
  <si>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</si>
  <si>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</si>
  <si>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</si>
  <si>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</si>
  <si>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</si>
  <si>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</si>
  <si>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</si>
  <si>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</si>
  <si>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</si>
  <si>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</si>
  <si>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</si>
  <si>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</si>
  <si>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</si>
  <si>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</si>
  <si>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</si>
  <si>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</si>
  <si>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</si>
  <si>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</si>
  <si>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</si>
  <si>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</si>
  <si>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</si>
  <si>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</si>
  <si>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</si>
  <si>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</si>
  <si>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</si>
  <si>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</si>
  <si>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</si>
  <si>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</si>
  <si>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</si>
  <si>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</si>
  <si>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</si>
  <si>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</si>
  <si>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</si>
  <si>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</si>
  <si>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</si>
  <si>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</si>
  <si>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</si>
  <si>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</si>
  <si>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</si>
  <si>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</si>
  <si>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</si>
  <si>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</si>
  <si>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</si>
  <si>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</si>
  <si>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</si>
  <si>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</si>
  <si>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</si>
  <si>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</si>
  <si>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</si>
  <si>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</si>
  <si>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</si>
  <si>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</si>
  <si>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</si>
  <si>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</si>
  <si>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</si>
  <si>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</si>
  <si>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</si>
  <si>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</si>
  <si>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</si>
  <si>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</si>
  <si>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</si>
  <si>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</si>
  <si>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</si>
  <si>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</si>
  <si>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</si>
  <si>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</si>
  <si>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</si>
  <si>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</si>
  <si>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</si>
  <si>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</si>
  <si>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</si>
  <si>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</si>
  <si>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</si>
  <si>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</si>
  <si>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</si>
  <si>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</si>
  <si>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</si>
  <si>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</si>
  <si>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</si>
  <si>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</si>
  <si>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</si>
  <si>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</si>
  <si>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</si>
  <si>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</si>
  <si>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</si>
  <si>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</si>
  <si>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</si>
  <si>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</si>
  <si>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</si>
  <si>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</si>
  <si>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</si>
  <si>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</si>
  <si>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</si>
  <si>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</si>
  <si>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</si>
  <si>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</si>
  <si>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</si>
  <si>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</si>
  <si>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</si>
  <si>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</si>
  <si>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</si>
  <si>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</si>
  <si>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</si>
  <si>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</si>
  <si>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</si>
  <si>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</si>
  <si>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</si>
  <si>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</si>
  <si>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</si>
  <si>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</si>
  <si>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</si>
  <si>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</si>
  <si>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</si>
  <si>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</si>
  <si>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</si>
  <si>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</si>
  <si>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</si>
  <si>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</si>
  <si>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</si>
  <si>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</si>
  <si>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</si>
  <si>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</si>
  <si>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</si>
  <si>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</si>
  <si>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</si>
  <si>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</si>
  <si>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</si>
  <si>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</si>
  <si>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</si>
  <si>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</si>
  <si>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</si>
  <si>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</si>
  <si>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</si>
  <si>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</si>
  <si>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</si>
  <si>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</si>
  <si>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</si>
  <si>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</si>
  <si>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</si>
  <si>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</si>
  <si>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</si>
  <si>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</si>
  <si>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</si>
  <si>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</si>
  <si>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</si>
  <si>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</si>
  <si>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</si>
  <si>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</si>
  <si>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</si>
  <si>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</si>
  <si>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</si>
  <si>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</si>
  <si>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</si>
  <si>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</si>
  <si>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</si>
  <si>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</si>
  <si>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</si>
  <si>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</si>
  <si>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</si>
  <si>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</si>
  <si>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</si>
  <si>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</si>
  <si>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</si>
  <si>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</si>
  <si>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</si>
  <si>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</si>
  <si>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</si>
  <si>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</si>
  <si>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</si>
  <si>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</si>
  <si>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</si>
  <si>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</si>
  <si>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</si>
  <si>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</si>
  <si>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</si>
  <si>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</si>
  <si>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</si>
  <si>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</si>
  <si>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</si>
  <si>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</si>
  <si>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</si>
  <si>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</si>
  <si>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</si>
  <si>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</si>
  <si>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</si>
  <si>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</si>
  <si>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</si>
  <si>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</si>
  <si>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</si>
  <si>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</si>
  <si>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</si>
  <si>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</si>
  <si>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</si>
  <si>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</si>
  <si>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</si>
  <si>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</si>
  <si>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</si>
  <si>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</si>
  <si>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</si>
  <si>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</si>
  <si>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</si>
  <si>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</si>
  <si>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</si>
  <si>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</si>
  <si>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</si>
  <si>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</si>
  <si>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</si>
  <si>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</si>
  <si>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</si>
  <si>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</si>
  <si>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</si>
  <si>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</si>
  <si>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</si>
  <si>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</si>
  <si>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</si>
  <si>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</si>
  <si>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</si>
  <si>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</si>
  <si>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</si>
  <si>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</si>
  <si>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</si>
  <si>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</si>
  <si>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</si>
  <si>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</si>
  <si>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</si>
  <si>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</si>
  <si>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</si>
  <si>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</si>
  <si>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</si>
  <si>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</si>
  <si>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</si>
  <si>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</si>
  <si>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</si>
  <si>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</si>
  <si>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</si>
  <si>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</si>
  <si>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</si>
  <si>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</si>
  <si>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</si>
  <si>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</si>
  <si>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</si>
  <si>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</si>
  <si>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</si>
  <si>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</si>
  <si>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</si>
  <si>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</si>
  <si>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</si>
  <si>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</si>
  <si>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</si>
  <si>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</si>
  <si>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</si>
  <si>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</si>
  <si>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</si>
  <si>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</si>
  <si>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</si>
  <si>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</si>
  <si>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</si>
  <si>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</si>
  <si>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</si>
  <si>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</si>
  <si>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</si>
  <si>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</si>
  <si>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</si>
  <si>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</si>
  <si>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</si>
  <si>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</si>
  <si>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</si>
  <si>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</si>
  <si>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</si>
  <si>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</si>
  <si>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</si>
  <si>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</si>
  <si>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</si>
  <si>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</si>
  <si>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</si>
  <si>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</si>
  <si>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</si>
  <si>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</si>
  <si>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</si>
  <si>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</si>
  <si>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</si>
  <si>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</si>
  <si>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</si>
  <si>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</si>
  <si>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</si>
  <si>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</si>
  <si>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</si>
  <si>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</si>
  <si>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</si>
  <si>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</si>
  <si>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</si>
  <si>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</si>
  <si>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</si>
  <si>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</si>
  <si>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</si>
  <si>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</si>
  <si>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</si>
  <si>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</si>
  <si>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</si>
  <si>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</si>
  <si>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</si>
  <si>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</si>
  <si>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</si>
  <si>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</si>
  <si>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</si>
  <si>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</si>
  <si>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</si>
  <si>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</si>
  <si>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</si>
  <si>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</si>
  <si>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</si>
  <si>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</si>
  <si>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</si>
  <si>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</si>
  <si>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</si>
  <si>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</si>
  <si>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</si>
  <si>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</si>
  <si>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</si>
  <si>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</si>
  <si>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</si>
  <si>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</si>
  <si>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</si>
  <si>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</si>
  <si>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</si>
  <si>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</si>
  <si>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</si>
  <si>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</si>
  <si>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</si>
  <si>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</si>
  <si>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</si>
  <si>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</si>
  <si>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</si>
  <si>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</si>
  <si>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</si>
  <si>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</si>
  <si>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</si>
  <si>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</si>
  <si>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</si>
  <si>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</si>
  <si>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</si>
  <si>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</si>
  <si>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</si>
  <si>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</si>
  <si>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</si>
  <si>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</si>
  <si>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</si>
  <si>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</si>
  <si>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</si>
  <si>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</si>
  <si>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</si>
  <si>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</si>
  <si>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</si>
  <si>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</si>
  <si>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</si>
  <si>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</si>
  <si>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</si>
  <si>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</si>
  <si>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</si>
  <si>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</si>
  <si>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</si>
  <si>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</si>
  <si>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</si>
  <si>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</si>
  <si>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</si>
  <si>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</si>
  <si>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</si>
  <si>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</si>
  <si>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</si>
  <si>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</si>
  <si>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</si>
  <si>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</si>
  <si>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</si>
  <si>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</si>
  <si>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</si>
  <si>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</si>
  <si>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</si>
  <si>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</si>
  <si>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</si>
  <si>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</si>
  <si>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</si>
  <si>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</si>
  <si>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</si>
  <si>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</si>
  <si>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</si>
  <si>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</si>
  <si>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</si>
  <si>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</si>
  <si>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</si>
  <si>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</si>
  <si>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</si>
  <si>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</si>
  <si>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</si>
  <si>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</si>
  <si>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</si>
  <si>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</si>
  <si>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</si>
  <si>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</si>
  <si>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</si>
  <si>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</si>
  <si>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</si>
  <si>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</si>
  <si>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</si>
  <si>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</si>
  <si>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</si>
  <si>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</si>
  <si>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</si>
  <si>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</si>
  <si>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</si>
  <si>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</si>
  <si>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</si>
  <si>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</si>
  <si>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</si>
  <si>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</si>
  <si>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</si>
  <si>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</si>
  <si>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</si>
  <si>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</si>
  <si>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</si>
  <si>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</si>
  <si>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</si>
  <si>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</si>
  <si>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</si>
  <si>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</si>
  <si>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</si>
  <si>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</si>
  <si>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</si>
  <si>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</si>
  <si>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</si>
  <si>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</si>
  <si>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</si>
  <si>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</si>
  <si>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</si>
  <si>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</si>
  <si>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</si>
  <si>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</si>
  <si>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</si>
  <si>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</si>
  <si>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</si>
  <si>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</si>
  <si>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</si>
  <si>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</si>
  <si>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</si>
  <si>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</si>
  <si>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</si>
  <si>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</si>
  <si>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</si>
  <si>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</si>
  <si>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</si>
  <si>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</si>
  <si>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</si>
  <si>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</si>
  <si>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</si>
  <si>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</si>
  <si>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</si>
  <si>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</si>
  <si>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</si>
  <si>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</si>
  <si>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</si>
  <si>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</si>
  <si>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</si>
  <si>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</si>
  <si>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</si>
  <si>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</si>
  <si>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</si>
  <si>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</si>
  <si>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</si>
  <si>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</si>
  <si>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</si>
  <si>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</si>
  <si>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</si>
  <si>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</si>
  <si>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</si>
  <si>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</si>
  <si>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</si>
  <si>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</si>
  <si>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</si>
  <si>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</si>
  <si>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</si>
  <si>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</si>
  <si>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</si>
  <si>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</si>
  <si>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</si>
  <si>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</si>
  <si>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</si>
  <si>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</si>
  <si>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</si>
  <si>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</si>
  <si>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</si>
  <si>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</si>
  <si>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</si>
  <si>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</si>
  <si>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</si>
  <si>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</si>
  <si>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</si>
  <si>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</si>
  <si>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</si>
  <si>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</si>
  <si>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</si>
  <si>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</si>
  <si>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</si>
  <si>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</si>
  <si>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</si>
  <si>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</si>
  <si>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</si>
  <si>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</si>
  <si>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</si>
  <si>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</si>
  <si>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</si>
  <si>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</si>
  <si>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</si>
  <si>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</si>
  <si>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</si>
  <si>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</si>
  <si>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</si>
  <si>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</si>
  <si>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</si>
  <si>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</si>
  <si>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</si>
  <si>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</si>
  <si>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</si>
  <si>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</si>
  <si>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</si>
  <si>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</si>
  <si>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</si>
  <si>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</si>
  <si>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</si>
  <si>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</si>
  <si>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</si>
  <si>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</si>
  <si>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</si>
  <si>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</si>
  <si>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</si>
  <si>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</si>
  <si>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</si>
  <si>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</si>
  <si>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</si>
  <si>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</si>
  <si>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</si>
  <si>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</si>
  <si>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</si>
  <si>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</si>
  <si>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</si>
  <si>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</si>
  <si>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</si>
  <si>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</si>
  <si>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</si>
  <si>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</si>
  <si>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</si>
  <si>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</si>
  <si>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</si>
  <si>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</si>
  <si>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</si>
  <si>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</si>
  <si>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</si>
  <si>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</si>
  <si>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</si>
  <si>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</si>
  <si>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</si>
  <si>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</si>
  <si>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</si>
  <si>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</si>
  <si>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</si>
  <si>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</si>
  <si>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</si>
  <si>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</si>
  <si>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</si>
  <si>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</si>
  <si>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</si>
  <si>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</si>
  <si>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</si>
  <si>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</si>
  <si>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</si>
  <si>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</si>
  <si>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</si>
  <si>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</si>
  <si>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</si>
  <si>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</si>
  <si>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</si>
  <si>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</si>
  <si>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</si>
  <si>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</si>
  <si>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</si>
  <si>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</si>
  <si>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</si>
  <si>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</si>
  <si>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</si>
  <si>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</si>
  <si>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</si>
  <si>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</si>
  <si>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</si>
  <si>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</si>
  <si>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</si>
  <si>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</si>
  <si>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</si>
  <si>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</si>
  <si>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</si>
  <si>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</si>
  <si>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</si>
  <si>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</si>
  <si>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</si>
  <si>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</si>
  <si>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</si>
  <si>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</si>
  <si>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</si>
  <si>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</si>
  <si>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</si>
  <si>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</si>
  <si>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</si>
  <si>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</si>
  <si>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</si>
  <si>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</si>
  <si>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</si>
  <si>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</si>
  <si>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</si>
  <si>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</si>
  <si>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</si>
  <si>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</si>
  <si>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</si>
  <si>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</si>
  <si>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</si>
  <si>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</si>
  <si>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</si>
  <si>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</si>
  <si>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</si>
  <si>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</si>
  <si>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</si>
  <si>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</si>
  <si>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</si>
  <si>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</si>
  <si>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</si>
  <si>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</si>
  <si>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</si>
  <si>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</si>
  <si>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</si>
  <si>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</si>
  <si>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</si>
  <si>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</si>
  <si>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</si>
  <si>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</si>
  <si>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</si>
  <si>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</si>
  <si>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</si>
  <si>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</si>
  <si>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</si>
  <si>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</si>
  <si>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</si>
  <si>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</si>
  <si>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</si>
  <si>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</si>
  <si>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</si>
  <si>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</si>
  <si>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</si>
  <si>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</si>
  <si>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</si>
  <si>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</si>
  <si>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</si>
  <si>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</si>
  <si>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</si>
  <si>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</si>
  <si>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</si>
  <si>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</si>
  <si>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</si>
  <si>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</si>
  <si>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</si>
  <si>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</si>
  <si>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</si>
  <si>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</si>
  <si>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</si>
  <si>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</si>
  <si>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</si>
  <si>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</si>
  <si>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</si>
  <si>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</si>
  <si>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</si>
  <si>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</si>
  <si>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</si>
  <si>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</si>
  <si>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</si>
  <si>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</si>
  <si>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</si>
  <si>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</si>
  <si>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</si>
  <si>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</si>
  <si>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</si>
  <si>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</si>
  <si>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</si>
  <si>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</si>
  <si>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</si>
  <si>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</si>
  <si>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</si>
  <si>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</si>
  <si>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</si>
  <si>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</si>
  <si>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</si>
  <si>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</si>
  <si>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</si>
  <si>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</si>
  <si>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</si>
  <si>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</si>
  <si>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</si>
  <si>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</si>
  <si>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</si>
  <si>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</si>
  <si>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</si>
  <si>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</si>
  <si>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</si>
  <si>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</si>
  <si>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</si>
  <si>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</si>
  <si>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</si>
  <si>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</si>
  <si>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</si>
  <si>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</si>
  <si>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</si>
  <si>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</si>
  <si>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</si>
  <si>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</si>
  <si>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</si>
  <si>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</si>
  <si>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</si>
  <si>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</si>
  <si>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</si>
  <si>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</si>
  <si>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</si>
  <si>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</si>
  <si>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</si>
  <si>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</si>
  <si>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</si>
  <si>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</si>
  <si>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</si>
  <si>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</si>
  <si>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</si>
  <si>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</si>
  <si>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</si>
  <si>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</si>
  <si>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</si>
  <si>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</si>
  <si>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</si>
  <si>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</si>
  <si>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</si>
  <si>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</si>
  <si>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</si>
  <si>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</si>
  <si>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</si>
  <si>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</si>
  <si>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</si>
  <si>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</si>
  <si>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</si>
  <si>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</si>
  <si>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</si>
  <si>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</si>
  <si>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</si>
  <si>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</si>
  <si>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</si>
  <si>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</si>
  <si>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</si>
  <si>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</si>
  <si>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</si>
  <si>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</si>
  <si>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</si>
  <si>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</si>
  <si>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</si>
  <si>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</si>
  <si>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</si>
  <si>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</si>
  <si>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</si>
  <si>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</si>
  <si>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</si>
  <si>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</si>
  <si>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</si>
  <si>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</si>
  <si>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</si>
  <si>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</si>
  <si>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</si>
  <si>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</si>
  <si>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</si>
  <si>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</si>
  <si>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</si>
  <si>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</si>
  <si>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</si>
  <si>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</si>
  <si>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</si>
  <si>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</si>
  <si>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</si>
  <si>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</si>
  <si>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</si>
  <si>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</si>
  <si>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</si>
  <si>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</si>
  <si>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</si>
  <si>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</si>
  <si>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</si>
  <si>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</si>
  <si>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</si>
  <si>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</si>
  <si>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</si>
  <si>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</si>
  <si>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</si>
  <si>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</si>
  <si>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</si>
  <si>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</si>
  <si>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</si>
  <si>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</si>
  <si>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</si>
  <si>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r>
      <rPr>
        <sz val="9"/>
        <color rgb="FF141414"/>
        <rFont val="Arial"/>
        <charset val="1"/>
      </rPr>
      <t>Daisuke Ono,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Tomohiro Kaku, Saori Hayami, Shuichi Ikeda, Kendo Kobayashi, Razor Ramon RG, Razor Ramon HG, Masane Tsukayama, Masaya Onosaka, Kenjiro Tsuda, Teruaki Ogawa, Hisanori Yoshida, Yuki Kaji</t>
    </r>
  </si>
  <si>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</si>
  <si>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</si>
  <si>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</si>
  <si>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</si>
  <si>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</si>
  <si>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</si>
  <si>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</si>
  <si>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</si>
  <si>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</si>
  <si>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</si>
  <si>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</si>
  <si>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</si>
  <si>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</si>
  <si>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</si>
  <si>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</si>
  <si>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</si>
  <si>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</si>
  <si>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</si>
  <si>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</si>
  <si>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</si>
  <si>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</si>
  <si>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</si>
  <si>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</si>
  <si>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</si>
  <si>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</si>
  <si>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</si>
  <si>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</si>
  <si>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</si>
  <si>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</si>
  <si>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</si>
  <si>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</si>
  <si>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</si>
  <si>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</si>
  <si>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</si>
  <si>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</si>
  <si>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</si>
  <si>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</si>
  <si>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</si>
  <si>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</si>
  <si>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</si>
  <si>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</si>
  <si>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</si>
  <si>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</si>
  <si>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</si>
  <si>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</si>
  <si>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</si>
  <si>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</si>
  <si>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</si>
  <si>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</si>
  <si>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</si>
  <si>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</si>
  <si>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</si>
  <si>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</si>
  <si>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</si>
  <si>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</si>
  <si>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</si>
  <si>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</si>
  <si>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</si>
  <si>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</si>
  <si>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</si>
  <si>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</si>
  <si>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</si>
  <si>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</si>
  <si>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</si>
  <si>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</si>
  <si>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</si>
  <si>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</si>
  <si>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</si>
  <si>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</si>
  <si>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</si>
  <si>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</si>
  <si>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</si>
  <si>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</si>
  <si>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</si>
  <si>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</si>
  <si>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</si>
  <si>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</si>
  <si>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</si>
  <si>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</si>
  <si>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</si>
  <si>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</si>
  <si>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</si>
  <si>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</si>
  <si>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</si>
  <si>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</si>
  <si>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</si>
  <si>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</si>
  <si>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</si>
  <si>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</si>
  <si>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</si>
  <si>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</si>
  <si>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</si>
  <si>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</si>
  <si>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</si>
  <si>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</si>
  <si>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</si>
  <si>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</si>
  <si>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</si>
  <si>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</si>
  <si>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</si>
  <si>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</si>
  <si>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</si>
  <si>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</si>
  <si>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</si>
  <si>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</si>
  <si>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</si>
  <si>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</si>
  <si>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</si>
  <si>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</si>
  <si>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</si>
  <si>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</si>
  <si>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</si>
  <si>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</si>
  <si>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</si>
  <si>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</si>
  <si>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</si>
  <si>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</si>
  <si>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</si>
  <si>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</si>
  <si>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</si>
  <si>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</si>
  <si>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</si>
  <si>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</si>
  <si>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</si>
  <si>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</si>
  <si>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</si>
  <si>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</si>
  <si>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</si>
  <si>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</si>
  <si>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</si>
  <si>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</si>
  <si>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</si>
  <si>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</si>
  <si>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</si>
  <si>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</si>
  <si>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</si>
  <si>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</si>
  <si>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</si>
  <si>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</si>
  <si>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</si>
  <si>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</si>
  <si>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</si>
  <si>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</si>
  <si>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</si>
  <si>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</si>
  <si>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</si>
  <si>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</si>
  <si>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</si>
  <si>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</si>
  <si>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</si>
  <si>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</si>
  <si>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</si>
  <si>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</si>
  <si>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</si>
  <si>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</si>
  <si>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</si>
  <si>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</si>
  <si>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</si>
  <si>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</si>
  <si>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</si>
  <si>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</si>
  <si>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</si>
  <si>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</si>
  <si>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</si>
  <si>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</si>
  <si>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</si>
  <si>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</si>
  <si>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</si>
  <si>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</si>
  <si>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</si>
  <si>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</si>
  <si>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</si>
  <si>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</si>
  <si>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</si>
  <si>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</si>
  <si>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</si>
  <si>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</si>
  <si>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</si>
  <si>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</si>
  <si>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</si>
  <si>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</si>
  <si>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</si>
  <si>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</si>
  <si>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</si>
  <si>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</si>
  <si>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</si>
  <si>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</si>
  <si>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</si>
  <si>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</si>
  <si>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</si>
  <si>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</si>
  <si>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</si>
  <si>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</si>
  <si>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</si>
  <si>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</si>
  <si>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</si>
  <si>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</si>
  <si>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</si>
  <si>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</si>
  <si>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</si>
  <si>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</si>
  <si>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</si>
  <si>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</si>
  <si>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</si>
  <si>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</si>
  <si>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</si>
  <si>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</si>
  <si>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</si>
  <si>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</si>
  <si>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</si>
  <si>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</si>
  <si>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</si>
  <si>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</si>
  <si>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</si>
  <si>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</si>
  <si>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</si>
  <si>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</si>
  <si>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</si>
  <si>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r>
      <rPr>
        <sz val="9"/>
        <color rgb="FF141414"/>
        <rFont val="Arial"/>
        <charset val="1"/>
      </rPr>
      <t>Kenjiro Tsuda, Shizuka Ito, Kazuyuki Okitsu,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Jun Fukushima, Kimiko Saito, Yoshimasa Hosoya, Masashi Nogawa, Junichi Yanagida, Hochu Otsuka, Atsuko Tanaka</t>
    </r>
  </si>
  <si>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</si>
  <si>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</si>
  <si>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</si>
  <si>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</si>
  <si>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</si>
  <si>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</si>
  <si>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</si>
  <si>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</si>
  <si>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</si>
  <si>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</si>
  <si>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</si>
  <si>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</si>
  <si>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</si>
  <si>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</si>
  <si>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</si>
  <si>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</si>
  <si>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</si>
  <si>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</si>
  <si>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</si>
  <si>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</si>
  <si>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</si>
  <si>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</si>
  <si>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</si>
  <si>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</si>
  <si>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</si>
  <si>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</si>
  <si>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</si>
  <si>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</si>
  <si>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</si>
  <si>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</si>
  <si>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</si>
  <si>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</si>
  <si>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</si>
  <si>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</si>
  <si>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</si>
  <si>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</si>
  <si>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</si>
  <si>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</si>
  <si>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</si>
  <si>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</si>
  <si>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</si>
  <si>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</si>
  <si>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</si>
  <si>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</si>
  <si>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</si>
  <si>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</si>
  <si>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</si>
  <si>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</si>
  <si>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</si>
  <si>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</si>
  <si>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</si>
  <si>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</si>
  <si>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</si>
  <si>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</si>
  <si>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</si>
  <si>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</si>
  <si>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</si>
  <si>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</si>
  <si>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</si>
  <si>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</si>
  <si>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</si>
  <si>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</si>
  <si>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</si>
  <si>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</si>
  <si>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</si>
  <si>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</si>
  <si>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</si>
  <si>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</si>
  <si>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</si>
  <si>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</si>
  <si>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</si>
  <si>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</si>
  <si>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</si>
  <si>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</si>
  <si>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</si>
  <si>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</si>
  <si>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</si>
  <si>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</si>
  <si>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</si>
  <si>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</si>
  <si>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</si>
  <si>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</si>
  <si>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</si>
  <si>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</si>
  <si>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</si>
  <si>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</si>
  <si>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</si>
  <si>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</si>
  <si>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</si>
  <si>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</si>
  <si>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</si>
  <si>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</si>
  <si>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</si>
  <si>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</si>
  <si>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</si>
  <si>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</si>
  <si>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</si>
  <si>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</si>
  <si>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</si>
  <si>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</si>
  <si>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</si>
  <si>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</si>
  <si>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</si>
  <si>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</si>
  <si>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</si>
  <si>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</si>
  <si>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</si>
  <si>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</si>
  <si>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</si>
  <si>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</si>
  <si>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</si>
  <si>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</si>
  <si>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</si>
  <si>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</si>
  <si>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</si>
  <si>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</si>
  <si>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</si>
  <si>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</si>
  <si>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</si>
  <si>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</si>
  <si>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</si>
  <si>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</si>
  <si>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</si>
  <si>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</si>
  <si>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</si>
  <si>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</si>
  <si>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</si>
  <si>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</si>
  <si>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</si>
  <si>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</si>
  <si>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</si>
  <si>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</si>
  <si>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</si>
  <si>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</si>
  <si>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</si>
  <si>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</si>
  <si>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</si>
  <si>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</si>
  <si>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</si>
  <si>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</si>
  <si>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</si>
  <si>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</si>
  <si>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</si>
  <si>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</si>
  <si>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</si>
  <si>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</si>
  <si>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</si>
  <si>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</si>
  <si>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</si>
  <si>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</si>
  <si>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</si>
  <si>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</si>
  <si>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</si>
  <si>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</si>
  <si>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</si>
  <si>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</si>
  <si>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</si>
  <si>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</si>
  <si>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</si>
  <si>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</si>
  <si>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</si>
  <si>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</si>
  <si>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</si>
  <si>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</si>
  <si>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</si>
  <si>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</si>
  <si>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</si>
  <si>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</si>
  <si>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</si>
  <si>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</si>
  <si>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</si>
  <si>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</si>
  <si>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</si>
  <si>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</si>
  <si>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</si>
  <si>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</si>
  <si>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</si>
  <si>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</si>
  <si>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</si>
  <si>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</si>
  <si>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</si>
  <si>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</si>
  <si>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</si>
  <si>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</si>
  <si>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</si>
  <si>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</si>
  <si>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</si>
  <si>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</si>
  <si>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</si>
  <si>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</si>
  <si>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</si>
  <si>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</si>
  <si>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</si>
  <si>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</si>
  <si>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</si>
  <si>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</si>
  <si>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</si>
  <si>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</si>
  <si>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</si>
  <si>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</si>
  <si>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</si>
  <si>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</si>
  <si>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</si>
  <si>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</si>
  <si>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</si>
  <si>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</si>
  <si>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</si>
  <si>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</si>
  <si>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</si>
  <si>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</si>
  <si>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</si>
  <si>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</si>
  <si>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</si>
  <si>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</si>
  <si>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</si>
  <si>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</si>
  <si>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</si>
  <si>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</si>
  <si>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</si>
  <si>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</si>
  <si>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</si>
  <si>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</si>
  <si>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</si>
  <si>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</si>
  <si>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</si>
  <si>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</si>
  <si>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</si>
  <si>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</si>
  <si>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</si>
  <si>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</si>
  <si>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</si>
  <si>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</si>
  <si>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</si>
  <si>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</si>
  <si>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</si>
  <si>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</si>
  <si>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</si>
  <si>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</si>
  <si>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</si>
  <si>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</si>
  <si>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</si>
  <si>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</si>
  <si>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</si>
  <si>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</si>
  <si>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</si>
  <si>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</si>
  <si>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</si>
  <si>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</si>
  <si>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</si>
  <si>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</si>
  <si>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</si>
  <si>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</si>
  <si>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</si>
  <si>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</si>
  <si>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</si>
  <si>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</si>
  <si>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</si>
  <si>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</si>
  <si>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</si>
  <si>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</si>
  <si>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</si>
  <si>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</si>
  <si>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</si>
  <si>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</si>
  <si>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</si>
  <si>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</si>
  <si>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</si>
  <si>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</si>
  <si>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</si>
  <si>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</si>
  <si>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</si>
  <si>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</si>
  <si>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</si>
  <si>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</si>
  <si>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</si>
  <si>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</si>
  <si>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</si>
  <si>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</si>
  <si>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</si>
  <si>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</si>
  <si>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</si>
  <si>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</si>
  <si>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</si>
  <si>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</si>
  <si>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</si>
  <si>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</si>
  <si>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</si>
  <si>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</si>
  <si>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</si>
  <si>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</si>
  <si>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</si>
  <si>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</si>
  <si>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</si>
  <si>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</si>
  <si>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</si>
  <si>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</si>
  <si>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</si>
  <si>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</si>
  <si>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</si>
  <si>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</si>
  <si>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</si>
  <si>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</si>
  <si>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</si>
  <si>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</si>
  <si>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</si>
  <si>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</si>
  <si>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</si>
  <si>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</si>
  <si>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</si>
  <si>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</si>
  <si>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</si>
  <si>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</si>
  <si>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</si>
  <si>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</si>
  <si>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</si>
  <si>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</si>
  <si>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</si>
  <si>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</si>
  <si>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</si>
  <si>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</si>
  <si>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</si>
  <si>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</si>
  <si>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</si>
  <si>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</si>
  <si>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</si>
  <si>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</si>
  <si>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</si>
  <si>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</si>
  <si>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</si>
  <si>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</si>
  <si>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</si>
  <si>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</si>
  <si>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</si>
  <si>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</si>
  <si>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</si>
  <si>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</si>
  <si>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</si>
  <si>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</si>
  <si>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</si>
  <si>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</si>
  <si>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</si>
  <si>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</si>
  <si>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</si>
  <si>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</si>
  <si>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</si>
  <si>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</si>
  <si>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</si>
  <si>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</si>
  <si>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</si>
  <si>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</si>
  <si>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</si>
  <si>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</si>
  <si>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</si>
  <si>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</si>
  <si>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</si>
  <si>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</si>
  <si>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</si>
  <si>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</si>
  <si>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</si>
  <si>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</si>
  <si>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</si>
  <si>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</si>
  <si>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</si>
  <si>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</si>
  <si>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</si>
  <si>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</si>
  <si>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</si>
  <si>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</si>
  <si>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</si>
  <si>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</si>
  <si>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</si>
  <si>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</si>
  <si>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</si>
  <si>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</si>
  <si>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</si>
  <si>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</si>
  <si>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</si>
  <si>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</si>
  <si>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</si>
  <si>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</si>
  <si>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</si>
  <si>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</si>
  <si>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</si>
  <si>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</si>
  <si>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</si>
  <si>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</si>
  <si>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</si>
  <si>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</si>
  <si>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</si>
  <si>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</si>
  <si>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</si>
  <si>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</si>
  <si>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</si>
  <si>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</si>
  <si>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</si>
  <si>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</si>
  <si>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</si>
  <si>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</si>
  <si>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</si>
  <si>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</si>
  <si>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</si>
  <si>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</si>
  <si>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</si>
  <si>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</si>
  <si>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</si>
  <si>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</si>
  <si>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</si>
  <si>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</si>
  <si>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</si>
  <si>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</si>
  <si>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</si>
  <si>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</si>
  <si>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</si>
  <si>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</si>
  <si>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</si>
  <si>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</si>
  <si>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</si>
  <si>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</si>
  <si>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</si>
  <si>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</si>
  <si>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</si>
  <si>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</si>
  <si>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</si>
  <si>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</si>
  <si>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</si>
  <si>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</si>
  <si>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</si>
  <si>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</si>
  <si>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</si>
  <si>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</si>
  <si>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</si>
  <si>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</si>
  <si>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</si>
  <si>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</si>
  <si>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</si>
  <si>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</si>
  <si>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</si>
  <si>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</si>
  <si>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</si>
  <si>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</si>
  <si>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</si>
  <si>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</si>
  <si>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</si>
  <si>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</si>
  <si>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</si>
  <si>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</si>
  <si>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</si>
  <si>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</si>
  <si>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</si>
  <si>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</si>
  <si>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</si>
  <si>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</si>
  <si>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</si>
  <si>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</si>
  <si>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</si>
  <si>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</si>
  <si>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</si>
  <si>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</si>
  <si>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</si>
  <si>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</si>
  <si>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</si>
  <si>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</si>
  <si>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</si>
  <si>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</si>
  <si>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</si>
  <si>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</si>
  <si>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</si>
  <si>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</si>
  <si>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</si>
  <si>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</si>
  <si>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</si>
  <si>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</si>
  <si>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</si>
  <si>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</si>
  <si>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</si>
  <si>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</si>
  <si>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</si>
  <si>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</si>
  <si>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</si>
  <si>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</si>
  <si>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</si>
  <si>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</si>
  <si>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</si>
  <si>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</si>
  <si>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</si>
  <si>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</si>
  <si>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</si>
  <si>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</si>
  <si>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</si>
  <si>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</si>
  <si>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</si>
  <si>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</si>
  <si>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</si>
  <si>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</si>
  <si>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</si>
  <si>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</si>
  <si>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</si>
  <si>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</si>
  <si>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</si>
  <si>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</si>
  <si>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</si>
  <si>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</si>
  <si>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</si>
  <si>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</si>
  <si>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</si>
  <si>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</si>
  <si>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</si>
  <si>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</si>
  <si>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</si>
  <si>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</si>
  <si>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</si>
  <si>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</si>
  <si>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</si>
  <si>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</si>
  <si>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</si>
  <si>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</si>
  <si>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</si>
  <si>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</si>
  <si>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</si>
  <si>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</si>
  <si>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</si>
  <si>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</si>
  <si>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</si>
  <si>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</si>
  <si>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</si>
  <si>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</si>
  <si>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</si>
  <si>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</si>
  <si>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</si>
  <si>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</si>
  <si>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</si>
  <si>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</si>
  <si>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</si>
  <si>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</si>
  <si>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</si>
  <si>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</si>
  <si>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</si>
  <si>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</si>
  <si>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</si>
  <si>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</si>
  <si>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</si>
  <si>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</si>
  <si>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</si>
  <si>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</si>
  <si>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</si>
  <si>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</si>
  <si>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</si>
  <si>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</si>
  <si>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</si>
  <si>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</si>
  <si>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</si>
  <si>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</si>
  <si>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</si>
  <si>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</si>
  <si>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</si>
  <si>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</si>
  <si>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</si>
  <si>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</si>
  <si>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</si>
  <si>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</si>
  <si>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</si>
  <si>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</si>
  <si>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</si>
  <si>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</si>
  <si>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</si>
  <si>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</si>
  <si>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</si>
  <si>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</si>
  <si>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</si>
  <si>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</si>
  <si>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</si>
  <si>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</si>
  <si>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</si>
  <si>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</si>
  <si>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</si>
  <si>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</si>
  <si>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</si>
  <si>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</si>
  <si>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</si>
  <si>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</si>
  <si>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</si>
  <si>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</si>
  <si>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</si>
  <si>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</si>
  <si>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</si>
  <si>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</si>
  <si>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</si>
  <si>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</si>
  <si>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</si>
  <si>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</si>
  <si>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</si>
  <si>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</si>
  <si>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</si>
  <si>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</si>
  <si>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</si>
  <si>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</si>
  <si>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</si>
  <si>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</si>
  <si>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</si>
  <si>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</si>
  <si>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</si>
  <si>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</si>
  <si>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</si>
  <si>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</si>
  <si>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</si>
  <si>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</si>
  <si>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</si>
  <si>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</si>
  <si>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</si>
  <si>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</si>
  <si>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</si>
  <si>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</si>
  <si>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</si>
  <si>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</si>
  <si>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</si>
  <si>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</si>
  <si>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</si>
  <si>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</si>
  <si>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</si>
  <si>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</si>
  <si>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</si>
  <si>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</si>
  <si>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</si>
  <si>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</si>
  <si>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</si>
  <si>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</si>
  <si>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</si>
  <si>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</si>
  <si>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</si>
  <si>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</si>
  <si>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</si>
  <si>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</si>
  <si>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</si>
  <si>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</si>
  <si>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</si>
  <si>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</si>
  <si>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</si>
  <si>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</si>
  <si>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</si>
  <si>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</si>
  <si>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</si>
  <si>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</si>
  <si>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</si>
  <si>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</si>
  <si>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</si>
  <si>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</si>
  <si>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</si>
  <si>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</si>
  <si>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</si>
  <si>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</si>
  <si>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</si>
  <si>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</si>
  <si>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</si>
  <si>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</si>
  <si>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</si>
  <si>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</si>
  <si>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</si>
  <si>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</si>
  <si>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</si>
  <si>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</si>
  <si>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</si>
  <si>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</si>
  <si>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</si>
  <si>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</si>
  <si>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</si>
  <si>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</si>
  <si>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</si>
  <si>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</si>
  <si>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</si>
  <si>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</si>
  <si>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</si>
  <si>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</si>
  <si>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</si>
  <si>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</si>
  <si>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</si>
  <si>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</si>
  <si>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</si>
  <si>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</si>
  <si>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</si>
  <si>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</si>
  <si>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</si>
  <si>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</si>
  <si>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</si>
  <si>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</si>
  <si>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</si>
  <si>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</si>
  <si>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</si>
  <si>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</si>
  <si>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</si>
  <si>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</si>
  <si>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</si>
  <si>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</si>
  <si>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</si>
  <si>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</si>
  <si>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</si>
  <si>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</si>
  <si>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</si>
  <si>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</si>
  <si>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</si>
  <si>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</si>
  <si>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</si>
  <si>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</si>
  <si>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</si>
  <si>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</si>
  <si>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</si>
  <si>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</si>
  <si>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</si>
  <si>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</si>
  <si>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</si>
  <si>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</si>
  <si>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</si>
  <si>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</si>
  <si>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</si>
  <si>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</si>
  <si>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</si>
  <si>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</si>
  <si>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</si>
  <si>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</si>
  <si>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</si>
  <si>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</si>
  <si>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</si>
  <si>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</si>
  <si>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</si>
  <si>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</si>
  <si>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</si>
  <si>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</si>
  <si>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</si>
  <si>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</si>
  <si>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</si>
  <si>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</si>
  <si>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</si>
  <si>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</si>
  <si>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</si>
  <si>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</si>
  <si>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</si>
  <si>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</si>
  <si>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</si>
  <si>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</si>
  <si>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</si>
  <si>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</si>
  <si>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</si>
  <si>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</si>
  <si>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</si>
  <si>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</si>
  <si>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</si>
  <si>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</si>
  <si>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</si>
  <si>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</si>
  <si>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</si>
  <si>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</si>
  <si>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</si>
  <si>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</si>
  <si>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</si>
  <si>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</si>
  <si>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</si>
  <si>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</si>
  <si>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</si>
  <si>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</si>
  <si>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</si>
  <si>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</si>
  <si>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</si>
  <si>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</si>
  <si>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</si>
  <si>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</si>
  <si>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</si>
  <si>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</si>
  <si>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</si>
  <si>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</si>
  <si>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</si>
  <si>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</si>
  <si>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</si>
  <si>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</si>
  <si>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</si>
  <si>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</si>
  <si>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</si>
  <si>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</si>
  <si>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</si>
  <si>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</si>
  <si>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</si>
  <si>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</si>
  <si>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</si>
  <si>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</si>
  <si>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</si>
  <si>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</si>
  <si>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</si>
  <si>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</si>
  <si>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</si>
  <si>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</si>
  <si>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</si>
  <si>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</si>
  <si>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</si>
  <si>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</si>
  <si>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</si>
  <si>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</si>
  <si>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</si>
  <si>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</si>
  <si>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</si>
  <si>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</si>
  <si>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</si>
  <si>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</si>
  <si>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</si>
  <si>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</si>
  <si>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</si>
  <si>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</si>
  <si>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</si>
  <si>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</si>
  <si>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</si>
  <si>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</si>
  <si>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</si>
  <si>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</si>
  <si>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</si>
  <si>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</si>
  <si>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</si>
  <si>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</si>
  <si>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</si>
  <si>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</si>
  <si>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</si>
  <si>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</si>
  <si>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</si>
  <si>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</si>
  <si>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</si>
  <si>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</si>
  <si>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</si>
  <si>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</si>
  <si>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</si>
  <si>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</si>
  <si>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</si>
  <si>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</si>
  <si>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</si>
  <si>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</si>
  <si>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</si>
  <si>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</si>
  <si>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</si>
  <si>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</si>
  <si>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</si>
  <si>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</si>
  <si>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</si>
  <si>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</si>
  <si>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</si>
  <si>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</si>
  <si>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</si>
  <si>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</si>
  <si>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</si>
  <si>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</si>
  <si>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</si>
  <si>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</si>
  <si>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</si>
  <si>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</si>
  <si>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</si>
  <si>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</si>
  <si>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</si>
  <si>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</si>
  <si>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</si>
  <si>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</si>
  <si>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</si>
  <si>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</si>
  <si>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</si>
  <si>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</si>
  <si>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</si>
  <si>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</si>
  <si>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</si>
  <si>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</si>
  <si>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</si>
  <si>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</si>
  <si>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</si>
  <si>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</si>
  <si>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</si>
  <si>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</si>
  <si>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</si>
  <si>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</si>
  <si>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</si>
  <si>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</si>
  <si>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</si>
  <si>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</si>
  <si>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</si>
  <si>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</si>
  <si>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</si>
  <si>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</si>
  <si>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</si>
  <si>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</si>
  <si>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</si>
  <si>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</si>
  <si>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</si>
  <si>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</si>
  <si>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</si>
  <si>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</si>
  <si>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</si>
  <si>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</si>
  <si>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</si>
  <si>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</si>
  <si>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</si>
  <si>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</si>
  <si>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</si>
  <si>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</si>
  <si>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</si>
  <si>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</si>
  <si>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</si>
  <si>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</si>
  <si>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</si>
  <si>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</si>
  <si>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</si>
  <si>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</si>
  <si>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</si>
  <si>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</si>
  <si>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</si>
  <si>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</si>
  <si>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</si>
  <si>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</si>
  <si>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</si>
  <si>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</si>
  <si>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</si>
  <si>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</si>
  <si>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</si>
  <si>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</si>
  <si>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</si>
  <si>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</si>
  <si>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</si>
  <si>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</si>
  <si>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</si>
  <si>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</si>
  <si>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</si>
  <si>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</si>
  <si>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</si>
  <si>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</si>
  <si>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</si>
  <si>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</si>
  <si>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</si>
  <si>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</si>
  <si>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</si>
  <si>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</si>
  <si>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</si>
  <si>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</si>
  <si>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</si>
  <si>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</si>
  <si>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</si>
  <si>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</si>
  <si>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</si>
  <si>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</si>
  <si>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</si>
  <si>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</si>
  <si>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</si>
  <si>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</si>
  <si>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</si>
  <si>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</si>
  <si>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</si>
  <si>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</si>
  <si>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</si>
  <si>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</si>
  <si>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</si>
  <si>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</si>
  <si>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</si>
  <si>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</si>
  <si>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</si>
  <si>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</si>
  <si>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</si>
  <si>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</si>
  <si>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</si>
  <si>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</si>
  <si>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</si>
  <si>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</si>
  <si>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</si>
  <si>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</si>
  <si>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</si>
  <si>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</si>
  <si>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</si>
  <si>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</si>
  <si>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</si>
  <si>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</si>
  <si>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</si>
  <si>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</si>
  <si>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</si>
  <si>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</si>
  <si>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</si>
  <si>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</si>
  <si>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</si>
  <si>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</si>
  <si>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</si>
  <si>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</si>
  <si>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</si>
  <si>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</si>
  <si>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</si>
  <si>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</si>
  <si>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</si>
  <si>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</si>
  <si>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</si>
  <si>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</si>
  <si>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</si>
  <si>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</si>
  <si>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</si>
  <si>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</si>
  <si>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</si>
  <si>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</si>
  <si>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</si>
  <si>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</si>
  <si>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</si>
  <si>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</si>
  <si>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</si>
  <si>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</si>
  <si>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</si>
  <si>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</si>
  <si>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</si>
  <si>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</si>
  <si>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</si>
  <si>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</si>
  <si>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</si>
  <si>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</si>
  <si>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</si>
  <si>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</si>
  <si>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</si>
  <si>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</si>
  <si>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</si>
  <si>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</si>
  <si>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</si>
  <si>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</si>
  <si>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</si>
  <si>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</si>
  <si>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</si>
  <si>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</si>
  <si>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</si>
  <si>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</si>
  <si>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</si>
  <si>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</si>
  <si>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</si>
  <si>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</si>
  <si>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</si>
  <si>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</si>
  <si>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</si>
  <si>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</si>
  <si>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</si>
  <si>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</si>
  <si>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</si>
  <si>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</si>
  <si>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</si>
  <si>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</si>
  <si>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</si>
  <si>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</si>
  <si>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</si>
  <si>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</si>
  <si>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</si>
  <si>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</si>
  <si>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</si>
  <si>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</si>
  <si>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</si>
  <si>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</si>
  <si>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</si>
  <si>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</si>
  <si>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</si>
  <si>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</si>
  <si>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</si>
  <si>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</si>
  <si>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</si>
  <si>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</si>
  <si>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</si>
  <si>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</si>
  <si>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</si>
  <si>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</si>
  <si>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</si>
  <si>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</si>
  <si>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</si>
  <si>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</si>
  <si>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</si>
  <si>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</si>
  <si>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</si>
  <si>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</si>
  <si>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</si>
  <si>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</si>
  <si>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</si>
  <si>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</si>
  <si>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</si>
  <si>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</si>
  <si>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</si>
  <si>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</si>
  <si>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</si>
  <si>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</si>
  <si>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</si>
  <si>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</si>
  <si>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</si>
  <si>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</si>
  <si>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</si>
  <si>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</si>
  <si>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</si>
  <si>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</si>
  <si>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</si>
  <si>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</si>
  <si>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</si>
  <si>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</si>
  <si>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</si>
  <si>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</si>
  <si>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</si>
  <si>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</si>
  <si>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</si>
  <si>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</si>
  <si>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</si>
  <si>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</si>
  <si>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</si>
  <si>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</si>
  <si>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</si>
  <si>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</si>
  <si>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</si>
  <si>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</si>
  <si>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</si>
  <si>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</si>
  <si>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</si>
  <si>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</si>
  <si>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</si>
  <si>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</si>
  <si>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</si>
  <si>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</si>
  <si>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</si>
  <si>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</si>
  <si>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</si>
  <si>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</si>
  <si>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</si>
  <si>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</si>
  <si>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</si>
  <si>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</si>
  <si>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</si>
  <si>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</si>
  <si>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</si>
  <si>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</si>
  <si>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</si>
  <si>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</si>
  <si>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</si>
  <si>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</si>
  <si>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</si>
  <si>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</si>
  <si>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</si>
  <si>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</si>
  <si>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</si>
  <si>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</si>
  <si>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</si>
  <si>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</si>
  <si>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</si>
  <si>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</si>
  <si>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</si>
  <si>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</si>
  <si>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</si>
  <si>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</si>
  <si>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</si>
  <si>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</si>
  <si>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</si>
  <si>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</si>
  <si>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</si>
  <si>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</si>
  <si>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</si>
  <si>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</si>
  <si>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</si>
  <si>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</si>
  <si>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</si>
  <si>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</si>
  <si>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</si>
  <si>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</si>
  <si>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</si>
  <si>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</si>
  <si>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</si>
  <si>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</si>
  <si>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</si>
  <si>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</si>
  <si>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</si>
  <si>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</si>
  <si>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</si>
  <si>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</si>
  <si>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</si>
  <si>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</si>
  <si>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</si>
  <si>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</si>
  <si>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</si>
  <si>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</si>
  <si>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</si>
  <si>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</si>
  <si>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</si>
  <si>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</si>
  <si>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</si>
  <si>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</si>
  <si>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</si>
  <si>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</si>
  <si>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</si>
  <si>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</si>
  <si>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</si>
  <si>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</si>
  <si>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</si>
  <si>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</si>
  <si>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</si>
  <si>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</si>
  <si>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</si>
  <si>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</si>
  <si>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</si>
  <si>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</si>
  <si>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</si>
  <si>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</si>
  <si>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</si>
  <si>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</si>
  <si>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</si>
  <si>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</si>
  <si>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</si>
  <si>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</si>
  <si>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</si>
  <si>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</si>
  <si>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</si>
  <si>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</si>
  <si>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</si>
  <si>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</si>
  <si>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</si>
  <si>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</si>
  <si>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</si>
  <si>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</si>
  <si>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</si>
  <si>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</si>
  <si>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</si>
  <si>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</si>
  <si>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</si>
  <si>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</si>
  <si>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</si>
  <si>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</si>
  <si>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</si>
  <si>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</si>
  <si>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</si>
  <si>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</si>
  <si>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</si>
  <si>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</si>
  <si>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</si>
  <si>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</si>
  <si>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</si>
  <si>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</si>
  <si>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</si>
  <si>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</si>
  <si>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</si>
  <si>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</si>
  <si>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</si>
  <si>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</si>
  <si>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</si>
  <si>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</si>
  <si>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</si>
  <si>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</si>
  <si>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</si>
  <si>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</si>
  <si>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</si>
  <si>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</si>
  <si>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</si>
  <si>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</si>
  <si>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</si>
  <si>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</si>
  <si>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</si>
  <si>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</si>
  <si>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</si>
  <si>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</si>
  <si>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</si>
  <si>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</si>
  <si>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</si>
  <si>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</si>
  <si>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</si>
  <si>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</si>
  <si>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</si>
  <si>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</si>
  <si>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</si>
  <si>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</si>
  <si>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</si>
  <si>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</si>
  <si>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</si>
  <si>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</si>
  <si>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</si>
  <si>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</si>
  <si>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</si>
  <si>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</si>
  <si>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</si>
  <si>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</si>
  <si>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</si>
  <si>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</si>
  <si>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</si>
  <si>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</si>
  <si>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</si>
  <si>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</si>
  <si>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</si>
  <si>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</si>
  <si>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</si>
  <si>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</si>
  <si>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</si>
  <si>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</si>
  <si>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</si>
  <si>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</si>
  <si>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</si>
  <si>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</si>
  <si>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</si>
  <si>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</si>
  <si>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</si>
  <si>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</si>
  <si>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</si>
  <si>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</si>
  <si>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</si>
  <si>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</si>
  <si>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</si>
  <si>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</si>
  <si>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</si>
  <si>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</si>
  <si>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</si>
  <si>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</si>
  <si>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</si>
  <si>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</si>
  <si>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</si>
  <si>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</si>
  <si>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</si>
  <si>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</si>
  <si>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</si>
  <si>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</si>
  <si>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</si>
  <si>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</si>
  <si>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</si>
  <si>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</si>
  <si>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</si>
  <si>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</si>
  <si>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</si>
  <si>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</si>
  <si>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</si>
  <si>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</si>
  <si>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</si>
  <si>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</si>
  <si>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</si>
  <si>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</si>
  <si>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</si>
  <si>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</si>
  <si>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</si>
  <si>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</si>
  <si>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</si>
  <si>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</si>
  <si>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</si>
  <si>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</si>
  <si>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</si>
  <si>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</si>
  <si>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</si>
  <si>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</si>
  <si>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</si>
  <si>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</si>
  <si>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</si>
  <si>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</si>
  <si>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</si>
  <si>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</si>
  <si>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</si>
  <si>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</si>
  <si>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</si>
  <si>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</si>
  <si>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</si>
  <si>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</si>
  <si>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</si>
  <si>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</si>
  <si>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</si>
  <si>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</si>
  <si>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</si>
  <si>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</si>
  <si>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</si>
  <si>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</si>
  <si>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</si>
  <si>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</si>
  <si>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</si>
  <si>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</si>
  <si>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</si>
  <si>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</si>
  <si>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</si>
  <si>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</si>
  <si>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</si>
  <si>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</si>
  <si>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</si>
  <si>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</si>
  <si>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</si>
  <si>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</si>
  <si>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</si>
  <si>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</si>
  <si>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</si>
  <si>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</si>
  <si>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</si>
  <si>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</si>
  <si>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</si>
  <si>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</si>
  <si>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</si>
  <si>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</si>
  <si>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</si>
  <si>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</si>
  <si>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</si>
  <si>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</si>
  <si>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</si>
  <si>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</si>
  <si>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</si>
  <si>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</si>
  <si>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</si>
  <si>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</si>
  <si>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</si>
  <si>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</si>
  <si>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</si>
  <si>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</si>
  <si>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</si>
  <si>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</si>
  <si>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</si>
  <si>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</si>
  <si>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</si>
  <si>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</si>
  <si>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</si>
  <si>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</si>
  <si>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</si>
  <si>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</si>
  <si>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</si>
  <si>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</si>
  <si>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</si>
  <si>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</si>
  <si>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</si>
  <si>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</si>
  <si>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</si>
  <si>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</si>
  <si>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</si>
  <si>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</si>
  <si>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</si>
  <si>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</si>
  <si>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</si>
  <si>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</si>
  <si>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</si>
  <si>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</si>
  <si>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</si>
  <si>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</si>
  <si>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</si>
  <si>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</si>
  <si>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</si>
  <si>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</si>
  <si>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</si>
  <si>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</si>
  <si>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</si>
  <si>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</si>
  <si>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</si>
  <si>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</si>
  <si>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</si>
  <si>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</si>
  <si>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</si>
  <si>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</si>
  <si>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</si>
  <si>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</si>
  <si>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</si>
  <si>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</si>
  <si>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</si>
  <si>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</si>
  <si>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</si>
  <si>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</si>
  <si>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</si>
  <si>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</si>
  <si>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</si>
  <si>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</si>
  <si>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</si>
  <si>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</si>
  <si>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</si>
  <si>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</si>
  <si>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</si>
  <si>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</si>
  <si>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</si>
  <si>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</si>
  <si>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</si>
  <si>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</si>
  <si>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</si>
  <si>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</si>
  <si>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</si>
  <si>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</si>
  <si>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</si>
  <si>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</si>
  <si>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</si>
  <si>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</si>
  <si>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</si>
  <si>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</si>
  <si>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</si>
  <si>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</si>
  <si>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</si>
  <si>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</si>
  <si>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</si>
  <si>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</si>
  <si>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</si>
  <si>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</si>
  <si>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</si>
  <si>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</si>
  <si>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</si>
  <si>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</si>
  <si>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</si>
  <si>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</si>
  <si>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</si>
  <si>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</si>
  <si>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</si>
  <si>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</si>
  <si>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</si>
  <si>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</si>
  <si>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</si>
  <si>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</si>
  <si>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</si>
  <si>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</si>
  <si>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</si>
  <si>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</si>
  <si>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</si>
  <si>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</si>
  <si>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</si>
  <si>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</si>
  <si>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</si>
  <si>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</si>
  <si>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</si>
  <si>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</si>
  <si>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</si>
  <si>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</si>
  <si>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</si>
  <si>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</si>
  <si>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</si>
  <si>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</si>
  <si>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</si>
  <si>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</si>
  <si>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</si>
  <si>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</si>
  <si>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</si>
  <si>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</si>
  <si>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</si>
  <si>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</si>
  <si>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</si>
  <si>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</si>
  <si>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</si>
  <si>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</si>
  <si>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</si>
  <si>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</si>
  <si>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</si>
  <si>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</si>
  <si>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</si>
  <si>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</si>
  <si>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</si>
  <si>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</si>
  <si>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</si>
  <si>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</si>
  <si>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</si>
  <si>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</si>
  <si>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</si>
  <si>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</si>
  <si>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</si>
  <si>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</si>
  <si>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</si>
  <si>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</si>
  <si>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</si>
  <si>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</si>
  <si>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</si>
  <si>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</si>
  <si>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</si>
  <si>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</si>
  <si>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</si>
  <si>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</si>
  <si>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</si>
  <si>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</si>
  <si>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</si>
  <si>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</si>
  <si>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</si>
  <si>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</si>
  <si>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</si>
  <si>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</si>
  <si>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</si>
  <si>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</si>
  <si>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</si>
  <si>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</si>
  <si>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</si>
  <si>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</si>
  <si>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</si>
  <si>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</si>
  <si>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</si>
  <si>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</si>
  <si>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</si>
  <si>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</si>
  <si>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</si>
  <si>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</si>
  <si>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</si>
  <si>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</si>
  <si>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</si>
  <si>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</si>
  <si>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</si>
  <si>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</si>
  <si>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</si>
  <si>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</si>
  <si>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</si>
  <si>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</si>
  <si>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</si>
  <si>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</si>
  <si>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</si>
  <si>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</si>
  <si>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</si>
  <si>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</si>
  <si>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</si>
  <si>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</si>
  <si>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</si>
  <si>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</si>
  <si>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</si>
  <si>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</si>
  <si>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</si>
  <si>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</si>
  <si>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</si>
  <si>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</si>
  <si>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</si>
  <si>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</si>
  <si>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</si>
  <si>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</si>
  <si>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</si>
  <si>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</si>
  <si>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</si>
  <si>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</si>
  <si>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</si>
  <si>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</si>
  <si>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</si>
  <si>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</si>
  <si>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</si>
  <si>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</si>
  <si>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</si>
  <si>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</si>
  <si>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</si>
  <si>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</si>
  <si>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</si>
  <si>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</si>
  <si>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</si>
  <si>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</si>
  <si>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</si>
  <si>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</si>
  <si>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</si>
  <si>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</si>
  <si>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</si>
  <si>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</si>
  <si>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</si>
  <si>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</si>
  <si>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</si>
  <si>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</si>
  <si>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</si>
  <si>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</si>
  <si>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</si>
  <si>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</si>
  <si>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</si>
  <si>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</si>
  <si>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</si>
  <si>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</si>
  <si>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</si>
  <si>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</si>
  <si>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</si>
  <si>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</si>
  <si>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</si>
  <si>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</si>
  <si>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</si>
  <si>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</si>
  <si>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</si>
  <si>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</si>
  <si>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</si>
  <si>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</si>
  <si>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</si>
  <si>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</si>
  <si>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</si>
  <si>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</si>
  <si>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</si>
  <si>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</si>
  <si>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</si>
  <si>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</si>
  <si>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</si>
  <si>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</si>
  <si>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</si>
  <si>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</si>
  <si>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</si>
  <si>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</si>
  <si>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</si>
  <si>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</si>
  <si>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</si>
  <si>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</si>
  <si>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</si>
  <si>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</si>
  <si>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</si>
  <si>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</si>
  <si>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</si>
  <si>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</si>
  <si>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</si>
  <si>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</si>
  <si>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</si>
  <si>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</si>
  <si>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</si>
  <si>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</si>
  <si>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</si>
  <si>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</si>
  <si>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</si>
  <si>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</si>
  <si>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</si>
  <si>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</si>
  <si>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</si>
  <si>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</si>
  <si>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</si>
  <si>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</si>
  <si>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</si>
  <si>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</si>
  <si>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</si>
  <si>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</si>
  <si>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</si>
  <si>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</si>
  <si>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</si>
  <si>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</si>
  <si>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</si>
  <si>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</si>
  <si>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</si>
  <si>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</si>
  <si>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</si>
  <si>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</si>
  <si>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</si>
  <si>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</si>
  <si>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</si>
  <si>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</si>
  <si>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</si>
  <si>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</si>
  <si>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</si>
  <si>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</si>
  <si>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</si>
  <si>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</si>
  <si>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</si>
  <si>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</si>
  <si>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</si>
  <si>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</si>
  <si>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</si>
  <si>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</si>
  <si>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</si>
  <si>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</si>
  <si>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</si>
  <si>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</si>
  <si>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</si>
  <si>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</si>
  <si>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</si>
  <si>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</si>
  <si>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</si>
  <si>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</si>
  <si>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</si>
  <si>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</si>
  <si>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</si>
  <si>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</si>
  <si>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</si>
  <si>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</si>
  <si>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</si>
  <si>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</si>
  <si>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</si>
  <si>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</si>
  <si>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</si>
  <si>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</si>
  <si>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</si>
  <si>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</si>
  <si>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</si>
  <si>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</si>
  <si>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</si>
  <si>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</si>
  <si>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</si>
  <si>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</si>
  <si>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</si>
  <si>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</si>
  <si>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</si>
  <si>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</si>
  <si>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</si>
  <si>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</si>
  <si>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</si>
  <si>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</si>
  <si>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</si>
  <si>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</si>
  <si>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</si>
  <si>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</si>
  <si>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</si>
  <si>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</si>
  <si>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</si>
  <si>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</si>
  <si>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</si>
  <si>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</si>
  <si>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</si>
  <si>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</si>
  <si>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</si>
  <si>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</si>
  <si>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</si>
  <si>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</si>
  <si>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</si>
  <si>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</si>
  <si>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</si>
  <si>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</si>
  <si>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</si>
  <si>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</si>
  <si>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</si>
  <si>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</si>
  <si>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</si>
  <si>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</si>
  <si>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</si>
  <si>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</si>
  <si>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</si>
  <si>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</si>
  <si>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</si>
  <si>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</si>
  <si>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</si>
  <si>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</si>
  <si>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</si>
  <si>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</si>
  <si>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</si>
  <si>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</si>
  <si>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</si>
  <si>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</si>
  <si>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</si>
  <si>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</si>
  <si>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</si>
  <si>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</si>
  <si>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</si>
  <si>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</si>
  <si>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</si>
  <si>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</si>
  <si>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</si>
  <si>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</si>
  <si>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</si>
  <si>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</si>
  <si>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</si>
  <si>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</si>
  <si>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</si>
  <si>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</si>
  <si>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</si>
  <si>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</si>
  <si>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</si>
  <si>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</si>
  <si>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</si>
  <si>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</si>
  <si>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</si>
  <si>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</si>
  <si>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</si>
  <si>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</si>
  <si>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</si>
  <si>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</si>
  <si>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</si>
  <si>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</si>
  <si>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</si>
  <si>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</si>
  <si>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</si>
  <si>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</si>
  <si>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</si>
  <si>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</si>
  <si>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</si>
  <si>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</si>
  <si>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</si>
  <si>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</si>
  <si>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</si>
  <si>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</si>
  <si>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</si>
  <si>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</si>
  <si>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</si>
  <si>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</si>
  <si>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</si>
  <si>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</si>
  <si>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</si>
  <si>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</si>
  <si>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</si>
  <si>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</si>
  <si>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</si>
  <si>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</si>
  <si>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</si>
  <si>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</si>
  <si>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</si>
  <si>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</si>
  <si>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</si>
  <si>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</si>
  <si>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</si>
  <si>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</si>
  <si>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</si>
  <si>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</si>
  <si>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</si>
  <si>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</si>
  <si>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</si>
  <si>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</si>
  <si>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</si>
  <si>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</si>
  <si>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</si>
  <si>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</si>
  <si>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</si>
  <si>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</si>
  <si>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</si>
  <si>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</si>
  <si>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</si>
  <si>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</si>
  <si>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</si>
  <si>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</si>
  <si>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</si>
  <si>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</si>
  <si>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</si>
  <si>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</si>
  <si>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</si>
  <si>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</si>
  <si>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</si>
  <si>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</si>
  <si>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</si>
  <si>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</si>
  <si>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</si>
  <si>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</si>
  <si>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</si>
  <si>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</si>
  <si>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</si>
  <si>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</si>
  <si>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</si>
  <si>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</si>
  <si>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</si>
  <si>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</si>
  <si>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</si>
  <si>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</si>
  <si>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</si>
  <si>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</si>
  <si>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</si>
  <si>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</si>
  <si>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</si>
  <si>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</si>
  <si>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</si>
  <si>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</si>
  <si>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</si>
  <si>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</si>
  <si>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</si>
  <si>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</si>
  <si>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</si>
  <si>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</si>
  <si>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</si>
  <si>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</si>
  <si>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</si>
  <si>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</si>
  <si>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</si>
  <si>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</si>
  <si>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</si>
  <si>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</si>
  <si>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</si>
  <si>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</si>
  <si>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</si>
  <si>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</si>
  <si>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</si>
  <si>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</si>
  <si>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</si>
  <si>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</si>
  <si>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</si>
  <si>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</si>
  <si>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</si>
  <si>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</si>
  <si>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</si>
  <si>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</si>
  <si>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</si>
  <si>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</si>
  <si>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</si>
  <si>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</si>
  <si>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</si>
  <si>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</si>
  <si>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</si>
  <si>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</si>
  <si>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</si>
  <si>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</si>
  <si>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</si>
  <si>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</si>
  <si>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</si>
  <si>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</si>
  <si>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</si>
  <si>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</si>
  <si>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</si>
  <si>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</si>
  <si>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</si>
  <si>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</si>
  <si>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</si>
  <si>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</si>
  <si>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</si>
  <si>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</si>
  <si>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</si>
  <si>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</si>
  <si>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</si>
  <si>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</si>
  <si>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</si>
  <si>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</si>
  <si>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</si>
  <si>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</si>
  <si>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</si>
  <si>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</si>
  <si>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</si>
  <si>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</si>
  <si>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</si>
  <si>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</si>
  <si>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</si>
  <si>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</si>
  <si>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</si>
  <si>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</si>
  <si>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</si>
  <si>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</si>
  <si>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</si>
  <si>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</si>
  <si>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</si>
  <si>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</si>
  <si>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</si>
  <si>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</si>
  <si>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</si>
  <si>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</si>
  <si>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</si>
  <si>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</si>
  <si>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</si>
  <si>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</si>
  <si>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</si>
  <si>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</si>
  <si>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</si>
  <si>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</si>
  <si>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</si>
  <si>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</si>
  <si>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</si>
  <si>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</si>
  <si>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</si>
  <si>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</si>
  <si>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</si>
  <si>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</si>
  <si>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</si>
  <si>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</si>
  <si>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</si>
  <si>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</si>
  <si>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</si>
  <si>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</si>
  <si>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</si>
  <si>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</si>
  <si>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</si>
  <si>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</si>
  <si>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</si>
  <si>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</si>
  <si>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</si>
  <si>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</si>
  <si>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</si>
  <si>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</si>
  <si>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</si>
  <si>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</si>
  <si>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</si>
  <si>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</si>
  <si>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</si>
  <si>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</si>
  <si>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</si>
  <si>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</si>
  <si>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</si>
  <si>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</si>
  <si>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</si>
  <si>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</si>
  <si>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</si>
  <si>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</si>
  <si>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</si>
  <si>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</si>
  <si>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</si>
  <si>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</si>
  <si>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</si>
  <si>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</si>
  <si>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</si>
  <si>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</si>
  <si>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</si>
  <si>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</si>
  <si>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</si>
  <si>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</si>
  <si>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</si>
  <si>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</si>
  <si>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</si>
  <si>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</si>
  <si>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</si>
  <si>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</si>
  <si>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</si>
  <si>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</si>
  <si>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</si>
  <si>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</si>
  <si>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</si>
  <si>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</si>
  <si>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</si>
  <si>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</si>
  <si>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</si>
  <si>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</si>
  <si>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</si>
  <si>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</si>
  <si>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</si>
  <si>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</si>
  <si>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</si>
  <si>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</si>
  <si>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</si>
  <si>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</si>
  <si>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</si>
  <si>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</si>
  <si>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</si>
  <si>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</si>
  <si>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</si>
  <si>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</si>
  <si>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</si>
  <si>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</si>
  <si>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</si>
  <si>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</si>
  <si>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</si>
  <si>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</si>
  <si>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</si>
  <si>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</si>
  <si>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</si>
  <si>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</si>
  <si>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</si>
  <si>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</si>
  <si>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</si>
  <si>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</si>
  <si>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</si>
  <si>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</si>
  <si>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</si>
  <si>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</si>
  <si>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</si>
  <si>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</si>
  <si>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</si>
  <si>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</si>
  <si>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</si>
  <si>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</si>
  <si>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</si>
  <si>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</si>
  <si>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</si>
  <si>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</si>
  <si>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</si>
  <si>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</si>
  <si>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</si>
  <si>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</si>
  <si>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</si>
  <si>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</si>
  <si>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</si>
  <si>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</si>
  <si>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</si>
  <si>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</si>
  <si>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</si>
  <si>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</si>
  <si>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</si>
  <si>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</si>
  <si>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</si>
  <si>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</si>
  <si>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</si>
  <si>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</si>
  <si>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</si>
  <si>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</si>
  <si>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</si>
  <si>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</si>
  <si>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</si>
  <si>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</si>
  <si>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</si>
  <si>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</si>
  <si>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</si>
  <si>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</si>
  <si>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</si>
  <si>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</si>
  <si>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</si>
  <si>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</si>
  <si>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</si>
  <si>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</si>
  <si>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</si>
  <si>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</si>
  <si>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</si>
  <si>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</si>
  <si>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</si>
  <si>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</si>
  <si>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</si>
  <si>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</si>
  <si>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</si>
  <si>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</si>
  <si>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</si>
  <si>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</si>
  <si>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</si>
  <si>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</si>
  <si>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</si>
  <si>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</si>
  <si>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</si>
  <si>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</si>
  <si>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</si>
  <si>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</si>
  <si>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</si>
  <si>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</si>
  <si>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</si>
  <si>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</si>
  <si>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</si>
  <si>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</si>
  <si>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</si>
  <si>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</si>
  <si>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</si>
  <si>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</si>
  <si>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</si>
  <si>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</si>
  <si>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</si>
  <si>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</si>
  <si>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</si>
  <si>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</si>
  <si>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</si>
  <si>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</si>
  <si>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</si>
  <si>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</si>
  <si>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</si>
  <si>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</si>
  <si>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</si>
  <si>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</si>
  <si>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</si>
  <si>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</si>
  <si>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</si>
  <si>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</si>
  <si>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</si>
  <si>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</si>
  <si>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</si>
  <si>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</si>
  <si>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</si>
  <si>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</si>
  <si>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</si>
  <si>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</si>
  <si>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</si>
  <si>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</si>
  <si>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</si>
  <si>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</si>
  <si>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</si>
  <si>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</si>
  <si>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</si>
  <si>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</si>
  <si>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</si>
  <si>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</si>
  <si>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</si>
  <si>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</si>
  <si>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</si>
  <si>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</si>
  <si>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</si>
  <si>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</si>
  <si>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</si>
  <si>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</si>
  <si>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</si>
  <si>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</si>
  <si>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</si>
  <si>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</si>
  <si>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</si>
  <si>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</si>
  <si>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</si>
  <si>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</si>
  <si>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</si>
  <si>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</si>
  <si>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</si>
  <si>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</si>
  <si>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</si>
  <si>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</si>
  <si>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</si>
  <si>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</si>
  <si>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</si>
  <si>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</si>
  <si>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</si>
  <si>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</si>
  <si>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</si>
  <si>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</si>
  <si>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</si>
  <si>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</si>
  <si>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</si>
  <si>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</si>
  <si>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</si>
  <si>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</si>
  <si>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</si>
  <si>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</si>
  <si>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</si>
  <si>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</si>
  <si>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</si>
  <si>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</si>
  <si>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</si>
  <si>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</si>
  <si>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</si>
  <si>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</si>
  <si>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</si>
  <si>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</si>
  <si>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</si>
  <si>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</si>
  <si>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</si>
  <si>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</si>
  <si>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</si>
  <si>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</si>
  <si>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</si>
  <si>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</si>
  <si>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</si>
  <si>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</si>
  <si>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</si>
  <si>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</si>
  <si>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</si>
  <si>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</si>
  <si>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</si>
  <si>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</si>
  <si>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</si>
  <si>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</si>
  <si>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</si>
  <si>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</si>
  <si>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</si>
  <si>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</si>
  <si>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</si>
  <si>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</si>
  <si>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</si>
  <si>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</si>
  <si>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</si>
  <si>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</si>
  <si>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</si>
  <si>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</si>
  <si>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</si>
  <si>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</si>
  <si>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</si>
  <si>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</si>
  <si>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</si>
  <si>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</si>
  <si>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</si>
  <si>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</si>
  <si>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</si>
  <si>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</si>
  <si>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</si>
  <si>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</si>
  <si>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</si>
  <si>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</si>
  <si>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</si>
  <si>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</si>
  <si>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</si>
  <si>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</si>
  <si>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</si>
  <si>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</si>
  <si>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</si>
  <si>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</si>
  <si>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</si>
  <si>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</si>
  <si>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</si>
  <si>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</si>
  <si>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</si>
  <si>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</si>
  <si>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</si>
  <si>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</si>
  <si>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</si>
  <si>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</si>
  <si>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</si>
  <si>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</si>
  <si>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</si>
  <si>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</si>
  <si>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</si>
  <si>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</si>
  <si>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</si>
  <si>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</si>
  <si>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</si>
  <si>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</si>
  <si>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</si>
  <si>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</si>
  <si>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</si>
  <si>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</si>
  <si>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</si>
  <si>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</si>
  <si>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</si>
  <si>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</si>
  <si>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</si>
  <si>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</si>
  <si>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</si>
  <si>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</si>
  <si>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</si>
  <si>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</si>
  <si>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</si>
  <si>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</si>
  <si>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</si>
  <si>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</si>
  <si>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</si>
  <si>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</si>
  <si>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</si>
  <si>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</si>
  <si>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</si>
  <si>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</si>
  <si>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</si>
  <si>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</si>
  <si>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</si>
  <si>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</si>
  <si>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</si>
  <si>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</si>
  <si>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</si>
  <si>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</si>
  <si>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</si>
  <si>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</si>
  <si>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</si>
  <si>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</si>
  <si>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</si>
  <si>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</si>
  <si>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</si>
  <si>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</si>
  <si>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</si>
  <si>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</si>
  <si>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</si>
  <si>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</si>
  <si>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</si>
  <si>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</si>
  <si>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</si>
  <si>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</si>
  <si>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</si>
  <si>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</si>
  <si>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</si>
  <si>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</si>
  <si>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</si>
  <si>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</si>
  <si>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</si>
  <si>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</si>
  <si>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</si>
  <si>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</si>
  <si>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</si>
  <si>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</si>
  <si>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</si>
  <si>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</si>
  <si>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</si>
  <si>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</si>
  <si>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</si>
  <si>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</si>
  <si>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</si>
  <si>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</si>
  <si>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</si>
  <si>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</si>
  <si>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</si>
  <si>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</si>
  <si>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</si>
  <si>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</si>
  <si>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</si>
  <si>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</si>
  <si>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</si>
  <si>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</si>
  <si>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</si>
  <si>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</si>
  <si>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</si>
  <si>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</si>
  <si>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</si>
  <si>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</si>
  <si>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</si>
  <si>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</si>
  <si>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</si>
  <si>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</si>
  <si>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</si>
  <si>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</si>
  <si>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</si>
  <si>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</si>
  <si>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</si>
  <si>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</si>
  <si>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</si>
  <si>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</si>
  <si>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</si>
  <si>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</si>
  <si>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</si>
  <si>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</si>
  <si>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</si>
  <si>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</si>
  <si>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</si>
  <si>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</si>
  <si>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</si>
  <si>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</si>
  <si>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</si>
  <si>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</si>
  <si>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</si>
  <si>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</si>
  <si>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</si>
  <si>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</si>
  <si>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</si>
  <si>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</si>
  <si>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</si>
  <si>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</si>
  <si>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</si>
  <si>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</si>
  <si>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</si>
  <si>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</si>
  <si>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</si>
  <si>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</si>
  <si>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</si>
  <si>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</si>
  <si>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</si>
  <si>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</si>
  <si>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</si>
  <si>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</si>
  <si>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</si>
  <si>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</si>
  <si>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</si>
  <si>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</si>
  <si>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</si>
  <si>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</si>
  <si>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</si>
  <si>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</si>
  <si>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</si>
  <si>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</si>
  <si>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</si>
  <si>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</si>
  <si>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</si>
  <si>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</si>
  <si>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</si>
  <si>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</si>
  <si>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</si>
  <si>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</si>
  <si>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</si>
  <si>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</si>
  <si>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</si>
  <si>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</si>
  <si>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</si>
  <si>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</si>
  <si>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</si>
  <si>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</si>
  <si>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</si>
  <si>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</si>
  <si>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</si>
  <si>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</si>
  <si>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</si>
  <si>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</si>
  <si>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</si>
  <si>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</si>
  <si>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</si>
  <si>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</si>
  <si>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</si>
  <si>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</si>
  <si>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</si>
  <si>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</si>
  <si>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</si>
  <si>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</si>
  <si>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</si>
  <si>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</si>
  <si>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</si>
  <si>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</si>
  <si>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</si>
  <si>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</si>
  <si>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</si>
  <si>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</si>
  <si>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</si>
  <si>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</si>
  <si>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</si>
  <si>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</si>
  <si>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</si>
  <si>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</si>
  <si>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</si>
  <si>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</si>
  <si>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</si>
  <si>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</si>
  <si>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</si>
  <si>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</si>
  <si>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</si>
  <si>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</si>
  <si>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</si>
  <si>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</si>
  <si>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</si>
  <si>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</si>
  <si>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</si>
  <si>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</si>
  <si>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</si>
  <si>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</si>
  <si>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</si>
  <si>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</si>
  <si>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</si>
  <si>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</si>
  <si>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</si>
  <si>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</si>
  <si>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</si>
  <si>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</si>
  <si>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</si>
  <si>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</si>
  <si>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</si>
  <si>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</si>
  <si>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</si>
  <si>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</si>
  <si>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</si>
  <si>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</si>
  <si>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</si>
  <si>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</si>
  <si>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</si>
  <si>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</si>
  <si>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</si>
  <si>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</si>
  <si>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</si>
  <si>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</si>
  <si>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</si>
  <si>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</si>
  <si>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</si>
  <si>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</si>
  <si>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</si>
  <si>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</si>
  <si>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</si>
  <si>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</si>
  <si>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</si>
  <si>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</si>
  <si>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</si>
  <si>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</si>
  <si>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</si>
  <si>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</si>
  <si>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</si>
  <si>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</si>
  <si>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</si>
  <si>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</si>
  <si>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</si>
  <si>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</si>
  <si>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</si>
  <si>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</si>
  <si>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</si>
  <si>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</si>
  <si>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</si>
  <si>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</si>
  <si>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</si>
  <si>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</si>
  <si>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</si>
  <si>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</si>
  <si>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</si>
  <si>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</si>
  <si>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</si>
  <si>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</si>
  <si>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</si>
  <si>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</si>
  <si>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</si>
  <si>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</si>
  <si>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</si>
  <si>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</si>
  <si>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</si>
  <si>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</si>
  <si>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</si>
  <si>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</si>
  <si>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</si>
  <si>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</si>
  <si>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</si>
  <si>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</si>
  <si>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</si>
  <si>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</si>
  <si>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</si>
  <si>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</si>
  <si>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</si>
  <si>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</si>
  <si>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</si>
  <si>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</si>
  <si>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</si>
  <si>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</si>
  <si>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</si>
  <si>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</si>
  <si>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</si>
  <si>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</si>
  <si>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</si>
  <si>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</si>
  <si>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</si>
  <si>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</si>
  <si>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</si>
  <si>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</si>
  <si>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</si>
  <si>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</si>
  <si>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</si>
  <si>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</si>
  <si>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</si>
  <si>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</si>
  <si>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</si>
  <si>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</si>
  <si>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</si>
  <si>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</si>
  <si>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</si>
  <si>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</si>
  <si>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</si>
  <si>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</si>
  <si>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</si>
  <si>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</si>
  <si>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</si>
  <si>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</si>
  <si>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</si>
  <si>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</si>
  <si>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</si>
  <si>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</si>
  <si>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</si>
  <si>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</si>
  <si>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</si>
  <si>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</si>
  <si>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</si>
  <si>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</si>
  <si>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</si>
  <si>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</si>
  <si>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</si>
  <si>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</si>
  <si>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</si>
  <si>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</si>
  <si>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</si>
  <si>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</si>
  <si>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</si>
  <si>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</si>
  <si>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</si>
  <si>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</si>
  <si>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</si>
  <si>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</si>
  <si>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</si>
  <si>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</si>
  <si>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</si>
  <si>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</si>
  <si>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</si>
  <si>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</si>
  <si>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</si>
  <si>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</si>
  <si>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</si>
  <si>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</si>
  <si>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</si>
  <si>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</si>
  <si>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</si>
  <si>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</si>
  <si>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</si>
  <si>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</si>
  <si>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</si>
  <si>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</si>
  <si>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</si>
  <si>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</si>
  <si>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</si>
  <si>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</si>
  <si>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</si>
  <si>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</si>
  <si>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</si>
  <si>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</si>
  <si>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</si>
  <si>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</si>
  <si>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</si>
  <si>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</si>
  <si>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</si>
  <si>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</si>
  <si>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</si>
  <si>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</si>
  <si>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</si>
  <si>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</si>
  <si>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</si>
  <si>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</si>
  <si>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</si>
  <si>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</si>
  <si>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</si>
  <si>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</si>
  <si>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</si>
  <si>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</si>
  <si>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</si>
  <si>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</si>
  <si>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</si>
  <si>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</si>
  <si>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</si>
  <si>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</si>
  <si>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</si>
  <si>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</si>
  <si>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</si>
  <si>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</si>
  <si>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</si>
  <si>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</si>
  <si>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</si>
  <si>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</si>
  <si>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</si>
  <si>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</si>
  <si>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</si>
  <si>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</si>
  <si>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</si>
  <si>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</si>
  <si>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</si>
  <si>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</si>
  <si>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</si>
  <si>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</si>
  <si>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</si>
  <si>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</si>
  <si>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</si>
  <si>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</si>
  <si>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</si>
  <si>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</si>
  <si>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</si>
  <si>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</si>
  <si>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</si>
  <si>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</si>
  <si>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</si>
  <si>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</si>
  <si>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</si>
  <si>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</si>
  <si>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</si>
  <si>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</si>
  <si>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</si>
  <si>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</si>
  <si>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</si>
  <si>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</si>
  <si>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</si>
  <si>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</si>
  <si>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</si>
  <si>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</si>
  <si>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</si>
  <si>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</si>
  <si>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</si>
  <si>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</si>
  <si>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</si>
  <si>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</si>
  <si>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</si>
  <si>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</si>
  <si>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</si>
  <si>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</si>
  <si>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</si>
  <si>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</si>
  <si>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</si>
  <si>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</si>
  <si>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</si>
  <si>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</si>
  <si>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</si>
  <si>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</si>
  <si>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</si>
  <si>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</si>
  <si>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</si>
  <si>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</si>
  <si>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</si>
  <si>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</si>
  <si>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</si>
  <si>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</si>
  <si>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</si>
  <si>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</si>
  <si>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</si>
  <si>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</si>
  <si>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</si>
  <si>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</si>
  <si>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</si>
  <si>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</si>
  <si>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</si>
  <si>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</si>
  <si>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</si>
  <si>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</si>
  <si>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</si>
  <si>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</si>
  <si>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</si>
  <si>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</si>
  <si>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</si>
  <si>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</si>
  <si>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</si>
  <si>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</si>
  <si>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</si>
  <si>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</si>
  <si>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</si>
  <si>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</si>
  <si>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</si>
  <si>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</si>
  <si>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</si>
  <si>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</si>
  <si>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</si>
  <si>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</si>
  <si>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</si>
  <si>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</si>
  <si>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</si>
  <si>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</si>
  <si>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</si>
  <si>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</si>
  <si>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</si>
  <si>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</si>
  <si>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</si>
  <si>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</si>
  <si>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</si>
  <si>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</si>
  <si>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</si>
  <si>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</si>
  <si>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</si>
  <si>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</si>
  <si>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</si>
  <si>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</si>
  <si>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</si>
  <si>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</si>
  <si>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</si>
  <si>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</si>
  <si>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</si>
  <si>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</si>
  <si>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</si>
  <si>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</si>
  <si>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</si>
  <si>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</si>
  <si>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</si>
  <si>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</si>
  <si>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</si>
  <si>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</si>
  <si>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</si>
  <si>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</si>
  <si>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</si>
  <si>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</si>
  <si>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</si>
  <si>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</si>
  <si>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</si>
  <si>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</si>
  <si>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</si>
  <si>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</si>
  <si>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</si>
  <si>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</si>
  <si>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</si>
  <si>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</si>
  <si>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</si>
  <si>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</si>
  <si>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</si>
  <si>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</si>
  <si>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</si>
  <si>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</si>
  <si>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</si>
  <si>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</si>
  <si>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</si>
  <si>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</si>
  <si>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</si>
  <si>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</si>
  <si>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</si>
  <si>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</si>
  <si>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</si>
  <si>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</si>
  <si>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</si>
  <si>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</si>
  <si>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</si>
  <si>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</si>
  <si>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</si>
  <si>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</si>
  <si>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</si>
  <si>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</si>
  <si>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</si>
  <si>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</si>
  <si>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</si>
  <si>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</si>
  <si>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</si>
  <si>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</si>
  <si>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</si>
  <si>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</si>
  <si>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</si>
  <si>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</si>
  <si>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</si>
  <si>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</si>
  <si>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</si>
  <si>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</si>
  <si>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</si>
  <si>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</si>
  <si>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</si>
  <si>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</si>
  <si>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</si>
  <si>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</si>
  <si>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</si>
  <si>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</si>
  <si>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</si>
  <si>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</si>
  <si>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</si>
  <si>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</si>
  <si>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</si>
  <si>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</si>
  <si>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</si>
  <si>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</si>
  <si>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</si>
  <si>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</si>
  <si>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</si>
  <si>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</si>
  <si>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</si>
  <si>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</si>
  <si>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</si>
  <si>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</si>
  <si>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</si>
  <si>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</si>
  <si>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</si>
  <si>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</si>
  <si>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</si>
  <si>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</si>
  <si>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</si>
  <si>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</si>
  <si>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</si>
  <si>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</si>
  <si>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</si>
  <si>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</si>
  <si>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</si>
  <si>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</si>
  <si>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</si>
  <si>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</si>
  <si>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</si>
  <si>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</si>
  <si>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</si>
  <si>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</si>
  <si>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</si>
  <si>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</si>
  <si>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</si>
  <si>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</si>
  <si>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</si>
  <si>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</si>
  <si>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</si>
  <si>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</si>
  <si>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</si>
  <si>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</si>
  <si>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</si>
  <si>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</si>
  <si>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</si>
  <si>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</si>
  <si>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</si>
  <si>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</si>
  <si>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</si>
  <si>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</si>
  <si>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</si>
  <si>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</si>
  <si>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</si>
  <si>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</si>
  <si>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</si>
  <si>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</si>
  <si>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</si>
  <si>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</si>
  <si>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</si>
  <si>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</si>
  <si>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</si>
  <si>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</si>
  <si>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</si>
  <si>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</si>
  <si>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</si>
  <si>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</si>
  <si>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</si>
  <si>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</si>
  <si>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</si>
  <si>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</si>
  <si>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</si>
  <si>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</si>
  <si>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</si>
  <si>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</si>
  <si>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</si>
  <si>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</si>
  <si>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</si>
  <si>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</si>
  <si>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</si>
  <si>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</si>
  <si>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</si>
  <si>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</si>
  <si>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</si>
  <si>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</si>
  <si>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</si>
  <si>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</si>
  <si>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</si>
  <si>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</si>
  <si>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</si>
  <si>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</si>
  <si>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</si>
  <si>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</si>
  <si>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</si>
  <si>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</si>
  <si>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</si>
  <si>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</si>
  <si>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</si>
  <si>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</si>
  <si>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</si>
  <si>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</si>
  <si>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</si>
  <si>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</si>
  <si>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</si>
  <si>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</si>
  <si>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</si>
  <si>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</si>
  <si>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</si>
  <si>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</si>
  <si>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</si>
  <si>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</si>
  <si>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</si>
  <si>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</si>
  <si>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</si>
  <si>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</si>
  <si>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</si>
  <si>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</si>
  <si>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</si>
  <si>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</si>
  <si>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</si>
  <si>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</si>
  <si>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</si>
  <si>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</si>
  <si>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</si>
  <si>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</si>
  <si>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</si>
  <si>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</si>
  <si>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</si>
  <si>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</si>
  <si>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</si>
  <si>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</si>
  <si>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</si>
  <si>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</si>
  <si>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</si>
  <si>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</si>
  <si>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</si>
  <si>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</si>
  <si>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</si>
  <si>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</si>
  <si>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</si>
  <si>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</si>
  <si>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</si>
  <si>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</si>
  <si>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</si>
  <si>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</si>
  <si>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</si>
  <si>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</si>
  <si>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</si>
  <si>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</si>
  <si>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</si>
  <si>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</si>
  <si>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</si>
  <si>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</si>
  <si>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</si>
  <si>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</si>
  <si>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</si>
  <si>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</si>
  <si>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</si>
  <si>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</si>
  <si>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</si>
  <si>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</si>
  <si>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</si>
  <si>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</si>
  <si>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</si>
  <si>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</si>
  <si>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</si>
  <si>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</si>
  <si>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</si>
  <si>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</si>
  <si>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</si>
  <si>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</si>
  <si>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</si>
  <si>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</si>
  <si>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</si>
  <si>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</si>
  <si>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</si>
  <si>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</si>
  <si>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</si>
  <si>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</si>
  <si>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</si>
  <si>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</si>
  <si>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</si>
  <si>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</si>
  <si>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</si>
  <si>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</si>
  <si>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</si>
  <si>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</si>
  <si>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</si>
  <si>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</si>
  <si>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</si>
  <si>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</si>
  <si>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</si>
  <si>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</si>
  <si>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</si>
  <si>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</si>
  <si>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</si>
  <si>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</si>
  <si>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</si>
  <si>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</si>
  <si>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</si>
  <si>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</si>
  <si>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</si>
  <si>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</si>
  <si>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</si>
  <si>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</si>
  <si>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</si>
  <si>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</si>
  <si>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</si>
  <si>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</si>
  <si>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</si>
  <si>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</si>
  <si>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</si>
  <si>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</si>
  <si>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</si>
  <si>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</si>
  <si>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</si>
  <si>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</si>
  <si>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</si>
  <si>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</si>
  <si>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</si>
  <si>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</si>
  <si>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</si>
  <si>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</si>
  <si>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</si>
  <si>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</si>
  <si>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</si>
  <si>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</si>
  <si>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</si>
  <si>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</si>
  <si>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</si>
  <si>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</si>
  <si>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</si>
  <si>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</si>
  <si>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</si>
  <si>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</si>
  <si>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</si>
  <si>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</si>
  <si>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</si>
  <si>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</si>
  <si>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</si>
  <si>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</si>
  <si>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</si>
  <si>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</si>
  <si>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</si>
  <si>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</si>
  <si>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</si>
  <si>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</si>
  <si>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</si>
  <si>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</si>
  <si>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</si>
  <si>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</si>
  <si>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</si>
  <si>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</si>
  <si>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</si>
  <si>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</si>
  <si>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</si>
  <si>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</si>
  <si>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</si>
  <si>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</si>
  <si>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</si>
  <si>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</si>
  <si>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</si>
  <si>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</si>
  <si>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</si>
  <si>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</si>
  <si>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</si>
  <si>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</si>
  <si>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</si>
  <si>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</si>
  <si>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</si>
  <si>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</si>
  <si>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</si>
  <si>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</si>
  <si>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</si>
  <si>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</si>
  <si>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</si>
  <si>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</si>
  <si>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</si>
  <si>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</si>
  <si>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</si>
  <si>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</si>
  <si>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</si>
  <si>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</si>
  <si>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</si>
  <si>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</si>
  <si>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</si>
  <si>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</si>
  <si>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</si>
  <si>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</si>
  <si>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</si>
  <si>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</si>
  <si>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</si>
  <si>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</si>
  <si>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</si>
  <si>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</si>
  <si>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</si>
  <si>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</si>
  <si>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</si>
  <si>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</si>
  <si>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</si>
  <si>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</si>
  <si>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</si>
  <si>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</si>
  <si>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</si>
  <si>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</si>
  <si>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</si>
  <si>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</si>
  <si>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</si>
  <si>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</si>
  <si>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</si>
  <si>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</si>
  <si>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</si>
  <si>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</si>
  <si>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</si>
  <si>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</si>
  <si>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</si>
  <si>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</si>
  <si>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</si>
  <si>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</si>
  <si>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</si>
  <si>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</si>
  <si>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</si>
  <si>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</si>
  <si>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</si>
  <si>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</si>
  <si>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</si>
  <si>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</si>
  <si>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</si>
  <si>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</si>
  <si>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</si>
  <si>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</si>
  <si>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</si>
  <si>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</si>
  <si>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</si>
  <si>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</si>
  <si>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</si>
  <si>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</si>
  <si>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</si>
  <si>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</si>
  <si>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</si>
  <si>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</si>
  <si>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</si>
  <si>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</si>
  <si>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</si>
  <si>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</si>
  <si>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</si>
  <si>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</si>
  <si>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</si>
  <si>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</si>
  <si>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</si>
  <si>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</si>
  <si>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</si>
  <si>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</si>
  <si>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</si>
  <si>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</si>
  <si>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</si>
  <si>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</si>
  <si>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</si>
  <si>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</si>
  <si>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</si>
  <si>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</si>
  <si>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</si>
  <si>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</si>
  <si>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</si>
  <si>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</si>
  <si>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</si>
  <si>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</si>
  <si>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</si>
  <si>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</si>
  <si>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</si>
  <si>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</si>
  <si>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</si>
  <si>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</si>
  <si>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</si>
  <si>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</si>
  <si>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</si>
  <si>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</si>
  <si>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</si>
  <si>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</si>
  <si>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</si>
  <si>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</si>
  <si>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</si>
  <si>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</si>
  <si>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</si>
  <si>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</si>
  <si>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</si>
  <si>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</si>
  <si>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</si>
  <si>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</si>
  <si>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</si>
  <si>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</si>
  <si>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</si>
  <si>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</si>
  <si>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</si>
  <si>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</si>
  <si>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</si>
  <si>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</si>
  <si>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</si>
  <si>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</si>
  <si>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</si>
  <si>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</si>
  <si>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</si>
  <si>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</si>
  <si>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</si>
  <si>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</si>
  <si>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</si>
  <si>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</si>
  <si>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</si>
  <si>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</si>
  <si>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</si>
  <si>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</si>
  <si>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</si>
  <si>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</si>
  <si>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</si>
  <si>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</si>
  <si>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</si>
  <si>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</si>
  <si>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</si>
  <si>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</si>
  <si>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</si>
  <si>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</si>
  <si>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</si>
  <si>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</si>
  <si>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</si>
  <si>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</si>
  <si>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</si>
  <si>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</si>
  <si>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</si>
  <si>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</si>
  <si>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</si>
  <si>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</si>
  <si>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</si>
  <si>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</si>
  <si>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</si>
  <si>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</si>
  <si>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</si>
  <si>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</si>
  <si>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</si>
  <si>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</si>
  <si>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</si>
  <si>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</si>
  <si>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</si>
  <si>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</si>
  <si>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</si>
  <si>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</si>
  <si>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</si>
  <si>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</si>
  <si>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</si>
  <si>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</si>
  <si>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</si>
  <si>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</si>
  <si>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</si>
  <si>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</si>
  <si>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</si>
  <si>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</si>
  <si>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</si>
  <si>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</si>
  <si>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</si>
  <si>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</si>
  <si>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</si>
  <si>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</si>
  <si>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</si>
  <si>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</si>
  <si>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</si>
  <si>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</si>
  <si>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</si>
  <si>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</si>
  <si>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</si>
  <si>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</si>
  <si>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</si>
  <si>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</si>
  <si>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</si>
  <si>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</si>
  <si>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</si>
  <si>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</si>
  <si>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</si>
  <si>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</si>
  <si>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</si>
  <si>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</si>
  <si>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</si>
  <si>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</si>
  <si>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</si>
  <si>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</si>
  <si>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</si>
  <si>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</si>
  <si>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</si>
  <si>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</si>
  <si>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</si>
  <si>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</si>
  <si>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</si>
  <si>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</si>
  <si>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</si>
  <si>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</si>
  <si>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</si>
  <si>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</si>
  <si>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</si>
  <si>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</si>
  <si>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</si>
  <si>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</si>
  <si>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</si>
  <si>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</si>
  <si>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</si>
  <si>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</si>
  <si>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</si>
  <si>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</si>
  <si>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</si>
  <si>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</si>
  <si>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</si>
  <si>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</si>
  <si>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</si>
  <si>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</si>
  <si>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</si>
  <si>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</si>
  <si>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</si>
  <si>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</si>
  <si>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</si>
  <si>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</si>
  <si>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</si>
  <si>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</si>
  <si>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</si>
  <si>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</si>
  <si>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</si>
  <si>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</si>
  <si>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</si>
  <si>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</si>
  <si>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</si>
  <si>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</si>
  <si>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</si>
  <si>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</si>
  <si>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</si>
  <si>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</si>
  <si>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</si>
  <si>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</si>
  <si>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</si>
  <si>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</si>
  <si>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</si>
  <si>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</si>
  <si>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</si>
  <si>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</si>
  <si>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</si>
  <si>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</si>
  <si>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</si>
  <si>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</si>
  <si>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</si>
  <si>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</si>
  <si>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</si>
  <si>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</si>
  <si>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</si>
  <si>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</si>
  <si>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</si>
  <si>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</si>
  <si>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</si>
  <si>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</si>
  <si>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</si>
  <si>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</si>
  <si>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</si>
  <si>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</si>
  <si>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</si>
  <si>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</si>
  <si>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</si>
  <si>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</si>
  <si>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</si>
  <si>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</si>
  <si>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</si>
  <si>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</si>
  <si>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</si>
  <si>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</si>
  <si>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</si>
  <si>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</si>
  <si>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</si>
  <si>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</si>
  <si>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</si>
  <si>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</si>
  <si>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</si>
  <si>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</si>
  <si>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</si>
  <si>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</si>
  <si>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</si>
  <si>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</si>
  <si>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</si>
  <si>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</si>
  <si>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</si>
  <si>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</si>
  <si>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</si>
  <si>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</si>
  <si>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</si>
  <si>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</si>
  <si>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</si>
  <si>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</si>
  <si>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</si>
  <si>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</si>
  <si>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</si>
  <si>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</si>
  <si>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</si>
  <si>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</si>
  <si>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</si>
  <si>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</si>
  <si>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</si>
  <si>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</si>
  <si>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</si>
  <si>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</si>
  <si>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</si>
  <si>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</si>
  <si>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</si>
  <si>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</si>
  <si>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</si>
  <si>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</si>
  <si>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</si>
  <si>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</si>
  <si>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</si>
  <si>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</si>
  <si>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</si>
  <si>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</si>
  <si>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</si>
  <si>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</si>
  <si>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</si>
  <si>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</si>
  <si>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</si>
  <si>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</si>
  <si>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</si>
  <si>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</si>
  <si>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</si>
  <si>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</si>
  <si>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</si>
  <si>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</si>
  <si>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</si>
  <si>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</si>
  <si>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</si>
  <si>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</si>
  <si>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</si>
  <si>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</si>
  <si>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</si>
  <si>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</si>
  <si>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</si>
  <si>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</si>
  <si>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</si>
  <si>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</si>
  <si>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</si>
  <si>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</si>
  <si>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</si>
  <si>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</si>
  <si>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</si>
  <si>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</si>
  <si>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</si>
  <si>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</si>
  <si>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</si>
  <si>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</si>
  <si>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</si>
  <si>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</si>
  <si>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</si>
  <si>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</si>
  <si>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</si>
  <si>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</si>
  <si>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</si>
  <si>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</si>
  <si>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</si>
  <si>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</si>
  <si>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</si>
  <si>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</si>
  <si>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</si>
  <si>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</si>
  <si>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</si>
  <si>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</si>
  <si>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</si>
  <si>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</si>
  <si>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</si>
  <si>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</si>
  <si>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</si>
  <si>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</si>
  <si>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</si>
  <si>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</si>
  <si>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</si>
  <si>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</si>
  <si>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</si>
  <si>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</si>
  <si>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</si>
  <si>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</si>
  <si>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</si>
  <si>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</si>
  <si>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</si>
  <si>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</si>
  <si>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</si>
  <si>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</si>
  <si>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</si>
  <si>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</si>
  <si>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</si>
  <si>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</si>
  <si>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</si>
  <si>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</si>
  <si>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</si>
  <si>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</si>
  <si>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</si>
  <si>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</si>
  <si>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</si>
  <si>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</si>
  <si>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</si>
  <si>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</si>
  <si>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</si>
  <si>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</si>
  <si>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</si>
  <si>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</si>
  <si>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</si>
  <si>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</si>
  <si>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</si>
  <si>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</si>
  <si>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</si>
  <si>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</si>
  <si>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</si>
  <si>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</si>
  <si>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</si>
  <si>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</si>
  <si>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</si>
  <si>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</si>
  <si>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</si>
  <si>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</si>
  <si>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</si>
  <si>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</si>
  <si>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</si>
  <si>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</si>
  <si>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</si>
  <si>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</si>
  <si>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</si>
  <si>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</si>
  <si>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</si>
  <si>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</si>
  <si>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</si>
  <si>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</si>
  <si>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</si>
  <si>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</si>
  <si>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</si>
  <si>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</si>
  <si>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</si>
  <si>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</si>
  <si>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</si>
  <si>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</si>
  <si>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</si>
  <si>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</si>
  <si>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</si>
  <si>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</si>
  <si>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</si>
  <si>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</si>
  <si>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</si>
  <si>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</si>
  <si>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</si>
  <si>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</si>
  <si>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</si>
  <si>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</si>
  <si>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</si>
  <si>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</si>
  <si>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</si>
  <si>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</si>
  <si>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</si>
  <si>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</si>
  <si>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</si>
  <si>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</si>
  <si>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</si>
  <si>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</si>
  <si>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</si>
  <si>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</si>
  <si>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</si>
  <si>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</si>
  <si>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</si>
  <si>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</si>
  <si>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</si>
  <si>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</si>
  <si>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</si>
  <si>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</si>
  <si>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</si>
  <si>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</si>
  <si>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</si>
  <si>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</si>
  <si>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</si>
  <si>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</si>
  <si>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</si>
  <si>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</si>
  <si>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</si>
  <si>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</si>
  <si>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</si>
  <si>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</si>
  <si>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</si>
  <si>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</si>
  <si>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</si>
  <si>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</si>
  <si>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</si>
  <si>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</si>
  <si>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</si>
  <si>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</si>
  <si>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</si>
  <si>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</si>
  <si>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</si>
  <si>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</si>
  <si>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</si>
  <si>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</si>
  <si>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</si>
  <si>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</si>
  <si>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</si>
  <si>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</si>
  <si>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</si>
  <si>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</si>
  <si>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</si>
  <si>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</si>
  <si>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</si>
  <si>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</si>
  <si>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</si>
  <si>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</si>
  <si>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</si>
  <si>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</si>
  <si>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</si>
  <si>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</si>
  <si>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</si>
  <si>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</si>
  <si>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</si>
  <si>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</si>
  <si>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</si>
  <si>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</si>
  <si>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</si>
  <si>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</si>
  <si>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</si>
  <si>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</si>
  <si>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</si>
  <si>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</si>
  <si>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</si>
  <si>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</si>
  <si>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</si>
  <si>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</si>
  <si>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</si>
  <si>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</si>
  <si>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</si>
  <si>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</si>
  <si>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</si>
  <si>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</si>
  <si>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</si>
  <si>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</si>
  <si>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</si>
  <si>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</si>
  <si>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</si>
  <si>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</si>
  <si>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</si>
  <si>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</si>
  <si>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</si>
  <si>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</si>
  <si>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</si>
  <si>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</si>
  <si>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</si>
  <si>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</si>
  <si>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</si>
  <si>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</si>
  <si>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</si>
  <si>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</si>
  <si>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</si>
  <si>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</si>
  <si>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</si>
  <si>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</si>
  <si>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</si>
  <si>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</si>
  <si>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</si>
  <si>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</si>
  <si>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</si>
  <si>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</si>
  <si>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</si>
  <si>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</si>
  <si>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</si>
  <si>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</si>
  <si>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</si>
  <si>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</si>
  <si>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</si>
  <si>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</si>
  <si>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</si>
  <si>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</si>
  <si>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</si>
  <si>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</si>
  <si>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</si>
  <si>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</si>
  <si>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</si>
  <si>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</si>
  <si>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</si>
  <si>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</si>
  <si>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</si>
  <si>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</si>
  <si>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</si>
  <si>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</si>
  <si>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</si>
  <si>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</si>
  <si>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</si>
  <si>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</si>
  <si>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</si>
  <si>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</si>
  <si>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</si>
  <si>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</si>
  <si>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</si>
  <si>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</si>
  <si>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</si>
  <si>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</si>
  <si>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</si>
  <si>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</si>
  <si>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</si>
  <si>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</si>
  <si>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</si>
  <si>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</si>
  <si>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</si>
  <si>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</si>
  <si>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</si>
  <si>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</si>
  <si>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</si>
  <si>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</si>
  <si>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</si>
  <si>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</si>
  <si>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</si>
  <si>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</si>
  <si>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</si>
  <si>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</si>
  <si>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</si>
  <si>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</si>
  <si>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</si>
  <si>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</si>
  <si>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</si>
  <si>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</si>
  <si>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</si>
  <si>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</si>
  <si>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</si>
  <si>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</si>
  <si>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</si>
  <si>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</si>
  <si>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</si>
  <si>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</si>
  <si>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</si>
  <si>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</si>
  <si>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</si>
  <si>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</si>
  <si>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</si>
  <si>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</si>
  <si>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</si>
  <si>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</si>
  <si>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</si>
  <si>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</si>
  <si>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</si>
  <si>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</si>
  <si>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</si>
  <si>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</si>
  <si>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</si>
  <si>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</si>
  <si>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</si>
  <si>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</si>
  <si>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</si>
  <si>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</si>
  <si>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</si>
  <si>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</si>
  <si>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</si>
  <si>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</si>
  <si>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</si>
  <si>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</si>
  <si>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</si>
  <si>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</si>
  <si>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</si>
  <si>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</si>
  <si>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</si>
  <si>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</si>
  <si>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</si>
  <si>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</si>
  <si>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</si>
  <si>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</si>
  <si>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</si>
  <si>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</si>
  <si>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</si>
  <si>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</si>
  <si>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</si>
  <si>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</si>
  <si>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</si>
  <si>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</si>
  <si>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</si>
  <si>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</si>
  <si>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</si>
  <si>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</si>
  <si>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</si>
  <si>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</si>
  <si>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</si>
  <si>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</si>
  <si>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</si>
  <si>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</si>
  <si>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</si>
  <si>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</si>
  <si>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</si>
  <si>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</si>
  <si>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</si>
  <si>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</si>
  <si>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</si>
  <si>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</si>
  <si>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</si>
  <si>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</si>
  <si>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</si>
  <si>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</si>
  <si>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</si>
  <si>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</si>
  <si>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</si>
  <si>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</si>
  <si>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</si>
  <si>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</si>
  <si>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</si>
  <si>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</si>
  <si>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</si>
  <si>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</si>
  <si>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</si>
  <si>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</si>
  <si>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</si>
  <si>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</si>
  <si>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</si>
  <si>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</si>
  <si>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</si>
  <si>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</si>
  <si>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</si>
  <si>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</si>
  <si>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</si>
  <si>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</si>
  <si>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</si>
  <si>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</si>
  <si>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</si>
  <si>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</si>
  <si>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</si>
  <si>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</si>
  <si>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</si>
  <si>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</si>
  <si>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</si>
  <si>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</si>
  <si>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</si>
  <si>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</si>
  <si>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</si>
  <si>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</si>
  <si>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</si>
  <si>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</si>
  <si>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</si>
  <si>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</si>
  <si>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</si>
  <si>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</si>
  <si>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</si>
  <si>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</si>
  <si>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</si>
  <si>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</si>
  <si>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</si>
  <si>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</si>
  <si>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</si>
  <si>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</si>
  <si>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</si>
  <si>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</si>
  <si>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</si>
  <si>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</si>
  <si>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</si>
  <si>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</si>
  <si>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</si>
  <si>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</si>
  <si>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</si>
  <si>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</si>
  <si>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</si>
  <si>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</si>
  <si>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</si>
  <si>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</si>
  <si>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</si>
  <si>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</si>
  <si>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</si>
  <si>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</si>
  <si>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</si>
  <si>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</si>
  <si>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</si>
  <si>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</si>
  <si>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</si>
  <si>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</si>
  <si>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</si>
  <si>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</si>
  <si>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</si>
  <si>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</si>
  <si>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</si>
  <si>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</si>
  <si>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</si>
  <si>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</si>
  <si>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</si>
  <si>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</si>
  <si>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</si>
  <si>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</si>
  <si>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</si>
  <si>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</si>
  <si>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</si>
  <si>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</si>
  <si>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</si>
  <si>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</si>
  <si>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</si>
  <si>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</si>
  <si>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</si>
  <si>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</si>
  <si>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</si>
  <si>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</si>
  <si>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</si>
  <si>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</si>
  <si>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</si>
  <si>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</si>
  <si>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</si>
  <si>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</si>
  <si>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</si>
  <si>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</si>
  <si>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</si>
  <si>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</si>
  <si>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</si>
  <si>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</si>
  <si>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</si>
  <si>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</si>
  <si>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</si>
  <si>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</si>
  <si>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</si>
  <si>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</si>
  <si>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</si>
  <si>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</si>
  <si>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</si>
  <si>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</si>
  <si>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</si>
  <si>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</si>
  <si>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</si>
  <si>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</si>
  <si>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</si>
  <si>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</si>
  <si>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</si>
  <si>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</si>
  <si>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</si>
  <si>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</si>
  <si>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</si>
  <si>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</si>
  <si>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</si>
  <si>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</si>
  <si>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</si>
  <si>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</si>
  <si>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</si>
  <si>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</si>
  <si>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</si>
  <si>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</si>
  <si>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</si>
  <si>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</si>
  <si>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</si>
  <si>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</si>
  <si>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</si>
  <si>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</si>
  <si>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</si>
  <si>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</si>
  <si>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</si>
  <si>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</si>
  <si>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</si>
  <si>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</si>
  <si>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</si>
  <si>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</si>
  <si>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</si>
  <si>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</si>
  <si>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</si>
  <si>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</si>
  <si>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</si>
  <si>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</si>
  <si>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</si>
  <si>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</si>
  <si>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</si>
  <si>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</si>
  <si>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</si>
  <si>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</si>
  <si>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</si>
  <si>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</si>
  <si>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</si>
  <si>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</si>
  <si>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</si>
  <si>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</si>
  <si>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</si>
  <si>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</si>
  <si>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</si>
  <si>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</si>
  <si>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</si>
  <si>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</si>
  <si>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</si>
  <si>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</si>
  <si>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</si>
  <si>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</si>
  <si>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</si>
  <si>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</si>
  <si>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</si>
  <si>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</si>
  <si>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</si>
  <si>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</si>
  <si>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</si>
  <si>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</si>
  <si>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</si>
  <si>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</si>
  <si>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</si>
  <si>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</si>
  <si>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</si>
  <si>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</si>
  <si>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</si>
  <si>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</si>
  <si>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</si>
  <si>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</si>
  <si>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</si>
  <si>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</si>
  <si>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</si>
  <si>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</si>
  <si>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</si>
  <si>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</si>
  <si>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</si>
  <si>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</si>
  <si>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</si>
  <si>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</si>
  <si>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</si>
  <si>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</si>
  <si>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</si>
  <si>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</si>
  <si>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</si>
  <si>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</si>
  <si>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</si>
  <si>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</si>
  <si>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</si>
  <si>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</si>
  <si>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</si>
  <si>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</si>
  <si>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</si>
  <si>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</si>
  <si>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</si>
  <si>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</si>
  <si>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</si>
  <si>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</si>
  <si>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</si>
  <si>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</si>
  <si>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</si>
  <si>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</si>
  <si>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</si>
  <si>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</si>
  <si>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</si>
  <si>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</si>
  <si>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</si>
  <si>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</si>
  <si>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</si>
  <si>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</si>
  <si>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</si>
  <si>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</si>
  <si>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</si>
  <si>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</si>
  <si>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</si>
  <si>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</si>
  <si>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</si>
  <si>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</si>
  <si>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</si>
  <si>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</si>
  <si>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</si>
  <si>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</si>
  <si>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</si>
  <si>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</si>
  <si>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</si>
  <si>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</si>
  <si>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</si>
  <si>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</si>
  <si>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</si>
  <si>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</si>
  <si>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</si>
  <si>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</si>
  <si>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</si>
  <si>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</si>
  <si>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</si>
  <si>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</si>
  <si>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</si>
  <si>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</si>
  <si>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</si>
  <si>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</si>
  <si>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</si>
  <si>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</si>
  <si>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</si>
  <si>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</si>
  <si>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</si>
  <si>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</si>
  <si>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</si>
  <si>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</si>
  <si>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</si>
  <si>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</si>
  <si>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</si>
  <si>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</si>
  <si>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</si>
  <si>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</si>
  <si>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</si>
  <si>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</si>
  <si>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</si>
  <si>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</si>
  <si>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</si>
  <si>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</si>
  <si>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</si>
  <si>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</si>
  <si>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</si>
  <si>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</si>
  <si>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</si>
  <si>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</si>
  <si>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</si>
  <si>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</si>
  <si>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</si>
  <si>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</si>
  <si>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</si>
  <si>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</si>
  <si>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</si>
  <si>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</si>
  <si>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</si>
  <si>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</si>
  <si>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</si>
  <si>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</si>
  <si>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</si>
  <si>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</si>
  <si>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</si>
  <si>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</si>
  <si>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</si>
  <si>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</si>
  <si>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</si>
  <si>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</si>
  <si>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</si>
  <si>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</si>
  <si>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</si>
  <si>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</si>
  <si>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</si>
  <si>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</si>
  <si>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</si>
  <si>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</si>
  <si>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</si>
  <si>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</si>
  <si>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</si>
  <si>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</si>
  <si>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</si>
  <si>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</si>
  <si>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</si>
  <si>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</si>
  <si>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</si>
  <si>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</si>
  <si>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</si>
  <si>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</si>
  <si>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</si>
  <si>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</si>
  <si>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</si>
  <si>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</si>
  <si>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</si>
  <si>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</si>
  <si>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</si>
  <si>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</si>
  <si>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</si>
  <si>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</si>
  <si>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</si>
  <si>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</si>
  <si>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</si>
  <si>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</si>
  <si>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</si>
  <si>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</si>
  <si>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</si>
  <si>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</si>
  <si>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</si>
  <si>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</si>
  <si>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</si>
  <si>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</si>
  <si>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</si>
  <si>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</si>
  <si>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</si>
  <si>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</si>
  <si>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</si>
  <si>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</si>
  <si>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</si>
  <si>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</si>
  <si>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</si>
  <si>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</si>
  <si>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</si>
  <si>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</si>
  <si>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</si>
  <si>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</si>
  <si>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</si>
  <si>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</si>
  <si>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</si>
  <si>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</si>
  <si>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</si>
  <si>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</si>
  <si>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</si>
  <si>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</si>
  <si>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</si>
  <si>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</si>
  <si>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</si>
  <si>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</si>
  <si>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</si>
  <si>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</si>
  <si>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</si>
  <si>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</si>
  <si>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</si>
  <si>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</si>
  <si>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</si>
  <si>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</si>
  <si>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</si>
  <si>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</si>
  <si>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</si>
  <si>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</si>
  <si>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</si>
  <si>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</si>
  <si>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</si>
  <si>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</si>
  <si>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</si>
  <si>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</si>
  <si>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</si>
  <si>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</si>
  <si>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</si>
  <si>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</si>
  <si>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</si>
  <si>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</si>
  <si>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</si>
  <si>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</si>
  <si>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</si>
  <si>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</si>
  <si>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</si>
  <si>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</si>
  <si>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</si>
  <si>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</si>
  <si>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</si>
  <si>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</si>
  <si>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</si>
  <si>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</si>
  <si>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</si>
  <si>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</si>
  <si>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</si>
  <si>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</si>
  <si>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</si>
  <si>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</si>
  <si>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</si>
  <si>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</si>
  <si>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</si>
  <si>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</si>
  <si>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</si>
  <si>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</si>
  <si>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</si>
  <si>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</si>
  <si>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</si>
  <si>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</si>
  <si>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</si>
  <si>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</si>
  <si>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</si>
  <si>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</si>
  <si>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</si>
  <si>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</si>
  <si>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</si>
  <si>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</si>
  <si>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</si>
  <si>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</si>
  <si>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</si>
  <si>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</si>
  <si>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</si>
  <si>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</si>
  <si>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</si>
  <si>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</si>
  <si>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</si>
  <si>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</si>
  <si>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</si>
  <si>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</si>
  <si>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</si>
  <si>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</si>
  <si>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</si>
  <si>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</si>
  <si>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</si>
  <si>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</si>
  <si>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</si>
  <si>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</si>
  <si>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</si>
  <si>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</si>
  <si>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</si>
  <si>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</si>
  <si>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</si>
  <si>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</si>
  <si>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</si>
  <si>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</si>
  <si>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</si>
  <si>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</si>
  <si>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</si>
  <si>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</si>
  <si>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</si>
  <si>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</si>
  <si>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</si>
  <si>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</si>
  <si>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</si>
  <si>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</si>
  <si>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</si>
  <si>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</si>
  <si>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</si>
  <si>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</si>
  <si>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</si>
  <si>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</si>
  <si>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</si>
  <si>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</si>
  <si>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</si>
  <si>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</si>
  <si>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</si>
  <si>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</si>
  <si>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</si>
  <si>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</si>
  <si>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</si>
  <si>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</si>
  <si>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</si>
  <si>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</si>
  <si>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</si>
  <si>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</si>
  <si>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</si>
  <si>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</si>
  <si>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</si>
  <si>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</si>
  <si>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</si>
  <si>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</si>
  <si>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</si>
  <si>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</si>
  <si>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</si>
  <si>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</si>
  <si>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</si>
  <si>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</si>
  <si>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</si>
  <si>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</si>
  <si>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</si>
  <si>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</si>
  <si>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</si>
  <si>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</si>
  <si>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</si>
  <si>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</si>
  <si>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</si>
  <si>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</si>
  <si>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</si>
  <si>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</si>
  <si>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</si>
  <si>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</si>
  <si>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</si>
  <si>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</si>
  <si>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</si>
  <si>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</si>
  <si>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</si>
  <si>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</si>
  <si>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</si>
  <si>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</si>
  <si>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</si>
  <si>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</si>
  <si>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</si>
  <si>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</si>
  <si>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</si>
  <si>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</si>
  <si>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</si>
  <si>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</si>
  <si>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</si>
  <si>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</si>
  <si>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</si>
  <si>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</si>
  <si>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</si>
  <si>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</si>
  <si>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</si>
  <si>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</si>
  <si>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</si>
  <si>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</si>
  <si>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</si>
  <si>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</si>
  <si>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</si>
  <si>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</si>
  <si>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</si>
  <si>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</si>
  <si>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</si>
  <si>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</si>
  <si>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</si>
  <si>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</si>
  <si>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</si>
  <si>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</si>
  <si>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</si>
  <si>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</si>
  <si>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</si>
  <si>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</si>
  <si>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</si>
  <si>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</si>
  <si>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</si>
  <si>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</si>
  <si>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</si>
  <si>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</si>
  <si>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</si>
  <si>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</si>
  <si>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</si>
  <si>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</si>
  <si>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</si>
  <si>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</si>
  <si>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</si>
  <si>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</si>
  <si>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</si>
  <si>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</si>
  <si>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</si>
  <si>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</si>
  <si>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</si>
  <si>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</si>
  <si>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</si>
  <si>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</si>
  <si>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</si>
  <si>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</si>
  <si>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</si>
  <si>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</si>
  <si>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</si>
  <si>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</si>
  <si>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</si>
  <si>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r>
      <rPr>
        <sz val="9"/>
        <color rgb="FF141414"/>
        <rFont val="Arial"/>
        <charset val="1"/>
      </rPr>
      <t>Nobuhiko Okamoto, Jun Fukuyama, Kana Hanazawa, Kazuya Nakai, Koji Yusa, Yuki Kaji, Eri Kitamura, Ayahi Takagaki, Rina Satou, Daisuke Ono, Ryotaro Okiayu, Tetsuya Kakihara, Hiroshi Kamiya, Keiji Fujiwara, Hiroaki Hirata, Jin Urayama, Katsuyuki Konishi, Kisho Taniyama,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Kazuhiro Yamaji, Hideyuki Tanaka, Masaki Terasoma, Naomi Shindo</t>
    </r>
  </si>
  <si>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</si>
  <si>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</si>
  <si>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</si>
  <si>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</si>
  <si>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</si>
  <si>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</si>
  <si>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</si>
  <si>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</si>
  <si>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</si>
  <si>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</si>
  <si>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</si>
  <si>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</si>
  <si>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</si>
  <si>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</si>
  <si>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</si>
  <si>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</si>
  <si>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</si>
  <si>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</si>
  <si>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</si>
  <si>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</si>
  <si>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</si>
  <si>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</si>
  <si>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</si>
  <si>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</si>
  <si>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</si>
  <si>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</si>
  <si>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</si>
  <si>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</si>
  <si>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</si>
  <si>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</si>
  <si>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</si>
  <si>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</si>
  <si>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</si>
  <si>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</si>
  <si>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</si>
  <si>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</si>
  <si>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</si>
  <si>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</si>
  <si>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</si>
  <si>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</si>
  <si>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</si>
  <si>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</si>
  <si>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</si>
  <si>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</si>
  <si>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</si>
  <si>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</si>
  <si>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</si>
  <si>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</si>
  <si>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</si>
  <si>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</si>
  <si>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</si>
  <si>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</si>
  <si>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</si>
  <si>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</si>
  <si>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</si>
  <si>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</si>
  <si>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</si>
  <si>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</si>
  <si>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</si>
  <si>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</si>
  <si>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</si>
  <si>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</si>
  <si>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</si>
  <si>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</si>
  <si>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</si>
  <si>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</si>
  <si>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</si>
  <si>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</si>
  <si>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</si>
  <si>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</si>
  <si>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</si>
  <si>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</si>
  <si>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</si>
  <si>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</si>
  <si>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</si>
  <si>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</si>
  <si>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</si>
  <si>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</si>
  <si>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</si>
  <si>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</si>
  <si>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</si>
  <si>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</si>
  <si>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</si>
  <si>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</si>
  <si>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</si>
  <si>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</si>
  <si>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</si>
  <si>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</si>
  <si>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</si>
  <si>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</si>
  <si>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</si>
  <si>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</si>
  <si>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</si>
  <si>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</si>
  <si>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</si>
  <si>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</si>
  <si>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</si>
  <si>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</si>
  <si>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</si>
  <si>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</si>
  <si>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</si>
  <si>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</si>
  <si>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</si>
  <si>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</si>
  <si>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</si>
  <si>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</si>
  <si>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</si>
  <si>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</si>
  <si>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</si>
  <si>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</si>
  <si>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</si>
  <si>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</si>
  <si>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</si>
  <si>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</si>
  <si>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</si>
  <si>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</si>
  <si>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</si>
  <si>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</si>
  <si>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</si>
  <si>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</si>
  <si>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</si>
  <si>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</si>
  <si>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</si>
  <si>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</si>
  <si>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</si>
  <si>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</si>
  <si>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</si>
  <si>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</si>
  <si>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</si>
  <si>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</si>
  <si>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</si>
  <si>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</si>
  <si>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</si>
  <si>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</si>
  <si>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</si>
  <si>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</si>
  <si>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</si>
  <si>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</si>
  <si>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</si>
  <si>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</si>
  <si>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</si>
  <si>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</si>
  <si>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</si>
  <si>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</si>
  <si>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</si>
  <si>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</si>
  <si>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</si>
  <si>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</si>
  <si>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</si>
  <si>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</si>
  <si>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</si>
  <si>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</si>
  <si>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</si>
  <si>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</si>
  <si>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</si>
  <si>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</si>
  <si>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</si>
  <si>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</si>
  <si>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</si>
  <si>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</si>
  <si>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</si>
  <si>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</si>
  <si>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</si>
  <si>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</si>
  <si>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</si>
  <si>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</si>
  <si>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</si>
  <si>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</si>
  <si>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</si>
  <si>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</si>
  <si>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</si>
  <si>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</si>
  <si>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</si>
  <si>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</si>
  <si>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</si>
  <si>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</si>
  <si>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</si>
  <si>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</si>
  <si>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</si>
  <si>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</si>
  <si>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</si>
  <si>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</si>
  <si>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</si>
  <si>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</si>
  <si>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</si>
  <si>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</si>
  <si>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</si>
  <si>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</si>
  <si>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</si>
  <si>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</si>
  <si>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</si>
  <si>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</si>
  <si>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</si>
  <si>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</si>
  <si>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</si>
  <si>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</si>
  <si>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</si>
  <si>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</si>
  <si>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</si>
  <si>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</si>
  <si>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</si>
  <si>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</si>
  <si>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</si>
  <si>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</si>
  <si>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</si>
  <si>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</si>
  <si>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</si>
  <si>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</si>
  <si>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</si>
  <si>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</si>
  <si>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</si>
  <si>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</si>
  <si>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</si>
  <si>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</si>
  <si>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</si>
  <si>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</si>
  <si>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</si>
  <si>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</si>
  <si>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</si>
  <si>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</si>
  <si>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</si>
  <si>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</si>
  <si>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</si>
  <si>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</si>
  <si>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</si>
  <si>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</si>
  <si>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</si>
  <si>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</si>
  <si>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</si>
  <si>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</si>
  <si>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</si>
  <si>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</si>
  <si>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</si>
  <si>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</si>
  <si>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</si>
  <si>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</si>
  <si>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</si>
  <si>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</si>
  <si>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</si>
  <si>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</si>
  <si>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</si>
  <si>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</si>
  <si>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</si>
  <si>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</si>
  <si>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</si>
  <si>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</si>
  <si>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</si>
  <si>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</si>
  <si>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</si>
  <si>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</si>
  <si>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</si>
  <si>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</si>
  <si>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</si>
  <si>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</si>
  <si>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</si>
  <si>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</si>
  <si>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</si>
  <si>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</si>
  <si>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</si>
  <si>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</si>
  <si>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</si>
  <si>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</si>
  <si>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</si>
  <si>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</si>
  <si>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</si>
  <si>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</si>
  <si>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</si>
  <si>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</si>
  <si>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</si>
  <si>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</si>
  <si>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</si>
  <si>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</si>
  <si>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</si>
  <si>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</si>
  <si>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</si>
  <si>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</si>
  <si>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</si>
  <si>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</si>
  <si>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</si>
  <si>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</si>
  <si>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</si>
  <si>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</si>
  <si>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</si>
  <si>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</si>
  <si>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</si>
  <si>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</si>
  <si>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</si>
  <si>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</si>
  <si>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</si>
  <si>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</si>
  <si>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</si>
  <si>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</si>
  <si>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</si>
  <si>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</si>
  <si>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</si>
  <si>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</si>
  <si>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</si>
  <si>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</si>
  <si>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</si>
  <si>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</si>
  <si>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</si>
  <si>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</si>
  <si>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</si>
  <si>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</si>
  <si>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</si>
  <si>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</si>
  <si>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</si>
  <si>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</si>
  <si>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</si>
  <si>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</si>
  <si>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</si>
  <si>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</si>
  <si>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</si>
  <si>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</si>
  <si>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</si>
  <si>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</si>
  <si>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</si>
  <si>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</si>
  <si>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</si>
  <si>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</si>
  <si>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</si>
  <si>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</si>
  <si>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</si>
  <si>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</si>
  <si>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</si>
  <si>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</si>
  <si>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</si>
  <si>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</si>
  <si>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</si>
  <si>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</si>
  <si>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</si>
  <si>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</si>
  <si>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</si>
  <si>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</si>
  <si>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</si>
  <si>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</si>
  <si>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</si>
  <si>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</si>
  <si>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</si>
  <si>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</si>
  <si>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</si>
  <si>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</si>
  <si>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</si>
  <si>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</si>
  <si>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</si>
  <si>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</si>
  <si>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</si>
  <si>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</si>
  <si>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</si>
  <si>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</si>
  <si>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</si>
  <si>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</si>
  <si>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</si>
  <si>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</si>
  <si>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</si>
  <si>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</si>
  <si>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</si>
  <si>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</si>
  <si>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</si>
  <si>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</si>
  <si>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</si>
  <si>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</si>
  <si>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</si>
  <si>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</si>
  <si>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</si>
  <si>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</si>
  <si>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</si>
  <si>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</si>
  <si>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</si>
  <si>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</si>
  <si>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</si>
  <si>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</si>
  <si>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</si>
  <si>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</si>
  <si>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</si>
  <si>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</si>
  <si>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</si>
  <si>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</si>
  <si>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</si>
  <si>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</si>
  <si>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</si>
  <si>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</si>
  <si>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</si>
  <si>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</si>
  <si>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</si>
  <si>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</si>
  <si>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</si>
  <si>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</si>
  <si>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</si>
  <si>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</si>
  <si>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</si>
  <si>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</si>
  <si>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</si>
  <si>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</si>
  <si>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</si>
  <si>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</si>
  <si>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</si>
  <si>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</si>
  <si>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</si>
  <si>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</si>
  <si>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</si>
  <si>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</si>
  <si>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</si>
  <si>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</si>
  <si>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</si>
  <si>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</si>
  <si>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</si>
  <si>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</si>
  <si>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</si>
  <si>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</si>
  <si>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</si>
  <si>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</si>
  <si>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</si>
  <si>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</si>
  <si>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</si>
  <si>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</si>
  <si>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</si>
  <si>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</si>
  <si>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</si>
  <si>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</si>
  <si>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</si>
  <si>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</si>
  <si>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</si>
  <si>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</si>
  <si>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</si>
  <si>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</si>
  <si>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</si>
  <si>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</si>
  <si>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</si>
  <si>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</si>
  <si>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</si>
  <si>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</si>
  <si>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</si>
  <si>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</si>
  <si>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</si>
  <si>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</si>
  <si>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</si>
  <si>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</si>
  <si>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</si>
  <si>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</si>
  <si>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</si>
  <si>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</si>
  <si>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</si>
  <si>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</si>
  <si>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</si>
  <si>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</si>
  <si>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</si>
  <si>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</si>
  <si>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</si>
  <si>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</si>
  <si>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</si>
  <si>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</si>
  <si>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</si>
  <si>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</si>
  <si>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</si>
  <si>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</si>
  <si>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</si>
  <si>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</si>
  <si>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</si>
  <si>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</si>
  <si>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</si>
  <si>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</si>
  <si>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</si>
  <si>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</si>
  <si>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</si>
  <si>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</si>
  <si>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</si>
  <si>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</si>
  <si>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</si>
  <si>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</si>
  <si>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</si>
  <si>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</si>
  <si>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</si>
  <si>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</si>
  <si>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</si>
  <si>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</si>
  <si>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</si>
  <si>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</si>
  <si>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</si>
  <si>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</si>
  <si>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</si>
  <si>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</si>
  <si>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</si>
  <si>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</si>
  <si>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</si>
  <si>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</si>
  <si>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</si>
  <si>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</si>
  <si>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</si>
  <si>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</si>
  <si>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</si>
  <si>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</si>
  <si>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</si>
  <si>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</si>
  <si>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</si>
  <si>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</si>
  <si>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</si>
  <si>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</si>
  <si>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</si>
  <si>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</si>
  <si>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</si>
  <si>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</si>
  <si>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</si>
  <si>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</si>
  <si>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</si>
  <si>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</si>
  <si>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</si>
  <si>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</si>
  <si>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</si>
  <si>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</si>
  <si>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</si>
  <si>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</si>
  <si>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</si>
  <si>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</si>
  <si>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</si>
  <si>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</si>
  <si>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</si>
  <si>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</si>
  <si>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</si>
  <si>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</si>
  <si>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</si>
  <si>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</si>
  <si>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</si>
  <si>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</si>
  <si>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</si>
  <si>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</si>
  <si>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</si>
  <si>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</si>
  <si>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</si>
  <si>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</si>
  <si>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</si>
  <si>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</si>
  <si>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</si>
  <si>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</si>
  <si>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</si>
  <si>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</si>
  <si>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</si>
  <si>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</si>
  <si>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</si>
  <si>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</si>
  <si>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</si>
  <si>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</si>
  <si>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</si>
  <si>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</si>
  <si>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</si>
  <si>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</si>
  <si>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</si>
  <si>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</si>
  <si>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</si>
  <si>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</si>
  <si>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</si>
  <si>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</si>
  <si>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</si>
  <si>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</si>
  <si>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</si>
  <si>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</si>
  <si>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</si>
  <si>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</si>
  <si>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</si>
  <si>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</si>
  <si>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</si>
  <si>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</si>
  <si>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</si>
  <si>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</si>
  <si>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</si>
  <si>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</si>
  <si>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</si>
  <si>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</si>
  <si>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</si>
  <si>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</si>
  <si>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</si>
  <si>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</si>
  <si>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</si>
  <si>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</si>
  <si>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</si>
  <si>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</si>
  <si>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</si>
  <si>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</si>
  <si>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</si>
  <si>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</si>
  <si>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</si>
  <si>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</si>
  <si>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</si>
  <si>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</si>
  <si>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</si>
  <si>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</si>
  <si>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</si>
  <si>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</si>
  <si>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</si>
  <si>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</si>
  <si>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</si>
  <si>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</si>
  <si>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</si>
  <si>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</si>
  <si>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</si>
  <si>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</si>
  <si>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</si>
  <si>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</si>
  <si>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</si>
  <si>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</si>
  <si>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</si>
  <si>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</si>
  <si>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</si>
  <si>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</si>
  <si>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</si>
  <si>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</si>
  <si>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</si>
  <si>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</si>
  <si>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</si>
  <si>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</si>
  <si>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</si>
  <si>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</si>
  <si>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</si>
  <si>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</si>
  <si>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</si>
  <si>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</si>
  <si>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</si>
  <si>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</si>
  <si>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</si>
  <si>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</si>
  <si>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</si>
  <si>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</si>
  <si>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</si>
  <si>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</si>
  <si>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</si>
  <si>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</si>
  <si>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</si>
  <si>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</si>
  <si>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</si>
  <si>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</si>
  <si>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</si>
  <si>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</si>
  <si>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</si>
  <si>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</si>
  <si>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</si>
  <si>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</si>
  <si>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</si>
  <si>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</si>
  <si>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</si>
  <si>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</si>
  <si>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</si>
  <si>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</si>
  <si>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</si>
  <si>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</si>
  <si>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</si>
  <si>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</si>
  <si>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</si>
  <si>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</si>
  <si>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</si>
  <si>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</si>
  <si>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</si>
  <si>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</si>
  <si>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</si>
  <si>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</si>
  <si>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</si>
  <si>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</si>
  <si>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</si>
  <si>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</si>
  <si>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</si>
  <si>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</si>
  <si>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</si>
  <si>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</si>
  <si>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</si>
  <si>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</si>
  <si>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</si>
  <si>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</si>
  <si>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</si>
  <si>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</si>
  <si>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</si>
  <si>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</si>
  <si>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</si>
  <si>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</si>
  <si>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</si>
  <si>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</si>
  <si>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</si>
  <si>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</si>
  <si>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</si>
  <si>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</si>
  <si>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</si>
  <si>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</si>
  <si>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</si>
  <si>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</si>
  <si>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</si>
  <si>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</si>
  <si>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</si>
  <si>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</si>
  <si>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</si>
  <si>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</si>
  <si>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</si>
  <si>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</si>
  <si>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</si>
  <si>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</si>
  <si>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</si>
  <si>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</si>
  <si>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</si>
  <si>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</si>
  <si>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</si>
  <si>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</si>
  <si>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</si>
  <si>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</si>
  <si>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</si>
  <si>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</si>
  <si>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</si>
  <si>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</si>
  <si>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</si>
  <si>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</si>
  <si>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</si>
  <si>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</si>
  <si>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</si>
  <si>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</si>
  <si>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</si>
  <si>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</si>
  <si>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</si>
  <si>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</si>
  <si>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</si>
  <si>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</si>
  <si>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</si>
  <si>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</si>
  <si>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</si>
  <si>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</si>
  <si>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</si>
  <si>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</si>
  <si>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</si>
  <si>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</si>
  <si>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</si>
  <si>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</si>
  <si>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</si>
  <si>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</si>
  <si>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</si>
  <si>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</si>
  <si>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</si>
  <si>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</si>
  <si>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</si>
  <si>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</si>
  <si>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</si>
  <si>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</si>
  <si>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</si>
  <si>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</si>
  <si>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</si>
  <si>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</si>
  <si>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</si>
  <si>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</si>
  <si>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</si>
  <si>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</si>
  <si>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</si>
  <si>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</si>
  <si>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</si>
  <si>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</si>
  <si>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</si>
  <si>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</si>
  <si>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</si>
  <si>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</si>
  <si>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</si>
  <si>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</si>
  <si>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</si>
  <si>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</si>
  <si>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</si>
  <si>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</si>
  <si>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</si>
  <si>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</si>
  <si>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</si>
  <si>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</si>
  <si>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</si>
  <si>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</si>
  <si>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</si>
  <si>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</si>
  <si>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</si>
  <si>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</si>
  <si>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</si>
  <si>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</si>
  <si>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</si>
  <si>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</si>
  <si>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</si>
  <si>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</si>
  <si>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</si>
  <si>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</si>
  <si>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</si>
  <si>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</si>
  <si>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</si>
  <si>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</si>
  <si>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</si>
  <si>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</si>
  <si>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</si>
  <si>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</si>
  <si>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</si>
  <si>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</si>
  <si>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</si>
  <si>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</si>
  <si>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</si>
  <si>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</si>
  <si>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</si>
  <si>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</si>
  <si>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</si>
  <si>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</si>
  <si>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</si>
  <si>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</si>
  <si>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</si>
  <si>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</si>
  <si>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</si>
  <si>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</si>
  <si>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</si>
  <si>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</si>
  <si>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</si>
  <si>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</si>
  <si>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</si>
  <si>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</si>
  <si>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</si>
  <si>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</si>
  <si>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</si>
  <si>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</si>
  <si>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</si>
  <si>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</si>
  <si>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</si>
  <si>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</si>
  <si>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</si>
  <si>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</si>
  <si>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</si>
  <si>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</si>
  <si>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</si>
  <si>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</si>
  <si>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</si>
  <si>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</si>
  <si>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</si>
  <si>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</si>
  <si>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</si>
  <si>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</si>
  <si>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</si>
  <si>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</si>
  <si>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</si>
  <si>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</si>
  <si>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</si>
  <si>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</si>
  <si>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</si>
  <si>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</si>
  <si>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</si>
  <si>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</si>
  <si>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</si>
  <si>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</si>
  <si>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</si>
  <si>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</si>
  <si>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</si>
  <si>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</si>
  <si>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</si>
  <si>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</si>
  <si>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</si>
  <si>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</si>
  <si>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</si>
  <si>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</si>
  <si>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</si>
  <si>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</si>
  <si>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</si>
  <si>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</si>
  <si>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</si>
  <si>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</si>
  <si>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</si>
  <si>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</si>
  <si>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</si>
  <si>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</si>
  <si>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</si>
  <si>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</si>
  <si>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</si>
  <si>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</si>
  <si>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</si>
  <si>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</si>
  <si>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</si>
  <si>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</si>
  <si>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</si>
  <si>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</si>
  <si>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</si>
  <si>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</si>
  <si>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</si>
  <si>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</si>
  <si>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</si>
  <si>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</si>
  <si>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</si>
  <si>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</si>
  <si>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</si>
  <si>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</si>
  <si>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</si>
  <si>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</si>
  <si>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</si>
  <si>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</si>
  <si>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</si>
  <si>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</si>
  <si>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</si>
  <si>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</si>
  <si>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</si>
  <si>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</si>
  <si>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</si>
  <si>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</si>
  <si>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</si>
  <si>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</si>
  <si>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</si>
  <si>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</si>
  <si>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</si>
  <si>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</si>
  <si>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</si>
  <si>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</si>
  <si>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</si>
  <si>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</si>
  <si>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</si>
  <si>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</si>
  <si>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</si>
  <si>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</si>
  <si>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</si>
  <si>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</si>
  <si>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</si>
  <si>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</si>
  <si>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</si>
  <si>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</si>
  <si>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</si>
  <si>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</si>
  <si>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</si>
  <si>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</si>
  <si>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</si>
  <si>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</si>
  <si>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</si>
  <si>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</si>
  <si>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</si>
  <si>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</si>
  <si>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</si>
  <si>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</si>
  <si>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</si>
  <si>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</si>
  <si>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</si>
  <si>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</si>
  <si>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</si>
  <si>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</si>
  <si>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</si>
  <si>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</si>
  <si>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</si>
  <si>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</si>
  <si>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</si>
  <si>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</si>
  <si>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</si>
  <si>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</si>
  <si>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</si>
  <si>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</si>
  <si>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</si>
  <si>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</si>
  <si>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</si>
  <si>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</si>
  <si>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</si>
  <si>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</si>
  <si>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</si>
  <si>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</si>
  <si>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</si>
  <si>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</si>
  <si>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</si>
  <si>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</si>
  <si>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</si>
  <si>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</si>
  <si>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</si>
  <si>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</si>
  <si>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</si>
  <si>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</si>
  <si>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</si>
  <si>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</si>
  <si>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</si>
  <si>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</si>
  <si>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</si>
  <si>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</si>
  <si>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</si>
  <si>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</si>
  <si>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</si>
  <si>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</si>
  <si>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</si>
  <si>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</si>
  <si>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</si>
  <si>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</si>
  <si>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</si>
  <si>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</si>
  <si>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</si>
  <si>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</si>
  <si>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</si>
  <si>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</si>
  <si>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</si>
  <si>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</si>
  <si>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</si>
  <si>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</si>
  <si>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</si>
  <si>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</si>
  <si>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</si>
  <si>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</si>
  <si>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</si>
  <si>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</si>
  <si>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</si>
  <si>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</si>
  <si>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</si>
  <si>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</si>
  <si>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</si>
  <si>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</si>
  <si>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</si>
  <si>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</si>
  <si>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</si>
  <si>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</si>
  <si>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</si>
  <si>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</si>
  <si>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</si>
  <si>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</si>
  <si>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</si>
  <si>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</si>
  <si>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</si>
  <si>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</si>
  <si>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</si>
  <si>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</si>
  <si>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</si>
  <si>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</si>
  <si>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</si>
  <si>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</si>
  <si>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</si>
  <si>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</si>
  <si>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</si>
  <si>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</si>
  <si>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</si>
  <si>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</si>
  <si>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</si>
  <si>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</si>
  <si>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</si>
  <si>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</si>
  <si>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</si>
  <si>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</si>
  <si>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</si>
  <si>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</si>
  <si>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</si>
  <si>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</si>
  <si>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</si>
  <si>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</si>
  <si>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</si>
  <si>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</si>
  <si>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</si>
  <si>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</si>
  <si>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</si>
  <si>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</si>
  <si>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</si>
  <si>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</si>
  <si>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</si>
  <si>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</si>
  <si>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</si>
  <si>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</si>
  <si>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</si>
  <si>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</si>
  <si>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</si>
  <si>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</si>
  <si>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</si>
  <si>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</si>
  <si>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</si>
  <si>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</si>
  <si>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</si>
  <si>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</si>
  <si>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</si>
  <si>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</si>
  <si>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</si>
  <si>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</si>
  <si>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</si>
  <si>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</si>
  <si>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</si>
  <si>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</si>
  <si>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</si>
  <si>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</si>
  <si>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</si>
  <si>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</si>
  <si>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</si>
  <si>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</si>
  <si>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</si>
  <si>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</si>
  <si>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</si>
  <si>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</si>
  <si>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</si>
  <si>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</si>
  <si>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</si>
  <si>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</si>
  <si>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</si>
  <si>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</si>
  <si>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</si>
  <si>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</si>
  <si>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</si>
  <si>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</si>
  <si>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</si>
  <si>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</si>
  <si>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</si>
  <si>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</si>
  <si>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</si>
  <si>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</si>
  <si>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</si>
  <si>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</si>
  <si>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</si>
  <si>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</si>
  <si>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</si>
  <si>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</si>
  <si>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</si>
  <si>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</si>
  <si>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</si>
  <si>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</si>
  <si>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</si>
  <si>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</si>
  <si>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</si>
  <si>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</si>
  <si>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</si>
  <si>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</si>
  <si>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</si>
  <si>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</si>
  <si>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</si>
  <si>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</si>
  <si>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</si>
  <si>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</si>
  <si>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</si>
  <si>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</si>
  <si>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</si>
  <si>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</si>
  <si>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</si>
  <si>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</si>
  <si>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</si>
  <si>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</si>
  <si>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</si>
  <si>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</si>
  <si>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</si>
  <si>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</si>
  <si>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</si>
  <si>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</si>
  <si>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</si>
  <si>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</si>
  <si>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</si>
  <si>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</si>
  <si>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</si>
  <si>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</si>
  <si>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</si>
  <si>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</si>
  <si>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</si>
  <si>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</si>
  <si>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</si>
  <si>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</si>
  <si>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</si>
  <si>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</si>
  <si>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</si>
  <si>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</si>
  <si>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</si>
  <si>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</si>
  <si>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</si>
  <si>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</si>
  <si>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</si>
  <si>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</si>
  <si>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</si>
  <si>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</si>
  <si>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</si>
  <si>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</si>
  <si>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</si>
  <si>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</si>
  <si>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</si>
  <si>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</si>
  <si>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</si>
  <si>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</si>
  <si>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</si>
  <si>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</si>
  <si>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</si>
  <si>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</si>
  <si>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</si>
  <si>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</si>
  <si>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</si>
  <si>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</si>
  <si>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</si>
  <si>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</si>
  <si>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</si>
  <si>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</si>
  <si>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</si>
  <si>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</si>
  <si>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</si>
  <si>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</si>
  <si>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</si>
  <si>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</si>
  <si>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</si>
  <si>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</si>
  <si>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</si>
  <si>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</si>
  <si>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</si>
  <si>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</si>
  <si>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</si>
  <si>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</si>
  <si>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</si>
  <si>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</si>
  <si>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</si>
  <si>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</si>
  <si>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</si>
  <si>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</si>
  <si>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</si>
  <si>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</si>
  <si>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</si>
  <si>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</si>
  <si>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</si>
  <si>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</si>
  <si>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</si>
  <si>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</si>
  <si>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</si>
  <si>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</si>
  <si>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</si>
  <si>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</si>
  <si>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</si>
  <si>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</si>
  <si>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</si>
  <si>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</si>
  <si>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</si>
  <si>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</si>
  <si>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</si>
  <si>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</si>
  <si>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</si>
  <si>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</si>
  <si>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</si>
  <si>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</si>
  <si>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</si>
  <si>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</si>
  <si>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</si>
  <si>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</si>
  <si>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</si>
  <si>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</si>
  <si>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</si>
  <si>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</si>
  <si>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</si>
  <si>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</si>
  <si>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</si>
  <si>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</si>
  <si>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</si>
  <si>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</si>
  <si>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</si>
  <si>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</si>
  <si>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</si>
  <si>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</si>
  <si>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</si>
  <si>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</si>
  <si>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</si>
  <si>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</si>
  <si>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</si>
  <si>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</si>
  <si>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</si>
  <si>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</si>
  <si>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</si>
  <si>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</si>
  <si>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</si>
  <si>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</si>
  <si>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</si>
  <si>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</si>
  <si>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</si>
  <si>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</si>
  <si>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</si>
  <si>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</si>
  <si>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</si>
  <si>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</si>
  <si>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</si>
  <si>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</si>
  <si>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</si>
  <si>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</si>
  <si>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</si>
  <si>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</si>
  <si>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</si>
  <si>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</si>
  <si>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</si>
  <si>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</si>
  <si>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</si>
  <si>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</si>
  <si>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</si>
  <si>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</si>
  <si>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</si>
  <si>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</si>
  <si>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</si>
  <si>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</si>
  <si>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</si>
  <si>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</si>
  <si>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</si>
  <si>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</si>
  <si>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</si>
  <si>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</si>
  <si>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</si>
  <si>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</si>
  <si>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</si>
  <si>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</si>
  <si>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</si>
  <si>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</si>
  <si>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</si>
  <si>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</si>
  <si>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</si>
  <si>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</si>
  <si>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</si>
  <si>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</si>
  <si>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</si>
  <si>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</si>
  <si>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</si>
  <si>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</si>
  <si>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</si>
  <si>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</si>
  <si>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</si>
  <si>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</si>
  <si>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</si>
  <si>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</si>
  <si>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</si>
  <si>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</si>
  <si>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</si>
  <si>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</si>
  <si>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</si>
  <si>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</si>
  <si>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</si>
  <si>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</si>
  <si>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</si>
  <si>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</si>
  <si>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</si>
  <si>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</si>
  <si>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</si>
  <si>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</si>
  <si>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</si>
  <si>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</si>
  <si>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</si>
  <si>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</si>
  <si>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</si>
  <si>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</si>
  <si>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</si>
  <si>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</si>
  <si>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</si>
  <si>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</si>
  <si>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</si>
  <si>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</si>
  <si>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</si>
  <si>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</si>
  <si>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</si>
  <si>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</si>
  <si>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</si>
  <si>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</si>
  <si>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</si>
  <si>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</si>
  <si>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</si>
  <si>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</si>
  <si>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</si>
  <si>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</si>
  <si>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</si>
  <si>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</si>
  <si>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</si>
  <si>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</si>
  <si>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</si>
  <si>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</si>
  <si>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</si>
  <si>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</si>
  <si>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</si>
  <si>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</si>
  <si>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</si>
  <si>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</si>
  <si>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</si>
  <si>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</si>
  <si>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</si>
  <si>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</si>
  <si>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</si>
  <si>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</si>
  <si>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</si>
  <si>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</si>
  <si>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</si>
  <si>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</si>
  <si>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</si>
  <si>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</si>
  <si>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</si>
  <si>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</si>
  <si>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</si>
  <si>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</si>
  <si>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</si>
  <si>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</si>
  <si>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</si>
  <si>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</si>
  <si>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</si>
  <si>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</si>
  <si>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</si>
  <si>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</si>
  <si>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</si>
  <si>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</si>
  <si>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</si>
  <si>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</si>
  <si>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</si>
  <si>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</si>
  <si>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</si>
  <si>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</si>
  <si>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</si>
  <si>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</si>
  <si>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</si>
  <si>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</si>
  <si>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</si>
  <si>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</si>
  <si>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</si>
  <si>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</si>
  <si>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</si>
  <si>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</si>
  <si>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</si>
  <si>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</si>
  <si>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</si>
  <si>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</si>
  <si>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</si>
  <si>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</si>
  <si>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</si>
  <si>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</si>
  <si>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</si>
  <si>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</si>
  <si>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</si>
  <si>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</si>
  <si>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</si>
  <si>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</si>
  <si>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</si>
  <si>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</si>
  <si>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</si>
  <si>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</si>
  <si>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</si>
  <si>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</si>
  <si>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</si>
  <si>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</si>
  <si>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</si>
  <si>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</si>
  <si>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</si>
  <si>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</si>
  <si>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</si>
  <si>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</si>
  <si>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</si>
  <si>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</si>
  <si>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</si>
  <si>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</si>
  <si>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</si>
  <si>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</si>
  <si>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</si>
  <si>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</si>
  <si>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</si>
  <si>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</si>
  <si>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</si>
  <si>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</si>
  <si>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</si>
  <si>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</si>
  <si>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</si>
  <si>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</si>
  <si>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</si>
  <si>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</si>
  <si>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</si>
  <si>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</si>
  <si>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</si>
  <si>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</si>
  <si>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</si>
  <si>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</si>
  <si>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</si>
  <si>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</si>
  <si>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</si>
  <si>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</si>
  <si>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</si>
  <si>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</si>
  <si>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</si>
  <si>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</si>
  <si>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</si>
  <si>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</si>
  <si>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</si>
  <si>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</si>
  <si>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</si>
  <si>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</si>
  <si>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</si>
  <si>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</si>
  <si>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</si>
  <si>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</si>
  <si>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</si>
  <si>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</si>
  <si>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</si>
  <si>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</si>
  <si>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</si>
  <si>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</si>
  <si>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</si>
  <si>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</si>
  <si>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</si>
  <si>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</si>
  <si>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</si>
  <si>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</si>
  <si>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</si>
  <si>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</si>
  <si>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</si>
  <si>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</si>
  <si>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</si>
  <si>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</si>
  <si>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</si>
  <si>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</si>
  <si>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</si>
  <si>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</si>
  <si>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</si>
  <si>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</si>
  <si>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</si>
  <si>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</si>
  <si>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</si>
  <si>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</si>
  <si>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</si>
  <si>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</si>
  <si>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</si>
  <si>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</si>
  <si>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</si>
  <si>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</si>
  <si>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</si>
  <si>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</si>
  <si>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</si>
  <si>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</si>
  <si>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</si>
  <si>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</si>
  <si>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</si>
  <si>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</si>
  <si>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</si>
  <si>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</si>
  <si>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</si>
  <si>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</si>
  <si>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</si>
  <si>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</si>
  <si>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</si>
  <si>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</si>
  <si>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</si>
  <si>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</si>
  <si>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</si>
  <si>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</si>
  <si>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</si>
  <si>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</si>
  <si>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</si>
  <si>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</si>
  <si>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</si>
  <si>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</si>
  <si>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</si>
  <si>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</si>
  <si>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</si>
  <si>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</si>
  <si>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</si>
  <si>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</si>
  <si>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</si>
  <si>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</si>
  <si>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</si>
  <si>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</si>
  <si>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</si>
  <si>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</si>
  <si>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</si>
  <si>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</si>
  <si>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</si>
  <si>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</si>
  <si>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</si>
  <si>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</si>
  <si>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</si>
  <si>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</si>
  <si>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</si>
  <si>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</si>
  <si>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</si>
  <si>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</si>
  <si>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</si>
  <si>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</si>
  <si>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</si>
  <si>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</si>
  <si>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</si>
  <si>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</si>
  <si>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</si>
  <si>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</si>
  <si>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</si>
  <si>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</si>
  <si>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</si>
  <si>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</si>
  <si>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</si>
  <si>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</si>
  <si>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</si>
  <si>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</si>
  <si>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</si>
  <si>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</si>
  <si>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</si>
  <si>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</si>
  <si>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</si>
  <si>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</si>
  <si>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</si>
  <si>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</si>
  <si>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</si>
  <si>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</si>
  <si>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</si>
  <si>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</si>
  <si>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</si>
  <si>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</si>
  <si>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</si>
  <si>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</si>
  <si>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</si>
  <si>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</si>
  <si>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</si>
  <si>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</si>
  <si>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</si>
  <si>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</si>
  <si>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</si>
  <si>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</si>
  <si>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</si>
  <si>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</si>
  <si>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</si>
  <si>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</si>
  <si>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</si>
  <si>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</si>
  <si>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</si>
  <si>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</si>
  <si>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</si>
  <si>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</si>
  <si>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</si>
  <si>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</si>
  <si>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</si>
  <si>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</si>
  <si>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</si>
  <si>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</si>
  <si>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</si>
  <si>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</si>
  <si>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</si>
  <si>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</si>
  <si>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</si>
  <si>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</si>
  <si>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</si>
  <si>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</si>
  <si>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</si>
  <si>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</si>
  <si>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</si>
  <si>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</si>
  <si>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</si>
  <si>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</si>
  <si>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</si>
  <si>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</si>
  <si>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</si>
  <si>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</si>
  <si>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</si>
  <si>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</si>
  <si>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</si>
  <si>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</si>
  <si>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</si>
  <si>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</si>
  <si>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</si>
  <si>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</si>
  <si>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</si>
  <si>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</si>
  <si>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</si>
  <si>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</si>
  <si>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</si>
  <si>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</si>
  <si>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</si>
  <si>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</si>
  <si>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</si>
  <si>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</si>
  <si>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</si>
  <si>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</si>
  <si>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</si>
  <si>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</si>
  <si>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</si>
  <si>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</si>
  <si>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</si>
  <si>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</si>
  <si>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</si>
  <si>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</si>
  <si>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</si>
  <si>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</si>
  <si>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</si>
  <si>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</si>
  <si>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</si>
  <si>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</si>
  <si>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</si>
  <si>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</si>
  <si>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</si>
  <si>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</si>
  <si>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</si>
  <si>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</si>
  <si>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</si>
  <si>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</si>
  <si>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</si>
  <si>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</si>
  <si>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</si>
  <si>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</si>
  <si>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</si>
  <si>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</si>
  <si>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</si>
  <si>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</si>
  <si>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</si>
  <si>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</si>
  <si>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</si>
  <si>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</si>
  <si>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</si>
  <si>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</si>
  <si>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</si>
  <si>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</si>
  <si>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</si>
  <si>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</si>
  <si>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</si>
  <si>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</si>
  <si>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</si>
  <si>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</si>
  <si>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</si>
  <si>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</si>
  <si>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</si>
  <si>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</si>
  <si>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</si>
  <si>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</si>
  <si>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</si>
  <si>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</si>
  <si>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</si>
  <si>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</si>
  <si>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</si>
  <si>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</si>
  <si>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</si>
  <si>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</si>
  <si>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</si>
  <si>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</si>
  <si>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</si>
  <si>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</si>
  <si>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</si>
  <si>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</si>
  <si>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</si>
  <si>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</si>
  <si>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</si>
  <si>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</si>
  <si>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</si>
  <si>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</si>
  <si>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</si>
  <si>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</si>
  <si>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</si>
  <si>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</si>
  <si>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</si>
  <si>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</si>
  <si>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</si>
  <si>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</si>
  <si>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</si>
  <si>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</si>
  <si>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</si>
  <si>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</si>
  <si>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</si>
  <si>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</si>
  <si>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</si>
  <si>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</si>
  <si>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</si>
  <si>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</si>
  <si>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</si>
  <si>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</si>
  <si>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</si>
  <si>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</si>
  <si>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</si>
  <si>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</si>
  <si>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</si>
  <si>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</si>
  <si>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</si>
  <si>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</si>
  <si>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</si>
  <si>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</si>
  <si>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</si>
  <si>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</si>
  <si>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</si>
  <si>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</si>
  <si>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</si>
  <si>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</si>
  <si>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</si>
  <si>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</si>
  <si>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</si>
  <si>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</si>
  <si>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</si>
  <si>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</si>
  <si>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</si>
  <si>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</si>
  <si>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</si>
  <si>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</si>
  <si>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</si>
  <si>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</si>
  <si>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</si>
  <si>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</si>
  <si>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</si>
  <si>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</si>
  <si>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</si>
  <si>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</si>
  <si>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</si>
  <si>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</si>
  <si>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</si>
  <si>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</si>
  <si>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</si>
  <si>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</si>
  <si>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</si>
  <si>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</si>
  <si>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</si>
  <si>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</si>
  <si>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</si>
  <si>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</si>
  <si>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</si>
  <si>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</si>
  <si>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</si>
  <si>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</si>
  <si>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</si>
  <si>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</si>
  <si>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</si>
  <si>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</si>
  <si>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</si>
  <si>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</si>
  <si>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</si>
  <si>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</si>
  <si>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</si>
  <si>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</si>
  <si>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</si>
  <si>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</si>
  <si>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</si>
  <si>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</si>
  <si>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</si>
  <si>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</si>
  <si>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</si>
  <si>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</si>
  <si>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</si>
  <si>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</si>
  <si>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</si>
  <si>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</si>
  <si>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</si>
  <si>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</si>
  <si>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</si>
  <si>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</si>
  <si>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</si>
  <si>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</si>
  <si>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</si>
  <si>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</si>
  <si>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</si>
  <si>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</si>
  <si>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</si>
  <si>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</si>
  <si>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</si>
  <si>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</si>
  <si>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</si>
  <si>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</si>
  <si>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</si>
  <si>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</si>
  <si>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</si>
  <si>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</si>
  <si>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</si>
  <si>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</si>
  <si>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</si>
  <si>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</si>
  <si>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</si>
  <si>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</si>
  <si>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</si>
  <si>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</si>
  <si>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</si>
  <si>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</si>
  <si>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</si>
  <si>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</si>
  <si>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</si>
  <si>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</si>
  <si>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</si>
  <si>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</si>
  <si>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</si>
  <si>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</si>
  <si>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</si>
  <si>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</si>
  <si>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</si>
  <si>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</si>
  <si>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</si>
  <si>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</si>
  <si>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</si>
  <si>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</si>
  <si>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</si>
  <si>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</si>
  <si>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</si>
  <si>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</si>
  <si>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</si>
  <si>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</si>
  <si>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</si>
  <si>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</si>
  <si>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</si>
  <si>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</si>
  <si>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</si>
  <si>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</si>
  <si>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</si>
  <si>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</si>
  <si>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</si>
  <si>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</si>
  <si>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</si>
  <si>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</si>
  <si>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</si>
  <si>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</si>
  <si>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</si>
  <si>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</si>
  <si>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</si>
  <si>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</si>
  <si>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</si>
  <si>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</si>
  <si>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</si>
  <si>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</si>
  <si>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</si>
  <si>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</si>
  <si>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</si>
  <si>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</si>
  <si>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</si>
  <si>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</si>
  <si>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</si>
  <si>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</si>
  <si>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</si>
  <si>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</si>
  <si>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</si>
  <si>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</si>
  <si>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</si>
  <si>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</si>
  <si>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</si>
  <si>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</si>
  <si>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</si>
  <si>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</si>
  <si>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</si>
  <si>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</si>
  <si>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</si>
  <si>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</si>
  <si>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</si>
  <si>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</si>
  <si>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</si>
  <si>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</si>
  <si>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</si>
  <si>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</si>
  <si>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</si>
  <si>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</si>
  <si>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</si>
  <si>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</si>
  <si>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</si>
  <si>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</si>
  <si>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</si>
  <si>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</si>
  <si>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</si>
  <si>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</si>
  <si>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</si>
  <si>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</si>
  <si>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</si>
  <si>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</si>
  <si>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</si>
  <si>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</si>
  <si>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</si>
  <si>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</si>
  <si>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</si>
  <si>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</si>
  <si>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</si>
  <si>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</si>
  <si>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</si>
  <si>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</si>
  <si>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</si>
  <si>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</si>
  <si>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</si>
  <si>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</si>
  <si>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</si>
  <si>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</si>
  <si>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</si>
  <si>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</si>
  <si>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</si>
  <si>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</si>
  <si>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</si>
  <si>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</si>
  <si>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</si>
  <si>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</si>
  <si>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</si>
  <si>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</si>
  <si>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</si>
  <si>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</si>
  <si>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</si>
  <si>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</si>
  <si>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</si>
  <si>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</si>
  <si>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</si>
  <si>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</si>
  <si>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</si>
  <si>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</si>
  <si>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</si>
  <si>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</si>
  <si>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</si>
  <si>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</si>
  <si>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</si>
  <si>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</si>
  <si>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</si>
  <si>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</si>
  <si>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</si>
  <si>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</si>
  <si>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</si>
  <si>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</si>
  <si>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</si>
  <si>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</si>
  <si>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</si>
  <si>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</si>
  <si>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</si>
  <si>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</si>
  <si>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</si>
  <si>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</si>
  <si>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</si>
  <si>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</si>
  <si>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</si>
  <si>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</si>
  <si>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</si>
  <si>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</si>
  <si>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</si>
  <si>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</si>
  <si>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</si>
  <si>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</si>
  <si>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</si>
  <si>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</si>
  <si>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</si>
  <si>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</si>
  <si>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</si>
  <si>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</si>
  <si>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</si>
  <si>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</si>
  <si>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</si>
  <si>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</si>
  <si>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</si>
  <si>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</si>
  <si>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</si>
  <si>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</si>
  <si>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</si>
  <si>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</si>
  <si>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</si>
  <si>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</si>
  <si>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</si>
  <si>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</si>
  <si>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</si>
  <si>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</si>
  <si>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</si>
  <si>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</si>
  <si>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</si>
  <si>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</si>
  <si>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</si>
  <si>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</si>
  <si>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</si>
  <si>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</si>
  <si>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</si>
  <si>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</si>
  <si>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</si>
  <si>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</si>
  <si>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</si>
  <si>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</si>
  <si>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</si>
  <si>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</si>
  <si>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</si>
  <si>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</si>
  <si>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</si>
  <si>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</si>
  <si>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</si>
  <si>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</si>
  <si>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</si>
  <si>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</si>
  <si>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</si>
  <si>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</si>
  <si>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</si>
  <si>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</si>
  <si>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</si>
  <si>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</si>
  <si>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</si>
  <si>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</si>
  <si>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</si>
  <si>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</si>
  <si>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</si>
  <si>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</si>
  <si>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</si>
  <si>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</si>
  <si>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</si>
  <si>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</si>
  <si>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</si>
  <si>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</si>
  <si>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</si>
  <si>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</si>
  <si>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</si>
  <si>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</si>
  <si>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</si>
  <si>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</si>
  <si>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</si>
  <si>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</si>
  <si>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</si>
  <si>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</si>
  <si>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</si>
  <si>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</si>
  <si>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</si>
  <si>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</si>
  <si>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</si>
  <si>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</si>
  <si>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</si>
  <si>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</si>
  <si>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</si>
  <si>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</si>
  <si>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</si>
  <si>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</si>
  <si>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</si>
  <si>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</si>
  <si>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</si>
  <si>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</si>
  <si>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</si>
  <si>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</si>
  <si>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</si>
  <si>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</si>
  <si>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</si>
  <si>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</si>
  <si>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</si>
  <si>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</si>
  <si>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</si>
  <si>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</si>
  <si>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</si>
  <si>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</si>
  <si>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</si>
  <si>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</si>
  <si>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</si>
  <si>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</si>
  <si>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</si>
  <si>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</si>
  <si>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</si>
  <si>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</si>
  <si>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</si>
  <si>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</si>
  <si>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</si>
  <si>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</si>
  <si>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</si>
  <si>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</si>
  <si>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</si>
  <si>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</si>
  <si>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</si>
  <si>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</si>
  <si>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</si>
  <si>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</si>
  <si>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</si>
  <si>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</si>
  <si>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</si>
  <si>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</si>
  <si>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</si>
  <si>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</si>
  <si>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</si>
  <si>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</si>
  <si>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</si>
  <si>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</si>
  <si>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</si>
  <si>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</si>
  <si>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</si>
  <si>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</si>
  <si>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</si>
  <si>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</si>
  <si>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</si>
  <si>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</si>
  <si>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</si>
  <si>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</si>
  <si>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</si>
  <si>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</si>
  <si>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</si>
  <si>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</si>
  <si>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</si>
  <si>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</si>
  <si>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</si>
  <si>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</si>
  <si>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</si>
  <si>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</si>
  <si>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</si>
  <si>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</si>
  <si>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</si>
  <si>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</si>
  <si>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</si>
  <si>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</si>
  <si>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</si>
  <si>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</si>
  <si>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</si>
  <si>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</si>
  <si>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</si>
  <si>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</si>
  <si>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</si>
  <si>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</si>
  <si>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</si>
  <si>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</si>
  <si>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</si>
  <si>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</si>
  <si>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</si>
  <si>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</si>
  <si>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</si>
  <si>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</si>
  <si>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</si>
  <si>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</si>
  <si>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</si>
  <si>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</si>
  <si>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</si>
  <si>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</si>
  <si>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</si>
  <si>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</si>
  <si>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</si>
  <si>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</si>
  <si>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</si>
  <si>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</si>
  <si>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</si>
  <si>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</si>
  <si>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</si>
  <si>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</si>
  <si>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</si>
  <si>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</si>
  <si>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</si>
  <si>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</si>
  <si>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</si>
  <si>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</si>
  <si>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</si>
  <si>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</si>
  <si>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</si>
  <si>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</si>
  <si>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</si>
  <si>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</si>
  <si>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</si>
  <si>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</si>
  <si>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</si>
  <si>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</si>
  <si>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</si>
  <si>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</si>
  <si>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</si>
  <si>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</si>
  <si>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</si>
  <si>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</si>
  <si>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</si>
  <si>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</si>
  <si>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</si>
  <si>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</si>
  <si>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</si>
  <si>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</si>
  <si>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</si>
  <si>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</si>
  <si>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</si>
  <si>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</si>
  <si>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</si>
  <si>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</si>
  <si>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</si>
  <si>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</si>
  <si>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</si>
  <si>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</si>
  <si>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</si>
  <si>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</si>
  <si>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</si>
  <si>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</si>
  <si>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</si>
  <si>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</si>
  <si>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</si>
  <si>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</si>
  <si>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</si>
  <si>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</si>
  <si>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</si>
  <si>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</si>
  <si>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</si>
  <si>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</si>
  <si>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</si>
  <si>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</si>
  <si>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</si>
  <si>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</si>
  <si>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</si>
  <si>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</si>
  <si>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</si>
  <si>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</si>
  <si>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</si>
  <si>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</si>
  <si>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</si>
  <si>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</si>
  <si>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</si>
  <si>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</si>
  <si>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</si>
  <si>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</si>
  <si>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</si>
  <si>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</si>
  <si>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</si>
  <si>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</si>
  <si>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</si>
  <si>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</si>
  <si>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</si>
  <si>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</si>
  <si>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</si>
  <si>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</si>
  <si>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</si>
  <si>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</si>
  <si>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</si>
  <si>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</si>
  <si>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</si>
  <si>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</si>
  <si>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</si>
  <si>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</si>
  <si>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</si>
  <si>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</si>
  <si>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</si>
  <si>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</si>
  <si>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</si>
  <si>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</si>
  <si>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</si>
  <si>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</si>
  <si>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</si>
  <si>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</si>
  <si>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</si>
  <si>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</si>
  <si>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</si>
  <si>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</si>
  <si>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</si>
  <si>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</si>
  <si>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</si>
  <si>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</si>
  <si>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</si>
  <si>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</si>
  <si>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</si>
  <si>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</si>
  <si>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</si>
  <si>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</si>
  <si>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</si>
  <si>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</si>
  <si>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</si>
  <si>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</si>
  <si>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</si>
  <si>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</si>
  <si>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</si>
  <si>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</si>
  <si>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</si>
  <si>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</si>
  <si>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</si>
  <si>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</si>
  <si>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</si>
  <si>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</si>
  <si>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</si>
  <si>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</si>
  <si>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</si>
  <si>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</si>
  <si>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</si>
  <si>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</si>
  <si>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</si>
  <si>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</si>
  <si>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</si>
  <si>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</si>
  <si>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</si>
  <si>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</si>
  <si>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</si>
  <si>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</si>
  <si>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</si>
  <si>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</si>
  <si>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</si>
  <si>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</si>
  <si>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</si>
  <si>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</si>
  <si>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</si>
  <si>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</si>
  <si>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</si>
  <si>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</si>
  <si>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</si>
  <si>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</si>
  <si>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</si>
  <si>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</si>
  <si>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</si>
  <si>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</si>
  <si>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</si>
  <si>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</si>
  <si>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</si>
  <si>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</si>
  <si>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</si>
  <si>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</si>
  <si>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</si>
  <si>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</si>
  <si>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</si>
  <si>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</si>
  <si>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</si>
  <si>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</si>
  <si>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</si>
  <si>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</si>
  <si>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</si>
  <si>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</si>
  <si>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</si>
  <si>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</si>
  <si>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</si>
  <si>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</si>
  <si>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</si>
  <si>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</si>
  <si>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</si>
  <si>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</si>
  <si>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</si>
  <si>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</si>
  <si>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</si>
  <si>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</si>
  <si>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</si>
  <si>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</si>
  <si>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</si>
  <si>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</si>
  <si>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</si>
  <si>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</si>
  <si>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</si>
  <si>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</si>
  <si>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</si>
  <si>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</si>
  <si>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</si>
  <si>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</si>
  <si>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</si>
  <si>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</si>
  <si>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</si>
  <si>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</si>
  <si>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</si>
  <si>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</si>
  <si>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</si>
  <si>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</si>
  <si>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</si>
  <si>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</si>
  <si>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</si>
  <si>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</si>
  <si>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</si>
  <si>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</si>
  <si>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</si>
  <si>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</si>
  <si>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</si>
  <si>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</si>
  <si>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</si>
  <si>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</si>
  <si>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</si>
  <si>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</si>
  <si>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</si>
  <si>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</si>
  <si>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</si>
  <si>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</si>
  <si>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</si>
  <si>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</si>
  <si>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</si>
  <si>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</si>
  <si>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</si>
  <si>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</si>
  <si>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</si>
  <si>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</si>
  <si>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</si>
  <si>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</si>
  <si>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</si>
  <si>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</si>
  <si>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</si>
  <si>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</si>
  <si>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</si>
  <si>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</si>
  <si>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</si>
  <si>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</si>
  <si>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</si>
  <si>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</si>
  <si>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</si>
  <si>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</si>
  <si>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</si>
  <si>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</si>
  <si>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</si>
  <si>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</si>
  <si>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</si>
  <si>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</si>
  <si>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</si>
  <si>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</si>
  <si>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</si>
  <si>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</si>
  <si>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</si>
  <si>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</si>
  <si>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</si>
  <si>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</si>
  <si>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</si>
  <si>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</si>
  <si>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</si>
  <si>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</si>
  <si>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</si>
  <si>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</si>
  <si>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</si>
  <si>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</si>
  <si>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</si>
  <si>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</si>
  <si>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</si>
  <si>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</si>
  <si>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</si>
  <si>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</si>
  <si>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</si>
  <si>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</si>
  <si>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</si>
  <si>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</si>
  <si>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</si>
  <si>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</si>
  <si>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</si>
  <si>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</si>
  <si>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</si>
  <si>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</si>
  <si>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</si>
  <si>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</si>
  <si>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</si>
  <si>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</si>
  <si>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</si>
  <si>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</si>
  <si>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</si>
  <si>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</si>
  <si>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</si>
  <si>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</si>
  <si>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</si>
  <si>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</si>
  <si>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</si>
  <si>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</si>
  <si>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</si>
  <si>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</si>
  <si>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</si>
  <si>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</si>
  <si>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</si>
  <si>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</si>
  <si>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</si>
  <si>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</si>
  <si>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</si>
  <si>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</si>
  <si>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</si>
  <si>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</si>
  <si>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</si>
  <si>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</si>
  <si>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</si>
  <si>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</si>
  <si>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</si>
  <si>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</si>
  <si>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</si>
  <si>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</si>
  <si>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</si>
  <si>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</si>
  <si>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</si>
  <si>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</si>
  <si>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</si>
  <si>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</si>
  <si>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</si>
  <si>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</si>
  <si>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</si>
  <si>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</si>
  <si>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</si>
  <si>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</si>
  <si>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</si>
  <si>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</si>
  <si>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</si>
  <si>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</si>
  <si>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</si>
  <si>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</si>
  <si>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</si>
  <si>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</si>
  <si>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</si>
  <si>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</si>
  <si>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</si>
  <si>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</si>
  <si>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</si>
  <si>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</si>
  <si>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</si>
  <si>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</si>
  <si>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</si>
  <si>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</si>
  <si>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</si>
  <si>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</si>
  <si>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</si>
  <si>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</si>
  <si>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</si>
  <si>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</si>
  <si>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</si>
  <si>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</si>
  <si>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</si>
  <si>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</si>
  <si>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</si>
  <si>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</si>
  <si>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</si>
  <si>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</si>
  <si>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</si>
  <si>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</si>
  <si>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</si>
  <si>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</si>
  <si>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</si>
  <si>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</si>
  <si>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</si>
  <si>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</si>
  <si>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</si>
  <si>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</si>
  <si>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</si>
  <si>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</si>
  <si>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</si>
  <si>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</si>
  <si>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</si>
  <si>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</si>
  <si>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</si>
  <si>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</si>
  <si>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</si>
  <si>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</si>
  <si>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</si>
  <si>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</si>
  <si>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</si>
  <si>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</si>
  <si>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</si>
  <si>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</si>
  <si>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</si>
  <si>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</si>
  <si>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</si>
  <si>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</si>
  <si>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</si>
  <si>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</si>
  <si>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</si>
  <si>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</si>
  <si>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</si>
  <si>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</si>
  <si>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</si>
  <si>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</si>
  <si>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</si>
  <si>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</si>
  <si>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</si>
  <si>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</si>
  <si>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</si>
  <si>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</si>
  <si>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</si>
  <si>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</si>
  <si>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</si>
  <si>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</si>
  <si>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</si>
  <si>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</si>
  <si>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</si>
  <si>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</si>
  <si>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</si>
  <si>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</si>
  <si>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</si>
  <si>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</si>
  <si>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</si>
  <si>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</si>
  <si>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</si>
  <si>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</si>
  <si>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</si>
  <si>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</si>
  <si>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</si>
  <si>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</si>
  <si>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</si>
  <si>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</si>
  <si>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</si>
  <si>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</si>
  <si>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</si>
  <si>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</si>
  <si>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</si>
  <si>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</si>
  <si>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</si>
  <si>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</si>
  <si>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</si>
  <si>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</si>
  <si>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</si>
  <si>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</si>
  <si>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</si>
  <si>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</si>
  <si>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</si>
  <si>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</si>
  <si>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</si>
  <si>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</si>
  <si>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</si>
  <si>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</si>
  <si>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</si>
  <si>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</si>
  <si>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</si>
  <si>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</si>
  <si>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</si>
  <si>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</si>
  <si>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</si>
  <si>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</si>
  <si>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</si>
  <si>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</si>
  <si>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</si>
  <si>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</si>
  <si>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</si>
  <si>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</si>
  <si>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</si>
  <si>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</si>
  <si>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</si>
  <si>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</si>
  <si>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</si>
  <si>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</si>
  <si>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</si>
  <si>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</si>
  <si>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</si>
  <si>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</si>
  <si>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</si>
  <si>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</si>
  <si>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</si>
  <si>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</si>
  <si>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</si>
  <si>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</si>
  <si>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</si>
  <si>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</si>
  <si>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</si>
  <si>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</si>
  <si>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</si>
  <si>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</si>
  <si>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</si>
  <si>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</si>
  <si>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</si>
  <si>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</si>
  <si>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</si>
  <si>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</si>
  <si>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</si>
  <si>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</si>
  <si>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</si>
  <si>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</si>
  <si>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</si>
  <si>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</si>
  <si>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</si>
  <si>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</si>
  <si>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</si>
  <si>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</si>
  <si>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</si>
  <si>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</si>
  <si>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</si>
  <si>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</si>
  <si>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</si>
  <si>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</si>
  <si>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</si>
  <si>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</si>
  <si>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</si>
  <si>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</si>
  <si>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</si>
  <si>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</si>
  <si>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</si>
  <si>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</si>
  <si>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</si>
  <si>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</si>
  <si>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</si>
  <si>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</si>
  <si>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</si>
  <si>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</si>
  <si>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</si>
  <si>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</si>
  <si>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</si>
  <si>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</si>
  <si>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</si>
  <si>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</si>
  <si>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</si>
  <si>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</si>
  <si>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</si>
  <si>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</si>
  <si>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</si>
  <si>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</si>
  <si>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</si>
  <si>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</si>
  <si>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</si>
  <si>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</si>
  <si>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</si>
  <si>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</si>
  <si>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</si>
  <si>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</si>
  <si>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</si>
  <si>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</si>
  <si>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</si>
  <si>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</si>
  <si>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</si>
  <si>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</si>
  <si>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</si>
  <si>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</si>
  <si>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</si>
  <si>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</si>
  <si>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</si>
  <si>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</si>
  <si>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</si>
  <si>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</si>
  <si>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</si>
  <si>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</si>
  <si>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</si>
  <si>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</si>
  <si>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</si>
  <si>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</si>
  <si>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</si>
  <si>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</si>
  <si>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</si>
  <si>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</si>
  <si>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</si>
  <si>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</si>
  <si>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</si>
  <si>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</si>
  <si>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</si>
  <si>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</si>
  <si>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</si>
  <si>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</si>
  <si>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</si>
  <si>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</si>
  <si>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</si>
  <si>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</si>
  <si>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</si>
  <si>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</si>
  <si>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</si>
  <si>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</si>
  <si>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</si>
  <si>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</si>
  <si>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</si>
  <si>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</si>
  <si>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</si>
  <si>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</si>
  <si>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</si>
  <si>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</si>
  <si>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</si>
  <si>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</si>
  <si>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</si>
  <si>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</si>
  <si>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</si>
  <si>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</si>
  <si>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</si>
  <si>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</si>
  <si>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</si>
  <si>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</si>
  <si>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</si>
  <si>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</si>
  <si>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</si>
  <si>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</si>
  <si>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</si>
  <si>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</si>
  <si>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</si>
  <si>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</si>
  <si>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</si>
  <si>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</si>
  <si>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</si>
  <si>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</si>
  <si>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</si>
  <si>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</si>
  <si>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</si>
  <si>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</si>
  <si>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</si>
  <si>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</si>
  <si>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</si>
  <si>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</si>
  <si>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</si>
  <si>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</si>
  <si>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</si>
  <si>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</si>
  <si>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</si>
  <si>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</si>
  <si>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</si>
  <si>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</si>
  <si>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</si>
  <si>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</si>
  <si>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</si>
  <si>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</si>
  <si>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</si>
  <si>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</si>
  <si>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</si>
  <si>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</si>
  <si>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</si>
  <si>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</si>
  <si>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</si>
  <si>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</si>
  <si>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</si>
  <si>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</si>
  <si>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</si>
  <si>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</si>
  <si>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</si>
  <si>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</si>
  <si>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</si>
  <si>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</si>
  <si>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</si>
  <si>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</si>
  <si>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</si>
  <si>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</si>
  <si>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</si>
  <si>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</si>
  <si>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</si>
  <si>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</si>
  <si>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</si>
  <si>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</si>
  <si>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</si>
  <si>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</si>
  <si>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</si>
  <si>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</si>
  <si>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</si>
  <si>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</si>
  <si>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</si>
  <si>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</si>
  <si>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</si>
  <si>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</si>
  <si>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</si>
  <si>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</si>
  <si>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</si>
  <si>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</si>
  <si>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</si>
  <si>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</si>
  <si>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</si>
  <si>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</si>
  <si>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</si>
  <si>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</si>
  <si>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</si>
  <si>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</si>
  <si>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</si>
  <si>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</si>
  <si>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</si>
  <si>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</si>
  <si>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</si>
  <si>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</si>
  <si>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</si>
  <si>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</si>
  <si>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</si>
  <si>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</si>
  <si>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</si>
  <si>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</si>
  <si>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</si>
  <si>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</si>
  <si>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</si>
  <si>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</si>
  <si>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</si>
  <si>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</si>
  <si>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</si>
  <si>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</si>
  <si>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</si>
  <si>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</si>
  <si>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</si>
  <si>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</si>
  <si>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</si>
  <si>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</si>
  <si>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</si>
  <si>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</si>
  <si>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</si>
  <si>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</si>
  <si>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</si>
  <si>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</si>
  <si>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</si>
  <si>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</si>
  <si>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</si>
  <si>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</si>
  <si>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</si>
  <si>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</si>
  <si>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</si>
  <si>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</si>
  <si>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</si>
  <si>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</si>
  <si>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</si>
  <si>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</si>
  <si>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</si>
  <si>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</si>
  <si>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</si>
  <si>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</si>
  <si>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</si>
  <si>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</si>
  <si>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</si>
  <si>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</si>
  <si>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</si>
  <si>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</si>
  <si>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</si>
  <si>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</si>
  <si>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</si>
  <si>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</si>
  <si>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</si>
  <si>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</si>
  <si>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</si>
  <si>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</si>
  <si>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</si>
  <si>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</si>
  <si>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</si>
  <si>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</si>
  <si>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</si>
  <si>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</si>
  <si>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</si>
  <si>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</si>
  <si>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</si>
  <si>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</si>
  <si>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</si>
  <si>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</si>
  <si>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</si>
  <si>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</si>
  <si>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</si>
  <si>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</si>
  <si>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</si>
  <si>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</si>
  <si>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</si>
  <si>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</si>
  <si>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</si>
  <si>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</si>
  <si>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</si>
  <si>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</si>
  <si>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</si>
  <si>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</si>
  <si>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</si>
  <si>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</si>
  <si>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</si>
  <si>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</si>
  <si>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</si>
  <si>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</si>
  <si>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</si>
  <si>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</si>
  <si>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</si>
  <si>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</si>
  <si>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</si>
  <si>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</si>
  <si>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</si>
  <si>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</si>
  <si>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</si>
  <si>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</si>
  <si>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</si>
  <si>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</si>
  <si>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</si>
  <si>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</si>
  <si>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</si>
  <si>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</si>
  <si>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</si>
  <si>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</si>
  <si>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</si>
  <si>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</si>
  <si>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</si>
  <si>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</si>
  <si>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</si>
  <si>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</si>
  <si>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</si>
  <si>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</si>
  <si>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</si>
  <si>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</si>
  <si>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</si>
  <si>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</si>
  <si>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</si>
  <si>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</si>
  <si>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</si>
  <si>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</si>
  <si>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</si>
  <si>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</si>
  <si>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</si>
  <si>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</si>
  <si>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</si>
  <si>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</si>
  <si>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</si>
  <si>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</si>
  <si>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</si>
  <si>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</si>
  <si>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</si>
  <si>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</si>
  <si>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</si>
  <si>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</si>
  <si>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</si>
  <si>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</si>
  <si>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</si>
  <si>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</si>
  <si>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</si>
  <si>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</si>
  <si>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</si>
  <si>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</si>
  <si>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</si>
  <si>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</si>
  <si>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</si>
  <si>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</si>
  <si>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</si>
  <si>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</si>
  <si>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</si>
  <si>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</si>
  <si>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</si>
  <si>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</si>
  <si>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</si>
  <si>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</si>
  <si>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</si>
  <si>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</si>
  <si>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</si>
  <si>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</si>
  <si>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</si>
  <si>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</si>
  <si>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</si>
  <si>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</si>
  <si>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</si>
  <si>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</si>
  <si>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</si>
  <si>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</si>
  <si>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</si>
  <si>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</si>
  <si>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</si>
  <si>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</si>
  <si>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</si>
  <si>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</si>
  <si>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</si>
  <si>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</si>
  <si>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</si>
  <si>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</si>
  <si>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</si>
  <si>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</si>
  <si>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</si>
  <si>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</si>
  <si>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</si>
  <si>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</si>
  <si>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</si>
  <si>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</si>
  <si>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</si>
  <si>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</si>
  <si>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</si>
  <si>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</si>
  <si>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</si>
  <si>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</si>
  <si>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</si>
  <si>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</si>
  <si>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</si>
  <si>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</si>
  <si>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</si>
  <si>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</si>
  <si>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</si>
  <si>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</si>
  <si>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</si>
  <si>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</si>
  <si>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</si>
  <si>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</si>
  <si>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</si>
  <si>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</si>
  <si>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</si>
  <si>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</si>
  <si>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</si>
  <si>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</si>
  <si>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</si>
  <si>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</si>
  <si>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</si>
  <si>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</si>
  <si>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</si>
  <si>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</si>
  <si>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</si>
  <si>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</si>
  <si>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</si>
  <si>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</si>
  <si>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</si>
  <si>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</si>
  <si>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</si>
  <si>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</si>
  <si>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</si>
  <si>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</si>
  <si>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</si>
  <si>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</si>
  <si>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</si>
  <si>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</si>
  <si>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</si>
  <si>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</si>
  <si>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</si>
  <si>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</si>
  <si>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</si>
  <si>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</si>
  <si>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</si>
  <si>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</si>
  <si>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</si>
  <si>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</si>
  <si>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</si>
  <si>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</si>
  <si>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</si>
  <si>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</si>
  <si>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</si>
  <si>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</si>
  <si>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</si>
  <si>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</si>
  <si>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</si>
  <si>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</si>
  <si>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</si>
  <si>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</si>
  <si>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</si>
  <si>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</si>
  <si>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</si>
  <si>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</si>
  <si>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</si>
  <si>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</si>
  <si>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</si>
  <si>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</si>
  <si>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</si>
  <si>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</si>
  <si>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</si>
  <si>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</si>
  <si>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</si>
  <si>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</si>
  <si>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</si>
  <si>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</si>
  <si>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</si>
  <si>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</si>
  <si>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</si>
  <si>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</si>
  <si>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</si>
  <si>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</si>
  <si>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</si>
  <si>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</si>
  <si>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</si>
  <si>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</si>
  <si>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</si>
  <si>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</si>
  <si>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</si>
  <si>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</si>
  <si>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</si>
  <si>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</si>
  <si>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</si>
  <si>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</si>
  <si>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</si>
  <si>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</si>
  <si>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</si>
  <si>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</si>
  <si>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</si>
  <si>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</si>
  <si>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</si>
  <si>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</si>
  <si>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</si>
  <si>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</si>
  <si>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</si>
  <si>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</si>
  <si>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</si>
  <si>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</si>
  <si>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</si>
  <si>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</si>
  <si>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</si>
  <si>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</si>
  <si>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</si>
  <si>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</si>
  <si>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</si>
  <si>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</si>
  <si>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</si>
  <si>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</si>
  <si>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</si>
  <si>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</si>
  <si>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</si>
  <si>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</si>
  <si>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</si>
  <si>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</si>
  <si>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</si>
  <si>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</si>
  <si>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</si>
  <si>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</si>
  <si>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</si>
  <si>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</si>
  <si>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</si>
  <si>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</si>
  <si>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</si>
  <si>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</si>
  <si>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</si>
  <si>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</si>
  <si>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</si>
  <si>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</si>
  <si>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</si>
  <si>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</si>
  <si>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</si>
  <si>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</si>
  <si>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</si>
  <si>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</si>
  <si>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</si>
  <si>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</si>
  <si>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</si>
  <si>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</si>
  <si>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</si>
  <si>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</si>
  <si>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</si>
  <si>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</si>
  <si>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</si>
  <si>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</si>
  <si>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</si>
  <si>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</si>
  <si>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</si>
  <si>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</si>
  <si>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</si>
  <si>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</si>
  <si>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</si>
  <si>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</si>
  <si>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</si>
  <si>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</si>
  <si>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</si>
  <si>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</si>
  <si>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</si>
  <si>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</si>
  <si>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</si>
  <si>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</si>
  <si>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</si>
  <si>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</si>
  <si>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</si>
  <si>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</si>
  <si>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</si>
  <si>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</si>
  <si>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</si>
  <si>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</si>
  <si>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</si>
  <si>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</si>
  <si>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</si>
  <si>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</si>
  <si>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</si>
  <si>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</si>
  <si>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</si>
  <si>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</si>
  <si>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</si>
  <si>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</si>
  <si>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</si>
  <si>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</si>
  <si>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</si>
  <si>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</si>
  <si>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</si>
  <si>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</si>
  <si>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</si>
  <si>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</si>
  <si>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</si>
  <si>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</si>
  <si>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</si>
  <si>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</si>
  <si>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</si>
  <si>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</si>
  <si>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</si>
  <si>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</si>
  <si>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</si>
  <si>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</si>
  <si>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</si>
  <si>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</si>
  <si>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</si>
  <si>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</si>
  <si>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</si>
  <si>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</si>
  <si>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</si>
  <si>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</si>
  <si>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</si>
  <si>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</si>
  <si>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</si>
  <si>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</si>
  <si>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</si>
  <si>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</si>
  <si>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</si>
  <si>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</si>
  <si>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</si>
  <si>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</si>
  <si>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</si>
  <si>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</si>
  <si>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</si>
  <si>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</si>
  <si>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</si>
  <si>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</si>
  <si>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</si>
  <si>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</si>
  <si>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</si>
  <si>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</si>
  <si>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</si>
  <si>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</si>
  <si>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</si>
  <si>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</si>
  <si>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</si>
  <si>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</si>
  <si>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</si>
  <si>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</si>
  <si>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</si>
  <si>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</si>
  <si>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</si>
  <si>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</si>
  <si>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</si>
  <si>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</si>
  <si>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</si>
  <si>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</si>
  <si>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</si>
  <si>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</si>
  <si>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</si>
  <si>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</si>
  <si>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</si>
  <si>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</si>
  <si>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</si>
  <si>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</si>
  <si>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</si>
  <si>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</si>
  <si>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</si>
  <si>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</si>
  <si>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</si>
  <si>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</si>
  <si>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</si>
  <si>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</si>
  <si>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</si>
  <si>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</si>
  <si>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</si>
  <si>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</si>
  <si>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</si>
  <si>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</si>
  <si>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</si>
  <si>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</si>
  <si>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</si>
  <si>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</si>
  <si>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</si>
  <si>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</si>
  <si>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</si>
  <si>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</si>
  <si>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</si>
  <si>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</si>
  <si>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</si>
  <si>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</si>
  <si>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</si>
  <si>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</si>
  <si>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</si>
  <si>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</si>
  <si>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</si>
  <si>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</si>
  <si>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</si>
  <si>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</si>
  <si>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</si>
  <si>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</si>
  <si>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</si>
  <si>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</si>
  <si>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</si>
  <si>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</si>
  <si>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</si>
  <si>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</si>
  <si>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</si>
  <si>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</si>
  <si>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</si>
  <si>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</si>
  <si>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</si>
  <si>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</si>
  <si>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</si>
  <si>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</si>
  <si>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</si>
  <si>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</si>
  <si>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</si>
  <si>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</si>
  <si>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</si>
  <si>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</si>
  <si>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</si>
  <si>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</si>
  <si>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</si>
  <si>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</si>
  <si>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</si>
  <si>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</si>
  <si>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</si>
  <si>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</si>
  <si>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</si>
  <si>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</si>
  <si>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</si>
  <si>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</si>
  <si>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</si>
  <si>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</si>
  <si>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</si>
  <si>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</si>
  <si>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</si>
  <si>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</si>
  <si>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</si>
  <si>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</si>
  <si>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</si>
  <si>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</si>
  <si>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</si>
  <si>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</si>
  <si>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</si>
  <si>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</si>
  <si>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</si>
  <si>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</si>
  <si>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</si>
  <si>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</si>
  <si>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</si>
  <si>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</si>
  <si>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</si>
  <si>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</si>
  <si>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</si>
  <si>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</si>
  <si>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</si>
  <si>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</si>
  <si>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</si>
  <si>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</si>
  <si>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</si>
  <si>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</si>
  <si>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</si>
  <si>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</si>
  <si>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</si>
  <si>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</si>
  <si>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</si>
  <si>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</si>
  <si>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</si>
  <si>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</si>
  <si>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</si>
  <si>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</si>
  <si>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</si>
  <si>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</si>
  <si>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</si>
  <si>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</si>
  <si>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</si>
  <si>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</si>
  <si>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</si>
  <si>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</si>
  <si>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</si>
  <si>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</si>
  <si>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</si>
  <si>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</si>
  <si>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</si>
  <si>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</si>
  <si>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</si>
  <si>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</si>
  <si>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</si>
  <si>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</si>
  <si>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</si>
  <si>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</si>
  <si>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</si>
  <si>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</si>
  <si>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</si>
  <si>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</si>
  <si>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</si>
  <si>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</si>
  <si>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</si>
  <si>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</si>
  <si>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</si>
  <si>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</si>
  <si>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</si>
  <si>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</si>
  <si>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</si>
  <si>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</si>
  <si>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</si>
  <si>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</si>
  <si>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</si>
  <si>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</si>
  <si>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</si>
  <si>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</si>
  <si>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</si>
  <si>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</si>
  <si>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</si>
  <si>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</si>
  <si>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</si>
  <si>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</si>
  <si>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</si>
  <si>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</si>
  <si>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</si>
  <si>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</si>
  <si>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</si>
  <si>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</si>
  <si>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</si>
  <si>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</si>
  <si>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</si>
  <si>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</si>
  <si>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</si>
  <si>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</si>
  <si>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</si>
  <si>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</si>
  <si>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</si>
  <si>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</si>
  <si>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</si>
  <si>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</si>
  <si>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</si>
  <si>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</si>
  <si>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</si>
  <si>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</si>
  <si>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</si>
  <si>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</si>
  <si>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</si>
  <si>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</si>
  <si>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</si>
  <si>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</si>
  <si>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</si>
  <si>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</si>
  <si>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</si>
  <si>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</si>
  <si>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</si>
  <si>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</si>
  <si>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</si>
  <si>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</si>
  <si>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</si>
  <si>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</si>
  <si>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</si>
  <si>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</si>
  <si>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</si>
  <si>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</si>
  <si>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</si>
  <si>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</si>
  <si>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</si>
  <si>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</si>
  <si>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</si>
  <si>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</si>
  <si>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</si>
  <si>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</si>
  <si>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</si>
  <si>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</si>
  <si>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</si>
  <si>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</si>
  <si>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</si>
  <si>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</si>
  <si>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</si>
  <si>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</si>
  <si>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</si>
  <si>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</si>
  <si>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</si>
  <si>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</si>
  <si>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</si>
  <si>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</si>
  <si>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</si>
  <si>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</si>
  <si>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</si>
  <si>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</si>
  <si>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</si>
  <si>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</si>
  <si>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</si>
  <si>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</si>
  <si>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</si>
  <si>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</si>
  <si>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</si>
  <si>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</si>
  <si>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</si>
  <si>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</si>
  <si>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</si>
  <si>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</si>
  <si>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</si>
  <si>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</si>
  <si>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</si>
  <si>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</si>
  <si>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</si>
  <si>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</si>
  <si>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</si>
  <si>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</si>
  <si>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</si>
  <si>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</si>
  <si>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</si>
  <si>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</si>
  <si>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</si>
  <si>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</si>
  <si>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</si>
  <si>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</si>
  <si>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</si>
  <si>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</si>
  <si>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</si>
  <si>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</si>
  <si>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</si>
  <si>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</si>
  <si>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</si>
  <si>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</si>
  <si>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</si>
  <si>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</si>
  <si>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</si>
  <si>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</si>
  <si>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</si>
  <si>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</si>
  <si>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</si>
  <si>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</si>
  <si>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</si>
  <si>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</si>
  <si>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</si>
  <si>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</si>
  <si>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</si>
  <si>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</si>
  <si>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</si>
  <si>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</si>
  <si>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</si>
  <si>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</si>
  <si>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</si>
  <si>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</si>
  <si>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</si>
  <si>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</si>
  <si>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</si>
  <si>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</si>
  <si>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</si>
  <si>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</si>
  <si>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</si>
  <si>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</si>
  <si>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</si>
  <si>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</si>
  <si>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</si>
  <si>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</si>
  <si>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</si>
  <si>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</si>
  <si>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</si>
  <si>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</si>
  <si>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</si>
  <si>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</si>
  <si>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</si>
  <si>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</si>
  <si>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</si>
  <si>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</si>
  <si>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</si>
  <si>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</si>
  <si>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</si>
  <si>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</si>
  <si>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</si>
  <si>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</si>
  <si>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</si>
  <si>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</si>
  <si>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</si>
  <si>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</si>
  <si>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</si>
  <si>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</si>
  <si>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</si>
  <si>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</si>
  <si>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</si>
  <si>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</si>
  <si>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</si>
  <si>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</si>
  <si>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</si>
  <si>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</si>
  <si>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</si>
  <si>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</si>
  <si>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</si>
  <si>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</si>
  <si>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</si>
  <si>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</si>
  <si>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</si>
  <si>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</si>
  <si>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</si>
  <si>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</si>
  <si>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</si>
  <si>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</si>
  <si>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</si>
  <si>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</si>
  <si>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</si>
  <si>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</si>
  <si>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</si>
  <si>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</si>
  <si>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</si>
  <si>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</si>
  <si>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</si>
  <si>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</si>
  <si>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</si>
  <si>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</si>
  <si>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</si>
  <si>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</si>
  <si>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</si>
  <si>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</si>
  <si>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</si>
  <si>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</si>
  <si>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</si>
  <si>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</si>
  <si>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</si>
  <si>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</si>
  <si>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</si>
  <si>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</si>
  <si>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</si>
  <si>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</si>
  <si>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</si>
  <si>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</si>
  <si>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</si>
  <si>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</si>
  <si>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</si>
  <si>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</si>
  <si>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</si>
  <si>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</si>
  <si>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</si>
  <si>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</si>
  <si>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</si>
  <si>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</si>
  <si>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</si>
  <si>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</si>
  <si>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</si>
  <si>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</si>
  <si>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</si>
  <si>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</si>
  <si>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</si>
  <si>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</si>
  <si>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</si>
  <si>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</si>
  <si>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</si>
  <si>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</si>
  <si>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</si>
  <si>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</si>
  <si>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</si>
  <si>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</si>
  <si>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</si>
  <si>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</si>
  <si>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</si>
  <si>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</si>
  <si>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</si>
  <si>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</si>
  <si>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</si>
  <si>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</si>
  <si>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</si>
  <si>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</si>
  <si>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</si>
  <si>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</si>
  <si>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</si>
  <si>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</si>
  <si>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</si>
  <si>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</si>
  <si>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</si>
  <si>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</si>
  <si>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</si>
  <si>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</si>
  <si>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</si>
  <si>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</si>
  <si>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</si>
  <si>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</si>
  <si>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</si>
  <si>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</si>
  <si>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</si>
  <si>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</si>
  <si>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</si>
  <si>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</si>
  <si>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</si>
  <si>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</si>
  <si>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</si>
  <si>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</si>
  <si>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</si>
  <si>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</si>
  <si>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</si>
  <si>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</si>
  <si>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</si>
  <si>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</si>
  <si>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</si>
  <si>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</si>
  <si>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</si>
  <si>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</si>
  <si>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</si>
  <si>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</si>
  <si>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</si>
  <si>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</si>
  <si>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</si>
  <si>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</si>
  <si>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</si>
  <si>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</si>
  <si>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</si>
  <si>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</si>
  <si>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</si>
  <si>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</si>
  <si>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</si>
  <si>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</si>
  <si>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</si>
  <si>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</si>
  <si>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</si>
  <si>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</si>
  <si>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</si>
  <si>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</si>
  <si>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</si>
  <si>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</si>
  <si>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</si>
  <si>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</si>
  <si>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</si>
  <si>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</si>
  <si>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</si>
  <si>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</si>
  <si>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</si>
  <si>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</si>
  <si>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</si>
  <si>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</si>
  <si>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</si>
  <si>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</si>
  <si>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</si>
  <si>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</si>
  <si>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</si>
  <si>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</si>
  <si>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</si>
  <si>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</si>
  <si>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</si>
  <si>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</si>
  <si>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</si>
  <si>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</si>
  <si>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</si>
  <si>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</si>
  <si>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</si>
  <si>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</si>
  <si>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</si>
  <si>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</si>
  <si>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</si>
  <si>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</si>
  <si>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</si>
  <si>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</si>
  <si>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</si>
  <si>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</si>
  <si>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</si>
  <si>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</si>
  <si>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</si>
  <si>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</si>
  <si>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</si>
  <si>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</si>
  <si>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</si>
  <si>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</si>
  <si>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</si>
  <si>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</si>
  <si>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</si>
  <si>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</si>
  <si>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</si>
  <si>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</si>
  <si>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</si>
  <si>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</si>
  <si>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</si>
  <si>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</si>
  <si>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</si>
  <si>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</si>
  <si>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</si>
  <si>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</si>
  <si>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</si>
  <si>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</si>
  <si>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</si>
  <si>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</si>
  <si>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</si>
  <si>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</si>
  <si>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</si>
  <si>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</si>
  <si>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</si>
  <si>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</si>
  <si>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</si>
  <si>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</si>
  <si>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</si>
  <si>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</si>
  <si>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</si>
  <si>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</si>
  <si>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</si>
  <si>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</si>
  <si>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</si>
  <si>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</si>
  <si>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</si>
  <si>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</si>
  <si>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</si>
  <si>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</si>
  <si>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</si>
  <si>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</si>
  <si>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</si>
  <si>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</si>
  <si>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</si>
  <si>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</si>
  <si>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</si>
  <si>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</si>
  <si>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</si>
  <si>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</si>
  <si>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</si>
  <si>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</si>
  <si>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</si>
  <si>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</si>
  <si>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</si>
  <si>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</si>
  <si>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</si>
  <si>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</si>
  <si>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</si>
  <si>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</si>
  <si>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</si>
  <si>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</si>
  <si>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</si>
  <si>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</si>
  <si>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</si>
  <si>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</si>
  <si>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</si>
  <si>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</si>
  <si>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</si>
  <si>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</si>
  <si>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</si>
  <si>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</si>
  <si>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</si>
  <si>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</si>
  <si>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</si>
  <si>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</si>
  <si>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</si>
  <si>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</si>
  <si>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</si>
  <si>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</si>
  <si>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</si>
  <si>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</si>
  <si>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</si>
  <si>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</si>
  <si>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</si>
  <si>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</si>
  <si>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</si>
  <si>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</si>
  <si>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</si>
  <si>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</si>
  <si>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</si>
  <si>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</si>
  <si>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</si>
  <si>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</si>
  <si>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</si>
  <si>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</si>
  <si>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</si>
  <si>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</si>
  <si>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</si>
  <si>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</si>
  <si>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</si>
  <si>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</si>
  <si>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</si>
  <si>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</si>
  <si>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</si>
  <si>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</si>
  <si>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</si>
  <si>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</si>
  <si>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</si>
  <si>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</si>
  <si>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</si>
  <si>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</si>
  <si>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</si>
  <si>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</si>
  <si>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</si>
  <si>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</si>
  <si>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</si>
  <si>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</si>
  <si>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</si>
  <si>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</si>
  <si>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</si>
  <si>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</si>
  <si>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</si>
  <si>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</si>
  <si>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</si>
  <si>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</si>
  <si>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</si>
  <si>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</si>
  <si>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</si>
  <si>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</si>
  <si>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</si>
  <si>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</si>
  <si>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</si>
  <si>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</si>
  <si>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</si>
  <si>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</si>
  <si>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</si>
  <si>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</si>
  <si>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</si>
  <si>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</si>
  <si>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</si>
  <si>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</si>
  <si>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</si>
  <si>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</si>
  <si>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</si>
  <si>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</si>
  <si>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</si>
  <si>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</si>
  <si>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</si>
  <si>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</si>
  <si>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</si>
  <si>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</si>
  <si>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</si>
  <si>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</si>
  <si>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</si>
  <si>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</si>
  <si>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</si>
  <si>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</si>
  <si>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</si>
  <si>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</si>
  <si>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</si>
  <si>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</si>
  <si>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</si>
  <si>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</si>
  <si>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</si>
  <si>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</si>
  <si>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</si>
  <si>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</si>
  <si>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</si>
  <si>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</si>
  <si>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</si>
  <si>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</si>
  <si>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</si>
  <si>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</si>
  <si>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</si>
  <si>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</si>
  <si>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</si>
  <si>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</si>
  <si>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</si>
  <si>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</si>
  <si>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</si>
  <si>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</si>
  <si>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</si>
  <si>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</si>
  <si>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</si>
  <si>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</si>
  <si>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</si>
  <si>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</si>
  <si>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</si>
  <si>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</si>
  <si>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</si>
  <si>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</si>
  <si>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</si>
  <si>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</si>
  <si>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</si>
  <si>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</si>
  <si>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</si>
  <si>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</si>
  <si>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</si>
  <si>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</si>
  <si>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</si>
  <si>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</si>
  <si>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</si>
  <si>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</si>
  <si>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</si>
  <si>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</si>
  <si>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</si>
  <si>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</si>
  <si>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</si>
  <si>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</si>
  <si>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</si>
  <si>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</si>
  <si>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</si>
  <si>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</si>
  <si>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</si>
  <si>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</si>
  <si>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</si>
  <si>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</si>
  <si>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</si>
  <si>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</si>
  <si>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</si>
  <si>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</si>
  <si>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</si>
  <si>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</si>
  <si>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</si>
  <si>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</si>
  <si>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</si>
  <si>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</si>
  <si>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</si>
  <si>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</si>
  <si>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</si>
  <si>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</si>
  <si>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</si>
  <si>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</si>
  <si>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</si>
  <si>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</si>
  <si>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</si>
  <si>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</si>
  <si>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</si>
  <si>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</si>
  <si>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</si>
  <si>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</si>
  <si>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</si>
  <si>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</si>
  <si>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</si>
  <si>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</si>
  <si>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</si>
  <si>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</si>
  <si>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</si>
  <si>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</si>
  <si>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</si>
  <si>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</si>
  <si>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</si>
  <si>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</si>
  <si>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</si>
  <si>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</si>
  <si>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</si>
  <si>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</si>
  <si>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</si>
  <si>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</si>
  <si>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</si>
  <si>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</si>
  <si>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</si>
  <si>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</si>
  <si>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</si>
  <si>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</si>
  <si>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</si>
  <si>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</si>
  <si>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</si>
  <si>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</si>
  <si>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</si>
  <si>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</si>
  <si>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</si>
  <si>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</si>
  <si>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</si>
  <si>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</si>
  <si>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</si>
  <si>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</si>
  <si>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</si>
  <si>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</si>
  <si>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</si>
  <si>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</si>
  <si>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</si>
  <si>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</si>
  <si>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</si>
  <si>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</si>
  <si>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</si>
  <si>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</si>
  <si>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</si>
  <si>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</si>
  <si>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</si>
  <si>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</si>
  <si>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</si>
  <si>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</si>
  <si>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</si>
  <si>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</si>
  <si>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</si>
  <si>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</si>
  <si>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</si>
  <si>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</si>
  <si>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</si>
  <si>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</si>
  <si>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</si>
  <si>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</si>
  <si>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</si>
  <si>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</si>
  <si>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</si>
  <si>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</si>
  <si>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</si>
  <si>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</si>
  <si>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</si>
  <si>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</si>
  <si>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</si>
  <si>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</si>
  <si>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</si>
  <si>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</si>
  <si>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</si>
  <si>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</si>
  <si>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</si>
  <si>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</si>
  <si>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</si>
  <si>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</si>
  <si>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</si>
  <si>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</si>
  <si>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</si>
  <si>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</si>
  <si>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</si>
  <si>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</si>
  <si>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</si>
  <si>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</si>
  <si>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</si>
  <si>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</si>
  <si>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</si>
  <si>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</si>
  <si>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</si>
  <si>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</si>
  <si>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</si>
  <si>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</si>
  <si>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</si>
  <si>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</si>
  <si>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</si>
  <si>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</si>
  <si>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</si>
  <si>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</si>
  <si>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</si>
  <si>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</si>
  <si>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</si>
  <si>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</si>
  <si>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</si>
  <si>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</si>
  <si>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</si>
  <si>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</si>
  <si>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</si>
  <si>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</si>
  <si>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</si>
  <si>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</si>
  <si>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</si>
  <si>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</si>
  <si>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</si>
  <si>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</si>
  <si>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</si>
  <si>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</si>
  <si>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</si>
  <si>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</si>
  <si>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</si>
  <si>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</si>
  <si>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</si>
  <si>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</si>
  <si>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</si>
  <si>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</si>
  <si>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</si>
  <si>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</si>
  <si>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</si>
  <si>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</si>
  <si>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</si>
  <si>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</si>
  <si>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</si>
  <si>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</si>
  <si>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</si>
  <si>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</si>
  <si>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</si>
  <si>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</si>
  <si>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</si>
  <si>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</si>
  <si>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</si>
  <si>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</si>
  <si>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</si>
  <si>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</si>
  <si>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</si>
  <si>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</si>
  <si>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</si>
  <si>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</si>
  <si>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</si>
  <si>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</si>
  <si>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</si>
  <si>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</si>
  <si>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</si>
  <si>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</si>
  <si>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</si>
  <si>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</si>
  <si>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</si>
  <si>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</si>
  <si>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</si>
  <si>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</si>
  <si>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</si>
  <si>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</si>
  <si>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</si>
  <si>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</si>
  <si>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</si>
  <si>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</si>
  <si>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</si>
  <si>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</si>
  <si>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</si>
  <si>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</si>
  <si>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</si>
  <si>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</si>
  <si>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</si>
  <si>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</si>
  <si>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</si>
  <si>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</si>
  <si>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</si>
  <si>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</si>
  <si>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</si>
  <si>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</si>
  <si>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</si>
  <si>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</si>
  <si>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</si>
  <si>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</si>
  <si>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</si>
  <si>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</si>
  <si>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</si>
  <si>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</si>
  <si>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</si>
  <si>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</si>
  <si>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</si>
  <si>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</si>
  <si>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</si>
  <si>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</si>
  <si>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</si>
  <si>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</si>
  <si>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</si>
  <si>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</si>
  <si>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</si>
  <si>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</si>
  <si>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</si>
  <si>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</si>
  <si>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</si>
  <si>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</si>
  <si>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</si>
  <si>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</si>
  <si>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</si>
  <si>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</si>
  <si>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</si>
  <si>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</si>
  <si>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</si>
  <si>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</si>
  <si>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</si>
  <si>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</si>
  <si>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</si>
  <si>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</si>
  <si>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</si>
  <si>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</si>
  <si>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</si>
  <si>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</si>
  <si>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</si>
  <si>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</si>
  <si>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</si>
  <si>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</si>
  <si>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</si>
  <si>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</si>
  <si>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</si>
  <si>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</si>
  <si>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</si>
  <si>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</si>
  <si>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</si>
  <si>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</si>
  <si>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</si>
  <si>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</si>
  <si>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</si>
  <si>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</si>
  <si>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</si>
  <si>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</si>
  <si>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</si>
  <si>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</si>
  <si>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</si>
  <si>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</si>
  <si>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</si>
  <si>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</si>
  <si>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</si>
  <si>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</si>
  <si>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</si>
  <si>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</si>
  <si>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</si>
  <si>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</si>
  <si>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</si>
  <si>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</si>
  <si>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</si>
  <si>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</si>
  <si>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</si>
  <si>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</si>
  <si>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</si>
  <si>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</si>
  <si>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</si>
  <si>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</si>
  <si>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</si>
  <si>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</si>
  <si>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</si>
  <si>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</si>
  <si>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</si>
  <si>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</si>
  <si>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</si>
  <si>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</si>
  <si>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</si>
  <si>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</si>
  <si>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</si>
  <si>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</si>
  <si>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</si>
  <si>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</si>
  <si>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</si>
  <si>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</si>
  <si>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</si>
  <si>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</si>
  <si>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</si>
  <si>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</si>
  <si>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</si>
  <si>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</si>
  <si>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</si>
  <si>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</si>
  <si>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</si>
  <si>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</si>
  <si>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</si>
  <si>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</si>
  <si>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</si>
  <si>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</si>
  <si>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</si>
  <si>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</si>
  <si>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</si>
  <si>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</si>
  <si>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</si>
  <si>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</si>
  <si>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</si>
  <si>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</si>
  <si>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</si>
  <si>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</si>
  <si>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</si>
  <si>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</si>
  <si>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</si>
  <si>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</si>
  <si>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</si>
  <si>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</si>
  <si>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</si>
  <si>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</si>
  <si>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</si>
  <si>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</si>
  <si>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</si>
  <si>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</si>
  <si>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</si>
  <si>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</si>
  <si>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</si>
  <si>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</si>
  <si>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</si>
  <si>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</si>
  <si>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</si>
  <si>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</si>
  <si>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</si>
  <si>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</si>
  <si>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</si>
  <si>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</si>
  <si>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</si>
  <si>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</si>
  <si>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</si>
  <si>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</si>
  <si>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</si>
  <si>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</si>
  <si>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</si>
  <si>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</si>
  <si>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</si>
  <si>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</si>
  <si>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</si>
  <si>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</si>
  <si>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</si>
  <si>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</si>
  <si>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</si>
  <si>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</si>
  <si>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</si>
  <si>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</si>
  <si>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</si>
  <si>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</si>
  <si>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</si>
  <si>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</si>
  <si>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</si>
  <si>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</si>
  <si>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</si>
  <si>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</si>
  <si>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</si>
  <si>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</si>
  <si>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</si>
  <si>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</si>
  <si>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</si>
  <si>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</si>
  <si>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</si>
  <si>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</si>
  <si>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</si>
  <si>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</si>
  <si>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</si>
  <si>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</si>
  <si>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</si>
  <si>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</si>
  <si>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</si>
  <si>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</si>
  <si>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</si>
  <si>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</si>
  <si>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</si>
  <si>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</si>
  <si>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</si>
  <si>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</si>
  <si>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</si>
  <si>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</si>
  <si>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</si>
  <si>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</si>
  <si>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</si>
  <si>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</si>
  <si>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</si>
  <si>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</si>
  <si>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</si>
  <si>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</si>
  <si>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</si>
  <si>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</si>
  <si>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</si>
  <si>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</si>
  <si>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</si>
  <si>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</si>
  <si>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</si>
  <si>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</si>
  <si>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</si>
  <si>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</si>
  <si>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</si>
  <si>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</si>
  <si>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</si>
  <si>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</si>
  <si>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</si>
  <si>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</si>
  <si>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</si>
  <si>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</si>
  <si>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</si>
  <si>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</si>
  <si>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</si>
  <si>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</si>
  <si>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</si>
  <si>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</si>
  <si>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</si>
  <si>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</si>
  <si>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</si>
  <si>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</si>
  <si>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</si>
  <si>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</si>
  <si>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</si>
  <si>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</si>
  <si>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</si>
  <si>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</si>
  <si>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</si>
  <si>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</si>
  <si>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</si>
  <si>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</si>
  <si>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</si>
  <si>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</si>
  <si>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</si>
  <si>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</si>
  <si>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</si>
  <si>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</si>
  <si>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</si>
  <si>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</si>
  <si>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</si>
  <si>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</si>
  <si>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</si>
  <si>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</si>
  <si>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</si>
  <si>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</si>
  <si>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</si>
  <si>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</si>
  <si>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</si>
  <si>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</si>
  <si>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</si>
  <si>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</si>
  <si>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</si>
  <si>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</si>
  <si>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</si>
  <si>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</si>
  <si>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</si>
  <si>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</si>
  <si>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</si>
  <si>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</si>
  <si>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</si>
  <si>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</si>
  <si>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</si>
  <si>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</si>
  <si>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</si>
  <si>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</si>
  <si>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</si>
  <si>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</si>
  <si>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</si>
  <si>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</si>
  <si>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</si>
  <si>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</si>
  <si>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</si>
  <si>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</si>
  <si>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</si>
  <si>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</si>
  <si>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</si>
  <si>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</si>
  <si>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</si>
  <si>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</si>
  <si>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</si>
  <si>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</si>
  <si>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</si>
  <si>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</si>
  <si>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</si>
  <si>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</si>
  <si>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</si>
  <si>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</si>
  <si>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</si>
  <si>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</si>
  <si>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</si>
  <si>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</si>
  <si>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</si>
  <si>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</si>
  <si>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</si>
  <si>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</si>
  <si>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</si>
  <si>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</si>
  <si>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</si>
  <si>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</si>
  <si>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</si>
  <si>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</si>
  <si>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</si>
  <si>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</si>
  <si>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</si>
  <si>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</si>
  <si>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</si>
  <si>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</si>
  <si>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</si>
  <si>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</si>
  <si>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</si>
  <si>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r>
      <rPr>
        <sz val="9"/>
        <color rgb="FF141414"/>
        <rFont val="Arial"/>
        <charset val="1"/>
      </rPr>
      <t>Kana Hanazawa, Tomoaki Maeno, Daisuke Ono, Kikuko Inoue, Maria Naganawa, Takahiro Sakurai, Saori Hayami, Nobuhiko Okamoto, Yuichi Nakamura, Shoya Chiba,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Ayako Kawasumi, Aya Endo, Hiroyuki Yoshino, Mamiko Noto</t>
    </r>
  </si>
  <si>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</si>
  <si>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</si>
  <si>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</si>
  <si>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</si>
  <si>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</si>
  <si>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</si>
  <si>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</si>
  <si>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</si>
  <si>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</si>
  <si>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</si>
  <si>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</si>
  <si>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</si>
  <si>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</si>
  <si>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</si>
  <si>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</si>
  <si>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</si>
  <si>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</si>
  <si>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</si>
  <si>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</si>
  <si>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</si>
  <si>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</si>
  <si>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</si>
  <si>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</si>
  <si>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</si>
  <si>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</si>
  <si>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</si>
  <si>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</si>
  <si>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</si>
  <si>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</si>
  <si>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</si>
  <si>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</si>
  <si>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</si>
  <si>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</si>
  <si>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</si>
  <si>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</si>
  <si>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</si>
  <si>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</si>
  <si>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</si>
  <si>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</si>
  <si>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</si>
  <si>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</si>
  <si>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</si>
  <si>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</si>
  <si>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</si>
  <si>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</si>
  <si>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</si>
  <si>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</si>
  <si>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</si>
  <si>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</si>
  <si>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</si>
  <si>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</si>
  <si>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</si>
  <si>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</si>
  <si>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</si>
  <si>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</si>
  <si>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</si>
  <si>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</si>
  <si>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</si>
  <si>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</si>
  <si>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</si>
  <si>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</si>
  <si>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</si>
  <si>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</si>
  <si>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</si>
  <si>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</si>
  <si>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</si>
  <si>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</si>
  <si>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</si>
  <si>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</si>
  <si>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</si>
  <si>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</si>
  <si>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</si>
  <si>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</si>
  <si>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</si>
  <si>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</si>
  <si>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</si>
  <si>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</si>
  <si>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</si>
  <si>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</si>
  <si>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</si>
  <si>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</si>
  <si>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</si>
  <si>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</si>
  <si>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</si>
  <si>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</si>
  <si>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</si>
  <si>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</si>
  <si>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</si>
  <si>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</si>
  <si>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</si>
  <si>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</si>
  <si>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</si>
  <si>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</si>
  <si>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</si>
  <si>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</si>
  <si>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</si>
  <si>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</si>
  <si>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</si>
  <si>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</si>
  <si>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</si>
  <si>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</si>
  <si>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</si>
  <si>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</si>
  <si>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</si>
  <si>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</si>
  <si>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</si>
  <si>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</si>
  <si>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</si>
  <si>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</si>
  <si>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</si>
  <si>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</si>
  <si>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</si>
  <si>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</si>
  <si>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</si>
  <si>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</si>
  <si>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</si>
  <si>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</si>
  <si>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</si>
  <si>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</si>
  <si>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</si>
  <si>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</si>
  <si>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</si>
  <si>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</si>
  <si>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</si>
  <si>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</si>
  <si>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</si>
  <si>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</si>
  <si>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</si>
  <si>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</si>
  <si>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</si>
  <si>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</si>
  <si>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</si>
  <si>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</si>
  <si>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</si>
  <si>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</si>
  <si>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</si>
  <si>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</si>
  <si>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</si>
  <si>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</si>
  <si>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</si>
  <si>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</si>
  <si>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</si>
  <si>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</si>
  <si>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</si>
  <si>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</si>
  <si>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</si>
  <si>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</si>
  <si>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</si>
  <si>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r>
      <rPr>
        <sz val="9"/>
        <color rgb="FF141414"/>
        <rFont val="Arial"/>
        <charset val="1"/>
      </rPr>
      <t>Hiroshi Kamiya, Daisuke Ono, Nobunaga Shimazaki, Satoshi Hino, Natsuki Hanae, Ai Kayano, Yukari Tamura, Maaya Uchida, Yoshimasa Hosoya, Masaya Matsukaze, Tomoaki Maeno, Kenji Nojima, Mitsuo Iwata, Rikako Aikawa, Yuki Kaji, Eri Kitamura,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Kensho Ono, Kohsuke Toriumi, Nao Toyama</t>
    </r>
  </si>
  <si>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</si>
  <si>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</si>
  <si>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</si>
  <si>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</si>
  <si>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</si>
  <si>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</si>
  <si>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</si>
  <si>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</si>
  <si>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</si>
  <si>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</si>
  <si>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</si>
  <si>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</si>
  <si>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</si>
  <si>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</si>
  <si>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</si>
  <si>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</si>
  <si>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</si>
  <si>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</si>
  <si>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</si>
  <si>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</si>
  <si>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</si>
  <si>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</si>
  <si>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</si>
  <si>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</si>
  <si>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</si>
  <si>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</si>
  <si>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</si>
  <si>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</si>
  <si>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</si>
  <si>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</si>
  <si>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</si>
  <si>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</si>
  <si>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</si>
  <si>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</si>
  <si>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</si>
  <si>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</si>
  <si>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</si>
  <si>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</si>
  <si>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</si>
  <si>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</si>
  <si>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</si>
  <si>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</si>
  <si>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</si>
  <si>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</si>
  <si>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</si>
  <si>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</si>
  <si>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</si>
  <si>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</si>
  <si>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</si>
  <si>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</si>
  <si>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</si>
  <si>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</si>
  <si>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</si>
  <si>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</si>
  <si>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</si>
  <si>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</si>
  <si>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</si>
  <si>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</si>
  <si>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</si>
  <si>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</si>
  <si>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</si>
  <si>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</si>
  <si>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</si>
  <si>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</si>
  <si>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</si>
  <si>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</si>
  <si>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</si>
  <si>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</si>
  <si>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</si>
  <si>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</si>
  <si>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</si>
  <si>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</si>
  <si>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</si>
  <si>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</si>
  <si>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</si>
  <si>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</si>
  <si>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</si>
  <si>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</si>
  <si>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</si>
  <si>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</si>
  <si>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</si>
  <si>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</si>
  <si>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</si>
  <si>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</si>
  <si>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</si>
  <si>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</si>
  <si>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</si>
  <si>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</si>
  <si>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</si>
  <si>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</si>
  <si>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</si>
  <si>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</si>
  <si>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</si>
  <si>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</si>
  <si>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</si>
  <si>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</si>
  <si>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</si>
  <si>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</si>
  <si>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</si>
  <si>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</si>
  <si>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</si>
  <si>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</si>
  <si>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</si>
  <si>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</si>
  <si>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</si>
  <si>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</si>
  <si>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</si>
  <si>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</si>
  <si>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</si>
  <si>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</si>
  <si>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</si>
  <si>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</si>
  <si>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</si>
  <si>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</si>
  <si>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</si>
  <si>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</si>
  <si>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</si>
  <si>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</si>
  <si>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</si>
  <si>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</si>
  <si>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</si>
  <si>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</si>
  <si>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</si>
  <si>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</si>
  <si>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</si>
  <si>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</si>
  <si>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</si>
  <si>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</si>
  <si>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</si>
  <si>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</si>
  <si>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</si>
  <si>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</si>
  <si>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</si>
  <si>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</si>
  <si>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</si>
  <si>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</si>
  <si>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</si>
  <si>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</si>
  <si>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</si>
  <si>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</si>
  <si>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</si>
  <si>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</si>
  <si>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</si>
  <si>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</si>
  <si>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</si>
  <si>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</si>
  <si>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</si>
  <si>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</si>
  <si>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</si>
  <si>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</si>
  <si>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</si>
  <si>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</si>
  <si>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</si>
  <si>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</si>
  <si>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</si>
  <si>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</si>
  <si>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</si>
  <si>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</si>
  <si>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</si>
  <si>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</si>
  <si>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</si>
  <si>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</si>
  <si>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</si>
  <si>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</si>
  <si>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</si>
  <si>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</si>
  <si>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</si>
  <si>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</si>
  <si>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</si>
  <si>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</si>
  <si>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</si>
  <si>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</si>
  <si>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</si>
  <si>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</si>
  <si>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</si>
  <si>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</si>
  <si>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</si>
  <si>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</si>
  <si>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</si>
  <si>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</si>
  <si>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</si>
  <si>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</si>
  <si>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</si>
  <si>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</si>
  <si>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</si>
  <si>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</si>
  <si>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</si>
  <si>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</si>
  <si>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</si>
  <si>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</si>
  <si>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</si>
  <si>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</si>
  <si>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</si>
  <si>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</si>
  <si>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</si>
  <si>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</si>
  <si>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</si>
  <si>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</si>
  <si>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</si>
  <si>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</si>
  <si>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</si>
  <si>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</si>
  <si>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</si>
  <si>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</si>
  <si>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</si>
  <si>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</si>
  <si>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</si>
  <si>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</si>
  <si>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</si>
  <si>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</si>
  <si>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</si>
  <si>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</si>
  <si>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</si>
  <si>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</si>
  <si>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</si>
  <si>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</si>
  <si>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</si>
  <si>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</si>
  <si>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</si>
  <si>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</si>
  <si>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</si>
  <si>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</si>
  <si>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</si>
  <si>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</si>
  <si>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</si>
  <si>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</si>
  <si>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</si>
  <si>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</si>
  <si>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</si>
  <si>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</si>
  <si>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</si>
  <si>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</si>
  <si>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</si>
  <si>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</si>
  <si>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</si>
  <si>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</si>
  <si>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</si>
  <si>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</si>
  <si>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</si>
  <si>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</si>
  <si>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</si>
  <si>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</si>
  <si>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</si>
  <si>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</si>
  <si>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</si>
  <si>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</si>
  <si>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</si>
  <si>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</si>
  <si>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</si>
  <si>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</si>
  <si>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</si>
  <si>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</si>
  <si>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</si>
  <si>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</si>
  <si>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</si>
  <si>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</si>
  <si>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</si>
  <si>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</si>
  <si>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</si>
  <si>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</si>
  <si>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</si>
  <si>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</si>
  <si>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</si>
  <si>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</si>
  <si>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</si>
  <si>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</si>
  <si>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</si>
  <si>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</si>
  <si>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</si>
  <si>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</si>
  <si>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</si>
  <si>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</si>
  <si>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</si>
  <si>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</si>
  <si>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</si>
  <si>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</si>
  <si>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</si>
  <si>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</si>
  <si>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</si>
  <si>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</si>
  <si>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</si>
  <si>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</si>
  <si>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</si>
  <si>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</si>
  <si>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</si>
  <si>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</si>
  <si>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</si>
  <si>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</si>
  <si>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</si>
  <si>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</si>
  <si>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</si>
  <si>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</si>
  <si>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</si>
  <si>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</si>
  <si>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</si>
  <si>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</si>
  <si>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</si>
  <si>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</si>
  <si>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</si>
  <si>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</si>
  <si>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</si>
  <si>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</si>
  <si>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</si>
  <si>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</si>
  <si>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</si>
  <si>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</si>
  <si>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</si>
  <si>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</si>
  <si>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</si>
  <si>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</si>
  <si>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</si>
  <si>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</si>
  <si>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</si>
  <si>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</si>
  <si>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</si>
  <si>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</si>
  <si>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</si>
  <si>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</si>
  <si>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</si>
  <si>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</si>
  <si>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</si>
  <si>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</si>
  <si>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</si>
  <si>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</si>
  <si>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</si>
  <si>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</si>
  <si>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</si>
  <si>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</si>
  <si>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</si>
  <si>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</si>
  <si>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</si>
  <si>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</si>
  <si>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</si>
  <si>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</si>
  <si>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</si>
  <si>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</si>
  <si>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</si>
  <si>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</si>
  <si>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</si>
  <si>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</si>
  <si>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</si>
  <si>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</si>
  <si>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</si>
  <si>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</si>
  <si>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</si>
  <si>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</si>
  <si>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</si>
  <si>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</si>
  <si>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</si>
  <si>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</si>
  <si>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</si>
  <si>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</si>
  <si>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</si>
  <si>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</si>
  <si>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</si>
  <si>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</si>
  <si>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</si>
  <si>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</si>
  <si>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</si>
  <si>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</si>
  <si>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</si>
  <si>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</si>
  <si>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</si>
  <si>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</si>
  <si>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</si>
  <si>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</si>
  <si>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</si>
  <si>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</si>
  <si>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</si>
  <si>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</si>
  <si>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</si>
  <si>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</si>
  <si>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</si>
  <si>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</si>
  <si>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</si>
  <si>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</si>
  <si>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</si>
  <si>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</si>
  <si>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</si>
  <si>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</si>
  <si>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</si>
  <si>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</si>
  <si>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</si>
  <si>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</si>
  <si>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</si>
  <si>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</si>
  <si>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</si>
  <si>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</si>
  <si>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r>
      <rPr>
        <sz val="9"/>
        <color rgb="FF141414"/>
        <rFont val="Arial"/>
        <charset val="1"/>
      </rPr>
      <t>Rie Takahashi, Yuki Kaji, Konomi Kohara,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Yui Ogura, Yuma Uchida, Kotori Koiwai, Nobuhiko Okamoto, Fukushi Ochiai</t>
    </r>
  </si>
  <si>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</si>
  <si>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</si>
  <si>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</si>
  <si>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</si>
  <si>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</si>
  <si>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</si>
  <si>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</si>
  <si>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</si>
  <si>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</si>
  <si>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</si>
  <si>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</si>
  <si>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</si>
  <si>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</si>
  <si>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</si>
  <si>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</si>
  <si>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</si>
  <si>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</si>
  <si>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</si>
  <si>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</si>
  <si>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</si>
  <si>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</si>
  <si>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</si>
  <si>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</si>
  <si>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</si>
  <si>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</si>
  <si>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</si>
  <si>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</si>
  <si>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</si>
  <si>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</si>
  <si>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</si>
  <si>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</si>
  <si>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</si>
  <si>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</si>
  <si>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</si>
  <si>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</si>
  <si>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</si>
  <si>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</si>
  <si>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</si>
  <si>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</si>
  <si>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</si>
  <si>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</si>
  <si>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</si>
  <si>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</si>
  <si>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</si>
  <si>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</si>
  <si>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</si>
  <si>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</si>
  <si>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</si>
  <si>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</si>
  <si>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</si>
  <si>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</si>
  <si>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</si>
  <si>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</si>
  <si>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</si>
  <si>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</si>
  <si>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</si>
  <si>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</si>
  <si>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</si>
  <si>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</si>
  <si>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</si>
  <si>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</si>
  <si>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</si>
  <si>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</si>
  <si>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</si>
  <si>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</si>
  <si>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</si>
  <si>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</si>
  <si>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</si>
  <si>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</si>
  <si>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</si>
  <si>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</si>
  <si>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</si>
  <si>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</si>
  <si>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</si>
  <si>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</si>
  <si>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</si>
  <si>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</si>
  <si>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</si>
  <si>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</si>
  <si>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</si>
  <si>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</si>
  <si>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</si>
  <si>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</si>
  <si>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</si>
  <si>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</si>
  <si>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</si>
  <si>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</si>
  <si>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</si>
  <si>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</si>
  <si>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</si>
  <si>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</si>
  <si>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</si>
  <si>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</si>
  <si>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</si>
  <si>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</si>
  <si>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</si>
  <si>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</si>
  <si>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</si>
  <si>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</si>
  <si>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</si>
  <si>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</si>
  <si>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</si>
  <si>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</si>
  <si>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</si>
  <si>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</si>
  <si>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</si>
  <si>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</si>
  <si>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</si>
  <si>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</si>
  <si>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</si>
  <si>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</si>
  <si>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</si>
  <si>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</si>
  <si>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</si>
  <si>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</si>
  <si>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</si>
  <si>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</si>
  <si>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</si>
  <si>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</si>
  <si>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</si>
  <si>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</si>
  <si>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</si>
  <si>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</si>
  <si>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</si>
  <si>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</si>
  <si>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</si>
  <si>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</si>
  <si>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</si>
  <si>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</si>
  <si>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</si>
  <si>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</si>
  <si>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</si>
  <si>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</si>
  <si>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</si>
  <si>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</si>
  <si>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</si>
  <si>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</si>
  <si>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</si>
  <si>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</si>
  <si>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</si>
  <si>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</si>
  <si>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</si>
  <si>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</si>
  <si>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</si>
  <si>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</si>
  <si>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</si>
  <si>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</si>
  <si>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</si>
  <si>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</si>
  <si>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</si>
  <si>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</si>
  <si>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</si>
  <si>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</si>
  <si>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</si>
  <si>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</si>
  <si>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</si>
  <si>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</si>
  <si>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</si>
  <si>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</si>
  <si>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</si>
  <si>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</si>
  <si>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</si>
  <si>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</si>
  <si>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</si>
  <si>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</si>
  <si>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</si>
  <si>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</si>
  <si>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</si>
  <si>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</si>
  <si>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</si>
  <si>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</si>
  <si>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</si>
  <si>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</si>
  <si>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</si>
  <si>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</si>
  <si>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</si>
  <si>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</si>
  <si>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</si>
  <si>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</si>
  <si>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</si>
  <si>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</si>
  <si>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</si>
  <si>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</si>
  <si>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</si>
  <si>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</si>
  <si>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</si>
  <si>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</si>
  <si>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</si>
  <si>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</si>
  <si>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</si>
  <si>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</si>
  <si>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</si>
  <si>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</si>
  <si>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</si>
  <si>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</si>
  <si>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</si>
  <si>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</si>
  <si>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</si>
  <si>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</si>
  <si>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</si>
  <si>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</si>
  <si>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</si>
  <si>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</si>
  <si>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</si>
  <si>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</si>
  <si>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</si>
  <si>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</si>
  <si>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</si>
  <si>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</si>
  <si>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</si>
  <si>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</si>
  <si>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</si>
  <si>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</si>
  <si>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</si>
  <si>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</si>
  <si>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</si>
  <si>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</si>
  <si>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</si>
  <si>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</si>
  <si>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</si>
  <si>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</si>
  <si>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</si>
  <si>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</si>
  <si>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</si>
  <si>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</si>
  <si>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</si>
  <si>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</si>
  <si>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</si>
  <si>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</si>
  <si>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</si>
  <si>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</si>
  <si>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</si>
  <si>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</si>
  <si>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</si>
  <si>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</si>
  <si>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</si>
  <si>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</si>
  <si>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</si>
  <si>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</si>
  <si>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</si>
  <si>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</si>
  <si>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</si>
  <si>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</si>
  <si>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</si>
  <si>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</si>
  <si>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</si>
  <si>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</si>
  <si>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</si>
  <si>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</si>
  <si>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</si>
  <si>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</si>
  <si>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</si>
  <si>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</si>
  <si>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</si>
  <si>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</si>
  <si>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</si>
  <si>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</si>
  <si>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</si>
  <si>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</si>
  <si>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</si>
  <si>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</si>
  <si>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</si>
  <si>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</si>
  <si>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</si>
  <si>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</si>
  <si>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</si>
  <si>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</si>
  <si>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</si>
  <si>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</si>
  <si>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</si>
  <si>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</si>
  <si>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</si>
  <si>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</si>
  <si>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</si>
  <si>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</si>
  <si>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</si>
  <si>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</si>
  <si>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</si>
  <si>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</si>
  <si>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</si>
  <si>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</si>
  <si>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</si>
  <si>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</si>
  <si>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</si>
  <si>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</si>
  <si>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</si>
  <si>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</si>
  <si>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</si>
  <si>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</si>
  <si>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</si>
  <si>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</si>
  <si>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</si>
  <si>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</si>
  <si>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</si>
  <si>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</si>
  <si>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</si>
  <si>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</si>
  <si>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</si>
  <si>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</si>
  <si>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</si>
  <si>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</si>
  <si>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</si>
  <si>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</si>
  <si>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</si>
  <si>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</si>
  <si>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</si>
  <si>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</si>
  <si>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</si>
  <si>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</si>
  <si>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</si>
  <si>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</si>
  <si>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</si>
  <si>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</si>
  <si>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</si>
  <si>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</si>
  <si>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</si>
  <si>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</si>
  <si>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</si>
  <si>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</si>
  <si>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</si>
  <si>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</si>
  <si>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</si>
  <si>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</si>
  <si>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</si>
  <si>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</si>
  <si>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</si>
  <si>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</si>
  <si>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</si>
  <si>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</si>
  <si>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</si>
  <si>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</si>
  <si>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</si>
  <si>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</si>
  <si>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</si>
  <si>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</si>
  <si>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</si>
  <si>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</si>
  <si>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</si>
  <si>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</si>
  <si>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</si>
  <si>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</si>
  <si>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</si>
  <si>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</si>
  <si>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</si>
  <si>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</si>
  <si>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</si>
  <si>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</si>
  <si>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</si>
  <si>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</si>
  <si>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</si>
  <si>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</si>
  <si>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</si>
  <si>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</si>
  <si>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</si>
  <si>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</si>
  <si>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</si>
  <si>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</si>
  <si>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</si>
  <si>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</si>
  <si>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</si>
  <si>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</si>
  <si>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</si>
  <si>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</si>
  <si>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</si>
  <si>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</si>
  <si>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</si>
  <si>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</si>
  <si>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</si>
  <si>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</si>
  <si>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</si>
  <si>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</si>
  <si>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</si>
  <si>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</si>
  <si>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</si>
  <si>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</si>
  <si>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</si>
  <si>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</si>
  <si>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</si>
  <si>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</si>
  <si>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</si>
  <si>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</si>
  <si>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</si>
  <si>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</si>
  <si>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</si>
  <si>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</si>
  <si>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</si>
  <si>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</si>
  <si>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</si>
  <si>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</si>
  <si>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</si>
  <si>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</si>
  <si>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</si>
  <si>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</si>
  <si>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</si>
  <si>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</si>
  <si>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</si>
  <si>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</si>
  <si>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</si>
  <si>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</si>
  <si>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</si>
  <si>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</si>
  <si>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</si>
  <si>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</si>
  <si>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</si>
  <si>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</si>
  <si>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</si>
  <si>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</si>
  <si>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</si>
  <si>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</si>
  <si>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</si>
  <si>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</si>
  <si>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</si>
  <si>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</si>
  <si>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</si>
  <si>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</si>
  <si>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</si>
  <si>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</si>
  <si>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</si>
  <si>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</si>
  <si>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</si>
  <si>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</si>
  <si>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</si>
  <si>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</si>
  <si>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</si>
  <si>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</si>
  <si>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</si>
  <si>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</si>
  <si>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</si>
  <si>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</si>
  <si>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</si>
  <si>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</si>
  <si>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</si>
  <si>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</si>
  <si>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</si>
  <si>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</si>
  <si>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</si>
  <si>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</si>
  <si>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</si>
  <si>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</si>
  <si>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</si>
  <si>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</si>
  <si>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</si>
  <si>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</si>
  <si>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</si>
  <si>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</si>
  <si>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</si>
  <si>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</si>
  <si>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</si>
  <si>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</si>
  <si>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</si>
  <si>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</si>
  <si>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</si>
  <si>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</si>
  <si>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</si>
  <si>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</si>
  <si>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</si>
  <si>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</si>
  <si>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</si>
  <si>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</si>
  <si>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</si>
  <si>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</si>
  <si>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</si>
  <si>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</si>
  <si>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</si>
  <si>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</si>
  <si>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</si>
  <si>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</si>
  <si>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</si>
  <si>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</si>
  <si>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</si>
  <si>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</si>
  <si>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</si>
  <si>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</si>
  <si>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</si>
  <si>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</si>
  <si>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</si>
  <si>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</si>
  <si>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</si>
  <si>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</si>
  <si>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</si>
  <si>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</si>
  <si>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</si>
  <si>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</si>
  <si>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</si>
  <si>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</si>
  <si>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</si>
  <si>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</si>
  <si>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</si>
  <si>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</si>
  <si>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</si>
  <si>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</si>
  <si>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</si>
  <si>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</si>
  <si>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</si>
  <si>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</si>
  <si>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</si>
  <si>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</si>
  <si>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</si>
  <si>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</si>
  <si>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</si>
  <si>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</si>
  <si>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</si>
  <si>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</si>
  <si>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</si>
  <si>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</si>
  <si>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</si>
  <si>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</si>
  <si>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</si>
  <si>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</si>
  <si>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</si>
  <si>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</si>
  <si>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</si>
  <si>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</si>
  <si>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</si>
  <si>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</si>
  <si>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</si>
  <si>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</si>
  <si>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</si>
  <si>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</si>
  <si>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</si>
  <si>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</si>
  <si>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</si>
  <si>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</si>
  <si>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</si>
  <si>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</si>
  <si>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</si>
  <si>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</si>
  <si>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</si>
  <si>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</si>
  <si>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</si>
  <si>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</si>
  <si>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</si>
  <si>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</si>
  <si>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</si>
  <si>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</si>
  <si>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</si>
  <si>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</si>
  <si>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</si>
  <si>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</si>
  <si>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</si>
  <si>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</si>
  <si>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</si>
  <si>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</si>
  <si>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</si>
  <si>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</si>
  <si>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</si>
  <si>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</si>
  <si>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</si>
  <si>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</si>
  <si>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</si>
  <si>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</si>
  <si>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</si>
  <si>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</si>
  <si>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</si>
  <si>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</si>
  <si>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</si>
  <si>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</si>
  <si>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</si>
  <si>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</si>
  <si>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</si>
  <si>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</si>
  <si>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</si>
  <si>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</si>
  <si>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</si>
  <si>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</si>
  <si>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</si>
  <si>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</si>
  <si>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</si>
  <si>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</si>
  <si>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</si>
  <si>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</si>
  <si>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</si>
  <si>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</si>
  <si>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</si>
  <si>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</si>
  <si>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</si>
  <si>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</si>
  <si>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</si>
  <si>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</si>
  <si>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</si>
  <si>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</si>
  <si>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</si>
  <si>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</si>
  <si>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</si>
  <si>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</si>
  <si>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</si>
  <si>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</si>
  <si>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</si>
  <si>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</si>
  <si>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</si>
  <si>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</si>
  <si>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</si>
  <si>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</si>
  <si>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</si>
  <si>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</si>
  <si>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</si>
  <si>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</si>
  <si>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</si>
  <si>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</si>
  <si>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</si>
  <si>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</si>
  <si>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</si>
  <si>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</si>
  <si>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</si>
  <si>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</si>
  <si>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</si>
  <si>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</si>
  <si>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</si>
  <si>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</si>
  <si>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</si>
  <si>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</si>
  <si>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</si>
  <si>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</si>
  <si>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</si>
  <si>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</si>
  <si>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</si>
  <si>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</si>
  <si>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</si>
  <si>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</si>
  <si>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</si>
  <si>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</si>
  <si>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</si>
  <si>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</si>
  <si>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</si>
  <si>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</si>
  <si>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</si>
  <si>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</si>
  <si>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</si>
  <si>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</si>
  <si>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</si>
  <si>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</si>
  <si>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</si>
  <si>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</si>
  <si>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</si>
  <si>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</si>
  <si>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</si>
  <si>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</si>
  <si>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</si>
  <si>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</si>
  <si>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</si>
  <si>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</si>
  <si>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</si>
  <si>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</si>
  <si>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</si>
  <si>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</si>
  <si>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</si>
  <si>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</si>
  <si>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</si>
  <si>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</si>
  <si>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</si>
  <si>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</si>
  <si>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</si>
  <si>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</si>
  <si>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</si>
  <si>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</si>
  <si>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</si>
  <si>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</si>
  <si>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</si>
  <si>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</si>
  <si>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</si>
  <si>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</si>
  <si>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</si>
  <si>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</si>
  <si>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</si>
  <si>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</si>
  <si>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</si>
  <si>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</si>
  <si>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</si>
  <si>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</si>
  <si>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</si>
  <si>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</si>
  <si>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</si>
  <si>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</si>
  <si>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</si>
  <si>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</si>
  <si>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</si>
  <si>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</si>
  <si>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</si>
  <si>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</si>
  <si>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</si>
  <si>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</si>
  <si>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</si>
  <si>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</si>
  <si>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</si>
  <si>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</si>
  <si>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</si>
  <si>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</si>
  <si>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</si>
  <si>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</si>
  <si>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</si>
  <si>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</si>
  <si>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</si>
  <si>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</si>
  <si>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</si>
  <si>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</si>
  <si>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</si>
  <si>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</si>
  <si>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</si>
  <si>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</si>
  <si>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</si>
  <si>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</si>
  <si>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</si>
  <si>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</si>
  <si>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</si>
  <si>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</si>
  <si>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</si>
  <si>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</si>
  <si>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</si>
  <si>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</si>
  <si>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</si>
  <si>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</si>
  <si>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</si>
  <si>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</si>
  <si>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</si>
  <si>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</si>
  <si>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</si>
  <si>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</si>
  <si>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</si>
  <si>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</si>
  <si>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</si>
  <si>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</si>
  <si>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</si>
  <si>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</si>
  <si>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</si>
  <si>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</si>
  <si>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</si>
  <si>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</si>
  <si>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</si>
  <si>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</si>
  <si>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</si>
  <si>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</si>
  <si>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</si>
  <si>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</si>
  <si>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</si>
  <si>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</si>
  <si>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</si>
  <si>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</si>
  <si>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</si>
  <si>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</si>
  <si>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</si>
  <si>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</si>
  <si>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</si>
  <si>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</si>
  <si>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</si>
  <si>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</si>
  <si>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</si>
  <si>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</si>
  <si>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</si>
  <si>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</si>
  <si>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</si>
  <si>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</si>
  <si>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</si>
  <si>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</si>
  <si>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</si>
  <si>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</si>
  <si>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</si>
  <si>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</si>
  <si>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</si>
  <si>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</si>
  <si>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</si>
  <si>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</si>
  <si>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</si>
  <si>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</si>
  <si>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</si>
  <si>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</si>
  <si>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</si>
  <si>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</si>
  <si>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</si>
  <si>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</si>
  <si>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</si>
  <si>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</si>
  <si>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</si>
  <si>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</si>
  <si>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</si>
  <si>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</si>
  <si>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</si>
  <si>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</si>
  <si>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</si>
  <si>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</si>
  <si>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</si>
  <si>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</si>
  <si>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</si>
  <si>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</si>
  <si>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</si>
  <si>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</si>
  <si>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</si>
  <si>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</si>
  <si>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</si>
  <si>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</si>
  <si>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</si>
  <si>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</si>
  <si>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</si>
  <si>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</si>
  <si>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</si>
  <si>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</si>
  <si>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</si>
  <si>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</si>
  <si>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</si>
  <si>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</si>
  <si>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</si>
  <si>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</si>
  <si>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</si>
  <si>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</si>
  <si>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</si>
  <si>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</si>
  <si>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</si>
  <si>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</si>
  <si>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</si>
  <si>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</si>
  <si>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</si>
  <si>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</si>
  <si>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</si>
  <si>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</si>
  <si>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</si>
  <si>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</si>
  <si>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</si>
  <si>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</si>
  <si>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</si>
  <si>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</si>
  <si>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</si>
  <si>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</si>
  <si>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</si>
  <si>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</si>
  <si>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</si>
  <si>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</si>
  <si>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</si>
  <si>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</si>
  <si>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</si>
  <si>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</si>
  <si>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</si>
  <si>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</si>
  <si>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</si>
  <si>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</si>
  <si>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</si>
  <si>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</si>
  <si>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</si>
  <si>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</si>
  <si>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</si>
  <si>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</si>
  <si>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</si>
  <si>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</si>
  <si>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</si>
  <si>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</si>
  <si>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</si>
  <si>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</si>
  <si>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</si>
  <si>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</si>
  <si>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</si>
  <si>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</si>
  <si>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</si>
  <si>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</si>
  <si>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</si>
  <si>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</si>
  <si>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</si>
  <si>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</si>
  <si>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</si>
  <si>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</si>
  <si>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</si>
  <si>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</si>
  <si>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</si>
  <si>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</si>
  <si>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</si>
  <si>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</si>
  <si>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</si>
  <si>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</si>
  <si>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</si>
  <si>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</si>
  <si>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</si>
  <si>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</si>
  <si>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</si>
  <si>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</si>
  <si>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</si>
  <si>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</si>
  <si>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</si>
  <si>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</si>
  <si>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</si>
  <si>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</si>
  <si>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</si>
  <si>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</si>
  <si>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</si>
  <si>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</si>
  <si>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</si>
  <si>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</si>
  <si>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</si>
  <si>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</si>
  <si>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</si>
  <si>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</si>
  <si>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</si>
  <si>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</si>
  <si>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</si>
  <si>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</si>
  <si>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</si>
  <si>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</si>
  <si>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</si>
  <si>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</si>
  <si>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</si>
  <si>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</si>
  <si>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</si>
  <si>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</si>
  <si>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</si>
  <si>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</si>
  <si>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</si>
  <si>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</si>
  <si>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</si>
  <si>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</si>
  <si>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</si>
  <si>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</si>
  <si>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</si>
  <si>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</si>
  <si>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</si>
  <si>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</si>
  <si>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</si>
  <si>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</si>
  <si>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</si>
  <si>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</si>
  <si>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</si>
  <si>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</si>
  <si>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</si>
  <si>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</si>
  <si>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</si>
  <si>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</si>
  <si>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</si>
  <si>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</si>
  <si>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</si>
  <si>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</si>
  <si>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</si>
  <si>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</si>
  <si>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</si>
  <si>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</si>
  <si>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</si>
  <si>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</si>
  <si>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</si>
  <si>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</si>
  <si>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</si>
  <si>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</si>
  <si>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</si>
  <si>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</si>
  <si>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</si>
  <si>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</si>
  <si>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</si>
  <si>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</si>
  <si>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</si>
  <si>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</si>
  <si>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</si>
  <si>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</si>
  <si>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</si>
  <si>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</si>
  <si>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</si>
  <si>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</si>
  <si>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</si>
  <si>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</si>
  <si>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</si>
  <si>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</si>
  <si>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</si>
  <si>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</si>
  <si>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</si>
  <si>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</si>
  <si>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</si>
  <si>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</si>
  <si>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</si>
  <si>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</si>
  <si>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</si>
  <si>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</si>
  <si>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</si>
  <si>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</si>
  <si>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</si>
  <si>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</si>
  <si>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</si>
  <si>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</si>
  <si>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</si>
  <si>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</si>
  <si>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</si>
  <si>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</si>
  <si>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</si>
  <si>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</si>
  <si>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</si>
  <si>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</si>
  <si>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</si>
  <si>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</si>
  <si>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</si>
  <si>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</si>
  <si>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</si>
  <si>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</si>
  <si>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</si>
  <si>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</si>
  <si>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</si>
  <si>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</si>
  <si>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</si>
  <si>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</si>
  <si>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</si>
  <si>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</si>
  <si>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</si>
  <si>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</si>
  <si>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</si>
  <si>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</si>
  <si>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</si>
  <si>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</si>
  <si>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</si>
  <si>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</si>
  <si>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</si>
  <si>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</si>
  <si>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</si>
  <si>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</si>
  <si>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</si>
  <si>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</si>
  <si>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</si>
  <si>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</si>
  <si>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</si>
  <si>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</si>
  <si>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</si>
  <si>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</si>
  <si>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</si>
  <si>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</si>
  <si>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</si>
  <si>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</si>
  <si>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</si>
  <si>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</si>
  <si>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</si>
  <si>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</si>
  <si>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</si>
  <si>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</si>
  <si>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</si>
  <si>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</si>
  <si>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</si>
  <si>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</si>
  <si>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</si>
  <si>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</si>
  <si>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</si>
  <si>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</si>
  <si>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</si>
  <si>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</si>
  <si>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</si>
  <si>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</si>
  <si>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</si>
  <si>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</si>
  <si>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</si>
  <si>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</si>
  <si>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</si>
  <si>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</si>
  <si>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</si>
  <si>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</si>
  <si>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</si>
  <si>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</si>
  <si>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</si>
  <si>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</si>
  <si>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</si>
  <si>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</si>
  <si>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</si>
  <si>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</si>
  <si>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</si>
  <si>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</si>
  <si>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</si>
  <si>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</si>
  <si>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</si>
  <si>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</si>
  <si>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</si>
  <si>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</si>
  <si>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</si>
  <si>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</si>
  <si>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</si>
  <si>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</si>
  <si>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</si>
  <si>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</si>
  <si>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</si>
  <si>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</si>
  <si>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</si>
  <si>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</si>
  <si>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</si>
  <si>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</si>
  <si>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</si>
  <si>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</si>
  <si>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</si>
  <si>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</si>
  <si>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</si>
  <si>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</si>
  <si>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</si>
  <si>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</si>
  <si>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</si>
  <si>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</si>
  <si>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</si>
  <si>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</si>
  <si>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</si>
  <si>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</si>
  <si>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</si>
  <si>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</si>
  <si>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</si>
  <si>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</si>
  <si>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</si>
  <si>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</si>
  <si>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</si>
  <si>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</si>
  <si>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</si>
  <si>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</si>
  <si>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</si>
  <si>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</si>
  <si>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</si>
  <si>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</si>
  <si>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</si>
  <si>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</si>
  <si>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</si>
  <si>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</si>
  <si>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</si>
  <si>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</si>
  <si>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</si>
  <si>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</si>
  <si>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</si>
  <si>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</si>
  <si>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</si>
  <si>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</si>
  <si>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</si>
  <si>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</si>
  <si>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</si>
  <si>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</si>
  <si>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</si>
  <si>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</si>
  <si>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</si>
  <si>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</si>
  <si>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</si>
  <si>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</si>
  <si>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</si>
  <si>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</si>
  <si>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</si>
  <si>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</si>
  <si>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</si>
  <si>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</si>
  <si>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</si>
  <si>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</si>
  <si>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</si>
  <si>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</si>
  <si>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</si>
  <si>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</si>
  <si>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</si>
  <si>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</si>
  <si>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</si>
  <si>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</si>
  <si>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</si>
  <si>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</si>
  <si>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</si>
  <si>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</si>
  <si>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</si>
  <si>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</si>
  <si>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</si>
  <si>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</si>
  <si>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</si>
  <si>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</si>
  <si>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</si>
  <si>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</si>
  <si>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</si>
  <si>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</si>
  <si>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</si>
  <si>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</si>
  <si>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</si>
  <si>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</si>
  <si>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</si>
  <si>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</si>
  <si>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</si>
  <si>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</si>
  <si>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</si>
  <si>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</si>
  <si>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</si>
  <si>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</si>
  <si>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</si>
  <si>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</si>
  <si>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r>
      <rPr>
        <sz val="9"/>
        <color rgb="FF141414"/>
        <rFont val="Arial"/>
        <charset val="1"/>
      </rPr>
      <t>Kengo Kawanishi,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Toshiyuki Morikawa, Hibiku Yamamura, Satoshi Mikami, Koji Yusa, Hiroshi Yanaka, Shiro Saito, Keiichi Sonobe</t>
    </r>
  </si>
  <si>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</si>
  <si>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</si>
  <si>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</si>
  <si>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</si>
  <si>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</si>
  <si>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</si>
  <si>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</si>
  <si>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</si>
  <si>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</si>
  <si>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</si>
  <si>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</si>
  <si>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</si>
  <si>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</si>
  <si>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</si>
  <si>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</si>
  <si>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</si>
  <si>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</si>
  <si>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</si>
  <si>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</si>
  <si>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</si>
  <si>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</si>
  <si>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</si>
  <si>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</si>
  <si>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</si>
  <si>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</si>
  <si>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</si>
  <si>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</si>
  <si>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</si>
  <si>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</si>
  <si>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</si>
  <si>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</si>
  <si>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</si>
  <si>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</si>
  <si>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</si>
  <si>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</si>
  <si>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</si>
  <si>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</si>
  <si>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</si>
  <si>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</si>
  <si>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</si>
  <si>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</si>
  <si>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</si>
  <si>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</si>
  <si>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</si>
  <si>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</si>
  <si>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</si>
  <si>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</si>
  <si>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</si>
  <si>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</si>
  <si>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</si>
  <si>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</si>
  <si>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</si>
  <si>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</si>
  <si>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</si>
  <si>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</si>
  <si>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</si>
  <si>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</si>
  <si>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</si>
  <si>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</si>
  <si>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</si>
  <si>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</si>
  <si>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</si>
  <si>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</si>
  <si>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</si>
  <si>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</si>
  <si>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</si>
  <si>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</si>
  <si>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</si>
  <si>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</si>
  <si>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</si>
  <si>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</si>
  <si>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</si>
  <si>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</si>
  <si>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</si>
  <si>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</si>
  <si>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</si>
  <si>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</si>
  <si>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</si>
  <si>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</si>
  <si>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</si>
  <si>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</si>
  <si>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</si>
  <si>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</si>
  <si>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</si>
  <si>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</si>
  <si>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</si>
  <si>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</si>
  <si>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</si>
  <si>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</si>
  <si>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</si>
  <si>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</si>
  <si>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</si>
  <si>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</si>
  <si>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</si>
  <si>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</si>
  <si>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</si>
  <si>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</si>
  <si>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</si>
  <si>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</si>
  <si>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</si>
  <si>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</si>
  <si>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</si>
  <si>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</si>
  <si>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</si>
  <si>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</si>
  <si>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</si>
  <si>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</si>
  <si>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</si>
  <si>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</si>
  <si>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</si>
  <si>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</si>
  <si>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</si>
  <si>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</si>
  <si>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</si>
  <si>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</si>
  <si>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</si>
  <si>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</si>
  <si>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</si>
  <si>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</si>
  <si>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</si>
  <si>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</si>
  <si>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</si>
  <si>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</si>
  <si>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</si>
  <si>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</si>
  <si>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</si>
  <si>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</si>
  <si>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</si>
  <si>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</si>
  <si>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</si>
  <si>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</si>
  <si>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</si>
  <si>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</si>
  <si>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</si>
  <si>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</si>
  <si>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</si>
  <si>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</si>
  <si>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</si>
  <si>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</si>
  <si>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</si>
  <si>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</si>
  <si>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</si>
  <si>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</si>
  <si>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</si>
  <si>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</si>
  <si>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</si>
  <si>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</si>
  <si>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</si>
  <si>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</si>
  <si>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</si>
  <si>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</si>
  <si>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</si>
  <si>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</si>
  <si>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</si>
  <si>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</si>
  <si>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</si>
  <si>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</si>
  <si>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</si>
  <si>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</si>
  <si>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</si>
  <si>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</si>
  <si>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</si>
  <si>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</si>
  <si>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</si>
  <si>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</si>
  <si>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</si>
  <si>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</si>
  <si>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</si>
  <si>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</si>
  <si>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</si>
  <si>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</si>
  <si>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</si>
  <si>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</si>
  <si>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</si>
  <si>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</si>
  <si>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</si>
  <si>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</si>
  <si>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</si>
  <si>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</si>
  <si>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</si>
  <si>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</si>
  <si>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</si>
  <si>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</si>
  <si>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</si>
  <si>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</si>
  <si>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</si>
  <si>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</si>
  <si>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</si>
  <si>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</si>
  <si>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</si>
  <si>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</si>
  <si>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</si>
  <si>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</si>
  <si>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</si>
  <si>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</si>
  <si>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</si>
  <si>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</si>
  <si>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</si>
  <si>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</si>
  <si>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</si>
  <si>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</si>
  <si>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</si>
  <si>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</si>
  <si>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</si>
  <si>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</si>
  <si>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</si>
  <si>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</si>
  <si>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</si>
  <si>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</si>
  <si>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</si>
  <si>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</si>
  <si>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</si>
  <si>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</si>
  <si>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</si>
  <si>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</si>
  <si>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</si>
  <si>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</si>
  <si>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</si>
  <si>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</si>
  <si>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</si>
  <si>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</si>
  <si>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</si>
  <si>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</si>
  <si>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</si>
  <si>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</si>
  <si>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</si>
  <si>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</si>
  <si>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</si>
  <si>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</si>
  <si>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</si>
  <si>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</si>
  <si>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</si>
  <si>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</si>
  <si>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</si>
  <si>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</si>
  <si>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</si>
  <si>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</si>
  <si>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</si>
  <si>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</si>
  <si>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</si>
  <si>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</si>
  <si>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</si>
  <si>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</si>
  <si>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</si>
  <si>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</si>
  <si>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</si>
  <si>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</si>
  <si>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</si>
  <si>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</si>
  <si>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</si>
  <si>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</si>
  <si>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</si>
  <si>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</si>
  <si>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</si>
  <si>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</si>
  <si>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</si>
  <si>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</si>
  <si>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</si>
  <si>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</si>
  <si>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</si>
  <si>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</si>
  <si>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</si>
  <si>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</si>
  <si>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</si>
  <si>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</si>
  <si>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</si>
  <si>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</si>
  <si>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</si>
  <si>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</si>
  <si>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</si>
  <si>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</si>
  <si>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</si>
  <si>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</si>
  <si>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</si>
  <si>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</si>
  <si>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</si>
  <si>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</si>
  <si>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</si>
  <si>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</si>
  <si>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</si>
  <si>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</si>
  <si>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</si>
  <si>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</si>
  <si>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</si>
  <si>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</si>
  <si>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</si>
  <si>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</si>
  <si>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</si>
  <si>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</si>
  <si>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</si>
  <si>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</si>
  <si>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</si>
  <si>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</si>
  <si>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</si>
  <si>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</si>
  <si>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</si>
  <si>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</si>
  <si>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</si>
  <si>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</si>
  <si>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</si>
  <si>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</si>
  <si>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</si>
  <si>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</si>
  <si>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</si>
  <si>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</si>
  <si>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</si>
  <si>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</si>
  <si>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</si>
  <si>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</si>
  <si>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</si>
  <si>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</si>
  <si>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</si>
  <si>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</si>
  <si>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</si>
  <si>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</si>
  <si>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</si>
  <si>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</si>
  <si>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</si>
  <si>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</si>
  <si>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</si>
  <si>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</si>
  <si>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</si>
  <si>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</si>
  <si>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</si>
  <si>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</si>
  <si>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</si>
  <si>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</si>
  <si>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</si>
  <si>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</si>
  <si>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</si>
  <si>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</si>
  <si>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</si>
  <si>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</si>
  <si>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</si>
  <si>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</si>
  <si>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</si>
  <si>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</si>
  <si>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</si>
  <si>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</si>
  <si>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</si>
  <si>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</si>
  <si>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</si>
  <si>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</si>
  <si>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</si>
  <si>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</si>
  <si>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</si>
  <si>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</si>
  <si>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</si>
  <si>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</si>
  <si>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</si>
  <si>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</si>
  <si>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</si>
  <si>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</si>
  <si>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</si>
  <si>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</si>
  <si>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</si>
  <si>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</si>
  <si>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</si>
  <si>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</si>
  <si>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</si>
  <si>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</si>
  <si>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</si>
  <si>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</si>
  <si>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</si>
  <si>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</si>
  <si>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</si>
  <si>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</si>
  <si>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</si>
  <si>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</si>
  <si>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</si>
  <si>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</si>
  <si>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</si>
  <si>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</si>
  <si>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</si>
  <si>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</si>
  <si>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</si>
  <si>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</si>
  <si>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</si>
  <si>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</si>
  <si>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</si>
  <si>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</si>
  <si>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</si>
  <si>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</si>
  <si>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</si>
  <si>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</si>
  <si>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</si>
  <si>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</si>
  <si>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</si>
  <si>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</si>
  <si>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</si>
  <si>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</si>
  <si>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</si>
  <si>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</si>
  <si>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</si>
  <si>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</si>
  <si>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</si>
  <si>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</si>
  <si>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</si>
  <si>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</si>
  <si>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</si>
  <si>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</si>
  <si>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</si>
  <si>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</si>
  <si>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</si>
  <si>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</si>
  <si>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</si>
  <si>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</si>
  <si>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</si>
  <si>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</si>
  <si>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</si>
  <si>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</si>
  <si>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</si>
  <si>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</si>
  <si>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</si>
  <si>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</si>
  <si>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</si>
  <si>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</si>
  <si>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</si>
  <si>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</si>
  <si>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</si>
  <si>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</si>
  <si>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</si>
  <si>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</si>
  <si>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</si>
  <si>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</si>
  <si>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</si>
  <si>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</si>
  <si>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</si>
  <si>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</si>
  <si>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</si>
  <si>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</si>
  <si>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</si>
  <si>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</si>
  <si>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</si>
  <si>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</si>
  <si>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</si>
  <si>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</si>
  <si>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</si>
  <si>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</si>
  <si>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</si>
  <si>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</si>
  <si>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</si>
  <si>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</si>
  <si>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</si>
  <si>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</si>
  <si>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</si>
  <si>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</si>
  <si>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</si>
  <si>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</si>
  <si>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</si>
  <si>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</si>
  <si>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</si>
  <si>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</si>
  <si>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</si>
  <si>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</si>
  <si>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</si>
  <si>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</si>
  <si>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</si>
  <si>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</si>
  <si>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</si>
  <si>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</si>
  <si>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</si>
  <si>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</si>
  <si>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</si>
  <si>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</si>
  <si>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</si>
  <si>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</si>
  <si>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</si>
  <si>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</si>
  <si>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</si>
  <si>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</si>
  <si>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</si>
  <si>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</si>
  <si>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</si>
  <si>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</si>
  <si>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</si>
  <si>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</si>
  <si>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</si>
  <si>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</si>
  <si>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</si>
  <si>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</si>
  <si>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</si>
  <si>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</si>
  <si>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</si>
  <si>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</si>
  <si>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</si>
  <si>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</si>
  <si>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</si>
  <si>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</si>
  <si>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</si>
  <si>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</si>
  <si>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</si>
  <si>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</si>
  <si>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</si>
  <si>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</si>
  <si>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</si>
  <si>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</si>
  <si>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</si>
  <si>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</si>
  <si>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</si>
  <si>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</si>
  <si>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</si>
  <si>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</si>
  <si>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</si>
  <si>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</si>
  <si>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</si>
  <si>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</si>
  <si>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</si>
  <si>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</si>
  <si>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</si>
  <si>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</si>
  <si>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</si>
  <si>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</si>
  <si>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</si>
  <si>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</si>
  <si>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</si>
  <si>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</si>
  <si>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</si>
  <si>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</si>
  <si>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</si>
  <si>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</si>
  <si>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</si>
  <si>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</si>
  <si>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</si>
  <si>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</si>
  <si>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</si>
  <si>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</si>
  <si>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</si>
  <si>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</si>
  <si>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</si>
  <si>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</si>
  <si>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</si>
  <si>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</si>
  <si>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</si>
  <si>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</si>
  <si>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</si>
  <si>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</si>
  <si>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</si>
  <si>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</si>
  <si>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</si>
  <si>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</si>
  <si>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</si>
  <si>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</si>
  <si>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</si>
  <si>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</si>
  <si>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</si>
  <si>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</si>
  <si>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</si>
  <si>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</si>
  <si>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</si>
  <si>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</si>
  <si>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</si>
  <si>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</si>
  <si>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</si>
  <si>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</si>
  <si>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</si>
  <si>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</si>
  <si>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</si>
  <si>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</si>
  <si>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</si>
  <si>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</si>
  <si>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</si>
  <si>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</si>
  <si>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</si>
  <si>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</si>
  <si>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</si>
  <si>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</si>
  <si>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</si>
  <si>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</si>
  <si>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</si>
  <si>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</si>
  <si>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</si>
  <si>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</si>
  <si>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</si>
  <si>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</si>
  <si>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</si>
  <si>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</si>
  <si>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</si>
  <si>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</si>
  <si>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</si>
  <si>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</si>
  <si>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</si>
  <si>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</si>
  <si>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</si>
  <si>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</si>
  <si>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</si>
  <si>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</si>
  <si>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</si>
  <si>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</si>
  <si>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</si>
  <si>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</si>
  <si>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</si>
  <si>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</si>
  <si>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</si>
  <si>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</si>
  <si>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</si>
  <si>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</si>
  <si>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</si>
  <si>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</si>
  <si>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</si>
  <si>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</si>
  <si>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</si>
  <si>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</si>
  <si>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</si>
  <si>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</si>
  <si>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</si>
  <si>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</si>
  <si>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</si>
  <si>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</si>
  <si>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</si>
  <si>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</si>
  <si>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</si>
  <si>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</si>
  <si>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</si>
  <si>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</si>
  <si>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</si>
  <si>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</si>
  <si>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</si>
  <si>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</si>
  <si>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</si>
  <si>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</si>
  <si>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</si>
  <si>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</si>
  <si>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</si>
  <si>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</si>
  <si>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</si>
  <si>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</si>
  <si>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</si>
  <si>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</si>
  <si>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</si>
  <si>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</si>
  <si>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</si>
  <si>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</si>
  <si>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</si>
  <si>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</si>
  <si>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</si>
  <si>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</si>
  <si>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</si>
  <si>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</si>
  <si>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</si>
  <si>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</si>
  <si>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</si>
  <si>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</si>
  <si>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</si>
  <si>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</si>
  <si>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</si>
  <si>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</si>
  <si>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</si>
  <si>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</si>
  <si>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</si>
  <si>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</si>
  <si>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</si>
  <si>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</si>
  <si>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</si>
  <si>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</si>
  <si>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</si>
  <si>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</si>
  <si>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</si>
  <si>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</si>
  <si>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</si>
  <si>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</si>
  <si>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</si>
  <si>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</si>
  <si>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</si>
  <si>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</si>
  <si>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</si>
  <si>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</si>
  <si>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</si>
  <si>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</si>
  <si>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</si>
  <si>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</si>
  <si>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</si>
  <si>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</si>
  <si>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</si>
  <si>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</si>
  <si>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</si>
  <si>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</si>
  <si>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</si>
  <si>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</si>
  <si>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</si>
  <si>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</si>
  <si>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</si>
  <si>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</si>
  <si>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</si>
  <si>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</si>
  <si>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</si>
  <si>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</si>
  <si>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</si>
  <si>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</si>
  <si>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</si>
  <si>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</si>
  <si>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</si>
  <si>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</si>
  <si>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</si>
  <si>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</si>
  <si>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</si>
  <si>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</si>
  <si>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</si>
  <si>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</si>
  <si>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</si>
  <si>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</si>
  <si>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</si>
  <si>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</si>
  <si>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</si>
  <si>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</si>
  <si>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</si>
  <si>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</si>
  <si>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</si>
  <si>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</si>
  <si>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</si>
  <si>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</si>
  <si>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</si>
  <si>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</si>
  <si>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</si>
  <si>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</si>
  <si>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</si>
  <si>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</si>
  <si>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</si>
  <si>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</si>
  <si>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</si>
  <si>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</si>
  <si>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</si>
  <si>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</si>
  <si>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</si>
  <si>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</si>
  <si>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</si>
  <si>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</si>
  <si>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</si>
  <si>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</si>
  <si>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</si>
  <si>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</si>
  <si>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</si>
  <si>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</si>
  <si>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</si>
  <si>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</si>
  <si>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</si>
  <si>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</si>
  <si>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</si>
  <si>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</si>
  <si>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</si>
  <si>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</si>
  <si>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</si>
  <si>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</si>
  <si>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</si>
  <si>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</si>
  <si>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</si>
  <si>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</si>
  <si>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</si>
  <si>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</si>
  <si>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</si>
  <si>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</si>
  <si>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</si>
  <si>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</si>
  <si>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</si>
  <si>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</si>
  <si>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</si>
  <si>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</si>
  <si>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</si>
  <si>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</si>
  <si>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</si>
  <si>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</si>
  <si>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</si>
  <si>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</si>
  <si>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</si>
  <si>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</si>
  <si>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</si>
  <si>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</si>
  <si>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</si>
  <si>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</si>
  <si>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</si>
  <si>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</si>
  <si>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</si>
  <si>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</si>
  <si>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</si>
  <si>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</si>
  <si>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</si>
  <si>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</si>
  <si>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</si>
  <si>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</si>
  <si>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</si>
  <si>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</si>
  <si>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</si>
  <si>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</si>
  <si>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</si>
  <si>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</si>
  <si>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</si>
  <si>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</si>
  <si>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</si>
  <si>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</si>
  <si>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</si>
  <si>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</si>
  <si>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</si>
  <si>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</si>
  <si>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</si>
  <si>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</si>
  <si>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</si>
  <si>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</si>
  <si>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</si>
  <si>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</si>
  <si>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</si>
  <si>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</si>
  <si>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</si>
  <si>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</si>
  <si>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</si>
  <si>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</si>
  <si>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</si>
  <si>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</si>
  <si>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</si>
  <si>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</si>
  <si>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</si>
  <si>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</si>
  <si>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</si>
  <si>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</si>
  <si>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</si>
  <si>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</si>
  <si>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</si>
  <si>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</si>
  <si>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</si>
  <si>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</si>
  <si>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</si>
  <si>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</si>
  <si>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</si>
  <si>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</si>
  <si>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</si>
  <si>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</si>
  <si>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</si>
  <si>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</si>
  <si>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</si>
  <si>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</si>
  <si>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</si>
  <si>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</si>
  <si>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</si>
  <si>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</si>
  <si>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</si>
  <si>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</si>
  <si>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</si>
  <si>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</si>
  <si>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</si>
  <si>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</si>
  <si>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</si>
  <si>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</si>
  <si>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</si>
  <si>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</si>
  <si>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</si>
  <si>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</si>
  <si>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</si>
  <si>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</si>
  <si>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</si>
  <si>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</si>
  <si>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</si>
  <si>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</si>
  <si>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</si>
  <si>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</si>
  <si>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</si>
  <si>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</si>
  <si>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</si>
  <si>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</si>
  <si>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</si>
  <si>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</si>
  <si>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</si>
  <si>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</si>
  <si>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</si>
  <si>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</si>
  <si>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</si>
  <si>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</si>
  <si>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</si>
  <si>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</si>
  <si>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</si>
  <si>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</si>
  <si>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</si>
  <si>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</si>
  <si>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</si>
  <si>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</si>
  <si>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</si>
  <si>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</si>
  <si>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</si>
  <si>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</si>
  <si>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</si>
  <si>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</si>
  <si>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</si>
  <si>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</si>
  <si>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</si>
  <si>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</si>
  <si>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</si>
  <si>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</si>
  <si>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</si>
  <si>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</si>
  <si>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</si>
  <si>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</si>
  <si>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</si>
  <si>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</si>
  <si>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</si>
  <si>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</si>
  <si>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</si>
  <si>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</si>
  <si>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</si>
  <si>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</si>
  <si>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</si>
  <si>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</si>
  <si>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</si>
  <si>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</si>
  <si>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</si>
  <si>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</si>
  <si>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</si>
  <si>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</si>
  <si>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</si>
  <si>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</si>
  <si>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</si>
  <si>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</si>
  <si>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</si>
  <si>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</si>
  <si>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</si>
  <si>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</si>
  <si>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</si>
  <si>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</si>
  <si>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</si>
  <si>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</si>
  <si>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</si>
  <si>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</si>
  <si>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</si>
  <si>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</si>
  <si>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</si>
  <si>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</si>
  <si>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</si>
  <si>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</si>
  <si>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</si>
  <si>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</si>
  <si>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</si>
  <si>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</si>
  <si>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</si>
  <si>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</si>
  <si>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</si>
  <si>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</si>
  <si>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</si>
  <si>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</si>
  <si>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</si>
  <si>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</si>
  <si>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</si>
  <si>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</si>
  <si>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</si>
  <si>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</si>
  <si>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</si>
  <si>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</si>
  <si>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</si>
  <si>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</si>
  <si>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</si>
  <si>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</si>
  <si>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</si>
  <si>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</si>
  <si>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</si>
  <si>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</si>
  <si>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</si>
  <si>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</si>
  <si>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</si>
  <si>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</si>
  <si>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</si>
  <si>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</si>
  <si>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</si>
  <si>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</si>
  <si>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</si>
  <si>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</si>
  <si>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</si>
  <si>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</si>
  <si>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</si>
  <si>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</si>
  <si>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</si>
  <si>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</si>
  <si>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</si>
  <si>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</si>
  <si>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</si>
  <si>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</si>
  <si>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</si>
  <si>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</si>
  <si>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</si>
  <si>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</si>
  <si>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</si>
  <si>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</si>
  <si>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</si>
  <si>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</si>
  <si>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</si>
  <si>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</si>
  <si>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</si>
  <si>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</si>
  <si>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</si>
  <si>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</si>
  <si>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</si>
  <si>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</si>
  <si>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</si>
  <si>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</si>
  <si>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</si>
  <si>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</si>
  <si>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</si>
  <si>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</si>
  <si>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</si>
  <si>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</si>
  <si>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</si>
  <si>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</si>
  <si>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</si>
  <si>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</si>
  <si>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</si>
  <si>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</si>
  <si>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</si>
  <si>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</si>
  <si>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</si>
  <si>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</si>
  <si>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</si>
  <si>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</si>
  <si>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</si>
  <si>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</si>
  <si>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</si>
  <si>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</si>
  <si>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</si>
  <si>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</si>
  <si>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</si>
  <si>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</si>
  <si>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</si>
  <si>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</si>
  <si>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</si>
  <si>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</si>
  <si>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</si>
  <si>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</si>
  <si>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</si>
  <si>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</si>
  <si>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</si>
  <si>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</si>
  <si>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</si>
  <si>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</si>
  <si>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</si>
  <si>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</si>
  <si>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</si>
  <si>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</si>
  <si>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</si>
  <si>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</si>
  <si>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</si>
  <si>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</si>
  <si>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</si>
  <si>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</si>
  <si>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</si>
  <si>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</si>
  <si>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</si>
  <si>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</si>
  <si>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</si>
  <si>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</si>
  <si>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</si>
  <si>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</si>
  <si>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</si>
  <si>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</si>
  <si>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</si>
  <si>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</si>
  <si>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</si>
  <si>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</si>
  <si>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</si>
  <si>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</si>
  <si>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</si>
  <si>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</si>
  <si>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</si>
  <si>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</si>
  <si>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</si>
  <si>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</si>
  <si>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</si>
  <si>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</si>
  <si>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</si>
  <si>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</si>
  <si>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</si>
  <si>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</si>
  <si>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</si>
  <si>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</si>
  <si>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</si>
  <si>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</si>
  <si>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</si>
  <si>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</si>
  <si>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</si>
  <si>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</si>
  <si>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</si>
  <si>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</si>
  <si>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</si>
  <si>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</si>
  <si>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</si>
  <si>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</si>
  <si>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</si>
  <si>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</si>
  <si>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</si>
  <si>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</si>
  <si>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</si>
  <si>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</si>
  <si>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</si>
  <si>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</si>
  <si>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</si>
  <si>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</si>
  <si>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</si>
  <si>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</si>
  <si>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</si>
  <si>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</si>
  <si>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</si>
  <si>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</si>
  <si>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</si>
  <si>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</si>
  <si>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</si>
  <si>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</si>
  <si>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</si>
  <si>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</si>
  <si>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</si>
  <si>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</si>
  <si>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</si>
  <si>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</si>
  <si>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</si>
  <si>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</si>
  <si>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</si>
  <si>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</si>
  <si>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</si>
  <si>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</si>
  <si>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</si>
  <si>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</si>
  <si>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</si>
  <si>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</si>
  <si>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</si>
  <si>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</si>
  <si>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</si>
  <si>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</si>
  <si>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</si>
  <si>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</si>
  <si>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</si>
  <si>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</si>
  <si>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</si>
  <si>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</si>
  <si>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</si>
  <si>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</si>
  <si>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</si>
  <si>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</si>
  <si>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</si>
  <si>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</si>
  <si>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</si>
  <si>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</si>
  <si>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</si>
  <si>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</si>
  <si>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</si>
  <si>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</si>
  <si>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</si>
  <si>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</si>
  <si>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</si>
  <si>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</si>
  <si>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</si>
  <si>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</si>
  <si>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</si>
  <si>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</si>
  <si>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</si>
  <si>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</si>
  <si>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</si>
  <si>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</si>
  <si>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</si>
  <si>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</si>
  <si>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</si>
  <si>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</si>
  <si>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</si>
  <si>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</si>
  <si>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</si>
  <si>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</si>
  <si>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</si>
  <si>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</si>
  <si>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</si>
  <si>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</si>
  <si>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</si>
  <si>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</si>
  <si>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</si>
  <si>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</si>
  <si>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</si>
  <si>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</si>
  <si>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</si>
  <si>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</si>
  <si>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</si>
  <si>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</si>
  <si>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</si>
  <si>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</si>
  <si>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</si>
  <si>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</si>
  <si>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</si>
  <si>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</si>
  <si>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</si>
  <si>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</si>
  <si>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</si>
  <si>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</si>
  <si>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</si>
  <si>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</si>
  <si>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</si>
  <si>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</si>
  <si>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</si>
  <si>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</si>
  <si>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</si>
  <si>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</si>
  <si>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</si>
  <si>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</si>
  <si>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</si>
  <si>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</si>
  <si>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</si>
  <si>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</si>
  <si>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</si>
  <si>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</si>
  <si>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</si>
  <si>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</si>
  <si>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</si>
  <si>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</si>
  <si>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</si>
  <si>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</si>
  <si>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</si>
  <si>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</si>
  <si>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</si>
  <si>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</si>
  <si>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</si>
  <si>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</si>
  <si>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</si>
  <si>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</si>
  <si>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</si>
  <si>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</si>
  <si>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</si>
  <si>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</si>
  <si>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</si>
  <si>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</si>
  <si>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</si>
  <si>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</si>
  <si>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</si>
  <si>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</si>
  <si>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</si>
  <si>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</si>
  <si>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</si>
  <si>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</si>
  <si>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</si>
  <si>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</si>
  <si>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</si>
  <si>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</si>
  <si>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</si>
  <si>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</si>
  <si>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</si>
  <si>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</si>
  <si>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</si>
  <si>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</si>
  <si>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</si>
  <si>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</si>
  <si>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</si>
  <si>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</si>
  <si>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</si>
  <si>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</si>
  <si>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</si>
  <si>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</si>
  <si>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</si>
  <si>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</si>
  <si>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</si>
  <si>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</si>
  <si>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</si>
  <si>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</si>
  <si>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</si>
  <si>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</si>
  <si>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</si>
  <si>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</si>
  <si>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</si>
  <si>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</si>
  <si>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</si>
  <si>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</si>
  <si>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</si>
  <si>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</si>
  <si>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</si>
  <si>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</si>
  <si>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</si>
  <si>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</si>
  <si>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</si>
  <si>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</si>
  <si>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</si>
  <si>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</si>
  <si>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</si>
  <si>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</si>
  <si>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</si>
  <si>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</si>
  <si>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</si>
  <si>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</si>
  <si>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</si>
  <si>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</si>
  <si>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</si>
  <si>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</si>
  <si>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</si>
  <si>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</si>
  <si>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</si>
  <si>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</si>
  <si>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</si>
  <si>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</si>
  <si>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</si>
  <si>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</si>
  <si>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</si>
  <si>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</si>
  <si>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</si>
  <si>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</si>
  <si>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</si>
  <si>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</si>
  <si>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</si>
  <si>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</si>
  <si>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</si>
  <si>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</si>
  <si>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</si>
  <si>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</si>
  <si>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</si>
  <si>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</si>
  <si>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</si>
  <si>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</si>
  <si>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</si>
  <si>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</si>
  <si>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</si>
  <si>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</si>
  <si>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</si>
  <si>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</si>
  <si>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</si>
  <si>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</si>
  <si>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</si>
  <si>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</si>
  <si>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</si>
  <si>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</si>
  <si>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</si>
  <si>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</si>
  <si>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</si>
  <si>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</si>
  <si>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</si>
  <si>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</si>
  <si>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</si>
  <si>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</si>
  <si>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</si>
  <si>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</si>
  <si>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</si>
  <si>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</si>
  <si>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</si>
  <si>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</si>
  <si>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</si>
  <si>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</si>
  <si>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</si>
  <si>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</si>
  <si>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</si>
  <si>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</si>
  <si>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</si>
  <si>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</si>
  <si>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</si>
  <si>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</si>
  <si>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</si>
  <si>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</si>
  <si>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</si>
  <si>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</si>
  <si>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</si>
  <si>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</si>
  <si>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</si>
  <si>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</si>
  <si>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</si>
  <si>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</si>
  <si>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</si>
  <si>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</si>
  <si>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</si>
  <si>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</si>
  <si>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</si>
  <si>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</si>
  <si>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</si>
  <si>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</si>
  <si>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</si>
  <si>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</si>
  <si>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</si>
  <si>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</si>
  <si>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</si>
  <si>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</si>
  <si>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</si>
  <si>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</si>
  <si>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</si>
  <si>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</si>
  <si>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</si>
  <si>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</si>
  <si>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</si>
  <si>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</si>
  <si>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</si>
  <si>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</si>
  <si>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</si>
  <si>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</si>
  <si>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</si>
  <si>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</si>
  <si>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</si>
  <si>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</si>
  <si>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</si>
  <si>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</si>
  <si>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</si>
  <si>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</si>
  <si>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</si>
  <si>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</si>
  <si>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</si>
  <si>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</si>
  <si>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</si>
  <si>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</si>
  <si>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</si>
  <si>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</si>
  <si>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</si>
  <si>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</si>
  <si>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</si>
  <si>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</si>
  <si>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</si>
  <si>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</si>
  <si>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</si>
  <si>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</si>
  <si>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</si>
  <si>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</si>
  <si>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</si>
  <si>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</si>
  <si>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</si>
  <si>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</si>
  <si>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</si>
  <si>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</si>
  <si>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</si>
  <si>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</si>
  <si>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</si>
  <si>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</si>
  <si>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</si>
  <si>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</si>
  <si>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</si>
  <si>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</si>
  <si>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</si>
  <si>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</si>
  <si>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</si>
  <si>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</si>
  <si>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</si>
  <si>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</si>
  <si>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</si>
  <si>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</si>
  <si>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</si>
  <si>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</si>
  <si>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</si>
  <si>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</si>
  <si>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</si>
  <si>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</si>
  <si>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</si>
  <si>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</si>
  <si>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</si>
  <si>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</si>
  <si>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</si>
  <si>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</si>
  <si>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</si>
  <si>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</si>
  <si>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</si>
  <si>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</si>
  <si>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</si>
  <si>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</si>
  <si>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</si>
  <si>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</si>
  <si>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</si>
  <si>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</si>
  <si>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</si>
  <si>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</si>
  <si>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</si>
  <si>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</si>
  <si>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</si>
  <si>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</si>
  <si>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</si>
  <si>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</si>
  <si>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</si>
  <si>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</si>
  <si>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</si>
  <si>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</si>
  <si>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</si>
  <si>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</si>
  <si>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</si>
  <si>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</si>
  <si>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</si>
  <si>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</si>
  <si>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</si>
  <si>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</si>
  <si>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</si>
  <si>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</si>
  <si>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</si>
  <si>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</si>
  <si>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</si>
  <si>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</si>
  <si>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</si>
  <si>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</si>
  <si>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</si>
  <si>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</si>
  <si>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</si>
  <si>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</si>
  <si>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</si>
  <si>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</si>
  <si>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</si>
  <si>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</si>
  <si>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</si>
  <si>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</si>
  <si>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</si>
  <si>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</si>
  <si>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</si>
  <si>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</si>
  <si>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</si>
  <si>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</si>
  <si>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</si>
  <si>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</si>
  <si>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</si>
  <si>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</si>
  <si>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</si>
  <si>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</si>
  <si>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</si>
  <si>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</si>
  <si>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</si>
  <si>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</si>
  <si>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</si>
  <si>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</si>
  <si>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</si>
  <si>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</si>
  <si>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</si>
  <si>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</si>
  <si>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</si>
  <si>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</si>
  <si>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</si>
  <si>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</si>
  <si>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</si>
  <si>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</si>
  <si>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</si>
  <si>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</si>
  <si>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</si>
  <si>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</si>
  <si>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</si>
  <si>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</si>
  <si>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</si>
  <si>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</si>
  <si>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</si>
  <si>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</si>
  <si>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</si>
  <si>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</si>
  <si>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</si>
  <si>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</si>
  <si>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</si>
  <si>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</si>
  <si>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</si>
  <si>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</si>
  <si>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</si>
  <si>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</si>
  <si>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</si>
  <si>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</si>
  <si>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</si>
  <si>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</si>
  <si>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</si>
  <si>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</si>
  <si>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</si>
  <si>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</si>
  <si>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</si>
  <si>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</si>
  <si>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</si>
  <si>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</si>
  <si>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</si>
  <si>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</si>
  <si>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</si>
  <si>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</si>
  <si>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</si>
  <si>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</si>
  <si>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</si>
  <si>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</si>
  <si>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</si>
  <si>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</si>
  <si>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</si>
  <si>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</si>
  <si>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</si>
  <si>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</si>
  <si>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</si>
  <si>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</si>
  <si>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</si>
  <si>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</si>
  <si>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</si>
  <si>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</si>
  <si>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</si>
  <si>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</si>
  <si>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</si>
  <si>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</si>
  <si>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</si>
  <si>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</si>
  <si>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</si>
  <si>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</si>
  <si>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</si>
  <si>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</si>
  <si>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</si>
  <si>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</si>
  <si>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</si>
  <si>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</si>
  <si>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</si>
  <si>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</si>
  <si>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</si>
  <si>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</si>
  <si>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</si>
  <si>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</si>
  <si>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</si>
  <si>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</si>
  <si>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</si>
  <si>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</si>
  <si>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</si>
  <si>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</si>
  <si>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</si>
  <si>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</si>
  <si>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</si>
  <si>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</si>
  <si>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</si>
  <si>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</si>
  <si>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</si>
  <si>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</si>
  <si>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</si>
  <si>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</si>
  <si>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</si>
  <si>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</si>
  <si>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</si>
  <si>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</si>
  <si>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</si>
  <si>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</si>
  <si>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</si>
  <si>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</si>
  <si>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</si>
  <si>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</si>
  <si>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</si>
  <si>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</si>
  <si>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</si>
  <si>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</si>
  <si>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</si>
  <si>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</si>
  <si>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</si>
  <si>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</si>
  <si>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</si>
  <si>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</si>
  <si>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</si>
  <si>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</si>
  <si>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</si>
  <si>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</si>
  <si>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</si>
  <si>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</si>
  <si>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</si>
  <si>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</si>
  <si>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</si>
  <si>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</si>
  <si>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</si>
  <si>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</si>
  <si>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</si>
  <si>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</si>
  <si>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</si>
  <si>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</si>
  <si>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</si>
  <si>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</si>
  <si>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</si>
  <si>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</si>
  <si>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</si>
  <si>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</si>
  <si>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</si>
  <si>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</si>
  <si>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</si>
  <si>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</si>
  <si>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</si>
  <si>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</si>
  <si>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</si>
  <si>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</si>
  <si>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</si>
  <si>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</si>
  <si>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</si>
  <si>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</si>
  <si>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</si>
  <si>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</si>
  <si>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</si>
  <si>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</si>
  <si>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</si>
  <si>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</si>
  <si>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</si>
  <si>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</si>
  <si>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</si>
  <si>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</si>
  <si>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</si>
  <si>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</si>
  <si>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</si>
  <si>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</si>
  <si>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</si>
  <si>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</si>
  <si>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</si>
  <si>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</si>
  <si>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</si>
  <si>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</si>
  <si>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</si>
  <si>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</si>
  <si>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</si>
  <si>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</si>
  <si>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</si>
  <si>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</si>
  <si>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</si>
  <si>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</si>
  <si>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</si>
  <si>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</si>
  <si>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</si>
  <si>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</si>
  <si>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</si>
  <si>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</si>
  <si>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</si>
  <si>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</si>
  <si>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</si>
  <si>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</si>
  <si>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</si>
  <si>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</si>
  <si>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</si>
  <si>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</si>
  <si>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</si>
  <si>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</si>
  <si>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</si>
  <si>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</si>
  <si>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</si>
  <si>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</si>
  <si>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</si>
  <si>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</si>
  <si>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</si>
  <si>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</si>
  <si>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</si>
  <si>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</si>
  <si>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</si>
  <si>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</si>
  <si>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</si>
  <si>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</si>
  <si>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</si>
  <si>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</si>
  <si>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</si>
  <si>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</si>
  <si>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</si>
  <si>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</si>
  <si>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</si>
  <si>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</si>
  <si>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</si>
  <si>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</si>
  <si>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</si>
  <si>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</si>
  <si>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</si>
  <si>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</si>
  <si>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</si>
  <si>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</si>
  <si>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</si>
  <si>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</si>
  <si>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</si>
  <si>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</si>
  <si>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</si>
  <si>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</si>
  <si>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</si>
  <si>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</si>
  <si>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</si>
  <si>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</si>
  <si>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</si>
  <si>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</si>
  <si>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</si>
  <si>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</si>
  <si>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</si>
  <si>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</si>
  <si>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</si>
  <si>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</si>
  <si>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</si>
  <si>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</si>
  <si>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</si>
  <si>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</si>
  <si>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</si>
  <si>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</si>
  <si>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</si>
  <si>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</si>
  <si>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</si>
  <si>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</si>
  <si>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</si>
  <si>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</si>
  <si>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</si>
  <si>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</si>
  <si>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</si>
  <si>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</si>
  <si>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</si>
  <si>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</si>
  <si>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</si>
  <si>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</si>
  <si>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</si>
  <si>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</si>
  <si>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</si>
  <si>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</si>
  <si>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</si>
  <si>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</si>
  <si>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</si>
  <si>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</si>
  <si>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</si>
  <si>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</si>
  <si>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</si>
  <si>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</si>
  <si>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</si>
  <si>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</si>
  <si>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</si>
  <si>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</si>
  <si>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</si>
  <si>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</si>
  <si>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</si>
  <si>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</si>
  <si>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</si>
  <si>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</si>
  <si>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</si>
  <si>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</si>
  <si>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</si>
  <si>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</si>
  <si>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</si>
  <si>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</si>
  <si>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</si>
  <si>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</si>
  <si>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</si>
  <si>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</si>
  <si>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</si>
  <si>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</si>
  <si>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</si>
  <si>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</si>
  <si>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</si>
  <si>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</si>
  <si>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</si>
  <si>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</si>
  <si>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</si>
  <si>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</si>
  <si>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</si>
  <si>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</si>
  <si>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</si>
  <si>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</si>
  <si>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</si>
  <si>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</si>
  <si>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</si>
  <si>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</si>
  <si>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</si>
  <si>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</si>
  <si>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</si>
  <si>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</si>
  <si>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</si>
  <si>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</si>
  <si>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</si>
  <si>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</si>
  <si>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</si>
  <si>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</si>
  <si>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</si>
  <si>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</si>
  <si>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</si>
  <si>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</si>
  <si>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</si>
  <si>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</si>
  <si>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</si>
  <si>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</si>
  <si>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</si>
  <si>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</si>
  <si>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</si>
  <si>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</si>
  <si>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</si>
  <si>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</si>
  <si>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</si>
  <si>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</si>
  <si>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</si>
  <si>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</si>
  <si>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</si>
  <si>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</si>
  <si>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</si>
  <si>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</si>
  <si>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</si>
  <si>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</si>
  <si>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</si>
  <si>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</si>
  <si>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</si>
  <si>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</si>
  <si>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</si>
  <si>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</si>
  <si>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</si>
  <si>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</si>
  <si>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</si>
  <si>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</si>
  <si>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</si>
  <si>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</si>
  <si>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</si>
  <si>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</si>
  <si>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</si>
  <si>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</si>
  <si>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</si>
  <si>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</si>
  <si>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</si>
  <si>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</si>
  <si>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</si>
  <si>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</si>
  <si>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</si>
  <si>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</si>
  <si>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</si>
  <si>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</si>
  <si>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</si>
  <si>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</si>
  <si>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</si>
  <si>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</si>
  <si>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</si>
  <si>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</si>
  <si>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</si>
  <si>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</si>
  <si>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</si>
  <si>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</si>
  <si>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</si>
  <si>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</si>
  <si>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</si>
  <si>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</si>
  <si>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</si>
  <si>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</si>
  <si>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</si>
  <si>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</si>
  <si>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</si>
  <si>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</si>
  <si>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</si>
  <si>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</si>
  <si>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</si>
  <si>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</si>
  <si>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</si>
  <si>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</si>
  <si>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</si>
  <si>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</si>
  <si>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</si>
  <si>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</si>
  <si>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</si>
  <si>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</si>
  <si>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</si>
  <si>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</si>
  <si>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</si>
  <si>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</si>
  <si>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</si>
  <si>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</si>
  <si>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</si>
  <si>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</si>
  <si>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</si>
  <si>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</si>
  <si>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</si>
  <si>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</si>
  <si>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</si>
  <si>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</si>
  <si>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</si>
  <si>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</si>
  <si>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</si>
  <si>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</si>
  <si>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</si>
  <si>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</si>
  <si>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</si>
  <si>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</si>
  <si>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</si>
  <si>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</si>
  <si>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</si>
  <si>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</si>
  <si>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</si>
  <si>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</si>
  <si>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</si>
  <si>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</si>
  <si>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</si>
  <si>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</si>
  <si>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</si>
  <si>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</si>
  <si>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</si>
  <si>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</si>
  <si>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</si>
  <si>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</si>
  <si>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</si>
  <si>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</si>
  <si>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</si>
  <si>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</si>
  <si>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</si>
  <si>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</si>
  <si>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</si>
  <si>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</si>
  <si>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</si>
  <si>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</si>
  <si>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</si>
  <si>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</si>
  <si>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</si>
  <si>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</si>
  <si>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</si>
  <si>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</si>
  <si>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</si>
  <si>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</si>
  <si>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</si>
  <si>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</si>
  <si>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</si>
  <si>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</si>
  <si>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</si>
  <si>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</si>
  <si>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</si>
  <si>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</si>
  <si>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</si>
  <si>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</si>
  <si>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</si>
  <si>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</si>
  <si>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</si>
  <si>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</si>
  <si>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</si>
  <si>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</si>
  <si>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</si>
  <si>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</si>
  <si>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</si>
  <si>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</si>
  <si>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</si>
  <si>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</si>
  <si>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</si>
  <si>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</si>
  <si>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</si>
  <si>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</si>
  <si>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</si>
  <si>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</si>
  <si>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</si>
  <si>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</si>
  <si>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</si>
  <si>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</si>
  <si>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</si>
  <si>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</si>
  <si>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</si>
  <si>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</si>
  <si>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</si>
  <si>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</si>
  <si>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</si>
  <si>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</si>
  <si>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</si>
  <si>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</si>
  <si>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</si>
  <si>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</si>
  <si>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</si>
  <si>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</si>
  <si>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</si>
  <si>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</si>
  <si>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</si>
  <si>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</si>
  <si>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</si>
  <si>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</si>
  <si>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</si>
  <si>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</si>
  <si>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</si>
  <si>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</si>
  <si>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</si>
  <si>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</si>
  <si>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</si>
  <si>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</si>
  <si>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</si>
  <si>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</si>
  <si>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</si>
  <si>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</si>
  <si>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</si>
  <si>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</si>
  <si>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</si>
  <si>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</si>
  <si>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</si>
  <si>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</si>
  <si>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</si>
  <si>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</si>
  <si>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</si>
  <si>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</si>
  <si>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</si>
  <si>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</si>
  <si>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</si>
  <si>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</si>
  <si>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</si>
  <si>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</si>
  <si>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</si>
  <si>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</si>
  <si>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</si>
  <si>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</si>
  <si>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</si>
  <si>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</si>
  <si>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</si>
  <si>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</si>
  <si>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</si>
  <si>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</si>
  <si>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</si>
  <si>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</si>
  <si>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</si>
  <si>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</si>
  <si>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</si>
  <si>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</si>
  <si>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</si>
  <si>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</si>
  <si>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</si>
  <si>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</si>
  <si>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</si>
  <si>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</si>
  <si>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</si>
  <si>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</si>
  <si>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</si>
  <si>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</si>
  <si>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</si>
  <si>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</si>
  <si>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</si>
  <si>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</si>
  <si>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</si>
  <si>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</si>
  <si>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</si>
  <si>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</si>
  <si>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</si>
  <si>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</si>
  <si>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</si>
  <si>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</si>
  <si>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</si>
  <si>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</si>
  <si>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</si>
  <si>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</si>
  <si>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</si>
  <si>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</si>
  <si>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</si>
  <si>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</si>
  <si>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</si>
  <si>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</si>
  <si>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</si>
  <si>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</si>
  <si>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</si>
  <si>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</si>
  <si>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</si>
  <si>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</si>
  <si>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</si>
  <si>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</si>
  <si>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</si>
  <si>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</si>
  <si>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</si>
  <si>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</si>
  <si>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</si>
  <si>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</si>
  <si>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</si>
  <si>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</si>
  <si>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</si>
  <si>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</si>
  <si>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</si>
  <si>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</si>
  <si>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</si>
  <si>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</si>
  <si>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</si>
  <si>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</si>
  <si>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</si>
  <si>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</si>
  <si>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</si>
  <si>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</si>
  <si>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</si>
  <si>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</si>
  <si>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</si>
  <si>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</si>
  <si>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</si>
  <si>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</si>
  <si>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</si>
  <si>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</si>
  <si>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</si>
  <si>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</si>
  <si>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</si>
  <si>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</si>
  <si>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</si>
  <si>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</si>
  <si>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</si>
  <si>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</si>
  <si>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</si>
  <si>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</si>
  <si>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</si>
  <si>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</si>
  <si>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</si>
  <si>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</si>
  <si>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</si>
  <si>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</si>
  <si>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</si>
  <si>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</si>
  <si>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</si>
  <si>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</si>
  <si>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</si>
  <si>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</si>
  <si>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</si>
  <si>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</si>
  <si>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</si>
  <si>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</si>
  <si>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</si>
  <si>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</si>
  <si>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</si>
  <si>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</si>
  <si>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</si>
  <si>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</si>
  <si>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</si>
  <si>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</si>
  <si>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</si>
  <si>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</si>
  <si>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</si>
  <si>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</si>
  <si>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</si>
  <si>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</si>
  <si>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</si>
  <si>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</si>
  <si>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</si>
  <si>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</si>
  <si>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</si>
  <si>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</si>
  <si>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</si>
  <si>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</si>
  <si>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</si>
  <si>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</si>
  <si>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</si>
  <si>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</si>
  <si>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</si>
  <si>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</si>
  <si>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</si>
  <si>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</si>
  <si>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</si>
  <si>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</si>
  <si>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</si>
  <si>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</si>
  <si>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</si>
  <si>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</si>
  <si>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</si>
  <si>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</si>
  <si>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</si>
  <si>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</si>
  <si>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</si>
  <si>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</si>
  <si>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</si>
  <si>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</si>
  <si>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</si>
  <si>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</si>
  <si>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</si>
  <si>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</si>
  <si>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</si>
  <si>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</si>
  <si>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</si>
  <si>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</si>
  <si>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</si>
  <si>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</si>
  <si>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</si>
  <si>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</si>
  <si>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</si>
  <si>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</si>
  <si>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</si>
  <si>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</si>
  <si>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</si>
  <si>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</si>
  <si>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</si>
  <si>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</si>
  <si>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</si>
  <si>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</si>
  <si>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</si>
  <si>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</si>
  <si>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</si>
  <si>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</si>
  <si>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</si>
  <si>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</si>
  <si>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</si>
  <si>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</si>
  <si>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</si>
  <si>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</si>
  <si>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</si>
  <si>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</si>
  <si>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</si>
  <si>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</si>
  <si>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</si>
  <si>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</si>
  <si>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</si>
  <si>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</si>
  <si>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</si>
  <si>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</si>
  <si>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</si>
  <si>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</si>
  <si>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</si>
  <si>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</si>
  <si>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</si>
  <si>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</si>
  <si>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</si>
  <si>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</si>
  <si>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</si>
  <si>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</si>
  <si>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</si>
  <si>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</si>
  <si>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</si>
  <si>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</si>
  <si>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</si>
  <si>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</si>
  <si>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</si>
  <si>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</si>
  <si>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</si>
  <si>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</si>
  <si>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</si>
  <si>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</si>
  <si>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</si>
  <si>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</si>
  <si>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</si>
  <si>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</si>
  <si>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</si>
  <si>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</si>
  <si>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</si>
  <si>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</si>
  <si>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</si>
  <si>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</si>
  <si>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</si>
  <si>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</si>
  <si>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</si>
  <si>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</si>
  <si>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</si>
  <si>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</si>
  <si>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</si>
  <si>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</si>
  <si>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</si>
  <si>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</si>
  <si>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</si>
  <si>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</si>
  <si>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</si>
  <si>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</si>
  <si>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</si>
  <si>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</si>
  <si>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</si>
  <si>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</si>
  <si>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</si>
  <si>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</si>
  <si>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</si>
  <si>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</si>
  <si>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</si>
  <si>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</si>
  <si>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</si>
  <si>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</si>
  <si>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</si>
  <si>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</si>
  <si>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</si>
  <si>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</si>
  <si>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</si>
  <si>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</si>
  <si>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</si>
  <si>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</si>
  <si>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</si>
  <si>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</si>
  <si>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</si>
  <si>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</si>
  <si>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</si>
  <si>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</si>
  <si>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</si>
  <si>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</si>
  <si>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</si>
  <si>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</si>
  <si>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</si>
  <si>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</si>
  <si>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</si>
  <si>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</si>
  <si>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</si>
  <si>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</si>
  <si>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</si>
  <si>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</si>
  <si>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</si>
  <si>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</si>
  <si>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</si>
  <si>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</si>
  <si>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</si>
  <si>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</si>
  <si>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</si>
  <si>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</si>
  <si>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</si>
  <si>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</si>
  <si>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</si>
  <si>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</si>
  <si>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</si>
  <si>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</si>
  <si>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</si>
  <si>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</si>
  <si>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</si>
  <si>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</si>
  <si>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</si>
  <si>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</si>
  <si>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</si>
  <si>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</si>
  <si>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</si>
  <si>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</si>
  <si>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</si>
  <si>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</si>
  <si>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</si>
  <si>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</si>
  <si>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</si>
  <si>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</si>
  <si>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</si>
  <si>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</si>
  <si>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</si>
  <si>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</si>
  <si>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</si>
  <si>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</si>
  <si>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</si>
  <si>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</si>
  <si>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</si>
  <si>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</si>
  <si>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</si>
  <si>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</si>
  <si>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</si>
  <si>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</si>
  <si>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</si>
  <si>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</si>
  <si>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</si>
  <si>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</si>
  <si>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</si>
  <si>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</si>
  <si>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</si>
  <si>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</si>
  <si>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</si>
  <si>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</si>
  <si>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</si>
  <si>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</si>
  <si>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</si>
  <si>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</si>
  <si>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</si>
  <si>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</si>
  <si>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</si>
  <si>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</si>
  <si>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</si>
  <si>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</si>
  <si>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</si>
  <si>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</si>
  <si>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</si>
  <si>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</si>
  <si>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</si>
  <si>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</si>
  <si>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</si>
  <si>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</si>
  <si>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</si>
  <si>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</si>
  <si>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</si>
  <si>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</si>
  <si>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</si>
  <si>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</si>
  <si>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</si>
  <si>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</si>
  <si>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</si>
  <si>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</si>
  <si>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</si>
  <si>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</si>
  <si>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</si>
  <si>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</si>
  <si>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</si>
  <si>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</si>
  <si>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</si>
  <si>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</si>
  <si>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</si>
  <si>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</si>
  <si>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</si>
  <si>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</si>
  <si>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</si>
  <si>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</si>
  <si>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</si>
  <si>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</si>
  <si>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</si>
  <si>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</si>
  <si>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</si>
  <si>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</si>
  <si>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</si>
  <si>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</si>
  <si>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</si>
  <si>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</si>
  <si>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</si>
  <si>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</si>
  <si>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</si>
  <si>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</si>
  <si>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</si>
  <si>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</si>
  <si>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</si>
  <si>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</si>
  <si>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</si>
  <si>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</si>
  <si>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</si>
  <si>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</si>
  <si>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</si>
  <si>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</si>
  <si>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</si>
  <si>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</si>
  <si>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</si>
  <si>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</si>
  <si>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</si>
  <si>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</si>
  <si>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</si>
  <si>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</si>
  <si>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</si>
  <si>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</si>
  <si>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</si>
  <si>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</si>
  <si>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</si>
  <si>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</si>
  <si>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</si>
  <si>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</si>
  <si>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</si>
  <si>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</si>
  <si>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</si>
  <si>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</si>
  <si>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</si>
  <si>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</si>
  <si>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</si>
  <si>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</si>
  <si>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</si>
  <si>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</si>
  <si>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</si>
  <si>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</si>
  <si>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</si>
  <si>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</si>
  <si>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</si>
  <si>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</si>
  <si>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</si>
  <si>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</si>
  <si>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</si>
  <si>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</si>
  <si>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</si>
  <si>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</si>
  <si>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</si>
  <si>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</si>
  <si>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</si>
  <si>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</si>
  <si>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</si>
  <si>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</si>
  <si>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</si>
  <si>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</si>
  <si>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</si>
  <si>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</si>
  <si>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</si>
  <si>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</si>
  <si>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</si>
  <si>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</si>
  <si>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</si>
  <si>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</si>
  <si>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</si>
  <si>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</si>
  <si>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</si>
  <si>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</si>
  <si>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</si>
  <si>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</si>
  <si>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</si>
  <si>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</si>
  <si>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</si>
  <si>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</si>
  <si>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</si>
  <si>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</si>
  <si>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</si>
  <si>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</si>
  <si>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</si>
  <si>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</si>
  <si>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</si>
  <si>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</si>
  <si>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</si>
  <si>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</si>
  <si>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</si>
  <si>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</si>
  <si>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</si>
  <si>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</si>
  <si>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</si>
  <si>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</si>
  <si>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</si>
  <si>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</si>
  <si>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</si>
  <si>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</si>
  <si>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</si>
  <si>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</si>
  <si>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</si>
  <si>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</si>
  <si>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</si>
  <si>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</si>
  <si>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</si>
  <si>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</si>
  <si>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</si>
  <si>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</si>
  <si>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</si>
  <si>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</si>
  <si>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</si>
  <si>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</si>
  <si>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</si>
  <si>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</si>
  <si>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</si>
  <si>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</si>
  <si>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</si>
  <si>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</si>
  <si>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</si>
  <si>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</si>
  <si>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</si>
  <si>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</si>
  <si>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</si>
  <si>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</si>
  <si>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</si>
  <si>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</si>
  <si>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</si>
  <si>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</si>
  <si>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</si>
  <si>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</si>
  <si>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</si>
  <si>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</si>
  <si>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</si>
  <si>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</si>
  <si>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</si>
  <si>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</si>
  <si>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</si>
  <si>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</si>
  <si>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</si>
  <si>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</si>
  <si>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</si>
  <si>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</si>
  <si>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</si>
  <si>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</si>
  <si>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</si>
  <si>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</si>
  <si>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</si>
  <si>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</si>
  <si>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</si>
  <si>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</si>
  <si>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</si>
  <si>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</si>
  <si>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</si>
  <si>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</si>
  <si>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</si>
  <si>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</si>
  <si>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</si>
  <si>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</si>
  <si>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</si>
  <si>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</si>
  <si>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</si>
  <si>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</si>
  <si>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</si>
  <si>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</si>
  <si>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</si>
  <si>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</si>
  <si>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</si>
  <si>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</si>
  <si>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</si>
  <si>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</si>
  <si>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</si>
  <si>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</si>
  <si>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</si>
  <si>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</si>
  <si>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</si>
  <si>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</si>
  <si>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</si>
  <si>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</si>
  <si>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</si>
  <si>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</si>
  <si>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</si>
  <si>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</si>
  <si>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</si>
  <si>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</si>
  <si>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</si>
  <si>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</si>
  <si>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</si>
  <si>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</si>
  <si>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</si>
  <si>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</si>
  <si>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</si>
  <si>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</si>
  <si>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</si>
  <si>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</si>
  <si>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</si>
  <si>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</si>
  <si>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</si>
  <si>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</si>
  <si>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</si>
  <si>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</si>
  <si>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</si>
  <si>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</si>
  <si>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</si>
  <si>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</si>
  <si>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</si>
  <si>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</si>
  <si>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</si>
  <si>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</si>
  <si>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</si>
  <si>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</si>
  <si>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</si>
  <si>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</si>
  <si>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</si>
  <si>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</si>
  <si>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</si>
  <si>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</si>
  <si>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</si>
  <si>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</si>
  <si>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</si>
  <si>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</si>
  <si>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</si>
  <si>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</si>
  <si>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</si>
  <si>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</si>
  <si>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</si>
  <si>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</si>
  <si>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</si>
  <si>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</si>
  <si>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</si>
  <si>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</si>
  <si>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</si>
  <si>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</si>
  <si>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</si>
  <si>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</si>
  <si>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</si>
  <si>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</si>
  <si>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</si>
  <si>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</si>
  <si>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</si>
  <si>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</si>
  <si>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</si>
  <si>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</si>
  <si>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</si>
  <si>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</si>
  <si>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</si>
  <si>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</si>
  <si>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</si>
  <si>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</si>
  <si>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</si>
  <si>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</si>
  <si>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</si>
  <si>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</si>
  <si>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</si>
  <si>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</si>
  <si>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</si>
  <si>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</si>
  <si>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</si>
  <si>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</si>
  <si>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</si>
  <si>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</si>
  <si>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</si>
  <si>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</si>
  <si>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</si>
  <si>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</si>
  <si>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</si>
  <si>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</si>
  <si>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</si>
  <si>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</si>
  <si>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</si>
  <si>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</si>
  <si>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</si>
  <si>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</si>
  <si>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</si>
  <si>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</si>
  <si>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</si>
  <si>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</si>
  <si>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</si>
  <si>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</si>
  <si>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</si>
  <si>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</si>
  <si>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</si>
  <si>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</si>
  <si>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</si>
  <si>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</si>
  <si>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</si>
  <si>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</si>
  <si>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</si>
  <si>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</si>
  <si>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</si>
  <si>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</si>
  <si>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</si>
  <si>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</si>
  <si>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</si>
  <si>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</si>
  <si>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</si>
  <si>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</si>
  <si>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</si>
  <si>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</si>
  <si>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</si>
  <si>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</si>
  <si>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</si>
  <si>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</si>
  <si>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</si>
  <si>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</si>
  <si>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</si>
  <si>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</si>
  <si>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</si>
  <si>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</si>
  <si>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</si>
  <si>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</si>
  <si>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</si>
  <si>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</si>
  <si>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</si>
  <si>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</si>
  <si>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</si>
  <si>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</si>
  <si>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</si>
  <si>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</si>
  <si>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</si>
  <si>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</si>
  <si>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</si>
  <si>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</si>
  <si>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</si>
  <si>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</si>
  <si>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</si>
  <si>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</si>
  <si>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</si>
  <si>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</si>
  <si>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</si>
  <si>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</si>
  <si>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</si>
  <si>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</si>
  <si>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</si>
  <si>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</si>
  <si>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</si>
  <si>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</si>
  <si>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</si>
  <si>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</si>
  <si>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</si>
  <si>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</si>
  <si>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</si>
  <si>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</si>
  <si>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</si>
  <si>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</si>
  <si>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</si>
  <si>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</si>
  <si>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</si>
  <si>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</si>
  <si>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</si>
  <si>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</si>
  <si>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</si>
  <si>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</si>
  <si>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</si>
  <si>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</si>
  <si>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</si>
  <si>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</si>
  <si>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</si>
  <si>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</si>
  <si>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</si>
  <si>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</si>
  <si>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</si>
  <si>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</si>
  <si>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</si>
  <si>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</si>
  <si>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</si>
  <si>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</si>
  <si>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</si>
  <si>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</si>
  <si>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</si>
  <si>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</si>
  <si>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</si>
  <si>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</si>
  <si>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</si>
  <si>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</si>
  <si>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</si>
  <si>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</si>
  <si>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</si>
  <si>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</si>
  <si>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</si>
  <si>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</si>
  <si>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</si>
  <si>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</si>
  <si>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</si>
  <si>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</si>
  <si>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</si>
  <si>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</si>
  <si>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</si>
  <si>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</si>
  <si>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</si>
  <si>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</si>
  <si>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</si>
  <si>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</si>
  <si>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</si>
  <si>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</si>
  <si>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</si>
  <si>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</si>
  <si>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</si>
  <si>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</si>
  <si>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</si>
  <si>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</si>
  <si>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</si>
  <si>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</si>
  <si>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</si>
  <si>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</si>
  <si>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</si>
  <si>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</si>
  <si>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</si>
  <si>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</si>
  <si>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</si>
  <si>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</si>
  <si>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</si>
  <si>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</si>
  <si>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</si>
  <si>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</si>
  <si>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</si>
  <si>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</si>
  <si>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</si>
  <si>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</si>
  <si>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</si>
  <si>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</si>
  <si>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</si>
  <si>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</si>
  <si>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</si>
  <si>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</si>
  <si>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</si>
  <si>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</si>
  <si>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</si>
  <si>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</si>
  <si>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</si>
  <si>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</si>
  <si>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</si>
  <si>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</si>
  <si>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</si>
  <si>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</si>
  <si>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</si>
  <si>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</si>
  <si>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</si>
  <si>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</si>
  <si>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</si>
  <si>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</si>
  <si>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</si>
  <si>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</si>
  <si>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</si>
  <si>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</si>
  <si>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</si>
  <si>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</si>
  <si>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</si>
  <si>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</si>
  <si>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</si>
  <si>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</si>
  <si>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</si>
  <si>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</si>
  <si>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</si>
  <si>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</si>
  <si>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</si>
  <si>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</si>
  <si>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</si>
  <si>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</si>
  <si>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</si>
  <si>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</si>
  <si>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</si>
  <si>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</si>
  <si>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</si>
  <si>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</si>
  <si>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</si>
  <si>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</si>
  <si>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</si>
  <si>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</si>
  <si>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</si>
  <si>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</si>
  <si>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</si>
  <si>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</si>
  <si>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</si>
  <si>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</si>
  <si>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</si>
  <si>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</si>
  <si>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</si>
  <si>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</si>
  <si>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</si>
  <si>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</si>
  <si>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</si>
  <si>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</si>
  <si>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</si>
  <si>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</si>
  <si>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</si>
  <si>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</si>
  <si>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</si>
  <si>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</si>
  <si>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</si>
  <si>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</si>
  <si>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</si>
  <si>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</si>
  <si>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</si>
  <si>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</si>
  <si>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</si>
  <si>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</si>
  <si>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</si>
  <si>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</si>
  <si>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</si>
  <si>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</si>
  <si>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</si>
  <si>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</si>
  <si>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</si>
  <si>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</si>
  <si>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</si>
  <si>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</si>
  <si>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</si>
  <si>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</si>
  <si>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</si>
  <si>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</si>
  <si>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</si>
  <si>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</si>
  <si>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</si>
  <si>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</si>
  <si>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</si>
  <si>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</si>
  <si>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</si>
  <si>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</si>
  <si>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</si>
  <si>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</si>
  <si>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</si>
  <si>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</si>
  <si>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</si>
  <si>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</si>
  <si>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</si>
  <si>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</si>
  <si>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</si>
  <si>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</si>
  <si>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</si>
  <si>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</si>
  <si>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</si>
  <si>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</si>
  <si>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</si>
  <si>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</si>
  <si>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</si>
  <si>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</si>
  <si>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</si>
  <si>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</si>
  <si>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</si>
  <si>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</si>
  <si>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</si>
  <si>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</si>
  <si>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</si>
  <si>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</si>
  <si>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</si>
  <si>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</si>
  <si>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</si>
  <si>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</si>
  <si>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</si>
  <si>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</si>
  <si>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</si>
  <si>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</si>
  <si>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</si>
  <si>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</si>
  <si>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</si>
  <si>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</si>
  <si>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</si>
  <si>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</si>
  <si>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</si>
  <si>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</si>
  <si>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</si>
  <si>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</si>
  <si>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</si>
  <si>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</si>
  <si>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</si>
  <si>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</si>
  <si>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</si>
  <si>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</si>
  <si>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</si>
  <si>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</si>
  <si>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</si>
  <si>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</si>
  <si>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</si>
  <si>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</si>
  <si>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</si>
  <si>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</si>
  <si>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</si>
  <si>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</si>
  <si>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</si>
  <si>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</si>
  <si>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</si>
  <si>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</si>
  <si>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</si>
  <si>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</si>
  <si>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</si>
  <si>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</si>
  <si>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</si>
  <si>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</si>
  <si>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</si>
  <si>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</si>
  <si>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</si>
  <si>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</si>
  <si>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</si>
  <si>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</si>
  <si>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</si>
  <si>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</si>
  <si>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</si>
  <si>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</si>
  <si>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</si>
  <si>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</si>
  <si>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</si>
  <si>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</si>
  <si>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</si>
  <si>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</si>
  <si>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</si>
  <si>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</si>
  <si>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</si>
  <si>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</si>
  <si>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</si>
  <si>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</si>
  <si>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</si>
  <si>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</si>
  <si>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</si>
  <si>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</si>
  <si>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</si>
  <si>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</si>
  <si>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</si>
  <si>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</si>
  <si>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</si>
  <si>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</si>
  <si>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</si>
  <si>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</si>
  <si>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</si>
  <si>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</si>
  <si>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</si>
  <si>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</si>
  <si>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</si>
  <si>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</si>
  <si>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</si>
  <si>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</si>
  <si>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</si>
  <si>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</si>
  <si>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</si>
  <si>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</si>
  <si>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</si>
  <si>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</si>
  <si>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</si>
  <si>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</si>
  <si>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</si>
  <si>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</si>
  <si>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</si>
  <si>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</si>
  <si>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</si>
  <si>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</si>
  <si>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</si>
  <si>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</si>
  <si>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</si>
  <si>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</si>
  <si>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</si>
  <si>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</si>
  <si>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</si>
  <si>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</si>
  <si>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</si>
  <si>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</si>
  <si>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</si>
  <si>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</si>
  <si>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</si>
  <si>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</si>
  <si>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</si>
  <si>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</si>
  <si>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</si>
  <si>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</si>
  <si>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</si>
  <si>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</si>
  <si>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</si>
  <si>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</si>
  <si>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</si>
  <si>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</si>
  <si>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</si>
  <si>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</si>
  <si>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</si>
  <si>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</si>
  <si>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</si>
  <si>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</si>
  <si>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</si>
  <si>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</si>
  <si>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</si>
  <si>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</si>
  <si>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</si>
  <si>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</si>
  <si>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</si>
  <si>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</si>
  <si>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</si>
  <si>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</si>
  <si>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</si>
  <si>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</si>
  <si>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</si>
  <si>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</si>
  <si>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</si>
  <si>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</si>
  <si>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</si>
  <si>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</si>
  <si>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</si>
  <si>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</si>
  <si>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</si>
  <si>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</si>
  <si>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</si>
  <si>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</si>
  <si>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</si>
  <si>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</si>
  <si>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</si>
  <si>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</si>
  <si>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</si>
  <si>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</si>
  <si>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</si>
  <si>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</si>
  <si>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</si>
  <si>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</si>
  <si>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</si>
  <si>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</si>
  <si>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</si>
  <si>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</si>
  <si>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</si>
  <si>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</si>
  <si>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</si>
  <si>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</si>
  <si>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</si>
  <si>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</si>
  <si>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</si>
  <si>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</si>
  <si>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</si>
  <si>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</si>
  <si>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</si>
  <si>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</si>
  <si>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</si>
  <si>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</si>
  <si>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</si>
  <si>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</si>
  <si>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</si>
  <si>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</si>
  <si>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</si>
  <si>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</si>
  <si>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</si>
  <si>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</si>
  <si>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</si>
  <si>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</si>
  <si>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</si>
  <si>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</si>
  <si>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</si>
  <si>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</si>
  <si>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</si>
  <si>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</si>
  <si>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</si>
  <si>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</si>
  <si>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</si>
  <si>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</si>
  <si>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</si>
  <si>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</si>
  <si>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</si>
  <si>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</si>
  <si>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</si>
  <si>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</si>
  <si>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</si>
  <si>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</si>
  <si>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</si>
  <si>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</si>
  <si>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</si>
  <si>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</si>
  <si>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</si>
  <si>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</si>
  <si>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</si>
  <si>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</si>
  <si>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</si>
  <si>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</si>
  <si>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</si>
  <si>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</si>
  <si>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</si>
  <si>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</si>
  <si>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</si>
  <si>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</si>
  <si>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</si>
  <si>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</si>
  <si>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</si>
  <si>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</si>
  <si>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</si>
  <si>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</si>
  <si>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</si>
  <si>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</si>
  <si>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</si>
  <si>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</si>
  <si>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</si>
  <si>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</si>
  <si>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</si>
  <si>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</si>
  <si>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</si>
  <si>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</si>
  <si>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</si>
  <si>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</si>
  <si>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</si>
  <si>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</si>
  <si>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</si>
  <si>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</si>
  <si>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</si>
  <si>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</si>
  <si>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</si>
  <si>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</si>
  <si>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</si>
  <si>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</si>
  <si>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</si>
  <si>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</si>
  <si>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</si>
  <si>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</si>
  <si>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</si>
  <si>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</si>
  <si>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</si>
  <si>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</si>
  <si>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</si>
  <si>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</si>
  <si>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</si>
  <si>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</si>
  <si>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</si>
  <si>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</si>
  <si>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</si>
  <si>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</si>
  <si>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</si>
  <si>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</si>
  <si>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</si>
  <si>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</si>
  <si>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</si>
  <si>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</si>
  <si>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</si>
  <si>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</si>
  <si>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</si>
  <si>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</si>
  <si>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</si>
  <si>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</si>
  <si>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</si>
  <si>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</si>
  <si>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</si>
  <si>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</si>
  <si>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</si>
  <si>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</si>
  <si>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</si>
  <si>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</si>
  <si>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</si>
  <si>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</si>
  <si>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</si>
  <si>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</si>
  <si>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</si>
  <si>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</si>
  <si>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</si>
  <si>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</si>
  <si>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</si>
  <si>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</si>
  <si>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</si>
  <si>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</si>
  <si>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</si>
  <si>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</si>
  <si>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</si>
  <si>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</si>
  <si>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</si>
  <si>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</si>
  <si>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</si>
  <si>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</si>
  <si>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</si>
  <si>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</si>
  <si>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</si>
  <si>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</si>
  <si>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</si>
  <si>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</si>
  <si>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</si>
  <si>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</si>
  <si>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</si>
  <si>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</si>
  <si>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</si>
  <si>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</si>
  <si>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</si>
  <si>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</si>
  <si>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</si>
  <si>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</si>
  <si>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</si>
  <si>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</si>
  <si>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</si>
  <si>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</si>
  <si>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</si>
  <si>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</si>
  <si>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</si>
  <si>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</si>
  <si>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</si>
  <si>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</si>
  <si>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</si>
  <si>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</si>
  <si>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</si>
  <si>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</si>
  <si>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</si>
  <si>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</si>
  <si>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</si>
  <si>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</si>
  <si>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</si>
  <si>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</si>
  <si>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</si>
  <si>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</si>
  <si>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</si>
  <si>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</si>
  <si>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</si>
  <si>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</si>
  <si>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</si>
  <si>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</si>
  <si>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</si>
  <si>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</si>
  <si>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</si>
  <si>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</si>
  <si>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</si>
  <si>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</si>
  <si>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</si>
  <si>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</si>
  <si>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</si>
  <si>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</si>
  <si>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</si>
  <si>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</si>
  <si>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</si>
  <si>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</si>
  <si>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</si>
  <si>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</si>
  <si>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</si>
  <si>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</si>
  <si>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</si>
  <si>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</si>
  <si>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</si>
  <si>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</si>
  <si>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</si>
  <si>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</si>
  <si>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</si>
  <si>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</si>
  <si>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</si>
  <si>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</si>
  <si>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</si>
  <si>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</si>
  <si>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</si>
  <si>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</si>
  <si>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</si>
  <si>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</si>
  <si>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</si>
  <si>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</si>
  <si>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</si>
  <si>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</si>
  <si>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</si>
  <si>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</si>
  <si>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</si>
  <si>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</si>
  <si>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</si>
  <si>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</si>
  <si>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</si>
  <si>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</si>
  <si>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</si>
  <si>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</si>
  <si>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</si>
  <si>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</si>
  <si>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</si>
  <si>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</si>
  <si>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</si>
  <si>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</si>
  <si>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</si>
  <si>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</si>
  <si>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</si>
  <si>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</si>
  <si>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</si>
  <si>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</si>
  <si>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</si>
  <si>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</si>
  <si>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</si>
  <si>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</si>
  <si>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</si>
  <si>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</si>
  <si>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</si>
  <si>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</si>
  <si>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</si>
  <si>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</si>
  <si>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</si>
  <si>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</si>
  <si>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</si>
  <si>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</si>
  <si>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</si>
  <si>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</si>
  <si>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</si>
  <si>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</si>
  <si>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</si>
  <si>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</si>
  <si>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</si>
  <si>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</si>
  <si>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</si>
  <si>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</si>
  <si>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</si>
  <si>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</si>
  <si>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</si>
  <si>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</si>
  <si>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</si>
  <si>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</si>
  <si>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</si>
  <si>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</si>
  <si>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</si>
  <si>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</si>
  <si>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</si>
  <si>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</si>
  <si>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</si>
  <si>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</si>
  <si>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</si>
  <si>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</si>
  <si>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</si>
  <si>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</si>
  <si>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</si>
  <si>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</si>
  <si>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</si>
  <si>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</si>
  <si>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</si>
  <si>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</si>
  <si>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</si>
  <si>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</si>
  <si>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</si>
  <si>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</si>
  <si>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</si>
  <si>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</si>
  <si>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</si>
  <si>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</si>
  <si>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</si>
  <si>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</si>
  <si>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</si>
  <si>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</si>
  <si>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</si>
  <si>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</si>
  <si>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</si>
  <si>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</si>
  <si>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</si>
  <si>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</si>
  <si>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</si>
  <si>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</si>
  <si>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</si>
  <si>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</si>
  <si>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</si>
  <si>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</si>
  <si>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</si>
  <si>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</si>
  <si>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</si>
  <si>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</si>
  <si>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</si>
  <si>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</si>
  <si>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</si>
  <si>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</si>
  <si>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</si>
  <si>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</si>
  <si>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</si>
  <si>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</si>
  <si>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</si>
  <si>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</si>
  <si>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</si>
  <si>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</si>
  <si>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</si>
  <si>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</si>
  <si>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</si>
  <si>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</si>
  <si>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</si>
  <si>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</si>
  <si>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</si>
  <si>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</si>
  <si>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</si>
  <si>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</si>
  <si>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</si>
  <si>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</si>
  <si>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</si>
  <si>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</si>
  <si>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</si>
  <si>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</si>
  <si>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</si>
  <si>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</si>
  <si>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</si>
  <si>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</si>
  <si>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</si>
  <si>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</si>
  <si>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</si>
  <si>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</si>
  <si>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</si>
  <si>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</si>
  <si>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</si>
  <si>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</si>
  <si>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</si>
  <si>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</si>
  <si>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</si>
  <si>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</si>
  <si>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</si>
  <si>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</si>
  <si>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</si>
  <si>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</si>
  <si>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</si>
  <si>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</si>
  <si>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</si>
  <si>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</si>
  <si>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</si>
  <si>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</si>
  <si>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</si>
  <si>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</si>
  <si>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</si>
  <si>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</si>
  <si>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</si>
  <si>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</si>
  <si>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</si>
  <si>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</si>
  <si>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</si>
  <si>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</si>
  <si>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</si>
  <si>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</si>
  <si>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</si>
  <si>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</si>
  <si>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</si>
  <si>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</si>
  <si>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</si>
  <si>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</si>
  <si>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</si>
  <si>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</si>
  <si>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</si>
  <si>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</si>
  <si>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</si>
  <si>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</si>
  <si>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</si>
  <si>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</si>
  <si>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</si>
  <si>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</si>
  <si>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</si>
  <si>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</si>
  <si>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</si>
  <si>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</si>
  <si>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</si>
  <si>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</si>
  <si>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</si>
  <si>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</si>
  <si>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</si>
  <si>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</si>
  <si>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</si>
  <si>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</si>
  <si>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</si>
  <si>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</si>
  <si>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</si>
  <si>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</si>
  <si>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</si>
  <si>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</si>
  <si>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</si>
  <si>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</si>
  <si>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</si>
  <si>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</si>
  <si>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</si>
  <si>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</si>
  <si>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</si>
  <si>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</si>
  <si>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</si>
  <si>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</si>
  <si>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</si>
  <si>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</si>
  <si>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</si>
  <si>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</si>
  <si>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</si>
  <si>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</si>
  <si>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</si>
  <si>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</si>
  <si>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</si>
  <si>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</si>
  <si>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</si>
  <si>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</si>
  <si>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</si>
  <si>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</si>
  <si>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</si>
  <si>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</si>
  <si>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</si>
  <si>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</si>
  <si>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</si>
  <si>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</si>
  <si>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</si>
  <si>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</si>
  <si>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</si>
  <si>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</si>
  <si>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</si>
  <si>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</si>
  <si>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</si>
  <si>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</si>
  <si>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</si>
  <si>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</si>
  <si>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</si>
  <si>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</si>
  <si>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</si>
  <si>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</si>
  <si>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</si>
  <si>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</si>
  <si>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</si>
  <si>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</si>
  <si>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</si>
  <si>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</si>
  <si>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</si>
  <si>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</si>
  <si>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</si>
  <si>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</si>
  <si>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</si>
  <si>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</si>
  <si>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</si>
  <si>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</si>
  <si>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</si>
  <si>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</si>
  <si>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</si>
  <si>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</si>
  <si>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</si>
  <si>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</si>
  <si>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</si>
  <si>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</si>
  <si>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</si>
  <si>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</si>
  <si>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</si>
  <si>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</si>
  <si>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</si>
  <si>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</si>
  <si>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</si>
  <si>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</si>
  <si>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</si>
  <si>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</si>
  <si>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</si>
  <si>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</si>
  <si>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</si>
  <si>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</si>
  <si>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</si>
  <si>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</si>
  <si>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</si>
  <si>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</si>
  <si>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</si>
  <si>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</si>
  <si>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</si>
  <si>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</si>
  <si>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</si>
  <si>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</si>
  <si>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</si>
  <si>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</si>
  <si>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</si>
  <si>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</si>
  <si>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</si>
  <si>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</si>
  <si>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</si>
  <si>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</si>
  <si>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</si>
  <si>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</si>
  <si>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</si>
  <si>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</si>
  <si>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</si>
  <si>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</si>
  <si>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</si>
  <si>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</si>
  <si>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</si>
  <si>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</si>
  <si>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</si>
  <si>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</si>
  <si>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</si>
  <si>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</si>
  <si>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</si>
  <si>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</si>
  <si>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</si>
  <si>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</si>
  <si>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</si>
  <si>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</si>
  <si>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</si>
  <si>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</si>
  <si>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</si>
  <si>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</si>
  <si>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</si>
  <si>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</si>
  <si>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</si>
  <si>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</si>
  <si>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</si>
  <si>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</si>
  <si>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</si>
  <si>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</si>
  <si>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</si>
  <si>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</si>
  <si>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</si>
  <si>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</si>
  <si>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</si>
  <si>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</si>
  <si>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</si>
  <si>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</si>
  <si>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</si>
  <si>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</si>
  <si>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</si>
  <si>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</si>
  <si>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</si>
  <si>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</si>
  <si>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</si>
  <si>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</si>
  <si>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</si>
  <si>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</si>
  <si>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</si>
  <si>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</si>
  <si>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</si>
  <si>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</si>
  <si>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</si>
  <si>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</si>
  <si>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</si>
  <si>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</si>
  <si>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</si>
  <si>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</si>
  <si>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</si>
  <si>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</si>
  <si>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</si>
  <si>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</si>
  <si>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</si>
  <si>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</si>
  <si>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</si>
  <si>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</si>
  <si>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</si>
  <si>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</si>
  <si>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</si>
  <si>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</si>
  <si>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</si>
  <si>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</si>
  <si>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</si>
  <si>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</si>
  <si>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</si>
  <si>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</si>
  <si>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</si>
  <si>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</si>
  <si>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</si>
  <si>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</si>
  <si>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</si>
  <si>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</si>
  <si>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</si>
  <si>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</si>
  <si>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</si>
  <si>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</si>
  <si>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</si>
  <si>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</si>
  <si>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</si>
  <si>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</si>
  <si>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</si>
  <si>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</si>
  <si>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</si>
  <si>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</si>
  <si>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</si>
  <si>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</si>
  <si>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</si>
  <si>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</si>
  <si>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</si>
  <si>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</si>
  <si>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</si>
  <si>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</si>
  <si>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</si>
  <si>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</si>
  <si>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</si>
  <si>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</si>
  <si>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</si>
  <si>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</si>
  <si>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</si>
  <si>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</si>
  <si>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</si>
  <si>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</si>
  <si>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</si>
  <si>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</si>
  <si>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</si>
  <si>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</si>
  <si>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</si>
  <si>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</si>
  <si>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</si>
  <si>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</si>
  <si>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</si>
  <si>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</si>
  <si>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</si>
  <si>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</si>
  <si>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</si>
  <si>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</si>
  <si>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</si>
  <si>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</si>
  <si>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</si>
  <si>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</si>
  <si>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</si>
  <si>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</si>
  <si>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</si>
  <si>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</si>
  <si>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</si>
  <si>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</si>
  <si>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</si>
  <si>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</si>
  <si>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</si>
  <si>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</si>
  <si>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</si>
  <si>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</si>
  <si>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</si>
  <si>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</si>
  <si>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</si>
  <si>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</si>
  <si>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</si>
  <si>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</si>
  <si>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</si>
  <si>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</si>
  <si>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</si>
  <si>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</si>
  <si>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</si>
  <si>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</si>
  <si>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</si>
  <si>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</si>
  <si>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</si>
  <si>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</si>
  <si>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</si>
  <si>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</si>
  <si>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</si>
  <si>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</si>
  <si>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</si>
  <si>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</si>
  <si>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</si>
  <si>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</si>
  <si>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</si>
  <si>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</si>
  <si>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</si>
  <si>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</si>
  <si>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</si>
  <si>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</si>
  <si>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</si>
  <si>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</si>
  <si>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</si>
  <si>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</si>
  <si>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</si>
  <si>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</si>
  <si>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</si>
  <si>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</si>
  <si>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</si>
  <si>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</si>
  <si>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</si>
  <si>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</si>
  <si>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</si>
  <si>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</si>
  <si>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</si>
  <si>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</si>
  <si>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</si>
  <si>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</si>
  <si>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</si>
  <si>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</si>
  <si>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</si>
  <si>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</si>
  <si>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</si>
  <si>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</si>
  <si>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</si>
  <si>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</si>
  <si>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</si>
  <si>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</si>
  <si>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</si>
  <si>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</si>
  <si>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</si>
  <si>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</si>
  <si>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</si>
  <si>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</si>
  <si>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</si>
  <si>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</si>
  <si>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</si>
  <si>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</si>
  <si>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</si>
  <si>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</si>
  <si>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</si>
  <si>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</si>
  <si>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</si>
  <si>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</si>
  <si>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</si>
  <si>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</si>
  <si>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</si>
  <si>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</si>
  <si>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</si>
  <si>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</si>
  <si>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</si>
  <si>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</si>
  <si>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</si>
  <si>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</si>
  <si>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</si>
  <si>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</si>
  <si>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</si>
  <si>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</si>
  <si>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</si>
  <si>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</si>
  <si>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</si>
  <si>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</si>
  <si>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</si>
  <si>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</si>
  <si>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</si>
  <si>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</si>
  <si>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</si>
  <si>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</si>
  <si>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</si>
  <si>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</si>
  <si>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</si>
  <si>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</si>
  <si>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</si>
  <si>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</si>
  <si>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</si>
  <si>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</si>
  <si>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</si>
  <si>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</si>
  <si>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</si>
  <si>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</si>
  <si>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</si>
  <si>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</si>
  <si>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</si>
  <si>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</si>
  <si>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</si>
  <si>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</si>
  <si>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</si>
  <si>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</si>
  <si>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</si>
  <si>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</si>
  <si>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</si>
  <si>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</si>
  <si>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</si>
  <si>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</si>
  <si>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</si>
  <si>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</si>
  <si>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</si>
  <si>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</si>
  <si>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</si>
  <si>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</si>
  <si>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</si>
  <si>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</si>
  <si>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</si>
  <si>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</si>
  <si>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</si>
  <si>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</si>
  <si>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</si>
  <si>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</si>
  <si>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</si>
  <si>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</si>
  <si>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</si>
  <si>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</si>
  <si>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</si>
  <si>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</si>
  <si>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</si>
  <si>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</si>
  <si>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</si>
  <si>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</si>
  <si>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</si>
  <si>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</si>
  <si>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</si>
  <si>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</si>
  <si>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</si>
  <si>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</si>
  <si>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</si>
  <si>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</si>
  <si>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</si>
  <si>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</si>
  <si>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</si>
  <si>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</si>
  <si>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</si>
  <si>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</si>
  <si>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</si>
  <si>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</si>
  <si>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</si>
  <si>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</si>
  <si>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</si>
  <si>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</si>
  <si>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</si>
  <si>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</si>
  <si>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</si>
  <si>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</si>
  <si>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</si>
  <si>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</si>
  <si>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</si>
  <si>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</si>
  <si>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</si>
  <si>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</si>
  <si>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</si>
  <si>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</si>
  <si>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</si>
  <si>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</si>
  <si>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</si>
  <si>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</si>
  <si>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</si>
  <si>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</si>
  <si>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</si>
  <si>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</si>
  <si>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</si>
  <si>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</si>
  <si>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</si>
  <si>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</si>
  <si>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</si>
  <si>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</si>
  <si>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</si>
  <si>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</si>
  <si>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</si>
  <si>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</si>
  <si>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</si>
  <si>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</si>
  <si>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</si>
  <si>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</si>
  <si>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</si>
  <si>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</si>
  <si>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</si>
  <si>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</si>
  <si>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</si>
  <si>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</si>
  <si>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</si>
  <si>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</si>
  <si>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</si>
  <si>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</si>
  <si>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</si>
  <si>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</si>
  <si>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</si>
  <si>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</si>
  <si>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</si>
  <si>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</si>
  <si>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</si>
  <si>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</si>
  <si>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</si>
  <si>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</si>
  <si>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</si>
  <si>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</si>
  <si>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</si>
  <si>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</si>
  <si>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</si>
  <si>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</si>
  <si>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</si>
  <si>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</si>
  <si>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</si>
  <si>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</si>
  <si>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</si>
  <si>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</si>
  <si>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</si>
  <si>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</si>
  <si>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</si>
  <si>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</si>
  <si>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</si>
  <si>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</si>
  <si>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</si>
  <si>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</si>
  <si>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</si>
  <si>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</si>
  <si>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</si>
  <si>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</si>
  <si>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</si>
  <si>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</si>
  <si>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</si>
  <si>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</si>
  <si>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</si>
  <si>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</si>
  <si>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</si>
  <si>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</si>
  <si>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</si>
  <si>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</si>
  <si>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</si>
  <si>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</si>
  <si>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</si>
  <si>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</si>
  <si>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</si>
  <si>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</si>
  <si>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</si>
  <si>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</si>
  <si>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</si>
  <si>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</si>
  <si>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</si>
  <si>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</si>
  <si>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</si>
  <si>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</si>
  <si>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</si>
  <si>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</si>
  <si>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</si>
  <si>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</si>
  <si>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</si>
  <si>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</si>
  <si>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</si>
  <si>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</si>
  <si>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</si>
  <si>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</si>
  <si>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</si>
  <si>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</si>
  <si>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</si>
  <si>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</si>
  <si>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</si>
  <si>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</si>
  <si>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</si>
  <si>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</si>
  <si>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</si>
  <si>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</si>
  <si>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</si>
  <si>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</si>
  <si>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</si>
  <si>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</si>
  <si>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</si>
  <si>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</si>
  <si>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</si>
  <si>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</si>
  <si>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</si>
  <si>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</si>
  <si>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</si>
  <si>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</si>
  <si>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</si>
  <si>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</si>
  <si>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</si>
  <si>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</si>
  <si>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</si>
  <si>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</si>
  <si>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</si>
  <si>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</si>
  <si>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</si>
  <si>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</si>
  <si>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</si>
  <si>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</si>
  <si>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</si>
  <si>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</si>
  <si>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</si>
  <si>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</si>
  <si>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</si>
  <si>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</si>
  <si>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</si>
  <si>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</si>
  <si>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</si>
  <si>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</si>
  <si>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</si>
  <si>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</si>
  <si>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</si>
  <si>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</si>
  <si>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</si>
  <si>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</si>
  <si>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</si>
  <si>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</si>
  <si>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</si>
  <si>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</si>
  <si>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</si>
  <si>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</si>
  <si>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</si>
  <si>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</si>
  <si>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</si>
  <si>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</si>
  <si>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</si>
  <si>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</si>
  <si>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</si>
  <si>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</si>
  <si>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</si>
  <si>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</si>
  <si>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</si>
  <si>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</si>
  <si>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</si>
  <si>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</si>
  <si>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</si>
  <si>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</si>
  <si>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</si>
  <si>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</si>
  <si>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</si>
  <si>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</si>
  <si>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</si>
  <si>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</si>
  <si>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</si>
  <si>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</si>
  <si>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</si>
  <si>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</si>
  <si>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</si>
  <si>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</si>
  <si>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</si>
  <si>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</si>
  <si>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</si>
  <si>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</si>
  <si>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</si>
  <si>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</si>
  <si>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</si>
  <si>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</si>
  <si>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</si>
  <si>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</si>
  <si>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</si>
  <si>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</si>
  <si>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</si>
  <si>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</si>
  <si>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</si>
  <si>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</si>
  <si>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</si>
  <si>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</si>
  <si>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</si>
  <si>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</si>
  <si>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</si>
  <si>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</si>
  <si>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</si>
  <si>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</si>
  <si>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</si>
  <si>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</si>
  <si>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</si>
  <si>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</si>
  <si>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</si>
  <si>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</si>
  <si>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</si>
  <si>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</si>
  <si>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</si>
  <si>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</si>
  <si>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</si>
  <si>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</si>
  <si>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</si>
  <si>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</si>
  <si>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</si>
  <si>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</si>
  <si>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</si>
  <si>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</si>
  <si>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</si>
  <si>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</si>
  <si>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</si>
  <si>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</si>
  <si>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</si>
  <si>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</si>
  <si>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</si>
  <si>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</si>
  <si>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</si>
  <si>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</si>
  <si>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</si>
  <si>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</si>
  <si>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</si>
  <si>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</si>
  <si>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</si>
  <si>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</si>
  <si>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</si>
  <si>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</si>
  <si>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</si>
  <si>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</si>
  <si>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</si>
  <si>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</si>
  <si>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</si>
  <si>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</si>
  <si>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</si>
  <si>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</si>
  <si>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</si>
  <si>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</si>
  <si>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</si>
  <si>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</si>
  <si>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</si>
  <si>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</si>
  <si>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</si>
  <si>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</si>
  <si>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</si>
  <si>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</si>
  <si>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</si>
  <si>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</si>
  <si>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</si>
  <si>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</si>
  <si>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</si>
  <si>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</si>
  <si>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</si>
  <si>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</si>
  <si>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</si>
  <si>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</si>
  <si>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</si>
  <si>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</si>
  <si>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</si>
  <si>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</si>
  <si>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</si>
  <si>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</si>
  <si>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</si>
  <si>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</si>
  <si>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</si>
  <si>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</si>
  <si>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</si>
  <si>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</si>
  <si>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</si>
  <si>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</si>
  <si>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</si>
  <si>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</si>
  <si>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</si>
  <si>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</si>
  <si>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</si>
  <si>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</si>
  <si>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</si>
  <si>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</si>
  <si>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</si>
  <si>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</si>
  <si>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</si>
  <si>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</si>
  <si>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</si>
  <si>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</si>
  <si>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</si>
  <si>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</si>
  <si>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</si>
  <si>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</si>
  <si>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</si>
  <si>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</si>
  <si>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</si>
  <si>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</si>
  <si>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</si>
  <si>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</si>
  <si>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</si>
  <si>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</si>
  <si>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</si>
  <si>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</si>
  <si>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</si>
  <si>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</si>
  <si>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</si>
  <si>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</si>
  <si>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</si>
  <si>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</si>
  <si>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</si>
  <si>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</si>
  <si>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</si>
  <si>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</si>
  <si>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</si>
  <si>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</si>
  <si>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</si>
  <si>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</si>
  <si>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</si>
  <si>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</si>
  <si>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</si>
  <si>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</si>
  <si>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</si>
  <si>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</si>
  <si>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</si>
  <si>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</si>
  <si>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</si>
  <si>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</si>
  <si>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</si>
  <si>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</si>
  <si>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</si>
  <si>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</si>
  <si>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</si>
  <si>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</si>
  <si>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</si>
  <si>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</si>
  <si>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</si>
  <si>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</si>
  <si>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</si>
  <si>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</si>
  <si>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</si>
  <si>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</si>
  <si>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</si>
  <si>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</si>
  <si>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</si>
  <si>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</si>
  <si>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</si>
  <si>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</si>
  <si>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</si>
  <si>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</si>
  <si>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</si>
  <si>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</si>
  <si>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</si>
  <si>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</si>
  <si>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</si>
  <si>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</si>
  <si>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</si>
  <si>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</si>
  <si>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</si>
  <si>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</si>
  <si>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</si>
  <si>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</si>
  <si>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</si>
  <si>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</si>
  <si>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</si>
  <si>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</si>
  <si>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</si>
  <si>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</si>
  <si>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</si>
  <si>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</si>
  <si>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</si>
  <si>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</si>
  <si>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</si>
  <si>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</si>
  <si>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</si>
  <si>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</si>
  <si>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</si>
  <si>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</si>
  <si>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</si>
  <si>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</si>
  <si>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</si>
  <si>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</si>
  <si>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</si>
  <si>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</si>
  <si>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</si>
  <si>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</si>
  <si>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</si>
  <si>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</si>
  <si>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</si>
  <si>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</si>
  <si>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</si>
  <si>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</si>
  <si>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</si>
  <si>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</si>
  <si>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</si>
  <si>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</si>
  <si>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</si>
  <si>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</si>
  <si>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</si>
  <si>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</si>
  <si>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</si>
  <si>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</si>
  <si>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</si>
  <si>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</si>
  <si>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</si>
  <si>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</si>
  <si>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</si>
  <si>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</si>
  <si>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</si>
  <si>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</si>
  <si>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</si>
  <si>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</si>
  <si>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</si>
  <si>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</si>
  <si>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</si>
  <si>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</si>
  <si>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</si>
  <si>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</si>
  <si>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</si>
  <si>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</si>
  <si>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</si>
  <si>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</si>
  <si>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</si>
  <si>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</si>
  <si>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</si>
  <si>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</si>
  <si>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</si>
  <si>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</si>
  <si>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</si>
  <si>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</si>
  <si>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</si>
  <si>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</si>
  <si>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</si>
  <si>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</si>
  <si>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</si>
  <si>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</si>
  <si>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</si>
  <si>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</si>
  <si>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</si>
  <si>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</si>
  <si>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</si>
  <si>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</si>
  <si>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</si>
  <si>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</si>
  <si>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</si>
  <si>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</si>
  <si>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</si>
  <si>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</si>
  <si>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</si>
  <si>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</si>
  <si>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</si>
  <si>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</si>
  <si>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</si>
  <si>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</si>
  <si>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</si>
  <si>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</si>
  <si>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</si>
  <si>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</si>
  <si>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</si>
  <si>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</si>
  <si>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</si>
  <si>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</si>
  <si>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</si>
  <si>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</si>
  <si>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</si>
  <si>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</si>
  <si>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</si>
  <si>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</si>
  <si>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</si>
  <si>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</si>
  <si>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</si>
  <si>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</si>
  <si>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</si>
  <si>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</si>
  <si>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</si>
  <si>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</si>
  <si>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</si>
  <si>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</si>
  <si>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</si>
  <si>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</si>
  <si>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</si>
  <si>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</si>
  <si>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</si>
  <si>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</si>
  <si>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</si>
  <si>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</si>
  <si>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</si>
  <si>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</si>
  <si>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</si>
  <si>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</si>
  <si>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</si>
  <si>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</si>
  <si>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</si>
  <si>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</si>
  <si>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</si>
  <si>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</si>
  <si>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</si>
  <si>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</si>
  <si>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</si>
  <si>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</si>
  <si>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</si>
  <si>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</si>
  <si>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</si>
  <si>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</si>
  <si>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</si>
  <si>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</si>
  <si>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</si>
  <si>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</si>
  <si>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</si>
  <si>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</si>
  <si>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</si>
  <si>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</si>
  <si>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</si>
  <si>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</si>
  <si>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</si>
  <si>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</si>
  <si>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</si>
  <si>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</si>
  <si>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</si>
  <si>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</si>
  <si>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</si>
  <si>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</si>
  <si>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</si>
  <si>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</si>
  <si>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</si>
  <si>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</si>
  <si>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</si>
  <si>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</si>
  <si>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</si>
  <si>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</si>
  <si>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</si>
  <si>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</si>
  <si>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</si>
  <si>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</si>
  <si>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</si>
  <si>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</si>
  <si>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</si>
  <si>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</si>
  <si>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</si>
  <si>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</si>
  <si>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</si>
  <si>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</si>
  <si>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</si>
  <si>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</si>
  <si>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</si>
  <si>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</si>
  <si>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</si>
  <si>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</si>
  <si>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</si>
  <si>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</si>
  <si>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</si>
  <si>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</si>
  <si>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</si>
  <si>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</si>
  <si>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</si>
  <si>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</si>
  <si>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</si>
  <si>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</si>
  <si>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</si>
  <si>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</si>
  <si>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</si>
  <si>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</si>
  <si>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</si>
  <si>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</si>
  <si>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</si>
  <si>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</si>
  <si>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</si>
  <si>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</si>
  <si>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</si>
  <si>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</si>
  <si>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</si>
  <si>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</si>
  <si>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</si>
  <si>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</si>
  <si>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</si>
  <si>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</si>
  <si>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</si>
  <si>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</si>
  <si>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</si>
  <si>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</si>
  <si>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</si>
  <si>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</si>
  <si>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</si>
  <si>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</si>
  <si>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</si>
  <si>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</si>
  <si>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</si>
  <si>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</si>
  <si>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</si>
  <si>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</si>
  <si>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</si>
  <si>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</si>
  <si>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</si>
  <si>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</si>
  <si>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</si>
  <si>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</si>
  <si>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</si>
  <si>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</si>
  <si>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</si>
  <si>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</si>
  <si>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</si>
  <si>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</si>
  <si>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</si>
  <si>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</si>
  <si>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</si>
  <si>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</si>
  <si>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</si>
  <si>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</si>
  <si>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</si>
  <si>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</si>
  <si>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</si>
  <si>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</si>
  <si>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</si>
  <si>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</si>
  <si>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</si>
  <si>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</si>
  <si>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</si>
  <si>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</si>
  <si>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</si>
  <si>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</si>
  <si>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</si>
  <si>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</si>
  <si>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</si>
  <si>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</si>
  <si>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</si>
  <si>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</si>
  <si>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</si>
  <si>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</si>
  <si>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</si>
  <si>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</si>
  <si>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</si>
  <si>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</si>
  <si>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</si>
  <si>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</si>
  <si>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</si>
  <si>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</si>
  <si>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</si>
  <si>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</si>
  <si>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</si>
  <si>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</si>
  <si>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</si>
  <si>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</si>
  <si>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</si>
  <si>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</si>
  <si>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</si>
  <si>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</si>
  <si>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</si>
  <si>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</si>
  <si>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</si>
  <si>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</si>
  <si>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</si>
  <si>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</si>
  <si>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</si>
  <si>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</si>
  <si>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</si>
  <si>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</si>
  <si>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</si>
  <si>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</si>
  <si>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</si>
  <si>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</si>
  <si>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</si>
  <si>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</si>
  <si>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</si>
  <si>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</si>
  <si>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</si>
  <si>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</si>
  <si>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</si>
  <si>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</si>
  <si>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</si>
  <si>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</si>
  <si>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</si>
  <si>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</si>
  <si>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</si>
  <si>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</si>
  <si>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</si>
  <si>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</si>
  <si>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</si>
  <si>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</si>
  <si>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</si>
  <si>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</si>
  <si>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</si>
  <si>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</si>
  <si>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</si>
  <si>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</si>
  <si>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</si>
  <si>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</si>
  <si>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</si>
  <si>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</si>
  <si>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</si>
  <si>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</si>
  <si>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</si>
  <si>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</si>
  <si>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</si>
  <si>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</si>
  <si>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</si>
  <si>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</si>
  <si>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</si>
  <si>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</si>
  <si>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</si>
  <si>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</si>
  <si>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</si>
  <si>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</si>
  <si>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</si>
  <si>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</si>
  <si>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</si>
  <si>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</si>
  <si>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</si>
  <si>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</si>
  <si>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</si>
  <si>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</si>
  <si>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</si>
  <si>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</si>
  <si>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</si>
  <si>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</si>
  <si>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</si>
  <si>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</si>
  <si>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</si>
  <si>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</si>
  <si>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</si>
  <si>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</si>
  <si>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</si>
  <si>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</si>
  <si>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</si>
  <si>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</si>
  <si>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</si>
  <si>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</si>
  <si>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</si>
  <si>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</si>
  <si>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</si>
  <si>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</si>
  <si>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</si>
  <si>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</si>
  <si>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</si>
  <si>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</si>
  <si>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</si>
  <si>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</si>
  <si>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</si>
  <si>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</si>
  <si>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</si>
  <si>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</si>
  <si>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</si>
  <si>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</si>
  <si>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</si>
  <si>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</si>
  <si>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</si>
  <si>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</si>
  <si>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</si>
  <si>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</si>
  <si>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</si>
  <si>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</si>
  <si>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</si>
  <si>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</si>
  <si>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</si>
  <si>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</si>
  <si>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</si>
  <si>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</si>
  <si>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</si>
  <si>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</si>
  <si>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</si>
  <si>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</si>
  <si>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</si>
  <si>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</si>
  <si>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</si>
  <si>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</si>
  <si>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</si>
  <si>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</si>
  <si>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</si>
  <si>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</si>
  <si>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</si>
  <si>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</si>
  <si>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</si>
  <si>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</si>
  <si>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</si>
  <si>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</si>
  <si>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</si>
  <si>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</si>
  <si>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</si>
  <si>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</si>
  <si>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</si>
  <si>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</si>
  <si>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</si>
  <si>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</si>
  <si>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</si>
  <si>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</si>
  <si>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</si>
  <si>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</si>
  <si>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</si>
  <si>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</si>
  <si>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</si>
  <si>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</si>
  <si>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</si>
  <si>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</si>
  <si>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</si>
  <si>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</si>
  <si>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</si>
  <si>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</si>
  <si>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</si>
  <si>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</si>
  <si>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</si>
  <si>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</si>
  <si>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</si>
  <si>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</si>
  <si>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</si>
  <si>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</si>
  <si>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</si>
  <si>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</si>
  <si>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</si>
  <si>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</si>
  <si>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</si>
  <si>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</si>
  <si>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</si>
  <si>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</si>
  <si>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</si>
  <si>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</si>
  <si>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</si>
  <si>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</si>
  <si>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</si>
  <si>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</si>
  <si>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</si>
  <si>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</si>
  <si>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</si>
  <si>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</si>
  <si>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</si>
  <si>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</si>
  <si>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</si>
  <si>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</si>
  <si>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</si>
  <si>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</si>
  <si>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</si>
  <si>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</si>
  <si>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</si>
  <si>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</si>
  <si>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</si>
  <si>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</si>
  <si>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</si>
  <si>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</si>
  <si>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</si>
  <si>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</si>
  <si>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</si>
  <si>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</si>
  <si>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</si>
  <si>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</si>
  <si>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</si>
  <si>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</si>
  <si>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</si>
  <si>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</si>
  <si>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</si>
  <si>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</si>
  <si>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</si>
  <si>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</si>
  <si>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</si>
  <si>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</si>
  <si>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</si>
  <si>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</si>
  <si>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</si>
  <si>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</si>
  <si>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</si>
  <si>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</si>
  <si>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</si>
  <si>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</si>
  <si>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</si>
  <si>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</si>
  <si>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</si>
  <si>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</si>
  <si>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</si>
  <si>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</si>
  <si>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</si>
  <si>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</si>
  <si>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</si>
  <si>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</si>
  <si>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</si>
  <si>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</si>
  <si>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</si>
  <si>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</si>
  <si>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</si>
  <si>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</si>
  <si>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</si>
  <si>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</si>
  <si>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</si>
  <si>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</si>
  <si>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</si>
  <si>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</si>
  <si>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</si>
  <si>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</si>
  <si>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</si>
  <si>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</si>
  <si>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</si>
  <si>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</si>
  <si>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</si>
  <si>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</si>
  <si>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</si>
  <si>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</si>
  <si>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</si>
  <si>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</si>
  <si>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</si>
  <si>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</si>
  <si>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</si>
  <si>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</si>
  <si>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</si>
  <si>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</si>
  <si>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</si>
  <si>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</si>
  <si>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</si>
  <si>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</si>
  <si>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</si>
  <si>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</si>
  <si>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</si>
  <si>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</si>
  <si>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</si>
  <si>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</si>
  <si>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</si>
  <si>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</si>
  <si>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</si>
  <si>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</si>
  <si>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</si>
  <si>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</si>
  <si>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</si>
  <si>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</si>
  <si>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</si>
  <si>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</si>
  <si>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</si>
  <si>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</si>
  <si>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</si>
  <si>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</si>
  <si>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</si>
  <si>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</si>
  <si>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</si>
  <si>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</si>
  <si>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</si>
  <si>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</si>
  <si>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</si>
  <si>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</si>
  <si>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</si>
  <si>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</si>
  <si>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</si>
  <si>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</si>
  <si>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</si>
  <si>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</si>
  <si>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</si>
  <si>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</si>
  <si>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</si>
  <si>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</si>
  <si>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</si>
  <si>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</si>
  <si>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</si>
  <si>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</si>
  <si>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</si>
  <si>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</si>
  <si>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</si>
  <si>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</si>
  <si>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</si>
  <si>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</si>
  <si>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</si>
  <si>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</si>
  <si>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</si>
  <si>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</si>
  <si>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</si>
  <si>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</si>
  <si>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</si>
  <si>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</si>
  <si>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</si>
  <si>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</si>
  <si>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</si>
  <si>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</si>
  <si>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</si>
  <si>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</si>
  <si>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</si>
  <si>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</si>
  <si>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</si>
  <si>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</si>
  <si>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</si>
  <si>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</si>
  <si>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</si>
  <si>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</si>
  <si>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</si>
  <si>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</si>
  <si>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</si>
  <si>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</si>
  <si>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</si>
  <si>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</si>
  <si>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</si>
  <si>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</si>
  <si>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</si>
  <si>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</si>
  <si>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</si>
  <si>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</si>
  <si>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</si>
  <si>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</si>
  <si>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</si>
  <si>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</si>
  <si>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</si>
  <si>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</si>
  <si>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</si>
  <si>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</si>
  <si>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</si>
  <si>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</si>
  <si>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</si>
  <si>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</si>
  <si>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</si>
  <si>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</si>
  <si>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</si>
  <si>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</si>
  <si>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</si>
  <si>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</si>
  <si>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</si>
  <si>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</si>
  <si>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</si>
  <si>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</si>
  <si>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</si>
  <si>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</si>
  <si>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</si>
  <si>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</si>
  <si>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</si>
  <si>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</si>
  <si>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</si>
  <si>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</si>
  <si>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</si>
  <si>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</si>
  <si>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</si>
  <si>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</si>
  <si>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</si>
  <si>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</si>
  <si>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</si>
  <si>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</si>
  <si>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</si>
  <si>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</si>
  <si>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</si>
  <si>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</si>
  <si>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</si>
  <si>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</si>
  <si>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</si>
  <si>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</si>
  <si>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</si>
  <si>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</si>
  <si>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</si>
  <si>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</si>
  <si>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</si>
  <si>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</si>
  <si>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</si>
  <si>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</si>
  <si>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</si>
  <si>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</si>
  <si>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</si>
  <si>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</si>
  <si>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</si>
  <si>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</si>
  <si>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</si>
  <si>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</si>
  <si>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</si>
  <si>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</si>
  <si>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</si>
  <si>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</si>
  <si>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</si>
  <si>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</si>
  <si>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</si>
  <si>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</si>
  <si>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</si>
  <si>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</si>
  <si>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</si>
  <si>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</si>
  <si>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</si>
  <si>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</si>
  <si>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</si>
  <si>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</si>
  <si>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</si>
  <si>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</si>
  <si>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</si>
  <si>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</si>
  <si>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</si>
  <si>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</si>
  <si>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</si>
  <si>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</si>
  <si>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</si>
  <si>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</si>
  <si>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</si>
  <si>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</si>
  <si>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</si>
  <si>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</si>
  <si>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</si>
  <si>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</si>
  <si>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</si>
  <si>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</si>
  <si>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</si>
  <si>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</si>
  <si>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</si>
  <si>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</si>
  <si>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</si>
  <si>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</si>
  <si>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</si>
  <si>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</si>
  <si>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</si>
  <si>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</si>
  <si>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</si>
  <si>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</si>
  <si>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</si>
  <si>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</si>
  <si>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</si>
  <si>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</si>
  <si>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</si>
  <si>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</si>
  <si>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</si>
  <si>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</si>
  <si>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</si>
  <si>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</si>
  <si>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</si>
  <si>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</si>
  <si>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</si>
  <si>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</si>
  <si>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</si>
  <si>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</si>
  <si>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</si>
  <si>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</si>
  <si>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</si>
  <si>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</si>
  <si>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</si>
  <si>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</si>
  <si>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</si>
  <si>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</si>
  <si>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</si>
  <si>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</si>
  <si>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</si>
  <si>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</si>
  <si>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</si>
  <si>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</si>
  <si>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</si>
  <si>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</si>
  <si>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</si>
  <si>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</si>
  <si>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</si>
  <si>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</si>
  <si>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</si>
  <si>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</si>
  <si>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</si>
  <si>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</si>
  <si>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</si>
  <si>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</si>
  <si>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</si>
  <si>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</si>
  <si>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</si>
  <si>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</si>
  <si>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</si>
  <si>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</si>
  <si>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</si>
  <si>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</si>
  <si>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</si>
  <si>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</si>
  <si>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</si>
  <si>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</si>
  <si>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</si>
  <si>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</si>
  <si>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</si>
  <si>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</si>
  <si>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</si>
  <si>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</si>
  <si>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</si>
  <si>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</si>
  <si>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</si>
  <si>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</si>
  <si>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</si>
  <si>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</si>
  <si>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</si>
  <si>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</si>
  <si>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</si>
  <si>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</si>
  <si>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</si>
  <si>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</si>
  <si>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</si>
  <si>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</si>
  <si>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</si>
  <si>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</si>
  <si>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</si>
  <si>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</si>
  <si>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</si>
  <si>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</si>
  <si>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</si>
  <si>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</si>
  <si>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</si>
  <si>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</si>
  <si>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</si>
  <si>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</si>
  <si>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</si>
  <si>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</si>
  <si>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</si>
  <si>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</si>
  <si>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</si>
  <si>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</si>
  <si>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</si>
  <si>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</si>
  <si>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</si>
  <si>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</si>
  <si>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</si>
  <si>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</si>
  <si>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</si>
  <si>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</si>
  <si>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</si>
  <si>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</si>
  <si>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</si>
  <si>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</si>
  <si>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</si>
  <si>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</si>
  <si>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</si>
  <si>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</si>
  <si>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</si>
  <si>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</si>
  <si>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</si>
  <si>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</si>
  <si>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</si>
  <si>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</si>
  <si>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</si>
  <si>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</si>
  <si>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</si>
  <si>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</si>
  <si>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</si>
  <si>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</si>
  <si>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</si>
  <si>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</si>
  <si>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</si>
  <si>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</si>
  <si>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</si>
  <si>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</si>
  <si>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</si>
  <si>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</si>
  <si>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</si>
  <si>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</si>
  <si>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</si>
  <si>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</si>
  <si>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</si>
  <si>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</si>
  <si>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</si>
  <si>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</si>
  <si>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</si>
  <si>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</si>
  <si>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</si>
  <si>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</si>
  <si>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</si>
  <si>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</si>
  <si>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</si>
  <si>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</si>
  <si>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</si>
  <si>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</si>
  <si>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</si>
  <si>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</si>
  <si>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</si>
  <si>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</si>
  <si>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</si>
  <si>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</si>
  <si>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</si>
  <si>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</si>
  <si>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</si>
  <si>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</si>
  <si>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</si>
  <si>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</si>
  <si>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</si>
  <si>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</si>
  <si>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</si>
  <si>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</si>
  <si>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</si>
  <si>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</si>
  <si>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</si>
  <si>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</si>
  <si>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</si>
  <si>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</si>
  <si>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</si>
  <si>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</si>
  <si>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</si>
  <si>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</si>
  <si>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</si>
  <si>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</si>
  <si>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</si>
  <si>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</si>
  <si>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</si>
  <si>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</si>
  <si>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</si>
  <si>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</si>
  <si>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</si>
  <si>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</si>
  <si>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</si>
  <si>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</si>
  <si>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</si>
  <si>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</si>
  <si>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</si>
  <si>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</si>
  <si>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</si>
  <si>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</si>
  <si>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</si>
  <si>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</si>
  <si>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</si>
  <si>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</si>
  <si>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</si>
  <si>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</si>
  <si>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</si>
  <si>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</si>
  <si>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</si>
  <si>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</si>
  <si>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</si>
  <si>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</si>
  <si>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</si>
  <si>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</si>
  <si>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</si>
  <si>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</si>
  <si>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</si>
  <si>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</si>
  <si>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</si>
  <si>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</si>
  <si>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</si>
  <si>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</si>
  <si>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</si>
  <si>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</si>
  <si>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</si>
  <si>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</si>
  <si>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</si>
  <si>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</si>
  <si>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</si>
  <si>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</si>
  <si>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</si>
  <si>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</si>
  <si>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</si>
  <si>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</si>
  <si>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</si>
  <si>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</si>
  <si>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</si>
  <si>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</si>
  <si>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</si>
  <si>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</si>
  <si>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</si>
  <si>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</si>
  <si>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</si>
  <si>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</si>
  <si>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</si>
  <si>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</si>
  <si>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</si>
  <si>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</si>
  <si>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</si>
  <si>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</si>
  <si>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</si>
  <si>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</si>
  <si>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</si>
  <si>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</si>
  <si>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</si>
  <si>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</si>
  <si>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</si>
  <si>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</si>
  <si>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</si>
  <si>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</si>
  <si>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</si>
  <si>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</si>
  <si>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</si>
  <si>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</si>
  <si>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</si>
  <si>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</si>
  <si>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</si>
  <si>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</si>
  <si>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</si>
  <si>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</si>
  <si>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</si>
  <si>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</si>
  <si>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</si>
  <si>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</si>
  <si>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</si>
  <si>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</si>
  <si>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</si>
  <si>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</si>
  <si>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</si>
  <si>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</si>
  <si>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</si>
  <si>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</si>
  <si>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</si>
  <si>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</si>
  <si>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</si>
  <si>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</si>
  <si>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</si>
  <si>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</si>
  <si>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</si>
  <si>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</si>
  <si>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</si>
  <si>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</si>
  <si>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</si>
  <si>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</si>
  <si>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</si>
  <si>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</si>
  <si>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</si>
  <si>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</si>
  <si>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</si>
  <si>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</si>
  <si>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</si>
  <si>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</si>
  <si>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</si>
  <si>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</si>
  <si>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</si>
  <si>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</si>
  <si>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</si>
  <si>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</si>
  <si>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</si>
  <si>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</si>
  <si>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</si>
  <si>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</si>
  <si>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</si>
  <si>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</si>
  <si>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</si>
  <si>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</si>
  <si>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</si>
  <si>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</si>
  <si>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</si>
  <si>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</si>
  <si>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</si>
  <si>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</si>
  <si>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</si>
  <si>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</si>
  <si>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</si>
  <si>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</si>
  <si>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</si>
  <si>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</si>
  <si>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</si>
  <si>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</si>
  <si>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</si>
  <si>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</si>
  <si>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</si>
  <si>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</si>
  <si>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</si>
  <si>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</si>
  <si>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</si>
  <si>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</si>
  <si>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</si>
  <si>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</si>
  <si>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</si>
  <si>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</si>
  <si>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</si>
  <si>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</si>
  <si>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</si>
  <si>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</si>
  <si>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</si>
  <si>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</si>
  <si>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</si>
  <si>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</si>
  <si>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</si>
  <si>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</si>
  <si>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</si>
  <si>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</si>
  <si>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</si>
  <si>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</si>
  <si>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</si>
  <si>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</si>
  <si>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</si>
  <si>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</si>
  <si>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</si>
  <si>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</si>
  <si>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</si>
  <si>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</si>
  <si>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</si>
  <si>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</si>
  <si>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</si>
  <si>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</si>
  <si>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</si>
  <si>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</si>
  <si>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</si>
  <si>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</si>
  <si>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</si>
  <si>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</si>
  <si>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</si>
  <si>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</si>
  <si>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</si>
  <si>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</si>
  <si>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</si>
  <si>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</si>
  <si>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</si>
  <si>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</si>
  <si>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</si>
  <si>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</si>
  <si>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</si>
  <si>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</si>
  <si>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</si>
  <si>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</si>
  <si>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</si>
  <si>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</si>
  <si>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</si>
  <si>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</si>
  <si>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</si>
  <si>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</si>
  <si>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</si>
  <si>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</si>
  <si>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</si>
  <si>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</si>
  <si>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</si>
  <si>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</si>
  <si>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</si>
  <si>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</si>
  <si>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</si>
  <si>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</si>
  <si>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</si>
  <si>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</si>
  <si>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</si>
  <si>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</si>
  <si>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</si>
  <si>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</si>
  <si>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</si>
  <si>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</si>
  <si>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</si>
  <si>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</si>
  <si>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</si>
  <si>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</si>
  <si>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</si>
  <si>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</si>
  <si>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</si>
  <si>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</si>
  <si>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</si>
  <si>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</si>
  <si>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</si>
  <si>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</si>
  <si>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</si>
  <si>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</si>
  <si>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</si>
  <si>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</si>
  <si>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</si>
  <si>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</si>
  <si>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</si>
  <si>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</si>
  <si>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</si>
  <si>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</si>
  <si>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</si>
  <si>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</si>
  <si>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</si>
  <si>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</si>
  <si>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</si>
  <si>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</si>
  <si>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</si>
  <si>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</si>
  <si>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</si>
  <si>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</si>
  <si>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</si>
  <si>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</si>
  <si>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</si>
  <si>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</si>
  <si>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</si>
  <si>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</si>
  <si>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</si>
  <si>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</si>
  <si>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</si>
  <si>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</si>
  <si>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</si>
  <si>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</si>
  <si>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</si>
  <si>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</si>
  <si>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</si>
  <si>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</si>
  <si>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</si>
  <si>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</si>
  <si>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</si>
  <si>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</si>
  <si>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</si>
  <si>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</si>
  <si>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</si>
  <si>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</si>
  <si>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</si>
  <si>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</si>
  <si>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</si>
  <si>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</si>
  <si>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</si>
  <si>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</si>
  <si>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</si>
  <si>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</si>
  <si>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</si>
  <si>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</si>
  <si>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</si>
  <si>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</si>
  <si>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</si>
  <si>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</si>
  <si>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</si>
  <si>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</si>
  <si>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</si>
  <si>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</si>
  <si>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</si>
  <si>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</si>
  <si>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</si>
  <si>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</si>
  <si>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</si>
  <si>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</si>
  <si>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</si>
  <si>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</si>
  <si>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</si>
  <si>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</si>
  <si>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</si>
  <si>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</si>
  <si>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</si>
  <si>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</si>
  <si>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</si>
  <si>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</si>
  <si>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</si>
  <si>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</si>
  <si>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</si>
  <si>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</si>
  <si>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</si>
  <si>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</si>
  <si>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</si>
  <si>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</si>
  <si>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</si>
  <si>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</si>
  <si>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</si>
  <si>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</si>
  <si>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</si>
  <si>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</si>
  <si>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</si>
  <si>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</si>
  <si>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</si>
  <si>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</si>
  <si>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</si>
  <si>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</si>
  <si>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</si>
  <si>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</si>
  <si>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</si>
  <si>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</si>
  <si>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</si>
  <si>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</si>
  <si>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</si>
  <si>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</si>
  <si>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</si>
  <si>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</si>
  <si>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</si>
  <si>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</si>
  <si>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</si>
  <si>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</si>
  <si>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</si>
  <si>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</si>
  <si>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</si>
  <si>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</si>
  <si>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</si>
  <si>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</si>
  <si>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</si>
  <si>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</si>
  <si>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</si>
  <si>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</si>
  <si>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</si>
  <si>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</si>
  <si>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</si>
  <si>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</si>
  <si>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</si>
  <si>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</si>
  <si>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</si>
  <si>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</si>
  <si>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</si>
  <si>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</si>
  <si>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</si>
  <si>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</si>
  <si>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</si>
  <si>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</si>
  <si>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</si>
  <si>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</si>
  <si>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</si>
  <si>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</si>
  <si>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</si>
  <si>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</si>
  <si>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</si>
  <si>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</si>
  <si>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</si>
  <si>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</si>
  <si>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</si>
  <si>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</si>
  <si>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</si>
  <si>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</si>
  <si>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</si>
  <si>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</si>
  <si>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</si>
  <si>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</si>
  <si>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</si>
  <si>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</si>
  <si>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</si>
  <si>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</si>
  <si>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</si>
  <si>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</si>
  <si>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</si>
  <si>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</si>
  <si>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</si>
  <si>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</si>
  <si>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</si>
  <si>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</si>
  <si>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</si>
  <si>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</si>
  <si>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</si>
  <si>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</si>
  <si>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</si>
  <si>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</si>
  <si>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</si>
  <si>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</si>
  <si>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</si>
  <si>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</si>
  <si>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</si>
  <si>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</si>
  <si>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</si>
  <si>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</si>
  <si>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</si>
  <si>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</si>
  <si>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</si>
  <si>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</si>
  <si>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</si>
  <si>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</si>
  <si>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</si>
  <si>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</si>
  <si>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</si>
  <si>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</si>
  <si>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</si>
  <si>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</si>
  <si>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</si>
  <si>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</si>
  <si>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</si>
  <si>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</si>
  <si>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</si>
  <si>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</si>
  <si>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</si>
  <si>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</si>
  <si>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</si>
  <si>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</si>
  <si>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</si>
  <si>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</si>
  <si>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</si>
  <si>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</si>
  <si>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</si>
  <si>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</si>
  <si>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</si>
  <si>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</si>
  <si>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</si>
  <si>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</si>
  <si>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</si>
  <si>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</si>
  <si>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</si>
  <si>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</si>
  <si>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</si>
  <si>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</si>
  <si>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</si>
  <si>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</si>
  <si>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</si>
  <si>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</si>
  <si>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</si>
  <si>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</si>
  <si>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</si>
  <si>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</si>
  <si>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</si>
  <si>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</si>
  <si>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</si>
  <si>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</si>
  <si>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</si>
  <si>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</si>
  <si>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</si>
  <si>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</si>
  <si>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</si>
  <si>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</si>
  <si>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</si>
  <si>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</si>
  <si>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</si>
  <si>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</si>
  <si>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</si>
  <si>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</si>
  <si>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</si>
  <si>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</si>
  <si>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</si>
  <si>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</si>
  <si>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</si>
  <si>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</si>
  <si>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</si>
  <si>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</si>
  <si>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</si>
  <si>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</si>
  <si>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</si>
  <si>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</si>
  <si>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</si>
  <si>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</si>
  <si>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</si>
  <si>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</si>
  <si>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</si>
  <si>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</si>
  <si>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</si>
  <si>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</si>
  <si>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</si>
  <si>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</si>
  <si>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</si>
  <si>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</si>
  <si>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</si>
  <si>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</si>
  <si>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</si>
  <si>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</si>
  <si>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</si>
  <si>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</si>
  <si>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</si>
  <si>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</si>
  <si>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</si>
  <si>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</si>
  <si>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</si>
  <si>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</si>
  <si>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</si>
  <si>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</si>
  <si>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</si>
  <si>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</si>
  <si>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</si>
  <si>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</si>
  <si>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</si>
  <si>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</si>
  <si>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</si>
  <si>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</si>
  <si>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</si>
  <si>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</si>
  <si>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</si>
  <si>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</si>
  <si>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</si>
  <si>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</si>
  <si>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</si>
  <si>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</si>
  <si>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</si>
  <si>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</si>
  <si>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</si>
  <si>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</si>
  <si>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</si>
  <si>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</si>
  <si>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</si>
  <si>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</si>
  <si>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</si>
  <si>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</si>
  <si>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</si>
  <si>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</si>
  <si>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</si>
  <si>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</si>
  <si>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</si>
  <si>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</si>
  <si>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</si>
  <si>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</si>
  <si>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</si>
  <si>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</si>
  <si>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</si>
  <si>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</si>
  <si>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</si>
  <si>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</si>
  <si>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</si>
  <si>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</si>
  <si>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</si>
  <si>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</si>
  <si>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</si>
  <si>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</si>
  <si>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</si>
  <si>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</si>
  <si>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</si>
  <si>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</si>
  <si>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</si>
  <si>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</si>
  <si>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</si>
  <si>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</si>
  <si>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</si>
  <si>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</si>
  <si>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</si>
  <si>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</si>
  <si>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</si>
  <si>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</si>
  <si>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</si>
  <si>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</si>
  <si>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</si>
  <si>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</si>
  <si>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</si>
  <si>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</si>
  <si>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</si>
  <si>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</si>
  <si>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</si>
  <si>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</si>
  <si>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</si>
  <si>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</si>
  <si>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</si>
  <si>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</si>
  <si>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</si>
  <si>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</si>
  <si>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</si>
  <si>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</si>
  <si>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</si>
  <si>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</si>
  <si>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</si>
  <si>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</si>
  <si>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</si>
  <si>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</si>
  <si>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</si>
  <si>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</si>
  <si>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</si>
  <si>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</si>
  <si>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</si>
  <si>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</si>
  <si>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</si>
  <si>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</si>
  <si>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</si>
  <si>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</si>
  <si>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</si>
  <si>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</si>
  <si>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</si>
  <si>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</si>
  <si>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</si>
  <si>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</si>
  <si>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</si>
  <si>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</si>
  <si>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</si>
  <si>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</si>
  <si>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</si>
  <si>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</si>
  <si>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</si>
  <si>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</si>
  <si>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</si>
  <si>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</si>
  <si>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</si>
  <si>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</si>
  <si>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</si>
  <si>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</si>
  <si>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</si>
  <si>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</si>
  <si>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</si>
  <si>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</si>
  <si>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</si>
  <si>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</si>
  <si>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</si>
  <si>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</si>
  <si>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</si>
  <si>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</si>
  <si>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</si>
  <si>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</si>
  <si>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</si>
  <si>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</si>
  <si>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</si>
  <si>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</si>
  <si>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</si>
  <si>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</si>
  <si>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</si>
  <si>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</si>
  <si>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</si>
  <si>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</si>
  <si>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</si>
  <si>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</si>
  <si>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</si>
  <si>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</si>
  <si>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</si>
  <si>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</si>
  <si>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</si>
  <si>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</si>
  <si>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</si>
  <si>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</si>
  <si>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</si>
  <si>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</si>
  <si>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</si>
  <si>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</si>
  <si>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</si>
  <si>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</si>
  <si>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</si>
  <si>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</si>
  <si>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</si>
  <si>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</si>
  <si>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</si>
  <si>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</si>
  <si>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</si>
  <si>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</si>
  <si>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</si>
  <si>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</si>
  <si>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</si>
  <si>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</si>
  <si>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</si>
  <si>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</si>
  <si>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</si>
  <si>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</si>
  <si>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</si>
  <si>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</si>
  <si>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</si>
  <si>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</si>
  <si>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</si>
  <si>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</si>
  <si>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</si>
  <si>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</si>
  <si>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</si>
  <si>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</si>
  <si>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</si>
  <si>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</si>
  <si>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</si>
  <si>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</si>
  <si>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</si>
  <si>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</si>
  <si>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</si>
  <si>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</si>
  <si>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</si>
  <si>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</si>
  <si>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</si>
  <si>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</si>
  <si>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</si>
  <si>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</si>
  <si>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</si>
  <si>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</si>
  <si>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</si>
  <si>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</si>
  <si>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</si>
  <si>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</si>
  <si>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</si>
  <si>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</si>
  <si>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</si>
  <si>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</si>
  <si>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</si>
  <si>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</si>
  <si>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</si>
  <si>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</si>
  <si>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</si>
  <si>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</si>
  <si>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</si>
  <si>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</si>
  <si>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</si>
  <si>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</si>
  <si>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</si>
  <si>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</si>
  <si>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</si>
  <si>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</si>
  <si>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</si>
  <si>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</si>
  <si>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</si>
  <si>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</si>
  <si>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</si>
  <si>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</si>
  <si>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</si>
  <si>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</si>
  <si>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</si>
  <si>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</si>
  <si>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</si>
  <si>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</si>
  <si>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</si>
  <si>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</si>
  <si>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</si>
  <si>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</si>
  <si>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</si>
  <si>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</si>
  <si>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</si>
  <si>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</si>
  <si>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</si>
  <si>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</si>
  <si>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</si>
  <si>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</si>
  <si>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</si>
  <si>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</si>
  <si>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</si>
  <si>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</si>
  <si>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</si>
  <si>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</si>
  <si>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</si>
  <si>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</si>
  <si>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</si>
  <si>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</si>
  <si>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</si>
  <si>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</si>
  <si>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</si>
  <si>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</si>
  <si>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</si>
  <si>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</si>
  <si>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</si>
  <si>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</si>
  <si>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</si>
  <si>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</si>
  <si>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</si>
  <si>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</si>
  <si>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</si>
  <si>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</si>
  <si>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</si>
  <si>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</si>
  <si>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</si>
  <si>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</si>
  <si>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</si>
  <si>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</si>
  <si>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</si>
  <si>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</si>
  <si>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</si>
  <si>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</si>
  <si>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</si>
  <si>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</si>
  <si>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</si>
  <si>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</si>
  <si>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</si>
  <si>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</si>
  <si>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</si>
  <si>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</si>
  <si>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</si>
  <si>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</si>
  <si>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</si>
  <si>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</si>
  <si>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</si>
  <si>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</si>
  <si>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</si>
  <si>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</si>
  <si>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</si>
  <si>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</si>
  <si>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</si>
  <si>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</si>
  <si>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</si>
  <si>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</si>
  <si>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</si>
  <si>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</si>
  <si>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</si>
  <si>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</si>
  <si>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</si>
  <si>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</si>
  <si>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</si>
  <si>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</si>
  <si>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</si>
  <si>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</si>
  <si>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</si>
  <si>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</si>
  <si>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</si>
  <si>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</si>
  <si>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</si>
  <si>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</si>
  <si>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</si>
  <si>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</si>
  <si>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</si>
  <si>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</si>
  <si>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</si>
  <si>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</si>
  <si>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</si>
  <si>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</si>
  <si>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</si>
  <si>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</si>
  <si>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</si>
  <si>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</si>
  <si>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</si>
  <si>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</si>
  <si>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</si>
  <si>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</si>
  <si>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</si>
  <si>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</si>
  <si>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</si>
  <si>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</si>
  <si>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</si>
  <si>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</si>
  <si>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</si>
  <si>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</si>
  <si>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</si>
  <si>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</si>
  <si>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</si>
  <si>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</si>
  <si>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</si>
  <si>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</si>
  <si>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</si>
  <si>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</si>
  <si>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</si>
  <si>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</si>
  <si>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</si>
  <si>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</si>
  <si>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</si>
  <si>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</si>
  <si>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</si>
  <si>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</si>
  <si>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</si>
  <si>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</si>
  <si>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</si>
  <si>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</si>
  <si>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</si>
  <si>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</si>
  <si>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</si>
  <si>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</si>
  <si>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</si>
  <si>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</si>
  <si>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</si>
  <si>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</si>
  <si>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</si>
  <si>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</si>
  <si>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</si>
  <si>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</si>
  <si>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</si>
  <si>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</si>
  <si>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</si>
  <si>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</si>
  <si>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</si>
  <si>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</si>
  <si>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</si>
  <si>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</si>
  <si>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</si>
  <si>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</si>
  <si>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</si>
  <si>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</si>
  <si>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</si>
  <si>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</si>
  <si>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</si>
  <si>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</si>
  <si>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</si>
  <si>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</si>
  <si>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</si>
  <si>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</si>
  <si>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</si>
  <si>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</si>
  <si>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</si>
  <si>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</si>
  <si>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</si>
  <si>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</si>
  <si>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</si>
  <si>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</si>
  <si>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</si>
  <si>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</si>
  <si>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</si>
  <si>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</si>
  <si>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</si>
  <si>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</si>
  <si>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</si>
  <si>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</si>
  <si>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</si>
  <si>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</si>
  <si>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</si>
  <si>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</si>
  <si>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</si>
  <si>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</si>
  <si>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</si>
  <si>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</si>
  <si>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</si>
  <si>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</si>
  <si>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</si>
  <si>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</si>
  <si>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</si>
  <si>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</si>
  <si>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</si>
  <si>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</si>
  <si>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</si>
  <si>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</si>
  <si>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</si>
  <si>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</si>
  <si>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</si>
  <si>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</si>
  <si>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</si>
  <si>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</si>
  <si>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</si>
  <si>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</si>
  <si>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</si>
  <si>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</si>
  <si>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</si>
  <si>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</si>
  <si>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</si>
  <si>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</si>
  <si>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</si>
  <si>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</si>
  <si>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</si>
  <si>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</si>
  <si>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</si>
  <si>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</si>
  <si>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</si>
  <si>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</si>
  <si>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</si>
  <si>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</si>
  <si>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</si>
  <si>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</si>
  <si>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</si>
  <si>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</si>
  <si>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</si>
  <si>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</si>
  <si>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</si>
  <si>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</si>
  <si>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</si>
  <si>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</si>
  <si>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</si>
  <si>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</si>
  <si>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</si>
  <si>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</si>
  <si>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</si>
  <si>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</si>
  <si>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</si>
  <si>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</si>
  <si>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</si>
  <si>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</si>
  <si>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</si>
  <si>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</si>
  <si>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</si>
  <si>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</si>
  <si>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</si>
  <si>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</si>
  <si>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</si>
  <si>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</si>
  <si>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</si>
  <si>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</si>
  <si>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</si>
  <si>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</si>
  <si>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</si>
  <si>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</si>
  <si>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</si>
  <si>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</si>
  <si>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</si>
  <si>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</si>
  <si>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</si>
  <si>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</si>
  <si>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</si>
  <si>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</si>
  <si>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</si>
  <si>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</si>
  <si>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</si>
  <si>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</si>
  <si>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</si>
  <si>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</si>
  <si>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</si>
  <si>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</si>
  <si>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</si>
  <si>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</si>
  <si>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</si>
  <si>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</si>
  <si>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</si>
  <si>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</si>
  <si>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</si>
  <si>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</si>
  <si>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</si>
  <si>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</si>
  <si>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</si>
  <si>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</si>
  <si>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</si>
  <si>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</si>
  <si>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</si>
  <si>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</si>
  <si>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</si>
  <si>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</si>
  <si>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</si>
  <si>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</si>
  <si>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</si>
  <si>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</si>
  <si>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</si>
  <si>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</si>
  <si>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</si>
  <si>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</si>
  <si>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</si>
  <si>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</si>
  <si>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</si>
  <si>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</si>
  <si>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</si>
  <si>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</si>
  <si>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</si>
  <si>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</si>
  <si>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</si>
  <si>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</si>
  <si>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</si>
  <si>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</si>
  <si>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</si>
  <si>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</si>
  <si>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</si>
  <si>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</si>
  <si>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</si>
  <si>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</si>
  <si>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</si>
  <si>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</si>
  <si>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</si>
  <si>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</si>
  <si>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</si>
  <si>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</si>
  <si>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</si>
  <si>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</si>
  <si>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</si>
  <si>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</si>
  <si>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</si>
  <si>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</si>
  <si>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</si>
  <si>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</si>
  <si>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</si>
  <si>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</si>
  <si>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</si>
  <si>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</si>
  <si>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</si>
  <si>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</si>
  <si>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</si>
  <si>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</si>
  <si>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</si>
  <si>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</si>
  <si>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</si>
  <si>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</si>
  <si>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</si>
  <si>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</si>
  <si>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</si>
  <si>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</si>
  <si>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</si>
  <si>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</si>
  <si>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</si>
  <si>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</si>
  <si>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</si>
  <si>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</si>
  <si>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</si>
  <si>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</si>
  <si>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</si>
  <si>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</si>
  <si>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</si>
  <si>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</si>
  <si>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</si>
  <si>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</si>
  <si>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</si>
  <si>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</si>
  <si>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</si>
  <si>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</si>
  <si>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</si>
  <si>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</si>
  <si>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</si>
  <si>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</si>
  <si>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</si>
  <si>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</si>
  <si>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</si>
  <si>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</si>
  <si>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</si>
  <si>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</si>
  <si>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</si>
  <si>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</si>
  <si>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</si>
  <si>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</si>
  <si>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</si>
  <si>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</si>
  <si>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</si>
  <si>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</si>
  <si>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</si>
  <si>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</si>
  <si>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</si>
  <si>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</si>
  <si>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</si>
  <si>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</si>
  <si>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</si>
  <si>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</si>
  <si>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</si>
  <si>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</si>
  <si>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</si>
  <si>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</si>
  <si>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</si>
  <si>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</si>
  <si>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</si>
  <si>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</si>
  <si>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</si>
  <si>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</si>
  <si>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</si>
  <si>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</si>
  <si>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</si>
  <si>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</si>
  <si>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</si>
  <si>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</si>
  <si>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</si>
  <si>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</si>
  <si>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</si>
  <si>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</si>
  <si>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</si>
  <si>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</si>
  <si>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</si>
  <si>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</si>
  <si>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</si>
  <si>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</si>
  <si>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</si>
  <si>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</si>
  <si>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</si>
  <si>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</si>
  <si>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</si>
  <si>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</si>
  <si>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</si>
  <si>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</si>
  <si>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</si>
  <si>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</si>
  <si>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</si>
  <si>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</si>
  <si>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</si>
  <si>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</si>
  <si>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</si>
  <si>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</si>
  <si>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</si>
  <si>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</si>
  <si>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</si>
  <si>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</si>
  <si>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</si>
  <si>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</si>
  <si>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</si>
  <si>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</si>
  <si>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</si>
  <si>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</si>
  <si>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</si>
  <si>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</si>
  <si>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</si>
  <si>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</si>
  <si>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</si>
  <si>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</si>
  <si>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</si>
  <si>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</si>
  <si>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</si>
  <si>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</si>
  <si>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</si>
  <si>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</si>
  <si>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</si>
  <si>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</si>
  <si>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</si>
  <si>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</si>
  <si>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</si>
  <si>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</si>
  <si>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</si>
  <si>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</si>
  <si>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</si>
  <si>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</si>
  <si>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</si>
  <si>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</si>
  <si>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</si>
  <si>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</si>
  <si>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</si>
  <si>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</si>
  <si>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</si>
  <si>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</si>
  <si>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</si>
  <si>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</si>
  <si>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</si>
  <si>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</si>
  <si>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</si>
  <si>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</si>
  <si>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</si>
  <si>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</si>
  <si>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</si>
  <si>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</si>
  <si>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</si>
  <si>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</si>
  <si>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</si>
  <si>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</si>
  <si>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</si>
  <si>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</si>
  <si>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</si>
  <si>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</si>
  <si>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</si>
  <si>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</si>
  <si>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</si>
  <si>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</si>
  <si>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</si>
  <si>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</si>
  <si>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</si>
  <si>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</si>
  <si>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</si>
  <si>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</si>
  <si>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</si>
  <si>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</si>
  <si>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</si>
  <si>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</si>
  <si>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</si>
  <si>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</si>
  <si>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</si>
  <si>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</si>
  <si>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</si>
  <si>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</si>
  <si>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</si>
  <si>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</si>
  <si>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</si>
  <si>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</si>
  <si>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</si>
  <si>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</si>
  <si>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</si>
  <si>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</si>
  <si>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</si>
  <si>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</si>
  <si>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</si>
  <si>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</si>
  <si>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</si>
  <si>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</si>
  <si>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</si>
  <si>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</si>
  <si>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</si>
  <si>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</si>
  <si>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</si>
  <si>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</si>
  <si>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</si>
  <si>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</si>
  <si>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</si>
  <si>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</si>
  <si>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</si>
  <si>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</si>
  <si>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</si>
  <si>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</si>
  <si>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</si>
  <si>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</si>
  <si>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</si>
  <si>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</si>
  <si>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</si>
  <si>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</si>
  <si>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</si>
  <si>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</si>
  <si>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</si>
  <si>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</si>
  <si>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</si>
  <si>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</si>
  <si>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</si>
  <si>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</si>
  <si>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</si>
  <si>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</si>
  <si>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</si>
  <si>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</si>
  <si>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</si>
  <si>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</si>
  <si>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</si>
  <si>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</si>
  <si>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</si>
  <si>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</si>
  <si>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</si>
  <si>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</si>
  <si>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</si>
  <si>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</si>
  <si>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</si>
  <si>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</si>
  <si>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</si>
  <si>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</si>
  <si>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</si>
  <si>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</si>
  <si>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</si>
  <si>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</si>
  <si>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</si>
  <si>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</si>
  <si>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</si>
  <si>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</si>
  <si>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</si>
  <si>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</si>
  <si>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</si>
  <si>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</si>
  <si>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</si>
  <si>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</si>
  <si>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</si>
  <si>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</si>
  <si>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</si>
  <si>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</si>
  <si>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</si>
  <si>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</si>
  <si>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</si>
  <si>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</si>
  <si>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</si>
  <si>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</si>
  <si>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</si>
  <si>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</si>
  <si>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</si>
  <si>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</si>
  <si>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</si>
  <si>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</si>
  <si>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</si>
  <si>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</si>
  <si>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</si>
  <si>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</si>
  <si>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</si>
  <si>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</si>
  <si>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</si>
  <si>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</si>
  <si>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</si>
  <si>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</si>
  <si>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</si>
  <si>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</si>
  <si>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</si>
  <si>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</si>
  <si>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</si>
  <si>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</si>
  <si>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</si>
  <si>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</si>
  <si>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</si>
  <si>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</si>
  <si>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</si>
  <si>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</si>
  <si>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</si>
  <si>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</si>
  <si>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</si>
  <si>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</si>
  <si>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</si>
  <si>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</si>
  <si>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</si>
  <si>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</si>
  <si>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</si>
  <si>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</si>
  <si>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</si>
  <si>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</si>
  <si>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</si>
  <si>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</si>
  <si>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</si>
  <si>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</si>
  <si>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</si>
  <si>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</si>
  <si>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</si>
  <si>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</si>
  <si>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</si>
  <si>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</si>
  <si>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</si>
  <si>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</si>
  <si>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</si>
  <si>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</si>
  <si>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</si>
  <si>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</si>
  <si>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</si>
  <si>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</si>
  <si>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</si>
  <si>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</si>
  <si>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</si>
  <si>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</si>
  <si>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</si>
  <si>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</si>
  <si>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</si>
  <si>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</si>
  <si>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</si>
  <si>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</si>
  <si>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</si>
  <si>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</si>
  <si>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</si>
  <si>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</si>
  <si>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</si>
  <si>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</si>
  <si>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</si>
  <si>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</si>
  <si>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</si>
  <si>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</si>
  <si>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</si>
  <si>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</si>
  <si>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</si>
  <si>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</si>
  <si>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</si>
  <si>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</si>
  <si>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</si>
  <si>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</si>
  <si>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</si>
  <si>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</si>
  <si>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</si>
  <si>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</si>
  <si>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</si>
  <si>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</si>
  <si>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</si>
  <si>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</si>
  <si>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</si>
  <si>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</si>
  <si>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</si>
  <si>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</si>
  <si>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</si>
  <si>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</si>
  <si>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</si>
  <si>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</si>
  <si>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</si>
  <si>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</si>
  <si>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</si>
  <si>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</si>
  <si>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</si>
  <si>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</si>
  <si>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</si>
  <si>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</si>
  <si>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</si>
  <si>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</si>
  <si>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</si>
  <si>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</si>
  <si>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</si>
  <si>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</si>
  <si>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</si>
  <si>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</si>
  <si>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</si>
  <si>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</si>
  <si>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</si>
  <si>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</si>
  <si>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</si>
  <si>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</si>
  <si>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</si>
  <si>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</si>
  <si>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</si>
  <si>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</si>
  <si>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</si>
  <si>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</si>
  <si>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</si>
  <si>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</si>
  <si>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</si>
  <si>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</si>
  <si>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</si>
  <si>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</si>
  <si>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</si>
  <si>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</si>
  <si>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</si>
  <si>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</si>
  <si>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</si>
  <si>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</si>
  <si>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</si>
  <si>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</si>
  <si>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</si>
  <si>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</si>
  <si>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</si>
  <si>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</si>
  <si>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</si>
  <si>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</si>
  <si>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</si>
  <si>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</si>
  <si>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</si>
  <si>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</si>
  <si>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</si>
  <si>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</si>
  <si>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</si>
  <si>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</si>
  <si>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</si>
  <si>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</si>
  <si>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</si>
  <si>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</si>
  <si>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</si>
  <si>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</si>
  <si>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</si>
  <si>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</si>
  <si>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</si>
  <si>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</si>
  <si>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</si>
  <si>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</si>
  <si>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</si>
  <si>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</si>
  <si>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</si>
  <si>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</si>
  <si>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</si>
  <si>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</si>
  <si>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</si>
  <si>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</si>
  <si>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</si>
  <si>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</si>
  <si>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</si>
  <si>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</si>
  <si>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</si>
  <si>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</si>
  <si>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</si>
  <si>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</si>
  <si>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</si>
  <si>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</si>
  <si>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</si>
  <si>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</si>
  <si>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</si>
  <si>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</si>
  <si>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</si>
  <si>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</si>
  <si>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</si>
  <si>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</si>
  <si>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</si>
  <si>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</si>
  <si>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</si>
  <si>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</si>
  <si>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</si>
  <si>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</si>
  <si>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</si>
  <si>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</si>
  <si>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</si>
  <si>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</si>
  <si>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</si>
  <si>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</si>
  <si>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</si>
  <si>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</si>
  <si>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</si>
  <si>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</si>
  <si>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</si>
  <si>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</si>
  <si>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</si>
  <si>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</si>
  <si>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</si>
  <si>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</si>
  <si>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</si>
  <si>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</si>
  <si>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</si>
  <si>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</si>
  <si>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r>
      <rPr>
        <sz val="9"/>
        <color rgb="FF141414"/>
        <rFont val="Arial"/>
        <charset val="1"/>
      </rPr>
      <t>Haruka Shiraishi, Yusuke Kobayashi, Makoto Furukawa, Taishi Murata, Kaori Nazuka,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Ryota Takeuchi, Ai Kayano, Toru Okawa, Takehito Koyasu, Atsuko Tanaka</t>
    </r>
  </si>
  <si>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</si>
  <si>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</si>
  <si>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</si>
  <si>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</si>
  <si>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</si>
  <si>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</si>
  <si>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</si>
  <si>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</si>
  <si>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</si>
  <si>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</si>
  <si>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</si>
  <si>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</si>
  <si>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</si>
  <si>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</si>
  <si>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</si>
  <si>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</si>
  <si>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</si>
  <si>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</si>
  <si>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</si>
  <si>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</si>
  <si>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</si>
  <si>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</si>
  <si>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</si>
  <si>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</si>
  <si>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</si>
  <si>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</si>
  <si>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</si>
  <si>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</si>
  <si>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</si>
  <si>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</si>
  <si>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</si>
  <si>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</si>
  <si>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</si>
  <si>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</si>
  <si>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</si>
  <si>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</si>
  <si>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</si>
  <si>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</si>
  <si>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</si>
  <si>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</si>
  <si>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</si>
  <si>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</si>
  <si>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</si>
  <si>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</si>
  <si>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</si>
  <si>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</si>
  <si>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</si>
  <si>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</si>
  <si>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</si>
  <si>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</si>
  <si>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</si>
  <si>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</si>
  <si>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</si>
  <si>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</si>
  <si>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</si>
  <si>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</si>
  <si>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</si>
  <si>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</si>
  <si>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</si>
  <si>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</si>
  <si>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</si>
  <si>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</si>
  <si>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</si>
  <si>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</si>
  <si>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</si>
  <si>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</si>
  <si>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</si>
  <si>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</si>
  <si>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</si>
  <si>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</si>
  <si>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</si>
  <si>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</si>
  <si>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</si>
  <si>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</si>
  <si>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</si>
  <si>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</si>
  <si>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</si>
  <si>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</si>
  <si>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</si>
  <si>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</si>
  <si>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</si>
  <si>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</si>
  <si>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</si>
  <si>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</si>
  <si>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</si>
  <si>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</si>
  <si>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</si>
  <si>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</si>
  <si>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</si>
  <si>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</si>
  <si>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</si>
  <si>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</si>
  <si>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</si>
  <si>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</si>
  <si>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</si>
  <si>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</si>
  <si>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</si>
  <si>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</si>
  <si>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</si>
  <si>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</si>
  <si>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</si>
  <si>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</si>
  <si>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</si>
  <si>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</si>
  <si>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</si>
  <si>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</si>
  <si>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</si>
  <si>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</si>
  <si>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</si>
  <si>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</si>
  <si>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</si>
  <si>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</si>
  <si>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</si>
  <si>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</si>
  <si>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</si>
  <si>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</si>
  <si>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</si>
  <si>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</si>
  <si>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</si>
  <si>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</si>
  <si>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</si>
  <si>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</si>
  <si>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</si>
  <si>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</si>
  <si>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</si>
  <si>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</si>
  <si>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</si>
  <si>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</si>
  <si>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</si>
  <si>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</si>
  <si>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</si>
  <si>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</si>
  <si>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</si>
  <si>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</si>
  <si>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</si>
  <si>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</si>
  <si>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</si>
  <si>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</si>
  <si>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</si>
  <si>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</si>
  <si>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</si>
  <si>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</si>
  <si>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</si>
  <si>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</si>
  <si>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</si>
  <si>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</si>
  <si>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</si>
  <si>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</si>
  <si>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</si>
  <si>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</si>
  <si>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</si>
  <si>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</si>
  <si>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</si>
  <si>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</si>
  <si>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</si>
  <si>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</si>
  <si>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</si>
  <si>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</si>
  <si>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</si>
  <si>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</si>
  <si>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</si>
  <si>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</si>
  <si>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</si>
  <si>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</si>
  <si>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</si>
  <si>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</si>
  <si>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</si>
  <si>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</si>
  <si>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</si>
  <si>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</si>
  <si>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</si>
  <si>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</si>
  <si>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</si>
  <si>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</si>
  <si>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</si>
  <si>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</si>
  <si>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</si>
  <si>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</si>
  <si>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</si>
  <si>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</si>
  <si>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</si>
  <si>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</si>
  <si>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</si>
  <si>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</si>
  <si>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</si>
  <si>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</si>
  <si>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</si>
  <si>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</si>
  <si>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</si>
  <si>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</si>
  <si>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</si>
  <si>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</si>
  <si>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</si>
  <si>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</si>
  <si>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</si>
  <si>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</si>
  <si>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</si>
  <si>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</si>
  <si>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</si>
  <si>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</si>
  <si>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</si>
  <si>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</si>
  <si>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</si>
  <si>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</si>
  <si>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</si>
  <si>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</si>
  <si>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</si>
  <si>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</si>
  <si>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</si>
  <si>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</si>
  <si>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</si>
  <si>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</si>
  <si>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</si>
  <si>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</si>
  <si>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</si>
  <si>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</si>
  <si>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</si>
  <si>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</si>
  <si>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</si>
  <si>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</si>
  <si>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</si>
  <si>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</si>
  <si>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</si>
  <si>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</si>
  <si>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</si>
  <si>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</si>
  <si>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</si>
  <si>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</si>
  <si>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</si>
  <si>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</si>
  <si>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</si>
  <si>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</si>
  <si>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</si>
  <si>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</si>
  <si>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</si>
  <si>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</si>
  <si>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</si>
  <si>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</si>
  <si>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</si>
  <si>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</si>
  <si>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</si>
  <si>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</si>
  <si>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</si>
  <si>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</si>
  <si>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</si>
  <si>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</si>
  <si>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</si>
  <si>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</si>
  <si>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</si>
  <si>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</si>
  <si>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</si>
  <si>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</si>
  <si>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</si>
  <si>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</si>
  <si>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</si>
  <si>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</si>
  <si>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</si>
  <si>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</si>
  <si>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</si>
  <si>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</si>
  <si>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</si>
  <si>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</si>
  <si>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</si>
  <si>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</si>
  <si>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</si>
  <si>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</si>
  <si>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</si>
  <si>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</si>
  <si>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</si>
  <si>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</si>
  <si>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</si>
  <si>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</si>
  <si>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</si>
  <si>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</si>
  <si>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</si>
  <si>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</si>
  <si>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</si>
  <si>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</si>
  <si>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</si>
  <si>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</si>
  <si>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</si>
  <si>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</si>
  <si>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</si>
  <si>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</si>
  <si>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</si>
  <si>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</si>
  <si>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</si>
  <si>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</si>
  <si>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</si>
  <si>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</si>
  <si>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</si>
  <si>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</si>
  <si>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</si>
  <si>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</si>
  <si>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</si>
  <si>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</si>
  <si>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</si>
  <si>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</si>
  <si>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</si>
  <si>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</si>
  <si>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</si>
  <si>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</si>
  <si>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</si>
  <si>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</si>
  <si>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</si>
  <si>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</si>
  <si>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</si>
  <si>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</si>
  <si>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</si>
  <si>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</si>
  <si>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</si>
  <si>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</si>
  <si>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</si>
  <si>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</si>
  <si>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</si>
  <si>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</si>
  <si>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</si>
  <si>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</si>
  <si>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</si>
  <si>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</si>
  <si>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</si>
  <si>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</si>
  <si>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</si>
  <si>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</si>
  <si>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</si>
  <si>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</si>
  <si>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</si>
  <si>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</si>
  <si>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</si>
  <si>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</si>
  <si>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</si>
  <si>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</si>
  <si>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</si>
  <si>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</si>
  <si>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</si>
  <si>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</si>
  <si>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</si>
  <si>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</si>
  <si>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</si>
  <si>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</si>
  <si>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</si>
  <si>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</si>
  <si>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</si>
  <si>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</si>
  <si>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</si>
  <si>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</si>
  <si>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</si>
  <si>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</si>
  <si>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</si>
  <si>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</si>
  <si>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</si>
  <si>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</si>
  <si>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</si>
  <si>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</si>
  <si>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</si>
  <si>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</si>
  <si>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</si>
  <si>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</si>
  <si>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</si>
  <si>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</si>
  <si>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</si>
  <si>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</si>
  <si>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</si>
  <si>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</si>
  <si>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</si>
  <si>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</si>
  <si>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</si>
  <si>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</si>
  <si>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</si>
  <si>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</si>
  <si>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</si>
  <si>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</si>
  <si>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</si>
  <si>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</si>
  <si>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</si>
  <si>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</si>
  <si>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</si>
  <si>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</si>
  <si>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</si>
  <si>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</si>
  <si>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</si>
  <si>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</si>
  <si>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</si>
  <si>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</si>
  <si>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</si>
  <si>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</si>
  <si>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</si>
  <si>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</si>
  <si>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</si>
  <si>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</si>
  <si>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</si>
  <si>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</si>
  <si>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</si>
  <si>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</si>
  <si>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</si>
  <si>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</si>
  <si>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</si>
  <si>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</si>
  <si>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</si>
  <si>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</si>
  <si>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</si>
  <si>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</si>
  <si>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</si>
  <si>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</si>
  <si>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</si>
  <si>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</si>
  <si>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</si>
  <si>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</si>
  <si>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</si>
  <si>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</si>
  <si>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</si>
  <si>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</si>
  <si>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</si>
  <si>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</si>
  <si>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</si>
  <si>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</si>
  <si>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</si>
  <si>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</si>
  <si>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</si>
  <si>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</si>
  <si>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</si>
  <si>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</si>
  <si>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</si>
  <si>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</si>
  <si>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</si>
  <si>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</si>
  <si>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</si>
  <si>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</si>
  <si>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</si>
  <si>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</si>
  <si>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</si>
  <si>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</si>
  <si>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</si>
  <si>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</si>
  <si>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</si>
  <si>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</si>
  <si>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</si>
  <si>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</si>
  <si>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</si>
  <si>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</si>
  <si>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</si>
  <si>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</si>
  <si>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</si>
  <si>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</si>
  <si>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</si>
  <si>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</si>
  <si>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</si>
  <si>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</si>
  <si>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</si>
  <si>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</si>
  <si>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</si>
  <si>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</si>
  <si>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</si>
  <si>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</si>
  <si>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</si>
  <si>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</si>
  <si>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</si>
  <si>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</si>
  <si>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</si>
  <si>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</si>
  <si>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</si>
  <si>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</si>
  <si>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</si>
  <si>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</si>
  <si>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</si>
  <si>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</si>
  <si>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</si>
  <si>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</si>
  <si>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</si>
  <si>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</si>
  <si>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</si>
  <si>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</si>
  <si>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</si>
  <si>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</si>
  <si>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</si>
  <si>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</si>
  <si>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</si>
  <si>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</si>
  <si>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</si>
  <si>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</si>
  <si>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</si>
  <si>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</si>
  <si>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</si>
  <si>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</si>
  <si>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</si>
  <si>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</si>
  <si>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</si>
  <si>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</si>
  <si>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</si>
  <si>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</si>
  <si>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</si>
  <si>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</si>
  <si>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</si>
  <si>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</si>
  <si>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</si>
  <si>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</si>
  <si>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</si>
  <si>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</si>
  <si>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</si>
  <si>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</si>
  <si>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</si>
  <si>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</si>
  <si>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</si>
  <si>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</si>
  <si>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</si>
  <si>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</si>
  <si>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</si>
  <si>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</si>
  <si>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</si>
  <si>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</si>
  <si>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</si>
  <si>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</si>
  <si>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</si>
  <si>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</si>
  <si>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</si>
  <si>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</si>
  <si>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</si>
  <si>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</si>
  <si>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</si>
  <si>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</si>
  <si>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</si>
  <si>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</si>
  <si>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</si>
  <si>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</si>
  <si>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</si>
  <si>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</si>
  <si>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</si>
  <si>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</si>
  <si>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</si>
  <si>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</si>
  <si>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</si>
  <si>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</si>
  <si>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</si>
  <si>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</si>
  <si>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</si>
  <si>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</si>
  <si>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</si>
  <si>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</si>
  <si>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</si>
  <si>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</si>
  <si>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</si>
  <si>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</si>
  <si>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</si>
  <si>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</si>
  <si>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</si>
  <si>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</si>
  <si>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</si>
  <si>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</si>
  <si>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</si>
  <si>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</si>
  <si>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</si>
  <si>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</si>
  <si>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</si>
  <si>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</si>
  <si>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</si>
  <si>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</si>
  <si>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</si>
  <si>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</si>
  <si>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</si>
  <si>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</si>
  <si>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</si>
  <si>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</si>
  <si>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</si>
  <si>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</si>
  <si>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</si>
  <si>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</si>
  <si>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</si>
  <si>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</si>
  <si>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</si>
  <si>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</si>
  <si>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</si>
  <si>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</si>
  <si>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</si>
  <si>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</si>
  <si>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</si>
  <si>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</si>
  <si>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</si>
  <si>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</si>
  <si>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</si>
  <si>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</si>
  <si>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</si>
  <si>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</si>
  <si>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</si>
  <si>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</si>
  <si>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</si>
  <si>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</si>
  <si>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</si>
  <si>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</si>
  <si>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</si>
  <si>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</si>
  <si>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</si>
  <si>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</si>
  <si>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</si>
  <si>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</si>
  <si>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</si>
  <si>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</si>
  <si>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</si>
  <si>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</si>
  <si>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</si>
  <si>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</si>
  <si>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</si>
  <si>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</si>
  <si>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</si>
  <si>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</si>
  <si>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</si>
  <si>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</si>
  <si>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</si>
  <si>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</si>
  <si>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</si>
  <si>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</si>
  <si>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</si>
  <si>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</si>
  <si>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</si>
  <si>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</si>
  <si>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</si>
  <si>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</si>
  <si>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</si>
  <si>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</si>
  <si>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</si>
  <si>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</si>
  <si>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</si>
  <si>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</si>
  <si>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</si>
  <si>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</si>
  <si>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</si>
  <si>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</si>
  <si>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</si>
  <si>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</si>
  <si>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</si>
  <si>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</si>
  <si>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</si>
  <si>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</si>
  <si>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</si>
  <si>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</si>
  <si>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</si>
  <si>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</si>
  <si>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</si>
  <si>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</si>
  <si>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</si>
  <si>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</si>
  <si>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</si>
  <si>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</si>
  <si>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</si>
  <si>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</si>
  <si>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</si>
  <si>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</si>
  <si>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</si>
  <si>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</si>
  <si>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</si>
  <si>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</si>
  <si>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</si>
  <si>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</si>
  <si>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</si>
  <si>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</si>
  <si>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</si>
  <si>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</si>
  <si>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</si>
  <si>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</si>
  <si>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</si>
  <si>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</si>
  <si>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</si>
  <si>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</si>
  <si>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</si>
  <si>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</si>
  <si>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</si>
  <si>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</si>
  <si>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</si>
  <si>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</si>
  <si>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</si>
  <si>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</si>
  <si>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</si>
  <si>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</si>
  <si>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</si>
  <si>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</si>
  <si>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</si>
  <si>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</si>
  <si>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</si>
  <si>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</si>
  <si>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</si>
  <si>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</si>
  <si>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</si>
  <si>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</si>
  <si>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</si>
  <si>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</si>
  <si>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</si>
  <si>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</si>
  <si>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</si>
  <si>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</si>
  <si>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</si>
  <si>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</si>
  <si>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</si>
  <si>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</si>
  <si>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</si>
  <si>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</si>
  <si>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</si>
  <si>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</si>
  <si>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</si>
  <si>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</si>
  <si>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</si>
  <si>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</si>
  <si>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</si>
  <si>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</si>
  <si>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</si>
  <si>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</si>
  <si>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</si>
  <si>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</si>
  <si>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</si>
  <si>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</si>
  <si>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</si>
  <si>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</si>
  <si>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</si>
  <si>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</si>
  <si>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</si>
  <si>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</si>
  <si>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</si>
  <si>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</si>
  <si>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</si>
  <si>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</si>
  <si>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</si>
  <si>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</si>
  <si>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</si>
  <si>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</si>
  <si>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</si>
  <si>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</si>
  <si>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</si>
  <si>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</si>
  <si>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</si>
  <si>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</si>
  <si>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</si>
  <si>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</si>
  <si>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</si>
  <si>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</si>
  <si>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</si>
  <si>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</si>
  <si>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</si>
  <si>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</si>
  <si>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</si>
  <si>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</si>
  <si>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</si>
  <si>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</si>
  <si>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</si>
  <si>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</si>
  <si>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</si>
  <si>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</si>
  <si>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</si>
  <si>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</si>
  <si>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</si>
  <si>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</si>
  <si>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</si>
  <si>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</si>
  <si>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</si>
  <si>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</si>
  <si>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</si>
  <si>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</si>
  <si>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</si>
  <si>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</si>
  <si>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</si>
  <si>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</si>
  <si>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</si>
  <si>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</si>
  <si>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</si>
  <si>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</si>
  <si>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</si>
  <si>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</si>
  <si>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</si>
  <si>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</si>
  <si>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</si>
  <si>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</si>
  <si>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</si>
  <si>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</si>
  <si>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</si>
  <si>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</si>
  <si>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</si>
  <si>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</si>
  <si>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</si>
  <si>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</si>
  <si>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</si>
  <si>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</si>
  <si>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</si>
  <si>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</si>
  <si>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</si>
  <si>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</si>
  <si>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</si>
  <si>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</si>
  <si>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</si>
  <si>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</si>
  <si>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</si>
  <si>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</si>
  <si>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</si>
  <si>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</si>
  <si>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</si>
  <si>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</si>
  <si>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</si>
  <si>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</si>
  <si>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</si>
  <si>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</si>
  <si>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</si>
  <si>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</si>
  <si>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</si>
  <si>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</si>
  <si>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</si>
  <si>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</si>
  <si>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</si>
  <si>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</si>
  <si>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</si>
  <si>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</si>
  <si>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</si>
  <si>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</si>
  <si>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</si>
  <si>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</si>
  <si>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</si>
  <si>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</si>
  <si>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</si>
  <si>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</si>
  <si>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</si>
  <si>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</si>
  <si>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</si>
  <si>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</si>
  <si>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</si>
  <si>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</si>
  <si>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</si>
  <si>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</si>
  <si>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</si>
  <si>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</si>
  <si>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</si>
  <si>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</si>
  <si>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</si>
  <si>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</si>
  <si>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</si>
  <si>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</si>
  <si>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</si>
  <si>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</si>
  <si>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</si>
  <si>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</si>
  <si>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</si>
  <si>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</si>
  <si>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</si>
  <si>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</si>
  <si>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</si>
  <si>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</si>
  <si>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</si>
  <si>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</si>
  <si>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</si>
  <si>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</si>
  <si>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</si>
  <si>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</si>
  <si>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</si>
  <si>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</si>
  <si>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</si>
  <si>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</si>
  <si>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</si>
  <si>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</si>
  <si>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</si>
  <si>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</si>
  <si>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</si>
  <si>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</si>
  <si>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</si>
  <si>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</si>
  <si>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</si>
  <si>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</si>
  <si>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</si>
  <si>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</si>
  <si>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</si>
  <si>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</si>
  <si>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</si>
  <si>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</si>
  <si>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</si>
  <si>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</si>
  <si>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</si>
  <si>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</si>
  <si>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</si>
  <si>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</si>
  <si>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</si>
  <si>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</si>
  <si>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</si>
  <si>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</si>
  <si>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</si>
  <si>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</si>
  <si>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</si>
  <si>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</si>
  <si>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</si>
  <si>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</si>
  <si>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</si>
  <si>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</si>
  <si>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</si>
  <si>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</si>
  <si>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</si>
  <si>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</si>
  <si>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</si>
  <si>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</si>
  <si>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</si>
  <si>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</si>
  <si>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</si>
  <si>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</si>
  <si>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</si>
  <si>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</si>
  <si>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</si>
  <si>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</si>
  <si>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</si>
  <si>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</si>
  <si>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</si>
  <si>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</si>
  <si>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</si>
  <si>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</si>
  <si>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</si>
  <si>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</si>
  <si>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</si>
  <si>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</si>
  <si>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</si>
  <si>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</si>
  <si>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</si>
  <si>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</si>
  <si>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</si>
  <si>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</si>
  <si>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</si>
  <si>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</si>
  <si>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</si>
  <si>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</si>
  <si>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</si>
  <si>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</si>
  <si>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</si>
  <si>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</si>
  <si>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</si>
  <si>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</si>
  <si>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</si>
  <si>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</si>
  <si>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</si>
  <si>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</si>
  <si>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</si>
  <si>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</si>
  <si>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</si>
  <si>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</si>
  <si>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</si>
  <si>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</si>
  <si>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</si>
  <si>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</si>
  <si>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</si>
  <si>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</si>
  <si>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</si>
  <si>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</si>
  <si>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</si>
  <si>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</si>
  <si>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</si>
  <si>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</si>
  <si>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</si>
  <si>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</si>
  <si>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</si>
  <si>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</si>
  <si>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</si>
  <si>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</si>
  <si>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</si>
  <si>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</si>
  <si>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</si>
  <si>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</si>
  <si>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</si>
  <si>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</si>
  <si>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</si>
  <si>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</si>
  <si>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</si>
  <si>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</si>
  <si>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</si>
  <si>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</si>
  <si>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</si>
  <si>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</si>
  <si>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</si>
  <si>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</si>
  <si>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</si>
  <si>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</si>
  <si>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</si>
  <si>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</si>
  <si>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</si>
  <si>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</si>
  <si>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</si>
  <si>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</si>
  <si>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</si>
  <si>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</si>
  <si>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</si>
  <si>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</si>
  <si>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</si>
  <si>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</si>
  <si>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</si>
  <si>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</si>
  <si>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</si>
  <si>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</si>
  <si>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</si>
  <si>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</si>
  <si>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</si>
  <si>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</si>
  <si>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</si>
  <si>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</si>
  <si>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</si>
  <si>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</si>
  <si>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</si>
  <si>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</si>
  <si>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</si>
  <si>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</si>
  <si>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</si>
  <si>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</si>
  <si>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</si>
  <si>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</si>
  <si>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</si>
  <si>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</si>
  <si>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</si>
  <si>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</si>
  <si>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</si>
  <si>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</si>
  <si>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</si>
  <si>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</si>
  <si>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</si>
  <si>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</si>
  <si>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</si>
  <si>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</si>
  <si>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</si>
  <si>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</si>
  <si>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</si>
  <si>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</si>
  <si>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</si>
  <si>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</si>
  <si>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</si>
  <si>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</si>
  <si>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</si>
  <si>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</si>
  <si>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</si>
  <si>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</si>
  <si>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</si>
  <si>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</si>
  <si>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</si>
  <si>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</si>
  <si>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</si>
  <si>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</si>
  <si>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</si>
  <si>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</si>
  <si>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</si>
  <si>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</si>
  <si>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</si>
  <si>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</si>
  <si>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</si>
  <si>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</si>
  <si>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</si>
  <si>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</si>
  <si>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</si>
  <si>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</si>
  <si>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</si>
  <si>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</si>
  <si>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</si>
  <si>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</si>
  <si>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</si>
  <si>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</si>
  <si>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</si>
  <si>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</si>
  <si>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</si>
  <si>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</si>
  <si>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</si>
  <si>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</si>
  <si>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</si>
  <si>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</si>
  <si>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</si>
  <si>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</si>
  <si>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</si>
  <si>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</si>
  <si>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</si>
  <si>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</si>
  <si>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</si>
  <si>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</si>
  <si>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</si>
  <si>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</si>
  <si>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</si>
  <si>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</si>
  <si>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</si>
  <si>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</si>
  <si>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</si>
  <si>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</si>
  <si>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</si>
  <si>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</si>
  <si>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</si>
  <si>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</si>
  <si>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</si>
  <si>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</si>
  <si>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</si>
  <si>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</si>
  <si>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</si>
  <si>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</si>
  <si>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</si>
  <si>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</si>
  <si>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</si>
  <si>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</si>
  <si>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</si>
  <si>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</si>
  <si>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</si>
  <si>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</si>
  <si>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</si>
  <si>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</si>
  <si>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</si>
  <si>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</si>
  <si>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</si>
  <si>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</si>
  <si>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</si>
  <si>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</si>
  <si>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</si>
  <si>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</si>
  <si>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</si>
  <si>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</si>
  <si>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</si>
  <si>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</si>
  <si>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</si>
  <si>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</si>
  <si>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</si>
  <si>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</si>
  <si>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</si>
  <si>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</si>
  <si>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</si>
  <si>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</si>
  <si>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</si>
  <si>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</si>
  <si>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</si>
  <si>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</si>
  <si>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</si>
  <si>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</si>
  <si>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</si>
  <si>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</si>
  <si>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</si>
  <si>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</si>
  <si>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</si>
  <si>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</si>
  <si>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</si>
  <si>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</si>
  <si>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</si>
  <si>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</si>
  <si>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</si>
  <si>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</si>
  <si>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</si>
  <si>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</si>
  <si>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</si>
  <si>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</si>
  <si>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</si>
  <si>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</si>
  <si>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</si>
  <si>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</si>
  <si>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</si>
  <si>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</si>
  <si>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</si>
  <si>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</si>
  <si>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</si>
  <si>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</si>
  <si>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</si>
  <si>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</si>
  <si>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</si>
  <si>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</si>
  <si>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</si>
  <si>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</si>
  <si>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</si>
  <si>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</si>
  <si>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</si>
  <si>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</si>
  <si>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</si>
  <si>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</si>
  <si>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</si>
  <si>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</si>
  <si>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</si>
  <si>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</si>
  <si>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</si>
  <si>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</si>
  <si>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</si>
  <si>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</si>
  <si>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</si>
  <si>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</si>
  <si>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</si>
  <si>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</si>
  <si>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</si>
  <si>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</si>
  <si>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</si>
  <si>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</si>
  <si>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</si>
  <si>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</si>
  <si>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</si>
  <si>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</si>
  <si>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</si>
  <si>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</si>
  <si>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</si>
  <si>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</si>
  <si>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</si>
  <si>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</si>
  <si>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</si>
  <si>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</si>
  <si>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</si>
  <si>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</si>
  <si>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</si>
  <si>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</si>
  <si>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</si>
  <si>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</si>
  <si>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</si>
  <si>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</si>
  <si>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</si>
  <si>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</si>
  <si>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</si>
  <si>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</si>
  <si>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</si>
  <si>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</si>
  <si>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</si>
  <si>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</si>
  <si>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</si>
  <si>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</si>
  <si>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</si>
  <si>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</si>
  <si>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</si>
  <si>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</si>
  <si>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</si>
  <si>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</si>
  <si>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</si>
  <si>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</si>
  <si>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</si>
  <si>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</si>
  <si>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</si>
  <si>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</si>
  <si>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</si>
  <si>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</si>
  <si>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</si>
  <si>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</si>
  <si>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</si>
  <si>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</si>
  <si>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</si>
  <si>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</si>
  <si>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</si>
  <si>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</si>
  <si>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</si>
  <si>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</si>
  <si>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</si>
  <si>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</si>
  <si>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</si>
  <si>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</si>
  <si>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</si>
  <si>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</si>
  <si>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</si>
  <si>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</si>
  <si>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</si>
  <si>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</si>
  <si>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</si>
  <si>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</si>
  <si>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</si>
  <si>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</si>
  <si>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</si>
  <si>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</si>
  <si>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</si>
  <si>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</si>
  <si>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</si>
  <si>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</si>
  <si>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</si>
  <si>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</si>
  <si>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</si>
  <si>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</si>
  <si>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</si>
  <si>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</si>
  <si>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</si>
  <si>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</si>
  <si>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</si>
  <si>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</si>
  <si>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</si>
  <si>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</si>
  <si>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</si>
  <si>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</si>
  <si>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</si>
  <si>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</si>
  <si>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</si>
  <si>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</si>
  <si>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</si>
  <si>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</si>
  <si>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</si>
  <si>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</si>
  <si>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</si>
  <si>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</si>
  <si>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</si>
  <si>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</si>
  <si>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</si>
  <si>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</si>
  <si>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</si>
  <si>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</si>
  <si>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</si>
  <si>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</si>
  <si>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</si>
  <si>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</si>
  <si>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</si>
  <si>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</si>
  <si>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</si>
  <si>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</si>
  <si>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</si>
  <si>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</si>
  <si>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</si>
  <si>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</si>
  <si>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</si>
  <si>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</si>
  <si>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</si>
  <si>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</si>
  <si>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</si>
  <si>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</si>
  <si>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</si>
  <si>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</si>
  <si>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</si>
  <si>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</si>
  <si>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</si>
  <si>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</si>
  <si>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</si>
  <si>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</si>
  <si>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</si>
  <si>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</si>
  <si>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</si>
  <si>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</si>
  <si>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</si>
  <si>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</si>
  <si>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</si>
  <si>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</si>
  <si>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</si>
  <si>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</si>
  <si>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</si>
  <si>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</si>
  <si>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</si>
  <si>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</si>
  <si>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</si>
  <si>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</si>
  <si>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</si>
  <si>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</si>
  <si>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</si>
  <si>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</si>
  <si>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</si>
  <si>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</si>
  <si>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</si>
  <si>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</si>
  <si>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</si>
  <si>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</si>
  <si>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</si>
  <si>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</si>
  <si>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</si>
  <si>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</si>
  <si>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</si>
  <si>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</si>
  <si>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</si>
  <si>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</si>
  <si>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</si>
  <si>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</si>
  <si>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</si>
  <si>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</si>
  <si>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</si>
  <si>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</si>
  <si>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</si>
  <si>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</si>
  <si>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</si>
  <si>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</si>
  <si>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</si>
  <si>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</si>
  <si>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</si>
  <si>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</si>
  <si>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</si>
  <si>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</si>
  <si>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</si>
  <si>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</si>
  <si>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</si>
  <si>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</si>
  <si>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</si>
  <si>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</si>
  <si>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</si>
  <si>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</si>
  <si>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</si>
  <si>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</si>
  <si>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</si>
  <si>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</si>
  <si>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</si>
  <si>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</si>
  <si>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</si>
  <si>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</si>
  <si>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</si>
  <si>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</si>
  <si>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</si>
  <si>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</si>
  <si>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</si>
  <si>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</si>
  <si>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</si>
  <si>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</si>
  <si>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</si>
  <si>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</si>
  <si>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</si>
  <si>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</si>
  <si>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</si>
  <si>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</si>
  <si>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</si>
  <si>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</si>
  <si>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</si>
  <si>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</si>
  <si>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</si>
  <si>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</si>
  <si>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</si>
  <si>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</si>
  <si>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</si>
  <si>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</si>
  <si>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</si>
  <si>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</si>
  <si>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</si>
  <si>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</si>
  <si>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</si>
  <si>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</si>
  <si>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</si>
  <si>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</si>
  <si>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</si>
  <si>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</si>
  <si>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</si>
  <si>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</si>
  <si>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</si>
  <si>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</si>
  <si>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</si>
  <si>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</si>
  <si>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</si>
  <si>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</si>
  <si>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</si>
  <si>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</si>
  <si>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</si>
  <si>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</si>
  <si>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</si>
  <si>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</si>
  <si>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</si>
  <si>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</si>
  <si>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</si>
  <si>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</si>
  <si>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</si>
  <si>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</si>
  <si>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</si>
  <si>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</si>
  <si>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</si>
  <si>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</si>
  <si>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</si>
  <si>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</si>
  <si>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</si>
  <si>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</si>
  <si>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</si>
  <si>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</si>
  <si>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</si>
  <si>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</si>
  <si>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</si>
  <si>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</si>
  <si>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</si>
  <si>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</si>
  <si>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</si>
  <si>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</si>
  <si>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</si>
  <si>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</si>
  <si>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</si>
  <si>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</si>
  <si>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</si>
  <si>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</si>
  <si>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</si>
  <si>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</si>
  <si>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</si>
  <si>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</si>
  <si>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</si>
  <si>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</si>
  <si>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</si>
  <si>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</si>
  <si>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</si>
  <si>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</si>
  <si>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</si>
  <si>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</si>
  <si>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</si>
  <si>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</si>
  <si>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</si>
  <si>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</si>
  <si>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</si>
  <si>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</si>
  <si>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</si>
  <si>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</si>
  <si>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</si>
  <si>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</si>
  <si>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</si>
  <si>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</si>
  <si>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</si>
  <si>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</si>
  <si>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</si>
  <si>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</si>
  <si>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</si>
  <si>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</si>
  <si>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</si>
  <si>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</si>
  <si>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</si>
  <si>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</si>
  <si>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</si>
  <si>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</si>
  <si>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</si>
  <si>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</si>
  <si>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</si>
  <si>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</si>
  <si>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</si>
  <si>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</si>
  <si>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</si>
  <si>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</si>
  <si>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</si>
  <si>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</si>
  <si>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</si>
  <si>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</si>
  <si>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</si>
  <si>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</si>
  <si>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</si>
  <si>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</si>
  <si>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</si>
  <si>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</si>
  <si>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</si>
  <si>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</si>
  <si>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</si>
  <si>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</si>
  <si>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</si>
  <si>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</si>
  <si>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</si>
  <si>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</si>
  <si>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</si>
  <si>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</si>
  <si>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</si>
  <si>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</si>
  <si>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</si>
  <si>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</si>
  <si>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</si>
  <si>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</si>
  <si>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</si>
  <si>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</si>
  <si>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</si>
  <si>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</si>
  <si>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</si>
  <si>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</si>
  <si>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</si>
  <si>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</si>
  <si>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</si>
  <si>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</si>
  <si>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</si>
  <si>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</si>
  <si>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</si>
  <si>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</si>
  <si>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</si>
  <si>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</si>
  <si>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</si>
  <si>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</si>
  <si>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</si>
  <si>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</si>
  <si>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</si>
  <si>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</si>
  <si>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</si>
  <si>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</si>
  <si>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</si>
  <si>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</si>
  <si>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</si>
  <si>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</si>
  <si>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</si>
  <si>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</si>
  <si>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</si>
  <si>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</si>
  <si>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</si>
  <si>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</si>
  <si>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</si>
  <si>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</si>
  <si>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</si>
  <si>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</si>
  <si>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</si>
  <si>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</si>
  <si>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</si>
  <si>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</si>
  <si>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</si>
  <si>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</si>
  <si>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</si>
  <si>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</si>
  <si>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</si>
  <si>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</si>
  <si>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</si>
  <si>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</si>
  <si>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</si>
  <si>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</si>
  <si>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</si>
  <si>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</si>
  <si>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</si>
  <si>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</si>
  <si>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</si>
  <si>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</si>
  <si>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</si>
  <si>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</si>
  <si>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</si>
  <si>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</si>
  <si>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</si>
  <si>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</si>
  <si>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</si>
  <si>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</si>
  <si>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</si>
  <si>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</si>
  <si>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</si>
  <si>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</si>
  <si>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</si>
  <si>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</si>
  <si>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</si>
  <si>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</si>
  <si>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</si>
  <si>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</si>
  <si>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</si>
  <si>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</si>
  <si>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</si>
  <si>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</si>
  <si>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</si>
  <si>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</si>
  <si>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</si>
  <si>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</si>
  <si>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</si>
  <si>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</si>
  <si>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</si>
  <si>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</si>
  <si>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</si>
  <si>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</si>
  <si>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</si>
  <si>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</si>
  <si>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</si>
  <si>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</si>
  <si>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</si>
  <si>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</si>
  <si>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</si>
  <si>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</si>
  <si>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</si>
  <si>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</si>
  <si>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</si>
  <si>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</si>
  <si>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</si>
  <si>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</si>
  <si>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</si>
  <si>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</si>
  <si>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</si>
  <si>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</si>
  <si>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</si>
  <si>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</si>
  <si>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</si>
  <si>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</si>
  <si>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</si>
  <si>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</si>
  <si>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</si>
  <si>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</si>
  <si>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</si>
  <si>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</si>
  <si>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</si>
  <si>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</si>
  <si>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</si>
  <si>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</si>
  <si>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</si>
  <si>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</si>
  <si>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</si>
  <si>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</si>
  <si>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</si>
  <si>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</si>
  <si>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</si>
  <si>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</si>
  <si>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</si>
  <si>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</si>
  <si>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</si>
  <si>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</si>
  <si>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</si>
  <si>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</si>
  <si>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</si>
  <si>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</si>
  <si>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</si>
  <si>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</si>
  <si>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</si>
  <si>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</si>
  <si>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</si>
  <si>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</si>
  <si>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</si>
  <si>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</si>
  <si>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</si>
  <si>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</si>
  <si>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</si>
  <si>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</si>
  <si>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</si>
  <si>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</si>
  <si>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</si>
  <si>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</si>
  <si>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</si>
  <si>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</si>
  <si>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</si>
  <si>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</si>
  <si>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</si>
  <si>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</si>
  <si>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</si>
  <si>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</si>
  <si>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</si>
  <si>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</si>
  <si>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</si>
  <si>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</si>
  <si>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</si>
  <si>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</si>
  <si>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</si>
  <si>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</si>
  <si>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</si>
  <si>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</si>
  <si>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</si>
  <si>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</si>
  <si>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</si>
  <si>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</si>
  <si>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</si>
  <si>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</si>
  <si>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</si>
  <si>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</si>
  <si>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</si>
  <si>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</si>
  <si>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</si>
  <si>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</si>
  <si>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</si>
  <si>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</si>
  <si>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</si>
  <si>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</si>
  <si>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</si>
  <si>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</si>
  <si>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</si>
  <si>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</si>
  <si>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</si>
  <si>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</si>
  <si>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</si>
  <si>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</si>
  <si>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</si>
  <si>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</si>
  <si>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</si>
  <si>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</si>
  <si>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</si>
  <si>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</si>
  <si>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</si>
  <si>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</si>
  <si>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</si>
  <si>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</si>
  <si>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</si>
  <si>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</si>
  <si>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</si>
  <si>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</si>
  <si>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</si>
  <si>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</si>
  <si>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</si>
  <si>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</si>
  <si>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</si>
  <si>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</si>
  <si>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</si>
  <si>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</si>
  <si>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</si>
  <si>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</si>
  <si>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</si>
  <si>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</si>
  <si>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</si>
  <si>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</si>
  <si>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</si>
  <si>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</si>
  <si>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</si>
  <si>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</si>
  <si>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</si>
  <si>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</si>
  <si>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</si>
  <si>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</si>
  <si>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</si>
  <si>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</si>
  <si>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</si>
  <si>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</si>
  <si>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</si>
  <si>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</si>
  <si>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</si>
  <si>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</si>
  <si>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</si>
  <si>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</si>
  <si>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</si>
  <si>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</si>
  <si>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</si>
  <si>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</si>
  <si>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</si>
  <si>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</si>
  <si>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</si>
  <si>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</si>
  <si>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</si>
  <si>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</si>
  <si>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</si>
  <si>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</si>
  <si>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</si>
  <si>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</si>
  <si>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</si>
  <si>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</si>
  <si>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</si>
  <si>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</si>
  <si>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</si>
  <si>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</si>
  <si>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</si>
  <si>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</si>
  <si>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</si>
  <si>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</si>
  <si>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</si>
  <si>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</si>
  <si>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</si>
  <si>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</si>
  <si>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</si>
  <si>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</si>
  <si>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</si>
  <si>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</si>
  <si>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</si>
  <si>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</si>
  <si>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</si>
  <si>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</si>
  <si>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</si>
  <si>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</si>
  <si>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</si>
  <si>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</si>
  <si>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</si>
  <si>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</si>
  <si>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</si>
  <si>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</si>
  <si>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</si>
  <si>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</si>
  <si>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</si>
  <si>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</si>
  <si>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</si>
  <si>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</si>
  <si>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</si>
  <si>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</si>
  <si>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</si>
  <si>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</si>
  <si>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</si>
  <si>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</si>
  <si>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</si>
  <si>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</si>
  <si>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</si>
  <si>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</si>
  <si>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</si>
  <si>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</si>
  <si>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</si>
  <si>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</si>
  <si>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</si>
  <si>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</si>
  <si>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</si>
  <si>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</si>
  <si>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</si>
  <si>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</si>
  <si>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</si>
  <si>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</si>
  <si>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</si>
  <si>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</si>
  <si>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</si>
  <si>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</si>
  <si>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</si>
  <si>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</si>
  <si>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</si>
  <si>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</si>
  <si>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</si>
  <si>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</si>
  <si>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</si>
  <si>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</si>
  <si>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</si>
  <si>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</si>
  <si>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</si>
  <si>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</si>
  <si>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</si>
  <si>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</si>
  <si>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</si>
  <si>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</si>
  <si>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</si>
  <si>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</si>
  <si>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</si>
  <si>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</si>
  <si>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</si>
  <si>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</si>
  <si>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</si>
  <si>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</si>
  <si>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</si>
  <si>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</si>
  <si>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</si>
  <si>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</si>
  <si>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</si>
  <si>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</si>
  <si>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</si>
  <si>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</si>
  <si>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</si>
  <si>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</si>
  <si>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</si>
  <si>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</si>
  <si>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</si>
  <si>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</si>
  <si>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</si>
  <si>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</si>
  <si>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</si>
  <si>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</si>
  <si>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</si>
  <si>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</si>
  <si>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</si>
  <si>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</si>
  <si>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</si>
  <si>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</si>
  <si>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</si>
  <si>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</si>
  <si>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</si>
  <si>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</si>
  <si>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</si>
  <si>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</si>
  <si>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</si>
  <si>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</si>
  <si>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</si>
  <si>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</si>
  <si>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</si>
  <si>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</si>
  <si>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</si>
  <si>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</si>
  <si>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</si>
  <si>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</si>
  <si>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</si>
  <si>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</si>
  <si>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</si>
  <si>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</si>
  <si>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</si>
  <si>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</si>
  <si>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</si>
  <si>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</si>
  <si>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</si>
  <si>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</si>
  <si>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</si>
  <si>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</si>
  <si>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</si>
  <si>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</si>
  <si>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</si>
  <si>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</si>
  <si>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</si>
  <si>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</si>
  <si>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</si>
  <si>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</si>
  <si>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</si>
  <si>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</si>
  <si>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</si>
  <si>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</si>
  <si>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</si>
  <si>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</si>
  <si>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</si>
  <si>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</si>
  <si>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</si>
  <si>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</si>
  <si>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</si>
  <si>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</si>
  <si>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</si>
  <si>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</si>
  <si>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</si>
  <si>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</si>
  <si>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</si>
  <si>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</si>
  <si>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</si>
  <si>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</si>
  <si>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</si>
  <si>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</si>
  <si>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</si>
  <si>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</si>
  <si>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</si>
  <si>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</si>
  <si>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</si>
  <si>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</si>
  <si>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</si>
  <si>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</si>
  <si>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</si>
  <si>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</si>
  <si>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</si>
  <si>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</si>
  <si>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</si>
  <si>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</si>
  <si>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</si>
  <si>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</si>
  <si>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</si>
  <si>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</si>
  <si>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</si>
  <si>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</si>
  <si>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</si>
  <si>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</si>
  <si>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</si>
  <si>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</si>
  <si>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</si>
  <si>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</si>
  <si>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</si>
  <si>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</si>
  <si>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</si>
  <si>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</si>
  <si>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</si>
  <si>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</si>
  <si>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</si>
  <si>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</si>
  <si>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</si>
  <si>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</si>
  <si>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</si>
  <si>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</si>
  <si>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</si>
  <si>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</si>
  <si>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</si>
  <si>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</si>
  <si>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</si>
  <si>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</si>
  <si>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</si>
  <si>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</si>
  <si>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</si>
  <si>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</si>
  <si>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</si>
  <si>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</si>
  <si>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</si>
  <si>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</si>
  <si>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</si>
  <si>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</si>
  <si>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</si>
  <si>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</si>
  <si>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</si>
  <si>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</si>
  <si>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</si>
  <si>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</si>
  <si>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</si>
  <si>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</si>
  <si>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</si>
  <si>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</si>
  <si>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</si>
  <si>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</si>
  <si>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</si>
  <si>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</si>
  <si>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</si>
  <si>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</si>
  <si>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</si>
  <si>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</si>
  <si>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</si>
  <si>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</si>
  <si>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</si>
  <si>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</si>
  <si>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</si>
  <si>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</si>
  <si>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</si>
  <si>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</si>
  <si>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</si>
  <si>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</si>
  <si>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</si>
  <si>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</si>
  <si>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</si>
  <si>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</si>
  <si>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</si>
  <si>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</si>
  <si>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</si>
  <si>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</si>
  <si>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</si>
  <si>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</si>
  <si>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</si>
  <si>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</si>
  <si>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</si>
  <si>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</si>
  <si>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</si>
  <si>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</si>
  <si>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</si>
  <si>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</si>
  <si>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</si>
  <si>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</si>
  <si>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</si>
  <si>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</si>
  <si>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</si>
  <si>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</si>
  <si>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</si>
  <si>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</si>
  <si>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</si>
  <si>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</si>
  <si>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</si>
  <si>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</si>
  <si>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</si>
  <si>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</si>
  <si>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</si>
  <si>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</si>
  <si>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</si>
  <si>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</si>
  <si>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</si>
  <si>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</si>
  <si>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</si>
  <si>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</si>
  <si>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</si>
  <si>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</si>
  <si>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</si>
  <si>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</si>
  <si>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</si>
  <si>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</si>
  <si>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</si>
  <si>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</si>
  <si>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</si>
  <si>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</si>
  <si>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</si>
  <si>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</si>
  <si>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</si>
  <si>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</si>
  <si>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</si>
  <si>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</si>
  <si>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</si>
  <si>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</si>
  <si>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</si>
  <si>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</si>
  <si>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</si>
  <si>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</si>
  <si>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</si>
  <si>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</si>
  <si>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</si>
  <si>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</si>
  <si>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</si>
  <si>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</si>
  <si>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</si>
  <si>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</si>
  <si>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</si>
  <si>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</si>
  <si>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</si>
  <si>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</si>
  <si>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</si>
  <si>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</si>
  <si>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</si>
  <si>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</si>
  <si>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</si>
  <si>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</si>
  <si>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</si>
  <si>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</si>
  <si>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</si>
  <si>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</si>
  <si>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</si>
  <si>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</si>
  <si>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</si>
  <si>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</si>
  <si>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</si>
  <si>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</si>
  <si>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</si>
  <si>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</si>
  <si>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</si>
  <si>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</si>
  <si>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</si>
  <si>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</si>
  <si>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</si>
  <si>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</si>
  <si>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</si>
  <si>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</si>
  <si>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</si>
  <si>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</si>
  <si>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</si>
  <si>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</si>
  <si>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</si>
  <si>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</si>
  <si>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</si>
  <si>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</si>
  <si>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</si>
  <si>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</si>
  <si>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</si>
  <si>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</si>
  <si>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</si>
  <si>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</si>
  <si>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</si>
  <si>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</si>
  <si>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</si>
  <si>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</si>
  <si>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</si>
  <si>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</si>
  <si>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</si>
  <si>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</si>
  <si>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</si>
  <si>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</si>
  <si>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</si>
  <si>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</si>
  <si>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</si>
  <si>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</si>
  <si>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</si>
  <si>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</si>
  <si>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</si>
  <si>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</si>
  <si>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</si>
  <si>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</si>
  <si>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</si>
  <si>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</si>
  <si>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</si>
  <si>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</si>
  <si>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</si>
  <si>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</si>
  <si>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</si>
  <si>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</si>
  <si>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</si>
  <si>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</si>
  <si>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</si>
  <si>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</si>
  <si>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</si>
  <si>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</si>
  <si>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</si>
  <si>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</si>
  <si>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</si>
  <si>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</si>
  <si>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</si>
  <si>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</si>
  <si>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</si>
  <si>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</si>
  <si>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</si>
  <si>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</si>
  <si>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</si>
  <si>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</si>
  <si>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</si>
  <si>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</si>
  <si>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</si>
  <si>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</si>
  <si>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</si>
  <si>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</si>
  <si>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</si>
  <si>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</si>
  <si>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</si>
  <si>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</si>
  <si>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</si>
  <si>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</si>
  <si>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</si>
  <si>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</si>
  <si>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</si>
  <si>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</si>
  <si>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</si>
  <si>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</si>
  <si>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</si>
  <si>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</si>
  <si>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</si>
  <si>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</si>
  <si>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</si>
  <si>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</si>
  <si>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</si>
  <si>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</si>
  <si>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</si>
  <si>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</si>
  <si>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</si>
  <si>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</si>
  <si>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</si>
  <si>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</si>
  <si>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</si>
  <si>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</si>
  <si>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</si>
  <si>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</si>
  <si>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</si>
  <si>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</si>
  <si>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</si>
  <si>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</si>
  <si>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</si>
  <si>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</si>
  <si>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</si>
  <si>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</si>
  <si>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</si>
  <si>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</si>
  <si>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</si>
  <si>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</si>
  <si>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</si>
  <si>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</si>
  <si>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</si>
  <si>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</si>
  <si>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</si>
  <si>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</si>
  <si>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</si>
  <si>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</si>
  <si>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</si>
  <si>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</si>
  <si>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</si>
  <si>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</si>
  <si>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</si>
  <si>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</si>
  <si>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</si>
  <si>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</si>
  <si>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</si>
  <si>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</si>
  <si>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</si>
  <si>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</si>
  <si>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</si>
  <si>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</si>
  <si>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</si>
  <si>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</si>
  <si>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</si>
  <si>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</si>
  <si>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</si>
  <si>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</si>
  <si>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</si>
  <si>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</si>
  <si>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</si>
  <si>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</si>
  <si>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</si>
  <si>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</si>
  <si>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</si>
  <si>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</si>
  <si>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</si>
  <si>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</si>
  <si>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</si>
  <si>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</si>
  <si>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</si>
  <si>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</si>
  <si>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</si>
  <si>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</si>
  <si>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</si>
  <si>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</si>
  <si>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</si>
  <si>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</si>
  <si>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</si>
  <si>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</si>
  <si>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</si>
  <si>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</si>
  <si>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</si>
  <si>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</si>
  <si>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</si>
  <si>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</si>
  <si>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</si>
  <si>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</si>
  <si>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</si>
  <si>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</si>
  <si>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</si>
  <si>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</si>
  <si>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</si>
  <si>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</si>
  <si>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</si>
  <si>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</si>
  <si>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</si>
  <si>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</si>
  <si>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</si>
  <si>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</si>
  <si>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</si>
  <si>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</si>
  <si>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</si>
  <si>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</si>
  <si>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</si>
  <si>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</si>
  <si>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</si>
  <si>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</si>
  <si>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</si>
  <si>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</si>
  <si>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</si>
  <si>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</si>
  <si>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</si>
  <si>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</si>
  <si>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</si>
  <si>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</si>
  <si>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</si>
  <si>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</si>
  <si>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</si>
  <si>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</si>
  <si>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</si>
  <si>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</si>
  <si>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</si>
  <si>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</si>
  <si>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</si>
  <si>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</si>
  <si>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</si>
  <si>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</si>
  <si>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</si>
  <si>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</si>
  <si>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</si>
  <si>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</si>
  <si>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</si>
  <si>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</si>
  <si>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</si>
  <si>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</si>
  <si>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</si>
  <si>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</si>
  <si>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</si>
  <si>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</si>
  <si>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</si>
  <si>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</si>
  <si>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</si>
  <si>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</si>
  <si>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</si>
  <si>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</si>
  <si>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</si>
  <si>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</si>
  <si>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</si>
  <si>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</si>
  <si>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</si>
  <si>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</si>
  <si>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</si>
  <si>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</si>
  <si>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</si>
  <si>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</si>
  <si>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</si>
  <si>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</si>
  <si>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</si>
  <si>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</si>
  <si>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</si>
  <si>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</si>
  <si>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</si>
  <si>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</si>
  <si>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</si>
  <si>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</si>
  <si>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</si>
  <si>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</si>
  <si>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</si>
  <si>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</si>
  <si>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</si>
  <si>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</si>
  <si>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</si>
  <si>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</si>
  <si>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</si>
  <si>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</si>
  <si>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</si>
  <si>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</si>
  <si>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</si>
  <si>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</si>
  <si>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</si>
  <si>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</si>
  <si>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</si>
  <si>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</si>
  <si>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</si>
  <si>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</si>
  <si>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</si>
  <si>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</si>
  <si>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</si>
  <si>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</si>
  <si>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</si>
  <si>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</si>
  <si>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</si>
  <si>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</si>
  <si>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</si>
  <si>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</si>
  <si>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</si>
  <si>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</si>
  <si>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</si>
  <si>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</si>
  <si>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</si>
  <si>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</si>
  <si>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</si>
  <si>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</si>
  <si>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</si>
  <si>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</si>
  <si>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</si>
  <si>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</si>
  <si>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</si>
  <si>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</si>
  <si>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</si>
  <si>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</si>
  <si>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</si>
  <si>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</si>
  <si>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</si>
  <si>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</si>
  <si>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</si>
  <si>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</si>
  <si>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</si>
  <si>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</si>
  <si>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</si>
  <si>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</si>
  <si>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</si>
  <si>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</si>
  <si>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</si>
  <si>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</si>
  <si>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</si>
  <si>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</si>
  <si>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</si>
  <si>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</si>
  <si>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</si>
  <si>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</si>
  <si>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</si>
  <si>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</si>
  <si>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</si>
  <si>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</si>
  <si>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</si>
  <si>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</si>
  <si>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</si>
  <si>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</si>
  <si>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</si>
  <si>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</si>
  <si>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</si>
  <si>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</si>
  <si>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</si>
  <si>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</si>
  <si>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</si>
  <si>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</si>
  <si>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</si>
  <si>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</si>
  <si>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</si>
  <si>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</si>
  <si>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</si>
  <si>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</si>
  <si>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</si>
  <si>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</si>
  <si>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</si>
  <si>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</si>
  <si>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</si>
  <si>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</si>
  <si>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</si>
  <si>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</si>
  <si>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</si>
  <si>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</si>
  <si>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</si>
  <si>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</si>
  <si>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</si>
  <si>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</si>
  <si>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</si>
  <si>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</si>
  <si>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</si>
  <si>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</si>
  <si>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</si>
  <si>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</si>
  <si>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</si>
  <si>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</si>
  <si>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</si>
  <si>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</si>
  <si>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</si>
  <si>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</si>
  <si>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</si>
  <si>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</si>
  <si>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</si>
  <si>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</si>
  <si>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</si>
  <si>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</si>
  <si>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</si>
  <si>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</si>
  <si>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</si>
  <si>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</si>
  <si>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</si>
  <si>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</si>
  <si>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</si>
  <si>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</si>
  <si>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</si>
  <si>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</si>
  <si>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</si>
  <si>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</si>
  <si>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</si>
  <si>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</si>
  <si>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</si>
  <si>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</si>
  <si>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</si>
  <si>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</si>
  <si>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</si>
  <si>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</si>
  <si>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</si>
  <si>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</si>
  <si>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</si>
  <si>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</si>
  <si>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</si>
  <si>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</si>
  <si>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</si>
  <si>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</si>
  <si>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</si>
  <si>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</si>
  <si>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</si>
  <si>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</si>
  <si>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</si>
  <si>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</si>
  <si>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</si>
  <si>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</si>
  <si>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</si>
  <si>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</si>
  <si>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</si>
  <si>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</si>
  <si>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</si>
  <si>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</si>
  <si>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</si>
  <si>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</si>
  <si>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</si>
  <si>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</si>
  <si>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</si>
  <si>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</si>
  <si>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</si>
  <si>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</si>
  <si>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</si>
  <si>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</si>
  <si>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</si>
  <si>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</si>
  <si>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</si>
  <si>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</si>
  <si>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</si>
  <si>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</si>
  <si>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</si>
  <si>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</si>
  <si>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</si>
  <si>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</si>
  <si>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</si>
  <si>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</si>
  <si>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</si>
  <si>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</si>
  <si>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</si>
  <si>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</si>
  <si>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</si>
  <si>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</si>
  <si>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</si>
  <si>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</si>
  <si>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</si>
  <si>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</si>
  <si>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</si>
  <si>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</si>
  <si>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</si>
  <si>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</si>
  <si>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</si>
  <si>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</si>
  <si>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</si>
  <si>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</si>
  <si>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</si>
  <si>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</si>
  <si>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</si>
  <si>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</si>
  <si>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</si>
  <si>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</si>
  <si>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</si>
  <si>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</si>
  <si>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</si>
  <si>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</si>
  <si>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</si>
  <si>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</si>
  <si>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</si>
  <si>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</si>
  <si>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</si>
  <si>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</si>
  <si>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</si>
  <si>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</si>
  <si>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</si>
  <si>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</si>
  <si>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</si>
  <si>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</si>
  <si>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</si>
  <si>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</si>
  <si>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</si>
  <si>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</si>
  <si>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</si>
  <si>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</si>
  <si>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</si>
  <si>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</si>
  <si>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</si>
  <si>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</si>
  <si>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</si>
  <si>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</si>
  <si>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</si>
  <si>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</si>
  <si>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</si>
  <si>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</si>
  <si>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</si>
  <si>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</si>
  <si>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</si>
  <si>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</si>
  <si>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</si>
  <si>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</si>
  <si>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</si>
  <si>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</si>
  <si>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</si>
  <si>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</si>
  <si>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</si>
  <si>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</si>
  <si>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</si>
  <si>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</si>
  <si>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</si>
  <si>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</si>
  <si>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</si>
  <si>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</si>
  <si>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</si>
  <si>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</si>
  <si>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</si>
  <si>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</si>
  <si>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</si>
  <si>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</si>
  <si>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</si>
  <si>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</si>
  <si>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</si>
  <si>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</si>
  <si>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</si>
  <si>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</si>
  <si>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</si>
  <si>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</si>
  <si>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</si>
  <si>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</si>
  <si>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</si>
  <si>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</si>
  <si>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</si>
  <si>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</si>
  <si>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</si>
  <si>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</si>
  <si>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</si>
  <si>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</si>
  <si>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</si>
  <si>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</si>
  <si>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</si>
  <si>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</si>
  <si>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</si>
  <si>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</si>
  <si>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</si>
  <si>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</si>
  <si>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</si>
  <si>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</si>
  <si>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</si>
  <si>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</si>
  <si>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</si>
  <si>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</si>
  <si>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</si>
  <si>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</si>
  <si>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</si>
  <si>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</si>
  <si>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</si>
  <si>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</si>
  <si>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</si>
  <si>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</si>
  <si>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</si>
  <si>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</si>
  <si>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</si>
  <si>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</si>
  <si>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</si>
  <si>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</si>
  <si>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</si>
  <si>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</si>
  <si>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</si>
  <si>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</si>
  <si>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</si>
  <si>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</si>
  <si>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</si>
  <si>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</si>
  <si>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</si>
  <si>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</si>
  <si>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</si>
  <si>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</si>
  <si>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</si>
  <si>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</si>
  <si>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</si>
  <si>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</si>
  <si>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</si>
  <si>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</si>
  <si>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</si>
  <si>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</si>
  <si>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</si>
  <si>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</si>
  <si>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</si>
  <si>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</si>
  <si>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</si>
  <si>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</si>
  <si>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</si>
  <si>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</si>
  <si>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</si>
  <si>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</si>
  <si>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</si>
  <si>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</si>
  <si>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</si>
  <si>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</si>
  <si>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</si>
  <si>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</si>
  <si>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</si>
  <si>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</si>
  <si>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</si>
  <si>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</si>
  <si>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</si>
  <si>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</si>
  <si>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</si>
  <si>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</si>
  <si>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</si>
  <si>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</si>
  <si>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</si>
  <si>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</si>
  <si>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</si>
  <si>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</si>
  <si>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</si>
  <si>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</si>
  <si>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</si>
  <si>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</si>
  <si>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</si>
  <si>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</si>
  <si>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</si>
  <si>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</si>
  <si>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</si>
  <si>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</si>
  <si>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</si>
  <si>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</si>
  <si>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</si>
  <si>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</si>
  <si>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</si>
  <si>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</si>
  <si>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</si>
  <si>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</si>
  <si>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</si>
  <si>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</si>
  <si>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</si>
  <si>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</si>
  <si>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</si>
  <si>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</si>
  <si>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</si>
  <si>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</si>
  <si>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</si>
  <si>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</si>
  <si>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</si>
  <si>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</si>
  <si>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</si>
  <si>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</si>
  <si>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</si>
  <si>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</si>
  <si>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</si>
  <si>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</si>
  <si>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</si>
  <si>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</si>
  <si>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</si>
  <si>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</si>
  <si>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</si>
  <si>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</si>
  <si>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</si>
  <si>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</si>
  <si>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</si>
  <si>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</si>
  <si>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</si>
  <si>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</si>
  <si>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</si>
  <si>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</si>
  <si>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</si>
  <si>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</si>
  <si>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</si>
  <si>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</si>
  <si>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</si>
  <si>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</si>
  <si>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</si>
  <si>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</si>
  <si>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</si>
  <si>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</si>
  <si>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</si>
  <si>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</si>
  <si>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</si>
  <si>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</si>
  <si>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</si>
  <si>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</si>
  <si>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</si>
  <si>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</si>
  <si>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</si>
  <si>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</si>
  <si>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</si>
  <si>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</si>
  <si>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</si>
  <si>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</si>
  <si>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</si>
  <si>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</si>
  <si>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</si>
  <si>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</si>
  <si>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</si>
  <si>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</si>
  <si>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</si>
  <si>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</si>
  <si>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</si>
  <si>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</si>
  <si>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</si>
  <si>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</si>
  <si>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</si>
  <si>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</si>
  <si>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</si>
  <si>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</si>
  <si>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</si>
  <si>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</si>
  <si>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</si>
  <si>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</si>
  <si>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</si>
  <si>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</si>
  <si>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</si>
  <si>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</si>
  <si>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</si>
  <si>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</si>
  <si>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</si>
  <si>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</si>
  <si>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</si>
  <si>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</si>
  <si>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</si>
  <si>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</si>
  <si>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</si>
  <si>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</si>
  <si>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</si>
  <si>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</si>
  <si>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</si>
  <si>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</si>
  <si>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</si>
  <si>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</si>
  <si>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</si>
  <si>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</si>
  <si>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</si>
  <si>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</si>
  <si>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</si>
  <si>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</si>
  <si>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</si>
  <si>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</si>
  <si>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</si>
  <si>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</si>
  <si>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</si>
  <si>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</si>
  <si>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</si>
  <si>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</si>
  <si>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</si>
  <si>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</si>
  <si>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</si>
  <si>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</si>
  <si>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</si>
  <si>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</si>
  <si>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</si>
  <si>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</si>
  <si>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</si>
  <si>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</si>
  <si>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</si>
  <si>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</si>
  <si>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</si>
  <si>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</si>
  <si>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</si>
  <si>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</si>
  <si>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</si>
  <si>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</si>
  <si>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</si>
  <si>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</si>
  <si>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</si>
  <si>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</si>
  <si>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</si>
  <si>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</si>
  <si>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</si>
  <si>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</si>
  <si>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</si>
  <si>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</si>
  <si>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</si>
  <si>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</si>
  <si>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</si>
  <si>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</si>
  <si>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</si>
  <si>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</si>
  <si>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</si>
  <si>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</si>
  <si>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</si>
  <si>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</si>
  <si>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</si>
  <si>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</si>
  <si>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</si>
  <si>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</si>
  <si>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</si>
  <si>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</si>
  <si>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</si>
  <si>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</si>
  <si>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</si>
  <si>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</si>
  <si>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</si>
  <si>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</si>
  <si>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</si>
  <si>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</si>
  <si>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</si>
  <si>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</si>
  <si>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</si>
  <si>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</si>
  <si>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</si>
  <si>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</si>
  <si>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</si>
  <si>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</si>
  <si>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</si>
  <si>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</si>
  <si>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</si>
  <si>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</si>
  <si>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</si>
  <si>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</si>
  <si>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</si>
  <si>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</si>
  <si>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</si>
  <si>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</si>
  <si>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</si>
  <si>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</si>
  <si>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</si>
  <si>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</si>
  <si>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</si>
  <si>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</si>
  <si>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</si>
  <si>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</si>
  <si>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</si>
  <si>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</si>
  <si>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</si>
  <si>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</si>
  <si>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</si>
  <si>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</si>
  <si>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</si>
  <si>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</si>
  <si>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</si>
  <si>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</si>
  <si>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</si>
  <si>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</si>
  <si>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</si>
  <si>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</si>
  <si>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</si>
  <si>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</si>
  <si>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</si>
  <si>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</si>
  <si>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</si>
  <si>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</si>
  <si>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</si>
  <si>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</si>
  <si>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</si>
  <si>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</si>
  <si>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</si>
  <si>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</si>
  <si>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</si>
  <si>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</si>
  <si>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</si>
  <si>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</si>
  <si>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</si>
  <si>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</si>
  <si>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</si>
  <si>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</si>
  <si>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</si>
  <si>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</si>
  <si>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</si>
  <si>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</si>
  <si>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</si>
  <si>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</si>
  <si>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</si>
  <si>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</si>
  <si>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</si>
  <si>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</si>
  <si>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</si>
  <si>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</si>
  <si>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</si>
  <si>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</si>
  <si>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</si>
  <si>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</si>
  <si>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</si>
  <si>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</si>
  <si>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</si>
  <si>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</si>
  <si>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</si>
  <si>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</si>
  <si>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</si>
  <si>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</si>
  <si>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</si>
  <si>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</si>
  <si>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</si>
  <si>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</si>
  <si>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</si>
  <si>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</si>
  <si>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</si>
  <si>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</si>
  <si>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</si>
  <si>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</si>
  <si>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</si>
  <si>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</si>
  <si>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</si>
  <si>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</si>
  <si>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</si>
  <si>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</si>
  <si>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</si>
  <si>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</si>
  <si>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</si>
  <si>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</si>
  <si>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</si>
  <si>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</si>
  <si>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</si>
  <si>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</si>
  <si>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</si>
  <si>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</si>
  <si>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</si>
  <si>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</si>
  <si>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</si>
  <si>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</si>
  <si>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</si>
  <si>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</si>
  <si>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</si>
  <si>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</si>
  <si>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</si>
  <si>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</si>
  <si>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</si>
  <si>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</si>
  <si>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</si>
  <si>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</si>
  <si>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</si>
  <si>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</si>
  <si>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</si>
  <si>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</si>
  <si>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</si>
  <si>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</si>
  <si>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</si>
  <si>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</si>
  <si>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</si>
  <si>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</si>
  <si>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</si>
  <si>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</si>
  <si>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</si>
  <si>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</si>
  <si>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</si>
  <si>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</si>
  <si>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</si>
  <si>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</si>
  <si>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</si>
  <si>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</si>
  <si>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</si>
  <si>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</si>
  <si>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</si>
  <si>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</si>
  <si>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</si>
  <si>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</si>
  <si>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</si>
  <si>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</si>
  <si>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</si>
  <si>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</si>
  <si>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</si>
  <si>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</si>
  <si>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</si>
  <si>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</si>
  <si>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</si>
  <si>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</si>
  <si>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</si>
  <si>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</si>
  <si>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</si>
  <si>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</si>
  <si>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</si>
  <si>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</si>
  <si>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</si>
  <si>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</si>
  <si>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</si>
  <si>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</si>
  <si>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</si>
  <si>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</si>
  <si>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</si>
  <si>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</si>
  <si>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</si>
  <si>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</si>
  <si>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</si>
  <si>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</si>
  <si>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</si>
  <si>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</si>
  <si>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</si>
  <si>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</si>
  <si>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</si>
  <si>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</si>
  <si>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</si>
  <si>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</si>
  <si>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</si>
  <si>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</si>
  <si>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</si>
  <si>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</si>
  <si>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</si>
  <si>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</si>
  <si>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</si>
  <si>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</si>
  <si>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</si>
  <si>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</si>
  <si>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</si>
  <si>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</si>
  <si>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</si>
  <si>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</si>
  <si>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</si>
  <si>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</si>
  <si>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</si>
  <si>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</si>
  <si>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</si>
  <si>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</si>
  <si>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</si>
  <si>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</si>
  <si>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</si>
  <si>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</si>
  <si>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</si>
  <si>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</si>
  <si>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</si>
  <si>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</si>
  <si>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</si>
  <si>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</si>
  <si>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</si>
  <si>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</si>
  <si>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</si>
  <si>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</si>
  <si>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</si>
  <si>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</si>
  <si>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</si>
  <si>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</si>
  <si>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</si>
  <si>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</si>
  <si>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</si>
  <si>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</si>
  <si>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</si>
  <si>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</si>
  <si>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</si>
  <si>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</si>
  <si>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</si>
  <si>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</si>
  <si>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</si>
  <si>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</si>
  <si>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</si>
  <si>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</si>
  <si>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</si>
  <si>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</si>
  <si>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</si>
  <si>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</si>
  <si>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</si>
  <si>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</si>
  <si>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</si>
  <si>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</si>
  <si>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</si>
  <si>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</si>
  <si>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</si>
  <si>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</si>
  <si>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</si>
  <si>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</si>
  <si>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</si>
  <si>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</si>
  <si>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</si>
  <si>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</si>
  <si>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</si>
  <si>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</si>
  <si>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</si>
  <si>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</si>
  <si>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</si>
  <si>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</si>
  <si>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</si>
  <si>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</si>
  <si>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</si>
  <si>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</si>
  <si>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</si>
  <si>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</si>
  <si>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</si>
  <si>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</si>
  <si>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</si>
  <si>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</si>
  <si>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</si>
  <si>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</si>
  <si>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</si>
  <si>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</si>
  <si>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</si>
  <si>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</si>
  <si>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</si>
  <si>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</si>
  <si>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</si>
  <si>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</si>
  <si>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</si>
  <si>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</si>
  <si>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</si>
  <si>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</si>
  <si>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</si>
  <si>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</si>
  <si>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</si>
  <si>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</si>
  <si>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</si>
  <si>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</si>
  <si>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</si>
  <si>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</si>
  <si>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</si>
  <si>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</si>
  <si>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</si>
  <si>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</si>
  <si>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</si>
  <si>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</si>
  <si>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</si>
  <si>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</si>
  <si>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</si>
  <si>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</si>
  <si>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</si>
  <si>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</si>
  <si>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</si>
  <si>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</si>
  <si>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</si>
  <si>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</si>
  <si>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</si>
  <si>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</si>
  <si>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</si>
  <si>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</si>
  <si>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</si>
  <si>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</si>
  <si>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</si>
  <si>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</si>
  <si>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</si>
  <si>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</si>
  <si>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</si>
  <si>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</si>
  <si>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</si>
  <si>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</si>
  <si>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</si>
  <si>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</si>
  <si>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</si>
  <si>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</si>
  <si>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</si>
  <si>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</si>
  <si>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</si>
  <si>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</si>
  <si>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</si>
  <si>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</si>
  <si>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</si>
  <si>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</si>
  <si>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</si>
  <si>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</si>
  <si>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</si>
  <si>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</si>
  <si>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</si>
  <si>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</si>
  <si>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</si>
  <si>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</si>
  <si>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</si>
  <si>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</si>
  <si>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</si>
  <si>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</si>
  <si>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</si>
  <si>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</si>
  <si>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</si>
  <si>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</si>
  <si>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</si>
  <si>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</si>
  <si>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</si>
  <si>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</si>
  <si>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</si>
  <si>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</si>
  <si>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</si>
  <si>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</si>
  <si>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</si>
  <si>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</si>
  <si>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</si>
  <si>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</si>
  <si>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</si>
  <si>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</si>
  <si>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</si>
  <si>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</si>
  <si>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</si>
  <si>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</si>
  <si>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</si>
  <si>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</si>
  <si>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</si>
  <si>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</si>
  <si>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</si>
  <si>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</si>
  <si>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</si>
  <si>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</si>
  <si>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</si>
  <si>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</si>
  <si>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</si>
  <si>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</si>
  <si>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</si>
  <si>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</si>
  <si>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</si>
  <si>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</si>
  <si>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</si>
  <si>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</si>
  <si>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</si>
  <si>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</si>
  <si>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</si>
  <si>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</si>
  <si>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</si>
  <si>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</si>
  <si>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</si>
  <si>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</si>
  <si>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</si>
  <si>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</si>
  <si>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</si>
  <si>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</si>
  <si>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</si>
  <si>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</si>
  <si>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</si>
  <si>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</si>
  <si>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</si>
  <si>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</si>
  <si>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</si>
  <si>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</si>
  <si>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</si>
  <si>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</si>
  <si>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</si>
  <si>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</si>
  <si>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</si>
  <si>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</si>
  <si>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</si>
  <si>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</si>
  <si>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</si>
  <si>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</si>
  <si>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</si>
  <si>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</si>
  <si>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</si>
  <si>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</si>
  <si>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</si>
  <si>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</si>
  <si>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</si>
  <si>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</si>
  <si>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</si>
  <si>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</si>
  <si>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</si>
  <si>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</si>
  <si>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</si>
  <si>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</si>
  <si>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</si>
  <si>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</si>
  <si>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</si>
  <si>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</si>
  <si>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</si>
  <si>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</si>
  <si>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</si>
  <si>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</si>
  <si>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</si>
  <si>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</si>
  <si>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</si>
  <si>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</si>
  <si>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</si>
  <si>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</si>
  <si>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</si>
  <si>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</si>
  <si>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</si>
  <si>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</si>
  <si>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</si>
  <si>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</si>
  <si>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</si>
  <si>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</si>
  <si>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</si>
  <si>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</si>
  <si>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</si>
  <si>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</si>
  <si>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</si>
  <si>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</si>
  <si>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</si>
  <si>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</si>
  <si>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</si>
  <si>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</si>
  <si>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</si>
  <si>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</si>
  <si>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</si>
  <si>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</si>
  <si>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</si>
  <si>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</si>
  <si>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</si>
  <si>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</si>
  <si>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</si>
  <si>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</si>
  <si>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</si>
  <si>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</si>
  <si>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</si>
  <si>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</si>
  <si>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</si>
  <si>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</si>
  <si>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</si>
  <si>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</si>
  <si>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</si>
  <si>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</si>
  <si>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</si>
  <si>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</si>
  <si>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</si>
  <si>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</si>
  <si>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</si>
  <si>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</si>
  <si>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</si>
  <si>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</si>
  <si>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</si>
  <si>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</si>
  <si>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</si>
  <si>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</si>
  <si>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</si>
  <si>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</si>
  <si>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</si>
  <si>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</si>
  <si>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</si>
  <si>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</si>
  <si>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</si>
  <si>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</si>
  <si>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</si>
  <si>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</si>
  <si>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</si>
  <si>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</si>
  <si>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</si>
  <si>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</si>
  <si>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</si>
  <si>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</si>
  <si>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</si>
  <si>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</si>
  <si>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</si>
  <si>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</si>
  <si>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</si>
  <si>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</si>
  <si>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</si>
  <si>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</si>
  <si>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</si>
  <si>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</si>
  <si>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</si>
  <si>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</si>
  <si>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</si>
  <si>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</si>
  <si>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</si>
  <si>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</si>
  <si>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</si>
  <si>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</si>
  <si>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</si>
  <si>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</si>
  <si>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</si>
  <si>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</si>
  <si>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</si>
  <si>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</si>
  <si>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</si>
  <si>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</si>
  <si>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</si>
  <si>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</si>
  <si>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</si>
  <si>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</si>
  <si>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</si>
  <si>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</si>
  <si>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</si>
  <si>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</si>
  <si>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</si>
  <si>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</si>
  <si>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</si>
  <si>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</si>
  <si>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</si>
  <si>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</si>
  <si>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</si>
  <si>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</si>
  <si>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</si>
  <si>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</si>
  <si>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</si>
  <si>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</si>
  <si>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</si>
  <si>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</si>
  <si>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</si>
  <si>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</si>
  <si>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</si>
  <si>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</si>
  <si>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</si>
  <si>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</si>
  <si>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</si>
  <si>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</si>
  <si>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</si>
  <si>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</si>
  <si>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</si>
  <si>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</si>
  <si>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</si>
  <si>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</si>
  <si>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</si>
  <si>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</si>
  <si>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</si>
  <si>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</si>
  <si>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</si>
  <si>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</si>
  <si>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</si>
  <si>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</si>
  <si>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</si>
  <si>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</si>
  <si>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</si>
  <si>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</si>
  <si>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</si>
  <si>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</si>
  <si>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</si>
  <si>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</si>
  <si>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</si>
  <si>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</si>
  <si>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</si>
  <si>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</si>
  <si>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</si>
  <si>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</si>
  <si>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</si>
  <si>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</si>
  <si>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</si>
  <si>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</si>
  <si>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</si>
  <si>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</si>
  <si>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</si>
  <si>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</si>
  <si>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</si>
  <si>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</si>
  <si>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</si>
  <si>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</si>
  <si>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</si>
  <si>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</si>
  <si>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</si>
  <si>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</si>
  <si>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</si>
  <si>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</si>
  <si>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</si>
  <si>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</si>
  <si>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</si>
  <si>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</si>
  <si>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</si>
  <si>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</si>
  <si>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</si>
  <si>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</si>
  <si>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</si>
  <si>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</si>
  <si>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</si>
  <si>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</si>
  <si>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</si>
  <si>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</si>
  <si>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</si>
  <si>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</si>
  <si>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</si>
  <si>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</si>
  <si>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</si>
  <si>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</si>
  <si>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</si>
  <si>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</si>
  <si>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</si>
  <si>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</si>
  <si>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</si>
  <si>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</si>
  <si>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</si>
  <si>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</si>
  <si>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</si>
  <si>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</si>
  <si>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</si>
  <si>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</si>
  <si>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</si>
  <si>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</si>
  <si>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</si>
  <si>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</si>
  <si>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</si>
  <si>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</si>
  <si>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</si>
  <si>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</si>
  <si>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</si>
  <si>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</si>
  <si>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</si>
  <si>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</si>
  <si>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</si>
  <si>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</si>
  <si>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</si>
  <si>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</si>
  <si>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</si>
  <si>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</si>
  <si>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</si>
  <si>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</si>
  <si>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</si>
  <si>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</si>
  <si>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</si>
  <si>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</si>
  <si>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</si>
  <si>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</si>
  <si>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</si>
  <si>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</si>
  <si>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</si>
  <si>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</si>
  <si>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</si>
  <si>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</si>
  <si>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</si>
  <si>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</si>
  <si>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</si>
  <si>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</si>
  <si>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</si>
  <si>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</si>
  <si>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</si>
  <si>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</si>
  <si>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</si>
  <si>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</si>
  <si>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</si>
  <si>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</si>
  <si>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</si>
  <si>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</si>
  <si>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</si>
  <si>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</si>
  <si>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</si>
  <si>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</si>
  <si>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</si>
  <si>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</si>
  <si>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</si>
  <si>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</si>
  <si>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</si>
  <si>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</si>
  <si>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</si>
  <si>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</si>
  <si>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</si>
  <si>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</si>
  <si>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</si>
  <si>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</si>
  <si>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</si>
  <si>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</si>
  <si>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</si>
  <si>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</si>
  <si>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</si>
  <si>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</si>
  <si>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</si>
  <si>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</si>
  <si>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</si>
  <si>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</si>
  <si>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</si>
  <si>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</si>
  <si>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</si>
  <si>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</si>
  <si>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</si>
  <si>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</si>
  <si>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</si>
  <si>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</si>
  <si>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</si>
  <si>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</si>
  <si>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</si>
  <si>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</si>
  <si>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</si>
  <si>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</si>
  <si>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</si>
  <si>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</si>
  <si>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</si>
  <si>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</si>
  <si>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</si>
  <si>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</si>
  <si>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</si>
  <si>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</si>
  <si>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</si>
  <si>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</si>
  <si>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</si>
  <si>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</si>
  <si>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</si>
  <si>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</si>
  <si>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</si>
  <si>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</si>
  <si>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</si>
  <si>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</si>
  <si>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</si>
  <si>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</si>
  <si>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</si>
  <si>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</si>
  <si>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</si>
  <si>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</si>
  <si>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</si>
  <si>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</si>
  <si>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</si>
  <si>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r>
      <rPr>
        <sz val="9"/>
        <color rgb="FF141414"/>
        <rFont val="Arial"/>
        <charset val="1"/>
      </rPr>
      <t>Yohei Azakami,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Reina Ueda, Asami Seto, Kaito Ishikawa, Yusuke Kobayashi, Shunsuke Takeuchi, Manami Sugihira, Momo Asakura, Kanako Tojo, Ryohei Kimura, Hikaru Ueda, Taiten Kusunoki</t>
    </r>
  </si>
  <si>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</si>
  <si>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</si>
  <si>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</si>
  <si>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</si>
  <si>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</si>
  <si>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</si>
  <si>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</si>
  <si>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</si>
  <si>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</si>
  <si>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</si>
  <si>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</si>
  <si>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</si>
  <si>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</si>
  <si>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</si>
  <si>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</si>
  <si>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</si>
  <si>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</si>
  <si>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</si>
  <si>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</si>
  <si>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</si>
  <si>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</si>
  <si>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</si>
  <si>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</si>
  <si>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</si>
  <si>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</si>
  <si>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</si>
  <si>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</si>
  <si>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</si>
  <si>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</si>
  <si>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</si>
  <si>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</si>
  <si>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</si>
  <si>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</si>
  <si>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</si>
  <si>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</si>
  <si>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</si>
  <si>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</si>
  <si>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</si>
  <si>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</si>
  <si>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</si>
  <si>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</si>
  <si>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</si>
  <si>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</si>
  <si>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</si>
  <si>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</si>
  <si>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</si>
  <si>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</si>
  <si>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</si>
  <si>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</si>
  <si>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</si>
  <si>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</si>
  <si>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</si>
  <si>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</si>
  <si>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</si>
  <si>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</si>
  <si>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</si>
  <si>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</si>
  <si>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</si>
  <si>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</si>
  <si>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</si>
  <si>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</si>
  <si>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</si>
  <si>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</si>
  <si>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</si>
  <si>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</si>
  <si>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</si>
  <si>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</si>
  <si>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</si>
  <si>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</si>
  <si>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</si>
  <si>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</si>
  <si>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</si>
  <si>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</si>
  <si>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r>
      <rPr>
        <sz val="9"/>
        <color rgb="FF141414"/>
        <rFont val="Arial"/>
        <charset val="1"/>
      </rPr>
      <t>Jun Fukuyama, Shintaro Asanuma, Haruka Shiraishi, Tomoaki Maeno, M</t>
    </r>
    <r>
      <rPr>
        <sz val="9"/>
        <color rgb="FF141414"/>
        <rFont val="Noto Sans CJK SC"/>
        <family val="2"/>
      </rPr>
      <t>・</t>
    </r>
    <r>
      <rPr>
        <sz val="9"/>
        <color rgb="FF141414"/>
        <rFont val="Arial"/>
        <charset val="1"/>
      </rPr>
      <t>A</t>
    </r>
    <r>
      <rPr>
        <sz val="9"/>
        <color rgb="FF141414"/>
        <rFont val="Noto Sans CJK SC"/>
        <family val="2"/>
      </rPr>
      <t>・</t>
    </r>
    <r>
      <rPr>
        <sz val="9"/>
        <color rgb="FF141414"/>
        <rFont val="Arial"/>
        <charset val="1"/>
      </rPr>
      <t>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r>
  </si>
  <si>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</si>
  <si>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</si>
  <si>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</si>
  <si>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</si>
  <si>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</si>
  <si>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</si>
  <si>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</si>
  <si>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</si>
  <si>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</si>
  <si>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</si>
  <si>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</si>
  <si>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</si>
  <si>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</si>
  <si>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</si>
  <si>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</si>
  <si>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</si>
  <si>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</si>
  <si>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</si>
  <si>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</si>
  <si>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</si>
  <si>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</si>
  <si>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</si>
  <si>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</si>
  <si>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</si>
  <si>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</si>
  <si>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</si>
  <si>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</si>
  <si>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</si>
  <si>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</si>
  <si>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</si>
  <si>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</si>
  <si>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</si>
  <si>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</si>
  <si>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</si>
  <si>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</si>
  <si>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</si>
  <si>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</si>
  <si>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</si>
  <si>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</si>
  <si>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</si>
  <si>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</si>
  <si>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</si>
  <si>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</si>
  <si>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</si>
  <si>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</si>
  <si>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</si>
  <si>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</si>
  <si>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</si>
  <si>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</si>
  <si>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</si>
  <si>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</si>
  <si>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</si>
  <si>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</si>
  <si>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</si>
  <si>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</si>
  <si>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</si>
  <si>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</si>
  <si>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</si>
  <si>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</si>
  <si>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</si>
  <si>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</si>
  <si>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</si>
  <si>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</si>
  <si>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</si>
  <si>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</si>
  <si>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</si>
  <si>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</si>
  <si>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</si>
  <si>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</si>
  <si>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</si>
  <si>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</si>
  <si>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</si>
  <si>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</si>
  <si>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</si>
  <si>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</si>
  <si>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</si>
  <si>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</si>
  <si>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</si>
  <si>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</si>
  <si>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</si>
  <si>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</si>
  <si>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</si>
  <si>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</si>
  <si>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</si>
  <si>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</si>
  <si>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</si>
  <si>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</si>
  <si>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</si>
  <si>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</si>
  <si>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</si>
  <si>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</si>
  <si>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</si>
  <si>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</si>
  <si>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</si>
  <si>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</si>
  <si>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</si>
  <si>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</si>
  <si>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</si>
  <si>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</si>
  <si>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</si>
  <si>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</si>
  <si>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</si>
  <si>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</si>
  <si>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</si>
  <si>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</si>
  <si>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</si>
  <si>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</si>
  <si>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</si>
  <si>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</si>
  <si>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</si>
  <si>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</si>
  <si>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</si>
  <si>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</si>
  <si>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</si>
  <si>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</si>
  <si>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</si>
  <si>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</si>
  <si>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</si>
  <si>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</si>
  <si>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</si>
  <si>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</si>
  <si>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</si>
  <si>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</si>
  <si>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</si>
  <si>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</si>
  <si>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</si>
  <si>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</si>
  <si>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</si>
  <si>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</si>
  <si>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</si>
  <si>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</si>
  <si>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</si>
  <si>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</si>
  <si>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</si>
  <si>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</si>
  <si>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</si>
  <si>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</si>
  <si>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</si>
  <si>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</si>
  <si>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</si>
  <si>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</si>
  <si>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</si>
  <si>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</si>
  <si>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</si>
  <si>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</si>
  <si>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</si>
  <si>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</si>
  <si>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</si>
  <si>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</si>
  <si>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</si>
  <si>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</si>
  <si>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</si>
  <si>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</si>
  <si>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</si>
  <si>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</si>
  <si>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</si>
  <si>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</si>
  <si>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</si>
  <si>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</si>
  <si>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</si>
  <si>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</si>
  <si>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</si>
  <si>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</si>
  <si>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</si>
  <si>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</si>
  <si>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</si>
  <si>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</si>
  <si>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</si>
  <si>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</si>
  <si>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</si>
  <si>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</si>
  <si>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</si>
  <si>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</si>
  <si>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</si>
  <si>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</si>
  <si>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</si>
  <si>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</si>
  <si>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</si>
  <si>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</si>
  <si>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</si>
  <si>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</si>
  <si>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</si>
  <si>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</si>
  <si>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</si>
  <si>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</si>
  <si>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</si>
  <si>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</si>
  <si>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</si>
  <si>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</si>
  <si>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</si>
  <si>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</si>
  <si>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</si>
  <si>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</si>
  <si>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</si>
  <si>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</si>
  <si>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</si>
  <si>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</si>
  <si>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</si>
  <si>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</si>
  <si>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</si>
  <si>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</si>
  <si>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</si>
  <si>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</si>
  <si>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</si>
  <si>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</si>
  <si>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</si>
  <si>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</si>
  <si>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</si>
  <si>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</si>
  <si>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</si>
  <si>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</si>
  <si>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</si>
  <si>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</si>
  <si>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</si>
  <si>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</si>
  <si>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</si>
  <si>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</si>
  <si>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</si>
  <si>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</si>
  <si>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</si>
  <si>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</si>
  <si>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</si>
  <si>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</si>
  <si>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</si>
  <si>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</si>
  <si>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</si>
  <si>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</si>
  <si>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</si>
  <si>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</si>
  <si>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</si>
  <si>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</si>
  <si>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</si>
  <si>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</si>
  <si>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</si>
  <si>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</si>
  <si>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</si>
  <si>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</si>
  <si>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</si>
  <si>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</si>
  <si>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</si>
  <si>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</si>
  <si>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</si>
  <si>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</si>
  <si>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</si>
  <si>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</si>
  <si>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</si>
  <si>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</si>
  <si>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</si>
  <si>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</si>
  <si>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</si>
  <si>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</si>
  <si>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</si>
  <si>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</si>
  <si>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</si>
  <si>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</si>
  <si>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</si>
  <si>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</si>
  <si>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</si>
  <si>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</si>
  <si>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</si>
  <si>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</si>
  <si>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</si>
  <si>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</si>
  <si>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</si>
  <si>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</si>
  <si>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</si>
  <si>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</si>
  <si>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</si>
  <si>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</si>
  <si>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</si>
  <si>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</si>
  <si>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</si>
  <si>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</si>
  <si>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</si>
  <si>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</si>
  <si>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</si>
  <si>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</si>
  <si>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</si>
  <si>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</si>
  <si>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</si>
  <si>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</si>
  <si>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</si>
  <si>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</si>
  <si>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</si>
  <si>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</si>
  <si>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</si>
  <si>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</si>
  <si>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</si>
  <si>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</si>
  <si>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</si>
  <si>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</si>
  <si>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</si>
  <si>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</si>
  <si>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</si>
  <si>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</si>
  <si>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</si>
  <si>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</si>
  <si>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</si>
  <si>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</si>
  <si>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</si>
  <si>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</si>
  <si>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</si>
  <si>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</si>
  <si>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</si>
  <si>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</si>
  <si>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</si>
  <si>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</si>
  <si>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</si>
  <si>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</si>
  <si>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</si>
  <si>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</si>
  <si>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</si>
  <si>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</si>
  <si>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</si>
  <si>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</si>
  <si>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</si>
  <si>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</si>
  <si>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</si>
  <si>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</si>
  <si>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</si>
  <si>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</si>
  <si>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</si>
  <si>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</si>
  <si>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</si>
  <si>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</si>
  <si>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</si>
  <si>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</si>
  <si>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</si>
  <si>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</si>
  <si>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</si>
  <si>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</si>
  <si>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</si>
  <si>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</si>
  <si>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</si>
  <si>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</si>
  <si>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</si>
  <si>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</si>
  <si>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</si>
  <si>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</si>
  <si>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</si>
  <si>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</si>
  <si>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</si>
  <si>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</si>
  <si>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</si>
  <si>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</si>
  <si>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</si>
  <si>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</si>
  <si>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</si>
  <si>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</si>
  <si>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</si>
  <si>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</si>
  <si>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</si>
  <si>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</si>
  <si>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</si>
  <si>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</si>
  <si>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</si>
  <si>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</si>
  <si>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</si>
  <si>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</si>
  <si>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</si>
  <si>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</si>
  <si>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</si>
  <si>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</si>
  <si>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</si>
  <si>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</si>
  <si>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</si>
  <si>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</si>
  <si>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</si>
  <si>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</si>
  <si>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</si>
  <si>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</si>
  <si>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</si>
  <si>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</si>
  <si>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</si>
  <si>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</si>
  <si>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</si>
  <si>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</si>
  <si>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</si>
  <si>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</si>
  <si>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</si>
  <si>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</si>
  <si>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</si>
  <si>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</si>
  <si>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</si>
  <si>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</si>
  <si>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</si>
  <si>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</si>
  <si>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</si>
  <si>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</si>
  <si>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</si>
  <si>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</si>
  <si>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</si>
  <si>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</si>
  <si>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</si>
  <si>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</si>
  <si>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</si>
  <si>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</si>
  <si>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</si>
  <si>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</si>
  <si>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</si>
  <si>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</si>
  <si>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</si>
  <si>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</si>
  <si>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</si>
  <si>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</si>
  <si>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</si>
  <si>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</si>
  <si>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</si>
  <si>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</si>
  <si>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</si>
  <si>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</si>
  <si>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</si>
  <si>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</si>
  <si>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</si>
  <si>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</si>
  <si>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</si>
  <si>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</si>
  <si>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</si>
  <si>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</si>
  <si>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</si>
  <si>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</si>
  <si>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</si>
  <si>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</si>
  <si>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</si>
  <si>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</si>
  <si>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</si>
  <si>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</si>
  <si>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</si>
  <si>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</si>
  <si>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</si>
  <si>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</si>
  <si>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</si>
  <si>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</si>
  <si>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</si>
  <si>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</si>
  <si>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</si>
  <si>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</si>
  <si>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</si>
  <si>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</si>
  <si>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</si>
  <si>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</si>
  <si>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</si>
  <si>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</si>
  <si>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</si>
  <si>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</si>
  <si>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</si>
  <si>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</si>
  <si>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</si>
  <si>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</si>
  <si>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</si>
  <si>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</si>
  <si>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</si>
  <si>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</si>
  <si>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</si>
  <si>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</si>
  <si>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</si>
  <si>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</si>
  <si>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</si>
  <si>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</si>
  <si>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</si>
  <si>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</si>
  <si>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</si>
  <si>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</si>
  <si>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</si>
  <si>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</si>
  <si>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</si>
  <si>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</si>
  <si>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</si>
  <si>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</si>
  <si>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</si>
  <si>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</si>
  <si>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</si>
  <si>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</si>
  <si>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</si>
  <si>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</si>
  <si>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</si>
  <si>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</si>
  <si>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</si>
  <si>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</si>
  <si>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</si>
  <si>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</si>
  <si>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</si>
  <si>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</si>
  <si>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</si>
  <si>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</si>
  <si>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</si>
  <si>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</si>
  <si>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</si>
  <si>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</si>
  <si>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</si>
  <si>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</si>
  <si>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</si>
  <si>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</si>
  <si>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</si>
  <si>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</si>
  <si>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</si>
  <si>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</si>
  <si>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</si>
  <si>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</si>
  <si>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</si>
  <si>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</si>
  <si>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</si>
  <si>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</si>
  <si>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</si>
  <si>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</si>
  <si>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</si>
  <si>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</si>
  <si>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</si>
  <si>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</si>
  <si>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</si>
  <si>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</si>
  <si>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</si>
  <si>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</si>
  <si>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</si>
  <si>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</si>
  <si>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</si>
  <si>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</si>
  <si>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</si>
  <si>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</si>
  <si>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</si>
  <si>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</si>
  <si>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</si>
  <si>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</si>
  <si>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</si>
  <si>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</si>
  <si>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</si>
  <si>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</si>
  <si>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</si>
  <si>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</si>
  <si>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</si>
  <si>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</si>
  <si>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</si>
  <si>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</si>
  <si>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</si>
  <si>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</si>
  <si>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</si>
  <si>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</si>
  <si>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</si>
  <si>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</si>
  <si>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</si>
  <si>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</si>
  <si>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</si>
  <si>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</si>
  <si>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</si>
  <si>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</si>
  <si>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</si>
  <si>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</si>
  <si>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</si>
  <si>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</si>
  <si>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</si>
  <si>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</si>
  <si>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</si>
  <si>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</si>
  <si>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</si>
  <si>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</si>
  <si>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</si>
  <si>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</si>
  <si>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</si>
  <si>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</si>
  <si>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</si>
  <si>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</si>
  <si>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</si>
  <si>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</si>
  <si>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</si>
  <si>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</si>
  <si>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</si>
  <si>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</si>
  <si>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</si>
  <si>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</si>
  <si>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</si>
  <si>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</si>
  <si>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</si>
  <si>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</si>
  <si>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</si>
  <si>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</si>
  <si>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</si>
  <si>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</si>
  <si>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</si>
  <si>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</si>
  <si>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</si>
  <si>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</si>
  <si>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</si>
  <si>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</si>
  <si>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</si>
  <si>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</si>
  <si>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</si>
  <si>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</si>
  <si>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</si>
  <si>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</si>
  <si>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</si>
  <si>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</si>
  <si>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</si>
  <si>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</si>
  <si>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</si>
  <si>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</si>
  <si>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</si>
  <si>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</si>
  <si>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</si>
  <si>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</si>
  <si>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</si>
  <si>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</si>
  <si>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</si>
  <si>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</si>
  <si>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</si>
  <si>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</si>
  <si>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</si>
  <si>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</si>
  <si>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</si>
  <si>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</si>
  <si>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</si>
  <si>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</si>
  <si>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</si>
  <si>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</si>
  <si>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</si>
  <si>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</si>
  <si>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</si>
  <si>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</si>
  <si>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</si>
  <si>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</si>
  <si>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</si>
  <si>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</si>
  <si>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</si>
  <si>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</si>
  <si>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</si>
  <si>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</si>
  <si>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</si>
  <si>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</si>
  <si>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</si>
  <si>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</si>
  <si>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</si>
  <si>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</si>
  <si>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</si>
  <si>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</si>
  <si>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</si>
  <si>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</si>
  <si>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</si>
  <si>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</si>
  <si>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</si>
  <si>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</si>
  <si>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</si>
  <si>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</si>
  <si>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</si>
  <si>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</si>
  <si>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</si>
  <si>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</si>
  <si>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</si>
  <si>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</si>
  <si>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</si>
  <si>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</si>
  <si>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</si>
  <si>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</si>
  <si>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</si>
  <si>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</si>
  <si>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</si>
  <si>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</si>
  <si>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</si>
  <si>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</si>
  <si>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</si>
  <si>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</si>
  <si>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</si>
  <si>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</si>
  <si>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</si>
  <si>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</si>
  <si>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</si>
  <si>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</si>
  <si>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</si>
  <si>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</si>
  <si>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</si>
  <si>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</si>
  <si>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</si>
  <si>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</si>
  <si>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</si>
  <si>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</si>
  <si>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</si>
  <si>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</si>
  <si>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</si>
  <si>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</si>
  <si>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</si>
  <si>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</si>
  <si>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</si>
  <si>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</si>
  <si>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</si>
  <si>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</si>
  <si>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</si>
  <si>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</si>
  <si>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</si>
  <si>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</si>
  <si>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</si>
  <si>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</si>
  <si>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</si>
  <si>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</si>
  <si>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</si>
  <si>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</si>
  <si>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</si>
  <si>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</si>
  <si>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</si>
  <si>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</si>
  <si>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</si>
  <si>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</si>
  <si>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</si>
  <si>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</si>
  <si>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</si>
  <si>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</si>
  <si>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</si>
  <si>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</si>
  <si>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</si>
  <si>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</si>
  <si>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</si>
  <si>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</si>
  <si>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</si>
  <si>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</si>
  <si>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</si>
  <si>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</si>
  <si>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</si>
  <si>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</si>
  <si>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</si>
  <si>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</si>
  <si>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</si>
  <si>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</si>
  <si>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</si>
  <si>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</si>
  <si>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</si>
  <si>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</si>
  <si>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</si>
  <si>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</si>
  <si>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</si>
  <si>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</si>
  <si>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</si>
  <si>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</si>
  <si>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</si>
  <si>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</si>
  <si>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</si>
  <si>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</si>
  <si>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</si>
  <si>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</si>
  <si>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</si>
  <si>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</si>
  <si>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</si>
  <si>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</si>
  <si>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</si>
  <si>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</si>
  <si>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</si>
  <si>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</si>
  <si>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</si>
  <si>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</si>
  <si>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</si>
  <si>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</si>
  <si>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</si>
  <si>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</si>
  <si>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</si>
  <si>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</si>
  <si>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</si>
  <si>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</si>
  <si>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</si>
  <si>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</si>
  <si>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</si>
  <si>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</si>
  <si>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</si>
  <si>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</si>
  <si>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</si>
  <si>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</si>
  <si>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</si>
  <si>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</si>
  <si>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</si>
  <si>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</si>
  <si>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</si>
  <si>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</si>
  <si>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</si>
  <si>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</si>
  <si>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</si>
  <si>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</si>
  <si>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</si>
  <si>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</si>
  <si>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</si>
  <si>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</si>
  <si>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</si>
  <si>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</si>
  <si>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</si>
  <si>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</si>
  <si>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</si>
  <si>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</si>
  <si>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</si>
  <si>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</si>
  <si>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</si>
  <si>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</si>
  <si>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</si>
  <si>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</si>
  <si>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</si>
  <si>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</si>
  <si>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</si>
  <si>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</si>
  <si>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</si>
  <si>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</si>
  <si>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</si>
  <si>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</si>
  <si>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</si>
  <si>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</si>
  <si>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</si>
  <si>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</si>
  <si>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</si>
  <si>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</si>
  <si>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</si>
  <si>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</si>
  <si>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</si>
  <si>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</si>
  <si>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</si>
  <si>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</si>
  <si>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</si>
  <si>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</si>
  <si>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</si>
  <si>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</si>
  <si>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</si>
  <si>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</si>
  <si>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</si>
  <si>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</si>
  <si>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</si>
  <si>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</si>
  <si>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</si>
  <si>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</si>
  <si>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</si>
  <si>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</si>
  <si>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</si>
  <si>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</si>
  <si>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</si>
  <si>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</si>
  <si>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</si>
  <si>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</si>
  <si>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</si>
  <si>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</si>
  <si>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</si>
  <si>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</si>
  <si>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</si>
  <si>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</si>
  <si>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</si>
  <si>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</si>
  <si>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</si>
  <si>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</si>
  <si>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</si>
  <si>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</si>
  <si>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</si>
  <si>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</si>
  <si>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</si>
  <si>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</si>
  <si>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</si>
  <si>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</si>
  <si>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</si>
  <si>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</si>
  <si>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</si>
  <si>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</si>
  <si>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</si>
  <si>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</si>
  <si>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</si>
  <si>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</si>
  <si>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</si>
  <si>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</si>
  <si>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</si>
  <si>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</si>
  <si>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</si>
  <si>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</si>
  <si>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</si>
  <si>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</si>
  <si>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</si>
  <si>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</si>
  <si>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</si>
  <si>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</si>
  <si>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</si>
  <si>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</si>
  <si>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</si>
  <si>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</si>
  <si>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</si>
  <si>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</si>
  <si>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</si>
  <si>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</si>
  <si>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</si>
  <si>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</si>
  <si>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</si>
  <si>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</si>
  <si>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</si>
  <si>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</si>
  <si>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</si>
  <si>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</si>
  <si>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</si>
  <si>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</si>
  <si>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</si>
  <si>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</si>
  <si>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</si>
  <si>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</si>
  <si>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</si>
  <si>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</si>
  <si>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</si>
  <si>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</si>
  <si>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</si>
  <si>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</si>
  <si>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</si>
  <si>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</si>
  <si>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</si>
  <si>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</si>
  <si>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</si>
  <si>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</si>
  <si>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</si>
  <si>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</si>
  <si>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</si>
  <si>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</si>
  <si>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</si>
  <si>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</si>
  <si>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</si>
  <si>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</si>
  <si>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</si>
  <si>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</si>
  <si>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</si>
  <si>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</si>
  <si>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</si>
  <si>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</si>
  <si>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</si>
  <si>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</si>
  <si>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</si>
  <si>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</si>
  <si>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</si>
  <si>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</si>
  <si>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</si>
  <si>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</si>
  <si>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</si>
  <si>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</si>
  <si>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</si>
  <si>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</si>
  <si>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</si>
  <si>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</si>
  <si>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</si>
  <si>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</si>
  <si>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</si>
  <si>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</si>
  <si>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</si>
  <si>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</si>
  <si>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</si>
  <si>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</si>
  <si>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</si>
  <si>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</si>
  <si>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</si>
  <si>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</si>
  <si>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</si>
  <si>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</si>
  <si>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</si>
  <si>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</si>
  <si>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</si>
  <si>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</si>
  <si>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</si>
  <si>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</si>
  <si>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</si>
  <si>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</si>
  <si>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</si>
  <si>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</si>
  <si>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</si>
  <si>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</si>
  <si>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</si>
  <si>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</si>
  <si>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</si>
  <si>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</si>
  <si>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</si>
  <si>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</si>
  <si>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</si>
  <si>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</si>
  <si>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</si>
  <si>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</si>
  <si>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</si>
  <si>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</si>
  <si>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</si>
  <si>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</si>
  <si>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</si>
  <si>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</si>
  <si>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</si>
  <si>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</si>
  <si>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</si>
  <si>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</si>
  <si>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</si>
  <si>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</si>
  <si>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</si>
  <si>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</si>
  <si>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</si>
  <si>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</si>
  <si>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</si>
  <si>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</si>
  <si>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</si>
  <si>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</si>
  <si>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</si>
  <si>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</si>
  <si>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</si>
  <si>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</si>
  <si>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</si>
  <si>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</si>
  <si>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</si>
  <si>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</si>
  <si>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</si>
  <si>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</si>
  <si>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</si>
  <si>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</si>
  <si>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</si>
  <si>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</si>
  <si>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</si>
  <si>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</si>
  <si>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</si>
  <si>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</si>
  <si>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</si>
  <si>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</si>
  <si>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</si>
  <si>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</si>
  <si>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</si>
  <si>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</si>
  <si>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</si>
  <si>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</si>
  <si>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</si>
  <si>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</si>
  <si>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</si>
  <si>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</si>
  <si>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</si>
  <si>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</si>
  <si>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</si>
  <si>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</si>
  <si>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</si>
  <si>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</si>
  <si>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</si>
  <si>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</si>
  <si>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</si>
  <si>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</si>
  <si>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</si>
  <si>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</si>
  <si>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</si>
  <si>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</si>
  <si>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</si>
  <si>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</si>
  <si>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</si>
  <si>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</si>
  <si>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</si>
  <si>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</si>
  <si>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</si>
  <si>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</si>
  <si>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</si>
  <si>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</si>
  <si>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</si>
  <si>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</si>
  <si>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</si>
  <si>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</si>
  <si>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</si>
  <si>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</si>
  <si>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</si>
  <si>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</si>
  <si>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</si>
  <si>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</si>
  <si>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</si>
  <si>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</si>
  <si>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</si>
  <si>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</si>
  <si>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</si>
  <si>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</si>
  <si>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</si>
  <si>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</si>
  <si>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</si>
  <si>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</si>
  <si>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</si>
  <si>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</si>
  <si>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</si>
  <si>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</si>
  <si>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</si>
  <si>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</si>
  <si>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</si>
  <si>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</si>
  <si>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</si>
  <si>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</si>
  <si>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</si>
  <si>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</si>
  <si>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</si>
  <si>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</si>
  <si>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</si>
  <si>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</si>
  <si>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</si>
  <si>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</si>
  <si>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</si>
  <si>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</si>
  <si>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</si>
  <si>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</si>
  <si>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</si>
  <si>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</si>
  <si>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</si>
  <si>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</si>
  <si>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</si>
  <si>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</si>
  <si>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</si>
  <si>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</si>
  <si>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</si>
  <si>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</si>
  <si>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</si>
  <si>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</si>
  <si>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</si>
  <si>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</si>
  <si>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</si>
  <si>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</si>
  <si>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</si>
  <si>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</si>
  <si>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</si>
  <si>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</si>
  <si>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</si>
  <si>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</si>
  <si>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</si>
  <si>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</si>
  <si>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</si>
  <si>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</si>
  <si>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</si>
  <si>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</si>
  <si>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</si>
  <si>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</si>
  <si>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</si>
  <si>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</si>
  <si>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</si>
  <si>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</si>
  <si>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</si>
  <si>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</si>
  <si>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</si>
  <si>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</si>
  <si>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</si>
  <si>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</si>
  <si>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</si>
  <si>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</si>
  <si>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</si>
  <si>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</si>
  <si>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</si>
  <si>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</si>
  <si>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</si>
  <si>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</si>
  <si>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</si>
  <si>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</si>
  <si>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</si>
  <si>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</si>
  <si>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</si>
  <si>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</si>
  <si>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</si>
  <si>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</si>
  <si>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</si>
  <si>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</si>
  <si>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</si>
  <si>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</si>
  <si>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</si>
  <si>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</si>
  <si>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</si>
  <si>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</si>
  <si>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</si>
  <si>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</si>
  <si>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</si>
  <si>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</si>
  <si>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</si>
  <si>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</si>
  <si>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</si>
  <si>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</si>
  <si>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</si>
  <si>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</si>
  <si>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</si>
  <si>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</si>
  <si>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</si>
  <si>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</si>
  <si>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</si>
  <si>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</si>
  <si>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</si>
  <si>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</si>
  <si>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</si>
  <si>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</si>
  <si>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</si>
  <si>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</si>
  <si>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</si>
  <si>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</si>
  <si>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</si>
  <si>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</si>
  <si>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</si>
  <si>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</si>
  <si>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</si>
  <si>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</si>
  <si>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</si>
  <si>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</si>
  <si>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</si>
  <si>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</si>
  <si>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</si>
  <si>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</si>
  <si>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</si>
  <si>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</si>
  <si>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</si>
  <si>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</si>
  <si>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</si>
  <si>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</si>
  <si>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</si>
  <si>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</si>
  <si>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</si>
  <si>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</si>
  <si>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</si>
  <si>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</si>
  <si>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</si>
  <si>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</si>
  <si>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</si>
  <si>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</si>
  <si>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</si>
  <si>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</si>
  <si>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</si>
  <si>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</si>
  <si>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</si>
  <si>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</si>
  <si>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</si>
  <si>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</si>
  <si>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</si>
  <si>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</si>
  <si>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</si>
  <si>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</si>
  <si>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</si>
  <si>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</si>
  <si>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</si>
  <si>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</si>
  <si>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</si>
  <si>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</si>
  <si>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</si>
  <si>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</si>
  <si>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</si>
  <si>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</si>
  <si>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</si>
  <si>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</si>
  <si>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</si>
  <si>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</si>
  <si>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</si>
  <si>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</si>
  <si>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</si>
  <si>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</si>
  <si>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</si>
  <si>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</si>
  <si>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</si>
  <si>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</si>
  <si>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</si>
  <si>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</si>
  <si>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</si>
  <si>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</si>
  <si>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</si>
  <si>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</si>
  <si>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</si>
  <si>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</si>
  <si>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</si>
  <si>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</si>
  <si>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</si>
  <si>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</si>
  <si>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</si>
  <si>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</si>
  <si>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</si>
  <si>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</si>
  <si>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</si>
  <si>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</si>
  <si>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</si>
  <si>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</si>
  <si>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</si>
  <si>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</si>
  <si>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</si>
  <si>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</si>
  <si>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</si>
  <si>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</si>
  <si>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</si>
  <si>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</si>
  <si>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</si>
  <si>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</si>
  <si>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</si>
  <si>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</si>
  <si>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</si>
  <si>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</si>
  <si>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</si>
  <si>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</si>
  <si>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</si>
  <si>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</si>
  <si>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</si>
  <si>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</si>
  <si>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</si>
  <si>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</si>
  <si>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</si>
  <si>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</si>
  <si>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</si>
  <si>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</si>
  <si>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</si>
  <si>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</si>
  <si>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</si>
  <si>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</si>
  <si>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</si>
  <si>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</si>
  <si>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</si>
  <si>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</si>
  <si>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</si>
  <si>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</si>
  <si>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</si>
  <si>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</si>
  <si>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</si>
  <si>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</si>
  <si>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</si>
  <si>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</si>
  <si>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</si>
  <si>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</si>
  <si>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</si>
  <si>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</si>
  <si>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</si>
  <si>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</si>
  <si>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</si>
  <si>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</si>
  <si>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</si>
  <si>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</si>
  <si>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</si>
  <si>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</si>
  <si>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</si>
  <si>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</si>
  <si>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</si>
  <si>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</si>
  <si>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</si>
  <si>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</si>
  <si>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</si>
  <si>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</si>
  <si>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</si>
  <si>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</si>
  <si>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</si>
  <si>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</si>
  <si>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</si>
  <si>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</si>
  <si>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</si>
  <si>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</si>
  <si>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</si>
  <si>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</si>
  <si>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</si>
  <si>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</si>
  <si>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</si>
  <si>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</si>
  <si>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</si>
  <si>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</si>
  <si>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</si>
  <si>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</si>
  <si>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</si>
  <si>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</si>
  <si>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</si>
  <si>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</si>
  <si>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</si>
  <si>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</si>
  <si>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</si>
  <si>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</si>
  <si>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</si>
  <si>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</si>
  <si>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</si>
  <si>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</si>
  <si>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</si>
  <si>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</si>
  <si>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</si>
  <si>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</si>
  <si>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</si>
  <si>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</si>
  <si>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</si>
  <si>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</si>
  <si>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</si>
  <si>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</si>
  <si>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</si>
  <si>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</si>
  <si>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</si>
  <si>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</si>
  <si>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</si>
  <si>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</si>
  <si>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</si>
  <si>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</si>
  <si>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</si>
  <si>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</si>
  <si>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</si>
  <si>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</si>
  <si>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</si>
  <si>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</si>
  <si>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</si>
  <si>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</si>
  <si>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</si>
  <si>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</si>
  <si>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</si>
  <si>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</si>
  <si>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</si>
  <si>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</si>
  <si>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</si>
  <si>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</si>
  <si>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</si>
  <si>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</si>
  <si>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</si>
  <si>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</si>
  <si>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</si>
  <si>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</si>
  <si>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</si>
  <si>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</si>
  <si>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</si>
  <si>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</si>
  <si>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</si>
  <si>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</si>
  <si>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</si>
  <si>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</si>
  <si>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</si>
  <si>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</si>
  <si>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</si>
  <si>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</si>
  <si>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</si>
  <si>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</si>
  <si>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</si>
  <si>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</si>
  <si>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</si>
  <si>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</si>
  <si>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</si>
  <si>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</si>
  <si>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</si>
  <si>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</si>
  <si>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</si>
  <si>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</si>
  <si>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</si>
  <si>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</si>
  <si>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</si>
  <si>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</si>
  <si>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</si>
  <si>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</si>
  <si>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</si>
  <si>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</si>
  <si>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</si>
  <si>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</si>
  <si>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</si>
  <si>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</si>
  <si>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</si>
  <si>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</si>
  <si>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</si>
  <si>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</si>
  <si>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</si>
  <si>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</si>
  <si>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</si>
  <si>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</si>
  <si>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</si>
  <si>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</si>
  <si>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</si>
  <si>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</si>
  <si>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</si>
  <si>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</si>
  <si>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</si>
  <si>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</si>
  <si>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</si>
  <si>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</si>
  <si>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</si>
  <si>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</si>
  <si>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</si>
  <si>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</si>
  <si>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</si>
  <si>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</si>
  <si>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</si>
  <si>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</si>
  <si>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</si>
  <si>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</si>
  <si>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</si>
  <si>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</si>
  <si>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</si>
  <si>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</si>
  <si>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</si>
  <si>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</si>
  <si>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</si>
  <si>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</si>
  <si>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</si>
  <si>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</si>
  <si>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</si>
  <si>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</si>
  <si>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</si>
  <si>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</si>
  <si>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</si>
  <si>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</si>
  <si>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</si>
  <si>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</si>
  <si>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</si>
  <si>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</si>
  <si>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</si>
  <si>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</si>
  <si>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</si>
  <si>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</si>
  <si>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</si>
  <si>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</si>
  <si>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</si>
  <si>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</si>
  <si>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</si>
  <si>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</si>
  <si>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</si>
  <si>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</si>
  <si>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</si>
  <si>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</si>
  <si>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</si>
  <si>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</si>
  <si>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</si>
  <si>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</si>
  <si>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</si>
  <si>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</si>
  <si>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</si>
  <si>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</si>
  <si>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</si>
  <si>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</si>
  <si>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</si>
  <si>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</si>
  <si>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</si>
  <si>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</si>
  <si>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</si>
  <si>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</si>
  <si>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</si>
  <si>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</si>
  <si>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</si>
  <si>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</si>
  <si>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</si>
  <si>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</si>
  <si>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</si>
  <si>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</si>
  <si>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</si>
  <si>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</si>
  <si>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</si>
  <si>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</si>
  <si>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</si>
  <si>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</si>
  <si>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</si>
  <si>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</si>
  <si>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</si>
  <si>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</si>
  <si>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</si>
  <si>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</si>
  <si>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</si>
  <si>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</si>
  <si>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</si>
  <si>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</si>
  <si>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</si>
  <si>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</si>
  <si>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</si>
  <si>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</si>
  <si>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</si>
  <si>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</si>
  <si>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</si>
  <si>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</si>
  <si>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</si>
  <si>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</si>
  <si>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</si>
  <si>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</si>
  <si>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</si>
  <si>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</si>
  <si>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</si>
  <si>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</si>
  <si>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</si>
  <si>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</si>
  <si>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</si>
  <si>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</si>
  <si>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</si>
  <si>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</si>
  <si>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</si>
  <si>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</si>
  <si>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</si>
  <si>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</si>
  <si>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</si>
  <si>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</si>
  <si>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</si>
  <si>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</si>
  <si>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</si>
  <si>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</si>
  <si>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</si>
  <si>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</si>
  <si>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</si>
  <si>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</si>
  <si>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</si>
  <si>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</si>
  <si>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</si>
  <si>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</si>
  <si>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</si>
  <si>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</si>
  <si>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</si>
  <si>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</si>
  <si>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</si>
  <si>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</si>
  <si>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</si>
  <si>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</si>
  <si>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</si>
  <si>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</si>
  <si>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</si>
  <si>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</si>
  <si>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</si>
  <si>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</si>
  <si>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</si>
  <si>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</si>
  <si>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</si>
  <si>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</si>
  <si>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</si>
  <si>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</si>
  <si>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</si>
  <si>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</si>
  <si>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</si>
  <si>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</si>
  <si>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</si>
  <si>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</si>
  <si>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</si>
  <si>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</si>
  <si>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</si>
  <si>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</si>
  <si>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</si>
  <si>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</si>
  <si>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</si>
  <si>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</si>
  <si>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</si>
  <si>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</si>
  <si>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</si>
  <si>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</si>
  <si>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</si>
  <si>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</si>
  <si>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</si>
  <si>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</si>
  <si>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</si>
  <si>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</si>
  <si>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</si>
  <si>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</si>
  <si>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</si>
  <si>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</si>
  <si>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</si>
  <si>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</si>
  <si>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</si>
  <si>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</si>
  <si>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</si>
  <si>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</si>
  <si>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</si>
  <si>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</si>
  <si>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</si>
  <si>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</si>
  <si>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</si>
  <si>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</si>
  <si>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</si>
  <si>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</si>
  <si>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</si>
  <si>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</si>
  <si>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</si>
  <si>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</si>
  <si>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</si>
  <si>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</si>
  <si>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</si>
  <si>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</si>
  <si>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</si>
  <si>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</si>
  <si>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</si>
  <si>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</si>
  <si>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</si>
  <si>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</si>
  <si>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</si>
  <si>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</si>
  <si>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</si>
  <si>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</si>
  <si>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</si>
  <si>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</si>
  <si>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</si>
  <si>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</si>
  <si>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</si>
  <si>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</si>
  <si>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</si>
  <si>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</si>
  <si>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</si>
  <si>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</si>
  <si>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</si>
  <si>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</si>
  <si>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</si>
  <si>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</si>
  <si>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</si>
  <si>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</si>
  <si>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</si>
  <si>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</si>
  <si>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</si>
  <si>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</si>
  <si>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</si>
  <si>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</si>
  <si>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</si>
  <si>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</si>
  <si>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</si>
  <si>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</si>
  <si>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</si>
  <si>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</si>
  <si>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</si>
  <si>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</si>
  <si>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</si>
  <si>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</si>
  <si>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</si>
  <si>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</si>
  <si>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</si>
  <si>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</si>
  <si>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</si>
  <si>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</si>
  <si>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</si>
  <si>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</si>
  <si>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</si>
  <si>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</si>
  <si>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</si>
  <si>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</si>
  <si>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</si>
  <si>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</si>
  <si>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</si>
  <si>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</si>
  <si>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</si>
  <si>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</si>
  <si>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</si>
  <si>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</si>
  <si>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</si>
  <si>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</si>
  <si>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</si>
  <si>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</si>
  <si>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</si>
  <si>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</si>
  <si>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</si>
  <si>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</si>
  <si>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</si>
  <si>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</si>
  <si>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</si>
  <si>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</si>
  <si>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</si>
  <si>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</si>
  <si>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</si>
  <si>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</si>
  <si>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</si>
  <si>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</si>
  <si>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</si>
  <si>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</si>
  <si>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</si>
  <si>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</si>
  <si>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</si>
  <si>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</si>
  <si>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</si>
  <si>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</si>
  <si>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</si>
  <si>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</si>
  <si>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</si>
  <si>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</si>
  <si>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</si>
  <si>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</si>
  <si>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</si>
  <si>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</si>
  <si>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</si>
  <si>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</si>
  <si>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</si>
  <si>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</si>
  <si>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</si>
  <si>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</si>
  <si>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</si>
  <si>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</si>
  <si>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</si>
  <si>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</si>
  <si>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</si>
  <si>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</si>
  <si>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</si>
  <si>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</si>
  <si>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</si>
  <si>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</si>
  <si>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</si>
  <si>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</si>
  <si>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</si>
  <si>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</si>
  <si>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</si>
  <si>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</si>
  <si>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</si>
  <si>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</si>
  <si>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</si>
  <si>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</si>
  <si>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</si>
  <si>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</si>
  <si>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</si>
  <si>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</si>
  <si>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</si>
  <si>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</si>
  <si>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</si>
  <si>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</si>
  <si>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</si>
  <si>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</si>
  <si>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</si>
  <si>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</si>
  <si>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</si>
  <si>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</si>
  <si>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</si>
  <si>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</si>
  <si>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</si>
  <si>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</si>
  <si>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</si>
  <si>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</si>
  <si>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</si>
  <si>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</si>
  <si>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</si>
  <si>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</si>
  <si>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</si>
  <si>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</si>
  <si>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</si>
  <si>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</si>
  <si>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</si>
  <si>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</si>
  <si>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</si>
  <si>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</si>
  <si>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</si>
  <si>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</si>
  <si>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</si>
  <si>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</si>
  <si>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</si>
  <si>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</si>
  <si>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</si>
  <si>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</si>
  <si>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</si>
  <si>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</si>
  <si>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</si>
  <si>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</si>
  <si>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</si>
  <si>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</si>
  <si>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</si>
  <si>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</si>
  <si>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</si>
  <si>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</si>
  <si>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</si>
  <si>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</si>
  <si>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</si>
  <si>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</si>
  <si>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</si>
  <si>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</si>
  <si>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</si>
  <si>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</si>
  <si>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</si>
  <si>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</si>
  <si>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</si>
  <si>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</si>
  <si>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</si>
  <si>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</si>
  <si>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</si>
  <si>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</si>
  <si>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</si>
  <si>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</si>
  <si>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</si>
  <si>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</si>
  <si>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</si>
  <si>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</si>
  <si>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</si>
  <si>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</si>
  <si>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</si>
  <si>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</si>
  <si>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</si>
  <si>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</si>
  <si>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</si>
  <si>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</si>
  <si>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</si>
  <si>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</si>
  <si>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</si>
  <si>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</si>
  <si>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</si>
  <si>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</si>
  <si>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</si>
  <si>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</si>
  <si>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</si>
  <si>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</si>
  <si>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</si>
  <si>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</si>
  <si>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</si>
  <si>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</si>
  <si>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</si>
  <si>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</si>
  <si>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</si>
  <si>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</si>
  <si>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</si>
  <si>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</si>
  <si>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</si>
  <si>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</si>
  <si>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</si>
  <si>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</si>
  <si>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</si>
  <si>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</si>
  <si>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</si>
  <si>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</si>
  <si>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</si>
  <si>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</si>
  <si>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</si>
  <si>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</si>
  <si>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</si>
  <si>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</si>
  <si>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</si>
  <si>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</si>
  <si>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</si>
  <si>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</si>
  <si>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</si>
  <si>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</si>
  <si>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</si>
  <si>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</si>
  <si>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</si>
  <si>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</si>
  <si>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</si>
  <si>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</si>
  <si>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</si>
  <si>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</si>
  <si>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</si>
  <si>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</si>
  <si>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</si>
  <si>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</si>
  <si>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</si>
  <si>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</si>
  <si>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</si>
  <si>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</si>
  <si>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</si>
  <si>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</si>
  <si>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</si>
  <si>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</si>
  <si>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</si>
  <si>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</si>
  <si>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</si>
  <si>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</si>
  <si>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</si>
  <si>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</si>
  <si>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</si>
  <si>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</si>
  <si>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</si>
  <si>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</si>
  <si>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</si>
  <si>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</si>
  <si>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</si>
  <si>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</si>
  <si>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</si>
  <si>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</si>
  <si>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</si>
  <si>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</si>
  <si>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</si>
  <si>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</si>
  <si>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</si>
  <si>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</si>
  <si>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</si>
  <si>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</si>
  <si>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</si>
  <si>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</si>
  <si>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</si>
  <si>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</si>
  <si>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</si>
  <si>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</si>
  <si>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</si>
  <si>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</si>
  <si>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</si>
  <si>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</si>
  <si>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</si>
  <si>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</si>
  <si>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</si>
  <si>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</si>
  <si>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</si>
  <si>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</si>
  <si>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</si>
  <si>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</si>
  <si>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</si>
  <si>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</si>
  <si>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</si>
  <si>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</si>
  <si>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</si>
  <si>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</si>
  <si>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</si>
  <si>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</si>
  <si>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</si>
  <si>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</si>
  <si>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</si>
  <si>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</si>
  <si>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</si>
  <si>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</si>
  <si>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</si>
  <si>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</si>
  <si>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</si>
  <si>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</si>
  <si>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</si>
  <si>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</si>
  <si>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</si>
  <si>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</si>
  <si>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</si>
  <si>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</si>
  <si>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</si>
  <si>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</si>
  <si>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</si>
  <si>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</si>
  <si>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</si>
  <si>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</si>
  <si>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</si>
  <si>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</si>
  <si>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</si>
  <si>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</si>
  <si>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</si>
  <si>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</si>
  <si>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</si>
  <si>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</si>
  <si>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</si>
  <si>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</si>
  <si>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</si>
  <si>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</si>
  <si>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</si>
  <si>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</si>
  <si>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</si>
  <si>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</si>
  <si>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</si>
  <si>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</si>
  <si>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</si>
  <si>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</si>
  <si>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</si>
  <si>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</si>
  <si>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</si>
  <si>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</si>
  <si>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</si>
  <si>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</si>
  <si>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</si>
  <si>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</si>
  <si>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</si>
  <si>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</si>
  <si>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</si>
  <si>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</si>
  <si>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</si>
  <si>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</si>
  <si>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</si>
  <si>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</si>
  <si>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</si>
  <si>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</si>
  <si>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</si>
  <si>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</si>
  <si>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</si>
  <si>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</si>
  <si>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</si>
  <si>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</si>
  <si>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</si>
  <si>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</si>
  <si>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</si>
  <si>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</si>
  <si>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</si>
  <si>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</si>
  <si>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</si>
  <si>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</si>
  <si>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</si>
  <si>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</si>
  <si>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</si>
  <si>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</si>
  <si>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</si>
  <si>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</si>
  <si>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</si>
  <si>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</si>
  <si>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</si>
  <si>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</si>
  <si>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</si>
  <si>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</si>
  <si>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</si>
  <si>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</si>
  <si>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</si>
  <si>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</si>
  <si>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</si>
  <si>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</si>
  <si>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</si>
  <si>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</si>
  <si>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</si>
  <si>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</si>
  <si>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</si>
  <si>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</si>
  <si>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</si>
  <si>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</si>
  <si>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</si>
  <si>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</si>
  <si>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</si>
  <si>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</si>
  <si>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</si>
  <si>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</si>
  <si>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</si>
  <si>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</si>
  <si>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</si>
  <si>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</si>
  <si>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</si>
  <si>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</si>
  <si>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</si>
  <si>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</si>
  <si>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</si>
  <si>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</si>
  <si>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</si>
  <si>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</si>
  <si>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</si>
  <si>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</si>
  <si>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</si>
  <si>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</si>
  <si>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</si>
  <si>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</si>
  <si>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</si>
  <si>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</si>
  <si>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</si>
  <si>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</si>
  <si>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</si>
  <si>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</si>
  <si>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</si>
  <si>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</si>
  <si>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</si>
  <si>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</si>
  <si>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</si>
  <si>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</si>
  <si>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</si>
  <si>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</si>
  <si>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</si>
  <si>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</si>
  <si>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</si>
  <si>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</si>
  <si>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</si>
  <si>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</si>
  <si>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</si>
  <si>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</si>
  <si>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</si>
  <si>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</si>
  <si>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</si>
  <si>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</si>
  <si>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</si>
  <si>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</si>
  <si>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</si>
  <si>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</si>
  <si>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</si>
  <si>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</si>
  <si>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</si>
  <si>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</si>
  <si>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</si>
  <si>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</si>
  <si>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</si>
  <si>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</si>
  <si>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</si>
  <si>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</si>
  <si>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</si>
  <si>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</si>
  <si>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</si>
  <si>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</si>
  <si>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</si>
  <si>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</si>
  <si>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</si>
  <si>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</si>
  <si>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</si>
  <si>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</si>
  <si>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</si>
  <si>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</si>
  <si>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</si>
  <si>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</si>
  <si>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</si>
  <si>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</si>
  <si>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</si>
  <si>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</si>
  <si>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</si>
  <si>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</si>
  <si>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</si>
  <si>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</si>
  <si>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</si>
  <si>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</si>
  <si>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</si>
  <si>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</si>
  <si>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</si>
  <si>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</si>
  <si>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</si>
  <si>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</si>
  <si>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</si>
  <si>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</si>
  <si>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</si>
  <si>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</si>
  <si>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</si>
  <si>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</si>
  <si>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</si>
  <si>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</si>
  <si>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</si>
  <si>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</si>
  <si>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</si>
  <si>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</si>
  <si>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</si>
  <si>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</si>
  <si>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</si>
  <si>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</si>
  <si>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</si>
  <si>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</si>
  <si>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</si>
  <si>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</si>
  <si>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</si>
  <si>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</si>
  <si>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</si>
  <si>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</si>
  <si>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</si>
  <si>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</si>
  <si>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</si>
  <si>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</si>
  <si>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</si>
  <si>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</si>
  <si>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</si>
  <si>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</si>
  <si>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</si>
  <si>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</si>
  <si>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</si>
  <si>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</si>
  <si>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</si>
  <si>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</si>
  <si>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</si>
  <si>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</si>
  <si>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</si>
  <si>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</si>
  <si>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</si>
  <si>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</si>
  <si>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</si>
  <si>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</si>
  <si>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</si>
  <si>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</si>
  <si>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</si>
  <si>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</si>
  <si>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</si>
  <si>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</si>
  <si>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</si>
  <si>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</si>
  <si>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</si>
  <si>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</si>
  <si>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</si>
  <si>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</si>
  <si>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</si>
  <si>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</si>
  <si>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</si>
  <si>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</si>
  <si>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</si>
  <si>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</si>
  <si>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</si>
  <si>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</si>
  <si>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</si>
  <si>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</si>
  <si>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</si>
  <si>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</si>
  <si>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</si>
  <si>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</si>
  <si>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</si>
  <si>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</si>
  <si>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</si>
  <si>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</si>
  <si>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</si>
  <si>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</si>
  <si>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</si>
  <si>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</si>
  <si>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</si>
  <si>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</si>
  <si>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</si>
  <si>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</si>
  <si>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</si>
  <si>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</si>
  <si>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</si>
  <si>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</si>
  <si>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</si>
  <si>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</si>
  <si>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</si>
  <si>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</si>
  <si>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</si>
  <si>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</si>
  <si>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</si>
  <si>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</si>
  <si>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</si>
  <si>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</si>
  <si>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</si>
  <si>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</si>
  <si>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</si>
  <si>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</si>
  <si>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</si>
  <si>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</si>
  <si>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</si>
  <si>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</si>
  <si>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</si>
  <si>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</si>
  <si>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</si>
  <si>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</si>
  <si>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</si>
  <si>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</si>
  <si>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</si>
  <si>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</si>
  <si>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</si>
  <si>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</si>
  <si>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</si>
  <si>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</si>
  <si>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</si>
  <si>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</si>
  <si>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</si>
  <si>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</si>
  <si>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</si>
  <si>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</si>
  <si>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</si>
  <si>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</si>
  <si>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</si>
  <si>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</si>
  <si>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</si>
  <si>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</si>
  <si>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</si>
  <si>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</si>
  <si>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</si>
  <si>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</si>
  <si>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</si>
  <si>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</si>
  <si>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</si>
  <si>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</si>
  <si>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</si>
  <si>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</si>
  <si>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</si>
  <si>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</si>
  <si>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</si>
  <si>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</si>
  <si>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</si>
  <si>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</si>
  <si>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</si>
  <si>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</si>
  <si>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</si>
  <si>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</si>
  <si>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</si>
  <si>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</si>
  <si>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</si>
  <si>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</si>
  <si>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</si>
  <si>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</si>
  <si>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</si>
  <si>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</si>
  <si>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</si>
  <si>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</si>
  <si>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</si>
  <si>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</si>
  <si>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</si>
  <si>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</si>
  <si>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</si>
  <si>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</si>
  <si>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</si>
  <si>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</si>
  <si>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</si>
  <si>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</si>
  <si>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</si>
  <si>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</si>
  <si>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</si>
  <si>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</si>
  <si>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</si>
  <si>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</si>
  <si>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</si>
  <si>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</si>
  <si>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</si>
  <si>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</si>
  <si>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</si>
  <si>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</si>
  <si>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</si>
  <si>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</si>
  <si>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</si>
  <si>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</si>
  <si>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</si>
  <si>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</si>
  <si>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</si>
  <si>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</si>
  <si>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</si>
  <si>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</si>
  <si>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</si>
  <si>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</si>
  <si>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</si>
  <si>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</si>
  <si>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</si>
  <si>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</si>
  <si>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</si>
  <si>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</si>
  <si>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</si>
  <si>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</si>
  <si>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</si>
  <si>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</si>
  <si>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</si>
  <si>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</si>
  <si>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</si>
  <si>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</si>
  <si>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</si>
  <si>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</si>
  <si>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</si>
  <si>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</si>
  <si>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</si>
  <si>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</si>
  <si>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</si>
  <si>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</si>
  <si>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</si>
  <si>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</si>
  <si>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</si>
  <si>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</si>
  <si>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</si>
  <si>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</si>
  <si>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</si>
  <si>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</si>
  <si>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</si>
  <si>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</si>
  <si>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</si>
  <si>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</si>
  <si>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</si>
  <si>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</si>
  <si>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</si>
  <si>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</si>
  <si>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</si>
  <si>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</si>
  <si>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</si>
  <si>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</si>
  <si>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</si>
  <si>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</si>
  <si>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</si>
  <si>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</si>
  <si>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</si>
  <si>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</si>
  <si>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</si>
  <si>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</si>
  <si>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</si>
  <si>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</si>
  <si>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</si>
  <si>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</si>
  <si>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</si>
  <si>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</si>
  <si>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</si>
  <si>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</si>
  <si>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</si>
  <si>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</si>
  <si>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</si>
  <si>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</si>
  <si>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</si>
  <si>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</si>
  <si>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</si>
  <si>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</si>
  <si>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</si>
  <si>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</si>
  <si>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</si>
  <si>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</si>
  <si>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</si>
  <si>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</si>
  <si>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</si>
  <si>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</si>
  <si>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</si>
  <si>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</si>
  <si>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</si>
  <si>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</si>
  <si>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</si>
  <si>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</si>
  <si>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</si>
  <si>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</si>
  <si>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</si>
  <si>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</si>
  <si>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</si>
  <si>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</si>
  <si>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</si>
  <si>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</si>
  <si>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</si>
  <si>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</si>
  <si>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</si>
  <si>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</si>
  <si>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</si>
  <si>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</si>
  <si>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</si>
  <si>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</si>
  <si>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</si>
  <si>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</si>
  <si>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</si>
  <si>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</si>
  <si>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</si>
  <si>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</si>
  <si>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</si>
  <si>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</si>
  <si>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</si>
  <si>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</si>
  <si>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</si>
  <si>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</si>
  <si>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</si>
  <si>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</si>
  <si>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</si>
  <si>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</si>
  <si>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</si>
  <si>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</si>
  <si>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</si>
  <si>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</si>
  <si>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</si>
  <si>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</si>
  <si>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</si>
  <si>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</si>
  <si>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</si>
  <si>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</si>
  <si>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</si>
  <si>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</si>
  <si>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</si>
  <si>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</si>
  <si>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</si>
  <si>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</si>
  <si>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</si>
  <si>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</si>
  <si>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</si>
  <si>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</si>
  <si>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</si>
  <si>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</si>
  <si>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</si>
  <si>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</si>
  <si>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</si>
  <si>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</si>
  <si>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</si>
  <si>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</si>
  <si>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</si>
  <si>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</si>
  <si>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</si>
  <si>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</si>
  <si>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</si>
  <si>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</si>
  <si>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</si>
  <si>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</si>
  <si>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</si>
  <si>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</si>
  <si>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</si>
  <si>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</si>
  <si>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</si>
  <si>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</si>
  <si>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</si>
  <si>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</si>
  <si>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</si>
  <si>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</si>
  <si>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</si>
  <si>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</si>
  <si>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</si>
  <si>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</si>
  <si>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</si>
  <si>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</si>
  <si>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</si>
  <si>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</si>
  <si>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</si>
  <si>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</si>
  <si>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</si>
  <si>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</si>
  <si>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</si>
  <si>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</si>
  <si>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</si>
  <si>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</si>
  <si>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</si>
  <si>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</si>
  <si>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</si>
  <si>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</si>
  <si>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</si>
  <si>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</si>
  <si>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</si>
  <si>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</si>
  <si>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</si>
  <si>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</si>
  <si>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</si>
  <si>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</si>
  <si>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</si>
  <si>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</si>
  <si>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</si>
  <si>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</si>
  <si>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</si>
  <si>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</si>
  <si>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</si>
  <si>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</si>
  <si>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</si>
  <si>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</si>
  <si>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</si>
  <si>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</si>
  <si>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</si>
  <si>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</si>
  <si>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</si>
  <si>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</si>
  <si>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</si>
  <si>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</si>
  <si>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</si>
  <si>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</si>
  <si>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</si>
  <si>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</si>
  <si>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</si>
  <si>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</si>
  <si>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</si>
  <si>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</si>
  <si>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</si>
  <si>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</si>
  <si>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</si>
  <si>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</si>
  <si>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</si>
  <si>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</si>
  <si>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</si>
  <si>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</si>
  <si>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</si>
  <si>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</si>
  <si>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</si>
  <si>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</si>
  <si>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</si>
  <si>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</si>
  <si>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</si>
  <si>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</si>
  <si>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</si>
  <si>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</si>
  <si>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</si>
  <si>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</si>
  <si>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</si>
  <si>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</si>
  <si>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</si>
  <si>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</si>
  <si>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</si>
  <si>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</si>
  <si>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</si>
  <si>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</si>
  <si>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</si>
  <si>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</si>
  <si>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</si>
  <si>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</si>
  <si>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</si>
  <si>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</si>
  <si>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</si>
  <si>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</si>
  <si>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</si>
  <si>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</si>
  <si>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</si>
  <si>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</si>
  <si>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</si>
  <si>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</si>
  <si>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</si>
  <si>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</si>
  <si>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</si>
  <si>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</si>
  <si>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</si>
  <si>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</si>
  <si>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</si>
  <si>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</si>
  <si>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</si>
  <si>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</si>
  <si>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</si>
  <si>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</si>
  <si>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</si>
  <si>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</si>
  <si>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</si>
  <si>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</si>
  <si>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</si>
  <si>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</si>
  <si>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</si>
  <si>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</si>
  <si>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</si>
  <si>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</si>
  <si>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</si>
  <si>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</si>
  <si>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</si>
  <si>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</si>
  <si>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</si>
  <si>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</si>
  <si>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</si>
  <si>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</si>
  <si>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</si>
  <si>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</si>
  <si>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</si>
  <si>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</si>
  <si>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</si>
  <si>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</si>
  <si>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</si>
  <si>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</si>
  <si>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</si>
  <si>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</si>
  <si>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</si>
  <si>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</si>
  <si>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</si>
  <si>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</si>
  <si>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</si>
  <si>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</si>
  <si>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</si>
  <si>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</si>
  <si>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</si>
  <si>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</si>
  <si>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</si>
  <si>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</si>
  <si>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</si>
  <si>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</si>
  <si>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</si>
  <si>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</si>
  <si>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</si>
  <si>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</si>
  <si>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</si>
  <si>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</si>
  <si>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</si>
  <si>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</si>
  <si>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</si>
  <si>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</si>
  <si>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</si>
  <si>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</si>
  <si>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</si>
  <si>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</si>
  <si>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</si>
  <si>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</si>
  <si>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</si>
  <si>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</si>
  <si>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</si>
  <si>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</si>
  <si>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</si>
  <si>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</si>
  <si>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</si>
  <si>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</si>
  <si>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</si>
  <si>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</si>
  <si>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</si>
  <si>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</si>
  <si>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</si>
  <si>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</si>
  <si>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</si>
  <si>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</si>
  <si>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</si>
  <si>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</si>
  <si>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</si>
  <si>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</si>
  <si>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</si>
  <si>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</si>
  <si>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</si>
  <si>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</si>
  <si>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</si>
  <si>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</si>
  <si>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</si>
  <si>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</si>
  <si>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</si>
  <si>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</si>
  <si>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</si>
  <si>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</si>
  <si>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</si>
  <si>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</si>
  <si>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</si>
  <si>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</si>
  <si>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</si>
  <si>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</si>
  <si>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</si>
  <si>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</si>
  <si>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</si>
  <si>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</si>
  <si>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</si>
  <si>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</si>
  <si>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</si>
  <si>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</si>
  <si>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</si>
  <si>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</si>
  <si>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</si>
  <si>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</si>
  <si>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</si>
  <si>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</si>
  <si>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</si>
  <si>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</si>
  <si>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</si>
  <si>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</si>
  <si>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</si>
  <si>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</si>
  <si>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</si>
  <si>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</si>
  <si>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</si>
  <si>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</si>
  <si>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</si>
  <si>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</si>
  <si>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</si>
  <si>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</si>
  <si>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</si>
  <si>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</si>
  <si>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</si>
  <si>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</si>
  <si>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</si>
  <si>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</si>
  <si>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</si>
  <si>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</si>
  <si>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</si>
  <si>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</si>
  <si>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</si>
  <si>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</si>
  <si>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</si>
  <si>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</si>
  <si>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</si>
  <si>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</si>
  <si>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</si>
  <si>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</si>
  <si>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</si>
  <si>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</si>
  <si>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</si>
  <si>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</si>
  <si>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</si>
  <si>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</si>
  <si>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</si>
  <si>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</si>
  <si>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</si>
  <si>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</si>
  <si>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</si>
  <si>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</si>
  <si>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</si>
  <si>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</si>
  <si>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</si>
  <si>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</si>
  <si>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</si>
  <si>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</si>
  <si>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</si>
  <si>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</si>
  <si>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</si>
  <si>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</si>
  <si>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</si>
  <si>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</si>
  <si>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</si>
  <si>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</si>
  <si>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</si>
  <si>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</si>
  <si>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</si>
  <si>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</si>
  <si>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</si>
  <si>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</si>
  <si>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</si>
  <si>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</si>
  <si>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</si>
  <si>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</si>
  <si>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</si>
  <si>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</si>
  <si>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</si>
  <si>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</si>
  <si>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</si>
  <si>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</si>
  <si>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</si>
  <si>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</si>
  <si>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</si>
  <si>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</si>
  <si>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</si>
  <si>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</si>
  <si>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</si>
  <si>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</si>
  <si>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</si>
  <si>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</si>
  <si>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</si>
  <si>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</si>
  <si>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</si>
  <si>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</si>
  <si>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</si>
  <si>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</si>
  <si>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</si>
  <si>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</si>
  <si>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</si>
  <si>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</si>
  <si>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</si>
  <si>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</si>
  <si>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</si>
  <si>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</si>
  <si>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</si>
  <si>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</si>
  <si>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</si>
  <si>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</si>
  <si>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</si>
  <si>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</si>
  <si>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</si>
  <si>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</si>
  <si>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</si>
  <si>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</si>
  <si>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</si>
  <si>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</si>
  <si>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</si>
  <si>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</si>
  <si>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</si>
  <si>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</si>
  <si>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</si>
  <si>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</si>
  <si>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</si>
  <si>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</si>
  <si>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</si>
  <si>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</si>
  <si>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</si>
  <si>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</si>
  <si>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</si>
  <si>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</si>
  <si>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</si>
  <si>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</si>
  <si>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</si>
  <si>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</si>
  <si>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</si>
  <si>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</si>
  <si>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</si>
  <si>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</si>
  <si>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</si>
  <si>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</si>
  <si>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</si>
  <si>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</si>
  <si>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</si>
  <si>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</si>
  <si>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</si>
  <si>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</si>
  <si>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</si>
  <si>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</si>
  <si>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</si>
  <si>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</si>
  <si>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</si>
  <si>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</si>
  <si>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</si>
  <si>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</si>
  <si>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</si>
  <si>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</si>
  <si>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</si>
  <si>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</si>
  <si>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</si>
  <si>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</si>
  <si>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</si>
  <si>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</si>
  <si>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</si>
  <si>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</si>
  <si>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</si>
  <si>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</si>
  <si>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</si>
  <si>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</si>
  <si>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</si>
  <si>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</si>
  <si>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</si>
  <si>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</si>
  <si>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</si>
  <si>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</si>
  <si>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</si>
  <si>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</si>
  <si>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</si>
  <si>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</si>
  <si>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</si>
  <si>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</si>
  <si>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</si>
  <si>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</si>
  <si>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</si>
  <si>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</si>
  <si>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</si>
  <si>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</si>
  <si>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</si>
  <si>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</si>
  <si>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</si>
  <si>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</si>
  <si>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</si>
  <si>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</si>
  <si>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</si>
  <si>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</si>
  <si>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</si>
  <si>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</si>
  <si>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</si>
  <si>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</si>
  <si>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</si>
  <si>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</si>
  <si>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</si>
  <si>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</si>
  <si>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</si>
  <si>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</si>
  <si>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</si>
  <si>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</si>
  <si>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</si>
  <si>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</si>
  <si>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</si>
  <si>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</si>
  <si>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</si>
  <si>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</si>
  <si>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</si>
  <si>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</si>
  <si>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</si>
  <si>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</si>
  <si>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</si>
  <si>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</si>
  <si>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</si>
  <si>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</si>
  <si>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</si>
  <si>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</si>
  <si>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</si>
  <si>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</si>
  <si>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</si>
  <si>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</si>
  <si>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</si>
  <si>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</si>
  <si>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</si>
  <si>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</si>
  <si>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</si>
  <si>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</si>
  <si>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</si>
  <si>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</si>
  <si>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</si>
  <si>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</si>
  <si>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</si>
  <si>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</si>
  <si>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</si>
  <si>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</si>
  <si>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</si>
  <si>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</si>
  <si>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</si>
  <si>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</si>
  <si>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</si>
  <si>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</si>
  <si>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</si>
  <si>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</si>
  <si>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</si>
  <si>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</si>
  <si>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</si>
  <si>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</si>
  <si>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</si>
  <si>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</si>
  <si>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</si>
  <si>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</si>
  <si>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</si>
  <si>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</si>
  <si>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</si>
  <si>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</si>
  <si>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</si>
  <si>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</si>
  <si>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</si>
  <si>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</si>
  <si>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</si>
  <si>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</si>
  <si>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</si>
  <si>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</si>
  <si>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</si>
  <si>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</si>
  <si>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</si>
  <si>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</si>
  <si>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</si>
  <si>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</si>
  <si>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</si>
  <si>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</si>
  <si>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</si>
  <si>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</si>
  <si>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</si>
  <si>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</si>
  <si>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</si>
  <si>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</si>
  <si>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</si>
  <si>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</si>
  <si>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</si>
  <si>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</si>
  <si>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</si>
  <si>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</si>
  <si>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</si>
  <si>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</si>
  <si>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</si>
  <si>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</si>
  <si>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</si>
  <si>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</si>
  <si>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</si>
  <si>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</si>
  <si>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</si>
  <si>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</si>
  <si>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</si>
  <si>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</si>
  <si>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</si>
  <si>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</si>
  <si>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</si>
  <si>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</si>
  <si>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</si>
  <si>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</si>
  <si>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</si>
  <si>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</si>
  <si>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</si>
  <si>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</si>
  <si>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</si>
  <si>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</si>
  <si>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</si>
  <si>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</si>
  <si>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</si>
  <si>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</si>
  <si>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</si>
  <si>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</si>
  <si>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</si>
  <si>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</si>
  <si>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</si>
  <si>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</si>
  <si>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</si>
  <si>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</si>
  <si>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</si>
  <si>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</si>
  <si>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</si>
  <si>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</si>
  <si>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</si>
  <si>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</si>
  <si>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</si>
  <si>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</si>
  <si>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</si>
  <si>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</si>
  <si>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</si>
  <si>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</si>
  <si>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</si>
  <si>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</si>
  <si>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</si>
  <si>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</si>
  <si>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</si>
  <si>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</si>
  <si>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</si>
  <si>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</si>
  <si>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</si>
  <si>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</si>
  <si>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</si>
  <si>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</si>
  <si>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</si>
  <si>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</si>
  <si>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</si>
  <si>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</si>
  <si>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</si>
  <si>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</si>
  <si>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</si>
  <si>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</si>
  <si>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</si>
  <si>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</si>
  <si>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</si>
  <si>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</si>
  <si>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</si>
  <si>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</si>
  <si>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</si>
  <si>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</si>
  <si>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</si>
  <si>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</si>
  <si>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</si>
  <si>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</si>
  <si>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</si>
  <si>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</si>
  <si>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</si>
  <si>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</si>
  <si>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</si>
  <si>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</si>
  <si>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</si>
  <si>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</si>
  <si>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</si>
  <si>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</si>
  <si>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</si>
  <si>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</si>
  <si>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</si>
  <si>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</si>
  <si>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</si>
  <si>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</si>
  <si>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</si>
  <si>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</si>
  <si>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</si>
  <si>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</si>
  <si>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</si>
  <si>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</si>
  <si>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</si>
  <si>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</si>
  <si>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</si>
  <si>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</si>
  <si>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</si>
  <si>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</si>
  <si>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</si>
  <si>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</si>
  <si>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</si>
  <si>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</si>
  <si>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</si>
  <si>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</si>
  <si>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</si>
  <si>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</si>
  <si>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</si>
  <si>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</si>
  <si>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</si>
  <si>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</si>
  <si>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</si>
  <si>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</si>
  <si>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</si>
  <si>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</si>
  <si>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</si>
  <si>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</si>
  <si>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</si>
  <si>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</si>
  <si>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</si>
  <si>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</si>
  <si>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</si>
  <si>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</si>
  <si>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</si>
  <si>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</si>
  <si>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</si>
  <si>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</si>
  <si>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</si>
  <si>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</si>
  <si>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</si>
  <si>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</si>
  <si>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</si>
  <si>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</si>
  <si>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</si>
  <si>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</si>
  <si>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</si>
  <si>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</si>
  <si>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</si>
  <si>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</si>
  <si>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</si>
  <si>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</si>
  <si>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</si>
  <si>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</si>
  <si>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</si>
  <si>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</si>
  <si>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</si>
  <si>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</si>
  <si>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</si>
  <si>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</si>
  <si>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</si>
  <si>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</si>
  <si>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</si>
  <si>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</si>
  <si>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</si>
  <si>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</si>
  <si>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</si>
  <si>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</si>
  <si>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</si>
  <si>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</si>
  <si>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</si>
  <si>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</si>
  <si>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</si>
  <si>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</si>
  <si>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</si>
  <si>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</si>
  <si>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</si>
  <si>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</si>
  <si>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</si>
  <si>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</si>
  <si>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</si>
  <si>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</si>
  <si>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</si>
  <si>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</si>
  <si>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</si>
  <si>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</si>
  <si>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</si>
  <si>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</si>
  <si>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</si>
  <si>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</si>
  <si>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</si>
  <si>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</si>
  <si>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</si>
  <si>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</si>
  <si>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</si>
  <si>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</si>
  <si>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</si>
  <si>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</si>
  <si>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</si>
  <si>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</si>
  <si>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</si>
  <si>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</si>
  <si>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</si>
  <si>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</si>
  <si>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</si>
  <si>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</si>
  <si>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</si>
  <si>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</si>
  <si>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</si>
  <si>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</si>
  <si>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</si>
  <si>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</si>
  <si>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</si>
  <si>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</si>
  <si>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</si>
  <si>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</si>
  <si>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</si>
  <si>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</si>
  <si>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</si>
  <si>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</si>
  <si>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</si>
  <si>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</si>
  <si>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</si>
  <si>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</si>
  <si>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</si>
  <si>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</si>
  <si>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</si>
  <si>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</si>
  <si>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</si>
  <si>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</si>
  <si>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</si>
  <si>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</si>
  <si>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</si>
  <si>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</si>
  <si>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</si>
  <si>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</si>
  <si>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</si>
  <si>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</si>
  <si>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</si>
  <si>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</si>
  <si>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</si>
  <si>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</si>
  <si>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</si>
  <si>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</si>
  <si>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</si>
  <si>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</si>
  <si>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</si>
  <si>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</si>
  <si>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</si>
  <si>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</si>
  <si>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</si>
  <si>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</si>
  <si>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</si>
  <si>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</si>
  <si>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</si>
  <si>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</si>
  <si>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</si>
  <si>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</si>
  <si>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</si>
  <si>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</si>
  <si>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</si>
  <si>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</si>
  <si>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</si>
  <si>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</si>
  <si>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</si>
  <si>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</si>
  <si>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</si>
  <si>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</si>
  <si>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</si>
  <si>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</si>
  <si>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</si>
  <si>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</si>
  <si>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</si>
  <si>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</si>
  <si>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</si>
  <si>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</si>
  <si>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</si>
  <si>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</si>
  <si>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</si>
  <si>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</si>
  <si>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</si>
  <si>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</si>
  <si>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</si>
  <si>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</si>
  <si>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</si>
  <si>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</si>
  <si>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</si>
  <si>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</si>
  <si>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</si>
  <si>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</si>
  <si>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</si>
  <si>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</si>
  <si>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</si>
  <si>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</si>
  <si>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</si>
  <si>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</si>
  <si>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</si>
  <si>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</si>
  <si>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</si>
  <si>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</si>
  <si>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</si>
  <si>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</si>
  <si>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</si>
  <si>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</si>
  <si>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</si>
  <si>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</si>
  <si>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</si>
  <si>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</si>
  <si>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</si>
  <si>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</si>
  <si>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</si>
  <si>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</si>
  <si>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</si>
  <si>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</si>
  <si>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</si>
  <si>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</si>
  <si>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</si>
  <si>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</si>
  <si>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</si>
  <si>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</si>
  <si>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</si>
  <si>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</si>
  <si>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</si>
  <si>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</si>
  <si>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</si>
  <si>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</si>
  <si>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</si>
  <si>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</si>
  <si>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</si>
  <si>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</si>
  <si>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</si>
  <si>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</si>
  <si>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</si>
  <si>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</si>
  <si>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</si>
  <si>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</si>
  <si>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</si>
  <si>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</si>
  <si>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</si>
  <si>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</si>
  <si>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</si>
  <si>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</si>
  <si>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</si>
  <si>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</si>
  <si>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</si>
  <si>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</si>
  <si>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</si>
  <si>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</si>
  <si>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</si>
  <si>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</si>
  <si>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</si>
  <si>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</si>
  <si>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</si>
  <si>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</si>
  <si>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</si>
  <si>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</si>
  <si>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</si>
  <si>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</si>
  <si>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</si>
  <si>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</si>
  <si>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</si>
  <si>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</si>
  <si>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</si>
  <si>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</si>
  <si>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</si>
  <si>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</si>
  <si>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</si>
  <si>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</si>
  <si>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</si>
  <si>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</si>
  <si>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</si>
  <si>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</si>
  <si>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</si>
  <si>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</si>
  <si>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</si>
  <si>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</si>
  <si>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</si>
  <si>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</si>
  <si>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</si>
  <si>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</si>
  <si>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</si>
  <si>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</si>
  <si>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</si>
  <si>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</si>
  <si>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</si>
  <si>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</si>
  <si>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</si>
  <si>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</si>
  <si>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</si>
  <si>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</si>
  <si>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</si>
  <si>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</si>
  <si>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</si>
  <si>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</si>
  <si>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</si>
  <si>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</si>
  <si>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</si>
  <si>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</si>
  <si>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</si>
  <si>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</si>
  <si>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</si>
  <si>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</si>
  <si>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</si>
  <si>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</si>
  <si>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</si>
  <si>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</si>
  <si>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</si>
  <si>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</si>
  <si>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</si>
  <si>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</si>
  <si>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</si>
  <si>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</si>
  <si>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</si>
  <si>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</si>
  <si>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</si>
  <si>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</si>
  <si>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</si>
  <si>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</si>
  <si>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</si>
  <si>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</si>
  <si>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</si>
  <si>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</si>
  <si>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</si>
  <si>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</si>
  <si>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</si>
  <si>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</si>
  <si>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</si>
  <si>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</si>
  <si>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</si>
  <si>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</si>
  <si>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</si>
  <si>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</si>
  <si>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</si>
  <si>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</si>
  <si>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</si>
  <si>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</si>
  <si>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</si>
  <si>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</si>
  <si>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</si>
  <si>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</si>
  <si>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</si>
  <si>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</si>
  <si>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</si>
  <si>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</si>
  <si>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</si>
  <si>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</si>
  <si>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</si>
  <si>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</si>
  <si>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</si>
  <si>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</si>
  <si>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</si>
  <si>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</si>
  <si>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</si>
  <si>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</si>
  <si>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</si>
  <si>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</si>
  <si>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</si>
  <si>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</si>
  <si>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</si>
  <si>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</si>
  <si>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</si>
  <si>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</si>
  <si>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</si>
  <si>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</si>
  <si>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</si>
  <si>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</si>
  <si>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</si>
  <si>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</si>
  <si>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</si>
  <si>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</si>
  <si>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</si>
  <si>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</si>
  <si>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</si>
  <si>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</si>
  <si>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</si>
  <si>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</si>
  <si>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</si>
  <si>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</si>
  <si>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</si>
  <si>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</si>
  <si>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</si>
  <si>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</si>
  <si>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</si>
  <si>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</si>
  <si>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</si>
  <si>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</si>
  <si>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</si>
  <si>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</si>
  <si>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</si>
  <si>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</si>
  <si>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</si>
  <si>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</si>
  <si>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</si>
  <si>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</si>
  <si>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</si>
  <si>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</si>
  <si>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</si>
  <si>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</si>
  <si>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</si>
  <si>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</si>
  <si>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</si>
  <si>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</si>
  <si>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</si>
  <si>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</si>
  <si>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</si>
  <si>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</si>
  <si>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</si>
  <si>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</si>
  <si>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</si>
  <si>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</si>
  <si>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</si>
  <si>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</si>
  <si>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</si>
  <si>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</si>
  <si>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</si>
  <si>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</si>
  <si>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</si>
  <si>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</si>
  <si>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</si>
  <si>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</si>
  <si>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</si>
  <si>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</si>
  <si>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</si>
  <si>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</si>
  <si>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</si>
  <si>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</si>
  <si>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</si>
  <si>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</si>
  <si>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</si>
  <si>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</si>
  <si>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</si>
  <si>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</si>
  <si>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</si>
  <si>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</si>
  <si>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</si>
  <si>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</si>
  <si>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</si>
  <si>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</si>
  <si>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</si>
  <si>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</si>
  <si>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</si>
  <si>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</si>
  <si>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</si>
  <si>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</si>
  <si>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</si>
  <si>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</si>
  <si>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</si>
  <si>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</si>
  <si>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</si>
  <si>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</si>
  <si>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</si>
  <si>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</si>
  <si>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</si>
  <si>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</si>
  <si>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</si>
  <si>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</si>
  <si>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</si>
  <si>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</si>
  <si>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</si>
  <si>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</si>
  <si>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</si>
  <si>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</si>
  <si>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</si>
  <si>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</si>
  <si>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</si>
  <si>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</si>
  <si>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</si>
  <si>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</si>
  <si>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</si>
  <si>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</si>
  <si>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</si>
  <si>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</si>
  <si>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</si>
  <si>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</si>
  <si>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</si>
  <si>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</si>
  <si>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</si>
  <si>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</si>
  <si>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</si>
  <si>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</si>
  <si>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</si>
  <si>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</si>
  <si>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</si>
  <si>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</si>
  <si>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</si>
  <si>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</si>
  <si>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</si>
  <si>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</si>
  <si>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</si>
  <si>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</si>
  <si>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</si>
  <si>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</si>
  <si>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</si>
  <si>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</si>
  <si>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</si>
  <si>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</si>
  <si>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</si>
  <si>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</si>
  <si>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</si>
  <si>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</si>
  <si>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</si>
  <si>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</si>
  <si>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</si>
  <si>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</si>
  <si>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</si>
  <si>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</si>
  <si>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</si>
  <si>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</si>
  <si>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</si>
  <si>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</si>
  <si>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</si>
  <si>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</si>
  <si>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</si>
  <si>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</si>
  <si>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</si>
  <si>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</si>
  <si>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</si>
  <si>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</si>
  <si>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</si>
  <si>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</si>
  <si>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</si>
  <si>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</si>
  <si>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</si>
  <si>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</si>
  <si>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</si>
  <si>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</si>
  <si>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</si>
  <si>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</si>
  <si>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</si>
  <si>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</si>
  <si>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</si>
  <si>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</si>
  <si>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</si>
  <si>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</si>
  <si>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</si>
  <si>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</si>
  <si>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</si>
  <si>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</si>
  <si>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</si>
  <si>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</si>
  <si>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</si>
  <si>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</si>
  <si>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</si>
  <si>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</si>
  <si>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</si>
  <si>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</si>
  <si>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</si>
  <si>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</si>
  <si>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</si>
  <si>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</si>
  <si>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</si>
  <si>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</si>
  <si>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</si>
  <si>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</si>
  <si>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</si>
  <si>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</si>
  <si>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</si>
  <si>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</si>
  <si>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</si>
  <si>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</si>
  <si>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</si>
  <si>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</si>
  <si>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</si>
  <si>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</si>
  <si>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</si>
  <si>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</si>
  <si>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</si>
  <si>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</si>
  <si>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</si>
  <si>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</si>
  <si>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</si>
  <si>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</si>
  <si>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</si>
  <si>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</si>
  <si>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</si>
  <si>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</si>
  <si>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</si>
  <si>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</si>
  <si>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</si>
  <si>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</si>
  <si>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</si>
  <si>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</si>
  <si>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</si>
  <si>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</si>
  <si>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</si>
  <si>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</si>
  <si>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</si>
  <si>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</si>
  <si>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</si>
  <si>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</si>
  <si>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</si>
  <si>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</si>
  <si>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</si>
  <si>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</si>
  <si>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</si>
  <si>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</si>
  <si>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</si>
  <si>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</si>
  <si>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</si>
  <si>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</si>
  <si>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</si>
  <si>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</si>
  <si>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</si>
  <si>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</si>
  <si>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</si>
  <si>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</si>
  <si>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</si>
  <si>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</si>
  <si>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</si>
  <si>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</si>
  <si>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</si>
  <si>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</si>
  <si>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</si>
  <si>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</si>
  <si>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</si>
  <si>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</si>
  <si>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</si>
  <si>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</si>
  <si>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</si>
  <si>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</si>
  <si>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</si>
  <si>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</si>
  <si>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</si>
  <si>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</si>
  <si>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</si>
  <si>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</si>
  <si>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</si>
  <si>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</si>
  <si>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</si>
  <si>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</si>
  <si>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</si>
  <si>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</si>
  <si>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</si>
  <si>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</si>
  <si>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</si>
  <si>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</si>
  <si>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</si>
  <si>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</si>
  <si>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</si>
  <si>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</si>
  <si>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</si>
  <si>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</si>
  <si>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</si>
  <si>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</si>
  <si>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</si>
  <si>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</si>
  <si>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</si>
  <si>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</si>
  <si>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</si>
  <si>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</si>
  <si>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</si>
  <si>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</si>
  <si>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</si>
  <si>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</si>
  <si>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</si>
  <si>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</si>
  <si>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</si>
  <si>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</si>
  <si>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</si>
  <si>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</si>
  <si>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</si>
  <si>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</si>
  <si>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</si>
  <si>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</si>
  <si>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</si>
  <si>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</si>
  <si>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</si>
  <si>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</si>
  <si>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</si>
  <si>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</si>
  <si>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</si>
  <si>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</si>
  <si>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</si>
  <si>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</si>
  <si>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</si>
  <si>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</si>
  <si>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</si>
  <si>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</si>
  <si>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</si>
  <si>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</si>
  <si>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</si>
  <si>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</si>
  <si>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</si>
  <si>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</si>
  <si>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</si>
  <si>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</si>
  <si>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</si>
  <si>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</si>
  <si>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</si>
  <si>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</si>
  <si>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</si>
  <si>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</si>
  <si>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</si>
  <si>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</si>
  <si>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</si>
  <si>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</si>
  <si>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</si>
  <si>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</si>
  <si>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</si>
  <si>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</si>
  <si>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</si>
  <si>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</si>
  <si>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</si>
  <si>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</si>
  <si>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</si>
  <si>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</si>
  <si>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</si>
  <si>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</si>
  <si>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</si>
  <si>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</si>
  <si>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</si>
  <si>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</si>
  <si>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</si>
  <si>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</si>
  <si>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</si>
  <si>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</si>
  <si>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</si>
  <si>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</si>
  <si>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</si>
  <si>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</si>
  <si>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</si>
  <si>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</si>
  <si>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</si>
  <si>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</si>
  <si>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</si>
  <si>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</si>
  <si>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</si>
  <si>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</si>
  <si>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</si>
  <si>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</si>
  <si>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</si>
  <si>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</si>
  <si>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</si>
  <si>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</si>
  <si>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</si>
  <si>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</si>
  <si>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</si>
  <si>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</si>
  <si>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</si>
  <si>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</si>
  <si>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</si>
  <si>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</si>
  <si>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</si>
  <si>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</si>
  <si>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</si>
  <si>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</si>
  <si>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</si>
  <si>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</si>
  <si>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</si>
  <si>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</si>
  <si>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</si>
  <si>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</si>
  <si>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</si>
  <si>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</si>
  <si>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</si>
  <si>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</si>
  <si>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</si>
  <si>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</si>
  <si>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</si>
  <si>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</si>
  <si>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</si>
  <si>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</si>
  <si>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</si>
  <si>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</si>
  <si>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</si>
  <si>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</si>
  <si>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</si>
  <si>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</si>
  <si>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</si>
  <si>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</si>
  <si>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</si>
  <si>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</si>
  <si>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</si>
  <si>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</si>
  <si>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</si>
  <si>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</si>
  <si>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</si>
  <si>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</si>
  <si>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</si>
  <si>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</si>
  <si>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</si>
  <si>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</si>
  <si>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</si>
  <si>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</si>
  <si>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</si>
  <si>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</si>
  <si>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</si>
  <si>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</si>
  <si>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</si>
  <si>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</si>
  <si>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</si>
  <si>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</si>
  <si>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</si>
  <si>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</si>
  <si>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</si>
  <si>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</si>
  <si>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</si>
  <si>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</si>
  <si>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</si>
  <si>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</si>
  <si>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</si>
  <si>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</si>
  <si>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</si>
  <si>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</si>
  <si>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</si>
  <si>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</si>
  <si>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</si>
  <si>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</si>
  <si>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</si>
  <si>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</si>
  <si>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</si>
  <si>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</si>
  <si>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</si>
  <si>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</si>
  <si>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</si>
  <si>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</si>
  <si>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</si>
  <si>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</si>
  <si>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</si>
  <si>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</si>
  <si>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</si>
  <si>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</si>
  <si>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</si>
  <si>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</si>
  <si>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</si>
  <si>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</si>
  <si>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</si>
  <si>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</si>
  <si>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</si>
  <si>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</si>
  <si>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</si>
  <si>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</si>
  <si>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</si>
  <si>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</si>
  <si>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</si>
  <si>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</si>
  <si>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</si>
  <si>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</si>
  <si>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</si>
  <si>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</si>
  <si>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</si>
  <si>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</si>
  <si>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</si>
  <si>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</si>
  <si>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</si>
  <si>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</si>
  <si>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</si>
  <si>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</si>
  <si>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</si>
  <si>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</si>
  <si>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</si>
  <si>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</si>
  <si>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</si>
  <si>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</si>
  <si>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</si>
  <si>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</si>
  <si>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</si>
  <si>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</si>
  <si>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</si>
  <si>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</si>
  <si>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</si>
  <si>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</si>
  <si>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</si>
  <si>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</si>
  <si>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</si>
  <si>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</si>
  <si>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</si>
  <si>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</si>
  <si>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</si>
  <si>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</si>
  <si>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</si>
  <si>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</si>
  <si>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</si>
  <si>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</si>
  <si>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</si>
  <si>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</si>
  <si>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</si>
  <si>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</si>
  <si>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</si>
  <si>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</si>
  <si>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</si>
  <si>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</si>
  <si>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</si>
  <si>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</si>
  <si>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</si>
  <si>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</si>
  <si>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</si>
  <si>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</si>
  <si>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</si>
  <si>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</si>
  <si>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</si>
  <si>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</si>
  <si>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</si>
  <si>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</si>
  <si>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</si>
  <si>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</si>
  <si>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</si>
  <si>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</si>
  <si>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</si>
  <si>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</si>
  <si>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</si>
  <si>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</si>
  <si>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</si>
  <si>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</si>
  <si>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</si>
  <si>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</si>
  <si>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</si>
  <si>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</si>
  <si>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</si>
  <si>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</si>
  <si>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</si>
  <si>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</si>
  <si>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</si>
  <si>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</si>
  <si>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</si>
  <si>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</si>
  <si>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</si>
  <si>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</si>
  <si>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</si>
  <si>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</si>
  <si>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</si>
  <si>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</si>
  <si>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</si>
  <si>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</si>
  <si>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</si>
  <si>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</si>
  <si>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</si>
  <si>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</si>
  <si>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</si>
  <si>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</si>
  <si>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</si>
  <si>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</si>
  <si>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</si>
  <si>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</si>
  <si>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</si>
  <si>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</si>
  <si>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</si>
  <si>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</si>
  <si>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</si>
  <si>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</si>
  <si>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</si>
  <si>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</si>
  <si>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</si>
  <si>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</si>
  <si>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</si>
  <si>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</si>
  <si>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</si>
  <si>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</si>
  <si>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</si>
  <si>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</si>
  <si>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</si>
  <si>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</si>
  <si>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</si>
  <si>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</si>
  <si>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</si>
  <si>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</si>
  <si>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</si>
  <si>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</si>
  <si>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</si>
  <si>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</si>
  <si>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</si>
  <si>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</si>
  <si>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</si>
  <si>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</si>
  <si>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</si>
  <si>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</si>
  <si>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</si>
  <si>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</si>
  <si>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</si>
  <si>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</si>
  <si>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</si>
  <si>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</si>
  <si>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</si>
  <si>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</si>
  <si>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</si>
  <si>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</si>
  <si>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</si>
  <si>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</si>
  <si>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</si>
  <si>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</si>
  <si>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</si>
  <si>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</si>
  <si>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</si>
  <si>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</si>
  <si>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</si>
  <si>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</si>
  <si>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</si>
  <si>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</si>
  <si>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</si>
  <si>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</si>
  <si>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</si>
  <si>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</si>
  <si>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</si>
  <si>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</si>
  <si>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</si>
  <si>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</si>
  <si>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</si>
  <si>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</si>
  <si>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</si>
  <si>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</si>
  <si>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</si>
  <si>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</si>
  <si>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</si>
  <si>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</si>
  <si>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</si>
  <si>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</si>
  <si>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</si>
  <si>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</si>
  <si>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</si>
  <si>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</si>
  <si>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</si>
  <si>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</si>
  <si>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</si>
  <si>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</si>
  <si>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</si>
  <si>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</si>
  <si>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</si>
  <si>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</si>
  <si>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</si>
  <si>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</si>
  <si>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</si>
  <si>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</si>
  <si>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</si>
  <si>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</si>
  <si>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</si>
  <si>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</si>
  <si>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</si>
  <si>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</si>
  <si>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</si>
  <si>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</si>
  <si>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</si>
  <si>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</si>
  <si>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</si>
  <si>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</si>
  <si>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</si>
  <si>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</si>
  <si>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</si>
  <si>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</si>
  <si>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</si>
  <si>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</si>
  <si>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</si>
  <si>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</si>
  <si>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</si>
  <si>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</si>
  <si>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</si>
  <si>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</si>
  <si>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</si>
  <si>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</si>
  <si>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</si>
  <si>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</si>
  <si>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</si>
  <si>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</si>
  <si>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</si>
  <si>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</si>
  <si>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</si>
  <si>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</si>
  <si>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</si>
  <si>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</si>
  <si>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</si>
  <si>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</si>
  <si>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</si>
  <si>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</si>
  <si>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</si>
  <si>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</si>
  <si>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</si>
  <si>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</si>
  <si>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</si>
  <si>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</si>
  <si>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</si>
  <si>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</si>
  <si>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</si>
  <si>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</si>
  <si>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</si>
  <si>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</si>
  <si>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</si>
  <si>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</si>
  <si>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</si>
  <si>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</si>
  <si>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</si>
  <si>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</si>
  <si>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</si>
  <si>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</si>
  <si>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</si>
  <si>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</si>
  <si>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</si>
  <si>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</si>
  <si>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</si>
  <si>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</si>
  <si>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</si>
  <si>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</si>
  <si>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</si>
  <si>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</si>
  <si>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</si>
  <si>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</si>
  <si>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</si>
  <si>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</si>
  <si>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</si>
  <si>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</si>
  <si>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</si>
  <si>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</si>
  <si>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</si>
  <si>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</si>
  <si>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</si>
  <si>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</si>
  <si>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</si>
  <si>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</si>
  <si>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</si>
  <si>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</si>
  <si>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</si>
  <si>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</si>
  <si>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</si>
  <si>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</si>
  <si>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</si>
  <si>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</si>
  <si>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</si>
  <si>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</si>
  <si>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</si>
  <si>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</si>
  <si>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</si>
  <si>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</si>
  <si>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</si>
  <si>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</si>
  <si>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</si>
  <si>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</si>
  <si>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</si>
  <si>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</si>
  <si>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</si>
  <si>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</si>
  <si>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</si>
  <si>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</si>
  <si>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</si>
  <si>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</si>
  <si>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</si>
  <si>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</si>
  <si>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</si>
  <si>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</si>
  <si>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</si>
  <si>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</si>
  <si>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</si>
  <si>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</si>
  <si>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</si>
  <si>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</si>
  <si>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</si>
  <si>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</si>
  <si>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</si>
  <si>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</si>
  <si>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</si>
  <si>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</si>
  <si>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</si>
  <si>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</si>
  <si>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</si>
  <si>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</si>
  <si>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</si>
  <si>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</si>
  <si>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</si>
  <si>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</si>
  <si>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</si>
  <si>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</si>
  <si>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</si>
  <si>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</si>
  <si>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</si>
  <si>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</si>
  <si>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</si>
  <si>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</si>
  <si>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</si>
  <si>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</si>
  <si>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</si>
  <si>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</si>
  <si>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</si>
  <si>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</si>
  <si>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</si>
  <si>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</si>
  <si>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</si>
  <si>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</si>
  <si>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</si>
  <si>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</si>
  <si>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</si>
  <si>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</si>
  <si>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</si>
  <si>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</si>
  <si>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</si>
  <si>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</si>
  <si>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</si>
  <si>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</si>
  <si>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</si>
  <si>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</si>
  <si>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</si>
  <si>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</si>
  <si>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</si>
  <si>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</si>
  <si>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</si>
  <si>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</si>
  <si>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</si>
  <si>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</si>
  <si>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</si>
  <si>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</si>
  <si>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</si>
  <si>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</si>
  <si>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</si>
  <si>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</si>
  <si>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</si>
  <si>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</si>
  <si>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</si>
  <si>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</si>
  <si>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</si>
  <si>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</si>
  <si>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</si>
  <si>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</si>
  <si>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</si>
  <si>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</si>
  <si>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</si>
  <si>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</si>
  <si>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</si>
  <si>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</si>
  <si>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</si>
  <si>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</si>
  <si>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</si>
  <si>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</si>
  <si>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</si>
  <si>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</si>
  <si>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</si>
  <si>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</si>
  <si>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</si>
  <si>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</si>
  <si>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</si>
  <si>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</si>
  <si>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</si>
  <si>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</si>
  <si>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</si>
  <si>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</si>
  <si>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</si>
  <si>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</si>
  <si>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</si>
  <si>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</si>
  <si>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</si>
  <si>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</si>
  <si>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</si>
  <si>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</si>
  <si>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</si>
  <si>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</si>
  <si>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</si>
  <si>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</si>
  <si>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</si>
  <si>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</si>
  <si>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</si>
  <si>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</si>
  <si>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</si>
  <si>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</si>
  <si>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</si>
  <si>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</si>
  <si>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</si>
  <si>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</si>
  <si>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</si>
  <si>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</si>
  <si>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</si>
  <si>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</si>
  <si>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</si>
  <si>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</si>
  <si>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</si>
  <si>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</si>
  <si>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</si>
  <si>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</si>
  <si>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</si>
  <si>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</si>
  <si>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</si>
  <si>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</si>
  <si>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</si>
  <si>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</si>
  <si>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</si>
  <si>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</si>
  <si>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</si>
  <si>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</si>
  <si>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</si>
  <si>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</si>
  <si>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</si>
  <si>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</si>
  <si>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</si>
  <si>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</si>
  <si>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</si>
  <si>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</si>
  <si>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</si>
  <si>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</si>
  <si>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</si>
  <si>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</si>
  <si>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</si>
  <si>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</si>
  <si>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</si>
  <si>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</si>
  <si>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</si>
  <si>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</si>
  <si>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</si>
  <si>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</si>
  <si>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</si>
  <si>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</si>
  <si>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</si>
  <si>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</si>
  <si>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</si>
  <si>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</si>
  <si>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</si>
  <si>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</si>
  <si>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</si>
  <si>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</si>
  <si>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</si>
  <si>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</si>
  <si>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</si>
  <si>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</si>
  <si>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</si>
  <si>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</si>
  <si>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</si>
  <si>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</si>
  <si>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</si>
  <si>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</si>
  <si>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</si>
  <si>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</si>
  <si>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</si>
  <si>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</si>
  <si>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</si>
  <si>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</si>
  <si>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</si>
  <si>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</si>
  <si>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</si>
  <si>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</si>
  <si>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</si>
  <si>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</si>
  <si>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</si>
  <si>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</si>
  <si>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</si>
  <si>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</si>
  <si>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</si>
  <si>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</si>
  <si>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</si>
  <si>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</si>
  <si>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</si>
  <si>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</si>
  <si>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</si>
  <si>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</si>
  <si>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</si>
  <si>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</si>
  <si>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</si>
  <si>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</si>
  <si>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</si>
  <si>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</si>
  <si>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</si>
  <si>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</si>
  <si>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</si>
  <si>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</si>
  <si>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</si>
  <si>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</si>
  <si>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</si>
  <si>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</si>
  <si>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</si>
  <si>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</si>
  <si>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</si>
  <si>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</si>
  <si>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</si>
  <si>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</si>
  <si>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</si>
  <si>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</si>
  <si>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</si>
  <si>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</si>
  <si>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</si>
  <si>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</si>
  <si>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</si>
  <si>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</si>
  <si>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</si>
  <si>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</si>
  <si>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</si>
  <si>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</si>
  <si>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</si>
  <si>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</si>
  <si>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</si>
  <si>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</si>
  <si>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</si>
  <si>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</si>
  <si>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</si>
  <si>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</si>
  <si>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</si>
  <si>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</si>
  <si>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</si>
  <si>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</si>
  <si>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</si>
  <si>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</si>
  <si>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</si>
  <si>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</si>
  <si>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</si>
  <si>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</si>
  <si>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</si>
  <si>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</si>
  <si>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</si>
  <si>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</si>
  <si>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</si>
  <si>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</si>
  <si>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</si>
  <si>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</si>
  <si>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</si>
  <si>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</si>
  <si>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</si>
  <si>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</si>
  <si>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</si>
  <si>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</si>
  <si>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</si>
  <si>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</si>
  <si>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</si>
  <si>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</si>
  <si>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</si>
  <si>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</si>
  <si>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</si>
  <si>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</si>
  <si>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</si>
  <si>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</si>
  <si>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</si>
  <si>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</si>
  <si>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</si>
  <si>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</si>
  <si>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</si>
  <si>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</si>
  <si>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</si>
  <si>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</si>
  <si>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</si>
  <si>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</si>
  <si>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</si>
  <si>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</si>
  <si>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</si>
  <si>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</si>
  <si>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</si>
  <si>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</si>
  <si>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</si>
  <si>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</si>
  <si>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</si>
  <si>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</si>
  <si>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</si>
  <si>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</si>
  <si>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</si>
  <si>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</si>
  <si>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</si>
  <si>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</si>
  <si>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</si>
  <si>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</si>
  <si>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</si>
  <si>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</si>
  <si>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</si>
  <si>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</si>
  <si>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</si>
  <si>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</si>
  <si>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</si>
  <si>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</si>
  <si>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</si>
  <si>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</si>
  <si>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</si>
  <si>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</si>
  <si>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</si>
  <si>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</si>
  <si>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</si>
  <si>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</si>
  <si>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</si>
  <si>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</si>
  <si>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</si>
  <si>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</si>
  <si>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</si>
  <si>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</si>
  <si>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</si>
  <si>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</si>
  <si>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</si>
  <si>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</si>
  <si>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</si>
  <si>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</si>
  <si>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</si>
  <si>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</si>
  <si>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</si>
  <si>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</si>
  <si>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</si>
  <si>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</si>
  <si>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</si>
  <si>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</si>
  <si>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</si>
  <si>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</si>
  <si>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</si>
  <si>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</si>
  <si>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</si>
  <si>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</si>
  <si>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</si>
  <si>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</si>
  <si>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</si>
  <si>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</si>
  <si>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</si>
  <si>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</si>
  <si>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</si>
  <si>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</si>
  <si>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</si>
  <si>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</si>
  <si>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</si>
  <si>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</si>
  <si>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</si>
  <si>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</si>
  <si>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</si>
  <si>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</si>
  <si>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</si>
  <si>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</si>
  <si>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</si>
  <si>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</si>
  <si>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</si>
  <si>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</si>
  <si>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</si>
  <si>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</si>
  <si>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</si>
  <si>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</si>
  <si>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</si>
  <si>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</si>
  <si>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</si>
  <si>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</si>
  <si>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</si>
  <si>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</si>
  <si>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</si>
  <si>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</si>
  <si>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</si>
  <si>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</si>
  <si>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</si>
  <si>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</si>
  <si>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</si>
  <si>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</si>
  <si>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</si>
  <si>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</si>
  <si>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</si>
  <si>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</si>
  <si>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</si>
  <si>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</si>
  <si>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</si>
  <si>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</si>
  <si>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</si>
  <si>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</si>
  <si>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</si>
  <si>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</si>
  <si>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</si>
  <si>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</si>
  <si>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</si>
  <si>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</si>
  <si>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</si>
  <si>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</si>
  <si>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</si>
  <si>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</si>
  <si>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</si>
  <si>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</si>
  <si>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</si>
  <si>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</si>
  <si>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</si>
  <si>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</si>
  <si>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</si>
  <si>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</si>
  <si>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</si>
  <si>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</si>
  <si>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</si>
  <si>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</si>
  <si>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</si>
  <si>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</si>
  <si>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</si>
  <si>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</si>
  <si>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</si>
  <si>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</si>
  <si>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</si>
  <si>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</si>
  <si>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</si>
  <si>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</si>
  <si>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</si>
  <si>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</si>
  <si>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</si>
  <si>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</si>
  <si>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</si>
  <si>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</si>
  <si>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</si>
  <si>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</si>
  <si>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</si>
  <si>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</si>
  <si>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</si>
  <si>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</si>
  <si>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</si>
  <si>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</si>
  <si>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</si>
  <si>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</si>
  <si>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</si>
  <si>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</si>
  <si>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</si>
  <si>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</si>
  <si>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</si>
  <si>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</si>
  <si>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</si>
  <si>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</si>
  <si>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</si>
  <si>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</si>
  <si>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</si>
  <si>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</si>
  <si>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</si>
  <si>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</si>
  <si>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</si>
  <si>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</si>
  <si>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</si>
  <si>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</si>
  <si>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</si>
  <si>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</si>
  <si>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</si>
  <si>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</si>
  <si>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</si>
  <si>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</si>
  <si>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</si>
  <si>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</si>
  <si>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</si>
  <si>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</si>
  <si>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</si>
  <si>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</si>
  <si>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</si>
  <si>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</si>
  <si>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</si>
  <si>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</si>
  <si>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</si>
  <si>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</si>
  <si>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</si>
  <si>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</si>
  <si>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</si>
  <si>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</si>
  <si>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</si>
  <si>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</si>
  <si>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</si>
  <si>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</si>
  <si>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</si>
  <si>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</si>
  <si>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</si>
  <si>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</si>
  <si>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</si>
  <si>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</si>
  <si>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</si>
  <si>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</si>
  <si>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</si>
  <si>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</si>
  <si>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</si>
  <si>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</si>
  <si>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</si>
  <si>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</si>
  <si>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</si>
  <si>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</si>
  <si>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</si>
  <si>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</si>
  <si>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</si>
  <si>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</si>
  <si>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</si>
  <si>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</si>
  <si>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</si>
  <si>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</si>
  <si>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</si>
  <si>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</si>
  <si>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</si>
  <si>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</si>
  <si>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</si>
  <si>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</si>
  <si>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</si>
  <si>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</si>
  <si>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</si>
  <si>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</si>
  <si>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</si>
  <si>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</si>
  <si>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</si>
  <si>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</si>
  <si>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</si>
  <si>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</si>
  <si>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</si>
  <si>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</si>
  <si>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</si>
  <si>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</si>
  <si>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</si>
  <si>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</si>
  <si>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</si>
  <si>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</si>
  <si>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</si>
  <si>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</si>
  <si>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</si>
  <si>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</si>
  <si>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</si>
  <si>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</si>
  <si>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</si>
  <si>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</si>
  <si>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</si>
  <si>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</si>
  <si>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</si>
  <si>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</si>
  <si>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</si>
  <si>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</si>
  <si>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</si>
  <si>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</si>
  <si>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</si>
  <si>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</si>
  <si>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</si>
  <si>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</si>
  <si>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</si>
  <si>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</si>
  <si>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</si>
  <si>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</si>
  <si>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</si>
  <si>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</si>
  <si>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</si>
  <si>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</si>
  <si>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</si>
  <si>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</si>
  <si>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</si>
  <si>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</si>
  <si>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</si>
  <si>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</si>
  <si>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</si>
  <si>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</si>
  <si>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</si>
  <si>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</si>
  <si>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</si>
  <si>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</si>
  <si>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</si>
  <si>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</si>
  <si>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</si>
  <si>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</si>
  <si>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</si>
  <si>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</si>
  <si>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</si>
  <si>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</si>
  <si>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</si>
  <si>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</si>
  <si>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</si>
  <si>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</si>
  <si>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</si>
  <si>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</si>
  <si>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</si>
  <si>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</si>
  <si>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</si>
  <si>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</si>
  <si>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</si>
  <si>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</si>
  <si>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</si>
  <si>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</si>
  <si>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</si>
  <si>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</si>
  <si>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</si>
  <si>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</si>
  <si>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</si>
  <si>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</si>
  <si>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</si>
  <si>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</si>
  <si>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</si>
  <si>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</si>
  <si>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</si>
  <si>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</si>
  <si>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</si>
  <si>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</si>
  <si>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</si>
  <si>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</si>
  <si>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</si>
  <si>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</si>
  <si>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</si>
  <si>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</si>
  <si>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</si>
  <si>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</si>
  <si>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</si>
  <si>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</si>
  <si>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</si>
  <si>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</si>
  <si>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</si>
  <si>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</si>
  <si>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</si>
  <si>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</si>
  <si>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</si>
  <si>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</si>
  <si>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</si>
  <si>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</si>
  <si>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</si>
  <si>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</si>
  <si>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</si>
  <si>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</si>
  <si>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</si>
  <si>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</si>
  <si>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</si>
  <si>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</si>
  <si>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</si>
  <si>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</si>
  <si>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</si>
  <si>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</si>
  <si>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</si>
  <si>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</si>
  <si>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</si>
  <si>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</si>
  <si>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</si>
  <si>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</si>
  <si>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</si>
  <si>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</si>
  <si>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</si>
  <si>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</si>
  <si>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</si>
  <si>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</si>
  <si>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</si>
  <si>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</si>
  <si>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</si>
  <si>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</si>
  <si>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</si>
  <si>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</si>
  <si>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</si>
  <si>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</si>
  <si>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</si>
  <si>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</si>
  <si>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</si>
  <si>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</si>
  <si>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</si>
  <si>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</si>
  <si>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</si>
  <si>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</si>
  <si>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</si>
  <si>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</si>
  <si>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</si>
  <si>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</si>
  <si>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</si>
  <si>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</si>
  <si>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</si>
  <si>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</si>
  <si>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</si>
  <si>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</si>
  <si>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</si>
  <si>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</si>
  <si>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</si>
  <si>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</si>
  <si>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</si>
  <si>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</si>
  <si>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</si>
  <si>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</si>
  <si>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</si>
  <si>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</si>
  <si>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</si>
  <si>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</si>
  <si>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</si>
  <si>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</si>
  <si>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</si>
  <si>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</si>
  <si>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</si>
  <si>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</si>
  <si>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</si>
  <si>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</si>
  <si>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</si>
  <si>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</si>
  <si>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</si>
  <si>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</si>
  <si>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</si>
  <si>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</si>
  <si>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</si>
  <si>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</si>
  <si>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</si>
  <si>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</si>
  <si>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</si>
  <si>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</si>
  <si>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</si>
  <si>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</si>
  <si>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</si>
  <si>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</si>
  <si>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</si>
  <si>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</si>
  <si>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</si>
  <si>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</si>
  <si>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</si>
  <si>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</si>
  <si>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</si>
  <si>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</si>
  <si>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</si>
  <si>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</si>
  <si>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</si>
  <si>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</si>
  <si>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</si>
  <si>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</si>
  <si>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</si>
  <si>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</si>
  <si>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</si>
  <si>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</si>
  <si>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</si>
  <si>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</si>
  <si>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</si>
  <si>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</si>
  <si>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</si>
  <si>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</si>
  <si>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</si>
  <si>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</si>
  <si>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</si>
  <si>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</si>
  <si>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</si>
  <si>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</si>
  <si>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</si>
  <si>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</si>
  <si>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</si>
  <si>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</si>
  <si>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</si>
  <si>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</si>
  <si>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</si>
  <si>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</si>
  <si>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</si>
  <si>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</si>
  <si>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</si>
  <si>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</si>
  <si>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</si>
  <si>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</si>
  <si>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</si>
  <si>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</si>
  <si>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</si>
  <si>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</si>
  <si>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</si>
  <si>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</si>
  <si>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</si>
  <si>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</si>
  <si>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</si>
  <si>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</si>
  <si>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</si>
  <si>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</si>
  <si>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</si>
  <si>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</si>
  <si>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</si>
  <si>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</si>
  <si>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</si>
  <si>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</si>
  <si>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</si>
  <si>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</si>
  <si>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</si>
  <si>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</si>
  <si>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</si>
  <si>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</si>
  <si>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</si>
  <si>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</si>
  <si>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</si>
  <si>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</si>
  <si>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</si>
  <si>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</si>
  <si>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</si>
  <si>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</si>
  <si>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</si>
  <si>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</si>
  <si>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</si>
  <si>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</si>
  <si>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</si>
  <si>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</si>
  <si>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</si>
  <si>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</si>
  <si>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</si>
  <si>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</si>
  <si>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</si>
  <si>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</si>
  <si>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</si>
  <si>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</si>
  <si>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</si>
  <si>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</si>
  <si>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</si>
  <si>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</si>
  <si>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</si>
  <si>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</si>
  <si>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</si>
  <si>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</si>
  <si>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</si>
  <si>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</si>
  <si>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</si>
  <si>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</si>
  <si>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</si>
  <si>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</si>
  <si>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</si>
  <si>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</si>
  <si>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</si>
  <si>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</si>
  <si>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</si>
  <si>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</si>
  <si>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</si>
  <si>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</si>
  <si>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</si>
  <si>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</si>
  <si>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</si>
  <si>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</si>
  <si>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</si>
  <si>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</si>
  <si>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</si>
  <si>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</si>
  <si>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</si>
  <si>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</si>
  <si>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</si>
  <si>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</si>
  <si>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</si>
  <si>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</si>
  <si>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</si>
  <si>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</si>
  <si>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</si>
  <si>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</si>
  <si>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</si>
  <si>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</si>
  <si>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</si>
  <si>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</si>
  <si>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</si>
  <si>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</si>
  <si>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</si>
  <si>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</si>
  <si>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</si>
  <si>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</si>
  <si>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</si>
  <si>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</si>
  <si>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</si>
  <si>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</si>
  <si>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</si>
  <si>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</si>
  <si>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</si>
  <si>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</si>
  <si>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</si>
  <si>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</si>
  <si>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</si>
  <si>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</si>
  <si>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</si>
  <si>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</si>
  <si>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</si>
  <si>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</si>
  <si>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</si>
  <si>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</si>
  <si>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</si>
  <si>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</si>
  <si>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</si>
  <si>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</si>
  <si>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</si>
  <si>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</si>
  <si>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</si>
  <si>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</si>
  <si>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</si>
  <si>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</si>
  <si>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</si>
  <si>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</si>
  <si>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</si>
  <si>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</si>
  <si>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</si>
  <si>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</si>
  <si>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</si>
  <si>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</si>
  <si>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</si>
  <si>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</si>
  <si>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</si>
  <si>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</si>
  <si>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</si>
  <si>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</si>
  <si>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</si>
  <si>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</si>
  <si>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</si>
  <si>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</si>
  <si>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</si>
  <si>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</si>
  <si>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</si>
  <si>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</si>
  <si>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</si>
  <si>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</si>
  <si>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</si>
  <si>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</si>
  <si>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</si>
  <si>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</si>
  <si>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</si>
  <si>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</si>
  <si>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</si>
  <si>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</si>
  <si>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</si>
  <si>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</si>
  <si>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</si>
  <si>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</si>
  <si>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</si>
  <si>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</si>
  <si>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</si>
  <si>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</si>
  <si>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</si>
  <si>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</si>
  <si>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</si>
  <si>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</si>
  <si>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</si>
  <si>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</si>
  <si>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</si>
  <si>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</si>
  <si>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</si>
  <si>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</si>
  <si>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</si>
  <si>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</si>
  <si>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</si>
  <si>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</si>
  <si>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</si>
  <si>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</si>
  <si>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</si>
  <si>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</si>
  <si>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</si>
  <si>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</si>
  <si>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</si>
  <si>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</si>
  <si>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</si>
  <si>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</si>
  <si>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</si>
  <si>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</si>
  <si>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</si>
  <si>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</si>
  <si>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</si>
  <si>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</si>
  <si>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</si>
  <si>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</si>
  <si>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</si>
  <si>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</si>
  <si>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</si>
  <si>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</si>
  <si>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</si>
  <si>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</si>
  <si>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</si>
  <si>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</si>
  <si>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</si>
  <si>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</si>
  <si>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</si>
  <si>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</si>
  <si>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</si>
  <si>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</si>
  <si>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</si>
  <si>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</si>
  <si>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</si>
  <si>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</si>
  <si>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</si>
  <si>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</si>
  <si>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</si>
  <si>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</si>
  <si>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</si>
  <si>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</si>
  <si>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</si>
  <si>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</si>
  <si>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</si>
  <si>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</si>
  <si>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</si>
  <si>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</si>
  <si>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</si>
  <si>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</si>
  <si>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</si>
  <si>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</si>
  <si>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</si>
  <si>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</si>
  <si>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</si>
  <si>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</si>
  <si>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</si>
  <si>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</si>
  <si>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</si>
  <si>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</si>
  <si>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</si>
  <si>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</si>
  <si>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</si>
  <si>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</si>
  <si>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</si>
  <si>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</si>
  <si>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</si>
  <si>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</si>
  <si>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</si>
  <si>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</si>
  <si>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</si>
  <si>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</si>
  <si>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</si>
  <si>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</si>
  <si>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</si>
  <si>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</si>
  <si>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</si>
  <si>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</si>
  <si>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</si>
  <si>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</si>
  <si>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</si>
  <si>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</si>
  <si>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</si>
  <si>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</si>
  <si>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</si>
  <si>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</si>
  <si>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</si>
  <si>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</si>
  <si>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</si>
  <si>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</si>
  <si>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</si>
  <si>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</si>
  <si>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</si>
  <si>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</si>
  <si>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</si>
  <si>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</si>
  <si>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</si>
  <si>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</si>
  <si>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</si>
  <si>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</si>
  <si>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</si>
  <si>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</si>
  <si>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</si>
  <si>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</si>
  <si>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</si>
  <si>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</si>
  <si>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</si>
  <si>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</si>
  <si>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</si>
  <si>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</si>
  <si>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</si>
  <si>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</si>
  <si>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</si>
  <si>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</si>
  <si>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</si>
  <si>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</si>
  <si>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</si>
  <si>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</si>
  <si>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</si>
  <si>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</si>
  <si>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</si>
  <si>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</si>
  <si>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</si>
  <si>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</si>
  <si>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</si>
  <si>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</si>
  <si>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</si>
  <si>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</si>
  <si>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</si>
  <si>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</si>
  <si>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</si>
  <si>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</si>
  <si>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</si>
  <si>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</si>
  <si>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</si>
  <si>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</si>
  <si>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</si>
  <si>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</si>
  <si>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</si>
  <si>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</si>
  <si>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</si>
  <si>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</si>
  <si>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</si>
  <si>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</si>
  <si>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</si>
  <si>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</si>
  <si>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</si>
  <si>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</si>
  <si>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</si>
  <si>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</si>
  <si>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</si>
  <si>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</si>
  <si>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</si>
  <si>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</si>
  <si>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</si>
  <si>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</si>
  <si>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</si>
  <si>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</si>
  <si>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</si>
  <si>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</si>
  <si>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</si>
  <si>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</si>
  <si>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</si>
  <si>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</si>
  <si>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</si>
  <si>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</si>
  <si>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</si>
  <si>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</si>
  <si>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</si>
  <si>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</si>
  <si>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</si>
  <si>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</si>
  <si>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</si>
  <si>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</si>
  <si>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</si>
  <si>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</si>
  <si>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</si>
  <si>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</si>
  <si>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</si>
  <si>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</si>
  <si>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</si>
  <si>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</si>
  <si>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</si>
  <si>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</si>
  <si>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</si>
  <si>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</si>
  <si>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</si>
  <si>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</si>
  <si>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</si>
  <si>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</si>
  <si>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</si>
  <si>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</si>
  <si>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</si>
  <si>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</si>
  <si>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</si>
  <si>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</si>
  <si>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</si>
  <si>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</si>
  <si>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</si>
  <si>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</si>
  <si>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</si>
  <si>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</si>
  <si>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</si>
  <si>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</si>
  <si>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</si>
  <si>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</si>
  <si>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</si>
  <si>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</si>
  <si>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</si>
  <si>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</si>
  <si>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</si>
  <si>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</si>
  <si>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</si>
  <si>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</si>
  <si>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</si>
  <si>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</si>
  <si>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</si>
  <si>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</si>
  <si>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</si>
  <si>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</si>
  <si>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</si>
  <si>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</si>
  <si>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</si>
  <si>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</si>
  <si>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</si>
  <si>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</si>
  <si>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</si>
  <si>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</si>
  <si>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</si>
  <si>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</si>
  <si>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</si>
  <si>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</si>
  <si>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</si>
  <si>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</si>
  <si>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</si>
  <si>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</si>
  <si>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</si>
  <si>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</si>
  <si>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</si>
  <si>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</si>
  <si>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</si>
  <si>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</si>
  <si>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</si>
  <si>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</si>
  <si>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</si>
  <si>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</si>
  <si>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</si>
  <si>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</si>
  <si>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</si>
  <si>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</si>
  <si>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</si>
  <si>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</si>
  <si>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</si>
  <si>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</si>
  <si>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</si>
  <si>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</si>
  <si>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</si>
  <si>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</si>
  <si>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</si>
  <si>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</si>
  <si>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</si>
  <si>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</si>
  <si>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</si>
  <si>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</si>
  <si>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</si>
  <si>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</si>
  <si>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</si>
  <si>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</si>
  <si>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</si>
  <si>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</si>
  <si>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</si>
  <si>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</si>
  <si>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</si>
  <si>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</si>
  <si>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</si>
  <si>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</si>
  <si>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</si>
  <si>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</si>
  <si>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</si>
  <si>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</si>
  <si>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</si>
  <si>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</si>
  <si>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</si>
  <si>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</si>
  <si>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</si>
  <si>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</si>
  <si>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</si>
  <si>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</si>
  <si>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</si>
  <si>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</si>
  <si>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</si>
  <si>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</si>
  <si>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</si>
  <si>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</si>
  <si>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</si>
  <si>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</si>
  <si>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</si>
  <si>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</si>
  <si>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</si>
  <si>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</si>
  <si>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</si>
  <si>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</si>
  <si>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</si>
  <si>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</si>
  <si>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</si>
  <si>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</si>
  <si>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</si>
  <si>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</si>
  <si>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</si>
  <si>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</si>
  <si>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</si>
  <si>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</si>
  <si>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</si>
  <si>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</si>
  <si>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</si>
  <si>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</si>
  <si>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</si>
  <si>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</si>
  <si>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</si>
  <si>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</si>
  <si>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</si>
  <si>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</si>
  <si>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</si>
  <si>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</si>
  <si>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</si>
  <si>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</si>
  <si>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</si>
  <si>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</si>
  <si>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</si>
  <si>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</si>
  <si>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</si>
  <si>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</si>
  <si>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</si>
  <si>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</si>
  <si>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</si>
  <si>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</si>
  <si>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</si>
  <si>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</si>
  <si>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</si>
  <si>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</si>
  <si>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</si>
  <si>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</si>
  <si>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</si>
  <si>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</si>
  <si>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</si>
  <si>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</si>
  <si>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</si>
  <si>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</si>
  <si>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</si>
  <si>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</si>
  <si>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</si>
  <si>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</si>
  <si>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</si>
  <si>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</si>
  <si>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</si>
  <si>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</si>
  <si>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</si>
  <si>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</si>
  <si>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</si>
  <si>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</si>
  <si>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</si>
  <si>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</si>
  <si>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</si>
  <si>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</si>
  <si>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</si>
  <si>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</si>
  <si>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</si>
  <si>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</si>
  <si>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</si>
  <si>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</si>
  <si>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</si>
  <si>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</si>
  <si>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</si>
  <si>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</si>
  <si>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</si>
  <si>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</si>
  <si>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</si>
  <si>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</si>
  <si>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</si>
  <si>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</si>
  <si>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</si>
  <si>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</si>
  <si>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</si>
  <si>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</si>
  <si>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</si>
  <si>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</si>
  <si>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</si>
  <si>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</si>
  <si>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</si>
  <si>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</si>
  <si>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</si>
  <si>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</si>
  <si>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</si>
  <si>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</si>
  <si>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</si>
  <si>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</si>
  <si>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</si>
  <si>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</si>
  <si>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</si>
  <si>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</si>
  <si>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</si>
  <si>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</si>
  <si>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</si>
  <si>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</si>
  <si>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</si>
  <si>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</si>
  <si>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</si>
  <si>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</si>
  <si>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</si>
  <si>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</si>
  <si>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</si>
  <si>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</si>
  <si>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</si>
  <si>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</si>
  <si>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</si>
  <si>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</si>
  <si>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</si>
  <si>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</si>
  <si>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</si>
  <si>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</si>
  <si>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</si>
  <si>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</si>
  <si>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</si>
  <si>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</si>
  <si>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</si>
  <si>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</si>
  <si>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</si>
  <si>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</si>
  <si>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</si>
  <si>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</si>
  <si>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</si>
  <si>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</si>
  <si>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</si>
  <si>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</si>
  <si>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</si>
  <si>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</si>
  <si>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</si>
  <si>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</si>
  <si>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</si>
  <si>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</si>
  <si>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</si>
  <si>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</si>
  <si>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</si>
  <si>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</si>
  <si>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</si>
  <si>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</si>
  <si>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</si>
  <si>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</si>
  <si>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</si>
  <si>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</si>
  <si>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</si>
  <si>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</si>
  <si>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</si>
  <si>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</si>
  <si>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</si>
  <si>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</si>
  <si>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</si>
  <si>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</si>
  <si>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</si>
  <si>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</si>
  <si>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</si>
  <si>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</si>
  <si>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</si>
  <si>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</si>
  <si>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</si>
  <si>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</si>
  <si>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</si>
  <si>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</si>
  <si>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</si>
  <si>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</si>
  <si>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</si>
  <si>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</si>
  <si>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</si>
  <si>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</si>
  <si>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</si>
  <si>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</si>
  <si>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</si>
  <si>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</si>
  <si>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</si>
  <si>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</si>
  <si>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</si>
  <si>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</si>
  <si>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</si>
  <si>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</si>
  <si>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</si>
  <si>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</si>
  <si>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</si>
  <si>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</si>
  <si>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</si>
  <si>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</si>
  <si>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</si>
  <si>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</si>
  <si>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</si>
  <si>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</si>
  <si>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</si>
  <si>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</si>
  <si>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</si>
  <si>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</si>
  <si>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</si>
  <si>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</si>
  <si>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</si>
  <si>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</si>
  <si>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</si>
  <si>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</si>
  <si>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</si>
  <si>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</si>
  <si>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</si>
  <si>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</si>
  <si>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</si>
  <si>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</si>
  <si>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</si>
  <si>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</si>
  <si>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</si>
  <si>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</si>
  <si>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</si>
  <si>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</si>
  <si>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</si>
  <si>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</si>
  <si>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</si>
  <si>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</si>
  <si>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</si>
  <si>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</si>
  <si>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</si>
  <si>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</si>
  <si>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</si>
  <si>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</si>
  <si>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</si>
  <si>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</si>
  <si>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</si>
  <si>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</si>
  <si>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</si>
  <si>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</si>
  <si>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</si>
  <si>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</si>
  <si>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</si>
  <si>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</si>
  <si>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r>
      <rPr>
        <sz val="9"/>
        <color rgb="FF141414"/>
        <rFont val="Noto Sans CJK SC"/>
        <family val="2"/>
      </rPr>
      <t xml:space="preserve">최강전사 미니특공대 </t>
    </r>
    <r>
      <rPr>
        <sz val="9"/>
        <color rgb="FF141414"/>
        <rFont val="Arial"/>
        <charset val="1"/>
      </rPr>
      <t xml:space="preserve">: </t>
    </r>
    <r>
      <rPr>
        <sz val="9"/>
        <color rgb="FF141414"/>
        <rFont val="Noto Sans CJK SC"/>
        <family val="2"/>
      </rPr>
      <t>영웅의 탄생</t>
    </r>
  </si>
  <si>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</si>
  <si>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</si>
  <si>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</si>
  <si>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</si>
  <si>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</si>
  <si>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</si>
  <si>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</si>
  <si>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</si>
  <si>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</si>
  <si>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</si>
  <si>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</si>
  <si>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</si>
  <si>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</si>
  <si>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</si>
  <si>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</si>
  <si>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</si>
  <si>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</si>
  <si>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</si>
  <si>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</si>
  <si>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</si>
  <si>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</si>
  <si>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</si>
  <si>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</si>
  <si>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</si>
  <si>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</si>
  <si>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</si>
  <si>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</si>
  <si>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</si>
  <si>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</si>
  <si>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</si>
  <si>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</si>
  <si>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</si>
  <si>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</si>
  <si>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</si>
  <si>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</si>
  <si>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</si>
  <si>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</si>
  <si>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</si>
  <si>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</si>
  <si>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</si>
  <si>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</si>
  <si>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</si>
  <si>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</si>
  <si>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</si>
  <si>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</si>
  <si>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</si>
  <si>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</si>
  <si>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</si>
  <si>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</si>
  <si>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</si>
  <si>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</si>
  <si>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</si>
  <si>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</si>
  <si>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</si>
  <si>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</si>
  <si>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</si>
  <si>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</si>
  <si>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</si>
  <si>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</si>
  <si>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</si>
  <si>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</si>
  <si>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</si>
  <si>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</si>
  <si>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</si>
  <si>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</si>
  <si>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</si>
  <si>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</si>
  <si>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</si>
  <si>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</si>
  <si>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</si>
  <si>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</si>
  <si>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</si>
  <si>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</si>
  <si>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</si>
  <si>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</si>
  <si>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</si>
  <si>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</si>
  <si>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</si>
  <si>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</si>
  <si>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</si>
  <si>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</si>
  <si>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</si>
  <si>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</si>
  <si>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</si>
  <si>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</si>
  <si>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</si>
  <si>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</si>
  <si>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</si>
  <si>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</si>
  <si>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</si>
  <si>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</si>
  <si>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</si>
  <si>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</si>
  <si>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</si>
  <si>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</si>
  <si>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</si>
  <si>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</si>
  <si>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</si>
  <si>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</si>
  <si>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</si>
  <si>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</si>
  <si>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</si>
  <si>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</si>
  <si>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</si>
  <si>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</si>
  <si>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</si>
  <si>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</si>
  <si>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</si>
  <si>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</si>
  <si>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</si>
  <si>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</si>
  <si>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</si>
  <si>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</si>
  <si>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</si>
  <si>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</si>
  <si>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</si>
  <si>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</si>
  <si>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</si>
  <si>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</si>
  <si>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</si>
  <si>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</si>
  <si>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</si>
  <si>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</si>
  <si>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</si>
  <si>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</si>
  <si>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</si>
  <si>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</si>
  <si>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</si>
  <si>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</si>
  <si>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</si>
  <si>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</si>
  <si>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</si>
  <si>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</si>
  <si>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</si>
  <si>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</si>
  <si>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</si>
  <si>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</si>
  <si>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</si>
  <si>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</si>
  <si>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</si>
  <si>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</si>
  <si>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</si>
  <si>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</si>
  <si>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</si>
  <si>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</si>
  <si>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</si>
  <si>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</si>
  <si>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</si>
  <si>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</si>
  <si>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</si>
  <si>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</si>
  <si>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</si>
  <si>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</si>
  <si>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</si>
  <si>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</si>
  <si>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</si>
  <si>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</si>
  <si>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</si>
  <si>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</si>
  <si>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</si>
  <si>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</si>
  <si>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</si>
  <si>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</si>
  <si>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</si>
  <si>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</si>
  <si>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</si>
  <si>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</si>
  <si>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</si>
  <si>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</si>
  <si>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</si>
  <si>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</si>
  <si>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</si>
  <si>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</si>
  <si>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</si>
  <si>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</si>
  <si>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</si>
  <si>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</si>
  <si>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</si>
  <si>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</si>
  <si>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</si>
  <si>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</si>
  <si>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</si>
  <si>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</si>
  <si>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</si>
  <si>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</si>
  <si>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</si>
  <si>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</si>
  <si>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</si>
  <si>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</si>
  <si>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</si>
  <si>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</si>
  <si>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</si>
  <si>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</si>
  <si>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</si>
  <si>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</si>
  <si>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</si>
  <si>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</si>
  <si>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</si>
  <si>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</si>
  <si>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</si>
  <si>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</si>
  <si>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</si>
  <si>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</si>
  <si>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</si>
  <si>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</si>
  <si>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</si>
  <si>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</si>
  <si>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</si>
  <si>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</si>
  <si>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</si>
  <si>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</si>
  <si>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</si>
  <si>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</si>
  <si>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</si>
  <si>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</si>
  <si>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</si>
  <si>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</si>
  <si>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</si>
  <si>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</si>
  <si>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</si>
  <si>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</si>
  <si>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</si>
  <si>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</si>
  <si>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</si>
  <si>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</si>
  <si>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</si>
  <si>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</si>
  <si>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</si>
  <si>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</si>
  <si>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</si>
  <si>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</si>
  <si>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</si>
  <si>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</si>
  <si>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</si>
  <si>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</si>
  <si>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</si>
  <si>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</si>
  <si>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</si>
  <si>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</si>
  <si>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</si>
  <si>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</si>
  <si>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</si>
  <si>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</si>
  <si>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</si>
  <si>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</si>
  <si>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</si>
  <si>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</si>
  <si>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</si>
  <si>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</si>
  <si>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</si>
  <si>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</si>
  <si>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</si>
  <si>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</si>
  <si>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</si>
  <si>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</si>
  <si>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</si>
  <si>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</si>
  <si>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</si>
  <si>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</si>
  <si>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</si>
  <si>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</si>
  <si>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</si>
  <si>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</si>
  <si>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</si>
  <si>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</si>
  <si>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</si>
  <si>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</si>
  <si>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</si>
  <si>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</si>
  <si>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</si>
  <si>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</si>
  <si>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</si>
  <si>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</si>
  <si>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</si>
  <si>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</si>
  <si>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</si>
  <si>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</si>
  <si>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</si>
  <si>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</si>
  <si>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</si>
  <si>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</si>
  <si>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</si>
  <si>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</si>
  <si>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</si>
  <si>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</si>
  <si>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</si>
  <si>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</si>
  <si>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</si>
  <si>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</si>
  <si>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</si>
  <si>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</si>
  <si>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</si>
  <si>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</si>
  <si>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</si>
  <si>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</si>
  <si>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</si>
  <si>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</si>
  <si>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</si>
  <si>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</si>
  <si>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</si>
  <si>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</si>
  <si>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</si>
  <si>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</si>
  <si>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</si>
  <si>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</si>
  <si>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</si>
  <si>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</si>
  <si>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</si>
  <si>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</si>
  <si>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</si>
  <si>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</si>
  <si>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</si>
  <si>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</si>
  <si>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</si>
  <si>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</si>
  <si>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</si>
  <si>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</si>
  <si>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</si>
  <si>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</si>
  <si>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</si>
  <si>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</si>
  <si>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</si>
  <si>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</si>
  <si>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</si>
  <si>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</si>
  <si>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</si>
  <si>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</si>
  <si>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</si>
  <si>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</si>
  <si>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</si>
  <si>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</si>
  <si>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</si>
  <si>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</si>
  <si>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</si>
  <si>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</si>
  <si>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</si>
  <si>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</si>
  <si>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</si>
  <si>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</si>
  <si>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</si>
  <si>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</si>
  <si>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</si>
  <si>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</si>
  <si>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</si>
  <si>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</si>
  <si>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</si>
  <si>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</si>
  <si>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</si>
  <si>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</si>
  <si>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</si>
  <si>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</si>
  <si>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</si>
  <si>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</si>
  <si>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</si>
  <si>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</si>
  <si>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</si>
  <si>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</si>
  <si>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</si>
  <si>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</si>
  <si>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</si>
  <si>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</si>
  <si>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</si>
  <si>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</si>
  <si>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</si>
  <si>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</si>
  <si>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</si>
  <si>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</si>
  <si>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</si>
  <si>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</si>
  <si>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</si>
  <si>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</si>
  <si>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</si>
  <si>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</si>
  <si>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</si>
  <si>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</si>
  <si>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</si>
  <si>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</si>
  <si>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</si>
  <si>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</si>
  <si>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</si>
  <si>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</si>
  <si>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</si>
  <si>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</si>
  <si>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</si>
  <si>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</si>
  <si>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</si>
  <si>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</si>
  <si>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</si>
  <si>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</si>
  <si>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</si>
  <si>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</si>
  <si>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</si>
  <si>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</si>
  <si>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</si>
  <si>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</si>
  <si>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</si>
  <si>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</si>
  <si>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</si>
  <si>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</si>
  <si>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</si>
  <si>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</si>
  <si>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</si>
  <si>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</si>
  <si>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</si>
  <si>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</si>
  <si>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</si>
  <si>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</si>
  <si>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</si>
  <si>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</si>
  <si>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</si>
  <si>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</si>
  <si>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</si>
  <si>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</si>
  <si>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</si>
  <si>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</si>
  <si>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</si>
  <si>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</si>
  <si>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</si>
  <si>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</si>
  <si>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</si>
  <si>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</si>
  <si>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</si>
  <si>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</si>
  <si>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</si>
  <si>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</si>
  <si>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</si>
  <si>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</si>
  <si>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</si>
  <si>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</si>
  <si>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</si>
  <si>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</si>
  <si>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</si>
  <si>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</si>
  <si>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</si>
  <si>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</si>
  <si>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</si>
  <si>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</si>
  <si>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</si>
  <si>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</si>
  <si>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</si>
  <si>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</si>
  <si>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</si>
  <si>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</si>
  <si>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</si>
  <si>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</si>
  <si>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</si>
  <si>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</si>
  <si>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</si>
  <si>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</si>
  <si>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</si>
  <si>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</si>
  <si>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</si>
  <si>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</si>
  <si>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</si>
  <si>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</si>
  <si>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</si>
  <si>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</si>
  <si>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</si>
  <si>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</si>
  <si>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</si>
  <si>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</si>
  <si>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</si>
  <si>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</si>
  <si>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</si>
  <si>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</si>
  <si>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</si>
  <si>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</si>
  <si>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</si>
  <si>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</si>
  <si>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</si>
  <si>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</si>
  <si>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</si>
  <si>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</si>
  <si>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</si>
  <si>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</si>
  <si>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</si>
  <si>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</si>
  <si>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</si>
  <si>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</si>
  <si>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</si>
  <si>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</si>
  <si>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</si>
  <si>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</si>
  <si>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</si>
  <si>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</si>
  <si>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</si>
  <si>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</si>
  <si>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</si>
  <si>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</si>
  <si>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</si>
  <si>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</si>
  <si>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</si>
  <si>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</si>
  <si>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</si>
  <si>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</si>
  <si>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</si>
  <si>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</si>
  <si>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</si>
  <si>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</si>
  <si>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</si>
  <si>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</si>
  <si>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</si>
  <si>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</si>
  <si>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</si>
  <si>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</si>
  <si>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</si>
  <si>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</si>
  <si>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</si>
  <si>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</si>
  <si>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</si>
  <si>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</si>
  <si>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</si>
  <si>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</si>
  <si>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</si>
  <si>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</si>
  <si>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</si>
  <si>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</si>
  <si>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</si>
  <si>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</si>
  <si>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</si>
  <si>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</si>
  <si>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</si>
  <si>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</si>
  <si>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</si>
  <si>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</si>
  <si>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</si>
  <si>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</si>
  <si>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</si>
  <si>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</si>
  <si>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</si>
  <si>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</si>
  <si>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</si>
  <si>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</si>
  <si>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</si>
  <si>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</si>
  <si>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</si>
  <si>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</si>
  <si>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</si>
  <si>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</si>
  <si>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</si>
  <si>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</si>
  <si>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</si>
  <si>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</si>
  <si>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</si>
  <si>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</si>
  <si>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</si>
  <si>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</si>
  <si>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</si>
  <si>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</si>
  <si>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</si>
  <si>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</si>
  <si>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</si>
  <si>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</si>
  <si>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</si>
  <si>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</si>
  <si>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</si>
  <si>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</si>
  <si>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</si>
  <si>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</si>
  <si>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</si>
  <si>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</si>
  <si>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</si>
  <si>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</si>
  <si>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</si>
  <si>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</si>
  <si>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</si>
  <si>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</si>
  <si>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</si>
  <si>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</si>
  <si>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</si>
  <si>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</si>
  <si>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</si>
  <si>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</si>
  <si>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</si>
  <si>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</si>
  <si>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</si>
  <si>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</si>
  <si>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</si>
  <si>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</si>
  <si>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</si>
  <si>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</si>
  <si>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</si>
  <si>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</si>
  <si>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</si>
  <si>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</si>
  <si>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</si>
  <si>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</si>
  <si>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</si>
  <si>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</si>
  <si>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</si>
  <si>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</si>
  <si>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</si>
  <si>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</si>
  <si>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</si>
  <si>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</si>
  <si>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</si>
  <si>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</si>
  <si>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</si>
  <si>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</si>
  <si>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</si>
  <si>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</si>
  <si>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</si>
  <si>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</si>
  <si>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</si>
  <si>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</si>
  <si>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</si>
  <si>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</si>
  <si>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</si>
  <si>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</si>
  <si>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</si>
  <si>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</si>
  <si>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</si>
  <si>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</si>
  <si>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</si>
  <si>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</si>
  <si>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</si>
  <si>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</si>
  <si>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</si>
  <si>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</si>
  <si>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</si>
  <si>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</si>
  <si>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</si>
  <si>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</si>
  <si>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</si>
  <si>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</si>
  <si>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</si>
  <si>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</si>
  <si>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</si>
  <si>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</si>
  <si>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</si>
  <si>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</si>
  <si>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</si>
  <si>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</si>
  <si>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</si>
  <si>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</si>
  <si>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</si>
  <si>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</si>
  <si>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</si>
  <si>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</si>
  <si>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</si>
  <si>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</si>
  <si>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</si>
  <si>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</si>
  <si>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</si>
  <si>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</si>
  <si>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</si>
  <si>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</si>
  <si>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</si>
  <si>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</si>
  <si>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</si>
  <si>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</si>
  <si>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</si>
  <si>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</si>
  <si>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</si>
  <si>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</si>
  <si>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</si>
  <si>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</si>
  <si>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</si>
  <si>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</si>
  <si>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</si>
  <si>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</si>
  <si>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</si>
  <si>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</si>
  <si>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</si>
  <si>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</si>
  <si>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</si>
  <si>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</si>
  <si>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</si>
  <si>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</si>
  <si>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</si>
  <si>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</si>
  <si>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</si>
  <si>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</si>
  <si>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</si>
  <si>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</si>
  <si>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</si>
  <si>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</si>
  <si>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</si>
  <si>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</si>
  <si>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</si>
  <si>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</si>
  <si>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</si>
  <si>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</si>
  <si>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</si>
  <si>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</si>
  <si>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</si>
  <si>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</si>
  <si>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</si>
  <si>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</si>
  <si>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</si>
  <si>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</si>
  <si>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</si>
  <si>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</si>
  <si>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</si>
  <si>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</si>
  <si>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</si>
  <si>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</si>
  <si>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</si>
  <si>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</si>
  <si>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</si>
  <si>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</si>
  <si>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</si>
  <si>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</si>
  <si>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</si>
  <si>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</si>
  <si>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</si>
  <si>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</si>
  <si>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</si>
  <si>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</si>
  <si>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</si>
  <si>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</si>
  <si>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</si>
  <si>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</si>
  <si>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</si>
  <si>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</si>
  <si>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</si>
  <si>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</si>
  <si>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</si>
  <si>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</si>
  <si>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</si>
  <si>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</si>
  <si>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</si>
  <si>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</si>
  <si>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</si>
  <si>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</si>
  <si>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</si>
  <si>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</si>
  <si>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</si>
  <si>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</si>
  <si>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</si>
  <si>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</si>
  <si>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</si>
  <si>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</si>
  <si>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</si>
  <si>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</si>
  <si>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</si>
  <si>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</si>
  <si>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</si>
  <si>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</si>
  <si>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</si>
  <si>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</si>
  <si>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</si>
  <si>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</si>
  <si>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</si>
  <si>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</si>
  <si>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</si>
  <si>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</si>
  <si>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</si>
  <si>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</si>
  <si>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</si>
  <si>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</si>
  <si>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</si>
  <si>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</si>
  <si>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</si>
  <si>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</si>
  <si>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</si>
  <si>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</si>
  <si>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</si>
  <si>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</si>
  <si>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</si>
  <si>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</si>
  <si>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</si>
  <si>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</si>
  <si>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</si>
  <si>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</si>
  <si>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</si>
  <si>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</si>
  <si>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</si>
  <si>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</si>
  <si>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</si>
  <si>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</si>
  <si>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</si>
  <si>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</si>
  <si>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</si>
  <si>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</si>
  <si>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</si>
  <si>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</si>
  <si>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</si>
  <si>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</si>
  <si>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</si>
  <si>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</si>
  <si>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</si>
  <si>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</si>
  <si>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</si>
  <si>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</si>
  <si>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</si>
  <si>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</si>
  <si>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</si>
  <si>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</si>
  <si>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</si>
  <si>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</si>
  <si>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</si>
  <si>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</si>
  <si>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</si>
  <si>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</si>
  <si>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</si>
  <si>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</si>
  <si>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</si>
  <si>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</si>
  <si>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</si>
  <si>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</si>
  <si>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</si>
  <si>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</si>
  <si>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</si>
  <si>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</si>
  <si>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</si>
  <si>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</si>
  <si>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</si>
  <si>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</si>
  <si>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</si>
  <si>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</si>
  <si>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</si>
  <si>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</si>
  <si>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</si>
  <si>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</si>
  <si>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</si>
  <si>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</si>
  <si>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</si>
  <si>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</si>
  <si>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</si>
  <si>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</si>
  <si>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</si>
  <si>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</si>
  <si>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</si>
  <si>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</si>
  <si>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</si>
  <si>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</si>
  <si>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</si>
  <si>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</si>
  <si>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</si>
  <si>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</si>
  <si>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</si>
  <si>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</si>
  <si>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</si>
  <si>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</si>
  <si>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</si>
  <si>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</si>
  <si>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</si>
  <si>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</si>
  <si>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</si>
  <si>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</si>
  <si>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</si>
  <si>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</si>
  <si>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</si>
  <si>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</si>
  <si>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</si>
  <si>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</si>
  <si>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</si>
  <si>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</si>
  <si>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</si>
  <si>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</si>
  <si>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</si>
  <si>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</si>
  <si>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</si>
  <si>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</si>
  <si>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</si>
  <si>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</si>
  <si>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</si>
  <si>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</si>
  <si>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</si>
  <si>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</si>
  <si>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</si>
  <si>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</si>
  <si>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</si>
  <si>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</si>
  <si>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</si>
  <si>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</si>
  <si>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</si>
  <si>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</si>
  <si>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</si>
  <si>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</si>
  <si>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</si>
  <si>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</si>
  <si>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</si>
  <si>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</si>
  <si>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</si>
  <si>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</si>
  <si>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</si>
  <si>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</si>
  <si>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</si>
  <si>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</si>
  <si>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</si>
  <si>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</si>
  <si>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</si>
  <si>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</si>
  <si>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</si>
  <si>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</si>
  <si>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</si>
  <si>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</si>
  <si>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</si>
  <si>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</si>
  <si>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</si>
  <si>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</si>
  <si>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</si>
  <si>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</si>
  <si>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</si>
  <si>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</si>
  <si>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</si>
  <si>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</si>
  <si>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</si>
  <si>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</si>
  <si>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</si>
  <si>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</si>
  <si>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</si>
  <si>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</si>
  <si>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</si>
  <si>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</si>
  <si>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</si>
  <si>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</si>
  <si>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</si>
  <si>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</si>
  <si>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</si>
  <si>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</si>
  <si>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</si>
  <si>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</si>
  <si>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</si>
  <si>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</si>
  <si>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</si>
  <si>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</si>
  <si>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</si>
  <si>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</si>
  <si>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</si>
  <si>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</si>
  <si>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</si>
  <si>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</si>
  <si>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</si>
  <si>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</si>
  <si>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</si>
  <si>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</si>
  <si>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</si>
  <si>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</si>
  <si>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</si>
  <si>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</si>
  <si>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</si>
  <si>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</si>
  <si>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</si>
  <si>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</si>
  <si>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</si>
  <si>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</si>
  <si>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</si>
  <si>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</si>
  <si>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</si>
  <si>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</si>
  <si>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</si>
  <si>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</si>
  <si>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</si>
  <si>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</si>
  <si>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</si>
  <si>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</si>
  <si>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</si>
  <si>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</si>
  <si>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</si>
  <si>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</si>
  <si>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</si>
  <si>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</si>
  <si>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</si>
  <si>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</si>
  <si>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</si>
  <si>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</si>
  <si>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</si>
  <si>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</si>
  <si>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</si>
  <si>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</si>
  <si>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</si>
  <si>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</si>
  <si>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</si>
  <si>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</si>
  <si>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</si>
  <si>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</si>
  <si>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</si>
  <si>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</si>
  <si>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</si>
  <si>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</si>
  <si>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</si>
  <si>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</si>
  <si>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</si>
  <si>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</si>
  <si>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</si>
  <si>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</si>
  <si>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</si>
  <si>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</si>
  <si>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</si>
  <si>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</si>
  <si>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</si>
  <si>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</si>
  <si>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</si>
  <si>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</si>
  <si>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</si>
  <si>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</si>
  <si>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</si>
  <si>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</si>
  <si>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</si>
  <si>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</si>
  <si>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</si>
  <si>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</si>
  <si>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</si>
  <si>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</si>
  <si>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</si>
  <si>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</si>
  <si>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</si>
  <si>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</si>
  <si>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</si>
  <si>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</si>
  <si>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</si>
  <si>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</si>
  <si>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</si>
  <si>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</si>
  <si>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</si>
  <si>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</si>
  <si>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</si>
  <si>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</si>
  <si>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</si>
  <si>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</si>
  <si>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</si>
  <si>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</si>
  <si>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</si>
  <si>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</si>
  <si>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</si>
  <si>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</si>
  <si>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</si>
  <si>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</si>
  <si>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</si>
  <si>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</si>
  <si>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</si>
  <si>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</si>
  <si>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</si>
  <si>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</si>
  <si>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</si>
  <si>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</si>
  <si>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</si>
  <si>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</si>
  <si>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</si>
  <si>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</si>
  <si>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</si>
  <si>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</si>
  <si>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</si>
  <si>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</si>
  <si>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</si>
  <si>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</si>
  <si>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</si>
  <si>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</si>
  <si>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</si>
  <si>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</si>
  <si>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</si>
  <si>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</si>
  <si>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</si>
  <si>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</si>
  <si>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</si>
  <si>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</si>
  <si>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</si>
  <si>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</si>
  <si>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</si>
  <si>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</si>
  <si>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</si>
  <si>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</si>
  <si>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</si>
  <si>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</si>
  <si>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</si>
  <si>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</si>
  <si>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</si>
  <si>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</si>
  <si>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</si>
  <si>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</si>
  <si>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</si>
  <si>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</si>
  <si>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</si>
  <si>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</si>
  <si>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</si>
  <si>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</si>
  <si>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</si>
  <si>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</si>
  <si>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</si>
  <si>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</si>
  <si>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</si>
  <si>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</si>
  <si>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</si>
  <si>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</si>
  <si>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</si>
  <si>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</si>
  <si>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</si>
  <si>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</si>
  <si>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</si>
  <si>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</si>
  <si>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</si>
  <si>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</si>
  <si>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</si>
  <si>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</si>
  <si>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</si>
  <si>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</si>
  <si>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</si>
  <si>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</si>
  <si>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</si>
  <si>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</si>
  <si>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</si>
  <si>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</si>
  <si>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</si>
  <si>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</si>
  <si>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</si>
  <si>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</si>
  <si>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</si>
  <si>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</si>
  <si>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</si>
  <si>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</si>
  <si>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</si>
  <si>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</si>
  <si>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</si>
  <si>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</si>
  <si>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</si>
  <si>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</si>
  <si>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</si>
  <si>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</si>
  <si>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</si>
  <si>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</si>
  <si>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</si>
  <si>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</si>
  <si>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</si>
  <si>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</si>
  <si>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</si>
  <si>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</si>
  <si>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</si>
  <si>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</si>
  <si>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</si>
  <si>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</si>
  <si>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</si>
  <si>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</si>
  <si>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</si>
  <si>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</si>
  <si>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</si>
  <si>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</si>
  <si>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</si>
  <si>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</si>
  <si>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</si>
  <si>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</si>
  <si>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</si>
  <si>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</si>
  <si>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</si>
  <si>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</si>
  <si>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</si>
  <si>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</si>
  <si>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</si>
  <si>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</si>
  <si>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</si>
  <si>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</si>
  <si>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</si>
  <si>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</si>
  <si>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</si>
  <si>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</si>
  <si>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</si>
  <si>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</si>
  <si>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</si>
  <si>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</si>
  <si>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</si>
  <si>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</si>
  <si>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</si>
  <si>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</si>
  <si>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</si>
  <si>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</si>
  <si>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</si>
  <si>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</si>
  <si>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</si>
  <si>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</si>
  <si>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</si>
  <si>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</si>
  <si>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</si>
  <si>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</si>
  <si>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</si>
  <si>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</si>
  <si>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</si>
  <si>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</si>
  <si>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</si>
  <si>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</si>
  <si>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</si>
  <si>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</si>
  <si>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</si>
  <si>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</si>
  <si>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</si>
  <si>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</si>
  <si>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</si>
  <si>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</si>
  <si>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</si>
  <si>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</si>
  <si>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</si>
  <si>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</si>
  <si>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</si>
  <si>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</si>
  <si>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</si>
  <si>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</si>
  <si>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</si>
  <si>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</si>
  <si>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</si>
  <si>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</si>
  <si>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</si>
  <si>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</si>
  <si>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</si>
  <si>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</si>
  <si>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</si>
  <si>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</si>
  <si>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</si>
  <si>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</si>
  <si>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</si>
  <si>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</si>
  <si>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</si>
  <si>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</si>
  <si>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</si>
  <si>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</si>
  <si>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</si>
  <si>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</si>
  <si>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</si>
  <si>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</si>
  <si>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</si>
  <si>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</si>
  <si>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</si>
  <si>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</si>
  <si>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</si>
  <si>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</si>
  <si>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</si>
  <si>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</si>
  <si>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</si>
  <si>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</si>
  <si>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</si>
  <si>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</si>
  <si>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</si>
  <si>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</si>
  <si>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</si>
  <si>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</si>
  <si>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</si>
  <si>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</si>
  <si>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</si>
  <si>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</si>
  <si>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</si>
  <si>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</si>
  <si>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</si>
  <si>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</si>
  <si>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</si>
  <si>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</si>
  <si>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</si>
  <si>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</si>
  <si>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</si>
  <si>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</si>
  <si>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</si>
  <si>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</si>
  <si>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</si>
  <si>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</si>
  <si>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</si>
  <si>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</si>
  <si>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</si>
  <si>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</si>
  <si>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</si>
  <si>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</si>
  <si>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</si>
  <si>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</si>
  <si>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</si>
  <si>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</si>
  <si>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</si>
  <si>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</si>
  <si>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</si>
  <si>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</si>
  <si>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</si>
  <si>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</si>
  <si>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</si>
  <si>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</si>
  <si>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</si>
  <si>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</si>
  <si>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</si>
  <si>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</si>
  <si>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</si>
  <si>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</si>
  <si>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</si>
  <si>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</si>
  <si>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</si>
  <si>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</si>
  <si>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</si>
  <si>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</si>
  <si>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</si>
  <si>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</si>
  <si>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</si>
  <si>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</si>
  <si>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</si>
  <si>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</si>
  <si>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</si>
  <si>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</si>
  <si>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</si>
  <si>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</si>
  <si>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</si>
  <si>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</si>
  <si>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</si>
  <si>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</si>
  <si>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</si>
  <si>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</si>
  <si>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</si>
  <si>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</si>
  <si>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</si>
  <si>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</si>
  <si>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</si>
  <si>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</si>
  <si>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</si>
  <si>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</si>
  <si>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</si>
  <si>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</si>
  <si>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</si>
  <si>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</si>
  <si>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</si>
  <si>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</si>
  <si>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</si>
  <si>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</si>
  <si>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</si>
  <si>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</si>
  <si>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</si>
  <si>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</si>
  <si>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</si>
  <si>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</si>
  <si>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</si>
  <si>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</si>
  <si>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</si>
  <si>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</si>
  <si>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</si>
  <si>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</si>
  <si>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</si>
  <si>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</si>
  <si>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</si>
  <si>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</si>
  <si>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</si>
  <si>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</si>
  <si>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</si>
  <si>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</si>
  <si>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</si>
  <si>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</si>
  <si>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</si>
  <si>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</si>
  <si>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</si>
  <si>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</si>
  <si>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</si>
  <si>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</si>
  <si>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</si>
  <si>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</si>
  <si>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</si>
  <si>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</si>
  <si>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</si>
  <si>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</si>
  <si>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</si>
  <si>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</si>
  <si>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</si>
  <si>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</si>
  <si>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</si>
  <si>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</si>
  <si>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</si>
  <si>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</si>
  <si>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</si>
  <si>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</si>
  <si>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</si>
  <si>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</si>
  <si>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</si>
  <si>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</si>
  <si>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</si>
  <si>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</si>
  <si>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</si>
  <si>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</si>
  <si>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</si>
  <si>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</si>
  <si>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</si>
  <si>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</si>
  <si>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</si>
  <si>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</si>
  <si>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</si>
  <si>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</si>
  <si>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</si>
  <si>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</si>
  <si>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</si>
  <si>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</si>
  <si>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</si>
  <si>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</si>
  <si>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</si>
  <si>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</si>
  <si>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</si>
  <si>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</si>
  <si>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</si>
  <si>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</si>
  <si>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</si>
  <si>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</si>
  <si>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</si>
  <si>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</si>
  <si>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</si>
  <si>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</si>
  <si>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</si>
  <si>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</si>
  <si>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</si>
  <si>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</si>
  <si>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</si>
  <si>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</si>
  <si>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</si>
  <si>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</si>
  <si>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</si>
  <si>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</si>
  <si>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</si>
  <si>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</si>
  <si>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</si>
  <si>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</si>
  <si>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</si>
  <si>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</si>
  <si>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</si>
  <si>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</si>
  <si>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</si>
  <si>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</si>
  <si>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</si>
  <si>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</si>
  <si>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</si>
  <si>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</si>
  <si>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</si>
  <si>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</si>
  <si>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</si>
  <si>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</si>
  <si>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</si>
  <si>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</si>
  <si>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</si>
  <si>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</si>
  <si>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</si>
  <si>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</si>
  <si>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</si>
  <si>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</si>
  <si>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</si>
  <si>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</si>
  <si>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</si>
  <si>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</si>
  <si>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</si>
  <si>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</si>
  <si>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</si>
  <si>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</si>
  <si>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</si>
  <si>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</si>
  <si>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</si>
  <si>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</si>
  <si>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</si>
  <si>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</si>
  <si>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</si>
  <si>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</si>
  <si>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</si>
  <si>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</si>
  <si>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</si>
  <si>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</si>
  <si>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</si>
  <si>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</si>
  <si>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</si>
  <si>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</si>
  <si>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</si>
  <si>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</si>
  <si>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</si>
  <si>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</si>
  <si>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</si>
  <si>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</si>
  <si>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</si>
  <si>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</si>
  <si>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</si>
  <si>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</si>
  <si>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</si>
  <si>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</si>
  <si>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</si>
  <si>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</si>
  <si>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</si>
  <si>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</si>
  <si>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</si>
  <si>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</si>
  <si>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</si>
  <si>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</si>
  <si>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</si>
  <si>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</si>
  <si>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</si>
  <si>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</si>
  <si>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</si>
  <si>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</si>
  <si>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</si>
  <si>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</si>
  <si>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</si>
  <si>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</si>
  <si>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</si>
  <si>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</si>
  <si>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</si>
  <si>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</si>
  <si>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</si>
  <si>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</si>
  <si>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</si>
  <si>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</si>
  <si>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</si>
  <si>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</si>
  <si>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</si>
  <si>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</si>
  <si>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</si>
  <si>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</si>
  <si>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</si>
  <si>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</si>
  <si>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</si>
  <si>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</si>
  <si>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</si>
  <si>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</si>
  <si>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</si>
  <si>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</si>
  <si>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</si>
  <si>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</si>
  <si>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</si>
  <si>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</si>
  <si>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</si>
  <si>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</si>
  <si>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</si>
  <si>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</si>
  <si>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</si>
  <si>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</si>
  <si>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</si>
  <si>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</si>
  <si>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</si>
  <si>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</si>
  <si>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</si>
  <si>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</si>
  <si>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</si>
  <si>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</si>
  <si>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</si>
  <si>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</si>
  <si>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</si>
  <si>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</si>
  <si>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</si>
  <si>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</si>
  <si>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</si>
  <si>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</si>
  <si>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</si>
  <si>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</si>
  <si>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</si>
  <si>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</si>
  <si>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</si>
  <si>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</si>
  <si>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</si>
  <si>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</si>
  <si>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</si>
  <si>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</si>
  <si>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</si>
  <si>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</si>
  <si>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</si>
  <si>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</si>
  <si>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</si>
  <si>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</si>
  <si>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</si>
  <si>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</si>
  <si>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</si>
  <si>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</si>
  <si>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</si>
  <si>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</si>
  <si>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</si>
  <si>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</si>
  <si>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</si>
  <si>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</si>
  <si>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</si>
  <si>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</si>
  <si>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</si>
  <si>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</si>
  <si>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</si>
  <si>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</si>
  <si>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</si>
  <si>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</si>
  <si>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</si>
  <si>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</si>
  <si>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</si>
  <si>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</si>
  <si>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</si>
  <si>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</si>
  <si>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</si>
  <si>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</si>
  <si>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</si>
  <si>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</si>
  <si>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</si>
  <si>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</si>
  <si>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</si>
  <si>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</si>
  <si>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</si>
  <si>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</si>
  <si>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</si>
  <si>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</si>
  <si>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</si>
  <si>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</si>
  <si>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</si>
  <si>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</si>
  <si>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</si>
  <si>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</si>
  <si>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</si>
  <si>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</si>
  <si>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</si>
  <si>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</si>
  <si>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</si>
  <si>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</si>
  <si>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</si>
  <si>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</si>
  <si>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</si>
  <si>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</si>
  <si>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</si>
  <si>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</si>
  <si>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</si>
  <si>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</si>
  <si>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</si>
  <si>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</si>
  <si>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</si>
  <si>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</si>
  <si>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</si>
  <si>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</si>
  <si>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</si>
  <si>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</si>
  <si>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</si>
  <si>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</si>
  <si>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</si>
  <si>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</si>
  <si>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</si>
  <si>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</si>
  <si>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</si>
  <si>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</si>
  <si>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</si>
  <si>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</si>
  <si>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</si>
  <si>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</si>
  <si>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</si>
  <si>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</si>
  <si>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</si>
  <si>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</si>
  <si>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</si>
  <si>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</si>
  <si>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</si>
  <si>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</si>
  <si>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</si>
  <si>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</si>
  <si>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</si>
  <si>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</si>
  <si>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</si>
  <si>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</si>
  <si>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</si>
  <si>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</si>
  <si>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</si>
  <si>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</si>
  <si>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</si>
  <si>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</si>
  <si>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</si>
  <si>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</si>
  <si>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</si>
  <si>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</si>
  <si>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</si>
  <si>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</si>
  <si>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</si>
  <si>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</si>
  <si>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</si>
  <si>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</si>
  <si>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</si>
  <si>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</si>
  <si>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</si>
  <si>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</si>
  <si>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</si>
  <si>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</si>
  <si>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</si>
  <si>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</si>
  <si>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</si>
  <si>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</si>
  <si>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</si>
  <si>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</si>
  <si>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</si>
  <si>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</si>
  <si>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</si>
  <si>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</si>
  <si>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</si>
  <si>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</si>
  <si>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</si>
  <si>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</si>
  <si>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</si>
  <si>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</si>
  <si>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</si>
  <si>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</si>
  <si>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</si>
  <si>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</si>
  <si>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</si>
  <si>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</si>
  <si>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</si>
  <si>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</si>
  <si>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</si>
  <si>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</si>
  <si>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</si>
  <si>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</si>
  <si>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</si>
  <si>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</si>
  <si>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</si>
  <si>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</si>
  <si>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</si>
  <si>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</si>
  <si>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</si>
  <si>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</si>
  <si>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</si>
  <si>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</si>
  <si>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</si>
  <si>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</si>
  <si>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</si>
  <si>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</si>
  <si>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</si>
  <si>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</si>
  <si>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</si>
  <si>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</si>
  <si>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</si>
  <si>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</si>
  <si>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</si>
  <si>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</si>
  <si>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</si>
  <si>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</si>
  <si>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</si>
  <si>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</si>
  <si>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</si>
  <si>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</si>
  <si>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</si>
  <si>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</si>
  <si>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</si>
  <si>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</si>
  <si>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</si>
  <si>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</si>
  <si>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</si>
  <si>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</si>
  <si>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</si>
  <si>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</si>
  <si>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</si>
  <si>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</si>
  <si>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</si>
  <si>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</si>
  <si>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</si>
  <si>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</si>
  <si>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</si>
  <si>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</si>
  <si>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</si>
  <si>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</si>
  <si>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</si>
  <si>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</si>
  <si>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</si>
  <si>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</si>
  <si>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</si>
  <si>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</si>
  <si>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</si>
  <si>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</si>
  <si>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</si>
  <si>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</si>
  <si>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</si>
  <si>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</si>
  <si>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</si>
  <si>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</si>
  <si>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</si>
  <si>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</si>
  <si>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</si>
  <si>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</si>
  <si>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</si>
  <si>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</si>
  <si>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</si>
  <si>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</si>
  <si>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</si>
  <si>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</si>
  <si>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</si>
  <si>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</si>
  <si>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</si>
  <si>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</si>
  <si>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</si>
  <si>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</si>
  <si>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</si>
  <si>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</si>
  <si>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</si>
  <si>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</si>
  <si>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</si>
  <si>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</si>
  <si>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</si>
  <si>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</si>
  <si>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</si>
  <si>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</si>
  <si>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</si>
  <si>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</si>
  <si>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</si>
  <si>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</si>
  <si>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</si>
  <si>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</si>
  <si>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</si>
  <si>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</si>
  <si>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</si>
  <si>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</si>
  <si>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</si>
  <si>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</si>
  <si>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</si>
  <si>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</si>
  <si>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</si>
  <si>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</si>
  <si>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</si>
  <si>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</si>
  <si>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</si>
  <si>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</si>
  <si>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</si>
  <si>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</si>
  <si>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</si>
  <si>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</si>
  <si>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</si>
  <si>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</si>
  <si>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</si>
  <si>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</si>
  <si>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</si>
  <si>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</si>
  <si>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</si>
  <si>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</si>
  <si>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</si>
  <si>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</si>
  <si>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</si>
  <si>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</si>
  <si>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</si>
  <si>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</si>
  <si>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</si>
  <si>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</si>
  <si>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</si>
  <si>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</si>
  <si>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</si>
  <si>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</si>
  <si>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</si>
  <si>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</si>
  <si>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</si>
  <si>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</si>
  <si>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</si>
  <si>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</si>
  <si>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</si>
  <si>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</si>
  <si>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</si>
  <si>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</si>
  <si>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</si>
  <si>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</si>
  <si>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</si>
  <si>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</si>
  <si>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</si>
  <si>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</si>
  <si>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</si>
  <si>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</si>
  <si>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</si>
  <si>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</si>
  <si>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</si>
  <si>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</si>
  <si>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</si>
  <si>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</si>
  <si>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</si>
  <si>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</si>
  <si>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</si>
  <si>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</si>
  <si>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</si>
  <si>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</si>
  <si>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</si>
  <si>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</si>
  <si>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</si>
  <si>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</si>
  <si>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</si>
  <si>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</si>
  <si>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</si>
  <si>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</si>
  <si>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</si>
  <si>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</si>
  <si>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</si>
  <si>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</si>
  <si>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</si>
  <si>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</si>
  <si>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</si>
  <si>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</si>
  <si>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</si>
  <si>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</si>
  <si>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</si>
  <si>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</si>
  <si>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</si>
  <si>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</si>
  <si>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</si>
  <si>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</si>
  <si>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</si>
  <si>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</si>
  <si>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</si>
  <si>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</si>
  <si>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</si>
  <si>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</si>
  <si>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</si>
  <si>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</si>
  <si>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</si>
  <si>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</si>
  <si>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</si>
  <si>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</si>
  <si>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</si>
  <si>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</si>
  <si>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</si>
  <si>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</si>
  <si>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</si>
  <si>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</si>
  <si>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</si>
  <si>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</si>
  <si>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</si>
  <si>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</si>
  <si>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</si>
  <si>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</si>
  <si>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</si>
  <si>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</si>
  <si>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</si>
  <si>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</si>
  <si>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</si>
  <si>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</si>
  <si>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</si>
  <si>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</si>
  <si>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</si>
  <si>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</si>
  <si>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</si>
  <si>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</si>
  <si>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</si>
  <si>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</si>
  <si>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</si>
  <si>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</si>
  <si>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</si>
  <si>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</si>
  <si>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</si>
  <si>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</si>
  <si>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</si>
  <si>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</si>
  <si>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</si>
  <si>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</si>
  <si>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</si>
  <si>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</si>
  <si>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</si>
  <si>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</si>
  <si>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</si>
  <si>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</si>
  <si>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</si>
  <si>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</si>
  <si>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</si>
  <si>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</si>
  <si>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</si>
  <si>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</si>
  <si>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</si>
  <si>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</si>
  <si>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</si>
  <si>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</si>
  <si>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</si>
  <si>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</si>
  <si>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</si>
  <si>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</si>
  <si>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</si>
  <si>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</si>
  <si>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</si>
  <si>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</si>
  <si>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</si>
  <si>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</si>
  <si>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</si>
  <si>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</si>
  <si>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</si>
  <si>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</si>
  <si>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</si>
  <si>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</si>
  <si>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</si>
  <si>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</si>
  <si>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</si>
  <si>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</si>
  <si>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</si>
  <si>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</si>
  <si>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</si>
  <si>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</si>
  <si>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</si>
  <si>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</si>
  <si>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</si>
  <si>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</si>
  <si>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</si>
  <si>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</si>
  <si>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</si>
  <si>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</si>
  <si>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</si>
  <si>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</si>
  <si>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</si>
  <si>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</si>
  <si>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</si>
  <si>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</si>
  <si>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</si>
  <si>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</si>
  <si>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</si>
  <si>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</si>
  <si>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</si>
  <si>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</si>
  <si>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</si>
  <si>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</si>
  <si>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</si>
  <si>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</si>
  <si>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</si>
  <si>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</si>
  <si>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</si>
  <si>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</si>
  <si>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</si>
  <si>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</si>
  <si>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</si>
  <si>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</si>
  <si>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</si>
  <si>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</si>
  <si>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</si>
  <si>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</si>
  <si>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</si>
  <si>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</si>
  <si>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</si>
  <si>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</si>
  <si>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</si>
  <si>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</si>
  <si>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</si>
  <si>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</si>
  <si>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</si>
  <si>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</si>
  <si>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</si>
  <si>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</si>
  <si>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</si>
  <si>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</si>
  <si>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</si>
  <si>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</si>
  <si>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</si>
  <si>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</si>
  <si>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</si>
  <si>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</si>
  <si>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</si>
  <si>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</si>
  <si>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</si>
  <si>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</si>
  <si>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</si>
  <si>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</si>
  <si>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</si>
  <si>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</si>
  <si>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</si>
  <si>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</si>
  <si>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</si>
  <si>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</si>
  <si>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</si>
  <si>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</si>
  <si>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</si>
  <si>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</si>
  <si>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</si>
  <si>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</si>
  <si>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</si>
  <si>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</si>
  <si>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</si>
  <si>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</si>
  <si>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</si>
  <si>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</si>
  <si>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</si>
  <si>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</si>
  <si>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</si>
  <si>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</si>
  <si>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</si>
  <si>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</si>
  <si>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</si>
  <si>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</si>
  <si>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</si>
  <si>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</si>
  <si>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</si>
  <si>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</si>
  <si>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</si>
  <si>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</si>
  <si>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</si>
  <si>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</si>
  <si>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</si>
  <si>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</si>
  <si>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</si>
  <si>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</si>
  <si>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</si>
  <si>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</si>
  <si>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</si>
  <si>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</si>
  <si>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</si>
  <si>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</si>
  <si>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</si>
  <si>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</si>
  <si>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</si>
  <si>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</si>
  <si>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</si>
  <si>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</si>
  <si>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</si>
  <si>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</si>
  <si>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</si>
  <si>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</si>
  <si>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</si>
  <si>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</si>
  <si>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</si>
  <si>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</si>
  <si>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</si>
  <si>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</si>
  <si>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</si>
  <si>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</si>
  <si>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</si>
  <si>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</si>
  <si>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</si>
  <si>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</si>
  <si>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</si>
  <si>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</si>
  <si>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</si>
  <si>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</si>
  <si>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</si>
  <si>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</si>
  <si>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</si>
  <si>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</si>
  <si>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</si>
  <si>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</si>
  <si>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</si>
  <si>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</si>
  <si>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</si>
  <si>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</si>
  <si>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</si>
  <si>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</si>
  <si>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</si>
  <si>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</si>
  <si>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</si>
  <si>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</si>
  <si>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</si>
  <si>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</si>
  <si>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</si>
  <si>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</si>
  <si>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</si>
  <si>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</si>
  <si>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</si>
  <si>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</si>
  <si>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</si>
  <si>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</si>
  <si>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</si>
  <si>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</si>
  <si>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</si>
  <si>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</si>
  <si>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</si>
  <si>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</si>
  <si>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</si>
  <si>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</si>
  <si>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</si>
  <si>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</si>
  <si>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</si>
  <si>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</si>
  <si>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</si>
  <si>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</si>
  <si>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</si>
  <si>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</si>
  <si>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</si>
  <si>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</si>
  <si>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</si>
  <si>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</si>
  <si>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</si>
  <si>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</si>
  <si>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</si>
  <si>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</si>
  <si>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</si>
  <si>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</si>
  <si>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</si>
  <si>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</si>
  <si>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</si>
  <si>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</si>
  <si>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</si>
  <si>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</si>
  <si>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</si>
  <si>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</si>
  <si>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</si>
  <si>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</si>
  <si>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</si>
  <si>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</si>
  <si>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</si>
  <si>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</si>
  <si>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</si>
  <si>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</si>
  <si>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</si>
  <si>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</si>
  <si>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</si>
  <si>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</si>
  <si>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</si>
  <si>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</si>
  <si>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</si>
  <si>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</si>
  <si>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</si>
  <si>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</si>
  <si>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</si>
  <si>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</si>
  <si>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</si>
  <si>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</si>
  <si>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</si>
  <si>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</si>
  <si>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</si>
  <si>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</si>
  <si>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</si>
  <si>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</si>
  <si>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</si>
  <si>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</si>
  <si>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</si>
  <si>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</si>
  <si>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</si>
  <si>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</si>
  <si>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</si>
  <si>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</si>
  <si>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</si>
  <si>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</si>
  <si>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</si>
  <si>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</si>
  <si>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</si>
  <si>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</si>
  <si>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</si>
  <si>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</si>
  <si>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</si>
  <si>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</si>
  <si>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</si>
  <si>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</si>
  <si>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</si>
  <si>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</si>
  <si>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</si>
  <si>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</si>
  <si>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</si>
  <si>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</si>
  <si>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</si>
  <si>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</si>
  <si>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</si>
  <si>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</si>
  <si>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</si>
  <si>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</si>
  <si>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</si>
  <si>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</si>
  <si>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</si>
  <si>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</si>
  <si>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</si>
  <si>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</si>
  <si>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</si>
  <si>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</si>
  <si>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</si>
  <si>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</si>
  <si>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</si>
  <si>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</si>
  <si>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</si>
  <si>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</si>
  <si>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</si>
  <si>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</si>
  <si>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</si>
  <si>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</si>
  <si>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</si>
  <si>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</si>
  <si>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</si>
  <si>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</si>
  <si>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</si>
  <si>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</si>
  <si>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</si>
  <si>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</si>
  <si>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</si>
  <si>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</si>
  <si>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</si>
  <si>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</si>
  <si>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</si>
  <si>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</si>
  <si>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</si>
  <si>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</si>
  <si>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</si>
  <si>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</si>
  <si>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</si>
  <si>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</si>
  <si>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</si>
  <si>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</si>
  <si>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</si>
  <si>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</si>
  <si>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</si>
  <si>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</si>
  <si>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</si>
  <si>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</si>
  <si>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</si>
  <si>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</si>
  <si>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</si>
  <si>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</si>
  <si>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</si>
  <si>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</si>
  <si>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</si>
  <si>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</si>
  <si>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</si>
  <si>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</si>
  <si>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</si>
  <si>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</si>
  <si>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</si>
  <si>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</si>
  <si>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</si>
  <si>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</si>
  <si>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</si>
  <si>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</si>
  <si>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</si>
  <si>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</si>
  <si>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</si>
  <si>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</si>
  <si>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</si>
  <si>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</si>
  <si>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</si>
  <si>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</si>
  <si>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</si>
  <si>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</si>
  <si>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</si>
  <si>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</si>
  <si>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</si>
  <si>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</si>
  <si>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</si>
  <si>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</si>
  <si>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</si>
  <si>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</si>
  <si>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</si>
  <si>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</si>
  <si>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</si>
  <si>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</si>
  <si>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</si>
  <si>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</si>
  <si>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</si>
  <si>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</si>
  <si>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</si>
  <si>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</si>
  <si>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</si>
  <si>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</si>
  <si>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</si>
  <si>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</si>
  <si>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</si>
  <si>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</si>
  <si>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</si>
  <si>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</si>
  <si>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</si>
  <si>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</si>
  <si>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</si>
  <si>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</si>
  <si>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</si>
  <si>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</si>
  <si>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</si>
  <si>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</si>
  <si>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</si>
  <si>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</si>
  <si>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</si>
  <si>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</si>
  <si>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</si>
  <si>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</si>
  <si>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</si>
  <si>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</si>
  <si>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</si>
  <si>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</si>
  <si>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</si>
  <si>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</si>
  <si>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</si>
  <si>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</si>
  <si>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</si>
  <si>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</si>
  <si>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</si>
  <si>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</si>
  <si>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</si>
  <si>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</si>
  <si>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</si>
  <si>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</si>
  <si>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</si>
  <si>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</si>
  <si>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</si>
  <si>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</si>
  <si>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</si>
  <si>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</si>
  <si>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</si>
  <si>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</si>
  <si>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</si>
  <si>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</si>
  <si>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</si>
  <si>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</si>
  <si>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</si>
  <si>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</si>
  <si>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</si>
  <si>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</si>
  <si>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</si>
  <si>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</si>
  <si>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</si>
  <si>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</si>
  <si>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</si>
  <si>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</si>
  <si>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</si>
  <si>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</si>
  <si>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</si>
  <si>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</si>
  <si>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</si>
  <si>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</si>
  <si>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</si>
  <si>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</si>
  <si>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</si>
  <si>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</si>
  <si>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</si>
  <si>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</si>
  <si>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</si>
  <si>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</si>
  <si>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</si>
  <si>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</si>
  <si>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</si>
  <si>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</si>
  <si>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</si>
  <si>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</si>
  <si>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</si>
  <si>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</si>
  <si>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</si>
  <si>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</si>
  <si>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</si>
  <si>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</si>
  <si>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</si>
  <si>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</si>
  <si>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</si>
  <si>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</si>
  <si>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</si>
  <si>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</si>
  <si>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</si>
  <si>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</si>
  <si>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</si>
  <si>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</si>
  <si>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</si>
  <si>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</si>
  <si>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</si>
  <si>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</si>
  <si>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</si>
  <si>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</si>
  <si>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</si>
  <si>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</si>
  <si>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</si>
  <si>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</si>
  <si>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</si>
  <si>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</si>
  <si>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</si>
  <si>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</si>
  <si>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</si>
  <si>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</si>
  <si>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</si>
  <si>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</si>
  <si>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</si>
  <si>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</si>
  <si>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</si>
  <si>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</si>
  <si>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</si>
  <si>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</si>
  <si>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</si>
  <si>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</si>
  <si>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</si>
  <si>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</si>
  <si>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</si>
  <si>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</si>
  <si>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</si>
  <si>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</si>
  <si>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</si>
  <si>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</si>
  <si>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</si>
  <si>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</si>
  <si>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</si>
  <si>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</si>
  <si>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</si>
  <si>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</si>
  <si>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</si>
  <si>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</si>
  <si>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</si>
  <si>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</si>
  <si>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</si>
  <si>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</si>
  <si>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</si>
  <si>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</si>
  <si>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</si>
  <si>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</si>
  <si>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</si>
  <si>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</si>
  <si>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</si>
  <si>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</si>
  <si>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</si>
  <si>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</si>
  <si>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</si>
  <si>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</si>
  <si>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</si>
  <si>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</si>
  <si>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</si>
  <si>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</si>
  <si>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</si>
  <si>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</si>
  <si>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</si>
  <si>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</si>
  <si>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</si>
  <si>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</si>
  <si>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</si>
  <si>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</si>
  <si>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</si>
  <si>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</si>
  <si>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</si>
  <si>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</si>
  <si>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</si>
  <si>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</si>
  <si>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</si>
  <si>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</si>
  <si>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</si>
  <si>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</si>
  <si>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</si>
  <si>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</si>
  <si>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</si>
  <si>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</si>
  <si>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</si>
  <si>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</si>
  <si>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</si>
  <si>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</si>
  <si>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</si>
  <si>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</si>
  <si>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</si>
  <si>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</si>
  <si>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</si>
  <si>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</si>
  <si>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</si>
  <si>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</si>
  <si>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</si>
  <si>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</si>
  <si>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</si>
  <si>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</si>
  <si>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</si>
  <si>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</si>
  <si>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</si>
  <si>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</si>
  <si>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</si>
  <si>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</si>
  <si>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</si>
  <si>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</si>
  <si>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</si>
  <si>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</si>
  <si>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</si>
  <si>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</si>
  <si>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</si>
  <si>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</si>
  <si>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</si>
  <si>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</si>
  <si>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</si>
  <si>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</si>
  <si>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</si>
  <si>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</si>
  <si>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</si>
  <si>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</si>
  <si>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</si>
  <si>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</si>
  <si>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</si>
  <si>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</si>
  <si>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</si>
  <si>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</si>
  <si>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</si>
  <si>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</si>
  <si>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</si>
  <si>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</si>
  <si>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</si>
  <si>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</si>
  <si>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</si>
  <si>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</si>
  <si>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</si>
  <si>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</si>
  <si>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</si>
  <si>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</si>
  <si>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</si>
  <si>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</si>
  <si>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</si>
  <si>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</si>
  <si>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</si>
  <si>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</si>
  <si>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</si>
  <si>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</si>
  <si>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</si>
  <si>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</si>
  <si>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</si>
  <si>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</si>
  <si>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</si>
  <si>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</si>
  <si>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</si>
  <si>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</si>
  <si>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</si>
  <si>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</si>
  <si>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</si>
  <si>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</si>
  <si>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</si>
  <si>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</si>
  <si>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</si>
  <si>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</si>
  <si>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</si>
  <si>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</si>
  <si>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</si>
  <si>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</si>
  <si>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</si>
  <si>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</si>
  <si>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</si>
  <si>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</si>
  <si>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</si>
  <si>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</si>
  <si>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</si>
  <si>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</si>
  <si>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</si>
  <si>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</si>
  <si>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</si>
  <si>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</si>
  <si>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</si>
  <si>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</si>
  <si>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</si>
  <si>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</si>
  <si>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</si>
  <si>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</si>
  <si>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</si>
  <si>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</si>
  <si>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</si>
  <si>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</si>
  <si>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</si>
  <si>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</si>
  <si>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</si>
  <si>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</si>
  <si>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</si>
  <si>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</si>
  <si>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</si>
  <si>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</si>
  <si>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</si>
  <si>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</si>
  <si>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</si>
  <si>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</si>
  <si>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</si>
  <si>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</si>
  <si>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</si>
  <si>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</si>
  <si>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</si>
  <si>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</si>
  <si>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</si>
  <si>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</si>
  <si>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</si>
  <si>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</si>
  <si>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</si>
  <si>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</si>
  <si>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</si>
  <si>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</si>
  <si>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</si>
  <si>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</si>
  <si>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</si>
  <si>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</si>
  <si>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</si>
  <si>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</si>
  <si>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</si>
  <si>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</si>
  <si>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</si>
  <si>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</si>
  <si>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</si>
  <si>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</si>
  <si>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</si>
  <si>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</si>
  <si>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</si>
  <si>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</si>
  <si>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</si>
  <si>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</si>
  <si>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</si>
  <si>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</si>
  <si>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</si>
  <si>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</si>
  <si>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</si>
  <si>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</si>
  <si>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</si>
  <si>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</si>
  <si>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</si>
  <si>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</si>
  <si>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</si>
  <si>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</si>
  <si>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</si>
  <si>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</si>
  <si>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</si>
  <si>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</si>
  <si>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</si>
  <si>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</si>
  <si>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</si>
  <si>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</si>
  <si>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</si>
  <si>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</si>
  <si>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</si>
  <si>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</si>
  <si>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</si>
  <si>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</si>
  <si>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</si>
  <si>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</si>
  <si>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</si>
  <si>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</si>
  <si>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</si>
  <si>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</si>
  <si>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</si>
  <si>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</si>
  <si>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</si>
  <si>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</si>
  <si>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</si>
  <si>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</si>
  <si>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</si>
  <si>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</si>
  <si>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</si>
  <si>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</si>
  <si>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</si>
  <si>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</si>
  <si>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</si>
  <si>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</si>
  <si>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</si>
  <si>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</si>
  <si>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</si>
  <si>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</si>
  <si>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</si>
  <si>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</si>
  <si>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</si>
  <si>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</si>
  <si>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</si>
  <si>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</si>
  <si>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</si>
  <si>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</si>
  <si>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</si>
  <si>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</si>
  <si>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</si>
  <si>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</si>
  <si>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</si>
  <si>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</si>
  <si>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</si>
  <si>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</si>
  <si>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</si>
  <si>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</si>
  <si>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</si>
  <si>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</si>
  <si>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</si>
  <si>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</si>
  <si>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</si>
  <si>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</si>
  <si>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</si>
  <si>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</si>
  <si>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</si>
  <si>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</si>
  <si>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</si>
  <si>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</si>
  <si>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</si>
  <si>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</si>
  <si>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</si>
  <si>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</si>
  <si>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</si>
  <si>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</si>
  <si>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</si>
  <si>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</si>
  <si>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</si>
  <si>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</si>
  <si>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</si>
  <si>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</si>
  <si>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</si>
  <si>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</si>
  <si>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</si>
  <si>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</si>
  <si>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</si>
  <si>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</si>
  <si>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</si>
  <si>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</si>
  <si>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</si>
  <si>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</si>
  <si>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</si>
  <si>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</si>
  <si>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</si>
  <si>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</si>
  <si>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</si>
  <si>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</si>
  <si>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</si>
  <si>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</si>
  <si>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</si>
  <si>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</si>
  <si>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</si>
  <si>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</si>
  <si>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</si>
  <si>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</si>
  <si>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</si>
  <si>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</si>
  <si>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</si>
  <si>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</si>
  <si>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</si>
  <si>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</si>
  <si>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</si>
  <si>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</si>
  <si>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</si>
  <si>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</si>
  <si>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</si>
  <si>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</si>
  <si>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</si>
  <si>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</si>
  <si>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</si>
  <si>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</si>
  <si>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</si>
  <si>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</si>
  <si>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</si>
  <si>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</si>
  <si>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</si>
  <si>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</si>
  <si>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</si>
  <si>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</si>
  <si>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</si>
  <si>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</si>
  <si>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</si>
  <si>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</si>
  <si>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</si>
  <si>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</si>
  <si>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</si>
  <si>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</si>
  <si>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</si>
  <si>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</si>
  <si>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</si>
  <si>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</si>
  <si>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</si>
  <si>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</si>
  <si>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</si>
  <si>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</si>
  <si>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</si>
  <si>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</si>
  <si>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</si>
  <si>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</si>
  <si>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</si>
  <si>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</si>
  <si>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</si>
  <si>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</si>
  <si>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</si>
  <si>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</si>
  <si>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</si>
  <si>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</si>
  <si>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</si>
  <si>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</si>
  <si>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</si>
  <si>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</si>
  <si>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</si>
  <si>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</si>
  <si>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</si>
  <si>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</si>
  <si>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</si>
  <si>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</si>
  <si>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</si>
  <si>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</si>
  <si>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</si>
  <si>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</si>
  <si>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</si>
  <si>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</si>
  <si>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</si>
  <si>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</si>
  <si>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</si>
  <si>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</si>
  <si>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</si>
  <si>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</si>
  <si>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</si>
  <si>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</si>
  <si>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</si>
  <si>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</si>
  <si>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</si>
  <si>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</si>
  <si>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</si>
  <si>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</si>
  <si>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</si>
  <si>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</si>
  <si>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</si>
  <si>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</si>
  <si>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</si>
  <si>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</si>
  <si>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</si>
  <si>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</si>
  <si>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</si>
  <si>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</si>
  <si>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</si>
  <si>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</si>
  <si>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</si>
  <si>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</si>
  <si>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</si>
  <si>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</si>
  <si>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</si>
  <si>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</si>
  <si>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</si>
  <si>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</si>
  <si>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</si>
  <si>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</si>
  <si>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</si>
  <si>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</si>
  <si>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</si>
  <si>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</si>
  <si>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</si>
  <si>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</si>
  <si>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</si>
  <si>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</si>
  <si>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</si>
  <si>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</si>
  <si>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</si>
  <si>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</si>
  <si>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</si>
  <si>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</si>
  <si>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</si>
  <si>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</si>
  <si>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</si>
  <si>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</si>
  <si>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</si>
  <si>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</si>
  <si>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</si>
  <si>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</si>
  <si>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</si>
  <si>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</si>
  <si>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</si>
  <si>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</si>
  <si>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</si>
  <si>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</si>
  <si>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</si>
  <si>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</si>
  <si>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</si>
  <si>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</si>
  <si>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</si>
  <si>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</si>
  <si>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</si>
  <si>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</si>
  <si>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</si>
  <si>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</si>
  <si>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</si>
  <si>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</si>
  <si>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</si>
  <si>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</si>
  <si>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</si>
  <si>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</si>
  <si>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</si>
  <si>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</si>
  <si>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</si>
  <si>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</si>
  <si>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</si>
  <si>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</si>
  <si>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</si>
  <si>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</si>
  <si>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</si>
  <si>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</si>
  <si>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</si>
  <si>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</si>
  <si>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</si>
  <si>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</si>
  <si>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</si>
  <si>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</si>
  <si>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</si>
  <si>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</si>
  <si>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</si>
  <si>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</si>
  <si>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</si>
  <si>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</si>
  <si>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</si>
  <si>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</si>
  <si>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</si>
  <si>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</si>
  <si>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</si>
  <si>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</si>
  <si>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</si>
  <si>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</si>
  <si>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</si>
  <si>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</si>
  <si>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</si>
  <si>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</si>
  <si>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</si>
  <si>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</si>
  <si>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</si>
  <si>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</si>
  <si>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</si>
  <si>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</si>
  <si>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</si>
  <si>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</si>
  <si>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</si>
  <si>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</si>
  <si>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</si>
  <si>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</si>
  <si>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</si>
  <si>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</si>
  <si>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</si>
  <si>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</si>
  <si>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</si>
  <si>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</si>
  <si>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</si>
  <si>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</si>
  <si>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</si>
  <si>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</si>
  <si>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</si>
  <si>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</si>
  <si>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</si>
  <si>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</si>
  <si>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</si>
  <si>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</si>
  <si>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</si>
  <si>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</si>
  <si>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</si>
  <si>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</si>
  <si>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</si>
  <si>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</si>
  <si>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</si>
  <si>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</si>
  <si>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</si>
  <si>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</si>
  <si>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</si>
  <si>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</si>
  <si>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</si>
  <si>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</si>
  <si>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</si>
  <si>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</si>
  <si>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</si>
  <si>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</si>
  <si>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</si>
  <si>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</si>
  <si>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</si>
  <si>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</si>
  <si>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</si>
  <si>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</si>
  <si>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</si>
  <si>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</si>
  <si>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</si>
  <si>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</si>
  <si>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</si>
  <si>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</si>
  <si>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</si>
  <si>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</si>
  <si>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</si>
  <si>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</si>
  <si>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</si>
  <si>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</si>
  <si>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</si>
  <si>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</si>
  <si>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</si>
  <si>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</si>
  <si>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</si>
  <si>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</si>
  <si>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</si>
  <si>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</si>
  <si>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</si>
  <si>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</si>
  <si>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</si>
  <si>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</si>
  <si>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</si>
  <si>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</si>
  <si>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</si>
  <si>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</si>
  <si>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</si>
  <si>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</si>
  <si>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</si>
  <si>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</si>
  <si>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</si>
  <si>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</si>
  <si>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</si>
  <si>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</si>
  <si>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</si>
  <si>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</si>
  <si>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</si>
  <si>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</si>
  <si>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</si>
  <si>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</si>
  <si>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</si>
  <si>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</si>
  <si>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</si>
  <si>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</si>
  <si>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</si>
  <si>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</si>
  <si>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</si>
  <si>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</si>
  <si>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</si>
  <si>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</si>
  <si>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</si>
  <si>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</si>
  <si>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</si>
  <si>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</si>
  <si>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</si>
  <si>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</si>
  <si>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</si>
  <si>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</si>
  <si>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</si>
  <si>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</si>
  <si>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</si>
  <si>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</si>
  <si>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</si>
  <si>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</si>
  <si>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</si>
  <si>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</si>
  <si>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</si>
  <si>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</si>
  <si>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</si>
  <si>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</si>
  <si>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</si>
  <si>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</si>
  <si>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</si>
  <si>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</si>
  <si>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</si>
  <si>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</si>
  <si>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</si>
  <si>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</si>
  <si>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</si>
  <si>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</si>
  <si>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</si>
  <si>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</si>
  <si>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</si>
  <si>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</si>
  <si>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</si>
  <si>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</si>
  <si>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</si>
  <si>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</si>
  <si>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</si>
  <si>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</si>
  <si>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</si>
  <si>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</si>
  <si>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</si>
  <si>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</si>
  <si>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</si>
  <si>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</si>
  <si>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</si>
  <si>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</si>
  <si>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</si>
  <si>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</si>
  <si>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</si>
  <si>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</si>
  <si>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</si>
  <si>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</si>
  <si>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</si>
  <si>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</si>
  <si>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</si>
  <si>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</si>
  <si>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</si>
  <si>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</si>
  <si>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</si>
  <si>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</si>
  <si>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</si>
  <si>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</si>
  <si>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</si>
  <si>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</si>
  <si>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</si>
  <si>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</si>
  <si>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</si>
  <si>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</si>
  <si>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</si>
  <si>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</si>
  <si>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</si>
  <si>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</si>
  <si>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</si>
  <si>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</si>
  <si>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</si>
  <si>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</si>
  <si>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</si>
  <si>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</si>
  <si>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</si>
  <si>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</si>
  <si>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</si>
  <si>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</si>
  <si>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</si>
  <si>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</si>
  <si>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</si>
  <si>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</si>
  <si>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</si>
  <si>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</si>
  <si>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</si>
  <si>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</si>
  <si>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</si>
  <si>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</si>
  <si>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</si>
  <si>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</si>
  <si>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</si>
  <si>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</si>
  <si>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</si>
  <si>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</si>
  <si>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</si>
  <si>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</si>
  <si>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</si>
  <si>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</si>
  <si>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</si>
  <si>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</si>
  <si>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</si>
  <si>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</si>
  <si>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</si>
  <si>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</si>
  <si>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</si>
  <si>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</si>
  <si>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</si>
  <si>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</si>
  <si>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</si>
  <si>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</si>
  <si>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</si>
  <si>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</si>
  <si>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</si>
  <si>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</si>
  <si>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</si>
  <si>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</si>
  <si>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</si>
  <si>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</si>
  <si>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</si>
  <si>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</si>
  <si>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</si>
  <si>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</si>
  <si>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</si>
  <si>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</si>
  <si>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</si>
  <si>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</si>
  <si>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</si>
  <si>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</si>
  <si>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</si>
  <si>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</si>
  <si>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</si>
  <si>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</si>
  <si>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</si>
  <si>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</si>
  <si>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</si>
  <si>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</si>
  <si>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</si>
  <si>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</si>
  <si>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</si>
  <si>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</si>
  <si>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</si>
  <si>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</si>
  <si>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</si>
  <si>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</si>
  <si>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</si>
  <si>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</si>
  <si>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</si>
  <si>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</si>
  <si>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</si>
  <si>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</si>
  <si>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</si>
  <si>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</si>
  <si>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</si>
  <si>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</si>
  <si>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</si>
  <si>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</si>
  <si>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</si>
  <si>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</si>
  <si>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</si>
  <si>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</si>
  <si>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</si>
  <si>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</si>
  <si>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</si>
  <si>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</si>
  <si>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</si>
  <si>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</si>
  <si>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</si>
  <si>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</si>
  <si>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</si>
  <si>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</si>
  <si>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</si>
  <si>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</si>
  <si>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</si>
  <si>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</si>
  <si>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</si>
  <si>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</si>
  <si>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</si>
  <si>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</si>
  <si>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</si>
  <si>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</si>
  <si>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</si>
  <si>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</si>
  <si>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</si>
  <si>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</si>
  <si>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</si>
  <si>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</si>
  <si>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</si>
  <si>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</si>
  <si>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</si>
  <si>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</si>
  <si>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</si>
  <si>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</si>
  <si>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</si>
  <si>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</si>
  <si>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</si>
  <si>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</si>
  <si>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</si>
  <si>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</si>
  <si>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</si>
  <si>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</si>
  <si>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</si>
  <si>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</si>
  <si>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</si>
  <si>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</si>
  <si>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</si>
  <si>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</si>
  <si>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</si>
  <si>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</si>
  <si>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</si>
  <si>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</si>
  <si>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</si>
  <si>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</si>
  <si>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</si>
  <si>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</si>
  <si>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</si>
  <si>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</si>
  <si>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</si>
  <si>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</si>
  <si>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</si>
  <si>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</si>
  <si>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</si>
  <si>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</si>
  <si>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</si>
  <si>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</si>
  <si>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</si>
  <si>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</si>
  <si>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</si>
  <si>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</si>
  <si>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</si>
  <si>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</si>
  <si>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</si>
  <si>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</si>
  <si>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</si>
  <si>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</si>
  <si>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</si>
  <si>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</si>
  <si>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</si>
  <si>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</si>
  <si>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</si>
  <si>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</si>
  <si>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</si>
  <si>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</si>
  <si>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</si>
  <si>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</si>
  <si>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</si>
  <si>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</si>
  <si>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</si>
  <si>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</si>
  <si>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</si>
  <si>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</si>
  <si>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</si>
  <si>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</si>
  <si>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</si>
  <si>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</si>
  <si>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</si>
  <si>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</si>
  <si>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</si>
  <si>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</si>
  <si>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</si>
  <si>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</si>
  <si>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</si>
  <si>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</si>
  <si>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</si>
  <si>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</si>
  <si>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</si>
  <si>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</si>
  <si>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</si>
  <si>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</si>
  <si>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</si>
  <si>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</si>
  <si>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</si>
  <si>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</si>
  <si>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</si>
  <si>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</si>
  <si>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</si>
  <si>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</si>
  <si>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</si>
  <si>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</si>
  <si>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</si>
  <si>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</si>
  <si>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</si>
  <si>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</si>
  <si>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</si>
  <si>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</si>
  <si>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</si>
  <si>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</si>
  <si>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</si>
  <si>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</si>
  <si>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</si>
  <si>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</si>
  <si>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</si>
  <si>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</si>
  <si>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</si>
  <si>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</si>
  <si>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</si>
  <si>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</si>
  <si>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</si>
  <si>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</si>
  <si>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</si>
  <si>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</si>
  <si>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</si>
  <si>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</si>
  <si>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</si>
  <si>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</si>
  <si>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</si>
  <si>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</si>
  <si>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</si>
  <si>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</si>
  <si>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</si>
  <si>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</si>
  <si>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</si>
  <si>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</si>
  <si>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</si>
  <si>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</si>
  <si>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</si>
  <si>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</si>
  <si>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</si>
  <si>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</si>
  <si>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</si>
  <si>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</si>
  <si>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</si>
  <si>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</si>
  <si>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</si>
  <si>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</si>
  <si>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</si>
  <si>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</si>
  <si>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</si>
  <si>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</si>
  <si>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</si>
  <si>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</si>
  <si>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</si>
  <si>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</si>
  <si>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</si>
  <si>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</si>
  <si>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</si>
  <si>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</si>
  <si>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</si>
  <si>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</si>
  <si>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</si>
  <si>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</si>
  <si>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</si>
  <si>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</si>
  <si>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</si>
  <si>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</si>
  <si>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</si>
  <si>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</si>
  <si>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</si>
  <si>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</si>
  <si>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</si>
  <si>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</si>
  <si>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</si>
  <si>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</si>
  <si>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</si>
  <si>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</si>
  <si>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</si>
  <si>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</si>
  <si>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</si>
  <si>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</si>
  <si>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</si>
  <si>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</si>
  <si>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</si>
  <si>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</si>
  <si>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</si>
  <si>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</si>
  <si>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</si>
  <si>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</si>
  <si>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</si>
  <si>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</si>
  <si>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</si>
  <si>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</si>
  <si>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</si>
  <si>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</si>
  <si>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</si>
  <si>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</si>
  <si>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</si>
  <si>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</si>
  <si>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</si>
  <si>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</si>
  <si>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</si>
  <si>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</si>
  <si>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</si>
  <si>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</si>
  <si>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</si>
  <si>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</si>
  <si>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</si>
  <si>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</si>
  <si>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</si>
  <si>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</si>
  <si>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</si>
  <si>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</si>
  <si>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</si>
  <si>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</si>
  <si>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</si>
  <si>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</si>
  <si>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</si>
  <si>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</si>
  <si>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</si>
  <si>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</si>
  <si>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</si>
  <si>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</si>
  <si>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</si>
  <si>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</si>
  <si>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</si>
  <si>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</si>
  <si>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</si>
  <si>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</si>
  <si>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</si>
  <si>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</si>
  <si>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</si>
  <si>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</si>
  <si>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</si>
  <si>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</si>
  <si>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</si>
  <si>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</si>
  <si>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</si>
  <si>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</si>
  <si>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</si>
  <si>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</si>
  <si>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</si>
  <si>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</si>
  <si>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</si>
  <si>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</si>
  <si>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</si>
  <si>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</si>
  <si>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</si>
  <si>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</si>
  <si>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</si>
  <si>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</si>
  <si>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</si>
  <si>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</si>
  <si>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</si>
  <si>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</si>
  <si>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</si>
  <si>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</si>
  <si>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</si>
  <si>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</si>
  <si>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</si>
  <si>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</si>
  <si>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</si>
  <si>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</si>
  <si>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</si>
  <si>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</si>
  <si>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</si>
  <si>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</si>
  <si>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</si>
  <si>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</si>
  <si>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</si>
  <si>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</si>
  <si>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</si>
  <si>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</si>
  <si>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</si>
  <si>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</si>
  <si>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</si>
  <si>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</si>
  <si>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</si>
  <si>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</si>
  <si>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</si>
  <si>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</si>
  <si>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</si>
  <si>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</si>
  <si>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</si>
  <si>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</si>
  <si>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</si>
  <si>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</si>
  <si>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</si>
  <si>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</si>
  <si>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</si>
  <si>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</si>
  <si>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</si>
  <si>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</si>
  <si>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</si>
  <si>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</si>
  <si>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</si>
  <si>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</si>
  <si>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</si>
  <si>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</si>
  <si>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</si>
  <si>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</si>
  <si>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</si>
  <si>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</si>
  <si>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</si>
  <si>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</si>
  <si>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</si>
  <si>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</si>
  <si>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</si>
  <si>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</si>
  <si>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</si>
  <si>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</si>
  <si>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</si>
  <si>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</si>
  <si>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</si>
  <si>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</si>
  <si>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</si>
  <si>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</si>
  <si>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</si>
  <si>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</si>
  <si>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</si>
  <si>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</si>
  <si>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</si>
  <si>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</si>
  <si>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</si>
  <si>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</si>
  <si>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</si>
  <si>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</si>
  <si>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</si>
  <si>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</si>
  <si>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</si>
  <si>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</si>
  <si>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</si>
  <si>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</si>
  <si>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</si>
  <si>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</si>
  <si>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</si>
  <si>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</si>
  <si>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</si>
  <si>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</si>
  <si>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</si>
  <si>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</si>
  <si>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</si>
  <si>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</si>
  <si>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</si>
  <si>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</si>
  <si>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</si>
  <si>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</si>
  <si>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</si>
  <si>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</si>
  <si>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</si>
  <si>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</si>
  <si>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</si>
  <si>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</si>
  <si>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</si>
  <si>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</si>
  <si>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</si>
  <si>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</si>
  <si>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</si>
  <si>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</si>
  <si>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</si>
  <si>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</si>
  <si>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</si>
  <si>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</si>
  <si>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</si>
  <si>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</si>
  <si>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</si>
  <si>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</si>
  <si>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</si>
  <si>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</si>
  <si>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</si>
  <si>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</si>
  <si>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</si>
  <si>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</si>
  <si>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</si>
  <si>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</si>
  <si>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</si>
  <si>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</si>
  <si>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</si>
  <si>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</si>
  <si>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</si>
  <si>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</si>
  <si>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</si>
  <si>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</si>
  <si>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</si>
  <si>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</si>
  <si>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</si>
  <si>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</si>
  <si>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</si>
  <si>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</si>
  <si>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</si>
  <si>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</si>
  <si>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</si>
  <si>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</si>
  <si>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</si>
  <si>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</si>
  <si>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</si>
  <si>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</si>
  <si>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</si>
  <si>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</si>
  <si>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</si>
  <si>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</si>
  <si>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</si>
  <si>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</si>
  <si>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</si>
  <si>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</si>
  <si>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</si>
  <si>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</si>
  <si>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</si>
  <si>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</si>
  <si>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</si>
  <si>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</si>
  <si>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</si>
  <si>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</si>
  <si>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</si>
  <si>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</si>
  <si>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</si>
  <si>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</si>
  <si>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</si>
  <si>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</si>
  <si>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</si>
  <si>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</si>
  <si>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</si>
  <si>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</si>
  <si>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</si>
  <si>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</si>
  <si>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</si>
  <si>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</si>
  <si>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</si>
  <si>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</si>
  <si>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</si>
  <si>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</si>
  <si>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</si>
  <si>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</si>
  <si>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</si>
  <si>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</si>
  <si>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</si>
  <si>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</si>
  <si>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</si>
  <si>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</si>
  <si>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</si>
  <si>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</si>
  <si>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</si>
  <si>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</si>
  <si>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</si>
  <si>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</si>
  <si>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</si>
  <si>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</si>
  <si>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</si>
  <si>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</si>
  <si>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</si>
  <si>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</si>
  <si>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</si>
  <si>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</si>
  <si>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</si>
  <si>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</si>
  <si>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</si>
  <si>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</si>
  <si>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</si>
  <si>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</si>
  <si>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</si>
  <si>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</si>
  <si>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</si>
  <si>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</si>
  <si>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</si>
  <si>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</si>
  <si>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</si>
  <si>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</si>
  <si>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</si>
  <si>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</si>
  <si>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</si>
  <si>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</si>
  <si>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</si>
  <si>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</si>
  <si>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</si>
  <si>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</si>
  <si>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</si>
  <si>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</si>
  <si>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</si>
  <si>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</si>
  <si>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</si>
  <si>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</si>
  <si>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</si>
  <si>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</si>
  <si>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</si>
  <si>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</si>
  <si>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</si>
  <si>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</si>
  <si>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</si>
  <si>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</si>
  <si>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</si>
  <si>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</si>
  <si>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</si>
  <si>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</si>
  <si>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</si>
  <si>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</si>
  <si>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</si>
  <si>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</si>
  <si>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</si>
  <si>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</si>
  <si>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</si>
  <si>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</si>
  <si>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</si>
  <si>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</si>
  <si>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</si>
  <si>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</si>
  <si>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</si>
  <si>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</si>
  <si>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</si>
  <si>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</si>
  <si>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</si>
  <si>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</si>
  <si>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</si>
  <si>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</si>
  <si>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</si>
  <si>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</si>
  <si>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</si>
  <si>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</si>
  <si>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</si>
  <si>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</si>
  <si>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</si>
  <si>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</si>
  <si>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</si>
  <si>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</si>
  <si>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</si>
  <si>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</si>
  <si>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</si>
  <si>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</si>
  <si>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</si>
  <si>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</si>
  <si>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</si>
  <si>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</si>
  <si>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</si>
  <si>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</si>
  <si>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</si>
  <si>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</si>
  <si>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</si>
  <si>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</si>
  <si>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</si>
  <si>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</si>
  <si>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</si>
  <si>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</si>
  <si>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</si>
  <si>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</si>
  <si>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</si>
  <si>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</si>
  <si>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</si>
  <si>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</si>
  <si>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</si>
  <si>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</si>
  <si>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</si>
  <si>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</si>
  <si>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</si>
  <si>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</si>
  <si>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</si>
  <si>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</si>
  <si>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</si>
  <si>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</si>
  <si>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</si>
  <si>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</si>
  <si>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</si>
  <si>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</si>
  <si>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</si>
  <si>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</si>
  <si>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</si>
  <si>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</si>
  <si>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</si>
  <si>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</si>
  <si>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</si>
  <si>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</si>
  <si>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</si>
  <si>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</si>
  <si>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</si>
  <si>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</si>
  <si>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</si>
  <si>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</si>
  <si>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</si>
  <si>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</si>
  <si>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</si>
  <si>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</si>
  <si>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</si>
  <si>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</si>
  <si>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</si>
  <si>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</si>
  <si>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</si>
  <si>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</si>
  <si>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</si>
  <si>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</si>
  <si>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</si>
  <si>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</si>
  <si>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</si>
  <si>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</si>
  <si>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</si>
  <si>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</si>
  <si>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</si>
  <si>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</si>
  <si>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</si>
  <si>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</si>
  <si>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</si>
  <si>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</si>
  <si>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</si>
  <si>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</si>
  <si>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</si>
  <si>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</si>
  <si>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</si>
  <si>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</si>
  <si>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</si>
  <si>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</si>
  <si>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</si>
  <si>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</si>
  <si>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</si>
  <si>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</si>
  <si>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</si>
  <si>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</si>
  <si>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</si>
  <si>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</si>
  <si>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</si>
  <si>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</si>
  <si>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</si>
  <si>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</si>
  <si>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</si>
  <si>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</si>
  <si>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</si>
  <si>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</si>
  <si>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</si>
  <si>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</si>
  <si>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</si>
  <si>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</si>
  <si>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</si>
  <si>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</si>
  <si>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</si>
  <si>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</si>
  <si>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</si>
  <si>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</si>
  <si>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</si>
  <si>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</si>
  <si>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</si>
  <si>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</si>
  <si>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</si>
  <si>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</si>
  <si>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</si>
  <si>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</si>
  <si>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</si>
  <si>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</si>
  <si>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</si>
  <si>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</si>
  <si>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</si>
  <si>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</si>
  <si>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</si>
  <si>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</si>
  <si>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</si>
  <si>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</si>
  <si>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</si>
  <si>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</si>
  <si>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</si>
  <si>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</si>
  <si>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</si>
  <si>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</si>
  <si>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</si>
  <si>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</si>
  <si>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</si>
  <si>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</si>
  <si>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</si>
  <si>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</si>
  <si>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</si>
  <si>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</si>
  <si>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</si>
  <si>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</si>
  <si>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</si>
  <si>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</si>
  <si>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</si>
  <si>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</si>
  <si>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</si>
  <si>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</si>
  <si>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</si>
  <si>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</si>
  <si>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</si>
  <si>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</si>
  <si>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</si>
  <si>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</si>
  <si>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</si>
  <si>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</si>
  <si>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</si>
  <si>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</si>
  <si>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</si>
  <si>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</si>
  <si>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</si>
  <si>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</si>
  <si>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</si>
  <si>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</si>
  <si>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</si>
  <si>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</si>
  <si>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</si>
  <si>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</si>
  <si>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</si>
  <si>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</si>
  <si>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</si>
  <si>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</si>
  <si>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</si>
  <si>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</si>
  <si>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</si>
  <si>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</si>
  <si>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</si>
  <si>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</si>
  <si>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</si>
  <si>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</si>
  <si>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</si>
  <si>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</si>
  <si>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</si>
  <si>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</si>
  <si>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</si>
  <si>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</si>
  <si>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</si>
  <si>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</si>
  <si>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</si>
  <si>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</si>
  <si>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</si>
  <si>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</si>
  <si>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</si>
  <si>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</si>
  <si>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</si>
  <si>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</si>
  <si>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</si>
  <si>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</si>
  <si>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</si>
  <si>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</si>
  <si>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</si>
  <si>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</si>
  <si>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</si>
  <si>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</si>
  <si>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</si>
  <si>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</si>
  <si>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</si>
  <si>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</si>
  <si>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</si>
  <si>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</si>
  <si>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</si>
  <si>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</si>
  <si>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</si>
  <si>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</si>
  <si>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</si>
  <si>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</si>
  <si>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</si>
  <si>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</si>
  <si>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</si>
  <si>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</si>
  <si>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</si>
  <si>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</si>
  <si>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</si>
  <si>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</si>
  <si>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</si>
  <si>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</si>
  <si>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</si>
  <si>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</si>
  <si>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</si>
  <si>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</si>
  <si>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</si>
  <si>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</si>
  <si>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</si>
  <si>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</si>
  <si>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</si>
  <si>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</si>
  <si>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</si>
  <si>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</si>
  <si>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</si>
  <si>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</si>
  <si>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</si>
  <si>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</si>
  <si>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</si>
  <si>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</si>
  <si>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</si>
  <si>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</si>
  <si>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</si>
  <si>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</si>
  <si>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</si>
  <si>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</si>
  <si>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</si>
  <si>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</si>
  <si>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</si>
  <si>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</si>
  <si>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</si>
  <si>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</si>
  <si>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</si>
  <si>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</si>
  <si>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</si>
  <si>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</si>
  <si>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</si>
  <si>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</si>
  <si>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</si>
  <si>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</si>
  <si>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</si>
  <si>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</si>
  <si>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</si>
  <si>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</si>
  <si>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</si>
  <si>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</si>
  <si>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</si>
  <si>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</si>
  <si>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</si>
  <si>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</si>
  <si>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</si>
  <si>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</si>
  <si>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</si>
  <si>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</si>
  <si>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</si>
  <si>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</si>
  <si>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</si>
  <si>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</si>
  <si>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</si>
  <si>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</si>
  <si>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</si>
  <si>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</si>
  <si>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</si>
  <si>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</si>
  <si>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</si>
  <si>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</si>
  <si>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</si>
  <si>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</si>
  <si>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</si>
  <si>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</si>
  <si>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</si>
  <si>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</si>
  <si>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</si>
  <si>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</si>
  <si>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</si>
  <si>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</si>
  <si>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</si>
  <si>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</si>
  <si>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</si>
  <si>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</si>
  <si>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</si>
  <si>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</si>
  <si>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</si>
  <si>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</si>
  <si>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</si>
  <si>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</si>
  <si>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</si>
  <si>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</si>
  <si>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</si>
  <si>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</si>
  <si>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</si>
  <si>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</si>
  <si>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</si>
  <si>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</si>
  <si>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</si>
  <si>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</si>
  <si>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</si>
  <si>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</si>
  <si>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</si>
  <si>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</si>
  <si>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</si>
  <si>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</si>
  <si>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</si>
  <si>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</si>
  <si>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</si>
  <si>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</si>
  <si>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</si>
  <si>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</si>
  <si>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</si>
  <si>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</si>
  <si>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</si>
  <si>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</si>
  <si>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</si>
  <si>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</si>
  <si>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</si>
  <si>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</si>
  <si>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</si>
  <si>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</si>
  <si>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</si>
  <si>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</si>
  <si>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</si>
  <si>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</si>
  <si>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</si>
  <si>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</si>
  <si>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</si>
  <si>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</si>
  <si>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</si>
  <si>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</si>
  <si>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</si>
  <si>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</si>
  <si>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</si>
  <si>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</si>
  <si>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</si>
  <si>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</si>
  <si>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</si>
  <si>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</si>
  <si>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</si>
  <si>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</si>
  <si>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</si>
  <si>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</si>
  <si>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</si>
  <si>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</si>
  <si>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</si>
  <si>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</si>
  <si>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</si>
  <si>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</si>
  <si>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</si>
  <si>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</si>
  <si>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</si>
  <si>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</si>
  <si>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</si>
  <si>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</si>
  <si>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</si>
  <si>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</si>
  <si>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</si>
  <si>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</si>
  <si>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</si>
  <si>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</si>
  <si>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</si>
  <si>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</si>
  <si>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</si>
  <si>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</si>
  <si>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</si>
  <si>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</si>
  <si>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</si>
  <si>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</si>
  <si>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</si>
  <si>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</si>
  <si>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</si>
  <si>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</si>
  <si>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</si>
  <si>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</si>
  <si>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</si>
  <si>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</si>
  <si>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</si>
  <si>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</si>
  <si>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</si>
  <si>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</si>
  <si>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</si>
  <si>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</si>
  <si>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</si>
  <si>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</si>
  <si>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</si>
  <si>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</si>
  <si>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</si>
  <si>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</si>
  <si>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</si>
  <si>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</si>
  <si>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</si>
  <si>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</si>
  <si>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</si>
  <si>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</si>
  <si>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</si>
  <si>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</si>
  <si>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</si>
  <si>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</si>
  <si>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</si>
  <si>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</si>
  <si>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</si>
  <si>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</si>
  <si>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</si>
  <si>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</si>
  <si>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</si>
  <si>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</si>
  <si>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</si>
  <si>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</si>
  <si>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</si>
  <si>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</si>
  <si>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</si>
  <si>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</si>
  <si>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</si>
  <si>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</si>
  <si>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</si>
  <si>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</si>
  <si>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</si>
  <si>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</si>
  <si>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</si>
  <si>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</si>
  <si>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</si>
  <si>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</si>
  <si>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</si>
  <si>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</si>
  <si>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</si>
  <si>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</si>
  <si>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</si>
  <si>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</si>
  <si>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</si>
  <si>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</si>
  <si>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</si>
  <si>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</si>
  <si>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</si>
  <si>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</si>
  <si>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</si>
  <si>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</si>
  <si>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</si>
  <si>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</si>
  <si>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</si>
  <si>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</si>
  <si>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</si>
  <si>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</si>
  <si>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</si>
  <si>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</si>
  <si>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</si>
  <si>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</si>
  <si>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</si>
  <si>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</si>
  <si>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</si>
  <si>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</si>
  <si>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</si>
  <si>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</si>
  <si>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</si>
  <si>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</si>
  <si>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</si>
  <si>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</si>
  <si>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</si>
  <si>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</si>
  <si>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</si>
  <si>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</si>
  <si>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</si>
  <si>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</si>
  <si>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</si>
  <si>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</si>
  <si>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</si>
  <si>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</si>
  <si>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</si>
  <si>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</si>
  <si>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</si>
  <si>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</si>
  <si>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</si>
  <si>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</si>
  <si>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</si>
  <si>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</si>
  <si>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</si>
  <si>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</si>
  <si>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</si>
  <si>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</si>
  <si>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</si>
  <si>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</si>
  <si>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</si>
  <si>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</si>
  <si>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</si>
  <si>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</si>
  <si>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</si>
  <si>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</si>
  <si>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</si>
  <si>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</si>
  <si>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</si>
  <si>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</si>
  <si>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</si>
  <si>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</si>
  <si>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</si>
  <si>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</si>
  <si>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</si>
  <si>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</si>
  <si>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</si>
  <si>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</si>
  <si>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</si>
  <si>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</si>
  <si>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</si>
  <si>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</si>
  <si>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</si>
  <si>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</si>
  <si>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</si>
  <si>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</si>
  <si>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</si>
  <si>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</si>
  <si>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</si>
  <si>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</si>
  <si>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</si>
  <si>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</si>
  <si>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</si>
  <si>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</si>
  <si>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</si>
  <si>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</si>
  <si>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</si>
  <si>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</si>
  <si>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</si>
  <si>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</si>
  <si>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</si>
  <si>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</si>
  <si>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</si>
  <si>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</si>
  <si>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</si>
  <si>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</si>
  <si>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</si>
  <si>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</si>
  <si>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</si>
  <si>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</si>
  <si>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</si>
  <si>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</si>
  <si>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</si>
  <si>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</si>
  <si>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</si>
  <si>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</si>
  <si>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</si>
  <si>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</si>
  <si>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</si>
  <si>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</si>
  <si>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</si>
  <si>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</si>
  <si>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</si>
  <si>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</si>
  <si>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</si>
  <si>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</si>
  <si>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</si>
  <si>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</si>
  <si>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</si>
  <si>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</si>
  <si>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</si>
  <si>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</si>
  <si>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</si>
  <si>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</si>
  <si>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</si>
  <si>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</si>
  <si>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</si>
  <si>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</si>
  <si>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</si>
  <si>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</si>
  <si>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</si>
  <si>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</si>
  <si>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</si>
  <si>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</si>
  <si>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</si>
  <si>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</si>
  <si>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</si>
  <si>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</si>
  <si>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</si>
  <si>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</si>
  <si>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</si>
  <si>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</si>
  <si>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</si>
  <si>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</si>
  <si>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</si>
  <si>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</si>
  <si>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</si>
  <si>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</si>
  <si>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</si>
  <si>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</si>
  <si>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</si>
  <si>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</si>
  <si>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</si>
  <si>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</si>
  <si>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</si>
  <si>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</si>
  <si>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</si>
  <si>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</si>
  <si>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</si>
  <si>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</si>
  <si>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</si>
  <si>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</si>
  <si>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</si>
  <si>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</si>
  <si>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</si>
  <si>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</si>
  <si>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</si>
  <si>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</si>
  <si>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</si>
  <si>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</si>
  <si>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</si>
  <si>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</si>
  <si>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</si>
  <si>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</si>
  <si>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</si>
  <si>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</si>
  <si>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</si>
  <si>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</si>
  <si>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</si>
  <si>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</si>
  <si>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</si>
  <si>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</si>
  <si>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</si>
  <si>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</si>
  <si>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</si>
  <si>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</si>
  <si>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</si>
  <si>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</si>
  <si>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</si>
  <si>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</si>
  <si>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</si>
  <si>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</si>
  <si>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</si>
  <si>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</si>
  <si>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</si>
  <si>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</si>
  <si>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</si>
  <si>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</si>
  <si>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</si>
  <si>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</si>
  <si>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</si>
  <si>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</si>
  <si>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</si>
  <si>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</si>
  <si>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</si>
  <si>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</si>
  <si>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</si>
  <si>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</si>
  <si>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</si>
  <si>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</si>
  <si>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</si>
  <si>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</si>
  <si>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</si>
  <si>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</si>
  <si>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</si>
  <si>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</si>
  <si>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</si>
  <si>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</si>
  <si>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</si>
  <si>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</si>
  <si>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</si>
  <si>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</si>
  <si>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</si>
  <si>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</si>
  <si>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</si>
  <si>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</si>
  <si>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</si>
  <si>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</si>
  <si>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</si>
  <si>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</si>
  <si>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</si>
  <si>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</si>
  <si>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</si>
  <si>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</si>
  <si>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</si>
  <si>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</si>
  <si>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</si>
  <si>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</si>
  <si>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</si>
  <si>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</si>
  <si>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</si>
  <si>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</si>
  <si>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</si>
  <si>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</si>
  <si>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</si>
  <si>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</si>
  <si>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</si>
  <si>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</si>
  <si>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</si>
  <si>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</si>
  <si>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</si>
  <si>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</si>
  <si>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</si>
  <si>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</si>
  <si>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</si>
  <si>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</si>
  <si>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</si>
  <si>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</si>
  <si>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</si>
  <si>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</si>
  <si>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</si>
  <si>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</si>
  <si>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</si>
  <si>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</si>
  <si>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</si>
  <si>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</si>
  <si>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</si>
  <si>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</si>
  <si>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</si>
  <si>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</si>
  <si>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</si>
  <si>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</si>
  <si>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</si>
  <si>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</si>
  <si>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</si>
  <si>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</si>
  <si>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</si>
  <si>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</si>
  <si>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</si>
  <si>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</si>
  <si>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</si>
  <si>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</si>
  <si>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</si>
  <si>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</si>
  <si>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</si>
  <si>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</si>
  <si>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</si>
  <si>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</si>
  <si>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</si>
  <si>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</si>
  <si>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</si>
  <si>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</si>
  <si>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</si>
  <si>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</si>
  <si>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</si>
  <si>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</si>
  <si>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</si>
  <si>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</si>
  <si>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</si>
  <si>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</si>
  <si>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</si>
  <si>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</si>
  <si>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</si>
  <si>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</si>
  <si>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</si>
  <si>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</si>
  <si>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</si>
  <si>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</si>
  <si>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</si>
  <si>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</si>
  <si>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</si>
  <si>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</si>
  <si>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</si>
  <si>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</si>
  <si>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</si>
  <si>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</si>
  <si>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</si>
  <si>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</si>
  <si>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</si>
  <si>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</si>
  <si>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</si>
  <si>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</si>
  <si>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</si>
  <si>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</si>
  <si>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</si>
  <si>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</si>
  <si>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</si>
  <si>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</si>
  <si>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</si>
  <si>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</si>
  <si>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</si>
  <si>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</si>
  <si>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</si>
  <si>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</si>
  <si>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</si>
  <si>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</si>
  <si>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</si>
  <si>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</si>
  <si>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</si>
  <si>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</si>
  <si>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</si>
  <si>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</si>
  <si>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</si>
  <si>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</si>
  <si>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</si>
  <si>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</si>
  <si>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</si>
  <si>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</si>
  <si>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</si>
  <si>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</si>
  <si>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</si>
  <si>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</si>
  <si>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</si>
  <si>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</si>
  <si>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</si>
  <si>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</si>
  <si>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</si>
  <si>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</si>
  <si>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</si>
  <si>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</si>
  <si>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</si>
  <si>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</si>
  <si>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</si>
  <si>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</si>
  <si>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</si>
  <si>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</si>
  <si>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</si>
  <si>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</si>
  <si>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</si>
  <si>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</si>
  <si>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</si>
  <si>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</si>
  <si>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</si>
  <si>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</si>
  <si>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</si>
  <si>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</si>
  <si>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</si>
  <si>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</si>
  <si>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</si>
  <si>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</si>
  <si>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</si>
  <si>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</si>
  <si>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</si>
  <si>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</si>
  <si>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</si>
  <si>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</si>
  <si>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</si>
  <si>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</si>
  <si>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</si>
  <si>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</si>
  <si>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</si>
  <si>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</si>
  <si>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</si>
  <si>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</si>
  <si>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</si>
  <si>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</si>
  <si>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</si>
  <si>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</si>
  <si>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</si>
  <si>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</si>
  <si>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</si>
  <si>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</si>
  <si>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</si>
  <si>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</si>
  <si>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</si>
  <si>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</si>
  <si>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</si>
  <si>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</si>
  <si>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</si>
  <si>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</si>
  <si>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</si>
  <si>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</si>
  <si>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</si>
  <si>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</si>
  <si>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</si>
  <si>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</si>
  <si>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</si>
  <si>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</si>
  <si>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</si>
  <si>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</si>
  <si>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</si>
  <si>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</si>
  <si>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</si>
  <si>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</si>
  <si>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</si>
  <si>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</si>
  <si>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</si>
  <si>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</si>
  <si>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</si>
  <si>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</si>
  <si>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</si>
  <si>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</si>
  <si>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</si>
  <si>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</si>
  <si>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</si>
  <si>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</si>
  <si>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</si>
  <si>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</si>
  <si>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</si>
  <si>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</si>
  <si>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</si>
  <si>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</si>
  <si>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</si>
  <si>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</si>
  <si>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</si>
  <si>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</si>
  <si>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</si>
  <si>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</si>
  <si>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</si>
  <si>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</si>
  <si>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</si>
  <si>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</si>
  <si>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</si>
  <si>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</si>
  <si>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</si>
  <si>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</si>
  <si>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</si>
  <si>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</si>
  <si>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</si>
  <si>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</si>
  <si>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</si>
  <si>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</si>
  <si>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</si>
  <si>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</si>
  <si>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</si>
  <si>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</si>
  <si>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</si>
  <si>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</si>
  <si>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</si>
  <si>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</si>
  <si>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</si>
  <si>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</si>
  <si>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</si>
  <si>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</si>
  <si>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</si>
  <si>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</si>
  <si>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</si>
  <si>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</si>
  <si>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</si>
  <si>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</si>
  <si>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</si>
  <si>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</si>
  <si>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</si>
  <si>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</si>
  <si>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</si>
  <si>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</si>
  <si>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</si>
  <si>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</si>
  <si>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</si>
  <si>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</si>
  <si>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</si>
  <si>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</si>
  <si>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</si>
  <si>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</si>
  <si>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</si>
  <si>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</si>
  <si>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</si>
  <si>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</si>
  <si>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</si>
  <si>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</si>
  <si>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</si>
  <si>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</si>
  <si>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</si>
  <si>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</si>
  <si>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</si>
  <si>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</si>
  <si>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</si>
  <si>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</si>
  <si>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</si>
  <si>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</si>
  <si>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</si>
  <si>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</si>
  <si>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</si>
  <si>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</si>
  <si>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</si>
  <si>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</si>
  <si>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</si>
  <si>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</si>
  <si>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</si>
  <si>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</si>
  <si>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</si>
  <si>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</si>
  <si>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</si>
  <si>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</si>
  <si>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</si>
  <si>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</si>
  <si>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</si>
  <si>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</si>
  <si>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</si>
  <si>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</si>
  <si>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</si>
  <si>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</si>
  <si>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</si>
  <si>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</si>
  <si>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</si>
  <si>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</si>
  <si>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</si>
  <si>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</si>
  <si>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</si>
  <si>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</si>
  <si>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</si>
  <si>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</si>
  <si>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</si>
  <si>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</si>
  <si>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</si>
  <si>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</si>
  <si>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</si>
  <si>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</si>
  <si>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</si>
  <si>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</si>
  <si>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</si>
  <si>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</si>
  <si>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</si>
  <si>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</si>
  <si>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</si>
  <si>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</si>
  <si>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</si>
  <si>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</si>
  <si>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</si>
  <si>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</si>
  <si>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</si>
  <si>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</si>
  <si>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</si>
  <si>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</si>
  <si>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</si>
  <si>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</si>
  <si>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</si>
  <si>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</si>
  <si>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</si>
  <si>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</si>
  <si>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</si>
  <si>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</si>
  <si>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</si>
  <si>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</si>
  <si>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</si>
  <si>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</si>
  <si>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</si>
  <si>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</si>
  <si>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</si>
  <si>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</si>
  <si>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</si>
  <si>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</si>
  <si>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</si>
  <si>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</si>
  <si>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</si>
  <si>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</si>
  <si>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</si>
  <si>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</si>
  <si>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</si>
  <si>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</si>
  <si>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</si>
  <si>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</si>
  <si>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</si>
  <si>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</si>
  <si>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</si>
  <si>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</si>
  <si>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</si>
  <si>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</si>
  <si>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</si>
  <si>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</si>
  <si>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</si>
  <si>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</si>
  <si>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</si>
  <si>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</si>
  <si>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</si>
  <si>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</si>
  <si>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</si>
  <si>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</si>
  <si>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</si>
  <si>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</si>
  <si>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</si>
  <si>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</si>
  <si>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</si>
  <si>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</si>
  <si>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</si>
  <si>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</si>
  <si>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</si>
  <si>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</si>
  <si>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</si>
  <si>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</si>
  <si>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</si>
  <si>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</si>
  <si>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</si>
  <si>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</si>
  <si>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</si>
  <si>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</si>
  <si>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</si>
  <si>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</si>
  <si>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</si>
  <si>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</si>
  <si>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</si>
  <si>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</si>
  <si>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</si>
  <si>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</si>
  <si>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</si>
  <si>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</si>
  <si>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</si>
  <si>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</si>
  <si>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</si>
  <si>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</si>
  <si>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</si>
  <si>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</si>
  <si>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</si>
  <si>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</si>
  <si>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</si>
  <si>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</si>
  <si>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</si>
  <si>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</si>
  <si>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</si>
  <si>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</si>
  <si>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</si>
  <si>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</si>
  <si>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</si>
  <si>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</si>
  <si>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</si>
  <si>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</si>
  <si>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</si>
  <si>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</si>
  <si>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</si>
  <si>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</si>
  <si>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</si>
  <si>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</si>
  <si>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</si>
  <si>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</si>
  <si>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</si>
  <si>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</si>
  <si>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</si>
  <si>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</si>
  <si>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</si>
  <si>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</si>
  <si>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</si>
  <si>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</si>
  <si>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</si>
  <si>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</si>
  <si>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</si>
  <si>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</si>
  <si>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</si>
  <si>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</si>
  <si>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</si>
  <si>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</si>
  <si>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</si>
  <si>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</si>
  <si>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</si>
  <si>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</si>
  <si>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</si>
  <si>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</si>
  <si>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</si>
  <si>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</si>
  <si>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</si>
  <si>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</si>
  <si>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</si>
  <si>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</si>
  <si>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</si>
  <si>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</si>
  <si>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</si>
  <si>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</si>
  <si>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</si>
  <si>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</si>
  <si>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</si>
  <si>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</si>
  <si>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</si>
  <si>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</si>
  <si>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</si>
  <si>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</si>
  <si>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</si>
  <si>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</si>
  <si>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</si>
  <si>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</si>
  <si>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</si>
  <si>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</si>
  <si>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</si>
  <si>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</si>
  <si>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</si>
  <si>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</si>
  <si>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</si>
  <si>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</si>
  <si>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</si>
  <si>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</si>
  <si>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</si>
  <si>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</si>
  <si>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</si>
  <si>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</si>
  <si>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</si>
  <si>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</si>
  <si>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</si>
  <si>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</si>
  <si>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</si>
  <si>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</si>
  <si>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</si>
  <si>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</si>
  <si>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</si>
  <si>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</si>
  <si>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</si>
  <si>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</si>
  <si>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</si>
  <si>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</si>
  <si>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</si>
  <si>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</si>
  <si>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</si>
  <si>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</si>
  <si>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</si>
  <si>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</si>
  <si>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</si>
  <si>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</si>
  <si>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</si>
  <si>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</si>
  <si>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</si>
  <si>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</si>
  <si>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</si>
  <si>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</si>
  <si>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</si>
  <si>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</si>
  <si>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</si>
  <si>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</si>
  <si>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</si>
  <si>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</si>
  <si>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</si>
  <si>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</si>
  <si>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</si>
  <si>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</si>
  <si>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</si>
  <si>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</si>
  <si>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</si>
  <si>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</si>
  <si>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</si>
  <si>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</si>
  <si>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</si>
  <si>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</si>
  <si>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</si>
  <si>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</si>
  <si>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</si>
  <si>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</si>
  <si>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</si>
  <si>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</si>
  <si>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</si>
  <si>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</si>
  <si>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</si>
  <si>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</si>
  <si>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</si>
  <si>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</si>
  <si>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</si>
  <si>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</si>
  <si>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</si>
  <si>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</si>
  <si>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</si>
  <si>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</si>
  <si>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</si>
  <si>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</si>
  <si>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</si>
  <si>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</si>
  <si>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</si>
  <si>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</si>
  <si>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</si>
  <si>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</si>
  <si>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</si>
  <si>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</si>
  <si>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</si>
  <si>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</si>
  <si>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</si>
  <si>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</si>
  <si>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</si>
  <si>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</si>
  <si>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</si>
  <si>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</si>
  <si>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</si>
  <si>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</si>
  <si>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</si>
  <si>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</si>
  <si>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</si>
  <si>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</si>
  <si>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</si>
  <si>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</si>
  <si>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</si>
  <si>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</si>
  <si>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</si>
  <si>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</si>
  <si>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</si>
  <si>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</si>
  <si>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</si>
  <si>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</si>
  <si>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</si>
  <si>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</si>
  <si>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</si>
  <si>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</si>
  <si>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</si>
  <si>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</si>
  <si>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</si>
  <si>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</si>
  <si>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</si>
  <si>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</si>
  <si>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</si>
  <si>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</si>
  <si>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</si>
  <si>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</si>
  <si>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</si>
  <si>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</si>
  <si>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</si>
  <si>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</si>
  <si>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</si>
  <si>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</si>
  <si>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</si>
  <si>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</si>
  <si>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</si>
  <si>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</si>
  <si>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</si>
  <si>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</si>
  <si>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</si>
  <si>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</si>
  <si>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</si>
  <si>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</si>
  <si>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</si>
  <si>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</si>
  <si>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</si>
  <si>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</si>
  <si>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</si>
  <si>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</si>
  <si>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</si>
  <si>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</si>
  <si>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</si>
  <si>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</si>
  <si>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</si>
  <si>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</si>
  <si>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</si>
  <si>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</si>
  <si>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</si>
  <si>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</si>
  <si>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</si>
  <si>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</si>
  <si>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</si>
  <si>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</si>
  <si>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</si>
  <si>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</si>
  <si>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</si>
  <si>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</si>
  <si>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</si>
  <si>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</si>
  <si>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</si>
  <si>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</si>
  <si>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</si>
  <si>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</si>
  <si>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</si>
  <si>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</si>
  <si>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</si>
  <si>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</si>
  <si>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</si>
  <si>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</si>
  <si>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</si>
  <si>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</si>
  <si>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</si>
  <si>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</si>
  <si>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</si>
  <si>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</si>
  <si>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</si>
  <si>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</si>
  <si>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</si>
  <si>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</si>
  <si>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</si>
  <si>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</si>
  <si>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</si>
  <si>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</si>
  <si>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</si>
  <si>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</si>
  <si>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</si>
  <si>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</si>
  <si>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</si>
  <si>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</si>
  <si>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</si>
  <si>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</si>
  <si>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</si>
  <si>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</si>
  <si>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</si>
  <si>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</si>
  <si>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</si>
  <si>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</si>
  <si>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</si>
  <si>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</si>
  <si>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</si>
  <si>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</si>
  <si>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</si>
  <si>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</si>
  <si>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</si>
  <si>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</si>
  <si>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</si>
  <si>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</si>
  <si>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</si>
  <si>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</si>
  <si>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</si>
  <si>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</si>
  <si>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</si>
  <si>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</si>
  <si>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</si>
  <si>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</si>
  <si>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</si>
  <si>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</si>
  <si>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</si>
  <si>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</si>
  <si>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</si>
  <si>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</si>
  <si>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</si>
  <si>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</si>
  <si>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</si>
  <si>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</si>
  <si>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</si>
  <si>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</si>
  <si>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</si>
  <si>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</si>
  <si>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</si>
  <si>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</si>
  <si>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</si>
  <si>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</si>
  <si>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</si>
  <si>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</si>
  <si>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</si>
  <si>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</si>
  <si>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</si>
  <si>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</si>
  <si>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</si>
  <si>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</si>
  <si>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</si>
  <si>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</si>
  <si>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</si>
  <si>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</si>
  <si>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</si>
  <si>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</si>
  <si>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</si>
  <si>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</si>
  <si>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</si>
  <si>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</si>
  <si>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</si>
  <si>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</si>
  <si>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</si>
  <si>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</si>
  <si>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</si>
  <si>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</si>
  <si>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</si>
  <si>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</si>
  <si>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</si>
  <si>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</si>
  <si>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</si>
  <si>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</si>
  <si>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</si>
  <si>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</si>
  <si>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</si>
  <si>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</si>
  <si>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</si>
  <si>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</si>
  <si>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</si>
  <si>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</si>
  <si>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</si>
  <si>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</si>
  <si>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</si>
  <si>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</si>
  <si>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</si>
  <si>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</si>
  <si>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</si>
  <si>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</si>
  <si>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</si>
  <si>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</si>
  <si>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</si>
  <si>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</si>
  <si>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</si>
  <si>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</si>
  <si>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</si>
  <si>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</si>
  <si>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</si>
  <si>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</si>
  <si>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</si>
  <si>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</si>
  <si>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</si>
  <si>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</si>
  <si>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</si>
  <si>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</si>
  <si>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</si>
  <si>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</si>
  <si>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</si>
  <si>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</si>
  <si>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</si>
  <si>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</si>
  <si>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</si>
  <si>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</si>
  <si>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</si>
  <si>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</si>
  <si>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</si>
  <si>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</si>
  <si>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</si>
  <si>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</si>
  <si>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</si>
  <si>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</si>
  <si>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</si>
  <si>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</si>
  <si>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</si>
  <si>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</si>
  <si>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</si>
  <si>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</si>
  <si>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</si>
  <si>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</si>
  <si>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</si>
  <si>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</si>
  <si>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</si>
  <si>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</si>
  <si>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</si>
  <si>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</si>
  <si>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</si>
  <si>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</si>
  <si>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</si>
  <si>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</si>
  <si>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</si>
  <si>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</si>
  <si>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</si>
  <si>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</si>
  <si>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</si>
  <si>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</si>
  <si>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</si>
  <si>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</si>
  <si>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</si>
  <si>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</si>
  <si>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</si>
  <si>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</si>
  <si>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</si>
  <si>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</si>
  <si>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</si>
  <si>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</si>
  <si>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</si>
  <si>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</si>
  <si>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</si>
  <si>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</si>
  <si>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</si>
  <si>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</si>
  <si>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</si>
  <si>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</si>
  <si>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</si>
  <si>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</si>
  <si>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</si>
  <si>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</si>
  <si>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</si>
  <si>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</si>
  <si>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</si>
  <si>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</si>
  <si>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</si>
  <si>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</si>
  <si>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</si>
  <si>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</si>
  <si>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</si>
  <si>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</si>
  <si>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</si>
  <si>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</si>
  <si>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</si>
  <si>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</si>
  <si>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</si>
  <si>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</si>
  <si>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</si>
  <si>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</si>
  <si>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</si>
  <si>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</si>
  <si>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</si>
  <si>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</si>
  <si>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</si>
  <si>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</si>
  <si>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</si>
  <si>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</si>
  <si>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</si>
  <si>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</si>
  <si>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</si>
  <si>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</si>
  <si>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</si>
  <si>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</si>
  <si>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</si>
  <si>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</si>
  <si>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</si>
  <si>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</si>
  <si>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</si>
  <si>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</si>
  <si>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</si>
  <si>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</si>
  <si>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</si>
  <si>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</si>
  <si>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</si>
  <si>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</si>
  <si>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</si>
  <si>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</si>
  <si>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</si>
  <si>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</si>
  <si>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</si>
  <si>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</si>
  <si>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</si>
  <si>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</si>
  <si>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</si>
  <si>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</si>
  <si>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</si>
  <si>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</si>
  <si>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</si>
  <si>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</si>
  <si>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</si>
  <si>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</si>
  <si>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</si>
  <si>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</si>
  <si>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</si>
  <si>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</si>
  <si>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</si>
  <si>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</si>
  <si>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</si>
  <si>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</si>
  <si>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</si>
  <si>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</si>
  <si>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</si>
  <si>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</si>
  <si>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</si>
  <si>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</si>
  <si>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</si>
  <si>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</si>
  <si>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</si>
  <si>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</si>
  <si>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</si>
  <si>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</si>
  <si>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</si>
  <si>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</si>
  <si>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</si>
  <si>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</si>
  <si>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</si>
  <si>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</si>
  <si>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</si>
  <si>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</si>
  <si>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</si>
  <si>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</si>
  <si>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</si>
  <si>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</si>
  <si>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</si>
  <si>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</si>
  <si>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</si>
  <si>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</si>
  <si>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</si>
  <si>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</si>
  <si>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</si>
  <si>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</si>
  <si>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</si>
  <si>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</si>
  <si>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</si>
  <si>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</si>
  <si>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</si>
  <si>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</si>
  <si>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</si>
  <si>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</si>
  <si>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</si>
  <si>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</si>
  <si>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</si>
  <si>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</si>
  <si>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</si>
  <si>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</si>
  <si>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</si>
  <si>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</si>
  <si>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</si>
  <si>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</si>
  <si>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</si>
  <si>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</si>
  <si>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</si>
  <si>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</si>
  <si>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</si>
  <si>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</si>
  <si>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</si>
  <si>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</si>
  <si>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</si>
  <si>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</si>
  <si>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</si>
  <si>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</si>
  <si>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</si>
  <si>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</si>
  <si>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</si>
  <si>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</si>
  <si>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</si>
  <si>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</si>
  <si>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</si>
  <si>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</si>
  <si>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</si>
  <si>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</si>
  <si>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</si>
  <si>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</si>
  <si>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</si>
  <si>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</si>
  <si>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</si>
  <si>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</si>
  <si>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</si>
  <si>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</si>
  <si>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</si>
  <si>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</si>
  <si>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</si>
  <si>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</si>
  <si>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</si>
  <si>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</si>
  <si>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</si>
  <si>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</si>
  <si>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</si>
  <si>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</si>
  <si>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</si>
  <si>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</si>
  <si>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</si>
  <si>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</si>
  <si>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</si>
  <si>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</si>
  <si>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</si>
  <si>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</si>
  <si>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</si>
  <si>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</si>
  <si>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</si>
  <si>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</si>
  <si>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</si>
  <si>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</si>
  <si>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</si>
  <si>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</si>
  <si>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</si>
  <si>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</si>
  <si>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</si>
  <si>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</si>
  <si>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</si>
  <si>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</si>
  <si>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</si>
  <si>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</si>
  <si>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</si>
  <si>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</si>
  <si>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</si>
  <si>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</si>
  <si>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</si>
  <si>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</si>
  <si>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</si>
  <si>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</si>
  <si>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</si>
  <si>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</si>
  <si>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</si>
  <si>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</si>
  <si>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</si>
  <si>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</si>
  <si>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</si>
  <si>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</si>
  <si>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</si>
  <si>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</si>
  <si>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</si>
  <si>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</si>
  <si>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</si>
  <si>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</si>
  <si>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</si>
  <si>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</si>
  <si>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</si>
  <si>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</si>
  <si>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</si>
  <si>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</si>
  <si>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</si>
  <si>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</si>
  <si>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</si>
  <si>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</si>
  <si>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</si>
  <si>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</si>
  <si>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</si>
  <si>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</si>
  <si>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</si>
  <si>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</si>
  <si>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</si>
  <si>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</si>
  <si>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</si>
  <si>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</si>
  <si>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</si>
  <si>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</si>
  <si>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</si>
  <si>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</si>
  <si>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</si>
  <si>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</si>
  <si>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</si>
  <si>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</si>
  <si>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</si>
  <si>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</si>
  <si>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</si>
  <si>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</si>
  <si>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</si>
  <si>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</si>
  <si>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</si>
  <si>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</si>
  <si>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</si>
  <si>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</si>
  <si>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</si>
  <si>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</si>
  <si>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</si>
  <si>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</si>
  <si>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</si>
  <si>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</si>
  <si>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</si>
  <si>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</si>
  <si>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</si>
  <si>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</si>
  <si>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</si>
  <si>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</si>
  <si>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</si>
  <si>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</si>
  <si>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</si>
  <si>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</si>
  <si>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</si>
  <si>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</si>
  <si>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</si>
  <si>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</si>
  <si>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</si>
  <si>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</si>
  <si>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</si>
  <si>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</si>
  <si>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</si>
  <si>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</si>
  <si>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</si>
  <si>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</si>
  <si>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</si>
  <si>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</si>
  <si>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</si>
  <si>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</si>
  <si>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</si>
  <si>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</si>
  <si>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</si>
  <si>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</si>
  <si>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</si>
  <si>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</si>
  <si>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</si>
  <si>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</si>
  <si>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</si>
  <si>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</si>
  <si>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</si>
  <si>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</si>
  <si>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</si>
  <si>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</si>
  <si>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</si>
  <si>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</si>
  <si>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</si>
  <si>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</si>
  <si>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</si>
  <si>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</si>
  <si>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</si>
  <si>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</si>
  <si>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</si>
  <si>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</si>
  <si>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</si>
  <si>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</si>
  <si>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</si>
  <si>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</si>
  <si>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</si>
  <si>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</si>
  <si>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</si>
  <si>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</si>
  <si>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</si>
  <si>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</si>
  <si>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</si>
  <si>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</si>
  <si>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</si>
  <si>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</si>
  <si>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</si>
  <si>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</si>
  <si>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</si>
  <si>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</si>
  <si>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</si>
  <si>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</si>
  <si>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</si>
  <si>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</si>
  <si>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</si>
  <si>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</si>
  <si>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</si>
  <si>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</si>
  <si>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</si>
  <si>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</si>
  <si>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</si>
  <si>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</si>
  <si>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</si>
  <si>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</si>
  <si>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</si>
  <si>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</si>
  <si>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</si>
  <si>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</si>
  <si>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</si>
  <si>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</si>
  <si>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</si>
  <si>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</si>
  <si>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</si>
  <si>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</si>
  <si>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</si>
  <si>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</si>
  <si>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</si>
  <si>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</si>
  <si>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</si>
  <si>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</si>
  <si>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</si>
  <si>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</si>
  <si>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</si>
  <si>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</si>
  <si>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</si>
  <si>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</si>
  <si>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</si>
  <si>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</si>
  <si>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</si>
  <si>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</si>
  <si>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</si>
  <si>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</si>
  <si>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</si>
  <si>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</si>
  <si>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</si>
  <si>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</si>
  <si>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</si>
  <si>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</si>
  <si>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</si>
  <si>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</si>
  <si>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</si>
  <si>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</si>
  <si>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</si>
  <si>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</si>
  <si>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</si>
  <si>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</si>
  <si>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</si>
  <si>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</si>
  <si>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</si>
  <si>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</si>
  <si>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</si>
  <si>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</si>
  <si>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</si>
  <si>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</si>
  <si>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</si>
  <si>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</si>
  <si>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</si>
  <si>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</si>
  <si>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</si>
  <si>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</si>
  <si>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</si>
  <si>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</si>
  <si>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</si>
  <si>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</si>
  <si>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</si>
  <si>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</si>
  <si>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</si>
  <si>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</si>
  <si>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</si>
  <si>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</si>
  <si>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</si>
  <si>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</si>
  <si>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</si>
  <si>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</si>
  <si>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</si>
  <si>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</si>
  <si>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</si>
  <si>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</si>
  <si>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</si>
  <si>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</si>
  <si>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</si>
  <si>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</si>
  <si>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</si>
  <si>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</si>
  <si>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</si>
  <si>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</si>
  <si>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</si>
  <si>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</si>
  <si>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</si>
  <si>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</si>
  <si>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</si>
  <si>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</si>
  <si>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</si>
  <si>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</si>
  <si>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</si>
  <si>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</si>
  <si>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</si>
  <si>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</si>
  <si>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</si>
  <si>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</si>
  <si>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</si>
  <si>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</si>
  <si>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</si>
  <si>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</si>
  <si>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</si>
  <si>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</si>
  <si>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</si>
  <si>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</si>
  <si>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</si>
  <si>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</si>
  <si>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</si>
  <si>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</si>
  <si>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</si>
  <si>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</si>
  <si>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</si>
  <si>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</si>
  <si>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</si>
  <si>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</si>
  <si>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</si>
  <si>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</si>
  <si>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</si>
  <si>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</si>
  <si>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</si>
  <si>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</si>
  <si>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</si>
  <si>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</si>
  <si>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</si>
  <si>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</si>
  <si>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</si>
  <si>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</si>
  <si>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</si>
  <si>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</si>
  <si>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</si>
  <si>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</si>
  <si>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</si>
  <si>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</si>
  <si>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</si>
  <si>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</si>
  <si>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</si>
  <si>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</si>
  <si>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</si>
  <si>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</si>
  <si>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</si>
  <si>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</si>
  <si>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</si>
  <si>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</si>
  <si>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</si>
  <si>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</si>
  <si>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</si>
  <si>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</si>
  <si>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</si>
  <si>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</si>
  <si>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</si>
  <si>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</si>
  <si>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</si>
  <si>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</si>
  <si>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</si>
  <si>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</si>
  <si>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</si>
  <si>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</si>
  <si>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</si>
  <si>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</si>
  <si>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</si>
  <si>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</si>
  <si>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</si>
  <si>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</si>
  <si>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</si>
  <si>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</si>
  <si>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</si>
  <si>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</si>
  <si>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</si>
  <si>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</si>
  <si>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</si>
  <si>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</si>
  <si>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</si>
  <si>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</si>
  <si>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</si>
  <si>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</si>
  <si>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</si>
  <si>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</si>
  <si>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</si>
  <si>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</si>
  <si>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</si>
  <si>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</si>
  <si>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</si>
  <si>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</si>
  <si>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</si>
  <si>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</si>
  <si>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</si>
  <si>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</si>
  <si>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</si>
  <si>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</si>
  <si>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</si>
  <si>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</si>
  <si>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</si>
  <si>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</si>
  <si>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</si>
  <si>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</si>
  <si>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</si>
  <si>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</si>
  <si>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</si>
  <si>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</si>
  <si>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</si>
  <si>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</si>
  <si>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</si>
  <si>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</si>
  <si>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</si>
  <si>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</si>
  <si>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</si>
  <si>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</si>
  <si>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</si>
  <si>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</si>
  <si>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</si>
  <si>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</si>
  <si>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</si>
  <si>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</si>
  <si>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</si>
  <si>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</si>
  <si>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</si>
  <si>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</si>
  <si>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</si>
  <si>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</si>
  <si>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</si>
  <si>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</si>
  <si>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</si>
  <si>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</si>
  <si>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</si>
  <si>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</si>
  <si>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</si>
  <si>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</si>
  <si>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</si>
  <si>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</si>
  <si>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</si>
  <si>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</si>
  <si>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</si>
  <si>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</si>
  <si>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</si>
  <si>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</si>
  <si>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</si>
  <si>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</si>
  <si>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</si>
  <si>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</si>
  <si>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</si>
  <si>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</si>
  <si>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</si>
  <si>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</si>
  <si>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</si>
  <si>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</si>
  <si>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</si>
  <si>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</si>
  <si>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</si>
  <si>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</si>
  <si>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</si>
  <si>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</si>
  <si>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</si>
  <si>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</si>
  <si>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</si>
  <si>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</si>
  <si>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</si>
  <si>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</si>
  <si>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</si>
  <si>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</si>
  <si>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</si>
  <si>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</si>
  <si>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</si>
  <si>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</si>
  <si>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</si>
  <si>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</si>
  <si>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</si>
  <si>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</si>
  <si>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</si>
  <si>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</si>
  <si>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</si>
  <si>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</si>
  <si>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</si>
  <si>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</si>
  <si>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</si>
  <si>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</si>
  <si>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</si>
  <si>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</si>
  <si>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</si>
  <si>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</si>
  <si>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</si>
  <si>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</si>
  <si>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</si>
  <si>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</si>
  <si>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</si>
  <si>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</si>
  <si>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</si>
  <si>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</si>
  <si>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</si>
  <si>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</si>
  <si>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</si>
  <si>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</si>
  <si>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</si>
  <si>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</si>
  <si>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</si>
  <si>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</si>
  <si>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</si>
  <si>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</si>
  <si>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</si>
  <si>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</si>
  <si>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</si>
  <si>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</si>
  <si>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</si>
  <si>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</si>
  <si>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</si>
  <si>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</si>
  <si>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</si>
  <si>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</si>
  <si>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</si>
  <si>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</si>
  <si>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</si>
  <si>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</si>
  <si>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</si>
  <si>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</si>
  <si>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</si>
  <si>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</si>
  <si>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</si>
  <si>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</si>
  <si>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</si>
  <si>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</si>
  <si>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</si>
  <si>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</si>
  <si>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</si>
  <si>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</si>
  <si>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</si>
  <si>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</si>
  <si>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</si>
  <si>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</si>
  <si>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</si>
  <si>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</si>
  <si>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</si>
  <si>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</si>
  <si>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</si>
  <si>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</si>
  <si>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</si>
  <si>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</si>
  <si>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</si>
  <si>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</si>
  <si>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</si>
  <si>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</si>
  <si>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</si>
  <si>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</si>
  <si>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</si>
  <si>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</si>
  <si>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</si>
  <si>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</si>
  <si>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</si>
  <si>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</si>
  <si>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</si>
  <si>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</si>
  <si>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</si>
  <si>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</si>
  <si>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</si>
  <si>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</si>
  <si>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</si>
  <si>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</si>
  <si>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</si>
  <si>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</si>
  <si>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</si>
  <si>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</si>
  <si>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</si>
  <si>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</si>
  <si>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</si>
  <si>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</si>
  <si>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</si>
  <si>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</si>
  <si>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</si>
  <si>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</si>
  <si>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</si>
  <si>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</si>
  <si>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</si>
  <si>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</si>
  <si>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</si>
  <si>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</si>
  <si>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</si>
  <si>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</si>
  <si>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</si>
  <si>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</si>
  <si>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</si>
  <si>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</si>
  <si>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</si>
  <si>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</si>
  <si>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</si>
  <si>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</si>
  <si>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</si>
  <si>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</si>
  <si>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</si>
  <si>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</si>
  <si>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</si>
  <si>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</si>
  <si>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</si>
  <si>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</si>
  <si>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</si>
  <si>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</si>
  <si>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</si>
  <si>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</si>
  <si>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</si>
  <si>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</si>
  <si>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</si>
  <si>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</si>
  <si>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</si>
  <si>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</si>
  <si>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</si>
  <si>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</si>
  <si>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</si>
  <si>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</si>
  <si>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</si>
  <si>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</si>
  <si>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</si>
  <si>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</si>
  <si>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</si>
  <si>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</si>
  <si>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</si>
  <si>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</si>
  <si>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</si>
  <si>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</si>
  <si>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</si>
  <si>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</si>
  <si>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</si>
  <si>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</si>
  <si>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</si>
  <si>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</si>
  <si>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</si>
  <si>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</si>
  <si>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</si>
  <si>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</si>
  <si>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</si>
  <si>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</si>
  <si>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</si>
  <si>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</si>
  <si>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</si>
  <si>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</si>
  <si>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</si>
  <si>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</si>
  <si>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</si>
  <si>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</si>
  <si>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</si>
  <si>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</si>
  <si>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</si>
  <si>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</si>
  <si>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</si>
  <si>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</si>
  <si>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</si>
  <si>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</si>
  <si>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</si>
  <si>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</si>
  <si>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</si>
  <si>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</si>
  <si>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</si>
  <si>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</si>
  <si>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</si>
  <si>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</si>
  <si>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</si>
  <si>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</si>
  <si>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</si>
  <si>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</si>
  <si>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</si>
  <si>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</si>
  <si>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</si>
  <si>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</si>
  <si>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</si>
  <si>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</si>
  <si>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</si>
  <si>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</si>
  <si>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</si>
  <si>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</si>
  <si>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</si>
  <si>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</si>
  <si>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</si>
  <si>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</si>
  <si>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</si>
  <si>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</si>
  <si>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</si>
  <si>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</si>
  <si>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</si>
  <si>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</si>
  <si>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</si>
  <si>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</si>
  <si>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</si>
  <si>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</si>
  <si>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</si>
  <si>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</si>
  <si>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</si>
  <si>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</si>
  <si>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</si>
  <si>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</si>
  <si>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</si>
  <si>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</si>
  <si>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</si>
  <si>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</si>
  <si>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</si>
  <si>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</si>
  <si>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</si>
  <si>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</si>
  <si>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</si>
  <si>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</si>
  <si>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</si>
  <si>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</si>
  <si>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</si>
  <si>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</si>
  <si>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</si>
  <si>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</si>
  <si>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</si>
  <si>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</si>
  <si>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</si>
  <si>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</si>
  <si>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</si>
  <si>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</si>
  <si>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</si>
  <si>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</si>
  <si>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</si>
  <si>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</si>
  <si>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</si>
  <si>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</si>
  <si>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</si>
  <si>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</si>
  <si>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</si>
  <si>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</si>
  <si>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</si>
  <si>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</si>
  <si>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</si>
  <si>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</si>
  <si>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</si>
  <si>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</si>
  <si>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</si>
  <si>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</si>
  <si>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</si>
  <si>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</si>
  <si>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</si>
  <si>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</si>
  <si>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</si>
  <si>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</si>
  <si>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</si>
  <si>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</si>
  <si>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</si>
  <si>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</si>
  <si>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</si>
  <si>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</si>
  <si>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</si>
  <si>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</si>
  <si>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</si>
  <si>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</si>
  <si>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</si>
  <si>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</si>
  <si>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</si>
  <si>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</si>
  <si>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</si>
  <si>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</si>
  <si>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</si>
  <si>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</si>
  <si>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</si>
  <si>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</si>
  <si>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</si>
  <si>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</si>
  <si>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</si>
  <si>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</si>
  <si>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</si>
  <si>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</si>
  <si>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</si>
  <si>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</si>
  <si>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</si>
  <si>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</si>
  <si>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</si>
  <si>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</si>
  <si>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</si>
  <si>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</si>
  <si>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</si>
  <si>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</si>
  <si>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</si>
  <si>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</si>
  <si>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</si>
  <si>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</si>
  <si>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</si>
  <si>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</si>
  <si>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</si>
  <si>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</si>
  <si>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</si>
  <si>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</si>
  <si>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</si>
  <si>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</si>
  <si>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</si>
  <si>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</si>
  <si>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</si>
  <si>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</si>
  <si>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</si>
  <si>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</si>
  <si>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</si>
  <si>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</si>
  <si>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</si>
  <si>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</si>
  <si>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</si>
  <si>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</si>
  <si>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</si>
  <si>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</si>
  <si>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</si>
  <si>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</si>
  <si>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</si>
  <si>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</si>
  <si>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</si>
  <si>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</si>
  <si>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</si>
  <si>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</si>
  <si>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</si>
  <si>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</si>
  <si>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</si>
  <si>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</si>
  <si>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</si>
  <si>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</si>
  <si>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</si>
  <si>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</si>
  <si>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</si>
  <si>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</si>
  <si>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</si>
  <si>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</si>
  <si>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</si>
  <si>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</si>
  <si>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</si>
  <si>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</si>
  <si>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</si>
  <si>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</si>
  <si>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</si>
  <si>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</si>
  <si>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</si>
  <si>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</si>
  <si>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</si>
  <si>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</si>
  <si>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</si>
  <si>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</si>
  <si>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</si>
  <si>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</si>
  <si>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</si>
  <si>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</si>
  <si>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</si>
  <si>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</si>
  <si>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</si>
  <si>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</si>
  <si>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</si>
  <si>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</si>
  <si>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</si>
  <si>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</si>
  <si>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</si>
  <si>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</si>
  <si>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</si>
  <si>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</si>
  <si>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</si>
  <si>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</si>
  <si>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</si>
  <si>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</si>
  <si>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</si>
  <si>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</si>
  <si>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</si>
  <si>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</si>
  <si>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</si>
  <si>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</si>
  <si>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</si>
  <si>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</si>
  <si>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</si>
  <si>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</si>
  <si>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</si>
  <si>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</si>
  <si>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</si>
  <si>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</si>
  <si>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</si>
  <si>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</si>
  <si>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</si>
  <si>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</si>
  <si>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</si>
  <si>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</si>
  <si>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</si>
  <si>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</si>
  <si>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</si>
  <si>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</si>
  <si>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</si>
  <si>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</si>
  <si>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</si>
  <si>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</si>
  <si>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</si>
  <si>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</si>
  <si>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</si>
  <si>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</si>
  <si>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</si>
  <si>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</si>
  <si>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</si>
  <si>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</si>
  <si>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</si>
  <si>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</si>
  <si>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</si>
  <si>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</si>
  <si>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</si>
  <si>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</si>
  <si>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</si>
  <si>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</si>
  <si>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</si>
  <si>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</si>
  <si>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</si>
  <si>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</si>
  <si>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</si>
  <si>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</si>
  <si>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</si>
  <si>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</si>
  <si>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</si>
  <si>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</si>
  <si>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</si>
  <si>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</si>
  <si>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</si>
  <si>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</si>
  <si>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</si>
  <si>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</si>
  <si>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</si>
  <si>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</si>
  <si>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</si>
  <si>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</si>
  <si>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</si>
  <si>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</si>
  <si>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</si>
  <si>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</si>
  <si>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</si>
  <si>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</si>
  <si>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</si>
  <si>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</si>
  <si>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</si>
  <si>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</si>
  <si>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</si>
  <si>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</si>
  <si>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</si>
  <si>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</si>
  <si>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</si>
  <si>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</si>
  <si>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</si>
  <si>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</si>
  <si>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</si>
  <si>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</si>
  <si>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</si>
  <si>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</si>
  <si>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</si>
  <si>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</si>
  <si>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</si>
  <si>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</si>
  <si>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</si>
  <si>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</si>
  <si>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</si>
  <si>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</si>
  <si>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</si>
  <si>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</si>
  <si>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</si>
  <si>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</si>
  <si>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</si>
  <si>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</si>
  <si>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</si>
  <si>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</si>
  <si>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</si>
  <si>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</si>
  <si>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</si>
  <si>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</si>
  <si>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</si>
  <si>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</si>
  <si>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</si>
  <si>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</si>
  <si>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</si>
  <si>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</si>
  <si>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</si>
  <si>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</si>
  <si>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</si>
  <si>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</si>
  <si>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</si>
  <si>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</si>
  <si>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</si>
  <si>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</si>
  <si>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</si>
  <si>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</si>
  <si>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</si>
  <si>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</si>
  <si>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</si>
  <si>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</si>
  <si>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</si>
  <si>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</si>
  <si>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</si>
  <si>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</si>
  <si>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</si>
  <si>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</si>
  <si>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</si>
  <si>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</si>
  <si>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</si>
  <si>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</si>
  <si>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</si>
  <si>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</si>
  <si>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</si>
  <si>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</si>
  <si>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</si>
  <si>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</si>
  <si>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</si>
  <si>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</si>
  <si>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</si>
  <si>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</si>
  <si>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</si>
  <si>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</si>
  <si>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</si>
  <si>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</si>
  <si>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</si>
  <si>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</si>
  <si>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</si>
  <si>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</si>
  <si>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</si>
  <si>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</si>
  <si>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</si>
  <si>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</si>
  <si>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</si>
  <si>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</si>
  <si>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</si>
  <si>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</si>
  <si>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</si>
  <si>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</si>
  <si>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</si>
  <si>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</si>
  <si>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</si>
  <si>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</si>
  <si>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</si>
  <si>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</si>
  <si>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</si>
  <si>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</si>
  <si>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</si>
  <si>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</si>
  <si>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</si>
  <si>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</si>
  <si>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</si>
  <si>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</si>
  <si>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</si>
  <si>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</si>
  <si>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</si>
  <si>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</si>
  <si>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</si>
  <si>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</si>
  <si>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</si>
  <si>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</si>
  <si>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</si>
  <si>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</si>
  <si>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</si>
  <si>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</si>
  <si>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</si>
  <si>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</si>
  <si>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</si>
  <si>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</si>
  <si>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</si>
  <si>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</si>
  <si>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</si>
  <si>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</si>
  <si>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</si>
  <si>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</si>
  <si>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</si>
  <si>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</si>
  <si>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</si>
  <si>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</si>
  <si>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</si>
  <si>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</si>
  <si>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</si>
  <si>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</si>
  <si>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</si>
  <si>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</si>
  <si>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</si>
  <si>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</si>
  <si>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</si>
  <si>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</si>
  <si>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</si>
  <si>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</si>
  <si>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</si>
  <si>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</si>
  <si>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</si>
  <si>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</si>
  <si>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</si>
  <si>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</si>
  <si>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</si>
  <si>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</si>
  <si>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</si>
  <si>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</si>
  <si>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</si>
  <si>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</si>
  <si>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</si>
  <si>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</si>
  <si>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</si>
  <si>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</si>
  <si>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</si>
  <si>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</si>
  <si>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</si>
  <si>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</si>
  <si>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</si>
  <si>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</si>
  <si>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</si>
  <si>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</si>
  <si>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</si>
  <si>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</si>
  <si>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</si>
  <si>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</si>
  <si>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</si>
  <si>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</si>
  <si>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</si>
  <si>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</si>
  <si>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</si>
  <si>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</si>
  <si>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</si>
  <si>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</si>
  <si>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</si>
  <si>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</si>
  <si>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</si>
  <si>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</si>
  <si>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</si>
  <si>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</si>
  <si>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</si>
  <si>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</si>
  <si>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</si>
  <si>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</si>
  <si>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</si>
  <si>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</si>
  <si>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</si>
  <si>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</si>
  <si>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</si>
  <si>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</si>
  <si>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</si>
  <si>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</si>
  <si>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</si>
  <si>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</si>
  <si>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</si>
  <si>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</si>
  <si>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</si>
  <si>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</si>
  <si>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</si>
  <si>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</si>
  <si>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</si>
  <si>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</si>
  <si>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</si>
  <si>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</si>
  <si>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</si>
  <si>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</si>
  <si>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</si>
  <si>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</si>
  <si>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</si>
  <si>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</si>
  <si>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</si>
  <si>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</si>
  <si>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</si>
  <si>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</si>
  <si>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</si>
  <si>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</si>
  <si>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</si>
  <si>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</si>
  <si>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</si>
  <si>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</si>
  <si>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</si>
  <si>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</si>
  <si>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</si>
  <si>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</si>
  <si>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</si>
  <si>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</si>
  <si>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</si>
  <si>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</si>
  <si>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</si>
  <si>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</si>
  <si>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</si>
  <si>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</si>
  <si>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</si>
  <si>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</si>
  <si>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</si>
  <si>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</si>
  <si>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</si>
  <si>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</si>
  <si>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</si>
  <si>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</si>
  <si>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</si>
  <si>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</si>
  <si>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</si>
  <si>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</si>
  <si>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</si>
  <si>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</si>
  <si>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</si>
  <si>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</si>
  <si>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</si>
  <si>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</si>
  <si>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</si>
  <si>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</si>
  <si>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</si>
  <si>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</si>
  <si>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</si>
  <si>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</si>
  <si>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</si>
  <si>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</si>
  <si>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</si>
  <si>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</si>
  <si>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</si>
  <si>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</si>
  <si>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</si>
  <si>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</si>
  <si>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</si>
  <si>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</si>
  <si>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</si>
  <si>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</si>
  <si>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</si>
  <si>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</si>
  <si>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</si>
  <si>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</si>
  <si>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</si>
  <si>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</si>
  <si>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</si>
  <si>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</si>
  <si>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</si>
  <si>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</si>
  <si>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</si>
  <si>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</si>
  <si>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</si>
  <si>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</si>
  <si>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</si>
  <si>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</si>
  <si>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</si>
  <si>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</si>
  <si>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</si>
  <si>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</si>
  <si>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</si>
  <si>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</si>
  <si>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</si>
  <si>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</si>
  <si>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</si>
  <si>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</si>
  <si>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</si>
  <si>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</si>
  <si>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</si>
  <si>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</si>
  <si>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</si>
  <si>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</si>
  <si>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</si>
  <si>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</si>
  <si>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</si>
  <si>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</si>
  <si>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</si>
  <si>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</si>
  <si>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</si>
  <si>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</si>
  <si>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</si>
  <si>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</si>
  <si>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</si>
  <si>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</si>
  <si>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</si>
  <si>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</si>
  <si>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</si>
  <si>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</si>
  <si>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</si>
  <si>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</si>
  <si>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</si>
  <si>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</si>
  <si>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</si>
  <si>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</si>
  <si>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</si>
  <si>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</si>
  <si>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</si>
  <si>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</si>
  <si>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</si>
  <si>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</si>
  <si>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</si>
  <si>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</si>
  <si>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</si>
  <si>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</si>
  <si>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</si>
  <si>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</si>
  <si>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</si>
  <si>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</si>
  <si>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</si>
  <si>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</si>
  <si>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</si>
  <si>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</si>
  <si>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</si>
  <si>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</si>
  <si>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</si>
  <si>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</si>
  <si>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</si>
  <si>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</si>
  <si>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</si>
  <si>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</si>
  <si>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</si>
  <si>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</si>
  <si>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</si>
  <si>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</si>
  <si>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</si>
  <si>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</si>
  <si>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</si>
  <si>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</si>
  <si>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</si>
  <si>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</si>
  <si>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</si>
  <si>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</si>
  <si>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</si>
  <si>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</si>
  <si>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</si>
  <si>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</si>
  <si>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</si>
  <si>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</si>
  <si>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</si>
  <si>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</si>
  <si>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</si>
  <si>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</si>
  <si>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</si>
  <si>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</si>
  <si>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</si>
  <si>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</si>
  <si>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</si>
  <si>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</si>
  <si>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</si>
  <si>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</si>
  <si>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</si>
  <si>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</si>
  <si>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</si>
  <si>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</si>
  <si>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</si>
  <si>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</si>
  <si>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</si>
  <si>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</si>
  <si>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</si>
  <si>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</si>
  <si>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</si>
  <si>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</si>
  <si>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</si>
  <si>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</si>
  <si>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</si>
  <si>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</si>
  <si>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</si>
  <si>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</si>
  <si>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</si>
  <si>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</si>
  <si>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</si>
  <si>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</si>
  <si>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</si>
  <si>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</si>
  <si>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</si>
  <si>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</si>
  <si>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</si>
  <si>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</si>
  <si>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</si>
  <si>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</si>
  <si>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</si>
  <si>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</si>
  <si>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</si>
  <si>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</si>
  <si>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</si>
  <si>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</si>
  <si>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</si>
  <si>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</si>
  <si>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</si>
  <si>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</si>
  <si>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</si>
  <si>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</si>
  <si>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</si>
  <si>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</si>
  <si>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</si>
  <si>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</si>
  <si>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</si>
  <si>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</si>
  <si>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</si>
  <si>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</si>
  <si>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</si>
  <si>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</si>
  <si>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</si>
  <si>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</si>
  <si>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</si>
  <si>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</si>
  <si>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</si>
  <si>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</si>
  <si>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</si>
  <si>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</si>
  <si>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</si>
  <si>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</si>
  <si>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</si>
  <si>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</si>
  <si>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</si>
  <si>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</si>
  <si>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</si>
  <si>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</si>
  <si>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</si>
  <si>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</si>
  <si>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</si>
  <si>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</si>
  <si>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</si>
  <si>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</si>
  <si>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</si>
  <si>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</si>
  <si>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</si>
  <si>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</si>
  <si>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</si>
  <si>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</si>
  <si>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</si>
  <si>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</si>
  <si>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</si>
  <si>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</si>
  <si>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</si>
  <si>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</si>
  <si>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</si>
  <si>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</si>
  <si>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</si>
  <si>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</si>
  <si>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</si>
  <si>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</si>
  <si>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</si>
  <si>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</si>
  <si>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</si>
  <si>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</si>
  <si>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</si>
  <si>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</si>
  <si>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</si>
  <si>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</si>
  <si>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</si>
  <si>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</si>
  <si>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</si>
  <si>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</si>
  <si>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</si>
  <si>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</si>
  <si>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</si>
  <si>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</si>
  <si>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</si>
  <si>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</si>
  <si>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</si>
  <si>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</si>
  <si>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</si>
  <si>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</si>
  <si>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</si>
  <si>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</si>
  <si>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</si>
  <si>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</si>
  <si>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</si>
  <si>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</si>
  <si>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</si>
  <si>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</si>
  <si>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</si>
  <si>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</si>
  <si>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</si>
  <si>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</si>
  <si>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</si>
  <si>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</si>
  <si>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</si>
  <si>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</si>
  <si>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</si>
  <si>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</si>
  <si>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</si>
  <si>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</si>
  <si>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</si>
  <si>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</si>
  <si>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</si>
  <si>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</si>
  <si>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</si>
  <si>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</si>
  <si>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</si>
  <si>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</si>
  <si>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</si>
  <si>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</si>
  <si>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</si>
  <si>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</si>
  <si>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</si>
  <si>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</si>
  <si>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</si>
  <si>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</si>
  <si>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</si>
  <si>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</si>
  <si>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</si>
  <si>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</si>
  <si>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</si>
  <si>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</si>
  <si>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</si>
  <si>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</si>
  <si>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</si>
  <si>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</si>
  <si>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</si>
  <si>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</si>
  <si>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</si>
  <si>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</si>
  <si>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</si>
  <si>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</si>
  <si>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</si>
  <si>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</si>
  <si>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</si>
  <si>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</si>
  <si>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</si>
  <si>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</si>
  <si>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</si>
  <si>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</si>
  <si>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</si>
  <si>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</si>
  <si>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</si>
  <si>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</si>
  <si>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</si>
  <si>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</si>
  <si>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</si>
  <si>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</si>
  <si>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</si>
  <si>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</si>
  <si>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</si>
  <si>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</si>
  <si>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</si>
  <si>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</si>
  <si>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</si>
  <si>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</si>
  <si>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</si>
  <si>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</si>
  <si>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</si>
  <si>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</si>
  <si>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</si>
  <si>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</si>
  <si>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</si>
  <si>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</si>
  <si>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</si>
  <si>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</si>
  <si>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</si>
  <si>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</si>
  <si>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</si>
  <si>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</si>
  <si>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</si>
  <si>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</si>
  <si>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</si>
  <si>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</si>
  <si>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</si>
  <si>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</si>
  <si>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</si>
  <si>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</si>
  <si>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</si>
  <si>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</si>
  <si>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</si>
  <si>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</si>
  <si>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</si>
  <si>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</si>
  <si>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</si>
  <si>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</si>
  <si>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</si>
  <si>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</si>
  <si>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</si>
  <si>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</si>
  <si>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</si>
  <si>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</si>
  <si>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</si>
  <si>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</si>
  <si>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</si>
  <si>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</si>
  <si>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</si>
  <si>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</si>
  <si>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</si>
  <si>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</si>
  <si>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</si>
  <si>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</si>
  <si>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</si>
  <si>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</si>
  <si>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</si>
  <si>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</si>
  <si>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</si>
  <si>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</si>
  <si>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</si>
  <si>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</si>
  <si>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</si>
  <si>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</si>
  <si>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</si>
  <si>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</si>
  <si>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</si>
  <si>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</si>
  <si>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</si>
  <si>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</si>
  <si>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</si>
  <si>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</si>
  <si>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</si>
  <si>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</si>
  <si>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</si>
  <si>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</si>
  <si>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</si>
  <si>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</si>
  <si>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</si>
  <si>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</si>
  <si>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</si>
  <si>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</si>
  <si>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</si>
  <si>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</si>
  <si>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</si>
  <si>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</si>
  <si>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</si>
  <si>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</si>
  <si>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</si>
  <si>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</si>
  <si>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</si>
  <si>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</si>
  <si>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</si>
  <si>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</si>
  <si>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</si>
  <si>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</si>
  <si>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</si>
  <si>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</si>
  <si>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</si>
  <si>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</si>
  <si>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</si>
  <si>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</si>
  <si>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</si>
  <si>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</si>
  <si>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</si>
  <si>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</si>
  <si>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</si>
  <si>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</si>
  <si>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</si>
  <si>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</si>
  <si>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</si>
  <si>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</si>
  <si>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</si>
  <si>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</si>
  <si>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</si>
  <si>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</si>
  <si>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</si>
  <si>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</si>
  <si>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</si>
  <si>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</si>
  <si>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</si>
  <si>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</si>
  <si>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</si>
  <si>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</si>
  <si>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</si>
  <si>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</si>
  <si>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</si>
  <si>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</si>
  <si>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</si>
  <si>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</si>
  <si>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</si>
  <si>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</si>
  <si>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</si>
  <si>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</si>
  <si>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</si>
  <si>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</si>
  <si>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</si>
  <si>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</si>
  <si>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</si>
  <si>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</si>
  <si>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</si>
  <si>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</si>
  <si>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</si>
  <si>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</si>
  <si>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</si>
  <si>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</si>
  <si>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</si>
  <si>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</si>
  <si>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</si>
  <si>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</si>
  <si>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</si>
  <si>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</si>
  <si>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</si>
  <si>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</si>
  <si>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</si>
  <si>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</si>
  <si>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</si>
  <si>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</si>
  <si>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</si>
  <si>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</si>
  <si>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</si>
  <si>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</si>
  <si>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</si>
  <si>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</si>
  <si>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</si>
  <si>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</si>
  <si>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</si>
  <si>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</si>
  <si>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</si>
  <si>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</si>
  <si>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</si>
  <si>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</si>
  <si>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</si>
  <si>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</si>
  <si>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</si>
  <si>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</si>
  <si>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</si>
  <si>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</si>
  <si>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</si>
  <si>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</si>
  <si>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</si>
  <si>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</si>
  <si>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</si>
  <si>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</si>
  <si>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</si>
  <si>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</si>
  <si>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</si>
  <si>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</si>
  <si>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</si>
  <si>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</si>
  <si>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</si>
  <si>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</si>
  <si>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</si>
  <si>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</si>
  <si>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</si>
  <si>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</si>
  <si>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</si>
  <si>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</si>
  <si>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</si>
  <si>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</si>
  <si>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</si>
  <si>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</si>
  <si>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</si>
  <si>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</si>
  <si>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</si>
  <si>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</si>
  <si>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</si>
  <si>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</si>
  <si>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</si>
  <si>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</si>
  <si>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</si>
  <si>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</si>
  <si>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</si>
  <si>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</si>
  <si>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</si>
  <si>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</si>
  <si>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</si>
  <si>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</si>
  <si>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</si>
  <si>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</si>
  <si>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</si>
  <si>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</si>
  <si>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</si>
  <si>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</si>
  <si>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</si>
  <si>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</si>
  <si>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</si>
  <si>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</si>
  <si>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</si>
  <si>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</si>
  <si>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</si>
  <si>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</si>
  <si>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</si>
  <si>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</si>
  <si>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</si>
  <si>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</si>
  <si>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</si>
  <si>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</si>
  <si>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</si>
  <si>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</si>
  <si>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</si>
  <si>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</si>
  <si>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</si>
  <si>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</si>
  <si>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</si>
  <si>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</si>
  <si>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</si>
  <si>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</si>
  <si>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</si>
  <si>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</si>
  <si>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</si>
  <si>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</si>
  <si>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</si>
  <si>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</si>
  <si>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</si>
  <si>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</si>
  <si>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</si>
  <si>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</si>
  <si>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</si>
  <si>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</si>
  <si>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</si>
  <si>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</si>
  <si>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</si>
  <si>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</si>
  <si>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</si>
  <si>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</si>
  <si>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</si>
  <si>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</si>
  <si>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</si>
  <si>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</si>
  <si>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</si>
  <si>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</si>
  <si>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</si>
  <si>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</si>
  <si>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</si>
  <si>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</si>
  <si>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</si>
  <si>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</si>
  <si>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</si>
  <si>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</si>
  <si>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</si>
  <si>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</si>
  <si>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</si>
  <si>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</si>
  <si>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</si>
  <si>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</si>
  <si>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</si>
  <si>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</si>
  <si>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</si>
  <si>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</si>
  <si>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</si>
  <si>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</si>
  <si>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</si>
  <si>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</si>
  <si>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</si>
  <si>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</si>
  <si>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</si>
  <si>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</si>
  <si>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</si>
  <si>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</si>
  <si>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</si>
  <si>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</si>
  <si>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</si>
  <si>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</si>
  <si>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</si>
  <si>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</si>
  <si>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</si>
  <si>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</si>
  <si>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</si>
  <si>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</si>
  <si>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</si>
  <si>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</si>
  <si>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</si>
  <si>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</si>
  <si>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</si>
  <si>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</si>
  <si>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</si>
  <si>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</si>
  <si>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</si>
  <si>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</si>
  <si>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</si>
  <si>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</si>
  <si>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</si>
  <si>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</si>
  <si>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</si>
  <si>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</si>
  <si>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</si>
  <si>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</si>
  <si>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</si>
  <si>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</si>
  <si>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</si>
  <si>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</si>
  <si>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</si>
  <si>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</si>
  <si>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</si>
  <si>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</si>
  <si>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</si>
  <si>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</si>
  <si>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</si>
  <si>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</si>
  <si>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</si>
  <si>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</si>
  <si>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</si>
  <si>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</si>
  <si>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</si>
  <si>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</si>
  <si>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</si>
  <si>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</si>
  <si>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</si>
  <si>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</si>
  <si>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</si>
  <si>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</si>
  <si>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</si>
  <si>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</si>
  <si>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</si>
  <si>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</si>
  <si>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</si>
  <si>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</si>
  <si>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</si>
  <si>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</si>
  <si>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</si>
  <si>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</si>
  <si>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</si>
  <si>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</si>
  <si>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</si>
  <si>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</si>
  <si>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</si>
  <si>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</si>
  <si>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</si>
  <si>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</si>
  <si>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</si>
  <si>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</si>
  <si>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</si>
  <si>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</si>
  <si>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</si>
  <si>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</si>
  <si>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</si>
  <si>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</si>
  <si>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</si>
  <si>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</si>
  <si>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</si>
  <si>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</si>
  <si>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</si>
  <si>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</si>
  <si>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</si>
  <si>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</si>
  <si>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</si>
  <si>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</si>
  <si>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</si>
  <si>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</si>
  <si>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</si>
  <si>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</si>
  <si>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</si>
  <si>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</si>
  <si>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</si>
  <si>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</si>
  <si>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</si>
  <si>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</si>
  <si>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</si>
  <si>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</si>
  <si>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</si>
  <si>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</si>
  <si>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</si>
  <si>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</si>
  <si>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</si>
  <si>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</si>
  <si>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</si>
  <si>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</si>
  <si>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</si>
  <si>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</si>
  <si>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</si>
  <si>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</si>
  <si>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</si>
  <si>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</si>
  <si>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</si>
  <si>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</si>
  <si>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</si>
  <si>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</si>
  <si>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</si>
  <si>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</si>
  <si>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</si>
  <si>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</si>
  <si>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</si>
  <si>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</si>
  <si>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</si>
  <si>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</si>
  <si>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</si>
  <si>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</si>
  <si>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</si>
  <si>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</si>
  <si>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</si>
  <si>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</si>
  <si>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</si>
  <si>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</si>
  <si>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</si>
  <si>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</si>
  <si>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</si>
  <si>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</si>
  <si>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</si>
  <si>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</si>
  <si>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</si>
  <si>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</si>
  <si>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</si>
  <si>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</si>
  <si>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</si>
  <si>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</si>
  <si>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</si>
  <si>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</si>
  <si>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</si>
  <si>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</si>
  <si>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</si>
  <si>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</si>
  <si>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</si>
  <si>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</si>
  <si>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</si>
  <si>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</si>
  <si>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</si>
  <si>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</si>
  <si>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</si>
  <si>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</si>
  <si>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</si>
  <si>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</si>
  <si>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</si>
  <si>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</si>
  <si>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</si>
  <si>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</si>
  <si>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</si>
  <si>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</si>
  <si>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</si>
  <si>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</si>
  <si>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</si>
  <si>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</si>
  <si>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</si>
  <si>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</si>
  <si>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</si>
  <si>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</si>
  <si>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</si>
  <si>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</si>
  <si>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</si>
  <si>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</si>
  <si>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</si>
  <si>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</si>
  <si>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</si>
  <si>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</si>
  <si>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</si>
  <si>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</si>
  <si>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</si>
  <si>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</si>
  <si>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</si>
  <si>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</si>
  <si>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</si>
  <si>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</si>
  <si>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</si>
  <si>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</si>
  <si>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</si>
  <si>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</si>
  <si>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</si>
  <si>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</si>
  <si>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</si>
  <si>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</si>
  <si>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</si>
  <si>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</si>
  <si>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</si>
  <si>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</si>
  <si>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</si>
  <si>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</si>
  <si>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</si>
  <si>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</si>
  <si>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</si>
  <si>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</si>
  <si>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</si>
  <si>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</si>
  <si>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</si>
  <si>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</si>
  <si>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</si>
  <si>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</si>
  <si>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</si>
  <si>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</si>
  <si>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</si>
  <si>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</si>
  <si>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</si>
  <si>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</si>
  <si>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</si>
  <si>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</si>
  <si>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</si>
  <si>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</si>
  <si>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</si>
  <si>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</si>
  <si>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</si>
  <si>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</si>
  <si>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</si>
  <si>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</si>
  <si>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</si>
  <si>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</si>
  <si>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</si>
  <si>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</si>
  <si>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</si>
  <si>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</si>
  <si>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</si>
  <si>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</si>
  <si>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</si>
  <si>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</si>
  <si>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</si>
  <si>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</si>
  <si>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</si>
  <si>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</si>
  <si>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</si>
  <si>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</si>
  <si>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</si>
  <si>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</si>
  <si>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</si>
  <si>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</si>
  <si>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</si>
  <si>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</si>
  <si>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</si>
  <si>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</si>
  <si>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</si>
  <si>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</si>
  <si>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</si>
  <si>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</si>
  <si>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</si>
  <si>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</si>
  <si>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</si>
  <si>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</si>
  <si>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</si>
  <si>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</si>
  <si>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</si>
  <si>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</si>
  <si>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</si>
  <si>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</si>
  <si>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</si>
  <si>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</si>
  <si>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</si>
  <si>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</si>
  <si>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</si>
  <si>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</si>
  <si>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</si>
  <si>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</si>
  <si>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</si>
  <si>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</si>
  <si>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</si>
  <si>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</si>
  <si>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</si>
  <si>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</si>
  <si>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</si>
  <si>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</si>
  <si>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</si>
  <si>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</si>
  <si>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</si>
  <si>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</si>
  <si>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</si>
  <si>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</si>
  <si>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</si>
  <si>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</si>
  <si>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</si>
  <si>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</si>
  <si>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</si>
  <si>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</si>
  <si>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</si>
  <si>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</si>
  <si>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</si>
  <si>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</si>
  <si>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</si>
  <si>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</si>
  <si>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</si>
  <si>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</si>
  <si>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</si>
  <si>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</si>
  <si>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</si>
  <si>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</si>
  <si>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</si>
  <si>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</si>
  <si>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</si>
  <si>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</si>
  <si>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</si>
  <si>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</si>
  <si>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</si>
  <si>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</si>
  <si>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</si>
  <si>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</si>
  <si>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</si>
  <si>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</si>
  <si>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</si>
  <si>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</si>
  <si>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</si>
  <si>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</si>
  <si>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</si>
  <si>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</si>
  <si>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</si>
  <si>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</si>
  <si>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</si>
  <si>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</si>
  <si>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</si>
  <si>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</si>
  <si>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</si>
  <si>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</si>
  <si>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</si>
  <si>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</si>
  <si>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</si>
  <si>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</si>
  <si>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</si>
  <si>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</si>
  <si>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</si>
  <si>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</si>
  <si>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</si>
  <si>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</si>
  <si>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</si>
  <si>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</si>
  <si>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</si>
  <si>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</si>
  <si>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</si>
  <si>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</si>
  <si>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</si>
  <si>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</si>
  <si>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</si>
  <si>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</si>
  <si>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</si>
  <si>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</si>
  <si>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</si>
  <si>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</si>
  <si>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</si>
  <si>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</si>
  <si>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</si>
  <si>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</si>
  <si>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</si>
  <si>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</si>
  <si>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</si>
  <si>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</si>
  <si>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</si>
  <si>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</si>
  <si>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</si>
  <si>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</si>
  <si>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</si>
  <si>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</si>
  <si>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</si>
  <si>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</si>
  <si>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</si>
  <si>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</si>
  <si>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</si>
  <si>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</si>
  <si>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</si>
  <si>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</si>
  <si>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</si>
  <si>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</si>
  <si>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</si>
  <si>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</si>
  <si>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</si>
  <si>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</si>
  <si>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</si>
  <si>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</si>
  <si>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</si>
  <si>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</si>
  <si>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</si>
  <si>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</si>
  <si>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</si>
  <si>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</si>
  <si>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</si>
  <si>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</si>
  <si>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</si>
  <si>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</si>
  <si>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</si>
  <si>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</si>
  <si>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</si>
  <si>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</si>
  <si>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</si>
  <si>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</si>
  <si>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</si>
  <si>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</si>
  <si>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</si>
  <si>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</si>
  <si>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</si>
  <si>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</si>
  <si>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</si>
  <si>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</si>
  <si>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</si>
  <si>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</si>
  <si>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</si>
  <si>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</si>
  <si>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</si>
  <si>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</si>
  <si>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</si>
  <si>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</si>
  <si>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</si>
  <si>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</si>
  <si>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</si>
  <si>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</si>
  <si>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</si>
  <si>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</si>
  <si>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</si>
  <si>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</si>
  <si>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</si>
  <si>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</si>
  <si>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Year</t>
  </si>
  <si>
    <t>Rating → Group</t>
  </si>
  <si>
    <t>PROJECT GUIDE &amp; DOCUMENTATION</t>
  </si>
  <si>
    <t xml:space="preserve">  PROJECT DETAILS  (edit the highlighted cells)</t>
  </si>
  <si>
    <t>Project title</t>
  </si>
  <si>
    <t>Netflix Content Analytics – Interactive Excel Dashboard</t>
  </si>
  <si>
    <t>Prepared by</t>
  </si>
  <si>
    <t>[Your Name]</t>
  </si>
  <si>
    <t>Enrollment / Roll No.</t>
  </si>
  <si>
    <t>[Roll Number]</t>
  </si>
  <si>
    <t>Course / Department</t>
  </si>
  <si>
    <t>[Course – Final Year]</t>
  </si>
  <si>
    <t>Guide / Supervisor</t>
  </si>
  <si>
    <t>[Guide Name]</t>
  </si>
  <si>
    <t>Academic year</t>
  </si>
  <si>
    <t>[20XX – 20XX]</t>
  </si>
  <si>
    <t xml:space="preserve">  OBJECTIVE</t>
  </si>
  <si>
    <t>Aim</t>
  </si>
  <si>
    <t>To analyse Netflix's catalogue of Movies and TV Shows – what is available, where it comes from, who it is made for and how it has grown – using an interactive Excel dashboard.</t>
  </si>
  <si>
    <t>Dataset</t>
  </si>
  <si>
    <t>netflix_titles.csv – 8,807 titles × 12 columns (type, title, director, cast, country, date added, release year, rating, duration, genres, description).</t>
  </si>
  <si>
    <t xml:space="preserve">  HOW TO USE THE DASHBOARD</t>
  </si>
  <si>
    <t>1. Filters</t>
  </si>
  <si>
    <t>On the Dashboard use the six drop-downs (Type, Audience, Country, Genre, Release-year from / to). Every KPI, chart and insight updates instantly.</t>
  </si>
  <si>
    <t>2. Reset</t>
  </si>
  <si>
    <t>Set Type / Audience / Country / Genre back to 'All' and the years to 1925 – 2021.</t>
  </si>
  <si>
    <t>3. Title Explorer</t>
  </si>
  <si>
    <t>Look up any title for full details, or press F9 on that sheet for a random pick.</t>
  </si>
  <si>
    <t>4. Navigation</t>
  </si>
  <si>
    <t>Use the links in the Dashboard header to jump between sheets.</t>
  </si>
  <si>
    <t xml:space="preserve">  SHEETS</t>
  </si>
  <si>
    <t>Dashboard</t>
  </si>
  <si>
    <t>Presentation layer – filters, 6 KPI cards, 11 charts and auto-generated insights.</t>
  </si>
  <si>
    <t>Search-by-title card built with MATCH / INDEX, plus a random-title generator.</t>
  </si>
  <si>
    <t>Calculation engine – all summary tables (COUNTIFS) that feed the charts; includes Top-10 ranking tables.</t>
  </si>
  <si>
    <t>Cleaned dataset + 9 helper columns (red headers) built with formulas.</t>
  </si>
  <si>
    <t>Lists</t>
  </si>
  <si>
    <t>Source lists for drop-downs and the rating → audience-group mapping table.</t>
  </si>
  <si>
    <t xml:space="preserve">  EXCEL TECHNIQUES USED</t>
  </si>
  <si>
    <t>Formulas</t>
  </si>
  <si>
    <t>COUNTIFS (multi-criteria with wildcards), AVERAGEIFS, INDEX / MATCH, LARGE, VLOOKUP, SUBSTITUTE, TEXT, IFERROR, RANDBETWEEN, YEAR, MONTH</t>
  </si>
  <si>
    <t>Named ranges</t>
  </si>
  <si>
    <t>Data columns (d_type, d_ry, d_genre …) and filter criteria (c_type, c_from …) keep formulas short and readable</t>
  </si>
  <si>
    <t>Dynamic Top-10</t>
  </si>
  <si>
    <t>Score column with a row-based tie-breaker + LARGE / MATCH → live-ranked tables without dynamic-array functions (works in every Excel version)</t>
  </si>
  <si>
    <t>Multi-value fields</t>
  </si>
  <si>
    <t>Country, genre, director and cast are pipe-delimited ('|Drama|Comedy|') in helper columns so a title counts once for EACH country / genre / person</t>
  </si>
  <si>
    <t>Data validation</t>
  </si>
  <si>
    <t>Drop-down filters (named lists) and the title search box</t>
  </si>
  <si>
    <t>Conditional formatting</t>
  </si>
  <si>
    <t>Active filters turn pink; data-bars on ranking tables</t>
  </si>
  <si>
    <t>Charts</t>
  </si>
  <si>
    <t>Line, doughnut, column and bar charts linked to formula ranges, so they react to the filters</t>
  </si>
  <si>
    <t>Navigation &amp; printing</t>
  </si>
  <si>
    <t>Internal hyperlinks, frozen filter bar, landscape fit-to-width print setup</t>
  </si>
  <si>
    <t xml:space="preserve">  DATA CLEANING STEPS</t>
  </si>
  <si>
    <t>Missing director / cast / country</t>
  </si>
  <si>
    <t>Replaced blanks with 'Unknown' (director 2,634; cast 825; country 831 records).</t>
  </si>
  <si>
    <t>Date added</t>
  </si>
  <si>
    <t>Text such as 'September 25, 2021' converted to real Excel dates (10 records have no date and are excluded from year/month charts only).</t>
  </si>
  <si>
    <t>Rating column errors</t>
  </si>
  <si>
    <t>3 records had runtime values (e.g. '74 min') in the rating field – moved to duration, rating set to 'Not Rated'; 4 blank ratings also set to 'Not Rated'.</t>
  </si>
  <si>
    <t>Rating groups</t>
  </si>
  <si>
    <t>Kids (TV-Y, TV-Y7, TV-G, G) · Older Kids (TV-PG, PG) · Teens (TV-14, PG-13) · Adults (TV-MA, R, NC-17) · Not Rated (NR, UR). Editable in Lists!F:G.</t>
  </si>
  <si>
    <t>Whitespace</t>
  </si>
  <si>
    <t>Leading / trailing spaces and stray commas trimmed from text fields.</t>
  </si>
  <si>
    <t xml:space="preserve">  NOTES &amp; LIMITATIONS</t>
  </si>
  <si>
    <t>Directors / actors</t>
  </si>
  <si>
    <t>Ranked from the 30 most frequent directors and 40 most frequent actors in the full dataset (counting every name across all rows would need dynamic arrays); the Top-10 shown is live-ranked within those candidates.</t>
  </si>
  <si>
    <t>Country attribution</t>
  </si>
  <si>
    <t>A co-production is counted once for each credited country, so country totals add up to more than the number of titles.</t>
  </si>
  <si>
    <t>Data runs to 2021; 'date added' ranges 2008 – 2021.</t>
  </si>
  <si>
    <t xml:space="preserve">                NETFLIX  CONTENT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</si>
</sst>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 min&quot;"/>
    <numFmt numFmtId="165" formatCode="0.0"/>
    <numFmt numFmtId="166" formatCode="dd\ mmmm\ yyyy"/>
    <numFmt numFmtId="167" formatCode="0.0%"/>
    <numFmt numFmtId="168" formatCode="0.000000"/>
    <numFmt numFmtId="169" formatCode="dd\-mmm\-yyyy"/>
  </numFmts>
  <fonts count="30">
    <font>
      <sz val="11"/>
      <color theme="1"/>
      <name val="Calibri"/>
      <family val="2"/>
      <charset val="1"/>
    </font>
    <font>
      <b/>
      <sz val="20"/>
      <color rgb="FFE50914"/>
      <name val="Arial"/>
      <charset val="1"/>
    </font>
    <font>
      <sz val="9"/>
      <color rgb="FFBDBDBD"/>
      <name val="Arial"/>
      <charset val="1"/>
    </font>
    <font>
      <b/>
      <u/>
      <sz val="9"/>
      <color rgb="FFE50914"/>
      <name val="Arial"/>
      <charset val="1"/>
    </font>
    <font>
      <b/>
      <sz val="8"/>
      <color rgb="FFBDBDBD"/>
      <name val="Arial"/>
      <charset val="1"/>
    </font>
    <font>
      <i/>
      <sz val="9"/>
      <color rgb="FF6B6B6B"/>
      <name val="Arial"/>
      <charset val="1"/>
    </font>
    <font>
      <b/>
      <sz val="9"/>
      <color rgb="FF6B6B6B"/>
      <name val="Arial"/>
      <charset val="1"/>
    </font>
    <font>
      <i/>
      <sz val="8"/>
      <color rgb="FF6B6B6B"/>
      <name val="Arial"/>
      <charset val="1"/>
    </font>
    <font>
      <b/>
      <sz val="10"/>
      <color rgb="FFFFFFFF"/>
      <name val="Arial"/>
      <charset val="1"/>
    </font>
    <font>
      <sz val="10"/>
      <color rgb="FF141414"/>
      <name val="Arial"/>
      <charset val="1"/>
    </font>
    <font>
      <b/>
      <sz val="18"/>
      <color rgb="FFE50914"/>
      <name val="Arial"/>
      <charset val="1"/>
    </font>
    <font>
      <sz val="8"/>
      <color rgb="FFF2F2F2"/>
      <name val="Arial"/>
      <charset val="1"/>
    </font>
    <font>
      <b/>
      <u/>
      <sz val="9"/>
      <color rgb="FFFFFFFF"/>
      <name val="Arial"/>
      <charset val="1"/>
    </font>
    <font>
      <b/>
      <sz val="9"/>
      <color rgb="FFFFFFFF"/>
      <name val="Arial"/>
      <charset val="1"/>
    </font>
    <font>
      <b/>
      <sz val="14"/>
      <color rgb="FF141414"/>
      <name val="Arial"/>
      <charset val="1"/>
    </font>
    <font>
      <b/>
      <i/>
      <sz val="9"/>
      <color rgb="FFB20710"/>
      <name val="Arial"/>
      <charset val="1"/>
    </font>
    <font>
      <b/>
      <sz val="11"/>
      <color rgb="FFB20710"/>
      <name val="Arial"/>
      <charset val="1"/>
    </font>
    <font>
      <b/>
      <sz val="9"/>
      <color rgb="FF141414"/>
      <name val="Arial"/>
      <charset val="1"/>
    </font>
    <font>
      <b/>
      <sz val="13"/>
      <color rgb="FFFFFFFF"/>
      <name val="Arial"/>
      <charset val="1"/>
    </font>
    <font>
      <sz val="9"/>
      <color rgb="FF141414"/>
      <name val="Arial"/>
      <charset val="1"/>
    </font>
    <font>
      <b/>
      <sz val="9"/>
      <color rgb="FFB20710"/>
      <name val="Arial"/>
      <charset val="1"/>
    </font>
    <font>
      <sz val="8"/>
      <color rgb="FF9A9A9A"/>
      <name val="Arial"/>
      <charset val="1"/>
    </font>
    <font>
      <sz val="9"/>
      <color rgb="FF141414"/>
      <name val="Noto Sans CJK SC"/>
      <family val="2"/>
    </font>
    <font>
      <b/>
      <sz val="9"/>
      <color theme="0"/>
      <name val="Arial"/>
      <family val="2"/>
    </font>
    <font>
      <b/>
      <sz val="24"/>
      <color theme="0"/>
      <name val="Arial"/>
      <family val="2"/>
    </font>
    <font>
      <i/>
      <sz val="8"/>
      <color theme="0"/>
      <name val="Arial"/>
      <family val="2"/>
    </font>
    <font>
      <b/>
      <sz val="10"/>
      <color rgb="FFFFFFFF"/>
      <name val="Arial"/>
      <family val="2"/>
    </font>
    <font>
      <b/>
      <sz val="9"/>
      <color rgb="FF141414"/>
      <name val="Arial"/>
      <family val="2"/>
    </font>
    <font>
      <b/>
      <sz val="11"/>
      <color rgb="FFC00000"/>
      <name val="Arial"/>
      <family val="2"/>
    </font>
    <font>
      <sz val="9"/>
      <color rgb="FF141414"/>
      <name val="Arial"/>
      <family val="2"/>
    </font>
  </fonts>
  <fills count="14">
    <fill>
      <patternFill patternType="none"/>
    </fill>
    <fill>
      <patternFill patternType="gray125"/>
    </fill>
    <fill>
      <patternFill patternType="solid">
        <fgColor rgb="FF141414"/>
        <bgColor rgb="FF221F1F"/>
      </patternFill>
    </fill>
    <fill>
      <patternFill patternType="solid">
        <fgColor rgb="FFFFFFFF"/>
        <bgColor rgb="FFF2F2F2"/>
      </patternFill>
    </fill>
    <fill>
      <patternFill patternType="solid">
        <fgColor rgb="FFE50914"/>
        <bgColor rgb="FFB20710"/>
      </patternFill>
    </fill>
    <fill>
      <patternFill patternType="solid">
        <fgColor rgb="FF221F1F"/>
        <bgColor rgb="FF141414"/>
      </patternFill>
    </fill>
    <fill>
      <patternFill patternType="solid">
        <fgColor rgb="FFF2F2F2"/>
        <bgColor rgb="FFEDEDED"/>
      </patternFill>
    </fill>
    <fill>
      <patternFill patternType="solid">
        <fgColor rgb="FFF5C518"/>
        <bgColor rgb="FFFF9900"/>
      </patternFill>
    </fill>
    <fill>
      <patternFill patternType="solid">
        <fgColor rgb="FFD9D9D9"/>
        <bgColor rgb="FFE0E0E0"/>
      </patternFill>
    </fill>
    <fill>
      <patternFill patternType="solid">
        <fgColor rgb="FFFFF4B3"/>
        <bgColor rgb="FFFDE0E2"/>
      </patternFill>
    </fill>
    <fill>
      <patternFill patternType="solid">
        <fgColor theme="1"/>
        <bgColor rgb="FFF2F2F2"/>
      </patternFill>
    </fill>
    <fill>
      <patternFill patternType="solid">
        <fgColor theme="1"/>
        <bgColor rgb="FFEDEDED"/>
      </patternFill>
    </fill>
    <fill>
      <patternFill patternType="solid">
        <fgColor theme="5" tint="0.59999389629810485"/>
        <bgColor rgb="FFF2F2F2"/>
      </patternFill>
    </fill>
    <fill>
      <patternFill patternType="solid">
        <fgColor theme="5" tint="0.79998168889431442"/>
        <bgColor rgb="FFF2F2F2"/>
      </patternFill>
    </fill>
  </fills>
  <borders count="15">
    <border>
      <left/>
      <right/>
      <top/>
      <bottom/>
      <diagonal/>
    </border>
    <border>
      <left style="thick">
        <color rgb="FF141414"/>
      </left>
      <right style="thick">
        <color rgb="FF141414"/>
      </right>
      <top/>
      <bottom/>
      <diagonal/>
    </border>
    <border>
      <left style="thick">
        <color rgb="FFF2F2F2"/>
      </left>
      <right style="thick">
        <color rgb="FFF2F2F2"/>
      </right>
      <top style="thick">
        <color rgb="FFE50914"/>
      </top>
      <bottom/>
      <diagonal/>
    </border>
    <border>
      <left style="thick">
        <color rgb="FFF2F2F2"/>
      </left>
      <right style="thick">
        <color rgb="FFF2F2F2"/>
      </right>
      <top style="thick">
        <color rgb="FFB20710"/>
      </top>
      <bottom/>
      <diagonal/>
    </border>
    <border>
      <left style="thick">
        <color rgb="FFF2F2F2"/>
      </left>
      <right style="thick">
        <color rgb="FFF2F2F2"/>
      </right>
      <top style="thick">
        <color rgb="FF564D4D"/>
      </top>
      <bottom/>
      <diagonal/>
    </border>
    <border>
      <left style="thick">
        <color rgb="FFF2F2F2"/>
      </left>
      <right style="thick">
        <color rgb="FFF2F2F2"/>
      </right>
      <top style="thick">
        <color rgb="FFF5C518"/>
      </top>
      <bottom/>
      <diagonal/>
    </border>
    <border>
      <left style="thick">
        <color rgb="FFF2F2F2"/>
      </left>
      <right style="thick">
        <color rgb="FFF2F2F2"/>
      </right>
      <top/>
      <bottom/>
      <diagonal/>
    </border>
    <border>
      <left style="thick">
        <color rgb="FFE50914"/>
      </left>
      <right/>
      <top/>
      <bottom/>
      <diagonal/>
    </border>
    <border>
      <left style="thick">
        <color rgb="FFE50914"/>
      </left>
      <right/>
      <top/>
      <bottom style="thin">
        <color rgb="FFEDEDED"/>
      </bottom>
      <diagonal/>
    </border>
    <border>
      <left style="medium">
        <color rgb="FFE50914"/>
      </left>
      <right style="medium">
        <color rgb="FFE50914"/>
      </right>
      <top style="medium">
        <color rgb="FFE50914"/>
      </top>
      <bottom style="medium">
        <color rgb="FFE50914"/>
      </bottom>
      <diagonal/>
    </border>
    <border>
      <left/>
      <right/>
      <top/>
      <bottom style="thin">
        <color rgb="FFEDEDED"/>
      </bottom>
      <diagonal/>
    </border>
    <border>
      <left/>
      <right/>
      <top/>
      <bottom style="thin">
        <color rgb="FFE6E6E6"/>
      </bottom>
      <diagonal/>
    </border>
    <border>
      <left style="thick">
        <color rgb="FF221F1F"/>
      </left>
      <right/>
      <top style="medium">
        <color rgb="FFE50914"/>
      </top>
      <bottom style="thick">
        <color rgb="FF221F1F"/>
      </bottom>
      <diagonal/>
    </border>
    <border>
      <left/>
      <right/>
      <top style="medium">
        <color rgb="FFE50914"/>
      </top>
      <bottom style="thick">
        <color rgb="FF221F1F"/>
      </bottom>
      <diagonal/>
    </border>
    <border>
      <left/>
      <right style="thick">
        <color rgb="FF221F1F"/>
      </right>
      <top style="medium">
        <color rgb="FFE50914"/>
      </top>
      <bottom style="thick">
        <color rgb="FF221F1F"/>
      </bottom>
      <diagonal/>
    </border>
  </borders>
  <cellStyleXfs count="1">
    <xf numFmtId="0" fontId="0" fillId="0" borderId="0"/>
  </cellStyleXfs>
  <cellXfs count="74">
    <xf numFmtId="0" fontId="0" fillId="0" borderId="0" xfId="0"/>
    <xf numFmtId="0" fontId="3" fillId="3" borderId="1" xfId="0" applyFont="1" applyFill="1" applyBorder="1" applyAlignment="1">
      <alignment horizontal="center" vertical="center"/>
    </xf>
    <xf numFmtId="0" fontId="0" fillId="2" borderId="0" xfId="0" applyFill="1"/>
    <xf numFmtId="0" fontId="0" fillId="4" borderId="0" xfId="0" applyFill="1"/>
    <xf numFmtId="0" fontId="0" fillId="5" borderId="0" xfId="0" applyFill="1"/>
    <xf numFmtId="0" fontId="4" fillId="5" borderId="0" xfId="0" applyFont="1" applyFill="1" applyAlignment="1">
      <alignment vertical="center"/>
    </xf>
    <xf numFmtId="0" fontId="0" fillId="6" borderId="0" xfId="0" applyFill="1"/>
    <xf numFmtId="0" fontId="10" fillId="2" borderId="0" xfId="0" applyFont="1" applyFill="1" applyAlignment="1">
      <alignment vertical="center"/>
    </xf>
    <xf numFmtId="0" fontId="11" fillId="0" borderId="0" xfId="0" applyFont="1"/>
    <xf numFmtId="0" fontId="12" fillId="2" borderId="0" xfId="0" applyFont="1" applyFill="1"/>
    <xf numFmtId="0" fontId="6" fillId="3" borderId="8" xfId="0" applyFont="1" applyFill="1" applyBorder="1" applyAlignment="1">
      <alignment vertical="center" indent="1"/>
    </xf>
    <xf numFmtId="0" fontId="18" fillId="2" borderId="0" xfId="0" applyFont="1" applyFill="1"/>
    <xf numFmtId="0" fontId="3" fillId="0" borderId="0" xfId="0" applyFont="1"/>
    <xf numFmtId="0" fontId="8" fillId="5" borderId="0" xfId="0" applyFont="1" applyFill="1"/>
    <xf numFmtId="0" fontId="19" fillId="0" borderId="0" xfId="0" applyFont="1"/>
    <xf numFmtId="0" fontId="20" fillId="0" borderId="0" xfId="0" applyFont="1"/>
    <xf numFmtId="0" fontId="17" fillId="8" borderId="0" xfId="0" applyFont="1" applyFill="1" applyAlignment="1">
      <alignment horizontal="center"/>
    </xf>
    <xf numFmtId="0" fontId="19" fillId="0" borderId="11" xfId="0" applyFont="1" applyBorder="1"/>
    <xf numFmtId="3" fontId="19" fillId="0" borderId="11" xfId="0" applyNumberFormat="1" applyFont="1" applyBorder="1"/>
    <xf numFmtId="167" fontId="19" fillId="0" borderId="11" xfId="0" applyNumberFormat="1" applyFont="1" applyBorder="1"/>
    <xf numFmtId="0" fontId="19" fillId="0" borderId="11" xfId="0" applyFont="1" applyBorder="1" applyAlignment="1">
      <alignment horizontal="left"/>
    </xf>
    <xf numFmtId="165" fontId="19" fillId="0" borderId="11" xfId="0" applyNumberFormat="1" applyFont="1" applyBorder="1"/>
    <xf numFmtId="168" fontId="21" fillId="0" borderId="11" xfId="0" applyNumberFormat="1" applyFont="1" applyBorder="1"/>
    <xf numFmtId="0" fontId="21" fillId="0" borderId="11" xfId="0" applyFont="1" applyBorder="1"/>
    <xf numFmtId="0" fontId="8" fillId="5" borderId="0" xfId="0" applyFont="1" applyFill="1" applyAlignment="1">
      <alignment horizontal="center" vertical="center" wrapText="1"/>
    </xf>
    <xf numFmtId="0" fontId="8" fillId="4" borderId="0" xfId="0" applyFont="1" applyFill="1" applyAlignment="1">
      <alignment horizontal="center" vertical="center" wrapText="1"/>
    </xf>
    <xf numFmtId="169" fontId="19" fillId="0" borderId="0" xfId="0" applyNumberFormat="1" applyFont="1"/>
    <xf numFmtId="0" fontId="22" fillId="0" borderId="0" xfId="0" applyFont="1"/>
    <xf numFmtId="0" fontId="19" fillId="0" borderId="0" xfId="0" applyFont="1" applyAlignment="1">
      <alignment wrapText="1"/>
    </xf>
    <xf numFmtId="0" fontId="8" fillId="5" borderId="0" xfId="0" applyFont="1" applyFill="1" applyAlignment="1">
      <alignment horizontal="center" vertical="center"/>
    </xf>
    <xf numFmtId="0" fontId="9" fillId="0" borderId="0" xfId="0" applyFont="1"/>
    <xf numFmtId="0" fontId="17" fillId="3" borderId="10" xfId="0" applyFont="1" applyFill="1" applyBorder="1" applyAlignment="1">
      <alignment vertical="center" wrapText="1" indent="1"/>
    </xf>
    <xf numFmtId="0" fontId="19" fillId="3" borderId="10" xfId="0" applyFont="1" applyFill="1" applyBorder="1" applyAlignment="1">
      <alignment vertical="center" wrapText="1" indent="1"/>
    </xf>
    <xf numFmtId="0" fontId="19" fillId="9" borderId="10" xfId="0" applyFont="1" applyFill="1" applyBorder="1" applyAlignment="1">
      <alignment vertical="center" wrapText="1" indent="1"/>
    </xf>
    <xf numFmtId="0" fontId="7" fillId="6" borderId="0" xfId="0" applyFont="1" applyFill="1" applyAlignment="1">
      <alignment horizontal="center" vertical="center"/>
    </xf>
    <xf numFmtId="0" fontId="10" fillId="2" borderId="0" xfId="0" applyFont="1" applyFill="1" applyAlignment="1">
      <alignment vertical="center"/>
    </xf>
    <xf numFmtId="0" fontId="13" fillId="5" borderId="0" xfId="0" applyFont="1" applyFill="1"/>
    <xf numFmtId="0" fontId="14" fillId="3" borderId="9" xfId="0" applyFont="1" applyFill="1" applyBorder="1" applyAlignment="1">
      <alignment horizontal="center" vertical="center"/>
    </xf>
    <xf numFmtId="0" fontId="15" fillId="6" borderId="0" xfId="0" applyFont="1" applyFill="1" applyAlignment="1">
      <alignment horizontal="center"/>
    </xf>
    <xf numFmtId="0" fontId="16" fillId="3" borderId="10" xfId="0" applyFont="1" applyFill="1" applyBorder="1" applyAlignment="1">
      <alignment horizontal="left" vertical="center" indent="1"/>
    </xf>
    <xf numFmtId="0" fontId="9" fillId="3" borderId="10" xfId="0" applyFont="1" applyFill="1" applyBorder="1" applyAlignment="1">
      <alignment horizontal="left" vertical="center" indent="1"/>
    </xf>
    <xf numFmtId="1" fontId="9" fillId="3" borderId="10" xfId="0" applyNumberFormat="1" applyFont="1" applyFill="1" applyBorder="1" applyAlignment="1">
      <alignment horizontal="left" vertical="center" indent="1"/>
    </xf>
    <xf numFmtId="166" fontId="9" fillId="3" borderId="10" xfId="0" applyNumberFormat="1" applyFont="1" applyFill="1" applyBorder="1" applyAlignment="1">
      <alignment horizontal="left" vertical="center" indent="1"/>
    </xf>
    <xf numFmtId="0" fontId="9" fillId="3" borderId="10" xfId="0" applyFont="1" applyFill="1" applyBorder="1" applyAlignment="1">
      <alignment horizontal="left" vertical="center" wrapText="1" indent="1"/>
    </xf>
    <xf numFmtId="0" fontId="17" fillId="7" borderId="0" xfId="0" applyFont="1" applyFill="1"/>
    <xf numFmtId="0" fontId="8" fillId="5" borderId="0" xfId="0" applyFont="1" applyFill="1"/>
    <xf numFmtId="0" fontId="1" fillId="2" borderId="0" xfId="0" applyFont="1" applyFill="1" applyAlignment="1">
      <alignment horizontal="center" vertical="center"/>
    </xf>
    <xf numFmtId="0" fontId="2" fillId="2" borderId="0" xfId="0" applyFont="1" applyFill="1" applyAlignment="1">
      <alignment horizontal="center" vertical="center"/>
    </xf>
    <xf numFmtId="0" fontId="23" fillId="10" borderId="2" xfId="0" applyFont="1" applyFill="1" applyBorder="1" applyAlignment="1">
      <alignment horizontal="center" vertical="center"/>
    </xf>
    <xf numFmtId="0" fontId="23" fillId="10" borderId="3" xfId="0" applyFont="1" applyFill="1" applyBorder="1" applyAlignment="1">
      <alignment horizontal="center" vertical="center"/>
    </xf>
    <xf numFmtId="0" fontId="23" fillId="10" borderId="4" xfId="0" applyFont="1" applyFill="1" applyBorder="1" applyAlignment="1">
      <alignment horizontal="center" vertical="center"/>
    </xf>
    <xf numFmtId="0" fontId="23" fillId="10" borderId="5" xfId="0" applyFont="1" applyFill="1" applyBorder="1" applyAlignment="1">
      <alignment horizontal="center" vertical="center"/>
    </xf>
    <xf numFmtId="3" fontId="24" fillId="10" borderId="6" xfId="0" applyNumberFormat="1" applyFont="1" applyFill="1" applyBorder="1" applyAlignment="1">
      <alignment horizontal="center" vertical="center"/>
    </xf>
    <xf numFmtId="164" fontId="24" fillId="10" borderId="6" xfId="0" applyNumberFormat="1" applyFont="1" applyFill="1" applyBorder="1" applyAlignment="1">
      <alignment horizontal="center" vertical="center"/>
    </xf>
    <xf numFmtId="165" fontId="24" fillId="10" borderId="6" xfId="0" applyNumberFormat="1" applyFont="1" applyFill="1" applyBorder="1" applyAlignment="1">
      <alignment horizontal="center" vertical="center"/>
    </xf>
    <xf numFmtId="0" fontId="25" fillId="10"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0" xfId="0" applyFont="1" applyFill="1" applyBorder="1" applyAlignment="1">
      <alignment horizontal="center" vertical="center"/>
    </xf>
    <xf numFmtId="0" fontId="26" fillId="5" borderId="0" xfId="0" applyFont="1" applyFill="1" applyBorder="1" applyAlignment="1">
      <alignment horizontal="center" vertical="center"/>
    </xf>
    <xf numFmtId="0" fontId="0" fillId="11" borderId="0" xfId="0" applyFill="1" applyAlignment="1"/>
    <xf numFmtId="0" fontId="5" fillId="11" borderId="0" xfId="0" applyFont="1" applyFill="1" applyAlignment="1">
      <alignment vertical="center"/>
    </xf>
    <xf numFmtId="0" fontId="0" fillId="11" borderId="0" xfId="0" applyFill="1"/>
    <xf numFmtId="0" fontId="0" fillId="0" borderId="0" xfId="0" applyFill="1"/>
    <xf numFmtId="0" fontId="27" fillId="7" borderId="0" xfId="0" applyFont="1" applyFill="1"/>
    <xf numFmtId="0" fontId="28" fillId="3" borderId="12" xfId="0" applyFont="1" applyFill="1" applyBorder="1" applyAlignment="1">
      <alignment horizontal="center" vertical="center"/>
    </xf>
    <xf numFmtId="0" fontId="28" fillId="3" borderId="13" xfId="0" applyFont="1" applyFill="1" applyBorder="1" applyAlignment="1">
      <alignment horizontal="center" vertical="center"/>
    </xf>
    <xf numFmtId="0" fontId="28" fillId="3" borderId="14" xfId="0" applyFont="1" applyFill="1" applyBorder="1" applyAlignment="1">
      <alignment horizontal="center" vertical="center"/>
    </xf>
    <xf numFmtId="0" fontId="28" fillId="12" borderId="12" xfId="0" applyFont="1" applyFill="1" applyBorder="1" applyAlignment="1">
      <alignment horizontal="center" vertical="center"/>
    </xf>
    <xf numFmtId="0" fontId="28" fillId="12" borderId="13" xfId="0" applyFont="1" applyFill="1" applyBorder="1" applyAlignment="1">
      <alignment horizontal="center" vertical="center"/>
    </xf>
    <xf numFmtId="0" fontId="28" fillId="12" borderId="14" xfId="0" applyFont="1" applyFill="1" applyBorder="1" applyAlignment="1">
      <alignment horizontal="center" vertical="center"/>
    </xf>
    <xf numFmtId="0" fontId="28" fillId="13" borderId="12" xfId="0" applyFont="1" applyFill="1" applyBorder="1" applyAlignment="1">
      <alignment horizontal="center" vertical="center"/>
    </xf>
    <xf numFmtId="0" fontId="28" fillId="13" borderId="13" xfId="0" applyFont="1" applyFill="1" applyBorder="1" applyAlignment="1">
      <alignment horizontal="center" vertical="center"/>
    </xf>
    <xf numFmtId="0" fontId="28" fillId="13" borderId="14" xfId="0" applyFont="1" applyFill="1" applyBorder="1" applyAlignment="1">
      <alignment horizontal="center" vertical="center"/>
    </xf>
    <xf numFmtId="0" fontId="29" fillId="3" borderId="10" xfId="0" applyFont="1" applyFill="1" applyBorder="1" applyAlignment="1">
      <alignment vertical="center" wrapText="1" indent="1"/>
    </xf>
  </cellXfs>
  <cellStyles count="1">
    <cellStyle name="Normal" xfId="0" builtinId="0"/>
  </cellStyles>
  <dxfs count="6">
    <dxf>
      <font>
        <b/>
        <color rgb="FFB20710"/>
        <name val="Arial"/>
        <charset val="1"/>
      </font>
      <fill>
        <patternFill>
          <bgColor rgb="FFFDE0E2"/>
        </patternFill>
      </fill>
    </dxf>
    <dxf>
      <font>
        <b/>
        <color rgb="FFB20710"/>
        <name val="Arial"/>
        <charset val="1"/>
      </font>
      <fill>
        <patternFill>
          <bgColor rgb="FFFDE0E2"/>
        </patternFill>
      </fill>
    </dxf>
    <dxf>
      <font>
        <b/>
        <color rgb="FFB20710"/>
        <name val="Arial"/>
        <charset val="1"/>
      </font>
      <fill>
        <patternFill>
          <bgColor rgb="FFFDE0E2"/>
        </patternFill>
      </fill>
    </dxf>
    <dxf>
      <font>
        <b/>
        <color rgb="FFB20710"/>
        <name val="Arial"/>
        <charset val="1"/>
      </font>
      <fill>
        <patternFill>
          <bgColor rgb="FFFDE0E2"/>
        </patternFill>
      </fill>
    </dxf>
    <dxf>
      <font>
        <b/>
        <color rgb="FFB20710"/>
        <name val="Arial"/>
        <charset val="1"/>
      </font>
      <fill>
        <patternFill>
          <bgColor rgb="FFFDE0E2"/>
        </patternFill>
      </fill>
    </dxf>
    <dxf>
      <font>
        <b/>
        <color rgb="FFB20710"/>
        <name val="Arial"/>
        <charset val="1"/>
      </font>
      <fill>
        <patternFill>
          <bgColor rgb="FFFDE0E2"/>
        </patternFill>
      </fill>
    </dxf>
  </dxfs>
  <tableStyles count="0" defaultTableStyle="TableStyleMedium2" defaultPivotStyle="PivotStyleLight16"/>
  <colors>
    <indexedColors>
      <rgbColor rgb="FF000000"/>
      <rgbColor rgb="FFFFFFFF"/>
      <rgbColor rgb="FFE50914"/>
      <rgbColor rgb="FF00FF00"/>
      <rgbColor rgb="FF0000FF"/>
      <rgbColor rgb="FFFFFF00"/>
      <rgbColor rgb="FFFF00FF"/>
      <rgbColor rgb="FF00FFFF"/>
      <rgbColor rgb="FFB20710"/>
      <rgbColor rgb="FF008000"/>
      <rgbColor rgb="FF000080"/>
      <rgbColor rgb="FF808000"/>
      <rgbColor rgb="FF800080"/>
      <rgbColor rgb="FF008080"/>
      <rgbColor rgb="FFBFBFBF"/>
      <rgbColor rgb="FF8C8C8C"/>
      <rgbColor rgb="FF9999FF"/>
      <rgbColor rgb="FF595959"/>
      <rgbColor rgb="FFFFF4B3"/>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6E6E6"/>
      <rgbColor rgb="FFE0E0E0"/>
      <rgbColor rgb="FFBDBDBD"/>
      <rgbColor rgb="FFFF99CC"/>
      <rgbColor rgb="FFCC99FF"/>
      <rgbColor rgb="FFFDE0E2"/>
      <rgbColor rgb="FF4F81BD"/>
      <rgbColor rgb="FF33CCCC"/>
      <rgbColor rgb="FF99CC00"/>
      <rgbColor rgb="FFF5C518"/>
      <rgbColor rgb="FFFF9900"/>
      <rgbColor rgb="FFFF6600"/>
      <rgbColor rgb="FF6B6B6B"/>
      <rgbColor rgb="FF9A9A9A"/>
      <rgbColor rgb="FF003366"/>
      <rgbColor rgb="FF339966"/>
      <rgbColor rgb="FF141414"/>
      <rgbColor rgb="FF221F1F"/>
      <rgbColor rgb="FF993300"/>
      <rgbColor rgb="FF993366"/>
      <rgbColor rgb="FF564D4D"/>
      <rgbColor rgb="FF404040"/>
      <rgbColor rgb="00003366"/>
      <rgbColor rgb="00339966"/>
      <rgbColor rgb="00003300"/>
      <rgbColor rgb="00333300"/>
      <rgbColor rgb="00993300"/>
      <rgbColor rgb="00993366"/>
      <rgbColor rgb="00333399"/>
      <rgbColor rgb="00333333"/>
    </indexed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Titles Added to Netflix per Year</a:t>
            </a:r>
          </a:p>
        </c:rich>
      </c:tx>
      <c:overlay val="0"/>
      <c:spPr>
        <a:noFill/>
        <a:ln w="0">
          <a:noFill/>
        </a:ln>
      </c:spPr>
    </c:title>
    <c:autoTitleDeleted val="0"/>
    <c:plotArea>
      <c:layout/>
      <c:lineChart>
        <c:grouping val="standard"/>
        <c:varyColors val="0"/>
        <c:ser>
          <c:idx val="0"/>
          <c:order val="0"/>
          <c:tx>
            <c:strRef>
              <c:f>Analysis!$C$29</c:f>
              <c:strCache>
                <c:ptCount val="1"/>
                <c:pt idx="0">
                  <c:v>Movies</c:v>
                </c:pt>
              </c:strCache>
            </c:strRef>
          </c:tx>
          <c:spPr>
            <a:ln w="28080">
              <a:solidFill>
                <a:srgbClr val="E50914"/>
              </a:solidFill>
              <a:round/>
            </a:ln>
          </c:spPr>
          <c:marker>
            <c:symbol val="circle"/>
            <c:size val="6"/>
            <c:spPr>
              <a:solidFill>
                <a:srgbClr val="E5091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Analysis!$B$30:$B$43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Analysis!$C$30:$C$43</c:f>
              <c:numCache>
                <c:formatCode>General</c:formatCode>
                <c:ptCount val="14"/>
                <c:pt idx="0">
                  <c:v>0</c:v>
                </c:pt>
                <c:pt idx="1">
                  <c:v>0</c:v>
                </c:pt>
                <c:pt idx="2">
                  <c:v>0</c:v>
                </c:pt>
                <c:pt idx="3">
                  <c:v>0</c:v>
                </c:pt>
                <c:pt idx="4">
                  <c:v>0</c:v>
                </c:pt>
                <c:pt idx="5">
                  <c:v>0</c:v>
                </c:pt>
                <c:pt idx="6">
                  <c:v>0</c:v>
                </c:pt>
                <c:pt idx="7">
                  <c:v>0</c:v>
                </c:pt>
                <c:pt idx="8">
                  <c:v>0</c:v>
                </c:pt>
                <c:pt idx="9">
                  <c:v>20</c:v>
                </c:pt>
                <c:pt idx="10">
                  <c:v>38</c:v>
                </c:pt>
                <c:pt idx="11">
                  <c:v>11</c:v>
                </c:pt>
                <c:pt idx="12">
                  <c:v>16</c:v>
                </c:pt>
                <c:pt idx="13">
                  <c:v>7</c:v>
                </c:pt>
              </c:numCache>
            </c:numRef>
          </c:val>
          <c:smooth val="0"/>
          <c:extLst>
            <c:ext xmlns:c16="http://schemas.microsoft.com/office/drawing/2014/chart" uri="{C3380CC4-5D6E-409C-BE32-E72D297353CC}">
              <c16:uniqueId val="{00000000-8E4C-4201-99D4-36451E8580C2}"/>
            </c:ext>
          </c:extLst>
        </c:ser>
        <c:ser>
          <c:idx val="1"/>
          <c:order val="1"/>
          <c:tx>
            <c:strRef>
              <c:f>Analysis!$D$29</c:f>
              <c:strCache>
                <c:ptCount val="1"/>
                <c:pt idx="0">
                  <c:v>TV Shows</c:v>
                </c:pt>
              </c:strCache>
            </c:strRef>
          </c:tx>
          <c:spPr>
            <a:ln w="28080">
              <a:solidFill>
                <a:srgbClr val="221F1F"/>
              </a:solidFill>
              <a:round/>
            </a:ln>
          </c:spPr>
          <c:marker>
            <c:symbol val="circle"/>
            <c:size val="6"/>
            <c:spPr>
              <a:solidFill>
                <a:srgbClr val="221F1F"/>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Analysis!$B$30:$B$43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Analysis!$D$30:$D$43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1-8E4C-4201-99D4-36451E8580C2}"/>
            </c:ext>
          </c:extLst>
        </c:ser>
        <c:dLbls>
          <c:showLegendKey val="0"/>
          <c:showVal val="0"/>
          <c:showCatName val="0"/>
          <c:showSerName val="0"/>
          <c:showPercent val="0"/>
          <c:showBubbleSize val="0"/>
        </c:dLbls>
        <c:hiLowLines>
          <c:spPr>
            <a:ln w="0">
              <a:noFill/>
            </a:ln>
          </c:spPr>
        </c:hiLowLines>
        <c:marker val="1"/>
        <c:smooth val="0"/>
        <c:axId val="29499792"/>
        <c:axId val="74040166"/>
      </c:lineChart>
      <c:catAx>
        <c:axId val="29499792"/>
        <c:scaling>
          <c:orientation val="minMax"/>
        </c:scaling>
        <c:delete val="0"/>
        <c:axPos val="b"/>
        <c:numFmt formatCode="General" sourceLinked="1"/>
        <c:majorTickMark val="none"/>
        <c:minorTickMark val="none"/>
        <c:tickLblPos val="nextTo"/>
        <c:spPr>
          <a:ln w="9360">
            <a:solidFill>
              <a:srgbClr val="BFBFBF"/>
            </a:solidFill>
            <a:round/>
          </a:ln>
        </c:spPr>
        <c:txPr>
          <a:bodyPr/>
          <a:lstStyle/>
          <a:p>
            <a:pPr>
              <a:defRPr sz="800" b="0" strike="noStrike" spc="-1">
                <a:solidFill>
                  <a:srgbClr val="595959"/>
                </a:solidFill>
                <a:latin typeface="Arial"/>
              </a:defRPr>
            </a:pPr>
            <a:endParaRPr lang="en-US"/>
          </a:p>
        </c:txPr>
        <c:crossAx val="74040166"/>
        <c:crosses val="autoZero"/>
        <c:auto val="1"/>
        <c:lblAlgn val="ctr"/>
        <c:lblOffset val="100"/>
        <c:noMultiLvlLbl val="0"/>
      </c:catAx>
      <c:valAx>
        <c:axId val="74040166"/>
        <c:scaling>
          <c:orientation val="minMax"/>
        </c:scaling>
        <c:delete val="0"/>
        <c:axPos val="l"/>
        <c:majorGridlines>
          <c:spPr>
            <a:ln w="9360">
              <a:solidFill>
                <a:srgbClr val="EDEDED"/>
              </a:solidFill>
              <a:round/>
            </a:ln>
          </c:spPr>
        </c:majorGridlines>
        <c:numFmt formatCode="General" sourceLinked="1"/>
        <c:majorTickMark val="none"/>
        <c:minorTickMark val="none"/>
        <c:tickLblPos val="nextTo"/>
        <c:spPr>
          <a:ln w="9360">
            <a:noFill/>
          </a:ln>
        </c:spPr>
        <c:txPr>
          <a:bodyPr/>
          <a:lstStyle/>
          <a:p>
            <a:pPr>
              <a:defRPr sz="800" b="0" strike="noStrike" spc="-1">
                <a:solidFill>
                  <a:srgbClr val="595959"/>
                </a:solidFill>
                <a:latin typeface="Arial"/>
              </a:defRPr>
            </a:pPr>
            <a:endParaRPr lang="en-US"/>
          </a:p>
        </c:txPr>
        <c:crossAx val="29499792"/>
        <c:crosses val="autoZero"/>
        <c:crossBetween val="between"/>
      </c:valAx>
      <c:spPr>
        <a:noFill/>
        <a:ln w="0">
          <a:noFill/>
        </a:ln>
      </c:spPr>
    </c:plotArea>
    <c:legend>
      <c:legendPos val="b"/>
      <c:overlay val="0"/>
      <c:spPr>
        <a:noFill/>
        <a:ln w="0">
          <a:noFill/>
        </a:ln>
      </c:spPr>
      <c:txPr>
        <a:bodyPr/>
        <a:lstStyle/>
        <a:p>
          <a:pPr>
            <a:defRPr sz="800" b="0" strike="noStrike" spc="-1">
              <a:solidFill>
                <a:srgbClr val="595959"/>
              </a:solidFill>
              <a:latin typeface="Arial"/>
            </a:defRPr>
          </a:pPr>
          <a:endParaRPr lang="en-US"/>
        </a:p>
      </c:txPr>
    </c:legend>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Movies vs TV Shows</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E50914"/>
              </a:solidFill>
              <a:ln w="0">
                <a:solidFill>
                  <a:srgbClr val="FFFFFF"/>
                </a:solidFill>
              </a:ln>
            </c:spPr>
            <c:extLst>
              <c:ext xmlns:c16="http://schemas.microsoft.com/office/drawing/2014/chart" uri="{C3380CC4-5D6E-409C-BE32-E72D297353CC}">
                <c16:uniqueId val="{00000001-65C0-48AE-9DE7-D9984454E478}"/>
              </c:ext>
            </c:extLst>
          </c:dPt>
          <c:dPt>
            <c:idx val="1"/>
            <c:bubble3D val="0"/>
            <c:spPr>
              <a:solidFill>
                <a:srgbClr val="221F1F"/>
              </a:solidFill>
              <a:ln w="0">
                <a:solidFill>
                  <a:srgbClr val="FFFFFF"/>
                </a:solidFill>
              </a:ln>
            </c:spPr>
            <c:extLst>
              <c:ext xmlns:c16="http://schemas.microsoft.com/office/drawing/2014/chart" uri="{C3380CC4-5D6E-409C-BE32-E72D297353CC}">
                <c16:uniqueId val="{00000003-65C0-48AE-9DE7-D9984454E478}"/>
              </c:ext>
            </c:extLst>
          </c:dPt>
          <c:dLbls>
            <c:dLbl>
              <c:idx val="0"/>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6="http://schemas.microsoft.com/office/drawing/2014/chart" uri="{C3380CC4-5D6E-409C-BE32-E72D297353CC}">
                  <c16:uniqueId val="{00000001-65C0-48AE-9DE7-D9984454E478}"/>
                </c:ext>
              </c:extLst>
            </c:dLbl>
            <c:dLbl>
              <c:idx val="1"/>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6="http://schemas.microsoft.com/office/drawing/2014/chart" uri="{C3380CC4-5D6E-409C-BE32-E72D297353CC}">
                  <c16:uniqueId val="{00000003-65C0-48AE-9DE7-D9984454E478}"/>
                </c:ext>
              </c:extLst>
            </c:dLbl>
            <c:spPr>
              <a:noFill/>
              <a:ln>
                <a:noFill/>
              </a:ln>
              <a:effectLst/>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Analysis!$B$13:$B$14</c:f>
              <c:strCache>
                <c:ptCount val="2"/>
                <c:pt idx="0">
                  <c:v>Movie</c:v>
                </c:pt>
                <c:pt idx="1">
                  <c:v>TV Show</c:v>
                </c:pt>
              </c:strCache>
            </c:strRef>
          </c:cat>
          <c:val>
            <c:numRef>
              <c:f>Analysis!$C$13:$C$14</c:f>
              <c:numCache>
                <c:formatCode>#,##0</c:formatCode>
                <c:ptCount val="2"/>
                <c:pt idx="0">
                  <c:v>92</c:v>
                </c:pt>
                <c:pt idx="1">
                  <c:v>0</c:v>
                </c:pt>
              </c:numCache>
            </c:numRef>
          </c:val>
          <c:extLst>
            <c:ext xmlns:c16="http://schemas.microsoft.com/office/drawing/2014/chart" uri="{C3380CC4-5D6E-409C-BE32-E72D297353CC}">
              <c16:uniqueId val="{00000004-65C0-48AE-9DE7-D9984454E478}"/>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b"/>
      <c:overlay val="0"/>
      <c:spPr>
        <a:noFill/>
        <a:ln w="0">
          <a:noFill/>
        </a:ln>
      </c:spPr>
      <c:txPr>
        <a:bodyPr/>
        <a:lstStyle/>
        <a:p>
          <a:pPr>
            <a:defRPr sz="800" b="0" strike="noStrike" spc="-1">
              <a:solidFill>
                <a:srgbClr val="595959"/>
              </a:solidFill>
              <a:latin typeface="Arial"/>
            </a:defRPr>
          </a:pPr>
          <a:endParaRPr lang="en-US"/>
        </a:p>
      </c:txPr>
    </c:legend>
    <c:plotVisOnly val="1"/>
    <c:dispBlanksAs val="gap"/>
    <c:showDLblsOverMax val="1"/>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360">
      <a:solidFill>
        <a:srgbClr val="E0E0E0"/>
      </a:solidFill>
      <a:round/>
    </a:ln>
    <a:effectLst>
      <a:innerShdw blurRad="114300">
        <a:schemeClr val="tx1"/>
      </a:innerShdw>
    </a:effectLst>
    <a:scene3d>
      <a:camera prst="orthographicFront"/>
      <a:lightRig rig="threePt" dir="t"/>
    </a:scene3d>
    <a:sp3d>
      <a:bevelT/>
    </a:sp3d>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Audience Rating Group</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E50914"/>
              </a:solidFill>
              <a:ln w="0">
                <a:solidFill>
                  <a:srgbClr val="FFFFFF"/>
                </a:solidFill>
              </a:ln>
            </c:spPr>
            <c:extLst>
              <c:ext xmlns:c16="http://schemas.microsoft.com/office/drawing/2014/chart" uri="{C3380CC4-5D6E-409C-BE32-E72D297353CC}">
                <c16:uniqueId val="{00000001-668D-4239-B864-8E19AFFE108F}"/>
              </c:ext>
            </c:extLst>
          </c:dPt>
          <c:dPt>
            <c:idx val="1"/>
            <c:bubble3D val="0"/>
            <c:spPr>
              <a:solidFill>
                <a:srgbClr val="B20710"/>
              </a:solidFill>
              <a:ln w="0">
                <a:solidFill>
                  <a:srgbClr val="FFFFFF"/>
                </a:solidFill>
              </a:ln>
            </c:spPr>
            <c:extLst>
              <c:ext xmlns:c16="http://schemas.microsoft.com/office/drawing/2014/chart" uri="{C3380CC4-5D6E-409C-BE32-E72D297353CC}">
                <c16:uniqueId val="{00000003-668D-4239-B864-8E19AFFE108F}"/>
              </c:ext>
            </c:extLst>
          </c:dPt>
          <c:dPt>
            <c:idx val="2"/>
            <c:bubble3D val="0"/>
            <c:spPr>
              <a:solidFill>
                <a:srgbClr val="564D4D"/>
              </a:solidFill>
              <a:ln w="0">
                <a:solidFill>
                  <a:srgbClr val="FFFFFF"/>
                </a:solidFill>
              </a:ln>
            </c:spPr>
            <c:extLst>
              <c:ext xmlns:c16="http://schemas.microsoft.com/office/drawing/2014/chart" uri="{C3380CC4-5D6E-409C-BE32-E72D297353CC}">
                <c16:uniqueId val="{00000005-668D-4239-B864-8E19AFFE108F}"/>
              </c:ext>
            </c:extLst>
          </c:dPt>
          <c:dPt>
            <c:idx val="3"/>
            <c:bubble3D val="0"/>
            <c:spPr>
              <a:solidFill>
                <a:srgbClr val="F5C518"/>
              </a:solidFill>
              <a:ln w="0">
                <a:solidFill>
                  <a:srgbClr val="FFFFFF"/>
                </a:solidFill>
              </a:ln>
            </c:spPr>
            <c:extLst>
              <c:ext xmlns:c16="http://schemas.microsoft.com/office/drawing/2014/chart" uri="{C3380CC4-5D6E-409C-BE32-E72D297353CC}">
                <c16:uniqueId val="{00000007-668D-4239-B864-8E19AFFE108F}"/>
              </c:ext>
            </c:extLst>
          </c:dPt>
          <c:dPt>
            <c:idx val="4"/>
            <c:bubble3D val="0"/>
            <c:spPr>
              <a:solidFill>
                <a:srgbClr val="BDBDBD"/>
              </a:solidFill>
              <a:ln w="0">
                <a:solidFill>
                  <a:srgbClr val="FFFFFF"/>
                </a:solidFill>
              </a:ln>
            </c:spPr>
            <c:extLst>
              <c:ext xmlns:c16="http://schemas.microsoft.com/office/drawing/2014/chart" uri="{C3380CC4-5D6E-409C-BE32-E72D297353CC}">
                <c16:uniqueId val="{00000009-668D-4239-B864-8E19AFFE108F}"/>
              </c:ext>
            </c:extLst>
          </c:dPt>
          <c:dLbls>
            <c:dLbl>
              <c:idx val="0"/>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6="http://schemas.microsoft.com/office/drawing/2014/chart" uri="{C3380CC4-5D6E-409C-BE32-E72D297353CC}">
                  <c16:uniqueId val="{00000001-668D-4239-B864-8E19AFFE108F}"/>
                </c:ext>
              </c:extLst>
            </c:dLbl>
            <c:dLbl>
              <c:idx val="1"/>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6="http://schemas.microsoft.com/office/drawing/2014/chart" uri="{C3380CC4-5D6E-409C-BE32-E72D297353CC}">
                  <c16:uniqueId val="{00000003-668D-4239-B864-8E19AFFE108F}"/>
                </c:ext>
              </c:extLst>
            </c:dLbl>
            <c:dLbl>
              <c:idx val="2"/>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6="http://schemas.microsoft.com/office/drawing/2014/chart" uri="{C3380CC4-5D6E-409C-BE32-E72D297353CC}">
                  <c16:uniqueId val="{00000005-668D-4239-B864-8E19AFFE108F}"/>
                </c:ext>
              </c:extLst>
            </c:dLbl>
            <c:dLbl>
              <c:idx val="3"/>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6="http://schemas.microsoft.com/office/drawing/2014/chart" uri="{C3380CC4-5D6E-409C-BE32-E72D297353CC}">
                  <c16:uniqueId val="{00000007-668D-4239-B864-8E19AFFE108F}"/>
                </c:ext>
              </c:extLst>
            </c:dLbl>
            <c:dLbl>
              <c:idx val="4"/>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6="http://schemas.microsoft.com/office/drawing/2014/chart" uri="{C3380CC4-5D6E-409C-BE32-E72D297353CC}">
                  <c16:uniqueId val="{00000009-668D-4239-B864-8E19AFFE108F}"/>
                </c:ext>
              </c:extLst>
            </c:dLbl>
            <c:spPr>
              <a:noFill/>
              <a:ln>
                <a:noFill/>
              </a:ln>
              <a:effectLst/>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Analysis!$B$21:$B$25</c:f>
              <c:strCache>
                <c:ptCount val="5"/>
                <c:pt idx="0">
                  <c:v>Adults</c:v>
                </c:pt>
                <c:pt idx="1">
                  <c:v>Teens</c:v>
                </c:pt>
                <c:pt idx="2">
                  <c:v>Older Kids</c:v>
                </c:pt>
                <c:pt idx="3">
                  <c:v>Kids</c:v>
                </c:pt>
                <c:pt idx="4">
                  <c:v>Not Rated</c:v>
                </c:pt>
              </c:strCache>
            </c:strRef>
          </c:cat>
          <c:val>
            <c:numRef>
              <c:f>Analysis!$C$21:$C$25</c:f>
              <c:numCache>
                <c:formatCode>#,##0</c:formatCode>
                <c:ptCount val="5"/>
                <c:pt idx="0">
                  <c:v>0</c:v>
                </c:pt>
                <c:pt idx="1">
                  <c:v>92</c:v>
                </c:pt>
                <c:pt idx="2">
                  <c:v>0</c:v>
                </c:pt>
                <c:pt idx="3">
                  <c:v>0</c:v>
                </c:pt>
                <c:pt idx="4">
                  <c:v>0</c:v>
                </c:pt>
              </c:numCache>
            </c:numRef>
          </c:val>
          <c:extLst>
            <c:ext xmlns:c16="http://schemas.microsoft.com/office/drawing/2014/chart" uri="{C3380CC4-5D6E-409C-BE32-E72D297353CC}">
              <c16:uniqueId val="{0000000A-668D-4239-B864-8E19AFFE108F}"/>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b"/>
      <c:overlay val="0"/>
      <c:spPr>
        <a:noFill/>
        <a:ln w="0">
          <a:noFill/>
        </a:ln>
      </c:spPr>
      <c:txPr>
        <a:bodyPr/>
        <a:lstStyle/>
        <a:p>
          <a:pPr>
            <a:defRPr sz="800" b="0" strike="noStrike" spc="-1">
              <a:solidFill>
                <a:srgbClr val="595959"/>
              </a:solidFill>
              <a:latin typeface="Arial"/>
            </a:defRPr>
          </a:pPr>
          <a:endParaRPr lang="en-US"/>
        </a:p>
      </c:txPr>
    </c:legend>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Top 10 Producing Countries</a:t>
            </a:r>
          </a:p>
        </c:rich>
      </c:tx>
      <c:overlay val="0"/>
      <c:spPr>
        <a:noFill/>
        <a:ln w="0">
          <a:noFill/>
        </a:ln>
      </c:spPr>
    </c:title>
    <c:autoTitleDeleted val="0"/>
    <c:plotArea>
      <c:layout/>
      <c:barChart>
        <c:barDir val="bar"/>
        <c:grouping val="clustered"/>
        <c:varyColors val="0"/>
        <c:ser>
          <c:idx val="0"/>
          <c:order val="0"/>
          <c:spPr>
            <a:solidFill>
              <a:srgbClr val="E50914"/>
            </a:solidFill>
            <a:ln w="0">
              <a:noFill/>
            </a:ln>
          </c:spPr>
          <c:invertIfNegative val="0"/>
          <c:dLbls>
            <c:spPr>
              <a:noFill/>
              <a:ln>
                <a:noFill/>
              </a:ln>
              <a:effectLst/>
            </c:spPr>
            <c:txPr>
              <a:bodyPr wrap="square"/>
              <a:lstStyle/>
              <a:p>
                <a:pPr>
                  <a:defRPr sz="8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Analysis!$B$230:$B$239</c:f>
              <c:strCache>
                <c:ptCount val="5"/>
                <c:pt idx="0">
                  <c:v>India</c:v>
                </c:pt>
                <c:pt idx="1">
                  <c:v>United States</c:v>
                </c:pt>
                <c:pt idx="2">
                  <c:v>Canada</c:v>
                </c:pt>
                <c:pt idx="3">
                  <c:v>Germany</c:v>
                </c:pt>
                <c:pt idx="4">
                  <c:v>Soviet Union</c:v>
                </c:pt>
              </c:strCache>
            </c:strRef>
          </c:cat>
          <c:val>
            <c:numRef>
              <c:f>Analysis!$C$230:$C$239</c:f>
              <c:numCache>
                <c:formatCode>General</c:formatCode>
                <c:ptCount val="10"/>
                <c:pt idx="0">
                  <c:v>92</c:v>
                </c:pt>
                <c:pt idx="1">
                  <c:v>2</c:v>
                </c:pt>
                <c:pt idx="2">
                  <c:v>1</c:v>
                </c:pt>
                <c:pt idx="3">
                  <c:v>1</c:v>
                </c:pt>
                <c:pt idx="4">
                  <c:v>1</c:v>
                </c:pt>
                <c:pt idx="5">
                  <c:v>0</c:v>
                </c:pt>
                <c:pt idx="6">
                  <c:v>0</c:v>
                </c:pt>
                <c:pt idx="7">
                  <c:v>0</c:v>
                </c:pt>
                <c:pt idx="8">
                  <c:v>0</c:v>
                </c:pt>
                <c:pt idx="9">
                  <c:v>0</c:v>
                </c:pt>
              </c:numCache>
            </c:numRef>
          </c:val>
          <c:extLst>
            <c:ext xmlns:c16="http://schemas.microsoft.com/office/drawing/2014/chart" uri="{C3380CC4-5D6E-409C-BE32-E72D297353CC}">
              <c16:uniqueId val="{00000000-4DAB-445C-AF16-37E4785D735C}"/>
            </c:ext>
          </c:extLst>
        </c:ser>
        <c:dLbls>
          <c:showLegendKey val="0"/>
          <c:showVal val="0"/>
          <c:showCatName val="0"/>
          <c:showSerName val="0"/>
          <c:showPercent val="0"/>
          <c:showBubbleSize val="0"/>
        </c:dLbls>
        <c:gapWidth val="60"/>
        <c:axId val="34838656"/>
        <c:axId val="76023803"/>
      </c:barChart>
      <c:catAx>
        <c:axId val="34838656"/>
        <c:scaling>
          <c:orientation val="maxMin"/>
        </c:scaling>
        <c:delete val="0"/>
        <c:axPos val="l"/>
        <c:numFmt formatCode="General" sourceLinked="1"/>
        <c:majorTickMark val="none"/>
        <c:minorTickMark val="none"/>
        <c:tickLblPos val="nextTo"/>
        <c:spPr>
          <a:ln w="9360">
            <a:solidFill>
              <a:srgbClr val="BFBFBF"/>
            </a:solidFill>
            <a:round/>
          </a:ln>
        </c:spPr>
        <c:txPr>
          <a:bodyPr/>
          <a:lstStyle/>
          <a:p>
            <a:pPr>
              <a:defRPr sz="800" b="0" strike="noStrike" spc="-1">
                <a:solidFill>
                  <a:srgbClr val="595959"/>
                </a:solidFill>
                <a:latin typeface="Arial"/>
              </a:defRPr>
            </a:pPr>
            <a:endParaRPr lang="en-US"/>
          </a:p>
        </c:txPr>
        <c:crossAx val="76023803"/>
        <c:crosses val="autoZero"/>
        <c:auto val="1"/>
        <c:lblAlgn val="ctr"/>
        <c:lblOffset val="100"/>
        <c:noMultiLvlLbl val="0"/>
      </c:catAx>
      <c:valAx>
        <c:axId val="76023803"/>
        <c:scaling>
          <c:orientation val="minMax"/>
        </c:scaling>
        <c:delete val="1"/>
        <c:axPos val="t"/>
        <c:numFmt formatCode="General" sourceLinked="1"/>
        <c:majorTickMark val="none"/>
        <c:minorTickMark val="none"/>
        <c:tickLblPos val="nextTo"/>
        <c:crossAx val="34838656"/>
        <c:crosses val="autoZero"/>
        <c:crossBetween val="between"/>
      </c:valAx>
      <c:spPr>
        <a:noFill/>
        <a:ln w="0">
          <a:noFill/>
        </a:ln>
      </c:spPr>
    </c:plotArea>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Top 10 Genres</a:t>
            </a:r>
          </a:p>
        </c:rich>
      </c:tx>
      <c:overlay val="0"/>
      <c:spPr>
        <a:noFill/>
        <a:ln w="0">
          <a:noFill/>
        </a:ln>
      </c:spPr>
    </c:title>
    <c:autoTitleDeleted val="0"/>
    <c:plotArea>
      <c:layout/>
      <c:barChart>
        <c:barDir val="bar"/>
        <c:grouping val="clustered"/>
        <c:varyColors val="0"/>
        <c:ser>
          <c:idx val="0"/>
          <c:order val="0"/>
          <c:spPr>
            <a:solidFill>
              <a:srgbClr val="221F1F"/>
            </a:solidFill>
            <a:ln w="0">
              <a:noFill/>
            </a:ln>
          </c:spPr>
          <c:invertIfNegative val="0"/>
          <c:dLbls>
            <c:spPr>
              <a:noFill/>
              <a:ln>
                <a:noFill/>
              </a:ln>
              <a:effectLst/>
            </c:spPr>
            <c:txPr>
              <a:bodyPr wrap="square"/>
              <a:lstStyle/>
              <a:p>
                <a:pPr>
                  <a:defRPr sz="8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Analysis!$B$289:$B$298</c:f>
              <c:strCache>
                <c:ptCount val="10"/>
                <c:pt idx="0">
                  <c:v>Action &amp; Adventure</c:v>
                </c:pt>
                <c:pt idx="1">
                  <c:v>International Movies</c:v>
                </c:pt>
                <c:pt idx="2">
                  <c:v>Dramas</c:v>
                </c:pt>
                <c:pt idx="3">
                  <c:v>Comedies</c:v>
                </c:pt>
                <c:pt idx="4">
                  <c:v>Music &amp; Musicals</c:v>
                </c:pt>
                <c:pt idx="5">
                  <c:v>Sci-Fi &amp; Fantasy</c:v>
                </c:pt>
                <c:pt idx="6">
                  <c:v>Cult Movies</c:v>
                </c:pt>
                <c:pt idx="7">
                  <c:v>Independent Movies</c:v>
                </c:pt>
                <c:pt idx="8">
                  <c:v>Classic Movies</c:v>
                </c:pt>
                <c:pt idx="9">
                  <c:v>Horror Movies</c:v>
                </c:pt>
              </c:strCache>
            </c:strRef>
          </c:cat>
          <c:val>
            <c:numRef>
              <c:f>Analysis!$C$289:$C$298</c:f>
              <c:numCache>
                <c:formatCode>General</c:formatCode>
                <c:ptCount val="10"/>
                <c:pt idx="0">
                  <c:v>92</c:v>
                </c:pt>
                <c:pt idx="1">
                  <c:v>75</c:v>
                </c:pt>
                <c:pt idx="2">
                  <c:v>47</c:v>
                </c:pt>
                <c:pt idx="3">
                  <c:v>26</c:v>
                </c:pt>
                <c:pt idx="4">
                  <c:v>9</c:v>
                </c:pt>
                <c:pt idx="5">
                  <c:v>4</c:v>
                </c:pt>
                <c:pt idx="6">
                  <c:v>3</c:v>
                </c:pt>
                <c:pt idx="7">
                  <c:v>2</c:v>
                </c:pt>
                <c:pt idx="8">
                  <c:v>2</c:v>
                </c:pt>
                <c:pt idx="9">
                  <c:v>1</c:v>
                </c:pt>
              </c:numCache>
            </c:numRef>
          </c:val>
          <c:extLst>
            <c:ext xmlns:c16="http://schemas.microsoft.com/office/drawing/2014/chart" uri="{C3380CC4-5D6E-409C-BE32-E72D297353CC}">
              <c16:uniqueId val="{00000000-59C1-4A82-8C6E-26C3F932A409}"/>
            </c:ext>
          </c:extLst>
        </c:ser>
        <c:dLbls>
          <c:showLegendKey val="0"/>
          <c:showVal val="0"/>
          <c:showCatName val="0"/>
          <c:showSerName val="0"/>
          <c:showPercent val="0"/>
          <c:showBubbleSize val="0"/>
        </c:dLbls>
        <c:gapWidth val="60"/>
        <c:axId val="39231189"/>
        <c:axId val="60297602"/>
      </c:barChart>
      <c:catAx>
        <c:axId val="39231189"/>
        <c:scaling>
          <c:orientation val="maxMin"/>
        </c:scaling>
        <c:delete val="0"/>
        <c:axPos val="l"/>
        <c:numFmt formatCode="General" sourceLinked="1"/>
        <c:majorTickMark val="none"/>
        <c:minorTickMark val="none"/>
        <c:tickLblPos val="nextTo"/>
        <c:spPr>
          <a:ln w="9360">
            <a:solidFill>
              <a:srgbClr val="BFBFBF"/>
            </a:solidFill>
            <a:round/>
          </a:ln>
        </c:spPr>
        <c:txPr>
          <a:bodyPr/>
          <a:lstStyle/>
          <a:p>
            <a:pPr>
              <a:defRPr sz="800" b="0" strike="noStrike" spc="-1">
                <a:solidFill>
                  <a:srgbClr val="595959"/>
                </a:solidFill>
                <a:latin typeface="Arial"/>
              </a:defRPr>
            </a:pPr>
            <a:endParaRPr lang="en-US"/>
          </a:p>
        </c:txPr>
        <c:crossAx val="60297602"/>
        <c:crosses val="autoZero"/>
        <c:auto val="1"/>
        <c:lblAlgn val="ctr"/>
        <c:lblOffset val="100"/>
        <c:noMultiLvlLbl val="0"/>
      </c:catAx>
      <c:valAx>
        <c:axId val="60297602"/>
        <c:scaling>
          <c:orientation val="minMax"/>
        </c:scaling>
        <c:delete val="1"/>
        <c:axPos val="t"/>
        <c:numFmt formatCode="General" sourceLinked="1"/>
        <c:majorTickMark val="none"/>
        <c:minorTickMark val="none"/>
        <c:tickLblPos val="nextTo"/>
        <c:crossAx val="39231189"/>
        <c:crosses val="autoZero"/>
        <c:crossBetween val="between"/>
      </c:valAx>
      <c:spPr>
        <a:noFill/>
        <a:ln w="0">
          <a:noFill/>
        </a:ln>
        <a:effectLst/>
        <a:scene3d>
          <a:camera prst="orthographicFront"/>
          <a:lightRig rig="threePt" dir="t"/>
        </a:scene3d>
        <a:sp3d/>
      </c:spPr>
    </c:plotArea>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Titles by Release Year</a:t>
            </a:r>
          </a:p>
        </c:rich>
      </c:tx>
      <c:overlay val="0"/>
      <c:spPr>
        <a:noFill/>
        <a:ln w="0">
          <a:noFill/>
        </a:ln>
      </c:spPr>
    </c:title>
    <c:autoTitleDeleted val="0"/>
    <c:plotArea>
      <c:layout/>
      <c:barChart>
        <c:barDir val="col"/>
        <c:grouping val="clustered"/>
        <c:varyColors val="0"/>
        <c:ser>
          <c:idx val="0"/>
          <c:order val="0"/>
          <c:spPr>
            <a:solidFill>
              <a:srgbClr val="B20710"/>
            </a:solidFill>
            <a:ln w="0">
              <a:noFill/>
            </a:ln>
          </c:spPr>
          <c:invertIfNegative val="0"/>
          <c:dLbls>
            <c:spPr>
              <a:noFill/>
              <a:ln>
                <a:noFill/>
              </a:ln>
              <a:effectLst/>
            </c:spPr>
            <c:txPr>
              <a:bodyPr wrap="square"/>
              <a:lstStyle/>
              <a:p>
                <a:pPr>
                  <a:defRPr sz="8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Analysis!$B$48:$B$60</c:f>
              <c:strCache>
                <c:ptCount val="13"/>
                <c:pt idx="0">
                  <c:v>&lt;2010</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Analysis!$E$48:$E$60</c:f>
              <c:numCache>
                <c:formatCode>General</c:formatCode>
                <c:ptCount val="13"/>
                <c:pt idx="0">
                  <c:v>37</c:v>
                </c:pt>
                <c:pt idx="1">
                  <c:v>1</c:v>
                </c:pt>
                <c:pt idx="2">
                  <c:v>8</c:v>
                </c:pt>
                <c:pt idx="3">
                  <c:v>5</c:v>
                </c:pt>
                <c:pt idx="4">
                  <c:v>8</c:v>
                </c:pt>
                <c:pt idx="5">
                  <c:v>6</c:v>
                </c:pt>
                <c:pt idx="6">
                  <c:v>7</c:v>
                </c:pt>
                <c:pt idx="7">
                  <c:v>9</c:v>
                </c:pt>
                <c:pt idx="8">
                  <c:v>11</c:v>
                </c:pt>
                <c:pt idx="9">
                  <c:v>0</c:v>
                </c:pt>
                <c:pt idx="10">
                  <c:v>0</c:v>
                </c:pt>
                <c:pt idx="11">
                  <c:v>0</c:v>
                </c:pt>
                <c:pt idx="12">
                  <c:v>0</c:v>
                </c:pt>
              </c:numCache>
            </c:numRef>
          </c:val>
          <c:extLst>
            <c:ext xmlns:c16="http://schemas.microsoft.com/office/drawing/2014/chart" uri="{C3380CC4-5D6E-409C-BE32-E72D297353CC}">
              <c16:uniqueId val="{00000000-836F-4870-9645-F346DCE36911}"/>
            </c:ext>
          </c:extLst>
        </c:ser>
        <c:dLbls>
          <c:showLegendKey val="0"/>
          <c:showVal val="0"/>
          <c:showCatName val="0"/>
          <c:showSerName val="0"/>
          <c:showPercent val="0"/>
          <c:showBubbleSize val="0"/>
        </c:dLbls>
        <c:gapWidth val="40"/>
        <c:axId val="92649035"/>
        <c:axId val="90802899"/>
      </c:barChart>
      <c:catAx>
        <c:axId val="92649035"/>
        <c:scaling>
          <c:orientation val="minMax"/>
        </c:scaling>
        <c:delete val="0"/>
        <c:axPos val="b"/>
        <c:numFmt formatCode="General" sourceLinked="1"/>
        <c:majorTickMark val="none"/>
        <c:minorTickMark val="none"/>
        <c:tickLblPos val="nextTo"/>
        <c:spPr>
          <a:ln w="9360">
            <a:solidFill>
              <a:srgbClr val="BFBFBF"/>
            </a:solidFill>
            <a:round/>
          </a:ln>
        </c:spPr>
        <c:txPr>
          <a:bodyPr/>
          <a:lstStyle/>
          <a:p>
            <a:pPr>
              <a:defRPr sz="800" b="0" strike="noStrike" spc="-1">
                <a:solidFill>
                  <a:srgbClr val="595959"/>
                </a:solidFill>
                <a:latin typeface="Arial"/>
              </a:defRPr>
            </a:pPr>
            <a:endParaRPr lang="en-US"/>
          </a:p>
        </c:txPr>
        <c:crossAx val="90802899"/>
        <c:crosses val="autoZero"/>
        <c:auto val="1"/>
        <c:lblAlgn val="ctr"/>
        <c:lblOffset val="100"/>
        <c:noMultiLvlLbl val="0"/>
      </c:catAx>
      <c:valAx>
        <c:axId val="90802899"/>
        <c:scaling>
          <c:orientation val="minMax"/>
        </c:scaling>
        <c:delete val="1"/>
        <c:axPos val="l"/>
        <c:numFmt formatCode="General" sourceLinked="1"/>
        <c:majorTickMark val="none"/>
        <c:minorTickMark val="none"/>
        <c:tickLblPos val="nextTo"/>
        <c:crossAx val="92649035"/>
        <c:crosses val="autoZero"/>
        <c:crossBetween val="between"/>
      </c:valAx>
      <c:spPr>
        <a:noFill/>
        <a:ln w="0">
          <a:noFill/>
        </a:ln>
        <a:scene3d>
          <a:camera prst="orthographicFront"/>
          <a:lightRig rig="threePt" dir="t"/>
        </a:scene3d>
        <a:sp3d>
          <a:bevelT/>
        </a:sp3d>
      </c:spPr>
    </c:plotArea>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Best Months for New Additions</a:t>
            </a:r>
          </a:p>
        </c:rich>
      </c:tx>
      <c:overlay val="0"/>
      <c:spPr>
        <a:noFill/>
        <a:ln w="0">
          <a:noFill/>
        </a:ln>
      </c:spPr>
    </c:title>
    <c:autoTitleDeleted val="0"/>
    <c:plotArea>
      <c:layout/>
      <c:barChart>
        <c:barDir val="col"/>
        <c:grouping val="clustered"/>
        <c:varyColors val="0"/>
        <c:ser>
          <c:idx val="0"/>
          <c:order val="0"/>
          <c:spPr>
            <a:solidFill>
              <a:srgbClr val="E50914"/>
            </a:solidFill>
            <a:ln w="0">
              <a:noFill/>
            </a:ln>
          </c:spPr>
          <c:invertIfNegative val="0"/>
          <c:dLbls>
            <c:spPr>
              <a:noFill/>
              <a:ln>
                <a:noFill/>
              </a:ln>
              <a:effectLst/>
            </c:spPr>
            <c:txPr>
              <a:bodyPr wrap="square"/>
              <a:lstStyle/>
              <a:p>
                <a:pPr>
                  <a:defRPr sz="8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Analysis!$B$64:$B$75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Analysis!$D$64:$D$75</c:f>
              <c:numCache>
                <c:formatCode>General</c:formatCode>
                <c:ptCount val="12"/>
                <c:pt idx="0">
                  <c:v>2</c:v>
                </c:pt>
                <c:pt idx="1">
                  <c:v>5</c:v>
                </c:pt>
                <c:pt idx="2">
                  <c:v>8</c:v>
                </c:pt>
                <c:pt idx="3">
                  <c:v>8</c:v>
                </c:pt>
                <c:pt idx="4">
                  <c:v>6</c:v>
                </c:pt>
                <c:pt idx="5">
                  <c:v>2</c:v>
                </c:pt>
                <c:pt idx="6">
                  <c:v>6</c:v>
                </c:pt>
                <c:pt idx="7">
                  <c:v>13</c:v>
                </c:pt>
                <c:pt idx="8">
                  <c:v>6</c:v>
                </c:pt>
                <c:pt idx="9">
                  <c:v>17</c:v>
                </c:pt>
                <c:pt idx="10">
                  <c:v>8</c:v>
                </c:pt>
                <c:pt idx="11">
                  <c:v>11</c:v>
                </c:pt>
              </c:numCache>
            </c:numRef>
          </c:val>
          <c:extLst>
            <c:ext xmlns:c16="http://schemas.microsoft.com/office/drawing/2014/chart" uri="{C3380CC4-5D6E-409C-BE32-E72D297353CC}">
              <c16:uniqueId val="{00000000-894F-403D-98A9-B33F59103BBA}"/>
            </c:ext>
          </c:extLst>
        </c:ser>
        <c:dLbls>
          <c:showLegendKey val="0"/>
          <c:showVal val="0"/>
          <c:showCatName val="0"/>
          <c:showSerName val="0"/>
          <c:showPercent val="0"/>
          <c:showBubbleSize val="0"/>
        </c:dLbls>
        <c:gapWidth val="40"/>
        <c:axId val="12605086"/>
        <c:axId val="37588518"/>
      </c:barChart>
      <c:catAx>
        <c:axId val="12605086"/>
        <c:scaling>
          <c:orientation val="minMax"/>
        </c:scaling>
        <c:delete val="0"/>
        <c:axPos val="b"/>
        <c:numFmt formatCode="General" sourceLinked="1"/>
        <c:majorTickMark val="none"/>
        <c:minorTickMark val="none"/>
        <c:tickLblPos val="nextTo"/>
        <c:spPr>
          <a:ln w="9360">
            <a:solidFill>
              <a:srgbClr val="BFBFBF"/>
            </a:solidFill>
            <a:round/>
          </a:ln>
        </c:spPr>
        <c:txPr>
          <a:bodyPr/>
          <a:lstStyle/>
          <a:p>
            <a:pPr>
              <a:defRPr sz="800" b="0" strike="noStrike" spc="-1">
                <a:solidFill>
                  <a:srgbClr val="595959"/>
                </a:solidFill>
                <a:latin typeface="Arial"/>
              </a:defRPr>
            </a:pPr>
            <a:endParaRPr lang="en-US"/>
          </a:p>
        </c:txPr>
        <c:crossAx val="37588518"/>
        <c:crosses val="autoZero"/>
        <c:auto val="1"/>
        <c:lblAlgn val="ctr"/>
        <c:lblOffset val="100"/>
        <c:noMultiLvlLbl val="0"/>
      </c:catAx>
      <c:valAx>
        <c:axId val="37588518"/>
        <c:scaling>
          <c:orientation val="minMax"/>
        </c:scaling>
        <c:delete val="1"/>
        <c:axPos val="l"/>
        <c:numFmt formatCode="General" sourceLinked="1"/>
        <c:majorTickMark val="none"/>
        <c:minorTickMark val="none"/>
        <c:tickLblPos val="nextTo"/>
        <c:crossAx val="12605086"/>
        <c:crosses val="autoZero"/>
        <c:crossBetween val="between"/>
      </c:valAx>
      <c:spPr>
        <a:noFill/>
        <a:ln w="0">
          <a:noFill/>
        </a:ln>
      </c:spPr>
    </c:plotArea>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Movie Runtime Distribution</a:t>
            </a:r>
          </a:p>
        </c:rich>
      </c:tx>
      <c:overlay val="0"/>
      <c:spPr>
        <a:noFill/>
        <a:ln w="0">
          <a:noFill/>
        </a:ln>
      </c:spPr>
    </c:title>
    <c:autoTitleDeleted val="0"/>
    <c:plotArea>
      <c:layout/>
      <c:barChart>
        <c:barDir val="col"/>
        <c:grouping val="clustered"/>
        <c:varyColors val="0"/>
        <c:ser>
          <c:idx val="0"/>
          <c:order val="0"/>
          <c:spPr>
            <a:solidFill>
              <a:srgbClr val="221F1F"/>
            </a:solidFill>
            <a:ln w="0">
              <a:noFill/>
            </a:ln>
          </c:spPr>
          <c:invertIfNegative val="0"/>
          <c:dLbls>
            <c:spPr>
              <a:noFill/>
              <a:ln>
                <a:noFill/>
              </a:ln>
              <a:effectLst/>
            </c:spPr>
            <c:txPr>
              <a:bodyPr wrap="square"/>
              <a:lstStyle/>
              <a:p>
                <a:pPr>
                  <a:defRPr sz="8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Analysis!$B$80:$B$85</c:f>
              <c:strCache>
                <c:ptCount val="6"/>
                <c:pt idx="0">
                  <c:v>&lt; 60 min</c:v>
                </c:pt>
                <c:pt idx="1">
                  <c:v>60-89</c:v>
                </c:pt>
                <c:pt idx="2">
                  <c:v>90-119</c:v>
                </c:pt>
                <c:pt idx="3">
                  <c:v>120-149</c:v>
                </c:pt>
                <c:pt idx="4">
                  <c:v>150-179</c:v>
                </c:pt>
                <c:pt idx="5">
                  <c:v>180+</c:v>
                </c:pt>
              </c:strCache>
            </c:strRef>
          </c:cat>
          <c:val>
            <c:numRef>
              <c:f>Analysis!$E$80:$E$85</c:f>
              <c:numCache>
                <c:formatCode>General</c:formatCode>
                <c:ptCount val="6"/>
                <c:pt idx="0">
                  <c:v>0</c:v>
                </c:pt>
                <c:pt idx="1">
                  <c:v>0</c:v>
                </c:pt>
                <c:pt idx="2">
                  <c:v>10</c:v>
                </c:pt>
                <c:pt idx="3">
                  <c:v>47</c:v>
                </c:pt>
                <c:pt idx="4">
                  <c:v>34</c:v>
                </c:pt>
                <c:pt idx="5">
                  <c:v>1</c:v>
                </c:pt>
              </c:numCache>
            </c:numRef>
          </c:val>
          <c:extLst>
            <c:ext xmlns:c16="http://schemas.microsoft.com/office/drawing/2014/chart" uri="{C3380CC4-5D6E-409C-BE32-E72D297353CC}">
              <c16:uniqueId val="{00000000-D259-43BD-AC1E-C2551AA18749}"/>
            </c:ext>
          </c:extLst>
        </c:ser>
        <c:dLbls>
          <c:showLegendKey val="0"/>
          <c:showVal val="0"/>
          <c:showCatName val="0"/>
          <c:showSerName val="0"/>
          <c:showPercent val="0"/>
          <c:showBubbleSize val="0"/>
        </c:dLbls>
        <c:gapWidth val="60"/>
        <c:axId val="49404879"/>
        <c:axId val="1218164"/>
      </c:barChart>
      <c:catAx>
        <c:axId val="49404879"/>
        <c:scaling>
          <c:orientation val="minMax"/>
        </c:scaling>
        <c:delete val="0"/>
        <c:axPos val="b"/>
        <c:numFmt formatCode="General" sourceLinked="1"/>
        <c:majorTickMark val="none"/>
        <c:minorTickMark val="none"/>
        <c:tickLblPos val="nextTo"/>
        <c:spPr>
          <a:ln w="9360">
            <a:solidFill>
              <a:srgbClr val="BFBFBF"/>
            </a:solidFill>
            <a:round/>
          </a:ln>
        </c:spPr>
        <c:txPr>
          <a:bodyPr/>
          <a:lstStyle/>
          <a:p>
            <a:pPr>
              <a:defRPr sz="800" b="0" strike="noStrike" spc="-1">
                <a:solidFill>
                  <a:srgbClr val="595959"/>
                </a:solidFill>
                <a:latin typeface="Arial"/>
              </a:defRPr>
            </a:pPr>
            <a:endParaRPr lang="en-US"/>
          </a:p>
        </c:txPr>
        <c:crossAx val="1218164"/>
        <c:crosses val="autoZero"/>
        <c:auto val="1"/>
        <c:lblAlgn val="ctr"/>
        <c:lblOffset val="100"/>
        <c:noMultiLvlLbl val="0"/>
      </c:catAx>
      <c:valAx>
        <c:axId val="1218164"/>
        <c:scaling>
          <c:orientation val="minMax"/>
        </c:scaling>
        <c:delete val="1"/>
        <c:axPos val="l"/>
        <c:numFmt formatCode="General" sourceLinked="1"/>
        <c:majorTickMark val="none"/>
        <c:minorTickMark val="none"/>
        <c:tickLblPos val="nextTo"/>
        <c:crossAx val="49404879"/>
        <c:crosses val="autoZero"/>
        <c:crossBetween val="between"/>
      </c:valAx>
      <c:spPr>
        <a:noFill/>
        <a:ln w="0">
          <a:noFill/>
        </a:ln>
      </c:spPr>
    </c:plotArea>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TV Show Seasons</a:t>
            </a:r>
          </a:p>
        </c:rich>
      </c:tx>
      <c:overlay val="0"/>
      <c:spPr>
        <a:noFill/>
        <a:ln w="0">
          <a:noFill/>
        </a:ln>
      </c:spPr>
    </c:title>
    <c:autoTitleDeleted val="0"/>
    <c:plotArea>
      <c:layout/>
      <c:barChart>
        <c:barDir val="col"/>
        <c:grouping val="clustered"/>
        <c:varyColors val="0"/>
        <c:ser>
          <c:idx val="0"/>
          <c:order val="0"/>
          <c:spPr>
            <a:solidFill>
              <a:srgbClr val="F5C518"/>
            </a:solidFill>
            <a:ln w="0">
              <a:noFill/>
            </a:ln>
          </c:spPr>
          <c:invertIfNegative val="0"/>
          <c:dLbls>
            <c:spPr>
              <a:noFill/>
              <a:ln>
                <a:noFill/>
              </a:ln>
              <a:effectLst/>
            </c:spPr>
            <c:txPr>
              <a:bodyPr wrap="square"/>
              <a:lstStyle/>
              <a:p>
                <a:pPr>
                  <a:defRPr sz="8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Analysis!$B$89:$B$93</c:f>
              <c:strCache>
                <c:ptCount val="5"/>
                <c:pt idx="0">
                  <c:v>1 Season</c:v>
                </c:pt>
                <c:pt idx="1">
                  <c:v>2 Seasons</c:v>
                </c:pt>
                <c:pt idx="2">
                  <c:v>3 Seasons</c:v>
                </c:pt>
                <c:pt idx="3">
                  <c:v>4 Seasons</c:v>
                </c:pt>
                <c:pt idx="4">
                  <c:v>5+ Seasons</c:v>
                </c:pt>
              </c:strCache>
            </c:strRef>
          </c:cat>
          <c:val>
            <c:numRef>
              <c:f>Analysis!$E$89:$E$93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ED05-4638-97A9-ADF60FE7DF0D}"/>
            </c:ext>
          </c:extLst>
        </c:ser>
        <c:dLbls>
          <c:showLegendKey val="0"/>
          <c:showVal val="0"/>
          <c:showCatName val="0"/>
          <c:showSerName val="0"/>
          <c:showPercent val="0"/>
          <c:showBubbleSize val="0"/>
        </c:dLbls>
        <c:gapWidth val="60"/>
        <c:axId val="67007419"/>
        <c:axId val="54700307"/>
      </c:barChart>
      <c:catAx>
        <c:axId val="67007419"/>
        <c:scaling>
          <c:orientation val="minMax"/>
        </c:scaling>
        <c:delete val="0"/>
        <c:axPos val="b"/>
        <c:numFmt formatCode="General" sourceLinked="1"/>
        <c:majorTickMark val="none"/>
        <c:minorTickMark val="none"/>
        <c:tickLblPos val="nextTo"/>
        <c:spPr>
          <a:ln w="9360">
            <a:solidFill>
              <a:srgbClr val="BFBFBF"/>
            </a:solidFill>
            <a:round/>
          </a:ln>
        </c:spPr>
        <c:txPr>
          <a:bodyPr/>
          <a:lstStyle/>
          <a:p>
            <a:pPr>
              <a:defRPr sz="800" b="0" strike="noStrike" spc="-1">
                <a:solidFill>
                  <a:srgbClr val="595959"/>
                </a:solidFill>
                <a:latin typeface="Arial"/>
              </a:defRPr>
            </a:pPr>
            <a:endParaRPr lang="en-US"/>
          </a:p>
        </c:txPr>
        <c:crossAx val="54700307"/>
        <c:crosses val="autoZero"/>
        <c:auto val="1"/>
        <c:lblAlgn val="ctr"/>
        <c:lblOffset val="100"/>
        <c:noMultiLvlLbl val="0"/>
      </c:catAx>
      <c:valAx>
        <c:axId val="54700307"/>
        <c:scaling>
          <c:orientation val="minMax"/>
        </c:scaling>
        <c:delete val="1"/>
        <c:axPos val="l"/>
        <c:numFmt formatCode="General" sourceLinked="1"/>
        <c:majorTickMark val="none"/>
        <c:minorTickMark val="none"/>
        <c:tickLblPos val="nextTo"/>
        <c:crossAx val="67007419"/>
        <c:crosses val="autoZero"/>
        <c:crossBetween val="between"/>
      </c:valAx>
      <c:spPr>
        <a:noFill/>
        <a:ln w="0">
          <a:noFill/>
        </a:ln>
      </c:spPr>
    </c:plotArea>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Top 10 Directors (by titles)</a:t>
            </a:r>
          </a:p>
        </c:rich>
      </c:tx>
      <c:overlay val="0"/>
      <c:spPr>
        <a:noFill/>
        <a:ln w="0">
          <a:noFill/>
        </a:ln>
      </c:spPr>
    </c:title>
    <c:autoTitleDeleted val="0"/>
    <c:plotArea>
      <c:layout/>
      <c:barChart>
        <c:barDir val="bar"/>
        <c:grouping val="clustered"/>
        <c:varyColors val="0"/>
        <c:ser>
          <c:idx val="0"/>
          <c:order val="0"/>
          <c:spPr>
            <a:solidFill>
              <a:srgbClr val="E50914"/>
            </a:solidFill>
            <a:ln w="0">
              <a:noFill/>
            </a:ln>
          </c:spPr>
          <c:invertIfNegative val="0"/>
          <c:dLbls>
            <c:spPr>
              <a:noFill/>
              <a:ln>
                <a:noFill/>
              </a:ln>
              <a:effectLst/>
            </c:spPr>
            <c:txPr>
              <a:bodyPr wrap="square"/>
              <a:lstStyle/>
              <a:p>
                <a:pPr>
                  <a:defRPr sz="8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Analysis!$B$336:$B$345</c:f>
              <c:strCache>
                <c:ptCount val="2"/>
                <c:pt idx="0">
                  <c:v>Umesh Mehra</c:v>
                </c:pt>
                <c:pt idx="1">
                  <c:v>David Dhawan</c:v>
                </c:pt>
              </c:strCache>
            </c:strRef>
          </c:cat>
          <c:val>
            <c:numRef>
              <c:f>Analysis!$C$336:$C$345</c:f>
              <c:numCache>
                <c:formatCode>General</c:formatCode>
                <c:ptCount val="10"/>
                <c:pt idx="0">
                  <c:v>3</c:v>
                </c:pt>
                <c:pt idx="1">
                  <c:v>1</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D861-4B21-A0EE-C93DB232BC77}"/>
            </c:ext>
          </c:extLst>
        </c:ser>
        <c:dLbls>
          <c:showLegendKey val="0"/>
          <c:showVal val="0"/>
          <c:showCatName val="0"/>
          <c:showSerName val="0"/>
          <c:showPercent val="0"/>
          <c:showBubbleSize val="0"/>
        </c:dLbls>
        <c:gapWidth val="60"/>
        <c:axId val="92856562"/>
        <c:axId val="10859712"/>
      </c:barChart>
      <c:catAx>
        <c:axId val="92856562"/>
        <c:scaling>
          <c:orientation val="maxMin"/>
        </c:scaling>
        <c:delete val="0"/>
        <c:axPos val="l"/>
        <c:numFmt formatCode="General" sourceLinked="1"/>
        <c:majorTickMark val="none"/>
        <c:minorTickMark val="none"/>
        <c:tickLblPos val="nextTo"/>
        <c:spPr>
          <a:ln w="9360">
            <a:solidFill>
              <a:srgbClr val="BFBFBF"/>
            </a:solidFill>
            <a:round/>
          </a:ln>
        </c:spPr>
        <c:txPr>
          <a:bodyPr/>
          <a:lstStyle/>
          <a:p>
            <a:pPr>
              <a:defRPr sz="800" b="0" strike="noStrike" spc="-1">
                <a:solidFill>
                  <a:srgbClr val="595959"/>
                </a:solidFill>
                <a:latin typeface="Arial"/>
              </a:defRPr>
            </a:pPr>
            <a:endParaRPr lang="en-US"/>
          </a:p>
        </c:txPr>
        <c:crossAx val="10859712"/>
        <c:crosses val="autoZero"/>
        <c:auto val="1"/>
        <c:lblAlgn val="ctr"/>
        <c:lblOffset val="100"/>
        <c:noMultiLvlLbl val="0"/>
      </c:catAx>
      <c:valAx>
        <c:axId val="10859712"/>
        <c:scaling>
          <c:orientation val="minMax"/>
        </c:scaling>
        <c:delete val="1"/>
        <c:axPos val="t"/>
        <c:numFmt formatCode="General" sourceLinked="1"/>
        <c:majorTickMark val="none"/>
        <c:minorTickMark val="none"/>
        <c:tickLblPos val="nextTo"/>
        <c:crossAx val="92856562"/>
        <c:crosses val="autoZero"/>
        <c:crossBetween val="between"/>
      </c:valAx>
      <c:spPr>
        <a:noFill/>
        <a:ln w="0">
          <a:noFill/>
        </a:ln>
      </c:spPr>
    </c:plotArea>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41414"/>
                </a:solidFill>
                <a:latin typeface="Arial"/>
              </a:defRPr>
            </a:pPr>
            <a:r>
              <a:rPr lang="en-US" sz="1100" b="1" strike="noStrike" spc="-1">
                <a:solidFill>
                  <a:srgbClr val="141414"/>
                </a:solidFill>
                <a:latin typeface="Arial"/>
              </a:rPr>
              <a:t>Top 10 Actors (by titles)</a:t>
            </a:r>
          </a:p>
        </c:rich>
      </c:tx>
      <c:overlay val="0"/>
      <c:spPr>
        <a:noFill/>
        <a:ln w="0">
          <a:noFill/>
        </a:ln>
      </c:spPr>
    </c:title>
    <c:autoTitleDeleted val="0"/>
    <c:plotArea>
      <c:layout/>
      <c:barChart>
        <c:barDir val="bar"/>
        <c:grouping val="clustered"/>
        <c:varyColors val="0"/>
        <c:ser>
          <c:idx val="0"/>
          <c:order val="0"/>
          <c:spPr>
            <a:solidFill>
              <a:srgbClr val="221F1F"/>
            </a:solidFill>
            <a:ln w="0">
              <a:noFill/>
            </a:ln>
          </c:spPr>
          <c:invertIfNegative val="0"/>
          <c:dLbls>
            <c:spPr>
              <a:noFill/>
              <a:ln>
                <a:noFill/>
              </a:ln>
              <a:effectLst/>
            </c:spPr>
            <c:txPr>
              <a:bodyPr wrap="square"/>
              <a:lstStyle/>
              <a:p>
                <a:pPr>
                  <a:defRPr sz="800" b="0" strike="noStrike" spc="-1">
                    <a:solidFill>
                      <a:srgbClr val="404040"/>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Analysis!$B$393:$B$402</c:f>
              <c:strCache>
                <c:ptCount val="10"/>
                <c:pt idx="0">
                  <c:v>Anupam Kher</c:v>
                </c:pt>
                <c:pt idx="1">
                  <c:v>Shah Rukh Khan</c:v>
                </c:pt>
                <c:pt idx="2">
                  <c:v>Amitabh Bachchan</c:v>
                </c:pt>
                <c:pt idx="3">
                  <c:v>Akshay Kumar</c:v>
                </c:pt>
                <c:pt idx="4">
                  <c:v>Om Puri</c:v>
                </c:pt>
                <c:pt idx="5">
                  <c:v>Boman Irani</c:v>
                </c:pt>
                <c:pt idx="6">
                  <c:v>Ajay Devgn</c:v>
                </c:pt>
                <c:pt idx="7">
                  <c:v>Salman Khan</c:v>
                </c:pt>
                <c:pt idx="8">
                  <c:v>Paresh Rawal</c:v>
                </c:pt>
                <c:pt idx="9">
                  <c:v>Kareena Kapoor</c:v>
                </c:pt>
              </c:strCache>
            </c:strRef>
          </c:cat>
          <c:val>
            <c:numRef>
              <c:f>Analysis!$C$393:$C$402</c:f>
              <c:numCache>
                <c:formatCode>General</c:formatCode>
                <c:ptCount val="10"/>
                <c:pt idx="0">
                  <c:v>9</c:v>
                </c:pt>
                <c:pt idx="1">
                  <c:v>8</c:v>
                </c:pt>
                <c:pt idx="2">
                  <c:v>8</c:v>
                </c:pt>
                <c:pt idx="3">
                  <c:v>7</c:v>
                </c:pt>
                <c:pt idx="4">
                  <c:v>5</c:v>
                </c:pt>
                <c:pt idx="5">
                  <c:v>5</c:v>
                </c:pt>
                <c:pt idx="6">
                  <c:v>5</c:v>
                </c:pt>
                <c:pt idx="7">
                  <c:v>4</c:v>
                </c:pt>
                <c:pt idx="8">
                  <c:v>3</c:v>
                </c:pt>
                <c:pt idx="9">
                  <c:v>3</c:v>
                </c:pt>
              </c:numCache>
            </c:numRef>
          </c:val>
          <c:extLst>
            <c:ext xmlns:c16="http://schemas.microsoft.com/office/drawing/2014/chart" uri="{C3380CC4-5D6E-409C-BE32-E72D297353CC}">
              <c16:uniqueId val="{00000000-2646-447E-93E0-55C498C67C51}"/>
            </c:ext>
          </c:extLst>
        </c:ser>
        <c:dLbls>
          <c:showLegendKey val="0"/>
          <c:showVal val="0"/>
          <c:showCatName val="0"/>
          <c:showSerName val="0"/>
          <c:showPercent val="0"/>
          <c:showBubbleSize val="0"/>
        </c:dLbls>
        <c:gapWidth val="60"/>
        <c:axId val="73237760"/>
        <c:axId val="52988696"/>
      </c:barChart>
      <c:catAx>
        <c:axId val="73237760"/>
        <c:scaling>
          <c:orientation val="maxMin"/>
        </c:scaling>
        <c:delete val="0"/>
        <c:axPos val="l"/>
        <c:numFmt formatCode="General" sourceLinked="1"/>
        <c:majorTickMark val="none"/>
        <c:minorTickMark val="none"/>
        <c:tickLblPos val="nextTo"/>
        <c:spPr>
          <a:ln w="9360">
            <a:solidFill>
              <a:srgbClr val="BFBFBF"/>
            </a:solidFill>
            <a:round/>
          </a:ln>
        </c:spPr>
        <c:txPr>
          <a:bodyPr/>
          <a:lstStyle/>
          <a:p>
            <a:pPr>
              <a:defRPr sz="800" b="0" strike="noStrike" spc="-1">
                <a:solidFill>
                  <a:srgbClr val="595959"/>
                </a:solidFill>
                <a:latin typeface="Arial"/>
              </a:defRPr>
            </a:pPr>
            <a:endParaRPr lang="en-US"/>
          </a:p>
        </c:txPr>
        <c:crossAx val="52988696"/>
        <c:crosses val="autoZero"/>
        <c:auto val="1"/>
        <c:lblAlgn val="ctr"/>
        <c:lblOffset val="100"/>
        <c:noMultiLvlLbl val="0"/>
      </c:catAx>
      <c:valAx>
        <c:axId val="52988696"/>
        <c:scaling>
          <c:orientation val="minMax"/>
        </c:scaling>
        <c:delete val="1"/>
        <c:axPos val="t"/>
        <c:numFmt formatCode="General" sourceLinked="1"/>
        <c:majorTickMark val="none"/>
        <c:minorTickMark val="none"/>
        <c:tickLblPos val="nextTo"/>
        <c:crossAx val="73237760"/>
        <c:crosses val="autoZero"/>
        <c:crossBetween val="between"/>
      </c:valAx>
      <c:spPr>
        <a:noFill/>
        <a:ln w="0">
          <a:noFill/>
        </a:ln>
      </c:spPr>
    </c:plotArea>
    <c:plotVisOnly val="1"/>
    <c:dispBlanksAs val="gap"/>
    <c:showDLblsOverMax val="1"/>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360">
      <a:solidFill>
        <a:srgbClr val="E0E0E0"/>
      </a:solidFill>
      <a:round/>
    </a:ln>
    <a:scene3d>
      <a:camera prst="orthographicFront"/>
      <a:lightRig rig="threePt" dir="t"/>
    </a:scene3d>
    <a:sp3d>
      <a:bevelT/>
    </a:sp3d>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11</xdr:col>
      <xdr:colOff>186070</xdr:colOff>
      <xdr:row>27</xdr:row>
      <xdr:rowOff>122760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230372</xdr:colOff>
      <xdr:row>12</xdr:row>
      <xdr:rowOff>274407</xdr:rowOff>
    </xdr:from>
    <xdr:to>
      <xdr:col>18</xdr:col>
      <xdr:colOff>141791</xdr:colOff>
      <xdr:row>27</xdr:row>
      <xdr:rowOff>120076</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186070</xdr:colOff>
      <xdr:row>13</xdr:row>
      <xdr:rowOff>0</xdr:rowOff>
    </xdr:from>
    <xdr:to>
      <xdr:col>25</xdr:col>
      <xdr:colOff>112964</xdr:colOff>
      <xdr:row>27</xdr:row>
      <xdr:rowOff>122760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8</xdr:col>
      <xdr:colOff>398721</xdr:colOff>
      <xdr:row>44</xdr:row>
      <xdr:rowOff>122760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434163</xdr:colOff>
      <xdr:row>29</xdr:row>
      <xdr:rowOff>274406</xdr:rowOff>
    </xdr:from>
    <xdr:to>
      <xdr:col>16</xdr:col>
      <xdr:colOff>451879</xdr:colOff>
      <xdr:row>44</xdr:row>
      <xdr:rowOff>120075</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8562</xdr:colOff>
      <xdr:row>30</xdr:row>
      <xdr:rowOff>7975</xdr:rowOff>
    </xdr:from>
    <xdr:to>
      <xdr:col>25</xdr:col>
      <xdr:colOff>97167</xdr:colOff>
      <xdr:row>44</xdr:row>
      <xdr:rowOff>130735</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46</xdr:row>
      <xdr:rowOff>256300</xdr:rowOff>
    </xdr:from>
    <xdr:to>
      <xdr:col>8</xdr:col>
      <xdr:colOff>389861</xdr:colOff>
      <xdr:row>61</xdr:row>
      <xdr:rowOff>102045</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425302</xdr:colOff>
      <xdr:row>46</xdr:row>
      <xdr:rowOff>255480</xdr:rowOff>
    </xdr:from>
    <xdr:to>
      <xdr:col>16</xdr:col>
      <xdr:colOff>254601</xdr:colOff>
      <xdr:row>61</xdr:row>
      <xdr:rowOff>112431</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291101</xdr:colOff>
      <xdr:row>46</xdr:row>
      <xdr:rowOff>267940</xdr:rowOff>
    </xdr:from>
    <xdr:to>
      <xdr:col>25</xdr:col>
      <xdr:colOff>97552</xdr:colOff>
      <xdr:row>61</xdr:row>
      <xdr:rowOff>124674</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64</xdr:row>
      <xdr:rowOff>2890</xdr:rowOff>
    </xdr:from>
    <xdr:to>
      <xdr:col>12</xdr:col>
      <xdr:colOff>385281</xdr:colOff>
      <xdr:row>79</xdr:row>
      <xdr:rowOff>57726</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428091</xdr:colOff>
      <xdr:row>64</xdr:row>
      <xdr:rowOff>10104</xdr:rowOff>
    </xdr:from>
    <xdr:to>
      <xdr:col>25</xdr:col>
      <xdr:colOff>116501</xdr:colOff>
      <xdr:row>78</xdr:row>
      <xdr:rowOff>173181</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10672-5F5B-463A-8228-212FCCFAFF4B}">
  <sheetPr>
    <tabColor rgb="FFF5C518"/>
  </sheetPr>
  <dimension ref="A1:D59"/>
  <sheetViews>
    <sheetView showGridLines="0" topLeftCell="AH3" zoomScaleNormal="100" workbookViewId="0">
      <selection activeCell="D19" sqref="D19"/>
    </sheetView>
  </sheetViews>
  <sheetFormatPr defaultColWidth="8.6640625" defaultRowHeight="14.4"/>
  <cols>
    <col min="1" max="1" width="2" customWidth="1"/>
    <col min="2" max="2" width="28" customWidth="1"/>
    <col min="3" max="3" width="90" customWidth="1"/>
  </cols>
  <sheetData>
    <row r="1" spans="1:4" ht="33.75" customHeight="1">
      <c r="A1" s="2"/>
      <c r="B1" s="7" t="s">
        <v>40287</v>
      </c>
      <c r="C1" s="2"/>
      <c r="D1" s="2"/>
    </row>
    <row r="2" spans="1:4">
      <c r="A2" s="2"/>
      <c r="B2" s="9" t="s">
        <v>23</v>
      </c>
      <c r="C2" s="2"/>
      <c r="D2" s="2"/>
    </row>
    <row r="3" spans="1:4" ht="3.75" customHeight="1">
      <c r="A3" s="3"/>
      <c r="B3" s="3"/>
      <c r="C3" s="3"/>
      <c r="D3" s="3"/>
    </row>
    <row r="4" spans="1:4">
      <c r="A4" s="6"/>
      <c r="B4" s="6"/>
      <c r="C4" s="6"/>
      <c r="D4" s="6"/>
    </row>
    <row r="5" spans="1:4" ht="19.5" customHeight="1">
      <c r="A5" s="6"/>
      <c r="B5" s="45" t="s">
        <v>40288</v>
      </c>
      <c r="C5" s="45"/>
      <c r="D5" s="6"/>
    </row>
    <row r="6" spans="1:4" ht="19.5" customHeight="1">
      <c r="A6" s="6"/>
      <c r="B6" s="31" t="s">
        <v>40289</v>
      </c>
      <c r="C6" s="32" t="s">
        <v>40290</v>
      </c>
      <c r="D6" s="6"/>
    </row>
    <row r="7" spans="1:4" ht="19.5" customHeight="1">
      <c r="A7" s="6"/>
      <c r="B7" s="31" t="s">
        <v>40291</v>
      </c>
      <c r="C7" s="33" t="s">
        <v>40292</v>
      </c>
      <c r="D7" s="6"/>
    </row>
    <row r="8" spans="1:4" ht="19.5" customHeight="1">
      <c r="A8" s="6"/>
      <c r="B8" s="31" t="s">
        <v>40293</v>
      </c>
      <c r="C8" s="33" t="s">
        <v>40294</v>
      </c>
      <c r="D8" s="6"/>
    </row>
    <row r="9" spans="1:4" ht="19.5" customHeight="1">
      <c r="A9" s="6"/>
      <c r="B9" s="31" t="s">
        <v>40295</v>
      </c>
      <c r="C9" s="33" t="s">
        <v>40296</v>
      </c>
      <c r="D9" s="6"/>
    </row>
    <row r="10" spans="1:4" ht="19.5" customHeight="1">
      <c r="A10" s="6"/>
      <c r="B10" s="31" t="s">
        <v>40297</v>
      </c>
      <c r="C10" s="33" t="s">
        <v>40298</v>
      </c>
      <c r="D10" s="6"/>
    </row>
    <row r="11" spans="1:4" ht="19.5" customHeight="1">
      <c r="A11" s="6"/>
      <c r="B11" s="31" t="s">
        <v>40299</v>
      </c>
      <c r="C11" s="33" t="s">
        <v>40300</v>
      </c>
      <c r="D11" s="6"/>
    </row>
    <row r="12" spans="1:4">
      <c r="A12" s="6"/>
      <c r="B12" s="6"/>
      <c r="C12" s="6"/>
      <c r="D12" s="6"/>
    </row>
    <row r="13" spans="1:4" ht="19.5" customHeight="1">
      <c r="A13" s="6"/>
      <c r="B13" s="45" t="s">
        <v>40301</v>
      </c>
      <c r="C13" s="45"/>
      <c r="D13" s="6"/>
    </row>
    <row r="14" spans="1:4" ht="33.75" customHeight="1">
      <c r="A14" s="6"/>
      <c r="B14" s="31" t="s">
        <v>40302</v>
      </c>
      <c r="C14" s="32" t="s">
        <v>40303</v>
      </c>
      <c r="D14" s="6"/>
    </row>
    <row r="15" spans="1:4" ht="33.75" customHeight="1">
      <c r="A15" s="6"/>
      <c r="B15" s="31" t="s">
        <v>40304</v>
      </c>
      <c r="C15" s="32" t="s">
        <v>40305</v>
      </c>
      <c r="D15" s="6"/>
    </row>
    <row r="16" spans="1:4">
      <c r="A16" s="6"/>
      <c r="B16" s="6"/>
      <c r="C16" s="6"/>
      <c r="D16" s="6"/>
    </row>
    <row r="17" spans="1:4" ht="19.5" customHeight="1">
      <c r="A17" s="6"/>
      <c r="B17" s="45" t="s">
        <v>40306</v>
      </c>
      <c r="C17" s="45"/>
      <c r="D17" s="6"/>
    </row>
    <row r="18" spans="1:4" ht="33.75" customHeight="1">
      <c r="A18" s="6"/>
      <c r="B18" s="31" t="s">
        <v>40307</v>
      </c>
      <c r="C18" s="32" t="s">
        <v>40308</v>
      </c>
      <c r="D18" s="6"/>
    </row>
    <row r="19" spans="1:4" ht="19.5" customHeight="1">
      <c r="A19" s="6"/>
      <c r="B19" s="31" t="s">
        <v>40309</v>
      </c>
      <c r="C19" s="32" t="s">
        <v>40310</v>
      </c>
      <c r="D19" s="6"/>
    </row>
    <row r="20" spans="1:4" ht="19.5" customHeight="1">
      <c r="A20" s="6"/>
      <c r="B20" s="31" t="s">
        <v>40311</v>
      </c>
      <c r="C20" s="32" t="s">
        <v>40312</v>
      </c>
      <c r="D20" s="6"/>
    </row>
    <row r="21" spans="1:4" ht="19.5" customHeight="1">
      <c r="A21" s="6"/>
      <c r="B21" s="31" t="s">
        <v>40313</v>
      </c>
      <c r="C21" s="32" t="s">
        <v>40314</v>
      </c>
      <c r="D21" s="6"/>
    </row>
    <row r="22" spans="1:4">
      <c r="A22" s="6"/>
      <c r="B22" s="6"/>
      <c r="C22" s="6"/>
      <c r="D22" s="6"/>
    </row>
    <row r="23" spans="1:4" ht="19.5" customHeight="1">
      <c r="A23" s="6"/>
      <c r="B23" s="45" t="s">
        <v>40315</v>
      </c>
      <c r="C23" s="45"/>
      <c r="D23" s="6"/>
    </row>
    <row r="24" spans="1:4" ht="19.5" customHeight="1">
      <c r="A24" s="6"/>
      <c r="B24" s="31" t="s">
        <v>40316</v>
      </c>
      <c r="C24" s="32" t="s">
        <v>40317</v>
      </c>
      <c r="D24" s="6"/>
    </row>
    <row r="25" spans="1:4" ht="19.5" customHeight="1">
      <c r="A25" s="6"/>
      <c r="B25" s="31" t="s">
        <v>1</v>
      </c>
      <c r="C25" s="32" t="s">
        <v>40318</v>
      </c>
      <c r="D25" s="6"/>
    </row>
    <row r="26" spans="1:4" ht="19.5" customHeight="1">
      <c r="A26" s="6"/>
      <c r="B26" s="31" t="s">
        <v>2</v>
      </c>
      <c r="C26" s="32" t="s">
        <v>40319</v>
      </c>
      <c r="D26" s="6"/>
    </row>
    <row r="27" spans="1:4" ht="19.5" customHeight="1">
      <c r="A27" s="6"/>
      <c r="B27" s="31" t="s">
        <v>3</v>
      </c>
      <c r="C27" s="32" t="s">
        <v>40320</v>
      </c>
      <c r="D27" s="6"/>
    </row>
    <row r="28" spans="1:4" ht="19.5" customHeight="1">
      <c r="A28" s="6"/>
      <c r="B28" s="31" t="s">
        <v>40321</v>
      </c>
      <c r="C28" s="32" t="s">
        <v>40322</v>
      </c>
      <c r="D28" s="6"/>
    </row>
    <row r="29" spans="1:4">
      <c r="A29" s="6"/>
      <c r="B29" s="6"/>
      <c r="C29" s="6"/>
      <c r="D29" s="6"/>
    </row>
    <row r="30" spans="1:4" ht="19.5" customHeight="1">
      <c r="A30" s="6"/>
      <c r="B30" s="45" t="s">
        <v>40323</v>
      </c>
      <c r="C30" s="45"/>
      <c r="D30" s="6"/>
    </row>
    <row r="31" spans="1:4" ht="31.5" customHeight="1">
      <c r="A31" s="6"/>
      <c r="B31" s="31" t="s">
        <v>40324</v>
      </c>
      <c r="C31" s="32" t="s">
        <v>40325</v>
      </c>
      <c r="D31" s="6"/>
    </row>
    <row r="32" spans="1:4" ht="31.5" customHeight="1">
      <c r="A32" s="6"/>
      <c r="B32" s="31" t="s">
        <v>40326</v>
      </c>
      <c r="C32" s="32" t="s">
        <v>40327</v>
      </c>
      <c r="D32" s="6"/>
    </row>
    <row r="33" spans="1:4" ht="31.5" customHeight="1">
      <c r="A33" s="6"/>
      <c r="B33" s="31" t="s">
        <v>40328</v>
      </c>
      <c r="C33" s="32" t="s">
        <v>40329</v>
      </c>
      <c r="D33" s="6"/>
    </row>
    <row r="34" spans="1:4" ht="31.5" customHeight="1">
      <c r="A34" s="6"/>
      <c r="B34" s="31" t="s">
        <v>40330</v>
      </c>
      <c r="C34" s="32" t="s">
        <v>40331</v>
      </c>
      <c r="D34" s="6"/>
    </row>
    <row r="35" spans="1:4" ht="31.5" customHeight="1">
      <c r="A35" s="6"/>
      <c r="B35" s="31" t="s">
        <v>40332</v>
      </c>
      <c r="C35" s="32" t="s">
        <v>40333</v>
      </c>
      <c r="D35" s="6"/>
    </row>
    <row r="36" spans="1:4" ht="31.5" customHeight="1">
      <c r="A36" s="6"/>
      <c r="B36" s="31" t="s">
        <v>40334</v>
      </c>
      <c r="C36" s="32" t="s">
        <v>40335</v>
      </c>
      <c r="D36" s="6"/>
    </row>
    <row r="37" spans="1:4" ht="31.5" customHeight="1">
      <c r="A37" s="6"/>
      <c r="B37" s="31" t="s">
        <v>40336</v>
      </c>
      <c r="C37" s="32" t="s">
        <v>40337</v>
      </c>
      <c r="D37" s="6"/>
    </row>
    <row r="38" spans="1:4" ht="31.5" customHeight="1">
      <c r="A38" s="6"/>
      <c r="B38" s="31" t="s">
        <v>40338</v>
      </c>
      <c r="C38" s="32" t="s">
        <v>40339</v>
      </c>
      <c r="D38" s="6"/>
    </row>
    <row r="39" spans="1:4">
      <c r="A39" s="6"/>
      <c r="B39" s="6"/>
      <c r="C39" s="6"/>
      <c r="D39" s="6"/>
    </row>
    <row r="40" spans="1:4" ht="19.5" customHeight="1">
      <c r="A40" s="6"/>
      <c r="B40" s="45" t="s">
        <v>40340</v>
      </c>
      <c r="C40" s="45"/>
      <c r="D40" s="6"/>
    </row>
    <row r="41" spans="1:4" ht="33.75" customHeight="1">
      <c r="A41" s="6"/>
      <c r="B41" s="31" t="s">
        <v>40341</v>
      </c>
      <c r="C41" s="32" t="s">
        <v>40342</v>
      </c>
      <c r="D41" s="6"/>
    </row>
    <row r="42" spans="1:4" ht="33.75" customHeight="1">
      <c r="A42" s="6"/>
      <c r="B42" s="31" t="s">
        <v>40343</v>
      </c>
      <c r="C42" s="32" t="s">
        <v>40344</v>
      </c>
      <c r="D42" s="6"/>
    </row>
    <row r="43" spans="1:4" ht="33.75" customHeight="1">
      <c r="A43" s="6"/>
      <c r="B43" s="31" t="s">
        <v>40345</v>
      </c>
      <c r="C43" s="32" t="s">
        <v>40346</v>
      </c>
      <c r="D43" s="6"/>
    </row>
    <row r="44" spans="1:4" ht="33.75" customHeight="1">
      <c r="A44" s="6"/>
      <c r="B44" s="31" t="s">
        <v>40347</v>
      </c>
      <c r="C44" s="32" t="s">
        <v>40348</v>
      </c>
      <c r="D44" s="6"/>
    </row>
    <row r="45" spans="1:4" ht="33.75" customHeight="1">
      <c r="A45" s="6"/>
      <c r="B45" s="31" t="s">
        <v>40349</v>
      </c>
      <c r="C45" s="32" t="s">
        <v>40350</v>
      </c>
      <c r="D45" s="6"/>
    </row>
    <row r="46" spans="1:4">
      <c r="A46" s="6"/>
      <c r="B46" s="6"/>
      <c r="C46" s="6"/>
      <c r="D46" s="6"/>
    </row>
    <row r="47" spans="1:4" ht="19.5" customHeight="1">
      <c r="A47" s="6"/>
      <c r="B47" s="45" t="s">
        <v>40351</v>
      </c>
      <c r="C47" s="45"/>
      <c r="D47" s="6"/>
    </row>
    <row r="48" spans="1:4" ht="45.75" customHeight="1">
      <c r="A48" s="6"/>
      <c r="B48" s="31" t="s">
        <v>40352</v>
      </c>
      <c r="C48" s="32" t="s">
        <v>40353</v>
      </c>
      <c r="D48" s="6"/>
    </row>
    <row r="49" spans="1:4" ht="33.75" customHeight="1">
      <c r="A49" s="6"/>
      <c r="B49" s="31" t="s">
        <v>40354</v>
      </c>
      <c r="C49" s="32" t="s">
        <v>40355</v>
      </c>
      <c r="D49" s="6"/>
    </row>
    <row r="50" spans="1:4" ht="19.5" customHeight="1">
      <c r="A50" s="6"/>
      <c r="B50" s="31" cm="1">
        <f t="array" aca="1" ref="B50" ca="1">B1:C50</f>
        <v>0</v>
      </c>
      <c r="C50" s="73" t="s">
        <v>40356</v>
      </c>
      <c r="D50" s="6"/>
    </row>
    <row r="51" spans="1:4">
      <c r="A51" s="6"/>
      <c r="B51" s="6"/>
      <c r="C51" s="6"/>
      <c r="D51" s="6"/>
    </row>
    <row r="52" spans="1:4">
      <c r="A52" s="6"/>
      <c r="B52" s="6"/>
      <c r="C52" s="6"/>
      <c r="D52" s="6"/>
    </row>
    <row r="53" spans="1:4">
      <c r="A53" s="6"/>
      <c r="B53" s="6"/>
      <c r="C53" s="6"/>
      <c r="D53" s="6"/>
    </row>
    <row r="54" spans="1:4">
      <c r="A54" s="6"/>
      <c r="B54" s="6"/>
      <c r="C54" s="6"/>
      <c r="D54" s="6"/>
    </row>
    <row r="55" spans="1:4">
      <c r="A55" s="6"/>
      <c r="B55" s="6"/>
      <c r="C55" s="6"/>
      <c r="D55" s="6"/>
    </row>
    <row r="56" spans="1:4">
      <c r="A56" s="6"/>
      <c r="B56" s="6"/>
      <c r="C56" s="6"/>
      <c r="D56" s="6"/>
    </row>
    <row r="57" spans="1:4">
      <c r="A57" s="6"/>
      <c r="B57" s="6"/>
      <c r="C57" s="6"/>
      <c r="D57" s="6"/>
    </row>
    <row r="58" spans="1:4">
      <c r="A58" s="6"/>
      <c r="B58" s="6"/>
      <c r="C58" s="6"/>
      <c r="D58" s="6"/>
    </row>
    <row r="59" spans="1:4">
      <c r="A59" s="6"/>
      <c r="B59" s="6"/>
      <c r="C59" s="6"/>
      <c r="D59" s="6"/>
    </row>
  </sheetData>
  <mergeCells count="7">
    <mergeCell ref="B47:C47"/>
    <mergeCell ref="B5:C5"/>
    <mergeCell ref="B13:C13"/>
    <mergeCell ref="B17:C17"/>
    <mergeCell ref="B23:C23"/>
    <mergeCell ref="B30:C30"/>
    <mergeCell ref="B40:C40"/>
  </mergeCells>
  <hyperlinks>
    <hyperlink ref="B2" location="'Dashboard'!A1" display="← Back to Dashboard" xr:uid="{BC9C2EF1-C301-4083-8DFB-59F8BCD32859}"/>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0914"/>
    <pageSetUpPr fitToPage="1"/>
  </sheetPr>
  <dimension ref="A1:Z92"/>
  <sheetViews>
    <sheetView showGridLines="0" tabSelected="1" zoomScale="70" zoomScaleNormal="100" workbookViewId="0">
      <pane ySplit="6" topLeftCell="A7" activePane="bottomLeft" state="frozen"/>
      <selection pane="bottomLeft" activeCell="AD13" sqref="AD13"/>
    </sheetView>
  </sheetViews>
  <sheetFormatPr defaultColWidth="8.6640625" defaultRowHeight="14.4"/>
  <cols>
    <col min="1" max="1" width="2" customWidth="1"/>
    <col min="2" max="25" width="7.109375" customWidth="1"/>
    <col min="26" max="26" width="2" customWidth="1"/>
  </cols>
  <sheetData>
    <row r="1" spans="1:26" ht="36" customHeight="1">
      <c r="A1" s="2"/>
      <c r="B1" s="46" t="s">
        <v>40357</v>
      </c>
      <c r="C1" s="46"/>
      <c r="D1" s="46"/>
      <c r="E1" s="46"/>
      <c r="F1" s="46"/>
      <c r="G1" s="46"/>
      <c r="H1" s="46"/>
      <c r="I1" s="46"/>
      <c r="J1" s="46"/>
      <c r="K1" s="46"/>
      <c r="L1" s="46"/>
      <c r="M1" s="46"/>
      <c r="N1" s="46"/>
      <c r="O1" s="46"/>
      <c r="P1" s="46"/>
      <c r="Q1" s="46"/>
      <c r="R1" s="46"/>
      <c r="S1" s="46"/>
      <c r="T1" s="46"/>
      <c r="U1" s="46"/>
      <c r="V1" s="46"/>
      <c r="W1" s="46"/>
      <c r="X1" s="46"/>
      <c r="Y1" s="46"/>
      <c r="Z1" s="46"/>
    </row>
    <row r="2" spans="1:26" ht="19.5" customHeight="1">
      <c r="A2" s="2"/>
      <c r="B2" s="47" t="s">
        <v>0</v>
      </c>
      <c r="C2" s="47"/>
      <c r="D2" s="47"/>
      <c r="E2" s="47"/>
      <c r="F2" s="47"/>
      <c r="G2" s="47"/>
      <c r="H2" s="47"/>
      <c r="I2" s="47"/>
      <c r="J2" s="47"/>
      <c r="K2" s="47"/>
      <c r="L2" s="47"/>
      <c r="M2" s="47"/>
      <c r="N2" s="47"/>
      <c r="O2" s="47"/>
      <c r="P2" s="2"/>
      <c r="Q2" s="2"/>
      <c r="R2" s="1" t="s">
        <v>1</v>
      </c>
      <c r="S2" s="1"/>
      <c r="T2" s="1" t="s">
        <v>2</v>
      </c>
      <c r="U2" s="1"/>
      <c r="V2" s="1" t="s">
        <v>3</v>
      </c>
      <c r="W2" s="1"/>
      <c r="X2" s="1" t="s">
        <v>4</v>
      </c>
      <c r="Y2" s="1"/>
      <c r="Z2" s="2"/>
    </row>
    <row r="3" spans="1:26" ht="3.75" customHeight="1">
      <c r="A3" s="3"/>
      <c r="B3" s="3"/>
      <c r="C3" s="3"/>
      <c r="D3" s="3"/>
      <c r="E3" s="3"/>
      <c r="F3" s="3"/>
      <c r="G3" s="3"/>
      <c r="H3" s="3"/>
      <c r="I3" s="3"/>
      <c r="J3" s="3"/>
      <c r="K3" s="3"/>
      <c r="L3" s="3"/>
      <c r="M3" s="3"/>
      <c r="N3" s="3"/>
      <c r="O3" s="3"/>
      <c r="P3" s="3"/>
      <c r="Q3" s="3"/>
      <c r="R3" s="3"/>
      <c r="S3" s="3"/>
      <c r="T3" s="3"/>
      <c r="U3" s="3"/>
      <c r="V3" s="3"/>
      <c r="W3" s="3"/>
      <c r="X3" s="3"/>
      <c r="Y3" s="3"/>
      <c r="Z3" s="3"/>
    </row>
    <row r="4" spans="1:26" ht="18" customHeight="1" thickBot="1">
      <c r="A4" s="4"/>
      <c r="B4" s="5" t="s">
        <v>5</v>
      </c>
      <c r="C4" s="5"/>
      <c r="D4" s="5"/>
      <c r="E4" s="5"/>
      <c r="F4" s="5" t="s">
        <v>6</v>
      </c>
      <c r="G4" s="5"/>
      <c r="H4" s="5"/>
      <c r="I4" s="5"/>
      <c r="J4" s="5" t="s">
        <v>7</v>
      </c>
      <c r="K4" s="5"/>
      <c r="L4" s="5"/>
      <c r="M4" s="5"/>
      <c r="N4" s="5" t="s">
        <v>8</v>
      </c>
      <c r="O4" s="5"/>
      <c r="P4" s="5"/>
      <c r="Q4" s="5"/>
      <c r="R4" s="5" t="s">
        <v>9</v>
      </c>
      <c r="S4" s="5"/>
      <c r="T4" s="5"/>
      <c r="U4" s="5"/>
      <c r="V4" s="5" t="s">
        <v>10</v>
      </c>
      <c r="W4" s="5"/>
      <c r="X4" s="5"/>
      <c r="Y4" s="5"/>
      <c r="Z4" s="4"/>
    </row>
    <row r="5" spans="1:26" ht="25.5" customHeight="1" thickBot="1">
      <c r="A5" s="4"/>
      <c r="B5" s="64" t="s">
        <v>48</v>
      </c>
      <c r="C5" s="65"/>
      <c r="D5" s="65"/>
      <c r="E5" s="66"/>
      <c r="F5" s="64" t="s">
        <v>55</v>
      </c>
      <c r="G5" s="65"/>
      <c r="H5" s="65"/>
      <c r="I5" s="66"/>
      <c r="J5" s="64" t="s">
        <v>116</v>
      </c>
      <c r="K5" s="65"/>
      <c r="L5" s="65"/>
      <c r="M5" s="66"/>
      <c r="N5" s="67" t="s">
        <v>248</v>
      </c>
      <c r="O5" s="68"/>
      <c r="P5" s="68"/>
      <c r="Q5" s="69"/>
      <c r="R5" s="70">
        <v>1925</v>
      </c>
      <c r="S5" s="71"/>
      <c r="T5" s="71"/>
      <c r="U5" s="72"/>
      <c r="V5" s="64">
        <v>2017</v>
      </c>
      <c r="W5" s="65"/>
      <c r="X5" s="65"/>
      <c r="Y5" s="66"/>
      <c r="Z5" s="4"/>
    </row>
    <row r="6" spans="1:26" ht="19.5" customHeight="1" thickTop="1">
      <c r="A6" s="61"/>
      <c r="B6" s="60"/>
      <c r="C6" s="60"/>
      <c r="D6" s="60"/>
      <c r="E6" s="60"/>
      <c r="F6" s="60"/>
      <c r="G6" s="60"/>
      <c r="H6" s="60"/>
      <c r="I6" s="60"/>
      <c r="J6" s="60"/>
      <c r="K6" s="60"/>
      <c r="L6" s="60"/>
      <c r="M6" s="60"/>
      <c r="N6" s="60"/>
      <c r="O6" s="60"/>
      <c r="P6" s="60"/>
      <c r="Q6" s="60"/>
      <c r="R6" s="60"/>
      <c r="S6" s="60"/>
      <c r="T6" s="60"/>
      <c r="U6" s="60"/>
      <c r="V6" s="60"/>
      <c r="W6" s="60"/>
      <c r="X6" s="60"/>
      <c r="Y6" s="60"/>
      <c r="Z6" s="61"/>
    </row>
    <row r="7" spans="1:26" ht="6" customHeight="1" thickBot="1">
      <c r="A7" s="6"/>
      <c r="B7" s="6"/>
      <c r="C7" s="6"/>
      <c r="D7" s="6"/>
      <c r="E7" s="6"/>
      <c r="F7" s="6"/>
      <c r="G7" s="6"/>
      <c r="H7" s="6"/>
      <c r="I7" s="6"/>
      <c r="J7" s="6"/>
      <c r="K7" s="6"/>
      <c r="L7" s="6"/>
      <c r="M7" s="6"/>
      <c r="N7" s="6"/>
      <c r="O7" s="6"/>
      <c r="P7" s="6"/>
      <c r="Q7" s="6"/>
      <c r="R7" s="6"/>
      <c r="S7" s="6"/>
      <c r="T7" s="6"/>
      <c r="U7" s="6"/>
      <c r="V7" s="6"/>
      <c r="W7" s="6"/>
      <c r="X7" s="6"/>
      <c r="Y7" s="6"/>
      <c r="Z7" s="6"/>
    </row>
    <row r="8" spans="1:26" ht="18" customHeight="1">
      <c r="A8" s="6"/>
      <c r="B8" s="48" t="s">
        <v>12</v>
      </c>
      <c r="C8" s="48"/>
      <c r="D8" s="48"/>
      <c r="E8" s="48"/>
      <c r="F8" s="49" t="s">
        <v>13</v>
      </c>
      <c r="G8" s="49"/>
      <c r="H8" s="49"/>
      <c r="I8" s="49"/>
      <c r="J8" s="50" t="s">
        <v>14</v>
      </c>
      <c r="K8" s="50"/>
      <c r="L8" s="50"/>
      <c r="M8" s="50"/>
      <c r="N8" s="51" t="s">
        <v>15</v>
      </c>
      <c r="O8" s="51"/>
      <c r="P8" s="51"/>
      <c r="Q8" s="51"/>
      <c r="R8" s="48" t="s">
        <v>16</v>
      </c>
      <c r="S8" s="48"/>
      <c r="T8" s="48"/>
      <c r="U8" s="48"/>
      <c r="V8" s="49" t="s">
        <v>17</v>
      </c>
      <c r="W8" s="49"/>
      <c r="X8" s="49"/>
      <c r="Y8" s="49"/>
      <c r="Z8" s="61"/>
    </row>
    <row r="9" spans="1:26" ht="21.75" customHeight="1">
      <c r="A9" s="6"/>
      <c r="B9" s="52">
        <f>Analysis!$C$15</f>
        <v>92</v>
      </c>
      <c r="C9" s="52"/>
      <c r="D9" s="52"/>
      <c r="E9" s="52"/>
      <c r="F9" s="52">
        <f>Analysis!$C$13</f>
        <v>92</v>
      </c>
      <c r="G9" s="52"/>
      <c r="H9" s="52"/>
      <c r="I9" s="52"/>
      <c r="J9" s="52">
        <f>Analysis!$C$14</f>
        <v>0</v>
      </c>
      <c r="K9" s="52"/>
      <c r="L9" s="52"/>
      <c r="M9" s="52"/>
      <c r="N9" s="52">
        <f>COUNTIFS(Analysis!$C$104:$C$226,"&gt;0",Analysis!$B$104:$B$226,"&lt;&gt;Unknown")</f>
        <v>5</v>
      </c>
      <c r="O9" s="52"/>
      <c r="P9" s="52"/>
      <c r="Q9" s="52"/>
      <c r="R9" s="53">
        <f>Analysis!$C$96</f>
        <v>144</v>
      </c>
      <c r="S9" s="53"/>
      <c r="T9" s="53"/>
      <c r="U9" s="53"/>
      <c r="V9" s="54" t="str">
        <f>Analysis!$C$97</f>
        <v>n/a</v>
      </c>
      <c r="W9" s="54"/>
      <c r="X9" s="54"/>
      <c r="Y9" s="54"/>
      <c r="Z9" s="61"/>
    </row>
    <row r="10" spans="1:26" ht="21.75" customHeight="1">
      <c r="A10" s="6"/>
      <c r="B10" s="52"/>
      <c r="C10" s="52"/>
      <c r="D10" s="52"/>
      <c r="E10" s="52"/>
      <c r="F10" s="52"/>
      <c r="G10" s="52"/>
      <c r="H10" s="52"/>
      <c r="I10" s="52"/>
      <c r="J10" s="52"/>
      <c r="K10" s="52"/>
      <c r="L10" s="52"/>
      <c r="M10" s="52"/>
      <c r="N10" s="52"/>
      <c r="O10" s="52"/>
      <c r="P10" s="52"/>
      <c r="Q10" s="52"/>
      <c r="R10" s="53"/>
      <c r="S10" s="53"/>
      <c r="T10" s="53"/>
      <c r="U10" s="53"/>
      <c r="V10" s="54"/>
      <c r="W10" s="54"/>
      <c r="X10" s="54"/>
      <c r="Y10" s="54"/>
      <c r="Z10" s="61"/>
    </row>
    <row r="11" spans="1:26" ht="18" customHeight="1">
      <c r="A11" s="6"/>
      <c r="B11" s="55" t="str">
        <f>TEXT($R$5,"0")&amp;" – "&amp;TEXT($V$5,"0")&amp;" releases"</f>
        <v>1925 – 2017 releases</v>
      </c>
      <c r="C11" s="55"/>
      <c r="D11" s="55"/>
      <c r="E11" s="55"/>
      <c r="F11" s="55" t="str">
        <f>TEXT(Analysis!$D$13,"0.0%")&amp;" of view"</f>
        <v>100.0% of view</v>
      </c>
      <c r="G11" s="55"/>
      <c r="H11" s="55"/>
      <c r="I11" s="55"/>
      <c r="J11" s="55" t="str">
        <f>TEXT(Analysis!$D$14,"0.0%")&amp;" of view"</f>
        <v>0.0% of view</v>
      </c>
      <c r="K11" s="55"/>
      <c r="L11" s="55"/>
      <c r="M11" s="55"/>
      <c r="N11" s="55" t="str">
        <f>IF(Analysis!$B$230="","–","Top: "&amp;Analysis!$B$230)</f>
        <v>Top: India</v>
      </c>
      <c r="O11" s="55"/>
      <c r="P11" s="55"/>
      <c r="Q11" s="55"/>
      <c r="R11" s="55" t="str">
        <f>"minutes per movie"</f>
        <v>minutes per movie</v>
      </c>
      <c r="S11" s="55"/>
      <c r="T11" s="55"/>
      <c r="U11" s="55"/>
      <c r="V11" s="55" t="str">
        <f>"seasons per show"</f>
        <v>seasons per show</v>
      </c>
      <c r="W11" s="55"/>
      <c r="X11" s="55"/>
      <c r="Y11" s="55"/>
      <c r="Z11" s="61"/>
    </row>
    <row r="12" spans="1:26" ht="7.5" customHeight="1">
      <c r="A12" s="6"/>
      <c r="B12" s="6"/>
      <c r="C12" s="6"/>
      <c r="D12" s="6"/>
      <c r="E12" s="6"/>
      <c r="F12" s="6"/>
      <c r="G12" s="6"/>
      <c r="H12" s="6"/>
      <c r="I12" s="6"/>
      <c r="J12" s="6"/>
      <c r="K12" s="6"/>
      <c r="L12" s="6"/>
      <c r="M12" s="6"/>
      <c r="N12" s="6"/>
      <c r="O12" s="6"/>
      <c r="P12" s="6"/>
      <c r="Q12" s="6"/>
      <c r="R12" s="6"/>
      <c r="S12" s="6"/>
      <c r="T12" s="6"/>
      <c r="U12" s="6"/>
      <c r="V12" s="6"/>
      <c r="W12" s="6"/>
      <c r="X12" s="6"/>
      <c r="Y12" s="6"/>
      <c r="Z12" s="61"/>
    </row>
    <row r="13" spans="1:26" ht="21.75" customHeight="1">
      <c r="A13" s="6"/>
      <c r="B13" s="56" t="s">
        <v>18</v>
      </c>
      <c r="C13" s="57"/>
      <c r="D13" s="57"/>
      <c r="E13" s="57"/>
      <c r="F13" s="57"/>
      <c r="G13" s="57"/>
      <c r="H13" s="57"/>
      <c r="I13" s="57"/>
      <c r="J13" s="57"/>
      <c r="K13" s="57"/>
      <c r="L13" s="57"/>
      <c r="M13" s="57"/>
      <c r="N13" s="57"/>
      <c r="O13" s="57"/>
      <c r="P13" s="57"/>
      <c r="Q13" s="57"/>
      <c r="R13" s="57"/>
      <c r="S13" s="57"/>
      <c r="T13" s="57"/>
      <c r="U13" s="57"/>
      <c r="V13" s="57"/>
      <c r="W13" s="57"/>
      <c r="X13" s="57"/>
      <c r="Y13" s="57"/>
      <c r="Z13" s="61"/>
    </row>
    <row r="14" spans="1:26">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c r="A29" s="6"/>
      <c r="B29" s="57" t="s">
        <v>19</v>
      </c>
      <c r="C29" s="57"/>
      <c r="D29" s="57"/>
      <c r="E29" s="57"/>
      <c r="F29" s="57"/>
      <c r="G29" s="57"/>
      <c r="H29" s="57"/>
      <c r="I29" s="57"/>
      <c r="J29" s="57"/>
      <c r="K29" s="57"/>
      <c r="L29" s="57"/>
      <c r="M29" s="57"/>
      <c r="N29" s="57"/>
      <c r="O29" s="57"/>
      <c r="P29" s="57"/>
      <c r="Q29" s="57"/>
      <c r="R29" s="57"/>
      <c r="S29" s="57"/>
      <c r="T29" s="57"/>
      <c r="U29" s="57"/>
      <c r="V29" s="57"/>
      <c r="W29" s="57"/>
      <c r="X29" s="57"/>
      <c r="Y29" s="57"/>
      <c r="Z29" s="61"/>
    </row>
    <row r="30" spans="1:26" ht="21.75" customHeight="1">
      <c r="A30" s="6"/>
      <c r="B30" s="57"/>
      <c r="C30" s="57"/>
      <c r="D30" s="57"/>
      <c r="E30" s="57"/>
      <c r="F30" s="57"/>
      <c r="G30" s="57"/>
      <c r="H30" s="57"/>
      <c r="I30" s="57"/>
      <c r="J30" s="57"/>
      <c r="K30" s="57"/>
      <c r="L30" s="57"/>
      <c r="M30" s="57"/>
      <c r="N30" s="57"/>
      <c r="O30" s="57"/>
      <c r="P30" s="57"/>
      <c r="Q30" s="57"/>
      <c r="R30" s="57"/>
      <c r="S30" s="57"/>
      <c r="T30" s="57"/>
      <c r="U30" s="57"/>
      <c r="V30" s="57"/>
      <c r="W30" s="57"/>
      <c r="X30" s="57"/>
      <c r="Y30" s="57"/>
      <c r="Z30" s="61"/>
    </row>
    <row r="31" spans="1:26">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c r="A46" s="6"/>
      <c r="B46" s="57" t="s">
        <v>20</v>
      </c>
      <c r="C46" s="57"/>
      <c r="D46" s="57"/>
      <c r="E46" s="57"/>
      <c r="F46" s="57"/>
      <c r="G46" s="57"/>
      <c r="H46" s="57"/>
      <c r="I46" s="57"/>
      <c r="J46" s="57"/>
      <c r="K46" s="57"/>
      <c r="L46" s="57"/>
      <c r="M46" s="57"/>
      <c r="N46" s="57"/>
      <c r="O46" s="57"/>
      <c r="P46" s="57"/>
      <c r="Q46" s="57"/>
      <c r="R46" s="57"/>
      <c r="S46" s="57"/>
      <c r="T46" s="57"/>
      <c r="U46" s="57"/>
      <c r="V46" s="57"/>
      <c r="W46" s="57"/>
      <c r="X46" s="57"/>
      <c r="Y46" s="57"/>
      <c r="Z46" s="61"/>
    </row>
    <row r="47" spans="1:26" ht="21.75" customHeight="1">
      <c r="A47" s="6"/>
      <c r="B47" s="57"/>
      <c r="C47" s="57"/>
      <c r="D47" s="57"/>
      <c r="E47" s="57"/>
      <c r="F47" s="57"/>
      <c r="G47" s="57"/>
      <c r="H47" s="57"/>
      <c r="I47" s="57"/>
      <c r="J47" s="57"/>
      <c r="K47" s="57"/>
      <c r="L47" s="57"/>
      <c r="M47" s="57"/>
      <c r="N47" s="57"/>
      <c r="O47" s="57"/>
      <c r="P47" s="57"/>
      <c r="Q47" s="57"/>
      <c r="R47" s="57"/>
      <c r="S47" s="57"/>
      <c r="T47" s="57"/>
      <c r="U47" s="57"/>
      <c r="V47" s="57"/>
      <c r="W47" s="57"/>
      <c r="X47" s="57"/>
      <c r="Y47" s="57"/>
      <c r="Z47" s="61"/>
    </row>
    <row r="48" spans="1:26">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c r="A63" s="6"/>
      <c r="B63" s="58" t="s">
        <v>21</v>
      </c>
      <c r="C63" s="58"/>
      <c r="D63" s="58"/>
      <c r="E63" s="58"/>
      <c r="F63" s="58"/>
      <c r="G63" s="58"/>
      <c r="H63" s="58"/>
      <c r="I63" s="58"/>
      <c r="J63" s="58"/>
      <c r="K63" s="58"/>
      <c r="L63" s="58"/>
      <c r="M63" s="58"/>
      <c r="N63" s="58"/>
      <c r="O63" s="58"/>
      <c r="P63" s="58"/>
      <c r="Q63" s="58"/>
      <c r="R63" s="58"/>
      <c r="S63" s="58"/>
      <c r="T63" s="58"/>
      <c r="U63" s="58"/>
      <c r="V63" s="58"/>
      <c r="W63" s="58"/>
      <c r="X63" s="58"/>
      <c r="Y63" s="58"/>
      <c r="Z63" s="61"/>
    </row>
    <row r="64" spans="1:26" ht="21.75" customHeight="1">
      <c r="A64" s="6"/>
      <c r="B64" s="58"/>
      <c r="C64" s="58"/>
      <c r="D64" s="58"/>
      <c r="E64" s="58"/>
      <c r="F64" s="58"/>
      <c r="G64" s="58"/>
      <c r="H64" s="58"/>
      <c r="I64" s="58"/>
      <c r="J64" s="58"/>
      <c r="K64" s="58"/>
      <c r="L64" s="58"/>
      <c r="M64" s="58"/>
      <c r="N64" s="58"/>
      <c r="O64" s="58"/>
      <c r="P64" s="58"/>
      <c r="Q64" s="58"/>
      <c r="R64" s="58"/>
      <c r="S64" s="58"/>
      <c r="T64" s="58"/>
      <c r="U64" s="58"/>
      <c r="V64" s="58"/>
      <c r="W64" s="58"/>
      <c r="X64" s="58"/>
      <c r="Y64" s="58"/>
      <c r="Z64" s="61"/>
    </row>
    <row r="65" spans="1:26">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c r="A80" s="6"/>
      <c r="B80" s="59"/>
      <c r="C80" s="59"/>
      <c r="D80" s="59"/>
      <c r="E80" s="59"/>
      <c r="F80" s="59"/>
      <c r="G80" s="59"/>
      <c r="H80" s="59"/>
      <c r="I80" s="59"/>
      <c r="J80" s="59"/>
      <c r="K80" s="59"/>
      <c r="L80" s="59"/>
      <c r="M80" s="59"/>
      <c r="N80" s="59"/>
      <c r="O80" s="59"/>
      <c r="P80" s="59"/>
      <c r="Q80" s="59"/>
      <c r="R80" s="59"/>
      <c r="S80" s="59"/>
      <c r="T80" s="59"/>
      <c r="U80" s="59"/>
      <c r="V80" s="59"/>
      <c r="W80" s="59"/>
      <c r="X80" s="59"/>
      <c r="Y80" s="59"/>
      <c r="Z80" s="6"/>
    </row>
    <row r="81" spans="1:26" ht="21.6" customHeight="1">
      <c r="A81" s="6"/>
      <c r="B81" s="59"/>
      <c r="C81" s="59"/>
      <c r="D81" s="59"/>
      <c r="E81" s="59"/>
      <c r="F81" s="59"/>
      <c r="G81" s="59"/>
      <c r="H81" s="59"/>
      <c r="I81" s="59"/>
      <c r="J81" s="59"/>
      <c r="K81" s="59"/>
      <c r="L81" s="59"/>
      <c r="M81" s="59"/>
      <c r="N81" s="59"/>
      <c r="O81" s="59"/>
      <c r="P81" s="59"/>
      <c r="Q81" s="59"/>
      <c r="R81" s="59"/>
      <c r="S81" s="59"/>
      <c r="T81" s="59"/>
      <c r="U81" s="59"/>
      <c r="V81" s="59"/>
      <c r="W81" s="59"/>
      <c r="X81" s="59"/>
      <c r="Y81" s="59"/>
      <c r="Z81" s="6"/>
    </row>
    <row r="82" spans="1:26" ht="19.5" customHeight="1">
      <c r="A82" s="62"/>
      <c r="B82" s="6"/>
      <c r="C82" s="6"/>
      <c r="D82" s="6"/>
      <c r="E82" s="6"/>
      <c r="F82" s="6"/>
      <c r="G82" s="6"/>
      <c r="H82" s="6"/>
      <c r="I82" s="6"/>
      <c r="J82" s="6"/>
      <c r="K82" s="6"/>
      <c r="L82" s="6"/>
      <c r="M82" s="6"/>
      <c r="N82" s="6"/>
      <c r="O82" s="6"/>
      <c r="P82" s="6"/>
      <c r="Q82" s="6"/>
      <c r="R82" s="6"/>
      <c r="S82" s="6"/>
      <c r="T82" s="6"/>
      <c r="U82" s="6"/>
      <c r="V82" s="6"/>
      <c r="W82" s="6"/>
      <c r="X82" s="6"/>
      <c r="Y82" s="6"/>
      <c r="Z82" s="6"/>
    </row>
    <row r="83" spans="1:26" ht="19.5" customHeight="1">
      <c r="A83" s="62"/>
      <c r="B83" s="34"/>
      <c r="C83" s="34"/>
      <c r="D83" s="34"/>
      <c r="E83" s="34"/>
      <c r="F83" s="34"/>
      <c r="G83" s="34"/>
      <c r="H83" s="34"/>
      <c r="I83" s="34"/>
      <c r="J83" s="34"/>
      <c r="K83" s="34"/>
      <c r="L83" s="34"/>
      <c r="M83" s="34"/>
      <c r="N83" s="34"/>
      <c r="O83" s="34"/>
      <c r="P83" s="34"/>
      <c r="Q83" s="34"/>
      <c r="R83" s="34"/>
      <c r="S83" s="34"/>
      <c r="T83" s="34"/>
      <c r="U83" s="34"/>
      <c r="V83" s="34"/>
      <c r="W83" s="34"/>
      <c r="X83" s="34"/>
      <c r="Y83" s="34"/>
      <c r="Z83" s="6"/>
    </row>
    <row r="84" spans="1:26" ht="19.5" customHeight="1">
      <c r="A84" s="62"/>
      <c r="B84" s="6"/>
      <c r="C84" s="6"/>
      <c r="D84" s="6"/>
      <c r="E84" s="6"/>
      <c r="F84" s="6"/>
      <c r="G84" s="6"/>
      <c r="H84" s="6"/>
      <c r="I84" s="6"/>
      <c r="J84" s="6"/>
      <c r="K84" s="6"/>
      <c r="L84" s="6"/>
      <c r="M84" s="6"/>
      <c r="N84" s="6"/>
      <c r="O84" s="6"/>
      <c r="P84" s="6"/>
      <c r="Q84" s="6"/>
      <c r="R84" s="6"/>
      <c r="S84" s="6"/>
      <c r="T84" s="6"/>
      <c r="U84" s="6"/>
      <c r="V84" s="6"/>
      <c r="W84" s="6"/>
      <c r="X84" s="6"/>
      <c r="Y84" s="6"/>
      <c r="Z84" s="6"/>
    </row>
    <row r="85" spans="1:26" ht="19.5" customHeight="1">
      <c r="A85" s="62"/>
      <c r="B85" s="6"/>
      <c r="C85" s="6"/>
      <c r="D85" s="6"/>
      <c r="E85" s="6"/>
      <c r="F85" s="6"/>
      <c r="G85" s="6"/>
      <c r="H85" s="6"/>
      <c r="I85" s="6"/>
      <c r="J85" s="6"/>
      <c r="K85" s="6"/>
      <c r="L85" s="6"/>
      <c r="M85" s="6"/>
      <c r="N85" s="6"/>
      <c r="O85" s="6"/>
      <c r="P85" s="6"/>
      <c r="Q85" s="6"/>
      <c r="R85" s="6"/>
      <c r="S85" s="6"/>
      <c r="T85" s="6"/>
      <c r="U85" s="6"/>
      <c r="V85" s="6"/>
      <c r="W85" s="6"/>
      <c r="X85" s="6"/>
      <c r="Y85" s="6"/>
      <c r="Z85" s="6"/>
    </row>
    <row r="86" spans="1:26" ht="19.5" customHeight="1">
      <c r="A86" s="62"/>
      <c r="B86" s="6"/>
      <c r="C86" s="6"/>
      <c r="D86" s="6"/>
      <c r="E86" s="6"/>
      <c r="F86" s="6"/>
      <c r="G86" s="6"/>
      <c r="H86" s="6"/>
      <c r="I86" s="6"/>
      <c r="J86" s="6"/>
      <c r="K86" s="6"/>
      <c r="L86" s="6"/>
      <c r="M86" s="6"/>
      <c r="N86" s="6"/>
      <c r="O86" s="6"/>
      <c r="P86" s="6"/>
      <c r="Q86" s="6"/>
      <c r="R86" s="6"/>
      <c r="S86" s="6"/>
      <c r="T86" s="6"/>
      <c r="U86" s="6"/>
      <c r="V86" s="6"/>
      <c r="W86" s="6"/>
      <c r="X86" s="6"/>
      <c r="Y86" s="6"/>
      <c r="Z86" s="6"/>
    </row>
    <row r="87" spans="1:26" ht="19.5" customHeight="1">
      <c r="A87" s="62"/>
      <c r="Z87" s="6"/>
    </row>
    <row r="88" spans="1:26">
      <c r="A88" s="62"/>
      <c r="Z88" s="6"/>
    </row>
    <row r="89" spans="1:26">
      <c r="A89" s="6"/>
      <c r="Z89" s="6"/>
    </row>
    <row r="90" spans="1:26">
      <c r="A90" s="6"/>
      <c r="Z90" s="6"/>
    </row>
    <row r="91" spans="1:26">
      <c r="A91" s="6"/>
      <c r="Z91" s="6"/>
    </row>
    <row r="92" spans="1:26">
      <c r="A92" s="6"/>
      <c r="Z92" s="6"/>
    </row>
  </sheetData>
  <mergeCells count="35">
    <mergeCell ref="B83:Y83"/>
    <mergeCell ref="B1:Z1"/>
    <mergeCell ref="B29:Y30"/>
    <mergeCell ref="B46:Y47"/>
    <mergeCell ref="B63:Y64"/>
    <mergeCell ref="B13:Y13"/>
    <mergeCell ref="V9:Y10"/>
    <mergeCell ref="B11:E11"/>
    <mergeCell ref="F11:I11"/>
    <mergeCell ref="J11:M11"/>
    <mergeCell ref="N11:Q11"/>
    <mergeCell ref="R11:U11"/>
    <mergeCell ref="V11:Y11"/>
    <mergeCell ref="B9:E10"/>
    <mergeCell ref="F9:I10"/>
    <mergeCell ref="J9:M10"/>
    <mergeCell ref="N9:Q10"/>
    <mergeCell ref="R9:U10"/>
    <mergeCell ref="V5:Y5"/>
    <mergeCell ref="B8:E8"/>
    <mergeCell ref="F8:I8"/>
    <mergeCell ref="J8:M8"/>
    <mergeCell ref="N8:Q8"/>
    <mergeCell ref="R8:U8"/>
    <mergeCell ref="V8:Y8"/>
    <mergeCell ref="B5:E5"/>
    <mergeCell ref="F5:I5"/>
    <mergeCell ref="J5:M5"/>
    <mergeCell ref="N5:Q5"/>
    <mergeCell ref="R5:U5"/>
    <mergeCell ref="X2:Y2"/>
    <mergeCell ref="B2:O2"/>
    <mergeCell ref="R2:S2"/>
    <mergeCell ref="T2:U2"/>
    <mergeCell ref="V2:W2"/>
  </mergeCells>
  <conditionalFormatting sqref="B5">
    <cfRule type="expression" dxfId="5" priority="2">
      <formula>$B$5&lt;&gt;"All"</formula>
    </cfRule>
  </conditionalFormatting>
  <conditionalFormatting sqref="F5">
    <cfRule type="expression" dxfId="4" priority="3">
      <formula>$F$5&lt;&gt;"All"</formula>
    </cfRule>
  </conditionalFormatting>
  <conditionalFormatting sqref="J5">
    <cfRule type="expression" dxfId="3" priority="4">
      <formula>$J$5&lt;&gt;"All"</formula>
    </cfRule>
  </conditionalFormatting>
  <conditionalFormatting sqref="N5">
    <cfRule type="expression" dxfId="2" priority="5">
      <formula>$N$5&lt;&gt;"All"</formula>
    </cfRule>
  </conditionalFormatting>
  <conditionalFormatting sqref="R5">
    <cfRule type="expression" dxfId="1" priority="6">
      <formula>$R$5&lt;&gt;1925</formula>
    </cfRule>
  </conditionalFormatting>
  <conditionalFormatting sqref="V5">
    <cfRule type="expression" dxfId="0" priority="7">
      <formula>$V$5&lt;&gt;2021</formula>
    </cfRule>
  </conditionalFormatting>
  <dataValidations count="6">
    <dataValidation type="list" errorTitle="Invalid choice" error="Please pick a value from the list." promptTitle="Type" prompt="Click the arrow to choose" sqref="B5" xr:uid="{00000000-0002-0000-0000-000000000000}">
      <formula1>list_type</formula1>
      <formula2>0</formula2>
    </dataValidation>
    <dataValidation type="list" errorTitle="Invalid choice" error="Please pick a value from the list." promptTitle="Audience (Rating Group)" prompt="Click the arrow to choose" sqref="F5" xr:uid="{00000000-0002-0000-0000-000001000000}">
      <formula1>list_rg</formula1>
      <formula2>0</formula2>
    </dataValidation>
    <dataValidation type="list" errorTitle="Invalid choice" error="Please pick a value from the list." promptTitle="Country" prompt="Click the arrow to choose" sqref="J5" xr:uid="{00000000-0002-0000-0000-000002000000}">
      <formula1>list_country</formula1>
      <formula2>0</formula2>
    </dataValidation>
    <dataValidation type="list" errorTitle="Invalid choice" error="Please pick a value from the list." promptTitle="Genre" prompt="Click the arrow to choose" sqref="N5" xr:uid="{00000000-0002-0000-0000-000003000000}">
      <formula1>list_genre</formula1>
      <formula2>0</formula2>
    </dataValidation>
    <dataValidation type="list" errorTitle="Invalid choice" error="Please pick a value from the list." promptTitle="Release Year From" prompt="Click the arrow to choose" sqref="R5" xr:uid="{00000000-0002-0000-0000-000004000000}">
      <formula1>list_year</formula1>
      <formula2>0</formula2>
    </dataValidation>
    <dataValidation type="list" errorTitle="Invalid choice" error="Please pick a value from the list." promptTitle="Release Year To" prompt="Click the arrow to choose" sqref="V5" xr:uid="{00000000-0002-0000-0000-000005000000}">
      <formula1>list_year</formula1>
      <formula2>0</formula2>
    </dataValidation>
  </dataValidations>
  <hyperlinks>
    <hyperlink ref="R2" location="'Title Explorer'!A1" display="Title Explorer" xr:uid="{00000000-0004-0000-0000-000000000000}"/>
    <hyperlink ref="T2" location="'Analysis'!A1" display="Analysis" xr:uid="{00000000-0004-0000-0000-000001000000}"/>
    <hyperlink ref="V2" location="'Data'!A1" display="Data" xr:uid="{00000000-0004-0000-0000-000002000000}"/>
    <hyperlink ref="X2" location="'About'!A1" display="About" xr:uid="{00000000-0004-0000-0000-000003000000}"/>
  </hyperlinks>
  <pageMargins left="0.75" right="0.75" top="1" bottom="1" header="0.511811023622047" footer="0.511811023622047"/>
  <pageSetup paperSize="9"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5C518"/>
  </sheetPr>
  <dimension ref="A1:Z39"/>
  <sheetViews>
    <sheetView showGridLines="0" zoomScaleNormal="100" workbookViewId="0"/>
  </sheetViews>
  <sheetFormatPr defaultColWidth="8.6640625" defaultRowHeight="14.4"/>
  <cols>
    <col min="1" max="1" width="2" customWidth="1"/>
    <col min="2" max="6" width="22" customWidth="1"/>
    <col min="7" max="7" width="2" customWidth="1"/>
  </cols>
  <sheetData>
    <row r="1" spans="1:26" ht="33.75" customHeight="1">
      <c r="A1" s="2"/>
      <c r="B1" s="35" t="s">
        <v>22</v>
      </c>
      <c r="C1" s="35"/>
      <c r="D1" s="35"/>
      <c r="E1" s="35"/>
      <c r="F1" s="35"/>
      <c r="G1" s="2"/>
      <c r="Z1" s="8">
        <f>IFERROR(MATCH($B$6,d_title,0),0)</f>
        <v>3686</v>
      </c>
    </row>
    <row r="2" spans="1:26">
      <c r="A2" s="2"/>
      <c r="B2" s="9" t="s">
        <v>23</v>
      </c>
      <c r="C2" s="2"/>
      <c r="D2" s="2"/>
      <c r="E2" s="2"/>
      <c r="F2" s="2"/>
      <c r="G2" s="2"/>
    </row>
    <row r="3" spans="1:26" ht="3.75" customHeight="1">
      <c r="A3" s="3"/>
      <c r="B3" s="3"/>
      <c r="C3" s="3"/>
      <c r="D3" s="3"/>
      <c r="E3" s="3"/>
      <c r="F3" s="3"/>
      <c r="G3" s="3"/>
    </row>
    <row r="4" spans="1:26">
      <c r="A4" s="6"/>
      <c r="B4" s="6"/>
      <c r="C4" s="6"/>
      <c r="D4" s="6"/>
      <c r="E4" s="6"/>
      <c r="F4" s="6"/>
      <c r="G4" s="6"/>
    </row>
    <row r="5" spans="1:26" ht="18" customHeight="1">
      <c r="A5" s="6"/>
      <c r="B5" s="36" t="s">
        <v>24</v>
      </c>
      <c r="C5" s="36"/>
      <c r="D5" s="36"/>
      <c r="E5" s="36"/>
      <c r="F5" s="36"/>
      <c r="G5" s="6"/>
    </row>
    <row r="6" spans="1:26" ht="33.75" customHeight="1">
      <c r="A6" s="6"/>
      <c r="B6" s="37" t="s">
        <v>25</v>
      </c>
      <c r="C6" s="37"/>
      <c r="D6" s="37"/>
      <c r="E6" s="37"/>
      <c r="F6" s="37"/>
      <c r="G6" s="6"/>
    </row>
    <row r="7" spans="1:26">
      <c r="A7" s="6"/>
      <c r="B7" s="38" t="str">
        <f>IF(ISNUMBER(MATCH($B$6,d_title,0)),"✔ Match found","✖ Title not found – check spelling or pick from the dropdown")</f>
        <v>✔ Match found</v>
      </c>
      <c r="C7" s="38"/>
      <c r="D7" s="38"/>
      <c r="E7" s="38"/>
      <c r="F7" s="38"/>
      <c r="G7" s="6"/>
    </row>
    <row r="8" spans="1:26">
      <c r="A8" s="6"/>
      <c r="B8" s="6"/>
      <c r="C8" s="6"/>
      <c r="D8" s="6"/>
      <c r="E8" s="6"/>
      <c r="F8" s="6"/>
      <c r="G8" s="6"/>
    </row>
    <row r="9" spans="1:26" ht="21.75" customHeight="1">
      <c r="A9" s="6"/>
      <c r="B9" s="10" t="s">
        <v>26</v>
      </c>
      <c r="C9" s="39" t="str">
        <f>IF($Z$1=0,"–",INDEX(Data!$C$2:$C$8808,$Z$1))</f>
        <v>Stranger Things</v>
      </c>
      <c r="D9" s="39"/>
      <c r="E9" s="39"/>
      <c r="F9" s="39"/>
      <c r="G9" s="6"/>
    </row>
    <row r="10" spans="1:26" ht="21.75" customHeight="1">
      <c r="A10" s="6"/>
      <c r="B10" s="10" t="s">
        <v>27</v>
      </c>
      <c r="C10" s="40" t="str">
        <f>IF($Z$1=0,"–",INDEX(Data!$B$2:$B$8808,$Z$1))</f>
        <v>TV Show</v>
      </c>
      <c r="D10" s="40"/>
      <c r="E10" s="40"/>
      <c r="F10" s="40"/>
      <c r="G10" s="6"/>
    </row>
    <row r="11" spans="1:26" ht="21.75" customHeight="1">
      <c r="A11" s="6"/>
      <c r="B11" s="10" t="s">
        <v>28</v>
      </c>
      <c r="C11" s="41">
        <f>IF($Z$1=0,"–",INDEX(Data!$H$2:$H$8808,$Z$1))</f>
        <v>2019</v>
      </c>
      <c r="D11" s="41"/>
      <c r="E11" s="41"/>
      <c r="F11" s="41"/>
      <c r="G11" s="6"/>
    </row>
    <row r="12" spans="1:26" ht="21.75" customHeight="1">
      <c r="A12" s="6"/>
      <c r="B12" s="10" t="s">
        <v>29</v>
      </c>
      <c r="C12" s="42">
        <f>IF($Z$1=0,"–",IF(INDEX(Data!$G$2:$G$8808,$Z$1)="","Unknown",INDEX(Data!$G$2:$G$8808,$Z$1)))</f>
        <v>43650</v>
      </c>
      <c r="D12" s="42"/>
      <c r="E12" s="42"/>
      <c r="F12" s="42"/>
      <c r="G12" s="6"/>
    </row>
    <row r="13" spans="1:26" ht="21.75" customHeight="1">
      <c r="A13" s="6"/>
      <c r="B13" s="10" t="s">
        <v>30</v>
      </c>
      <c r="C13" s="40" t="str">
        <f>IF($Z$1=0,"–",INDEX(Data!$I$2:$I$8808,$Z$1))</f>
        <v>TV-14</v>
      </c>
      <c r="D13" s="40"/>
      <c r="E13" s="40"/>
      <c r="F13" s="40"/>
      <c r="G13" s="6"/>
    </row>
    <row r="14" spans="1:26" ht="21.75" customHeight="1">
      <c r="A14" s="6"/>
      <c r="B14" s="10" t="s">
        <v>31</v>
      </c>
      <c r="C14" s="40" t="str">
        <f>IF($Z$1=0,"–",INDEX(Data!$O$2:$O$8808,$Z$1))</f>
        <v>Teens</v>
      </c>
      <c r="D14" s="40"/>
      <c r="E14" s="40"/>
      <c r="F14" s="40"/>
      <c r="G14" s="6"/>
    </row>
    <row r="15" spans="1:26" ht="21.75" customHeight="1">
      <c r="A15" s="6"/>
      <c r="B15" s="10" t="s">
        <v>32</v>
      </c>
      <c r="C15" s="40" t="str">
        <f>IF($Z$1=0,"–",INDEX(Data!$J$2:$J$8808,$Z$1))</f>
        <v>3 Seasons</v>
      </c>
      <c r="D15" s="40"/>
      <c r="E15" s="40"/>
      <c r="F15" s="40"/>
      <c r="G15" s="6"/>
    </row>
    <row r="16" spans="1:26" ht="21.75" customHeight="1">
      <c r="A16" s="6"/>
      <c r="B16" s="10" t="s">
        <v>33</v>
      </c>
      <c r="C16" s="43" t="str">
        <f>IF($Z$1=0,"–",INDEX(Data!$F$2:$F$8808,$Z$1))</f>
        <v>United States</v>
      </c>
      <c r="D16" s="43"/>
      <c r="E16" s="43"/>
      <c r="F16" s="43"/>
      <c r="G16" s="6"/>
    </row>
    <row r="17" spans="1:7" ht="21.75" customHeight="1">
      <c r="A17" s="6"/>
      <c r="B17" s="10" t="s">
        <v>34</v>
      </c>
      <c r="C17" s="43" t="str">
        <f>IF($Z$1=0,"–",INDEX(Data!$D$2:$D$8808,$Z$1))</f>
        <v>Unknown</v>
      </c>
      <c r="D17" s="43"/>
      <c r="E17" s="43"/>
      <c r="F17" s="43"/>
      <c r="G17" s="6"/>
    </row>
    <row r="18" spans="1:7" ht="48" customHeight="1">
      <c r="A18" s="6"/>
      <c r="B18" s="10" t="s">
        <v>35</v>
      </c>
      <c r="C18" s="43" t="str">
        <f>IF($Z$1=0,"–",INDEX(Data!$E$2:$E$8808,$Z$1))</f>
        <v>Winona Ryder, David Harbour, Finn Wolfhard, Millie Bobby Brown, Gaten Matarazzo, Caleb McLaughlin, Natalia Dyer, Charlie Heaton, Cara Buono, Noah Schnapp, Matthew Modine, Joe Keery, Dacre Montgomery, Sadie Sink, Paul Reiser, Sean Astin</v>
      </c>
      <c r="D18" s="43"/>
      <c r="E18" s="43"/>
      <c r="F18" s="43"/>
      <c r="G18" s="6"/>
    </row>
    <row r="19" spans="1:7" ht="21.75" customHeight="1">
      <c r="A19" s="6"/>
      <c r="B19" s="10" t="s">
        <v>36</v>
      </c>
      <c r="C19" s="43" t="str">
        <f>IF($Z$1=0,"–",INDEX(Data!$K$2:$K$8808,$Z$1))</f>
        <v>TV Horror, TV Mysteries, TV Sci-Fi &amp; Fantasy</v>
      </c>
      <c r="D19" s="43"/>
      <c r="E19" s="43"/>
      <c r="F19" s="43"/>
      <c r="G19" s="6"/>
    </row>
    <row r="20" spans="1:7" ht="61.5" customHeight="1">
      <c r="A20" s="6"/>
      <c r="B20" s="10" t="s">
        <v>37</v>
      </c>
      <c r="C20" s="43" t="str">
        <f>IF($Z$1=0,"–",INDEX(Data!$L$2:$L$8808,$Z$1))</f>
        <v>When a young boy vanishes, a small town uncovers a mystery involving secret experiments, terrifying supernatural forces and one strange little girl.</v>
      </c>
      <c r="D20" s="43"/>
      <c r="E20" s="43"/>
      <c r="F20" s="43"/>
      <c r="G20" s="6"/>
    </row>
    <row r="21" spans="1:7">
      <c r="A21" s="6"/>
      <c r="B21" s="6"/>
      <c r="C21" s="6"/>
      <c r="D21" s="6"/>
      <c r="E21" s="6"/>
      <c r="F21" s="6"/>
      <c r="G21" s="6"/>
    </row>
    <row r="22" spans="1:7" ht="19.5" customHeight="1">
      <c r="A22" s="6"/>
      <c r="B22" s="63"/>
      <c r="C22" s="44"/>
      <c r="D22" s="44"/>
      <c r="E22" s="44"/>
      <c r="F22" s="44"/>
      <c r="G22" s="6"/>
    </row>
    <row r="23" spans="1:7" ht="21.75" customHeight="1">
      <c r="A23" s="6"/>
      <c r="B23" s="10"/>
      <c r="C23" s="39"/>
      <c r="D23" s="39"/>
      <c r="E23" s="39"/>
      <c r="F23" s="39"/>
      <c r="G23" s="6"/>
    </row>
    <row r="24" spans="1:7">
      <c r="A24" s="6"/>
      <c r="B24" s="6"/>
      <c r="C24" s="6"/>
      <c r="D24" s="6"/>
      <c r="E24" s="6"/>
      <c r="F24" s="6"/>
      <c r="G24" s="6"/>
    </row>
    <row r="25" spans="1:7">
      <c r="A25" s="6"/>
      <c r="B25" s="6"/>
      <c r="C25" s="6"/>
      <c r="D25" s="6"/>
      <c r="E25" s="6"/>
      <c r="F25" s="6"/>
      <c r="G25" s="6"/>
    </row>
    <row r="26" spans="1:7">
      <c r="A26" s="6"/>
      <c r="B26" s="6"/>
      <c r="C26" s="6"/>
      <c r="D26" s="6"/>
      <c r="E26" s="6"/>
      <c r="F26" s="6"/>
      <c r="G26" s="6"/>
    </row>
    <row r="27" spans="1:7">
      <c r="A27" s="6"/>
      <c r="B27" s="6"/>
      <c r="C27" s="6"/>
      <c r="D27" s="6"/>
      <c r="E27" s="6"/>
      <c r="F27" s="6"/>
      <c r="G27" s="6"/>
    </row>
    <row r="28" spans="1:7">
      <c r="A28" s="6"/>
      <c r="B28" s="6"/>
      <c r="C28" s="6"/>
      <c r="D28" s="6"/>
      <c r="E28" s="6"/>
      <c r="F28" s="6"/>
      <c r="G28" s="6"/>
    </row>
    <row r="29" spans="1:7">
      <c r="A29" s="6"/>
      <c r="B29" s="6"/>
      <c r="C29" s="6"/>
      <c r="D29" s="6"/>
      <c r="E29" s="6"/>
      <c r="F29" s="6"/>
      <c r="G29" s="6"/>
    </row>
    <row r="30" spans="1:7">
      <c r="A30" s="6"/>
      <c r="B30" s="6"/>
      <c r="C30" s="6"/>
      <c r="D30" s="6"/>
      <c r="E30" s="6"/>
      <c r="F30" s="6"/>
      <c r="G30" s="6"/>
    </row>
    <row r="31" spans="1:7">
      <c r="A31" s="6"/>
      <c r="B31" s="6"/>
      <c r="C31" s="6"/>
      <c r="D31" s="6"/>
      <c r="E31" s="6"/>
      <c r="F31" s="6"/>
      <c r="G31" s="6"/>
    </row>
    <row r="32" spans="1:7">
      <c r="A32" s="6"/>
      <c r="B32" s="6"/>
      <c r="C32" s="6"/>
      <c r="D32" s="6"/>
      <c r="E32" s="6"/>
      <c r="F32" s="6"/>
      <c r="G32" s="6"/>
    </row>
    <row r="33" spans="1:7">
      <c r="A33" s="6"/>
      <c r="B33" s="6"/>
      <c r="C33" s="6"/>
      <c r="D33" s="6"/>
      <c r="E33" s="6"/>
      <c r="F33" s="6"/>
      <c r="G33" s="6"/>
    </row>
    <row r="34" spans="1:7">
      <c r="A34" s="6"/>
      <c r="B34" s="6"/>
      <c r="C34" s="6"/>
      <c r="D34" s="6"/>
      <c r="E34" s="6"/>
      <c r="F34" s="6"/>
      <c r="G34" s="6"/>
    </row>
    <row r="35" spans="1:7">
      <c r="A35" s="6"/>
      <c r="B35" s="6"/>
      <c r="C35" s="6"/>
      <c r="D35" s="6"/>
      <c r="E35" s="6"/>
      <c r="F35" s="6"/>
      <c r="G35" s="6"/>
    </row>
    <row r="36" spans="1:7">
      <c r="A36" s="6"/>
      <c r="B36" s="6"/>
      <c r="C36" s="6"/>
      <c r="D36" s="6"/>
      <c r="E36" s="6"/>
      <c r="F36" s="6"/>
      <c r="G36" s="6"/>
    </row>
    <row r="37" spans="1:7">
      <c r="A37" s="6"/>
      <c r="B37" s="6"/>
      <c r="C37" s="6"/>
      <c r="D37" s="6"/>
      <c r="E37" s="6"/>
      <c r="F37" s="6"/>
      <c r="G37" s="6"/>
    </row>
    <row r="38" spans="1:7">
      <c r="A38" s="6"/>
      <c r="B38" s="6"/>
      <c r="C38" s="6"/>
      <c r="D38" s="6"/>
      <c r="E38" s="6"/>
      <c r="F38" s="6"/>
      <c r="G38" s="6"/>
    </row>
    <row r="39" spans="1:7">
      <c r="A39" s="6"/>
      <c r="B39" s="6"/>
      <c r="C39" s="6"/>
      <c r="D39" s="6"/>
      <c r="E39" s="6"/>
      <c r="F39" s="6"/>
      <c r="G39" s="6"/>
    </row>
  </sheetData>
  <mergeCells count="18">
    <mergeCell ref="C20:F20"/>
    <mergeCell ref="B22:F22"/>
    <mergeCell ref="C23:F23"/>
    <mergeCell ref="C15:F15"/>
    <mergeCell ref="C16:F16"/>
    <mergeCell ref="C17:F17"/>
    <mergeCell ref="C18:F18"/>
    <mergeCell ref="C19:F19"/>
    <mergeCell ref="C10:F10"/>
    <mergeCell ref="C11:F11"/>
    <mergeCell ref="C12:F12"/>
    <mergeCell ref="C13:F13"/>
    <mergeCell ref="C14:F14"/>
    <mergeCell ref="B1:F1"/>
    <mergeCell ref="B5:F5"/>
    <mergeCell ref="B6:F6"/>
    <mergeCell ref="B7:F7"/>
    <mergeCell ref="C9:F9"/>
  </mergeCells>
  <dataValidations count="1">
    <dataValidation type="list" promptTitle="Find a title" prompt="Pick from the list or type a full title" sqref="B6" xr:uid="{00000000-0002-0000-0100-000000000000}">
      <formula1>d_title</formula1>
      <formula2>0</formula2>
    </dataValidation>
  </dataValidations>
  <hyperlinks>
    <hyperlink ref="B2" location="'Dashboard'!A1" display="← Back to Dashboard" xr:uid="{00000000-0004-0000-01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50914"/>
  </sheetPr>
  <dimension ref="A1:G430"/>
  <sheetViews>
    <sheetView showGridLines="0" zoomScaleNormal="100" workbookViewId="0">
      <pane ySplit="2" topLeftCell="A179" activePane="bottomLeft" state="frozen"/>
      <selection pane="bottomLeft"/>
    </sheetView>
  </sheetViews>
  <sheetFormatPr defaultColWidth="8.6640625" defaultRowHeight="14.4"/>
  <cols>
    <col min="1" max="1" width="3" customWidth="1"/>
    <col min="2" max="2" width="28" customWidth="1"/>
    <col min="3" max="6" width="14" customWidth="1"/>
    <col min="7" max="7" width="3" customWidth="1"/>
  </cols>
  <sheetData>
    <row r="1" spans="1:7" ht="30" customHeight="1">
      <c r="A1" s="2"/>
      <c r="B1" s="11" t="s">
        <v>38</v>
      </c>
      <c r="C1" s="2"/>
      <c r="D1" s="2"/>
      <c r="E1" s="2"/>
      <c r="F1" s="2"/>
      <c r="G1" s="2"/>
    </row>
    <row r="2" spans="1:7">
      <c r="B2" s="12" t="s">
        <v>23</v>
      </c>
    </row>
    <row r="3" spans="1:7">
      <c r="B3" s="13" t="s">
        <v>39</v>
      </c>
      <c r="C3" s="4"/>
      <c r="D3" s="4"/>
      <c r="E3" s="4"/>
      <c r="F3" s="4"/>
    </row>
    <row r="4" spans="1:7">
      <c r="B4" s="14" t="s">
        <v>27</v>
      </c>
      <c r="C4" s="15" t="str">
        <f>IF(DASHBOARD!$B$5="All","*",DASHBOARD!$B$5)</f>
        <v>Movie</v>
      </c>
    </row>
    <row r="5" spans="1:7">
      <c r="B5" s="14" t="s">
        <v>40</v>
      </c>
      <c r="C5" s="15" t="str">
        <f>IF(DASHBOARD!$F$5="All","*",DASHBOARD!$F$5)</f>
        <v>Teens</v>
      </c>
    </row>
    <row r="6" spans="1:7">
      <c r="B6" s="14" t="s">
        <v>41</v>
      </c>
      <c r="C6" s="15" t="str">
        <f>IF(DASHBOARD!$J$5="All","*","*|"&amp;DASHBOARD!$J$5&amp;"|*")</f>
        <v>*|India|*</v>
      </c>
    </row>
    <row r="7" spans="1:7">
      <c r="B7" s="14" t="s">
        <v>42</v>
      </c>
      <c r="C7" s="15" t="str">
        <f>IF(DASHBOARD!$N$5="All","*","*|"&amp;DASHBOARD!$N$5&amp;"|*")</f>
        <v>*|Action &amp; Adventure|*</v>
      </c>
    </row>
    <row r="8" spans="1:7">
      <c r="B8" s="14" t="s">
        <v>43</v>
      </c>
      <c r="C8" s="15" t="str">
        <f>"&gt;="&amp;DASHBOARD!$R$5</f>
        <v>&gt;=1925</v>
      </c>
    </row>
    <row r="9" spans="1:7">
      <c r="B9" s="14" t="s">
        <v>44</v>
      </c>
      <c r="C9" s="15" t="str">
        <f>"&lt;="&amp;DASHBOARD!$V$5</f>
        <v>&lt;=2017</v>
      </c>
    </row>
    <row r="11" spans="1:7">
      <c r="B11" s="13" t="s">
        <v>45</v>
      </c>
      <c r="C11" s="4"/>
      <c r="D11" s="4"/>
      <c r="E11" s="4"/>
      <c r="F11" s="4"/>
    </row>
    <row r="12" spans="1:7">
      <c r="B12" s="16" t="s">
        <v>27</v>
      </c>
      <c r="C12" s="16" t="s">
        <v>46</v>
      </c>
      <c r="D12" s="16" t="s">
        <v>47</v>
      </c>
    </row>
    <row r="13" spans="1:7">
      <c r="B13" s="17" t="s">
        <v>48</v>
      </c>
      <c r="C13" s="18">
        <f>COUNTIFS(d_type,c_type,d_rg,c_rg,d_ctry,c_country,d_genre,c_genre,d_ry,c_from,d_ry,c_to,d_type,"Movie")</f>
        <v>92</v>
      </c>
      <c r="D13" s="19">
        <f>IFERROR(C13/SUM($C$13:$C$14),0)</f>
        <v>1</v>
      </c>
    </row>
    <row r="14" spans="1:7">
      <c r="B14" s="17" t="s">
        <v>49</v>
      </c>
      <c r="C14" s="18">
        <f>COUNTIFS(d_type,c_type,d_rg,c_rg,d_ctry,c_country,d_genre,c_genre,d_ry,c_from,d_ry,c_to,d_type,"TV Show")</f>
        <v>0</v>
      </c>
      <c r="D14" s="19">
        <f>IFERROR(C14/SUM($C$13:$C$14),0)</f>
        <v>0</v>
      </c>
    </row>
    <row r="15" spans="1:7">
      <c r="B15" s="17" t="s">
        <v>50</v>
      </c>
      <c r="C15" s="18">
        <f>SUM(C13:C14)</f>
        <v>92</v>
      </c>
      <c r="D15" s="17"/>
    </row>
    <row r="16" spans="1:7">
      <c r="B16" s="17" t="s">
        <v>51</v>
      </c>
      <c r="C16" s="18">
        <f>COUNTA(d_all)</f>
        <v>8807</v>
      </c>
      <c r="D16" s="17"/>
    </row>
    <row r="19" spans="2:6">
      <c r="B19" s="13" t="s">
        <v>52</v>
      </c>
      <c r="C19" s="4"/>
      <c r="D19" s="4"/>
      <c r="E19" s="4"/>
      <c r="F19" s="4"/>
    </row>
    <row r="20" spans="2:6">
      <c r="B20" s="16" t="s">
        <v>53</v>
      </c>
      <c r="C20" s="16" t="s">
        <v>46</v>
      </c>
      <c r="D20" s="16" t="s">
        <v>47</v>
      </c>
    </row>
    <row r="21" spans="2:6">
      <c r="B21" s="17" t="s">
        <v>54</v>
      </c>
      <c r="C21" s="18">
        <f>COUNTIFS(d_type,c_type,d_rg,c_rg,d_ctry,c_country,d_genre,c_genre,d_ry,c_from,d_ry,c_to,d_rg,"Adults")</f>
        <v>0</v>
      </c>
      <c r="D21" s="19">
        <f>IFERROR(C21/SUM($C$21:$C$25),0)</f>
        <v>0</v>
      </c>
    </row>
    <row r="22" spans="2:6">
      <c r="B22" s="17" t="s">
        <v>55</v>
      </c>
      <c r="C22" s="18">
        <f>COUNTIFS(d_type,c_type,d_rg,c_rg,d_ctry,c_country,d_genre,c_genre,d_ry,c_from,d_ry,c_to,d_rg,"Teens")</f>
        <v>92</v>
      </c>
      <c r="D22" s="19">
        <f>IFERROR(C22/SUM($C$21:$C$25),0)</f>
        <v>1</v>
      </c>
    </row>
    <row r="23" spans="2:6">
      <c r="B23" s="17" t="s">
        <v>56</v>
      </c>
      <c r="C23" s="18">
        <f>COUNTIFS(d_type,c_type,d_rg,c_rg,d_ctry,c_country,d_genre,c_genre,d_ry,c_from,d_ry,c_to,d_rg,"Older Kids")</f>
        <v>0</v>
      </c>
      <c r="D23" s="19">
        <f>IFERROR(C23/SUM($C$21:$C$25),0)</f>
        <v>0</v>
      </c>
    </row>
    <row r="24" spans="2:6">
      <c r="B24" s="17" t="s">
        <v>57</v>
      </c>
      <c r="C24" s="18">
        <f>COUNTIFS(d_type,c_type,d_rg,c_rg,d_ctry,c_country,d_genre,c_genre,d_ry,c_from,d_ry,c_to,d_rg,"Kids")</f>
        <v>0</v>
      </c>
      <c r="D24" s="19">
        <f>IFERROR(C24/SUM($C$21:$C$25),0)</f>
        <v>0</v>
      </c>
    </row>
    <row r="25" spans="2:6">
      <c r="B25" s="17" t="s">
        <v>58</v>
      </c>
      <c r="C25" s="18">
        <f>COUNTIFS(d_type,c_type,d_rg,c_rg,d_ctry,c_country,d_genre,c_genre,d_ry,c_from,d_ry,c_to,d_rg,"Not Rated")</f>
        <v>0</v>
      </c>
      <c r="D25" s="19">
        <f>IFERROR(C25/SUM($C$21:$C$25),0)</f>
        <v>0</v>
      </c>
    </row>
    <row r="28" spans="2:6">
      <c r="B28" s="13" t="s">
        <v>59</v>
      </c>
      <c r="C28" s="4"/>
      <c r="D28" s="4"/>
      <c r="E28" s="4"/>
      <c r="F28" s="4"/>
    </row>
    <row r="29" spans="2:6">
      <c r="B29" s="16" t="s">
        <v>60</v>
      </c>
      <c r="C29" s="16" t="s">
        <v>61</v>
      </c>
      <c r="D29" s="16" t="s">
        <v>62</v>
      </c>
      <c r="E29" s="16" t="s">
        <v>63</v>
      </c>
    </row>
    <row r="30" spans="2:6">
      <c r="B30" s="20">
        <v>2008</v>
      </c>
      <c r="C30" s="17">
        <f t="shared" ref="C30:C43" si="0">COUNTIFS(d_type,c_type,d_rg,c_rg,d_ctry,c_country,d_genre,c_genre,d_ry,c_from,d_ry,c_to,d_ya,$B30,d_type,"Movie")</f>
        <v>0</v>
      </c>
      <c r="D30" s="17">
        <f t="shared" ref="D30:D43" si="1">COUNTIFS(d_type,c_type,d_rg,c_rg,d_ctry,c_country,d_genre,c_genre,d_ry,c_from,d_ry,c_to,d_ya,$B30,d_type,"TV Show")</f>
        <v>0</v>
      </c>
      <c r="E30" s="17">
        <f t="shared" ref="E30:E43" si="2">C30+D30</f>
        <v>0</v>
      </c>
    </row>
    <row r="31" spans="2:6">
      <c r="B31" s="20">
        <v>2009</v>
      </c>
      <c r="C31" s="17">
        <f t="shared" si="0"/>
        <v>0</v>
      </c>
      <c r="D31" s="17">
        <f t="shared" si="1"/>
        <v>0</v>
      </c>
      <c r="E31" s="17">
        <f t="shared" si="2"/>
        <v>0</v>
      </c>
    </row>
    <row r="32" spans="2:6">
      <c r="B32" s="20">
        <v>2010</v>
      </c>
      <c r="C32" s="17">
        <f t="shared" si="0"/>
        <v>0</v>
      </c>
      <c r="D32" s="17">
        <f t="shared" si="1"/>
        <v>0</v>
      </c>
      <c r="E32" s="17">
        <f t="shared" si="2"/>
        <v>0</v>
      </c>
    </row>
    <row r="33" spans="2:6">
      <c r="B33" s="20">
        <v>2011</v>
      </c>
      <c r="C33" s="17">
        <f t="shared" si="0"/>
        <v>0</v>
      </c>
      <c r="D33" s="17">
        <f t="shared" si="1"/>
        <v>0</v>
      </c>
      <c r="E33" s="17">
        <f t="shared" si="2"/>
        <v>0</v>
      </c>
    </row>
    <row r="34" spans="2:6">
      <c r="B34" s="20">
        <v>2012</v>
      </c>
      <c r="C34" s="17">
        <f t="shared" si="0"/>
        <v>0</v>
      </c>
      <c r="D34" s="17">
        <f t="shared" si="1"/>
        <v>0</v>
      </c>
      <c r="E34" s="17">
        <f t="shared" si="2"/>
        <v>0</v>
      </c>
    </row>
    <row r="35" spans="2:6">
      <c r="B35" s="20">
        <v>2013</v>
      </c>
      <c r="C35" s="17">
        <f t="shared" si="0"/>
        <v>0</v>
      </c>
      <c r="D35" s="17">
        <f t="shared" si="1"/>
        <v>0</v>
      </c>
      <c r="E35" s="17">
        <f t="shared" si="2"/>
        <v>0</v>
      </c>
    </row>
    <row r="36" spans="2:6">
      <c r="B36" s="20">
        <v>2014</v>
      </c>
      <c r="C36" s="17">
        <f t="shared" si="0"/>
        <v>0</v>
      </c>
      <c r="D36" s="17">
        <f t="shared" si="1"/>
        <v>0</v>
      </c>
      <c r="E36" s="17">
        <f t="shared" si="2"/>
        <v>0</v>
      </c>
    </row>
    <row r="37" spans="2:6">
      <c r="B37" s="20">
        <v>2015</v>
      </c>
      <c r="C37" s="17">
        <f t="shared" si="0"/>
        <v>0</v>
      </c>
      <c r="D37" s="17">
        <f t="shared" si="1"/>
        <v>0</v>
      </c>
      <c r="E37" s="17">
        <f t="shared" si="2"/>
        <v>0</v>
      </c>
    </row>
    <row r="38" spans="2:6">
      <c r="B38" s="20">
        <v>2016</v>
      </c>
      <c r="C38" s="17">
        <f t="shared" si="0"/>
        <v>0</v>
      </c>
      <c r="D38" s="17">
        <f t="shared" si="1"/>
        <v>0</v>
      </c>
      <c r="E38" s="17">
        <f t="shared" si="2"/>
        <v>0</v>
      </c>
    </row>
    <row r="39" spans="2:6">
      <c r="B39" s="20">
        <v>2017</v>
      </c>
      <c r="C39" s="17">
        <f t="shared" si="0"/>
        <v>20</v>
      </c>
      <c r="D39" s="17">
        <f t="shared" si="1"/>
        <v>0</v>
      </c>
      <c r="E39" s="17">
        <f t="shared" si="2"/>
        <v>20</v>
      </c>
    </row>
    <row r="40" spans="2:6">
      <c r="B40" s="20">
        <v>2018</v>
      </c>
      <c r="C40" s="17">
        <f t="shared" si="0"/>
        <v>38</v>
      </c>
      <c r="D40" s="17">
        <f t="shared" si="1"/>
        <v>0</v>
      </c>
      <c r="E40" s="17">
        <f t="shared" si="2"/>
        <v>38</v>
      </c>
    </row>
    <row r="41" spans="2:6">
      <c r="B41" s="20">
        <v>2019</v>
      </c>
      <c r="C41" s="17">
        <f t="shared" si="0"/>
        <v>11</v>
      </c>
      <c r="D41" s="17">
        <f t="shared" si="1"/>
        <v>0</v>
      </c>
      <c r="E41" s="17">
        <f t="shared" si="2"/>
        <v>11</v>
      </c>
    </row>
    <row r="42" spans="2:6">
      <c r="B42" s="20">
        <v>2020</v>
      </c>
      <c r="C42" s="17">
        <f t="shared" si="0"/>
        <v>16</v>
      </c>
      <c r="D42" s="17">
        <f t="shared" si="1"/>
        <v>0</v>
      </c>
      <c r="E42" s="17">
        <f t="shared" si="2"/>
        <v>16</v>
      </c>
    </row>
    <row r="43" spans="2:6">
      <c r="B43" s="20">
        <v>2021</v>
      </c>
      <c r="C43" s="17">
        <f t="shared" si="0"/>
        <v>7</v>
      </c>
      <c r="D43" s="17">
        <f t="shared" si="1"/>
        <v>0</v>
      </c>
      <c r="E43" s="17">
        <f t="shared" si="2"/>
        <v>7</v>
      </c>
    </row>
    <row r="46" spans="2:6">
      <c r="B46" s="13" t="s">
        <v>64</v>
      </c>
      <c r="C46" s="4"/>
      <c r="D46" s="4"/>
      <c r="E46" s="4"/>
      <c r="F46" s="4"/>
    </row>
    <row r="47" spans="2:6">
      <c r="B47" s="16" t="s">
        <v>65</v>
      </c>
      <c r="C47" s="16" t="s">
        <v>66</v>
      </c>
      <c r="D47" s="16" t="s">
        <v>67</v>
      </c>
      <c r="E47" s="16" t="s">
        <v>46</v>
      </c>
    </row>
    <row r="48" spans="2:6">
      <c r="B48" s="17" t="s">
        <v>68</v>
      </c>
      <c r="C48" s="17">
        <v>0</v>
      </c>
      <c r="D48" s="17">
        <v>2009</v>
      </c>
      <c r="E48" s="17">
        <f t="shared" ref="E48:E60" si="3">COUNTIFS(d_type,c_type,d_rg,c_rg,d_ctry,c_country,d_genre,c_genre,d_ry,c_from,d_ry,c_to,d_ry,"&gt;="&amp;C48,d_ry,"&lt;="&amp;D48)</f>
        <v>37</v>
      </c>
    </row>
    <row r="49" spans="2:6">
      <c r="B49" s="17" t="s">
        <v>69</v>
      </c>
      <c r="C49" s="17">
        <v>2010</v>
      </c>
      <c r="D49" s="17">
        <v>2010</v>
      </c>
      <c r="E49" s="17">
        <f t="shared" si="3"/>
        <v>1</v>
      </c>
    </row>
    <row r="50" spans="2:6">
      <c r="B50" s="17" t="s">
        <v>70</v>
      </c>
      <c r="C50" s="17">
        <v>2011</v>
      </c>
      <c r="D50" s="17">
        <v>2011</v>
      </c>
      <c r="E50" s="17">
        <f t="shared" si="3"/>
        <v>8</v>
      </c>
    </row>
    <row r="51" spans="2:6">
      <c r="B51" s="17" t="s">
        <v>71</v>
      </c>
      <c r="C51" s="17">
        <v>2012</v>
      </c>
      <c r="D51" s="17">
        <v>2012</v>
      </c>
      <c r="E51" s="17">
        <f t="shared" si="3"/>
        <v>5</v>
      </c>
    </row>
    <row r="52" spans="2:6">
      <c r="B52" s="17" t="s">
        <v>72</v>
      </c>
      <c r="C52" s="17">
        <v>2013</v>
      </c>
      <c r="D52" s="17">
        <v>2013</v>
      </c>
      <c r="E52" s="17">
        <f t="shared" si="3"/>
        <v>8</v>
      </c>
    </row>
    <row r="53" spans="2:6">
      <c r="B53" s="17" t="s">
        <v>73</v>
      </c>
      <c r="C53" s="17">
        <v>2014</v>
      </c>
      <c r="D53" s="17">
        <v>2014</v>
      </c>
      <c r="E53" s="17">
        <f t="shared" si="3"/>
        <v>6</v>
      </c>
    </row>
    <row r="54" spans="2:6">
      <c r="B54" s="17" t="s">
        <v>74</v>
      </c>
      <c r="C54" s="17">
        <v>2015</v>
      </c>
      <c r="D54" s="17">
        <v>2015</v>
      </c>
      <c r="E54" s="17">
        <f t="shared" si="3"/>
        <v>7</v>
      </c>
    </row>
    <row r="55" spans="2:6">
      <c r="B55" s="17" t="s">
        <v>75</v>
      </c>
      <c r="C55" s="17">
        <v>2016</v>
      </c>
      <c r="D55" s="17">
        <v>2016</v>
      </c>
      <c r="E55" s="17">
        <f t="shared" si="3"/>
        <v>9</v>
      </c>
    </row>
    <row r="56" spans="2:6">
      <c r="B56" s="17" t="s">
        <v>76</v>
      </c>
      <c r="C56" s="17">
        <v>2017</v>
      </c>
      <c r="D56" s="17">
        <v>2017</v>
      </c>
      <c r="E56" s="17">
        <f t="shared" si="3"/>
        <v>11</v>
      </c>
    </row>
    <row r="57" spans="2:6">
      <c r="B57" s="17" t="s">
        <v>77</v>
      </c>
      <c r="C57" s="17">
        <v>2018</v>
      </c>
      <c r="D57" s="17">
        <v>2018</v>
      </c>
      <c r="E57" s="17">
        <f t="shared" si="3"/>
        <v>0</v>
      </c>
    </row>
    <row r="58" spans="2:6">
      <c r="B58" s="17" t="s">
        <v>78</v>
      </c>
      <c r="C58" s="17">
        <v>2019</v>
      </c>
      <c r="D58" s="17">
        <v>2019</v>
      </c>
      <c r="E58" s="17">
        <f t="shared" si="3"/>
        <v>0</v>
      </c>
    </row>
    <row r="59" spans="2:6">
      <c r="B59" s="17" t="s">
        <v>79</v>
      </c>
      <c r="C59" s="17">
        <v>2020</v>
      </c>
      <c r="D59" s="17">
        <v>2020</v>
      </c>
      <c r="E59" s="17">
        <f t="shared" si="3"/>
        <v>0</v>
      </c>
    </row>
    <row r="60" spans="2:6">
      <c r="B60" s="17" t="s">
        <v>80</v>
      </c>
      <c r="C60" s="17">
        <v>2021</v>
      </c>
      <c r="D60" s="17">
        <v>2021</v>
      </c>
      <c r="E60" s="17">
        <f t="shared" si="3"/>
        <v>0</v>
      </c>
    </row>
    <row r="62" spans="2:6">
      <c r="B62" s="13" t="s">
        <v>81</v>
      </c>
      <c r="C62" s="4"/>
      <c r="D62" s="4"/>
      <c r="E62" s="4"/>
      <c r="F62" s="4"/>
    </row>
    <row r="63" spans="2:6">
      <c r="B63" s="16" t="s">
        <v>82</v>
      </c>
      <c r="C63" s="16" t="s">
        <v>83</v>
      </c>
      <c r="D63" s="16" t="s">
        <v>46</v>
      </c>
    </row>
    <row r="64" spans="2:6">
      <c r="B64" s="17" t="s">
        <v>84</v>
      </c>
      <c r="C64" s="17">
        <v>1</v>
      </c>
      <c r="D64" s="17">
        <f t="shared" ref="D64:D75" si="4">COUNTIFS(d_type,c_type,d_rg,c_rg,d_ctry,c_country,d_genre,c_genre,d_ry,c_from,d_ry,c_to,d_mo,C64)</f>
        <v>2</v>
      </c>
    </row>
    <row r="65" spans="2:6">
      <c r="B65" s="17" t="s">
        <v>85</v>
      </c>
      <c r="C65" s="17">
        <v>2</v>
      </c>
      <c r="D65" s="17">
        <f t="shared" si="4"/>
        <v>5</v>
      </c>
    </row>
    <row r="66" spans="2:6">
      <c r="B66" s="17" t="s">
        <v>86</v>
      </c>
      <c r="C66" s="17">
        <v>3</v>
      </c>
      <c r="D66" s="17">
        <f t="shared" si="4"/>
        <v>8</v>
      </c>
    </row>
    <row r="67" spans="2:6">
      <c r="B67" s="17" t="s">
        <v>87</v>
      </c>
      <c r="C67" s="17">
        <v>4</v>
      </c>
      <c r="D67" s="17">
        <f t="shared" si="4"/>
        <v>8</v>
      </c>
    </row>
    <row r="68" spans="2:6">
      <c r="B68" s="17" t="s">
        <v>88</v>
      </c>
      <c r="C68" s="17">
        <v>5</v>
      </c>
      <c r="D68" s="17">
        <f t="shared" si="4"/>
        <v>6</v>
      </c>
    </row>
    <row r="69" spans="2:6">
      <c r="B69" s="17" t="s">
        <v>89</v>
      </c>
      <c r="C69" s="17">
        <v>6</v>
      </c>
      <c r="D69" s="17">
        <f t="shared" si="4"/>
        <v>2</v>
      </c>
    </row>
    <row r="70" spans="2:6">
      <c r="B70" s="17" t="s">
        <v>90</v>
      </c>
      <c r="C70" s="17">
        <v>7</v>
      </c>
      <c r="D70" s="17">
        <f t="shared" si="4"/>
        <v>6</v>
      </c>
    </row>
    <row r="71" spans="2:6">
      <c r="B71" s="17" t="s">
        <v>91</v>
      </c>
      <c r="C71" s="17">
        <v>8</v>
      </c>
      <c r="D71" s="17">
        <f t="shared" si="4"/>
        <v>13</v>
      </c>
    </row>
    <row r="72" spans="2:6">
      <c r="B72" s="17" t="s">
        <v>92</v>
      </c>
      <c r="C72" s="17">
        <v>9</v>
      </c>
      <c r="D72" s="17">
        <f t="shared" si="4"/>
        <v>6</v>
      </c>
    </row>
    <row r="73" spans="2:6">
      <c r="B73" s="17" t="s">
        <v>93</v>
      </c>
      <c r="C73" s="17">
        <v>10</v>
      </c>
      <c r="D73" s="17">
        <f t="shared" si="4"/>
        <v>17</v>
      </c>
    </row>
    <row r="74" spans="2:6">
      <c r="B74" s="17" t="s">
        <v>94</v>
      </c>
      <c r="C74" s="17">
        <v>11</v>
      </c>
      <c r="D74" s="17">
        <f t="shared" si="4"/>
        <v>8</v>
      </c>
    </row>
    <row r="75" spans="2:6">
      <c r="B75" s="17" t="s">
        <v>95</v>
      </c>
      <c r="C75" s="17">
        <v>12</v>
      </c>
      <c r="D75" s="17">
        <f t="shared" si="4"/>
        <v>11</v>
      </c>
    </row>
    <row r="78" spans="2:6">
      <c r="B78" s="13" t="s">
        <v>96</v>
      </c>
      <c r="C78" s="4"/>
      <c r="D78" s="4"/>
      <c r="E78" s="4"/>
      <c r="F78" s="4"/>
    </row>
    <row r="79" spans="2:6">
      <c r="B79" s="16" t="s">
        <v>97</v>
      </c>
      <c r="C79" s="16" t="s">
        <v>66</v>
      </c>
      <c r="D79" s="16" t="s">
        <v>67</v>
      </c>
      <c r="E79" s="16" t="s">
        <v>61</v>
      </c>
    </row>
    <row r="80" spans="2:6">
      <c r="B80" s="17" t="s">
        <v>98</v>
      </c>
      <c r="C80" s="17">
        <v>0</v>
      </c>
      <c r="D80" s="17">
        <v>59</v>
      </c>
      <c r="E80" s="17">
        <f t="shared" ref="E80:E85" si="5">COUNTIFS(d_type,c_type,d_rg,c_rg,d_ctry,c_country,d_genre,c_genre,d_ry,c_from,d_ry,c_to,d_type,"Movie",d_dv,"&gt;="&amp;C80,d_dv,"&lt;="&amp;D80)</f>
        <v>0</v>
      </c>
    </row>
    <row r="81" spans="2:6">
      <c r="B81" s="17" t="s">
        <v>99</v>
      </c>
      <c r="C81" s="17">
        <v>60</v>
      </c>
      <c r="D81" s="17">
        <v>89</v>
      </c>
      <c r="E81" s="17">
        <f t="shared" si="5"/>
        <v>0</v>
      </c>
    </row>
    <row r="82" spans="2:6">
      <c r="B82" s="17" t="s">
        <v>100</v>
      </c>
      <c r="C82" s="17">
        <v>90</v>
      </c>
      <c r="D82" s="17">
        <v>119</v>
      </c>
      <c r="E82" s="17">
        <f t="shared" si="5"/>
        <v>10</v>
      </c>
    </row>
    <row r="83" spans="2:6">
      <c r="B83" s="17" t="s">
        <v>101</v>
      </c>
      <c r="C83" s="17">
        <v>120</v>
      </c>
      <c r="D83" s="17">
        <v>149</v>
      </c>
      <c r="E83" s="17">
        <f t="shared" si="5"/>
        <v>47</v>
      </c>
    </row>
    <row r="84" spans="2:6">
      <c r="B84" s="17" t="s">
        <v>102</v>
      </c>
      <c r="C84" s="17">
        <v>150</v>
      </c>
      <c r="D84" s="17">
        <v>179</v>
      </c>
      <c r="E84" s="17">
        <f t="shared" si="5"/>
        <v>34</v>
      </c>
    </row>
    <row r="85" spans="2:6">
      <c r="B85" s="17" t="s">
        <v>103</v>
      </c>
      <c r="C85" s="17">
        <v>180</v>
      </c>
      <c r="D85" s="17">
        <v>9999</v>
      </c>
      <c r="E85" s="17">
        <f t="shared" si="5"/>
        <v>1</v>
      </c>
    </row>
    <row r="87" spans="2:6">
      <c r="B87" s="13" t="s">
        <v>104</v>
      </c>
      <c r="C87" s="4"/>
      <c r="D87" s="4"/>
      <c r="E87" s="4"/>
      <c r="F87" s="4"/>
    </row>
    <row r="88" spans="2:6">
      <c r="B88" s="16" t="s">
        <v>97</v>
      </c>
      <c r="C88" s="16" t="s">
        <v>66</v>
      </c>
      <c r="D88" s="16" t="s">
        <v>67</v>
      </c>
      <c r="E88" s="16" t="s">
        <v>62</v>
      </c>
    </row>
    <row r="89" spans="2:6">
      <c r="B89" s="17" t="s">
        <v>105</v>
      </c>
      <c r="C89" s="17">
        <v>1</v>
      </c>
      <c r="D89" s="17">
        <v>1</v>
      </c>
      <c r="E89" s="17">
        <f>COUNTIFS(d_type,c_type,d_rg,c_rg,d_ctry,c_country,d_genre,c_genre,d_ry,c_from,d_ry,c_to,d_type,"TV Show",d_dv,"&gt;="&amp;C89,d_dv,"&lt;="&amp;D89)</f>
        <v>0</v>
      </c>
    </row>
    <row r="90" spans="2:6">
      <c r="B90" s="17" t="s">
        <v>106</v>
      </c>
      <c r="C90" s="17">
        <v>2</v>
      </c>
      <c r="D90" s="17">
        <v>2</v>
      </c>
      <c r="E90" s="17">
        <f>COUNTIFS(d_type,c_type,d_rg,c_rg,d_ctry,c_country,d_genre,c_genre,d_ry,c_from,d_ry,c_to,d_type,"TV Show",d_dv,"&gt;="&amp;C90,d_dv,"&lt;="&amp;D90)</f>
        <v>0</v>
      </c>
    </row>
    <row r="91" spans="2:6">
      <c r="B91" s="17" t="s">
        <v>107</v>
      </c>
      <c r="C91" s="17">
        <v>3</v>
      </c>
      <c r="D91" s="17">
        <v>3</v>
      </c>
      <c r="E91" s="17">
        <f>COUNTIFS(d_type,c_type,d_rg,c_rg,d_ctry,c_country,d_genre,c_genre,d_ry,c_from,d_ry,c_to,d_type,"TV Show",d_dv,"&gt;="&amp;C91,d_dv,"&lt;="&amp;D91)</f>
        <v>0</v>
      </c>
    </row>
    <row r="92" spans="2:6">
      <c r="B92" s="17" t="s">
        <v>108</v>
      </c>
      <c r="C92" s="17">
        <v>4</v>
      </c>
      <c r="D92" s="17">
        <v>4</v>
      </c>
      <c r="E92" s="17">
        <f>COUNTIFS(d_type,c_type,d_rg,c_rg,d_ctry,c_country,d_genre,c_genre,d_ry,c_from,d_ry,c_to,d_type,"TV Show",d_dv,"&gt;="&amp;C92,d_dv,"&lt;="&amp;D92)</f>
        <v>0</v>
      </c>
    </row>
    <row r="93" spans="2:6">
      <c r="B93" s="17" t="s">
        <v>109</v>
      </c>
      <c r="C93" s="17">
        <v>5</v>
      </c>
      <c r="D93" s="17">
        <v>99</v>
      </c>
      <c r="E93" s="17">
        <f>COUNTIFS(d_type,c_type,d_rg,c_rg,d_ctry,c_country,d_genre,c_genre,d_ry,c_from,d_ry,c_to,d_type,"TV Show",d_dv,"&gt;="&amp;C93,d_dv,"&lt;="&amp;D93)</f>
        <v>0</v>
      </c>
    </row>
    <row r="95" spans="2:6">
      <c r="B95" s="13" t="s">
        <v>110</v>
      </c>
      <c r="C95" s="4"/>
      <c r="D95" s="4"/>
      <c r="E95" s="4"/>
      <c r="F95" s="4"/>
    </row>
    <row r="96" spans="2:6">
      <c r="B96" s="17" t="s">
        <v>111</v>
      </c>
      <c r="C96" s="17">
        <f>IFERROR(ROUND(AVERAGEIFS(d_dv,d_type,"Movie",d_type,c_type,d_rg,c_rg,d_ctry,c_country,d_genre,c_genre,d_ry,c_from,d_ry,c_to),0),"n/a")</f>
        <v>144</v>
      </c>
    </row>
    <row r="97" spans="2:6">
      <c r="B97" s="17" t="s">
        <v>112</v>
      </c>
      <c r="C97" s="21" t="str">
        <f>IFERROR(ROUND(AVERAGEIFS(d_dv,d_type,"TV Show",d_type,c_type,d_rg,c_rg,d_ctry,c_country,d_genre,c_genre,d_ry,c_from,d_ry,c_to),1),"n/a")</f>
        <v>n/a</v>
      </c>
    </row>
    <row r="102" spans="2:6">
      <c r="B102" s="13" t="s">
        <v>113</v>
      </c>
      <c r="C102" s="4"/>
      <c r="D102" s="4"/>
      <c r="E102" s="4"/>
      <c r="F102" s="4"/>
    </row>
    <row r="103" spans="2:6">
      <c r="B103" s="16" t="s">
        <v>33</v>
      </c>
      <c r="C103" s="16" t="s">
        <v>46</v>
      </c>
      <c r="D103" s="16" t="s">
        <v>114</v>
      </c>
    </row>
    <row r="104" spans="2:6">
      <c r="B104" s="17" t="s">
        <v>115</v>
      </c>
      <c r="C104" s="17">
        <f t="shared" ref="C104:C135" si="6">COUNTIFS(d_type,c_type,d_rg,c_rg,d_ctry,c_country,d_genre,c_genre,d_ry,c_from,d_ry,c_to,d_ctry,"*|"&amp;B104&amp;"|*")</f>
        <v>2</v>
      </c>
      <c r="D104" s="22">
        <f t="shared" ref="D104:D135" si="7">IF(B104="Unknown",-1,C104)-ROW()/1000000</f>
        <v>1.9998959999999999</v>
      </c>
    </row>
    <row r="105" spans="2:6">
      <c r="B105" s="17" t="s">
        <v>116</v>
      </c>
      <c r="C105" s="17">
        <f t="shared" si="6"/>
        <v>92</v>
      </c>
      <c r="D105" s="22">
        <f t="shared" si="7"/>
        <v>91.999894999999995</v>
      </c>
    </row>
    <row r="106" spans="2:6">
      <c r="B106" s="17" t="s">
        <v>117</v>
      </c>
      <c r="C106" s="17">
        <f t="shared" si="6"/>
        <v>0</v>
      </c>
      <c r="D106" s="22">
        <f t="shared" si="7"/>
        <v>-1.0001059999999999</v>
      </c>
    </row>
    <row r="107" spans="2:6">
      <c r="B107" s="17" t="s">
        <v>118</v>
      </c>
      <c r="C107" s="17">
        <f t="shared" si="6"/>
        <v>0</v>
      </c>
      <c r="D107" s="22">
        <f t="shared" si="7"/>
        <v>-1.07E-4</v>
      </c>
    </row>
    <row r="108" spans="2:6">
      <c r="B108" s="17" t="s">
        <v>119</v>
      </c>
      <c r="C108" s="17">
        <f t="shared" si="6"/>
        <v>1</v>
      </c>
      <c r="D108" s="22">
        <f t="shared" si="7"/>
        <v>0.999892</v>
      </c>
    </row>
    <row r="109" spans="2:6">
      <c r="B109" s="17" t="s">
        <v>120</v>
      </c>
      <c r="C109" s="17">
        <f t="shared" si="6"/>
        <v>0</v>
      </c>
      <c r="D109" s="22">
        <f t="shared" si="7"/>
        <v>-1.0900000000000001E-4</v>
      </c>
    </row>
    <row r="110" spans="2:6">
      <c r="B110" s="17" t="s">
        <v>121</v>
      </c>
      <c r="C110" s="17">
        <f t="shared" si="6"/>
        <v>0</v>
      </c>
      <c r="D110" s="22">
        <f t="shared" si="7"/>
        <v>-1.1E-4</v>
      </c>
    </row>
    <row r="111" spans="2:6">
      <c r="B111" s="17" t="s">
        <v>122</v>
      </c>
      <c r="C111" s="17">
        <f t="shared" si="6"/>
        <v>0</v>
      </c>
      <c r="D111" s="22">
        <f t="shared" si="7"/>
        <v>-1.11E-4</v>
      </c>
    </row>
    <row r="112" spans="2:6">
      <c r="B112" s="17" t="s">
        <v>123</v>
      </c>
      <c r="C112" s="17">
        <f t="shared" si="6"/>
        <v>0</v>
      </c>
      <c r="D112" s="22">
        <f t="shared" si="7"/>
        <v>-1.12E-4</v>
      </c>
    </row>
    <row r="113" spans="2:4">
      <c r="B113" s="17" t="s">
        <v>124</v>
      </c>
      <c r="C113" s="17">
        <f t="shared" si="6"/>
        <v>1</v>
      </c>
      <c r="D113" s="22">
        <f t="shared" si="7"/>
        <v>0.99988699999999997</v>
      </c>
    </row>
    <row r="114" spans="2:4">
      <c r="B114" s="17" t="s">
        <v>125</v>
      </c>
      <c r="C114" s="17">
        <f t="shared" si="6"/>
        <v>0</v>
      </c>
      <c r="D114" s="22">
        <f t="shared" si="7"/>
        <v>-1.1400000000000001E-4</v>
      </c>
    </row>
    <row r="115" spans="2:4">
      <c r="B115" s="17" t="s">
        <v>126</v>
      </c>
      <c r="C115" s="17">
        <f t="shared" si="6"/>
        <v>0</v>
      </c>
      <c r="D115" s="22">
        <f t="shared" si="7"/>
        <v>-1.15E-4</v>
      </c>
    </row>
    <row r="116" spans="2:4">
      <c r="B116" s="17" t="s">
        <v>127</v>
      </c>
      <c r="C116" s="17">
        <f t="shared" si="6"/>
        <v>0</v>
      </c>
      <c r="D116" s="22">
        <f t="shared" si="7"/>
        <v>-1.16E-4</v>
      </c>
    </row>
    <row r="117" spans="2:4">
      <c r="B117" s="17" t="s">
        <v>128</v>
      </c>
      <c r="C117" s="17">
        <f t="shared" si="6"/>
        <v>0</v>
      </c>
      <c r="D117" s="22">
        <f t="shared" si="7"/>
        <v>-1.17E-4</v>
      </c>
    </row>
    <row r="118" spans="2:4">
      <c r="B118" s="17" t="s">
        <v>129</v>
      </c>
      <c r="C118" s="17">
        <f t="shared" si="6"/>
        <v>0</v>
      </c>
      <c r="D118" s="22">
        <f t="shared" si="7"/>
        <v>-1.18E-4</v>
      </c>
    </row>
    <row r="119" spans="2:4">
      <c r="B119" s="17" t="s">
        <v>130</v>
      </c>
      <c r="C119" s="17">
        <f t="shared" si="6"/>
        <v>0</v>
      </c>
      <c r="D119" s="22">
        <f t="shared" si="7"/>
        <v>-1.1900000000000001E-4</v>
      </c>
    </row>
    <row r="120" spans="2:4">
      <c r="B120" s="17" t="s">
        <v>131</v>
      </c>
      <c r="C120" s="17">
        <f t="shared" si="6"/>
        <v>0</v>
      </c>
      <c r="D120" s="22">
        <f t="shared" si="7"/>
        <v>-1.2E-4</v>
      </c>
    </row>
    <row r="121" spans="2:4">
      <c r="B121" s="17" t="s">
        <v>132</v>
      </c>
      <c r="C121" s="17">
        <f t="shared" si="6"/>
        <v>0</v>
      </c>
      <c r="D121" s="22">
        <f t="shared" si="7"/>
        <v>-1.21E-4</v>
      </c>
    </row>
    <row r="122" spans="2:4">
      <c r="B122" s="17" t="s">
        <v>133</v>
      </c>
      <c r="C122" s="17">
        <f t="shared" si="6"/>
        <v>0</v>
      </c>
      <c r="D122" s="22">
        <f t="shared" si="7"/>
        <v>-1.22E-4</v>
      </c>
    </row>
    <row r="123" spans="2:4">
      <c r="B123" s="17" t="s">
        <v>134</v>
      </c>
      <c r="C123" s="17">
        <f t="shared" si="6"/>
        <v>0</v>
      </c>
      <c r="D123" s="22">
        <f t="shared" si="7"/>
        <v>-1.2300000000000001E-4</v>
      </c>
    </row>
    <row r="124" spans="2:4">
      <c r="B124" s="17" t="s">
        <v>135</v>
      </c>
      <c r="C124" s="17">
        <f t="shared" si="6"/>
        <v>0</v>
      </c>
      <c r="D124" s="22">
        <f t="shared" si="7"/>
        <v>-1.2400000000000001E-4</v>
      </c>
    </row>
    <row r="125" spans="2:4">
      <c r="B125" s="17" t="s">
        <v>136</v>
      </c>
      <c r="C125" s="17">
        <f t="shared" si="6"/>
        <v>0</v>
      </c>
      <c r="D125" s="22">
        <f t="shared" si="7"/>
        <v>-1.25E-4</v>
      </c>
    </row>
    <row r="126" spans="2:4">
      <c r="B126" s="17" t="s">
        <v>137</v>
      </c>
      <c r="C126" s="17">
        <f t="shared" si="6"/>
        <v>0</v>
      </c>
      <c r="D126" s="22">
        <f t="shared" si="7"/>
        <v>-1.26E-4</v>
      </c>
    </row>
    <row r="127" spans="2:4">
      <c r="B127" s="17" t="s">
        <v>138</v>
      </c>
      <c r="C127" s="17">
        <f t="shared" si="6"/>
        <v>0</v>
      </c>
      <c r="D127" s="22">
        <f t="shared" si="7"/>
        <v>-1.27E-4</v>
      </c>
    </row>
    <row r="128" spans="2:4">
      <c r="B128" s="17" t="s">
        <v>139</v>
      </c>
      <c r="C128" s="17">
        <f t="shared" si="6"/>
        <v>0</v>
      </c>
      <c r="D128" s="22">
        <f t="shared" si="7"/>
        <v>-1.2799999999999999E-4</v>
      </c>
    </row>
    <row r="129" spans="2:4">
      <c r="B129" s="17" t="s">
        <v>140</v>
      </c>
      <c r="C129" s="17">
        <f t="shared" si="6"/>
        <v>0</v>
      </c>
      <c r="D129" s="22">
        <f t="shared" si="7"/>
        <v>-1.2899999999999999E-4</v>
      </c>
    </row>
    <row r="130" spans="2:4">
      <c r="B130" s="17" t="s">
        <v>141</v>
      </c>
      <c r="C130" s="17">
        <f t="shared" si="6"/>
        <v>0</v>
      </c>
      <c r="D130" s="22">
        <f t="shared" si="7"/>
        <v>-1.2999999999999999E-4</v>
      </c>
    </row>
    <row r="131" spans="2:4">
      <c r="B131" s="17" t="s">
        <v>142</v>
      </c>
      <c r="C131" s="17">
        <f t="shared" si="6"/>
        <v>0</v>
      </c>
      <c r="D131" s="22">
        <f t="shared" si="7"/>
        <v>-1.3100000000000001E-4</v>
      </c>
    </row>
    <row r="132" spans="2:4">
      <c r="B132" s="17" t="s">
        <v>143</v>
      </c>
      <c r="C132" s="17">
        <f t="shared" si="6"/>
        <v>0</v>
      </c>
      <c r="D132" s="22">
        <f t="shared" si="7"/>
        <v>-1.3200000000000001E-4</v>
      </c>
    </row>
    <row r="133" spans="2:4">
      <c r="B133" s="17" t="s">
        <v>144</v>
      </c>
      <c r="C133" s="17">
        <f t="shared" si="6"/>
        <v>0</v>
      </c>
      <c r="D133" s="22">
        <f t="shared" si="7"/>
        <v>-1.3300000000000001E-4</v>
      </c>
    </row>
    <row r="134" spans="2:4">
      <c r="B134" s="17" t="s">
        <v>145</v>
      </c>
      <c r="C134" s="17">
        <f t="shared" si="6"/>
        <v>0</v>
      </c>
      <c r="D134" s="22">
        <f t="shared" si="7"/>
        <v>-1.34E-4</v>
      </c>
    </row>
    <row r="135" spans="2:4">
      <c r="B135" s="17" t="s">
        <v>146</v>
      </c>
      <c r="C135" s="17">
        <f t="shared" si="6"/>
        <v>0</v>
      </c>
      <c r="D135" s="22">
        <f t="shared" si="7"/>
        <v>-1.35E-4</v>
      </c>
    </row>
    <row r="136" spans="2:4">
      <c r="B136" s="17" t="s">
        <v>147</v>
      </c>
      <c r="C136" s="17">
        <f t="shared" ref="C136:C167" si="8">COUNTIFS(d_type,c_type,d_rg,c_rg,d_ctry,c_country,d_genre,c_genre,d_ry,c_from,d_ry,c_to,d_ctry,"*|"&amp;B136&amp;"|*")</f>
        <v>0</v>
      </c>
      <c r="D136" s="22">
        <f t="shared" ref="D136:D167" si="9">IF(B136="Unknown",-1,C136)-ROW()/1000000</f>
        <v>-1.36E-4</v>
      </c>
    </row>
    <row r="137" spans="2:4">
      <c r="B137" s="17" t="s">
        <v>148</v>
      </c>
      <c r="C137" s="17">
        <f t="shared" si="8"/>
        <v>0</v>
      </c>
      <c r="D137" s="22">
        <f t="shared" si="9"/>
        <v>-1.37E-4</v>
      </c>
    </row>
    <row r="138" spans="2:4">
      <c r="B138" s="17" t="s">
        <v>149</v>
      </c>
      <c r="C138" s="17">
        <f t="shared" si="8"/>
        <v>0</v>
      </c>
      <c r="D138" s="22">
        <f t="shared" si="9"/>
        <v>-1.3799999999999999E-4</v>
      </c>
    </row>
    <row r="139" spans="2:4">
      <c r="B139" s="17" t="s">
        <v>150</v>
      </c>
      <c r="C139" s="17">
        <f t="shared" si="8"/>
        <v>0</v>
      </c>
      <c r="D139" s="22">
        <f t="shared" si="9"/>
        <v>-1.3899999999999999E-4</v>
      </c>
    </row>
    <row r="140" spans="2:4">
      <c r="B140" s="17" t="s">
        <v>151</v>
      </c>
      <c r="C140" s="17">
        <f t="shared" si="8"/>
        <v>0</v>
      </c>
      <c r="D140" s="22">
        <f t="shared" si="9"/>
        <v>-1.3999999999999999E-4</v>
      </c>
    </row>
    <row r="141" spans="2:4">
      <c r="B141" s="17" t="s">
        <v>152</v>
      </c>
      <c r="C141" s="17">
        <f t="shared" si="8"/>
        <v>0</v>
      </c>
      <c r="D141" s="22">
        <f t="shared" si="9"/>
        <v>-1.4100000000000001E-4</v>
      </c>
    </row>
    <row r="142" spans="2:4">
      <c r="B142" s="17" t="s">
        <v>153</v>
      </c>
      <c r="C142" s="17">
        <f t="shared" si="8"/>
        <v>0</v>
      </c>
      <c r="D142" s="22">
        <f t="shared" si="9"/>
        <v>-1.4200000000000001E-4</v>
      </c>
    </row>
    <row r="143" spans="2:4">
      <c r="B143" s="17" t="s">
        <v>154</v>
      </c>
      <c r="C143" s="17">
        <f t="shared" si="8"/>
        <v>0</v>
      </c>
      <c r="D143" s="22">
        <f t="shared" si="9"/>
        <v>-1.4300000000000001E-4</v>
      </c>
    </row>
    <row r="144" spans="2:4">
      <c r="B144" s="17" t="s">
        <v>155</v>
      </c>
      <c r="C144" s="17">
        <f t="shared" si="8"/>
        <v>0</v>
      </c>
      <c r="D144" s="22">
        <f t="shared" si="9"/>
        <v>-1.44E-4</v>
      </c>
    </row>
    <row r="145" spans="2:4">
      <c r="B145" s="17" t="s">
        <v>156</v>
      </c>
      <c r="C145" s="17">
        <f t="shared" si="8"/>
        <v>0</v>
      </c>
      <c r="D145" s="22">
        <f t="shared" si="9"/>
        <v>-1.45E-4</v>
      </c>
    </row>
    <row r="146" spans="2:4">
      <c r="B146" s="17" t="s">
        <v>157</v>
      </c>
      <c r="C146" s="17">
        <f t="shared" si="8"/>
        <v>0</v>
      </c>
      <c r="D146" s="22">
        <f t="shared" si="9"/>
        <v>-1.46E-4</v>
      </c>
    </row>
    <row r="147" spans="2:4">
      <c r="B147" s="17" t="s">
        <v>158</v>
      </c>
      <c r="C147" s="17">
        <f t="shared" si="8"/>
        <v>0</v>
      </c>
      <c r="D147" s="22">
        <f t="shared" si="9"/>
        <v>-1.47E-4</v>
      </c>
    </row>
    <row r="148" spans="2:4">
      <c r="B148" s="17" t="s">
        <v>159</v>
      </c>
      <c r="C148" s="17">
        <f t="shared" si="8"/>
        <v>0</v>
      </c>
      <c r="D148" s="22">
        <f t="shared" si="9"/>
        <v>-1.4799999999999999E-4</v>
      </c>
    </row>
    <row r="149" spans="2:4">
      <c r="B149" s="17" t="s">
        <v>160</v>
      </c>
      <c r="C149" s="17">
        <f t="shared" si="8"/>
        <v>0</v>
      </c>
      <c r="D149" s="22">
        <f t="shared" si="9"/>
        <v>-1.4899999999999999E-4</v>
      </c>
    </row>
    <row r="150" spans="2:4">
      <c r="B150" s="17" t="s">
        <v>161</v>
      </c>
      <c r="C150" s="17">
        <f t="shared" si="8"/>
        <v>0</v>
      </c>
      <c r="D150" s="22">
        <f t="shared" si="9"/>
        <v>-1.4999999999999999E-4</v>
      </c>
    </row>
    <row r="151" spans="2:4">
      <c r="B151" s="17" t="s">
        <v>162</v>
      </c>
      <c r="C151" s="17">
        <f t="shared" si="8"/>
        <v>0</v>
      </c>
      <c r="D151" s="22">
        <f t="shared" si="9"/>
        <v>-1.5100000000000001E-4</v>
      </c>
    </row>
    <row r="152" spans="2:4">
      <c r="B152" s="17" t="s">
        <v>163</v>
      </c>
      <c r="C152" s="17">
        <f t="shared" si="8"/>
        <v>0</v>
      </c>
      <c r="D152" s="22">
        <f t="shared" si="9"/>
        <v>-1.5200000000000001E-4</v>
      </c>
    </row>
    <row r="153" spans="2:4">
      <c r="B153" s="17" t="s">
        <v>164</v>
      </c>
      <c r="C153" s="17">
        <f t="shared" si="8"/>
        <v>0</v>
      </c>
      <c r="D153" s="22">
        <f t="shared" si="9"/>
        <v>-1.5300000000000001E-4</v>
      </c>
    </row>
    <row r="154" spans="2:4">
      <c r="B154" s="17" t="s">
        <v>165</v>
      </c>
      <c r="C154" s="17">
        <f t="shared" si="8"/>
        <v>0</v>
      </c>
      <c r="D154" s="22">
        <f t="shared" si="9"/>
        <v>-1.54E-4</v>
      </c>
    </row>
    <row r="155" spans="2:4">
      <c r="B155" s="17" t="s">
        <v>166</v>
      </c>
      <c r="C155" s="17">
        <f t="shared" si="8"/>
        <v>0</v>
      </c>
      <c r="D155" s="22">
        <f t="shared" si="9"/>
        <v>-1.55E-4</v>
      </c>
    </row>
    <row r="156" spans="2:4">
      <c r="B156" s="17" t="s">
        <v>167</v>
      </c>
      <c r="C156" s="17">
        <f t="shared" si="8"/>
        <v>0</v>
      </c>
      <c r="D156" s="22">
        <f t="shared" si="9"/>
        <v>-1.56E-4</v>
      </c>
    </row>
    <row r="157" spans="2:4">
      <c r="B157" s="17" t="s">
        <v>168</v>
      </c>
      <c r="C157" s="17">
        <f t="shared" si="8"/>
        <v>0</v>
      </c>
      <c r="D157" s="22">
        <f t="shared" si="9"/>
        <v>-1.5699999999999999E-4</v>
      </c>
    </row>
    <row r="158" spans="2:4">
      <c r="B158" s="17" t="s">
        <v>169</v>
      </c>
      <c r="C158" s="17">
        <f t="shared" si="8"/>
        <v>0</v>
      </c>
      <c r="D158" s="22">
        <f t="shared" si="9"/>
        <v>-1.5799999999999999E-4</v>
      </c>
    </row>
    <row r="159" spans="2:4">
      <c r="B159" s="17" t="s">
        <v>170</v>
      </c>
      <c r="C159" s="17">
        <f t="shared" si="8"/>
        <v>0</v>
      </c>
      <c r="D159" s="22">
        <f t="shared" si="9"/>
        <v>-1.5899999999999999E-4</v>
      </c>
    </row>
    <row r="160" spans="2:4">
      <c r="B160" s="17" t="s">
        <v>171</v>
      </c>
      <c r="C160" s="17">
        <f t="shared" si="8"/>
        <v>0</v>
      </c>
      <c r="D160" s="22">
        <f t="shared" si="9"/>
        <v>-1.6000000000000001E-4</v>
      </c>
    </row>
    <row r="161" spans="2:4">
      <c r="B161" s="17" t="s">
        <v>172</v>
      </c>
      <c r="C161" s="17">
        <f t="shared" si="8"/>
        <v>0</v>
      </c>
      <c r="D161" s="22">
        <f t="shared" si="9"/>
        <v>-1.6100000000000001E-4</v>
      </c>
    </row>
    <row r="162" spans="2:4">
      <c r="B162" s="17" t="s">
        <v>173</v>
      </c>
      <c r="C162" s="17">
        <f t="shared" si="8"/>
        <v>0</v>
      </c>
      <c r="D162" s="22">
        <f t="shared" si="9"/>
        <v>-1.6200000000000001E-4</v>
      </c>
    </row>
    <row r="163" spans="2:4">
      <c r="B163" s="17" t="s">
        <v>174</v>
      </c>
      <c r="C163" s="17">
        <f t="shared" si="8"/>
        <v>0</v>
      </c>
      <c r="D163" s="22">
        <f t="shared" si="9"/>
        <v>-1.63E-4</v>
      </c>
    </row>
    <row r="164" spans="2:4">
      <c r="B164" s="17" t="s">
        <v>175</v>
      </c>
      <c r="C164" s="17">
        <f t="shared" si="8"/>
        <v>0</v>
      </c>
      <c r="D164" s="22">
        <f t="shared" si="9"/>
        <v>-1.64E-4</v>
      </c>
    </row>
    <row r="165" spans="2:4">
      <c r="B165" s="17" t="s">
        <v>176</v>
      </c>
      <c r="C165" s="17">
        <f t="shared" si="8"/>
        <v>0</v>
      </c>
      <c r="D165" s="22">
        <f t="shared" si="9"/>
        <v>-1.65E-4</v>
      </c>
    </row>
    <row r="166" spans="2:4">
      <c r="B166" s="17" t="s">
        <v>177</v>
      </c>
      <c r="C166" s="17">
        <f t="shared" si="8"/>
        <v>0</v>
      </c>
      <c r="D166" s="22">
        <f t="shared" si="9"/>
        <v>-1.66E-4</v>
      </c>
    </row>
    <row r="167" spans="2:4">
      <c r="B167" s="17" t="s">
        <v>178</v>
      </c>
      <c r="C167" s="17">
        <f t="shared" si="8"/>
        <v>0</v>
      </c>
      <c r="D167" s="22">
        <f t="shared" si="9"/>
        <v>-1.6699999999999999E-4</v>
      </c>
    </row>
    <row r="168" spans="2:4">
      <c r="B168" s="17" t="s">
        <v>179</v>
      </c>
      <c r="C168" s="17">
        <f t="shared" ref="C168:C199" si="10">COUNTIFS(d_type,c_type,d_rg,c_rg,d_ctry,c_country,d_genre,c_genre,d_ry,c_from,d_ry,c_to,d_ctry,"*|"&amp;B168&amp;"|*")</f>
        <v>0</v>
      </c>
      <c r="D168" s="22">
        <f t="shared" ref="D168:D199" si="11">IF(B168="Unknown",-1,C168)-ROW()/1000000</f>
        <v>-1.6799999999999999E-4</v>
      </c>
    </row>
    <row r="169" spans="2:4">
      <c r="B169" s="17" t="s">
        <v>180</v>
      </c>
      <c r="C169" s="17">
        <f t="shared" si="10"/>
        <v>0</v>
      </c>
      <c r="D169" s="22">
        <f t="shared" si="11"/>
        <v>-1.6899999999999999E-4</v>
      </c>
    </row>
    <row r="170" spans="2:4">
      <c r="B170" s="17" t="s">
        <v>181</v>
      </c>
      <c r="C170" s="17">
        <f t="shared" si="10"/>
        <v>0</v>
      </c>
      <c r="D170" s="22">
        <f t="shared" si="11"/>
        <v>-1.7000000000000001E-4</v>
      </c>
    </row>
    <row r="171" spans="2:4">
      <c r="B171" s="17" t="s">
        <v>182</v>
      </c>
      <c r="C171" s="17">
        <f t="shared" si="10"/>
        <v>0</v>
      </c>
      <c r="D171" s="22">
        <f t="shared" si="11"/>
        <v>-1.7100000000000001E-4</v>
      </c>
    </row>
    <row r="172" spans="2:4">
      <c r="B172" s="17" t="s">
        <v>183</v>
      </c>
      <c r="C172" s="17">
        <f t="shared" si="10"/>
        <v>0</v>
      </c>
      <c r="D172" s="22">
        <f t="shared" si="11"/>
        <v>-1.7200000000000001E-4</v>
      </c>
    </row>
    <row r="173" spans="2:4">
      <c r="B173" s="17" t="s">
        <v>184</v>
      </c>
      <c r="C173" s="17">
        <f t="shared" si="10"/>
        <v>0</v>
      </c>
      <c r="D173" s="22">
        <f t="shared" si="11"/>
        <v>-1.73E-4</v>
      </c>
    </row>
    <row r="174" spans="2:4">
      <c r="B174" s="17" t="s">
        <v>185</v>
      </c>
      <c r="C174" s="17">
        <f t="shared" si="10"/>
        <v>0</v>
      </c>
      <c r="D174" s="22">
        <f t="shared" si="11"/>
        <v>-1.74E-4</v>
      </c>
    </row>
    <row r="175" spans="2:4">
      <c r="B175" s="17" t="s">
        <v>186</v>
      </c>
      <c r="C175" s="17">
        <f t="shared" si="10"/>
        <v>0</v>
      </c>
      <c r="D175" s="22">
        <f t="shared" si="11"/>
        <v>-1.75E-4</v>
      </c>
    </row>
    <row r="176" spans="2:4">
      <c r="B176" s="17" t="s">
        <v>187</v>
      </c>
      <c r="C176" s="17">
        <f t="shared" si="10"/>
        <v>0</v>
      </c>
      <c r="D176" s="22">
        <f t="shared" si="11"/>
        <v>-1.76E-4</v>
      </c>
    </row>
    <row r="177" spans="2:4">
      <c r="B177" s="17" t="s">
        <v>188</v>
      </c>
      <c r="C177" s="17">
        <f t="shared" si="10"/>
        <v>0</v>
      </c>
      <c r="D177" s="22">
        <f t="shared" si="11"/>
        <v>-1.7699999999999999E-4</v>
      </c>
    </row>
    <row r="178" spans="2:4">
      <c r="B178" s="17" t="s">
        <v>189</v>
      </c>
      <c r="C178" s="17">
        <f t="shared" si="10"/>
        <v>0</v>
      </c>
      <c r="D178" s="22">
        <f t="shared" si="11"/>
        <v>-1.7799999999999999E-4</v>
      </c>
    </row>
    <row r="179" spans="2:4">
      <c r="B179" s="17" t="s">
        <v>190</v>
      </c>
      <c r="C179" s="17">
        <f t="shared" si="10"/>
        <v>1</v>
      </c>
      <c r="D179" s="22">
        <f t="shared" si="11"/>
        <v>0.99982099999999996</v>
      </c>
    </row>
    <row r="180" spans="2:4">
      <c r="B180" s="17" t="s">
        <v>191</v>
      </c>
      <c r="C180" s="17">
        <f t="shared" si="10"/>
        <v>0</v>
      </c>
      <c r="D180" s="22">
        <f t="shared" si="11"/>
        <v>-1.8000000000000001E-4</v>
      </c>
    </row>
    <row r="181" spans="2:4">
      <c r="B181" s="17" t="s">
        <v>192</v>
      </c>
      <c r="C181" s="17">
        <f t="shared" si="10"/>
        <v>0</v>
      </c>
      <c r="D181" s="22">
        <f t="shared" si="11"/>
        <v>-1.8100000000000001E-4</v>
      </c>
    </row>
    <row r="182" spans="2:4">
      <c r="B182" s="17" t="s">
        <v>193</v>
      </c>
      <c r="C182" s="17">
        <f t="shared" si="10"/>
        <v>0</v>
      </c>
      <c r="D182" s="22">
        <f t="shared" si="11"/>
        <v>-1.8200000000000001E-4</v>
      </c>
    </row>
    <row r="183" spans="2:4">
      <c r="B183" s="17" t="s">
        <v>194</v>
      </c>
      <c r="C183" s="17">
        <f t="shared" si="10"/>
        <v>0</v>
      </c>
      <c r="D183" s="22">
        <f t="shared" si="11"/>
        <v>-1.83E-4</v>
      </c>
    </row>
    <row r="184" spans="2:4">
      <c r="B184" s="17" t="s">
        <v>195</v>
      </c>
      <c r="C184" s="17">
        <f t="shared" si="10"/>
        <v>0</v>
      </c>
      <c r="D184" s="22">
        <f t="shared" si="11"/>
        <v>-1.84E-4</v>
      </c>
    </row>
    <row r="185" spans="2:4">
      <c r="B185" s="17" t="s">
        <v>196</v>
      </c>
      <c r="C185" s="17">
        <f t="shared" si="10"/>
        <v>0</v>
      </c>
      <c r="D185" s="22">
        <f t="shared" si="11"/>
        <v>-1.85E-4</v>
      </c>
    </row>
    <row r="186" spans="2:4">
      <c r="B186" s="17" t="s">
        <v>197</v>
      </c>
      <c r="C186" s="17">
        <f t="shared" si="10"/>
        <v>0</v>
      </c>
      <c r="D186" s="22">
        <f t="shared" si="11"/>
        <v>-1.8599999999999999E-4</v>
      </c>
    </row>
    <row r="187" spans="2:4">
      <c r="B187" s="17" t="s">
        <v>198</v>
      </c>
      <c r="C187" s="17">
        <f t="shared" si="10"/>
        <v>0</v>
      </c>
      <c r="D187" s="22">
        <f t="shared" si="11"/>
        <v>-1.8699999999999999E-4</v>
      </c>
    </row>
    <row r="188" spans="2:4">
      <c r="B188" s="17" t="s">
        <v>199</v>
      </c>
      <c r="C188" s="17">
        <f t="shared" si="10"/>
        <v>0</v>
      </c>
      <c r="D188" s="22">
        <f t="shared" si="11"/>
        <v>-1.8799999999999999E-4</v>
      </c>
    </row>
    <row r="189" spans="2:4">
      <c r="B189" s="17" t="s">
        <v>200</v>
      </c>
      <c r="C189" s="17">
        <f t="shared" si="10"/>
        <v>0</v>
      </c>
      <c r="D189" s="22">
        <f t="shared" si="11"/>
        <v>-1.8900000000000001E-4</v>
      </c>
    </row>
    <row r="190" spans="2:4">
      <c r="B190" s="17" t="s">
        <v>201</v>
      </c>
      <c r="C190" s="17">
        <f t="shared" si="10"/>
        <v>0</v>
      </c>
      <c r="D190" s="22">
        <f t="shared" si="11"/>
        <v>-1.9000000000000001E-4</v>
      </c>
    </row>
    <row r="191" spans="2:4">
      <c r="B191" s="17" t="s">
        <v>202</v>
      </c>
      <c r="C191" s="17">
        <f t="shared" si="10"/>
        <v>0</v>
      </c>
      <c r="D191" s="22">
        <f t="shared" si="11"/>
        <v>-1.9100000000000001E-4</v>
      </c>
    </row>
    <row r="192" spans="2:4">
      <c r="B192" s="17" t="s">
        <v>203</v>
      </c>
      <c r="C192" s="17">
        <f t="shared" si="10"/>
        <v>0</v>
      </c>
      <c r="D192" s="22">
        <f t="shared" si="11"/>
        <v>-1.92E-4</v>
      </c>
    </row>
    <row r="193" spans="2:4">
      <c r="B193" s="17" t="s">
        <v>204</v>
      </c>
      <c r="C193" s="17">
        <f t="shared" si="10"/>
        <v>0</v>
      </c>
      <c r="D193" s="22">
        <f t="shared" si="11"/>
        <v>-1.93E-4</v>
      </c>
    </row>
    <row r="194" spans="2:4">
      <c r="B194" s="17" t="s">
        <v>205</v>
      </c>
      <c r="C194" s="17">
        <f t="shared" si="10"/>
        <v>0</v>
      </c>
      <c r="D194" s="22">
        <f t="shared" si="11"/>
        <v>-1.94E-4</v>
      </c>
    </row>
    <row r="195" spans="2:4">
      <c r="B195" s="17" t="s">
        <v>206</v>
      </c>
      <c r="C195" s="17">
        <f t="shared" si="10"/>
        <v>0</v>
      </c>
      <c r="D195" s="22">
        <f t="shared" si="11"/>
        <v>-1.95E-4</v>
      </c>
    </row>
    <row r="196" spans="2:4">
      <c r="B196" s="17" t="s">
        <v>207</v>
      </c>
      <c r="C196" s="17">
        <f t="shared" si="10"/>
        <v>0</v>
      </c>
      <c r="D196" s="22">
        <f t="shared" si="11"/>
        <v>-1.9599999999999999E-4</v>
      </c>
    </row>
    <row r="197" spans="2:4">
      <c r="B197" s="17" t="s">
        <v>208</v>
      </c>
      <c r="C197" s="17">
        <f t="shared" si="10"/>
        <v>0</v>
      </c>
      <c r="D197" s="22">
        <f t="shared" si="11"/>
        <v>-1.9699999999999999E-4</v>
      </c>
    </row>
    <row r="198" spans="2:4">
      <c r="B198" s="17" t="s">
        <v>209</v>
      </c>
      <c r="C198" s="17">
        <f t="shared" si="10"/>
        <v>0</v>
      </c>
      <c r="D198" s="22">
        <f t="shared" si="11"/>
        <v>-1.9799999999999999E-4</v>
      </c>
    </row>
    <row r="199" spans="2:4">
      <c r="B199" s="17" t="s">
        <v>210</v>
      </c>
      <c r="C199" s="17">
        <f t="shared" si="10"/>
        <v>0</v>
      </c>
      <c r="D199" s="22">
        <f t="shared" si="11"/>
        <v>-1.9900000000000001E-4</v>
      </c>
    </row>
    <row r="200" spans="2:4">
      <c r="B200" s="17" t="s">
        <v>211</v>
      </c>
      <c r="C200" s="17">
        <f t="shared" ref="C200:C231" si="12">COUNTIFS(d_type,c_type,d_rg,c_rg,d_ctry,c_country,d_genre,c_genre,d_ry,c_from,d_ry,c_to,d_ctry,"*|"&amp;B200&amp;"|*")</f>
        <v>0</v>
      </c>
      <c r="D200" s="22">
        <f t="shared" ref="D200:D231" si="13">IF(B200="Unknown",-1,C200)-ROW()/1000000</f>
        <v>-2.0000000000000001E-4</v>
      </c>
    </row>
    <row r="201" spans="2:4">
      <c r="B201" s="17" t="s">
        <v>212</v>
      </c>
      <c r="C201" s="17">
        <f t="shared" si="12"/>
        <v>0</v>
      </c>
      <c r="D201" s="22">
        <f t="shared" si="13"/>
        <v>-2.0100000000000001E-4</v>
      </c>
    </row>
    <row r="202" spans="2:4">
      <c r="B202" s="17" t="s">
        <v>213</v>
      </c>
      <c r="C202" s="17">
        <f t="shared" si="12"/>
        <v>0</v>
      </c>
      <c r="D202" s="22">
        <f t="shared" si="13"/>
        <v>-2.02E-4</v>
      </c>
    </row>
    <row r="203" spans="2:4">
      <c r="B203" s="17" t="s">
        <v>214</v>
      </c>
      <c r="C203" s="17">
        <f t="shared" si="12"/>
        <v>0</v>
      </c>
      <c r="D203" s="22">
        <f t="shared" si="13"/>
        <v>-2.03E-4</v>
      </c>
    </row>
    <row r="204" spans="2:4">
      <c r="B204" s="17" t="s">
        <v>215</v>
      </c>
      <c r="C204" s="17">
        <f t="shared" si="12"/>
        <v>0</v>
      </c>
      <c r="D204" s="22">
        <f t="shared" si="13"/>
        <v>-2.04E-4</v>
      </c>
    </row>
    <row r="205" spans="2:4">
      <c r="B205" s="17" t="s">
        <v>216</v>
      </c>
      <c r="C205" s="17">
        <f t="shared" si="12"/>
        <v>0</v>
      </c>
      <c r="D205" s="22">
        <f t="shared" si="13"/>
        <v>-2.05E-4</v>
      </c>
    </row>
    <row r="206" spans="2:4">
      <c r="B206" s="17" t="s">
        <v>217</v>
      </c>
      <c r="C206" s="17">
        <f t="shared" si="12"/>
        <v>0</v>
      </c>
      <c r="D206" s="22">
        <f t="shared" si="13"/>
        <v>-2.0599999999999999E-4</v>
      </c>
    </row>
    <row r="207" spans="2:4">
      <c r="B207" s="17" t="s">
        <v>218</v>
      </c>
      <c r="C207" s="17">
        <f t="shared" si="12"/>
        <v>0</v>
      </c>
      <c r="D207" s="22">
        <f t="shared" si="13"/>
        <v>-2.0699999999999999E-4</v>
      </c>
    </row>
    <row r="208" spans="2:4">
      <c r="B208" s="17" t="s">
        <v>219</v>
      </c>
      <c r="C208" s="17">
        <f t="shared" si="12"/>
        <v>0</v>
      </c>
      <c r="D208" s="22">
        <f t="shared" si="13"/>
        <v>-2.0799999999999999E-4</v>
      </c>
    </row>
    <row r="209" spans="2:4">
      <c r="B209" s="17" t="s">
        <v>220</v>
      </c>
      <c r="C209" s="17">
        <f t="shared" si="12"/>
        <v>0</v>
      </c>
      <c r="D209" s="22">
        <f t="shared" si="13"/>
        <v>-2.0900000000000001E-4</v>
      </c>
    </row>
    <row r="210" spans="2:4">
      <c r="B210" s="17" t="s">
        <v>221</v>
      </c>
      <c r="C210" s="17">
        <f t="shared" si="12"/>
        <v>0</v>
      </c>
      <c r="D210" s="22">
        <f t="shared" si="13"/>
        <v>-2.1000000000000001E-4</v>
      </c>
    </row>
    <row r="211" spans="2:4">
      <c r="B211" s="17" t="s">
        <v>222</v>
      </c>
      <c r="C211" s="17">
        <f t="shared" si="12"/>
        <v>0</v>
      </c>
      <c r="D211" s="22">
        <f t="shared" si="13"/>
        <v>-2.1100000000000001E-4</v>
      </c>
    </row>
    <row r="212" spans="2:4">
      <c r="B212" s="17" t="s">
        <v>223</v>
      </c>
      <c r="C212" s="17">
        <f t="shared" si="12"/>
        <v>0</v>
      </c>
      <c r="D212" s="22">
        <f t="shared" si="13"/>
        <v>-2.12E-4</v>
      </c>
    </row>
    <row r="213" spans="2:4">
      <c r="B213" s="17" t="s">
        <v>224</v>
      </c>
      <c r="C213" s="17">
        <f t="shared" si="12"/>
        <v>0</v>
      </c>
      <c r="D213" s="22">
        <f t="shared" si="13"/>
        <v>-2.13E-4</v>
      </c>
    </row>
    <row r="214" spans="2:4">
      <c r="B214" s="17" t="s">
        <v>225</v>
      </c>
      <c r="C214" s="17">
        <f t="shared" si="12"/>
        <v>0</v>
      </c>
      <c r="D214" s="22">
        <f t="shared" si="13"/>
        <v>-2.14E-4</v>
      </c>
    </row>
    <row r="215" spans="2:4">
      <c r="B215" s="17" t="s">
        <v>226</v>
      </c>
      <c r="C215" s="17">
        <f t="shared" si="12"/>
        <v>0</v>
      </c>
      <c r="D215" s="22">
        <f t="shared" si="13"/>
        <v>-2.1499999999999999E-4</v>
      </c>
    </row>
    <row r="216" spans="2:4">
      <c r="B216" s="17" t="s">
        <v>227</v>
      </c>
      <c r="C216" s="17">
        <f t="shared" si="12"/>
        <v>0</v>
      </c>
      <c r="D216" s="22">
        <f t="shared" si="13"/>
        <v>-2.1599999999999999E-4</v>
      </c>
    </row>
    <row r="217" spans="2:4">
      <c r="B217" s="17" t="s">
        <v>228</v>
      </c>
      <c r="C217" s="17">
        <f t="shared" si="12"/>
        <v>0</v>
      </c>
      <c r="D217" s="22">
        <f t="shared" si="13"/>
        <v>-2.1699999999999999E-4</v>
      </c>
    </row>
    <row r="218" spans="2:4">
      <c r="B218" s="17" t="s">
        <v>229</v>
      </c>
      <c r="C218" s="17">
        <f t="shared" si="12"/>
        <v>0</v>
      </c>
      <c r="D218" s="22">
        <f t="shared" si="13"/>
        <v>-2.1800000000000001E-4</v>
      </c>
    </row>
    <row r="219" spans="2:4">
      <c r="B219" s="17" t="s">
        <v>230</v>
      </c>
      <c r="C219" s="17">
        <f t="shared" si="12"/>
        <v>0</v>
      </c>
      <c r="D219" s="22">
        <f t="shared" si="13"/>
        <v>-2.1900000000000001E-4</v>
      </c>
    </row>
    <row r="220" spans="2:4">
      <c r="B220" s="17" t="s">
        <v>231</v>
      </c>
      <c r="C220" s="17">
        <f t="shared" si="12"/>
        <v>0</v>
      </c>
      <c r="D220" s="22">
        <f t="shared" si="13"/>
        <v>-2.2000000000000001E-4</v>
      </c>
    </row>
    <row r="221" spans="2:4">
      <c r="B221" s="17" t="s">
        <v>232</v>
      </c>
      <c r="C221" s="17">
        <f t="shared" si="12"/>
        <v>0</v>
      </c>
      <c r="D221" s="22">
        <f t="shared" si="13"/>
        <v>-2.2100000000000001E-4</v>
      </c>
    </row>
    <row r="222" spans="2:4">
      <c r="B222" s="17" t="s">
        <v>233</v>
      </c>
      <c r="C222" s="17">
        <f t="shared" si="12"/>
        <v>0</v>
      </c>
      <c r="D222" s="22">
        <f t="shared" si="13"/>
        <v>-2.22E-4</v>
      </c>
    </row>
    <row r="223" spans="2:4">
      <c r="B223" s="17" t="s">
        <v>234</v>
      </c>
      <c r="C223" s="17">
        <f t="shared" si="12"/>
        <v>0</v>
      </c>
      <c r="D223" s="22">
        <f t="shared" si="13"/>
        <v>-2.23E-4</v>
      </c>
    </row>
    <row r="224" spans="2:4">
      <c r="B224" s="17" t="s">
        <v>235</v>
      </c>
      <c r="C224" s="17">
        <f t="shared" si="12"/>
        <v>0</v>
      </c>
      <c r="D224" s="22">
        <f t="shared" si="13"/>
        <v>-2.24E-4</v>
      </c>
    </row>
    <row r="225" spans="2:6">
      <c r="B225" s="17" t="s">
        <v>236</v>
      </c>
      <c r="C225" s="17">
        <f t="shared" si="12"/>
        <v>0</v>
      </c>
      <c r="D225" s="22">
        <f t="shared" si="13"/>
        <v>-2.2499999999999999E-4</v>
      </c>
    </row>
    <row r="226" spans="2:6">
      <c r="B226" s="17" t="s">
        <v>237</v>
      </c>
      <c r="C226" s="17">
        <f t="shared" si="12"/>
        <v>0</v>
      </c>
      <c r="D226" s="22">
        <f t="shared" si="13"/>
        <v>-2.2599999999999999E-4</v>
      </c>
    </row>
    <row r="228" spans="2:6">
      <c r="B228" s="13" t="s">
        <v>238</v>
      </c>
      <c r="C228" s="4"/>
      <c r="D228" s="4"/>
      <c r="E228" s="4"/>
      <c r="F228" s="4"/>
    </row>
    <row r="229" spans="2:6">
      <c r="B229" s="16" t="s">
        <v>239</v>
      </c>
      <c r="C229" s="16" t="s">
        <v>46</v>
      </c>
      <c r="D229" s="16" t="s">
        <v>240</v>
      </c>
    </row>
    <row r="230" spans="2:6">
      <c r="B230" s="17" t="str">
        <f t="shared" ref="B230:B239" si="14">IF(C230&gt;0,INDEX($B$104:$B$226,D230),"")</f>
        <v>India</v>
      </c>
      <c r="C230" s="17">
        <f t="shared" ref="C230:C239" si="15">INDEX($C$104:$C$226,D230)</f>
        <v>92</v>
      </c>
      <c r="D230" s="23">
        <f>MATCH(LARGE($D$104:$D$226,1),$D$104:$D$226,0)</f>
        <v>2</v>
      </c>
    </row>
    <row r="231" spans="2:6">
      <c r="B231" s="17" t="str">
        <f t="shared" si="14"/>
        <v>United States</v>
      </c>
      <c r="C231" s="17">
        <f t="shared" si="15"/>
        <v>2</v>
      </c>
      <c r="D231" s="23">
        <f>MATCH(LARGE($D$104:$D$226,2),$D$104:$D$226,0)</f>
        <v>1</v>
      </c>
    </row>
    <row r="232" spans="2:6">
      <c r="B232" s="17" t="str">
        <f t="shared" si="14"/>
        <v>Canada</v>
      </c>
      <c r="C232" s="17">
        <f t="shared" si="15"/>
        <v>1</v>
      </c>
      <c r="D232" s="23">
        <f>MATCH(LARGE($D$104:$D$226,3),$D$104:$D$226,0)</f>
        <v>5</v>
      </c>
    </row>
    <row r="233" spans="2:6">
      <c r="B233" s="17" t="str">
        <f t="shared" si="14"/>
        <v>Germany</v>
      </c>
      <c r="C233" s="17">
        <f t="shared" si="15"/>
        <v>1</v>
      </c>
      <c r="D233" s="23">
        <f>MATCH(LARGE($D$104:$D$226,4),$D$104:$D$226,0)</f>
        <v>10</v>
      </c>
    </row>
    <row r="234" spans="2:6">
      <c r="B234" s="17" t="str">
        <f t="shared" si="14"/>
        <v>Soviet Union</v>
      </c>
      <c r="C234" s="17">
        <f t="shared" si="15"/>
        <v>1</v>
      </c>
      <c r="D234" s="23">
        <f>MATCH(LARGE($D$104:$D$226,5),$D$104:$D$226,0)</f>
        <v>76</v>
      </c>
    </row>
    <row r="235" spans="2:6">
      <c r="B235" s="17" t="str">
        <f t="shared" si="14"/>
        <v/>
      </c>
      <c r="C235" s="17">
        <f t="shared" si="15"/>
        <v>0</v>
      </c>
      <c r="D235" s="23">
        <f>MATCH(LARGE($D$104:$D$226,6),$D$104:$D$226,0)</f>
        <v>4</v>
      </c>
    </row>
    <row r="236" spans="2:6">
      <c r="B236" s="17" t="str">
        <f t="shared" si="14"/>
        <v/>
      </c>
      <c r="C236" s="17">
        <f t="shared" si="15"/>
        <v>0</v>
      </c>
      <c r="D236" s="23">
        <f>MATCH(LARGE($D$104:$D$226,7),$D$104:$D$226,0)</f>
        <v>6</v>
      </c>
    </row>
    <row r="237" spans="2:6">
      <c r="B237" s="17" t="str">
        <f t="shared" si="14"/>
        <v/>
      </c>
      <c r="C237" s="17">
        <f t="shared" si="15"/>
        <v>0</v>
      </c>
      <c r="D237" s="23">
        <f>MATCH(LARGE($D$104:$D$226,8),$D$104:$D$226,0)</f>
        <v>7</v>
      </c>
    </row>
    <row r="238" spans="2:6">
      <c r="B238" s="17" t="str">
        <f t="shared" si="14"/>
        <v/>
      </c>
      <c r="C238" s="17">
        <f t="shared" si="15"/>
        <v>0</v>
      </c>
      <c r="D238" s="23">
        <f>MATCH(LARGE($D$104:$D$226,9),$D$104:$D$226,0)</f>
        <v>8</v>
      </c>
    </row>
    <row r="239" spans="2:6">
      <c r="B239" s="17" t="str">
        <f t="shared" si="14"/>
        <v/>
      </c>
      <c r="C239" s="17">
        <f t="shared" si="15"/>
        <v>0</v>
      </c>
      <c r="D239" s="23">
        <f>MATCH(LARGE($D$104:$D$226,10),$D$104:$D$226,0)</f>
        <v>9</v>
      </c>
    </row>
    <row r="242" spans="2:6">
      <c r="B242" s="13" t="s">
        <v>241</v>
      </c>
      <c r="C242" s="4"/>
      <c r="D242" s="4"/>
      <c r="E242" s="4"/>
      <c r="F242" s="4"/>
    </row>
    <row r="243" spans="2:6">
      <c r="B243" s="16" t="s">
        <v>242</v>
      </c>
      <c r="C243" s="16" t="s">
        <v>46</v>
      </c>
      <c r="D243" s="16" t="s">
        <v>114</v>
      </c>
    </row>
    <row r="244" spans="2:6">
      <c r="B244" s="17" t="s">
        <v>243</v>
      </c>
      <c r="C244" s="17">
        <f t="shared" ref="C244:C285" si="16">COUNTIFS(d_type,c_type,d_rg,c_rg,d_ctry,c_country,d_genre,c_genre,d_ry,c_from,d_ry,c_to,d_genre,"*|"&amp;B244&amp;"|*")</f>
        <v>75</v>
      </c>
      <c r="D244" s="22">
        <f t="shared" ref="D244:D285" si="17">IF(B244="Unknown",-1,C244)-ROW()/1000000</f>
        <v>74.999756000000005</v>
      </c>
    </row>
    <row r="245" spans="2:6">
      <c r="B245" s="17" t="s">
        <v>244</v>
      </c>
      <c r="C245" s="17">
        <f t="shared" si="16"/>
        <v>47</v>
      </c>
      <c r="D245" s="22">
        <f t="shared" si="17"/>
        <v>46.999755</v>
      </c>
    </row>
    <row r="246" spans="2:6">
      <c r="B246" s="17" t="s">
        <v>245</v>
      </c>
      <c r="C246" s="17">
        <f t="shared" si="16"/>
        <v>26</v>
      </c>
      <c r="D246" s="22">
        <f t="shared" si="17"/>
        <v>25.999753999999999</v>
      </c>
    </row>
    <row r="247" spans="2:6">
      <c r="B247" s="17" t="s">
        <v>246</v>
      </c>
      <c r="C247" s="17">
        <f t="shared" si="16"/>
        <v>0</v>
      </c>
      <c r="D247" s="22">
        <f t="shared" si="17"/>
        <v>-2.4699999999999999E-4</v>
      </c>
    </row>
    <row r="248" spans="2:6">
      <c r="B248" s="17" t="s">
        <v>247</v>
      </c>
      <c r="C248" s="17">
        <f t="shared" si="16"/>
        <v>0</v>
      </c>
      <c r="D248" s="22">
        <f t="shared" si="17"/>
        <v>-2.4800000000000001E-4</v>
      </c>
    </row>
    <row r="249" spans="2:6">
      <c r="B249" s="17" t="s">
        <v>248</v>
      </c>
      <c r="C249" s="17">
        <f t="shared" si="16"/>
        <v>92</v>
      </c>
      <c r="D249" s="22">
        <f t="shared" si="17"/>
        <v>91.999751000000003</v>
      </c>
    </row>
    <row r="250" spans="2:6">
      <c r="B250" s="17" t="s">
        <v>249</v>
      </c>
      <c r="C250" s="17">
        <f t="shared" si="16"/>
        <v>0</v>
      </c>
      <c r="D250" s="22">
        <f t="shared" si="17"/>
        <v>-2.5000000000000001E-4</v>
      </c>
    </row>
    <row r="251" spans="2:6">
      <c r="B251" s="17" t="s">
        <v>250</v>
      </c>
      <c r="C251" s="17">
        <f t="shared" si="16"/>
        <v>2</v>
      </c>
      <c r="D251" s="22">
        <f t="shared" si="17"/>
        <v>1.999749</v>
      </c>
    </row>
    <row r="252" spans="2:6">
      <c r="B252" s="17" t="s">
        <v>251</v>
      </c>
      <c r="C252" s="17">
        <f t="shared" si="16"/>
        <v>0</v>
      </c>
      <c r="D252" s="22">
        <f t="shared" si="17"/>
        <v>-2.52E-4</v>
      </c>
    </row>
    <row r="253" spans="2:6">
      <c r="B253" s="17" t="s">
        <v>252</v>
      </c>
      <c r="C253" s="17">
        <f t="shared" si="16"/>
        <v>0</v>
      </c>
      <c r="D253" s="22">
        <f t="shared" si="17"/>
        <v>-2.5300000000000002E-4</v>
      </c>
    </row>
    <row r="254" spans="2:6">
      <c r="B254" s="17" t="s">
        <v>253</v>
      </c>
      <c r="C254" s="17">
        <f t="shared" si="16"/>
        <v>0</v>
      </c>
      <c r="D254" s="22">
        <f t="shared" si="17"/>
        <v>-2.5399999999999999E-4</v>
      </c>
    </row>
    <row r="255" spans="2:6">
      <c r="B255" s="17" t="s">
        <v>254</v>
      </c>
      <c r="C255" s="17">
        <f t="shared" si="16"/>
        <v>0</v>
      </c>
      <c r="D255" s="22">
        <f t="shared" si="17"/>
        <v>-2.5500000000000002E-4</v>
      </c>
    </row>
    <row r="256" spans="2:6">
      <c r="B256" s="17" t="s">
        <v>255</v>
      </c>
      <c r="C256" s="17">
        <f t="shared" si="16"/>
        <v>0</v>
      </c>
      <c r="D256" s="22">
        <f t="shared" si="17"/>
        <v>-2.5599999999999999E-4</v>
      </c>
    </row>
    <row r="257" spans="2:4">
      <c r="B257" s="17" t="s">
        <v>256</v>
      </c>
      <c r="C257" s="17">
        <f t="shared" si="16"/>
        <v>0</v>
      </c>
      <c r="D257" s="22">
        <f t="shared" si="17"/>
        <v>-2.5700000000000001E-4</v>
      </c>
    </row>
    <row r="258" spans="2:4">
      <c r="B258" s="17" t="s">
        <v>257</v>
      </c>
      <c r="C258" s="17">
        <f t="shared" si="16"/>
        <v>0</v>
      </c>
      <c r="D258" s="22">
        <f t="shared" si="17"/>
        <v>-2.5799999999999998E-4</v>
      </c>
    </row>
    <row r="259" spans="2:4">
      <c r="B259" s="17" t="s">
        <v>258</v>
      </c>
      <c r="C259" s="17">
        <f t="shared" si="16"/>
        <v>9</v>
      </c>
      <c r="D259" s="22">
        <f t="shared" si="17"/>
        <v>8.9997410000000002</v>
      </c>
    </row>
    <row r="260" spans="2:4">
      <c r="B260" s="17" t="s">
        <v>259</v>
      </c>
      <c r="C260" s="17">
        <f t="shared" si="16"/>
        <v>0</v>
      </c>
      <c r="D260" s="22">
        <f t="shared" si="17"/>
        <v>-2.5999999999999998E-4</v>
      </c>
    </row>
    <row r="261" spans="2:4">
      <c r="B261" s="17" t="s">
        <v>260</v>
      </c>
      <c r="C261" s="17">
        <f t="shared" si="16"/>
        <v>1</v>
      </c>
      <c r="D261" s="22">
        <f t="shared" si="17"/>
        <v>0.99973900000000004</v>
      </c>
    </row>
    <row r="262" spans="2:4">
      <c r="B262" s="17" t="s">
        <v>261</v>
      </c>
      <c r="C262" s="17">
        <f t="shared" si="16"/>
        <v>0</v>
      </c>
      <c r="D262" s="22">
        <f t="shared" si="17"/>
        <v>-2.6200000000000003E-4</v>
      </c>
    </row>
    <row r="263" spans="2:4">
      <c r="B263" s="17" t="s">
        <v>262</v>
      </c>
      <c r="C263" s="17">
        <f t="shared" si="16"/>
        <v>0</v>
      </c>
      <c r="D263" s="22">
        <f t="shared" si="17"/>
        <v>-2.63E-4</v>
      </c>
    </row>
    <row r="264" spans="2:4">
      <c r="B264" s="17" t="s">
        <v>263</v>
      </c>
      <c r="C264" s="17">
        <f t="shared" si="16"/>
        <v>0</v>
      </c>
      <c r="D264" s="22">
        <f t="shared" si="17"/>
        <v>-2.6400000000000002E-4</v>
      </c>
    </row>
    <row r="265" spans="2:4">
      <c r="B265" s="17" t="s">
        <v>264</v>
      </c>
      <c r="C265" s="17">
        <f t="shared" si="16"/>
        <v>4</v>
      </c>
      <c r="D265" s="22">
        <f t="shared" si="17"/>
        <v>3.9997349999999998</v>
      </c>
    </row>
    <row r="266" spans="2:4">
      <c r="B266" s="17" t="s">
        <v>265</v>
      </c>
      <c r="C266" s="17">
        <f t="shared" si="16"/>
        <v>1</v>
      </c>
      <c r="D266" s="22">
        <f t="shared" si="17"/>
        <v>0.99973400000000001</v>
      </c>
    </row>
    <row r="267" spans="2:4">
      <c r="B267" s="17" t="s">
        <v>266</v>
      </c>
      <c r="C267" s="17">
        <f t="shared" si="16"/>
        <v>0</v>
      </c>
      <c r="D267" s="22">
        <f t="shared" si="17"/>
        <v>-2.6699999999999998E-4</v>
      </c>
    </row>
    <row r="268" spans="2:4">
      <c r="B268" s="17" t="s">
        <v>267</v>
      </c>
      <c r="C268" s="17">
        <f t="shared" si="16"/>
        <v>0</v>
      </c>
      <c r="D268" s="22">
        <f t="shared" si="17"/>
        <v>-2.6800000000000001E-4</v>
      </c>
    </row>
    <row r="269" spans="2:4">
      <c r="B269" s="17" t="s">
        <v>268</v>
      </c>
      <c r="C269" s="17">
        <f t="shared" si="16"/>
        <v>0</v>
      </c>
      <c r="D269" s="22">
        <f t="shared" si="17"/>
        <v>-2.6899999999999998E-4</v>
      </c>
    </row>
    <row r="270" spans="2:4">
      <c r="B270" s="17" t="s">
        <v>269</v>
      </c>
      <c r="C270" s="17">
        <f t="shared" si="16"/>
        <v>0</v>
      </c>
      <c r="D270" s="22">
        <f t="shared" si="17"/>
        <v>-2.7E-4</v>
      </c>
    </row>
    <row r="271" spans="2:4">
      <c r="B271" s="17" t="s">
        <v>270</v>
      </c>
      <c r="C271" s="17">
        <f t="shared" si="16"/>
        <v>2</v>
      </c>
      <c r="D271" s="22">
        <f t="shared" si="17"/>
        <v>1.9997290000000001</v>
      </c>
    </row>
    <row r="272" spans="2:4">
      <c r="B272" s="17" t="s">
        <v>271</v>
      </c>
      <c r="C272" s="17">
        <f t="shared" si="16"/>
        <v>0</v>
      </c>
      <c r="D272" s="22">
        <f t="shared" si="17"/>
        <v>-2.72E-4</v>
      </c>
    </row>
    <row r="273" spans="2:6">
      <c r="B273" s="17" t="s">
        <v>272</v>
      </c>
      <c r="C273" s="17">
        <f t="shared" si="16"/>
        <v>0</v>
      </c>
      <c r="D273" s="22">
        <f t="shared" si="17"/>
        <v>-2.7300000000000002E-4</v>
      </c>
    </row>
    <row r="274" spans="2:6">
      <c r="B274" s="17" t="s">
        <v>273</v>
      </c>
      <c r="C274" s="17">
        <f t="shared" si="16"/>
        <v>0</v>
      </c>
      <c r="D274" s="22">
        <f t="shared" si="17"/>
        <v>-2.7399999999999999E-4</v>
      </c>
    </row>
    <row r="275" spans="2:6">
      <c r="B275" s="17" t="s">
        <v>274</v>
      </c>
      <c r="C275" s="17">
        <f t="shared" si="16"/>
        <v>0</v>
      </c>
      <c r="D275" s="22">
        <f t="shared" si="17"/>
        <v>-2.7500000000000002E-4</v>
      </c>
    </row>
    <row r="276" spans="2:6">
      <c r="B276" s="17" t="s">
        <v>275</v>
      </c>
      <c r="C276" s="17">
        <f t="shared" si="16"/>
        <v>0</v>
      </c>
      <c r="D276" s="22">
        <f t="shared" si="17"/>
        <v>-2.7599999999999999E-4</v>
      </c>
    </row>
    <row r="277" spans="2:6">
      <c r="B277" s="17" t="s">
        <v>276</v>
      </c>
      <c r="C277" s="17">
        <f t="shared" si="16"/>
        <v>0</v>
      </c>
      <c r="D277" s="22">
        <f t="shared" si="17"/>
        <v>-2.7700000000000001E-4</v>
      </c>
    </row>
    <row r="278" spans="2:6">
      <c r="B278" s="17" t="s">
        <v>277</v>
      </c>
      <c r="C278" s="17">
        <f t="shared" si="16"/>
        <v>3</v>
      </c>
      <c r="D278" s="22">
        <f t="shared" si="17"/>
        <v>2.9997220000000002</v>
      </c>
    </row>
    <row r="279" spans="2:6">
      <c r="B279" s="17" t="s">
        <v>278</v>
      </c>
      <c r="C279" s="17">
        <f t="shared" si="16"/>
        <v>0</v>
      </c>
      <c r="D279" s="22">
        <f t="shared" si="17"/>
        <v>-2.7900000000000001E-4</v>
      </c>
    </row>
    <row r="280" spans="2:6">
      <c r="B280" s="17" t="s">
        <v>279</v>
      </c>
      <c r="C280" s="17">
        <f t="shared" si="16"/>
        <v>0</v>
      </c>
      <c r="D280" s="22">
        <f t="shared" si="17"/>
        <v>-2.7999999999999998E-4</v>
      </c>
    </row>
    <row r="281" spans="2:6">
      <c r="B281" s="17" t="s">
        <v>280</v>
      </c>
      <c r="C281" s="17">
        <f t="shared" si="16"/>
        <v>0</v>
      </c>
      <c r="D281" s="22">
        <f t="shared" si="17"/>
        <v>-2.81E-4</v>
      </c>
    </row>
    <row r="282" spans="2:6">
      <c r="B282" s="17" t="s">
        <v>61</v>
      </c>
      <c r="C282" s="17">
        <f t="shared" si="16"/>
        <v>0</v>
      </c>
      <c r="D282" s="22">
        <f t="shared" si="17"/>
        <v>-2.8200000000000002E-4</v>
      </c>
    </row>
    <row r="283" spans="2:6">
      <c r="B283" s="17" t="s">
        <v>281</v>
      </c>
      <c r="C283" s="17">
        <f t="shared" si="16"/>
        <v>0</v>
      </c>
      <c r="D283" s="22">
        <f t="shared" si="17"/>
        <v>-2.8299999999999999E-4</v>
      </c>
    </row>
    <row r="284" spans="2:6">
      <c r="B284" s="17" t="s">
        <v>282</v>
      </c>
      <c r="C284" s="17">
        <f t="shared" si="16"/>
        <v>0</v>
      </c>
      <c r="D284" s="22">
        <f t="shared" si="17"/>
        <v>-2.8400000000000002E-4</v>
      </c>
    </row>
    <row r="285" spans="2:6">
      <c r="B285" s="17" t="s">
        <v>62</v>
      </c>
      <c r="C285" s="17">
        <f t="shared" si="16"/>
        <v>0</v>
      </c>
      <c r="D285" s="22">
        <f t="shared" si="17"/>
        <v>-2.8499999999999999E-4</v>
      </c>
    </row>
    <row r="287" spans="2:6">
      <c r="B287" s="13" t="s">
        <v>283</v>
      </c>
      <c r="C287" s="4"/>
      <c r="D287" s="4"/>
      <c r="E287" s="4"/>
      <c r="F287" s="4"/>
    </row>
    <row r="288" spans="2:6">
      <c r="B288" s="16" t="s">
        <v>239</v>
      </c>
      <c r="C288" s="16" t="s">
        <v>46</v>
      </c>
      <c r="D288" s="16" t="s">
        <v>240</v>
      </c>
    </row>
    <row r="289" spans="2:6">
      <c r="B289" s="17" t="str">
        <f t="shared" ref="B289:B298" si="18">IF(C289&gt;0,INDEX($B$244:$B$285,D289),"")</f>
        <v>Action &amp; Adventure</v>
      </c>
      <c r="C289" s="17">
        <f t="shared" ref="C289:C298" si="19">INDEX($C$244:$C$285,D289)</f>
        <v>92</v>
      </c>
      <c r="D289" s="23">
        <f>MATCH(LARGE($D$244:$D$285,1),$D$244:$D$285,0)</f>
        <v>6</v>
      </c>
    </row>
    <row r="290" spans="2:6">
      <c r="B290" s="17" t="str">
        <f t="shared" si="18"/>
        <v>International Movies</v>
      </c>
      <c r="C290" s="17">
        <f t="shared" si="19"/>
        <v>75</v>
      </c>
      <c r="D290" s="23">
        <f>MATCH(LARGE($D$244:$D$285,2),$D$244:$D$285,0)</f>
        <v>1</v>
      </c>
    </row>
    <row r="291" spans="2:6">
      <c r="B291" s="17" t="str">
        <f t="shared" si="18"/>
        <v>Dramas</v>
      </c>
      <c r="C291" s="17">
        <f t="shared" si="19"/>
        <v>47</v>
      </c>
      <c r="D291" s="23">
        <f>MATCH(LARGE($D$244:$D$285,3),$D$244:$D$285,0)</f>
        <v>2</v>
      </c>
    </row>
    <row r="292" spans="2:6">
      <c r="B292" s="17" t="str">
        <f t="shared" si="18"/>
        <v>Comedies</v>
      </c>
      <c r="C292" s="17">
        <f t="shared" si="19"/>
        <v>26</v>
      </c>
      <c r="D292" s="23">
        <f>MATCH(LARGE($D$244:$D$285,4),$D$244:$D$285,0)</f>
        <v>3</v>
      </c>
    </row>
    <row r="293" spans="2:6">
      <c r="B293" s="17" t="str">
        <f t="shared" si="18"/>
        <v>Music &amp; Musicals</v>
      </c>
      <c r="C293" s="17">
        <f t="shared" si="19"/>
        <v>9</v>
      </c>
      <c r="D293" s="23">
        <f>MATCH(LARGE($D$244:$D$285,5),$D$244:$D$285,0)</f>
        <v>16</v>
      </c>
    </row>
    <row r="294" spans="2:6">
      <c r="B294" s="17" t="str">
        <f t="shared" si="18"/>
        <v>Sci-Fi &amp; Fantasy</v>
      </c>
      <c r="C294" s="17">
        <f t="shared" si="19"/>
        <v>4</v>
      </c>
      <c r="D294" s="23">
        <f>MATCH(LARGE($D$244:$D$285,6),$D$244:$D$285,0)</f>
        <v>22</v>
      </c>
    </row>
    <row r="295" spans="2:6">
      <c r="B295" s="17" t="str">
        <f t="shared" si="18"/>
        <v>Cult Movies</v>
      </c>
      <c r="C295" s="17">
        <f t="shared" si="19"/>
        <v>3</v>
      </c>
      <c r="D295" s="23">
        <f>MATCH(LARGE($D$244:$D$285,7),$D$244:$D$285,0)</f>
        <v>35</v>
      </c>
    </row>
    <row r="296" spans="2:6">
      <c r="B296" s="17" t="str">
        <f t="shared" si="18"/>
        <v>Independent Movies</v>
      </c>
      <c r="C296" s="17">
        <f t="shared" si="19"/>
        <v>2</v>
      </c>
      <c r="D296" s="23">
        <f>MATCH(LARGE($D$244:$D$285,8),$D$244:$D$285,0)</f>
        <v>8</v>
      </c>
    </row>
    <row r="297" spans="2:6">
      <c r="B297" s="17" t="str">
        <f t="shared" si="18"/>
        <v>Classic Movies</v>
      </c>
      <c r="C297" s="17">
        <f t="shared" si="19"/>
        <v>2</v>
      </c>
      <c r="D297" s="23">
        <f>MATCH(LARGE($D$244:$D$285,9),$D$244:$D$285,0)</f>
        <v>28</v>
      </c>
    </row>
    <row r="298" spans="2:6">
      <c r="B298" s="17" t="str">
        <f t="shared" si="18"/>
        <v>Horror Movies</v>
      </c>
      <c r="C298" s="17">
        <f t="shared" si="19"/>
        <v>1</v>
      </c>
      <c r="D298" s="23">
        <f>MATCH(LARGE($D$244:$D$285,10),$D$244:$D$285,0)</f>
        <v>18</v>
      </c>
    </row>
    <row r="301" spans="2:6">
      <c r="B301" s="13" t="s">
        <v>284</v>
      </c>
      <c r="C301" s="4"/>
      <c r="D301" s="4"/>
      <c r="E301" s="4"/>
      <c r="F301" s="4"/>
    </row>
    <row r="302" spans="2:6">
      <c r="B302" s="16" t="s">
        <v>34</v>
      </c>
      <c r="C302" s="16" t="s">
        <v>46</v>
      </c>
      <c r="D302" s="16" t="s">
        <v>114</v>
      </c>
    </row>
    <row r="303" spans="2:6">
      <c r="B303" s="17" t="s">
        <v>285</v>
      </c>
      <c r="C303" s="17">
        <f t="shared" ref="C303:C332" si="20">COUNTIFS(d_type,c_type,d_rg,c_rg,d_ctry,c_country,d_genre,c_genre,d_ry,c_from,d_ry,c_to,d_dirk,"*|"&amp;B303&amp;"|*")</f>
        <v>0</v>
      </c>
      <c r="D303" s="22">
        <f t="shared" ref="D303:D332" si="21">IF(B303="Unknown",-1,C303)-ROW()/1000000</f>
        <v>-3.0299999999999999E-4</v>
      </c>
    </row>
    <row r="304" spans="2:6">
      <c r="B304" s="17" t="s">
        <v>286</v>
      </c>
      <c r="C304" s="17">
        <f t="shared" si="20"/>
        <v>0</v>
      </c>
      <c r="D304" s="22">
        <f t="shared" si="21"/>
        <v>-3.0400000000000002E-4</v>
      </c>
    </row>
    <row r="305" spans="2:4">
      <c r="B305" s="17" t="s">
        <v>287</v>
      </c>
      <c r="C305" s="17">
        <f t="shared" si="20"/>
        <v>0</v>
      </c>
      <c r="D305" s="22">
        <f t="shared" si="21"/>
        <v>-3.0499999999999999E-4</v>
      </c>
    </row>
    <row r="306" spans="2:4">
      <c r="B306" s="17" t="s">
        <v>288</v>
      </c>
      <c r="C306" s="17">
        <f t="shared" si="20"/>
        <v>0</v>
      </c>
      <c r="D306" s="22">
        <f t="shared" si="21"/>
        <v>-3.0600000000000001E-4</v>
      </c>
    </row>
    <row r="307" spans="2:4">
      <c r="B307" s="17" t="s">
        <v>289</v>
      </c>
      <c r="C307" s="17">
        <f t="shared" si="20"/>
        <v>0</v>
      </c>
      <c r="D307" s="22">
        <f t="shared" si="21"/>
        <v>-3.0699999999999998E-4</v>
      </c>
    </row>
    <row r="308" spans="2:4">
      <c r="B308" s="17" t="s">
        <v>290</v>
      </c>
      <c r="C308" s="17">
        <f t="shared" si="20"/>
        <v>0</v>
      </c>
      <c r="D308" s="22">
        <f t="shared" si="21"/>
        <v>-3.0800000000000001E-4</v>
      </c>
    </row>
    <row r="309" spans="2:4">
      <c r="B309" s="17" t="s">
        <v>291</v>
      </c>
      <c r="C309" s="17">
        <f t="shared" si="20"/>
        <v>0</v>
      </c>
      <c r="D309" s="22">
        <f t="shared" si="21"/>
        <v>-3.0899999999999998E-4</v>
      </c>
    </row>
    <row r="310" spans="2:4">
      <c r="B310" s="17" t="s">
        <v>292</v>
      </c>
      <c r="C310" s="17">
        <f t="shared" si="20"/>
        <v>0</v>
      </c>
      <c r="D310" s="22">
        <f t="shared" si="21"/>
        <v>-3.1E-4</v>
      </c>
    </row>
    <row r="311" spans="2:4">
      <c r="B311" s="17" t="s">
        <v>293</v>
      </c>
      <c r="C311" s="17">
        <f t="shared" si="20"/>
        <v>0</v>
      </c>
      <c r="D311" s="22">
        <f t="shared" si="21"/>
        <v>-3.1100000000000002E-4</v>
      </c>
    </row>
    <row r="312" spans="2:4">
      <c r="B312" s="17" t="s">
        <v>294</v>
      </c>
      <c r="C312" s="17">
        <f t="shared" si="20"/>
        <v>0</v>
      </c>
      <c r="D312" s="22">
        <f t="shared" si="21"/>
        <v>-3.1199999999999999E-4</v>
      </c>
    </row>
    <row r="313" spans="2:4">
      <c r="B313" s="17" t="s">
        <v>295</v>
      </c>
      <c r="C313" s="17">
        <f t="shared" si="20"/>
        <v>0</v>
      </c>
      <c r="D313" s="22">
        <f t="shared" si="21"/>
        <v>-3.1300000000000002E-4</v>
      </c>
    </row>
    <row r="314" spans="2:4">
      <c r="B314" s="17" t="s">
        <v>296</v>
      </c>
      <c r="C314" s="17">
        <f t="shared" si="20"/>
        <v>0</v>
      </c>
      <c r="D314" s="22">
        <f t="shared" si="21"/>
        <v>-3.1399999999999999E-4</v>
      </c>
    </row>
    <row r="315" spans="2:4">
      <c r="B315" s="17" t="s">
        <v>297</v>
      </c>
      <c r="C315" s="17">
        <f t="shared" si="20"/>
        <v>1</v>
      </c>
      <c r="D315" s="22">
        <f t="shared" si="21"/>
        <v>0.99968500000000005</v>
      </c>
    </row>
    <row r="316" spans="2:4">
      <c r="B316" s="17" t="s">
        <v>298</v>
      </c>
      <c r="C316" s="17">
        <f t="shared" si="20"/>
        <v>0</v>
      </c>
      <c r="D316" s="22">
        <f t="shared" si="21"/>
        <v>-3.1599999999999998E-4</v>
      </c>
    </row>
    <row r="317" spans="2:4">
      <c r="B317" s="17" t="s">
        <v>299</v>
      </c>
      <c r="C317" s="17">
        <f t="shared" si="20"/>
        <v>0</v>
      </c>
      <c r="D317" s="22">
        <f t="shared" si="21"/>
        <v>-3.1700000000000001E-4</v>
      </c>
    </row>
    <row r="318" spans="2:4">
      <c r="B318" s="17" t="s">
        <v>300</v>
      </c>
      <c r="C318" s="17">
        <f t="shared" si="20"/>
        <v>0</v>
      </c>
      <c r="D318" s="22">
        <f t="shared" si="21"/>
        <v>-3.1799999999999998E-4</v>
      </c>
    </row>
    <row r="319" spans="2:4">
      <c r="B319" s="17" t="s">
        <v>301</v>
      </c>
      <c r="C319" s="17">
        <f t="shared" si="20"/>
        <v>0</v>
      </c>
      <c r="D319" s="22">
        <f t="shared" si="21"/>
        <v>-3.19E-4</v>
      </c>
    </row>
    <row r="320" spans="2:4">
      <c r="B320" s="17" t="s">
        <v>302</v>
      </c>
      <c r="C320" s="17">
        <f t="shared" si="20"/>
        <v>0</v>
      </c>
      <c r="D320" s="22">
        <f t="shared" si="21"/>
        <v>-3.2000000000000003E-4</v>
      </c>
    </row>
    <row r="321" spans="2:6">
      <c r="B321" s="17" t="s">
        <v>303</v>
      </c>
      <c r="C321" s="17">
        <f t="shared" si="20"/>
        <v>0</v>
      </c>
      <c r="D321" s="22">
        <f t="shared" si="21"/>
        <v>-3.21E-4</v>
      </c>
    </row>
    <row r="322" spans="2:6">
      <c r="B322" s="17" t="s">
        <v>304</v>
      </c>
      <c r="C322" s="17">
        <f t="shared" si="20"/>
        <v>0</v>
      </c>
      <c r="D322" s="22">
        <f t="shared" si="21"/>
        <v>-3.2200000000000002E-4</v>
      </c>
    </row>
    <row r="323" spans="2:6">
      <c r="B323" s="17" t="s">
        <v>305</v>
      </c>
      <c r="C323" s="17">
        <f t="shared" si="20"/>
        <v>0</v>
      </c>
      <c r="D323" s="22">
        <f t="shared" si="21"/>
        <v>-3.2299999999999999E-4</v>
      </c>
    </row>
    <row r="324" spans="2:6">
      <c r="B324" s="17" t="s">
        <v>306</v>
      </c>
      <c r="C324" s="17">
        <f t="shared" si="20"/>
        <v>0</v>
      </c>
      <c r="D324" s="22">
        <f t="shared" si="21"/>
        <v>-3.2400000000000001E-4</v>
      </c>
    </row>
    <row r="325" spans="2:6">
      <c r="B325" s="17" t="s">
        <v>307</v>
      </c>
      <c r="C325" s="17">
        <f t="shared" si="20"/>
        <v>0</v>
      </c>
      <c r="D325" s="22">
        <f t="shared" si="21"/>
        <v>-3.2499999999999999E-4</v>
      </c>
    </row>
    <row r="326" spans="2:6">
      <c r="B326" s="17" t="s">
        <v>308</v>
      </c>
      <c r="C326" s="17">
        <f t="shared" si="20"/>
        <v>0</v>
      </c>
      <c r="D326" s="22">
        <f t="shared" si="21"/>
        <v>-3.2600000000000001E-4</v>
      </c>
    </row>
    <row r="327" spans="2:6">
      <c r="B327" s="17" t="s">
        <v>309</v>
      </c>
      <c r="C327" s="17">
        <f t="shared" si="20"/>
        <v>0</v>
      </c>
      <c r="D327" s="22">
        <f t="shared" si="21"/>
        <v>-3.2699999999999998E-4</v>
      </c>
    </row>
    <row r="328" spans="2:6">
      <c r="B328" s="17" t="s">
        <v>310</v>
      </c>
      <c r="C328" s="17">
        <f t="shared" si="20"/>
        <v>0</v>
      </c>
      <c r="D328" s="22">
        <f t="shared" si="21"/>
        <v>-3.28E-4</v>
      </c>
    </row>
    <row r="329" spans="2:6">
      <c r="B329" s="17" t="s">
        <v>311</v>
      </c>
      <c r="C329" s="17">
        <f t="shared" si="20"/>
        <v>0</v>
      </c>
      <c r="D329" s="22">
        <f t="shared" si="21"/>
        <v>-3.2899999999999997E-4</v>
      </c>
    </row>
    <row r="330" spans="2:6">
      <c r="B330" s="17" t="s">
        <v>312</v>
      </c>
      <c r="C330" s="17">
        <f t="shared" si="20"/>
        <v>3</v>
      </c>
      <c r="D330" s="22">
        <f t="shared" si="21"/>
        <v>2.9996700000000001</v>
      </c>
    </row>
    <row r="331" spans="2:6">
      <c r="B331" s="17" t="s">
        <v>313</v>
      </c>
      <c r="C331" s="17">
        <f t="shared" si="20"/>
        <v>0</v>
      </c>
      <c r="D331" s="22">
        <f t="shared" si="21"/>
        <v>-3.3100000000000002E-4</v>
      </c>
    </row>
    <row r="332" spans="2:6">
      <c r="B332" s="17" t="s">
        <v>314</v>
      </c>
      <c r="C332" s="17">
        <f t="shared" si="20"/>
        <v>0</v>
      </c>
      <c r="D332" s="22">
        <f t="shared" si="21"/>
        <v>-3.3199999999999999E-4</v>
      </c>
    </row>
    <row r="334" spans="2:6">
      <c r="B334" s="13" t="s">
        <v>315</v>
      </c>
      <c r="C334" s="4"/>
      <c r="D334" s="4"/>
      <c r="E334" s="4"/>
      <c r="F334" s="4"/>
    </row>
    <row r="335" spans="2:6">
      <c r="B335" s="16" t="s">
        <v>239</v>
      </c>
      <c r="C335" s="16" t="s">
        <v>46</v>
      </c>
      <c r="D335" s="16" t="s">
        <v>240</v>
      </c>
    </row>
    <row r="336" spans="2:6">
      <c r="B336" s="17" t="str">
        <f t="shared" ref="B336:B345" si="22">IF(C336&gt;0,INDEX($B$303:$B$332,D336),"")</f>
        <v>Umesh Mehra</v>
      </c>
      <c r="C336" s="17">
        <f t="shared" ref="C336:C345" si="23">INDEX($C$303:$C$332,D336)</f>
        <v>3</v>
      </c>
      <c r="D336" s="23">
        <f>MATCH(LARGE($D$303:$D$332,1),$D$303:$D$332,0)</f>
        <v>28</v>
      </c>
    </row>
    <row r="337" spans="2:6">
      <c r="B337" s="17" t="str">
        <f t="shared" si="22"/>
        <v>David Dhawan</v>
      </c>
      <c r="C337" s="17">
        <f t="shared" si="23"/>
        <v>1</v>
      </c>
      <c r="D337" s="23">
        <f>MATCH(LARGE($D$303:$D$332,2),$D$303:$D$332,0)</f>
        <v>13</v>
      </c>
    </row>
    <row r="338" spans="2:6">
      <c r="B338" s="17" t="str">
        <f t="shared" si="22"/>
        <v/>
      </c>
      <c r="C338" s="17">
        <f t="shared" si="23"/>
        <v>0</v>
      </c>
      <c r="D338" s="23">
        <f>MATCH(LARGE($D$303:$D$332,3),$D$303:$D$332,0)</f>
        <v>1</v>
      </c>
    </row>
    <row r="339" spans="2:6">
      <c r="B339" s="17" t="str">
        <f t="shared" si="22"/>
        <v/>
      </c>
      <c r="C339" s="17">
        <f t="shared" si="23"/>
        <v>0</v>
      </c>
      <c r="D339" s="23">
        <f>MATCH(LARGE($D$303:$D$332,4),$D$303:$D$332,0)</f>
        <v>2</v>
      </c>
    </row>
    <row r="340" spans="2:6">
      <c r="B340" s="17" t="str">
        <f t="shared" si="22"/>
        <v/>
      </c>
      <c r="C340" s="17">
        <f t="shared" si="23"/>
        <v>0</v>
      </c>
      <c r="D340" s="23">
        <f>MATCH(LARGE($D$303:$D$332,5),$D$303:$D$332,0)</f>
        <v>3</v>
      </c>
    </row>
    <row r="341" spans="2:6">
      <c r="B341" s="17" t="str">
        <f t="shared" si="22"/>
        <v/>
      </c>
      <c r="C341" s="17">
        <f t="shared" si="23"/>
        <v>0</v>
      </c>
      <c r="D341" s="23">
        <f>MATCH(LARGE($D$303:$D$332,6),$D$303:$D$332,0)</f>
        <v>4</v>
      </c>
    </row>
    <row r="342" spans="2:6">
      <c r="B342" s="17" t="str">
        <f t="shared" si="22"/>
        <v/>
      </c>
      <c r="C342" s="17">
        <f t="shared" si="23"/>
        <v>0</v>
      </c>
      <c r="D342" s="23">
        <f>MATCH(LARGE($D$303:$D$332,7),$D$303:$D$332,0)</f>
        <v>5</v>
      </c>
    </row>
    <row r="343" spans="2:6">
      <c r="B343" s="17" t="str">
        <f t="shared" si="22"/>
        <v/>
      </c>
      <c r="C343" s="17">
        <f t="shared" si="23"/>
        <v>0</v>
      </c>
      <c r="D343" s="23">
        <f>MATCH(LARGE($D$303:$D$332,8),$D$303:$D$332,0)</f>
        <v>6</v>
      </c>
    </row>
    <row r="344" spans="2:6">
      <c r="B344" s="17" t="str">
        <f t="shared" si="22"/>
        <v/>
      </c>
      <c r="C344" s="17">
        <f t="shared" si="23"/>
        <v>0</v>
      </c>
      <c r="D344" s="23">
        <f>MATCH(LARGE($D$303:$D$332,9),$D$303:$D$332,0)</f>
        <v>7</v>
      </c>
    </row>
    <row r="345" spans="2:6">
      <c r="B345" s="17" t="str">
        <f t="shared" si="22"/>
        <v/>
      </c>
      <c r="C345" s="17">
        <f t="shared" si="23"/>
        <v>0</v>
      </c>
      <c r="D345" s="23">
        <f>MATCH(LARGE($D$303:$D$332,10),$D$303:$D$332,0)</f>
        <v>8</v>
      </c>
    </row>
    <row r="348" spans="2:6">
      <c r="B348" s="13" t="s">
        <v>316</v>
      </c>
      <c r="C348" s="4"/>
      <c r="D348" s="4"/>
      <c r="E348" s="4"/>
      <c r="F348" s="4"/>
    </row>
    <row r="349" spans="2:6">
      <c r="B349" s="16" t="s">
        <v>317</v>
      </c>
      <c r="C349" s="16" t="s">
        <v>46</v>
      </c>
      <c r="D349" s="16" t="s">
        <v>114</v>
      </c>
    </row>
    <row r="350" spans="2:6">
      <c r="B350" s="17" t="s">
        <v>318</v>
      </c>
      <c r="C350" s="17">
        <f t="shared" ref="C350:C389" si="24">COUNTIFS(d_type,c_type,d_rg,c_rg,d_ctry,c_country,d_genre,c_genre,d_ry,c_from,d_ry,c_to,d_cast,"*|"&amp;B350&amp;"|*")</f>
        <v>9</v>
      </c>
      <c r="D350" s="22">
        <f t="shared" ref="D350:D389" si="25">IF(B350="Unknown",-1,C350)-ROW()/1000000</f>
        <v>8.9996500000000008</v>
      </c>
    </row>
    <row r="351" spans="2:6">
      <c r="B351" s="17" t="s">
        <v>319</v>
      </c>
      <c r="C351" s="17">
        <f t="shared" si="24"/>
        <v>8</v>
      </c>
      <c r="D351" s="22">
        <f t="shared" si="25"/>
        <v>7.9996489999999998</v>
      </c>
    </row>
    <row r="352" spans="2:6">
      <c r="B352" s="17" t="s">
        <v>320</v>
      </c>
      <c r="C352" s="17">
        <f t="shared" si="24"/>
        <v>0</v>
      </c>
      <c r="D352" s="22">
        <f t="shared" si="25"/>
        <v>-3.5199999999999999E-4</v>
      </c>
    </row>
    <row r="353" spans="2:4">
      <c r="B353" s="17" t="s">
        <v>321</v>
      </c>
      <c r="C353" s="17">
        <f t="shared" si="24"/>
        <v>1</v>
      </c>
      <c r="D353" s="22">
        <f t="shared" si="25"/>
        <v>0.99964699999999995</v>
      </c>
    </row>
    <row r="354" spans="2:4">
      <c r="B354" s="17" t="s">
        <v>322</v>
      </c>
      <c r="C354" s="17">
        <f t="shared" si="24"/>
        <v>0</v>
      </c>
      <c r="D354" s="22">
        <f t="shared" si="25"/>
        <v>-3.5399999999999999E-4</v>
      </c>
    </row>
    <row r="355" spans="2:4">
      <c r="B355" s="17" t="s">
        <v>323</v>
      </c>
      <c r="C355" s="17">
        <f t="shared" si="24"/>
        <v>0</v>
      </c>
      <c r="D355" s="22">
        <f t="shared" si="25"/>
        <v>-3.5500000000000001E-4</v>
      </c>
    </row>
    <row r="356" spans="2:4">
      <c r="B356" s="17" t="s">
        <v>324</v>
      </c>
      <c r="C356" s="17">
        <f t="shared" si="24"/>
        <v>7</v>
      </c>
      <c r="D356" s="22">
        <f t="shared" si="25"/>
        <v>6.999644</v>
      </c>
    </row>
    <row r="357" spans="2:4">
      <c r="B357" s="17" t="s">
        <v>325</v>
      </c>
      <c r="C357" s="17">
        <f t="shared" si="24"/>
        <v>5</v>
      </c>
      <c r="D357" s="22">
        <f t="shared" si="25"/>
        <v>4.9996429999999998</v>
      </c>
    </row>
    <row r="358" spans="2:4">
      <c r="B358" s="17" t="s">
        <v>326</v>
      </c>
      <c r="C358" s="17">
        <f t="shared" si="24"/>
        <v>0</v>
      </c>
      <c r="D358" s="22">
        <f t="shared" si="25"/>
        <v>-3.5799999999999997E-4</v>
      </c>
    </row>
    <row r="359" spans="2:4">
      <c r="B359" s="17" t="s">
        <v>327</v>
      </c>
      <c r="C359" s="17">
        <f t="shared" si="24"/>
        <v>8</v>
      </c>
      <c r="D359" s="22">
        <f t="shared" si="25"/>
        <v>7.9996409999999996</v>
      </c>
    </row>
    <row r="360" spans="2:4">
      <c r="B360" s="17" t="s">
        <v>328</v>
      </c>
      <c r="C360" s="17">
        <f t="shared" si="24"/>
        <v>3</v>
      </c>
      <c r="D360" s="22">
        <f t="shared" si="25"/>
        <v>2.9996399999999999</v>
      </c>
    </row>
    <row r="361" spans="2:4">
      <c r="B361" s="17" t="s">
        <v>329</v>
      </c>
      <c r="C361" s="17">
        <f t="shared" si="24"/>
        <v>5</v>
      </c>
      <c r="D361" s="22">
        <f t="shared" si="25"/>
        <v>4.9996390000000002</v>
      </c>
    </row>
    <row r="362" spans="2:4">
      <c r="B362" s="17" t="s">
        <v>330</v>
      </c>
      <c r="C362" s="17">
        <f t="shared" si="24"/>
        <v>0</v>
      </c>
      <c r="D362" s="22">
        <f t="shared" si="25"/>
        <v>-3.6200000000000002E-4</v>
      </c>
    </row>
    <row r="363" spans="2:4">
      <c r="B363" s="17" t="s">
        <v>331</v>
      </c>
      <c r="C363" s="17">
        <f t="shared" si="24"/>
        <v>0</v>
      </c>
      <c r="D363" s="22">
        <f t="shared" si="25"/>
        <v>-3.6299999999999999E-4</v>
      </c>
    </row>
    <row r="364" spans="2:4">
      <c r="B364" s="17" t="s">
        <v>332</v>
      </c>
      <c r="C364" s="17">
        <f t="shared" si="24"/>
        <v>0</v>
      </c>
      <c r="D364" s="22">
        <f t="shared" si="25"/>
        <v>-3.6400000000000001E-4</v>
      </c>
    </row>
    <row r="365" spans="2:4">
      <c r="B365" s="17" t="s">
        <v>333</v>
      </c>
      <c r="C365" s="17">
        <f t="shared" si="24"/>
        <v>3</v>
      </c>
      <c r="D365" s="22">
        <f t="shared" si="25"/>
        <v>2.9996350000000001</v>
      </c>
    </row>
    <row r="366" spans="2:4">
      <c r="B366" s="17" t="s">
        <v>334</v>
      </c>
      <c r="C366" s="17">
        <f t="shared" si="24"/>
        <v>0</v>
      </c>
      <c r="D366" s="22">
        <f t="shared" si="25"/>
        <v>-3.6600000000000001E-4</v>
      </c>
    </row>
    <row r="367" spans="2:4">
      <c r="B367" s="17" t="s">
        <v>335</v>
      </c>
      <c r="C367" s="17">
        <f t="shared" si="24"/>
        <v>0</v>
      </c>
      <c r="D367" s="22">
        <f t="shared" si="25"/>
        <v>-3.6699999999999998E-4</v>
      </c>
    </row>
    <row r="368" spans="2:4">
      <c r="B368" s="17" t="s">
        <v>336</v>
      </c>
      <c r="C368" s="17">
        <f t="shared" si="24"/>
        <v>0</v>
      </c>
      <c r="D368" s="22">
        <f t="shared" si="25"/>
        <v>-3.68E-4</v>
      </c>
    </row>
    <row r="369" spans="2:4">
      <c r="B369" s="17" t="s">
        <v>337</v>
      </c>
      <c r="C369" s="17">
        <f t="shared" si="24"/>
        <v>0</v>
      </c>
      <c r="D369" s="22">
        <f t="shared" si="25"/>
        <v>-3.6900000000000002E-4</v>
      </c>
    </row>
    <row r="370" spans="2:4">
      <c r="B370" s="17" t="s">
        <v>338</v>
      </c>
      <c r="C370" s="17">
        <f t="shared" si="24"/>
        <v>0</v>
      </c>
      <c r="D370" s="22">
        <f t="shared" si="25"/>
        <v>-3.6999999999999999E-4</v>
      </c>
    </row>
    <row r="371" spans="2:4">
      <c r="B371" s="17" t="s">
        <v>339</v>
      </c>
      <c r="C371" s="17">
        <f t="shared" si="24"/>
        <v>0</v>
      </c>
      <c r="D371" s="22">
        <f t="shared" si="25"/>
        <v>-3.7100000000000002E-4</v>
      </c>
    </row>
    <row r="372" spans="2:4">
      <c r="B372" s="17" t="s">
        <v>340</v>
      </c>
      <c r="C372" s="17">
        <f t="shared" si="24"/>
        <v>0</v>
      </c>
      <c r="D372" s="22">
        <f t="shared" si="25"/>
        <v>-3.7199999999999999E-4</v>
      </c>
    </row>
    <row r="373" spans="2:4">
      <c r="B373" s="17" t="s">
        <v>341</v>
      </c>
      <c r="C373" s="17">
        <f t="shared" si="24"/>
        <v>5</v>
      </c>
      <c r="D373" s="22">
        <f t="shared" si="25"/>
        <v>4.9996270000000003</v>
      </c>
    </row>
    <row r="374" spans="2:4">
      <c r="B374" s="17" t="s">
        <v>342</v>
      </c>
      <c r="C374" s="17">
        <f t="shared" si="24"/>
        <v>0</v>
      </c>
      <c r="D374" s="22">
        <f t="shared" si="25"/>
        <v>-3.7399999999999998E-4</v>
      </c>
    </row>
    <row r="375" spans="2:4">
      <c r="B375" s="17" t="s">
        <v>343</v>
      </c>
      <c r="C375" s="17">
        <f t="shared" si="24"/>
        <v>1</v>
      </c>
      <c r="D375" s="22">
        <f t="shared" si="25"/>
        <v>0.99962499999999999</v>
      </c>
    </row>
    <row r="376" spans="2:4">
      <c r="B376" s="17" t="s">
        <v>344</v>
      </c>
      <c r="C376" s="17">
        <f t="shared" si="24"/>
        <v>0</v>
      </c>
      <c r="D376" s="22">
        <f t="shared" si="25"/>
        <v>-3.7599999999999998E-4</v>
      </c>
    </row>
    <row r="377" spans="2:4">
      <c r="B377" s="17" t="s">
        <v>345</v>
      </c>
      <c r="C377" s="17">
        <f t="shared" si="24"/>
        <v>1</v>
      </c>
      <c r="D377" s="22">
        <f t="shared" si="25"/>
        <v>0.99962300000000004</v>
      </c>
    </row>
    <row r="378" spans="2:4">
      <c r="B378" s="17" t="s">
        <v>346</v>
      </c>
      <c r="C378" s="17">
        <f t="shared" si="24"/>
        <v>0</v>
      </c>
      <c r="D378" s="22">
        <f t="shared" si="25"/>
        <v>-3.7800000000000003E-4</v>
      </c>
    </row>
    <row r="379" spans="2:4">
      <c r="B379" s="17" t="s">
        <v>347</v>
      </c>
      <c r="C379" s="17">
        <f t="shared" si="24"/>
        <v>0</v>
      </c>
      <c r="D379" s="22">
        <f t="shared" si="25"/>
        <v>-3.79E-4</v>
      </c>
    </row>
    <row r="380" spans="2:4">
      <c r="B380" s="17" t="s">
        <v>348</v>
      </c>
      <c r="C380" s="17">
        <f t="shared" si="24"/>
        <v>4</v>
      </c>
      <c r="D380" s="22">
        <f t="shared" si="25"/>
        <v>3.9996200000000002</v>
      </c>
    </row>
    <row r="381" spans="2:4">
      <c r="B381" s="17" t="s">
        <v>349</v>
      </c>
      <c r="C381" s="17">
        <f t="shared" si="24"/>
        <v>0</v>
      </c>
      <c r="D381" s="22">
        <f t="shared" si="25"/>
        <v>-3.8099999999999999E-4</v>
      </c>
    </row>
    <row r="382" spans="2:4">
      <c r="B382" s="17" t="s">
        <v>350</v>
      </c>
      <c r="C382" s="17">
        <f t="shared" si="24"/>
        <v>0</v>
      </c>
      <c r="D382" s="22">
        <f t="shared" si="25"/>
        <v>-3.8200000000000002E-4</v>
      </c>
    </row>
    <row r="383" spans="2:4">
      <c r="B383" s="17" t="s">
        <v>351</v>
      </c>
      <c r="C383" s="17">
        <f t="shared" si="24"/>
        <v>0</v>
      </c>
      <c r="D383" s="22">
        <f t="shared" si="25"/>
        <v>-3.8299999999999999E-4</v>
      </c>
    </row>
    <row r="384" spans="2:4">
      <c r="B384" s="17" t="s">
        <v>352</v>
      </c>
      <c r="C384" s="17">
        <f t="shared" si="24"/>
        <v>0</v>
      </c>
      <c r="D384" s="22">
        <f t="shared" si="25"/>
        <v>-3.8400000000000001E-4</v>
      </c>
    </row>
    <row r="385" spans="2:6">
      <c r="B385" s="17" t="s">
        <v>353</v>
      </c>
      <c r="C385" s="17">
        <f t="shared" si="24"/>
        <v>0</v>
      </c>
      <c r="D385" s="22">
        <f t="shared" si="25"/>
        <v>-3.8499999999999998E-4</v>
      </c>
    </row>
    <row r="386" spans="2:6">
      <c r="B386" s="17" t="s">
        <v>354</v>
      </c>
      <c r="C386" s="17">
        <f t="shared" si="24"/>
        <v>0</v>
      </c>
      <c r="D386" s="22">
        <f t="shared" si="25"/>
        <v>-3.86E-4</v>
      </c>
    </row>
    <row r="387" spans="2:6">
      <c r="B387" s="17" t="s">
        <v>355</v>
      </c>
      <c r="C387" s="17">
        <f t="shared" si="24"/>
        <v>0</v>
      </c>
      <c r="D387" s="22">
        <f t="shared" si="25"/>
        <v>-3.8699999999999997E-4</v>
      </c>
    </row>
    <row r="388" spans="2:6">
      <c r="B388" s="17" t="s">
        <v>356</v>
      </c>
      <c r="C388" s="17">
        <f t="shared" si="24"/>
        <v>0</v>
      </c>
      <c r="D388" s="22">
        <f t="shared" si="25"/>
        <v>-3.88E-4</v>
      </c>
    </row>
    <row r="389" spans="2:6">
      <c r="B389" s="17" t="s">
        <v>357</v>
      </c>
      <c r="C389" s="17">
        <f t="shared" si="24"/>
        <v>0</v>
      </c>
      <c r="D389" s="22">
        <f t="shared" si="25"/>
        <v>-3.8900000000000002E-4</v>
      </c>
    </row>
    <row r="391" spans="2:6">
      <c r="B391" s="13" t="s">
        <v>358</v>
      </c>
      <c r="C391" s="4"/>
      <c r="D391" s="4"/>
      <c r="E391" s="4"/>
      <c r="F391" s="4"/>
    </row>
    <row r="392" spans="2:6">
      <c r="B392" s="16" t="s">
        <v>239</v>
      </c>
      <c r="C392" s="16" t="s">
        <v>46</v>
      </c>
      <c r="D392" s="16" t="s">
        <v>240</v>
      </c>
    </row>
    <row r="393" spans="2:6">
      <c r="B393" s="17" t="str">
        <f t="shared" ref="B393:B402" si="26">IF(C393&gt;0,INDEX($B$350:$B$389,D393),"")</f>
        <v>Anupam Kher</v>
      </c>
      <c r="C393" s="17">
        <f t="shared" ref="C393:C402" si="27">INDEX($C$350:$C$389,D393)</f>
        <v>9</v>
      </c>
      <c r="D393" s="23">
        <f>MATCH(LARGE($D$350:$D$389,1),$D$350:$D$389,0)</f>
        <v>1</v>
      </c>
    </row>
    <row r="394" spans="2:6">
      <c r="B394" s="17" t="str">
        <f t="shared" si="26"/>
        <v>Shah Rukh Khan</v>
      </c>
      <c r="C394" s="17">
        <f t="shared" si="27"/>
        <v>8</v>
      </c>
      <c r="D394" s="23">
        <f>MATCH(LARGE($D$350:$D$389,2),$D$350:$D$389,0)</f>
        <v>2</v>
      </c>
    </row>
    <row r="395" spans="2:6">
      <c r="B395" s="17" t="str">
        <f t="shared" si="26"/>
        <v>Amitabh Bachchan</v>
      </c>
      <c r="C395" s="17">
        <f t="shared" si="27"/>
        <v>8</v>
      </c>
      <c r="D395" s="23">
        <f>MATCH(LARGE($D$350:$D$389,3),$D$350:$D$389,0)</f>
        <v>10</v>
      </c>
    </row>
    <row r="396" spans="2:6">
      <c r="B396" s="17" t="str">
        <f t="shared" si="26"/>
        <v>Akshay Kumar</v>
      </c>
      <c r="C396" s="17">
        <f t="shared" si="27"/>
        <v>7</v>
      </c>
      <c r="D396" s="23">
        <f>MATCH(LARGE($D$350:$D$389,4),$D$350:$D$389,0)</f>
        <v>7</v>
      </c>
    </row>
    <row r="397" spans="2:6">
      <c r="B397" s="17" t="str">
        <f t="shared" si="26"/>
        <v>Om Puri</v>
      </c>
      <c r="C397" s="17">
        <f t="shared" si="27"/>
        <v>5</v>
      </c>
      <c r="D397" s="23">
        <f>MATCH(LARGE($D$350:$D$389,5),$D$350:$D$389,0)</f>
        <v>8</v>
      </c>
    </row>
    <row r="398" spans="2:6">
      <c r="B398" s="17" t="str">
        <f t="shared" si="26"/>
        <v>Boman Irani</v>
      </c>
      <c r="C398" s="17">
        <f t="shared" si="27"/>
        <v>5</v>
      </c>
      <c r="D398" s="23">
        <f>MATCH(LARGE($D$350:$D$389,6),$D$350:$D$389,0)</f>
        <v>12</v>
      </c>
    </row>
    <row r="399" spans="2:6">
      <c r="B399" s="17" t="str">
        <f t="shared" si="26"/>
        <v>Ajay Devgn</v>
      </c>
      <c r="C399" s="17">
        <f t="shared" si="27"/>
        <v>5</v>
      </c>
      <c r="D399" s="23">
        <f>MATCH(LARGE($D$350:$D$389,7),$D$350:$D$389,0)</f>
        <v>24</v>
      </c>
    </row>
    <row r="400" spans="2:6">
      <c r="B400" s="17" t="str">
        <f t="shared" si="26"/>
        <v>Salman Khan</v>
      </c>
      <c r="C400" s="17">
        <f t="shared" si="27"/>
        <v>4</v>
      </c>
      <c r="D400" s="23">
        <f>MATCH(LARGE($D$350:$D$389,8),$D$350:$D$389,0)</f>
        <v>31</v>
      </c>
    </row>
    <row r="401" spans="2:6">
      <c r="B401" s="17" t="str">
        <f t="shared" si="26"/>
        <v>Paresh Rawal</v>
      </c>
      <c r="C401" s="17">
        <f t="shared" si="27"/>
        <v>3</v>
      </c>
      <c r="D401" s="23">
        <f>MATCH(LARGE($D$350:$D$389,9),$D$350:$D$389,0)</f>
        <v>11</v>
      </c>
    </row>
    <row r="402" spans="2:6">
      <c r="B402" s="17" t="str">
        <f t="shared" si="26"/>
        <v>Kareena Kapoor</v>
      </c>
      <c r="C402" s="17">
        <f t="shared" si="27"/>
        <v>3</v>
      </c>
      <c r="D402" s="23">
        <f>MATCH(LARGE($D$350:$D$389,10),$D$350:$D$389,0)</f>
        <v>16</v>
      </c>
    </row>
    <row r="405" spans="2:6">
      <c r="B405" s="13" t="s">
        <v>359</v>
      </c>
      <c r="C405" s="4"/>
      <c r="D405" s="4"/>
      <c r="E405" s="4"/>
      <c r="F405" s="4"/>
    </row>
    <row r="406" spans="2:6">
      <c r="B406" s="16" t="s">
        <v>30</v>
      </c>
      <c r="C406" s="16" t="s">
        <v>46</v>
      </c>
      <c r="D406" s="16" t="s">
        <v>53</v>
      </c>
    </row>
    <row r="407" spans="2:6">
      <c r="B407" s="17" t="s">
        <v>360</v>
      </c>
      <c r="C407" s="17">
        <f t="shared" ref="C407:C421" si="28">COUNTIFS(d_type,c_type,d_rg,c_rg,d_ctry,c_country,d_genre,c_genre,d_ry,c_from,d_ry,c_to,d_rating,B407)</f>
        <v>0</v>
      </c>
      <c r="D407" s="17" t="str">
        <f>VLOOKUP(B407,Lists!$F$2:$G$16,2,FALSE())</f>
        <v>Adults</v>
      </c>
    </row>
    <row r="408" spans="2:6">
      <c r="B408" s="17" t="s">
        <v>361</v>
      </c>
      <c r="C408" s="17">
        <f t="shared" si="28"/>
        <v>91</v>
      </c>
      <c r="D408" s="17" t="str">
        <f>VLOOKUP(B408,Lists!$F$2:$G$16,2,FALSE())</f>
        <v>Teens</v>
      </c>
    </row>
    <row r="409" spans="2:6">
      <c r="B409" s="17" t="s">
        <v>362</v>
      </c>
      <c r="C409" s="17">
        <f t="shared" si="28"/>
        <v>0</v>
      </c>
      <c r="D409" s="17" t="str">
        <f>VLOOKUP(B409,Lists!$F$2:$G$16,2,FALSE())</f>
        <v>Older Kids</v>
      </c>
    </row>
    <row r="410" spans="2:6">
      <c r="B410" s="17" t="s">
        <v>363</v>
      </c>
      <c r="C410" s="17">
        <f t="shared" si="28"/>
        <v>0</v>
      </c>
      <c r="D410" s="17" t="str">
        <f>VLOOKUP(B410,Lists!$F$2:$G$16,2,FALSE())</f>
        <v>Adults</v>
      </c>
    </row>
    <row r="411" spans="2:6">
      <c r="B411" s="17" t="s">
        <v>364</v>
      </c>
      <c r="C411" s="17">
        <f t="shared" si="28"/>
        <v>1</v>
      </c>
      <c r="D411" s="17" t="str">
        <f>VLOOKUP(B411,Lists!$F$2:$G$16,2,FALSE())</f>
        <v>Teens</v>
      </c>
    </row>
    <row r="412" spans="2:6">
      <c r="B412" s="17" t="s">
        <v>365</v>
      </c>
      <c r="C412" s="17">
        <f t="shared" si="28"/>
        <v>0</v>
      </c>
      <c r="D412" s="17" t="str">
        <f>VLOOKUP(B412,Lists!$F$2:$G$16,2,FALSE())</f>
        <v>Kids</v>
      </c>
    </row>
    <row r="413" spans="2:6">
      <c r="B413" s="17" t="s">
        <v>366</v>
      </c>
      <c r="C413" s="17">
        <f t="shared" si="28"/>
        <v>0</v>
      </c>
      <c r="D413" s="17" t="str">
        <f>VLOOKUP(B413,Lists!$F$2:$G$16,2,FALSE())</f>
        <v>Kids</v>
      </c>
    </row>
    <row r="414" spans="2:6">
      <c r="B414" s="17" t="s">
        <v>367</v>
      </c>
      <c r="C414" s="17">
        <f t="shared" si="28"/>
        <v>0</v>
      </c>
      <c r="D414" s="17" t="str">
        <f>VLOOKUP(B414,Lists!$F$2:$G$16,2,FALSE())</f>
        <v>Older Kids</v>
      </c>
    </row>
    <row r="415" spans="2:6">
      <c r="B415" s="17" t="s">
        <v>368</v>
      </c>
      <c r="C415" s="17">
        <f t="shared" si="28"/>
        <v>0</v>
      </c>
      <c r="D415" s="17" t="str">
        <f>VLOOKUP(B415,Lists!$F$2:$G$16,2,FALSE())</f>
        <v>Kids</v>
      </c>
    </row>
    <row r="416" spans="2:6">
      <c r="B416" s="17" t="s">
        <v>369</v>
      </c>
      <c r="C416" s="17">
        <f t="shared" si="28"/>
        <v>0</v>
      </c>
      <c r="D416" s="17" t="str">
        <f>VLOOKUP(B416,Lists!$F$2:$G$16,2,FALSE())</f>
        <v>Not Rated</v>
      </c>
    </row>
    <row r="417" spans="2:6">
      <c r="B417" s="17" t="s">
        <v>370</v>
      </c>
      <c r="C417" s="17">
        <f t="shared" si="28"/>
        <v>0</v>
      </c>
      <c r="D417" s="17" t="str">
        <f>VLOOKUP(B417,Lists!$F$2:$G$16,2,FALSE())</f>
        <v>Kids</v>
      </c>
    </row>
    <row r="418" spans="2:6">
      <c r="B418" s="17" t="s">
        <v>58</v>
      </c>
      <c r="C418" s="17">
        <f t="shared" si="28"/>
        <v>0</v>
      </c>
      <c r="D418" s="17" t="str">
        <f>VLOOKUP(B418,Lists!$F$2:$G$16,2,FALSE())</f>
        <v>Not Rated</v>
      </c>
    </row>
    <row r="419" spans="2:6">
      <c r="B419" s="17" t="s">
        <v>371</v>
      </c>
      <c r="C419" s="17">
        <f t="shared" si="28"/>
        <v>0</v>
      </c>
      <c r="D419" s="17" t="str">
        <f>VLOOKUP(B419,Lists!$F$2:$G$16,2,FALSE())</f>
        <v>Kids</v>
      </c>
    </row>
    <row r="420" spans="2:6">
      <c r="B420" s="17" t="s">
        <v>372</v>
      </c>
      <c r="C420" s="17">
        <f t="shared" si="28"/>
        <v>0</v>
      </c>
      <c r="D420" s="17" t="str">
        <f>VLOOKUP(B420,Lists!$F$2:$G$16,2,FALSE())</f>
        <v>Adults</v>
      </c>
    </row>
    <row r="421" spans="2:6">
      <c r="B421" s="17" t="s">
        <v>373</v>
      </c>
      <c r="C421" s="17">
        <f t="shared" si="28"/>
        <v>0</v>
      </c>
      <c r="D421" s="17" t="str">
        <f>VLOOKUP(B421,Lists!$F$2:$G$16,2,FALSE())</f>
        <v>Not Rated</v>
      </c>
    </row>
    <row r="424" spans="2:6">
      <c r="B424" s="13" t="s">
        <v>374</v>
      </c>
      <c r="C424" s="4"/>
      <c r="D424" s="4"/>
      <c r="E424" s="4"/>
      <c r="F424" s="4"/>
    </row>
    <row r="425" spans="2:6">
      <c r="B425" s="17" t="s">
        <v>375</v>
      </c>
      <c r="C425" s="17">
        <f>INDEX($B$30:$B$43,MATCH(MAX($E$30:$E$43),$E$30:$E$43,0))</f>
        <v>2018</v>
      </c>
    </row>
    <row r="426" spans="2:6">
      <c r="B426" s="17" t="s">
        <v>376</v>
      </c>
      <c r="C426" s="17">
        <f>MAX($E$30:$E$43)</f>
        <v>38</v>
      </c>
    </row>
    <row r="427" spans="2:6">
      <c r="B427" s="17" t="s">
        <v>377</v>
      </c>
      <c r="C427" s="17" t="str">
        <f>INDEX($B$64:$B$75,MATCH(MAX($D$64:$D$75),$D$64:$D$75,0))</f>
        <v>Oct</v>
      </c>
    </row>
    <row r="428" spans="2:6">
      <c r="B428" s="17" t="s">
        <v>378</v>
      </c>
      <c r="C428" s="17">
        <f>MAX($D$64:$D$75)</f>
        <v>17</v>
      </c>
    </row>
    <row r="429" spans="2:6">
      <c r="B429" s="17" t="s">
        <v>379</v>
      </c>
      <c r="C429" s="17" t="str">
        <f>INDEX($B$21:$B$25,MATCH(MAX($C$21:$C$25),$C$21:$C$25,0))</f>
        <v>Teens</v>
      </c>
    </row>
    <row r="430" spans="2:6">
      <c r="B430" s="17" t="s">
        <v>380</v>
      </c>
      <c r="C430" s="19">
        <f>IFERROR(MAX($C$21:$C$25)/SUM($C$21:$C$25),0)</f>
        <v>1</v>
      </c>
    </row>
  </sheetData>
  <conditionalFormatting sqref="C230:C239">
    <cfRule type="dataBar" priority="3">
      <dataBar>
        <cfvo type="num" val="0"/>
        <cfvo type="max"/>
        <color rgb="FFE50914"/>
      </dataBar>
      <extLst>
        <ext xmlns:x14="http://schemas.microsoft.com/office/spreadsheetml/2009/9/main" uri="{B025F937-C7B1-47D3-B67F-A62EFF666E3E}">
          <x14:id>{ADB72730-836C-4365-A63B-2031A08DD0AC}</x14:id>
        </ext>
      </extLst>
    </cfRule>
  </conditionalFormatting>
  <conditionalFormatting sqref="C289:C298">
    <cfRule type="dataBar" priority="4">
      <dataBar>
        <cfvo type="num" val="0"/>
        <cfvo type="max"/>
        <color rgb="FFE50914"/>
      </dataBar>
      <extLst>
        <ext xmlns:x14="http://schemas.microsoft.com/office/spreadsheetml/2009/9/main" uri="{B025F937-C7B1-47D3-B67F-A62EFF666E3E}">
          <x14:id>{77A2EA27-CC20-4AEC-9DD0-3DF62486B422}</x14:id>
        </ext>
      </extLst>
    </cfRule>
  </conditionalFormatting>
  <conditionalFormatting sqref="C336:C345">
    <cfRule type="dataBar" priority="5">
      <dataBar>
        <cfvo type="num" val="0"/>
        <cfvo type="max"/>
        <color rgb="FFE50914"/>
      </dataBar>
      <extLst>
        <ext xmlns:x14="http://schemas.microsoft.com/office/spreadsheetml/2009/9/main" uri="{B025F937-C7B1-47D3-B67F-A62EFF666E3E}">
          <x14:id>{81F98357-B04E-4933-84AF-14122BE3C363}</x14:id>
        </ext>
      </extLst>
    </cfRule>
  </conditionalFormatting>
  <conditionalFormatting sqref="C393:C402">
    <cfRule type="dataBar" priority="6">
      <dataBar>
        <cfvo type="num" val="0"/>
        <cfvo type="max"/>
        <color rgb="FFE50914"/>
      </dataBar>
      <extLst>
        <ext xmlns:x14="http://schemas.microsoft.com/office/spreadsheetml/2009/9/main" uri="{B025F937-C7B1-47D3-B67F-A62EFF666E3E}">
          <x14:id>{55F12E42-9710-4DFB-939E-44C84B17EB41}</x14:id>
        </ext>
      </extLst>
    </cfRule>
  </conditionalFormatting>
  <conditionalFormatting sqref="C407:C421">
    <cfRule type="dataBar" priority="7">
      <dataBar>
        <cfvo type="num" val="0"/>
        <cfvo type="max"/>
        <color rgb="FFE50914"/>
      </dataBar>
      <extLst>
        <ext xmlns:x14="http://schemas.microsoft.com/office/spreadsheetml/2009/9/main" uri="{B025F937-C7B1-47D3-B67F-A62EFF666E3E}">
          <x14:id>{A39E7093-2144-4777-AB7F-2DBD2399BDF1}</x14:id>
        </ext>
      </extLst>
    </cfRule>
  </conditionalFormatting>
  <conditionalFormatting sqref="E30:E43">
    <cfRule type="dataBar" priority="2">
      <dataBar>
        <cfvo type="num" val="0"/>
        <cfvo type="max"/>
        <color rgb="FFE50914"/>
      </dataBar>
      <extLst>
        <ext xmlns:x14="http://schemas.microsoft.com/office/spreadsheetml/2009/9/main" uri="{B025F937-C7B1-47D3-B67F-A62EFF666E3E}">
          <x14:id>{D46818D4-D61F-42AA-A68F-616799CAAAC5}</x14:id>
        </ext>
      </extLst>
    </cfRule>
  </conditionalFormatting>
  <hyperlinks>
    <hyperlink ref="B2" location="'Dashboard'!A1" display="← Back to Dashboard" xr:uid="{00000000-0004-0000-0200-000000000000}"/>
  </hyperlink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ADB72730-836C-4365-A63B-2031A08DD0AC}">
            <x14:dataBar axisPosition="none">
              <x14:cfvo type="num">
                <xm:f>0</xm:f>
              </x14:cfvo>
              <x14:cfvo type="max"/>
              <x14:negativeFillColor rgb="FFE50914"/>
            </x14:dataBar>
          </x14:cfRule>
          <xm:sqref>C230:C239</xm:sqref>
        </x14:conditionalFormatting>
        <x14:conditionalFormatting xmlns:xm="http://schemas.microsoft.com/office/excel/2006/main">
          <x14:cfRule type="dataBar" id="{77A2EA27-CC20-4AEC-9DD0-3DF62486B422}">
            <x14:dataBar axisPosition="none">
              <x14:cfvo type="num">
                <xm:f>0</xm:f>
              </x14:cfvo>
              <x14:cfvo type="max"/>
              <x14:negativeFillColor rgb="FFE50914"/>
            </x14:dataBar>
          </x14:cfRule>
          <xm:sqref>C289:C298</xm:sqref>
        </x14:conditionalFormatting>
        <x14:conditionalFormatting xmlns:xm="http://schemas.microsoft.com/office/excel/2006/main">
          <x14:cfRule type="dataBar" id="{81F98357-B04E-4933-84AF-14122BE3C363}">
            <x14:dataBar axisPosition="none">
              <x14:cfvo type="num">
                <xm:f>0</xm:f>
              </x14:cfvo>
              <x14:cfvo type="max"/>
              <x14:negativeFillColor rgb="FFE50914"/>
            </x14:dataBar>
          </x14:cfRule>
          <xm:sqref>C336:C345</xm:sqref>
        </x14:conditionalFormatting>
        <x14:conditionalFormatting xmlns:xm="http://schemas.microsoft.com/office/excel/2006/main">
          <x14:cfRule type="dataBar" id="{55F12E42-9710-4DFB-939E-44C84B17EB41}">
            <x14:dataBar axisPosition="none">
              <x14:cfvo type="num">
                <xm:f>0</xm:f>
              </x14:cfvo>
              <x14:cfvo type="max"/>
              <x14:negativeFillColor rgb="FFE50914"/>
            </x14:dataBar>
          </x14:cfRule>
          <xm:sqref>C393:C402</xm:sqref>
        </x14:conditionalFormatting>
        <x14:conditionalFormatting xmlns:xm="http://schemas.microsoft.com/office/excel/2006/main">
          <x14:cfRule type="dataBar" id="{A39E7093-2144-4777-AB7F-2DBD2399BDF1}">
            <x14:dataBar axisPosition="none">
              <x14:cfvo type="num">
                <xm:f>0</xm:f>
              </x14:cfvo>
              <x14:cfvo type="max"/>
              <x14:negativeFillColor rgb="FFE50914"/>
            </x14:dataBar>
          </x14:cfRule>
          <xm:sqref>C407:C421</xm:sqref>
        </x14:conditionalFormatting>
        <x14:conditionalFormatting xmlns:xm="http://schemas.microsoft.com/office/excel/2006/main">
          <x14:cfRule type="dataBar" id="{D46818D4-D61F-42AA-A68F-616799CAAAC5}">
            <x14:dataBar axisPosition="none">
              <x14:cfvo type="num">
                <xm:f>0</xm:f>
              </x14:cfvo>
              <x14:cfvo type="max"/>
              <x14:negativeFillColor rgb="FFE50914"/>
            </x14:dataBar>
          </x14:cfRule>
          <xm:sqref>E30:E43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B6B6B"/>
  </sheetPr>
  <dimension ref="A1:U8808"/>
  <sheetViews>
    <sheetView zoomScaleNormal="100" workbookViewId="0">
      <pane xSplit="3" ySplit="1" topLeftCell="D2" activePane="bottomRight" state="frozen"/>
      <selection pane="topRight" activeCell="D1" sqref="D1"/>
      <selection pane="bottomLeft" activeCell="A2" sqref="A2"/>
      <selection pane="bottomRight"/>
    </sheetView>
  </sheetViews>
  <sheetFormatPr defaultColWidth="8.6640625" defaultRowHeight="14.4"/>
  <cols>
    <col min="1" max="1" width="8" customWidth="1"/>
    <col min="2" max="2" width="9" customWidth="1"/>
    <col min="3" max="3" width="34" customWidth="1"/>
    <col min="4" max="4" width="24" customWidth="1"/>
    <col min="5" max="5" width="34" customWidth="1"/>
    <col min="6" max="6" width="22" customWidth="1"/>
    <col min="7" max="7" width="13" customWidth="1"/>
    <col min="8" max="9" width="9" customWidth="1"/>
    <col min="10" max="10" width="11" customWidth="1"/>
    <col min="11" max="11" width="30" customWidth="1"/>
    <col min="12" max="12" width="40" customWidth="1"/>
    <col min="13" max="14" width="9" customWidth="1"/>
    <col min="15" max="15" width="12" customWidth="1"/>
    <col min="16" max="16" width="9" customWidth="1"/>
    <col min="17" max="17" width="18" customWidth="1"/>
    <col min="18" max="18" width="24" customWidth="1"/>
    <col min="19" max="20" width="28" customWidth="1"/>
    <col min="21" max="21" width="34" customWidth="1"/>
  </cols>
  <sheetData>
    <row r="1" spans="1:21" ht="30" customHeight="1">
      <c r="A1" s="24" t="s">
        <v>381</v>
      </c>
      <c r="B1" s="24" t="s">
        <v>382</v>
      </c>
      <c r="C1" s="24" t="s">
        <v>383</v>
      </c>
      <c r="D1" s="24" t="s">
        <v>384</v>
      </c>
      <c r="E1" s="24" t="s">
        <v>385</v>
      </c>
      <c r="F1" s="24" t="s">
        <v>386</v>
      </c>
      <c r="G1" s="24" t="s">
        <v>387</v>
      </c>
      <c r="H1" s="24" t="s">
        <v>388</v>
      </c>
      <c r="I1" s="24" t="s">
        <v>389</v>
      </c>
      <c r="J1" s="24" t="s">
        <v>390</v>
      </c>
      <c r="K1" s="24" t="s">
        <v>391</v>
      </c>
      <c r="L1" s="24" t="s">
        <v>392</v>
      </c>
      <c r="M1" s="25" t="s">
        <v>60</v>
      </c>
      <c r="N1" s="25" t="s">
        <v>393</v>
      </c>
      <c r="O1" s="25" t="s">
        <v>394</v>
      </c>
      <c r="P1" s="25" t="s">
        <v>395</v>
      </c>
      <c r="Q1" s="25" t="s">
        <v>396</v>
      </c>
      <c r="R1" s="25" t="s">
        <v>397</v>
      </c>
      <c r="S1" s="25" t="s">
        <v>398</v>
      </c>
      <c r="T1" s="25" t="s">
        <v>399</v>
      </c>
      <c r="U1" s="25" t="s">
        <v>400</v>
      </c>
    </row>
    <row r="2" spans="1:21">
      <c r="A2" s="14" t="s">
        <v>401</v>
      </c>
      <c r="B2" s="14" t="s">
        <v>48</v>
      </c>
      <c r="C2" s="14" t="s">
        <v>402</v>
      </c>
      <c r="D2" s="14" t="s">
        <v>403</v>
      </c>
      <c r="E2" s="14" t="s">
        <v>117</v>
      </c>
      <c r="F2" s="14" t="s">
        <v>115</v>
      </c>
      <c r="G2" s="26">
        <v>44464</v>
      </c>
      <c r="H2" s="14">
        <v>2020</v>
      </c>
      <c r="I2" s="14" t="s">
        <v>364</v>
      </c>
      <c r="J2" s="14" t="s">
        <v>404</v>
      </c>
      <c r="K2" s="14" t="s">
        <v>247</v>
      </c>
      <c r="L2" s="14" t="s">
        <v>405</v>
      </c>
      <c r="M2" s="14">
        <f t="shared" ref="M2:M65" si="0">IF(G2="","",YEAR(G2))</f>
        <v>2021</v>
      </c>
      <c r="N2" s="14">
        <f t="shared" ref="N2:N65" si="1">IF(G2="","",MONTH(G2))</f>
        <v>9</v>
      </c>
      <c r="O2" s="14" t="str">
        <f>IFERROR(VLOOKUP(I2,Lists!$F$2:$G$16,2,FALSE()),"Not Rated")</f>
        <v>Teens</v>
      </c>
      <c r="P2" s="14">
        <f t="shared" ref="P2:P65" si="2">IFERROR(VALUE(LEFT(J2,FIND(" ",J2)-1)),"")</f>
        <v>90</v>
      </c>
      <c r="Q2" s="14" t="str">
        <f t="shared" ref="Q2:Q65" si="3">IFERROR(LEFT(F2,FIND(",",F2)-1),F2)</f>
        <v>United States</v>
      </c>
      <c r="R2" s="14" t="str">
        <f t="shared" ref="R2:R65" si="4">"|"&amp;SUBSTITUTE(F2,", ","|")&amp;"|"</f>
        <v>|United States|</v>
      </c>
      <c r="S2" s="14" t="str">
        <f t="shared" ref="S2:S65" si="5">"|"&amp;SUBSTITUTE(K2,", ","|")&amp;"|"</f>
        <v>|Documentaries|</v>
      </c>
      <c r="T2" s="14" t="str">
        <f t="shared" ref="T2:T65" si="6">"|"&amp;SUBSTITUTE(D2,", ","|")&amp;"|"</f>
        <v>|Kirsten Johnson|</v>
      </c>
      <c r="U2" s="14" t="str">
        <f t="shared" ref="U2:U65" si="7">"|"&amp;SUBSTITUTE(E2,", ","|")&amp;"|"</f>
        <v>|Unknown|</v>
      </c>
    </row>
    <row r="3" spans="1:21">
      <c r="A3" s="14" t="s">
        <v>406</v>
      </c>
      <c r="B3" s="14" t="s">
        <v>49</v>
      </c>
      <c r="C3" s="14" t="s">
        <v>407</v>
      </c>
      <c r="D3" s="14" t="s">
        <v>117</v>
      </c>
      <c r="E3" s="14" t="s">
        <v>408</v>
      </c>
      <c r="F3" s="14" t="s">
        <v>140</v>
      </c>
      <c r="G3" s="26">
        <v>44463</v>
      </c>
      <c r="H3" s="14">
        <v>2021</v>
      </c>
      <c r="I3" s="14" t="s">
        <v>360</v>
      </c>
      <c r="J3" s="14" t="s">
        <v>106</v>
      </c>
      <c r="K3" s="14" t="s">
        <v>409</v>
      </c>
      <c r="L3" s="14" t="s">
        <v>410</v>
      </c>
      <c r="M3" s="14">
        <f t="shared" si="0"/>
        <v>2021</v>
      </c>
      <c r="N3" s="14">
        <f t="shared" si="1"/>
        <v>9</v>
      </c>
      <c r="O3" s="14" t="str">
        <f>IFERROR(VLOOKUP(I3,Lists!$F$2:$G$16,2,FALSE()),"Not Rated")</f>
        <v>Adults</v>
      </c>
      <c r="P3" s="14">
        <f t="shared" si="2"/>
        <v>2</v>
      </c>
      <c r="Q3" s="14" t="str">
        <f t="shared" si="3"/>
        <v>South Africa</v>
      </c>
      <c r="R3" s="14" t="str">
        <f t="shared" si="4"/>
        <v>|South Africa|</v>
      </c>
      <c r="S3" s="14" t="str">
        <f t="shared" si="5"/>
        <v>|International TV Shows|TV Dramas|TV Mysteries|</v>
      </c>
      <c r="T3" s="14" t="str">
        <f t="shared" si="6"/>
        <v>|Unknown|</v>
      </c>
      <c r="U3" s="14" t="str">
        <f t="shared" si="7"/>
        <v>|Ama Qamata|Khosi Ngema|Gail Mabalane|Thabang Molaba|Dillon Windvogel|Natasha Thahane|Arno Greeff|Xolile Tshabalala|Getmore Sithole|Cindy Mahlangu|Ryle De Morny|Greteli Fincham|Sello Maake Ka-Ncube|Odwa Gwanya|Mekaila Mathys|Sandi Schultz|Duane Williams|Shamilla Miller|Patrick Mofokeng|</v>
      </c>
    </row>
    <row r="4" spans="1:21">
      <c r="A4" s="14" t="s">
        <v>411</v>
      </c>
      <c r="B4" s="14" t="s">
        <v>49</v>
      </c>
      <c r="C4" s="14" t="s">
        <v>412</v>
      </c>
      <c r="D4" s="14" t="s">
        <v>413</v>
      </c>
      <c r="E4" s="14" t="s">
        <v>414</v>
      </c>
      <c r="F4" s="14" t="s">
        <v>117</v>
      </c>
      <c r="G4" s="26">
        <v>44463</v>
      </c>
      <c r="H4" s="14">
        <v>2021</v>
      </c>
      <c r="I4" s="14" t="s">
        <v>360</v>
      </c>
      <c r="J4" s="14" t="s">
        <v>105</v>
      </c>
      <c r="K4" s="14" t="s">
        <v>415</v>
      </c>
      <c r="L4" s="14" t="s">
        <v>416</v>
      </c>
      <c r="M4" s="14">
        <f t="shared" si="0"/>
        <v>2021</v>
      </c>
      <c r="N4" s="14">
        <f t="shared" si="1"/>
        <v>9</v>
      </c>
      <c r="O4" s="14" t="str">
        <f>IFERROR(VLOOKUP(I4,Lists!$F$2:$G$16,2,FALSE()),"Not Rated")</f>
        <v>Adults</v>
      </c>
      <c r="P4" s="14">
        <f t="shared" si="2"/>
        <v>1</v>
      </c>
      <c r="Q4" s="14" t="str">
        <f t="shared" si="3"/>
        <v>Unknown</v>
      </c>
      <c r="R4" s="14" t="str">
        <f t="shared" si="4"/>
        <v>|Unknown|</v>
      </c>
      <c r="S4" s="14" t="str">
        <f t="shared" si="5"/>
        <v>|Crime TV Shows|International TV Shows|TV Action &amp; Adventure|</v>
      </c>
      <c r="T4" s="14" t="str">
        <f t="shared" si="6"/>
        <v>|Julien Leclercq|</v>
      </c>
      <c r="U4" s="14" t="str">
        <f t="shared" si="7"/>
        <v>|Sami Bouajila|Tracy Gotoas|Samuel Jouy|Nabiha Akkari|Sofia Lesaffre|Salim Kechiouche|Noureddine Farihi|Geert Van Rampelberg|Bakary Diombera|</v>
      </c>
    </row>
    <row r="5" spans="1:21">
      <c r="A5" s="14" t="s">
        <v>417</v>
      </c>
      <c r="B5" s="14" t="s">
        <v>49</v>
      </c>
      <c r="C5" s="14" t="s">
        <v>418</v>
      </c>
      <c r="D5" s="14" t="s">
        <v>117</v>
      </c>
      <c r="E5" s="14" t="s">
        <v>117</v>
      </c>
      <c r="F5" s="14" t="s">
        <v>117</v>
      </c>
      <c r="G5" s="26">
        <v>44463</v>
      </c>
      <c r="H5" s="14">
        <v>2021</v>
      </c>
      <c r="I5" s="14" t="s">
        <v>360</v>
      </c>
      <c r="J5" s="14" t="s">
        <v>105</v>
      </c>
      <c r="K5" s="14" t="s">
        <v>419</v>
      </c>
      <c r="L5" s="14" t="s">
        <v>420</v>
      </c>
      <c r="M5" s="14">
        <f t="shared" si="0"/>
        <v>2021</v>
      </c>
      <c r="N5" s="14">
        <f t="shared" si="1"/>
        <v>9</v>
      </c>
      <c r="O5" s="14" t="str">
        <f>IFERROR(VLOOKUP(I5,Lists!$F$2:$G$16,2,FALSE()),"Not Rated")</f>
        <v>Adults</v>
      </c>
      <c r="P5" s="14">
        <f t="shared" si="2"/>
        <v>1</v>
      </c>
      <c r="Q5" s="14" t="str">
        <f t="shared" si="3"/>
        <v>Unknown</v>
      </c>
      <c r="R5" s="14" t="str">
        <f t="shared" si="4"/>
        <v>|Unknown|</v>
      </c>
      <c r="S5" s="14" t="str">
        <f t="shared" si="5"/>
        <v>|Docuseries|Reality TV|</v>
      </c>
      <c r="T5" s="14" t="str">
        <f t="shared" si="6"/>
        <v>|Unknown|</v>
      </c>
      <c r="U5" s="14" t="str">
        <f t="shared" si="7"/>
        <v>|Unknown|</v>
      </c>
    </row>
    <row r="6" spans="1:21">
      <c r="A6" s="14" t="s">
        <v>421</v>
      </c>
      <c r="B6" s="14" t="s">
        <v>49</v>
      </c>
      <c r="C6" s="14" t="s">
        <v>422</v>
      </c>
      <c r="D6" s="14" t="s">
        <v>117</v>
      </c>
      <c r="E6" s="14" t="s">
        <v>423</v>
      </c>
      <c r="F6" s="14" t="s">
        <v>116</v>
      </c>
      <c r="G6" s="26">
        <v>44463</v>
      </c>
      <c r="H6" s="14">
        <v>2021</v>
      </c>
      <c r="I6" s="14" t="s">
        <v>360</v>
      </c>
      <c r="J6" s="14" t="s">
        <v>106</v>
      </c>
      <c r="K6" s="14" t="s">
        <v>424</v>
      </c>
      <c r="L6" s="14" t="s">
        <v>425</v>
      </c>
      <c r="M6" s="14">
        <f t="shared" si="0"/>
        <v>2021</v>
      </c>
      <c r="N6" s="14">
        <f t="shared" si="1"/>
        <v>9</v>
      </c>
      <c r="O6" s="14" t="str">
        <f>IFERROR(VLOOKUP(I6,Lists!$F$2:$G$16,2,FALSE()),"Not Rated")</f>
        <v>Adults</v>
      </c>
      <c r="P6" s="14">
        <f t="shared" si="2"/>
        <v>2</v>
      </c>
      <c r="Q6" s="14" t="str">
        <f t="shared" si="3"/>
        <v>India</v>
      </c>
      <c r="R6" s="14" t="str">
        <f t="shared" si="4"/>
        <v>|India|</v>
      </c>
      <c r="S6" s="14" t="str">
        <f t="shared" si="5"/>
        <v>|International TV Shows|Romantic TV Shows|TV Comedies|</v>
      </c>
      <c r="T6" s="14" t="str">
        <f t="shared" si="6"/>
        <v>|Unknown|</v>
      </c>
      <c r="U6" s="14" t="str">
        <f t="shared" si="7"/>
        <v>|Mayur More|Jitendra Kumar|Ranjan Raj|Alam Khan|Ahsaas Channa|Revathi Pillai|Urvi Singh|Arun Kumar|</v>
      </c>
    </row>
    <row r="7" spans="1:21">
      <c r="A7" s="14" t="s">
        <v>426</v>
      </c>
      <c r="B7" s="14" t="s">
        <v>49</v>
      </c>
      <c r="C7" s="14" t="s">
        <v>427</v>
      </c>
      <c r="D7" s="14" t="s">
        <v>428</v>
      </c>
      <c r="E7" s="14" t="s">
        <v>429</v>
      </c>
      <c r="F7" s="14" t="s">
        <v>117</v>
      </c>
      <c r="G7" s="26">
        <v>44463</v>
      </c>
      <c r="H7" s="14">
        <v>2021</v>
      </c>
      <c r="I7" s="14" t="s">
        <v>360</v>
      </c>
      <c r="J7" s="14" t="s">
        <v>105</v>
      </c>
      <c r="K7" s="14" t="s">
        <v>430</v>
      </c>
      <c r="L7" s="14" t="s">
        <v>431</v>
      </c>
      <c r="M7" s="14">
        <f t="shared" si="0"/>
        <v>2021</v>
      </c>
      <c r="N7" s="14">
        <f t="shared" si="1"/>
        <v>9</v>
      </c>
      <c r="O7" s="14" t="str">
        <f>IFERROR(VLOOKUP(I7,Lists!$F$2:$G$16,2,FALSE()),"Not Rated")</f>
        <v>Adults</v>
      </c>
      <c r="P7" s="14">
        <f t="shared" si="2"/>
        <v>1</v>
      </c>
      <c r="Q7" s="14" t="str">
        <f t="shared" si="3"/>
        <v>Unknown</v>
      </c>
      <c r="R7" s="14" t="str">
        <f t="shared" si="4"/>
        <v>|Unknown|</v>
      </c>
      <c r="S7" s="14" t="str">
        <f t="shared" si="5"/>
        <v>|TV Dramas|TV Horror|TV Mysteries|</v>
      </c>
      <c r="T7" s="14" t="str">
        <f t="shared" si="6"/>
        <v>|Mike Flanagan|</v>
      </c>
      <c r="U7" s="14" t="str">
        <f t="shared" si="7"/>
        <v>|Kate Siegel|Zach Gilford|Hamish Linklater|Henry Thomas|Kristin Lehman|Samantha Sloyan|Igby Rigney|Rahul Kohli|Annarah Cymone|Annabeth Gish|Alex Essoe|Rahul Abburi|Matt Biedel|Michael Trucco|Crystal Balint|Louis Oliver|</v>
      </c>
    </row>
    <row r="8" spans="1:21">
      <c r="A8" s="14" t="s">
        <v>432</v>
      </c>
      <c r="B8" s="14" t="s">
        <v>48</v>
      </c>
      <c r="C8" s="14" t="s">
        <v>433</v>
      </c>
      <c r="D8" s="14" t="s">
        <v>434</v>
      </c>
      <c r="E8" s="14" t="s">
        <v>435</v>
      </c>
      <c r="F8" s="14" t="s">
        <v>117</v>
      </c>
      <c r="G8" s="26">
        <v>44463</v>
      </c>
      <c r="H8" s="14">
        <v>2021</v>
      </c>
      <c r="I8" s="14" t="s">
        <v>367</v>
      </c>
      <c r="J8" s="14" t="s">
        <v>436</v>
      </c>
      <c r="K8" s="14" t="s">
        <v>251</v>
      </c>
      <c r="L8" s="14" t="s">
        <v>437</v>
      </c>
      <c r="M8" s="14">
        <f t="shared" si="0"/>
        <v>2021</v>
      </c>
      <c r="N8" s="14">
        <f t="shared" si="1"/>
        <v>9</v>
      </c>
      <c r="O8" s="14" t="str">
        <f>IFERROR(VLOOKUP(I8,Lists!$F$2:$G$16,2,FALSE()),"Not Rated")</f>
        <v>Older Kids</v>
      </c>
      <c r="P8" s="14">
        <f t="shared" si="2"/>
        <v>91</v>
      </c>
      <c r="Q8" s="14" t="str">
        <f t="shared" si="3"/>
        <v>Unknown</v>
      </c>
      <c r="R8" s="14" t="str">
        <f t="shared" si="4"/>
        <v>|Unknown|</v>
      </c>
      <c r="S8" s="14" t="str">
        <f t="shared" si="5"/>
        <v>|Children &amp; Family Movies|</v>
      </c>
      <c r="T8" s="14" t="str">
        <f t="shared" si="6"/>
        <v>|Robert Cullen|José Luis Ucha|</v>
      </c>
      <c r="U8" s="14" t="str">
        <f t="shared" si="7"/>
        <v>|Vanessa Hudgens|Kimiko Glenn|James Marsden|Sofia Carson|Liza Koshy|Ken Jeong|Elizabeth Perkins|Jane Krakowski|Michael McKean|Phil LaMarr|</v>
      </c>
    </row>
    <row r="9" spans="1:21">
      <c r="A9" s="14" t="s">
        <v>438</v>
      </c>
      <c r="B9" s="14" t="s">
        <v>48</v>
      </c>
      <c r="C9" s="14" t="s">
        <v>439</v>
      </c>
      <c r="D9" s="14" t="s">
        <v>440</v>
      </c>
      <c r="E9" s="14" t="s">
        <v>441</v>
      </c>
      <c r="F9" s="14" t="s">
        <v>442</v>
      </c>
      <c r="G9" s="26">
        <v>44463</v>
      </c>
      <c r="H9" s="14">
        <v>1993</v>
      </c>
      <c r="I9" s="14" t="s">
        <v>360</v>
      </c>
      <c r="J9" s="14" t="s">
        <v>443</v>
      </c>
      <c r="K9" s="14" t="s">
        <v>444</v>
      </c>
      <c r="L9" s="14" t="s">
        <v>445</v>
      </c>
      <c r="M9" s="14">
        <f t="shared" si="0"/>
        <v>2021</v>
      </c>
      <c r="N9" s="14">
        <f t="shared" si="1"/>
        <v>9</v>
      </c>
      <c r="O9" s="14" t="str">
        <f>IFERROR(VLOOKUP(I9,Lists!$F$2:$G$16,2,FALSE()),"Not Rated")</f>
        <v>Adults</v>
      </c>
      <c r="P9" s="14">
        <f t="shared" si="2"/>
        <v>125</v>
      </c>
      <c r="Q9" s="14" t="str">
        <f t="shared" si="3"/>
        <v>United States</v>
      </c>
      <c r="R9" s="14" t="str">
        <f t="shared" si="4"/>
        <v>|United States|Ghana|Burkina Faso|United Kingdom|Germany|Ethiopia|</v>
      </c>
      <c r="S9" s="14" t="str">
        <f t="shared" si="5"/>
        <v>|Dramas|Independent Movies|International Movies|</v>
      </c>
      <c r="T9" s="14" t="str">
        <f t="shared" si="6"/>
        <v>|Haile Gerima|</v>
      </c>
      <c r="U9" s="14" t="str">
        <f t="shared" si="7"/>
        <v>|Kofi Ghanaba|Oyafunmike Ogunlano|Alexandra Duah|Nick Medley|Mutabaruka|Afemo Omilami|Reggie Carter|Mzuri|</v>
      </c>
    </row>
    <row r="10" spans="1:21">
      <c r="A10" s="14" t="s">
        <v>446</v>
      </c>
      <c r="B10" s="14" t="s">
        <v>49</v>
      </c>
      <c r="C10" s="14" t="s">
        <v>447</v>
      </c>
      <c r="D10" s="14" t="s">
        <v>448</v>
      </c>
      <c r="E10" s="14" t="s">
        <v>449</v>
      </c>
      <c r="F10" s="14" t="s">
        <v>118</v>
      </c>
      <c r="G10" s="26">
        <v>44463</v>
      </c>
      <c r="H10" s="14">
        <v>2021</v>
      </c>
      <c r="I10" s="14" t="s">
        <v>361</v>
      </c>
      <c r="J10" s="14" t="s">
        <v>450</v>
      </c>
      <c r="K10" s="14" t="s">
        <v>451</v>
      </c>
      <c r="L10" s="14" t="s">
        <v>452</v>
      </c>
      <c r="M10" s="14">
        <f t="shared" si="0"/>
        <v>2021</v>
      </c>
      <c r="N10" s="14">
        <f t="shared" si="1"/>
        <v>9</v>
      </c>
      <c r="O10" s="14" t="str">
        <f>IFERROR(VLOOKUP(I10,Lists!$F$2:$G$16,2,FALSE()),"Not Rated")</f>
        <v>Teens</v>
      </c>
      <c r="P10" s="14">
        <f t="shared" si="2"/>
        <v>9</v>
      </c>
      <c r="Q10" s="14" t="str">
        <f t="shared" si="3"/>
        <v>United Kingdom</v>
      </c>
      <c r="R10" s="14" t="str">
        <f t="shared" si="4"/>
        <v>|United Kingdom|</v>
      </c>
      <c r="S10" s="14" t="str">
        <f t="shared" si="5"/>
        <v>|British TV Shows|Reality TV|</v>
      </c>
      <c r="T10" s="14" t="str">
        <f t="shared" si="6"/>
        <v>|Andy Devonshire|</v>
      </c>
      <c r="U10" s="14" t="str">
        <f t="shared" si="7"/>
        <v>|Mel Giedroyc|Sue Perkins|Mary Berry|Paul Hollywood|</v>
      </c>
    </row>
    <row r="11" spans="1:21">
      <c r="A11" s="14" t="s">
        <v>453</v>
      </c>
      <c r="B11" s="14" t="s">
        <v>48</v>
      </c>
      <c r="C11" s="14" t="s">
        <v>454</v>
      </c>
      <c r="D11" s="14" t="s">
        <v>455</v>
      </c>
      <c r="E11" s="14" t="s">
        <v>456</v>
      </c>
      <c r="F11" s="14" t="s">
        <v>115</v>
      </c>
      <c r="G11" s="26">
        <v>44463</v>
      </c>
      <c r="H11" s="14">
        <v>2021</v>
      </c>
      <c r="I11" s="14" t="s">
        <v>364</v>
      </c>
      <c r="J11" s="14" t="s">
        <v>457</v>
      </c>
      <c r="K11" s="14" t="s">
        <v>458</v>
      </c>
      <c r="L11" s="14" t="s">
        <v>459</v>
      </c>
      <c r="M11" s="14">
        <f t="shared" si="0"/>
        <v>2021</v>
      </c>
      <c r="N11" s="14">
        <f t="shared" si="1"/>
        <v>9</v>
      </c>
      <c r="O11" s="14" t="str">
        <f>IFERROR(VLOOKUP(I11,Lists!$F$2:$G$16,2,FALSE()),"Not Rated")</f>
        <v>Teens</v>
      </c>
      <c r="P11" s="14">
        <f t="shared" si="2"/>
        <v>104</v>
      </c>
      <c r="Q11" s="14" t="str">
        <f t="shared" si="3"/>
        <v>United States</v>
      </c>
      <c r="R11" s="14" t="str">
        <f t="shared" si="4"/>
        <v>|United States|</v>
      </c>
      <c r="S11" s="14" t="str">
        <f t="shared" si="5"/>
        <v>|Comedies|Dramas|</v>
      </c>
      <c r="T11" s="14" t="str">
        <f t="shared" si="6"/>
        <v>|Theodore Melfi|</v>
      </c>
      <c r="U11" s="14" t="str">
        <f t="shared" si="7"/>
        <v>|Melissa McCarthy|Chris O'Dowd|Kevin Kline|Timothy Olyphant|Daveed Diggs|Skyler Gisondo|Laura Harrier|Rosalind Chao|Kimberly Quinn|Loretta Devine|Ravi Kapoor|</v>
      </c>
    </row>
    <row r="12" spans="1:21">
      <c r="A12" s="14" t="s">
        <v>460</v>
      </c>
      <c r="B12" s="14" t="s">
        <v>49</v>
      </c>
      <c r="C12" s="14" t="s">
        <v>461</v>
      </c>
      <c r="D12" s="14" t="s">
        <v>117</v>
      </c>
      <c r="E12" s="14" t="s">
        <v>117</v>
      </c>
      <c r="F12" s="14" t="s">
        <v>117</v>
      </c>
      <c r="G12" s="26">
        <v>44463</v>
      </c>
      <c r="H12" s="14">
        <v>2021</v>
      </c>
      <c r="I12" s="14" t="s">
        <v>360</v>
      </c>
      <c r="J12" s="14" t="s">
        <v>105</v>
      </c>
      <c r="K12" s="14" t="s">
        <v>462</v>
      </c>
      <c r="L12" s="14" t="s">
        <v>463</v>
      </c>
      <c r="M12" s="14">
        <f t="shared" si="0"/>
        <v>2021</v>
      </c>
      <c r="N12" s="14">
        <f t="shared" si="1"/>
        <v>9</v>
      </c>
      <c r="O12" s="14" t="str">
        <f>IFERROR(VLOOKUP(I12,Lists!$F$2:$G$16,2,FALSE()),"Not Rated")</f>
        <v>Adults</v>
      </c>
      <c r="P12" s="14">
        <f t="shared" si="2"/>
        <v>1</v>
      </c>
      <c r="Q12" s="14" t="str">
        <f t="shared" si="3"/>
        <v>Unknown</v>
      </c>
      <c r="R12" s="14" t="str">
        <f t="shared" si="4"/>
        <v>|Unknown|</v>
      </c>
      <c r="S12" s="14" t="str">
        <f t="shared" si="5"/>
        <v>|Crime TV Shows|Docuseries|International TV Shows|</v>
      </c>
      <c r="T12" s="14" t="str">
        <f t="shared" si="6"/>
        <v>|Unknown|</v>
      </c>
      <c r="U12" s="14" t="str">
        <f t="shared" si="7"/>
        <v>|Unknown|</v>
      </c>
    </row>
    <row r="13" spans="1:21">
      <c r="A13" s="14" t="s">
        <v>464</v>
      </c>
      <c r="B13" s="14" t="s">
        <v>49</v>
      </c>
      <c r="C13" s="14" t="s">
        <v>465</v>
      </c>
      <c r="D13" s="14" t="s">
        <v>466</v>
      </c>
      <c r="E13" s="14" t="s">
        <v>467</v>
      </c>
      <c r="F13" s="14" t="s">
        <v>117</v>
      </c>
      <c r="G13" s="26">
        <v>44462</v>
      </c>
      <c r="H13" s="14">
        <v>2021</v>
      </c>
      <c r="I13" s="14" t="s">
        <v>360</v>
      </c>
      <c r="J13" s="14" t="s">
        <v>105</v>
      </c>
      <c r="K13" s="14" t="s">
        <v>415</v>
      </c>
      <c r="L13" s="14" t="s">
        <v>468</v>
      </c>
      <c r="M13" s="14">
        <f t="shared" si="0"/>
        <v>2021</v>
      </c>
      <c r="N13" s="14">
        <f t="shared" si="1"/>
        <v>9</v>
      </c>
      <c r="O13" s="14" t="str">
        <f>IFERROR(VLOOKUP(I13,Lists!$F$2:$G$16,2,FALSE()),"Not Rated")</f>
        <v>Adults</v>
      </c>
      <c r="P13" s="14">
        <f t="shared" si="2"/>
        <v>1</v>
      </c>
      <c r="Q13" s="14" t="str">
        <f t="shared" si="3"/>
        <v>Unknown</v>
      </c>
      <c r="R13" s="14" t="str">
        <f t="shared" si="4"/>
        <v>|Unknown|</v>
      </c>
      <c r="S13" s="14" t="str">
        <f t="shared" si="5"/>
        <v>|Crime TV Shows|International TV Shows|TV Action &amp; Adventure|</v>
      </c>
      <c r="T13" s="14" t="str">
        <f t="shared" si="6"/>
        <v>|Kongkiat Komesiri|</v>
      </c>
      <c r="U13" s="14" t="str">
        <f t="shared" si="7"/>
        <v>|Sukollawat Kanarot|Sushar Manaying|Pavarit Mongkolpisit|Sahajak Boonthanakit|Suthipongse Thatphithakkul|Bhasaworn Bawronkirati|Daweerit Chullasapya|Waratthaya Wongchayaporn|Kittiphoom Wongpentak|Abhicha Thanachanun|Nophand Boonyai|Kittipong Khamsat|Arisara Wongchalee|Jaytiya Naiwattanakul|Pantipa Arunwattanachai|Panupan Jantanawong|Kungtap Saelim|Phumphat Chartsuriyakiat|Issara Veranitinunt|Keerati Sivakuae|Panjai Sirisuwan|Supranee Charoenpol|Suda Chuenban|Visaka Banhansupavat|Pitchatorn Santinatornkul|</v>
      </c>
    </row>
    <row r="14" spans="1:21">
      <c r="A14" s="14" t="s">
        <v>469</v>
      </c>
      <c r="B14" s="14" t="s">
        <v>48</v>
      </c>
      <c r="C14" s="14" t="s">
        <v>470</v>
      </c>
      <c r="D14" s="14" t="s">
        <v>471</v>
      </c>
      <c r="E14" s="14" t="s">
        <v>472</v>
      </c>
      <c r="F14" s="14" t="s">
        <v>473</v>
      </c>
      <c r="G14" s="26">
        <v>44462</v>
      </c>
      <c r="H14" s="14">
        <v>2021</v>
      </c>
      <c r="I14" s="14" t="s">
        <v>360</v>
      </c>
      <c r="J14" s="14" t="s">
        <v>474</v>
      </c>
      <c r="K14" s="14" t="s">
        <v>475</v>
      </c>
      <c r="L14" s="14" t="s">
        <v>476</v>
      </c>
      <c r="M14" s="14">
        <f t="shared" si="0"/>
        <v>2021</v>
      </c>
      <c r="N14" s="14">
        <f t="shared" si="1"/>
        <v>9</v>
      </c>
      <c r="O14" s="14" t="str">
        <f>IFERROR(VLOOKUP(I14,Lists!$F$2:$G$16,2,FALSE()),"Not Rated")</f>
        <v>Adults</v>
      </c>
      <c r="P14" s="14">
        <f t="shared" si="2"/>
        <v>127</v>
      </c>
      <c r="Q14" s="14" t="str">
        <f t="shared" si="3"/>
        <v>Germany</v>
      </c>
      <c r="R14" s="14" t="str">
        <f t="shared" si="4"/>
        <v>|Germany|Czech Republic|</v>
      </c>
      <c r="S14" s="14" t="str">
        <f t="shared" si="5"/>
        <v>|Dramas|International Movies|</v>
      </c>
      <c r="T14" s="14" t="str">
        <f t="shared" si="6"/>
        <v>|Christian Schwochow|</v>
      </c>
      <c r="U14" s="14" t="str">
        <f t="shared" si="7"/>
        <v>|Luna Wedler|Jannis Niewöhner|Milan Peschel|Edin Hasanović|Anna Fialová|Marlon Boess|Victor Boccard|Fleur Geffrier|Aziz Dyab|Mélanie Fouché|Elizaveta Maximová|</v>
      </c>
    </row>
    <row r="15" spans="1:21">
      <c r="A15" s="14" t="s">
        <v>477</v>
      </c>
      <c r="B15" s="14" t="s">
        <v>48</v>
      </c>
      <c r="C15" s="14" t="s">
        <v>478</v>
      </c>
      <c r="D15" s="14" t="s">
        <v>479</v>
      </c>
      <c r="E15" s="14" t="s">
        <v>480</v>
      </c>
      <c r="F15" s="14" t="s">
        <v>117</v>
      </c>
      <c r="G15" s="26">
        <v>44461</v>
      </c>
      <c r="H15" s="14">
        <v>2021</v>
      </c>
      <c r="I15" s="14" t="s">
        <v>362</v>
      </c>
      <c r="J15" s="14" t="s">
        <v>436</v>
      </c>
      <c r="K15" s="14" t="s">
        <v>481</v>
      </c>
      <c r="L15" s="14" t="s">
        <v>482</v>
      </c>
      <c r="M15" s="14">
        <f t="shared" si="0"/>
        <v>2021</v>
      </c>
      <c r="N15" s="14">
        <f t="shared" si="1"/>
        <v>9</v>
      </c>
      <c r="O15" s="14" t="str">
        <f>IFERROR(VLOOKUP(I15,Lists!$F$2:$G$16,2,FALSE()),"Not Rated")</f>
        <v>Older Kids</v>
      </c>
      <c r="P15" s="14">
        <f t="shared" si="2"/>
        <v>91</v>
      </c>
      <c r="Q15" s="14" t="str">
        <f t="shared" si="3"/>
        <v>Unknown</v>
      </c>
      <c r="R15" s="14" t="str">
        <f t="shared" si="4"/>
        <v>|Unknown|</v>
      </c>
      <c r="S15" s="14" t="str">
        <f t="shared" si="5"/>
        <v>|Children &amp; Family Movies|Comedies|</v>
      </c>
      <c r="T15" s="14" t="str">
        <f t="shared" si="6"/>
        <v>|Bruno Garotti|</v>
      </c>
      <c r="U15" s="14" t="str">
        <f t="shared" si="7"/>
        <v>|Klara Castanho|Lucca Picon|Júlia Gomes|Marcus Bessa|Kiria Malheiros|Fernanda Concon|Gabriel Lima|Caio Cabral|Leonardo Cidade|Jade Cardozo|</v>
      </c>
    </row>
    <row r="16" spans="1:21">
      <c r="A16" s="14" t="s">
        <v>483</v>
      </c>
      <c r="B16" s="14" t="s">
        <v>49</v>
      </c>
      <c r="C16" s="14" t="s">
        <v>484</v>
      </c>
      <c r="D16" s="14" t="s">
        <v>117</v>
      </c>
      <c r="E16" s="14" t="s">
        <v>117</v>
      </c>
      <c r="F16" s="14" t="s">
        <v>117</v>
      </c>
      <c r="G16" s="26">
        <v>44461</v>
      </c>
      <c r="H16" s="14">
        <v>2021</v>
      </c>
      <c r="I16" s="14" t="s">
        <v>360</v>
      </c>
      <c r="J16" s="14" t="s">
        <v>105</v>
      </c>
      <c r="K16" s="14" t="s">
        <v>485</v>
      </c>
      <c r="L16" s="14" t="s">
        <v>486</v>
      </c>
      <c r="M16" s="14">
        <f t="shared" si="0"/>
        <v>2021</v>
      </c>
      <c r="N16" s="14">
        <f t="shared" si="1"/>
        <v>9</v>
      </c>
      <c r="O16" s="14" t="str">
        <f>IFERROR(VLOOKUP(I16,Lists!$F$2:$G$16,2,FALSE()),"Not Rated")</f>
        <v>Adults</v>
      </c>
      <c r="P16" s="14">
        <f t="shared" si="2"/>
        <v>1</v>
      </c>
      <c r="Q16" s="14" t="str">
        <f t="shared" si="3"/>
        <v>Unknown</v>
      </c>
      <c r="R16" s="14" t="str">
        <f t="shared" si="4"/>
        <v>|Unknown|</v>
      </c>
      <c r="S16" s="14" t="str">
        <f t="shared" si="5"/>
        <v>|British TV Shows|Crime TV Shows|Docuseries|</v>
      </c>
      <c r="T16" s="14" t="str">
        <f t="shared" si="6"/>
        <v>|Unknown|</v>
      </c>
      <c r="U16" s="14" t="str">
        <f t="shared" si="7"/>
        <v>|Unknown|</v>
      </c>
    </row>
    <row r="17" spans="1:21">
      <c r="A17" s="14" t="s">
        <v>487</v>
      </c>
      <c r="B17" s="14" t="s">
        <v>49</v>
      </c>
      <c r="C17" s="14" t="s">
        <v>488</v>
      </c>
      <c r="D17" s="14" t="s">
        <v>117</v>
      </c>
      <c r="E17" s="14" t="s">
        <v>489</v>
      </c>
      <c r="F17" s="14" t="s">
        <v>115</v>
      </c>
      <c r="G17" s="26">
        <v>44461</v>
      </c>
      <c r="H17" s="14">
        <v>2021</v>
      </c>
      <c r="I17" s="14" t="s">
        <v>360</v>
      </c>
      <c r="J17" s="14" t="s">
        <v>108</v>
      </c>
      <c r="K17" s="14" t="s">
        <v>490</v>
      </c>
      <c r="L17" s="14" t="s">
        <v>491</v>
      </c>
      <c r="M17" s="14">
        <f t="shared" si="0"/>
        <v>2021</v>
      </c>
      <c r="N17" s="14">
        <f t="shared" si="1"/>
        <v>9</v>
      </c>
      <c r="O17" s="14" t="str">
        <f>IFERROR(VLOOKUP(I17,Lists!$F$2:$G$16,2,FALSE()),"Not Rated")</f>
        <v>Adults</v>
      </c>
      <c r="P17" s="14">
        <f t="shared" si="2"/>
        <v>4</v>
      </c>
      <c r="Q17" s="14" t="str">
        <f t="shared" si="3"/>
        <v>United States</v>
      </c>
      <c r="R17" s="14" t="str">
        <f t="shared" si="4"/>
        <v>|United States|</v>
      </c>
      <c r="S17" s="14" t="str">
        <f t="shared" si="5"/>
        <v>|TV Comedies|TV Dramas|</v>
      </c>
      <c r="T17" s="14" t="str">
        <f t="shared" si="6"/>
        <v>|Unknown|</v>
      </c>
      <c r="U17" s="14" t="str">
        <f t="shared" si="7"/>
        <v>|Logan Browning|Brandon P. Bell|DeRon Horton|Antoinette Robertson|John Patrick Amedori|Ashley Blaine Featherson|Marque Richardson|Giancarlo Esposito|</v>
      </c>
    </row>
    <row r="18" spans="1:21">
      <c r="A18" s="14" t="s">
        <v>492</v>
      </c>
      <c r="B18" s="14" t="s">
        <v>48</v>
      </c>
      <c r="C18" s="14" t="s">
        <v>493</v>
      </c>
      <c r="D18" s="14" t="s">
        <v>494</v>
      </c>
      <c r="E18" s="14" t="s">
        <v>117</v>
      </c>
      <c r="F18" s="14" t="s">
        <v>117</v>
      </c>
      <c r="G18" s="26">
        <v>44461</v>
      </c>
      <c r="H18" s="14">
        <v>2020</v>
      </c>
      <c r="I18" s="14" t="s">
        <v>360</v>
      </c>
      <c r="J18" s="14" t="s">
        <v>495</v>
      </c>
      <c r="K18" s="14" t="s">
        <v>496</v>
      </c>
      <c r="L18" s="14" t="s">
        <v>497</v>
      </c>
      <c r="M18" s="14">
        <f t="shared" si="0"/>
        <v>2021</v>
      </c>
      <c r="N18" s="14">
        <f t="shared" si="1"/>
        <v>9</v>
      </c>
      <c r="O18" s="14" t="str">
        <f>IFERROR(VLOOKUP(I18,Lists!$F$2:$G$16,2,FALSE()),"Not Rated")</f>
        <v>Adults</v>
      </c>
      <c r="P18" s="14">
        <f t="shared" si="2"/>
        <v>67</v>
      </c>
      <c r="Q18" s="14" t="str">
        <f t="shared" si="3"/>
        <v>Unknown</v>
      </c>
      <c r="R18" s="14" t="str">
        <f t="shared" si="4"/>
        <v>|Unknown|</v>
      </c>
      <c r="S18" s="14" t="str">
        <f t="shared" si="5"/>
        <v>|Documentaries|International Movies|</v>
      </c>
      <c r="T18" s="14" t="str">
        <f t="shared" si="6"/>
        <v>|Pedro de Echave García|Pablo Azorín Williams|</v>
      </c>
      <c r="U18" s="14" t="str">
        <f t="shared" si="7"/>
        <v>|Unknown|</v>
      </c>
    </row>
    <row r="19" spans="1:21">
      <c r="A19" s="14" t="s">
        <v>498</v>
      </c>
      <c r="B19" s="14" t="s">
        <v>49</v>
      </c>
      <c r="C19" s="14" t="s">
        <v>499</v>
      </c>
      <c r="D19" s="14" t="s">
        <v>117</v>
      </c>
      <c r="E19" s="14" t="s">
        <v>500</v>
      </c>
      <c r="F19" s="14" t="s">
        <v>125</v>
      </c>
      <c r="G19" s="26">
        <v>44461</v>
      </c>
      <c r="H19" s="14">
        <v>2020</v>
      </c>
      <c r="I19" s="14" t="s">
        <v>360</v>
      </c>
      <c r="J19" s="14" t="s">
        <v>106</v>
      </c>
      <c r="K19" s="14" t="s">
        <v>501</v>
      </c>
      <c r="L19" s="14" t="s">
        <v>502</v>
      </c>
      <c r="M19" s="14">
        <f t="shared" si="0"/>
        <v>2021</v>
      </c>
      <c r="N19" s="14">
        <f t="shared" si="1"/>
        <v>9</v>
      </c>
      <c r="O19" s="14" t="str">
        <f>IFERROR(VLOOKUP(I19,Lists!$F$2:$G$16,2,FALSE()),"Not Rated")</f>
        <v>Adults</v>
      </c>
      <c r="P19" s="14">
        <f t="shared" si="2"/>
        <v>2</v>
      </c>
      <c r="Q19" s="14" t="str">
        <f t="shared" si="3"/>
        <v>Mexico</v>
      </c>
      <c r="R19" s="14" t="str">
        <f t="shared" si="4"/>
        <v>|Mexico|</v>
      </c>
      <c r="S19" s="14" t="str">
        <f t="shared" si="5"/>
        <v>|Crime TV Shows|Spanish-Language TV Shows|TV Dramas|</v>
      </c>
      <c r="T19" s="14" t="str">
        <f t="shared" si="6"/>
        <v>|Unknown|</v>
      </c>
      <c r="U19" s="14" t="str">
        <f t="shared" si="7"/>
        <v>|Luis Ernesto Franco|Camila Sodi|Sergio Goyri|Samadhi Zendejas|Eduardo Yáñez|Sonya Smith|Alejandro Camacho|Azela Robinson|Uriel del Toro|Géraldine Bazán|Gabriela Roel|Marcus Ornellas|</v>
      </c>
    </row>
    <row r="20" spans="1:21">
      <c r="A20" s="14" t="s">
        <v>503</v>
      </c>
      <c r="B20" s="14" t="s">
        <v>48</v>
      </c>
      <c r="C20" s="14" t="s">
        <v>504</v>
      </c>
      <c r="D20" s="14" t="s">
        <v>505</v>
      </c>
      <c r="E20" s="14" t="s">
        <v>506</v>
      </c>
      <c r="F20" s="14" t="s">
        <v>117</v>
      </c>
      <c r="G20" s="26">
        <v>44461</v>
      </c>
      <c r="H20" s="14">
        <v>2021</v>
      </c>
      <c r="I20" s="14" t="s">
        <v>361</v>
      </c>
      <c r="J20" s="14" t="s">
        <v>507</v>
      </c>
      <c r="K20" s="14" t="s">
        <v>254</v>
      </c>
      <c r="L20" s="14" t="s">
        <v>508</v>
      </c>
      <c r="M20" s="14">
        <f t="shared" si="0"/>
        <v>2021</v>
      </c>
      <c r="N20" s="14">
        <f t="shared" si="1"/>
        <v>9</v>
      </c>
      <c r="O20" s="14" t="str">
        <f>IFERROR(VLOOKUP(I20,Lists!$F$2:$G$16,2,FALSE()),"Not Rated")</f>
        <v>Teens</v>
      </c>
      <c r="P20" s="14">
        <f t="shared" si="2"/>
        <v>94</v>
      </c>
      <c r="Q20" s="14" t="str">
        <f t="shared" si="3"/>
        <v>Unknown</v>
      </c>
      <c r="R20" s="14" t="str">
        <f t="shared" si="4"/>
        <v>|Unknown|</v>
      </c>
      <c r="S20" s="14" t="str">
        <f t="shared" si="5"/>
        <v>|Thrillers|</v>
      </c>
      <c r="T20" s="14" t="str">
        <f t="shared" si="6"/>
        <v>|Adam Salky|</v>
      </c>
      <c r="U20" s="14" t="str">
        <f t="shared" si="7"/>
        <v>|Freida Pinto|Logan Marshall-Green|Robert John Burke|Megan Elisabeth Kelly|Sarah Minnich|Hayes Hargrove|Mark Sivertsen|Brandon Fierro|Antonio Valles|Clint Obenchain|</v>
      </c>
    </row>
    <row r="21" spans="1:21">
      <c r="A21" s="14" t="s">
        <v>509</v>
      </c>
      <c r="B21" s="14" t="s">
        <v>49</v>
      </c>
      <c r="C21" s="14" t="s">
        <v>510</v>
      </c>
      <c r="D21" s="14" t="s">
        <v>117</v>
      </c>
      <c r="E21" s="14" t="s">
        <v>511</v>
      </c>
      <c r="F21" s="14" t="s">
        <v>117</v>
      </c>
      <c r="G21" s="26">
        <v>44461</v>
      </c>
      <c r="H21" s="14">
        <v>2021</v>
      </c>
      <c r="I21" s="14" t="s">
        <v>360</v>
      </c>
      <c r="J21" s="14" t="s">
        <v>105</v>
      </c>
      <c r="K21" s="14" t="s">
        <v>512</v>
      </c>
      <c r="L21" s="14" t="s">
        <v>513</v>
      </c>
      <c r="M21" s="14">
        <f t="shared" si="0"/>
        <v>2021</v>
      </c>
      <c r="N21" s="14">
        <f t="shared" si="1"/>
        <v>9</v>
      </c>
      <c r="O21" s="14" t="str">
        <f>IFERROR(VLOOKUP(I21,Lists!$F$2:$G$16,2,FALSE()),"Not Rated")</f>
        <v>Adults</v>
      </c>
      <c r="P21" s="14">
        <f t="shared" si="2"/>
        <v>1</v>
      </c>
      <c r="Q21" s="14" t="str">
        <f t="shared" si="3"/>
        <v>Unknown</v>
      </c>
      <c r="R21" s="14" t="str">
        <f t="shared" si="4"/>
        <v>|Unknown|</v>
      </c>
      <c r="S21" s="14" t="str">
        <f t="shared" si="5"/>
        <v>|International TV Shows|Spanish-Language TV Shows|TV Action &amp; Adventure|</v>
      </c>
      <c r="T21" s="14" t="str">
        <f t="shared" si="6"/>
        <v>|Unknown|</v>
      </c>
      <c r="U21" s="14" t="str">
        <f t="shared" si="7"/>
        <v>|Blanca Suárez|Iván Marcos|Óscar Casas|Adrián Lastra|Francesc Garrido|Stefan Weinert|Julia Möller|Alicia Chojnowski|</v>
      </c>
    </row>
    <row r="22" spans="1:21">
      <c r="A22" s="14" t="s">
        <v>514</v>
      </c>
      <c r="B22" s="14" t="s">
        <v>49</v>
      </c>
      <c r="C22" s="14" t="s">
        <v>515</v>
      </c>
      <c r="D22" s="14" t="s">
        <v>516</v>
      </c>
      <c r="E22" s="14" t="s">
        <v>117</v>
      </c>
      <c r="F22" s="14" t="s">
        <v>117</v>
      </c>
      <c r="G22" s="26">
        <v>44461</v>
      </c>
      <c r="H22" s="14">
        <v>2021</v>
      </c>
      <c r="I22" s="14" t="s">
        <v>361</v>
      </c>
      <c r="J22" s="14" t="s">
        <v>105</v>
      </c>
      <c r="K22" s="14" t="s">
        <v>462</v>
      </c>
      <c r="L22" s="14" t="s">
        <v>517</v>
      </c>
      <c r="M22" s="14">
        <f t="shared" si="0"/>
        <v>2021</v>
      </c>
      <c r="N22" s="14">
        <f t="shared" si="1"/>
        <v>9</v>
      </c>
      <c r="O22" s="14" t="str">
        <f>IFERROR(VLOOKUP(I22,Lists!$F$2:$G$16,2,FALSE()),"Not Rated")</f>
        <v>Teens</v>
      </c>
      <c r="P22" s="14">
        <f t="shared" si="2"/>
        <v>1</v>
      </c>
      <c r="Q22" s="14" t="str">
        <f t="shared" si="3"/>
        <v>Unknown</v>
      </c>
      <c r="R22" s="14" t="str">
        <f t="shared" si="4"/>
        <v>|Unknown|</v>
      </c>
      <c r="S22" s="14" t="str">
        <f t="shared" si="5"/>
        <v>|Crime TV Shows|Docuseries|International TV Shows|</v>
      </c>
      <c r="T22" s="14" t="str">
        <f t="shared" si="6"/>
        <v>|Olivier Megaton|</v>
      </c>
      <c r="U22" s="14" t="str">
        <f t="shared" si="7"/>
        <v>|Unknown|</v>
      </c>
    </row>
    <row r="23" spans="1:21">
      <c r="A23" s="14" t="s">
        <v>518</v>
      </c>
      <c r="B23" s="14" t="s">
        <v>49</v>
      </c>
      <c r="C23" s="14" t="s">
        <v>519</v>
      </c>
      <c r="D23" s="14" t="s">
        <v>117</v>
      </c>
      <c r="E23" s="14" t="s">
        <v>520</v>
      </c>
      <c r="F23" s="14" t="s">
        <v>129</v>
      </c>
      <c r="G23" s="26">
        <v>44461</v>
      </c>
      <c r="H23" s="14">
        <v>2018</v>
      </c>
      <c r="I23" s="14" t="s">
        <v>361</v>
      </c>
      <c r="J23" s="14" t="s">
        <v>521</v>
      </c>
      <c r="K23" s="14" t="s">
        <v>522</v>
      </c>
      <c r="L23" s="14" t="s">
        <v>523</v>
      </c>
      <c r="M23" s="14">
        <f t="shared" si="0"/>
        <v>2021</v>
      </c>
      <c r="N23" s="14">
        <f t="shared" si="1"/>
        <v>9</v>
      </c>
      <c r="O23" s="14" t="str">
        <f>IFERROR(VLOOKUP(I23,Lists!$F$2:$G$16,2,FALSE()),"Not Rated")</f>
        <v>Teens</v>
      </c>
      <c r="P23" s="14">
        <f t="shared" si="2"/>
        <v>5</v>
      </c>
      <c r="Q23" s="14" t="str">
        <f t="shared" si="3"/>
        <v>Turkey</v>
      </c>
      <c r="R23" s="14" t="str">
        <f t="shared" si="4"/>
        <v>|Turkey|</v>
      </c>
      <c r="S23" s="14" t="str">
        <f t="shared" si="5"/>
        <v>|International TV Shows|TV Action &amp; Adventure|TV Dramas|</v>
      </c>
      <c r="T23" s="14" t="str">
        <f t="shared" si="6"/>
        <v>|Unknown|</v>
      </c>
      <c r="U23" s="14" t="str">
        <f t="shared" si="7"/>
        <v>|Engin Altan Düzyatan|Serdar Gökhan|Hülya Darcan|Kaan Taşaner|Esra Bilgiç|Osman Soykut|Serdar Deniz|Cengiz Coşkun|Reshad Strik|Hande Subaşı|</v>
      </c>
    </row>
    <row r="24" spans="1:21">
      <c r="A24" s="14" t="s">
        <v>524</v>
      </c>
      <c r="B24" s="14" t="s">
        <v>48</v>
      </c>
      <c r="C24" s="14" t="s">
        <v>525</v>
      </c>
      <c r="D24" s="14" t="s">
        <v>526</v>
      </c>
      <c r="E24" s="14" t="s">
        <v>527</v>
      </c>
      <c r="F24" s="14" t="s">
        <v>117</v>
      </c>
      <c r="G24" s="26">
        <v>44460</v>
      </c>
      <c r="H24" s="14">
        <v>1996</v>
      </c>
      <c r="I24" s="14" t="s">
        <v>362</v>
      </c>
      <c r="J24" s="14" t="s">
        <v>528</v>
      </c>
      <c r="K24" s="14" t="s">
        <v>529</v>
      </c>
      <c r="L24" s="14" t="s">
        <v>530</v>
      </c>
      <c r="M24" s="14">
        <f t="shared" si="0"/>
        <v>2021</v>
      </c>
      <c r="N24" s="14">
        <f t="shared" si="1"/>
        <v>9</v>
      </c>
      <c r="O24" s="14" t="str">
        <f>IFERROR(VLOOKUP(I24,Lists!$F$2:$G$16,2,FALSE()),"Not Rated")</f>
        <v>Older Kids</v>
      </c>
      <c r="P24" s="14">
        <f t="shared" si="2"/>
        <v>161</v>
      </c>
      <c r="Q24" s="14" t="str">
        <f t="shared" si="3"/>
        <v>Unknown</v>
      </c>
      <c r="R24" s="14" t="str">
        <f t="shared" si="4"/>
        <v>|Unknown|</v>
      </c>
      <c r="S24" s="14" t="str">
        <f t="shared" si="5"/>
        <v>|Comedies|International Movies|</v>
      </c>
      <c r="T24" s="14" t="str">
        <f t="shared" si="6"/>
        <v>|K.S. Ravikumar|</v>
      </c>
      <c r="U24" s="14" t="str">
        <f t="shared" si="7"/>
        <v>|Kamal Hassan|Meena|Gemini Ganesan|Heera Rajgopal|Nassar|S.P. Balasubrahmanyam|</v>
      </c>
    </row>
    <row r="25" spans="1:21">
      <c r="A25" s="14" t="s">
        <v>531</v>
      </c>
      <c r="B25" s="14" t="s">
        <v>48</v>
      </c>
      <c r="C25" s="14" t="s">
        <v>532</v>
      </c>
      <c r="D25" s="14" t="s">
        <v>533</v>
      </c>
      <c r="E25" s="14" t="s">
        <v>534</v>
      </c>
      <c r="F25" s="14" t="s">
        <v>117</v>
      </c>
      <c r="G25" s="26">
        <v>44460</v>
      </c>
      <c r="H25" s="14">
        <v>2021</v>
      </c>
      <c r="I25" s="14" t="s">
        <v>366</v>
      </c>
      <c r="J25" s="14" t="s">
        <v>535</v>
      </c>
      <c r="K25" s="14" t="s">
        <v>251</v>
      </c>
      <c r="L25" s="14" t="s">
        <v>536</v>
      </c>
      <c r="M25" s="14">
        <f t="shared" si="0"/>
        <v>2021</v>
      </c>
      <c r="N25" s="14">
        <f t="shared" si="1"/>
        <v>9</v>
      </c>
      <c r="O25" s="14" t="str">
        <f>IFERROR(VLOOKUP(I25,Lists!$F$2:$G$16,2,FALSE()),"Not Rated")</f>
        <v>Kids</v>
      </c>
      <c r="P25" s="14">
        <f t="shared" si="2"/>
        <v>61</v>
      </c>
      <c r="Q25" s="14" t="str">
        <f t="shared" si="3"/>
        <v>Unknown</v>
      </c>
      <c r="R25" s="14" t="str">
        <f t="shared" si="4"/>
        <v>|Unknown|</v>
      </c>
      <c r="S25" s="14" t="str">
        <f t="shared" si="5"/>
        <v>|Children &amp; Family Movies|</v>
      </c>
      <c r="T25" s="14" t="str">
        <f t="shared" si="6"/>
        <v>|Alex Woo|Stanley Moore|</v>
      </c>
      <c r="U25" s="14" t="str">
        <f t="shared" si="7"/>
        <v>|Maisie Benson|Paul Killam|Kerry Gudjohnsen|AC Lim|</v>
      </c>
    </row>
    <row r="26" spans="1:21">
      <c r="A26" s="14" t="s">
        <v>537</v>
      </c>
      <c r="B26" s="14" t="s">
        <v>48</v>
      </c>
      <c r="C26" s="14" t="s">
        <v>538</v>
      </c>
      <c r="D26" s="14" t="s">
        <v>539</v>
      </c>
      <c r="E26" s="14" t="s">
        <v>540</v>
      </c>
      <c r="F26" s="14" t="s">
        <v>116</v>
      </c>
      <c r="G26" s="26">
        <v>44460</v>
      </c>
      <c r="H26" s="14">
        <v>1998</v>
      </c>
      <c r="I26" s="14" t="s">
        <v>361</v>
      </c>
      <c r="J26" s="14" t="s">
        <v>541</v>
      </c>
      <c r="K26" s="14" t="s">
        <v>542</v>
      </c>
      <c r="L26" s="14" t="s">
        <v>543</v>
      </c>
      <c r="M26" s="14">
        <f t="shared" si="0"/>
        <v>2021</v>
      </c>
      <c r="N26" s="14">
        <f t="shared" si="1"/>
        <v>9</v>
      </c>
      <c r="O26" s="14" t="str">
        <f>IFERROR(VLOOKUP(I26,Lists!$F$2:$G$16,2,FALSE()),"Not Rated")</f>
        <v>Teens</v>
      </c>
      <c r="P26" s="14">
        <f t="shared" si="2"/>
        <v>166</v>
      </c>
      <c r="Q26" s="14" t="str">
        <f t="shared" si="3"/>
        <v>India</v>
      </c>
      <c r="R26" s="14" t="str">
        <f t="shared" si="4"/>
        <v>|India|</v>
      </c>
      <c r="S26" s="14" t="str">
        <f t="shared" si="5"/>
        <v>|Comedies|International Movies|Romantic Movies|</v>
      </c>
      <c r="T26" s="14" t="str">
        <f t="shared" si="6"/>
        <v>|S. Shankar|</v>
      </c>
      <c r="U26" s="14" t="str">
        <f t="shared" si="7"/>
        <v>|Prashanth|Aishwarya Rai Bachchan|Sri Lakshmi|Nassar|</v>
      </c>
    </row>
    <row r="27" spans="1:21">
      <c r="A27" s="14" t="s">
        <v>544</v>
      </c>
      <c r="B27" s="14" t="s">
        <v>49</v>
      </c>
      <c r="C27" s="14" t="s">
        <v>545</v>
      </c>
      <c r="D27" s="14" t="s">
        <v>117</v>
      </c>
      <c r="E27" s="14" t="s">
        <v>546</v>
      </c>
      <c r="F27" s="14" t="s">
        <v>127</v>
      </c>
      <c r="G27" s="26">
        <v>44460</v>
      </c>
      <c r="H27" s="14">
        <v>2021</v>
      </c>
      <c r="I27" s="14" t="s">
        <v>361</v>
      </c>
      <c r="J27" s="14" t="s">
        <v>106</v>
      </c>
      <c r="K27" s="14" t="s">
        <v>547</v>
      </c>
      <c r="L27" s="14" t="s">
        <v>548</v>
      </c>
      <c r="M27" s="14">
        <f t="shared" si="0"/>
        <v>2021</v>
      </c>
      <c r="N27" s="14">
        <f t="shared" si="1"/>
        <v>9</v>
      </c>
      <c r="O27" s="14" t="str">
        <f>IFERROR(VLOOKUP(I27,Lists!$F$2:$G$16,2,FALSE()),"Not Rated")</f>
        <v>Teens</v>
      </c>
      <c r="P27" s="14">
        <f t="shared" si="2"/>
        <v>2</v>
      </c>
      <c r="Q27" s="14" t="str">
        <f t="shared" si="3"/>
        <v>Australia</v>
      </c>
      <c r="R27" s="14" t="str">
        <f t="shared" si="4"/>
        <v>|Australia|</v>
      </c>
      <c r="S27" s="14" t="str">
        <f t="shared" si="5"/>
        <v>|Docuseries|International TV Shows|Reality TV|</v>
      </c>
      <c r="T27" s="14" t="str">
        <f t="shared" si="6"/>
        <v>|Unknown|</v>
      </c>
      <c r="U27" s="14" t="str">
        <f t="shared" si="7"/>
        <v>|Brooke Satchwell|</v>
      </c>
    </row>
    <row r="28" spans="1:21">
      <c r="A28" s="14" t="s">
        <v>549</v>
      </c>
      <c r="B28" s="14" t="s">
        <v>48</v>
      </c>
      <c r="C28" s="14" t="s">
        <v>550</v>
      </c>
      <c r="D28" s="14" t="s">
        <v>551</v>
      </c>
      <c r="E28" s="14" t="s">
        <v>552</v>
      </c>
      <c r="F28" s="14" t="s">
        <v>117</v>
      </c>
      <c r="G28" s="26">
        <v>44460</v>
      </c>
      <c r="H28" s="14">
        <v>1997</v>
      </c>
      <c r="I28" s="14" t="s">
        <v>362</v>
      </c>
      <c r="J28" s="14" t="s">
        <v>553</v>
      </c>
      <c r="K28" s="14" t="s">
        <v>554</v>
      </c>
      <c r="L28" s="14" t="s">
        <v>555</v>
      </c>
      <c r="M28" s="14">
        <f t="shared" si="0"/>
        <v>2021</v>
      </c>
      <c r="N28" s="14">
        <f t="shared" si="1"/>
        <v>9</v>
      </c>
      <c r="O28" s="14" t="str">
        <f>IFERROR(VLOOKUP(I28,Lists!$F$2:$G$16,2,FALSE()),"Not Rated")</f>
        <v>Older Kids</v>
      </c>
      <c r="P28" s="14">
        <f t="shared" si="2"/>
        <v>147</v>
      </c>
      <c r="Q28" s="14" t="str">
        <f t="shared" si="3"/>
        <v>Unknown</v>
      </c>
      <c r="R28" s="14" t="str">
        <f t="shared" si="4"/>
        <v>|Unknown|</v>
      </c>
      <c r="S28" s="14" t="str">
        <f t="shared" si="5"/>
        <v>|Comedies|International Movies|Music &amp; Musicals|</v>
      </c>
      <c r="T28" s="14" t="str">
        <f t="shared" si="6"/>
        <v>|Rajiv Menon|</v>
      </c>
      <c r="U28" s="14" t="str">
        <f t="shared" si="7"/>
        <v>|Arvind Swamy|Kajol|Prabhu Deva|Nassar|S.P. Balasubrahmanyam|Girish Karnad|</v>
      </c>
    </row>
    <row r="29" spans="1:21">
      <c r="A29" s="14" t="s">
        <v>556</v>
      </c>
      <c r="B29" s="14" t="s">
        <v>48</v>
      </c>
      <c r="C29" s="14" t="s">
        <v>557</v>
      </c>
      <c r="D29" s="14" t="s">
        <v>558</v>
      </c>
      <c r="E29" s="14" t="s">
        <v>559</v>
      </c>
      <c r="F29" s="14" t="s">
        <v>115</v>
      </c>
      <c r="G29" s="26">
        <v>44459</v>
      </c>
      <c r="H29" s="14">
        <v>2010</v>
      </c>
      <c r="I29" s="14" t="s">
        <v>364</v>
      </c>
      <c r="J29" s="14" t="s">
        <v>560</v>
      </c>
      <c r="K29" s="14" t="s">
        <v>245</v>
      </c>
      <c r="L29" s="14" t="s">
        <v>561</v>
      </c>
      <c r="M29" s="14">
        <f t="shared" si="0"/>
        <v>2021</v>
      </c>
      <c r="N29" s="14">
        <f t="shared" si="1"/>
        <v>9</v>
      </c>
      <c r="O29" s="14" t="str">
        <f>IFERROR(VLOOKUP(I29,Lists!$F$2:$G$16,2,FALSE()),"Not Rated")</f>
        <v>Teens</v>
      </c>
      <c r="P29" s="14">
        <f t="shared" si="2"/>
        <v>103</v>
      </c>
      <c r="Q29" s="14" t="str">
        <f t="shared" si="3"/>
        <v>United States</v>
      </c>
      <c r="R29" s="14" t="str">
        <f t="shared" si="4"/>
        <v>|United States|</v>
      </c>
      <c r="S29" s="14" t="str">
        <f t="shared" si="5"/>
        <v>|Comedies|</v>
      </c>
      <c r="T29" s="14" t="str">
        <f t="shared" si="6"/>
        <v>|Dennis Dugan|</v>
      </c>
      <c r="U29" s="14" t="str">
        <f t="shared" si="7"/>
        <v>|Adam Sandler|Kevin James|Chris Rock|David Spade|Rob Schneider|Salma Hayek|Maria Bello|Maya Rudolph|Colin Quinn|Tim Meadows|Joyce Van Patten|</v>
      </c>
    </row>
    <row r="30" spans="1:21">
      <c r="A30" s="14" t="s">
        <v>562</v>
      </c>
      <c r="B30" s="14" t="s">
        <v>48</v>
      </c>
      <c r="C30" s="14" t="s">
        <v>563</v>
      </c>
      <c r="D30" s="14" t="s">
        <v>564</v>
      </c>
      <c r="E30" s="14" t="s">
        <v>565</v>
      </c>
      <c r="F30" s="14" t="s">
        <v>115</v>
      </c>
      <c r="G30" s="26">
        <v>44458</v>
      </c>
      <c r="H30" s="14">
        <v>2013</v>
      </c>
      <c r="I30" s="14" t="s">
        <v>364</v>
      </c>
      <c r="J30" s="14" t="s">
        <v>566</v>
      </c>
      <c r="K30" s="14" t="s">
        <v>567</v>
      </c>
      <c r="L30" s="14" t="s">
        <v>568</v>
      </c>
      <c r="M30" s="14">
        <f t="shared" si="0"/>
        <v>2021</v>
      </c>
      <c r="N30" s="14">
        <f t="shared" si="1"/>
        <v>9</v>
      </c>
      <c r="O30" s="14" t="str">
        <f>IFERROR(VLOOKUP(I30,Lists!$F$2:$G$16,2,FALSE()),"Not Rated")</f>
        <v>Teens</v>
      </c>
      <c r="P30" s="14">
        <f t="shared" si="2"/>
        <v>97</v>
      </c>
      <c r="Q30" s="14" t="str">
        <f t="shared" si="3"/>
        <v>United States</v>
      </c>
      <c r="R30" s="14" t="str">
        <f t="shared" si="4"/>
        <v>|United States|</v>
      </c>
      <c r="S30" s="14" t="str">
        <f t="shared" si="5"/>
        <v>|Horror Movies|Sci-Fi &amp; Fantasy|</v>
      </c>
      <c r="T30" s="14" t="str">
        <f t="shared" si="6"/>
        <v>|Scott Stewart|</v>
      </c>
      <c r="U30" s="14" t="str">
        <f t="shared" si="7"/>
        <v>|Keri Russell|Josh Hamilton|J.K. Simmons|Dakota Goyo|Kadan Rockett|L.J. Benet|Rich Hutchman|Myndy Crist|Annie Thurman|Jake Brennan|</v>
      </c>
    </row>
    <row r="31" spans="1:21">
      <c r="A31" s="14" t="s">
        <v>569</v>
      </c>
      <c r="B31" s="14" t="s">
        <v>48</v>
      </c>
      <c r="C31" s="14" t="s">
        <v>570</v>
      </c>
      <c r="D31" s="14" t="s">
        <v>571</v>
      </c>
      <c r="E31" s="14" t="s">
        <v>572</v>
      </c>
      <c r="F31" s="14" t="s">
        <v>573</v>
      </c>
      <c r="G31" s="26">
        <v>44458</v>
      </c>
      <c r="H31" s="14">
        <v>2013</v>
      </c>
      <c r="I31" s="14" t="s">
        <v>364</v>
      </c>
      <c r="J31" s="14" t="s">
        <v>574</v>
      </c>
      <c r="K31" s="14" t="s">
        <v>254</v>
      </c>
      <c r="L31" s="14" t="s">
        <v>575</v>
      </c>
      <c r="M31" s="14">
        <f t="shared" si="0"/>
        <v>2021</v>
      </c>
      <c r="N31" s="14">
        <f t="shared" si="1"/>
        <v>9</v>
      </c>
      <c r="O31" s="14" t="str">
        <f>IFERROR(VLOOKUP(I31,Lists!$F$2:$G$16,2,FALSE()),"Not Rated")</f>
        <v>Teens</v>
      </c>
      <c r="P31" s="14">
        <f t="shared" si="2"/>
        <v>106</v>
      </c>
      <c r="Q31" s="14" t="str">
        <f t="shared" si="3"/>
        <v>United States</v>
      </c>
      <c r="R31" s="14" t="str">
        <f t="shared" si="4"/>
        <v>|United States|India|France|</v>
      </c>
      <c r="S31" s="14" t="str">
        <f t="shared" si="5"/>
        <v>|Thrillers|</v>
      </c>
      <c r="T31" s="14" t="str">
        <f t="shared" si="6"/>
        <v>|Robert Luketic|</v>
      </c>
      <c r="U31" s="14" t="str">
        <f t="shared" si="7"/>
        <v>|Liam Hemsworth|Gary Oldman|Amber Heard|Harrison Ford|Lucas Till|Embeth Davidtz|Julian McMahon|Josh Holloway|Richard Dreyfuss|Angela Sarafyan|</v>
      </c>
    </row>
    <row r="32" spans="1:21">
      <c r="A32" s="14" t="s">
        <v>576</v>
      </c>
      <c r="B32" s="14" t="s">
        <v>48</v>
      </c>
      <c r="C32" s="14" t="s">
        <v>577</v>
      </c>
      <c r="D32" s="14" t="s">
        <v>578</v>
      </c>
      <c r="E32" s="14" t="s">
        <v>579</v>
      </c>
      <c r="F32" s="14" t="s">
        <v>117</v>
      </c>
      <c r="G32" s="26">
        <v>44456</v>
      </c>
      <c r="H32" s="14">
        <v>2021</v>
      </c>
      <c r="I32" s="14" t="s">
        <v>361</v>
      </c>
      <c r="J32" s="14" t="s">
        <v>580</v>
      </c>
      <c r="K32" s="14" t="s">
        <v>444</v>
      </c>
      <c r="L32" s="14" t="s">
        <v>581</v>
      </c>
      <c r="M32" s="14">
        <f t="shared" si="0"/>
        <v>2021</v>
      </c>
      <c r="N32" s="14">
        <f t="shared" si="1"/>
        <v>9</v>
      </c>
      <c r="O32" s="14" t="str">
        <f>IFERROR(VLOOKUP(I32,Lists!$F$2:$G$16,2,FALSE()),"Not Rated")</f>
        <v>Teens</v>
      </c>
      <c r="P32" s="14">
        <f t="shared" si="2"/>
        <v>111</v>
      </c>
      <c r="Q32" s="14" t="str">
        <f t="shared" si="3"/>
        <v>Unknown</v>
      </c>
      <c r="R32" s="14" t="str">
        <f t="shared" si="4"/>
        <v>|Unknown|</v>
      </c>
      <c r="S32" s="14" t="str">
        <f t="shared" si="5"/>
        <v>|Dramas|Independent Movies|International Movies|</v>
      </c>
      <c r="T32" s="14" t="str">
        <f t="shared" si="6"/>
        <v>|Ashwiny Iyer Tiwari|Abhishek Chaubey|Saket Chaudhary|</v>
      </c>
      <c r="U32" s="14" t="str">
        <f t="shared" si="7"/>
        <v>|Abhishek Banerjee|Rinku Rajguru|Delzad Hiwale|Kunal Kapoor|Zoya Hussain|Nikhil Dwivedi|Palomi Ghosh|</v>
      </c>
    </row>
    <row r="33" spans="1:21">
      <c r="A33" s="14" t="s">
        <v>582</v>
      </c>
      <c r="B33" s="14" t="s">
        <v>49</v>
      </c>
      <c r="C33" s="14" t="s">
        <v>583</v>
      </c>
      <c r="D33" s="14" t="s">
        <v>117</v>
      </c>
      <c r="E33" s="14" t="s">
        <v>584</v>
      </c>
      <c r="F33" s="14" t="s">
        <v>117</v>
      </c>
      <c r="G33" s="26">
        <v>44456</v>
      </c>
      <c r="H33" s="14">
        <v>2021</v>
      </c>
      <c r="I33" s="14" t="s">
        <v>360</v>
      </c>
      <c r="J33" s="14" t="s">
        <v>105</v>
      </c>
      <c r="K33" s="14" t="s">
        <v>253</v>
      </c>
      <c r="L33" s="14" t="s">
        <v>585</v>
      </c>
      <c r="M33" s="14">
        <f t="shared" si="0"/>
        <v>2021</v>
      </c>
      <c r="N33" s="14">
        <f t="shared" si="1"/>
        <v>9</v>
      </c>
      <c r="O33" s="14" t="str">
        <f>IFERROR(VLOOKUP(I33,Lists!$F$2:$G$16,2,FALSE()),"Not Rated")</f>
        <v>Adults</v>
      </c>
      <c r="P33" s="14">
        <f t="shared" si="2"/>
        <v>1</v>
      </c>
      <c r="Q33" s="14" t="str">
        <f t="shared" si="3"/>
        <v>Unknown</v>
      </c>
      <c r="R33" s="14" t="str">
        <f t="shared" si="4"/>
        <v>|Unknown|</v>
      </c>
      <c r="S33" s="14" t="str">
        <f t="shared" si="5"/>
        <v>|TV Comedies|</v>
      </c>
      <c r="T33" s="14" t="str">
        <f t="shared" si="6"/>
        <v>|Unknown|</v>
      </c>
      <c r="U33" s="14" t="str">
        <f t="shared" si="7"/>
        <v>|Lauren Ash|Rory O'Malley|RuPaul Charles|Jill Talley|Ike Barinholtz|Jon Barinholtz|Matthew Craig|Bob Odenkirk|Mike Hagerty|Katie Rich|Chris Witaske|</v>
      </c>
    </row>
    <row r="34" spans="1:21">
      <c r="A34" s="14" t="s">
        <v>586</v>
      </c>
      <c r="B34" s="14" t="s">
        <v>49</v>
      </c>
      <c r="C34" s="14" t="s">
        <v>587</v>
      </c>
      <c r="D34" s="14" t="s">
        <v>117</v>
      </c>
      <c r="E34" s="14" t="s">
        <v>588</v>
      </c>
      <c r="F34" s="14" t="s">
        <v>118</v>
      </c>
      <c r="G34" s="26">
        <v>44456</v>
      </c>
      <c r="H34" s="14">
        <v>2020</v>
      </c>
      <c r="I34" s="14" t="s">
        <v>360</v>
      </c>
      <c r="J34" s="14" t="s">
        <v>107</v>
      </c>
      <c r="K34" s="14" t="s">
        <v>589</v>
      </c>
      <c r="L34" s="14" t="s">
        <v>590</v>
      </c>
      <c r="M34" s="14">
        <f t="shared" si="0"/>
        <v>2021</v>
      </c>
      <c r="N34" s="14">
        <f t="shared" si="1"/>
        <v>9</v>
      </c>
      <c r="O34" s="14" t="str">
        <f>IFERROR(VLOOKUP(I34,Lists!$F$2:$G$16,2,FALSE()),"Not Rated")</f>
        <v>Adults</v>
      </c>
      <c r="P34" s="14">
        <f t="shared" si="2"/>
        <v>3</v>
      </c>
      <c r="Q34" s="14" t="str">
        <f t="shared" si="3"/>
        <v>United Kingdom</v>
      </c>
      <c r="R34" s="14" t="str">
        <f t="shared" si="4"/>
        <v>|United Kingdom|</v>
      </c>
      <c r="S34" s="14" t="str">
        <f t="shared" si="5"/>
        <v>|British TV Shows|International TV Shows|TV Comedies|</v>
      </c>
      <c r="T34" s="14" t="str">
        <f t="shared" si="6"/>
        <v>|Unknown|</v>
      </c>
      <c r="U34" s="14" t="str">
        <f t="shared" si="7"/>
        <v>|Asa Butterfield|Gillian Anderson|Ncuti Gatwa|Emma Mackey|Connor Swindells|Kedar Williams-Stirling|Alistair Petrie|</v>
      </c>
    </row>
    <row r="35" spans="1:21">
      <c r="A35" s="14" t="s">
        <v>591</v>
      </c>
      <c r="B35" s="14" t="s">
        <v>49</v>
      </c>
      <c r="C35" s="14" t="s">
        <v>592</v>
      </c>
      <c r="D35" s="14" t="s">
        <v>117</v>
      </c>
      <c r="E35" s="14" t="s">
        <v>593</v>
      </c>
      <c r="F35" s="14" t="s">
        <v>117</v>
      </c>
      <c r="G35" s="26">
        <v>44456</v>
      </c>
      <c r="H35" s="14">
        <v>2021</v>
      </c>
      <c r="I35" s="14" t="s">
        <v>360</v>
      </c>
      <c r="J35" s="14" t="s">
        <v>105</v>
      </c>
      <c r="K35" s="14" t="s">
        <v>594</v>
      </c>
      <c r="L35" s="14" t="s">
        <v>595</v>
      </c>
      <c r="M35" s="14">
        <f t="shared" si="0"/>
        <v>2021</v>
      </c>
      <c r="N35" s="14">
        <f t="shared" si="1"/>
        <v>9</v>
      </c>
      <c r="O35" s="14" t="str">
        <f>IFERROR(VLOOKUP(I35,Lists!$F$2:$G$16,2,FALSE()),"Not Rated")</f>
        <v>Adults</v>
      </c>
      <c r="P35" s="14">
        <f t="shared" si="2"/>
        <v>1</v>
      </c>
      <c r="Q35" s="14" t="str">
        <f t="shared" si="3"/>
        <v>Unknown</v>
      </c>
      <c r="R35" s="14" t="str">
        <f t="shared" si="4"/>
        <v>|Unknown|</v>
      </c>
      <c r="S35" s="14" t="str">
        <f t="shared" si="5"/>
        <v>|International TV Shows|TV Dramas|TV Thrillers|</v>
      </c>
      <c r="T35" s="14" t="str">
        <f t="shared" si="6"/>
        <v>|Unknown|</v>
      </c>
      <c r="U35" s="14" t="str">
        <f t="shared" si="7"/>
        <v>|Lee Jung-jae|Park Hae-soo|Wi Ha-jun|Oh Young-soo|Jung Ho-yeon|Heo Sung-tae|Kim Joo-ryoung|Tripathi Anupam|You Seong-joo|Lee You-mi|</v>
      </c>
    </row>
    <row r="36" spans="1:21">
      <c r="A36" s="14" t="s">
        <v>596</v>
      </c>
      <c r="B36" s="14" t="s">
        <v>49</v>
      </c>
      <c r="C36" s="14" t="s">
        <v>597</v>
      </c>
      <c r="D36" s="14" t="s">
        <v>117</v>
      </c>
      <c r="E36" s="14" t="s">
        <v>598</v>
      </c>
      <c r="F36" s="14" t="s">
        <v>117</v>
      </c>
      <c r="G36" s="26">
        <v>44456</v>
      </c>
      <c r="H36" s="14">
        <v>2020</v>
      </c>
      <c r="I36" s="14" t="s">
        <v>365</v>
      </c>
      <c r="J36" s="14" t="s">
        <v>105</v>
      </c>
      <c r="K36" s="14" t="s">
        <v>256</v>
      </c>
      <c r="L36" s="14" t="s">
        <v>599</v>
      </c>
      <c r="M36" s="14">
        <f t="shared" si="0"/>
        <v>2021</v>
      </c>
      <c r="N36" s="14">
        <f t="shared" si="1"/>
        <v>9</v>
      </c>
      <c r="O36" s="14" t="str">
        <f>IFERROR(VLOOKUP(I36,Lists!$F$2:$G$16,2,FALSE()),"Not Rated")</f>
        <v>Kids</v>
      </c>
      <c r="P36" s="14">
        <f t="shared" si="2"/>
        <v>1</v>
      </c>
      <c r="Q36" s="14" t="str">
        <f t="shared" si="3"/>
        <v>Unknown</v>
      </c>
      <c r="R36" s="14" t="str">
        <f t="shared" si="4"/>
        <v>|Unknown|</v>
      </c>
      <c r="S36" s="14" t="str">
        <f t="shared" si="5"/>
        <v>|Kids' TV|</v>
      </c>
      <c r="T36" s="14" t="str">
        <f t="shared" si="6"/>
        <v>|Unknown|</v>
      </c>
      <c r="U36" s="14" t="str">
        <f t="shared" si="7"/>
        <v>|Dami Lee|Jason Lee|Bommie Catherine Han|Jennifer Waescher|Nancy Kim|</v>
      </c>
    </row>
    <row r="37" spans="1:21">
      <c r="A37" s="14" t="s">
        <v>600</v>
      </c>
      <c r="B37" s="14" t="s">
        <v>48</v>
      </c>
      <c r="C37" s="14" t="s">
        <v>601</v>
      </c>
      <c r="D37" s="14" t="s">
        <v>602</v>
      </c>
      <c r="E37" s="14" t="s">
        <v>603</v>
      </c>
      <c r="F37" s="14" t="s">
        <v>117</v>
      </c>
      <c r="G37" s="26">
        <v>44456</v>
      </c>
      <c r="H37" s="14">
        <v>2021</v>
      </c>
      <c r="I37" s="14" t="s">
        <v>360</v>
      </c>
      <c r="J37" s="14" t="s">
        <v>604</v>
      </c>
      <c r="K37" s="14" t="s">
        <v>605</v>
      </c>
      <c r="L37" s="14" t="s">
        <v>606</v>
      </c>
      <c r="M37" s="14">
        <f t="shared" si="0"/>
        <v>2021</v>
      </c>
      <c r="N37" s="14">
        <f t="shared" si="1"/>
        <v>9</v>
      </c>
      <c r="O37" s="14" t="str">
        <f>IFERROR(VLOOKUP(I37,Lists!$F$2:$G$16,2,FALSE()),"Not Rated")</f>
        <v>Adults</v>
      </c>
      <c r="P37" s="14">
        <f t="shared" si="2"/>
        <v>110</v>
      </c>
      <c r="Q37" s="14" t="str">
        <f t="shared" si="3"/>
        <v>Unknown</v>
      </c>
      <c r="R37" s="14" t="str">
        <f t="shared" si="4"/>
        <v>|Unknown|</v>
      </c>
      <c r="S37" s="14" t="str">
        <f t="shared" si="5"/>
        <v>|Dramas|International Movies|Thrillers|</v>
      </c>
      <c r="T37" s="14" t="str">
        <f t="shared" si="6"/>
        <v>|Daniel Sandu|</v>
      </c>
      <c r="U37" s="14" t="str">
        <f t="shared" si="7"/>
        <v>|Adrian Titieni|Elena Purea|Judith State|Valeriu Andriuță|Tudor Smoleanu|Virgil Aioanei|Radu Botar|Petronela Grigorescu|Bogdan Nechifor|Cristian Bota|</v>
      </c>
    </row>
    <row r="38" spans="1:21">
      <c r="A38" s="14" t="s">
        <v>607</v>
      </c>
      <c r="B38" s="14" t="s">
        <v>48</v>
      </c>
      <c r="C38" s="14" t="s">
        <v>608</v>
      </c>
      <c r="D38" s="14" t="s">
        <v>609</v>
      </c>
      <c r="E38" s="14" t="s">
        <v>610</v>
      </c>
      <c r="F38" s="14" t="s">
        <v>117</v>
      </c>
      <c r="G38" s="26">
        <v>44456</v>
      </c>
      <c r="H38" s="14">
        <v>2021</v>
      </c>
      <c r="I38" s="14" t="s">
        <v>360</v>
      </c>
      <c r="J38" s="14" t="s">
        <v>611</v>
      </c>
      <c r="K38" s="14" t="s">
        <v>612</v>
      </c>
      <c r="L38" s="14" t="s">
        <v>613</v>
      </c>
      <c r="M38" s="14">
        <f t="shared" si="0"/>
        <v>2021</v>
      </c>
      <c r="N38" s="14">
        <f t="shared" si="1"/>
        <v>9</v>
      </c>
      <c r="O38" s="14" t="str">
        <f>IFERROR(VLOOKUP(I38,Lists!$F$2:$G$16,2,FALSE()),"Not Rated")</f>
        <v>Adults</v>
      </c>
      <c r="P38" s="14">
        <f t="shared" si="2"/>
        <v>105</v>
      </c>
      <c r="Q38" s="14" t="str">
        <f t="shared" si="3"/>
        <v>Unknown</v>
      </c>
      <c r="R38" s="14" t="str">
        <f t="shared" si="4"/>
        <v>|Unknown|</v>
      </c>
      <c r="S38" s="14" t="str">
        <f t="shared" si="5"/>
        <v>|Action &amp; Adventure|Dramas|International Movies|</v>
      </c>
      <c r="T38" s="14" t="str">
        <f t="shared" si="6"/>
        <v>|Cédric Jimenez|</v>
      </c>
      <c r="U38" s="14" t="str">
        <f t="shared" si="7"/>
        <v>|Gilles Lellouche|Karim Leklou|François Civil|Adèle Exarchopoulos|Kenza Fortas|Cyril Lecomte|Michaël Abiteboul|Idir Azougli|Vincent Darmuzey|Jean-Yves Berteloot|</v>
      </c>
    </row>
    <row r="39" spans="1:21">
      <c r="A39" s="14" t="s">
        <v>614</v>
      </c>
      <c r="B39" s="14" t="s">
        <v>49</v>
      </c>
      <c r="C39" s="14" t="s">
        <v>615</v>
      </c>
      <c r="D39" s="14" t="s">
        <v>117</v>
      </c>
      <c r="E39" s="14" t="s">
        <v>616</v>
      </c>
      <c r="F39" s="14" t="s">
        <v>164</v>
      </c>
      <c r="G39" s="26">
        <v>44455</v>
      </c>
      <c r="H39" s="14">
        <v>2018</v>
      </c>
      <c r="I39" s="14" t="s">
        <v>365</v>
      </c>
      <c r="J39" s="14" t="s">
        <v>105</v>
      </c>
      <c r="K39" s="14" t="s">
        <v>617</v>
      </c>
      <c r="L39" s="14" t="s">
        <v>618</v>
      </c>
      <c r="M39" s="14">
        <f t="shared" si="0"/>
        <v>2021</v>
      </c>
      <c r="N39" s="14">
        <f t="shared" si="1"/>
        <v>9</v>
      </c>
      <c r="O39" s="14" t="str">
        <f>IFERROR(VLOOKUP(I39,Lists!$F$2:$G$16,2,FALSE()),"Not Rated")</f>
        <v>Kids</v>
      </c>
      <c r="P39" s="14">
        <f t="shared" si="2"/>
        <v>1</v>
      </c>
      <c r="Q39" s="14" t="str">
        <f t="shared" si="3"/>
        <v>Finland</v>
      </c>
      <c r="R39" s="14" t="str">
        <f t="shared" si="4"/>
        <v>|Finland|</v>
      </c>
      <c r="S39" s="14" t="str">
        <f t="shared" si="5"/>
        <v>|Kids' TV|TV Comedies|</v>
      </c>
      <c r="T39" s="14" t="str">
        <f t="shared" si="6"/>
        <v>|Unknown|</v>
      </c>
      <c r="U39" s="14" t="str">
        <f t="shared" si="7"/>
        <v>|Antti Pääkkönen|Heljä Heikkinen|Lynne Guaglione|Pasi Ruohonen|Rauno Ahonen|</v>
      </c>
    </row>
    <row r="40" spans="1:21">
      <c r="A40" s="14" t="s">
        <v>619</v>
      </c>
      <c r="B40" s="14" t="s">
        <v>48</v>
      </c>
      <c r="C40" s="14" t="s">
        <v>620</v>
      </c>
      <c r="D40" s="14" t="s">
        <v>621</v>
      </c>
      <c r="E40" s="14" t="s">
        <v>622</v>
      </c>
      <c r="F40" s="14" t="s">
        <v>623</v>
      </c>
      <c r="G40" s="26">
        <v>44455</v>
      </c>
      <c r="H40" s="14">
        <v>2017</v>
      </c>
      <c r="I40" s="14" t="s">
        <v>364</v>
      </c>
      <c r="J40" s="14" t="s">
        <v>624</v>
      </c>
      <c r="K40" s="14" t="s">
        <v>625</v>
      </c>
      <c r="L40" s="14" t="s">
        <v>626</v>
      </c>
      <c r="M40" s="14">
        <f t="shared" si="0"/>
        <v>2021</v>
      </c>
      <c r="N40" s="14">
        <f t="shared" si="1"/>
        <v>9</v>
      </c>
      <c r="O40" s="14" t="str">
        <f>IFERROR(VLOOKUP(I40,Lists!$F$2:$G$16,2,FALSE()),"Not Rated")</f>
        <v>Teens</v>
      </c>
      <c r="P40" s="14">
        <f t="shared" si="2"/>
        <v>96</v>
      </c>
      <c r="Q40" s="14" t="str">
        <f t="shared" si="3"/>
        <v>China</v>
      </c>
      <c r="R40" s="14" t="str">
        <f t="shared" si="4"/>
        <v>|China|Canada|United States|</v>
      </c>
      <c r="S40" s="14" t="str">
        <f t="shared" si="5"/>
        <v>|Action &amp; Adventure|Dramas|</v>
      </c>
      <c r="T40" s="14" t="str">
        <f t="shared" si="6"/>
        <v>|George Nolfi|</v>
      </c>
      <c r="U40" s="14" t="str">
        <f t="shared" si="7"/>
        <v>|Billy Magnussen|Ron Yuan|Qu Jingjing|Terry Chen|Vanness Wu|Jin Xing|Philip Ng|Xia Yu|Yu Xia|</v>
      </c>
    </row>
    <row r="41" spans="1:21">
      <c r="A41" s="14" t="s">
        <v>627</v>
      </c>
      <c r="B41" s="14" t="s">
        <v>49</v>
      </c>
      <c r="C41" s="14" t="s">
        <v>628</v>
      </c>
      <c r="D41" s="14" t="s">
        <v>117</v>
      </c>
      <c r="E41" s="14" t="s">
        <v>629</v>
      </c>
      <c r="F41" s="14" t="s">
        <v>116</v>
      </c>
      <c r="G41" s="26">
        <v>44455</v>
      </c>
      <c r="H41" s="14">
        <v>2021</v>
      </c>
      <c r="I41" s="14" t="s">
        <v>365</v>
      </c>
      <c r="J41" s="14" t="s">
        <v>107</v>
      </c>
      <c r="K41" s="14" t="s">
        <v>256</v>
      </c>
      <c r="L41" s="14" t="s">
        <v>630</v>
      </c>
      <c r="M41" s="14">
        <f t="shared" si="0"/>
        <v>2021</v>
      </c>
      <c r="N41" s="14">
        <f t="shared" si="1"/>
        <v>9</v>
      </c>
      <c r="O41" s="14" t="str">
        <f>IFERROR(VLOOKUP(I41,Lists!$F$2:$G$16,2,FALSE()),"Not Rated")</f>
        <v>Kids</v>
      </c>
      <c r="P41" s="14">
        <f t="shared" si="2"/>
        <v>3</v>
      </c>
      <c r="Q41" s="14" t="str">
        <f t="shared" si="3"/>
        <v>India</v>
      </c>
      <c r="R41" s="14" t="str">
        <f t="shared" si="4"/>
        <v>|India|</v>
      </c>
      <c r="S41" s="14" t="str">
        <f t="shared" si="5"/>
        <v>|Kids' TV|</v>
      </c>
      <c r="T41" s="14" t="str">
        <f t="shared" si="6"/>
        <v>|Unknown|</v>
      </c>
      <c r="U41" s="14" t="str">
        <f t="shared" si="7"/>
        <v>|Vatsal Dubey|Julie Tejwani|Rupa Bhimani|Jigna Bhardwaj|Rajesh Kava|Mousam|Swapnil|</v>
      </c>
    </row>
    <row r="42" spans="1:21">
      <c r="A42" s="14" t="s">
        <v>631</v>
      </c>
      <c r="B42" s="14" t="s">
        <v>49</v>
      </c>
      <c r="C42" s="14" t="s">
        <v>632</v>
      </c>
      <c r="D42" s="14" t="s">
        <v>117</v>
      </c>
      <c r="E42" s="14" t="s">
        <v>633</v>
      </c>
      <c r="F42" s="14" t="s">
        <v>115</v>
      </c>
      <c r="G42" s="26">
        <v>44455</v>
      </c>
      <c r="H42" s="14">
        <v>2021</v>
      </c>
      <c r="I42" s="14" t="s">
        <v>365</v>
      </c>
      <c r="J42" s="14" t="s">
        <v>105</v>
      </c>
      <c r="K42" s="14" t="s">
        <v>634</v>
      </c>
      <c r="L42" s="14" t="s">
        <v>635</v>
      </c>
      <c r="M42" s="14">
        <f t="shared" si="0"/>
        <v>2021</v>
      </c>
      <c r="N42" s="14">
        <f t="shared" si="1"/>
        <v>9</v>
      </c>
      <c r="O42" s="14" t="str">
        <f>IFERROR(VLOOKUP(I42,Lists!$F$2:$G$16,2,FALSE()),"Not Rated")</f>
        <v>Kids</v>
      </c>
      <c r="P42" s="14">
        <f t="shared" si="2"/>
        <v>1</v>
      </c>
      <c r="Q42" s="14" t="str">
        <f t="shared" si="3"/>
        <v>United States</v>
      </c>
      <c r="R42" s="14" t="str">
        <f t="shared" si="4"/>
        <v>|United States|</v>
      </c>
      <c r="S42" s="14" t="str">
        <f t="shared" si="5"/>
        <v>|Kids' TV|TV Sci-Fi &amp; Fantasy|</v>
      </c>
      <c r="T42" s="14" t="str">
        <f t="shared" si="6"/>
        <v>|Unknown|</v>
      </c>
      <c r="U42" s="14" t="str">
        <f t="shared" si="7"/>
        <v>|Yuri Lowenthal|Kimberly Brooks|Antony Del Rio|Trevor Devall|Ben Diskin|Grey Griffin|David Kaye|Tom Kenny|Judy Alice Lee|Roger Craig Smith|Fred Tatasciore|</v>
      </c>
    </row>
    <row r="43" spans="1:21">
      <c r="A43" s="14" t="s">
        <v>636</v>
      </c>
      <c r="B43" s="14" t="s">
        <v>48</v>
      </c>
      <c r="C43" s="14" t="s">
        <v>637</v>
      </c>
      <c r="D43" s="14" t="s">
        <v>295</v>
      </c>
      <c r="E43" s="14" t="s">
        <v>638</v>
      </c>
      <c r="F43" s="14" t="s">
        <v>115</v>
      </c>
      <c r="G43" s="26">
        <v>44455</v>
      </c>
      <c r="H43" s="14">
        <v>1975</v>
      </c>
      <c r="I43" s="14" t="s">
        <v>367</v>
      </c>
      <c r="J43" s="14" t="s">
        <v>639</v>
      </c>
      <c r="K43" s="14" t="s">
        <v>640</v>
      </c>
      <c r="L43" s="14" t="s">
        <v>641</v>
      </c>
      <c r="M43" s="14">
        <f t="shared" si="0"/>
        <v>2021</v>
      </c>
      <c r="N43" s="14">
        <f t="shared" si="1"/>
        <v>9</v>
      </c>
      <c r="O43" s="14" t="str">
        <f>IFERROR(VLOOKUP(I43,Lists!$F$2:$G$16,2,FALSE()),"Not Rated")</f>
        <v>Older Kids</v>
      </c>
      <c r="P43" s="14">
        <f t="shared" si="2"/>
        <v>124</v>
      </c>
      <c r="Q43" s="14" t="str">
        <f t="shared" si="3"/>
        <v>United States</v>
      </c>
      <c r="R43" s="14" t="str">
        <f t="shared" si="4"/>
        <v>|United States|</v>
      </c>
      <c r="S43" s="14" t="str">
        <f t="shared" si="5"/>
        <v>|Action &amp; Adventure|Classic Movies|Dramas|</v>
      </c>
      <c r="T43" s="14" t="str">
        <f t="shared" si="6"/>
        <v>|Steven Spielberg|</v>
      </c>
      <c r="U43" s="14" t="str">
        <f t="shared" si="7"/>
        <v>|Roy Scheider|Robert Shaw|Richard Dreyfuss|Lorraine Gary|Murray Hamilton|Carl Gottlieb|Jeffrey Kramer|Susan Backlinie|Jonathan Filley|Ted Grossman|</v>
      </c>
    </row>
    <row r="44" spans="1:21">
      <c r="A44" s="14" t="s">
        <v>642</v>
      </c>
      <c r="B44" s="14" t="s">
        <v>48</v>
      </c>
      <c r="C44" s="14" t="s">
        <v>643</v>
      </c>
      <c r="D44" s="14" t="s">
        <v>644</v>
      </c>
      <c r="E44" s="14" t="s">
        <v>645</v>
      </c>
      <c r="F44" s="14" t="s">
        <v>115</v>
      </c>
      <c r="G44" s="26">
        <v>44455</v>
      </c>
      <c r="H44" s="14">
        <v>1978</v>
      </c>
      <c r="I44" s="14" t="s">
        <v>367</v>
      </c>
      <c r="J44" s="14" t="s">
        <v>646</v>
      </c>
      <c r="K44" s="14" t="s">
        <v>647</v>
      </c>
      <c r="L44" s="14" t="s">
        <v>648</v>
      </c>
      <c r="M44" s="14">
        <f t="shared" si="0"/>
        <v>2021</v>
      </c>
      <c r="N44" s="14">
        <f t="shared" si="1"/>
        <v>9</v>
      </c>
      <c r="O44" s="14" t="str">
        <f>IFERROR(VLOOKUP(I44,Lists!$F$2:$G$16,2,FALSE()),"Not Rated")</f>
        <v>Older Kids</v>
      </c>
      <c r="P44" s="14">
        <f t="shared" si="2"/>
        <v>116</v>
      </c>
      <c r="Q44" s="14" t="str">
        <f t="shared" si="3"/>
        <v>United States</v>
      </c>
      <c r="R44" s="14" t="str">
        <f t="shared" si="4"/>
        <v>|United States|</v>
      </c>
      <c r="S44" s="14" t="str">
        <f t="shared" si="5"/>
        <v>|Dramas|Horror Movies|Thrillers|</v>
      </c>
      <c r="T44" s="14" t="str">
        <f t="shared" si="6"/>
        <v>|Jeannot Szwarc|</v>
      </c>
      <c r="U44" s="14" t="str">
        <f t="shared" si="7"/>
        <v>|Roy Scheider|Lorraine Gary|Murray Hamilton|Joseph Mascolo|Jeffrey Kramer|Collin Wilcox Paxton|Ann Dusenberry|Mark Gruner|Barry Coe|Susan French|</v>
      </c>
    </row>
    <row r="45" spans="1:21">
      <c r="A45" s="14" t="s">
        <v>649</v>
      </c>
      <c r="B45" s="14" t="s">
        <v>48</v>
      </c>
      <c r="C45" s="14" t="s">
        <v>650</v>
      </c>
      <c r="D45" s="14" t="s">
        <v>651</v>
      </c>
      <c r="E45" s="14" t="s">
        <v>652</v>
      </c>
      <c r="F45" s="14" t="s">
        <v>115</v>
      </c>
      <c r="G45" s="26">
        <v>44455</v>
      </c>
      <c r="H45" s="14">
        <v>1983</v>
      </c>
      <c r="I45" s="14" t="s">
        <v>367</v>
      </c>
      <c r="J45" s="14" t="s">
        <v>653</v>
      </c>
      <c r="K45" s="14" t="s">
        <v>654</v>
      </c>
      <c r="L45" s="14" t="s">
        <v>655</v>
      </c>
      <c r="M45" s="14">
        <f t="shared" si="0"/>
        <v>2021</v>
      </c>
      <c r="N45" s="14">
        <f t="shared" si="1"/>
        <v>9</v>
      </c>
      <c r="O45" s="14" t="str">
        <f>IFERROR(VLOOKUP(I45,Lists!$F$2:$G$16,2,FALSE()),"Not Rated")</f>
        <v>Older Kids</v>
      </c>
      <c r="P45" s="14">
        <f t="shared" si="2"/>
        <v>98</v>
      </c>
      <c r="Q45" s="14" t="str">
        <f t="shared" si="3"/>
        <v>United States</v>
      </c>
      <c r="R45" s="14" t="str">
        <f t="shared" si="4"/>
        <v>|United States|</v>
      </c>
      <c r="S45" s="14" t="str">
        <f t="shared" si="5"/>
        <v>|Action &amp; Adventure|Horror Movies|Thrillers|</v>
      </c>
      <c r="T45" s="14" t="str">
        <f t="shared" si="6"/>
        <v>|Joe Alves|</v>
      </c>
      <c r="U45" s="14" t="str">
        <f t="shared" si="7"/>
        <v>|Dennis Quaid|Bess Armstrong|Simon MacCorkindale|Louis Gossett Jr.|John Putch|Lea Thompson|P.H. Moriarty|Dan Blasko|Liz Morris|Lisa Maurer|</v>
      </c>
    </row>
    <row r="46" spans="1:21">
      <c r="A46" s="14" t="s">
        <v>656</v>
      </c>
      <c r="B46" s="14" t="s">
        <v>48</v>
      </c>
      <c r="C46" s="14" t="s">
        <v>657</v>
      </c>
      <c r="D46" s="14" t="s">
        <v>658</v>
      </c>
      <c r="E46" s="14" t="s">
        <v>659</v>
      </c>
      <c r="F46" s="14" t="s">
        <v>115</v>
      </c>
      <c r="G46" s="26">
        <v>44455</v>
      </c>
      <c r="H46" s="14">
        <v>1987</v>
      </c>
      <c r="I46" s="14" t="s">
        <v>364</v>
      </c>
      <c r="J46" s="14" t="s">
        <v>436</v>
      </c>
      <c r="K46" s="14" t="s">
        <v>654</v>
      </c>
      <c r="L46" s="14" t="s">
        <v>660</v>
      </c>
      <c r="M46" s="14">
        <f t="shared" si="0"/>
        <v>2021</v>
      </c>
      <c r="N46" s="14">
        <f t="shared" si="1"/>
        <v>9</v>
      </c>
      <c r="O46" s="14" t="str">
        <f>IFERROR(VLOOKUP(I46,Lists!$F$2:$G$16,2,FALSE()),"Not Rated")</f>
        <v>Teens</v>
      </c>
      <c r="P46" s="14">
        <f t="shared" si="2"/>
        <v>91</v>
      </c>
      <c r="Q46" s="14" t="str">
        <f t="shared" si="3"/>
        <v>United States</v>
      </c>
      <c r="R46" s="14" t="str">
        <f t="shared" si="4"/>
        <v>|United States|</v>
      </c>
      <c r="S46" s="14" t="str">
        <f t="shared" si="5"/>
        <v>|Action &amp; Adventure|Horror Movies|Thrillers|</v>
      </c>
      <c r="T46" s="14" t="str">
        <f t="shared" si="6"/>
        <v>|Joseph Sargent|</v>
      </c>
      <c r="U46" s="14" t="str">
        <f t="shared" si="7"/>
        <v>|Lorraine Gary|Lance Guest|Mario Van Peebles|Karen Young|Michael Caine|Judith Barsi|Mitchell Anderson|Lynn Whitfield|</v>
      </c>
    </row>
    <row r="47" spans="1:21">
      <c r="A47" s="14" t="s">
        <v>661</v>
      </c>
      <c r="B47" s="14" t="s">
        <v>48</v>
      </c>
      <c r="C47" s="14" t="s">
        <v>662</v>
      </c>
      <c r="D47" s="14" t="s">
        <v>663</v>
      </c>
      <c r="E47" s="14" t="s">
        <v>117</v>
      </c>
      <c r="F47" s="14" t="s">
        <v>117</v>
      </c>
      <c r="G47" s="26">
        <v>44455</v>
      </c>
      <c r="H47" s="14">
        <v>2021</v>
      </c>
      <c r="I47" s="14" t="s">
        <v>367</v>
      </c>
      <c r="J47" s="14" t="s">
        <v>664</v>
      </c>
      <c r="K47" s="14" t="s">
        <v>247</v>
      </c>
      <c r="L47" s="14" t="s">
        <v>665</v>
      </c>
      <c r="M47" s="14">
        <f t="shared" si="0"/>
        <v>2021</v>
      </c>
      <c r="N47" s="14">
        <f t="shared" si="1"/>
        <v>9</v>
      </c>
      <c r="O47" s="14" t="str">
        <f>IFERROR(VLOOKUP(I47,Lists!$F$2:$G$16,2,FALSE()),"Not Rated")</f>
        <v>Older Kids</v>
      </c>
      <c r="P47" s="14">
        <f t="shared" si="2"/>
        <v>23</v>
      </c>
      <c r="Q47" s="14" t="str">
        <f t="shared" si="3"/>
        <v>Unknown</v>
      </c>
      <c r="R47" s="14" t="str">
        <f t="shared" si="4"/>
        <v>|Unknown|</v>
      </c>
      <c r="S47" s="14" t="str">
        <f t="shared" si="5"/>
        <v>|Documentaries|</v>
      </c>
      <c r="T47" s="14" t="str">
        <f t="shared" si="6"/>
        <v>|Tyler Greco|</v>
      </c>
      <c r="U47" s="14" t="str">
        <f t="shared" si="7"/>
        <v>|Unknown|</v>
      </c>
    </row>
    <row r="48" spans="1:21">
      <c r="A48" s="14" t="s">
        <v>666</v>
      </c>
      <c r="B48" s="14" t="s">
        <v>48</v>
      </c>
      <c r="C48" s="14" t="s">
        <v>667</v>
      </c>
      <c r="D48" s="14" t="s">
        <v>668</v>
      </c>
      <c r="E48" s="14" t="s">
        <v>669</v>
      </c>
      <c r="F48" s="14" t="s">
        <v>670</v>
      </c>
      <c r="G48" s="26">
        <v>44455</v>
      </c>
      <c r="H48" s="14">
        <v>2012</v>
      </c>
      <c r="I48" s="14" t="s">
        <v>363</v>
      </c>
      <c r="J48" s="14" t="s">
        <v>671</v>
      </c>
      <c r="K48" s="14" t="s">
        <v>248</v>
      </c>
      <c r="L48" s="14" t="s">
        <v>672</v>
      </c>
      <c r="M48" s="14">
        <f t="shared" si="0"/>
        <v>2021</v>
      </c>
      <c r="N48" s="14">
        <f t="shared" si="1"/>
        <v>9</v>
      </c>
      <c r="O48" s="14" t="str">
        <f>IFERROR(VLOOKUP(I48,Lists!$F$2:$G$16,2,FALSE()),"Not Rated")</f>
        <v>Adults</v>
      </c>
      <c r="P48" s="14">
        <f t="shared" si="2"/>
        <v>115</v>
      </c>
      <c r="Q48" s="14" t="str">
        <f t="shared" si="3"/>
        <v>South Africa</v>
      </c>
      <c r="R48" s="14" t="str">
        <f t="shared" si="4"/>
        <v>|South Africa|United States|Japan|</v>
      </c>
      <c r="S48" s="14" t="str">
        <f t="shared" si="5"/>
        <v>|Action &amp; Adventure|</v>
      </c>
      <c r="T48" s="14" t="str">
        <f t="shared" si="6"/>
        <v>|Daniel Espinosa|</v>
      </c>
      <c r="U48" s="14" t="str">
        <f t="shared" si="7"/>
        <v>|Denzel Washington|Ryan Reynolds|Vera Farmiga|Brendan Gleeson|Sam Shepard|Rubén Blades|Nora Arnezeder|Robert Patrick|Liam Cunningham|Joel Kinnaman|</v>
      </c>
    </row>
    <row r="49" spans="1:21">
      <c r="A49" s="14" t="s">
        <v>673</v>
      </c>
      <c r="B49" s="14" t="s">
        <v>49</v>
      </c>
      <c r="C49" s="14" t="s">
        <v>674</v>
      </c>
      <c r="D49" s="14" t="s">
        <v>675</v>
      </c>
      <c r="E49" s="14" t="s">
        <v>676</v>
      </c>
      <c r="F49" s="14" t="s">
        <v>117</v>
      </c>
      <c r="G49" s="26">
        <v>44455</v>
      </c>
      <c r="H49" s="14">
        <v>2020</v>
      </c>
      <c r="I49" s="14" t="s">
        <v>360</v>
      </c>
      <c r="J49" s="14" t="s">
        <v>105</v>
      </c>
      <c r="K49" s="14" t="s">
        <v>424</v>
      </c>
      <c r="L49" s="14" t="s">
        <v>677</v>
      </c>
      <c r="M49" s="14">
        <f t="shared" si="0"/>
        <v>2021</v>
      </c>
      <c r="N49" s="14">
        <f t="shared" si="1"/>
        <v>9</v>
      </c>
      <c r="O49" s="14" t="str">
        <f>IFERROR(VLOOKUP(I49,Lists!$F$2:$G$16,2,FALSE()),"Not Rated")</f>
        <v>Adults</v>
      </c>
      <c r="P49" s="14">
        <f t="shared" si="2"/>
        <v>1</v>
      </c>
      <c r="Q49" s="14" t="str">
        <f t="shared" si="3"/>
        <v>Unknown</v>
      </c>
      <c r="R49" s="14" t="str">
        <f t="shared" si="4"/>
        <v>|Unknown|</v>
      </c>
      <c r="S49" s="14" t="str">
        <f t="shared" si="5"/>
        <v>|International TV Shows|Romantic TV Shows|TV Comedies|</v>
      </c>
      <c r="T49" s="14" t="str">
        <f t="shared" si="6"/>
        <v>|Bunmi Ajakaiye|</v>
      </c>
      <c r="U49" s="14" t="str">
        <f t="shared" si="7"/>
        <v>|Osas Ighodaro|Ini Dima-Okojie|Kemi Lala Akindoju|Toni Tones|Ebenezer Eno|Eso Okolocha DIke|Patrick Diabuah|Karibi Fubara|Temisan Emmanuel|Timini Egbuson|</v>
      </c>
    </row>
    <row r="50" spans="1:21">
      <c r="A50" s="14" t="s">
        <v>678</v>
      </c>
      <c r="B50" s="14" t="s">
        <v>48</v>
      </c>
      <c r="C50" s="14" t="s">
        <v>679</v>
      </c>
      <c r="D50" s="14" t="s">
        <v>680</v>
      </c>
      <c r="E50" s="14" t="s">
        <v>681</v>
      </c>
      <c r="F50" s="14" t="s">
        <v>115</v>
      </c>
      <c r="G50" s="26">
        <v>44455</v>
      </c>
      <c r="H50" s="14">
        <v>2001</v>
      </c>
      <c r="I50" s="14" t="s">
        <v>363</v>
      </c>
      <c r="J50" s="14" t="s">
        <v>682</v>
      </c>
      <c r="K50" s="14" t="s">
        <v>683</v>
      </c>
      <c r="L50" s="14" t="s">
        <v>684</v>
      </c>
      <c r="M50" s="14">
        <f t="shared" si="0"/>
        <v>2021</v>
      </c>
      <c r="N50" s="14">
        <f t="shared" si="1"/>
        <v>9</v>
      </c>
      <c r="O50" s="14" t="str">
        <f>IFERROR(VLOOKUP(I50,Lists!$F$2:$G$16,2,FALSE()),"Not Rated")</f>
        <v>Adults</v>
      </c>
      <c r="P50" s="14">
        <f t="shared" si="2"/>
        <v>122</v>
      </c>
      <c r="Q50" s="14" t="str">
        <f t="shared" si="3"/>
        <v>United States</v>
      </c>
      <c r="R50" s="14" t="str">
        <f t="shared" si="4"/>
        <v>|United States|</v>
      </c>
      <c r="S50" s="14" t="str">
        <f t="shared" si="5"/>
        <v>|Dramas|Thrillers|</v>
      </c>
      <c r="T50" s="14" t="str">
        <f t="shared" si="6"/>
        <v>|Antoine Fuqua|</v>
      </c>
      <c r="U50" s="14" t="str">
        <f t="shared" si="7"/>
        <v>|Denzel Washington|Ethan Hawke|Scott Glenn|Tom Berenger|Harris Yulin|Raymond J. Barry|Cliff Curtis|Dr. Dre|Snoop Dogg|Macy Gray|Eva Mendes|</v>
      </c>
    </row>
    <row r="51" spans="1:21">
      <c r="A51" s="14" t="s">
        <v>685</v>
      </c>
      <c r="B51" s="14" t="s">
        <v>49</v>
      </c>
      <c r="C51" s="14" t="s">
        <v>686</v>
      </c>
      <c r="D51" s="14" t="s">
        <v>117</v>
      </c>
      <c r="E51" s="14" t="s">
        <v>687</v>
      </c>
      <c r="F51" s="14" t="s">
        <v>131</v>
      </c>
      <c r="G51" s="26">
        <v>44454</v>
      </c>
      <c r="H51" s="14">
        <v>2021</v>
      </c>
      <c r="I51" s="14" t="s">
        <v>360</v>
      </c>
      <c r="J51" s="14" t="s">
        <v>106</v>
      </c>
      <c r="K51" s="14" t="s">
        <v>688</v>
      </c>
      <c r="L51" s="14" t="s">
        <v>689</v>
      </c>
      <c r="M51" s="14">
        <f t="shared" si="0"/>
        <v>2021</v>
      </c>
      <c r="N51" s="14">
        <f t="shared" si="1"/>
        <v>9</v>
      </c>
      <c r="O51" s="14" t="str">
        <f>IFERROR(VLOOKUP(I51,Lists!$F$2:$G$16,2,FALSE()),"Not Rated")</f>
        <v>Adults</v>
      </c>
      <c r="P51" s="14">
        <f t="shared" si="2"/>
        <v>2</v>
      </c>
      <c r="Q51" s="14" t="str">
        <f t="shared" si="3"/>
        <v>Nigeria</v>
      </c>
      <c r="R51" s="14" t="str">
        <f t="shared" si="4"/>
        <v>|Nigeria|</v>
      </c>
      <c r="S51" s="14" t="str">
        <f t="shared" si="5"/>
        <v>|International TV Shows|TV Dramas|</v>
      </c>
      <c r="T51" s="14" t="str">
        <f t="shared" si="6"/>
        <v>|Unknown|</v>
      </c>
      <c r="U51" s="14" t="str">
        <f t="shared" si="7"/>
        <v>|Richard Mofe-Damijo|Dakore Akande|Bimbo Manuel|Blossom Chukwujekwu|Deyemi Okanlawon|Etim Effiong|Denola Grey|Duke Akintola|Eku Edewor|Ade Laoye|Anee Icha|Kevin Ushi|Jude Chukwuka|Amanda Afolabi|</v>
      </c>
    </row>
    <row r="52" spans="1:21">
      <c r="A52" s="14" t="s">
        <v>690</v>
      </c>
      <c r="B52" s="14" t="s">
        <v>49</v>
      </c>
      <c r="C52" s="14" t="s">
        <v>691</v>
      </c>
      <c r="D52" s="14" t="s">
        <v>117</v>
      </c>
      <c r="E52" s="14" t="s">
        <v>692</v>
      </c>
      <c r="F52" s="14" t="s">
        <v>116</v>
      </c>
      <c r="G52" s="26">
        <v>44454</v>
      </c>
      <c r="H52" s="14">
        <v>2014</v>
      </c>
      <c r="I52" s="14" t="s">
        <v>362</v>
      </c>
      <c r="J52" s="14" t="s">
        <v>105</v>
      </c>
      <c r="K52" s="14" t="s">
        <v>693</v>
      </c>
      <c r="L52" s="14" t="s">
        <v>694</v>
      </c>
      <c r="M52" s="14">
        <f t="shared" si="0"/>
        <v>2021</v>
      </c>
      <c r="N52" s="14">
        <f t="shared" si="1"/>
        <v>9</v>
      </c>
      <c r="O52" s="14" t="str">
        <f>IFERROR(VLOOKUP(I52,Lists!$F$2:$G$16,2,FALSE()),"Not Rated")</f>
        <v>Older Kids</v>
      </c>
      <c r="P52" s="14">
        <f t="shared" si="2"/>
        <v>1</v>
      </c>
      <c r="Q52" s="14" t="str">
        <f t="shared" si="3"/>
        <v>India</v>
      </c>
      <c r="R52" s="14" t="str">
        <f t="shared" si="4"/>
        <v>|India|</v>
      </c>
      <c r="S52" s="14" t="str">
        <f t="shared" si="5"/>
        <v>|International TV Shows|TV Dramas|TV Sci-Fi &amp; Fantasy|</v>
      </c>
      <c r="T52" s="14" t="str">
        <f t="shared" si="6"/>
        <v>|Unknown|</v>
      </c>
      <c r="U52" s="14" t="str">
        <f t="shared" si="7"/>
        <v>|Kashmira Irani|Chandan Anand|Dinesh Mehta|Ankit Arora|Pushkar Goggiaa|Anjali Rana|Aarya DharmChand Kumar|Amit Behl|Maleeka Ghai|</v>
      </c>
    </row>
    <row r="53" spans="1:21">
      <c r="A53" s="14" t="s">
        <v>695</v>
      </c>
      <c r="B53" s="14" t="s">
        <v>48</v>
      </c>
      <c r="C53" s="14" t="s">
        <v>696</v>
      </c>
      <c r="D53" s="14" t="s">
        <v>313</v>
      </c>
      <c r="E53" s="14" t="s">
        <v>697</v>
      </c>
      <c r="F53" s="14" t="s">
        <v>121</v>
      </c>
      <c r="G53" s="26">
        <v>44454</v>
      </c>
      <c r="H53" s="14">
        <v>2002</v>
      </c>
      <c r="I53" s="14" t="s">
        <v>361</v>
      </c>
      <c r="J53" s="14" t="s">
        <v>698</v>
      </c>
      <c r="K53" s="14" t="s">
        <v>699</v>
      </c>
      <c r="L53" s="14" t="s">
        <v>700</v>
      </c>
      <c r="M53" s="14">
        <f t="shared" si="0"/>
        <v>2021</v>
      </c>
      <c r="N53" s="14">
        <f t="shared" si="1"/>
        <v>9</v>
      </c>
      <c r="O53" s="14" t="str">
        <f>IFERROR(VLOOKUP(I53,Lists!$F$2:$G$16,2,FALSE()),"Not Rated")</f>
        <v>Teens</v>
      </c>
      <c r="P53" s="14">
        <f t="shared" si="2"/>
        <v>99</v>
      </c>
      <c r="Q53" s="14" t="str">
        <f t="shared" si="3"/>
        <v>Japan</v>
      </c>
      <c r="R53" s="14" t="str">
        <f t="shared" si="4"/>
        <v>|Japan|</v>
      </c>
      <c r="S53" s="14" t="str">
        <f t="shared" si="5"/>
        <v>|Action &amp; Adventure|Anime Features|International Movies|</v>
      </c>
      <c r="T53" s="14" t="str">
        <f t="shared" si="6"/>
        <v>|Toshiya Shinohara|</v>
      </c>
      <c r="U53" s="14" t="str">
        <f t="shared" si="7"/>
        <v>|Kappei Yamaguchi|Satsuki Yukino|Mieko Harada|Koji Tsujitani|Houko Kuwashima|Kumiko Watanabe|Noriko Hidaka|Kenichi Ogata|Toshiyuki Morikawa|Izumi Ogami|</v>
      </c>
    </row>
    <row r="54" spans="1:21">
      <c r="A54" s="14" t="s">
        <v>701</v>
      </c>
      <c r="B54" s="14" t="s">
        <v>48</v>
      </c>
      <c r="C54" s="14" t="s">
        <v>702</v>
      </c>
      <c r="D54" s="14" t="s">
        <v>313</v>
      </c>
      <c r="E54" s="14" t="s">
        <v>703</v>
      </c>
      <c r="F54" s="14" t="s">
        <v>121</v>
      </c>
      <c r="G54" s="26">
        <v>44454</v>
      </c>
      <c r="H54" s="14">
        <v>2003</v>
      </c>
      <c r="I54" s="14" t="s">
        <v>361</v>
      </c>
      <c r="J54" s="14" t="s">
        <v>698</v>
      </c>
      <c r="K54" s="14" t="s">
        <v>699</v>
      </c>
      <c r="L54" s="14" t="s">
        <v>704</v>
      </c>
      <c r="M54" s="14">
        <f t="shared" si="0"/>
        <v>2021</v>
      </c>
      <c r="N54" s="14">
        <f t="shared" si="1"/>
        <v>9</v>
      </c>
      <c r="O54" s="14" t="str">
        <f>IFERROR(VLOOKUP(I54,Lists!$F$2:$G$16,2,FALSE()),"Not Rated")</f>
        <v>Teens</v>
      </c>
      <c r="P54" s="14">
        <f t="shared" si="2"/>
        <v>99</v>
      </c>
      <c r="Q54" s="14" t="str">
        <f t="shared" si="3"/>
        <v>Japan</v>
      </c>
      <c r="R54" s="14" t="str">
        <f t="shared" si="4"/>
        <v>|Japan|</v>
      </c>
      <c r="S54" s="14" t="str">
        <f t="shared" si="5"/>
        <v>|Action &amp; Adventure|Anime Features|International Movies|</v>
      </c>
      <c r="T54" s="14" t="str">
        <f t="shared" si="6"/>
        <v>|Toshiya Shinohara|</v>
      </c>
      <c r="U54" s="14" t="str">
        <f t="shared" si="7"/>
        <v>|Kappei Yamaguchi|Satsuki Yukino|Koji Tsujitani|Houko Kuwashima|Kumiko Watanabe|Ken Narita|Akio Otsuka|Kikuko Inoue|</v>
      </c>
    </row>
    <row r="55" spans="1:21">
      <c r="A55" s="14" t="s">
        <v>705</v>
      </c>
      <c r="B55" s="14" t="s">
        <v>48</v>
      </c>
      <c r="C55" s="14" t="s">
        <v>706</v>
      </c>
      <c r="D55" s="14" t="s">
        <v>313</v>
      </c>
      <c r="E55" s="14" t="s">
        <v>707</v>
      </c>
      <c r="F55" s="14" t="s">
        <v>121</v>
      </c>
      <c r="G55" s="26">
        <v>44454</v>
      </c>
      <c r="H55" s="14">
        <v>2004</v>
      </c>
      <c r="I55" s="14" t="s">
        <v>362</v>
      </c>
      <c r="J55" s="14" t="s">
        <v>708</v>
      </c>
      <c r="K55" s="14" t="s">
        <v>699</v>
      </c>
      <c r="L55" s="14" t="s">
        <v>709</v>
      </c>
      <c r="M55" s="14">
        <f t="shared" si="0"/>
        <v>2021</v>
      </c>
      <c r="N55" s="14">
        <f t="shared" si="1"/>
        <v>9</v>
      </c>
      <c r="O55" s="14" t="str">
        <f>IFERROR(VLOOKUP(I55,Lists!$F$2:$G$16,2,FALSE()),"Not Rated")</f>
        <v>Older Kids</v>
      </c>
      <c r="P55" s="14">
        <f t="shared" si="2"/>
        <v>88</v>
      </c>
      <c r="Q55" s="14" t="str">
        <f t="shared" si="3"/>
        <v>Japan</v>
      </c>
      <c r="R55" s="14" t="str">
        <f t="shared" si="4"/>
        <v>|Japan|</v>
      </c>
      <c r="S55" s="14" t="str">
        <f t="shared" si="5"/>
        <v>|Action &amp; Adventure|Anime Features|International Movies|</v>
      </c>
      <c r="T55" s="14" t="str">
        <f t="shared" si="6"/>
        <v>|Toshiya Shinohara|</v>
      </c>
      <c r="U55" s="14" t="str">
        <f t="shared" si="7"/>
        <v>|Kappei Yamaguchi|Satsuki Yukino|Koji Tsujitani|Houko Kuwashima|Kumiko Watanabe|Noriko Hidaka|Ken Narita|Cho|Mamiko Noto|Nobutoshi Canna|</v>
      </c>
    </row>
    <row r="56" spans="1:21">
      <c r="A56" s="14" t="s">
        <v>710</v>
      </c>
      <c r="B56" s="14" t="s">
        <v>48</v>
      </c>
      <c r="C56" s="14" t="s">
        <v>711</v>
      </c>
      <c r="D56" s="14" t="s">
        <v>313</v>
      </c>
      <c r="E56" s="14" t="s">
        <v>712</v>
      </c>
      <c r="F56" s="14" t="s">
        <v>121</v>
      </c>
      <c r="G56" s="26">
        <v>44454</v>
      </c>
      <c r="H56" s="14">
        <v>2001</v>
      </c>
      <c r="I56" s="14" t="s">
        <v>362</v>
      </c>
      <c r="J56" s="14" t="s">
        <v>713</v>
      </c>
      <c r="K56" s="14" t="s">
        <v>699</v>
      </c>
      <c r="L56" s="14" t="s">
        <v>714</v>
      </c>
      <c r="M56" s="14">
        <f t="shared" si="0"/>
        <v>2021</v>
      </c>
      <c r="N56" s="14">
        <f t="shared" si="1"/>
        <v>9</v>
      </c>
      <c r="O56" s="14" t="str">
        <f>IFERROR(VLOOKUP(I56,Lists!$F$2:$G$16,2,FALSE()),"Not Rated")</f>
        <v>Older Kids</v>
      </c>
      <c r="P56" s="14">
        <f t="shared" si="2"/>
        <v>100</v>
      </c>
      <c r="Q56" s="14" t="str">
        <f t="shared" si="3"/>
        <v>Japan</v>
      </c>
      <c r="R56" s="14" t="str">
        <f t="shared" si="4"/>
        <v>|Japan|</v>
      </c>
      <c r="S56" s="14" t="str">
        <f t="shared" si="5"/>
        <v>|Action &amp; Adventure|Anime Features|International Movies|</v>
      </c>
      <c r="T56" s="14" t="str">
        <f t="shared" si="6"/>
        <v>|Toshiya Shinohara|</v>
      </c>
      <c r="U56" s="14" t="str">
        <f t="shared" si="7"/>
        <v>|Kappei Yamaguchi|Satsuki Yukino|Koji Tsujitani|Houko Kuwashima|Kumiko Watanabe|Kenichi Ogata|Noriko Hidaka|Hisako Kyoda|Ken Narita|Tomokazu Seki|</v>
      </c>
    </row>
    <row r="57" spans="1:21">
      <c r="A57" s="14" t="s">
        <v>715</v>
      </c>
      <c r="B57" s="14" t="s">
        <v>49</v>
      </c>
      <c r="C57" s="14" t="s">
        <v>716</v>
      </c>
      <c r="D57" s="14" t="s">
        <v>117</v>
      </c>
      <c r="E57" s="14" t="s">
        <v>717</v>
      </c>
      <c r="F57" s="14" t="s">
        <v>115</v>
      </c>
      <c r="G57" s="26">
        <v>44454</v>
      </c>
      <c r="H57" s="14">
        <v>2021</v>
      </c>
      <c r="I57" s="14" t="s">
        <v>362</v>
      </c>
      <c r="J57" s="14" t="s">
        <v>718</v>
      </c>
      <c r="K57" s="14" t="s">
        <v>262</v>
      </c>
      <c r="L57" s="14" t="s">
        <v>719</v>
      </c>
      <c r="M57" s="14">
        <f t="shared" si="0"/>
        <v>2021</v>
      </c>
      <c r="N57" s="14">
        <f t="shared" si="1"/>
        <v>9</v>
      </c>
      <c r="O57" s="14" t="str">
        <f>IFERROR(VLOOKUP(I57,Lists!$F$2:$G$16,2,FALSE()),"Not Rated")</f>
        <v>Older Kids</v>
      </c>
      <c r="P57" s="14">
        <f t="shared" si="2"/>
        <v>6</v>
      </c>
      <c r="Q57" s="14" t="str">
        <f t="shared" si="3"/>
        <v>United States</v>
      </c>
      <c r="R57" s="14" t="str">
        <f t="shared" si="4"/>
        <v>|United States|</v>
      </c>
      <c r="S57" s="14" t="str">
        <f t="shared" si="5"/>
        <v>|Reality TV|</v>
      </c>
      <c r="T57" s="14" t="str">
        <f t="shared" si="6"/>
        <v>|Unknown|</v>
      </c>
      <c r="U57" s="14" t="str">
        <f t="shared" si="7"/>
        <v>|Nicole Byer|Jacques Torres|</v>
      </c>
    </row>
    <row r="58" spans="1:21">
      <c r="A58" s="14" t="s">
        <v>720</v>
      </c>
      <c r="B58" s="14" t="s">
        <v>48</v>
      </c>
      <c r="C58" s="14" t="s">
        <v>721</v>
      </c>
      <c r="D58" s="14" t="s">
        <v>722</v>
      </c>
      <c r="E58" s="14" t="s">
        <v>723</v>
      </c>
      <c r="F58" s="14" t="s">
        <v>121</v>
      </c>
      <c r="G58" s="26">
        <v>44454</v>
      </c>
      <c r="H58" s="14">
        <v>2011</v>
      </c>
      <c r="I58" s="14" t="s">
        <v>361</v>
      </c>
      <c r="J58" s="14" t="s">
        <v>724</v>
      </c>
      <c r="K58" s="14" t="s">
        <v>699</v>
      </c>
      <c r="L58" s="14" t="s">
        <v>725</v>
      </c>
      <c r="M58" s="14">
        <f t="shared" si="0"/>
        <v>2021</v>
      </c>
      <c r="N58" s="14">
        <f t="shared" si="1"/>
        <v>9</v>
      </c>
      <c r="O58" s="14" t="str">
        <f>IFERROR(VLOOKUP(I58,Lists!$F$2:$G$16,2,FALSE()),"Not Rated")</f>
        <v>Teens</v>
      </c>
      <c r="P58" s="14">
        <f t="shared" si="2"/>
        <v>102</v>
      </c>
      <c r="Q58" s="14" t="str">
        <f t="shared" si="3"/>
        <v>Japan</v>
      </c>
      <c r="R58" s="14" t="str">
        <f t="shared" si="4"/>
        <v>|Japan|</v>
      </c>
      <c r="S58" s="14" t="str">
        <f t="shared" si="5"/>
        <v>|Action &amp; Adventure|Anime Features|International Movies|</v>
      </c>
      <c r="T58" s="14" t="str">
        <f t="shared" si="6"/>
        <v>|Masahiko Murata|</v>
      </c>
      <c r="U58" s="14" t="str">
        <f t="shared" si="7"/>
        <v>|Junko Takeuchi|Chie Nakamura|Rikiya Koyama|Kazuhiko Inoue|Masaki Terasoma|Mie Sonozaki|Yuichi Nakamura|Kengo Kawanishi|Kosei Hirota|Masako Katsuki|</v>
      </c>
    </row>
    <row r="59" spans="1:21">
      <c r="A59" s="14" t="s">
        <v>726</v>
      </c>
      <c r="B59" s="14" t="s">
        <v>48</v>
      </c>
      <c r="C59" s="14" t="s">
        <v>727</v>
      </c>
      <c r="D59" s="14" t="s">
        <v>728</v>
      </c>
      <c r="E59" s="14" t="s">
        <v>729</v>
      </c>
      <c r="F59" s="14" t="s">
        <v>121</v>
      </c>
      <c r="G59" s="26">
        <v>44454</v>
      </c>
      <c r="H59" s="14">
        <v>2008</v>
      </c>
      <c r="I59" s="14" t="s">
        <v>362</v>
      </c>
      <c r="J59" s="14" t="s">
        <v>730</v>
      </c>
      <c r="K59" s="14" t="s">
        <v>699</v>
      </c>
      <c r="L59" s="14" t="s">
        <v>731</v>
      </c>
      <c r="M59" s="14">
        <f t="shared" si="0"/>
        <v>2021</v>
      </c>
      <c r="N59" s="14">
        <f t="shared" si="1"/>
        <v>9</v>
      </c>
      <c r="O59" s="14" t="str">
        <f>IFERROR(VLOOKUP(I59,Lists!$F$2:$G$16,2,FALSE()),"Not Rated")</f>
        <v>Older Kids</v>
      </c>
      <c r="P59" s="14">
        <f t="shared" si="2"/>
        <v>93</v>
      </c>
      <c r="Q59" s="14" t="str">
        <f t="shared" si="3"/>
        <v>Japan</v>
      </c>
      <c r="R59" s="14" t="str">
        <f t="shared" si="4"/>
        <v>|Japan|</v>
      </c>
      <c r="S59" s="14" t="str">
        <f t="shared" si="5"/>
        <v>|Action &amp; Adventure|Anime Features|International Movies|</v>
      </c>
      <c r="T59" s="14" t="str">
        <f t="shared" si="6"/>
        <v>|Hajime Kamegaki|</v>
      </c>
      <c r="U59" s="14" t="str">
        <f t="shared" si="7"/>
        <v>|Junko Takeuchi|Chie Nakamura|Noriaki Sugiyama|Unsho Ishizuka|Motoko Kumai|Kazuhiko Inoue|Rikiya Koyama|Showtaro Morikubo|Nana Mizuki|Satoshi Hino|Shinji Kawada|</v>
      </c>
    </row>
    <row r="60" spans="1:21">
      <c r="A60" s="14" t="s">
        <v>732</v>
      </c>
      <c r="B60" s="14" t="s">
        <v>48</v>
      </c>
      <c r="C60" s="14" t="s">
        <v>733</v>
      </c>
      <c r="D60" s="14" t="s">
        <v>722</v>
      </c>
      <c r="E60" s="14" t="s">
        <v>734</v>
      </c>
      <c r="F60" s="14" t="s">
        <v>121</v>
      </c>
      <c r="G60" s="26">
        <v>44454</v>
      </c>
      <c r="H60" s="14">
        <v>2009</v>
      </c>
      <c r="I60" s="14" t="s">
        <v>362</v>
      </c>
      <c r="J60" s="14" t="s">
        <v>624</v>
      </c>
      <c r="K60" s="14" t="s">
        <v>699</v>
      </c>
      <c r="L60" s="14" t="s">
        <v>735</v>
      </c>
      <c r="M60" s="14">
        <f t="shared" si="0"/>
        <v>2021</v>
      </c>
      <c r="N60" s="14">
        <f t="shared" si="1"/>
        <v>9</v>
      </c>
      <c r="O60" s="14" t="str">
        <f>IFERROR(VLOOKUP(I60,Lists!$F$2:$G$16,2,FALSE()),"Not Rated")</f>
        <v>Older Kids</v>
      </c>
      <c r="P60" s="14">
        <f t="shared" si="2"/>
        <v>96</v>
      </c>
      <c r="Q60" s="14" t="str">
        <f t="shared" si="3"/>
        <v>Japan</v>
      </c>
      <c r="R60" s="14" t="str">
        <f t="shared" si="4"/>
        <v>|Japan|</v>
      </c>
      <c r="S60" s="14" t="str">
        <f t="shared" si="5"/>
        <v>|Action &amp; Adventure|Anime Features|International Movies|</v>
      </c>
      <c r="T60" s="14" t="str">
        <f t="shared" si="6"/>
        <v>|Masahiko Murata|</v>
      </c>
      <c r="U60" s="14" t="str">
        <f t="shared" si="7"/>
        <v>|Junko Takeuchi|Chie Nakamura|Kazuhiko Inoue|Satoshi Hino|Showtaro Morikubo|Kentaro Ito|Ryoka Yuzuki|Kohsuke Toriumi|Nana Mizuki|Shinji Kawada|Yoichi Masukawa|Koichi Tochika|Yukari Tamura|</v>
      </c>
    </row>
    <row r="61" spans="1:21">
      <c r="A61" s="14" t="s">
        <v>736</v>
      </c>
      <c r="B61" s="14" t="s">
        <v>48</v>
      </c>
      <c r="C61" s="14" t="s">
        <v>737</v>
      </c>
      <c r="D61" s="14" t="s">
        <v>728</v>
      </c>
      <c r="E61" s="14" t="s">
        <v>738</v>
      </c>
      <c r="F61" s="14" t="s">
        <v>121</v>
      </c>
      <c r="G61" s="26">
        <v>44454</v>
      </c>
      <c r="H61" s="14">
        <v>2007</v>
      </c>
      <c r="I61" s="14" t="s">
        <v>362</v>
      </c>
      <c r="J61" s="14" t="s">
        <v>739</v>
      </c>
      <c r="K61" s="14" t="s">
        <v>699</v>
      </c>
      <c r="L61" s="14" t="s">
        <v>740</v>
      </c>
      <c r="M61" s="14">
        <f t="shared" si="0"/>
        <v>2021</v>
      </c>
      <c r="N61" s="14">
        <f t="shared" si="1"/>
        <v>9</v>
      </c>
      <c r="O61" s="14" t="str">
        <f>IFERROR(VLOOKUP(I61,Lists!$F$2:$G$16,2,FALSE()),"Not Rated")</f>
        <v>Older Kids</v>
      </c>
      <c r="P61" s="14">
        <f t="shared" si="2"/>
        <v>95</v>
      </c>
      <c r="Q61" s="14" t="str">
        <f t="shared" si="3"/>
        <v>Japan</v>
      </c>
      <c r="R61" s="14" t="str">
        <f t="shared" si="4"/>
        <v>|Japan|</v>
      </c>
      <c r="S61" s="14" t="str">
        <f t="shared" si="5"/>
        <v>|Action &amp; Adventure|Anime Features|International Movies|</v>
      </c>
      <c r="T61" s="14" t="str">
        <f t="shared" si="6"/>
        <v>|Hajime Kamegaki|</v>
      </c>
      <c r="U61" s="14" t="str">
        <f t="shared" si="7"/>
        <v>|Junko Takeuchi|Chie Nakamura|Yoichi Masukawa|Koichi Tochika|Ayumi Fujimura|Keisuke Oda|Daisuke Kishio|Fumiko Orikasa|Hidetoshi Nakamura|Tetsuya Kakihara|Kisho Taniyama|Miyuki Sawashiro|Katsuyuki Konishi|Masako Katsuki|Keiko Nemoto|Masashi Ebara|Kazuhiko Inoue|Showtaro Morikubo|Romi Park|Daisuke Ono|Seizo Kato|</v>
      </c>
    </row>
    <row r="62" spans="1:21">
      <c r="A62" s="14" t="s">
        <v>741</v>
      </c>
      <c r="B62" s="14" t="s">
        <v>48</v>
      </c>
      <c r="C62" s="14" t="s">
        <v>742</v>
      </c>
      <c r="D62" s="14" t="s">
        <v>722</v>
      </c>
      <c r="E62" s="14" t="s">
        <v>743</v>
      </c>
      <c r="F62" s="14" t="s">
        <v>121</v>
      </c>
      <c r="G62" s="26">
        <v>44454</v>
      </c>
      <c r="H62" s="14">
        <v>2010</v>
      </c>
      <c r="I62" s="14" t="s">
        <v>361</v>
      </c>
      <c r="J62" s="14" t="s">
        <v>744</v>
      </c>
      <c r="K62" s="14" t="s">
        <v>699</v>
      </c>
      <c r="L62" s="14" t="s">
        <v>745</v>
      </c>
      <c r="M62" s="14">
        <f t="shared" si="0"/>
        <v>2021</v>
      </c>
      <c r="N62" s="14">
        <f t="shared" si="1"/>
        <v>9</v>
      </c>
      <c r="O62" s="14" t="str">
        <f>IFERROR(VLOOKUP(I62,Lists!$F$2:$G$16,2,FALSE()),"Not Rated")</f>
        <v>Teens</v>
      </c>
      <c r="P62" s="14">
        <f t="shared" si="2"/>
        <v>85</v>
      </c>
      <c r="Q62" s="14" t="str">
        <f t="shared" si="3"/>
        <v>Japan</v>
      </c>
      <c r="R62" s="14" t="str">
        <f t="shared" si="4"/>
        <v>|Japan|</v>
      </c>
      <c r="S62" s="14" t="str">
        <f t="shared" si="5"/>
        <v>|Action &amp; Adventure|Anime Features|International Movies|</v>
      </c>
      <c r="T62" s="14" t="str">
        <f t="shared" si="6"/>
        <v>|Masahiko Murata|</v>
      </c>
      <c r="U62" s="14" t="str">
        <f t="shared" si="7"/>
        <v>|Junko Takeuchi|Chie Nakamura|Satoshi Hino|Rikiya Koyama|Nobuaki Fukuda|Kenji Hamada|Keiko Nemoto|Saori Hayami|Yumi Toma|Yuko Kobayashi|Fujiko Takimoto|Mutsumi Tamura|Mayuki Makiguchi|Toshiyuki Morikawa|</v>
      </c>
    </row>
    <row r="63" spans="1:21">
      <c r="A63" s="14" t="s">
        <v>746</v>
      </c>
      <c r="B63" s="14" t="s">
        <v>48</v>
      </c>
      <c r="C63" s="14" t="s">
        <v>747</v>
      </c>
      <c r="D63" s="14" t="s">
        <v>748</v>
      </c>
      <c r="E63" s="14" t="s">
        <v>749</v>
      </c>
      <c r="F63" s="14" t="s">
        <v>121</v>
      </c>
      <c r="G63" s="26">
        <v>44454</v>
      </c>
      <c r="H63" s="14">
        <v>2005</v>
      </c>
      <c r="I63" s="14" t="s">
        <v>362</v>
      </c>
      <c r="J63" s="14" t="s">
        <v>566</v>
      </c>
      <c r="K63" s="14" t="s">
        <v>699</v>
      </c>
      <c r="L63" s="14" t="s">
        <v>750</v>
      </c>
      <c r="M63" s="14">
        <f t="shared" si="0"/>
        <v>2021</v>
      </c>
      <c r="N63" s="14">
        <f t="shared" si="1"/>
        <v>9</v>
      </c>
      <c r="O63" s="14" t="str">
        <f>IFERROR(VLOOKUP(I63,Lists!$F$2:$G$16,2,FALSE()),"Not Rated")</f>
        <v>Older Kids</v>
      </c>
      <c r="P63" s="14">
        <f t="shared" si="2"/>
        <v>97</v>
      </c>
      <c r="Q63" s="14" t="str">
        <f t="shared" si="3"/>
        <v>Japan</v>
      </c>
      <c r="R63" s="14" t="str">
        <f t="shared" si="4"/>
        <v>|Japan|</v>
      </c>
      <c r="S63" s="14" t="str">
        <f t="shared" si="5"/>
        <v>|Action &amp; Adventure|Anime Features|International Movies|</v>
      </c>
      <c r="T63" s="14" t="str">
        <f t="shared" si="6"/>
        <v>|Hirotsugu Kawasaki|</v>
      </c>
      <c r="U63" s="14" t="str">
        <f t="shared" si="7"/>
        <v>|Junko Takeuchi|Gamon Kaai|Chie Nakamura|Showtaro Morikubo|Akira Ishida|Yasuyuki Kase|Urara Takano|Sachiko Kojima|Houko Kuwashima|Takako Honda|</v>
      </c>
    </row>
    <row r="64" spans="1:21">
      <c r="A64" s="14" t="s">
        <v>751</v>
      </c>
      <c r="B64" s="14" t="s">
        <v>48</v>
      </c>
      <c r="C64" s="14" t="s">
        <v>752</v>
      </c>
      <c r="D64" s="14" t="s">
        <v>753</v>
      </c>
      <c r="E64" s="14" t="s">
        <v>754</v>
      </c>
      <c r="F64" s="14" t="s">
        <v>121</v>
      </c>
      <c r="G64" s="26">
        <v>44454</v>
      </c>
      <c r="H64" s="14">
        <v>2006</v>
      </c>
      <c r="I64" s="14" t="s">
        <v>362</v>
      </c>
      <c r="J64" s="14" t="s">
        <v>739</v>
      </c>
      <c r="K64" s="14" t="s">
        <v>699</v>
      </c>
      <c r="L64" s="14" t="s">
        <v>755</v>
      </c>
      <c r="M64" s="14">
        <f t="shared" si="0"/>
        <v>2021</v>
      </c>
      <c r="N64" s="14">
        <f t="shared" si="1"/>
        <v>9</v>
      </c>
      <c r="O64" s="14" t="str">
        <f>IFERROR(VLOOKUP(I64,Lists!$F$2:$G$16,2,FALSE()),"Not Rated")</f>
        <v>Older Kids</v>
      </c>
      <c r="P64" s="14">
        <f t="shared" si="2"/>
        <v>95</v>
      </c>
      <c r="Q64" s="14" t="str">
        <f t="shared" si="3"/>
        <v>Japan</v>
      </c>
      <c r="R64" s="14" t="str">
        <f t="shared" si="4"/>
        <v>|Japan|</v>
      </c>
      <c r="S64" s="14" t="str">
        <f t="shared" si="5"/>
        <v>|Action &amp; Adventure|Anime Features|International Movies|</v>
      </c>
      <c r="T64" s="14" t="str">
        <f t="shared" si="6"/>
        <v>|Toshiyuki Tsuru|</v>
      </c>
      <c r="U64" s="14" t="str">
        <f t="shared" si="7"/>
        <v>|Junko Takeuchi|Chie Nakamura|Yoichi Masukawa|Kazuhiko Inoue|Akio Otsuka|Kyousuke Ikeda|Marika Hayashi|Umeji Sasaki|Masashi Sugawara|Hisao Egawa|</v>
      </c>
    </row>
    <row r="65" spans="1:21">
      <c r="A65" s="14" t="s">
        <v>756</v>
      </c>
      <c r="B65" s="14" t="s">
        <v>48</v>
      </c>
      <c r="C65" s="14" t="s">
        <v>757</v>
      </c>
      <c r="D65" s="14" t="s">
        <v>758</v>
      </c>
      <c r="E65" s="14" t="s">
        <v>759</v>
      </c>
      <c r="F65" s="14" t="s">
        <v>121</v>
      </c>
      <c r="G65" s="26">
        <v>44454</v>
      </c>
      <c r="H65" s="14">
        <v>2004</v>
      </c>
      <c r="I65" s="14" t="s">
        <v>362</v>
      </c>
      <c r="J65" s="14" t="s">
        <v>760</v>
      </c>
      <c r="K65" s="14" t="s">
        <v>699</v>
      </c>
      <c r="L65" s="14" t="s">
        <v>761</v>
      </c>
      <c r="M65" s="14">
        <f t="shared" si="0"/>
        <v>2021</v>
      </c>
      <c r="N65" s="14">
        <f t="shared" si="1"/>
        <v>9</v>
      </c>
      <c r="O65" s="14" t="str">
        <f>IFERROR(VLOOKUP(I65,Lists!$F$2:$G$16,2,FALSE()),"Not Rated")</f>
        <v>Older Kids</v>
      </c>
      <c r="P65" s="14">
        <f t="shared" si="2"/>
        <v>83</v>
      </c>
      <c r="Q65" s="14" t="str">
        <f t="shared" si="3"/>
        <v>Japan</v>
      </c>
      <c r="R65" s="14" t="str">
        <f t="shared" si="4"/>
        <v>|Japan|</v>
      </c>
      <c r="S65" s="14" t="str">
        <f t="shared" si="5"/>
        <v>|Action &amp; Adventure|Anime Features|International Movies|</v>
      </c>
      <c r="T65" s="14" t="str">
        <f t="shared" si="6"/>
        <v>|Tensai Okamura|</v>
      </c>
      <c r="U65" s="14" t="str">
        <f t="shared" si="7"/>
        <v>|Junko Takeuchi|Noriaki Sugiyama|Chie Nakamura|Kazuhiko Inoue|Yuhko Kaida|Tsutomu Isobe|Hirotaka Suzuoki|Jun Karasawa|Harii Kaneko|Ikuo Nishikawa|</v>
      </c>
    </row>
    <row r="66" spans="1:21">
      <c r="A66" s="14" t="s">
        <v>762</v>
      </c>
      <c r="B66" s="14" t="s">
        <v>48</v>
      </c>
      <c r="C66" s="14" t="s">
        <v>763</v>
      </c>
      <c r="D66" s="14" t="s">
        <v>764</v>
      </c>
      <c r="E66" s="14" t="s">
        <v>765</v>
      </c>
      <c r="F66" s="14" t="s">
        <v>117</v>
      </c>
      <c r="G66" s="26">
        <v>44454</v>
      </c>
      <c r="H66" s="14">
        <v>2021</v>
      </c>
      <c r="I66" s="14" t="s">
        <v>362</v>
      </c>
      <c r="J66" s="14" t="s">
        <v>560</v>
      </c>
      <c r="K66" s="14" t="s">
        <v>251</v>
      </c>
      <c r="L66" s="14" t="s">
        <v>766</v>
      </c>
      <c r="M66" s="14">
        <f t="shared" ref="M66:M129" si="8">IF(G66="","",YEAR(G66))</f>
        <v>2021</v>
      </c>
      <c r="N66" s="14">
        <f t="shared" ref="N66:N129" si="9">IF(G66="","",MONTH(G66))</f>
        <v>9</v>
      </c>
      <c r="O66" s="14" t="str">
        <f>IFERROR(VLOOKUP(I66,Lists!$F$2:$G$16,2,FALSE()),"Not Rated")</f>
        <v>Older Kids</v>
      </c>
      <c r="P66" s="14">
        <f t="shared" ref="P66:P129" si="10">IFERROR(VALUE(LEFT(J66,FIND(" ",J66)-1)),"")</f>
        <v>103</v>
      </c>
      <c r="Q66" s="14" t="str">
        <f t="shared" ref="Q66:Q129" si="11">IFERROR(LEFT(F66,FIND(",",F66)-1),F66)</f>
        <v>Unknown</v>
      </c>
      <c r="R66" s="14" t="str">
        <f t="shared" ref="R66:R129" si="12">"|"&amp;SUBSTITUTE(F66,", ","|")&amp;"|"</f>
        <v>|Unknown|</v>
      </c>
      <c r="S66" s="14" t="str">
        <f t="shared" ref="S66:S129" si="13">"|"&amp;SUBSTITUTE(K66,", ","|")&amp;"|"</f>
        <v>|Children &amp; Family Movies|</v>
      </c>
      <c r="T66" s="14" t="str">
        <f t="shared" ref="T66:T129" si="14">"|"&amp;SUBSTITUTE(D66,", ","|")&amp;"|"</f>
        <v>|David Yarovesky|</v>
      </c>
      <c r="U66" s="14" t="str">
        <f t="shared" ref="U66:U129" si="15">"|"&amp;SUBSTITUTE(E66,", ","|")&amp;"|"</f>
        <v>|Winslow Fegley|Lidya Jewett|Krysten Ritter|</v>
      </c>
    </row>
    <row r="67" spans="1:21">
      <c r="A67" s="14" t="s">
        <v>767</v>
      </c>
      <c r="B67" s="14" t="s">
        <v>49</v>
      </c>
      <c r="C67" s="14" t="s">
        <v>768</v>
      </c>
      <c r="D67" s="14" t="s">
        <v>117</v>
      </c>
      <c r="E67" s="14" t="s">
        <v>769</v>
      </c>
      <c r="F67" s="14" t="s">
        <v>118</v>
      </c>
      <c r="G67" s="26">
        <v>44454</v>
      </c>
      <c r="H67" s="14">
        <v>2021</v>
      </c>
      <c r="I67" s="14" t="s">
        <v>366</v>
      </c>
      <c r="J67" s="14" t="s">
        <v>718</v>
      </c>
      <c r="K67" s="14" t="s">
        <v>256</v>
      </c>
      <c r="L67" s="14" t="s">
        <v>770</v>
      </c>
      <c r="M67" s="14">
        <f t="shared" si="8"/>
        <v>2021</v>
      </c>
      <c r="N67" s="14">
        <f t="shared" si="9"/>
        <v>9</v>
      </c>
      <c r="O67" s="14" t="str">
        <f>IFERROR(VLOOKUP(I67,Lists!$F$2:$G$16,2,FALSE()),"Not Rated")</f>
        <v>Kids</v>
      </c>
      <c r="P67" s="14">
        <f t="shared" si="10"/>
        <v>6</v>
      </c>
      <c r="Q67" s="14" t="str">
        <f t="shared" si="11"/>
        <v>United Kingdom</v>
      </c>
      <c r="R67" s="14" t="str">
        <f t="shared" si="12"/>
        <v>|United Kingdom|</v>
      </c>
      <c r="S67" s="14" t="str">
        <f t="shared" si="13"/>
        <v>|Kids' TV|</v>
      </c>
      <c r="T67" s="14" t="str">
        <f t="shared" si="14"/>
        <v>|Unknown|</v>
      </c>
      <c r="U67" s="14" t="str">
        <f t="shared" si="15"/>
        <v>|Beth Chalmers|David Holt|Marcel McCalla|Teresa Gallagher|</v>
      </c>
    </row>
    <row r="68" spans="1:21">
      <c r="A68" s="14" t="s">
        <v>771</v>
      </c>
      <c r="B68" s="14" t="s">
        <v>49</v>
      </c>
      <c r="C68" s="14" t="s">
        <v>772</v>
      </c>
      <c r="D68" s="14" t="s">
        <v>117</v>
      </c>
      <c r="E68" s="14" t="s">
        <v>117</v>
      </c>
      <c r="F68" s="14" t="s">
        <v>116</v>
      </c>
      <c r="G68" s="26">
        <v>44454</v>
      </c>
      <c r="H68" s="14">
        <v>2014</v>
      </c>
      <c r="I68" s="14" t="s">
        <v>368</v>
      </c>
      <c r="J68" s="14" t="s">
        <v>105</v>
      </c>
      <c r="K68" s="14" t="s">
        <v>773</v>
      </c>
      <c r="L68" s="14" t="s">
        <v>774</v>
      </c>
      <c r="M68" s="14">
        <f t="shared" si="8"/>
        <v>2021</v>
      </c>
      <c r="N68" s="14">
        <f t="shared" si="9"/>
        <v>9</v>
      </c>
      <c r="O68" s="14" t="str">
        <f>IFERROR(VLOOKUP(I68,Lists!$F$2:$G$16,2,FALSE()),"Not Rated")</f>
        <v>Kids</v>
      </c>
      <c r="P68" s="14">
        <f t="shared" si="10"/>
        <v>1</v>
      </c>
      <c r="Q68" s="14" t="str">
        <f t="shared" si="11"/>
        <v>India</v>
      </c>
      <c r="R68" s="14" t="str">
        <f t="shared" si="12"/>
        <v>|India|</v>
      </c>
      <c r="S68" s="14" t="str">
        <f t="shared" si="13"/>
        <v>|Docuseries|International TV Shows|</v>
      </c>
      <c r="T68" s="14" t="str">
        <f t="shared" si="14"/>
        <v>|Unknown|</v>
      </c>
      <c r="U68" s="14" t="str">
        <f t="shared" si="15"/>
        <v>|Unknown|</v>
      </c>
    </row>
    <row r="69" spans="1:21">
      <c r="A69" s="14" t="s">
        <v>775</v>
      </c>
      <c r="B69" s="14" t="s">
        <v>49</v>
      </c>
      <c r="C69" s="14" t="s">
        <v>776</v>
      </c>
      <c r="D69" s="14" t="s">
        <v>117</v>
      </c>
      <c r="E69" s="14" t="s">
        <v>777</v>
      </c>
      <c r="F69" s="14" t="s">
        <v>115</v>
      </c>
      <c r="G69" s="26">
        <v>44454</v>
      </c>
      <c r="H69" s="14">
        <v>1994</v>
      </c>
      <c r="I69" s="14" t="s">
        <v>362</v>
      </c>
      <c r="J69" s="14" t="s">
        <v>450</v>
      </c>
      <c r="K69" s="14" t="s">
        <v>617</v>
      </c>
      <c r="L69" s="14" t="s">
        <v>778</v>
      </c>
      <c r="M69" s="14">
        <f t="shared" si="8"/>
        <v>2021</v>
      </c>
      <c r="N69" s="14">
        <f t="shared" si="9"/>
        <v>9</v>
      </c>
      <c r="O69" s="14" t="str">
        <f>IFERROR(VLOOKUP(I69,Lists!$F$2:$G$16,2,FALSE()),"Not Rated")</f>
        <v>Older Kids</v>
      </c>
      <c r="P69" s="14">
        <f t="shared" si="10"/>
        <v>9</v>
      </c>
      <c r="Q69" s="14" t="str">
        <f t="shared" si="11"/>
        <v>United States</v>
      </c>
      <c r="R69" s="14" t="str">
        <f t="shared" si="12"/>
        <v>|United States|</v>
      </c>
      <c r="S69" s="14" t="str">
        <f t="shared" si="13"/>
        <v>|Kids' TV|TV Comedies|</v>
      </c>
      <c r="T69" s="14" t="str">
        <f t="shared" si="14"/>
        <v>|Unknown|</v>
      </c>
      <c r="U69" s="14" t="str">
        <f t="shared" si="15"/>
        <v>|Mark-Paul Gosselaar|Tiffani Thiessen|Mario Lopez|Lark Voorhies|Elizabeth Berkley|Dustin Diamond|Dennis Haskins|</v>
      </c>
    </row>
    <row r="70" spans="1:21">
      <c r="A70" s="14" t="s">
        <v>779</v>
      </c>
      <c r="B70" s="14" t="s">
        <v>48</v>
      </c>
      <c r="C70" s="14" t="s">
        <v>780</v>
      </c>
      <c r="D70" s="14" t="s">
        <v>781</v>
      </c>
      <c r="E70" s="14" t="s">
        <v>782</v>
      </c>
      <c r="F70" s="14" t="s">
        <v>117</v>
      </c>
      <c r="G70" s="26">
        <v>44454</v>
      </c>
      <c r="H70" s="14">
        <v>2021</v>
      </c>
      <c r="I70" s="14" t="s">
        <v>361</v>
      </c>
      <c r="J70" s="14" t="s">
        <v>783</v>
      </c>
      <c r="K70" s="14" t="s">
        <v>784</v>
      </c>
      <c r="L70" s="14" t="s">
        <v>785</v>
      </c>
      <c r="M70" s="14">
        <f t="shared" si="8"/>
        <v>2021</v>
      </c>
      <c r="N70" s="14">
        <f t="shared" si="9"/>
        <v>9</v>
      </c>
      <c r="O70" s="14" t="str">
        <f>IFERROR(VLOOKUP(I70,Lists!$F$2:$G$16,2,FALSE()),"Not Rated")</f>
        <v>Teens</v>
      </c>
      <c r="P70" s="14">
        <f t="shared" si="10"/>
        <v>113</v>
      </c>
      <c r="Q70" s="14" t="str">
        <f t="shared" si="11"/>
        <v>Unknown</v>
      </c>
      <c r="R70" s="14" t="str">
        <f t="shared" si="12"/>
        <v>|Unknown|</v>
      </c>
      <c r="S70" s="14" t="str">
        <f t="shared" si="13"/>
        <v>|Documentaries|International Movies|Sports Movies|</v>
      </c>
      <c r="T70" s="14" t="str">
        <f t="shared" si="14"/>
        <v>|Hanns-Bruno Kammertöns|Vanessa Nöcker|Michael Wech|</v>
      </c>
      <c r="U70" s="14" t="str">
        <f t="shared" si="15"/>
        <v>|Michael Schumacher|</v>
      </c>
    </row>
    <row r="71" spans="1:21">
      <c r="A71" s="14" t="s">
        <v>786</v>
      </c>
      <c r="B71" s="14" t="s">
        <v>49</v>
      </c>
      <c r="C71" s="14" t="s">
        <v>787</v>
      </c>
      <c r="D71" s="14" t="s">
        <v>117</v>
      </c>
      <c r="E71" s="14" t="s">
        <v>117</v>
      </c>
      <c r="F71" s="14" t="s">
        <v>116</v>
      </c>
      <c r="G71" s="26">
        <v>44454</v>
      </c>
      <c r="H71" s="14">
        <v>2015</v>
      </c>
      <c r="I71" s="14" t="s">
        <v>362</v>
      </c>
      <c r="J71" s="14" t="s">
        <v>105</v>
      </c>
      <c r="K71" s="14" t="s">
        <v>688</v>
      </c>
      <c r="L71" s="14" t="s">
        <v>788</v>
      </c>
      <c r="M71" s="14">
        <f t="shared" si="8"/>
        <v>2021</v>
      </c>
      <c r="N71" s="14">
        <f t="shared" si="9"/>
        <v>9</v>
      </c>
      <c r="O71" s="14" t="str">
        <f>IFERROR(VLOOKUP(I71,Lists!$F$2:$G$16,2,FALSE()),"Not Rated")</f>
        <v>Older Kids</v>
      </c>
      <c r="P71" s="14">
        <f t="shared" si="10"/>
        <v>1</v>
      </c>
      <c r="Q71" s="14" t="str">
        <f t="shared" si="11"/>
        <v>India</v>
      </c>
      <c r="R71" s="14" t="str">
        <f t="shared" si="12"/>
        <v>|India|</v>
      </c>
      <c r="S71" s="14" t="str">
        <f t="shared" si="13"/>
        <v>|International TV Shows|TV Dramas|</v>
      </c>
      <c r="T71" s="14" t="str">
        <f t="shared" si="14"/>
        <v>|Unknown|</v>
      </c>
      <c r="U71" s="14" t="str">
        <f t="shared" si="15"/>
        <v>|Unknown|</v>
      </c>
    </row>
    <row r="72" spans="1:21">
      <c r="A72" s="14" t="s">
        <v>789</v>
      </c>
      <c r="B72" s="14" t="s">
        <v>49</v>
      </c>
      <c r="C72" s="14" t="s">
        <v>790</v>
      </c>
      <c r="D72" s="14" t="s">
        <v>117</v>
      </c>
      <c r="E72" s="14" t="s">
        <v>791</v>
      </c>
      <c r="F72" s="14" t="s">
        <v>117</v>
      </c>
      <c r="G72" s="26">
        <v>44454</v>
      </c>
      <c r="H72" s="14">
        <v>2021</v>
      </c>
      <c r="I72" s="14" t="s">
        <v>360</v>
      </c>
      <c r="J72" s="14" t="s">
        <v>105</v>
      </c>
      <c r="K72" s="14" t="s">
        <v>792</v>
      </c>
      <c r="L72" s="14" t="s">
        <v>793</v>
      </c>
      <c r="M72" s="14">
        <f t="shared" si="8"/>
        <v>2021</v>
      </c>
      <c r="N72" s="14">
        <f t="shared" si="9"/>
        <v>9</v>
      </c>
      <c r="O72" s="14" t="str">
        <f>IFERROR(VLOOKUP(I72,Lists!$F$2:$G$16,2,FALSE()),"Not Rated")</f>
        <v>Adults</v>
      </c>
      <c r="P72" s="14">
        <f t="shared" si="10"/>
        <v>1</v>
      </c>
      <c r="Q72" s="14" t="str">
        <f t="shared" si="11"/>
        <v>Unknown</v>
      </c>
      <c r="R72" s="14" t="str">
        <f t="shared" si="12"/>
        <v>|Unknown|</v>
      </c>
      <c r="S72" s="14" t="str">
        <f t="shared" si="13"/>
        <v>|International TV Shows|Reality TV|Romantic TV Shows|</v>
      </c>
      <c r="T72" s="14" t="str">
        <f t="shared" si="14"/>
        <v>|Unknown|</v>
      </c>
      <c r="U72" s="14" t="str">
        <f t="shared" si="15"/>
        <v>|Itatí Cantoral|</v>
      </c>
    </row>
    <row r="73" spans="1:21">
      <c r="A73" s="14" t="s">
        <v>794</v>
      </c>
      <c r="B73" s="14" t="s">
        <v>48</v>
      </c>
      <c r="C73" s="14" t="s">
        <v>795</v>
      </c>
      <c r="D73" s="14" t="s">
        <v>796</v>
      </c>
      <c r="E73" s="14" t="s">
        <v>797</v>
      </c>
      <c r="F73" s="14" t="s">
        <v>117</v>
      </c>
      <c r="G73" s="26">
        <v>44453</v>
      </c>
      <c r="H73" s="14">
        <v>2021</v>
      </c>
      <c r="I73" s="14" t="s">
        <v>366</v>
      </c>
      <c r="J73" s="14" t="s">
        <v>798</v>
      </c>
      <c r="K73" s="14" t="s">
        <v>251</v>
      </c>
      <c r="L73" s="14" t="s">
        <v>799</v>
      </c>
      <c r="M73" s="14">
        <f t="shared" si="8"/>
        <v>2021</v>
      </c>
      <c r="N73" s="14">
        <f t="shared" si="9"/>
        <v>9</v>
      </c>
      <c r="O73" s="14" t="str">
        <f>IFERROR(VLOOKUP(I73,Lists!$F$2:$G$16,2,FALSE()),"Not Rated")</f>
        <v>Kids</v>
      </c>
      <c r="P73" s="14">
        <f t="shared" si="10"/>
        <v>13</v>
      </c>
      <c r="Q73" s="14" t="str">
        <f t="shared" si="11"/>
        <v>Unknown</v>
      </c>
      <c r="R73" s="14" t="str">
        <f t="shared" si="12"/>
        <v>|Unknown|</v>
      </c>
      <c r="S73" s="14" t="str">
        <f t="shared" si="13"/>
        <v>|Children &amp; Family Movies|</v>
      </c>
      <c r="T73" s="14" t="str">
        <f t="shared" si="14"/>
        <v>|David A. Vargas|</v>
      </c>
      <c r="U73" s="14" t="str">
        <f t="shared" si="15"/>
        <v>|Evan Spiridellis|Erin Fitzgerald|Jeff Gill|Fred Tatasciore|Evan Michael Lee|Jared Isaacman|Sian Proctor|Chris Sembroski|Hayley Arceneaux|</v>
      </c>
    </row>
    <row r="74" spans="1:21">
      <c r="A74" s="14" t="s">
        <v>800</v>
      </c>
      <c r="B74" s="14" t="s">
        <v>49</v>
      </c>
      <c r="C74" s="14" t="s">
        <v>801</v>
      </c>
      <c r="D74" s="14" t="s">
        <v>117</v>
      </c>
      <c r="E74" s="14" t="s">
        <v>802</v>
      </c>
      <c r="F74" s="14" t="s">
        <v>118</v>
      </c>
      <c r="G74" s="26">
        <v>44453</v>
      </c>
      <c r="H74" s="14">
        <v>2021</v>
      </c>
      <c r="I74" s="14" t="s">
        <v>360</v>
      </c>
      <c r="J74" s="14" t="s">
        <v>521</v>
      </c>
      <c r="K74" s="14" t="s">
        <v>803</v>
      </c>
      <c r="L74" s="14" t="s">
        <v>804</v>
      </c>
      <c r="M74" s="14">
        <f t="shared" si="8"/>
        <v>2021</v>
      </c>
      <c r="N74" s="14">
        <f t="shared" si="9"/>
        <v>9</v>
      </c>
      <c r="O74" s="14" t="str">
        <f>IFERROR(VLOOKUP(I74,Lists!$F$2:$G$16,2,FALSE()),"Not Rated")</f>
        <v>Adults</v>
      </c>
      <c r="P74" s="14">
        <f t="shared" si="10"/>
        <v>5</v>
      </c>
      <c r="Q74" s="14" t="str">
        <f t="shared" si="11"/>
        <v>United Kingdom</v>
      </c>
      <c r="R74" s="14" t="str">
        <f t="shared" si="12"/>
        <v>|United Kingdom|</v>
      </c>
      <c r="S74" s="14" t="str">
        <f t="shared" si="13"/>
        <v>|British TV Shows|Docuseries|International TV Shows|</v>
      </c>
      <c r="T74" s="14" t="str">
        <f t="shared" si="14"/>
        <v>|Unknown|</v>
      </c>
      <c r="U74" s="14" t="str">
        <f t="shared" si="15"/>
        <v>|Jack Whitehall|Michael Whitehall|</v>
      </c>
    </row>
    <row r="75" spans="1:21">
      <c r="A75" s="14" t="s">
        <v>805</v>
      </c>
      <c r="B75" s="14" t="s">
        <v>48</v>
      </c>
      <c r="C75" s="14" t="s">
        <v>806</v>
      </c>
      <c r="D75" s="14" t="s">
        <v>807</v>
      </c>
      <c r="E75" s="14" t="s">
        <v>808</v>
      </c>
      <c r="F75" s="14" t="s">
        <v>131</v>
      </c>
      <c r="G75" s="26">
        <v>44453</v>
      </c>
      <c r="H75" s="14">
        <v>2018</v>
      </c>
      <c r="I75" s="14" t="s">
        <v>360</v>
      </c>
      <c r="J75" s="14" t="s">
        <v>809</v>
      </c>
      <c r="K75" s="14" t="s">
        <v>475</v>
      </c>
      <c r="L75" s="14" t="s">
        <v>810</v>
      </c>
      <c r="M75" s="14">
        <f t="shared" si="8"/>
        <v>2021</v>
      </c>
      <c r="N75" s="14">
        <f t="shared" si="9"/>
        <v>9</v>
      </c>
      <c r="O75" s="14" t="str">
        <f>IFERROR(VLOOKUP(I75,Lists!$F$2:$G$16,2,FALSE()),"Not Rated")</f>
        <v>Adults</v>
      </c>
      <c r="P75" s="14">
        <f t="shared" si="10"/>
        <v>182</v>
      </c>
      <c r="Q75" s="14" t="str">
        <f t="shared" si="11"/>
        <v>Nigeria</v>
      </c>
      <c r="R75" s="14" t="str">
        <f t="shared" si="12"/>
        <v>|Nigeria|</v>
      </c>
      <c r="S75" s="14" t="str">
        <f t="shared" si="13"/>
        <v>|Dramas|International Movies|</v>
      </c>
      <c r="T75" s="14" t="str">
        <f t="shared" si="14"/>
        <v>|Kemi Adetiba|</v>
      </c>
      <c r="U75" s="14" t="str">
        <f t="shared" si="15"/>
        <v>|Sola Sobowale|Adesua Etomi|Remilekun "Reminisce" Safaru|Tobechukwu "iLLbliss" Ejiofor|Toni Tones|Paul Sambo|Jide Kosoko|Sharon Ooja|</v>
      </c>
    </row>
    <row r="76" spans="1:21">
      <c r="A76" s="14" t="s">
        <v>811</v>
      </c>
      <c r="B76" s="14" t="s">
        <v>49</v>
      </c>
      <c r="C76" s="14" t="s">
        <v>812</v>
      </c>
      <c r="D76" s="14" t="s">
        <v>117</v>
      </c>
      <c r="E76" s="14" t="s">
        <v>117</v>
      </c>
      <c r="F76" s="14" t="s">
        <v>117</v>
      </c>
      <c r="G76" s="26">
        <v>44453</v>
      </c>
      <c r="H76" s="14">
        <v>2021</v>
      </c>
      <c r="I76" s="14" t="s">
        <v>362</v>
      </c>
      <c r="J76" s="14" t="s">
        <v>106</v>
      </c>
      <c r="K76" s="14" t="s">
        <v>262</v>
      </c>
      <c r="L76" s="14" t="s">
        <v>813</v>
      </c>
      <c r="M76" s="14">
        <f t="shared" si="8"/>
        <v>2021</v>
      </c>
      <c r="N76" s="14">
        <f t="shared" si="9"/>
        <v>9</v>
      </c>
      <c r="O76" s="14" t="str">
        <f>IFERROR(VLOOKUP(I76,Lists!$F$2:$G$16,2,FALSE()),"Not Rated")</f>
        <v>Older Kids</v>
      </c>
      <c r="P76" s="14">
        <f t="shared" si="10"/>
        <v>2</v>
      </c>
      <c r="Q76" s="14" t="str">
        <f t="shared" si="11"/>
        <v>Unknown</v>
      </c>
      <c r="R76" s="14" t="str">
        <f t="shared" si="12"/>
        <v>|Unknown|</v>
      </c>
      <c r="S76" s="14" t="str">
        <f t="shared" si="13"/>
        <v>|Reality TV|</v>
      </c>
      <c r="T76" s="14" t="str">
        <f t="shared" si="14"/>
        <v>|Unknown|</v>
      </c>
      <c r="U76" s="14" t="str">
        <f t="shared" si="15"/>
        <v>|Unknown|</v>
      </c>
    </row>
    <row r="77" spans="1:21">
      <c r="A77" s="14" t="s">
        <v>814</v>
      </c>
      <c r="B77" s="14" t="s">
        <v>48</v>
      </c>
      <c r="C77" s="14" t="s">
        <v>815</v>
      </c>
      <c r="D77" s="14" t="s">
        <v>816</v>
      </c>
      <c r="E77" s="14" t="s">
        <v>817</v>
      </c>
      <c r="F77" s="14" t="s">
        <v>117</v>
      </c>
      <c r="G77" s="26">
        <v>44453</v>
      </c>
      <c r="H77" s="14">
        <v>2021</v>
      </c>
      <c r="I77" s="14" t="s">
        <v>368</v>
      </c>
      <c r="J77" s="14" t="s">
        <v>574</v>
      </c>
      <c r="K77" s="14" t="s">
        <v>251</v>
      </c>
      <c r="L77" s="14" t="s">
        <v>818</v>
      </c>
      <c r="M77" s="14">
        <f t="shared" si="8"/>
        <v>2021</v>
      </c>
      <c r="N77" s="14">
        <f t="shared" si="9"/>
        <v>9</v>
      </c>
      <c r="O77" s="14" t="str">
        <f>IFERROR(VLOOKUP(I77,Lists!$F$2:$G$16,2,FALSE()),"Not Rated")</f>
        <v>Kids</v>
      </c>
      <c r="P77" s="14">
        <f t="shared" si="10"/>
        <v>106</v>
      </c>
      <c r="Q77" s="14" t="str">
        <f t="shared" si="11"/>
        <v>Unknown</v>
      </c>
      <c r="R77" s="14" t="str">
        <f t="shared" si="12"/>
        <v>|Unknown|</v>
      </c>
      <c r="S77" s="14" t="str">
        <f t="shared" si="13"/>
        <v>|Children &amp; Family Movies|</v>
      </c>
      <c r="T77" s="14" t="str">
        <f t="shared" si="14"/>
        <v>|Ben Simms|</v>
      </c>
      <c r="U77" s="14" t="str">
        <f t="shared" si="15"/>
        <v>|Bear Grylls|Jason Derek Prempeh|</v>
      </c>
    </row>
    <row r="78" spans="1:21">
      <c r="A78" s="14" t="s">
        <v>819</v>
      </c>
      <c r="B78" s="14" t="s">
        <v>49</v>
      </c>
      <c r="C78" s="14" t="s">
        <v>820</v>
      </c>
      <c r="D78" s="14" t="s">
        <v>117</v>
      </c>
      <c r="E78" s="14" t="s">
        <v>821</v>
      </c>
      <c r="F78" s="14" t="s">
        <v>121</v>
      </c>
      <c r="G78" s="26">
        <v>44453</v>
      </c>
      <c r="H78" s="14">
        <v>2013</v>
      </c>
      <c r="I78" s="14" t="s">
        <v>361</v>
      </c>
      <c r="J78" s="14" t="s">
        <v>105</v>
      </c>
      <c r="K78" s="14" t="s">
        <v>822</v>
      </c>
      <c r="L78" s="14" t="s">
        <v>823</v>
      </c>
      <c r="M78" s="14">
        <f t="shared" si="8"/>
        <v>2021</v>
      </c>
      <c r="N78" s="14">
        <f t="shared" si="9"/>
        <v>9</v>
      </c>
      <c r="O78" s="14" t="str">
        <f>IFERROR(VLOOKUP(I78,Lists!$F$2:$G$16,2,FALSE()),"Not Rated")</f>
        <v>Teens</v>
      </c>
      <c r="P78" s="14">
        <f t="shared" si="10"/>
        <v>1</v>
      </c>
      <c r="Q78" s="14" t="str">
        <f t="shared" si="11"/>
        <v>Japan</v>
      </c>
      <c r="R78" s="14" t="str">
        <f t="shared" si="12"/>
        <v>|Japan|</v>
      </c>
      <c r="S78" s="14" t="str">
        <f t="shared" si="13"/>
        <v>|Anime Series|International TV Shows|</v>
      </c>
      <c r="T78" s="14" t="str">
        <f t="shared" si="14"/>
        <v>|Unknown|</v>
      </c>
      <c r="U78" s="14" t="str">
        <f t="shared" si="15"/>
        <v>|Daiki Yamashita|Kohsuke Toriumi|Jun Fukushima|Hiroki Yasumoto|Showtaro Morikubo|Kentaro Ito|Daisuke Kishio|Yoshitsugu Matsuoka|Junichi Suwabe|Ayaka Suwa|Megumi Han|Tomoaki Maeno|Tsubasa Yonaga|Tetsuya Kakihara|Satoshi Hino|Hiroyuki Yoshino|Atsushi Abe|Koji Yusa|Kouki Miyata|Hiro Shimono|Wataru Hatano|Yuichi Nakamura|Kenji Nojima|Mamoru Miyano|Daisuke Ono|Yuma Uchida|Jun Fukuyama|</v>
      </c>
    </row>
    <row r="79" spans="1:21">
      <c r="A79" s="14" t="s">
        <v>824</v>
      </c>
      <c r="B79" s="14" t="s">
        <v>48</v>
      </c>
      <c r="C79" s="14" t="s">
        <v>825</v>
      </c>
      <c r="D79" s="14" t="s">
        <v>314</v>
      </c>
      <c r="E79" s="14" t="s">
        <v>826</v>
      </c>
      <c r="F79" s="14" t="s">
        <v>117</v>
      </c>
      <c r="G79" s="26">
        <v>44450</v>
      </c>
      <c r="H79" s="14">
        <v>2021</v>
      </c>
      <c r="I79" s="14" t="s">
        <v>365</v>
      </c>
      <c r="J79" s="14" t="s">
        <v>827</v>
      </c>
      <c r="K79" s="14" t="s">
        <v>481</v>
      </c>
      <c r="L79" s="14" t="s">
        <v>828</v>
      </c>
      <c r="M79" s="14">
        <f t="shared" si="8"/>
        <v>2021</v>
      </c>
      <c r="N79" s="14">
        <f t="shared" si="9"/>
        <v>9</v>
      </c>
      <c r="O79" s="14" t="str">
        <f>IFERROR(VLOOKUP(I79,Lists!$F$2:$G$16,2,FALSE()),"Not Rated")</f>
        <v>Kids</v>
      </c>
      <c r="P79" s="14">
        <f t="shared" si="10"/>
        <v>48</v>
      </c>
      <c r="Q79" s="14" t="str">
        <f t="shared" si="11"/>
        <v>Unknown</v>
      </c>
      <c r="R79" s="14" t="str">
        <f t="shared" si="12"/>
        <v>|Unknown|</v>
      </c>
      <c r="S79" s="14" t="str">
        <f t="shared" si="13"/>
        <v>|Children &amp; Family Movies|Comedies|</v>
      </c>
      <c r="T79" s="14" t="str">
        <f t="shared" si="14"/>
        <v>|Prakash Satam|</v>
      </c>
      <c r="U79" s="14" t="str">
        <f t="shared" si="15"/>
        <v>|Sumriddhi Shukla|Jigna Bharadwaj|Sonal Kaushal|Neshma Chemburkar|Ganesh Divekar|Annamaya Verma|Anamay Verma|Manoj Pandey|</v>
      </c>
    </row>
    <row r="80" spans="1:21">
      <c r="A80" s="14" t="s">
        <v>829</v>
      </c>
      <c r="B80" s="14" t="s">
        <v>48</v>
      </c>
      <c r="C80" s="14" t="s">
        <v>830</v>
      </c>
      <c r="D80" s="14" t="s">
        <v>831</v>
      </c>
      <c r="E80" s="14" t="s">
        <v>832</v>
      </c>
      <c r="F80" s="14" t="s">
        <v>117</v>
      </c>
      <c r="G80" s="26">
        <v>44450</v>
      </c>
      <c r="H80" s="14">
        <v>2020</v>
      </c>
      <c r="I80" s="14" t="s">
        <v>361</v>
      </c>
      <c r="J80" s="14" t="s">
        <v>833</v>
      </c>
      <c r="K80" s="14" t="s">
        <v>834</v>
      </c>
      <c r="L80" s="14" t="s">
        <v>835</v>
      </c>
      <c r="M80" s="14">
        <f t="shared" si="8"/>
        <v>2021</v>
      </c>
      <c r="N80" s="14">
        <f t="shared" si="9"/>
        <v>9</v>
      </c>
      <c r="O80" s="14" t="str">
        <f>IFERROR(VLOOKUP(I80,Lists!$F$2:$G$16,2,FALSE()),"Not Rated")</f>
        <v>Teens</v>
      </c>
      <c r="P80" s="14">
        <f t="shared" si="10"/>
        <v>145</v>
      </c>
      <c r="Q80" s="14" t="str">
        <f t="shared" si="11"/>
        <v>Unknown</v>
      </c>
      <c r="R80" s="14" t="str">
        <f t="shared" si="12"/>
        <v>|Unknown|</v>
      </c>
      <c r="S80" s="14" t="str">
        <f t="shared" si="13"/>
        <v>|Comedies|Dramas|International Movies|</v>
      </c>
      <c r="T80" s="14" t="str">
        <f t="shared" si="14"/>
        <v>|Delhiprasad Deenadayalan|</v>
      </c>
      <c r="U80" s="14" t="str">
        <f t="shared" si="15"/>
        <v>|Vijay Sethupathi|Parthiban|Raashi Khanna|</v>
      </c>
    </row>
    <row r="81" spans="1:21">
      <c r="A81" s="14" t="s">
        <v>836</v>
      </c>
      <c r="B81" s="14" t="s">
        <v>48</v>
      </c>
      <c r="C81" s="14" t="s">
        <v>837</v>
      </c>
      <c r="D81" s="14" t="s">
        <v>831</v>
      </c>
      <c r="E81" s="14" t="s">
        <v>832</v>
      </c>
      <c r="F81" s="14" t="s">
        <v>117</v>
      </c>
      <c r="G81" s="26">
        <v>44450</v>
      </c>
      <c r="H81" s="14">
        <v>2021</v>
      </c>
      <c r="I81" s="14" t="s">
        <v>361</v>
      </c>
      <c r="J81" s="14" t="s">
        <v>833</v>
      </c>
      <c r="K81" s="14" t="s">
        <v>834</v>
      </c>
      <c r="L81" s="14" t="s">
        <v>835</v>
      </c>
      <c r="M81" s="14">
        <f t="shared" si="8"/>
        <v>2021</v>
      </c>
      <c r="N81" s="14">
        <f t="shared" si="9"/>
        <v>9</v>
      </c>
      <c r="O81" s="14" t="str">
        <f>IFERROR(VLOOKUP(I81,Lists!$F$2:$G$16,2,FALSE()),"Not Rated")</f>
        <v>Teens</v>
      </c>
      <c r="P81" s="14">
        <f t="shared" si="10"/>
        <v>145</v>
      </c>
      <c r="Q81" s="14" t="str">
        <f t="shared" si="11"/>
        <v>Unknown</v>
      </c>
      <c r="R81" s="14" t="str">
        <f t="shared" si="12"/>
        <v>|Unknown|</v>
      </c>
      <c r="S81" s="14" t="str">
        <f t="shared" si="13"/>
        <v>|Comedies|Dramas|International Movies|</v>
      </c>
      <c r="T81" s="14" t="str">
        <f t="shared" si="14"/>
        <v>|Delhiprasad Deenadayalan|</v>
      </c>
      <c r="U81" s="14" t="str">
        <f t="shared" si="15"/>
        <v>|Vijay Sethupathi|Parthiban|Raashi Khanna|</v>
      </c>
    </row>
    <row r="82" spans="1:21">
      <c r="A82" s="14" t="s">
        <v>838</v>
      </c>
      <c r="B82" s="14" t="s">
        <v>48</v>
      </c>
      <c r="C82" s="14" t="s">
        <v>839</v>
      </c>
      <c r="D82" s="14" t="s">
        <v>840</v>
      </c>
      <c r="E82" s="14" t="s">
        <v>841</v>
      </c>
      <c r="F82" s="14" t="s">
        <v>117</v>
      </c>
      <c r="G82" s="26">
        <v>44449</v>
      </c>
      <c r="H82" s="14">
        <v>2021</v>
      </c>
      <c r="I82" s="14" t="s">
        <v>365</v>
      </c>
      <c r="J82" s="14" t="s">
        <v>730</v>
      </c>
      <c r="K82" s="14" t="s">
        <v>251</v>
      </c>
      <c r="L82" s="14" t="s">
        <v>842</v>
      </c>
      <c r="M82" s="14">
        <f t="shared" si="8"/>
        <v>2021</v>
      </c>
      <c r="N82" s="14">
        <f t="shared" si="9"/>
        <v>9</v>
      </c>
      <c r="O82" s="14" t="str">
        <f>IFERROR(VLOOKUP(I82,Lists!$F$2:$G$16,2,FALSE()),"Not Rated")</f>
        <v>Kids</v>
      </c>
      <c r="P82" s="14">
        <f t="shared" si="10"/>
        <v>93</v>
      </c>
      <c r="Q82" s="14" t="str">
        <f t="shared" si="11"/>
        <v>Unknown</v>
      </c>
      <c r="R82" s="14" t="str">
        <f t="shared" si="12"/>
        <v>|Unknown|</v>
      </c>
      <c r="S82" s="14" t="str">
        <f t="shared" si="13"/>
        <v>|Children &amp; Family Movies|</v>
      </c>
      <c r="T82" s="14" t="str">
        <f t="shared" si="14"/>
        <v>|Tomer Eshed|</v>
      </c>
      <c r="U82" s="14" t="str">
        <f t="shared" si="15"/>
        <v>|Thomas Brodie-Sangster|Felicity Jones|Freddie Highmore|Patrick Stewart|Meera Syal|Sanjeev Bhaskar|Nonso Anozie|</v>
      </c>
    </row>
    <row r="83" spans="1:21">
      <c r="A83" s="14" t="s">
        <v>843</v>
      </c>
      <c r="B83" s="14" t="s">
        <v>48</v>
      </c>
      <c r="C83" s="14" t="s">
        <v>844</v>
      </c>
      <c r="D83" s="14" t="s">
        <v>845</v>
      </c>
      <c r="E83" s="14" t="s">
        <v>846</v>
      </c>
      <c r="F83" s="14" t="s">
        <v>115</v>
      </c>
      <c r="G83" s="26">
        <v>44449</v>
      </c>
      <c r="H83" s="14">
        <v>2021</v>
      </c>
      <c r="I83" s="14" t="s">
        <v>363</v>
      </c>
      <c r="J83" s="14" t="s">
        <v>574</v>
      </c>
      <c r="K83" s="14" t="s">
        <v>248</v>
      </c>
      <c r="L83" s="14" t="s">
        <v>847</v>
      </c>
      <c r="M83" s="14">
        <f t="shared" si="8"/>
        <v>2021</v>
      </c>
      <c r="N83" s="14">
        <f t="shared" si="9"/>
        <v>9</v>
      </c>
      <c r="O83" s="14" t="str">
        <f>IFERROR(VLOOKUP(I83,Lists!$F$2:$G$16,2,FALSE()),"Not Rated")</f>
        <v>Adults</v>
      </c>
      <c r="P83" s="14">
        <f t="shared" si="10"/>
        <v>106</v>
      </c>
      <c r="Q83" s="14" t="str">
        <f t="shared" si="11"/>
        <v>United States</v>
      </c>
      <c r="R83" s="14" t="str">
        <f t="shared" si="12"/>
        <v>|United States|</v>
      </c>
      <c r="S83" s="14" t="str">
        <f t="shared" si="13"/>
        <v>|Action &amp; Adventure|</v>
      </c>
      <c r="T83" s="14" t="str">
        <f t="shared" si="14"/>
        <v>|Cedric Nicolas-Troyan|</v>
      </c>
      <c r="U83" s="14" t="str">
        <f t="shared" si="15"/>
        <v>|Mary Elizabeth Winstead|Jun Kunimura|Woody Harrelson|Tadanobu Asano|Miyavi|Michiel Huisman|Miku Martineau|</v>
      </c>
    </row>
    <row r="84" spans="1:21">
      <c r="A84" s="14" t="s">
        <v>848</v>
      </c>
      <c r="B84" s="14" t="s">
        <v>49</v>
      </c>
      <c r="C84" s="14" t="s">
        <v>849</v>
      </c>
      <c r="D84" s="14" t="s">
        <v>117</v>
      </c>
      <c r="E84" s="14" t="s">
        <v>850</v>
      </c>
      <c r="F84" s="14" t="s">
        <v>115</v>
      </c>
      <c r="G84" s="26">
        <v>44449</v>
      </c>
      <c r="H84" s="14">
        <v>2021</v>
      </c>
      <c r="I84" s="14" t="s">
        <v>361</v>
      </c>
      <c r="J84" s="14" t="s">
        <v>718</v>
      </c>
      <c r="K84" s="14" t="s">
        <v>851</v>
      </c>
      <c r="L84" s="14" t="s">
        <v>852</v>
      </c>
      <c r="M84" s="14">
        <f t="shared" si="8"/>
        <v>2021</v>
      </c>
      <c r="N84" s="14">
        <f t="shared" si="9"/>
        <v>9</v>
      </c>
      <c r="O84" s="14" t="str">
        <f>IFERROR(VLOOKUP(I84,Lists!$F$2:$G$16,2,FALSE()),"Not Rated")</f>
        <v>Teens</v>
      </c>
      <c r="P84" s="14">
        <f t="shared" si="10"/>
        <v>6</v>
      </c>
      <c r="Q84" s="14" t="str">
        <f t="shared" si="11"/>
        <v>United States</v>
      </c>
      <c r="R84" s="14" t="str">
        <f t="shared" si="12"/>
        <v>|United States|</v>
      </c>
      <c r="S84" s="14" t="str">
        <f t="shared" si="13"/>
        <v>|Crime TV Shows|TV Comedies|TV Dramas|</v>
      </c>
      <c r="T84" s="14" t="str">
        <f t="shared" si="14"/>
        <v>|Unknown|</v>
      </c>
      <c r="U84" s="14" t="str">
        <f t="shared" si="15"/>
        <v>|Tom Ellis|Lauren German|Kevin Alejandro|D.B. Woodside|Lesley-Ann Brandt|Scarlett Estevez|Rachael Harris|Aimee Garcia|Tricia Helfer|Tom Welling|Jeremiah W. Birkett|Pej Vahdat|Michael Gladis|</v>
      </c>
    </row>
    <row r="85" spans="1:21">
      <c r="A85" s="14" t="s">
        <v>853</v>
      </c>
      <c r="B85" s="14" t="s">
        <v>49</v>
      </c>
      <c r="C85" s="14" t="s">
        <v>854</v>
      </c>
      <c r="D85" s="14" t="s">
        <v>117</v>
      </c>
      <c r="E85" s="14" t="s">
        <v>855</v>
      </c>
      <c r="F85" s="14" t="s">
        <v>117</v>
      </c>
      <c r="G85" s="26">
        <v>44449</v>
      </c>
      <c r="H85" s="14">
        <v>2021</v>
      </c>
      <c r="I85" s="14" t="s">
        <v>360</v>
      </c>
      <c r="J85" s="14" t="s">
        <v>105</v>
      </c>
      <c r="K85" s="14" t="s">
        <v>262</v>
      </c>
      <c r="L85" s="14" t="s">
        <v>856</v>
      </c>
      <c r="M85" s="14">
        <f t="shared" si="8"/>
        <v>2021</v>
      </c>
      <c r="N85" s="14">
        <f t="shared" si="9"/>
        <v>9</v>
      </c>
      <c r="O85" s="14" t="str">
        <f>IFERROR(VLOOKUP(I85,Lists!$F$2:$G$16,2,FALSE()),"Not Rated")</f>
        <v>Adults</v>
      </c>
      <c r="P85" s="14">
        <f t="shared" si="10"/>
        <v>1</v>
      </c>
      <c r="Q85" s="14" t="str">
        <f t="shared" si="11"/>
        <v>Unknown</v>
      </c>
      <c r="R85" s="14" t="str">
        <f t="shared" si="12"/>
        <v>|Unknown|</v>
      </c>
      <c r="S85" s="14" t="str">
        <f t="shared" si="13"/>
        <v>|Reality TV|</v>
      </c>
      <c r="T85" s="14" t="str">
        <f t="shared" si="14"/>
        <v>|Unknown|</v>
      </c>
      <c r="U85" s="14" t="str">
        <f t="shared" si="15"/>
        <v>|Jo Koy|</v>
      </c>
    </row>
    <row r="86" spans="1:21">
      <c r="A86" s="14" t="s">
        <v>857</v>
      </c>
      <c r="B86" s="14" t="s">
        <v>48</v>
      </c>
      <c r="C86" s="14" t="s">
        <v>858</v>
      </c>
      <c r="D86" s="14" t="s">
        <v>859</v>
      </c>
      <c r="E86" s="14" t="s">
        <v>860</v>
      </c>
      <c r="F86" s="14" t="s">
        <v>131</v>
      </c>
      <c r="G86" s="26">
        <v>44449</v>
      </c>
      <c r="H86" s="14">
        <v>2020</v>
      </c>
      <c r="I86" s="14" t="s">
        <v>360</v>
      </c>
      <c r="J86" s="14" t="s">
        <v>553</v>
      </c>
      <c r="K86" s="14" t="s">
        <v>861</v>
      </c>
      <c r="L86" s="14" t="s">
        <v>862</v>
      </c>
      <c r="M86" s="14">
        <f t="shared" si="8"/>
        <v>2021</v>
      </c>
      <c r="N86" s="14">
        <f t="shared" si="9"/>
        <v>9</v>
      </c>
      <c r="O86" s="14" t="str">
        <f>IFERROR(VLOOKUP(I86,Lists!$F$2:$G$16,2,FALSE()),"Not Rated")</f>
        <v>Adults</v>
      </c>
      <c r="P86" s="14">
        <f t="shared" si="10"/>
        <v>147</v>
      </c>
      <c r="Q86" s="14" t="str">
        <f t="shared" si="11"/>
        <v>Nigeria</v>
      </c>
      <c r="R86" s="14" t="str">
        <f t="shared" si="12"/>
        <v>|Nigeria|</v>
      </c>
      <c r="S86" s="14" t="str">
        <f t="shared" si="13"/>
        <v>|Action &amp; Adventure|Comedies|Dramas|</v>
      </c>
      <c r="T86" s="14" t="str">
        <f t="shared" si="14"/>
        <v>|JJC Skillz|Funke Akindele|</v>
      </c>
      <c r="U86" s="14" t="str">
        <f t="shared" si="15"/>
        <v>|Funke Akindele|Ayo Makun|Chioma Chukwuka Akpotha|Yemi Eberechi Alade|Blossom Chukwujekwu|Deyemi Okanlawon|Alexx Ekubo|Zubby Michael|Tina Mba|Femi Jacobs|</v>
      </c>
    </row>
    <row r="87" spans="1:21">
      <c r="A87" s="14" t="s">
        <v>863</v>
      </c>
      <c r="B87" s="14" t="s">
        <v>49</v>
      </c>
      <c r="C87" s="14" t="s">
        <v>864</v>
      </c>
      <c r="D87" s="14" t="s">
        <v>117</v>
      </c>
      <c r="E87" s="14" t="s">
        <v>865</v>
      </c>
      <c r="F87" s="14" t="s">
        <v>117</v>
      </c>
      <c r="G87" s="26">
        <v>44449</v>
      </c>
      <c r="H87" s="14">
        <v>2021</v>
      </c>
      <c r="I87" s="14" t="s">
        <v>365</v>
      </c>
      <c r="J87" s="14" t="s">
        <v>105</v>
      </c>
      <c r="K87" s="14" t="s">
        <v>866</v>
      </c>
      <c r="L87" s="14" t="s">
        <v>867</v>
      </c>
      <c r="M87" s="14">
        <f t="shared" si="8"/>
        <v>2021</v>
      </c>
      <c r="N87" s="14">
        <f t="shared" si="9"/>
        <v>9</v>
      </c>
      <c r="O87" s="14" t="str">
        <f>IFERROR(VLOOKUP(I87,Lists!$F$2:$G$16,2,FALSE()),"Not Rated")</f>
        <v>Kids</v>
      </c>
      <c r="P87" s="14">
        <f t="shared" si="10"/>
        <v>1</v>
      </c>
      <c r="Q87" s="14" t="str">
        <f t="shared" si="11"/>
        <v>Unknown</v>
      </c>
      <c r="R87" s="14" t="str">
        <f t="shared" si="12"/>
        <v>|Unknown|</v>
      </c>
      <c r="S87" s="14" t="str">
        <f t="shared" si="13"/>
        <v>|Anime Series|Kids' TV|</v>
      </c>
      <c r="T87" s="14" t="str">
        <f t="shared" si="14"/>
        <v>|Unknown|</v>
      </c>
      <c r="U87" s="14" t="str">
        <f t="shared" si="15"/>
        <v>|Ikue Otani|Sarah Natochenny|Zeno Robinson|Cherami Leigh|James Carter Cathcart|Michele Knotz|Rodger Parsons|Ray Chase|Casey Mongillo|Tara Sands|</v>
      </c>
    </row>
    <row r="88" spans="1:21">
      <c r="A88" s="14" t="s">
        <v>868</v>
      </c>
      <c r="B88" s="14" t="s">
        <v>48</v>
      </c>
      <c r="C88" s="14" t="s">
        <v>869</v>
      </c>
      <c r="D88" s="14" t="s">
        <v>870</v>
      </c>
      <c r="E88" s="14" t="s">
        <v>871</v>
      </c>
      <c r="F88" s="14" t="s">
        <v>117</v>
      </c>
      <c r="G88" s="26">
        <v>44449</v>
      </c>
      <c r="H88" s="14">
        <v>2021</v>
      </c>
      <c r="I88" s="14" t="s">
        <v>360</v>
      </c>
      <c r="J88" s="14" t="s">
        <v>872</v>
      </c>
      <c r="K88" s="14" t="s">
        <v>873</v>
      </c>
      <c r="L88" s="14" t="s">
        <v>874</v>
      </c>
      <c r="M88" s="14">
        <f t="shared" si="8"/>
        <v>2021</v>
      </c>
      <c r="N88" s="14">
        <f t="shared" si="9"/>
        <v>9</v>
      </c>
      <c r="O88" s="14" t="str">
        <f>IFERROR(VLOOKUP(I88,Lists!$F$2:$G$16,2,FALSE()),"Not Rated")</f>
        <v>Adults</v>
      </c>
      <c r="P88" s="14">
        <f t="shared" si="10"/>
        <v>87</v>
      </c>
      <c r="Q88" s="14" t="str">
        <f t="shared" si="11"/>
        <v>Unknown</v>
      </c>
      <c r="R88" s="14" t="str">
        <f t="shared" si="12"/>
        <v>|Unknown|</v>
      </c>
      <c r="S88" s="14" t="str">
        <f t="shared" si="13"/>
        <v>|International Movies|Thrillers|</v>
      </c>
      <c r="T88" s="14" t="str">
        <f t="shared" si="14"/>
        <v>|Thomas Sieben|</v>
      </c>
      <c r="U88" s="14" t="str">
        <f t="shared" si="15"/>
        <v>|David Kross|Hanno Koffler|Maria Ehrich|Robert Finster|Yung Ngo|Klaus Steinbacher|Livia Matthes|Nellie Thalbach|</v>
      </c>
    </row>
    <row r="89" spans="1:21">
      <c r="A89" s="14" t="s">
        <v>875</v>
      </c>
      <c r="B89" s="14" t="s">
        <v>49</v>
      </c>
      <c r="C89" s="14" t="s">
        <v>876</v>
      </c>
      <c r="D89" s="14" t="s">
        <v>117</v>
      </c>
      <c r="E89" s="14" t="s">
        <v>877</v>
      </c>
      <c r="F89" s="14" t="s">
        <v>117</v>
      </c>
      <c r="G89" s="26">
        <v>44449</v>
      </c>
      <c r="H89" s="14">
        <v>2019</v>
      </c>
      <c r="I89" s="14" t="s">
        <v>366</v>
      </c>
      <c r="J89" s="14" t="s">
        <v>106</v>
      </c>
      <c r="K89" s="14" t="s">
        <v>878</v>
      </c>
      <c r="L89" s="14" t="s">
        <v>879</v>
      </c>
      <c r="M89" s="14">
        <f t="shared" si="8"/>
        <v>2021</v>
      </c>
      <c r="N89" s="14">
        <f t="shared" si="9"/>
        <v>9</v>
      </c>
      <c r="O89" s="14" t="str">
        <f>IFERROR(VLOOKUP(I89,Lists!$F$2:$G$16,2,FALSE()),"Not Rated")</f>
        <v>Kids</v>
      </c>
      <c r="P89" s="14">
        <f t="shared" si="10"/>
        <v>2</v>
      </c>
      <c r="Q89" s="14" t="str">
        <f t="shared" si="11"/>
        <v>Unknown</v>
      </c>
      <c r="R89" s="14" t="str">
        <f t="shared" si="12"/>
        <v>|Unknown|</v>
      </c>
      <c r="S89" s="14" t="str">
        <f t="shared" si="13"/>
        <v>|Kids' TV|Korean TV Shows|</v>
      </c>
      <c r="T89" s="14" t="str">
        <f t="shared" si="14"/>
        <v>|Unknown|</v>
      </c>
      <c r="U89" s="14" t="str">
        <f t="shared" si="15"/>
        <v>|Jeon Hae-ri|Kim Eun-ah|Hong Bum-ki|Nam Do-hyeong|Um Sang-hyun|</v>
      </c>
    </row>
    <row r="90" spans="1:21">
      <c r="A90" s="14" t="s">
        <v>880</v>
      </c>
      <c r="B90" s="14" t="s">
        <v>48</v>
      </c>
      <c r="C90" s="14" t="s">
        <v>881</v>
      </c>
      <c r="D90" s="14" t="s">
        <v>882</v>
      </c>
      <c r="E90" s="14" t="s">
        <v>883</v>
      </c>
      <c r="F90" s="14" t="s">
        <v>117</v>
      </c>
      <c r="G90" s="26">
        <v>44448</v>
      </c>
      <c r="H90" s="14">
        <v>2021</v>
      </c>
      <c r="I90" s="14" t="s">
        <v>364</v>
      </c>
      <c r="J90" s="14" t="s">
        <v>624</v>
      </c>
      <c r="K90" s="14" t="s">
        <v>884</v>
      </c>
      <c r="L90" s="14" t="s">
        <v>885</v>
      </c>
      <c r="M90" s="14">
        <f t="shared" si="8"/>
        <v>2021</v>
      </c>
      <c r="N90" s="14">
        <f t="shared" si="9"/>
        <v>9</v>
      </c>
      <c r="O90" s="14" t="str">
        <f>IFERROR(VLOOKUP(I90,Lists!$F$2:$G$16,2,FALSE()),"Not Rated")</f>
        <v>Teens</v>
      </c>
      <c r="P90" s="14">
        <f t="shared" si="10"/>
        <v>96</v>
      </c>
      <c r="Q90" s="14" t="str">
        <f t="shared" si="11"/>
        <v>Unknown</v>
      </c>
      <c r="R90" s="14" t="str">
        <f t="shared" si="12"/>
        <v>|Unknown|</v>
      </c>
      <c r="S90" s="14" t="str">
        <f t="shared" si="13"/>
        <v>|Documentaries|Sports Movies|</v>
      </c>
      <c r="T90" s="14" t="str">
        <f t="shared" si="14"/>
        <v>|Marcus Clarke|</v>
      </c>
      <c r="U90" s="14" t="str">
        <f t="shared" si="15"/>
        <v>|Malcolm X|Muhammad Ali|</v>
      </c>
    </row>
    <row r="91" spans="1:21">
      <c r="A91" s="14" t="s">
        <v>886</v>
      </c>
      <c r="B91" s="14" t="s">
        <v>49</v>
      </c>
      <c r="C91" s="14" t="s">
        <v>887</v>
      </c>
      <c r="D91" s="14" t="s">
        <v>117</v>
      </c>
      <c r="E91" s="14" t="s">
        <v>888</v>
      </c>
      <c r="F91" s="14" t="s">
        <v>117</v>
      </c>
      <c r="G91" s="26">
        <v>44448</v>
      </c>
      <c r="H91" s="14">
        <v>2017</v>
      </c>
      <c r="I91" s="14" t="s">
        <v>365</v>
      </c>
      <c r="J91" s="14" t="s">
        <v>108</v>
      </c>
      <c r="K91" s="14" t="s">
        <v>256</v>
      </c>
      <c r="L91" s="14" t="s">
        <v>889</v>
      </c>
      <c r="M91" s="14">
        <f t="shared" si="8"/>
        <v>2021</v>
      </c>
      <c r="N91" s="14">
        <f t="shared" si="9"/>
        <v>9</v>
      </c>
      <c r="O91" s="14" t="str">
        <f>IFERROR(VLOOKUP(I91,Lists!$F$2:$G$16,2,FALSE()),"Not Rated")</f>
        <v>Kids</v>
      </c>
      <c r="P91" s="14">
        <f t="shared" si="10"/>
        <v>4</v>
      </c>
      <c r="Q91" s="14" t="str">
        <f t="shared" si="11"/>
        <v>Unknown</v>
      </c>
      <c r="R91" s="14" t="str">
        <f t="shared" si="12"/>
        <v>|Unknown|</v>
      </c>
      <c r="S91" s="14" t="str">
        <f t="shared" si="13"/>
        <v>|Kids' TV|</v>
      </c>
      <c r="T91" s="14" t="str">
        <f t="shared" si="14"/>
        <v>|Unknown|</v>
      </c>
      <c r="U91" s="14" t="str">
        <f t="shared" si="15"/>
        <v>|Julie Tejwani|Sabina Malik|Jigna Bhardwaj|Rupa Bhimani|Lalit Agarwal|Rajesh Shukla|Rajesh Kava|</v>
      </c>
    </row>
    <row r="92" spans="1:21">
      <c r="A92" s="14" t="s">
        <v>890</v>
      </c>
      <c r="B92" s="14" t="s">
        <v>48</v>
      </c>
      <c r="C92" s="14" t="s">
        <v>891</v>
      </c>
      <c r="D92" s="14" t="s">
        <v>892</v>
      </c>
      <c r="E92" s="14" t="s">
        <v>893</v>
      </c>
      <c r="F92" s="14" t="s">
        <v>894</v>
      </c>
      <c r="G92" s="26">
        <v>44448</v>
      </c>
      <c r="H92" s="14">
        <v>2019</v>
      </c>
      <c r="I92" s="14" t="s">
        <v>360</v>
      </c>
      <c r="J92" s="14" t="s">
        <v>739</v>
      </c>
      <c r="K92" s="14" t="s">
        <v>895</v>
      </c>
      <c r="L92" s="14" t="s">
        <v>896</v>
      </c>
      <c r="M92" s="14">
        <f t="shared" si="8"/>
        <v>2021</v>
      </c>
      <c r="N92" s="14">
        <f t="shared" si="9"/>
        <v>9</v>
      </c>
      <c r="O92" s="14" t="str">
        <f>IFERROR(VLOOKUP(I92,Lists!$F$2:$G$16,2,FALSE()),"Not Rated")</f>
        <v>Adults</v>
      </c>
      <c r="P92" s="14">
        <f t="shared" si="10"/>
        <v>95</v>
      </c>
      <c r="Q92" s="14" t="str">
        <f t="shared" si="11"/>
        <v>Spain</v>
      </c>
      <c r="R92" s="14" t="str">
        <f t="shared" si="12"/>
        <v>|Spain|United States|</v>
      </c>
      <c r="S92" s="14" t="str">
        <f t="shared" si="13"/>
        <v>|Sci-Fi &amp; Fantasy|Thrillers|</v>
      </c>
      <c r="T92" s="14" t="str">
        <f t="shared" si="14"/>
        <v>|Alice Waddington|</v>
      </c>
      <c r="U92" s="14" t="str">
        <f t="shared" si="15"/>
        <v>|Emma Roberts|Danielle Macdonald|Awkwafina|Eiza González|Milla Jovovich|Jeremy Irvine|Arnaud Valois|Daniel Horvath|</v>
      </c>
    </row>
    <row r="93" spans="1:21">
      <c r="A93" s="14" t="s">
        <v>897</v>
      </c>
      <c r="B93" s="14" t="s">
        <v>48</v>
      </c>
      <c r="C93" s="14" t="s">
        <v>898</v>
      </c>
      <c r="D93" s="14" t="s">
        <v>899</v>
      </c>
      <c r="E93" s="14" t="s">
        <v>117</v>
      </c>
      <c r="F93" s="14" t="s">
        <v>120</v>
      </c>
      <c r="G93" s="26">
        <v>44448</v>
      </c>
      <c r="H93" s="14">
        <v>2021</v>
      </c>
      <c r="I93" s="14" t="s">
        <v>361</v>
      </c>
      <c r="J93" s="14" t="s">
        <v>900</v>
      </c>
      <c r="K93" s="14" t="s">
        <v>496</v>
      </c>
      <c r="L93" s="14" t="s">
        <v>901</v>
      </c>
      <c r="M93" s="14">
        <f t="shared" si="8"/>
        <v>2021</v>
      </c>
      <c r="N93" s="14">
        <f t="shared" si="9"/>
        <v>9</v>
      </c>
      <c r="O93" s="14" t="str">
        <f>IFERROR(VLOOKUP(I93,Lists!$F$2:$G$16,2,FALSE()),"Not Rated")</f>
        <v>Teens</v>
      </c>
      <c r="P93" s="14">
        <f t="shared" si="10"/>
        <v>92</v>
      </c>
      <c r="Q93" s="14" t="str">
        <f t="shared" si="11"/>
        <v>France</v>
      </c>
      <c r="R93" s="14" t="str">
        <f t="shared" si="12"/>
        <v>|France|</v>
      </c>
      <c r="S93" s="14" t="str">
        <f t="shared" si="13"/>
        <v>|Documentaries|International Movies|</v>
      </c>
      <c r="T93" s="14" t="str">
        <f t="shared" si="14"/>
        <v>|Mona Achache|Patricia Tourancheau|</v>
      </c>
      <c r="U93" s="14" t="str">
        <f t="shared" si="15"/>
        <v>|Unknown|</v>
      </c>
    </row>
    <row r="94" spans="1:21">
      <c r="A94" s="14" t="s">
        <v>902</v>
      </c>
      <c r="B94" s="14" t="s">
        <v>49</v>
      </c>
      <c r="C94" s="14" t="s">
        <v>903</v>
      </c>
      <c r="D94" s="14" t="s">
        <v>117</v>
      </c>
      <c r="E94" s="14" t="s">
        <v>904</v>
      </c>
      <c r="F94" s="14" t="s">
        <v>135</v>
      </c>
      <c r="G94" s="26">
        <v>44447</v>
      </c>
      <c r="H94" s="14">
        <v>2021</v>
      </c>
      <c r="I94" s="14" t="s">
        <v>360</v>
      </c>
      <c r="J94" s="14" t="s">
        <v>106</v>
      </c>
      <c r="K94" s="14" t="s">
        <v>409</v>
      </c>
      <c r="L94" s="14" t="s">
        <v>905</v>
      </c>
      <c r="M94" s="14">
        <f t="shared" si="8"/>
        <v>2021</v>
      </c>
      <c r="N94" s="14">
        <f t="shared" si="9"/>
        <v>9</v>
      </c>
      <c r="O94" s="14" t="str">
        <f>IFERROR(VLOOKUP(I94,Lists!$F$2:$G$16,2,FALSE()),"Not Rated")</f>
        <v>Adults</v>
      </c>
      <c r="P94" s="14">
        <f t="shared" si="10"/>
        <v>2</v>
      </c>
      <c r="Q94" s="14" t="str">
        <f t="shared" si="11"/>
        <v>Belgium</v>
      </c>
      <c r="R94" s="14" t="str">
        <f t="shared" si="12"/>
        <v>|Belgium|</v>
      </c>
      <c r="S94" s="14" t="str">
        <f t="shared" si="13"/>
        <v>|International TV Shows|TV Dramas|TV Mysteries|</v>
      </c>
      <c r="T94" s="14" t="str">
        <f t="shared" si="14"/>
        <v>|Unknown|</v>
      </c>
      <c r="U94" s="14" t="str">
        <f t="shared" si="15"/>
        <v>|Pauline Etienne|Laurent Capelluto|Stefano Cassetti|Mehmet Kurtuluş|Babetida Sadjo|Jan Bijvoet|Ksawery Szlenkier|Vincent Londez|Regina Bikkinina|Alba Gaïa Kraghede Bellugi|Nabil Mallat|</v>
      </c>
    </row>
    <row r="95" spans="1:21">
      <c r="A95" s="14" t="s">
        <v>906</v>
      </c>
      <c r="B95" s="14" t="s">
        <v>48</v>
      </c>
      <c r="C95" s="14" t="s">
        <v>907</v>
      </c>
      <c r="D95" s="14" t="s">
        <v>908</v>
      </c>
      <c r="E95" s="14" t="s">
        <v>909</v>
      </c>
      <c r="F95" s="14" t="s">
        <v>117</v>
      </c>
      <c r="G95" s="26">
        <v>44447</v>
      </c>
      <c r="H95" s="14">
        <v>2021</v>
      </c>
      <c r="I95" s="14" t="s">
        <v>360</v>
      </c>
      <c r="J95" s="14" t="s">
        <v>436</v>
      </c>
      <c r="K95" s="14" t="s">
        <v>910</v>
      </c>
      <c r="L95" s="14" t="s">
        <v>911</v>
      </c>
      <c r="M95" s="14">
        <f t="shared" si="8"/>
        <v>2021</v>
      </c>
      <c r="N95" s="14">
        <f t="shared" si="9"/>
        <v>9</v>
      </c>
      <c r="O95" s="14" t="str">
        <f>IFERROR(VLOOKUP(I95,Lists!$F$2:$G$16,2,FALSE()),"Not Rated")</f>
        <v>Adults</v>
      </c>
      <c r="P95" s="14">
        <f t="shared" si="10"/>
        <v>91</v>
      </c>
      <c r="Q95" s="14" t="str">
        <f t="shared" si="11"/>
        <v>Unknown</v>
      </c>
      <c r="R95" s="14" t="str">
        <f t="shared" si="12"/>
        <v>|Unknown|</v>
      </c>
      <c r="S95" s="14" t="str">
        <f t="shared" si="13"/>
        <v>|Dramas|International Movies|Romantic Movies|</v>
      </c>
      <c r="T95" s="14" t="str">
        <f t="shared" si="14"/>
        <v>|Alexis Almström|</v>
      </c>
      <c r="U95" s="14" t="str">
        <f t="shared" si="15"/>
        <v>|Elsa Öhrn|Mustapha Aarab|Jonay Pineda Skallak|Magnus Krepper|Loreen|Albin Grenholm|Simon Mezher|Elsa Bergström Terent|Josef Kadim|Yohannes Frezgi|</v>
      </c>
    </row>
    <row r="96" spans="1:21">
      <c r="A96" s="14" t="s">
        <v>912</v>
      </c>
      <c r="B96" s="14" t="s">
        <v>48</v>
      </c>
      <c r="C96" s="14" t="s">
        <v>913</v>
      </c>
      <c r="D96" s="14" t="s">
        <v>914</v>
      </c>
      <c r="E96" s="14" t="s">
        <v>915</v>
      </c>
      <c r="F96" s="14" t="s">
        <v>916</v>
      </c>
      <c r="G96" s="26">
        <v>44447</v>
      </c>
      <c r="H96" s="14">
        <v>2018</v>
      </c>
      <c r="I96" s="14" t="s">
        <v>367</v>
      </c>
      <c r="J96" s="14" t="s">
        <v>404</v>
      </c>
      <c r="K96" s="14" t="s">
        <v>481</v>
      </c>
      <c r="L96" s="14" t="s">
        <v>917</v>
      </c>
      <c r="M96" s="14">
        <f t="shared" si="8"/>
        <v>2021</v>
      </c>
      <c r="N96" s="14">
        <f t="shared" si="9"/>
        <v>9</v>
      </c>
      <c r="O96" s="14" t="str">
        <f>IFERROR(VLOOKUP(I96,Lists!$F$2:$G$16,2,FALSE()),"Not Rated")</f>
        <v>Older Kids</v>
      </c>
      <c r="P96" s="14">
        <f t="shared" si="10"/>
        <v>90</v>
      </c>
      <c r="Q96" s="14" t="str">
        <f t="shared" si="11"/>
        <v>United Kingdom</v>
      </c>
      <c r="R96" s="14" t="str">
        <f t="shared" si="12"/>
        <v>|United Kingdom|United States|</v>
      </c>
      <c r="S96" s="14" t="str">
        <f t="shared" si="13"/>
        <v>|Children &amp; Family Movies|Comedies|</v>
      </c>
      <c r="T96" s="14" t="str">
        <f t="shared" si="14"/>
        <v>|Raja Gosnell|</v>
      </c>
      <c r="U96" s="14" t="str">
        <f t="shared" si="15"/>
        <v>|Will Arnett|Ludacris|Natasha Lyonne|Stanley Tucci|Jordin Sparks|Gabriel Iglesias|Shaquille O'Neal|Omar Chaparro|Alan Cumming|Andy Beckwith|Delia Sheppard|Kerry Shale|</v>
      </c>
    </row>
    <row r="97" spans="1:21">
      <c r="A97" s="14" t="s">
        <v>918</v>
      </c>
      <c r="B97" s="14" t="s">
        <v>49</v>
      </c>
      <c r="C97" s="14" t="s">
        <v>919</v>
      </c>
      <c r="D97" s="14" t="s">
        <v>117</v>
      </c>
      <c r="E97" s="14" t="s">
        <v>920</v>
      </c>
      <c r="F97" s="14" t="s">
        <v>921</v>
      </c>
      <c r="G97" s="26">
        <v>44447</v>
      </c>
      <c r="H97" s="14">
        <v>2021</v>
      </c>
      <c r="I97" s="14" t="s">
        <v>360</v>
      </c>
      <c r="J97" s="14" t="s">
        <v>107</v>
      </c>
      <c r="K97" s="14" t="s">
        <v>262</v>
      </c>
      <c r="L97" s="14" t="s">
        <v>922</v>
      </c>
      <c r="M97" s="14">
        <f t="shared" si="8"/>
        <v>2021</v>
      </c>
      <c r="N97" s="14">
        <f t="shared" si="9"/>
        <v>9</v>
      </c>
      <c r="O97" s="14" t="str">
        <f>IFERROR(VLOOKUP(I97,Lists!$F$2:$G$16,2,FALSE()),"Not Rated")</f>
        <v>Adults</v>
      </c>
      <c r="P97" s="14">
        <f t="shared" si="10"/>
        <v>3</v>
      </c>
      <c r="Q97" s="14" t="str">
        <f t="shared" si="11"/>
        <v>United States</v>
      </c>
      <c r="R97" s="14" t="str">
        <f t="shared" si="12"/>
        <v>|United States|United Kingdom|</v>
      </c>
      <c r="S97" s="14" t="str">
        <f t="shared" si="13"/>
        <v>|Reality TV|</v>
      </c>
      <c r="T97" s="14" t="str">
        <f t="shared" si="14"/>
        <v>|Unknown|</v>
      </c>
      <c r="U97" s="14" t="str">
        <f t="shared" si="15"/>
        <v>|Michelle Buteau|</v>
      </c>
    </row>
    <row r="98" spans="1:21">
      <c r="A98" s="14" t="s">
        <v>923</v>
      </c>
      <c r="B98" s="14" t="s">
        <v>48</v>
      </c>
      <c r="C98" s="14" t="s">
        <v>924</v>
      </c>
      <c r="D98" s="14" t="s">
        <v>925</v>
      </c>
      <c r="E98" s="14" t="s">
        <v>926</v>
      </c>
      <c r="F98" s="14" t="s">
        <v>115</v>
      </c>
      <c r="G98" s="26">
        <v>44446</v>
      </c>
      <c r="H98" s="14">
        <v>2018</v>
      </c>
      <c r="I98" s="14" t="s">
        <v>360</v>
      </c>
      <c r="J98" s="14" t="s">
        <v>566</v>
      </c>
      <c r="K98" s="14" t="s">
        <v>927</v>
      </c>
      <c r="L98" s="14" t="s">
        <v>928</v>
      </c>
      <c r="M98" s="14">
        <f t="shared" si="8"/>
        <v>2021</v>
      </c>
      <c r="N98" s="14">
        <f t="shared" si="9"/>
        <v>9</v>
      </c>
      <c r="O98" s="14" t="str">
        <f>IFERROR(VLOOKUP(I98,Lists!$F$2:$G$16,2,FALSE()),"Not Rated")</f>
        <v>Adults</v>
      </c>
      <c r="P98" s="14">
        <f t="shared" si="10"/>
        <v>97</v>
      </c>
      <c r="Q98" s="14" t="str">
        <f t="shared" si="11"/>
        <v>United States</v>
      </c>
      <c r="R98" s="14" t="str">
        <f t="shared" si="12"/>
        <v>|United States|</v>
      </c>
      <c r="S98" s="14" t="str">
        <f t="shared" si="13"/>
        <v>|Documentaries|Music &amp; Musicals|</v>
      </c>
      <c r="T98" s="14" t="str">
        <f t="shared" si="14"/>
        <v>|Stephen Kijak|</v>
      </c>
      <c r="U98" s="14" t="str">
        <f t="shared" si="15"/>
        <v>|Ronnie Van Zandt|Gary Rossington|Allen Collins|Leon Wilkeson|Bob Burns|Billy Powell|Ed King|Artimus Pyle|Steve Gaines|Johnny Van Zant|</v>
      </c>
    </row>
    <row r="99" spans="1:21">
      <c r="A99" s="14" t="s">
        <v>929</v>
      </c>
      <c r="B99" s="14" t="s">
        <v>49</v>
      </c>
      <c r="C99" s="14" t="s">
        <v>930</v>
      </c>
      <c r="D99" s="14" t="s">
        <v>117</v>
      </c>
      <c r="E99" s="14" t="s">
        <v>931</v>
      </c>
      <c r="F99" s="14" t="s">
        <v>115</v>
      </c>
      <c r="G99" s="26">
        <v>44446</v>
      </c>
      <c r="H99" s="14">
        <v>2021</v>
      </c>
      <c r="I99" s="14" t="s">
        <v>365</v>
      </c>
      <c r="J99" s="14" t="s">
        <v>106</v>
      </c>
      <c r="K99" s="14" t="s">
        <v>932</v>
      </c>
      <c r="L99" s="14" t="s">
        <v>933</v>
      </c>
      <c r="M99" s="14">
        <f t="shared" si="8"/>
        <v>2021</v>
      </c>
      <c r="N99" s="14">
        <f t="shared" si="9"/>
        <v>9</v>
      </c>
      <c r="O99" s="14" t="str">
        <f>IFERROR(VLOOKUP(I99,Lists!$F$2:$G$16,2,FALSE()),"Not Rated")</f>
        <v>Kids</v>
      </c>
      <c r="P99" s="14">
        <f t="shared" si="10"/>
        <v>2</v>
      </c>
      <c r="Q99" s="14" t="str">
        <f t="shared" si="11"/>
        <v>United States</v>
      </c>
      <c r="R99" s="14" t="str">
        <f t="shared" si="12"/>
        <v>|United States|</v>
      </c>
      <c r="S99" s="14" t="str">
        <f t="shared" si="13"/>
        <v>|Kids' TV|TV Comedies|TV Sci-Fi &amp; Fantasy|</v>
      </c>
      <c r="T99" s="14" t="str">
        <f t="shared" si="14"/>
        <v>|Unknown|</v>
      </c>
      <c r="U99" s="14" t="str">
        <f t="shared" si="15"/>
        <v>|Jack Fisher|Tom Kenny|Amanda C. Miller|Kim Yarbrough|Keith Ferguson|Grey Griffin|Lily Rose Silver|</v>
      </c>
    </row>
    <row r="100" spans="1:21">
      <c r="A100" s="14" t="s">
        <v>934</v>
      </c>
      <c r="B100" s="14" t="s">
        <v>49</v>
      </c>
      <c r="C100" s="14" t="s">
        <v>935</v>
      </c>
      <c r="D100" s="14" t="s">
        <v>117</v>
      </c>
      <c r="E100" s="14" t="s">
        <v>936</v>
      </c>
      <c r="F100" s="14" t="s">
        <v>118</v>
      </c>
      <c r="G100" s="26">
        <v>44446</v>
      </c>
      <c r="H100" s="14">
        <v>2021</v>
      </c>
      <c r="I100" s="14" t="s">
        <v>366</v>
      </c>
      <c r="J100" s="14" t="s">
        <v>105</v>
      </c>
      <c r="K100" s="14" t="s">
        <v>937</v>
      </c>
      <c r="L100" s="14" t="s">
        <v>938</v>
      </c>
      <c r="M100" s="14">
        <f t="shared" si="8"/>
        <v>2021</v>
      </c>
      <c r="N100" s="14">
        <f t="shared" si="9"/>
        <v>9</v>
      </c>
      <c r="O100" s="14" t="str">
        <f>IFERROR(VLOOKUP(I100,Lists!$F$2:$G$16,2,FALSE()),"Not Rated")</f>
        <v>Kids</v>
      </c>
      <c r="P100" s="14">
        <f t="shared" si="10"/>
        <v>1</v>
      </c>
      <c r="Q100" s="14" t="str">
        <f t="shared" si="11"/>
        <v>United Kingdom</v>
      </c>
      <c r="R100" s="14" t="str">
        <f t="shared" si="12"/>
        <v>|United Kingdom|</v>
      </c>
      <c r="S100" s="14" t="str">
        <f t="shared" si="13"/>
        <v>|British TV Shows|Kids' TV|</v>
      </c>
      <c r="T100" s="14" t="str">
        <f t="shared" si="14"/>
        <v>|Unknown|</v>
      </c>
      <c r="U100" s="14" t="str">
        <f t="shared" si="15"/>
        <v>|Antonio Aakeel|Chipo Chung|Simon Foster|Teresa Gallagher|Simon Greenall|Kate Harbour|Paul Panting|Rob Rackstraw|William Vanderpuye|Helen Walsh|Keith Wickham|Andres Williams|Jo Wyatt|</v>
      </c>
    </row>
    <row r="101" spans="1:21">
      <c r="A101" s="14" t="s">
        <v>939</v>
      </c>
      <c r="B101" s="14" t="s">
        <v>49</v>
      </c>
      <c r="C101" s="14" t="s">
        <v>940</v>
      </c>
      <c r="D101" s="14" t="s">
        <v>117</v>
      </c>
      <c r="E101" s="14" t="s">
        <v>941</v>
      </c>
      <c r="F101" s="14" t="s">
        <v>942</v>
      </c>
      <c r="G101" s="26">
        <v>44446</v>
      </c>
      <c r="H101" s="14">
        <v>2021</v>
      </c>
      <c r="I101" s="14" t="s">
        <v>360</v>
      </c>
      <c r="J101" s="14" t="s">
        <v>105</v>
      </c>
      <c r="K101" s="14" t="s">
        <v>490</v>
      </c>
      <c r="L101" s="14" t="s">
        <v>943</v>
      </c>
      <c r="M101" s="14">
        <f t="shared" si="8"/>
        <v>2021</v>
      </c>
      <c r="N101" s="14">
        <f t="shared" si="9"/>
        <v>9</v>
      </c>
      <c r="O101" s="14" t="str">
        <f>IFERROR(VLOOKUP(I101,Lists!$F$2:$G$16,2,FALSE()),"Not Rated")</f>
        <v>Adults</v>
      </c>
      <c r="P101" s="14">
        <f t="shared" si="10"/>
        <v>1</v>
      </c>
      <c r="Q101" s="14" t="str">
        <f t="shared" si="11"/>
        <v>France</v>
      </c>
      <c r="R101" s="14" t="str">
        <f t="shared" si="12"/>
        <v>|France|United States|</v>
      </c>
      <c r="S101" s="14" t="str">
        <f t="shared" si="13"/>
        <v>|TV Comedies|TV Dramas|</v>
      </c>
      <c r="T101" s="14" t="str">
        <f t="shared" si="14"/>
        <v>|Unknown|</v>
      </c>
      <c r="U101" s="14" t="str">
        <f t="shared" si="15"/>
        <v>|Julie Delpy|Elisabeth Shue|Sarah Jones|Alexia Landeau|Mathieu Demy|Troy Garity|Timm Sharp|Giovanni Ribisi|</v>
      </c>
    </row>
    <row r="102" spans="1:21">
      <c r="A102" s="14" t="s">
        <v>944</v>
      </c>
      <c r="B102" s="14" t="s">
        <v>49</v>
      </c>
      <c r="C102" s="14" t="s">
        <v>945</v>
      </c>
      <c r="D102" s="14" t="s">
        <v>117</v>
      </c>
      <c r="E102" s="14" t="s">
        <v>946</v>
      </c>
      <c r="F102" s="14" t="s">
        <v>117</v>
      </c>
      <c r="G102" s="26">
        <v>44446</v>
      </c>
      <c r="H102" s="14">
        <v>2019</v>
      </c>
      <c r="I102" s="14" t="s">
        <v>365</v>
      </c>
      <c r="J102" s="14" t="s">
        <v>106</v>
      </c>
      <c r="K102" s="14" t="s">
        <v>256</v>
      </c>
      <c r="L102" s="14" t="s">
        <v>947</v>
      </c>
      <c r="M102" s="14">
        <f t="shared" si="8"/>
        <v>2021</v>
      </c>
      <c r="N102" s="14">
        <f t="shared" si="9"/>
        <v>9</v>
      </c>
      <c r="O102" s="14" t="str">
        <f>IFERROR(VLOOKUP(I102,Lists!$F$2:$G$16,2,FALSE()),"Not Rated")</f>
        <v>Kids</v>
      </c>
      <c r="P102" s="14">
        <f t="shared" si="10"/>
        <v>2</v>
      </c>
      <c r="Q102" s="14" t="str">
        <f t="shared" si="11"/>
        <v>Unknown</v>
      </c>
      <c r="R102" s="14" t="str">
        <f t="shared" si="12"/>
        <v>|Unknown|</v>
      </c>
      <c r="S102" s="14" t="str">
        <f t="shared" si="13"/>
        <v>|Kids' TV|</v>
      </c>
      <c r="T102" s="14" t="str">
        <f t="shared" si="14"/>
        <v>|Unknown|</v>
      </c>
      <c r="U102" s="14" t="str">
        <f t="shared" si="15"/>
        <v>|Austin Abell|Travis Turner|Cole Howard|Anna Cummer|Jesse Inocalla|Brian Dobson|Michael Adamthwaite|Joseph Girgis|Caitlyn Bairstow|</v>
      </c>
    </row>
    <row r="103" spans="1:21">
      <c r="A103" s="14" t="s">
        <v>948</v>
      </c>
      <c r="B103" s="14" t="s">
        <v>48</v>
      </c>
      <c r="C103" s="14" t="s">
        <v>949</v>
      </c>
      <c r="D103" s="14" t="s">
        <v>950</v>
      </c>
      <c r="E103" s="14" t="s">
        <v>117</v>
      </c>
      <c r="F103" s="14" t="s">
        <v>115</v>
      </c>
      <c r="G103" s="26">
        <v>44446</v>
      </c>
      <c r="H103" s="14">
        <v>2021</v>
      </c>
      <c r="I103" s="14" t="s">
        <v>360</v>
      </c>
      <c r="J103" s="14" t="s">
        <v>951</v>
      </c>
      <c r="K103" s="14" t="s">
        <v>884</v>
      </c>
      <c r="L103" s="14" t="s">
        <v>952</v>
      </c>
      <c r="M103" s="14">
        <f t="shared" si="8"/>
        <v>2021</v>
      </c>
      <c r="N103" s="14">
        <f t="shared" si="9"/>
        <v>9</v>
      </c>
      <c r="O103" s="14" t="str">
        <f>IFERROR(VLOOKUP(I103,Lists!$F$2:$G$16,2,FALSE()),"Not Rated")</f>
        <v>Adults</v>
      </c>
      <c r="P103" s="14">
        <f t="shared" si="10"/>
        <v>80</v>
      </c>
      <c r="Q103" s="14" t="str">
        <f t="shared" si="11"/>
        <v>United States</v>
      </c>
      <c r="R103" s="14" t="str">
        <f t="shared" si="12"/>
        <v>|United States|</v>
      </c>
      <c r="S103" s="14" t="str">
        <f t="shared" si="13"/>
        <v>|Documentaries|Sports Movies|</v>
      </c>
      <c r="T103" s="14" t="str">
        <f t="shared" si="14"/>
        <v>|Chapman Way|Maclain Way|</v>
      </c>
      <c r="U103" s="14" t="str">
        <f t="shared" si="15"/>
        <v>|Unknown|</v>
      </c>
    </row>
    <row r="104" spans="1:21">
      <c r="A104" s="14" t="s">
        <v>953</v>
      </c>
      <c r="B104" s="14" t="s">
        <v>49</v>
      </c>
      <c r="C104" s="14" t="s">
        <v>954</v>
      </c>
      <c r="D104" s="14" t="s">
        <v>955</v>
      </c>
      <c r="E104" s="14" t="s">
        <v>117</v>
      </c>
      <c r="F104" s="14" t="s">
        <v>117</v>
      </c>
      <c r="G104" s="26">
        <v>44445</v>
      </c>
      <c r="H104" s="14">
        <v>2021</v>
      </c>
      <c r="I104" s="14" t="s">
        <v>361</v>
      </c>
      <c r="J104" s="14" t="s">
        <v>105</v>
      </c>
      <c r="K104" s="14" t="s">
        <v>956</v>
      </c>
      <c r="L104" s="14" t="s">
        <v>957</v>
      </c>
      <c r="M104" s="14">
        <f t="shared" si="8"/>
        <v>2021</v>
      </c>
      <c r="N104" s="14">
        <f t="shared" si="9"/>
        <v>9</v>
      </c>
      <c r="O104" s="14" t="str">
        <f>IFERROR(VLOOKUP(I104,Lists!$F$2:$G$16,2,FALSE()),"Not Rated")</f>
        <v>Teens</v>
      </c>
      <c r="P104" s="14">
        <f t="shared" si="10"/>
        <v>1</v>
      </c>
      <c r="Q104" s="14" t="str">
        <f t="shared" si="11"/>
        <v>Unknown</v>
      </c>
      <c r="R104" s="14" t="str">
        <f t="shared" si="12"/>
        <v>|Unknown|</v>
      </c>
      <c r="S104" s="14" t="str">
        <f t="shared" si="13"/>
        <v>|Docuseries|Science &amp; Nature TV|</v>
      </c>
      <c r="T104" s="14" t="str">
        <f t="shared" si="14"/>
        <v>|Jason Hehir|</v>
      </c>
      <c r="U104" s="14" t="str">
        <f t="shared" si="15"/>
        <v>|Unknown|</v>
      </c>
    </row>
    <row r="105" spans="1:21">
      <c r="A105" s="14" t="s">
        <v>958</v>
      </c>
      <c r="B105" s="14" t="s">
        <v>48</v>
      </c>
      <c r="C105" s="14" t="s">
        <v>959</v>
      </c>
      <c r="D105" s="14" t="s">
        <v>960</v>
      </c>
      <c r="E105" s="14" t="s">
        <v>961</v>
      </c>
      <c r="F105" s="14" t="s">
        <v>117</v>
      </c>
      <c r="G105" s="26">
        <v>44445</v>
      </c>
      <c r="H105" s="14">
        <v>2020</v>
      </c>
      <c r="I105" s="14" t="s">
        <v>360</v>
      </c>
      <c r="J105" s="14" t="s">
        <v>962</v>
      </c>
      <c r="K105" s="14" t="s">
        <v>605</v>
      </c>
      <c r="L105" s="14" t="s">
        <v>963</v>
      </c>
      <c r="M105" s="14">
        <f t="shared" si="8"/>
        <v>2021</v>
      </c>
      <c r="N105" s="14">
        <f t="shared" si="9"/>
        <v>9</v>
      </c>
      <c r="O105" s="14" t="str">
        <f>IFERROR(VLOOKUP(I105,Lists!$F$2:$G$16,2,FALSE()),"Not Rated")</f>
        <v>Adults</v>
      </c>
      <c r="P105" s="14">
        <f t="shared" si="10"/>
        <v>117</v>
      </c>
      <c r="Q105" s="14" t="str">
        <f t="shared" si="11"/>
        <v>Unknown</v>
      </c>
      <c r="R105" s="14" t="str">
        <f t="shared" si="12"/>
        <v>|Unknown|</v>
      </c>
      <c r="S105" s="14" t="str">
        <f t="shared" si="13"/>
        <v>|Dramas|International Movies|Thrillers|</v>
      </c>
      <c r="T105" s="14" t="str">
        <f t="shared" si="14"/>
        <v>|Yemi Amodu|</v>
      </c>
      <c r="U105" s="14" t="str">
        <f t="shared" si="15"/>
        <v>|Jide Kosoko|Omotola Jalade-Ekeinde|Yemi Blaq|Sola Sobowale|Ken Erics|Toyin Aimakhu|Segun Arinze|Jibola Dabo|Rotimi Salami|Pa Jimi Solanke|Rachael Okonkwo|Bassey Okon|Lucien Morgan|Magdalena Korpas|</v>
      </c>
    </row>
    <row r="106" spans="1:21">
      <c r="A106" s="14" t="s">
        <v>964</v>
      </c>
      <c r="B106" s="14" t="s">
        <v>49</v>
      </c>
      <c r="C106" s="14" t="s">
        <v>965</v>
      </c>
      <c r="D106" s="14" t="s">
        <v>117</v>
      </c>
      <c r="E106" s="14" t="s">
        <v>966</v>
      </c>
      <c r="F106" s="14" t="s">
        <v>123</v>
      </c>
      <c r="G106" s="26">
        <v>44445</v>
      </c>
      <c r="H106" s="14">
        <v>2016</v>
      </c>
      <c r="I106" s="14" t="s">
        <v>366</v>
      </c>
      <c r="J106" s="14" t="s">
        <v>106</v>
      </c>
      <c r="K106" s="14" t="s">
        <v>878</v>
      </c>
      <c r="L106" s="14" t="s">
        <v>967</v>
      </c>
      <c r="M106" s="14">
        <f t="shared" si="8"/>
        <v>2021</v>
      </c>
      <c r="N106" s="14">
        <f t="shared" si="9"/>
        <v>9</v>
      </c>
      <c r="O106" s="14" t="str">
        <f>IFERROR(VLOOKUP(I106,Lists!$F$2:$G$16,2,FALSE()),"Not Rated")</f>
        <v>Kids</v>
      </c>
      <c r="P106" s="14">
        <f t="shared" si="10"/>
        <v>2</v>
      </c>
      <c r="Q106" s="14" t="str">
        <f t="shared" si="11"/>
        <v>South Korea</v>
      </c>
      <c r="R106" s="14" t="str">
        <f t="shared" si="12"/>
        <v>|South Korea|</v>
      </c>
      <c r="S106" s="14" t="str">
        <f t="shared" si="13"/>
        <v>|Kids' TV|Korean TV Shows|</v>
      </c>
      <c r="T106" s="14" t="str">
        <f t="shared" si="14"/>
        <v>|Unknown|</v>
      </c>
      <c r="U106" s="14" t="str">
        <f t="shared" si="15"/>
        <v>|Robyn Slade|Kami Desilets|</v>
      </c>
    </row>
    <row r="107" spans="1:21">
      <c r="A107" s="14" t="s">
        <v>968</v>
      </c>
      <c r="B107" s="14" t="s">
        <v>48</v>
      </c>
      <c r="C107" s="14" t="s">
        <v>969</v>
      </c>
      <c r="D107" s="14" t="s">
        <v>970</v>
      </c>
      <c r="E107" s="14" t="s">
        <v>971</v>
      </c>
      <c r="F107" s="14" t="s">
        <v>116</v>
      </c>
      <c r="G107" s="26">
        <v>44444</v>
      </c>
      <c r="H107" s="14">
        <v>2017</v>
      </c>
      <c r="I107" s="14" t="s">
        <v>361</v>
      </c>
      <c r="J107" s="14" t="s">
        <v>972</v>
      </c>
      <c r="K107" s="14" t="s">
        <v>861</v>
      </c>
      <c r="L107" s="14" t="s">
        <v>973</v>
      </c>
      <c r="M107" s="14">
        <f t="shared" si="8"/>
        <v>2021</v>
      </c>
      <c r="N107" s="14">
        <f t="shared" si="9"/>
        <v>9</v>
      </c>
      <c r="O107" s="14" t="str">
        <f>IFERROR(VLOOKUP(I107,Lists!$F$2:$G$16,2,FALSE()),"Not Rated")</f>
        <v>Teens</v>
      </c>
      <c r="P107" s="14">
        <f t="shared" si="10"/>
        <v>128</v>
      </c>
      <c r="Q107" s="14" t="str">
        <f t="shared" si="11"/>
        <v>India</v>
      </c>
      <c r="R107" s="14" t="str">
        <f t="shared" si="12"/>
        <v>|India|</v>
      </c>
      <c r="S107" s="14" t="str">
        <f t="shared" si="13"/>
        <v>|Action &amp; Adventure|Comedies|Dramas|</v>
      </c>
      <c r="T107" s="14" t="str">
        <f t="shared" si="14"/>
        <v>|Lijo Jose Pellissery|</v>
      </c>
      <c r="U107" s="14" t="str">
        <f t="shared" si="15"/>
        <v>|Antony Varghese|Reshma Rajan|Binny Rinky Benjamin|Vineeth Vishwam|Kichu Tellus|Sreekanth Dasan|Sarath Kumar|Tito Wilson|Anandhu|Bitto Davis|Sinoj Varghese|</v>
      </c>
    </row>
    <row r="108" spans="1:21">
      <c r="A108" s="14" t="s">
        <v>974</v>
      </c>
      <c r="B108" s="14" t="s">
        <v>49</v>
      </c>
      <c r="C108" s="14" t="s">
        <v>975</v>
      </c>
      <c r="D108" s="14" t="s">
        <v>117</v>
      </c>
      <c r="E108" s="14" t="s">
        <v>976</v>
      </c>
      <c r="F108" s="14" t="s">
        <v>115</v>
      </c>
      <c r="G108" s="26">
        <v>44444</v>
      </c>
      <c r="H108" s="14">
        <v>2021</v>
      </c>
      <c r="I108" s="14" t="s">
        <v>368</v>
      </c>
      <c r="J108" s="14" t="s">
        <v>521</v>
      </c>
      <c r="K108" s="14" t="s">
        <v>617</v>
      </c>
      <c r="L108" s="14" t="s">
        <v>977</v>
      </c>
      <c r="M108" s="14">
        <f t="shared" si="8"/>
        <v>2021</v>
      </c>
      <c r="N108" s="14">
        <f t="shared" si="9"/>
        <v>9</v>
      </c>
      <c r="O108" s="14" t="str">
        <f>IFERROR(VLOOKUP(I108,Lists!$F$2:$G$16,2,FALSE()),"Not Rated")</f>
        <v>Kids</v>
      </c>
      <c r="P108" s="14">
        <f t="shared" si="10"/>
        <v>5</v>
      </c>
      <c r="Q108" s="14" t="str">
        <f t="shared" si="11"/>
        <v>United States</v>
      </c>
      <c r="R108" s="14" t="str">
        <f t="shared" si="12"/>
        <v>|United States|</v>
      </c>
      <c r="S108" s="14" t="str">
        <f t="shared" si="13"/>
        <v>|Kids' TV|TV Comedies|</v>
      </c>
      <c r="T108" s="14" t="str">
        <f t="shared" si="14"/>
        <v>|Unknown|</v>
      </c>
      <c r="U108" s="14" t="str">
        <f t="shared" si="15"/>
        <v>|Peyton List|Karan Brar|Skai Jackson|Miranda May|Kevin G. Quinn|Nathan Arenas|Nina Lu|</v>
      </c>
    </row>
    <row r="109" spans="1:21">
      <c r="A109" s="14" t="s">
        <v>978</v>
      </c>
      <c r="B109" s="14" t="s">
        <v>48</v>
      </c>
      <c r="C109" s="14" t="s">
        <v>979</v>
      </c>
      <c r="D109" s="14" t="s">
        <v>980</v>
      </c>
      <c r="E109" s="14" t="s">
        <v>981</v>
      </c>
      <c r="F109" s="14" t="s">
        <v>115</v>
      </c>
      <c r="G109" s="26">
        <v>44443</v>
      </c>
      <c r="H109" s="14">
        <v>2018</v>
      </c>
      <c r="I109" s="14" t="s">
        <v>370</v>
      </c>
      <c r="J109" s="14" t="s">
        <v>404</v>
      </c>
      <c r="K109" s="14" t="s">
        <v>982</v>
      </c>
      <c r="L109" s="14" t="s">
        <v>983</v>
      </c>
      <c r="M109" s="14">
        <f t="shared" si="8"/>
        <v>2021</v>
      </c>
      <c r="N109" s="14">
        <f t="shared" si="9"/>
        <v>9</v>
      </c>
      <c r="O109" s="14" t="str">
        <f>IFERROR(VLOOKUP(I109,Lists!$F$2:$G$16,2,FALSE()),"Not Rated")</f>
        <v>Kids</v>
      </c>
      <c r="P109" s="14">
        <f t="shared" si="10"/>
        <v>90</v>
      </c>
      <c r="Q109" s="14" t="str">
        <f t="shared" si="11"/>
        <v>United States</v>
      </c>
      <c r="R109" s="14" t="str">
        <f t="shared" si="12"/>
        <v>|United States|</v>
      </c>
      <c r="S109" s="14" t="str">
        <f t="shared" si="13"/>
        <v>|Children &amp; Family Movies|Dramas|</v>
      </c>
      <c r="T109" s="14" t="str">
        <f t="shared" si="14"/>
        <v>|David de Vos|</v>
      </c>
      <c r="U109" s="14" t="str">
        <f t="shared" si="15"/>
        <v>|Mandy Grace|David de Vos|Donna Rusch|Devan Key|Isabella Mancuso|Ariana Guido|</v>
      </c>
    </row>
    <row r="110" spans="1:21">
      <c r="A110" s="14" t="s">
        <v>984</v>
      </c>
      <c r="B110" s="14" t="s">
        <v>49</v>
      </c>
      <c r="C110" s="14" t="s">
        <v>985</v>
      </c>
      <c r="D110" s="14" t="s">
        <v>117</v>
      </c>
      <c r="E110" s="14" t="s">
        <v>986</v>
      </c>
      <c r="F110" s="14" t="s">
        <v>127</v>
      </c>
      <c r="G110" s="26">
        <v>44442</v>
      </c>
      <c r="H110" s="14">
        <v>2021</v>
      </c>
      <c r="I110" s="14" t="s">
        <v>368</v>
      </c>
      <c r="J110" s="14" t="s">
        <v>105</v>
      </c>
      <c r="K110" s="14" t="s">
        <v>987</v>
      </c>
      <c r="L110" s="14" t="s">
        <v>988</v>
      </c>
      <c r="M110" s="14">
        <f t="shared" si="8"/>
        <v>2021</v>
      </c>
      <c r="N110" s="14">
        <f t="shared" si="9"/>
        <v>9</v>
      </c>
      <c r="O110" s="14" t="str">
        <f>IFERROR(VLOOKUP(I110,Lists!$F$2:$G$16,2,FALSE()),"Not Rated")</f>
        <v>Kids</v>
      </c>
      <c r="P110" s="14">
        <f t="shared" si="10"/>
        <v>1</v>
      </c>
      <c r="Q110" s="14" t="str">
        <f t="shared" si="11"/>
        <v>Australia</v>
      </c>
      <c r="R110" s="14" t="str">
        <f t="shared" si="12"/>
        <v>|Australia|</v>
      </c>
      <c r="S110" s="14" t="str">
        <f t="shared" si="13"/>
        <v>|Kids' TV|TV Dramas|Teen TV Shows|</v>
      </c>
      <c r="T110" s="14" t="str">
        <f t="shared" si="14"/>
        <v>|Unknown|</v>
      </c>
      <c r="U110" s="14" t="str">
        <f t="shared" si="15"/>
        <v>|Aubri Ibrag|Sana'a Shaik|Miah Madden|Mercy Cornwall|Georgia-May Davis|Ryan Harrison|Josh Heuston|Alexander Grant|</v>
      </c>
    </row>
    <row r="111" spans="1:21">
      <c r="A111" s="14" t="s">
        <v>989</v>
      </c>
      <c r="B111" s="14" t="s">
        <v>49</v>
      </c>
      <c r="C111" s="14" t="s">
        <v>990</v>
      </c>
      <c r="D111" s="14" t="s">
        <v>117</v>
      </c>
      <c r="E111" s="14" t="s">
        <v>991</v>
      </c>
      <c r="F111" s="14" t="s">
        <v>122</v>
      </c>
      <c r="G111" s="26">
        <v>44442</v>
      </c>
      <c r="H111" s="14">
        <v>2021</v>
      </c>
      <c r="I111" s="14" t="s">
        <v>360</v>
      </c>
      <c r="J111" s="14" t="s">
        <v>521</v>
      </c>
      <c r="K111" s="14" t="s">
        <v>992</v>
      </c>
      <c r="L111" s="14" t="s">
        <v>993</v>
      </c>
      <c r="M111" s="14">
        <f t="shared" si="8"/>
        <v>2021</v>
      </c>
      <c r="N111" s="14">
        <f t="shared" si="9"/>
        <v>9</v>
      </c>
      <c r="O111" s="14" t="str">
        <f>IFERROR(VLOOKUP(I111,Lists!$F$2:$G$16,2,FALSE()),"Not Rated")</f>
        <v>Adults</v>
      </c>
      <c r="P111" s="14">
        <f t="shared" si="10"/>
        <v>5</v>
      </c>
      <c r="Q111" s="14" t="str">
        <f t="shared" si="11"/>
        <v>Spain</v>
      </c>
      <c r="R111" s="14" t="str">
        <f t="shared" si="12"/>
        <v>|Spain|</v>
      </c>
      <c r="S111" s="14" t="str">
        <f t="shared" si="13"/>
        <v>|Crime TV Shows|International TV Shows|Spanish-Language TV Shows|</v>
      </c>
      <c r="T111" s="14" t="str">
        <f t="shared" si="14"/>
        <v>|Unknown|</v>
      </c>
      <c r="U111" s="14" t="str">
        <f t="shared" si="15"/>
        <v>|Úrsula Corberó|Itziar Ituño|Álvaro Morte|Paco Tous|Enrique Arce|Pedro Alonso|María Pedraza|Alba Flores|Miguel Herrán|Jaime Lorente|Esther Acebo|Darko Peric|Kiti Mánver|</v>
      </c>
    </row>
    <row r="112" spans="1:21">
      <c r="A112" s="14" t="s">
        <v>994</v>
      </c>
      <c r="B112" s="14" t="s">
        <v>49</v>
      </c>
      <c r="C112" s="14" t="s">
        <v>995</v>
      </c>
      <c r="D112" s="14" t="s">
        <v>996</v>
      </c>
      <c r="E112" s="14" t="s">
        <v>117</v>
      </c>
      <c r="F112" s="14" t="s">
        <v>117</v>
      </c>
      <c r="G112" s="26">
        <v>44442</v>
      </c>
      <c r="H112" s="14">
        <v>2021</v>
      </c>
      <c r="I112" s="14" t="s">
        <v>360</v>
      </c>
      <c r="J112" s="14" t="s">
        <v>105</v>
      </c>
      <c r="K112" s="14" t="s">
        <v>997</v>
      </c>
      <c r="L112" s="14" t="s">
        <v>998</v>
      </c>
      <c r="M112" s="14">
        <f t="shared" si="8"/>
        <v>2021</v>
      </c>
      <c r="N112" s="14">
        <f t="shared" si="9"/>
        <v>9</v>
      </c>
      <c r="O112" s="14" t="str">
        <f>IFERROR(VLOOKUP(I112,Lists!$F$2:$G$16,2,FALSE()),"Not Rated")</f>
        <v>Adults</v>
      </c>
      <c r="P112" s="14">
        <f t="shared" si="10"/>
        <v>1</v>
      </c>
      <c r="Q112" s="14" t="str">
        <f t="shared" si="11"/>
        <v>Unknown</v>
      </c>
      <c r="R112" s="14" t="str">
        <f t="shared" si="12"/>
        <v>|Unknown|</v>
      </c>
      <c r="S112" s="14" t="str">
        <f t="shared" si="13"/>
        <v>|Docuseries|International TV Shows|Spanish-Language TV Shows|</v>
      </c>
      <c r="T112" s="14" t="str">
        <f t="shared" si="14"/>
        <v>|Luis Alfaro|Javier Gómez Santander|</v>
      </c>
      <c r="U112" s="14" t="str">
        <f t="shared" si="15"/>
        <v>|Unknown|</v>
      </c>
    </row>
    <row r="113" spans="1:21">
      <c r="A113" s="14" t="s">
        <v>999</v>
      </c>
      <c r="B113" s="14" t="s">
        <v>49</v>
      </c>
      <c r="C113" s="14" t="s">
        <v>1000</v>
      </c>
      <c r="D113" s="14" t="s">
        <v>117</v>
      </c>
      <c r="E113" s="14" t="s">
        <v>1001</v>
      </c>
      <c r="F113" s="14" t="s">
        <v>1002</v>
      </c>
      <c r="G113" s="26">
        <v>44442</v>
      </c>
      <c r="H113" s="14">
        <v>2021</v>
      </c>
      <c r="I113" s="14" t="s">
        <v>366</v>
      </c>
      <c r="J113" s="14" t="s">
        <v>105</v>
      </c>
      <c r="K113" s="14" t="s">
        <v>256</v>
      </c>
      <c r="L113" s="14" t="s">
        <v>1003</v>
      </c>
      <c r="M113" s="14">
        <f t="shared" si="8"/>
        <v>2021</v>
      </c>
      <c r="N113" s="14">
        <f t="shared" si="9"/>
        <v>9</v>
      </c>
      <c r="O113" s="14" t="str">
        <f>IFERROR(VLOOKUP(I113,Lists!$F$2:$G$16,2,FALSE()),"Not Rated")</f>
        <v>Kids</v>
      </c>
      <c r="P113" s="14">
        <f t="shared" si="10"/>
        <v>1</v>
      </c>
      <c r="Q113" s="14" t="str">
        <f t="shared" si="11"/>
        <v>United States</v>
      </c>
      <c r="R113" s="14" t="str">
        <f t="shared" si="12"/>
        <v>|United States|Singapore|</v>
      </c>
      <c r="S113" s="14" t="str">
        <f t="shared" si="13"/>
        <v>|Kids' TV|</v>
      </c>
      <c r="T113" s="14" t="str">
        <f t="shared" si="14"/>
        <v>|Unknown|</v>
      </c>
      <c r="U113" s="14" t="str">
        <f t="shared" si="15"/>
        <v>|Liam Mitchell|Dee Bradley Baker|Grey Griffin|Josh McDermitt|Kari Wahlgren|Judy Alice Lee|Ali Mawji|</v>
      </c>
    </row>
    <row r="114" spans="1:21">
      <c r="A114" s="14" t="s">
        <v>1004</v>
      </c>
      <c r="B114" s="14" t="s">
        <v>48</v>
      </c>
      <c r="C114" s="14" t="s">
        <v>1005</v>
      </c>
      <c r="D114" s="14" t="s">
        <v>1006</v>
      </c>
      <c r="E114" s="14" t="s">
        <v>1007</v>
      </c>
      <c r="F114" s="14" t="s">
        <v>117</v>
      </c>
      <c r="G114" s="26">
        <v>44442</v>
      </c>
      <c r="H114" s="14">
        <v>2021</v>
      </c>
      <c r="I114" s="14" t="s">
        <v>364</v>
      </c>
      <c r="J114" s="14" t="s">
        <v>1008</v>
      </c>
      <c r="K114" s="14" t="s">
        <v>244</v>
      </c>
      <c r="L114" s="14" t="s">
        <v>1009</v>
      </c>
      <c r="M114" s="14">
        <f t="shared" si="8"/>
        <v>2021</v>
      </c>
      <c r="N114" s="14">
        <f t="shared" si="9"/>
        <v>9</v>
      </c>
      <c r="O114" s="14" t="str">
        <f>IFERROR(VLOOKUP(I114,Lists!$F$2:$G$16,2,FALSE()),"Not Rated")</f>
        <v>Teens</v>
      </c>
      <c r="P114" s="14">
        <f t="shared" si="10"/>
        <v>119</v>
      </c>
      <c r="Q114" s="14" t="str">
        <f t="shared" si="11"/>
        <v>Unknown</v>
      </c>
      <c r="R114" s="14" t="str">
        <f t="shared" si="12"/>
        <v>|Unknown|</v>
      </c>
      <c r="S114" s="14" t="str">
        <f t="shared" si="13"/>
        <v>|Dramas|</v>
      </c>
      <c r="T114" s="14" t="str">
        <f t="shared" si="14"/>
        <v>|Sara Colangelo|</v>
      </c>
      <c r="U114" s="14" t="str">
        <f t="shared" si="15"/>
        <v>|Michael Keaton|Stanley Tucci|Amy Ryan|Shunori Ramanathan|Ato Blankson-Wood|Tate Donovan|Laura Benanti|Chris Tardio|</v>
      </c>
    </row>
    <row r="115" spans="1:21">
      <c r="A115" s="14" t="s">
        <v>1010</v>
      </c>
      <c r="B115" s="14" t="s">
        <v>48</v>
      </c>
      <c r="C115" s="14" t="s">
        <v>1011</v>
      </c>
      <c r="D115" s="14" t="s">
        <v>1012</v>
      </c>
      <c r="E115" s="14" t="s">
        <v>1013</v>
      </c>
      <c r="F115" s="14" t="s">
        <v>117</v>
      </c>
      <c r="G115" s="26">
        <v>44441</v>
      </c>
      <c r="H115" s="14">
        <v>2021</v>
      </c>
      <c r="I115" s="14" t="s">
        <v>362</v>
      </c>
      <c r="J115" s="14" t="s">
        <v>604</v>
      </c>
      <c r="K115" s="14" t="s">
        <v>1014</v>
      </c>
      <c r="L115" s="14" t="s">
        <v>1015</v>
      </c>
      <c r="M115" s="14">
        <f t="shared" si="8"/>
        <v>2021</v>
      </c>
      <c r="N115" s="14">
        <f t="shared" si="9"/>
        <v>9</v>
      </c>
      <c r="O115" s="14" t="str">
        <f>IFERROR(VLOOKUP(I115,Lists!$F$2:$G$16,2,FALSE()),"Not Rated")</f>
        <v>Older Kids</v>
      </c>
      <c r="P115" s="14">
        <f t="shared" si="10"/>
        <v>110</v>
      </c>
      <c r="Q115" s="14" t="str">
        <f t="shared" si="11"/>
        <v>Unknown</v>
      </c>
      <c r="R115" s="14" t="str">
        <f t="shared" si="12"/>
        <v>|Unknown|</v>
      </c>
      <c r="S115" s="14" t="str">
        <f t="shared" si="13"/>
        <v>|Comedies|Romantic Movies|</v>
      </c>
      <c r="T115" s="14" t="str">
        <f t="shared" si="14"/>
        <v>|Stephen Herek|</v>
      </c>
      <c r="U115" s="14" t="str">
        <f t="shared" si="15"/>
        <v>|Victoria Justice|Midori Francis|Robyn Scott|Adam Garcia|Timothy Renouf|Gloria Garcia|Myfanwy Waring|Spencer Sutherland|</v>
      </c>
    </row>
    <row r="116" spans="1:21">
      <c r="A116" s="14" t="s">
        <v>1016</v>
      </c>
      <c r="B116" s="14" t="s">
        <v>48</v>
      </c>
      <c r="C116" s="14" t="s">
        <v>1017</v>
      </c>
      <c r="D116" s="14" t="s">
        <v>1018</v>
      </c>
      <c r="E116" s="14" t="s">
        <v>1019</v>
      </c>
      <c r="F116" s="14" t="s">
        <v>116</v>
      </c>
      <c r="G116" s="26">
        <v>44441</v>
      </c>
      <c r="H116" s="14">
        <v>1994</v>
      </c>
      <c r="I116" s="14" t="s">
        <v>361</v>
      </c>
      <c r="J116" s="14" t="s">
        <v>1020</v>
      </c>
      <c r="K116" s="14" t="s">
        <v>605</v>
      </c>
      <c r="L116" s="14" t="s">
        <v>1021</v>
      </c>
      <c r="M116" s="14">
        <f t="shared" si="8"/>
        <v>2021</v>
      </c>
      <c r="N116" s="14">
        <f t="shared" si="9"/>
        <v>9</v>
      </c>
      <c r="O116" s="14" t="str">
        <f>IFERROR(VLOOKUP(I116,Lists!$F$2:$G$16,2,FALSE()),"Not Rated")</f>
        <v>Teens</v>
      </c>
      <c r="P116" s="14">
        <f t="shared" si="10"/>
        <v>143</v>
      </c>
      <c r="Q116" s="14" t="str">
        <f t="shared" si="11"/>
        <v>India</v>
      </c>
      <c r="R116" s="14" t="str">
        <f t="shared" si="12"/>
        <v>|India|</v>
      </c>
      <c r="S116" s="14" t="str">
        <f t="shared" si="13"/>
        <v>|Dramas|International Movies|Thrillers|</v>
      </c>
      <c r="T116" s="14" t="str">
        <f t="shared" si="14"/>
        <v>|Rahul Rawail|</v>
      </c>
      <c r="U116" s="14" t="str">
        <f t="shared" si="15"/>
        <v>|Madhuri Dixit|Shah Rukh Khan|Tinnu Anand|Johny Lever|Kalpana Iyer|Himani Shivpuri|Sudha Chandran|Beena|Kiran Kumar|</v>
      </c>
    </row>
    <row r="117" spans="1:21">
      <c r="A117" s="14" t="s">
        <v>1022</v>
      </c>
      <c r="B117" s="14" t="s">
        <v>48</v>
      </c>
      <c r="C117" s="14" t="s">
        <v>1023</v>
      </c>
      <c r="D117" s="14" t="s">
        <v>1024</v>
      </c>
      <c r="E117" s="14" t="s">
        <v>1025</v>
      </c>
      <c r="F117" s="14" t="s">
        <v>1026</v>
      </c>
      <c r="G117" s="26">
        <v>44441</v>
      </c>
      <c r="H117" s="14">
        <v>2009</v>
      </c>
      <c r="I117" s="14" t="s">
        <v>367</v>
      </c>
      <c r="J117" s="14" t="s">
        <v>1008</v>
      </c>
      <c r="K117" s="14" t="s">
        <v>1027</v>
      </c>
      <c r="L117" s="14" t="s">
        <v>1028</v>
      </c>
      <c r="M117" s="14">
        <f t="shared" si="8"/>
        <v>2021</v>
      </c>
      <c r="N117" s="14">
        <f t="shared" si="9"/>
        <v>9</v>
      </c>
      <c r="O117" s="14" t="str">
        <f>IFERROR(VLOOKUP(I117,Lists!$F$2:$G$16,2,FALSE()),"Not Rated")</f>
        <v>Older Kids</v>
      </c>
      <c r="P117" s="14">
        <f t="shared" si="10"/>
        <v>119</v>
      </c>
      <c r="Q117" s="14" t="str">
        <f t="shared" si="11"/>
        <v>United Kingdom</v>
      </c>
      <c r="R117" s="14" t="str">
        <f t="shared" si="12"/>
        <v>|United Kingdom|Australia|France|</v>
      </c>
      <c r="S117" s="14" t="str">
        <f t="shared" si="13"/>
        <v>|Dramas|Romantic Movies|</v>
      </c>
      <c r="T117" s="14" t="str">
        <f t="shared" si="14"/>
        <v>|Jane Campion|</v>
      </c>
      <c r="U117" s="14" t="str">
        <f t="shared" si="15"/>
        <v>|Abbie Cornish|Ben Whishaw|Paul Schneider|Kerry Fox|Edie Martin|Thomas Brodie-Sangster|Claudie Blakley|Gerard Monaco|Antonia Campbell-Hughes|Samuel Roukin|</v>
      </c>
    </row>
    <row r="118" spans="1:21">
      <c r="A118" s="14" t="s">
        <v>1029</v>
      </c>
      <c r="B118" s="14" t="s">
        <v>48</v>
      </c>
      <c r="C118" s="14" t="s">
        <v>1030</v>
      </c>
      <c r="D118" s="14" t="s">
        <v>1031</v>
      </c>
      <c r="E118" s="14" t="s">
        <v>1032</v>
      </c>
      <c r="F118" s="14" t="s">
        <v>116</v>
      </c>
      <c r="G118" s="26">
        <v>44441</v>
      </c>
      <c r="H118" s="14">
        <v>2015</v>
      </c>
      <c r="I118" s="14" t="s">
        <v>362</v>
      </c>
      <c r="J118" s="14" t="s">
        <v>1033</v>
      </c>
      <c r="K118" s="14" t="s">
        <v>1034</v>
      </c>
      <c r="L118" s="14" t="s">
        <v>1035</v>
      </c>
      <c r="M118" s="14">
        <f t="shared" si="8"/>
        <v>2021</v>
      </c>
      <c r="N118" s="14">
        <f t="shared" si="9"/>
        <v>9</v>
      </c>
      <c r="O118" s="14" t="str">
        <f>IFERROR(VLOOKUP(I118,Lists!$F$2:$G$16,2,FALSE()),"Not Rated")</f>
        <v>Older Kids</v>
      </c>
      <c r="P118" s="14">
        <f t="shared" si="10"/>
        <v>114</v>
      </c>
      <c r="Q118" s="14" t="str">
        <f t="shared" si="11"/>
        <v>India</v>
      </c>
      <c r="R118" s="14" t="str">
        <f t="shared" si="12"/>
        <v>|India|</v>
      </c>
      <c r="S118" s="14" t="str">
        <f t="shared" si="13"/>
        <v>|Comedies|Dramas|Independent Movies|</v>
      </c>
      <c r="T118" s="14" t="str">
        <f t="shared" si="14"/>
        <v>|Nagesh Kukunoor|</v>
      </c>
      <c r="U118" s="14" t="str">
        <f t="shared" si="15"/>
        <v>|Krrish Chhabria|Hetal Gada|Vipin Sharma|Gulfam Khan|Suresh Menon|Vijay Maurya|Rajiv Lakshman|Ninad Kamat|</v>
      </c>
    </row>
    <row r="119" spans="1:21">
      <c r="A119" s="14" t="s">
        <v>1036</v>
      </c>
      <c r="B119" s="14" t="s">
        <v>48</v>
      </c>
      <c r="C119" s="14" t="s">
        <v>1037</v>
      </c>
      <c r="D119" s="14" t="s">
        <v>1038</v>
      </c>
      <c r="E119" s="14" t="s">
        <v>117</v>
      </c>
      <c r="F119" s="14" t="s">
        <v>916</v>
      </c>
      <c r="G119" s="26">
        <v>44441</v>
      </c>
      <c r="H119" s="14">
        <v>2021</v>
      </c>
      <c r="I119" s="14" t="s">
        <v>364</v>
      </c>
      <c r="J119" s="14" t="s">
        <v>507</v>
      </c>
      <c r="K119" s="14" t="s">
        <v>247</v>
      </c>
      <c r="L119" s="14" t="s">
        <v>1039</v>
      </c>
      <c r="M119" s="14">
        <f t="shared" si="8"/>
        <v>2021</v>
      </c>
      <c r="N119" s="14">
        <f t="shared" si="9"/>
        <v>9</v>
      </c>
      <c r="O119" s="14" t="str">
        <f>IFERROR(VLOOKUP(I119,Lists!$F$2:$G$16,2,FALSE()),"Not Rated")</f>
        <v>Teens</v>
      </c>
      <c r="P119" s="14">
        <f t="shared" si="10"/>
        <v>94</v>
      </c>
      <c r="Q119" s="14" t="str">
        <f t="shared" si="11"/>
        <v>United Kingdom</v>
      </c>
      <c r="R119" s="14" t="str">
        <f t="shared" si="12"/>
        <v>|United Kingdom|United States|</v>
      </c>
      <c r="S119" s="14" t="str">
        <f t="shared" si="13"/>
        <v>|Documentaries|</v>
      </c>
      <c r="T119" s="14" t="str">
        <f t="shared" si="14"/>
        <v>|Luke Holland|</v>
      </c>
      <c r="U119" s="14" t="str">
        <f t="shared" si="15"/>
        <v>|Unknown|</v>
      </c>
    </row>
    <row r="120" spans="1:21">
      <c r="A120" s="14" t="s">
        <v>1040</v>
      </c>
      <c r="B120" s="14" t="s">
        <v>48</v>
      </c>
      <c r="C120" s="14" t="s">
        <v>1041</v>
      </c>
      <c r="D120" s="14" t="s">
        <v>1042</v>
      </c>
      <c r="E120" s="14" t="s">
        <v>1043</v>
      </c>
      <c r="F120" s="14" t="s">
        <v>116</v>
      </c>
      <c r="G120" s="26">
        <v>44441</v>
      </c>
      <c r="H120" s="14">
        <v>2017</v>
      </c>
      <c r="I120" s="14" t="s">
        <v>361</v>
      </c>
      <c r="J120" s="14" t="s">
        <v>574</v>
      </c>
      <c r="K120" s="14" t="s">
        <v>605</v>
      </c>
      <c r="L120" s="14" t="s">
        <v>1044</v>
      </c>
      <c r="M120" s="14">
        <f t="shared" si="8"/>
        <v>2021</v>
      </c>
      <c r="N120" s="14">
        <f t="shared" si="9"/>
        <v>9</v>
      </c>
      <c r="O120" s="14" t="str">
        <f>IFERROR(VLOOKUP(I120,Lists!$F$2:$G$16,2,FALSE()),"Not Rated")</f>
        <v>Teens</v>
      </c>
      <c r="P120" s="14">
        <f t="shared" si="10"/>
        <v>106</v>
      </c>
      <c r="Q120" s="14" t="str">
        <f t="shared" si="11"/>
        <v>India</v>
      </c>
      <c r="R120" s="14" t="str">
        <f t="shared" si="12"/>
        <v>|India|</v>
      </c>
      <c r="S120" s="14" t="str">
        <f t="shared" si="13"/>
        <v>|Dramas|International Movies|Thrillers|</v>
      </c>
      <c r="T120" s="14" t="str">
        <f t="shared" si="14"/>
        <v>|Shanker Raman|</v>
      </c>
      <c r="U120" s="14" t="str">
        <f t="shared" si="15"/>
        <v>|Akshay Oberoi|Pankaj Tripathi|Ragini Khanna|Aamir Bashir|Shalini Vatsa|Ashish Verma|</v>
      </c>
    </row>
    <row r="121" spans="1:21">
      <c r="A121" s="14" t="s">
        <v>1045</v>
      </c>
      <c r="B121" s="14" t="s">
        <v>48</v>
      </c>
      <c r="C121" s="14" t="s">
        <v>1046</v>
      </c>
      <c r="D121" s="14" t="s">
        <v>1047</v>
      </c>
      <c r="E121" s="14" t="s">
        <v>1048</v>
      </c>
      <c r="F121" s="14" t="s">
        <v>117</v>
      </c>
      <c r="G121" s="26">
        <v>44441</v>
      </c>
      <c r="H121" s="14">
        <v>2020</v>
      </c>
      <c r="I121" s="14" t="s">
        <v>360</v>
      </c>
      <c r="J121" s="14" t="s">
        <v>698</v>
      </c>
      <c r="K121" s="14" t="s">
        <v>910</v>
      </c>
      <c r="L121" s="14" t="s">
        <v>1049</v>
      </c>
      <c r="M121" s="14">
        <f t="shared" si="8"/>
        <v>2021</v>
      </c>
      <c r="N121" s="14">
        <f t="shared" si="9"/>
        <v>9</v>
      </c>
      <c r="O121" s="14" t="str">
        <f>IFERROR(VLOOKUP(I121,Lists!$F$2:$G$16,2,FALSE()),"Not Rated")</f>
        <v>Adults</v>
      </c>
      <c r="P121" s="14">
        <f t="shared" si="10"/>
        <v>99</v>
      </c>
      <c r="Q121" s="14" t="str">
        <f t="shared" si="11"/>
        <v>Unknown</v>
      </c>
      <c r="R121" s="14" t="str">
        <f t="shared" si="12"/>
        <v>|Unknown|</v>
      </c>
      <c r="S121" s="14" t="str">
        <f t="shared" si="13"/>
        <v>|Dramas|International Movies|Romantic Movies|</v>
      </c>
      <c r="T121" s="14" t="str">
        <f t="shared" si="14"/>
        <v>|JP Habac|</v>
      </c>
      <c r="U121" s="14" t="str">
        <f t="shared" si="15"/>
        <v>|Janine Gutierrez|JC Santos|Victor Anastacio|Yesh Burce|Lotlot De Leon|</v>
      </c>
    </row>
    <row r="122" spans="1:21">
      <c r="A122" s="14" t="s">
        <v>1050</v>
      </c>
      <c r="B122" s="14" t="s">
        <v>49</v>
      </c>
      <c r="C122" s="14" t="s">
        <v>1051</v>
      </c>
      <c r="D122" s="14" t="s">
        <v>117</v>
      </c>
      <c r="E122" s="14" t="s">
        <v>1052</v>
      </c>
      <c r="F122" s="14" t="s">
        <v>127</v>
      </c>
      <c r="G122" s="26">
        <v>44441</v>
      </c>
      <c r="H122" s="14">
        <v>2021</v>
      </c>
      <c r="I122" s="14" t="s">
        <v>365</v>
      </c>
      <c r="J122" s="14" t="s">
        <v>105</v>
      </c>
      <c r="K122" s="14" t="s">
        <v>617</v>
      </c>
      <c r="L122" s="14" t="s">
        <v>1053</v>
      </c>
      <c r="M122" s="14">
        <f t="shared" si="8"/>
        <v>2021</v>
      </c>
      <c r="N122" s="14">
        <f t="shared" si="9"/>
        <v>9</v>
      </c>
      <c r="O122" s="14" t="str">
        <f>IFERROR(VLOOKUP(I122,Lists!$F$2:$G$16,2,FALSE()),"Not Rated")</f>
        <v>Kids</v>
      </c>
      <c r="P122" s="14">
        <f t="shared" si="10"/>
        <v>1</v>
      </c>
      <c r="Q122" s="14" t="str">
        <f t="shared" si="11"/>
        <v>Australia</v>
      </c>
      <c r="R122" s="14" t="str">
        <f t="shared" si="12"/>
        <v>|Australia|</v>
      </c>
      <c r="S122" s="14" t="str">
        <f t="shared" si="13"/>
        <v>|Kids' TV|TV Comedies|</v>
      </c>
      <c r="T122" s="14" t="str">
        <f t="shared" si="14"/>
        <v>|Unknown|</v>
      </c>
      <c r="U122" s="14" t="str">
        <f t="shared" si="15"/>
        <v>|Jon Allen|Kellen Goff|Joe Hernandez|Kaiji Tang|</v>
      </c>
    </row>
    <row r="123" spans="1:21">
      <c r="A123" s="14" t="s">
        <v>1054</v>
      </c>
      <c r="B123" s="14" t="s">
        <v>49</v>
      </c>
      <c r="C123" s="14" t="s">
        <v>1055</v>
      </c>
      <c r="D123" s="14" t="s">
        <v>117</v>
      </c>
      <c r="E123" s="14" t="s">
        <v>1056</v>
      </c>
      <c r="F123" s="14" t="s">
        <v>117</v>
      </c>
      <c r="G123" s="26">
        <v>44441</v>
      </c>
      <c r="H123" s="14">
        <v>2019</v>
      </c>
      <c r="I123" s="14" t="s">
        <v>361</v>
      </c>
      <c r="J123" s="14" t="s">
        <v>105</v>
      </c>
      <c r="K123" s="14" t="s">
        <v>424</v>
      </c>
      <c r="L123" s="14" t="s">
        <v>1057</v>
      </c>
      <c r="M123" s="14">
        <f t="shared" si="8"/>
        <v>2021</v>
      </c>
      <c r="N123" s="14">
        <f t="shared" si="9"/>
        <v>9</v>
      </c>
      <c r="O123" s="14" t="str">
        <f>IFERROR(VLOOKUP(I123,Lists!$F$2:$G$16,2,FALSE()),"Not Rated")</f>
        <v>Teens</v>
      </c>
      <c r="P123" s="14">
        <f t="shared" si="10"/>
        <v>1</v>
      </c>
      <c r="Q123" s="14" t="str">
        <f t="shared" si="11"/>
        <v>Unknown</v>
      </c>
      <c r="R123" s="14" t="str">
        <f t="shared" si="12"/>
        <v>|Unknown|</v>
      </c>
      <c r="S123" s="14" t="str">
        <f t="shared" si="13"/>
        <v>|International TV Shows|Romantic TV Shows|TV Comedies|</v>
      </c>
      <c r="T123" s="14" t="str">
        <f t="shared" si="14"/>
        <v>|Unknown|</v>
      </c>
      <c r="U123" s="14" t="str">
        <f t="shared" si="15"/>
        <v>|Lee Ji-eun|Yeo Jin-goo|Shin Jung-geun|Seo Yi-sook|Bae Hae-sun|Pyo Ji-hoon|Cho Hyun-chul|Kang Hong-suk|Lee Do-hyun|Lee Tae-seon|Kang Mina|Park You-na|Oh Ji-ho|</v>
      </c>
    </row>
    <row r="124" spans="1:21">
      <c r="A124" s="14" t="s">
        <v>1058</v>
      </c>
      <c r="B124" s="14" t="s">
        <v>48</v>
      </c>
      <c r="C124" s="14" t="s">
        <v>1059</v>
      </c>
      <c r="D124" s="14" t="s">
        <v>1024</v>
      </c>
      <c r="E124" s="14" t="s">
        <v>1060</v>
      </c>
      <c r="F124" s="14" t="s">
        <v>1061</v>
      </c>
      <c r="G124" s="26">
        <v>44441</v>
      </c>
      <c r="H124" s="14">
        <v>2003</v>
      </c>
      <c r="I124" s="14" t="s">
        <v>363</v>
      </c>
      <c r="J124" s="14" t="s">
        <v>1062</v>
      </c>
      <c r="K124" s="14" t="s">
        <v>254</v>
      </c>
      <c r="L124" s="14" t="s">
        <v>1063</v>
      </c>
      <c r="M124" s="14">
        <f t="shared" si="8"/>
        <v>2021</v>
      </c>
      <c r="N124" s="14">
        <f t="shared" si="9"/>
        <v>9</v>
      </c>
      <c r="O124" s="14" t="str">
        <f>IFERROR(VLOOKUP(I124,Lists!$F$2:$G$16,2,FALSE()),"Not Rated")</f>
        <v>Adults</v>
      </c>
      <c r="P124" s="14">
        <f t="shared" si="10"/>
        <v>118</v>
      </c>
      <c r="Q124" s="14" t="str">
        <f t="shared" si="11"/>
        <v>United Kingdom</v>
      </c>
      <c r="R124" s="14" t="str">
        <f t="shared" si="12"/>
        <v>|United Kingdom|Australia|France|United States|</v>
      </c>
      <c r="S124" s="14" t="str">
        <f t="shared" si="13"/>
        <v>|Thrillers|</v>
      </c>
      <c r="T124" s="14" t="str">
        <f t="shared" si="14"/>
        <v>|Jane Campion|</v>
      </c>
      <c r="U124" s="14" t="str">
        <f t="shared" si="15"/>
        <v>|Meg Ryan|Mark Ruffalo|Jennifer Jason Leigh|Nick Damici|Sharrieff Pugh|Kevin Bacon|Yaani King Mondschein|Heather Litteer|</v>
      </c>
    </row>
    <row r="125" spans="1:21">
      <c r="A125" s="14" t="s">
        <v>1064</v>
      </c>
      <c r="B125" s="14" t="s">
        <v>49</v>
      </c>
      <c r="C125" s="14" t="s">
        <v>1065</v>
      </c>
      <c r="D125" s="14" t="s">
        <v>117</v>
      </c>
      <c r="E125" s="14" t="s">
        <v>117</v>
      </c>
      <c r="F125" s="14" t="s">
        <v>117</v>
      </c>
      <c r="G125" s="26">
        <v>44441</v>
      </c>
      <c r="H125" s="14">
        <v>2012</v>
      </c>
      <c r="I125" s="14" t="s">
        <v>365</v>
      </c>
      <c r="J125" s="14" t="s">
        <v>105</v>
      </c>
      <c r="K125" s="14" t="s">
        <v>256</v>
      </c>
      <c r="L125" s="14" t="s">
        <v>1066</v>
      </c>
      <c r="M125" s="14">
        <f t="shared" si="8"/>
        <v>2021</v>
      </c>
      <c r="N125" s="14">
        <f t="shared" si="9"/>
        <v>9</v>
      </c>
      <c r="O125" s="14" t="str">
        <f>IFERROR(VLOOKUP(I125,Lists!$F$2:$G$16,2,FALSE()),"Not Rated")</f>
        <v>Kids</v>
      </c>
      <c r="P125" s="14">
        <f t="shared" si="10"/>
        <v>1</v>
      </c>
      <c r="Q125" s="14" t="str">
        <f t="shared" si="11"/>
        <v>Unknown</v>
      </c>
      <c r="R125" s="14" t="str">
        <f t="shared" si="12"/>
        <v>|Unknown|</v>
      </c>
      <c r="S125" s="14" t="str">
        <f t="shared" si="13"/>
        <v>|Kids' TV|</v>
      </c>
      <c r="T125" s="14" t="str">
        <f t="shared" si="14"/>
        <v>|Unknown|</v>
      </c>
      <c r="U125" s="14" t="str">
        <f t="shared" si="15"/>
        <v>|Unknown|</v>
      </c>
    </row>
    <row r="126" spans="1:21">
      <c r="A126" s="14" t="s">
        <v>1067</v>
      </c>
      <c r="B126" s="14" t="s">
        <v>49</v>
      </c>
      <c r="C126" s="14" t="s">
        <v>1068</v>
      </c>
      <c r="D126" s="14" t="s">
        <v>117</v>
      </c>
      <c r="E126" s="14" t="s">
        <v>117</v>
      </c>
      <c r="F126" s="14" t="s">
        <v>123</v>
      </c>
      <c r="G126" s="26">
        <v>44441</v>
      </c>
      <c r="H126" s="14">
        <v>2013</v>
      </c>
      <c r="I126" s="14" t="s">
        <v>365</v>
      </c>
      <c r="J126" s="14" t="s">
        <v>107</v>
      </c>
      <c r="K126" s="14" t="s">
        <v>878</v>
      </c>
      <c r="L126" s="14" t="s">
        <v>1069</v>
      </c>
      <c r="M126" s="14">
        <f t="shared" si="8"/>
        <v>2021</v>
      </c>
      <c r="N126" s="14">
        <f t="shared" si="9"/>
        <v>9</v>
      </c>
      <c r="O126" s="14" t="str">
        <f>IFERROR(VLOOKUP(I126,Lists!$F$2:$G$16,2,FALSE()),"Not Rated")</f>
        <v>Kids</v>
      </c>
      <c r="P126" s="14">
        <f t="shared" si="10"/>
        <v>3</v>
      </c>
      <c r="Q126" s="14" t="str">
        <f t="shared" si="11"/>
        <v>South Korea</v>
      </c>
      <c r="R126" s="14" t="str">
        <f t="shared" si="12"/>
        <v>|South Korea|</v>
      </c>
      <c r="S126" s="14" t="str">
        <f t="shared" si="13"/>
        <v>|Kids' TV|Korean TV Shows|</v>
      </c>
      <c r="T126" s="14" t="str">
        <f t="shared" si="14"/>
        <v>|Unknown|</v>
      </c>
      <c r="U126" s="14" t="str">
        <f t="shared" si="15"/>
        <v>|Unknown|</v>
      </c>
    </row>
    <row r="127" spans="1:21">
      <c r="A127" s="14" t="s">
        <v>1070</v>
      </c>
      <c r="B127" s="14" t="s">
        <v>49</v>
      </c>
      <c r="C127" s="14" t="s">
        <v>1071</v>
      </c>
      <c r="D127" s="14" t="s">
        <v>117</v>
      </c>
      <c r="E127" s="14" t="s">
        <v>1072</v>
      </c>
      <c r="F127" s="14" t="s">
        <v>115</v>
      </c>
      <c r="G127" s="26">
        <v>44441</v>
      </c>
      <c r="H127" s="14">
        <v>2021</v>
      </c>
      <c r="I127" s="14" t="s">
        <v>360</v>
      </c>
      <c r="J127" s="14" t="s">
        <v>105</v>
      </c>
      <c r="K127" s="14" t="s">
        <v>1073</v>
      </c>
      <c r="L127" s="14" t="s">
        <v>1074</v>
      </c>
      <c r="M127" s="14">
        <f t="shared" si="8"/>
        <v>2021</v>
      </c>
      <c r="N127" s="14">
        <f t="shared" si="9"/>
        <v>9</v>
      </c>
      <c r="O127" s="14" t="str">
        <f>IFERROR(VLOOKUP(I127,Lists!$F$2:$G$16,2,FALSE()),"Not Rated")</f>
        <v>Adults</v>
      </c>
      <c r="P127" s="14">
        <f t="shared" si="10"/>
        <v>1</v>
      </c>
      <c r="Q127" s="14" t="str">
        <f t="shared" si="11"/>
        <v>United States</v>
      </c>
      <c r="R127" s="14" t="str">
        <f t="shared" si="12"/>
        <v>|United States|</v>
      </c>
      <c r="S127" s="14" t="str">
        <f t="shared" si="13"/>
        <v>|Crime TV Shows|TV Action &amp; Adventure|TV Comedies|</v>
      </c>
      <c r="T127" s="14" t="str">
        <f t="shared" si="14"/>
        <v>|Unknown|</v>
      </c>
      <c r="U127" s="14" t="str">
        <f t="shared" si="15"/>
        <v>|Sean Hayes|Wanda Sykes|Laurie Metcalf|David Harbour|Gary Cole|Patti Harrison|Matt Rogers|</v>
      </c>
    </row>
    <row r="128" spans="1:21">
      <c r="A128" s="14" t="s">
        <v>1075</v>
      </c>
      <c r="B128" s="14" t="s">
        <v>48</v>
      </c>
      <c r="C128" s="14" t="s">
        <v>1076</v>
      </c>
      <c r="D128" s="14" t="s">
        <v>1077</v>
      </c>
      <c r="E128" s="14" t="s">
        <v>1078</v>
      </c>
      <c r="F128" s="14" t="s">
        <v>116</v>
      </c>
      <c r="G128" s="26">
        <v>44441</v>
      </c>
      <c r="H128" s="14">
        <v>2020</v>
      </c>
      <c r="I128" s="14" t="s">
        <v>361</v>
      </c>
      <c r="J128" s="14" t="s">
        <v>671</v>
      </c>
      <c r="K128" s="14" t="s">
        <v>910</v>
      </c>
      <c r="L128" s="14" t="s">
        <v>1079</v>
      </c>
      <c r="M128" s="14">
        <f t="shared" si="8"/>
        <v>2021</v>
      </c>
      <c r="N128" s="14">
        <f t="shared" si="9"/>
        <v>9</v>
      </c>
      <c r="O128" s="14" t="str">
        <f>IFERROR(VLOOKUP(I128,Lists!$F$2:$G$16,2,FALSE()),"Not Rated")</f>
        <v>Teens</v>
      </c>
      <c r="P128" s="14">
        <f t="shared" si="10"/>
        <v>115</v>
      </c>
      <c r="Q128" s="14" t="str">
        <f t="shared" si="11"/>
        <v>India</v>
      </c>
      <c r="R128" s="14" t="str">
        <f t="shared" si="12"/>
        <v>|India|</v>
      </c>
      <c r="S128" s="14" t="str">
        <f t="shared" si="13"/>
        <v>|Dramas|International Movies|Romantic Movies|</v>
      </c>
      <c r="T128" s="14" t="str">
        <f t="shared" si="14"/>
        <v>|Vidhu Vinod Chopra|</v>
      </c>
      <c r="U128" s="14" t="str">
        <f t="shared" si="15"/>
        <v>|Aadil Khan|Sadia Khateeb|Zain Khan Durrani|Priyanshu Chatterjee|Bhavna Chauhan|Ashwin Dhar|Farid Azad Khan|Saghar Sehrai|</v>
      </c>
    </row>
    <row r="129" spans="1:21">
      <c r="A129" s="14" t="s">
        <v>1080</v>
      </c>
      <c r="B129" s="14" t="s">
        <v>48</v>
      </c>
      <c r="C129" s="14" t="s">
        <v>1081</v>
      </c>
      <c r="D129" s="14" t="s">
        <v>1082</v>
      </c>
      <c r="E129" s="14" t="s">
        <v>1083</v>
      </c>
      <c r="F129" s="14" t="s">
        <v>1084</v>
      </c>
      <c r="G129" s="26">
        <v>44440</v>
      </c>
      <c r="H129" s="14">
        <v>2004</v>
      </c>
      <c r="I129" s="14" t="s">
        <v>367</v>
      </c>
      <c r="J129" s="14" t="s">
        <v>739</v>
      </c>
      <c r="K129" s="14" t="s">
        <v>481</v>
      </c>
      <c r="L129" s="14" t="s">
        <v>1085</v>
      </c>
      <c r="M129" s="14">
        <f t="shared" si="8"/>
        <v>2021</v>
      </c>
      <c r="N129" s="14">
        <f t="shared" si="9"/>
        <v>9</v>
      </c>
      <c r="O129" s="14" t="str">
        <f>IFERROR(VLOOKUP(I129,Lists!$F$2:$G$16,2,FALSE()),"Not Rated")</f>
        <v>Older Kids</v>
      </c>
      <c r="P129" s="14">
        <f t="shared" si="10"/>
        <v>95</v>
      </c>
      <c r="Q129" s="14" t="str">
        <f t="shared" si="11"/>
        <v>United States</v>
      </c>
      <c r="R129" s="14" t="str">
        <f t="shared" si="12"/>
        <v>|United States|Canada|</v>
      </c>
      <c r="S129" s="14" t="str">
        <f t="shared" si="13"/>
        <v>|Children &amp; Family Movies|Comedies|</v>
      </c>
      <c r="T129" s="14" t="str">
        <f t="shared" si="14"/>
        <v>|Mark Rosman|</v>
      </c>
      <c r="U129" s="14" t="str">
        <f t="shared" si="15"/>
        <v>|Hilary Duff|Chad Michael Murray|Jennifer Coolidge|Dan Byrd|Regina King|Julie Gonzalo|Lin Shaye|Madeline Zima|Andrea Avery|Mary Pat Gleason|Paul Rodriguez|Whip Hubley|Kevin Kilner|Erica Hubbard|Simon Helberg|</v>
      </c>
    </row>
    <row r="130" spans="1:21">
      <c r="A130" s="14" t="s">
        <v>1086</v>
      </c>
      <c r="B130" s="14" t="s">
        <v>48</v>
      </c>
      <c r="C130" s="14" t="s">
        <v>1087</v>
      </c>
      <c r="D130" s="14" t="s">
        <v>1088</v>
      </c>
      <c r="E130" s="14" t="s">
        <v>1089</v>
      </c>
      <c r="F130" s="14" t="s">
        <v>117</v>
      </c>
      <c r="G130" s="26">
        <v>44440</v>
      </c>
      <c r="H130" s="14">
        <v>2017</v>
      </c>
      <c r="I130" s="14" t="s">
        <v>364</v>
      </c>
      <c r="J130" s="14" t="s">
        <v>671</v>
      </c>
      <c r="K130" s="14" t="s">
        <v>605</v>
      </c>
      <c r="L130" s="14" t="s">
        <v>1090</v>
      </c>
      <c r="M130" s="14">
        <f t="shared" ref="M130:M193" si="16">IF(G130="","",YEAR(G130))</f>
        <v>2021</v>
      </c>
      <c r="N130" s="14">
        <f t="shared" ref="N130:N193" si="17">IF(G130="","",MONTH(G130))</f>
        <v>9</v>
      </c>
      <c r="O130" s="14" t="str">
        <f>IFERROR(VLOOKUP(I130,Lists!$F$2:$G$16,2,FALSE()),"Not Rated")</f>
        <v>Teens</v>
      </c>
      <c r="P130" s="14">
        <f t="shared" ref="P130:P193" si="18">IFERROR(VALUE(LEFT(J130,FIND(" ",J130)-1)),"")</f>
        <v>115</v>
      </c>
      <c r="Q130" s="14" t="str">
        <f t="shared" ref="Q130:Q193" si="19">IFERROR(LEFT(F130,FIND(",",F130)-1),F130)</f>
        <v>Unknown</v>
      </c>
      <c r="R130" s="14" t="str">
        <f t="shared" ref="R130:R193" si="20">"|"&amp;SUBSTITUTE(F130,", ","|")&amp;"|"</f>
        <v>|Unknown|</v>
      </c>
      <c r="S130" s="14" t="str">
        <f t="shared" ref="S130:S193" si="21">"|"&amp;SUBSTITUTE(K130,", ","|")&amp;"|"</f>
        <v>|Dramas|International Movies|Thrillers|</v>
      </c>
      <c r="T130" s="14" t="str">
        <f t="shared" ref="T130:T193" si="22">"|"&amp;SUBSTITUTE(D130,", ","|")&amp;"|"</f>
        <v>|Gilles Paquet-Brenner|</v>
      </c>
      <c r="U130" s="14" t="str">
        <f t="shared" ref="U130:U193" si="23">"|"&amp;SUBSTITUTE(E130,", ","|")&amp;"|"</f>
        <v>|Glenn Close|Terence Stamp|Max Irons|Gillian Anderson|Christina Hendricks|Stefanie Martini|Julian Sands|Honor Kneafsey|Christian McKay|Amanda Abbington|</v>
      </c>
    </row>
    <row r="131" spans="1:21">
      <c r="A131" s="14" t="s">
        <v>1091</v>
      </c>
      <c r="B131" s="14" t="s">
        <v>48</v>
      </c>
      <c r="C131" s="14" t="s">
        <v>1092</v>
      </c>
      <c r="D131" s="14" t="s">
        <v>1093</v>
      </c>
      <c r="E131" s="14" t="s">
        <v>1094</v>
      </c>
      <c r="F131" s="14" t="s">
        <v>1095</v>
      </c>
      <c r="G131" s="26">
        <v>44440</v>
      </c>
      <c r="H131" s="14">
        <v>2005</v>
      </c>
      <c r="I131" s="14" t="s">
        <v>364</v>
      </c>
      <c r="J131" s="14" t="s">
        <v>1096</v>
      </c>
      <c r="K131" s="14" t="s">
        <v>244</v>
      </c>
      <c r="L131" s="14" t="s">
        <v>1097</v>
      </c>
      <c r="M131" s="14">
        <f t="shared" si="16"/>
        <v>2021</v>
      </c>
      <c r="N131" s="14">
        <f t="shared" si="17"/>
        <v>9</v>
      </c>
      <c r="O131" s="14" t="str">
        <f>IFERROR(VLOOKUP(I131,Lists!$F$2:$G$16,2,FALSE()),"Not Rated")</f>
        <v>Teens</v>
      </c>
      <c r="P131" s="14">
        <f t="shared" si="18"/>
        <v>108</v>
      </c>
      <c r="Q131" s="14" t="str">
        <f t="shared" si="19"/>
        <v>Germany</v>
      </c>
      <c r="R131" s="14" t="str">
        <f t="shared" si="20"/>
        <v>|Germany|United States|</v>
      </c>
      <c r="S131" s="14" t="str">
        <f t="shared" si="21"/>
        <v>|Dramas|</v>
      </c>
      <c r="T131" s="14" t="str">
        <f t="shared" si="22"/>
        <v>|Lasse Hallström|</v>
      </c>
      <c r="U131" s="14" t="str">
        <f t="shared" si="23"/>
        <v>|Robert Redford|Jennifer Lopez|Morgan Freeman|Josh Lucas|Damian Lewis|Camryn Manheim|Becca Gardner|Lynda Boyd|Rob Hayter|P. Lynn Johnson|</v>
      </c>
    </row>
    <row r="132" spans="1:21">
      <c r="A132" s="14" t="s">
        <v>1098</v>
      </c>
      <c r="B132" s="14" t="s">
        <v>48</v>
      </c>
      <c r="C132" s="14" t="s">
        <v>1099</v>
      </c>
      <c r="D132" s="14" t="s">
        <v>1100</v>
      </c>
      <c r="E132" s="14" t="s">
        <v>1101</v>
      </c>
      <c r="F132" s="14" t="s">
        <v>117</v>
      </c>
      <c r="G132" s="26">
        <v>44440</v>
      </c>
      <c r="H132" s="14">
        <v>2021</v>
      </c>
      <c r="I132" s="14" t="s">
        <v>366</v>
      </c>
      <c r="J132" s="14" t="s">
        <v>1102</v>
      </c>
      <c r="K132" s="14" t="s">
        <v>1103</v>
      </c>
      <c r="L132" s="14" t="s">
        <v>1104</v>
      </c>
      <c r="M132" s="14">
        <f t="shared" si="16"/>
        <v>2021</v>
      </c>
      <c r="N132" s="14">
        <f t="shared" si="17"/>
        <v>9</v>
      </c>
      <c r="O132" s="14" t="str">
        <f>IFERROR(VLOOKUP(I132,Lists!$F$2:$G$16,2,FALSE()),"Not Rated")</f>
        <v>Kids</v>
      </c>
      <c r="P132" s="14">
        <f t="shared" si="18"/>
        <v>63</v>
      </c>
      <c r="Q132" s="14" t="str">
        <f t="shared" si="19"/>
        <v>Unknown</v>
      </c>
      <c r="R132" s="14" t="str">
        <f t="shared" si="20"/>
        <v>|Unknown|</v>
      </c>
      <c r="S132" s="14" t="str">
        <f t="shared" si="21"/>
        <v>|Children &amp; Family Movies|Music &amp; Musicals|</v>
      </c>
      <c r="T132" s="14" t="str">
        <f t="shared" si="22"/>
        <v>|Scott Pleydell-Pearce|</v>
      </c>
      <c r="U132" s="14" t="str">
        <f t="shared" si="23"/>
        <v>|America Young|Amber May|Giselle Fernandez|Alejandro Saab|Dinora Walcott|</v>
      </c>
    </row>
    <row r="133" spans="1:21">
      <c r="A133" s="14" t="s">
        <v>1105</v>
      </c>
      <c r="B133" s="14" t="s">
        <v>48</v>
      </c>
      <c r="C133" s="14" t="s">
        <v>1106</v>
      </c>
      <c r="D133" s="14" t="s">
        <v>1107</v>
      </c>
      <c r="E133" s="14" t="s">
        <v>1108</v>
      </c>
      <c r="F133" s="14" t="s">
        <v>115</v>
      </c>
      <c r="G133" s="26">
        <v>44440</v>
      </c>
      <c r="H133" s="14">
        <v>1982</v>
      </c>
      <c r="I133" s="14" t="s">
        <v>363</v>
      </c>
      <c r="J133" s="14" t="s">
        <v>962</v>
      </c>
      <c r="K133" s="14" t="s">
        <v>1109</v>
      </c>
      <c r="L133" s="14" t="s">
        <v>1110</v>
      </c>
      <c r="M133" s="14">
        <f t="shared" si="16"/>
        <v>2021</v>
      </c>
      <c r="N133" s="14">
        <f t="shared" si="17"/>
        <v>9</v>
      </c>
      <c r="O133" s="14" t="str">
        <f>IFERROR(VLOOKUP(I133,Lists!$F$2:$G$16,2,FALSE()),"Not Rated")</f>
        <v>Adults</v>
      </c>
      <c r="P133" s="14">
        <f t="shared" si="18"/>
        <v>117</v>
      </c>
      <c r="Q133" s="14" t="str">
        <f t="shared" si="19"/>
        <v>United States</v>
      </c>
      <c r="R133" s="14" t="str">
        <f t="shared" si="20"/>
        <v>|United States|</v>
      </c>
      <c r="S133" s="14" t="str">
        <f t="shared" si="21"/>
        <v>|Action &amp; Adventure|Classic Movies|Cult Movies|</v>
      </c>
      <c r="T133" s="14" t="str">
        <f t="shared" si="22"/>
        <v>|Ridley Scott|</v>
      </c>
      <c r="U133" s="14" t="str">
        <f t="shared" si="23"/>
        <v>|Harrison Ford|Rutger Hauer|Sean Young|Edward James Olmos|M. Emmet Walsh|Daryl Hannah|William Sanderson|Brion James|Joe Turkel|Joanna Cassidy|James Hong|Morgan Paull|</v>
      </c>
    </row>
    <row r="134" spans="1:21">
      <c r="A134" s="14" t="s">
        <v>1111</v>
      </c>
      <c r="B134" s="14" t="s">
        <v>49</v>
      </c>
      <c r="C134" s="14" t="s">
        <v>1112</v>
      </c>
      <c r="D134" s="14" t="s">
        <v>117</v>
      </c>
      <c r="E134" s="14" t="s">
        <v>1113</v>
      </c>
      <c r="F134" s="14" t="s">
        <v>117</v>
      </c>
      <c r="G134" s="26">
        <v>44440</v>
      </c>
      <c r="H134" s="14">
        <v>2021</v>
      </c>
      <c r="I134" s="14" t="s">
        <v>360</v>
      </c>
      <c r="J134" s="14" t="s">
        <v>105</v>
      </c>
      <c r="K134" s="14" t="s">
        <v>1114</v>
      </c>
      <c r="L134" s="14" t="s">
        <v>1115</v>
      </c>
      <c r="M134" s="14">
        <f t="shared" si="16"/>
        <v>2021</v>
      </c>
      <c r="N134" s="14">
        <f t="shared" si="17"/>
        <v>9</v>
      </c>
      <c r="O134" s="14" t="str">
        <f>IFERROR(VLOOKUP(I134,Lists!$F$2:$G$16,2,FALSE()),"Not Rated")</f>
        <v>Adults</v>
      </c>
      <c r="P134" s="14">
        <f t="shared" si="18"/>
        <v>1</v>
      </c>
      <c r="Q134" s="14" t="str">
        <f t="shared" si="19"/>
        <v>Unknown</v>
      </c>
      <c r="R134" s="14" t="str">
        <f t="shared" si="20"/>
        <v>|Unknown|</v>
      </c>
      <c r="S134" s="14" t="str">
        <f t="shared" si="21"/>
        <v>|International TV Shows|TV Action &amp; Adventure|TV Comedies|</v>
      </c>
      <c r="T134" s="14" t="str">
        <f t="shared" si="22"/>
        <v>|Unknown|</v>
      </c>
      <c r="U134" s="14" t="str">
        <f t="shared" si="23"/>
        <v>|Tseng Yun-fan|Kao Yun-shuo|Chiang Ching-yen|Meng Ching-fu|Huang Bai-wei|Ma Kuo-yao|Chen Yen-chun|Sun Ke-fang|Kai Yang-niu|Chen Yu-wen|Nick Liao|Lin Kai-ling|Mickey Huang|Liu Kuan-ting|Jiang Du-hui|</v>
      </c>
    </row>
    <row r="135" spans="1:21">
      <c r="A135" s="14" t="s">
        <v>1116</v>
      </c>
      <c r="B135" s="14" t="s">
        <v>48</v>
      </c>
      <c r="C135" s="14" t="s">
        <v>1117</v>
      </c>
      <c r="D135" s="14" t="s">
        <v>1118</v>
      </c>
      <c r="E135" s="14" t="s">
        <v>1119</v>
      </c>
      <c r="F135" s="14" t="s">
        <v>1120</v>
      </c>
      <c r="G135" s="26">
        <v>44440</v>
      </c>
      <c r="H135" s="14">
        <v>2015</v>
      </c>
      <c r="I135" s="14" t="s">
        <v>363</v>
      </c>
      <c r="J135" s="14" t="s">
        <v>1121</v>
      </c>
      <c r="K135" s="14" t="s">
        <v>1122</v>
      </c>
      <c r="L135" s="14" t="s">
        <v>1123</v>
      </c>
      <c r="M135" s="14">
        <f t="shared" si="16"/>
        <v>2021</v>
      </c>
      <c r="N135" s="14">
        <f t="shared" si="17"/>
        <v>9</v>
      </c>
      <c r="O135" s="14" t="str">
        <f>IFERROR(VLOOKUP(I135,Lists!$F$2:$G$16,2,FALSE()),"Not Rated")</f>
        <v>Adults</v>
      </c>
      <c r="P135" s="14">
        <f t="shared" si="18"/>
        <v>121</v>
      </c>
      <c r="Q135" s="14" t="str">
        <f t="shared" si="19"/>
        <v>South Africa</v>
      </c>
      <c r="R135" s="14" t="str">
        <f t="shared" si="20"/>
        <v>|South Africa|United States|</v>
      </c>
      <c r="S135" s="14" t="str">
        <f t="shared" si="21"/>
        <v>|Action &amp; Adventure|Sci-Fi &amp; Fantasy|</v>
      </c>
      <c r="T135" s="14" t="str">
        <f t="shared" si="22"/>
        <v>|Neill Blomkamp|</v>
      </c>
      <c r="U135" s="14" t="str">
        <f t="shared" si="23"/>
        <v>|Sharlto Copley|Hugh Jackman|Sigourney Weaver|Dev Patel|Ninja|Yo-Landi Visser|Jose Pablo Cantillo|Brandon Auret|Johnny Selema|Maurice Carpede|</v>
      </c>
    </row>
    <row r="136" spans="1:21">
      <c r="A136" s="14" t="s">
        <v>1124</v>
      </c>
      <c r="B136" s="14" t="s">
        <v>48</v>
      </c>
      <c r="C136" s="14" t="s">
        <v>1125</v>
      </c>
      <c r="D136" s="14" t="s">
        <v>1126</v>
      </c>
      <c r="E136" s="14" t="s">
        <v>1127</v>
      </c>
      <c r="F136" s="14" t="s">
        <v>1128</v>
      </c>
      <c r="G136" s="26">
        <v>44440</v>
      </c>
      <c r="H136" s="14">
        <v>1994</v>
      </c>
      <c r="I136" s="14" t="s">
        <v>364</v>
      </c>
      <c r="J136" s="14" t="s">
        <v>1129</v>
      </c>
      <c r="K136" s="14" t="s">
        <v>625</v>
      </c>
      <c r="L136" s="14" t="s">
        <v>1130</v>
      </c>
      <c r="M136" s="14">
        <f t="shared" si="16"/>
        <v>2021</v>
      </c>
      <c r="N136" s="14">
        <f t="shared" si="17"/>
        <v>9</v>
      </c>
      <c r="O136" s="14" t="str">
        <f>IFERROR(VLOOKUP(I136,Lists!$F$2:$G$16,2,FALSE()),"Not Rated")</f>
        <v>Teens</v>
      </c>
      <c r="P136" s="14">
        <f t="shared" si="18"/>
        <v>142</v>
      </c>
      <c r="Q136" s="14" t="str">
        <f t="shared" si="19"/>
        <v>United States</v>
      </c>
      <c r="R136" s="14" t="str">
        <f t="shared" si="20"/>
        <v>|United States|Mexico|</v>
      </c>
      <c r="S136" s="14" t="str">
        <f t="shared" si="21"/>
        <v>|Action &amp; Adventure|Dramas|</v>
      </c>
      <c r="T136" s="14" t="str">
        <f t="shared" si="22"/>
        <v>|Phillip Noyce|</v>
      </c>
      <c r="U136" s="14" t="str">
        <f t="shared" si="23"/>
        <v>|Harrison Ford|Willem Dafoe|Anne Archer|Joaquim de Almeida|Henry Czerny|Harris Yulin|Donald Moffat|Miguel Sandoval|Benjamin Bratt|Dean Jones|Thora Birch|James Earl Jones|Raymond Cruz|</v>
      </c>
    </row>
    <row r="137" spans="1:21">
      <c r="A137" s="14" t="s">
        <v>1131</v>
      </c>
      <c r="B137" s="14" t="s">
        <v>48</v>
      </c>
      <c r="C137" s="14" t="s">
        <v>1132</v>
      </c>
      <c r="D137" s="14" t="s">
        <v>1133</v>
      </c>
      <c r="E137" s="14" t="s">
        <v>1134</v>
      </c>
      <c r="F137" s="14" t="s">
        <v>1135</v>
      </c>
      <c r="G137" s="26">
        <v>44440</v>
      </c>
      <c r="H137" s="14">
        <v>1993</v>
      </c>
      <c r="I137" s="14" t="s">
        <v>363</v>
      </c>
      <c r="J137" s="14" t="s">
        <v>783</v>
      </c>
      <c r="K137" s="14" t="s">
        <v>248</v>
      </c>
      <c r="L137" s="14" t="s">
        <v>1136</v>
      </c>
      <c r="M137" s="14">
        <f t="shared" si="16"/>
        <v>2021</v>
      </c>
      <c r="N137" s="14">
        <f t="shared" si="17"/>
        <v>9</v>
      </c>
      <c r="O137" s="14" t="str">
        <f>IFERROR(VLOOKUP(I137,Lists!$F$2:$G$16,2,FALSE()),"Not Rated")</f>
        <v>Adults</v>
      </c>
      <c r="P137" s="14">
        <f t="shared" si="18"/>
        <v>113</v>
      </c>
      <c r="Q137" s="14" t="str">
        <f t="shared" si="19"/>
        <v>United States</v>
      </c>
      <c r="R137" s="14" t="str">
        <f t="shared" si="20"/>
        <v>|United States|Italy|France|Japan|</v>
      </c>
      <c r="S137" s="14" t="str">
        <f t="shared" si="21"/>
        <v>|Action &amp; Adventure|</v>
      </c>
      <c r="T137" s="14" t="str">
        <f t="shared" si="22"/>
        <v>|Renny Harlin|</v>
      </c>
      <c r="U137" s="14" t="str">
        <f t="shared" si="23"/>
        <v>|Sylvester Stallone|John Lithgow|Michael Rooker|Janine Turner|Rex Linn|Caroline Goodall|Leon|Craig Fairbrass|Ralph Waite|Max Perlich|Paul Winfield|</v>
      </c>
    </row>
    <row r="138" spans="1:21">
      <c r="A138" s="14" t="s">
        <v>1137</v>
      </c>
      <c r="B138" s="14" t="s">
        <v>48</v>
      </c>
      <c r="C138" s="14" t="s">
        <v>1138</v>
      </c>
      <c r="D138" s="14" t="s">
        <v>1139</v>
      </c>
      <c r="E138" s="14" t="s">
        <v>1140</v>
      </c>
      <c r="F138" s="14" t="s">
        <v>1141</v>
      </c>
      <c r="G138" s="26">
        <v>44440</v>
      </c>
      <c r="H138" s="14">
        <v>2003</v>
      </c>
      <c r="I138" s="14" t="s">
        <v>363</v>
      </c>
      <c r="J138" s="14" t="s">
        <v>1142</v>
      </c>
      <c r="K138" s="14" t="s">
        <v>1027</v>
      </c>
      <c r="L138" s="14" t="s">
        <v>1143</v>
      </c>
      <c r="M138" s="14">
        <f t="shared" si="16"/>
        <v>2021</v>
      </c>
      <c r="N138" s="14">
        <f t="shared" si="17"/>
        <v>9</v>
      </c>
      <c r="O138" s="14" t="str">
        <f>IFERROR(VLOOKUP(I138,Lists!$F$2:$G$16,2,FALSE()),"Not Rated")</f>
        <v>Adults</v>
      </c>
      <c r="P138" s="14">
        <f t="shared" si="18"/>
        <v>154</v>
      </c>
      <c r="Q138" s="14" t="str">
        <f t="shared" si="19"/>
        <v>United States</v>
      </c>
      <c r="R138" s="14" t="str">
        <f t="shared" si="20"/>
        <v>|United States|Italy|Romania|United Kingdom|</v>
      </c>
      <c r="S138" s="14" t="str">
        <f t="shared" si="21"/>
        <v>|Dramas|Romantic Movies|</v>
      </c>
      <c r="T138" s="14" t="str">
        <f t="shared" si="22"/>
        <v>|Anthony Minghella|</v>
      </c>
      <c r="U138" s="14" t="str">
        <f t="shared" si="23"/>
        <v>|Jude Law|Nicole Kidman|Renée Zellweger|Eileen Atkins|Brendan Gleeson|Philip Seymour Hoffman|Natalie Portman|Giovanni Ribisi|Donald Sutherland|Ray Winstone|</v>
      </c>
    </row>
    <row r="139" spans="1:21">
      <c r="A139" s="14" t="s">
        <v>1144</v>
      </c>
      <c r="B139" s="14" t="s">
        <v>48</v>
      </c>
      <c r="C139" s="14" t="s">
        <v>1145</v>
      </c>
      <c r="D139" s="14" t="s">
        <v>1146</v>
      </c>
      <c r="E139" s="14" t="s">
        <v>1147</v>
      </c>
      <c r="F139" s="14" t="s">
        <v>1148</v>
      </c>
      <c r="G139" s="26">
        <v>44440</v>
      </c>
      <c r="H139" s="14">
        <v>2001</v>
      </c>
      <c r="I139" s="14" t="s">
        <v>367</v>
      </c>
      <c r="J139" s="14" t="s">
        <v>739</v>
      </c>
      <c r="K139" s="14" t="s">
        <v>1149</v>
      </c>
      <c r="L139" s="14" t="s">
        <v>1150</v>
      </c>
      <c r="M139" s="14">
        <f t="shared" si="16"/>
        <v>2021</v>
      </c>
      <c r="N139" s="14">
        <f t="shared" si="17"/>
        <v>9</v>
      </c>
      <c r="O139" s="14" t="str">
        <f>IFERROR(VLOOKUP(I139,Lists!$F$2:$G$16,2,FALSE()),"Not Rated")</f>
        <v>Older Kids</v>
      </c>
      <c r="P139" s="14">
        <f t="shared" si="18"/>
        <v>95</v>
      </c>
      <c r="Q139" s="14" t="str">
        <f t="shared" si="19"/>
        <v>Australia</v>
      </c>
      <c r="R139" s="14" t="str">
        <f t="shared" si="20"/>
        <v>|Australia|United States|</v>
      </c>
      <c r="S139" s="14" t="str">
        <f t="shared" si="21"/>
        <v>|Action &amp; Adventure|Comedies|</v>
      </c>
      <c r="T139" s="14" t="str">
        <f t="shared" si="22"/>
        <v>|Simon Wincer|</v>
      </c>
      <c r="U139" s="14" t="str">
        <f t="shared" si="23"/>
        <v>|Paul Hogan|Linda Kozlowski|Jere Burns|Jonathan Banks|Aida Turturro|Alec Wilson|Gerry Skilton|Steve Rackman|Serge Cockburn|Paul Rodriguez|Mark Adair-Rios|Tiriel Mora|Grant Piro|Mike Tyson|</v>
      </c>
    </row>
    <row r="140" spans="1:21">
      <c r="A140" s="14" t="s">
        <v>1151</v>
      </c>
      <c r="B140" s="14" t="s">
        <v>48</v>
      </c>
      <c r="C140" s="14" t="s">
        <v>1152</v>
      </c>
      <c r="D140" s="14" t="s">
        <v>1093</v>
      </c>
      <c r="E140" s="14" t="s">
        <v>1153</v>
      </c>
      <c r="F140" s="14" t="s">
        <v>115</v>
      </c>
      <c r="G140" s="26">
        <v>44440</v>
      </c>
      <c r="H140" s="14">
        <v>2010</v>
      </c>
      <c r="I140" s="14" t="s">
        <v>364</v>
      </c>
      <c r="J140" s="14" t="s">
        <v>1096</v>
      </c>
      <c r="K140" s="14" t="s">
        <v>1027</v>
      </c>
      <c r="L140" s="14" t="s">
        <v>1154</v>
      </c>
      <c r="M140" s="14">
        <f t="shared" si="16"/>
        <v>2021</v>
      </c>
      <c r="N140" s="14">
        <f t="shared" si="17"/>
        <v>9</v>
      </c>
      <c r="O140" s="14" t="str">
        <f>IFERROR(VLOOKUP(I140,Lists!$F$2:$G$16,2,FALSE()),"Not Rated")</f>
        <v>Teens</v>
      </c>
      <c r="P140" s="14">
        <f t="shared" si="18"/>
        <v>108</v>
      </c>
      <c r="Q140" s="14" t="str">
        <f t="shared" si="19"/>
        <v>United States</v>
      </c>
      <c r="R140" s="14" t="str">
        <f t="shared" si="20"/>
        <v>|United States|</v>
      </c>
      <c r="S140" s="14" t="str">
        <f t="shared" si="21"/>
        <v>|Dramas|Romantic Movies|</v>
      </c>
      <c r="T140" s="14" t="str">
        <f t="shared" si="22"/>
        <v>|Lasse Hallström|</v>
      </c>
      <c r="U140" s="14" t="str">
        <f t="shared" si="23"/>
        <v>|Channing Tatum|Amanda Seyfried|Richard Jenkins|Henry Thomas|D.J. Cotrona|Cullen Moss|Gavin McCulley|Jose Lucena Jr.|Keith Robinson|Scott Porter|</v>
      </c>
    </row>
    <row r="141" spans="1:21">
      <c r="A141" s="14" t="s">
        <v>1155</v>
      </c>
      <c r="B141" s="14" t="s">
        <v>48</v>
      </c>
      <c r="C141" s="14" t="s">
        <v>1156</v>
      </c>
      <c r="D141" s="14" t="s">
        <v>1157</v>
      </c>
      <c r="E141" s="14" t="s">
        <v>1158</v>
      </c>
      <c r="F141" s="14" t="s">
        <v>115</v>
      </c>
      <c r="G141" s="26">
        <v>44440</v>
      </c>
      <c r="H141" s="14">
        <v>1989</v>
      </c>
      <c r="I141" s="14" t="s">
        <v>363</v>
      </c>
      <c r="J141" s="14" t="s">
        <v>1159</v>
      </c>
      <c r="K141" s="14" t="s">
        <v>1160</v>
      </c>
      <c r="L141" s="14" t="s">
        <v>1161</v>
      </c>
      <c r="M141" s="14">
        <f t="shared" si="16"/>
        <v>2021</v>
      </c>
      <c r="N141" s="14">
        <f t="shared" si="17"/>
        <v>9</v>
      </c>
      <c r="O141" s="14" t="str">
        <f>IFERROR(VLOOKUP(I141,Lists!$F$2:$G$16,2,FALSE()),"Not Rated")</f>
        <v>Adults</v>
      </c>
      <c r="P141" s="14">
        <f t="shared" si="18"/>
        <v>120</v>
      </c>
      <c r="Q141" s="14" t="str">
        <f t="shared" si="19"/>
        <v>United States</v>
      </c>
      <c r="R141" s="14" t="str">
        <f t="shared" si="20"/>
        <v>|United States|</v>
      </c>
      <c r="S141" s="14" t="str">
        <f t="shared" si="21"/>
        <v>|Classic Movies|Comedies|Dramas|</v>
      </c>
      <c r="T141" s="14" t="str">
        <f t="shared" si="22"/>
        <v>|Spike Lee|</v>
      </c>
      <c r="U141" s="14" t="str">
        <f t="shared" si="23"/>
        <v>|Danny Aiello|Ossie Davis|Ruby Dee|Richard Edson|Giancarlo Esposito|Spike Lee|Bill Nunn|John Turturro|Paul Benjamin|Frankie Faison|Samuel L. Jackson|Rosie Perez|Martin Lawrence|Miguel Sandoval|</v>
      </c>
    </row>
    <row r="142" spans="1:21">
      <c r="A142" s="14" t="s">
        <v>1162</v>
      </c>
      <c r="B142" s="14" t="s">
        <v>48</v>
      </c>
      <c r="C142" s="14" t="s">
        <v>1163</v>
      </c>
      <c r="D142" s="14" t="s">
        <v>1164</v>
      </c>
      <c r="E142" s="14" t="s">
        <v>1165</v>
      </c>
      <c r="F142" s="14" t="s">
        <v>1166</v>
      </c>
      <c r="G142" s="26">
        <v>44440</v>
      </c>
      <c r="H142" s="14">
        <v>2014</v>
      </c>
      <c r="I142" s="14" t="s">
        <v>360</v>
      </c>
      <c r="J142" s="14" t="s">
        <v>713</v>
      </c>
      <c r="K142" s="14" t="s">
        <v>605</v>
      </c>
      <c r="L142" s="14" t="s">
        <v>1167</v>
      </c>
      <c r="M142" s="14">
        <f t="shared" si="16"/>
        <v>2021</v>
      </c>
      <c r="N142" s="14">
        <f t="shared" si="17"/>
        <v>9</v>
      </c>
      <c r="O142" s="14" t="str">
        <f>IFERROR(VLOOKUP(I142,Lists!$F$2:$G$16,2,FALSE()),"Not Rated")</f>
        <v>Adults</v>
      </c>
      <c r="P142" s="14">
        <f t="shared" si="18"/>
        <v>100</v>
      </c>
      <c r="Q142" s="14" t="str">
        <f t="shared" si="19"/>
        <v>Argentina</v>
      </c>
      <c r="R142" s="14" t="str">
        <f t="shared" si="20"/>
        <v>|Argentina|Venezuela|</v>
      </c>
      <c r="S142" s="14" t="str">
        <f t="shared" si="21"/>
        <v>|Dramas|International Movies|Thrillers|</v>
      </c>
      <c r="T142" s="14" t="str">
        <f t="shared" si="22"/>
        <v>|Sebastián Schindel|</v>
      </c>
      <c r="U142" s="14" t="str">
        <f t="shared" si="23"/>
        <v>|Joaquín Furriel|Luis Ziembrowski|Guillermo Pfening|Mónica Lairana|Germán de Silva|Victoria Raposo|Andrea Garrote|</v>
      </c>
    </row>
    <row r="143" spans="1:21">
      <c r="A143" s="14" t="s">
        <v>1168</v>
      </c>
      <c r="B143" s="14" t="s">
        <v>48</v>
      </c>
      <c r="C143" s="14" t="s">
        <v>1169</v>
      </c>
      <c r="D143" s="14" t="s">
        <v>1170</v>
      </c>
      <c r="E143" s="14" t="s">
        <v>1171</v>
      </c>
      <c r="F143" s="14" t="s">
        <v>1172</v>
      </c>
      <c r="G143" s="26">
        <v>44440</v>
      </c>
      <c r="H143" s="14">
        <v>2015</v>
      </c>
      <c r="I143" s="14" t="s">
        <v>363</v>
      </c>
      <c r="J143" s="14" t="s">
        <v>1173</v>
      </c>
      <c r="K143" s="14" t="s">
        <v>248</v>
      </c>
      <c r="L143" s="14" t="s">
        <v>1174</v>
      </c>
      <c r="M143" s="14">
        <f t="shared" si="16"/>
        <v>2021</v>
      </c>
      <c r="N143" s="14">
        <f t="shared" si="17"/>
        <v>9</v>
      </c>
      <c r="O143" s="14" t="str">
        <f>IFERROR(VLOOKUP(I143,Lists!$F$2:$G$16,2,FALSE()),"Not Rated")</f>
        <v>Adults</v>
      </c>
      <c r="P143" s="14">
        <f t="shared" si="18"/>
        <v>82</v>
      </c>
      <c r="Q143" s="14" t="str">
        <f t="shared" si="19"/>
        <v>United States</v>
      </c>
      <c r="R143" s="14" t="str">
        <f t="shared" si="20"/>
        <v>|United States|United Kingdom|Canada|</v>
      </c>
      <c r="S143" s="14" t="str">
        <f t="shared" si="21"/>
        <v>|Action &amp; Adventure|</v>
      </c>
      <c r="T143" s="14" t="str">
        <f t="shared" si="22"/>
        <v>|Steven C. Miller|</v>
      </c>
      <c r="U143" s="14" t="str">
        <f t="shared" si="23"/>
        <v>|Bruce Willis|Kellan Lutz|Gina Carano|D.B. Sweeney|Joshua Mikel|Steve Coulter|Dan Bilzerian|Heather Johansen|</v>
      </c>
    </row>
    <row r="144" spans="1:21">
      <c r="A144" s="14" t="s">
        <v>1175</v>
      </c>
      <c r="B144" s="14" t="s">
        <v>48</v>
      </c>
      <c r="C144" s="14" t="s">
        <v>1176</v>
      </c>
      <c r="D144" s="14" t="s">
        <v>1177</v>
      </c>
      <c r="E144" s="14" t="s">
        <v>1178</v>
      </c>
      <c r="F144" s="14" t="s">
        <v>1095</v>
      </c>
      <c r="G144" s="26">
        <v>44440</v>
      </c>
      <c r="H144" s="14">
        <v>2007</v>
      </c>
      <c r="I144" s="14" t="s">
        <v>364</v>
      </c>
      <c r="J144" s="14" t="s">
        <v>639</v>
      </c>
      <c r="K144" s="14" t="s">
        <v>244</v>
      </c>
      <c r="L144" s="14" t="s">
        <v>1179</v>
      </c>
      <c r="M144" s="14">
        <f t="shared" si="16"/>
        <v>2021</v>
      </c>
      <c r="N144" s="14">
        <f t="shared" si="17"/>
        <v>9</v>
      </c>
      <c r="O144" s="14" t="str">
        <f>IFERROR(VLOOKUP(I144,Lists!$F$2:$G$16,2,FALSE()),"Not Rated")</f>
        <v>Teens</v>
      </c>
      <c r="P144" s="14">
        <f t="shared" si="18"/>
        <v>124</v>
      </c>
      <c r="Q144" s="14" t="str">
        <f t="shared" si="19"/>
        <v>Germany</v>
      </c>
      <c r="R144" s="14" t="str">
        <f t="shared" si="20"/>
        <v>|Germany|United States|</v>
      </c>
      <c r="S144" s="14" t="str">
        <f t="shared" si="21"/>
        <v>|Dramas|</v>
      </c>
      <c r="T144" s="14" t="str">
        <f t="shared" si="22"/>
        <v>|Richard LaGravenese|</v>
      </c>
      <c r="U144" s="14" t="str">
        <f t="shared" si="23"/>
        <v>|Hilary Swank|Patrick Dempsey|Scott Glenn|Imelda Staunton|April L. Hernandez|Mario|Kristin Herrera|Jaclyn Ngan|Sergio Montalvo|Jason Finn|Deance Wyatt|Vanetta Smith|</v>
      </c>
    </row>
    <row r="145" spans="1:21">
      <c r="A145" s="14" t="s">
        <v>1180</v>
      </c>
      <c r="B145" s="14" t="s">
        <v>48</v>
      </c>
      <c r="C145" s="14" t="s">
        <v>1181</v>
      </c>
      <c r="D145" s="14" t="s">
        <v>1182</v>
      </c>
      <c r="E145" s="14" t="s">
        <v>1183</v>
      </c>
      <c r="F145" s="14" t="s">
        <v>115</v>
      </c>
      <c r="G145" s="26">
        <v>44440</v>
      </c>
      <c r="H145" s="14">
        <v>2011</v>
      </c>
      <c r="I145" s="14" t="s">
        <v>364</v>
      </c>
      <c r="J145" s="14" t="s">
        <v>1033</v>
      </c>
      <c r="K145" s="14" t="s">
        <v>1122</v>
      </c>
      <c r="L145" s="14" t="s">
        <v>1184</v>
      </c>
      <c r="M145" s="14">
        <f t="shared" si="16"/>
        <v>2021</v>
      </c>
      <c r="N145" s="14">
        <f t="shared" si="17"/>
        <v>9</v>
      </c>
      <c r="O145" s="14" t="str">
        <f>IFERROR(VLOOKUP(I145,Lists!$F$2:$G$16,2,FALSE()),"Not Rated")</f>
        <v>Teens</v>
      </c>
      <c r="P145" s="14">
        <f t="shared" si="18"/>
        <v>114</v>
      </c>
      <c r="Q145" s="14" t="str">
        <f t="shared" si="19"/>
        <v>United States</v>
      </c>
      <c r="R145" s="14" t="str">
        <f t="shared" si="20"/>
        <v>|United States|</v>
      </c>
      <c r="S145" s="14" t="str">
        <f t="shared" si="21"/>
        <v>|Action &amp; Adventure|Sci-Fi &amp; Fantasy|</v>
      </c>
      <c r="T145" s="14" t="str">
        <f t="shared" si="22"/>
        <v>|Martin Campbell|</v>
      </c>
      <c r="U145" s="14" t="str">
        <f t="shared" si="23"/>
        <v>|Ryan Reynolds|Blake Lively|Peter Sarsgaard|Mark Strong|Tim Robbins|Jay O. Sanders|Taika Waititi|Angela Bassett|</v>
      </c>
    </row>
    <row r="146" spans="1:21">
      <c r="A146" s="14" t="s">
        <v>1185</v>
      </c>
      <c r="B146" s="14" t="s">
        <v>48</v>
      </c>
      <c r="C146" s="14" t="s">
        <v>1186</v>
      </c>
      <c r="D146" s="14" t="s">
        <v>1187</v>
      </c>
      <c r="E146" s="14" t="s">
        <v>1188</v>
      </c>
      <c r="F146" s="14" t="s">
        <v>115</v>
      </c>
      <c r="G146" s="26">
        <v>44440</v>
      </c>
      <c r="H146" s="14">
        <v>1990</v>
      </c>
      <c r="I146" s="14" t="s">
        <v>363</v>
      </c>
      <c r="J146" s="14" t="s">
        <v>457</v>
      </c>
      <c r="K146" s="14" t="s">
        <v>1189</v>
      </c>
      <c r="L146" s="14" t="s">
        <v>1190</v>
      </c>
      <c r="M146" s="14">
        <f t="shared" si="16"/>
        <v>2021</v>
      </c>
      <c r="N146" s="14">
        <f t="shared" si="17"/>
        <v>9</v>
      </c>
      <c r="O146" s="14" t="str">
        <f>IFERROR(VLOOKUP(I146,Lists!$F$2:$G$16,2,FALSE()),"Not Rated")</f>
        <v>Adults</v>
      </c>
      <c r="P146" s="14">
        <f t="shared" si="18"/>
        <v>104</v>
      </c>
      <c r="Q146" s="14" t="str">
        <f t="shared" si="19"/>
        <v>United States</v>
      </c>
      <c r="R146" s="14" t="str">
        <f t="shared" si="20"/>
        <v>|United States|</v>
      </c>
      <c r="S146" s="14" t="str">
        <f t="shared" si="21"/>
        <v>|Comedies|Cult Movies|</v>
      </c>
      <c r="T146" s="14" t="str">
        <f t="shared" si="22"/>
        <v>|Reginald Hudlin|</v>
      </c>
      <c r="U146" s="14" t="str">
        <f t="shared" si="23"/>
        <v>|Christopher Reid|Christopher Martin|Robin Harris|Tisha Campbell|A.J. Johnson|Martin Lawrence|Paul Anthony|Bowlegged Lou|B-Fine|Edith Fields|Kelly Jo Minter|Clifton Powell|Verda Bridges|</v>
      </c>
    </row>
    <row r="147" spans="1:21">
      <c r="A147" s="14" t="s">
        <v>1191</v>
      </c>
      <c r="B147" s="14" t="s">
        <v>48</v>
      </c>
      <c r="C147" s="14" t="s">
        <v>1192</v>
      </c>
      <c r="D147" s="14" t="s">
        <v>1193</v>
      </c>
      <c r="E147" s="14" t="s">
        <v>1194</v>
      </c>
      <c r="F147" s="14" t="s">
        <v>115</v>
      </c>
      <c r="G147" s="26">
        <v>44440</v>
      </c>
      <c r="H147" s="14">
        <v>1991</v>
      </c>
      <c r="I147" s="14" t="s">
        <v>363</v>
      </c>
      <c r="J147" s="14" t="s">
        <v>507</v>
      </c>
      <c r="K147" s="14" t="s">
        <v>1195</v>
      </c>
      <c r="L147" s="14" t="s">
        <v>1196</v>
      </c>
      <c r="M147" s="14">
        <f t="shared" si="16"/>
        <v>2021</v>
      </c>
      <c r="N147" s="14">
        <f t="shared" si="17"/>
        <v>9</v>
      </c>
      <c r="O147" s="14" t="str">
        <f>IFERROR(VLOOKUP(I147,Lists!$F$2:$G$16,2,FALSE()),"Not Rated")</f>
        <v>Adults</v>
      </c>
      <c r="P147" s="14">
        <f t="shared" si="18"/>
        <v>94</v>
      </c>
      <c r="Q147" s="14" t="str">
        <f t="shared" si="19"/>
        <v>United States</v>
      </c>
      <c r="R147" s="14" t="str">
        <f t="shared" si="20"/>
        <v>|United States|</v>
      </c>
      <c r="S147" s="14" t="str">
        <f t="shared" si="21"/>
        <v>|Comedies|Cult Movies|Music &amp; Musicals|</v>
      </c>
      <c r="T147" s="14" t="str">
        <f t="shared" si="22"/>
        <v>|George Jackson|Doug McHenry|</v>
      </c>
      <c r="U147" s="14" t="str">
        <f t="shared" si="23"/>
        <v>|Christopher Reid|Christopher Martin|Martin Lawrence|Bowlegged Lou|Paul Anthony|B-Fine|Tisha Campbell|Kamron|Iman|Queen Latifah|</v>
      </c>
    </row>
    <row r="148" spans="1:21">
      <c r="A148" s="14" t="s">
        <v>1197</v>
      </c>
      <c r="B148" s="14" t="s">
        <v>48</v>
      </c>
      <c r="C148" s="14" t="s">
        <v>1198</v>
      </c>
      <c r="D148" s="14" t="s">
        <v>1199</v>
      </c>
      <c r="E148" s="14" t="s">
        <v>1200</v>
      </c>
      <c r="F148" s="14" t="s">
        <v>115</v>
      </c>
      <c r="G148" s="26">
        <v>44440</v>
      </c>
      <c r="H148" s="14">
        <v>1994</v>
      </c>
      <c r="I148" s="14" t="s">
        <v>363</v>
      </c>
      <c r="J148" s="14" t="s">
        <v>507</v>
      </c>
      <c r="K148" s="14" t="s">
        <v>1201</v>
      </c>
      <c r="L148" s="14" t="s">
        <v>1202</v>
      </c>
      <c r="M148" s="14">
        <f t="shared" si="16"/>
        <v>2021</v>
      </c>
      <c r="N148" s="14">
        <f t="shared" si="17"/>
        <v>9</v>
      </c>
      <c r="O148" s="14" t="str">
        <f>IFERROR(VLOOKUP(I148,Lists!$F$2:$G$16,2,FALSE()),"Not Rated")</f>
        <v>Adults</v>
      </c>
      <c r="P148" s="14">
        <f t="shared" si="18"/>
        <v>94</v>
      </c>
      <c r="Q148" s="14" t="str">
        <f t="shared" si="19"/>
        <v>United States</v>
      </c>
      <c r="R148" s="14" t="str">
        <f t="shared" si="20"/>
        <v>|United States|</v>
      </c>
      <c r="S148" s="14" t="str">
        <f t="shared" si="21"/>
        <v>|Comedies|Music &amp; Musicals|</v>
      </c>
      <c r="T148" s="14" t="str">
        <f t="shared" si="22"/>
        <v>|Eric Meza|</v>
      </c>
      <c r="U148" s="14" t="str">
        <f t="shared" si="23"/>
        <v>|Christopher Reid|Christopher Martin|Tisha Campbell|David Edwards|Angela Means|Ketty Lester|Bernie Mac|Michael Colyar|Chris Tucker|Khandi Alexander|</v>
      </c>
    </row>
    <row r="149" spans="1:21">
      <c r="A149" s="14" t="s">
        <v>1203</v>
      </c>
      <c r="B149" s="14" t="s">
        <v>49</v>
      </c>
      <c r="C149" s="14" t="s">
        <v>1204</v>
      </c>
      <c r="D149" s="14" t="s">
        <v>117</v>
      </c>
      <c r="E149" s="14" t="s">
        <v>117</v>
      </c>
      <c r="F149" s="14" t="s">
        <v>117</v>
      </c>
      <c r="G149" s="26">
        <v>44440</v>
      </c>
      <c r="H149" s="14">
        <v>2021</v>
      </c>
      <c r="I149" s="14" t="s">
        <v>362</v>
      </c>
      <c r="J149" s="14" t="s">
        <v>105</v>
      </c>
      <c r="K149" s="14" t="s">
        <v>262</v>
      </c>
      <c r="L149" s="14" t="s">
        <v>1205</v>
      </c>
      <c r="M149" s="14">
        <f t="shared" si="16"/>
        <v>2021</v>
      </c>
      <c r="N149" s="14">
        <f t="shared" si="17"/>
        <v>9</v>
      </c>
      <c r="O149" s="14" t="str">
        <f>IFERROR(VLOOKUP(I149,Lists!$F$2:$G$16,2,FALSE()),"Not Rated")</f>
        <v>Older Kids</v>
      </c>
      <c r="P149" s="14">
        <f t="shared" si="18"/>
        <v>1</v>
      </c>
      <c r="Q149" s="14" t="str">
        <f t="shared" si="19"/>
        <v>Unknown</v>
      </c>
      <c r="R149" s="14" t="str">
        <f t="shared" si="20"/>
        <v>|Unknown|</v>
      </c>
      <c r="S149" s="14" t="str">
        <f t="shared" si="21"/>
        <v>|Reality TV|</v>
      </c>
      <c r="T149" s="14" t="str">
        <f t="shared" si="22"/>
        <v>|Unknown|</v>
      </c>
      <c r="U149" s="14" t="str">
        <f t="shared" si="23"/>
        <v>|Unknown|</v>
      </c>
    </row>
    <row r="150" spans="1:21">
      <c r="A150" s="14" t="s">
        <v>1206</v>
      </c>
      <c r="B150" s="14" t="s">
        <v>49</v>
      </c>
      <c r="C150" s="14" t="s">
        <v>1207</v>
      </c>
      <c r="D150" s="14" t="s">
        <v>1208</v>
      </c>
      <c r="E150" s="14" t="s">
        <v>1209</v>
      </c>
      <c r="F150" s="14" t="s">
        <v>117</v>
      </c>
      <c r="G150" s="26">
        <v>44440</v>
      </c>
      <c r="H150" s="14">
        <v>2020</v>
      </c>
      <c r="I150" s="14" t="s">
        <v>361</v>
      </c>
      <c r="J150" s="14" t="s">
        <v>105</v>
      </c>
      <c r="K150" s="14" t="s">
        <v>62</v>
      </c>
      <c r="L150" s="14" t="s">
        <v>1210</v>
      </c>
      <c r="M150" s="14">
        <f t="shared" si="16"/>
        <v>2021</v>
      </c>
      <c r="N150" s="14">
        <f t="shared" si="17"/>
        <v>9</v>
      </c>
      <c r="O150" s="14" t="str">
        <f>IFERROR(VLOOKUP(I150,Lists!$F$2:$G$16,2,FALSE()),"Not Rated")</f>
        <v>Teens</v>
      </c>
      <c r="P150" s="14">
        <f t="shared" si="18"/>
        <v>1</v>
      </c>
      <c r="Q150" s="14" t="str">
        <f t="shared" si="19"/>
        <v>Unknown</v>
      </c>
      <c r="R150" s="14" t="str">
        <f t="shared" si="20"/>
        <v>|Unknown|</v>
      </c>
      <c r="S150" s="14" t="str">
        <f t="shared" si="21"/>
        <v>|TV Shows|</v>
      </c>
      <c r="T150" s="14" t="str">
        <f t="shared" si="22"/>
        <v>|Gerhard Mostert|</v>
      </c>
      <c r="U150" s="14" t="str">
        <f t="shared" si="23"/>
        <v>|Hakeem Kae-Kazim|Chioma Omeruah|Orukotan Adejola|Flora Chiedo|Emeka Nwagbaraocha|Anthony Oseyemi|Oluwabukola Thomas|Soibifaa Dokubo|</v>
      </c>
    </row>
    <row r="151" spans="1:21">
      <c r="A151" s="14" t="s">
        <v>1211</v>
      </c>
      <c r="B151" s="14" t="s">
        <v>48</v>
      </c>
      <c r="C151" s="14" t="s">
        <v>1212</v>
      </c>
      <c r="D151" s="14" t="s">
        <v>1213</v>
      </c>
      <c r="E151" s="14" t="s">
        <v>1214</v>
      </c>
      <c r="F151" s="14" t="s">
        <v>115</v>
      </c>
      <c r="G151" s="26">
        <v>44440</v>
      </c>
      <c r="H151" s="14">
        <v>1998</v>
      </c>
      <c r="I151" s="14" t="s">
        <v>363</v>
      </c>
      <c r="J151" s="14" t="s">
        <v>730</v>
      </c>
      <c r="K151" s="14" t="s">
        <v>1149</v>
      </c>
      <c r="L151" s="14" t="s">
        <v>1215</v>
      </c>
      <c r="M151" s="14">
        <f t="shared" si="16"/>
        <v>2021</v>
      </c>
      <c r="N151" s="14">
        <f t="shared" si="17"/>
        <v>9</v>
      </c>
      <c r="O151" s="14" t="str">
        <f>IFERROR(VLOOKUP(I151,Lists!$F$2:$G$16,2,FALSE()),"Not Rated")</f>
        <v>Adults</v>
      </c>
      <c r="P151" s="14">
        <f t="shared" si="18"/>
        <v>93</v>
      </c>
      <c r="Q151" s="14" t="str">
        <f t="shared" si="19"/>
        <v>United States</v>
      </c>
      <c r="R151" s="14" t="str">
        <f t="shared" si="20"/>
        <v>|United States|</v>
      </c>
      <c r="S151" s="14" t="str">
        <f t="shared" si="21"/>
        <v>|Action &amp; Adventure|Comedies|</v>
      </c>
      <c r="T151" s="14" t="str">
        <f t="shared" si="22"/>
        <v>|Michael Martin|</v>
      </c>
      <c r="U151" s="14" t="str">
        <f t="shared" si="23"/>
        <v>|Master P|Anthony Johnson|Gretchen Palmer|Frantz Turner|Richard Keats|Joe Estevez|William Knight|Anthony Boswell|Tommy 'Tiny' Lister|Helen Martin|John Witherspoon|Mia X|</v>
      </c>
    </row>
    <row r="152" spans="1:21">
      <c r="A152" s="14" t="s">
        <v>1216</v>
      </c>
      <c r="B152" s="14" t="s">
        <v>48</v>
      </c>
      <c r="C152" s="14" t="s">
        <v>1217</v>
      </c>
      <c r="D152" s="14" t="s">
        <v>1218</v>
      </c>
      <c r="E152" s="14" t="s">
        <v>1219</v>
      </c>
      <c r="F152" s="14" t="s">
        <v>115</v>
      </c>
      <c r="G152" s="26">
        <v>44440</v>
      </c>
      <c r="H152" s="14">
        <v>1999</v>
      </c>
      <c r="I152" s="14" t="s">
        <v>363</v>
      </c>
      <c r="J152" s="14" t="s">
        <v>566</v>
      </c>
      <c r="K152" s="14" t="s">
        <v>254</v>
      </c>
      <c r="L152" s="14" t="s">
        <v>1220</v>
      </c>
      <c r="M152" s="14">
        <f t="shared" si="16"/>
        <v>2021</v>
      </c>
      <c r="N152" s="14">
        <f t="shared" si="17"/>
        <v>9</v>
      </c>
      <c r="O152" s="14" t="str">
        <f>IFERROR(VLOOKUP(I152,Lists!$F$2:$G$16,2,FALSE()),"Not Rated")</f>
        <v>Adults</v>
      </c>
      <c r="P152" s="14">
        <f t="shared" si="18"/>
        <v>97</v>
      </c>
      <c r="Q152" s="14" t="str">
        <f t="shared" si="19"/>
        <v>United States</v>
      </c>
      <c r="R152" s="14" t="str">
        <f t="shared" si="20"/>
        <v>|United States|</v>
      </c>
      <c r="S152" s="14" t="str">
        <f t="shared" si="21"/>
        <v>|Thrillers|</v>
      </c>
      <c r="T152" s="14" t="str">
        <f t="shared" si="22"/>
        <v>|Michael Rymer|</v>
      </c>
      <c r="U152" s="14" t="str">
        <f t="shared" si="23"/>
        <v>|Omar Epps|LL Cool J|Nia Long|Stanley Tucci|Pam Grier|Hill Harper|Jake Weber|David Patrick Kelly|Veronica Webb|Ron Canada|Robert LaSardo|Gano Grills|Ivonne Coll|Don Harvey|Mya|Nasir 'Nas' Jones|Jermaine Dupri|</v>
      </c>
    </row>
    <row r="153" spans="1:21">
      <c r="A153" s="14" t="s">
        <v>1221</v>
      </c>
      <c r="B153" s="14" t="s">
        <v>48</v>
      </c>
      <c r="C153" s="14" t="s">
        <v>1222</v>
      </c>
      <c r="D153" s="14" t="s">
        <v>1223</v>
      </c>
      <c r="E153" s="14" t="s">
        <v>1224</v>
      </c>
      <c r="F153" s="14" t="s">
        <v>1225</v>
      </c>
      <c r="G153" s="26">
        <v>44440</v>
      </c>
      <c r="H153" s="14">
        <v>2005</v>
      </c>
      <c r="I153" s="14" t="s">
        <v>361</v>
      </c>
      <c r="J153" s="14" t="s">
        <v>1226</v>
      </c>
      <c r="K153" s="14" t="s">
        <v>1227</v>
      </c>
      <c r="L153" s="14" t="s">
        <v>1228</v>
      </c>
      <c r="M153" s="14">
        <f t="shared" si="16"/>
        <v>2021</v>
      </c>
      <c r="N153" s="14">
        <f t="shared" si="17"/>
        <v>9</v>
      </c>
      <c r="O153" s="14" t="str">
        <f>IFERROR(VLOOKUP(I153,Lists!$F$2:$G$16,2,FALSE()),"Not Rated")</f>
        <v>Teens</v>
      </c>
      <c r="P153" s="14">
        <f t="shared" si="18"/>
        <v>109</v>
      </c>
      <c r="Q153" s="14" t="str">
        <f t="shared" si="19"/>
        <v>China</v>
      </c>
      <c r="R153" s="14" t="str">
        <f t="shared" si="20"/>
        <v>|China|Hong Kong|</v>
      </c>
      <c r="S153" s="14" t="str">
        <f t="shared" si="21"/>
        <v>|Action &amp; Adventure|International Movies|</v>
      </c>
      <c r="T153" s="14" t="str">
        <f t="shared" si="22"/>
        <v>|Andrew Lau Wai-keung|Alan Mak|</v>
      </c>
      <c r="U153" s="14" t="str">
        <f t="shared" si="23"/>
        <v>|Jay Chou|Anne Suzuki|Edison Chen|Anthony Wong Chau-sang|Shawn Yue|Chapman To|Jordan Chan|Kenny Bee|</v>
      </c>
    </row>
    <row r="154" spans="1:21">
      <c r="A154" s="14" t="s">
        <v>1229</v>
      </c>
      <c r="B154" s="14" t="s">
        <v>48</v>
      </c>
      <c r="C154" s="14" t="s">
        <v>1230</v>
      </c>
      <c r="D154" s="14" t="s">
        <v>1231</v>
      </c>
      <c r="E154" s="14" t="s">
        <v>1232</v>
      </c>
      <c r="F154" s="14" t="s">
        <v>115</v>
      </c>
      <c r="G154" s="26">
        <v>44440</v>
      </c>
      <c r="H154" s="14">
        <v>2016</v>
      </c>
      <c r="I154" s="14" t="s">
        <v>360</v>
      </c>
      <c r="J154" s="14" t="s">
        <v>708</v>
      </c>
      <c r="K154" s="14" t="s">
        <v>245</v>
      </c>
      <c r="L154" s="14" t="s">
        <v>1233</v>
      </c>
      <c r="M154" s="14">
        <f t="shared" si="16"/>
        <v>2021</v>
      </c>
      <c r="N154" s="14">
        <f t="shared" si="17"/>
        <v>9</v>
      </c>
      <c r="O154" s="14" t="str">
        <f>IFERROR(VLOOKUP(I154,Lists!$F$2:$G$16,2,FALSE()),"Not Rated")</f>
        <v>Adults</v>
      </c>
      <c r="P154" s="14">
        <f t="shared" si="18"/>
        <v>88</v>
      </c>
      <c r="Q154" s="14" t="str">
        <f t="shared" si="19"/>
        <v>United States</v>
      </c>
      <c r="R154" s="14" t="str">
        <f t="shared" si="20"/>
        <v>|United States|</v>
      </c>
      <c r="S154" s="14" t="str">
        <f t="shared" si="21"/>
        <v>|Comedies|</v>
      </c>
      <c r="T154" s="14" t="str">
        <f t="shared" si="22"/>
        <v>|Brett Weiner|</v>
      </c>
      <c r="U154" s="14" t="str">
        <f t="shared" si="23"/>
        <v>|Jai Brooks|Luke Brooks|James Yammouni|Daniel Sahyounie|Beau Brooks|</v>
      </c>
    </row>
    <row r="155" spans="1:21">
      <c r="A155" s="14" t="s">
        <v>1234</v>
      </c>
      <c r="B155" s="14" t="s">
        <v>49</v>
      </c>
      <c r="C155" s="14" t="s">
        <v>1235</v>
      </c>
      <c r="D155" s="14" t="s">
        <v>117</v>
      </c>
      <c r="E155" s="14" t="s">
        <v>1236</v>
      </c>
      <c r="F155" s="14" t="s">
        <v>154</v>
      </c>
      <c r="G155" s="26">
        <v>44440</v>
      </c>
      <c r="H155" s="14">
        <v>2016</v>
      </c>
      <c r="I155" s="14" t="s">
        <v>366</v>
      </c>
      <c r="J155" s="14" t="s">
        <v>106</v>
      </c>
      <c r="K155" s="14" t="s">
        <v>256</v>
      </c>
      <c r="L155" s="14" t="s">
        <v>1237</v>
      </c>
      <c r="M155" s="14">
        <f t="shared" si="16"/>
        <v>2021</v>
      </c>
      <c r="N155" s="14">
        <f t="shared" si="17"/>
        <v>9</v>
      </c>
      <c r="O155" s="14" t="str">
        <f>IFERROR(VLOOKUP(I155,Lists!$F$2:$G$16,2,FALSE()),"Not Rated")</f>
        <v>Kids</v>
      </c>
      <c r="P155" s="14">
        <f t="shared" si="18"/>
        <v>2</v>
      </c>
      <c r="Q155" s="14" t="str">
        <f t="shared" si="19"/>
        <v>Russia</v>
      </c>
      <c r="R155" s="14" t="str">
        <f t="shared" si="20"/>
        <v>|Russia|</v>
      </c>
      <c r="S155" s="14" t="str">
        <f t="shared" si="21"/>
        <v>|Kids' TV|</v>
      </c>
      <c r="T155" s="14" t="str">
        <f t="shared" si="22"/>
        <v>|Unknown|</v>
      </c>
      <c r="U155" s="14" t="str">
        <f t="shared" si="23"/>
        <v>|Lori Gardner|Kate Bristol|Billy Bob Thompson|Marc Thompson|Erica Schroeder|</v>
      </c>
    </row>
    <row r="156" spans="1:21">
      <c r="A156" s="14" t="s">
        <v>1238</v>
      </c>
      <c r="B156" s="14" t="s">
        <v>49</v>
      </c>
      <c r="C156" s="14" t="s">
        <v>1239</v>
      </c>
      <c r="D156" s="14" t="s">
        <v>117</v>
      </c>
      <c r="E156" s="14" t="s">
        <v>1240</v>
      </c>
      <c r="F156" s="14" t="s">
        <v>121</v>
      </c>
      <c r="G156" s="26">
        <v>44440</v>
      </c>
      <c r="H156" s="14">
        <v>2015</v>
      </c>
      <c r="I156" s="14" t="s">
        <v>360</v>
      </c>
      <c r="J156" s="14" t="s">
        <v>107</v>
      </c>
      <c r="K156" s="14" t="s">
        <v>1241</v>
      </c>
      <c r="L156" s="14" t="s">
        <v>1242</v>
      </c>
      <c r="M156" s="14">
        <f t="shared" si="16"/>
        <v>2021</v>
      </c>
      <c r="N156" s="14">
        <f t="shared" si="17"/>
        <v>9</v>
      </c>
      <c r="O156" s="14" t="str">
        <f>IFERROR(VLOOKUP(I156,Lists!$F$2:$G$16,2,FALSE()),"Not Rated")</f>
        <v>Adults</v>
      </c>
      <c r="P156" s="14">
        <f t="shared" si="18"/>
        <v>3</v>
      </c>
      <c r="Q156" s="14" t="str">
        <f t="shared" si="19"/>
        <v>Japan</v>
      </c>
      <c r="R156" s="14" t="str">
        <f t="shared" si="20"/>
        <v>|Japan|</v>
      </c>
      <c r="S156" s="14" t="str">
        <f t="shared" si="21"/>
        <v>|Anime Series|International TV Shows|Teen TV Shows|</v>
      </c>
      <c r="T156" s="14" t="str">
        <f t="shared" si="22"/>
        <v>|Unknown|</v>
      </c>
      <c r="U156" s="14" t="str">
        <f t="shared" si="23"/>
        <v>|Kensho Ono|Yuki Ono|Chiwa Saito|Yoshimasa Hosoya|Hirofumi Nojima|Kenji Hamada|Takuya Eguchi|Soichiro Hoshi|Tatsuhisa Suzuki|Go Inoue|Daisuke Ono|Ryohei Kimura|Junichi Suwabe|Kazuya Nakai|Fumiko Orikasa|Kenichi Suzumura|Kisho Taniyama|Hiroshi Kamiya|</v>
      </c>
    </row>
    <row r="157" spans="1:21">
      <c r="A157" s="14" t="s">
        <v>1243</v>
      </c>
      <c r="B157" s="14" t="s">
        <v>48</v>
      </c>
      <c r="C157" s="14" t="s">
        <v>1244</v>
      </c>
      <c r="D157" s="14" t="s">
        <v>1245</v>
      </c>
      <c r="E157" s="14" t="s">
        <v>1246</v>
      </c>
      <c r="F157" s="14" t="s">
        <v>916</v>
      </c>
      <c r="G157" s="26">
        <v>44440</v>
      </c>
      <c r="H157" s="14">
        <v>1986</v>
      </c>
      <c r="I157" s="14" t="s">
        <v>367</v>
      </c>
      <c r="J157" s="14" t="s">
        <v>1247</v>
      </c>
      <c r="K157" s="14" t="s">
        <v>1248</v>
      </c>
      <c r="L157" s="14" t="s">
        <v>1249</v>
      </c>
      <c r="M157" s="14">
        <f t="shared" si="16"/>
        <v>2021</v>
      </c>
      <c r="N157" s="14">
        <f t="shared" si="17"/>
        <v>9</v>
      </c>
      <c r="O157" s="14" t="str">
        <f>IFERROR(VLOOKUP(I157,Lists!$F$2:$G$16,2,FALSE()),"Not Rated")</f>
        <v>Older Kids</v>
      </c>
      <c r="P157" s="14">
        <f t="shared" si="18"/>
        <v>101</v>
      </c>
      <c r="Q157" s="14" t="str">
        <f t="shared" si="19"/>
        <v>United Kingdom</v>
      </c>
      <c r="R157" s="14" t="str">
        <f t="shared" si="20"/>
        <v>|United Kingdom|United States|</v>
      </c>
      <c r="S157" s="14" t="str">
        <f t="shared" si="21"/>
        <v>|Action &amp; Adventure|Children &amp; Family Movies|Cult Movies|</v>
      </c>
      <c r="T157" s="14" t="str">
        <f t="shared" si="22"/>
        <v>|Jim Henson|</v>
      </c>
      <c r="U157" s="14" t="str">
        <f t="shared" si="23"/>
        <v>|David Bowie|Jennifer Connelly|Frank Oz|Kevin Clash|Anthony Asbury|Dave Goelz|Brian Henson|Ron Mueck|Karen Prell|Shari Weiser|</v>
      </c>
    </row>
    <row r="158" spans="1:21">
      <c r="A158" s="14" t="s">
        <v>1250</v>
      </c>
      <c r="B158" s="14" t="s">
        <v>48</v>
      </c>
      <c r="C158" s="14" t="s">
        <v>1251</v>
      </c>
      <c r="D158" s="14" t="s">
        <v>1252</v>
      </c>
      <c r="E158" s="14" t="s">
        <v>1253</v>
      </c>
      <c r="F158" s="14" t="s">
        <v>115</v>
      </c>
      <c r="G158" s="26">
        <v>44440</v>
      </c>
      <c r="H158" s="14">
        <v>2010</v>
      </c>
      <c r="I158" s="14" t="s">
        <v>367</v>
      </c>
      <c r="J158" s="14" t="s">
        <v>611</v>
      </c>
      <c r="K158" s="14" t="s">
        <v>1254</v>
      </c>
      <c r="L158" s="14" t="s">
        <v>1255</v>
      </c>
      <c r="M158" s="14">
        <f t="shared" si="16"/>
        <v>2021</v>
      </c>
      <c r="N158" s="14">
        <f t="shared" si="17"/>
        <v>9</v>
      </c>
      <c r="O158" s="14" t="str">
        <f>IFERROR(VLOOKUP(I158,Lists!$F$2:$G$16,2,FALSE()),"Not Rated")</f>
        <v>Older Kids</v>
      </c>
      <c r="P158" s="14">
        <f t="shared" si="18"/>
        <v>105</v>
      </c>
      <c r="Q158" s="14" t="str">
        <f t="shared" si="19"/>
        <v>United States</v>
      </c>
      <c r="R158" s="14" t="str">
        <f t="shared" si="20"/>
        <v>|United States|</v>
      </c>
      <c r="S158" s="14" t="str">
        <f t="shared" si="21"/>
        <v>|Comedies|Dramas|Romantic Movies|</v>
      </c>
      <c r="T158" s="14" t="str">
        <f t="shared" si="22"/>
        <v>|Gary Winick|</v>
      </c>
      <c r="U158" s="14" t="str">
        <f t="shared" si="23"/>
        <v>|Amanda Seyfried|Christopher Egan|Gael García Bernal|Vanessa Redgrave|Franco Nero|Luisa Ranieri|Marina Massironi|Milena Vukotic|Marcia DeBonis|Luisa De Santis|Lidia Biondi|Giordano Formenti|Chris Egan|</v>
      </c>
    </row>
    <row r="159" spans="1:21">
      <c r="A159" s="14" t="s">
        <v>1256</v>
      </c>
      <c r="B159" s="14" t="s">
        <v>48</v>
      </c>
      <c r="C159" s="14" t="s">
        <v>1257</v>
      </c>
      <c r="D159" s="14" t="s">
        <v>1258</v>
      </c>
      <c r="E159" s="14" t="s">
        <v>1259</v>
      </c>
      <c r="F159" s="14" t="s">
        <v>119</v>
      </c>
      <c r="G159" s="26">
        <v>44440</v>
      </c>
      <c r="H159" s="14">
        <v>2018</v>
      </c>
      <c r="I159" s="14" t="s">
        <v>361</v>
      </c>
      <c r="J159" s="14" t="s">
        <v>724</v>
      </c>
      <c r="K159" s="14" t="s">
        <v>895</v>
      </c>
      <c r="L159" s="14" t="s">
        <v>1260</v>
      </c>
      <c r="M159" s="14">
        <f t="shared" si="16"/>
        <v>2021</v>
      </c>
      <c r="N159" s="14">
        <f t="shared" si="17"/>
        <v>9</v>
      </c>
      <c r="O159" s="14" t="str">
        <f>IFERROR(VLOOKUP(I159,Lists!$F$2:$G$16,2,FALSE()),"Not Rated")</f>
        <v>Teens</v>
      </c>
      <c r="P159" s="14">
        <f t="shared" si="18"/>
        <v>102</v>
      </c>
      <c r="Q159" s="14" t="str">
        <f t="shared" si="19"/>
        <v>Canada</v>
      </c>
      <c r="R159" s="14" t="str">
        <f t="shared" si="20"/>
        <v>|Canada|</v>
      </c>
      <c r="S159" s="14" t="str">
        <f t="shared" si="21"/>
        <v>|Sci-Fi &amp; Fantasy|Thrillers|</v>
      </c>
      <c r="T159" s="14" t="str">
        <f t="shared" si="22"/>
        <v>|Danishka Esterhazy|</v>
      </c>
      <c r="U159" s="14" t="str">
        <f t="shared" si="23"/>
        <v>|Katie Douglas|Celina Martin|Peter Outerbridge|Sara Canning|Alexis Whelan|Amalia Williamson|Josette Halpert|Kiana Madeira|</v>
      </c>
    </row>
    <row r="160" spans="1:21">
      <c r="A160" s="14" t="s">
        <v>1261</v>
      </c>
      <c r="B160" s="14" t="s">
        <v>48</v>
      </c>
      <c r="C160" s="14" t="s">
        <v>1262</v>
      </c>
      <c r="D160" s="14" t="s">
        <v>1263</v>
      </c>
      <c r="E160" s="14" t="s">
        <v>1264</v>
      </c>
      <c r="F160" s="14" t="s">
        <v>115</v>
      </c>
      <c r="G160" s="26">
        <v>44440</v>
      </c>
      <c r="H160" s="14">
        <v>2003</v>
      </c>
      <c r="I160" s="14" t="s">
        <v>364</v>
      </c>
      <c r="J160" s="14" t="s">
        <v>1247</v>
      </c>
      <c r="K160" s="14" t="s">
        <v>1014</v>
      </c>
      <c r="L160" s="14" t="s">
        <v>1265</v>
      </c>
      <c r="M160" s="14">
        <f t="shared" si="16"/>
        <v>2021</v>
      </c>
      <c r="N160" s="14">
        <f t="shared" si="17"/>
        <v>9</v>
      </c>
      <c r="O160" s="14" t="str">
        <f>IFERROR(VLOOKUP(I160,Lists!$F$2:$G$16,2,FALSE()),"Not Rated")</f>
        <v>Teens</v>
      </c>
      <c r="P160" s="14">
        <f t="shared" si="18"/>
        <v>101</v>
      </c>
      <c r="Q160" s="14" t="str">
        <f t="shared" si="19"/>
        <v>United States</v>
      </c>
      <c r="R160" s="14" t="str">
        <f t="shared" si="20"/>
        <v>|United States|</v>
      </c>
      <c r="S160" s="14" t="str">
        <f t="shared" si="21"/>
        <v>|Comedies|Romantic Movies|</v>
      </c>
      <c r="T160" s="14" t="str">
        <f t="shared" si="22"/>
        <v>|Troy Byer|</v>
      </c>
      <c r="U160" s="14" t="str">
        <f t="shared" si="23"/>
        <v>|Nick Cannon|Christina Milian|Kenan Thompson|Kal Penn|Steve Harvey|Al Thompson|Ashley Monique Clark|Elimu Nelson|Nichole Robinson|Melissa Schuman|</v>
      </c>
    </row>
    <row r="161" spans="1:21">
      <c r="A161" s="14" t="s">
        <v>1266</v>
      </c>
      <c r="B161" s="14" t="s">
        <v>48</v>
      </c>
      <c r="C161" s="14" t="s">
        <v>1267</v>
      </c>
      <c r="D161" s="14" t="s">
        <v>1268</v>
      </c>
      <c r="E161" s="14" t="s">
        <v>1269</v>
      </c>
      <c r="F161" s="14" t="s">
        <v>130</v>
      </c>
      <c r="G161" s="26">
        <v>44440</v>
      </c>
      <c r="H161" s="14">
        <v>2010</v>
      </c>
      <c r="I161" s="14" t="s">
        <v>360</v>
      </c>
      <c r="J161" s="14" t="s">
        <v>560</v>
      </c>
      <c r="K161" s="14" t="s">
        <v>834</v>
      </c>
      <c r="L161" s="14" t="s">
        <v>1270</v>
      </c>
      <c r="M161" s="14">
        <f t="shared" si="16"/>
        <v>2021</v>
      </c>
      <c r="N161" s="14">
        <f t="shared" si="17"/>
        <v>9</v>
      </c>
      <c r="O161" s="14" t="str">
        <f>IFERROR(VLOOKUP(I161,Lists!$F$2:$G$16,2,FALSE()),"Not Rated")</f>
        <v>Adults</v>
      </c>
      <c r="P161" s="14">
        <f t="shared" si="18"/>
        <v>103</v>
      </c>
      <c r="Q161" s="14" t="str">
        <f t="shared" si="19"/>
        <v>Hong Kong</v>
      </c>
      <c r="R161" s="14" t="str">
        <f t="shared" si="20"/>
        <v>|Hong Kong|</v>
      </c>
      <c r="S161" s="14" t="str">
        <f t="shared" si="21"/>
        <v>|Comedies|Dramas|International Movies|</v>
      </c>
      <c r="T161" s="14" t="str">
        <f t="shared" si="22"/>
        <v>|Pang Ho-cheung|</v>
      </c>
      <c r="U161" s="14" t="str">
        <f t="shared" si="23"/>
        <v>|Miriam Chin Wah Yeung|Shawn Yue|Singh Hartihan Bitto|Isabel Chan|Cheung Tat-ming|Matt Chow|Chui Tien-you|Queenie Chu|Charmaine Fong|Vincent Kok|</v>
      </c>
    </row>
    <row r="162" spans="1:21">
      <c r="A162" s="14" t="s">
        <v>1271</v>
      </c>
      <c r="B162" s="14" t="s">
        <v>49</v>
      </c>
      <c r="C162" s="14" t="s">
        <v>1272</v>
      </c>
      <c r="D162" s="14" t="s">
        <v>117</v>
      </c>
      <c r="E162" s="14" t="s">
        <v>1273</v>
      </c>
      <c r="F162" s="14" t="s">
        <v>115</v>
      </c>
      <c r="G162" s="26">
        <v>44440</v>
      </c>
      <c r="H162" s="14">
        <v>1992</v>
      </c>
      <c r="I162" s="14" t="s">
        <v>362</v>
      </c>
      <c r="J162" s="14" t="s">
        <v>108</v>
      </c>
      <c r="K162" s="14" t="s">
        <v>253</v>
      </c>
      <c r="L162" s="14" t="s">
        <v>1274</v>
      </c>
      <c r="M162" s="14">
        <f t="shared" si="16"/>
        <v>2021</v>
      </c>
      <c r="N162" s="14">
        <f t="shared" si="17"/>
        <v>9</v>
      </c>
      <c r="O162" s="14" t="str">
        <f>IFERROR(VLOOKUP(I162,Lists!$F$2:$G$16,2,FALSE()),"Not Rated")</f>
        <v>Older Kids</v>
      </c>
      <c r="P162" s="14">
        <f t="shared" si="18"/>
        <v>4</v>
      </c>
      <c r="Q162" s="14" t="str">
        <f t="shared" si="19"/>
        <v>United States</v>
      </c>
      <c r="R162" s="14" t="str">
        <f t="shared" si="20"/>
        <v>|United States|</v>
      </c>
      <c r="S162" s="14" t="str">
        <f t="shared" si="21"/>
        <v>|TV Comedies|</v>
      </c>
      <c r="T162" s="14" t="str">
        <f t="shared" si="22"/>
        <v>|Unknown|</v>
      </c>
      <c r="U162" s="14" t="str">
        <f t="shared" si="23"/>
        <v>|Gerald McRaney|Shanna Reed|Nicole Dubuc|Chelsea Hertford|Marisa Ryan|Matt Mulhern|Beverly Archer|Jon Cypher|</v>
      </c>
    </row>
    <row r="163" spans="1:21">
      <c r="A163" s="14" t="s">
        <v>1275</v>
      </c>
      <c r="B163" s="14" t="s">
        <v>48</v>
      </c>
      <c r="C163" s="14" t="s">
        <v>1276</v>
      </c>
      <c r="D163" s="14" t="s">
        <v>1277</v>
      </c>
      <c r="E163" s="14" t="s">
        <v>1278</v>
      </c>
      <c r="F163" s="14" t="s">
        <v>115</v>
      </c>
      <c r="G163" s="26">
        <v>44440</v>
      </c>
      <c r="H163" s="14">
        <v>1996</v>
      </c>
      <c r="I163" s="14" t="s">
        <v>364</v>
      </c>
      <c r="J163" s="14" t="s">
        <v>574</v>
      </c>
      <c r="K163" s="14" t="s">
        <v>1279</v>
      </c>
      <c r="L163" s="14" t="s">
        <v>1280</v>
      </c>
      <c r="M163" s="14">
        <f t="shared" si="16"/>
        <v>2021</v>
      </c>
      <c r="N163" s="14">
        <f t="shared" si="17"/>
        <v>9</v>
      </c>
      <c r="O163" s="14" t="str">
        <f>IFERROR(VLOOKUP(I163,Lists!$F$2:$G$16,2,FALSE()),"Not Rated")</f>
        <v>Teens</v>
      </c>
      <c r="P163" s="14">
        <f t="shared" si="18"/>
        <v>106</v>
      </c>
      <c r="Q163" s="14" t="str">
        <f t="shared" si="19"/>
        <v>United States</v>
      </c>
      <c r="R163" s="14" t="str">
        <f t="shared" si="20"/>
        <v>|United States|</v>
      </c>
      <c r="S163" s="14" t="str">
        <f t="shared" si="21"/>
        <v>|Comedies|Cult Movies|Sci-Fi &amp; Fantasy|</v>
      </c>
      <c r="T163" s="14" t="str">
        <f t="shared" si="22"/>
        <v>|Tim Burton|</v>
      </c>
      <c r="U163" s="14" t="str">
        <f t="shared" si="23"/>
        <v>|Jack Nicholson|Glenn Close|Annette Bening|Pierce Brosnan|Danny DeVito|Martin Short|Sarah Jessica Parker|Michael J. Fox|Rod Steiger|Tom Jones|Lukas Haas|Natalie Portman|</v>
      </c>
    </row>
    <row r="164" spans="1:21">
      <c r="A164" s="14" t="s">
        <v>1281</v>
      </c>
      <c r="B164" s="14" t="s">
        <v>48</v>
      </c>
      <c r="C164" s="14" t="s">
        <v>1282</v>
      </c>
      <c r="D164" s="14" t="s">
        <v>1187</v>
      </c>
      <c r="E164" s="14" t="s">
        <v>1283</v>
      </c>
      <c r="F164" s="14" t="s">
        <v>1284</v>
      </c>
      <c r="G164" s="26">
        <v>44440</v>
      </c>
      <c r="H164" s="14">
        <v>2017</v>
      </c>
      <c r="I164" s="14" t="s">
        <v>364</v>
      </c>
      <c r="J164" s="14" t="s">
        <v>1062</v>
      </c>
      <c r="K164" s="14" t="s">
        <v>244</v>
      </c>
      <c r="L164" s="14" t="s">
        <v>1285</v>
      </c>
      <c r="M164" s="14">
        <f t="shared" si="16"/>
        <v>2021</v>
      </c>
      <c r="N164" s="14">
        <f t="shared" si="17"/>
        <v>9</v>
      </c>
      <c r="O164" s="14" t="str">
        <f>IFERROR(VLOOKUP(I164,Lists!$F$2:$G$16,2,FALSE()),"Not Rated")</f>
        <v>Teens</v>
      </c>
      <c r="P164" s="14">
        <f t="shared" si="18"/>
        <v>118</v>
      </c>
      <c r="Q164" s="14" t="str">
        <f t="shared" si="19"/>
        <v>United States</v>
      </c>
      <c r="R164" s="14" t="str">
        <f t="shared" si="20"/>
        <v>|United States|China|Hong Kong|</v>
      </c>
      <c r="S164" s="14" t="str">
        <f t="shared" si="21"/>
        <v>|Dramas|</v>
      </c>
      <c r="T164" s="14" t="str">
        <f t="shared" si="22"/>
        <v>|Reginald Hudlin|</v>
      </c>
      <c r="U164" s="14" t="str">
        <f t="shared" si="23"/>
        <v>|Chadwick Boseman|Josh Gad|Kate Hudson|Sterling K. Brown|Dan Stevens|James Cromwell|Keesha Sharp|Roger Guenveur Smith|Derrick Baskin|Barrett Doss|</v>
      </c>
    </row>
    <row r="165" spans="1:21">
      <c r="A165" s="14" t="s">
        <v>1286</v>
      </c>
      <c r="B165" s="14" t="s">
        <v>48</v>
      </c>
      <c r="C165" s="14" t="s">
        <v>1287</v>
      </c>
      <c r="D165" s="14" t="s">
        <v>1288</v>
      </c>
      <c r="E165" s="14" t="s">
        <v>1289</v>
      </c>
      <c r="F165" s="14" t="s">
        <v>115</v>
      </c>
      <c r="G165" s="26">
        <v>44440</v>
      </c>
      <c r="H165" s="14">
        <v>2003</v>
      </c>
      <c r="I165" s="14" t="s">
        <v>363</v>
      </c>
      <c r="J165" s="14" t="s">
        <v>1290</v>
      </c>
      <c r="K165" s="14" t="s">
        <v>1014</v>
      </c>
      <c r="L165" s="14" t="s">
        <v>1291</v>
      </c>
      <c r="M165" s="14">
        <f t="shared" si="16"/>
        <v>2021</v>
      </c>
      <c r="N165" s="14">
        <f t="shared" si="17"/>
        <v>9</v>
      </c>
      <c r="O165" s="14" t="str">
        <f>IFERROR(VLOOKUP(I165,Lists!$F$2:$G$16,2,FALSE()),"Not Rated")</f>
        <v>Adults</v>
      </c>
      <c r="P165" s="14">
        <f t="shared" si="18"/>
        <v>86</v>
      </c>
      <c r="Q165" s="14" t="str">
        <f t="shared" si="19"/>
        <v>United States</v>
      </c>
      <c r="R165" s="14" t="str">
        <f t="shared" si="20"/>
        <v>|United States|</v>
      </c>
      <c r="S165" s="14" t="str">
        <f t="shared" si="21"/>
        <v>|Comedies|Romantic Movies|</v>
      </c>
      <c r="T165" s="14" t="str">
        <f t="shared" si="22"/>
        <v>|David Zucker|</v>
      </c>
      <c r="U165" s="14" t="str">
        <f t="shared" si="23"/>
        <v>|Ashton Kutcher|Tara Reid|Jeffrey Tambor|Andy Richter|Michael Madsen|Jon Abrahams|David Koechner|Carmen Electra|Kenan Thompson|Terence Stamp|Molly Shannon|</v>
      </c>
    </row>
    <row r="166" spans="1:21">
      <c r="A166" s="14" t="s">
        <v>1292</v>
      </c>
      <c r="B166" s="14" t="s">
        <v>48</v>
      </c>
      <c r="C166" s="14" t="s">
        <v>1293</v>
      </c>
      <c r="D166" s="14" t="s">
        <v>1294</v>
      </c>
      <c r="E166" s="14" t="s">
        <v>1295</v>
      </c>
      <c r="F166" s="14" t="s">
        <v>115</v>
      </c>
      <c r="G166" s="26">
        <v>44440</v>
      </c>
      <c r="H166" s="14">
        <v>1999</v>
      </c>
      <c r="I166" s="14" t="s">
        <v>364</v>
      </c>
      <c r="J166" s="14" t="s">
        <v>1121</v>
      </c>
      <c r="K166" s="14" t="s">
        <v>1149</v>
      </c>
      <c r="L166" s="14" t="s">
        <v>1296</v>
      </c>
      <c r="M166" s="14">
        <f t="shared" si="16"/>
        <v>2021</v>
      </c>
      <c r="N166" s="14">
        <f t="shared" si="17"/>
        <v>9</v>
      </c>
      <c r="O166" s="14" t="str">
        <f>IFERROR(VLOOKUP(I166,Lists!$F$2:$G$16,2,FALSE()),"Not Rated")</f>
        <v>Teens</v>
      </c>
      <c r="P166" s="14">
        <f t="shared" si="18"/>
        <v>121</v>
      </c>
      <c r="Q166" s="14" t="str">
        <f t="shared" si="19"/>
        <v>United States</v>
      </c>
      <c r="R166" s="14" t="str">
        <f t="shared" si="20"/>
        <v>|United States|</v>
      </c>
      <c r="S166" s="14" t="str">
        <f t="shared" si="21"/>
        <v>|Action &amp; Adventure|Comedies|</v>
      </c>
      <c r="T166" s="14" t="str">
        <f t="shared" si="22"/>
        <v>|Kinka Usher|</v>
      </c>
      <c r="U166" s="14" t="str">
        <f t="shared" si="23"/>
        <v>|Ben Stiller|Hank Azaria|William H. Macy|Janeane Garofalo|Kel Mitchell|Paul Reubens|Wes Studi|Greg Kinnear|Geoffrey Rush|Lena Olin|Eddie Izzard|Artie Lange|Pras|Claire Forlani|Tom Waits|</v>
      </c>
    </row>
    <row r="167" spans="1:21">
      <c r="A167" s="14" t="s">
        <v>1297</v>
      </c>
      <c r="B167" s="14" t="s">
        <v>49</v>
      </c>
      <c r="C167" s="14" t="s">
        <v>1298</v>
      </c>
      <c r="D167" s="14" t="s">
        <v>117</v>
      </c>
      <c r="E167" s="14" t="s">
        <v>1299</v>
      </c>
      <c r="F167" s="14" t="s">
        <v>117</v>
      </c>
      <c r="G167" s="26">
        <v>44440</v>
      </c>
      <c r="H167" s="14">
        <v>2019</v>
      </c>
      <c r="I167" s="14" t="s">
        <v>360</v>
      </c>
      <c r="J167" s="14" t="s">
        <v>105</v>
      </c>
      <c r="K167" s="14" t="s">
        <v>992</v>
      </c>
      <c r="L167" s="14" t="s">
        <v>1300</v>
      </c>
      <c r="M167" s="14">
        <f t="shared" si="16"/>
        <v>2021</v>
      </c>
      <c r="N167" s="14">
        <f t="shared" si="17"/>
        <v>9</v>
      </c>
      <c r="O167" s="14" t="str">
        <f>IFERROR(VLOOKUP(I167,Lists!$F$2:$G$16,2,FALSE()),"Not Rated")</f>
        <v>Adults</v>
      </c>
      <c r="P167" s="14">
        <f t="shared" si="18"/>
        <v>1</v>
      </c>
      <c r="Q167" s="14" t="str">
        <f t="shared" si="19"/>
        <v>Unknown</v>
      </c>
      <c r="R167" s="14" t="str">
        <f t="shared" si="20"/>
        <v>|Unknown|</v>
      </c>
      <c r="S167" s="14" t="str">
        <f t="shared" si="21"/>
        <v>|Crime TV Shows|International TV Shows|Spanish-Language TV Shows|</v>
      </c>
      <c r="T167" s="14" t="str">
        <f t="shared" si="22"/>
        <v>|Unknown|</v>
      </c>
      <c r="U167" s="14" t="str">
        <f t="shared" si="23"/>
        <v>|Patricio Contreras|Alejandro Goic|Sergio Hernández|Mariana Loyola Ruz|Alejandro Trejo|Daniel Alcaíno Cuevas|Nicolás Poblete|Susana Hidalgo|Gloria Münchmeyer|</v>
      </c>
    </row>
    <row r="168" spans="1:21">
      <c r="A168" s="14" t="s">
        <v>1301</v>
      </c>
      <c r="B168" s="14" t="s">
        <v>48</v>
      </c>
      <c r="C168" s="14" t="s">
        <v>1302</v>
      </c>
      <c r="D168" s="14" t="s">
        <v>1303</v>
      </c>
      <c r="E168" s="14" t="s">
        <v>1304</v>
      </c>
      <c r="F168" s="14" t="s">
        <v>1305</v>
      </c>
      <c r="G168" s="26">
        <v>44440</v>
      </c>
      <c r="H168" s="14">
        <v>1984</v>
      </c>
      <c r="I168" s="14" t="s">
        <v>363</v>
      </c>
      <c r="J168" s="14" t="s">
        <v>1306</v>
      </c>
      <c r="K168" s="14" t="s">
        <v>1307</v>
      </c>
      <c r="L168" s="14" t="s">
        <v>1308</v>
      </c>
      <c r="M168" s="14">
        <f t="shared" si="16"/>
        <v>2021</v>
      </c>
      <c r="N168" s="14">
        <f t="shared" si="17"/>
        <v>9</v>
      </c>
      <c r="O168" s="14" t="str">
        <f>IFERROR(VLOOKUP(I168,Lists!$F$2:$G$16,2,FALSE()),"Not Rated")</f>
        <v>Adults</v>
      </c>
      <c r="P168" s="14">
        <f t="shared" si="18"/>
        <v>229</v>
      </c>
      <c r="Q168" s="14" t="str">
        <f t="shared" si="19"/>
        <v>Italy</v>
      </c>
      <c r="R168" s="14" t="str">
        <f t="shared" si="20"/>
        <v>|Italy|United States|</v>
      </c>
      <c r="S168" s="14" t="str">
        <f t="shared" si="21"/>
        <v>|Classic Movies|Dramas|</v>
      </c>
      <c r="T168" s="14" t="str">
        <f t="shared" si="22"/>
        <v>|Sergio Leone|</v>
      </c>
      <c r="U168" s="14" t="str">
        <f t="shared" si="23"/>
        <v>|Robert De Niro|James Woods|Elizabeth McGovern|Treat Williams|Tuesday Weld|Burt Young|Joe Pesci|Danny Aiello|William Forsythe|James Hayden|</v>
      </c>
    </row>
    <row r="169" spans="1:21">
      <c r="A169" s="14" t="s">
        <v>1309</v>
      </c>
      <c r="B169" s="14" t="s">
        <v>48</v>
      </c>
      <c r="C169" s="14" t="s">
        <v>1310</v>
      </c>
      <c r="D169" s="14" t="s">
        <v>1311</v>
      </c>
      <c r="E169" s="14" t="s">
        <v>1312</v>
      </c>
      <c r="F169" s="14" t="s">
        <v>1084</v>
      </c>
      <c r="G169" s="26">
        <v>44440</v>
      </c>
      <c r="H169" s="14">
        <v>2008</v>
      </c>
      <c r="I169" s="14" t="s">
        <v>367</v>
      </c>
      <c r="J169" s="14" t="s">
        <v>1313</v>
      </c>
      <c r="K169" s="14" t="s">
        <v>481</v>
      </c>
      <c r="L169" s="14" t="s">
        <v>1314</v>
      </c>
      <c r="M169" s="14">
        <f t="shared" si="16"/>
        <v>2021</v>
      </c>
      <c r="N169" s="14">
        <f t="shared" si="17"/>
        <v>9</v>
      </c>
      <c r="O169" s="14" t="str">
        <f>IFERROR(VLOOKUP(I169,Lists!$F$2:$G$16,2,FALSE()),"Not Rated")</f>
        <v>Older Kids</v>
      </c>
      <c r="P169" s="14">
        <f t="shared" si="18"/>
        <v>76</v>
      </c>
      <c r="Q169" s="14" t="str">
        <f t="shared" si="19"/>
        <v>United States</v>
      </c>
      <c r="R169" s="14" t="str">
        <f t="shared" si="20"/>
        <v>|United States|Canada|</v>
      </c>
      <c r="S169" s="14" t="str">
        <f t="shared" si="21"/>
        <v>|Children &amp; Family Movies|Comedies|</v>
      </c>
      <c r="T169" s="14" t="str">
        <f t="shared" si="22"/>
        <v>|Matthew O'Callaghan|Todd Wilderman|</v>
      </c>
      <c r="U169" s="14" t="str">
        <f t="shared" si="23"/>
        <v>|Joel McHale|Mike Epps|Jane Krakowski|Billy Connolly|Crispin Glover|Steve Schirripa|Georgia Engel|Diedrich Bader|Cody Cameron|Fred Stoller|Olivia Hack|</v>
      </c>
    </row>
    <row r="170" spans="1:21">
      <c r="A170" s="14" t="s">
        <v>1315</v>
      </c>
      <c r="B170" s="14" t="s">
        <v>48</v>
      </c>
      <c r="C170" s="14" t="s">
        <v>1316</v>
      </c>
      <c r="D170" s="14" t="s">
        <v>1317</v>
      </c>
      <c r="E170" s="14" t="s">
        <v>1318</v>
      </c>
      <c r="F170" s="14" t="s">
        <v>115</v>
      </c>
      <c r="G170" s="26">
        <v>44440</v>
      </c>
      <c r="H170" s="14">
        <v>2001</v>
      </c>
      <c r="I170" s="14" t="s">
        <v>367</v>
      </c>
      <c r="J170" s="14" t="s">
        <v>739</v>
      </c>
      <c r="K170" s="14" t="s">
        <v>1319</v>
      </c>
      <c r="L170" s="14" t="s">
        <v>1320</v>
      </c>
      <c r="M170" s="14">
        <f t="shared" si="16"/>
        <v>2021</v>
      </c>
      <c r="N170" s="14">
        <f t="shared" si="17"/>
        <v>9</v>
      </c>
      <c r="O170" s="14" t="str">
        <f>IFERROR(VLOOKUP(I170,Lists!$F$2:$G$16,2,FALSE()),"Not Rated")</f>
        <v>Older Kids</v>
      </c>
      <c r="P170" s="14">
        <f t="shared" si="18"/>
        <v>95</v>
      </c>
      <c r="Q170" s="14" t="str">
        <f t="shared" si="19"/>
        <v>United States</v>
      </c>
      <c r="R170" s="14" t="str">
        <f t="shared" si="20"/>
        <v>|United States|</v>
      </c>
      <c r="S170" s="14" t="str">
        <f t="shared" si="21"/>
        <v>|Action &amp; Adventure|Children &amp; Family Movies|Comedies|</v>
      </c>
      <c r="T170" s="14" t="str">
        <f t="shared" si="22"/>
        <v>|Bobby Farrelly|Peter Farrelly|</v>
      </c>
      <c r="U170" s="14" t="str">
        <f t="shared" si="23"/>
        <v>|Chris Rock|Laurence Fishburne|David Hyde Pierce|Brandy Norwood|William Shatner|Ron Howard|Kid Rock|Ben Stein|</v>
      </c>
    </row>
    <row r="171" spans="1:21">
      <c r="A171" s="14" t="s">
        <v>1321</v>
      </c>
      <c r="B171" s="14" t="s">
        <v>48</v>
      </c>
      <c r="C171" s="14" t="s">
        <v>1322</v>
      </c>
      <c r="D171" s="14" t="s">
        <v>1323</v>
      </c>
      <c r="E171" s="14" t="s">
        <v>1324</v>
      </c>
      <c r="F171" s="14" t="s">
        <v>115</v>
      </c>
      <c r="G171" s="26">
        <v>44440</v>
      </c>
      <c r="H171" s="14">
        <v>2006</v>
      </c>
      <c r="I171" s="14" t="s">
        <v>364</v>
      </c>
      <c r="J171" s="14" t="s">
        <v>653</v>
      </c>
      <c r="K171" s="14" t="s">
        <v>625</v>
      </c>
      <c r="L171" s="14" t="s">
        <v>1325</v>
      </c>
      <c r="M171" s="14">
        <f t="shared" si="16"/>
        <v>2021</v>
      </c>
      <c r="N171" s="14">
        <f t="shared" si="17"/>
        <v>9</v>
      </c>
      <c r="O171" s="14" t="str">
        <f>IFERROR(VLOOKUP(I171,Lists!$F$2:$G$16,2,FALSE()),"Not Rated")</f>
        <v>Teens</v>
      </c>
      <c r="P171" s="14">
        <f t="shared" si="18"/>
        <v>98</v>
      </c>
      <c r="Q171" s="14" t="str">
        <f t="shared" si="19"/>
        <v>United States</v>
      </c>
      <c r="R171" s="14" t="str">
        <f t="shared" si="20"/>
        <v>|United States|</v>
      </c>
      <c r="S171" s="14" t="str">
        <f t="shared" si="21"/>
        <v>|Action &amp; Adventure|Dramas|</v>
      </c>
      <c r="T171" s="14" t="str">
        <f t="shared" si="22"/>
        <v>|Wolfgang Petersen|</v>
      </c>
      <c r="U171" s="14" t="str">
        <f t="shared" si="23"/>
        <v>|Josh Lucas|Kurt Russell|Jacinda Barrett|Richard Dreyfuss|Emmy Rossum|Mía Maestro|Mike Vogel|Kevin Dillon|Freddy Rodríguez|</v>
      </c>
    </row>
    <row r="172" spans="1:21">
      <c r="A172" s="14" t="s">
        <v>1326</v>
      </c>
      <c r="B172" s="14" t="s">
        <v>48</v>
      </c>
      <c r="C172" s="14" t="s">
        <v>1327</v>
      </c>
      <c r="D172" s="14" t="s">
        <v>1328</v>
      </c>
      <c r="E172" s="14" t="s">
        <v>1329</v>
      </c>
      <c r="F172" s="14" t="s">
        <v>115</v>
      </c>
      <c r="G172" s="26">
        <v>44440</v>
      </c>
      <c r="H172" s="14">
        <v>1997</v>
      </c>
      <c r="I172" s="14" t="s">
        <v>363</v>
      </c>
      <c r="J172" s="14" t="s">
        <v>1330</v>
      </c>
      <c r="K172" s="14" t="s">
        <v>927</v>
      </c>
      <c r="L172" s="14" t="s">
        <v>1331</v>
      </c>
      <c r="M172" s="14">
        <f t="shared" si="16"/>
        <v>2021</v>
      </c>
      <c r="N172" s="14">
        <f t="shared" si="17"/>
        <v>9</v>
      </c>
      <c r="O172" s="14" t="str">
        <f>IFERROR(VLOOKUP(I172,Lists!$F$2:$G$16,2,FALSE()),"Not Rated")</f>
        <v>Adults</v>
      </c>
      <c r="P172" s="14">
        <f t="shared" si="18"/>
        <v>89</v>
      </c>
      <c r="Q172" s="14" t="str">
        <f t="shared" si="19"/>
        <v>United States</v>
      </c>
      <c r="R172" s="14" t="str">
        <f t="shared" si="20"/>
        <v>|United States|</v>
      </c>
      <c r="S172" s="14" t="str">
        <f t="shared" si="21"/>
        <v>|Documentaries|Music &amp; Musicals|</v>
      </c>
      <c r="T172" s="14" t="str">
        <f t="shared" si="22"/>
        <v>|Peter Spirer|</v>
      </c>
      <c r="U172" s="14" t="str">
        <f t="shared" si="23"/>
        <v>|Too $hort|B-Real|Kurtis Blow|Da Brat|Grandmaster Caz|Sean "P. Diddy" Combs|Chuck D.|Desiree Densiti|Dr. Dre|E-40|MC Eiht|Heavy D|Lauryn Hill|Ice-T|Wyclef Jean|Ras Kass|KRS-One|L.V.|Mack 10|Craig Mack|Method Man|Keith Murray|Nasir 'Nas' Jones|The Notorious B.I.G.|Master P|Q-Tip|Raekwon|Redman|Senen Reyes|Busta Rhymes|RZA|DJ Scratch|Erick Sermon|Tupac Shakur|Adario Strange|Suave|</v>
      </c>
    </row>
    <row r="173" spans="1:21">
      <c r="A173" s="14" t="s">
        <v>1332</v>
      </c>
      <c r="B173" s="14" t="s">
        <v>48</v>
      </c>
      <c r="C173" s="14" t="s">
        <v>1333</v>
      </c>
      <c r="D173" s="14" t="s">
        <v>1334</v>
      </c>
      <c r="E173" s="14" t="s">
        <v>1335</v>
      </c>
      <c r="F173" s="14" t="s">
        <v>115</v>
      </c>
      <c r="G173" s="26">
        <v>44440</v>
      </c>
      <c r="H173" s="14">
        <v>2017</v>
      </c>
      <c r="I173" s="14" t="s">
        <v>364</v>
      </c>
      <c r="J173" s="14" t="s">
        <v>1159</v>
      </c>
      <c r="K173" s="14" t="s">
        <v>1336</v>
      </c>
      <c r="L173" s="14" t="s">
        <v>1337</v>
      </c>
      <c r="M173" s="14">
        <f t="shared" si="16"/>
        <v>2021</v>
      </c>
      <c r="N173" s="14">
        <f t="shared" si="17"/>
        <v>9</v>
      </c>
      <c r="O173" s="14" t="str">
        <f>IFERROR(VLOOKUP(I173,Lists!$F$2:$G$16,2,FALSE()),"Not Rated")</f>
        <v>Teens</v>
      </c>
      <c r="P173" s="14">
        <f t="shared" si="18"/>
        <v>120</v>
      </c>
      <c r="Q173" s="14" t="str">
        <f t="shared" si="19"/>
        <v>United States</v>
      </c>
      <c r="R173" s="14" t="str">
        <f t="shared" si="20"/>
        <v>|United States|</v>
      </c>
      <c r="S173" s="14" t="str">
        <f t="shared" si="21"/>
        <v>|Dramas|Faith &amp; Spirituality|</v>
      </c>
      <c r="T173" s="14" t="str">
        <f t="shared" si="22"/>
        <v>|Michael Carney|</v>
      </c>
      <c r="U173" s="14" t="str">
        <f t="shared" si="23"/>
        <v>|Greg Kinnear|Renée Zellweger|Djimon Hounsou|Jon Voight|Olivia Holt|</v>
      </c>
    </row>
    <row r="174" spans="1:21">
      <c r="A174" s="14" t="s">
        <v>1338</v>
      </c>
      <c r="B174" s="14" t="s">
        <v>48</v>
      </c>
      <c r="C174" s="14" t="s">
        <v>1339</v>
      </c>
      <c r="D174" s="14" t="s">
        <v>1340</v>
      </c>
      <c r="E174" s="14" t="s">
        <v>1341</v>
      </c>
      <c r="F174" s="14" t="s">
        <v>1342</v>
      </c>
      <c r="G174" s="26">
        <v>44440</v>
      </c>
      <c r="H174" s="14">
        <v>2003</v>
      </c>
      <c r="I174" s="14" t="s">
        <v>364</v>
      </c>
      <c r="J174" s="14" t="s">
        <v>604</v>
      </c>
      <c r="K174" s="14" t="s">
        <v>1201</v>
      </c>
      <c r="L174" s="14" t="s">
        <v>1343</v>
      </c>
      <c r="M174" s="14">
        <f t="shared" si="16"/>
        <v>2021</v>
      </c>
      <c r="N174" s="14">
        <f t="shared" si="17"/>
        <v>9</v>
      </c>
      <c r="O174" s="14" t="str">
        <f>IFERROR(VLOOKUP(I174,Lists!$F$2:$G$16,2,FALSE()),"Not Rated")</f>
        <v>Teens</v>
      </c>
      <c r="P174" s="14">
        <f t="shared" si="18"/>
        <v>110</v>
      </c>
      <c r="Q174" s="14" t="str">
        <f t="shared" si="19"/>
        <v>United States</v>
      </c>
      <c r="R174" s="14" t="str">
        <f t="shared" si="20"/>
        <v>|United States|Germany|</v>
      </c>
      <c r="S174" s="14" t="str">
        <f t="shared" si="21"/>
        <v>|Comedies|Music &amp; Musicals|</v>
      </c>
      <c r="T174" s="14" t="str">
        <f t="shared" si="22"/>
        <v>|Richard Linklater|</v>
      </c>
      <c r="U174" s="14" t="str">
        <f t="shared" si="23"/>
        <v>|Jack Black|Joan Cusack|Mike White|Sarah Silverman|Lee Wilkof|Kate McGregor-Stewart|Adam Pascal|Suzzanne Douglas|Miranda Cosgrove|Kevin Alexander Clark|Joey Gaydos Jr.|Robert Tsai|Veronica Afflerbach|Jordan-Claire Green|</v>
      </c>
    </row>
    <row r="175" spans="1:21">
      <c r="A175" s="14" t="s">
        <v>1344</v>
      </c>
      <c r="B175" s="14" t="s">
        <v>48</v>
      </c>
      <c r="C175" s="14" t="s">
        <v>1345</v>
      </c>
      <c r="D175" s="14" t="s">
        <v>1346</v>
      </c>
      <c r="E175" s="14" t="s">
        <v>1347</v>
      </c>
      <c r="F175" s="14" t="s">
        <v>115</v>
      </c>
      <c r="G175" s="26">
        <v>44440</v>
      </c>
      <c r="H175" s="14">
        <v>2015</v>
      </c>
      <c r="I175" s="14" t="s">
        <v>364</v>
      </c>
      <c r="J175" s="14" t="s">
        <v>760</v>
      </c>
      <c r="K175" s="14" t="s">
        <v>1348</v>
      </c>
      <c r="L175" s="14" t="s">
        <v>1349</v>
      </c>
      <c r="M175" s="14">
        <f t="shared" si="16"/>
        <v>2021</v>
      </c>
      <c r="N175" s="14">
        <f t="shared" si="17"/>
        <v>9</v>
      </c>
      <c r="O175" s="14" t="str">
        <f>IFERROR(VLOOKUP(I175,Lists!$F$2:$G$16,2,FALSE()),"Not Rated")</f>
        <v>Teens</v>
      </c>
      <c r="P175" s="14">
        <f t="shared" si="18"/>
        <v>83</v>
      </c>
      <c r="Q175" s="14" t="str">
        <f t="shared" si="19"/>
        <v>United States</v>
      </c>
      <c r="R175" s="14" t="str">
        <f t="shared" si="20"/>
        <v>|United States|</v>
      </c>
      <c r="S175" s="14" t="str">
        <f t="shared" si="21"/>
        <v>|Documentaries|LGBTQ Movies|</v>
      </c>
      <c r="T175" s="14" t="str">
        <f t="shared" si="22"/>
        <v>|Amy Rice|</v>
      </c>
      <c r="U175" s="14" t="str">
        <f t="shared" si="23"/>
        <v>|Tyler Oakley|</v>
      </c>
    </row>
    <row r="176" spans="1:21">
      <c r="A176" s="14" t="s">
        <v>1350</v>
      </c>
      <c r="B176" s="14" t="s">
        <v>48</v>
      </c>
      <c r="C176" s="14" t="s">
        <v>1351</v>
      </c>
      <c r="D176" s="14" t="s">
        <v>680</v>
      </c>
      <c r="E176" s="14" t="s">
        <v>1352</v>
      </c>
      <c r="F176" s="14" t="s">
        <v>115</v>
      </c>
      <c r="G176" s="26">
        <v>44440</v>
      </c>
      <c r="H176" s="14">
        <v>2003</v>
      </c>
      <c r="I176" s="14" t="s">
        <v>363</v>
      </c>
      <c r="J176" s="14" t="s">
        <v>1121</v>
      </c>
      <c r="K176" s="14" t="s">
        <v>625</v>
      </c>
      <c r="L176" s="14" t="s">
        <v>1353</v>
      </c>
      <c r="M176" s="14">
        <f t="shared" si="16"/>
        <v>2021</v>
      </c>
      <c r="N176" s="14">
        <f t="shared" si="17"/>
        <v>9</v>
      </c>
      <c r="O176" s="14" t="str">
        <f>IFERROR(VLOOKUP(I176,Lists!$F$2:$G$16,2,FALSE()),"Not Rated")</f>
        <v>Adults</v>
      </c>
      <c r="P176" s="14">
        <f t="shared" si="18"/>
        <v>121</v>
      </c>
      <c r="Q176" s="14" t="str">
        <f t="shared" si="19"/>
        <v>United States</v>
      </c>
      <c r="R176" s="14" t="str">
        <f t="shared" si="20"/>
        <v>|United States|</v>
      </c>
      <c r="S176" s="14" t="str">
        <f t="shared" si="21"/>
        <v>|Action &amp; Adventure|Dramas|</v>
      </c>
      <c r="T176" s="14" t="str">
        <f t="shared" si="22"/>
        <v>|Antoine Fuqua|</v>
      </c>
      <c r="U176" s="14" t="str">
        <f t="shared" si="23"/>
        <v>|Bruce Willis|Monica Bellucci|Cole Hauser|Eamonn Walker|Johnny Messner|Nick Chinlund|Charles Ingram|Paul Francis|Chad Smith|Tom Skerritt|Malick Bowens|Awaovieyi Agie|</v>
      </c>
    </row>
    <row r="177" spans="1:21">
      <c r="A177" s="14" t="s">
        <v>1354</v>
      </c>
      <c r="B177" s="14" t="s">
        <v>48</v>
      </c>
      <c r="C177" s="14" t="s">
        <v>1355</v>
      </c>
      <c r="D177" s="14" t="s">
        <v>1356</v>
      </c>
      <c r="E177" s="14" t="s">
        <v>1357</v>
      </c>
      <c r="F177" s="14" t="s">
        <v>115</v>
      </c>
      <c r="G177" s="26">
        <v>44440</v>
      </c>
      <c r="H177" s="14">
        <v>1980</v>
      </c>
      <c r="I177" s="14" t="s">
        <v>363</v>
      </c>
      <c r="J177" s="14" t="s">
        <v>611</v>
      </c>
      <c r="K177" s="14" t="s">
        <v>1027</v>
      </c>
      <c r="L177" s="14" t="s">
        <v>1358</v>
      </c>
      <c r="M177" s="14">
        <f t="shared" si="16"/>
        <v>2021</v>
      </c>
      <c r="N177" s="14">
        <f t="shared" si="17"/>
        <v>9</v>
      </c>
      <c r="O177" s="14" t="str">
        <f>IFERROR(VLOOKUP(I177,Lists!$F$2:$G$16,2,FALSE()),"Not Rated")</f>
        <v>Adults</v>
      </c>
      <c r="P177" s="14">
        <f t="shared" si="18"/>
        <v>105</v>
      </c>
      <c r="Q177" s="14" t="str">
        <f t="shared" si="19"/>
        <v>United States</v>
      </c>
      <c r="R177" s="14" t="str">
        <f t="shared" si="20"/>
        <v>|United States|</v>
      </c>
      <c r="S177" s="14" t="str">
        <f t="shared" si="21"/>
        <v>|Dramas|Romantic Movies|</v>
      </c>
      <c r="T177" s="14" t="str">
        <f t="shared" si="22"/>
        <v>|Randal Kleiser|</v>
      </c>
      <c r="U177" s="14" t="str">
        <f t="shared" si="23"/>
        <v>|Brooke Shields|Christopher Atkins|Leo McKern|William Daniels|Elva Josephson|Glenn Kohan|Alan Hopgood|Gus Mercurio|</v>
      </c>
    </row>
    <row r="178" spans="1:21">
      <c r="A178" s="14" t="s">
        <v>1359</v>
      </c>
      <c r="B178" s="14" t="s">
        <v>48</v>
      </c>
      <c r="C178" s="14" t="s">
        <v>1360</v>
      </c>
      <c r="D178" s="14" t="s">
        <v>1361</v>
      </c>
      <c r="E178" s="14" t="s">
        <v>1362</v>
      </c>
      <c r="F178" s="14" t="s">
        <v>115</v>
      </c>
      <c r="G178" s="26">
        <v>44440</v>
      </c>
      <c r="H178" s="14">
        <v>1986</v>
      </c>
      <c r="I178" s="14" t="s">
        <v>364</v>
      </c>
      <c r="J178" s="14" t="s">
        <v>507</v>
      </c>
      <c r="K178" s="14" t="s">
        <v>1149</v>
      </c>
      <c r="L178" s="14" t="s">
        <v>1363</v>
      </c>
      <c r="M178" s="14">
        <f t="shared" si="16"/>
        <v>2021</v>
      </c>
      <c r="N178" s="14">
        <f t="shared" si="17"/>
        <v>9</v>
      </c>
      <c r="O178" s="14" t="str">
        <f>IFERROR(VLOOKUP(I178,Lists!$F$2:$G$16,2,FALSE()),"Not Rated")</f>
        <v>Teens</v>
      </c>
      <c r="P178" s="14">
        <f t="shared" si="18"/>
        <v>94</v>
      </c>
      <c r="Q178" s="14" t="str">
        <f t="shared" si="19"/>
        <v>United States</v>
      </c>
      <c r="R178" s="14" t="str">
        <f t="shared" si="20"/>
        <v>|United States|</v>
      </c>
      <c r="S178" s="14" t="str">
        <f t="shared" si="21"/>
        <v>|Action &amp; Adventure|Comedies|</v>
      </c>
      <c r="T178" s="14" t="str">
        <f t="shared" si="22"/>
        <v>|Michael Ritchie|</v>
      </c>
      <c r="U178" s="14" t="str">
        <f t="shared" si="23"/>
        <v>|Eddie Murphy|J.L. Reate|Charles Dance|Charlotte Lewis|Victor Wong|Randall Tex Cobb|James Hong|Shakti Chen|Tau Logo|Tiger Chung Lee|</v>
      </c>
    </row>
    <row r="179" spans="1:21">
      <c r="A179" s="14" t="s">
        <v>1364</v>
      </c>
      <c r="B179" s="14" t="s">
        <v>48</v>
      </c>
      <c r="C179" s="14" t="s">
        <v>1365</v>
      </c>
      <c r="D179" s="14" t="s">
        <v>1366</v>
      </c>
      <c r="E179" s="14" t="s">
        <v>1367</v>
      </c>
      <c r="F179" s="14" t="s">
        <v>916</v>
      </c>
      <c r="G179" s="26">
        <v>44440</v>
      </c>
      <c r="H179" s="14">
        <v>1961</v>
      </c>
      <c r="I179" s="14" t="s">
        <v>361</v>
      </c>
      <c r="J179" s="14" t="s">
        <v>1368</v>
      </c>
      <c r="K179" s="14" t="s">
        <v>1369</v>
      </c>
      <c r="L179" s="14" t="s">
        <v>1370</v>
      </c>
      <c r="M179" s="14">
        <f t="shared" si="16"/>
        <v>2021</v>
      </c>
      <c r="N179" s="14">
        <f t="shared" si="17"/>
        <v>9</v>
      </c>
      <c r="O179" s="14" t="str">
        <f>IFERROR(VLOOKUP(I179,Lists!$F$2:$G$16,2,FALSE()),"Not Rated")</f>
        <v>Teens</v>
      </c>
      <c r="P179" s="14">
        <f t="shared" si="18"/>
        <v>156</v>
      </c>
      <c r="Q179" s="14" t="str">
        <f t="shared" si="19"/>
        <v>United Kingdom</v>
      </c>
      <c r="R179" s="14" t="str">
        <f t="shared" si="20"/>
        <v>|United Kingdom|United States|</v>
      </c>
      <c r="S179" s="14" t="str">
        <f t="shared" si="21"/>
        <v>|Action &amp; Adventure|Classic Movies|</v>
      </c>
      <c r="T179" s="14" t="str">
        <f t="shared" si="22"/>
        <v>|J. Lee Thompson|</v>
      </c>
      <c r="U179" s="14" t="str">
        <f t="shared" si="23"/>
        <v>|Gregory Peck|David Niven|Anthony Quinn|Stanley Baker|Anthony Quayle|James Darren|Irene Papas|Gia Scala|James Robertson Justice|Richard Harris|</v>
      </c>
    </row>
    <row r="180" spans="1:21">
      <c r="A180" s="14" t="s">
        <v>1371</v>
      </c>
      <c r="B180" s="14" t="s">
        <v>48</v>
      </c>
      <c r="C180" s="14" t="s">
        <v>1372</v>
      </c>
      <c r="D180" s="14" t="s">
        <v>1373</v>
      </c>
      <c r="E180" s="14" t="s">
        <v>1374</v>
      </c>
      <c r="F180" s="14" t="s">
        <v>115</v>
      </c>
      <c r="G180" s="26">
        <v>44440</v>
      </c>
      <c r="H180" s="14">
        <v>2014</v>
      </c>
      <c r="I180" s="14" t="s">
        <v>363</v>
      </c>
      <c r="J180" s="14" t="s">
        <v>1375</v>
      </c>
      <c r="K180" s="14" t="s">
        <v>1149</v>
      </c>
      <c r="L180" s="14" t="s">
        <v>1376</v>
      </c>
      <c r="M180" s="14">
        <f t="shared" si="16"/>
        <v>2021</v>
      </c>
      <c r="N180" s="14">
        <f t="shared" si="17"/>
        <v>9</v>
      </c>
      <c r="O180" s="14" t="str">
        <f>IFERROR(VLOOKUP(I180,Lists!$F$2:$G$16,2,FALSE()),"Not Rated")</f>
        <v>Adults</v>
      </c>
      <c r="P180" s="14">
        <f t="shared" si="18"/>
        <v>112</v>
      </c>
      <c r="Q180" s="14" t="str">
        <f t="shared" si="19"/>
        <v>United States</v>
      </c>
      <c r="R180" s="14" t="str">
        <f t="shared" si="20"/>
        <v>|United States|</v>
      </c>
      <c r="S180" s="14" t="str">
        <f t="shared" si="21"/>
        <v>|Action &amp; Adventure|Comedies|</v>
      </c>
      <c r="T180" s="14" t="str">
        <f t="shared" si="22"/>
        <v>|Evan Goldberg|Seth Rogen|</v>
      </c>
      <c r="U180" s="14" t="str">
        <f t="shared" si="23"/>
        <v>|James Franco|Seth Rogen|Lizzy Caplan|Randall Park|Diana Bang|Timothy Simons|Reese Alexander|James Yi|</v>
      </c>
    </row>
    <row r="181" spans="1:21">
      <c r="A181" s="14" t="s">
        <v>1377</v>
      </c>
      <c r="B181" s="14" t="s">
        <v>48</v>
      </c>
      <c r="C181" s="14" t="s">
        <v>1378</v>
      </c>
      <c r="D181" s="14" t="s">
        <v>1379</v>
      </c>
      <c r="E181" s="14" t="s">
        <v>1380</v>
      </c>
      <c r="F181" s="14" t="s">
        <v>115</v>
      </c>
      <c r="G181" s="26">
        <v>44440</v>
      </c>
      <c r="H181" s="14">
        <v>1996</v>
      </c>
      <c r="I181" s="14" t="s">
        <v>364</v>
      </c>
      <c r="J181" s="14" t="s">
        <v>739</v>
      </c>
      <c r="K181" s="14" t="s">
        <v>1014</v>
      </c>
      <c r="L181" s="14" t="s">
        <v>1381</v>
      </c>
      <c r="M181" s="14">
        <f t="shared" si="16"/>
        <v>2021</v>
      </c>
      <c r="N181" s="14">
        <f t="shared" si="17"/>
        <v>9</v>
      </c>
      <c r="O181" s="14" t="str">
        <f>IFERROR(VLOOKUP(I181,Lists!$F$2:$G$16,2,FALSE()),"Not Rated")</f>
        <v>Teens</v>
      </c>
      <c r="P181" s="14">
        <f t="shared" si="18"/>
        <v>95</v>
      </c>
      <c r="Q181" s="14" t="str">
        <f t="shared" si="19"/>
        <v>United States</v>
      </c>
      <c r="R181" s="14" t="str">
        <f t="shared" si="20"/>
        <v>|United States|</v>
      </c>
      <c r="S181" s="14" t="str">
        <f t="shared" si="21"/>
        <v>|Comedies|Romantic Movies|</v>
      </c>
      <c r="T181" s="14" t="str">
        <f t="shared" si="22"/>
        <v>|Tom Shadyac|</v>
      </c>
      <c r="U181" s="14" t="str">
        <f t="shared" si="23"/>
        <v>|Eddie Murphy|Jada Pinkett Smith|James Coburn|Larry Miller|Dave Chappelle|John Ales|Patricia Wilson|Jamal Mixon|</v>
      </c>
    </row>
    <row r="182" spans="1:21">
      <c r="A182" s="14" t="s">
        <v>1382</v>
      </c>
      <c r="B182" s="14" t="s">
        <v>48</v>
      </c>
      <c r="C182" s="14" t="s">
        <v>1383</v>
      </c>
      <c r="D182" s="14" t="s">
        <v>1384</v>
      </c>
      <c r="E182" s="14" t="s">
        <v>1385</v>
      </c>
      <c r="F182" s="14" t="s">
        <v>117</v>
      </c>
      <c r="G182" s="26">
        <v>44440</v>
      </c>
      <c r="H182" s="14">
        <v>2000</v>
      </c>
      <c r="I182" s="14" t="s">
        <v>364</v>
      </c>
      <c r="J182" s="14" t="s">
        <v>1386</v>
      </c>
      <c r="K182" s="14" t="s">
        <v>1014</v>
      </c>
      <c r="L182" s="14" t="s">
        <v>1387</v>
      </c>
      <c r="M182" s="14">
        <f t="shared" si="16"/>
        <v>2021</v>
      </c>
      <c r="N182" s="14">
        <f t="shared" si="17"/>
        <v>9</v>
      </c>
      <c r="O182" s="14" t="str">
        <f>IFERROR(VLOOKUP(I182,Lists!$F$2:$G$16,2,FALSE()),"Not Rated")</f>
        <v>Teens</v>
      </c>
      <c r="P182" s="14">
        <f t="shared" si="18"/>
        <v>107</v>
      </c>
      <c r="Q182" s="14" t="str">
        <f t="shared" si="19"/>
        <v>Unknown</v>
      </c>
      <c r="R182" s="14" t="str">
        <f t="shared" si="20"/>
        <v>|Unknown|</v>
      </c>
      <c r="S182" s="14" t="str">
        <f t="shared" si="21"/>
        <v>|Comedies|Romantic Movies|</v>
      </c>
      <c r="T182" s="14" t="str">
        <f t="shared" si="22"/>
        <v>|Peter Segal|</v>
      </c>
      <c r="U182" s="14" t="str">
        <f t="shared" si="23"/>
        <v>|Eddie Murphy|Janet Jackson|Larry Miller|John Ales|Richard Gant|Anna Maria Horsford|Melinda McGraw|Jamal Mixon|Gabriel Williams|Chris Elliott|</v>
      </c>
    </row>
    <row r="183" spans="1:21">
      <c r="A183" s="14" t="s">
        <v>1388</v>
      </c>
      <c r="B183" s="14" t="s">
        <v>49</v>
      </c>
      <c r="C183" s="14" t="s">
        <v>1389</v>
      </c>
      <c r="D183" s="14" t="s">
        <v>117</v>
      </c>
      <c r="E183" s="14" t="s">
        <v>117</v>
      </c>
      <c r="F183" s="14" t="s">
        <v>117</v>
      </c>
      <c r="G183" s="26">
        <v>44440</v>
      </c>
      <c r="H183" s="14">
        <v>2021</v>
      </c>
      <c r="I183" s="14" t="s">
        <v>361</v>
      </c>
      <c r="J183" s="14" t="s">
        <v>105</v>
      </c>
      <c r="K183" s="14" t="s">
        <v>257</v>
      </c>
      <c r="L183" s="14" t="s">
        <v>1390</v>
      </c>
      <c r="M183" s="14">
        <f t="shared" si="16"/>
        <v>2021</v>
      </c>
      <c r="N183" s="14">
        <f t="shared" si="17"/>
        <v>9</v>
      </c>
      <c r="O183" s="14" t="str">
        <f>IFERROR(VLOOKUP(I183,Lists!$F$2:$G$16,2,FALSE()),"Not Rated")</f>
        <v>Teens</v>
      </c>
      <c r="P183" s="14">
        <f t="shared" si="18"/>
        <v>1</v>
      </c>
      <c r="Q183" s="14" t="str">
        <f t="shared" si="19"/>
        <v>Unknown</v>
      </c>
      <c r="R183" s="14" t="str">
        <f t="shared" si="20"/>
        <v>|Unknown|</v>
      </c>
      <c r="S183" s="14" t="str">
        <f t="shared" si="21"/>
        <v>|Docuseries|</v>
      </c>
      <c r="T183" s="14" t="str">
        <f t="shared" si="22"/>
        <v>|Unknown|</v>
      </c>
      <c r="U183" s="14" t="str">
        <f t="shared" si="23"/>
        <v>|Unknown|</v>
      </c>
    </row>
    <row r="184" spans="1:21">
      <c r="A184" s="14" t="s">
        <v>1391</v>
      </c>
      <c r="B184" s="14" t="s">
        <v>48</v>
      </c>
      <c r="C184" s="14" t="s">
        <v>1392</v>
      </c>
      <c r="D184" s="14" t="s">
        <v>1393</v>
      </c>
      <c r="E184" s="14" t="s">
        <v>1394</v>
      </c>
      <c r="F184" s="14" t="s">
        <v>115</v>
      </c>
      <c r="G184" s="26">
        <v>44440</v>
      </c>
      <c r="H184" s="14">
        <v>2008</v>
      </c>
      <c r="I184" s="14" t="s">
        <v>364</v>
      </c>
      <c r="J184" s="14" t="s">
        <v>1033</v>
      </c>
      <c r="K184" s="14" t="s">
        <v>245</v>
      </c>
      <c r="L184" s="14" t="s">
        <v>1395</v>
      </c>
      <c r="M184" s="14">
        <f t="shared" si="16"/>
        <v>2021</v>
      </c>
      <c r="N184" s="14">
        <f t="shared" si="17"/>
        <v>9</v>
      </c>
      <c r="O184" s="14" t="str">
        <f>IFERROR(VLOOKUP(I184,Lists!$F$2:$G$16,2,FALSE()),"Not Rated")</f>
        <v>Teens</v>
      </c>
      <c r="P184" s="14">
        <f t="shared" si="18"/>
        <v>114</v>
      </c>
      <c r="Q184" s="14" t="str">
        <f t="shared" si="19"/>
        <v>United States</v>
      </c>
      <c r="R184" s="14" t="str">
        <f t="shared" si="20"/>
        <v>|United States|</v>
      </c>
      <c r="S184" s="14" t="str">
        <f t="shared" si="21"/>
        <v>|Comedies|</v>
      </c>
      <c r="T184" s="14" t="str">
        <f t="shared" si="22"/>
        <v>|Malcolm D. Lee|</v>
      </c>
      <c r="U184" s="14" t="str">
        <f t="shared" si="23"/>
        <v>|Martin Lawrence|James Earl Jones|Joy Bryant|Margaret Avery|Mike Epps|Mo'Nique|Cedric the Entertainer|Nicole Ari Parker|Michael Clarke Duncan|Louis C.K.|</v>
      </c>
    </row>
    <row r="185" spans="1:21">
      <c r="A185" s="14" t="s">
        <v>1396</v>
      </c>
      <c r="B185" s="14" t="s">
        <v>48</v>
      </c>
      <c r="C185" s="14" t="s">
        <v>1397</v>
      </c>
      <c r="D185" s="14" t="s">
        <v>1323</v>
      </c>
      <c r="E185" s="14" t="s">
        <v>1398</v>
      </c>
      <c r="F185" s="14" t="s">
        <v>115</v>
      </c>
      <c r="G185" s="26">
        <v>44439</v>
      </c>
      <c r="H185" s="14">
        <v>1993</v>
      </c>
      <c r="I185" s="14" t="s">
        <v>363</v>
      </c>
      <c r="J185" s="14" t="s">
        <v>1399</v>
      </c>
      <c r="K185" s="14" t="s">
        <v>1369</v>
      </c>
      <c r="L185" s="14" t="s">
        <v>1400</v>
      </c>
      <c r="M185" s="14">
        <f t="shared" si="16"/>
        <v>2021</v>
      </c>
      <c r="N185" s="14">
        <f t="shared" si="17"/>
        <v>8</v>
      </c>
      <c r="O185" s="14" t="str">
        <f>IFERROR(VLOOKUP(I185,Lists!$F$2:$G$16,2,FALSE()),"Not Rated")</f>
        <v>Adults</v>
      </c>
      <c r="P185" s="14">
        <f t="shared" si="18"/>
        <v>129</v>
      </c>
      <c r="Q185" s="14" t="str">
        <f t="shared" si="19"/>
        <v>United States</v>
      </c>
      <c r="R185" s="14" t="str">
        <f t="shared" si="20"/>
        <v>|United States|</v>
      </c>
      <c r="S185" s="14" t="str">
        <f t="shared" si="21"/>
        <v>|Action &amp; Adventure|Classic Movies|</v>
      </c>
      <c r="T185" s="14" t="str">
        <f t="shared" si="22"/>
        <v>|Wolfgang Petersen|</v>
      </c>
      <c r="U185" s="14" t="str">
        <f t="shared" si="23"/>
        <v>|Clint Eastwood|John Malkovich|Rene Russo|Dylan McDermott|Gary Cole|Fred Thompson|John Mahoney|Gregory Alan Williams|Jim Curley|Sally Hughes|</v>
      </c>
    </row>
    <row r="186" spans="1:21">
      <c r="A186" s="14" t="s">
        <v>1401</v>
      </c>
      <c r="B186" s="14" t="s">
        <v>49</v>
      </c>
      <c r="C186" s="14" t="s">
        <v>1402</v>
      </c>
      <c r="D186" s="14" t="s">
        <v>117</v>
      </c>
      <c r="E186" s="14" t="s">
        <v>1403</v>
      </c>
      <c r="F186" s="14" t="s">
        <v>115</v>
      </c>
      <c r="G186" s="26">
        <v>44439</v>
      </c>
      <c r="H186" s="14">
        <v>2021</v>
      </c>
      <c r="I186" s="14" t="s">
        <v>362</v>
      </c>
      <c r="J186" s="14" t="s">
        <v>105</v>
      </c>
      <c r="K186" s="14" t="s">
        <v>262</v>
      </c>
      <c r="L186" s="14" t="s">
        <v>1404</v>
      </c>
      <c r="M186" s="14">
        <f t="shared" si="16"/>
        <v>2021</v>
      </c>
      <c r="N186" s="14">
        <f t="shared" si="17"/>
        <v>8</v>
      </c>
      <c r="O186" s="14" t="str">
        <f>IFERROR(VLOOKUP(I186,Lists!$F$2:$G$16,2,FALSE()),"Not Rated")</f>
        <v>Older Kids</v>
      </c>
      <c r="P186" s="14">
        <f t="shared" si="18"/>
        <v>1</v>
      </c>
      <c r="Q186" s="14" t="str">
        <f t="shared" si="19"/>
        <v>United States</v>
      </c>
      <c r="R186" s="14" t="str">
        <f t="shared" si="20"/>
        <v>|United States|</v>
      </c>
      <c r="S186" s="14" t="str">
        <f t="shared" si="21"/>
        <v>|Reality TV|</v>
      </c>
      <c r="T186" s="14" t="str">
        <f t="shared" si="22"/>
        <v>|Unknown|</v>
      </c>
      <c r="U186" s="14" t="str">
        <f t="shared" si="23"/>
        <v>|Marie Kondo|</v>
      </c>
    </row>
    <row r="187" spans="1:21">
      <c r="A187" s="14" t="s">
        <v>1405</v>
      </c>
      <c r="B187" s="14" t="s">
        <v>48</v>
      </c>
      <c r="C187" s="14" t="s">
        <v>1406</v>
      </c>
      <c r="D187" s="14" t="s">
        <v>950</v>
      </c>
      <c r="E187" s="14" t="s">
        <v>117</v>
      </c>
      <c r="F187" s="14" t="s">
        <v>117</v>
      </c>
      <c r="G187" s="26">
        <v>44439</v>
      </c>
      <c r="H187" s="14">
        <v>2021</v>
      </c>
      <c r="I187" s="14" t="s">
        <v>360</v>
      </c>
      <c r="J187" s="14" t="s">
        <v>1290</v>
      </c>
      <c r="K187" s="14" t="s">
        <v>884</v>
      </c>
      <c r="L187" s="14" t="s">
        <v>1407</v>
      </c>
      <c r="M187" s="14">
        <f t="shared" si="16"/>
        <v>2021</v>
      </c>
      <c r="N187" s="14">
        <f t="shared" si="17"/>
        <v>8</v>
      </c>
      <c r="O187" s="14" t="str">
        <f>IFERROR(VLOOKUP(I187,Lists!$F$2:$G$16,2,FALSE()),"Not Rated")</f>
        <v>Adults</v>
      </c>
      <c r="P187" s="14">
        <f t="shared" si="18"/>
        <v>86</v>
      </c>
      <c r="Q187" s="14" t="str">
        <f t="shared" si="19"/>
        <v>Unknown</v>
      </c>
      <c r="R187" s="14" t="str">
        <f t="shared" si="20"/>
        <v>|Unknown|</v>
      </c>
      <c r="S187" s="14" t="str">
        <f t="shared" si="21"/>
        <v>|Documentaries|Sports Movies|</v>
      </c>
      <c r="T187" s="14" t="str">
        <f t="shared" si="22"/>
        <v>|Chapman Way|Maclain Way|</v>
      </c>
      <c r="U187" s="14" t="str">
        <f t="shared" si="23"/>
        <v>|Unknown|</v>
      </c>
    </row>
    <row r="188" spans="1:21">
      <c r="A188" s="14" t="s">
        <v>1408</v>
      </c>
      <c r="B188" s="14" t="s">
        <v>49</v>
      </c>
      <c r="C188" s="14" t="s">
        <v>1409</v>
      </c>
      <c r="D188" s="14" t="s">
        <v>117</v>
      </c>
      <c r="E188" s="14" t="s">
        <v>1410</v>
      </c>
      <c r="F188" s="14" t="s">
        <v>117</v>
      </c>
      <c r="G188" s="26">
        <v>44437</v>
      </c>
      <c r="H188" s="14">
        <v>2021</v>
      </c>
      <c r="I188" s="14" t="s">
        <v>361</v>
      </c>
      <c r="J188" s="14" t="s">
        <v>105</v>
      </c>
      <c r="K188" s="14" t="s">
        <v>424</v>
      </c>
      <c r="L188" s="14" t="s">
        <v>1411</v>
      </c>
      <c r="M188" s="14">
        <f t="shared" si="16"/>
        <v>2021</v>
      </c>
      <c r="N188" s="14">
        <f t="shared" si="17"/>
        <v>8</v>
      </c>
      <c r="O188" s="14" t="str">
        <f>IFERROR(VLOOKUP(I188,Lists!$F$2:$G$16,2,FALSE()),"Not Rated")</f>
        <v>Teens</v>
      </c>
      <c r="P188" s="14">
        <f t="shared" si="18"/>
        <v>1</v>
      </c>
      <c r="Q188" s="14" t="str">
        <f t="shared" si="19"/>
        <v>Unknown</v>
      </c>
      <c r="R188" s="14" t="str">
        <f t="shared" si="20"/>
        <v>|Unknown|</v>
      </c>
      <c r="S188" s="14" t="str">
        <f t="shared" si="21"/>
        <v>|International TV Shows|Romantic TV Shows|TV Comedies|</v>
      </c>
      <c r="T188" s="14" t="str">
        <f t="shared" si="22"/>
        <v>|Unknown|</v>
      </c>
      <c r="U188" s="14" t="str">
        <f t="shared" si="23"/>
        <v>|Shin Min-a|Kim Seon-ho|Lee Sang-yi|Gong Min-jeung|Kim Young-ok|Cho Han-cheul|In Gyo-jin|Lee Bong-ryeon|Cha Cheong-hwa|Kang Hyung-suk|</v>
      </c>
    </row>
    <row r="189" spans="1:21">
      <c r="A189" s="14" t="s">
        <v>1412</v>
      </c>
      <c r="B189" s="14" t="s">
        <v>49</v>
      </c>
      <c r="C189" s="14" t="s">
        <v>1413</v>
      </c>
      <c r="D189" s="14" t="s">
        <v>117</v>
      </c>
      <c r="E189" s="14" t="s">
        <v>1414</v>
      </c>
      <c r="F189" s="14" t="s">
        <v>117</v>
      </c>
      <c r="G189" s="26">
        <v>44437</v>
      </c>
      <c r="H189" s="14">
        <v>2021</v>
      </c>
      <c r="I189" s="14" t="s">
        <v>368</v>
      </c>
      <c r="J189" s="14" t="s">
        <v>105</v>
      </c>
      <c r="K189" s="14" t="s">
        <v>1415</v>
      </c>
      <c r="L189" s="14" t="s">
        <v>1416</v>
      </c>
      <c r="M189" s="14">
        <f t="shared" si="16"/>
        <v>2021</v>
      </c>
      <c r="N189" s="14">
        <f t="shared" si="17"/>
        <v>8</v>
      </c>
      <c r="O189" s="14" t="str">
        <f>IFERROR(VLOOKUP(I189,Lists!$F$2:$G$16,2,FALSE()),"Not Rated")</f>
        <v>Kids</v>
      </c>
      <c r="P189" s="14">
        <f t="shared" si="18"/>
        <v>1</v>
      </c>
      <c r="Q189" s="14" t="str">
        <f t="shared" si="19"/>
        <v>Unknown</v>
      </c>
      <c r="R189" s="14" t="str">
        <f t="shared" si="20"/>
        <v>|Unknown|</v>
      </c>
      <c r="S189" s="14" t="str">
        <f t="shared" si="21"/>
        <v>|International TV Shows|TV Comedies|</v>
      </c>
      <c r="T189" s="14" t="str">
        <f t="shared" si="22"/>
        <v>|Unknown|</v>
      </c>
      <c r="U189" s="14" t="str">
        <f t="shared" si="23"/>
        <v>|Kenjiro Tsuda|</v>
      </c>
    </row>
    <row r="190" spans="1:21">
      <c r="A190" s="14" t="s">
        <v>1417</v>
      </c>
      <c r="B190" s="14" t="s">
        <v>48</v>
      </c>
      <c r="C190" s="14" t="s">
        <v>1418</v>
      </c>
      <c r="D190" s="14" t="s">
        <v>1419</v>
      </c>
      <c r="E190" s="14" t="s">
        <v>1420</v>
      </c>
      <c r="F190" s="14" t="s">
        <v>120</v>
      </c>
      <c r="G190" s="26">
        <v>44436</v>
      </c>
      <c r="H190" s="14">
        <v>2008</v>
      </c>
      <c r="I190" s="14" t="s">
        <v>360</v>
      </c>
      <c r="J190" s="14" t="s">
        <v>566</v>
      </c>
      <c r="K190" s="14" t="s">
        <v>529</v>
      </c>
      <c r="L190" s="14" t="s">
        <v>1421</v>
      </c>
      <c r="M190" s="14">
        <f t="shared" si="16"/>
        <v>2021</v>
      </c>
      <c r="N190" s="14">
        <f t="shared" si="17"/>
        <v>8</v>
      </c>
      <c r="O190" s="14" t="str">
        <f>IFERROR(VLOOKUP(I190,Lists!$F$2:$G$16,2,FALSE()),"Not Rated")</f>
        <v>Adults</v>
      </c>
      <c r="P190" s="14">
        <f t="shared" si="18"/>
        <v>97</v>
      </c>
      <c r="Q190" s="14" t="str">
        <f t="shared" si="19"/>
        <v>France</v>
      </c>
      <c r="R190" s="14" t="str">
        <f t="shared" si="20"/>
        <v>|France|</v>
      </c>
      <c r="S190" s="14" t="str">
        <f t="shared" si="21"/>
        <v>|Comedies|International Movies|</v>
      </c>
      <c r="T190" s="14" t="str">
        <f t="shared" si="22"/>
        <v>|Ramzy Bedia|Éric Judor|</v>
      </c>
      <c r="U190" s="14" t="str">
        <f t="shared" si="23"/>
        <v>|Ramzy Bedia|Éric Judor|Benoît Magimel|Kristin Scott Thomas|Élodie Bouchez|Édouard Baer|Fred Testot|Omar Sy|</v>
      </c>
    </row>
    <row r="191" spans="1:21">
      <c r="A191" s="14" t="s">
        <v>1422</v>
      </c>
      <c r="B191" s="14" t="s">
        <v>49</v>
      </c>
      <c r="C191" s="14" t="s">
        <v>1423</v>
      </c>
      <c r="D191" s="14" t="s">
        <v>117</v>
      </c>
      <c r="E191" s="14" t="s">
        <v>1424</v>
      </c>
      <c r="F191" s="14" t="s">
        <v>117</v>
      </c>
      <c r="G191" s="26">
        <v>44436</v>
      </c>
      <c r="H191" s="14">
        <v>2020</v>
      </c>
      <c r="I191" s="14" t="s">
        <v>366</v>
      </c>
      <c r="J191" s="14" t="s">
        <v>106</v>
      </c>
      <c r="K191" s="14" t="s">
        <v>617</v>
      </c>
      <c r="L191" s="14" t="s">
        <v>1425</v>
      </c>
      <c r="M191" s="14">
        <f t="shared" si="16"/>
        <v>2021</v>
      </c>
      <c r="N191" s="14">
        <f t="shared" si="17"/>
        <v>8</v>
      </c>
      <c r="O191" s="14" t="str">
        <f>IFERROR(VLOOKUP(I191,Lists!$F$2:$G$16,2,FALSE()),"Not Rated")</f>
        <v>Kids</v>
      </c>
      <c r="P191" s="14">
        <f t="shared" si="18"/>
        <v>2</v>
      </c>
      <c r="Q191" s="14" t="str">
        <f t="shared" si="19"/>
        <v>Unknown</v>
      </c>
      <c r="R191" s="14" t="str">
        <f t="shared" si="20"/>
        <v>|Unknown|</v>
      </c>
      <c r="S191" s="14" t="str">
        <f t="shared" si="21"/>
        <v>|Kids' TV|TV Comedies|</v>
      </c>
      <c r="T191" s="14" t="str">
        <f t="shared" si="22"/>
        <v>|Unknown|</v>
      </c>
      <c r="U191" s="14" t="str">
        <f t="shared" si="23"/>
        <v>|Um Sang-hyun|Park Yoon-hee|Kang Shi-hyun|Hong Bum-ki|Kim Hyun-wook|Lee In-suk|Song Ha-rim|</v>
      </c>
    </row>
    <row r="192" spans="1:21">
      <c r="A192" s="14" t="s">
        <v>1426</v>
      </c>
      <c r="B192" s="14" t="s">
        <v>48</v>
      </c>
      <c r="C192" s="14" t="s">
        <v>1427</v>
      </c>
      <c r="D192" s="14" t="s">
        <v>1428</v>
      </c>
      <c r="E192" s="14" t="s">
        <v>1429</v>
      </c>
      <c r="F192" s="14" t="s">
        <v>116</v>
      </c>
      <c r="G192" s="26">
        <v>44436</v>
      </c>
      <c r="H192" s="14">
        <v>2021</v>
      </c>
      <c r="I192" s="14" t="s">
        <v>361</v>
      </c>
      <c r="J192" s="14" t="s">
        <v>443</v>
      </c>
      <c r="K192" s="14" t="s">
        <v>475</v>
      </c>
      <c r="L192" s="14" t="s">
        <v>1430</v>
      </c>
      <c r="M192" s="14">
        <f t="shared" si="16"/>
        <v>2021</v>
      </c>
      <c r="N192" s="14">
        <f t="shared" si="17"/>
        <v>8</v>
      </c>
      <c r="O192" s="14" t="str">
        <f>IFERROR(VLOOKUP(I192,Lists!$F$2:$G$16,2,FALSE()),"Not Rated")</f>
        <v>Teens</v>
      </c>
      <c r="P192" s="14">
        <f t="shared" si="18"/>
        <v>125</v>
      </c>
      <c r="Q192" s="14" t="str">
        <f t="shared" si="19"/>
        <v>India</v>
      </c>
      <c r="R192" s="14" t="str">
        <f t="shared" si="20"/>
        <v>|India|</v>
      </c>
      <c r="S192" s="14" t="str">
        <f t="shared" si="21"/>
        <v>|Dramas|International Movies|</v>
      </c>
      <c r="T192" s="14" t="str">
        <f t="shared" si="22"/>
        <v>|Sharan Koppisetty|</v>
      </c>
      <c r="U192" s="14" t="str">
        <f t="shared" si="23"/>
        <v>|Satya Dev|Priyanka Jawalkar|Brahmaji|</v>
      </c>
    </row>
    <row r="193" spans="1:21">
      <c r="A193" s="14" t="s">
        <v>1431</v>
      </c>
      <c r="B193" s="14" t="s">
        <v>48</v>
      </c>
      <c r="C193" s="14" t="s">
        <v>1432</v>
      </c>
      <c r="D193" s="14" t="s">
        <v>1433</v>
      </c>
      <c r="E193" s="14" t="s">
        <v>1434</v>
      </c>
      <c r="F193" s="14" t="s">
        <v>1435</v>
      </c>
      <c r="G193" s="26">
        <v>44436</v>
      </c>
      <c r="H193" s="14">
        <v>2017</v>
      </c>
      <c r="I193" s="14" t="s">
        <v>363</v>
      </c>
      <c r="J193" s="14" t="s">
        <v>1386</v>
      </c>
      <c r="K193" s="14" t="s">
        <v>1436</v>
      </c>
      <c r="L193" s="14" t="s">
        <v>1437</v>
      </c>
      <c r="M193" s="14">
        <f t="shared" si="16"/>
        <v>2021</v>
      </c>
      <c r="N193" s="14">
        <f t="shared" si="17"/>
        <v>8</v>
      </c>
      <c r="O193" s="14" t="str">
        <f>IFERROR(VLOOKUP(I193,Lists!$F$2:$G$16,2,FALSE()),"Not Rated")</f>
        <v>Adults</v>
      </c>
      <c r="P193" s="14">
        <f t="shared" si="18"/>
        <v>107</v>
      </c>
      <c r="Q193" s="14" t="str">
        <f t="shared" si="19"/>
        <v>United Kingdom</v>
      </c>
      <c r="R193" s="14" t="str">
        <f t="shared" si="20"/>
        <v>|United Kingdom|Canada|United States|</v>
      </c>
      <c r="S193" s="14" t="str">
        <f t="shared" si="21"/>
        <v>|Dramas|Independent Movies|</v>
      </c>
      <c r="T193" s="14" t="str">
        <f t="shared" si="22"/>
        <v>|Taylor Sheridan|</v>
      </c>
      <c r="U193" s="14" t="str">
        <f t="shared" si="23"/>
        <v>|Jeremy Renner|Elizabeth Olsen|Jon Bernthal|Gil Birmingham|Kelsey Asbille|Tantoo Cardinal|Teo Briones|Matthew Del Negro|Hugh Dillon|Julia Jones|James Jordan|Eric Lange|Martin Sensmeier|Mason Davis|Graham Greene|</v>
      </c>
    </row>
    <row r="194" spans="1:21">
      <c r="A194" s="14" t="s">
        <v>1438</v>
      </c>
      <c r="B194" s="14" t="s">
        <v>48</v>
      </c>
      <c r="C194" s="14" t="s">
        <v>1439</v>
      </c>
      <c r="D194" s="14" t="s">
        <v>1440</v>
      </c>
      <c r="E194" s="14" t="s">
        <v>1441</v>
      </c>
      <c r="F194" s="14" t="s">
        <v>116</v>
      </c>
      <c r="G194" s="26">
        <v>44435</v>
      </c>
      <c r="H194" s="14">
        <v>2008</v>
      </c>
      <c r="I194" s="14" t="s">
        <v>361</v>
      </c>
      <c r="J194" s="14" t="s">
        <v>474</v>
      </c>
      <c r="K194" s="14" t="s">
        <v>1442</v>
      </c>
      <c r="L194" s="14" t="s">
        <v>1443</v>
      </c>
      <c r="M194" s="14">
        <f t="shared" ref="M194:M257" si="24">IF(G194="","",YEAR(G194))</f>
        <v>2021</v>
      </c>
      <c r="N194" s="14">
        <f t="shared" ref="N194:N257" si="25">IF(G194="","",MONTH(G194))</f>
        <v>8</v>
      </c>
      <c r="O194" s="14" t="str">
        <f>IFERROR(VLOOKUP(I194,Lists!$F$2:$G$16,2,FALSE()),"Not Rated")</f>
        <v>Teens</v>
      </c>
      <c r="P194" s="14">
        <f t="shared" ref="P194:P257" si="26">IFERROR(VALUE(LEFT(J194,FIND(" ",J194)-1)),"")</f>
        <v>127</v>
      </c>
      <c r="Q194" s="14" t="str">
        <f t="shared" ref="Q194:Q257" si="27">IFERROR(LEFT(F194,FIND(",",F194)-1),F194)</f>
        <v>India</v>
      </c>
      <c r="R194" s="14" t="str">
        <f t="shared" ref="R194:R257" si="28">"|"&amp;SUBSTITUTE(F194,", ","|")&amp;"|"</f>
        <v>|India|</v>
      </c>
      <c r="S194" s="14" t="str">
        <f t="shared" ref="S194:S257" si="29">"|"&amp;SUBSTITUTE(K194,", ","|")&amp;"|"</f>
        <v>|Action &amp; Adventure|Comedies|International Movies|</v>
      </c>
      <c r="T194" s="14" t="str">
        <f t="shared" ref="T194:T257" si="30">"|"&amp;SUBSTITUTE(D194,", ","|")&amp;"|"</f>
        <v>|Sachin Yardi|</v>
      </c>
      <c r="U194" s="14" t="str">
        <f t="shared" ref="U194:U257" si="31">"|"&amp;SUBSTITUTE(E194,", ","|")&amp;"|"</f>
        <v>|Mithun Chakraborty|Tusshar Kapoor|Anupam Kher|Rajpal Yadav|Raima Sen|Dilip Prabhavalkar|Sanjay Mishra|</v>
      </c>
    </row>
    <row r="195" spans="1:21">
      <c r="A195" s="14" t="s">
        <v>1444</v>
      </c>
      <c r="B195" s="14" t="s">
        <v>49</v>
      </c>
      <c r="C195" s="14" t="s">
        <v>1445</v>
      </c>
      <c r="D195" s="14" t="s">
        <v>117</v>
      </c>
      <c r="E195" s="14" t="s">
        <v>1446</v>
      </c>
      <c r="F195" s="14" t="s">
        <v>123</v>
      </c>
      <c r="G195" s="26">
        <v>44435</v>
      </c>
      <c r="H195" s="14">
        <v>2021</v>
      </c>
      <c r="I195" s="14" t="s">
        <v>360</v>
      </c>
      <c r="J195" s="14" t="s">
        <v>105</v>
      </c>
      <c r="K195" s="14" t="s">
        <v>688</v>
      </c>
      <c r="L195" s="14" t="s">
        <v>1447</v>
      </c>
      <c r="M195" s="14">
        <f t="shared" si="24"/>
        <v>2021</v>
      </c>
      <c r="N195" s="14">
        <f t="shared" si="25"/>
        <v>8</v>
      </c>
      <c r="O195" s="14" t="str">
        <f>IFERROR(VLOOKUP(I195,Lists!$F$2:$G$16,2,FALSE()),"Not Rated")</f>
        <v>Adults</v>
      </c>
      <c r="P195" s="14">
        <f t="shared" si="26"/>
        <v>1</v>
      </c>
      <c r="Q195" s="14" t="str">
        <f t="shared" si="27"/>
        <v>South Korea</v>
      </c>
      <c r="R195" s="14" t="str">
        <f t="shared" si="28"/>
        <v>|South Korea|</v>
      </c>
      <c r="S195" s="14" t="str">
        <f t="shared" si="29"/>
        <v>|International TV Shows|TV Dramas|</v>
      </c>
      <c r="T195" s="14" t="str">
        <f t="shared" si="30"/>
        <v>|Unknown|</v>
      </c>
      <c r="U195" s="14" t="str">
        <f t="shared" si="31"/>
        <v>|Jung Hae-in|Koo Kyo-hwan|Kim Sung-kyun|Son Suk-ku|</v>
      </c>
    </row>
    <row r="196" spans="1:21">
      <c r="A196" s="14" t="s">
        <v>1448</v>
      </c>
      <c r="B196" s="14" t="s">
        <v>49</v>
      </c>
      <c r="C196" s="14" t="s">
        <v>1449</v>
      </c>
      <c r="D196" s="14" t="s">
        <v>117</v>
      </c>
      <c r="E196" s="14" t="s">
        <v>1450</v>
      </c>
      <c r="F196" s="14" t="s">
        <v>117</v>
      </c>
      <c r="G196" s="26">
        <v>44435</v>
      </c>
      <c r="H196" s="14">
        <v>2002</v>
      </c>
      <c r="I196" s="14" t="s">
        <v>360</v>
      </c>
      <c r="J196" s="14" t="s">
        <v>105</v>
      </c>
      <c r="K196" s="14" t="s">
        <v>1451</v>
      </c>
      <c r="L196" s="14" t="s">
        <v>1452</v>
      </c>
      <c r="M196" s="14">
        <f t="shared" si="24"/>
        <v>2021</v>
      </c>
      <c r="N196" s="14">
        <f t="shared" si="25"/>
        <v>8</v>
      </c>
      <c r="O196" s="14" t="str">
        <f>IFERROR(VLOOKUP(I196,Lists!$F$2:$G$16,2,FALSE()),"Not Rated")</f>
        <v>Adults</v>
      </c>
      <c r="P196" s="14">
        <f t="shared" si="26"/>
        <v>1</v>
      </c>
      <c r="Q196" s="14" t="str">
        <f t="shared" si="27"/>
        <v>Unknown</v>
      </c>
      <c r="R196" s="14" t="str">
        <f t="shared" si="28"/>
        <v>|Unknown|</v>
      </c>
      <c r="S196" s="14" t="str">
        <f t="shared" si="29"/>
        <v>|International TV Shows|Spanish-Language TV Shows|TV Dramas|</v>
      </c>
      <c r="T196" s="14" t="str">
        <f t="shared" si="30"/>
        <v>|Unknown|</v>
      </c>
      <c r="U196" s="14" t="str">
        <f t="shared" si="31"/>
        <v>|Frank Ramirez|Patricia Castañeda|Chela del Río|Patrick Delmas|María José Martínez|Robinson Díaz|Juan Ángel|Guillermo Olarte|Constanza Duque|Marcela Carvajal|</v>
      </c>
    </row>
    <row r="197" spans="1:21">
      <c r="A197" s="14" t="s">
        <v>1453</v>
      </c>
      <c r="B197" s="14" t="s">
        <v>48</v>
      </c>
      <c r="C197" s="14" t="s">
        <v>1454</v>
      </c>
      <c r="D197" s="14" t="s">
        <v>1455</v>
      </c>
      <c r="E197" s="14" t="s">
        <v>1456</v>
      </c>
      <c r="F197" s="14" t="s">
        <v>116</v>
      </c>
      <c r="G197" s="26">
        <v>44435</v>
      </c>
      <c r="H197" s="14">
        <v>2008</v>
      </c>
      <c r="I197" s="14" t="s">
        <v>361</v>
      </c>
      <c r="J197" s="14" t="s">
        <v>972</v>
      </c>
      <c r="K197" s="14" t="s">
        <v>834</v>
      </c>
      <c r="L197" s="14" t="s">
        <v>1457</v>
      </c>
      <c r="M197" s="14">
        <f t="shared" si="24"/>
        <v>2021</v>
      </c>
      <c r="N197" s="14">
        <f t="shared" si="25"/>
        <v>8</v>
      </c>
      <c r="O197" s="14" t="str">
        <f>IFERROR(VLOOKUP(I197,Lists!$F$2:$G$16,2,FALSE()),"Not Rated")</f>
        <v>Teens</v>
      </c>
      <c r="P197" s="14">
        <f t="shared" si="26"/>
        <v>128</v>
      </c>
      <c r="Q197" s="14" t="str">
        <f t="shared" si="27"/>
        <v>India</v>
      </c>
      <c r="R197" s="14" t="str">
        <f t="shared" si="28"/>
        <v>|India|</v>
      </c>
      <c r="S197" s="14" t="str">
        <f t="shared" si="29"/>
        <v>|Comedies|Dramas|International Movies|</v>
      </c>
      <c r="T197" s="14" t="str">
        <f t="shared" si="30"/>
        <v>|Saurabh Kabra|</v>
      </c>
      <c r="U197" s="14" t="str">
        <f t="shared" si="31"/>
        <v>|Sanjay Dutt|Arjun Rampal|Malaika Arora|Aashish Chaudhary|Neha Uberoi|Urmila Matondkar|Manoj Joshi|Daya Shankar Pandey|Pushkar Jog|Kulbhushan Kharbanda|</v>
      </c>
    </row>
    <row r="198" spans="1:21">
      <c r="A198" s="14" t="s">
        <v>1458</v>
      </c>
      <c r="B198" s="14" t="s">
        <v>48</v>
      </c>
      <c r="C198" s="14" t="s">
        <v>1459</v>
      </c>
      <c r="D198" s="14" t="s">
        <v>1460</v>
      </c>
      <c r="E198" s="14" t="s">
        <v>1461</v>
      </c>
      <c r="F198" s="14" t="s">
        <v>117</v>
      </c>
      <c r="G198" s="26">
        <v>44435</v>
      </c>
      <c r="H198" s="14">
        <v>2021</v>
      </c>
      <c r="I198" s="14" t="s">
        <v>361</v>
      </c>
      <c r="J198" s="14" t="s">
        <v>900</v>
      </c>
      <c r="K198" s="14" t="s">
        <v>1014</v>
      </c>
      <c r="L198" s="14" t="s">
        <v>1462</v>
      </c>
      <c r="M198" s="14">
        <f t="shared" si="24"/>
        <v>2021</v>
      </c>
      <c r="N198" s="14">
        <f t="shared" si="25"/>
        <v>8</v>
      </c>
      <c r="O198" s="14" t="str">
        <f>IFERROR(VLOOKUP(I198,Lists!$F$2:$G$16,2,FALSE()),"Not Rated")</f>
        <v>Teens</v>
      </c>
      <c r="P198" s="14">
        <f t="shared" si="26"/>
        <v>92</v>
      </c>
      <c r="Q198" s="14" t="str">
        <f t="shared" si="27"/>
        <v>Unknown</v>
      </c>
      <c r="R198" s="14" t="str">
        <f t="shared" si="28"/>
        <v>|Unknown|</v>
      </c>
      <c r="S198" s="14" t="str">
        <f t="shared" si="29"/>
        <v>|Comedies|Romantic Movies|</v>
      </c>
      <c r="T198" s="14" t="str">
        <f t="shared" si="30"/>
        <v>|Mark Waters|</v>
      </c>
      <c r="U198" s="14" t="str">
        <f t="shared" si="31"/>
        <v>|Addison Rae|Tanner Buchanan|Rachael Leigh Cook|Madison Pettis|Isabella Crovetti|Matthew Lillard|Peyton Meyer|Annie Jacob|Myra Molloy|Kourtney Kardashian|</v>
      </c>
    </row>
    <row r="199" spans="1:21">
      <c r="A199" s="14" t="s">
        <v>1463</v>
      </c>
      <c r="B199" s="14" t="s">
        <v>49</v>
      </c>
      <c r="C199" s="14" t="s">
        <v>1464</v>
      </c>
      <c r="D199" s="14" t="s">
        <v>117</v>
      </c>
      <c r="E199" s="14" t="s">
        <v>1465</v>
      </c>
      <c r="F199" s="14" t="s">
        <v>117</v>
      </c>
      <c r="G199" s="26">
        <v>44435</v>
      </c>
      <c r="H199" s="14">
        <v>2021</v>
      </c>
      <c r="I199" s="14" t="s">
        <v>365</v>
      </c>
      <c r="J199" s="14" t="s">
        <v>105</v>
      </c>
      <c r="K199" s="14" t="s">
        <v>617</v>
      </c>
      <c r="L199" s="14" t="s">
        <v>1466</v>
      </c>
      <c r="M199" s="14">
        <f t="shared" si="24"/>
        <v>2021</v>
      </c>
      <c r="N199" s="14">
        <f t="shared" si="25"/>
        <v>8</v>
      </c>
      <c r="O199" s="14" t="str">
        <f>IFERROR(VLOOKUP(I199,Lists!$F$2:$G$16,2,FALSE()),"Not Rated")</f>
        <v>Kids</v>
      </c>
      <c r="P199" s="14">
        <f t="shared" si="26"/>
        <v>1</v>
      </c>
      <c r="Q199" s="14" t="str">
        <f t="shared" si="27"/>
        <v>Unknown</v>
      </c>
      <c r="R199" s="14" t="str">
        <f t="shared" si="28"/>
        <v>|Unknown|</v>
      </c>
      <c r="S199" s="14" t="str">
        <f t="shared" si="29"/>
        <v>|Kids' TV|TV Comedies|</v>
      </c>
      <c r="T199" s="14" t="str">
        <f t="shared" si="30"/>
        <v>|Unknown|</v>
      </c>
      <c r="U199" s="14" t="str">
        <f t="shared" si="31"/>
        <v>|Michael J. Woodard|Mary Lambert|Jonathan Van Ness|Haley Tju|Brett Gelman|Tony Hale|Vincent Rodriguez III|Annie Potts|Jessica Williams|Melissa Villaseñor|Cathy Vu|Jennifer Coolidge|Flea|</v>
      </c>
    </row>
    <row r="200" spans="1:21">
      <c r="A200" s="14" t="s">
        <v>1467</v>
      </c>
      <c r="B200" s="14" t="s">
        <v>49</v>
      </c>
      <c r="C200" s="14" t="s">
        <v>1468</v>
      </c>
      <c r="D200" s="14" t="s">
        <v>807</v>
      </c>
      <c r="E200" s="14" t="s">
        <v>1469</v>
      </c>
      <c r="F200" s="14" t="s">
        <v>131</v>
      </c>
      <c r="G200" s="26">
        <v>44435</v>
      </c>
      <c r="H200" s="14">
        <v>2021</v>
      </c>
      <c r="I200" s="14" t="s">
        <v>360</v>
      </c>
      <c r="J200" s="14" t="s">
        <v>105</v>
      </c>
      <c r="K200" s="14" t="s">
        <v>1470</v>
      </c>
      <c r="L200" s="14" t="s">
        <v>1471</v>
      </c>
      <c r="M200" s="14">
        <f t="shared" si="24"/>
        <v>2021</v>
      </c>
      <c r="N200" s="14">
        <f t="shared" si="25"/>
        <v>8</v>
      </c>
      <c r="O200" s="14" t="str">
        <f>IFERROR(VLOOKUP(I200,Lists!$F$2:$G$16,2,FALSE()),"Not Rated")</f>
        <v>Adults</v>
      </c>
      <c r="P200" s="14">
        <f t="shared" si="26"/>
        <v>1</v>
      </c>
      <c r="Q200" s="14" t="str">
        <f t="shared" si="27"/>
        <v>Nigeria</v>
      </c>
      <c r="R200" s="14" t="str">
        <f t="shared" si="28"/>
        <v>|Nigeria|</v>
      </c>
      <c r="S200" s="14" t="str">
        <f t="shared" si="29"/>
        <v>|Crime TV Shows|International TV Shows|TV Dramas|</v>
      </c>
      <c r="T200" s="14" t="str">
        <f t="shared" si="30"/>
        <v>|Kemi Adetiba|</v>
      </c>
      <c r="U200" s="14" t="str">
        <f t="shared" si="31"/>
        <v>|Sola Sobowale|Toni Tones|Richard Mofe-Damijo|Efa Iwara|Titi Kuti|Tobechukwu "iLLbliss" Ejiofor|Remilekun "Reminisce" Safaru|Charles  "Charly Boy" Oputa|Nse Ikpe-Etim|Keppy Ekpenyong Bassey|Bimbo Manuel|Akin Lewis|Lord Frank|Osas Ighodaro|Taiwo Ajai-Lycett|Paul Sambo|</v>
      </c>
    </row>
    <row r="201" spans="1:21">
      <c r="A201" s="14" t="s">
        <v>1472</v>
      </c>
      <c r="B201" s="14" t="s">
        <v>48</v>
      </c>
      <c r="C201" s="14" t="s">
        <v>1473</v>
      </c>
      <c r="D201" s="14" t="s">
        <v>1474</v>
      </c>
      <c r="E201" s="14" t="s">
        <v>1475</v>
      </c>
      <c r="F201" s="14" t="s">
        <v>116</v>
      </c>
      <c r="G201" s="26">
        <v>44435</v>
      </c>
      <c r="H201" s="14">
        <v>2006</v>
      </c>
      <c r="I201" s="14" t="s">
        <v>361</v>
      </c>
      <c r="J201" s="14" t="s">
        <v>1476</v>
      </c>
      <c r="K201" s="14" t="s">
        <v>834</v>
      </c>
      <c r="L201" s="14" t="s">
        <v>1477</v>
      </c>
      <c r="M201" s="14">
        <f t="shared" si="24"/>
        <v>2021</v>
      </c>
      <c r="N201" s="14">
        <f t="shared" si="25"/>
        <v>8</v>
      </c>
      <c r="O201" s="14" t="str">
        <f>IFERROR(VLOOKUP(I201,Lists!$F$2:$G$16,2,FALSE()),"Not Rated")</f>
        <v>Teens</v>
      </c>
      <c r="P201" s="14">
        <f t="shared" si="26"/>
        <v>135</v>
      </c>
      <c r="Q201" s="14" t="str">
        <f t="shared" si="27"/>
        <v>India</v>
      </c>
      <c r="R201" s="14" t="str">
        <f t="shared" si="28"/>
        <v>|India|</v>
      </c>
      <c r="S201" s="14" t="str">
        <f t="shared" si="29"/>
        <v>|Comedies|Dramas|International Movies|</v>
      </c>
      <c r="T201" s="14" t="str">
        <f t="shared" si="30"/>
        <v>|Partho Mitra|</v>
      </c>
      <c r="U201" s="14" t="str">
        <f t="shared" si="31"/>
        <v>|Aftab Shivdasani|Natassha|Dipannita Sharma|Himanshu Mallik|Vaidya Advai|Pushy Anand|Shama Deshpande|Rajendra Gupta|</v>
      </c>
    </row>
    <row r="202" spans="1:21">
      <c r="A202" s="14" t="s">
        <v>1478</v>
      </c>
      <c r="B202" s="14" t="s">
        <v>48</v>
      </c>
      <c r="C202" s="14" t="s">
        <v>1479</v>
      </c>
      <c r="D202" s="14" t="s">
        <v>1480</v>
      </c>
      <c r="E202" s="14" t="s">
        <v>1481</v>
      </c>
      <c r="F202" s="14" t="s">
        <v>116</v>
      </c>
      <c r="G202" s="26">
        <v>44435</v>
      </c>
      <c r="H202" s="14">
        <v>2004</v>
      </c>
      <c r="I202" s="14" t="s">
        <v>361</v>
      </c>
      <c r="J202" s="14" t="s">
        <v>639</v>
      </c>
      <c r="K202" s="14" t="s">
        <v>1482</v>
      </c>
      <c r="L202" s="14" t="s">
        <v>1483</v>
      </c>
      <c r="M202" s="14">
        <f t="shared" si="24"/>
        <v>2021</v>
      </c>
      <c r="N202" s="14">
        <f t="shared" si="25"/>
        <v>8</v>
      </c>
      <c r="O202" s="14" t="str">
        <f>IFERROR(VLOOKUP(I202,Lists!$F$2:$G$16,2,FALSE()),"Not Rated")</f>
        <v>Teens</v>
      </c>
      <c r="P202" s="14">
        <f t="shared" si="26"/>
        <v>124</v>
      </c>
      <c r="Q202" s="14" t="str">
        <f t="shared" si="27"/>
        <v>India</v>
      </c>
      <c r="R202" s="14" t="str">
        <f t="shared" si="28"/>
        <v>|India|</v>
      </c>
      <c r="S202" s="14" t="str">
        <f t="shared" si="29"/>
        <v>|Action &amp; Adventure|Horror Movies|International Movies|</v>
      </c>
      <c r="T202" s="14" t="str">
        <f t="shared" si="30"/>
        <v>|Santram Varma|</v>
      </c>
      <c r="U202" s="14" t="str">
        <f t="shared" si="31"/>
        <v>|Sohail Khan|Isha Koppikar|Natassha|Rati Agnihotri|Vrajesh Hirjee|Divya Palat|Hiten Tejwani|Rajendranath Zutshi|</v>
      </c>
    </row>
    <row r="203" spans="1:21">
      <c r="A203" s="14" t="s">
        <v>1484</v>
      </c>
      <c r="B203" s="14" t="s">
        <v>48</v>
      </c>
      <c r="C203" s="14" t="s">
        <v>1485</v>
      </c>
      <c r="D203" s="14" t="s">
        <v>1486</v>
      </c>
      <c r="E203" s="14" t="s">
        <v>1487</v>
      </c>
      <c r="F203" s="14" t="s">
        <v>116</v>
      </c>
      <c r="G203" s="26">
        <v>44435</v>
      </c>
      <c r="H203" s="14">
        <v>2003</v>
      </c>
      <c r="I203" s="14" t="s">
        <v>361</v>
      </c>
      <c r="J203" s="14" t="s">
        <v>1488</v>
      </c>
      <c r="K203" s="14" t="s">
        <v>605</v>
      </c>
      <c r="L203" s="14" t="s">
        <v>1489</v>
      </c>
      <c r="M203" s="14">
        <f t="shared" si="24"/>
        <v>2021</v>
      </c>
      <c r="N203" s="14">
        <f t="shared" si="25"/>
        <v>8</v>
      </c>
      <c r="O203" s="14" t="str">
        <f>IFERROR(VLOOKUP(I203,Lists!$F$2:$G$16,2,FALSE()),"Not Rated")</f>
        <v>Teens</v>
      </c>
      <c r="P203" s="14">
        <f t="shared" si="26"/>
        <v>136</v>
      </c>
      <c r="Q203" s="14" t="str">
        <f t="shared" si="27"/>
        <v>India</v>
      </c>
      <c r="R203" s="14" t="str">
        <f t="shared" si="28"/>
        <v>|India|</v>
      </c>
      <c r="S203" s="14" t="str">
        <f t="shared" si="29"/>
        <v>|Dramas|International Movies|Thrillers|</v>
      </c>
      <c r="T203" s="14" t="str">
        <f t="shared" si="30"/>
        <v>|Anil V. Kumar|Anurag Basu|</v>
      </c>
      <c r="U203" s="14" t="str">
        <f t="shared" si="31"/>
        <v>|Tusshar Kapoor|Esha Deol|Natassha|Vrajesh Hirjee|Kusumit Sana|Rishi Kapoor|Moon Moon Sen|Johny Lever|Ashay Chitre|Jeetendra|</v>
      </c>
    </row>
    <row r="204" spans="1:21">
      <c r="A204" s="14" t="s">
        <v>1490</v>
      </c>
      <c r="B204" s="14" t="s">
        <v>48</v>
      </c>
      <c r="C204" s="14" t="s">
        <v>1491</v>
      </c>
      <c r="D204" s="14" t="s">
        <v>1492</v>
      </c>
      <c r="E204" s="14" t="s">
        <v>1493</v>
      </c>
      <c r="F204" s="14" t="s">
        <v>116</v>
      </c>
      <c r="G204" s="26">
        <v>44435</v>
      </c>
      <c r="H204" s="14">
        <v>2005</v>
      </c>
      <c r="I204" s="14" t="s">
        <v>360</v>
      </c>
      <c r="J204" s="14" t="s">
        <v>1494</v>
      </c>
      <c r="K204" s="14" t="s">
        <v>554</v>
      </c>
      <c r="L204" s="14" t="s">
        <v>1495</v>
      </c>
      <c r="M204" s="14">
        <f t="shared" si="24"/>
        <v>2021</v>
      </c>
      <c r="N204" s="14">
        <f t="shared" si="25"/>
        <v>8</v>
      </c>
      <c r="O204" s="14" t="str">
        <f>IFERROR(VLOOKUP(I204,Lists!$F$2:$G$16,2,FALSE()),"Not Rated")</f>
        <v>Adults</v>
      </c>
      <c r="P204" s="14">
        <f t="shared" si="26"/>
        <v>165</v>
      </c>
      <c r="Q204" s="14" t="str">
        <f t="shared" si="27"/>
        <v>India</v>
      </c>
      <c r="R204" s="14" t="str">
        <f t="shared" si="28"/>
        <v>|India|</v>
      </c>
      <c r="S204" s="14" t="str">
        <f t="shared" si="29"/>
        <v>|Comedies|International Movies|Music &amp; Musicals|</v>
      </c>
      <c r="T204" s="14" t="str">
        <f t="shared" si="30"/>
        <v>|Sangeeth Sivan|</v>
      </c>
      <c r="U204" s="14" t="str">
        <f t="shared" si="31"/>
        <v>|Tusshar Kapoor|Riteish Deshmukh|Isha Koppikar|Neha Dhupia|Anupam Kher|Jay Sean|</v>
      </c>
    </row>
    <row r="205" spans="1:21">
      <c r="A205" s="14" t="s">
        <v>1496</v>
      </c>
      <c r="B205" s="14" t="s">
        <v>48</v>
      </c>
      <c r="C205" s="14" t="s">
        <v>1497</v>
      </c>
      <c r="D205" s="14" t="s">
        <v>1498</v>
      </c>
      <c r="E205" s="14" t="s">
        <v>1499</v>
      </c>
      <c r="F205" s="14" t="s">
        <v>116</v>
      </c>
      <c r="G205" s="26">
        <v>44435</v>
      </c>
      <c r="H205" s="14">
        <v>2016</v>
      </c>
      <c r="I205" s="14" t="s">
        <v>360</v>
      </c>
      <c r="J205" s="14" t="s">
        <v>639</v>
      </c>
      <c r="K205" s="14" t="s">
        <v>529</v>
      </c>
      <c r="L205" s="14" t="s">
        <v>1500</v>
      </c>
      <c r="M205" s="14">
        <f t="shared" si="24"/>
        <v>2021</v>
      </c>
      <c r="N205" s="14">
        <f t="shared" si="25"/>
        <v>8</v>
      </c>
      <c r="O205" s="14" t="str">
        <f>IFERROR(VLOOKUP(I205,Lists!$F$2:$G$16,2,FALSE()),"Not Rated")</f>
        <v>Adults</v>
      </c>
      <c r="P205" s="14">
        <f t="shared" si="26"/>
        <v>124</v>
      </c>
      <c r="Q205" s="14" t="str">
        <f t="shared" si="27"/>
        <v>India</v>
      </c>
      <c r="R205" s="14" t="str">
        <f t="shared" si="28"/>
        <v>|India|</v>
      </c>
      <c r="S205" s="14" t="str">
        <f t="shared" si="29"/>
        <v>|Comedies|International Movies|</v>
      </c>
      <c r="T205" s="14" t="str">
        <f t="shared" si="30"/>
        <v>|Umesh Ghadge|</v>
      </c>
      <c r="U205" s="14" t="str">
        <f t="shared" si="31"/>
        <v>|Tusshar Kapoor|Aftab Shivdasani|Krishna Abhishek|Mandana Karimi|Shakti Kapoor|Darshan Jariwala|Sushmita Mukherjee|Meghna Naidu|Anand Kumar|Claudia Ciesla|</v>
      </c>
    </row>
    <row r="206" spans="1:21">
      <c r="A206" s="14" t="s">
        <v>1501</v>
      </c>
      <c r="B206" s="14" t="s">
        <v>48</v>
      </c>
      <c r="C206" s="14" t="s">
        <v>1502</v>
      </c>
      <c r="D206" s="14" t="s">
        <v>1440</v>
      </c>
      <c r="E206" s="14" t="s">
        <v>1503</v>
      </c>
      <c r="F206" s="14" t="s">
        <v>116</v>
      </c>
      <c r="G206" s="26">
        <v>44435</v>
      </c>
      <c r="H206" s="14">
        <v>2012</v>
      </c>
      <c r="I206" s="14" t="s">
        <v>360</v>
      </c>
      <c r="J206" s="14" t="s">
        <v>1488</v>
      </c>
      <c r="K206" s="14" t="s">
        <v>529</v>
      </c>
      <c r="L206" s="14" t="s">
        <v>1504</v>
      </c>
      <c r="M206" s="14">
        <f t="shared" si="24"/>
        <v>2021</v>
      </c>
      <c r="N206" s="14">
        <f t="shared" si="25"/>
        <v>8</v>
      </c>
      <c r="O206" s="14" t="str">
        <f>IFERROR(VLOOKUP(I206,Lists!$F$2:$G$16,2,FALSE()),"Not Rated")</f>
        <v>Adults</v>
      </c>
      <c r="P206" s="14">
        <f t="shared" si="26"/>
        <v>136</v>
      </c>
      <c r="Q206" s="14" t="str">
        <f t="shared" si="27"/>
        <v>India</v>
      </c>
      <c r="R206" s="14" t="str">
        <f t="shared" si="28"/>
        <v>|India|</v>
      </c>
      <c r="S206" s="14" t="str">
        <f t="shared" si="29"/>
        <v>|Comedies|International Movies|</v>
      </c>
      <c r="T206" s="14" t="str">
        <f t="shared" si="30"/>
        <v>|Sachin Yardi|</v>
      </c>
      <c r="U206" s="14" t="str">
        <f t="shared" si="31"/>
        <v>|Tusshar Kapoor|Riteish Deshmukh|Anupam Kher|Rohit Shetty|Neha Sharma|Chunky Pandey|Sarah-Jane Dias|Razak Khan|Kavin Dave|</v>
      </c>
    </row>
    <row r="207" spans="1:21">
      <c r="A207" s="14" t="s">
        <v>1505</v>
      </c>
      <c r="B207" s="14" t="s">
        <v>48</v>
      </c>
      <c r="C207" s="14" t="s">
        <v>1506</v>
      </c>
      <c r="D207" s="14" t="s">
        <v>297</v>
      </c>
      <c r="E207" s="14" t="s">
        <v>1507</v>
      </c>
      <c r="F207" s="14" t="s">
        <v>116</v>
      </c>
      <c r="G207" s="26">
        <v>44435</v>
      </c>
      <c r="H207" s="14">
        <v>2001</v>
      </c>
      <c r="I207" s="14" t="s">
        <v>361</v>
      </c>
      <c r="J207" s="14" t="s">
        <v>1508</v>
      </c>
      <c r="K207" s="14" t="s">
        <v>1509</v>
      </c>
      <c r="L207" s="14" t="s">
        <v>1510</v>
      </c>
      <c r="M207" s="14">
        <f t="shared" si="24"/>
        <v>2021</v>
      </c>
      <c r="N207" s="14">
        <f t="shared" si="25"/>
        <v>8</v>
      </c>
      <c r="O207" s="14" t="str">
        <f>IFERROR(VLOOKUP(I207,Lists!$F$2:$G$16,2,FALSE()),"Not Rated")</f>
        <v>Teens</v>
      </c>
      <c r="P207" s="14">
        <f t="shared" si="26"/>
        <v>150</v>
      </c>
      <c r="Q207" s="14" t="str">
        <f t="shared" si="27"/>
        <v>India</v>
      </c>
      <c r="R207" s="14" t="str">
        <f t="shared" si="28"/>
        <v>|India|</v>
      </c>
      <c r="S207" s="14" t="str">
        <f t="shared" si="29"/>
        <v>|Comedies|International Movies|Sci-Fi &amp; Fantasy|</v>
      </c>
      <c r="T207" s="14" t="str">
        <f t="shared" si="30"/>
        <v>|David Dhawan|</v>
      </c>
      <c r="U207" s="14" t="str">
        <f t="shared" si="31"/>
        <v>|Govinda|Sushmita Sen|Rambha|Anupam Kher|Satish Kaushik|Sharad Kapoor|Kiran Kumar|Mohnish Bahl|</v>
      </c>
    </row>
    <row r="208" spans="1:21">
      <c r="A208" s="14" t="s">
        <v>1511</v>
      </c>
      <c r="B208" s="14" t="s">
        <v>48</v>
      </c>
      <c r="C208" s="14" t="s">
        <v>1512</v>
      </c>
      <c r="D208" s="14" t="s">
        <v>1513</v>
      </c>
      <c r="E208" s="14" t="s">
        <v>1514</v>
      </c>
      <c r="F208" s="14" t="s">
        <v>116</v>
      </c>
      <c r="G208" s="26">
        <v>44435</v>
      </c>
      <c r="H208" s="14">
        <v>2010</v>
      </c>
      <c r="I208" s="14" t="s">
        <v>360</v>
      </c>
      <c r="J208" s="14" t="s">
        <v>1375</v>
      </c>
      <c r="K208" s="14" t="s">
        <v>444</v>
      </c>
      <c r="L208" s="14" t="s">
        <v>1515</v>
      </c>
      <c r="M208" s="14">
        <f t="shared" si="24"/>
        <v>2021</v>
      </c>
      <c r="N208" s="14">
        <f t="shared" si="25"/>
        <v>8</v>
      </c>
      <c r="O208" s="14" t="str">
        <f>IFERROR(VLOOKUP(I208,Lists!$F$2:$G$16,2,FALSE()),"Not Rated")</f>
        <v>Adults</v>
      </c>
      <c r="P208" s="14">
        <f t="shared" si="26"/>
        <v>112</v>
      </c>
      <c r="Q208" s="14" t="str">
        <f t="shared" si="27"/>
        <v>India</v>
      </c>
      <c r="R208" s="14" t="str">
        <f t="shared" si="28"/>
        <v>|India|</v>
      </c>
      <c r="S208" s="14" t="str">
        <f t="shared" si="29"/>
        <v>|Dramas|Independent Movies|International Movies|</v>
      </c>
      <c r="T208" s="14" t="str">
        <f t="shared" si="30"/>
        <v>|Dibakar Banerjee|</v>
      </c>
      <c r="U208" s="14" t="str">
        <f t="shared" si="31"/>
        <v>|Nushrat Bharucha|Anshuman Jha|Neha Chauhan|Rajkummar Rao|Arya Banerjee|Amit Sial|Herry Tangri|</v>
      </c>
    </row>
    <row r="209" spans="1:21">
      <c r="A209" s="14" t="s">
        <v>1516</v>
      </c>
      <c r="B209" s="14" t="s">
        <v>48</v>
      </c>
      <c r="C209" s="14" t="s">
        <v>1517</v>
      </c>
      <c r="D209" s="14" t="s">
        <v>1518</v>
      </c>
      <c r="E209" s="14" t="s">
        <v>1519</v>
      </c>
      <c r="F209" s="14" t="s">
        <v>116</v>
      </c>
      <c r="G209" s="26">
        <v>44435</v>
      </c>
      <c r="H209" s="14">
        <v>2008</v>
      </c>
      <c r="I209" s="14" t="s">
        <v>361</v>
      </c>
      <c r="J209" s="14" t="s">
        <v>1008</v>
      </c>
      <c r="K209" s="14" t="s">
        <v>1520</v>
      </c>
      <c r="L209" s="14" t="s">
        <v>1521</v>
      </c>
      <c r="M209" s="14">
        <f t="shared" si="24"/>
        <v>2021</v>
      </c>
      <c r="N209" s="14">
        <f t="shared" si="25"/>
        <v>8</v>
      </c>
      <c r="O209" s="14" t="str">
        <f>IFERROR(VLOOKUP(I209,Lists!$F$2:$G$16,2,FALSE()),"Not Rated")</f>
        <v>Teens</v>
      </c>
      <c r="P209" s="14">
        <f t="shared" si="26"/>
        <v>119</v>
      </c>
      <c r="Q209" s="14" t="str">
        <f t="shared" si="27"/>
        <v>India</v>
      </c>
      <c r="R209" s="14" t="str">
        <f t="shared" si="28"/>
        <v>|India|</v>
      </c>
      <c r="S209" s="14" t="str">
        <f t="shared" si="29"/>
        <v>|Action &amp; Adventure|International Movies|Music &amp; Musicals|</v>
      </c>
      <c r="T209" s="14" t="str">
        <f t="shared" si="30"/>
        <v>|Apoorva Lakhia|</v>
      </c>
      <c r="U209" s="14" t="str">
        <f t="shared" si="31"/>
        <v>|Vivek Oberoi|Zayed Khan|Shriya Saran|Nikitin Dheer|Shabbir Ahluwalia|Sunil Shetty|Shweta Bhardwaj|</v>
      </c>
    </row>
    <row r="210" spans="1:21">
      <c r="A210" s="14" t="s">
        <v>1522</v>
      </c>
      <c r="B210" s="14" t="s">
        <v>48</v>
      </c>
      <c r="C210" s="14" t="s">
        <v>1523</v>
      </c>
      <c r="D210" s="14" t="s">
        <v>1524</v>
      </c>
      <c r="E210" s="14" t="s">
        <v>1525</v>
      </c>
      <c r="F210" s="14" t="s">
        <v>116</v>
      </c>
      <c r="G210" s="26">
        <v>44435</v>
      </c>
      <c r="H210" s="14">
        <v>2010</v>
      </c>
      <c r="I210" s="14" t="s">
        <v>361</v>
      </c>
      <c r="J210" s="14" t="s">
        <v>1526</v>
      </c>
      <c r="K210" s="14" t="s">
        <v>1527</v>
      </c>
      <c r="L210" s="14" t="s">
        <v>1528</v>
      </c>
      <c r="M210" s="14">
        <f t="shared" si="24"/>
        <v>2021</v>
      </c>
      <c r="N210" s="14">
        <f t="shared" si="25"/>
        <v>8</v>
      </c>
      <c r="O210" s="14" t="str">
        <f>IFERROR(VLOOKUP(I210,Lists!$F$2:$G$16,2,FALSE()),"Not Rated")</f>
        <v>Teens</v>
      </c>
      <c r="P210" s="14">
        <f t="shared" si="26"/>
        <v>133</v>
      </c>
      <c r="Q210" s="14" t="str">
        <f t="shared" si="27"/>
        <v>India</v>
      </c>
      <c r="R210" s="14" t="str">
        <f t="shared" si="28"/>
        <v>|India|</v>
      </c>
      <c r="S210" s="14" t="str">
        <f t="shared" si="29"/>
        <v>|Dramas|International Movies|Music &amp; Musicals|</v>
      </c>
      <c r="T210" s="14" t="str">
        <f t="shared" si="30"/>
        <v>|Milan Luthria|</v>
      </c>
      <c r="U210" s="14" t="str">
        <f t="shared" si="31"/>
        <v>|Ajay Devgn|Emraan Hashmi|Kangana Ranaut|Prachi Desai|Randeep Hooda|Naved Aslam|Asif Basra|Avtar Gill|</v>
      </c>
    </row>
    <row r="211" spans="1:21">
      <c r="A211" s="14" t="s">
        <v>1529</v>
      </c>
      <c r="B211" s="14" t="s">
        <v>48</v>
      </c>
      <c r="C211" s="14" t="s">
        <v>1530</v>
      </c>
      <c r="D211" s="14" t="s">
        <v>1524</v>
      </c>
      <c r="E211" s="14" t="s">
        <v>1531</v>
      </c>
      <c r="F211" s="14" t="s">
        <v>116</v>
      </c>
      <c r="G211" s="26">
        <v>44435</v>
      </c>
      <c r="H211" s="14">
        <v>2013</v>
      </c>
      <c r="I211" s="14" t="s">
        <v>361</v>
      </c>
      <c r="J211" s="14" t="s">
        <v>1129</v>
      </c>
      <c r="K211" s="14" t="s">
        <v>1527</v>
      </c>
      <c r="L211" s="14" t="s">
        <v>1532</v>
      </c>
      <c r="M211" s="14">
        <f t="shared" si="24"/>
        <v>2021</v>
      </c>
      <c r="N211" s="14">
        <f t="shared" si="25"/>
        <v>8</v>
      </c>
      <c r="O211" s="14" t="str">
        <f>IFERROR(VLOOKUP(I211,Lists!$F$2:$G$16,2,FALSE()),"Not Rated")</f>
        <v>Teens</v>
      </c>
      <c r="P211" s="14">
        <f t="shared" si="26"/>
        <v>142</v>
      </c>
      <c r="Q211" s="14" t="str">
        <f t="shared" si="27"/>
        <v>India</v>
      </c>
      <c r="R211" s="14" t="str">
        <f t="shared" si="28"/>
        <v>|India|</v>
      </c>
      <c r="S211" s="14" t="str">
        <f t="shared" si="29"/>
        <v>|Dramas|International Movies|Music &amp; Musicals|</v>
      </c>
      <c r="T211" s="14" t="str">
        <f t="shared" si="30"/>
        <v>|Milan Luthria|</v>
      </c>
      <c r="U211" s="14" t="str">
        <f t="shared" si="31"/>
        <v>|Akshay Kumar|Imran Khan|Sonakshi Sinha|Sonali Bendre|Sarfaraz Khan|Mahesh Manjrekar|Abhimanyu Singh|Kurush Deboo|Pitobash|Chetan Hansraj|</v>
      </c>
    </row>
    <row r="212" spans="1:21">
      <c r="A212" s="14" t="s">
        <v>1533</v>
      </c>
      <c r="B212" s="14" t="s">
        <v>48</v>
      </c>
      <c r="C212" s="14" t="s">
        <v>1534</v>
      </c>
      <c r="D212" s="14" t="s">
        <v>1535</v>
      </c>
      <c r="E212" s="14" t="s">
        <v>1536</v>
      </c>
      <c r="F212" s="14" t="s">
        <v>116</v>
      </c>
      <c r="G212" s="26">
        <v>44435</v>
      </c>
      <c r="H212" s="14">
        <v>2011</v>
      </c>
      <c r="I212" s="14" t="s">
        <v>360</v>
      </c>
      <c r="J212" s="14" t="s">
        <v>730</v>
      </c>
      <c r="K212" s="14" t="s">
        <v>1537</v>
      </c>
      <c r="L212" s="14" t="s">
        <v>1538</v>
      </c>
      <c r="M212" s="14">
        <f t="shared" si="24"/>
        <v>2021</v>
      </c>
      <c r="N212" s="14">
        <f t="shared" si="25"/>
        <v>8</v>
      </c>
      <c r="O212" s="14" t="str">
        <f>IFERROR(VLOOKUP(I212,Lists!$F$2:$G$16,2,FALSE()),"Not Rated")</f>
        <v>Adults</v>
      </c>
      <c r="P212" s="14">
        <f t="shared" si="26"/>
        <v>93</v>
      </c>
      <c r="Q212" s="14" t="str">
        <f t="shared" si="27"/>
        <v>India</v>
      </c>
      <c r="R212" s="14" t="str">
        <f t="shared" si="28"/>
        <v>|India|</v>
      </c>
      <c r="S212" s="14" t="str">
        <f t="shared" si="29"/>
        <v>|Horror Movies|International Movies|</v>
      </c>
      <c r="T212" s="14" t="str">
        <f t="shared" si="30"/>
        <v>|Pawan Kripalani|</v>
      </c>
      <c r="U212" s="14" t="str">
        <f t="shared" si="31"/>
        <v>|Kainaz Motivala|Rajkummar Rao|Rajat Kaul|Janice|Shernaza|Mangala Ahire|Vinod Rawat|</v>
      </c>
    </row>
    <row r="213" spans="1:21">
      <c r="A213" s="14" t="s">
        <v>1539</v>
      </c>
      <c r="B213" s="14" t="s">
        <v>48</v>
      </c>
      <c r="C213" s="14" t="s">
        <v>1540</v>
      </c>
      <c r="D213" s="14" t="s">
        <v>1541</v>
      </c>
      <c r="E213" s="14" t="s">
        <v>1542</v>
      </c>
      <c r="F213" s="14" t="s">
        <v>116</v>
      </c>
      <c r="G213" s="26">
        <v>44435</v>
      </c>
      <c r="H213" s="14">
        <v>2014</v>
      </c>
      <c r="I213" s="14" t="s">
        <v>360</v>
      </c>
      <c r="J213" s="14" t="s">
        <v>783</v>
      </c>
      <c r="K213" s="14" t="s">
        <v>1537</v>
      </c>
      <c r="L213" s="14" t="s">
        <v>1543</v>
      </c>
      <c r="M213" s="14">
        <f t="shared" si="24"/>
        <v>2021</v>
      </c>
      <c r="N213" s="14">
        <f t="shared" si="25"/>
        <v>8</v>
      </c>
      <c r="O213" s="14" t="str">
        <f>IFERROR(VLOOKUP(I213,Lists!$F$2:$G$16,2,FALSE()),"Not Rated")</f>
        <v>Adults</v>
      </c>
      <c r="P213" s="14">
        <f t="shared" si="26"/>
        <v>113</v>
      </c>
      <c r="Q213" s="14" t="str">
        <f t="shared" si="27"/>
        <v>India</v>
      </c>
      <c r="R213" s="14" t="str">
        <f t="shared" si="28"/>
        <v>|India|</v>
      </c>
      <c r="S213" s="14" t="str">
        <f t="shared" si="29"/>
        <v>|Horror Movies|International Movies|</v>
      </c>
      <c r="T213" s="14" t="str">
        <f t="shared" si="30"/>
        <v>|Bhushan Patel|</v>
      </c>
      <c r="U213" s="14" t="str">
        <f t="shared" si="31"/>
        <v>|Sunny Leone|Saahil Prem|Parvin Dabas|Sandhya Mridul|Divya Dutta|Soniya Mehra|Kainaz Motivala|Karan Mehra|</v>
      </c>
    </row>
    <row r="214" spans="1:21">
      <c r="A214" s="14" t="s">
        <v>1544</v>
      </c>
      <c r="B214" s="14" t="s">
        <v>49</v>
      </c>
      <c r="C214" s="14" t="s">
        <v>1545</v>
      </c>
      <c r="D214" s="14" t="s">
        <v>117</v>
      </c>
      <c r="E214" s="14" t="s">
        <v>1546</v>
      </c>
      <c r="F214" s="14" t="s">
        <v>144</v>
      </c>
      <c r="G214" s="26">
        <v>44435</v>
      </c>
      <c r="H214" s="14">
        <v>2016</v>
      </c>
      <c r="I214" s="14" t="s">
        <v>360</v>
      </c>
      <c r="J214" s="14" t="s">
        <v>106</v>
      </c>
      <c r="K214" s="14" t="s">
        <v>688</v>
      </c>
      <c r="L214" s="14" t="s">
        <v>1547</v>
      </c>
      <c r="M214" s="14">
        <f t="shared" si="24"/>
        <v>2021</v>
      </c>
      <c r="N214" s="14">
        <f t="shared" si="25"/>
        <v>8</v>
      </c>
      <c r="O214" s="14" t="str">
        <f>IFERROR(VLOOKUP(I214,Lists!$F$2:$G$16,2,FALSE()),"Not Rated")</f>
        <v>Adults</v>
      </c>
      <c r="P214" s="14">
        <f t="shared" si="26"/>
        <v>2</v>
      </c>
      <c r="Q214" s="14" t="str">
        <f t="shared" si="27"/>
        <v>Ireland</v>
      </c>
      <c r="R214" s="14" t="str">
        <f t="shared" si="28"/>
        <v>|Ireland|</v>
      </c>
      <c r="S214" s="14" t="str">
        <f t="shared" si="29"/>
        <v>|International TV Shows|TV Dramas|</v>
      </c>
      <c r="T214" s="14" t="str">
        <f t="shared" si="30"/>
        <v>|Unknown|</v>
      </c>
      <c r="U214" s="14" t="str">
        <f t="shared" si="31"/>
        <v>|Charlie Murphy|Ruth Bradley|Sarah Greene|Brian Gleeson|Michelle Fairley|Ian McElhinney|Michael Ford-FitzGerald|Paul Reid|Barry Ward|Tom Turner|Perdita Weeks|Andrew Simpson|Sophie Robinson|</v>
      </c>
    </row>
    <row r="215" spans="1:21">
      <c r="A215" s="14" t="s">
        <v>1548</v>
      </c>
      <c r="B215" s="14" t="s">
        <v>49</v>
      </c>
      <c r="C215" s="14" t="s">
        <v>1549</v>
      </c>
      <c r="D215" s="14" t="s">
        <v>117</v>
      </c>
      <c r="E215" s="14" t="s">
        <v>1550</v>
      </c>
      <c r="F215" s="14" t="s">
        <v>117</v>
      </c>
      <c r="G215" s="26">
        <v>44435</v>
      </c>
      <c r="H215" s="14">
        <v>2021</v>
      </c>
      <c r="I215" s="14" t="s">
        <v>362</v>
      </c>
      <c r="J215" s="14" t="s">
        <v>107</v>
      </c>
      <c r="K215" s="14" t="s">
        <v>773</v>
      </c>
      <c r="L215" s="14" t="s">
        <v>1551</v>
      </c>
      <c r="M215" s="14">
        <f t="shared" si="24"/>
        <v>2021</v>
      </c>
      <c r="N215" s="14">
        <f t="shared" si="25"/>
        <v>8</v>
      </c>
      <c r="O215" s="14" t="str">
        <f>IFERROR(VLOOKUP(I215,Lists!$F$2:$G$16,2,FALSE()),"Not Rated")</f>
        <v>Older Kids</v>
      </c>
      <c r="P215" s="14">
        <f t="shared" si="26"/>
        <v>3</v>
      </c>
      <c r="Q215" s="14" t="str">
        <f t="shared" si="27"/>
        <v>Unknown</v>
      </c>
      <c r="R215" s="14" t="str">
        <f t="shared" si="28"/>
        <v>|Unknown|</v>
      </c>
      <c r="S215" s="14" t="str">
        <f t="shared" si="29"/>
        <v>|Docuseries|International TV Shows|</v>
      </c>
      <c r="T215" s="14" t="str">
        <f t="shared" si="30"/>
        <v>|Unknown|</v>
      </c>
      <c r="U215" s="14" t="str">
        <f t="shared" si="31"/>
        <v>|King &amp; Prince|Hey! Say! JUMP|KAT-TUN|NEWS|Kansai Johnny's Jr.|Snow Man|Tomoyuki Yara|Travis Japan|Bi shonen|SixTONES|HiHi Jets|Kis-My-Ft2|Koichi Domoto|</v>
      </c>
    </row>
    <row r="216" spans="1:21">
      <c r="A216" s="14" t="s">
        <v>1552</v>
      </c>
      <c r="B216" s="14" t="s">
        <v>48</v>
      </c>
      <c r="C216" s="14" t="s">
        <v>1553</v>
      </c>
      <c r="D216" s="14" t="s">
        <v>1554</v>
      </c>
      <c r="E216" s="14" t="s">
        <v>1555</v>
      </c>
      <c r="F216" s="14" t="s">
        <v>117</v>
      </c>
      <c r="G216" s="26">
        <v>44435</v>
      </c>
      <c r="H216" s="14">
        <v>2021</v>
      </c>
      <c r="I216" s="14" t="s">
        <v>363</v>
      </c>
      <c r="J216" s="14" t="s">
        <v>639</v>
      </c>
      <c r="K216" s="14" t="s">
        <v>1227</v>
      </c>
      <c r="L216" s="14" t="s">
        <v>1556</v>
      </c>
      <c r="M216" s="14">
        <f t="shared" si="24"/>
        <v>2021</v>
      </c>
      <c r="N216" s="14">
        <f t="shared" si="25"/>
        <v>8</v>
      </c>
      <c r="O216" s="14" t="str">
        <f>IFERROR(VLOOKUP(I216,Lists!$F$2:$G$16,2,FALSE()),"Not Rated")</f>
        <v>Adults</v>
      </c>
      <c r="P216" s="14">
        <f t="shared" si="26"/>
        <v>124</v>
      </c>
      <c r="Q216" s="14" t="str">
        <f t="shared" si="27"/>
        <v>Unknown</v>
      </c>
      <c r="R216" s="14" t="str">
        <f t="shared" si="28"/>
        <v>|Unknown|</v>
      </c>
      <c r="S216" s="14" t="str">
        <f t="shared" si="29"/>
        <v>|Action &amp; Adventure|International Movies|</v>
      </c>
      <c r="T216" s="14" t="str">
        <f t="shared" si="30"/>
        <v>|Magnus Martens|</v>
      </c>
      <c r="U216" s="14" t="str">
        <f t="shared" si="31"/>
        <v>|Sam Heughan|Ruby Rose|Andy Serkis|Hannah John-Kamen|Tom Wilkinson|Tom Hopper|Noel Clarke|Anne Reid|Owain Yeoman|Jing Lusi|Ray Panthaki|Richard McCabe|Douglas Reith|</v>
      </c>
    </row>
    <row r="217" spans="1:21">
      <c r="A217" s="14" t="s">
        <v>1557</v>
      </c>
      <c r="B217" s="14" t="s">
        <v>48</v>
      </c>
      <c r="C217" s="14" t="s">
        <v>1558</v>
      </c>
      <c r="D217" s="14" t="s">
        <v>1518</v>
      </c>
      <c r="E217" s="14" t="s">
        <v>1559</v>
      </c>
      <c r="F217" s="14" t="s">
        <v>116</v>
      </c>
      <c r="G217" s="26">
        <v>44435</v>
      </c>
      <c r="H217" s="14">
        <v>2007</v>
      </c>
      <c r="I217" s="14" t="s">
        <v>360</v>
      </c>
      <c r="J217" s="14" t="s">
        <v>646</v>
      </c>
      <c r="K217" s="14" t="s">
        <v>612</v>
      </c>
      <c r="L217" s="14" t="s">
        <v>1560</v>
      </c>
      <c r="M217" s="14">
        <f t="shared" si="24"/>
        <v>2021</v>
      </c>
      <c r="N217" s="14">
        <f t="shared" si="25"/>
        <v>8</v>
      </c>
      <c r="O217" s="14" t="str">
        <f>IFERROR(VLOOKUP(I217,Lists!$F$2:$G$16,2,FALSE()),"Not Rated")</f>
        <v>Adults</v>
      </c>
      <c r="P217" s="14">
        <f t="shared" si="26"/>
        <v>116</v>
      </c>
      <c r="Q217" s="14" t="str">
        <f t="shared" si="27"/>
        <v>India</v>
      </c>
      <c r="R217" s="14" t="str">
        <f t="shared" si="28"/>
        <v>|India|</v>
      </c>
      <c r="S217" s="14" t="str">
        <f t="shared" si="29"/>
        <v>|Action &amp; Adventure|Dramas|International Movies|</v>
      </c>
      <c r="T217" s="14" t="str">
        <f t="shared" si="30"/>
        <v>|Apoorva Lakhia|</v>
      </c>
      <c r="U217" s="14" t="str">
        <f t="shared" si="31"/>
        <v>|Amitabh Bachchan|Sanjay Dutt|Sunil Shetty|Arbaaz Khan|Abhishek Bachchan|Vivek Oberoi|Tusshar Kapoor|Rohit Roy|Shabbir Ahluwalia|Dia Mirza|Amrita Singh|Neha Dhupia|</v>
      </c>
    </row>
    <row r="218" spans="1:21">
      <c r="A218" s="14" t="s">
        <v>1561</v>
      </c>
      <c r="B218" s="14" t="s">
        <v>48</v>
      </c>
      <c r="C218" s="14" t="s">
        <v>1562</v>
      </c>
      <c r="D218" s="14" t="s">
        <v>1563</v>
      </c>
      <c r="E218" s="14" t="s">
        <v>1564</v>
      </c>
      <c r="F218" s="14" t="s">
        <v>116</v>
      </c>
      <c r="G218" s="26">
        <v>44435</v>
      </c>
      <c r="H218" s="14">
        <v>2011</v>
      </c>
      <c r="I218" s="14" t="s">
        <v>361</v>
      </c>
      <c r="J218" s="14" t="s">
        <v>574</v>
      </c>
      <c r="K218" s="14" t="s">
        <v>1034</v>
      </c>
      <c r="L218" s="14" t="s">
        <v>1565</v>
      </c>
      <c r="M218" s="14">
        <f t="shared" si="24"/>
        <v>2021</v>
      </c>
      <c r="N218" s="14">
        <f t="shared" si="25"/>
        <v>8</v>
      </c>
      <c r="O218" s="14" t="str">
        <f>IFERROR(VLOOKUP(I218,Lists!$F$2:$G$16,2,FALSE()),"Not Rated")</f>
        <v>Teens</v>
      </c>
      <c r="P218" s="14">
        <f t="shared" si="26"/>
        <v>106</v>
      </c>
      <c r="Q218" s="14" t="str">
        <f t="shared" si="27"/>
        <v>India</v>
      </c>
      <c r="R218" s="14" t="str">
        <f t="shared" si="28"/>
        <v>|India|</v>
      </c>
      <c r="S218" s="14" t="str">
        <f t="shared" si="29"/>
        <v>|Comedies|Dramas|Independent Movies|</v>
      </c>
      <c r="T218" s="14" t="str">
        <f t="shared" si="30"/>
        <v>|Raj Nidimoru|Krishna D.K.|</v>
      </c>
      <c r="U218" s="14" t="str">
        <f t="shared" si="31"/>
        <v>|Sendhil Ramamurthy|Tusshar Kapoor|Nikhil Dwivedi|Preeti Desai|Sundeep Kishan|Radhika Apte|Pitobash|Girija Oak|Alok Chaturvedi|Sudhir Chowdhary|</v>
      </c>
    </row>
    <row r="219" spans="1:21">
      <c r="A219" s="14" t="s">
        <v>1566</v>
      </c>
      <c r="B219" s="14" t="s">
        <v>48</v>
      </c>
      <c r="C219" s="14" t="s">
        <v>1567</v>
      </c>
      <c r="D219" s="14" t="s">
        <v>1524</v>
      </c>
      <c r="E219" s="14" t="s">
        <v>1568</v>
      </c>
      <c r="F219" s="14" t="s">
        <v>116</v>
      </c>
      <c r="G219" s="26">
        <v>44435</v>
      </c>
      <c r="H219" s="14">
        <v>2011</v>
      </c>
      <c r="I219" s="14" t="s">
        <v>361</v>
      </c>
      <c r="J219" s="14" t="s">
        <v>833</v>
      </c>
      <c r="K219" s="14" t="s">
        <v>834</v>
      </c>
      <c r="L219" s="14" t="s">
        <v>1569</v>
      </c>
      <c r="M219" s="14">
        <f t="shared" si="24"/>
        <v>2021</v>
      </c>
      <c r="N219" s="14">
        <f t="shared" si="25"/>
        <v>8</v>
      </c>
      <c r="O219" s="14" t="str">
        <f>IFERROR(VLOOKUP(I219,Lists!$F$2:$G$16,2,FALSE()),"Not Rated")</f>
        <v>Teens</v>
      </c>
      <c r="P219" s="14">
        <f t="shared" si="26"/>
        <v>145</v>
      </c>
      <c r="Q219" s="14" t="str">
        <f t="shared" si="27"/>
        <v>India</v>
      </c>
      <c r="R219" s="14" t="str">
        <f t="shared" si="28"/>
        <v>|India|</v>
      </c>
      <c r="S219" s="14" t="str">
        <f t="shared" si="29"/>
        <v>|Comedies|Dramas|International Movies|</v>
      </c>
      <c r="T219" s="14" t="str">
        <f t="shared" si="30"/>
        <v>|Milan Luthria|</v>
      </c>
      <c r="U219" s="14" t="str">
        <f t="shared" si="31"/>
        <v>|Vidya Balan|Emraan Hashmi|Tusshar Kapoor|Naseeruddin Shah|Rajesh Sharma|Imran Hasnee|Anju Mahendru|</v>
      </c>
    </row>
    <row r="220" spans="1:21">
      <c r="A220" s="14" t="s">
        <v>1570</v>
      </c>
      <c r="B220" s="14" t="s">
        <v>49</v>
      </c>
      <c r="C220" s="14" t="s">
        <v>1571</v>
      </c>
      <c r="D220" s="14" t="s">
        <v>117</v>
      </c>
      <c r="E220" s="14" t="s">
        <v>117</v>
      </c>
      <c r="F220" s="14" t="s">
        <v>117</v>
      </c>
      <c r="G220" s="26">
        <v>44435</v>
      </c>
      <c r="H220" s="14">
        <v>2021</v>
      </c>
      <c r="I220" s="14" t="s">
        <v>361</v>
      </c>
      <c r="J220" s="14" t="s">
        <v>105</v>
      </c>
      <c r="K220" s="14" t="s">
        <v>1572</v>
      </c>
      <c r="L220" s="14" t="s">
        <v>1573</v>
      </c>
      <c r="M220" s="14">
        <f t="shared" si="24"/>
        <v>2021</v>
      </c>
      <c r="N220" s="14">
        <f t="shared" si="25"/>
        <v>8</v>
      </c>
      <c r="O220" s="14" t="str">
        <f>IFERROR(VLOOKUP(I220,Lists!$F$2:$G$16,2,FALSE()),"Not Rated")</f>
        <v>Teens</v>
      </c>
      <c r="P220" s="14">
        <f t="shared" si="26"/>
        <v>1</v>
      </c>
      <c r="Q220" s="14" t="str">
        <f t="shared" si="27"/>
        <v>Unknown</v>
      </c>
      <c r="R220" s="14" t="str">
        <f t="shared" si="28"/>
        <v>|Unknown|</v>
      </c>
      <c r="S220" s="14" t="str">
        <f t="shared" si="29"/>
        <v>|Reality TV|Teen TV Shows|</v>
      </c>
      <c r="T220" s="14" t="str">
        <f t="shared" si="30"/>
        <v>|Unknown|</v>
      </c>
      <c r="U220" s="14" t="str">
        <f t="shared" si="31"/>
        <v>|Unknown|</v>
      </c>
    </row>
    <row r="221" spans="1:21">
      <c r="A221" s="14" t="s">
        <v>1574</v>
      </c>
      <c r="B221" s="14" t="s">
        <v>49</v>
      </c>
      <c r="C221" s="14" t="s">
        <v>1575</v>
      </c>
      <c r="D221" s="14" t="s">
        <v>117</v>
      </c>
      <c r="E221" s="14" t="s">
        <v>1576</v>
      </c>
      <c r="F221" s="14" t="s">
        <v>121</v>
      </c>
      <c r="G221" s="26">
        <v>44434</v>
      </c>
      <c r="H221" s="14">
        <v>2021</v>
      </c>
      <c r="I221" s="14" t="s">
        <v>361</v>
      </c>
      <c r="J221" s="14" t="s">
        <v>105</v>
      </c>
      <c r="K221" s="14" t="s">
        <v>822</v>
      </c>
      <c r="L221" s="14" t="s">
        <v>1577</v>
      </c>
      <c r="M221" s="14">
        <f t="shared" si="24"/>
        <v>2021</v>
      </c>
      <c r="N221" s="14">
        <f t="shared" si="25"/>
        <v>8</v>
      </c>
      <c r="O221" s="14" t="str">
        <f>IFERROR(VLOOKUP(I221,Lists!$F$2:$G$16,2,FALSE()),"Not Rated")</f>
        <v>Teens</v>
      </c>
      <c r="P221" s="14">
        <f t="shared" si="26"/>
        <v>1</v>
      </c>
      <c r="Q221" s="14" t="str">
        <f t="shared" si="27"/>
        <v>Japan</v>
      </c>
      <c r="R221" s="14" t="str">
        <f t="shared" si="28"/>
        <v>|Japan|</v>
      </c>
      <c r="S221" s="14" t="str">
        <f t="shared" si="29"/>
        <v>|Anime Series|International TV Shows|</v>
      </c>
      <c r="T221" s="14" t="str">
        <f t="shared" si="30"/>
        <v>|Unknown|</v>
      </c>
      <c r="U221" s="14" t="str">
        <f t="shared" si="31"/>
        <v>|Takuma Terashima|Mikako Komatsu|Rie Kugimiya|Hiromichi Tezuka|Shiori Izawa|Shiki Aoki|Sayaka Ohara|Hochu Otsuka|Kikuko Inoue|</v>
      </c>
    </row>
    <row r="222" spans="1:21">
      <c r="A222" s="14" t="s">
        <v>1578</v>
      </c>
      <c r="B222" s="14" t="s">
        <v>49</v>
      </c>
      <c r="C222" s="14" t="s">
        <v>1579</v>
      </c>
      <c r="D222" s="14" t="s">
        <v>117</v>
      </c>
      <c r="E222" s="14" t="s">
        <v>1580</v>
      </c>
      <c r="F222" s="14" t="s">
        <v>115</v>
      </c>
      <c r="G222" s="26">
        <v>44434</v>
      </c>
      <c r="H222" s="14">
        <v>2021</v>
      </c>
      <c r="I222" s="14" t="s">
        <v>362</v>
      </c>
      <c r="J222" s="14" t="s">
        <v>108</v>
      </c>
      <c r="K222" s="14" t="s">
        <v>617</v>
      </c>
      <c r="L222" s="14" t="s">
        <v>1581</v>
      </c>
      <c r="M222" s="14">
        <f t="shared" si="24"/>
        <v>2021</v>
      </c>
      <c r="N222" s="14">
        <f t="shared" si="25"/>
        <v>8</v>
      </c>
      <c r="O222" s="14" t="str">
        <f>IFERROR(VLOOKUP(I222,Lists!$F$2:$G$16,2,FALSE()),"Not Rated")</f>
        <v>Older Kids</v>
      </c>
      <c r="P222" s="14">
        <f t="shared" si="26"/>
        <v>4</v>
      </c>
      <c r="Q222" s="14" t="str">
        <f t="shared" si="27"/>
        <v>United States</v>
      </c>
      <c r="R222" s="14" t="str">
        <f t="shared" si="28"/>
        <v>|United States|</v>
      </c>
      <c r="S222" s="14" t="str">
        <f t="shared" si="29"/>
        <v>|Kids' TV|TV Comedies|</v>
      </c>
      <c r="T222" s="14" t="str">
        <f t="shared" si="30"/>
        <v>|Unknown|</v>
      </c>
      <c r="U222" s="14" t="str">
        <f t="shared" si="31"/>
        <v>|Loretta Devine|Tia Mowry-Hardrict|Anthony Alabi|Talia Jackson|Isaiah Russell-Bailey|Cameron J. Wright|Jordyn Raya James|Richard Roundtree|</v>
      </c>
    </row>
    <row r="223" spans="1:21">
      <c r="A223" s="14" t="s">
        <v>1582</v>
      </c>
      <c r="B223" s="14" t="s">
        <v>48</v>
      </c>
      <c r="C223" s="14" t="s">
        <v>1583</v>
      </c>
      <c r="D223" s="14" t="s">
        <v>1584</v>
      </c>
      <c r="E223" s="14" t="s">
        <v>1585</v>
      </c>
      <c r="F223" s="14" t="s">
        <v>117</v>
      </c>
      <c r="G223" s="26">
        <v>44433</v>
      </c>
      <c r="H223" s="14">
        <v>2021</v>
      </c>
      <c r="I223" s="14" t="s">
        <v>361</v>
      </c>
      <c r="J223" s="14" t="s">
        <v>730</v>
      </c>
      <c r="K223" s="14" t="s">
        <v>247</v>
      </c>
      <c r="L223" s="14" t="s">
        <v>1586</v>
      </c>
      <c r="M223" s="14">
        <f t="shared" si="24"/>
        <v>2021</v>
      </c>
      <c r="N223" s="14">
        <f t="shared" si="25"/>
        <v>8</v>
      </c>
      <c r="O223" s="14" t="str">
        <f>IFERROR(VLOOKUP(I223,Lists!$F$2:$G$16,2,FALSE()),"Not Rated")</f>
        <v>Teens</v>
      </c>
      <c r="P223" s="14">
        <f t="shared" si="26"/>
        <v>93</v>
      </c>
      <c r="Q223" s="14" t="str">
        <f t="shared" si="27"/>
        <v>Unknown</v>
      </c>
      <c r="R223" s="14" t="str">
        <f t="shared" si="28"/>
        <v>|Unknown|</v>
      </c>
      <c r="S223" s="14" t="str">
        <f t="shared" si="29"/>
        <v>|Documentaries|</v>
      </c>
      <c r="T223" s="14" t="str">
        <f t="shared" si="30"/>
        <v>|Joshua Rofé|</v>
      </c>
      <c r="U223" s="14" t="str">
        <f t="shared" si="31"/>
        <v>|Bob Ross|</v>
      </c>
    </row>
    <row r="224" spans="1:21">
      <c r="A224" s="14" t="s">
        <v>1587</v>
      </c>
      <c r="B224" s="14" t="s">
        <v>49</v>
      </c>
      <c r="C224" s="14" t="s">
        <v>1588</v>
      </c>
      <c r="D224" s="14" t="s">
        <v>1589</v>
      </c>
      <c r="E224" s="14" t="s">
        <v>1590</v>
      </c>
      <c r="F224" s="14" t="s">
        <v>117</v>
      </c>
      <c r="G224" s="26">
        <v>44433</v>
      </c>
      <c r="H224" s="14">
        <v>2021</v>
      </c>
      <c r="I224" s="14" t="s">
        <v>360</v>
      </c>
      <c r="J224" s="14" t="s">
        <v>105</v>
      </c>
      <c r="K224" s="14" t="s">
        <v>1591</v>
      </c>
      <c r="L224" s="14" t="s">
        <v>1592</v>
      </c>
      <c r="M224" s="14">
        <f t="shared" si="24"/>
        <v>2021</v>
      </c>
      <c r="N224" s="14">
        <f t="shared" si="25"/>
        <v>8</v>
      </c>
      <c r="O224" s="14" t="str">
        <f>IFERROR(VLOOKUP(I224,Lists!$F$2:$G$16,2,FALSE()),"Not Rated")</f>
        <v>Adults</v>
      </c>
      <c r="P224" s="14">
        <f t="shared" si="26"/>
        <v>1</v>
      </c>
      <c r="Q224" s="14" t="str">
        <f t="shared" si="27"/>
        <v>Unknown</v>
      </c>
      <c r="R224" s="14" t="str">
        <f t="shared" si="28"/>
        <v>|Unknown|</v>
      </c>
      <c r="S224" s="14" t="str">
        <f t="shared" si="29"/>
        <v>|Crime TV Shows|TV Dramas|TV Mysteries|</v>
      </c>
      <c r="T224" s="14" t="str">
        <f t="shared" si="30"/>
        <v>|Brad Anderson|</v>
      </c>
      <c r="U224" s="14" t="str">
        <f t="shared" si="31"/>
        <v>|Zoe Kazan|Betty Gabriel|Adrian Grenier|Phoenix Raei|Abraham Lim|Jessica Collins|Camaron Engels|Jaylin Fletcher|Liz Alexander|Joyce Guy|Daniel Henshall|Ian Meadows|Jamie Timony|Steve Mouzakis|Becca Lish|</v>
      </c>
    </row>
    <row r="225" spans="1:21">
      <c r="A225" s="14" t="s">
        <v>1593</v>
      </c>
      <c r="B225" s="14" t="s">
        <v>49</v>
      </c>
      <c r="C225" s="14" t="s">
        <v>1594</v>
      </c>
      <c r="D225" s="14" t="s">
        <v>1595</v>
      </c>
      <c r="E225" s="14" t="s">
        <v>117</v>
      </c>
      <c r="F225" s="14" t="s">
        <v>117</v>
      </c>
      <c r="G225" s="26">
        <v>44433</v>
      </c>
      <c r="H225" s="14">
        <v>2021</v>
      </c>
      <c r="I225" s="14" t="s">
        <v>360</v>
      </c>
      <c r="J225" s="14" t="s">
        <v>105</v>
      </c>
      <c r="K225" s="14" t="s">
        <v>462</v>
      </c>
      <c r="L225" s="14" t="s">
        <v>1596</v>
      </c>
      <c r="M225" s="14">
        <f t="shared" si="24"/>
        <v>2021</v>
      </c>
      <c r="N225" s="14">
        <f t="shared" si="25"/>
        <v>8</v>
      </c>
      <c r="O225" s="14" t="str">
        <f>IFERROR(VLOOKUP(I225,Lists!$F$2:$G$16,2,FALSE()),"Not Rated")</f>
        <v>Adults</v>
      </c>
      <c r="P225" s="14">
        <f t="shared" si="26"/>
        <v>1</v>
      </c>
      <c r="Q225" s="14" t="str">
        <f t="shared" si="27"/>
        <v>Unknown</v>
      </c>
      <c r="R225" s="14" t="str">
        <f t="shared" si="28"/>
        <v>|Unknown|</v>
      </c>
      <c r="S225" s="14" t="str">
        <f t="shared" si="29"/>
        <v>|Crime TV Shows|Docuseries|International TV Shows|</v>
      </c>
      <c r="T225" s="14" t="str">
        <f t="shared" si="30"/>
        <v>|Mauricio Dias|Tatiana Villela|</v>
      </c>
      <c r="U225" s="14" t="str">
        <f t="shared" si="31"/>
        <v>|Unknown|</v>
      </c>
    </row>
    <row r="226" spans="1:21">
      <c r="A226" s="14" t="s">
        <v>1597</v>
      </c>
      <c r="B226" s="14" t="s">
        <v>49</v>
      </c>
      <c r="C226" s="14" t="s">
        <v>1598</v>
      </c>
      <c r="D226" s="14" t="s">
        <v>117</v>
      </c>
      <c r="E226" s="14" t="s">
        <v>117</v>
      </c>
      <c r="F226" s="14" t="s">
        <v>117</v>
      </c>
      <c r="G226" s="26">
        <v>44433</v>
      </c>
      <c r="H226" s="14">
        <v>2021</v>
      </c>
      <c r="I226" s="14" t="s">
        <v>361</v>
      </c>
      <c r="J226" s="14" t="s">
        <v>105</v>
      </c>
      <c r="K226" s="14" t="s">
        <v>1599</v>
      </c>
      <c r="L226" s="14" t="s">
        <v>1600</v>
      </c>
      <c r="M226" s="14">
        <f t="shared" si="24"/>
        <v>2021</v>
      </c>
      <c r="N226" s="14">
        <f t="shared" si="25"/>
        <v>8</v>
      </c>
      <c r="O226" s="14" t="str">
        <f>IFERROR(VLOOKUP(I226,Lists!$F$2:$G$16,2,FALSE()),"Not Rated")</f>
        <v>Teens</v>
      </c>
      <c r="P226" s="14">
        <f t="shared" si="26"/>
        <v>1</v>
      </c>
      <c r="Q226" s="14" t="str">
        <f t="shared" si="27"/>
        <v>Unknown</v>
      </c>
      <c r="R226" s="14" t="str">
        <f t="shared" si="28"/>
        <v>|Unknown|</v>
      </c>
      <c r="S226" s="14" t="str">
        <f t="shared" si="29"/>
        <v>|International TV Shows|Reality TV|</v>
      </c>
      <c r="T226" s="14" t="str">
        <f t="shared" si="30"/>
        <v>|Unknown|</v>
      </c>
      <c r="U226" s="14" t="str">
        <f t="shared" si="31"/>
        <v>|Unknown|</v>
      </c>
    </row>
    <row r="227" spans="1:21">
      <c r="A227" s="14" t="s">
        <v>1601</v>
      </c>
      <c r="B227" s="14" t="s">
        <v>49</v>
      </c>
      <c r="C227" s="14" t="s">
        <v>1602</v>
      </c>
      <c r="D227" s="14" t="s">
        <v>117</v>
      </c>
      <c r="E227" s="14" t="s">
        <v>1603</v>
      </c>
      <c r="F227" s="14" t="s">
        <v>117</v>
      </c>
      <c r="G227" s="26">
        <v>44433</v>
      </c>
      <c r="H227" s="14">
        <v>2021</v>
      </c>
      <c r="I227" s="14" t="s">
        <v>360</v>
      </c>
      <c r="J227" s="14" t="s">
        <v>105</v>
      </c>
      <c r="K227" s="14" t="s">
        <v>409</v>
      </c>
      <c r="L227" s="14" t="s">
        <v>1604</v>
      </c>
      <c r="M227" s="14">
        <f t="shared" si="24"/>
        <v>2021</v>
      </c>
      <c r="N227" s="14">
        <f t="shared" si="25"/>
        <v>8</v>
      </c>
      <c r="O227" s="14" t="str">
        <f>IFERROR(VLOOKUP(I227,Lists!$F$2:$G$16,2,FALSE()),"Not Rated")</f>
        <v>Adults</v>
      </c>
      <c r="P227" s="14">
        <f t="shared" si="26"/>
        <v>1</v>
      </c>
      <c r="Q227" s="14" t="str">
        <f t="shared" si="27"/>
        <v>Unknown</v>
      </c>
      <c r="R227" s="14" t="str">
        <f t="shared" si="28"/>
        <v>|Unknown|</v>
      </c>
      <c r="S227" s="14" t="str">
        <f t="shared" si="29"/>
        <v>|International TV Shows|TV Dramas|TV Mysteries|</v>
      </c>
      <c r="T227" s="14" t="str">
        <f t="shared" si="30"/>
        <v>|Unknown|</v>
      </c>
      <c r="U227" s="14" t="str">
        <f t="shared" si="31"/>
        <v>|Maria Wawreniuk|Ignacy Liss|Michał Sikorski|Wojciech Dolatowski|Klaudia Koścista|Zuzanna Galewicz|Marta Nieradkiewicz|Sara Celler Jezierska|Pola Król|Marcin Czarnik|Martyna Nowakowska|</v>
      </c>
    </row>
    <row r="228" spans="1:21">
      <c r="A228" s="14" t="s">
        <v>1605</v>
      </c>
      <c r="B228" s="14" t="s">
        <v>49</v>
      </c>
      <c r="C228" s="14" t="s">
        <v>1606</v>
      </c>
      <c r="D228" s="14" t="s">
        <v>117</v>
      </c>
      <c r="E228" s="14" t="s">
        <v>1607</v>
      </c>
      <c r="F228" s="14" t="s">
        <v>117</v>
      </c>
      <c r="G228" s="26">
        <v>44433</v>
      </c>
      <c r="H228" s="14">
        <v>2021</v>
      </c>
      <c r="I228" s="14" t="s">
        <v>360</v>
      </c>
      <c r="J228" s="14" t="s">
        <v>105</v>
      </c>
      <c r="K228" s="14" t="s">
        <v>1608</v>
      </c>
      <c r="L228" s="14" t="s">
        <v>1609</v>
      </c>
      <c r="M228" s="14">
        <f t="shared" si="24"/>
        <v>2021</v>
      </c>
      <c r="N228" s="14">
        <f t="shared" si="25"/>
        <v>8</v>
      </c>
      <c r="O228" s="14" t="str">
        <f>IFERROR(VLOOKUP(I228,Lists!$F$2:$G$16,2,FALSE()),"Not Rated")</f>
        <v>Adults</v>
      </c>
      <c r="P228" s="14">
        <f t="shared" si="26"/>
        <v>1</v>
      </c>
      <c r="Q228" s="14" t="str">
        <f t="shared" si="27"/>
        <v>Unknown</v>
      </c>
      <c r="R228" s="14" t="str">
        <f t="shared" si="28"/>
        <v>|Unknown|</v>
      </c>
      <c r="S228" s="14" t="str">
        <f t="shared" si="29"/>
        <v>|International TV Shows|TV Comedies|TV Dramas|</v>
      </c>
      <c r="T228" s="14" t="str">
        <f t="shared" si="30"/>
        <v>|Unknown|</v>
      </c>
      <c r="U228" s="14" t="str">
        <f t="shared" si="31"/>
        <v>|Kathrine Thorborg Johansen|Elias Holmen Sørensen|André Sørum|Kim Fairchild|Sara Khorami|Terje Strømdahl|Øystein Røger|Marianne Jonger|Martin Karelius|</v>
      </c>
    </row>
    <row r="229" spans="1:21">
      <c r="A229" s="14" t="s">
        <v>1610</v>
      </c>
      <c r="B229" s="14" t="s">
        <v>48</v>
      </c>
      <c r="C229" s="14" t="s">
        <v>1611</v>
      </c>
      <c r="D229" s="14" t="s">
        <v>1612</v>
      </c>
      <c r="E229" s="14" t="s">
        <v>1613</v>
      </c>
      <c r="F229" s="14" t="s">
        <v>115</v>
      </c>
      <c r="G229" s="26">
        <v>44433</v>
      </c>
      <c r="H229" s="14">
        <v>2020</v>
      </c>
      <c r="I229" s="14" t="s">
        <v>360</v>
      </c>
      <c r="J229" s="14" t="s">
        <v>739</v>
      </c>
      <c r="K229" s="14" t="s">
        <v>1614</v>
      </c>
      <c r="L229" s="14" t="s">
        <v>1615</v>
      </c>
      <c r="M229" s="14">
        <f t="shared" si="24"/>
        <v>2021</v>
      </c>
      <c r="N229" s="14">
        <f t="shared" si="25"/>
        <v>8</v>
      </c>
      <c r="O229" s="14" t="str">
        <f>IFERROR(VLOOKUP(I229,Lists!$F$2:$G$16,2,FALSE()),"Not Rated")</f>
        <v>Adults</v>
      </c>
      <c r="P229" s="14">
        <f t="shared" si="26"/>
        <v>95</v>
      </c>
      <c r="Q229" s="14" t="str">
        <f t="shared" si="27"/>
        <v>United States</v>
      </c>
      <c r="R229" s="14" t="str">
        <f t="shared" si="28"/>
        <v>|United States|</v>
      </c>
      <c r="S229" s="14" t="str">
        <f t="shared" si="29"/>
        <v>|Dramas|Independent Movies|Romantic Movies|</v>
      </c>
      <c r="T229" s="14" t="str">
        <f t="shared" si="30"/>
        <v>|Angel Kristi Williams|</v>
      </c>
      <c r="U229" s="14" t="str">
        <f t="shared" si="31"/>
        <v>|Kofi Siriboe|Yootha Wong-Loi-Sing|Michael Ealy|Uzo Aduba|</v>
      </c>
    </row>
    <row r="230" spans="1:21">
      <c r="A230" s="14" t="s">
        <v>1616</v>
      </c>
      <c r="B230" s="14" t="s">
        <v>48</v>
      </c>
      <c r="C230" s="14" t="s">
        <v>1617</v>
      </c>
      <c r="D230" s="14" t="s">
        <v>1618</v>
      </c>
      <c r="E230" s="14" t="s">
        <v>1619</v>
      </c>
      <c r="F230" s="14" t="s">
        <v>921</v>
      </c>
      <c r="G230" s="26">
        <v>44433</v>
      </c>
      <c r="H230" s="14">
        <v>2014</v>
      </c>
      <c r="I230" s="14" t="s">
        <v>363</v>
      </c>
      <c r="J230" s="14" t="s">
        <v>1096</v>
      </c>
      <c r="K230" s="14" t="s">
        <v>248</v>
      </c>
      <c r="L230" s="14" t="s">
        <v>1620</v>
      </c>
      <c r="M230" s="14">
        <f t="shared" si="24"/>
        <v>2021</v>
      </c>
      <c r="N230" s="14">
        <f t="shared" si="25"/>
        <v>8</v>
      </c>
      <c r="O230" s="14" t="str">
        <f>IFERROR(VLOOKUP(I230,Lists!$F$2:$G$16,2,FALSE()),"Not Rated")</f>
        <v>Adults</v>
      </c>
      <c r="P230" s="14">
        <f t="shared" si="26"/>
        <v>108</v>
      </c>
      <c r="Q230" s="14" t="str">
        <f t="shared" si="27"/>
        <v>United States</v>
      </c>
      <c r="R230" s="14" t="str">
        <f t="shared" si="28"/>
        <v>|United States|United Kingdom|</v>
      </c>
      <c r="S230" s="14" t="str">
        <f t="shared" si="29"/>
        <v>|Action &amp; Adventure|</v>
      </c>
      <c r="T230" s="14" t="str">
        <f t="shared" si="30"/>
        <v>|Roger Donaldson|</v>
      </c>
      <c r="U230" s="14" t="str">
        <f t="shared" si="31"/>
        <v>|Pierce Brosnan|Luke Bracey|Olga Kurylenko|Eliza Taylor|Caterina Scorsone|Bill Smitrovich|Will Patton|Amila Terzimehic|Lazar Ristovski|Mediha Musliovic|</v>
      </c>
    </row>
    <row r="231" spans="1:21">
      <c r="A231" s="14" t="s">
        <v>1621</v>
      </c>
      <c r="B231" s="14" t="s">
        <v>48</v>
      </c>
      <c r="C231" s="14" t="s">
        <v>1622</v>
      </c>
      <c r="D231" s="14" t="s">
        <v>1623</v>
      </c>
      <c r="E231" s="14" t="s">
        <v>1624</v>
      </c>
      <c r="F231" s="14" t="s">
        <v>115</v>
      </c>
      <c r="G231" s="26">
        <v>44433</v>
      </c>
      <c r="H231" s="14">
        <v>2020</v>
      </c>
      <c r="I231" s="14" t="s">
        <v>360</v>
      </c>
      <c r="J231" s="14" t="s">
        <v>404</v>
      </c>
      <c r="K231" s="14" t="s">
        <v>260</v>
      </c>
      <c r="L231" s="14" t="s">
        <v>1625</v>
      </c>
      <c r="M231" s="14">
        <f t="shared" si="24"/>
        <v>2021</v>
      </c>
      <c r="N231" s="14">
        <f t="shared" si="25"/>
        <v>8</v>
      </c>
      <c r="O231" s="14" t="str">
        <f>IFERROR(VLOOKUP(I231,Lists!$F$2:$G$16,2,FALSE()),"Not Rated")</f>
        <v>Adults</v>
      </c>
      <c r="P231" s="14">
        <f t="shared" si="26"/>
        <v>90</v>
      </c>
      <c r="Q231" s="14" t="str">
        <f t="shared" si="27"/>
        <v>United States</v>
      </c>
      <c r="R231" s="14" t="str">
        <f t="shared" si="28"/>
        <v>|United States|</v>
      </c>
      <c r="S231" s="14" t="str">
        <f t="shared" si="29"/>
        <v>|Horror Movies|</v>
      </c>
      <c r="T231" s="14" t="str">
        <f t="shared" si="30"/>
        <v>|Christopher Alender|</v>
      </c>
      <c r="U231" s="14" t="str">
        <f t="shared" si="31"/>
        <v>|Brigitte Kali Canales|Andrea Cortes|Julia Vera|Sal Lopez|</v>
      </c>
    </row>
    <row r="232" spans="1:21">
      <c r="A232" s="14" t="s">
        <v>1626</v>
      </c>
      <c r="B232" s="14" t="s">
        <v>48</v>
      </c>
      <c r="C232" s="14" t="s">
        <v>1627</v>
      </c>
      <c r="D232" s="14" t="s">
        <v>1628</v>
      </c>
      <c r="E232" s="14" t="s">
        <v>117</v>
      </c>
      <c r="F232" s="14" t="s">
        <v>117</v>
      </c>
      <c r="G232" s="26">
        <v>44433</v>
      </c>
      <c r="H232" s="14">
        <v>2021</v>
      </c>
      <c r="I232" s="14" t="s">
        <v>360</v>
      </c>
      <c r="J232" s="14" t="s">
        <v>1290</v>
      </c>
      <c r="K232" s="14" t="s">
        <v>884</v>
      </c>
      <c r="L232" s="14" t="s">
        <v>1629</v>
      </c>
      <c r="M232" s="14">
        <f t="shared" si="24"/>
        <v>2021</v>
      </c>
      <c r="N232" s="14">
        <f t="shared" si="25"/>
        <v>8</v>
      </c>
      <c r="O232" s="14" t="str">
        <f>IFERROR(VLOOKUP(I232,Lists!$F$2:$G$16,2,FALSE()),"Not Rated")</f>
        <v>Adults</v>
      </c>
      <c r="P232" s="14">
        <f t="shared" si="26"/>
        <v>86</v>
      </c>
      <c r="Q232" s="14" t="str">
        <f t="shared" si="27"/>
        <v>Unknown</v>
      </c>
      <c r="R232" s="14" t="str">
        <f t="shared" si="28"/>
        <v>|Unknown|</v>
      </c>
      <c r="S232" s="14" t="str">
        <f t="shared" si="29"/>
        <v>|Documentaries|Sports Movies|</v>
      </c>
      <c r="T232" s="14" t="str">
        <f t="shared" si="30"/>
        <v>|Rush Sturges|</v>
      </c>
      <c r="U232" s="14" t="str">
        <f t="shared" si="31"/>
        <v>|Unknown|</v>
      </c>
    </row>
    <row r="233" spans="1:21">
      <c r="A233" s="14" t="s">
        <v>1630</v>
      </c>
      <c r="B233" s="14" t="s">
        <v>48</v>
      </c>
      <c r="C233" s="14" t="s">
        <v>1631</v>
      </c>
      <c r="D233" s="14" t="s">
        <v>1632</v>
      </c>
      <c r="E233" s="14" t="s">
        <v>1633</v>
      </c>
      <c r="F233" s="14" t="s">
        <v>115</v>
      </c>
      <c r="G233" s="26">
        <v>44433</v>
      </c>
      <c r="H233" s="14">
        <v>2021</v>
      </c>
      <c r="I233" s="14" t="s">
        <v>367</v>
      </c>
      <c r="J233" s="14" t="s">
        <v>900</v>
      </c>
      <c r="K233" s="14" t="s">
        <v>982</v>
      </c>
      <c r="L233" s="14" t="s">
        <v>1634</v>
      </c>
      <c r="M233" s="14">
        <f t="shared" si="24"/>
        <v>2021</v>
      </c>
      <c r="N233" s="14">
        <f t="shared" si="25"/>
        <v>8</v>
      </c>
      <c r="O233" s="14" t="str">
        <f>IFERROR(VLOOKUP(I233,Lists!$F$2:$G$16,2,FALSE()),"Not Rated")</f>
        <v>Older Kids</v>
      </c>
      <c r="P233" s="14">
        <f t="shared" si="26"/>
        <v>92</v>
      </c>
      <c r="Q233" s="14" t="str">
        <f t="shared" si="27"/>
        <v>United States</v>
      </c>
      <c r="R233" s="14" t="str">
        <f t="shared" si="28"/>
        <v>|United States|</v>
      </c>
      <c r="S233" s="14" t="str">
        <f t="shared" si="29"/>
        <v>|Children &amp; Family Movies|Dramas|</v>
      </c>
      <c r="T233" s="14" t="str">
        <f t="shared" si="30"/>
        <v>|David Oyelowo|</v>
      </c>
      <c r="U233" s="14" t="str">
        <f t="shared" si="31"/>
        <v>|David Oyelowo|Rosario Dawson|Lonnie Chavis|Amiah Miller|Alfred Molina|Maria Bello|</v>
      </c>
    </row>
    <row r="234" spans="1:21">
      <c r="A234" s="14" t="s">
        <v>1635</v>
      </c>
      <c r="B234" s="14" t="s">
        <v>49</v>
      </c>
      <c r="C234" s="14" t="s">
        <v>1636</v>
      </c>
      <c r="D234" s="14" t="s">
        <v>117</v>
      </c>
      <c r="E234" s="14" t="s">
        <v>1637</v>
      </c>
      <c r="F234" s="14" t="s">
        <v>115</v>
      </c>
      <c r="G234" s="26">
        <v>44433</v>
      </c>
      <c r="H234" s="14">
        <v>2019</v>
      </c>
      <c r="I234" s="14" t="s">
        <v>368</v>
      </c>
      <c r="J234" s="14" t="s">
        <v>107</v>
      </c>
      <c r="K234" s="14" t="s">
        <v>262</v>
      </c>
      <c r="L234" s="14" t="s">
        <v>1638</v>
      </c>
      <c r="M234" s="14">
        <f t="shared" si="24"/>
        <v>2021</v>
      </c>
      <c r="N234" s="14">
        <f t="shared" si="25"/>
        <v>8</v>
      </c>
      <c r="O234" s="14" t="str">
        <f>IFERROR(VLOOKUP(I234,Lists!$F$2:$G$16,2,FALSE()),"Not Rated")</f>
        <v>Kids</v>
      </c>
      <c r="P234" s="14">
        <f t="shared" si="26"/>
        <v>3</v>
      </c>
      <c r="Q234" s="14" t="str">
        <f t="shared" si="27"/>
        <v>United States</v>
      </c>
      <c r="R234" s="14" t="str">
        <f t="shared" si="28"/>
        <v>|United States|</v>
      </c>
      <c r="S234" s="14" t="str">
        <f t="shared" si="29"/>
        <v>|Reality TV|</v>
      </c>
      <c r="T234" s="14" t="str">
        <f t="shared" si="30"/>
        <v>|Unknown|</v>
      </c>
      <c r="U234" s="14" t="str">
        <f t="shared" si="31"/>
        <v>|Pat Sajak|Vanna White|</v>
      </c>
    </row>
    <row r="235" spans="1:21">
      <c r="A235" s="14" t="s">
        <v>1639</v>
      </c>
      <c r="B235" s="14" t="s">
        <v>48</v>
      </c>
      <c r="C235" s="14" t="s">
        <v>1640</v>
      </c>
      <c r="D235" s="14" t="s">
        <v>1641</v>
      </c>
      <c r="E235" s="14" t="s">
        <v>117</v>
      </c>
      <c r="F235" s="14" t="s">
        <v>118</v>
      </c>
      <c r="G235" s="26">
        <v>44432</v>
      </c>
      <c r="H235" s="14">
        <v>2021</v>
      </c>
      <c r="I235" s="14" t="s">
        <v>360</v>
      </c>
      <c r="J235" s="14" t="s">
        <v>1173</v>
      </c>
      <c r="K235" s="14" t="s">
        <v>927</v>
      </c>
      <c r="L235" s="14" t="s">
        <v>1642</v>
      </c>
      <c r="M235" s="14">
        <f t="shared" si="24"/>
        <v>2021</v>
      </c>
      <c r="N235" s="14">
        <f t="shared" si="25"/>
        <v>8</v>
      </c>
      <c r="O235" s="14" t="str">
        <f>IFERROR(VLOOKUP(I235,Lists!$F$2:$G$16,2,FALSE()),"Not Rated")</f>
        <v>Adults</v>
      </c>
      <c r="P235" s="14">
        <f t="shared" si="26"/>
        <v>82</v>
      </c>
      <c r="Q235" s="14" t="str">
        <f t="shared" si="27"/>
        <v>United Kingdom</v>
      </c>
      <c r="R235" s="14" t="str">
        <f t="shared" si="28"/>
        <v>|United Kingdom|</v>
      </c>
      <c r="S235" s="14" t="str">
        <f t="shared" si="29"/>
        <v>|Documentaries|Music &amp; Musicals|</v>
      </c>
      <c r="T235" s="14" t="str">
        <f t="shared" si="30"/>
        <v>|Mark Lo|</v>
      </c>
      <c r="U235" s="14" t="str">
        <f t="shared" si="31"/>
        <v>|Unknown|</v>
      </c>
    </row>
    <row r="236" spans="1:21">
      <c r="A236" s="14" t="s">
        <v>1643</v>
      </c>
      <c r="B236" s="14" t="s">
        <v>49</v>
      </c>
      <c r="C236" s="14" t="s">
        <v>1644</v>
      </c>
      <c r="D236" s="14" t="s">
        <v>117</v>
      </c>
      <c r="E236" s="14" t="s">
        <v>117</v>
      </c>
      <c r="F236" s="14" t="s">
        <v>117</v>
      </c>
      <c r="G236" s="26">
        <v>44432</v>
      </c>
      <c r="H236" s="14">
        <v>2021</v>
      </c>
      <c r="I236" s="14" t="s">
        <v>366</v>
      </c>
      <c r="J236" s="14" t="s">
        <v>105</v>
      </c>
      <c r="K236" s="14" t="s">
        <v>617</v>
      </c>
      <c r="L236" s="14" t="s">
        <v>1645</v>
      </c>
      <c r="M236" s="14">
        <f t="shared" si="24"/>
        <v>2021</v>
      </c>
      <c r="N236" s="14">
        <f t="shared" si="25"/>
        <v>8</v>
      </c>
      <c r="O236" s="14" t="str">
        <f>IFERROR(VLOOKUP(I236,Lists!$F$2:$G$16,2,FALSE()),"Not Rated")</f>
        <v>Kids</v>
      </c>
      <c r="P236" s="14">
        <f t="shared" si="26"/>
        <v>1</v>
      </c>
      <c r="Q236" s="14" t="str">
        <f t="shared" si="27"/>
        <v>Unknown</v>
      </c>
      <c r="R236" s="14" t="str">
        <f t="shared" si="28"/>
        <v>|Unknown|</v>
      </c>
      <c r="S236" s="14" t="str">
        <f t="shared" si="29"/>
        <v>|Kids' TV|TV Comedies|</v>
      </c>
      <c r="T236" s="14" t="str">
        <f t="shared" si="30"/>
        <v>|Unknown|</v>
      </c>
      <c r="U236" s="14" t="str">
        <f t="shared" si="31"/>
        <v>|Unknown|</v>
      </c>
    </row>
    <row r="237" spans="1:21">
      <c r="A237" s="14" t="s">
        <v>1646</v>
      </c>
      <c r="B237" s="14" t="s">
        <v>48</v>
      </c>
      <c r="C237" s="14" t="s">
        <v>1647</v>
      </c>
      <c r="D237" s="14" t="s">
        <v>1648</v>
      </c>
      <c r="E237" s="14" t="s">
        <v>117</v>
      </c>
      <c r="F237" s="14" t="s">
        <v>117</v>
      </c>
      <c r="G237" s="26">
        <v>44432</v>
      </c>
      <c r="H237" s="14">
        <v>2021</v>
      </c>
      <c r="I237" s="14" t="s">
        <v>362</v>
      </c>
      <c r="J237" s="14" t="s">
        <v>1649</v>
      </c>
      <c r="K237" s="14" t="s">
        <v>1650</v>
      </c>
      <c r="L237" s="14" t="s">
        <v>1651</v>
      </c>
      <c r="M237" s="14">
        <f t="shared" si="24"/>
        <v>2021</v>
      </c>
      <c r="N237" s="14">
        <f t="shared" si="25"/>
        <v>8</v>
      </c>
      <c r="O237" s="14" t="str">
        <f>IFERROR(VLOOKUP(I237,Lists!$F$2:$G$16,2,FALSE()),"Not Rated")</f>
        <v>Older Kids</v>
      </c>
      <c r="P237" s="14">
        <f t="shared" si="26"/>
        <v>70</v>
      </c>
      <c r="Q237" s="14" t="str">
        <f t="shared" si="27"/>
        <v>Unknown</v>
      </c>
      <c r="R237" s="14" t="str">
        <f t="shared" si="28"/>
        <v>|Unknown|</v>
      </c>
      <c r="S237" s="14" t="str">
        <f t="shared" si="29"/>
        <v>|Documentaries|LGBTQ Movies|Sports Movies|</v>
      </c>
      <c r="T237" s="14" t="str">
        <f t="shared" si="30"/>
        <v>|Crystal Moselle|</v>
      </c>
      <c r="U237" s="14" t="str">
        <f t="shared" si="31"/>
        <v>|Unknown|</v>
      </c>
    </row>
    <row r="238" spans="1:21">
      <c r="A238" s="14" t="s">
        <v>1652</v>
      </c>
      <c r="B238" s="14" t="s">
        <v>48</v>
      </c>
      <c r="C238" s="14" t="s">
        <v>1653</v>
      </c>
      <c r="D238" s="14" t="s">
        <v>1654</v>
      </c>
      <c r="E238" s="14" t="s">
        <v>1655</v>
      </c>
      <c r="F238" s="14" t="s">
        <v>117</v>
      </c>
      <c r="G238" s="26">
        <v>44431</v>
      </c>
      <c r="H238" s="14">
        <v>2021</v>
      </c>
      <c r="I238" s="14" t="s">
        <v>361</v>
      </c>
      <c r="J238" s="14" t="s">
        <v>682</v>
      </c>
      <c r="K238" s="14" t="s">
        <v>1656</v>
      </c>
      <c r="L238" s="14" t="s">
        <v>1657</v>
      </c>
      <c r="M238" s="14">
        <f t="shared" si="24"/>
        <v>2021</v>
      </c>
      <c r="N238" s="14">
        <f t="shared" si="25"/>
        <v>8</v>
      </c>
      <c r="O238" s="14" t="str">
        <f>IFERROR(VLOOKUP(I238,Lists!$F$2:$G$16,2,FALSE()),"Not Rated")</f>
        <v>Teens</v>
      </c>
      <c r="P238" s="14">
        <f t="shared" si="26"/>
        <v>122</v>
      </c>
      <c r="Q238" s="14" t="str">
        <f t="shared" si="27"/>
        <v>Unknown</v>
      </c>
      <c r="R238" s="14" t="str">
        <f t="shared" si="28"/>
        <v>|Unknown|</v>
      </c>
      <c r="S238" s="14" t="str">
        <f t="shared" si="29"/>
        <v>|Horror Movies|International Movies|Thrillers|</v>
      </c>
      <c r="T238" s="14" t="str">
        <f t="shared" si="30"/>
        <v>|Rathindran R Prasad|</v>
      </c>
      <c r="U238" s="14" t="str">
        <f t="shared" si="31"/>
        <v>|Aishwarya Rajesh|Vidhu|Surya Ganapathy|Madhuri|Pavel Navageethan|Avantika Vandanapu|</v>
      </c>
    </row>
    <row r="239" spans="1:21">
      <c r="A239" s="14" t="s">
        <v>1658</v>
      </c>
      <c r="B239" s="14" t="s">
        <v>48</v>
      </c>
      <c r="C239" s="14" t="s">
        <v>1659</v>
      </c>
      <c r="D239" s="14" t="s">
        <v>1654</v>
      </c>
      <c r="E239" s="14" t="s">
        <v>1655</v>
      </c>
      <c r="F239" s="14" t="s">
        <v>117</v>
      </c>
      <c r="G239" s="26">
        <v>44431</v>
      </c>
      <c r="H239" s="14">
        <v>2021</v>
      </c>
      <c r="I239" s="14" t="s">
        <v>361</v>
      </c>
      <c r="J239" s="14" t="s">
        <v>682</v>
      </c>
      <c r="K239" s="14" t="s">
        <v>1656</v>
      </c>
      <c r="L239" s="14" t="s">
        <v>1657</v>
      </c>
      <c r="M239" s="14">
        <f t="shared" si="24"/>
        <v>2021</v>
      </c>
      <c r="N239" s="14">
        <f t="shared" si="25"/>
        <v>8</v>
      </c>
      <c r="O239" s="14" t="str">
        <f>IFERROR(VLOOKUP(I239,Lists!$F$2:$G$16,2,FALSE()),"Not Rated")</f>
        <v>Teens</v>
      </c>
      <c r="P239" s="14">
        <f t="shared" si="26"/>
        <v>122</v>
      </c>
      <c r="Q239" s="14" t="str">
        <f t="shared" si="27"/>
        <v>Unknown</v>
      </c>
      <c r="R239" s="14" t="str">
        <f t="shared" si="28"/>
        <v>|Unknown|</v>
      </c>
      <c r="S239" s="14" t="str">
        <f t="shared" si="29"/>
        <v>|Horror Movies|International Movies|Thrillers|</v>
      </c>
      <c r="T239" s="14" t="str">
        <f t="shared" si="30"/>
        <v>|Rathindran R Prasad|</v>
      </c>
      <c r="U239" s="14" t="str">
        <f t="shared" si="31"/>
        <v>|Aishwarya Rajesh|Vidhu|Surya Ganapathy|Madhuri|Pavel Navageethan|Avantika Vandanapu|</v>
      </c>
    </row>
    <row r="240" spans="1:21">
      <c r="A240" s="14" t="s">
        <v>1660</v>
      </c>
      <c r="B240" s="14" t="s">
        <v>48</v>
      </c>
      <c r="C240" s="14" t="s">
        <v>1661</v>
      </c>
      <c r="D240" s="14" t="s">
        <v>1654</v>
      </c>
      <c r="E240" s="14" t="s">
        <v>1655</v>
      </c>
      <c r="F240" s="14" t="s">
        <v>117</v>
      </c>
      <c r="G240" s="26">
        <v>44431</v>
      </c>
      <c r="H240" s="14">
        <v>2021</v>
      </c>
      <c r="I240" s="14" t="s">
        <v>361</v>
      </c>
      <c r="J240" s="14" t="s">
        <v>682</v>
      </c>
      <c r="K240" s="14" t="s">
        <v>1656</v>
      </c>
      <c r="L240" s="14" t="s">
        <v>1657</v>
      </c>
      <c r="M240" s="14">
        <f t="shared" si="24"/>
        <v>2021</v>
      </c>
      <c r="N240" s="14">
        <f t="shared" si="25"/>
        <v>8</v>
      </c>
      <c r="O240" s="14" t="str">
        <f>IFERROR(VLOOKUP(I240,Lists!$F$2:$G$16,2,FALSE()),"Not Rated")</f>
        <v>Teens</v>
      </c>
      <c r="P240" s="14">
        <f t="shared" si="26"/>
        <v>122</v>
      </c>
      <c r="Q240" s="14" t="str">
        <f t="shared" si="27"/>
        <v>Unknown</v>
      </c>
      <c r="R240" s="14" t="str">
        <f t="shared" si="28"/>
        <v>|Unknown|</v>
      </c>
      <c r="S240" s="14" t="str">
        <f t="shared" si="29"/>
        <v>|Horror Movies|International Movies|Thrillers|</v>
      </c>
      <c r="T240" s="14" t="str">
        <f t="shared" si="30"/>
        <v>|Rathindran R Prasad|</v>
      </c>
      <c r="U240" s="14" t="str">
        <f t="shared" si="31"/>
        <v>|Aishwarya Rajesh|Vidhu|Surya Ganapathy|Madhuri|Pavel Navageethan|Avantika Vandanapu|</v>
      </c>
    </row>
    <row r="241" spans="1:21">
      <c r="A241" s="14" t="s">
        <v>1662</v>
      </c>
      <c r="B241" s="14" t="s">
        <v>48</v>
      </c>
      <c r="C241" s="14" t="s">
        <v>1663</v>
      </c>
      <c r="D241" s="14" t="s">
        <v>1654</v>
      </c>
      <c r="E241" s="14" t="s">
        <v>1655</v>
      </c>
      <c r="F241" s="14" t="s">
        <v>117</v>
      </c>
      <c r="G241" s="26">
        <v>44431</v>
      </c>
      <c r="H241" s="14">
        <v>2021</v>
      </c>
      <c r="I241" s="14" t="s">
        <v>361</v>
      </c>
      <c r="J241" s="14" t="s">
        <v>682</v>
      </c>
      <c r="K241" s="14" t="s">
        <v>1656</v>
      </c>
      <c r="L241" s="14" t="s">
        <v>1657</v>
      </c>
      <c r="M241" s="14">
        <f t="shared" si="24"/>
        <v>2021</v>
      </c>
      <c r="N241" s="14">
        <f t="shared" si="25"/>
        <v>8</v>
      </c>
      <c r="O241" s="14" t="str">
        <f>IFERROR(VLOOKUP(I241,Lists!$F$2:$G$16,2,FALSE()),"Not Rated")</f>
        <v>Teens</v>
      </c>
      <c r="P241" s="14">
        <f t="shared" si="26"/>
        <v>122</v>
      </c>
      <c r="Q241" s="14" t="str">
        <f t="shared" si="27"/>
        <v>Unknown</v>
      </c>
      <c r="R241" s="14" t="str">
        <f t="shared" si="28"/>
        <v>|Unknown|</v>
      </c>
      <c r="S241" s="14" t="str">
        <f t="shared" si="29"/>
        <v>|Horror Movies|International Movies|Thrillers|</v>
      </c>
      <c r="T241" s="14" t="str">
        <f t="shared" si="30"/>
        <v>|Rathindran R Prasad|</v>
      </c>
      <c r="U241" s="14" t="str">
        <f t="shared" si="31"/>
        <v>|Aishwarya Rajesh|Vidhu|Surya Ganapathy|Madhuri|Pavel Navageethan|Avantika Vandanapu|</v>
      </c>
    </row>
    <row r="242" spans="1:21">
      <c r="A242" s="14" t="s">
        <v>1664</v>
      </c>
      <c r="B242" s="14" t="s">
        <v>48</v>
      </c>
      <c r="C242" s="14" t="s">
        <v>1665</v>
      </c>
      <c r="D242" s="14" t="s">
        <v>1666</v>
      </c>
      <c r="E242" s="14" t="s">
        <v>1667</v>
      </c>
      <c r="F242" s="14" t="s">
        <v>117</v>
      </c>
      <c r="G242" s="26">
        <v>44431</v>
      </c>
      <c r="H242" s="14">
        <v>2021</v>
      </c>
      <c r="I242" s="14" t="s">
        <v>360</v>
      </c>
      <c r="J242" s="14" t="s">
        <v>1668</v>
      </c>
      <c r="K242" s="14" t="s">
        <v>1669</v>
      </c>
      <c r="L242" s="14" t="s">
        <v>1670</v>
      </c>
      <c r="M242" s="14">
        <f t="shared" si="24"/>
        <v>2021</v>
      </c>
      <c r="N242" s="14">
        <f t="shared" si="25"/>
        <v>8</v>
      </c>
      <c r="O242" s="14" t="str">
        <f>IFERROR(VLOOKUP(I242,Lists!$F$2:$G$16,2,FALSE()),"Not Rated")</f>
        <v>Adults</v>
      </c>
      <c r="P242" s="14">
        <f t="shared" si="26"/>
        <v>84</v>
      </c>
      <c r="Q242" s="14" t="str">
        <f t="shared" si="27"/>
        <v>Unknown</v>
      </c>
      <c r="R242" s="14" t="str">
        <f t="shared" si="28"/>
        <v>|Unknown|</v>
      </c>
      <c r="S242" s="14" t="str">
        <f t="shared" si="29"/>
        <v>|Action &amp; Adventure|Anime Features|</v>
      </c>
      <c r="T242" s="14" t="str">
        <f t="shared" si="30"/>
        <v>|Han Kwang Il|</v>
      </c>
      <c r="U242" s="14" t="str">
        <f t="shared" si="31"/>
        <v>|Theo James|Mary McDonnell|Lara Pulver|Graham McTavish|Tom Canton|David Errigo Jr|Jennifer Hale|Kari Wahlgren|Matt Yang King|Darryl Kurylo|Keith Ferguson|</v>
      </c>
    </row>
    <row r="243" spans="1:21">
      <c r="A243" s="14" t="s">
        <v>1671</v>
      </c>
      <c r="B243" s="14" t="s">
        <v>49</v>
      </c>
      <c r="C243" s="14" t="s">
        <v>1672</v>
      </c>
      <c r="D243" s="14" t="s">
        <v>117</v>
      </c>
      <c r="E243" s="14" t="s">
        <v>1673</v>
      </c>
      <c r="F243" s="14" t="s">
        <v>115</v>
      </c>
      <c r="G243" s="26">
        <v>44429</v>
      </c>
      <c r="H243" s="14">
        <v>2021</v>
      </c>
      <c r="I243" s="14" t="s">
        <v>361</v>
      </c>
      <c r="J243" s="14" t="s">
        <v>107</v>
      </c>
      <c r="K243" s="14" t="s">
        <v>1674</v>
      </c>
      <c r="L243" s="14" t="s">
        <v>1675</v>
      </c>
      <c r="M243" s="14">
        <f t="shared" si="24"/>
        <v>2021</v>
      </c>
      <c r="N243" s="14">
        <f t="shared" si="25"/>
        <v>8</v>
      </c>
      <c r="O243" s="14" t="str">
        <f>IFERROR(VLOOKUP(I243,Lists!$F$2:$G$16,2,FALSE()),"Not Rated")</f>
        <v>Teens</v>
      </c>
      <c r="P243" s="14">
        <f t="shared" si="26"/>
        <v>3</v>
      </c>
      <c r="Q243" s="14" t="str">
        <f t="shared" si="27"/>
        <v>United States</v>
      </c>
      <c r="R243" s="14" t="str">
        <f t="shared" si="28"/>
        <v>|United States|</v>
      </c>
      <c r="S243" s="14" t="str">
        <f t="shared" si="29"/>
        <v>|TV Dramas|TV Mysteries|TV Sci-Fi &amp; Fantasy|</v>
      </c>
      <c r="T243" s="14" t="str">
        <f t="shared" si="30"/>
        <v>|Unknown|</v>
      </c>
      <c r="U243" s="14" t="str">
        <f t="shared" si="31"/>
        <v>|Melissa Roxburgh|Josh Dallas|Athena Karkanis|J.R. Ramirez|Luna Blaise|Jack Messina|Parveen Kaur|</v>
      </c>
    </row>
    <row r="244" spans="1:21">
      <c r="A244" s="14" t="s">
        <v>1676</v>
      </c>
      <c r="B244" s="14" t="s">
        <v>49</v>
      </c>
      <c r="C244" s="14" t="s">
        <v>1677</v>
      </c>
      <c r="D244" s="14" t="s">
        <v>117</v>
      </c>
      <c r="E244" s="14" t="s">
        <v>117</v>
      </c>
      <c r="F244" s="14" t="s">
        <v>117</v>
      </c>
      <c r="G244" s="26">
        <v>44428</v>
      </c>
      <c r="H244" s="14">
        <v>2021</v>
      </c>
      <c r="I244" s="14" t="s">
        <v>360</v>
      </c>
      <c r="J244" s="14" t="s">
        <v>105</v>
      </c>
      <c r="K244" s="14" t="s">
        <v>1415</v>
      </c>
      <c r="L244" s="14" t="s">
        <v>1678</v>
      </c>
      <c r="M244" s="14">
        <f t="shared" si="24"/>
        <v>2021</v>
      </c>
      <c r="N244" s="14">
        <f t="shared" si="25"/>
        <v>8</v>
      </c>
      <c r="O244" s="14" t="str">
        <f>IFERROR(VLOOKUP(I244,Lists!$F$2:$G$16,2,FALSE()),"Not Rated")</f>
        <v>Adults</v>
      </c>
      <c r="P244" s="14">
        <f t="shared" si="26"/>
        <v>1</v>
      </c>
      <c r="Q244" s="14" t="str">
        <f t="shared" si="27"/>
        <v>Unknown</v>
      </c>
      <c r="R244" s="14" t="str">
        <f t="shared" si="28"/>
        <v>|Unknown|</v>
      </c>
      <c r="S244" s="14" t="str">
        <f t="shared" si="29"/>
        <v>|International TV Shows|TV Comedies|</v>
      </c>
      <c r="T244" s="14" t="str">
        <f t="shared" si="30"/>
        <v>|Unknown|</v>
      </c>
      <c r="U244" s="14" t="str">
        <f t="shared" si="31"/>
        <v>|Unknown|</v>
      </c>
    </row>
    <row r="245" spans="1:21">
      <c r="A245" s="14" t="s">
        <v>1679</v>
      </c>
      <c r="B245" s="14" t="s">
        <v>49</v>
      </c>
      <c r="C245" s="14" t="s">
        <v>1680</v>
      </c>
      <c r="D245" s="14" t="s">
        <v>117</v>
      </c>
      <c r="E245" s="14" t="s">
        <v>1681</v>
      </c>
      <c r="F245" s="14" t="s">
        <v>117</v>
      </c>
      <c r="G245" s="26">
        <v>44428</v>
      </c>
      <c r="H245" s="14">
        <v>2021</v>
      </c>
      <c r="I245" s="14" t="s">
        <v>360</v>
      </c>
      <c r="J245" s="14" t="s">
        <v>105</v>
      </c>
      <c r="K245" s="14" t="s">
        <v>1682</v>
      </c>
      <c r="L245" s="14" t="s">
        <v>1683</v>
      </c>
      <c r="M245" s="14">
        <f t="shared" si="24"/>
        <v>2021</v>
      </c>
      <c r="N245" s="14">
        <f t="shared" si="25"/>
        <v>8</v>
      </c>
      <c r="O245" s="14" t="str">
        <f>IFERROR(VLOOKUP(I245,Lists!$F$2:$G$16,2,FALSE()),"Not Rated")</f>
        <v>Adults</v>
      </c>
      <c r="P245" s="14">
        <f t="shared" si="26"/>
        <v>1</v>
      </c>
      <c r="Q245" s="14" t="str">
        <f t="shared" si="27"/>
        <v>Unknown</v>
      </c>
      <c r="R245" s="14" t="str">
        <f t="shared" si="28"/>
        <v>|Unknown|</v>
      </c>
      <c r="S245" s="14" t="str">
        <f t="shared" si="29"/>
        <v>|International TV Shows|Spanish-Language TV Shows|TV Comedies|</v>
      </c>
      <c r="T245" s="14" t="str">
        <f t="shared" si="30"/>
        <v>|Unknown|</v>
      </c>
      <c r="U245" s="14" t="str">
        <f t="shared" si="31"/>
        <v>|Lucía Uribe|Flavio Medina|Isabella Vazquez Morales|Pierre Louis|Mercedes Hernández|</v>
      </c>
    </row>
    <row r="246" spans="1:21">
      <c r="A246" s="14" t="s">
        <v>1684</v>
      </c>
      <c r="B246" s="14" t="s">
        <v>48</v>
      </c>
      <c r="C246" s="14" t="s">
        <v>1685</v>
      </c>
      <c r="D246" s="14" t="s">
        <v>1686</v>
      </c>
      <c r="E246" s="14" t="s">
        <v>1687</v>
      </c>
      <c r="F246" s="14" t="s">
        <v>117</v>
      </c>
      <c r="G246" s="26">
        <v>44428</v>
      </c>
      <c r="H246" s="14">
        <v>2018</v>
      </c>
      <c r="I246" s="14" t="s">
        <v>361</v>
      </c>
      <c r="J246" s="14" t="s">
        <v>624</v>
      </c>
      <c r="K246" s="14" t="s">
        <v>605</v>
      </c>
      <c r="L246" s="14" t="s">
        <v>1688</v>
      </c>
      <c r="M246" s="14">
        <f t="shared" si="24"/>
        <v>2021</v>
      </c>
      <c r="N246" s="14">
        <f t="shared" si="25"/>
        <v>8</v>
      </c>
      <c r="O246" s="14" t="str">
        <f>IFERROR(VLOOKUP(I246,Lists!$F$2:$G$16,2,FALSE()),"Not Rated")</f>
        <v>Teens</v>
      </c>
      <c r="P246" s="14">
        <f t="shared" si="26"/>
        <v>96</v>
      </c>
      <c r="Q246" s="14" t="str">
        <f t="shared" si="27"/>
        <v>Unknown</v>
      </c>
      <c r="R246" s="14" t="str">
        <f t="shared" si="28"/>
        <v>|Unknown|</v>
      </c>
      <c r="S246" s="14" t="str">
        <f t="shared" si="29"/>
        <v>|Dramas|International Movies|Thrillers|</v>
      </c>
      <c r="T246" s="14" t="str">
        <f t="shared" si="30"/>
        <v>|Karim El Shenawy|</v>
      </c>
      <c r="U246" s="14" t="str">
        <f t="shared" si="31"/>
        <v>|Ahmed El Fishawy|Ruby|Mohamed Mamdouh|Ahmed Malek|Asmaa Abulyazeid|Samy Maghawry|Safaa El-Toukhy|Ahmed Kamal|Arfa Abdel Rassoul|Hana Shiha|</v>
      </c>
    </row>
    <row r="247" spans="1:21">
      <c r="A247" s="14" t="s">
        <v>1689</v>
      </c>
      <c r="B247" s="14" t="s">
        <v>49</v>
      </c>
      <c r="C247" s="14" t="s">
        <v>1690</v>
      </c>
      <c r="D247" s="14" t="s">
        <v>117</v>
      </c>
      <c r="E247" s="14" t="s">
        <v>1691</v>
      </c>
      <c r="F247" s="14" t="s">
        <v>117</v>
      </c>
      <c r="G247" s="26">
        <v>44428</v>
      </c>
      <c r="H247" s="14">
        <v>2021</v>
      </c>
      <c r="I247" s="14" t="s">
        <v>362</v>
      </c>
      <c r="J247" s="14" t="s">
        <v>105</v>
      </c>
      <c r="K247" s="14" t="s">
        <v>773</v>
      </c>
      <c r="L247" s="14" t="s">
        <v>1692</v>
      </c>
      <c r="M247" s="14">
        <f t="shared" si="24"/>
        <v>2021</v>
      </c>
      <c r="N247" s="14">
        <f t="shared" si="25"/>
        <v>8</v>
      </c>
      <c r="O247" s="14" t="str">
        <f>IFERROR(VLOOKUP(I247,Lists!$F$2:$G$16,2,FALSE()),"Not Rated")</f>
        <v>Older Kids</v>
      </c>
      <c r="P247" s="14">
        <f t="shared" si="26"/>
        <v>1</v>
      </c>
      <c r="Q247" s="14" t="str">
        <f t="shared" si="27"/>
        <v>Unknown</v>
      </c>
      <c r="R247" s="14" t="str">
        <f t="shared" si="28"/>
        <v>|Unknown|</v>
      </c>
      <c r="S247" s="14" t="str">
        <f t="shared" si="29"/>
        <v>|Docuseries|International TV Shows|</v>
      </c>
      <c r="T247" s="14" t="str">
        <f t="shared" si="30"/>
        <v>|Unknown|</v>
      </c>
      <c r="U247" s="14" t="str">
        <f t="shared" si="31"/>
        <v>|Paik Jong-won|</v>
      </c>
    </row>
    <row r="248" spans="1:21">
      <c r="A248" s="14" t="s">
        <v>1693</v>
      </c>
      <c r="B248" s="14" t="s">
        <v>48</v>
      </c>
      <c r="C248" s="14" t="s">
        <v>1694</v>
      </c>
      <c r="D248" s="14" t="s">
        <v>1695</v>
      </c>
      <c r="E248" s="14" t="s">
        <v>1696</v>
      </c>
      <c r="F248" s="14" t="s">
        <v>117</v>
      </c>
      <c r="G248" s="26">
        <v>44428</v>
      </c>
      <c r="H248" s="14">
        <v>2021</v>
      </c>
      <c r="I248" s="14" t="s">
        <v>360</v>
      </c>
      <c r="J248" s="14" t="s">
        <v>671</v>
      </c>
      <c r="K248" s="14" t="s">
        <v>910</v>
      </c>
      <c r="L248" s="14" t="s">
        <v>1697</v>
      </c>
      <c r="M248" s="14">
        <f t="shared" si="24"/>
        <v>2021</v>
      </c>
      <c r="N248" s="14">
        <f t="shared" si="25"/>
        <v>8</v>
      </c>
      <c r="O248" s="14" t="str">
        <f>IFERROR(VLOOKUP(I248,Lists!$F$2:$G$16,2,FALSE()),"Not Rated")</f>
        <v>Adults</v>
      </c>
      <c r="P248" s="14">
        <f t="shared" si="26"/>
        <v>115</v>
      </c>
      <c r="Q248" s="14" t="str">
        <f t="shared" si="27"/>
        <v>Unknown</v>
      </c>
      <c r="R248" s="14" t="str">
        <f t="shared" si="28"/>
        <v>|Unknown|</v>
      </c>
      <c r="S248" s="14" t="str">
        <f t="shared" si="29"/>
        <v>|Dramas|International Movies|Romantic Movies|</v>
      </c>
      <c r="T248" s="14" t="str">
        <f t="shared" si="30"/>
        <v>|Yin Chen-hao|</v>
      </c>
      <c r="U248" s="14" t="str">
        <f t="shared" si="31"/>
        <v>|Roy Chiu|Ann Hsu|Tsai Chen-nan|Chung Hsin-ling|Lan Wei-hua|Peace Yang|Huang Lu Tz-yin|</v>
      </c>
    </row>
    <row r="249" spans="1:21">
      <c r="A249" s="14" t="s">
        <v>1698</v>
      </c>
      <c r="B249" s="14" t="s">
        <v>48</v>
      </c>
      <c r="C249" s="14" t="s">
        <v>1699</v>
      </c>
      <c r="D249" s="14" t="s">
        <v>1700</v>
      </c>
      <c r="E249" s="14" t="s">
        <v>1701</v>
      </c>
      <c r="F249" s="14" t="s">
        <v>115</v>
      </c>
      <c r="G249" s="26">
        <v>44428</v>
      </c>
      <c r="H249" s="14">
        <v>2021</v>
      </c>
      <c r="I249" s="14" t="s">
        <v>363</v>
      </c>
      <c r="J249" s="14" t="s">
        <v>604</v>
      </c>
      <c r="K249" s="14" t="s">
        <v>625</v>
      </c>
      <c r="L249" s="14" t="s">
        <v>1702</v>
      </c>
      <c r="M249" s="14">
        <f t="shared" si="24"/>
        <v>2021</v>
      </c>
      <c r="N249" s="14">
        <f t="shared" si="25"/>
        <v>8</v>
      </c>
      <c r="O249" s="14" t="str">
        <f>IFERROR(VLOOKUP(I249,Lists!$F$2:$G$16,2,FALSE()),"Not Rated")</f>
        <v>Adults</v>
      </c>
      <c r="P249" s="14">
        <f t="shared" si="26"/>
        <v>110</v>
      </c>
      <c r="Q249" s="14" t="str">
        <f t="shared" si="27"/>
        <v>United States</v>
      </c>
      <c r="R249" s="14" t="str">
        <f t="shared" si="28"/>
        <v>|United States|</v>
      </c>
      <c r="S249" s="14" t="str">
        <f t="shared" si="29"/>
        <v>|Action &amp; Adventure|Dramas|</v>
      </c>
      <c r="T249" s="14" t="str">
        <f t="shared" si="30"/>
        <v>|Brian Andrew Mendoza|</v>
      </c>
      <c r="U249" s="14" t="str">
        <f t="shared" si="31"/>
        <v>|Jason Momoa|Isabela Merced|Manuel Garcia-Rulfo|Amy Brenneman|Adria Arjona|Raza Jaffrey|Justin Bartha|Lex Scott Davis|Michael Raymond-James|</v>
      </c>
    </row>
    <row r="250" spans="1:21">
      <c r="A250" s="14" t="s">
        <v>1703</v>
      </c>
      <c r="B250" s="14" t="s">
        <v>49</v>
      </c>
      <c r="C250" s="14" t="s">
        <v>1704</v>
      </c>
      <c r="D250" s="14" t="s">
        <v>117</v>
      </c>
      <c r="E250" s="14" t="s">
        <v>1705</v>
      </c>
      <c r="F250" s="14" t="s">
        <v>117</v>
      </c>
      <c r="G250" s="26">
        <v>44428</v>
      </c>
      <c r="H250" s="14">
        <v>2021</v>
      </c>
      <c r="I250" s="14" t="s">
        <v>360</v>
      </c>
      <c r="J250" s="14" t="s">
        <v>105</v>
      </c>
      <c r="K250" s="14" t="s">
        <v>490</v>
      </c>
      <c r="L250" s="14" t="s">
        <v>1706</v>
      </c>
      <c r="M250" s="14">
        <f t="shared" si="24"/>
        <v>2021</v>
      </c>
      <c r="N250" s="14">
        <f t="shared" si="25"/>
        <v>8</v>
      </c>
      <c r="O250" s="14" t="str">
        <f>IFERROR(VLOOKUP(I250,Lists!$F$2:$G$16,2,FALSE()),"Not Rated")</f>
        <v>Adults</v>
      </c>
      <c r="P250" s="14">
        <f t="shared" si="26"/>
        <v>1</v>
      </c>
      <c r="Q250" s="14" t="str">
        <f t="shared" si="27"/>
        <v>Unknown</v>
      </c>
      <c r="R250" s="14" t="str">
        <f t="shared" si="28"/>
        <v>|Unknown|</v>
      </c>
      <c r="S250" s="14" t="str">
        <f t="shared" si="29"/>
        <v>|TV Comedies|TV Dramas|</v>
      </c>
      <c r="T250" s="14" t="str">
        <f t="shared" si="30"/>
        <v>|Unknown|</v>
      </c>
      <c r="U250" s="14" t="str">
        <f t="shared" si="31"/>
        <v>|Sandra Oh|Jay Duplass|Holland Taylor|David Morse|Bob Balaban|Nana Mensah|Everly Carganilla|</v>
      </c>
    </row>
    <row r="251" spans="1:21">
      <c r="A251" s="14" t="s">
        <v>1707</v>
      </c>
      <c r="B251" s="14" t="s">
        <v>48</v>
      </c>
      <c r="C251" s="14" t="s">
        <v>1708</v>
      </c>
      <c r="D251" s="14" t="s">
        <v>1709</v>
      </c>
      <c r="E251" s="14" t="s">
        <v>1710</v>
      </c>
      <c r="F251" s="14" t="s">
        <v>117</v>
      </c>
      <c r="G251" s="26">
        <v>44428</v>
      </c>
      <c r="H251" s="14">
        <v>2021</v>
      </c>
      <c r="I251" s="14" t="s">
        <v>365</v>
      </c>
      <c r="J251" s="14" t="s">
        <v>708</v>
      </c>
      <c r="K251" s="14" t="s">
        <v>1711</v>
      </c>
      <c r="L251" s="14" t="s">
        <v>1712</v>
      </c>
      <c r="M251" s="14">
        <f t="shared" si="24"/>
        <v>2021</v>
      </c>
      <c r="N251" s="14">
        <f t="shared" si="25"/>
        <v>8</v>
      </c>
      <c r="O251" s="14" t="str">
        <f>IFERROR(VLOOKUP(I251,Lists!$F$2:$G$16,2,FALSE()),"Not Rated")</f>
        <v>Kids</v>
      </c>
      <c r="P251" s="14">
        <f t="shared" si="26"/>
        <v>88</v>
      </c>
      <c r="Q251" s="14" t="str">
        <f t="shared" si="27"/>
        <v>Unknown</v>
      </c>
      <c r="R251" s="14" t="str">
        <f t="shared" si="28"/>
        <v>|Unknown|</v>
      </c>
      <c r="S251" s="14" t="str">
        <f t="shared" si="29"/>
        <v>|Children &amp; Family Movies|Comedies|Music &amp; Musicals|</v>
      </c>
      <c r="T251" s="14" t="str">
        <f t="shared" si="30"/>
        <v>|Dave Needham|</v>
      </c>
      <c r="U251" s="14" t="str">
        <f t="shared" si="31"/>
        <v>|Asher Bishop|David Tennant|Michelle Gomez|Jill Talley|Brian Stepanek|Catherine Taber|Liliana Mumy|Nika Futterman|Cristina Pucelli|Jessica DiCicco|Grey Griffin|Lara Jill Miller|</v>
      </c>
    </row>
    <row r="252" spans="1:21">
      <c r="A252" s="14" t="s">
        <v>1713</v>
      </c>
      <c r="B252" s="14" t="s">
        <v>48</v>
      </c>
      <c r="C252" s="14" t="s">
        <v>1714</v>
      </c>
      <c r="D252" s="14" t="s">
        <v>1715</v>
      </c>
      <c r="E252" s="14" t="s">
        <v>1716</v>
      </c>
      <c r="F252" s="14" t="s">
        <v>117</v>
      </c>
      <c r="G252" s="26">
        <v>44427</v>
      </c>
      <c r="H252" s="14">
        <v>2020</v>
      </c>
      <c r="I252" s="14" t="s">
        <v>362</v>
      </c>
      <c r="J252" s="14" t="s">
        <v>724</v>
      </c>
      <c r="K252" s="14" t="s">
        <v>910</v>
      </c>
      <c r="L252" s="14" t="s">
        <v>1717</v>
      </c>
      <c r="M252" s="14">
        <f t="shared" si="24"/>
        <v>2021</v>
      </c>
      <c r="N252" s="14">
        <f t="shared" si="25"/>
        <v>8</v>
      </c>
      <c r="O252" s="14" t="str">
        <f>IFERROR(VLOOKUP(I252,Lists!$F$2:$G$16,2,FALSE()),"Not Rated")</f>
        <v>Older Kids</v>
      </c>
      <c r="P252" s="14">
        <f t="shared" si="26"/>
        <v>102</v>
      </c>
      <c r="Q252" s="14" t="str">
        <f t="shared" si="27"/>
        <v>Unknown</v>
      </c>
      <c r="R252" s="14" t="str">
        <f t="shared" si="28"/>
        <v>|Unknown|</v>
      </c>
      <c r="S252" s="14" t="str">
        <f t="shared" si="29"/>
        <v>|Dramas|International Movies|Romantic Movies|</v>
      </c>
      <c r="T252" s="14" t="str">
        <f t="shared" si="30"/>
        <v>|Veronica Velasco|</v>
      </c>
      <c r="U252" s="14" t="str">
        <f t="shared" si="31"/>
        <v>|Paolo Contis|Yen Santos|Hans Tórgarð|Ruby Ruiz|Zweden Obias|Maria Rianne Castro|Arianne Mavis Uera|Maricor Canlas|</v>
      </c>
    </row>
    <row r="253" spans="1:21">
      <c r="A253" s="14" t="s">
        <v>1718</v>
      </c>
      <c r="B253" s="14" t="s">
        <v>48</v>
      </c>
      <c r="C253" s="14" t="s">
        <v>1719</v>
      </c>
      <c r="D253" s="14" t="s">
        <v>1720</v>
      </c>
      <c r="E253" s="14" t="s">
        <v>1721</v>
      </c>
      <c r="F253" s="14" t="s">
        <v>115</v>
      </c>
      <c r="G253" s="26">
        <v>44427</v>
      </c>
      <c r="H253" s="14">
        <v>2011</v>
      </c>
      <c r="I253" s="14" t="s">
        <v>364</v>
      </c>
      <c r="J253" s="14" t="s">
        <v>436</v>
      </c>
      <c r="K253" s="14" t="s">
        <v>1614</v>
      </c>
      <c r="L253" s="14" t="s">
        <v>1722</v>
      </c>
      <c r="M253" s="14">
        <f t="shared" si="24"/>
        <v>2021</v>
      </c>
      <c r="N253" s="14">
        <f t="shared" si="25"/>
        <v>8</v>
      </c>
      <c r="O253" s="14" t="str">
        <f>IFERROR(VLOOKUP(I253,Lists!$F$2:$G$16,2,FALSE()),"Not Rated")</f>
        <v>Teens</v>
      </c>
      <c r="P253" s="14">
        <f t="shared" si="26"/>
        <v>91</v>
      </c>
      <c r="Q253" s="14" t="str">
        <f t="shared" si="27"/>
        <v>United States</v>
      </c>
      <c r="R253" s="14" t="str">
        <f t="shared" si="28"/>
        <v>|United States|</v>
      </c>
      <c r="S253" s="14" t="str">
        <f t="shared" si="29"/>
        <v>|Dramas|Independent Movies|Romantic Movies|</v>
      </c>
      <c r="T253" s="14" t="str">
        <f t="shared" si="30"/>
        <v>|Drake Doremus|</v>
      </c>
      <c r="U253" s="14" t="str">
        <f t="shared" si="31"/>
        <v>|Anton Yelchin|Felicity Jones|Jennifer Lawrence|Charlie Bewley|Alex Kingston|Oliver Muirhead|Finola Hughes|Chris Messina|Ben York Jones|Jamie Thomas King|</v>
      </c>
    </row>
    <row r="254" spans="1:21">
      <c r="A254" s="14" t="s">
        <v>1723</v>
      </c>
      <c r="B254" s="14" t="s">
        <v>48</v>
      </c>
      <c r="C254" s="14" t="s">
        <v>1724</v>
      </c>
      <c r="D254" s="14" t="s">
        <v>1725</v>
      </c>
      <c r="E254" s="14" t="s">
        <v>1726</v>
      </c>
      <c r="F254" s="14" t="s">
        <v>117</v>
      </c>
      <c r="G254" s="26">
        <v>44426</v>
      </c>
      <c r="H254" s="14">
        <v>2021</v>
      </c>
      <c r="I254" s="14" t="s">
        <v>360</v>
      </c>
      <c r="J254" s="14" t="s">
        <v>611</v>
      </c>
      <c r="K254" s="14" t="s">
        <v>873</v>
      </c>
      <c r="L254" s="14" t="s">
        <v>1727</v>
      </c>
      <c r="M254" s="14">
        <f t="shared" si="24"/>
        <v>2021</v>
      </c>
      <c r="N254" s="14">
        <f t="shared" si="25"/>
        <v>8</v>
      </c>
      <c r="O254" s="14" t="str">
        <f>IFERROR(VLOOKUP(I254,Lists!$F$2:$G$16,2,FALSE()),"Not Rated")</f>
        <v>Adults</v>
      </c>
      <c r="P254" s="14">
        <f t="shared" si="26"/>
        <v>105</v>
      </c>
      <c r="Q254" s="14" t="str">
        <f t="shared" si="27"/>
        <v>Unknown</v>
      </c>
      <c r="R254" s="14" t="str">
        <f t="shared" si="28"/>
        <v>|Unknown|</v>
      </c>
      <c r="S254" s="14" t="str">
        <f t="shared" si="29"/>
        <v>|International Movies|Thrillers|</v>
      </c>
      <c r="T254" s="14" t="str">
        <f t="shared" si="30"/>
        <v>|Miguel Alexandre|</v>
      </c>
      <c r="U254" s="14" t="str">
        <f t="shared" si="31"/>
        <v>|Philip Froissant|Alice Dwyer|Hanns Zischler|Mercedes Müller|Sammy Scheuritzel|Lieselotte Voß|Katharina Schütz|Jodie Leslie Ahlborn|Marco Wittorf|Ilknur Boyraz|</v>
      </c>
    </row>
    <row r="255" spans="1:21">
      <c r="A255" s="14" t="s">
        <v>1728</v>
      </c>
      <c r="B255" s="14" t="s">
        <v>48</v>
      </c>
      <c r="C255" s="14" t="s">
        <v>1729</v>
      </c>
      <c r="D255" s="14" t="s">
        <v>1730</v>
      </c>
      <c r="E255" s="14" t="s">
        <v>1731</v>
      </c>
      <c r="F255" s="14" t="s">
        <v>116</v>
      </c>
      <c r="G255" s="26">
        <v>44426</v>
      </c>
      <c r="H255" s="14">
        <v>1995</v>
      </c>
      <c r="I255" s="14" t="s">
        <v>361</v>
      </c>
      <c r="J255" s="14" t="s">
        <v>1476</v>
      </c>
      <c r="K255" s="14" t="s">
        <v>910</v>
      </c>
      <c r="L255" s="14" t="s">
        <v>1732</v>
      </c>
      <c r="M255" s="14">
        <f t="shared" si="24"/>
        <v>2021</v>
      </c>
      <c r="N255" s="14">
        <f t="shared" si="25"/>
        <v>8</v>
      </c>
      <c r="O255" s="14" t="str">
        <f>IFERROR(VLOOKUP(I255,Lists!$F$2:$G$16,2,FALSE()),"Not Rated")</f>
        <v>Teens</v>
      </c>
      <c r="P255" s="14">
        <f t="shared" si="26"/>
        <v>135</v>
      </c>
      <c r="Q255" s="14" t="str">
        <f t="shared" si="27"/>
        <v>India</v>
      </c>
      <c r="R255" s="14" t="str">
        <f t="shared" si="28"/>
        <v>|India|</v>
      </c>
      <c r="S255" s="14" t="str">
        <f t="shared" si="29"/>
        <v>|Dramas|International Movies|Romantic Movies|</v>
      </c>
      <c r="T255" s="14" t="str">
        <f t="shared" si="30"/>
        <v>|Mani Ratnam|</v>
      </c>
      <c r="U255" s="14" t="str">
        <f t="shared" si="31"/>
        <v>|Arvind Swamy|Manisha Koirala|Nasser|Raja Krishnamoorthy|</v>
      </c>
    </row>
    <row r="256" spans="1:21">
      <c r="A256" s="14" t="s">
        <v>1733</v>
      </c>
      <c r="B256" s="14" t="s">
        <v>49</v>
      </c>
      <c r="C256" s="14" t="s">
        <v>1734</v>
      </c>
      <c r="D256" s="14" t="s">
        <v>117</v>
      </c>
      <c r="E256" s="14" t="s">
        <v>1735</v>
      </c>
      <c r="F256" s="14" t="s">
        <v>115</v>
      </c>
      <c r="G256" s="26">
        <v>44426</v>
      </c>
      <c r="H256" s="14">
        <v>2021</v>
      </c>
      <c r="I256" s="14" t="s">
        <v>366</v>
      </c>
      <c r="J256" s="14" t="s">
        <v>521</v>
      </c>
      <c r="K256" s="14" t="s">
        <v>256</v>
      </c>
      <c r="L256" s="14" t="s">
        <v>1736</v>
      </c>
      <c r="M256" s="14">
        <f t="shared" si="24"/>
        <v>2021</v>
      </c>
      <c r="N256" s="14">
        <f t="shared" si="25"/>
        <v>8</v>
      </c>
      <c r="O256" s="14" t="str">
        <f>IFERROR(VLOOKUP(I256,Lists!$F$2:$G$16,2,FALSE()),"Not Rated")</f>
        <v>Kids</v>
      </c>
      <c r="P256" s="14">
        <f t="shared" si="26"/>
        <v>5</v>
      </c>
      <c r="Q256" s="14" t="str">
        <f t="shared" si="27"/>
        <v>United States</v>
      </c>
      <c r="R256" s="14" t="str">
        <f t="shared" si="28"/>
        <v>|United States|</v>
      </c>
      <c r="S256" s="14" t="str">
        <f t="shared" si="29"/>
        <v>|Kids' TV|</v>
      </c>
      <c r="T256" s="14" t="str">
        <f t="shared" si="30"/>
        <v>|Unknown|</v>
      </c>
      <c r="U256" s="14" t="str">
        <f t="shared" si="31"/>
        <v>|Alan C. Lim|Paul Killam|Maisie Benson|Kerry Gudjohnsen|Smith Foreman|Neena-Sinaii Simpo|Eli Morse|Adelaide Hirasaki|Jim Capobianco|Anna Chambers|Pfifer Chastain|</v>
      </c>
    </row>
    <row r="257" spans="1:21">
      <c r="A257" s="14" t="s">
        <v>1737</v>
      </c>
      <c r="B257" s="14" t="s">
        <v>48</v>
      </c>
      <c r="C257" s="14" t="s">
        <v>1738</v>
      </c>
      <c r="D257" s="14" t="s">
        <v>1739</v>
      </c>
      <c r="E257" s="14" t="s">
        <v>117</v>
      </c>
      <c r="F257" s="14" t="s">
        <v>117</v>
      </c>
      <c r="G257" s="26">
        <v>44426</v>
      </c>
      <c r="H257" s="14">
        <v>2021</v>
      </c>
      <c r="I257" s="14" t="s">
        <v>360</v>
      </c>
      <c r="J257" s="14" t="s">
        <v>1290</v>
      </c>
      <c r="K257" s="14" t="s">
        <v>496</v>
      </c>
      <c r="L257" s="14" t="s">
        <v>1740</v>
      </c>
      <c r="M257" s="14">
        <f t="shared" si="24"/>
        <v>2021</v>
      </c>
      <c r="N257" s="14">
        <f t="shared" si="25"/>
        <v>8</v>
      </c>
      <c r="O257" s="14" t="str">
        <f>IFERROR(VLOOKUP(I257,Lists!$F$2:$G$16,2,FALSE()),"Not Rated")</f>
        <v>Adults</v>
      </c>
      <c r="P257" s="14">
        <f t="shared" si="26"/>
        <v>86</v>
      </c>
      <c r="Q257" s="14" t="str">
        <f t="shared" si="27"/>
        <v>Unknown</v>
      </c>
      <c r="R257" s="14" t="str">
        <f t="shared" si="28"/>
        <v>|Unknown|</v>
      </c>
      <c r="S257" s="14" t="str">
        <f t="shared" si="29"/>
        <v>|Documentaries|International Movies|</v>
      </c>
      <c r="T257" s="14" t="str">
        <f t="shared" si="30"/>
        <v>|Michael Harte|</v>
      </c>
      <c r="U257" s="14" t="str">
        <f t="shared" si="31"/>
        <v>|Unknown|</v>
      </c>
    </row>
    <row r="258" spans="1:21">
      <c r="A258" s="14" t="s">
        <v>1741</v>
      </c>
      <c r="B258" s="14" t="s">
        <v>48</v>
      </c>
      <c r="C258" s="14" t="s">
        <v>1742</v>
      </c>
      <c r="D258" s="14" t="s">
        <v>1743</v>
      </c>
      <c r="E258" s="14" t="s">
        <v>1744</v>
      </c>
      <c r="F258" s="14" t="s">
        <v>117</v>
      </c>
      <c r="G258" s="26">
        <v>44426</v>
      </c>
      <c r="H258" s="14">
        <v>2020</v>
      </c>
      <c r="I258" s="14" t="s">
        <v>361</v>
      </c>
      <c r="J258" s="14" t="s">
        <v>1745</v>
      </c>
      <c r="K258" s="14" t="s">
        <v>475</v>
      </c>
      <c r="L258" s="14" t="s">
        <v>1746</v>
      </c>
      <c r="M258" s="14">
        <f t="shared" ref="M258:M321" si="32">IF(G258="","",YEAR(G258))</f>
        <v>2021</v>
      </c>
      <c r="N258" s="14">
        <f t="shared" ref="N258:N321" si="33">IF(G258="","",MONTH(G258))</f>
        <v>8</v>
      </c>
      <c r="O258" s="14" t="str">
        <f>IFERROR(VLOOKUP(I258,Lists!$F$2:$G$16,2,FALSE()),"Not Rated")</f>
        <v>Teens</v>
      </c>
      <c r="P258" s="14">
        <f t="shared" ref="P258:P321" si="34">IFERROR(VALUE(LEFT(J258,FIND(" ",J258)-1)),"")</f>
        <v>140</v>
      </c>
      <c r="Q258" s="14" t="str">
        <f t="shared" ref="Q258:Q321" si="35">IFERROR(LEFT(F258,FIND(",",F258)-1),F258)</f>
        <v>Unknown</v>
      </c>
      <c r="R258" s="14" t="str">
        <f t="shared" ref="R258:R321" si="36">"|"&amp;SUBSTITUTE(F258,", ","|")&amp;"|"</f>
        <v>|Unknown|</v>
      </c>
      <c r="S258" s="14" t="str">
        <f t="shared" ref="S258:S321" si="37">"|"&amp;SUBSTITUTE(K258,", ","|")&amp;"|"</f>
        <v>|Dramas|International Movies|</v>
      </c>
      <c r="T258" s="14" t="str">
        <f t="shared" ref="T258:T321" si="38">"|"&amp;SUBSTITUTE(D258,", ","|")&amp;"|"</f>
        <v>|Tosin Igho|</v>
      </c>
      <c r="U258" s="14" t="str">
        <f t="shared" ref="U258:U321" si="39">"|"&amp;SUBSTITUTE(E258,", ","|")&amp;"|"</f>
        <v>|Idia Aisien|Ndidi Obi|Kenneth Okolie|Zack Orji|Bovi Ugboma|Bimbo Ademoye|Beverly Osu|Beverly Naya|Larry Gaaga|Shaffy Bello|Chioma Chukwuka Akpotha|Waje|</v>
      </c>
    </row>
    <row r="259" spans="1:21">
      <c r="A259" s="14" t="s">
        <v>1747</v>
      </c>
      <c r="B259" s="14" t="s">
        <v>48</v>
      </c>
      <c r="C259" s="14" t="s">
        <v>1748</v>
      </c>
      <c r="D259" s="14" t="s">
        <v>1730</v>
      </c>
      <c r="E259" s="14" t="s">
        <v>1749</v>
      </c>
      <c r="F259" s="14" t="s">
        <v>117</v>
      </c>
      <c r="G259" s="26">
        <v>44426</v>
      </c>
      <c r="H259" s="14">
        <v>2015</v>
      </c>
      <c r="I259" s="14" t="s">
        <v>361</v>
      </c>
      <c r="J259" s="14" t="s">
        <v>1526</v>
      </c>
      <c r="K259" s="14" t="s">
        <v>910</v>
      </c>
      <c r="L259" s="14" t="s">
        <v>1750</v>
      </c>
      <c r="M259" s="14">
        <f t="shared" si="32"/>
        <v>2021</v>
      </c>
      <c r="N259" s="14">
        <f t="shared" si="33"/>
        <v>8</v>
      </c>
      <c r="O259" s="14" t="str">
        <f>IFERROR(VLOOKUP(I259,Lists!$F$2:$G$16,2,FALSE()),"Not Rated")</f>
        <v>Teens</v>
      </c>
      <c r="P259" s="14">
        <f t="shared" si="34"/>
        <v>133</v>
      </c>
      <c r="Q259" s="14" t="str">
        <f t="shared" si="35"/>
        <v>Unknown</v>
      </c>
      <c r="R259" s="14" t="str">
        <f t="shared" si="36"/>
        <v>|Unknown|</v>
      </c>
      <c r="S259" s="14" t="str">
        <f t="shared" si="37"/>
        <v>|Dramas|International Movies|Romantic Movies|</v>
      </c>
      <c r="T259" s="14" t="str">
        <f t="shared" si="38"/>
        <v>|Mani Ratnam|</v>
      </c>
      <c r="U259" s="14" t="str">
        <f t="shared" si="39"/>
        <v>|Dulquer Salmaan|Nithya Menon|Prakash Raj|Leela Samson|Vinodhini|Ramya Subramanian|Siva Ananth|John Devasahayam|Prabhu Lakshman|</v>
      </c>
    </row>
    <row r="260" spans="1:21">
      <c r="A260" s="14" t="s">
        <v>1751</v>
      </c>
      <c r="B260" s="14" t="s">
        <v>48</v>
      </c>
      <c r="C260" s="14" t="s">
        <v>1752</v>
      </c>
      <c r="D260" s="14" t="s">
        <v>1753</v>
      </c>
      <c r="E260" s="14" t="s">
        <v>1754</v>
      </c>
      <c r="F260" s="14" t="s">
        <v>117</v>
      </c>
      <c r="G260" s="26">
        <v>44426</v>
      </c>
      <c r="H260" s="14">
        <v>2020</v>
      </c>
      <c r="I260" s="14" t="s">
        <v>360</v>
      </c>
      <c r="J260" s="14" t="s">
        <v>900</v>
      </c>
      <c r="K260" s="14" t="s">
        <v>834</v>
      </c>
      <c r="L260" s="14" t="s">
        <v>1755</v>
      </c>
      <c r="M260" s="14">
        <f t="shared" si="32"/>
        <v>2021</v>
      </c>
      <c r="N260" s="14">
        <f t="shared" si="33"/>
        <v>8</v>
      </c>
      <c r="O260" s="14" t="str">
        <f>IFERROR(VLOOKUP(I260,Lists!$F$2:$G$16,2,FALSE()),"Not Rated")</f>
        <v>Adults</v>
      </c>
      <c r="P260" s="14">
        <f t="shared" si="34"/>
        <v>92</v>
      </c>
      <c r="Q260" s="14" t="str">
        <f t="shared" si="35"/>
        <v>Unknown</v>
      </c>
      <c r="R260" s="14" t="str">
        <f t="shared" si="36"/>
        <v>|Unknown|</v>
      </c>
      <c r="S260" s="14" t="str">
        <f t="shared" si="37"/>
        <v>|Comedies|Dramas|International Movies|</v>
      </c>
      <c r="T260" s="14" t="str">
        <f t="shared" si="38"/>
        <v>|Alice Filippi|</v>
      </c>
      <c r="U260" s="14" t="str">
        <f t="shared" si="39"/>
        <v>|Ludovica Francesconi|Giuseppe Maggio|Gaja Masciale|Jozef Gjura|Eleonora Gaggero|Franco Ravera|Elisabetta Coraini|Michele Franco|Edoardo Rossi|</v>
      </c>
    </row>
    <row r="261" spans="1:21">
      <c r="A261" s="14" t="s">
        <v>1756</v>
      </c>
      <c r="B261" s="14" t="s">
        <v>48</v>
      </c>
      <c r="C261" s="14" t="s">
        <v>1757</v>
      </c>
      <c r="D261" s="14" t="s">
        <v>1758</v>
      </c>
      <c r="E261" s="14" t="s">
        <v>1759</v>
      </c>
      <c r="F261" s="14" t="s">
        <v>1760</v>
      </c>
      <c r="G261" s="26">
        <v>44426</v>
      </c>
      <c r="H261" s="14">
        <v>2018</v>
      </c>
      <c r="I261" s="14" t="s">
        <v>362</v>
      </c>
      <c r="J261" s="14" t="s">
        <v>1173</v>
      </c>
      <c r="K261" s="14" t="s">
        <v>834</v>
      </c>
      <c r="L261" s="14" t="s">
        <v>1761</v>
      </c>
      <c r="M261" s="14">
        <f t="shared" si="32"/>
        <v>2021</v>
      </c>
      <c r="N261" s="14">
        <f t="shared" si="33"/>
        <v>8</v>
      </c>
      <c r="O261" s="14" t="str">
        <f>IFERROR(VLOOKUP(I261,Lists!$F$2:$G$16,2,FALSE()),"Not Rated")</f>
        <v>Older Kids</v>
      </c>
      <c r="P261" s="14">
        <f t="shared" si="34"/>
        <v>82</v>
      </c>
      <c r="Q261" s="14" t="str">
        <f t="shared" si="35"/>
        <v>India</v>
      </c>
      <c r="R261" s="14" t="str">
        <f t="shared" si="36"/>
        <v>|India|Nepal|</v>
      </c>
      <c r="S261" s="14" t="str">
        <f t="shared" si="37"/>
        <v>|Comedies|Dramas|International Movies|</v>
      </c>
      <c r="T261" s="14" t="str">
        <f t="shared" si="38"/>
        <v>|Paakhi Tyrewala|</v>
      </c>
      <c r="U261" s="14" t="str">
        <f t="shared" si="39"/>
        <v>|Anmol Limbu|Ishika Gurung|Manju Chettri|Banita Lagun|Binod Pradhan|Mahindra Bajgai|Rupa Tamang|Saran Rai|</v>
      </c>
    </row>
    <row r="262" spans="1:21">
      <c r="A262" s="14" t="s">
        <v>1762</v>
      </c>
      <c r="B262" s="14" t="s">
        <v>49</v>
      </c>
      <c r="C262" s="14" t="s">
        <v>1763</v>
      </c>
      <c r="D262" s="14" t="s">
        <v>117</v>
      </c>
      <c r="E262" s="14" t="s">
        <v>1764</v>
      </c>
      <c r="F262" s="14" t="s">
        <v>117</v>
      </c>
      <c r="G262" s="26">
        <v>44426</v>
      </c>
      <c r="H262" s="14">
        <v>2020</v>
      </c>
      <c r="I262" s="14" t="s">
        <v>360</v>
      </c>
      <c r="J262" s="14" t="s">
        <v>105</v>
      </c>
      <c r="K262" s="14" t="s">
        <v>1470</v>
      </c>
      <c r="L262" s="14" t="s">
        <v>1765</v>
      </c>
      <c r="M262" s="14">
        <f t="shared" si="32"/>
        <v>2021</v>
      </c>
      <c r="N262" s="14">
        <f t="shared" si="33"/>
        <v>8</v>
      </c>
      <c r="O262" s="14" t="str">
        <f>IFERROR(VLOOKUP(I262,Lists!$F$2:$G$16,2,FALSE()),"Not Rated")</f>
        <v>Adults</v>
      </c>
      <c r="P262" s="14">
        <f t="shared" si="34"/>
        <v>1</v>
      </c>
      <c r="Q262" s="14" t="str">
        <f t="shared" si="35"/>
        <v>Unknown</v>
      </c>
      <c r="R262" s="14" t="str">
        <f t="shared" si="36"/>
        <v>|Unknown|</v>
      </c>
      <c r="S262" s="14" t="str">
        <f t="shared" si="37"/>
        <v>|Crime TV Shows|International TV Shows|TV Dramas|</v>
      </c>
      <c r="T262" s="14" t="str">
        <f t="shared" si="38"/>
        <v>|Unknown|</v>
      </c>
      <c r="U262" s="14" t="str">
        <f t="shared" si="39"/>
        <v>|Taylor Kitsch|Nina Hoss|Logan Marshall-Green|Michael C. Hall|Tuppence Middleton|Mala Emde|Maximilian Ehrenreich|Sebastian Koch|Anne Ratte-Polle|Lena Dörrie|Benjamin Sadler|</v>
      </c>
    </row>
    <row r="263" spans="1:21">
      <c r="A263" s="14" t="s">
        <v>1766</v>
      </c>
      <c r="B263" s="14" t="s">
        <v>48</v>
      </c>
      <c r="C263" s="14" t="s">
        <v>1767</v>
      </c>
      <c r="D263" s="14" t="s">
        <v>479</v>
      </c>
      <c r="E263" s="14" t="s">
        <v>1768</v>
      </c>
      <c r="F263" s="14" t="s">
        <v>117</v>
      </c>
      <c r="G263" s="26">
        <v>44426</v>
      </c>
      <c r="H263" s="14">
        <v>2021</v>
      </c>
      <c r="I263" s="14" t="s">
        <v>361</v>
      </c>
      <c r="J263" s="14" t="s">
        <v>566</v>
      </c>
      <c r="K263" s="14" t="s">
        <v>542</v>
      </c>
      <c r="L263" s="14" t="s">
        <v>1769</v>
      </c>
      <c r="M263" s="14">
        <f t="shared" si="32"/>
        <v>2021</v>
      </c>
      <c r="N263" s="14">
        <f t="shared" si="33"/>
        <v>8</v>
      </c>
      <c r="O263" s="14" t="str">
        <f>IFERROR(VLOOKUP(I263,Lists!$F$2:$G$16,2,FALSE()),"Not Rated")</f>
        <v>Teens</v>
      </c>
      <c r="P263" s="14">
        <f t="shared" si="34"/>
        <v>97</v>
      </c>
      <c r="Q263" s="14" t="str">
        <f t="shared" si="35"/>
        <v>Unknown</v>
      </c>
      <c r="R263" s="14" t="str">
        <f t="shared" si="36"/>
        <v>|Unknown|</v>
      </c>
      <c r="S263" s="14" t="str">
        <f t="shared" si="37"/>
        <v>|Comedies|International Movies|Romantic Movies|</v>
      </c>
      <c r="T263" s="14" t="str">
        <f t="shared" si="38"/>
        <v>|Bruno Garotti|</v>
      </c>
      <c r="U263" s="14" t="str">
        <f t="shared" si="39"/>
        <v>|Larissa Manoela|Thati Lopes|Bruno Montaleone|David Sherod James|Maiara Walsh|Flávia Garrafa|Kathy-Ann Hart|Ray Faiola|Noa Graham|</v>
      </c>
    </row>
    <row r="264" spans="1:21">
      <c r="A264" s="14" t="s">
        <v>1770</v>
      </c>
      <c r="B264" s="14" t="s">
        <v>48</v>
      </c>
      <c r="C264" s="14" t="s">
        <v>1771</v>
      </c>
      <c r="D264" s="14" t="s">
        <v>1772</v>
      </c>
      <c r="E264" s="14" t="s">
        <v>117</v>
      </c>
      <c r="F264" s="14" t="s">
        <v>117</v>
      </c>
      <c r="G264" s="26">
        <v>44426</v>
      </c>
      <c r="H264" s="14">
        <v>2021</v>
      </c>
      <c r="I264" s="14" t="s">
        <v>360</v>
      </c>
      <c r="J264" s="14" t="s">
        <v>1773</v>
      </c>
      <c r="K264" s="14" t="s">
        <v>1650</v>
      </c>
      <c r="L264" s="14" t="s">
        <v>1774</v>
      </c>
      <c r="M264" s="14">
        <f t="shared" si="32"/>
        <v>2021</v>
      </c>
      <c r="N264" s="14">
        <f t="shared" si="33"/>
        <v>8</v>
      </c>
      <c r="O264" s="14" t="str">
        <f>IFERROR(VLOOKUP(I264,Lists!$F$2:$G$16,2,FALSE()),"Not Rated")</f>
        <v>Adults</v>
      </c>
      <c r="P264" s="14">
        <f t="shared" si="34"/>
        <v>78</v>
      </c>
      <c r="Q264" s="14" t="str">
        <f t="shared" si="35"/>
        <v>Unknown</v>
      </c>
      <c r="R264" s="14" t="str">
        <f t="shared" si="36"/>
        <v>|Unknown|</v>
      </c>
      <c r="S264" s="14" t="str">
        <f t="shared" si="37"/>
        <v>|Documentaries|LGBTQ Movies|Sports Movies|</v>
      </c>
      <c r="T264" s="14" t="str">
        <f t="shared" si="38"/>
        <v>|Laura Brownson|</v>
      </c>
      <c r="U264" s="14" t="str">
        <f t="shared" si="39"/>
        <v>|Unknown|</v>
      </c>
    </row>
    <row r="265" spans="1:21">
      <c r="A265" s="14" t="s">
        <v>1775</v>
      </c>
      <c r="B265" s="14" t="s">
        <v>49</v>
      </c>
      <c r="C265" s="14" t="s">
        <v>1776</v>
      </c>
      <c r="D265" s="14" t="s">
        <v>117</v>
      </c>
      <c r="E265" s="14" t="s">
        <v>117</v>
      </c>
      <c r="F265" s="14" t="s">
        <v>115</v>
      </c>
      <c r="G265" s="26">
        <v>44424</v>
      </c>
      <c r="H265" s="14">
        <v>2016</v>
      </c>
      <c r="I265" s="14" t="s">
        <v>366</v>
      </c>
      <c r="J265" s="14" t="s">
        <v>106</v>
      </c>
      <c r="K265" s="14" t="s">
        <v>256</v>
      </c>
      <c r="L265" s="14" t="s">
        <v>1777</v>
      </c>
      <c r="M265" s="14">
        <f t="shared" si="32"/>
        <v>2021</v>
      </c>
      <c r="N265" s="14">
        <f t="shared" si="33"/>
        <v>8</v>
      </c>
      <c r="O265" s="14" t="str">
        <f>IFERROR(VLOOKUP(I265,Lists!$F$2:$G$16,2,FALSE()),"Not Rated")</f>
        <v>Kids</v>
      </c>
      <c r="P265" s="14">
        <f t="shared" si="34"/>
        <v>2</v>
      </c>
      <c r="Q265" s="14" t="str">
        <f t="shared" si="35"/>
        <v>United States</v>
      </c>
      <c r="R265" s="14" t="str">
        <f t="shared" si="36"/>
        <v>|United States|</v>
      </c>
      <c r="S265" s="14" t="str">
        <f t="shared" si="37"/>
        <v>|Kids' TV|</v>
      </c>
      <c r="T265" s="14" t="str">
        <f t="shared" si="38"/>
        <v>|Unknown|</v>
      </c>
      <c r="U265" s="14" t="str">
        <f t="shared" si="39"/>
        <v>|Unknown|</v>
      </c>
    </row>
    <row r="266" spans="1:21">
      <c r="A266" s="14" t="s">
        <v>1778</v>
      </c>
      <c r="B266" s="14" t="s">
        <v>48</v>
      </c>
      <c r="C266" s="14" t="s">
        <v>1779</v>
      </c>
      <c r="D266" s="14" t="s">
        <v>1780</v>
      </c>
      <c r="E266" s="14" t="s">
        <v>1781</v>
      </c>
      <c r="F266" s="14" t="s">
        <v>115</v>
      </c>
      <c r="G266" s="26">
        <v>44424</v>
      </c>
      <c r="H266" s="14">
        <v>2014</v>
      </c>
      <c r="I266" s="14" t="s">
        <v>363</v>
      </c>
      <c r="J266" s="14" t="s">
        <v>507</v>
      </c>
      <c r="K266" s="14" t="s">
        <v>1782</v>
      </c>
      <c r="L266" s="14" t="s">
        <v>1783</v>
      </c>
      <c r="M266" s="14">
        <f t="shared" si="32"/>
        <v>2021</v>
      </c>
      <c r="N266" s="14">
        <f t="shared" si="33"/>
        <v>8</v>
      </c>
      <c r="O266" s="14" t="str">
        <f>IFERROR(VLOOKUP(I266,Lists!$F$2:$G$16,2,FALSE()),"Not Rated")</f>
        <v>Adults</v>
      </c>
      <c r="P266" s="14">
        <f t="shared" si="34"/>
        <v>94</v>
      </c>
      <c r="Q266" s="14" t="str">
        <f t="shared" si="35"/>
        <v>United States</v>
      </c>
      <c r="R266" s="14" t="str">
        <f t="shared" si="36"/>
        <v>|United States|</v>
      </c>
      <c r="S266" s="14" t="str">
        <f t="shared" si="37"/>
        <v>|Comedies|Independent Movies|</v>
      </c>
      <c r="T266" s="14" t="str">
        <f t="shared" si="38"/>
        <v>|Steve Brill|</v>
      </c>
      <c r="U266" s="14" t="str">
        <f t="shared" si="39"/>
        <v>|Elizabeth Banks|James Marsden|Gillian Jacobs|Sarah Wright|Ethan Suplee|Bill Burr|Ken Davitian|Lawrence Gilliard Jr.|Alphonso Mcauley|Da'Vone McDonald|John Marsden|Willie Garson|Oliver Hudson|P.J. Byrne|</v>
      </c>
    </row>
    <row r="267" spans="1:21">
      <c r="A267" s="14" t="s">
        <v>1784</v>
      </c>
      <c r="B267" s="14" t="s">
        <v>49</v>
      </c>
      <c r="C267" s="14" t="s">
        <v>1785</v>
      </c>
      <c r="D267" s="14" t="s">
        <v>117</v>
      </c>
      <c r="E267" s="14" t="s">
        <v>1786</v>
      </c>
      <c r="F267" s="14" t="s">
        <v>121</v>
      </c>
      <c r="G267" s="26">
        <v>44423</v>
      </c>
      <c r="H267" s="14">
        <v>2018</v>
      </c>
      <c r="I267" s="14" t="s">
        <v>361</v>
      </c>
      <c r="J267" s="14" t="s">
        <v>105</v>
      </c>
      <c r="K267" s="14" t="s">
        <v>1787</v>
      </c>
      <c r="L267" s="14" t="s">
        <v>1788</v>
      </c>
      <c r="M267" s="14">
        <f t="shared" si="32"/>
        <v>2021</v>
      </c>
      <c r="N267" s="14">
        <f t="shared" si="33"/>
        <v>8</v>
      </c>
      <c r="O267" s="14" t="str">
        <f>IFERROR(VLOOKUP(I267,Lists!$F$2:$G$16,2,FALSE()),"Not Rated")</f>
        <v>Teens</v>
      </c>
      <c r="P267" s="14">
        <f t="shared" si="34"/>
        <v>1</v>
      </c>
      <c r="Q267" s="14" t="str">
        <f t="shared" si="35"/>
        <v>Japan</v>
      </c>
      <c r="R267" s="14" t="str">
        <f t="shared" si="36"/>
        <v>|Japan|</v>
      </c>
      <c r="S267" s="14" t="str">
        <f t="shared" si="37"/>
        <v>|Anime Series|International TV Shows|Romantic TV Shows|</v>
      </c>
      <c r="T267" s="14" t="str">
        <f t="shared" si="38"/>
        <v>|Unknown|</v>
      </c>
      <c r="U267" s="14" t="str">
        <f t="shared" si="39"/>
        <v>|Kaito Ishikawa|Asami Seto|Nao Toyama|Atsumi Tanezaki|Maaya Uchida|Yurika Kubo|Inori Minase|</v>
      </c>
    </row>
    <row r="268" spans="1:21">
      <c r="A268" s="14" t="s">
        <v>1789</v>
      </c>
      <c r="B268" s="14" t="s">
        <v>49</v>
      </c>
      <c r="C268" s="14" t="s">
        <v>1790</v>
      </c>
      <c r="D268" s="14" t="s">
        <v>117</v>
      </c>
      <c r="E268" s="14" t="s">
        <v>117</v>
      </c>
      <c r="F268" s="14" t="s">
        <v>116</v>
      </c>
      <c r="G268" s="26">
        <v>44423</v>
      </c>
      <c r="H268" s="14">
        <v>2020</v>
      </c>
      <c r="I268" s="14" t="s">
        <v>360</v>
      </c>
      <c r="J268" s="14" t="s">
        <v>105</v>
      </c>
      <c r="K268" s="14" t="s">
        <v>773</v>
      </c>
      <c r="L268" s="14" t="s">
        <v>1791</v>
      </c>
      <c r="M268" s="14">
        <f t="shared" si="32"/>
        <v>2021</v>
      </c>
      <c r="N268" s="14">
        <f t="shared" si="33"/>
        <v>8</v>
      </c>
      <c r="O268" s="14" t="str">
        <f>IFERROR(VLOOKUP(I268,Lists!$F$2:$G$16,2,FALSE()),"Not Rated")</f>
        <v>Adults</v>
      </c>
      <c r="P268" s="14">
        <f t="shared" si="34"/>
        <v>1</v>
      </c>
      <c r="Q268" s="14" t="str">
        <f t="shared" si="35"/>
        <v>India</v>
      </c>
      <c r="R268" s="14" t="str">
        <f t="shared" si="36"/>
        <v>|India|</v>
      </c>
      <c r="S268" s="14" t="str">
        <f t="shared" si="37"/>
        <v>|Docuseries|International TV Shows|</v>
      </c>
      <c r="T268" s="14" t="str">
        <f t="shared" si="38"/>
        <v>|Unknown|</v>
      </c>
      <c r="U268" s="14" t="str">
        <f t="shared" si="39"/>
        <v>|Unknown|</v>
      </c>
    </row>
    <row r="269" spans="1:21">
      <c r="A269" s="14" t="s">
        <v>1792</v>
      </c>
      <c r="B269" s="14" t="s">
        <v>48</v>
      </c>
      <c r="C269" s="14" t="s">
        <v>1793</v>
      </c>
      <c r="D269" s="14" t="s">
        <v>1024</v>
      </c>
      <c r="E269" s="14" t="s">
        <v>1794</v>
      </c>
      <c r="F269" s="14" t="s">
        <v>1795</v>
      </c>
      <c r="G269" s="26">
        <v>44423</v>
      </c>
      <c r="H269" s="14">
        <v>1993</v>
      </c>
      <c r="I269" s="14" t="s">
        <v>363</v>
      </c>
      <c r="J269" s="14" t="s">
        <v>1121</v>
      </c>
      <c r="K269" s="14" t="s">
        <v>1796</v>
      </c>
      <c r="L269" s="14" t="s">
        <v>1797</v>
      </c>
      <c r="M269" s="14">
        <f t="shared" si="32"/>
        <v>2021</v>
      </c>
      <c r="N269" s="14">
        <f t="shared" si="33"/>
        <v>8</v>
      </c>
      <c r="O269" s="14" t="str">
        <f>IFERROR(VLOOKUP(I269,Lists!$F$2:$G$16,2,FALSE()),"Not Rated")</f>
        <v>Adults</v>
      </c>
      <c r="P269" s="14">
        <f t="shared" si="34"/>
        <v>121</v>
      </c>
      <c r="Q269" s="14" t="str">
        <f t="shared" si="35"/>
        <v>New Zealand</v>
      </c>
      <c r="R269" s="14" t="str">
        <f t="shared" si="36"/>
        <v>|New Zealand|Australia|France|United States|</v>
      </c>
      <c r="S269" s="14" t="str">
        <f t="shared" si="37"/>
        <v>|Classic Movies|Dramas|Independent Movies|</v>
      </c>
      <c r="T269" s="14" t="str">
        <f t="shared" si="38"/>
        <v>|Jane Campion|</v>
      </c>
      <c r="U269" s="14" t="str">
        <f t="shared" si="39"/>
        <v>|Holly Hunter|Harvey Keitel|Sam Neill|Anna Paquin|Kerry Walker|Genevieve Lemon|Tungia Baker|Ian Mune|</v>
      </c>
    </row>
    <row r="270" spans="1:21">
      <c r="A270" s="14" t="s">
        <v>1798</v>
      </c>
      <c r="B270" s="14" t="s">
        <v>48</v>
      </c>
      <c r="C270" s="14" t="s">
        <v>1799</v>
      </c>
      <c r="D270" s="14" t="s">
        <v>1800</v>
      </c>
      <c r="E270" s="14" t="s">
        <v>1801</v>
      </c>
      <c r="F270" s="14" t="s">
        <v>117</v>
      </c>
      <c r="G270" s="26">
        <v>44423</v>
      </c>
      <c r="H270" s="14">
        <v>2020</v>
      </c>
      <c r="I270" s="14" t="s">
        <v>360</v>
      </c>
      <c r="J270" s="14" t="s">
        <v>566</v>
      </c>
      <c r="K270" s="14" t="s">
        <v>475</v>
      </c>
      <c r="L270" s="14" t="s">
        <v>1802</v>
      </c>
      <c r="M270" s="14">
        <f t="shared" si="32"/>
        <v>2021</v>
      </c>
      <c r="N270" s="14">
        <f t="shared" si="33"/>
        <v>8</v>
      </c>
      <c r="O270" s="14" t="str">
        <f>IFERROR(VLOOKUP(I270,Lists!$F$2:$G$16,2,FALSE()),"Not Rated")</f>
        <v>Adults</v>
      </c>
      <c r="P270" s="14">
        <f t="shared" si="34"/>
        <v>97</v>
      </c>
      <c r="Q270" s="14" t="str">
        <f t="shared" si="35"/>
        <v>Unknown</v>
      </c>
      <c r="R270" s="14" t="str">
        <f t="shared" si="36"/>
        <v>|Unknown|</v>
      </c>
      <c r="S270" s="14" t="str">
        <f t="shared" si="37"/>
        <v>|Dramas|International Movies|</v>
      </c>
      <c r="T270" s="14" t="str">
        <f t="shared" si="38"/>
        <v>|Moses Inwang|</v>
      </c>
      <c r="U270" s="14" t="str">
        <f t="shared" si="39"/>
        <v>|Matilda Lambert|Ik Ogbonna|Prince Sontoye|Blossom Chukwujekwu|Linda Osifo|Emem Inwang|Pete Edochie|Shaffy Bello|Okon Imeh  Bishop|Chinenye Nnebe|Femi Adebayo|</v>
      </c>
    </row>
    <row r="271" spans="1:21">
      <c r="A271" s="14" t="s">
        <v>1803</v>
      </c>
      <c r="B271" s="14" t="s">
        <v>49</v>
      </c>
      <c r="C271" s="14" t="s">
        <v>1804</v>
      </c>
      <c r="D271" s="14" t="s">
        <v>117</v>
      </c>
      <c r="E271" s="14" t="s">
        <v>1805</v>
      </c>
      <c r="F271" s="14" t="s">
        <v>132</v>
      </c>
      <c r="G271" s="26">
        <v>44423</v>
      </c>
      <c r="H271" s="14">
        <v>2015</v>
      </c>
      <c r="I271" s="14" t="s">
        <v>365</v>
      </c>
      <c r="J271" s="14" t="s">
        <v>106</v>
      </c>
      <c r="K271" s="14" t="s">
        <v>256</v>
      </c>
      <c r="L271" s="14" t="s">
        <v>1806</v>
      </c>
      <c r="M271" s="14">
        <f t="shared" si="32"/>
        <v>2021</v>
      </c>
      <c r="N271" s="14">
        <f t="shared" si="33"/>
        <v>8</v>
      </c>
      <c r="O271" s="14" t="str">
        <f>IFERROR(VLOOKUP(I271,Lists!$F$2:$G$16,2,FALSE()),"Not Rated")</f>
        <v>Kids</v>
      </c>
      <c r="P271" s="14">
        <f t="shared" si="34"/>
        <v>2</v>
      </c>
      <c r="Q271" s="14" t="str">
        <f t="shared" si="35"/>
        <v>Italy</v>
      </c>
      <c r="R271" s="14" t="str">
        <f t="shared" si="36"/>
        <v>|Italy|</v>
      </c>
      <c r="S271" s="14" t="str">
        <f t="shared" si="37"/>
        <v>|Kids' TV|</v>
      </c>
      <c r="T271" s="14" t="str">
        <f t="shared" si="38"/>
        <v>|Unknown|</v>
      </c>
      <c r="U271" s="14" t="str">
        <f t="shared" si="39"/>
        <v>|Liza Jacqueline|Helena Evangeliou|Lisa Ortiz|Kerry Williams|Gregory Abbey|Dan Green|Michael Sinterniklaas|Suzy Myers|Christina Rodriguez|Dani Schaffel|Sebastian Arcelus|Rachael Lillis|</v>
      </c>
    </row>
    <row r="272" spans="1:21">
      <c r="A272" s="14" t="s">
        <v>1807</v>
      </c>
      <c r="B272" s="14" t="s">
        <v>48</v>
      </c>
      <c r="C272" s="14" t="s">
        <v>1808</v>
      </c>
      <c r="D272" s="14" t="s">
        <v>1809</v>
      </c>
      <c r="E272" s="14" t="s">
        <v>1810</v>
      </c>
      <c r="F272" s="14" t="s">
        <v>1811</v>
      </c>
      <c r="G272" s="26">
        <v>44421</v>
      </c>
      <c r="H272" s="14">
        <v>2021</v>
      </c>
      <c r="I272" s="14" t="s">
        <v>360</v>
      </c>
      <c r="J272" s="14" t="s">
        <v>604</v>
      </c>
      <c r="K272" s="14" t="s">
        <v>248</v>
      </c>
      <c r="L272" s="14" t="s">
        <v>1812</v>
      </c>
      <c r="M272" s="14">
        <f t="shared" si="32"/>
        <v>2021</v>
      </c>
      <c r="N272" s="14">
        <f t="shared" si="33"/>
        <v>8</v>
      </c>
      <c r="O272" s="14" t="str">
        <f>IFERROR(VLOOKUP(I272,Lists!$F$2:$G$16,2,FALSE()),"Not Rated")</f>
        <v>Adults</v>
      </c>
      <c r="P272" s="14">
        <f t="shared" si="34"/>
        <v>110</v>
      </c>
      <c r="Q272" s="14" t="str">
        <f t="shared" si="35"/>
        <v>Italy</v>
      </c>
      <c r="R272" s="14" t="str">
        <f t="shared" si="36"/>
        <v>|Italy|Brazil|Greece|</v>
      </c>
      <c r="S272" s="14" t="str">
        <f t="shared" si="37"/>
        <v>|Action &amp; Adventure|</v>
      </c>
      <c r="T272" s="14" t="str">
        <f t="shared" si="38"/>
        <v>|Ferdinando Cito Filomarino|</v>
      </c>
      <c r="U272" s="14" t="str">
        <f t="shared" si="39"/>
        <v>|John David Washington|Boyd Holbrook|Alicia Vikander|Vicky Krieps|Lena Kitsopoulou|Panos Koronis|Maria Votti|</v>
      </c>
    </row>
    <row r="273" spans="1:21">
      <c r="A273" s="14" t="s">
        <v>1813</v>
      </c>
      <c r="B273" s="14" t="s">
        <v>49</v>
      </c>
      <c r="C273" s="14" t="s">
        <v>1814</v>
      </c>
      <c r="D273" s="14" t="s">
        <v>117</v>
      </c>
      <c r="E273" s="14" t="s">
        <v>1815</v>
      </c>
      <c r="F273" s="14" t="s">
        <v>115</v>
      </c>
      <c r="G273" s="26">
        <v>44421</v>
      </c>
      <c r="H273" s="14">
        <v>2021</v>
      </c>
      <c r="I273" s="14" t="s">
        <v>360</v>
      </c>
      <c r="J273" s="14" t="s">
        <v>105</v>
      </c>
      <c r="K273" s="14" t="s">
        <v>430</v>
      </c>
      <c r="L273" s="14" t="s">
        <v>1816</v>
      </c>
      <c r="M273" s="14">
        <f t="shared" si="32"/>
        <v>2021</v>
      </c>
      <c r="N273" s="14">
        <f t="shared" si="33"/>
        <v>8</v>
      </c>
      <c r="O273" s="14" t="str">
        <f>IFERROR(VLOOKUP(I273,Lists!$F$2:$G$16,2,FALSE()),"Not Rated")</f>
        <v>Adults</v>
      </c>
      <c r="P273" s="14">
        <f t="shared" si="34"/>
        <v>1</v>
      </c>
      <c r="Q273" s="14" t="str">
        <f t="shared" si="35"/>
        <v>United States</v>
      </c>
      <c r="R273" s="14" t="str">
        <f t="shared" si="36"/>
        <v>|United States|</v>
      </c>
      <c r="S273" s="14" t="str">
        <f t="shared" si="37"/>
        <v>|TV Dramas|TV Horror|TV Mysteries|</v>
      </c>
      <c r="T273" s="14" t="str">
        <f t="shared" si="38"/>
        <v>|Unknown|</v>
      </c>
      <c r="U273" s="14" t="str">
        <f t="shared" si="39"/>
        <v>|Rosa Salazar|Eric Lange|Catherine Keener|Jeff Ward|Manny Jacinto|Hannah Levien|Patrick Fischler|</v>
      </c>
    </row>
    <row r="274" spans="1:21">
      <c r="A274" s="14" t="s">
        <v>1817</v>
      </c>
      <c r="B274" s="14" t="s">
        <v>49</v>
      </c>
      <c r="C274" s="14" t="s">
        <v>1818</v>
      </c>
      <c r="D274" s="14" t="s">
        <v>117</v>
      </c>
      <c r="E274" s="14" t="s">
        <v>1819</v>
      </c>
      <c r="F274" s="14" t="s">
        <v>115</v>
      </c>
      <c r="G274" s="26">
        <v>44421</v>
      </c>
      <c r="H274" s="14">
        <v>2021</v>
      </c>
      <c r="I274" s="14" t="s">
        <v>365</v>
      </c>
      <c r="J274" s="14" t="s">
        <v>521</v>
      </c>
      <c r="K274" s="14" t="s">
        <v>256</v>
      </c>
      <c r="L274" s="14" t="s">
        <v>1820</v>
      </c>
      <c r="M274" s="14">
        <f t="shared" si="32"/>
        <v>2021</v>
      </c>
      <c r="N274" s="14">
        <f t="shared" si="33"/>
        <v>8</v>
      </c>
      <c r="O274" s="14" t="str">
        <f>IFERROR(VLOOKUP(I274,Lists!$F$2:$G$16,2,FALSE()),"Not Rated")</f>
        <v>Kids</v>
      </c>
      <c r="P274" s="14">
        <f t="shared" si="34"/>
        <v>5</v>
      </c>
      <c r="Q274" s="14" t="str">
        <f t="shared" si="35"/>
        <v>United States</v>
      </c>
      <c r="R274" s="14" t="str">
        <f t="shared" si="36"/>
        <v>|United States|</v>
      </c>
      <c r="S274" s="14" t="str">
        <f t="shared" si="37"/>
        <v>|Kids' TV|</v>
      </c>
      <c r="T274" s="14" t="str">
        <f t="shared" si="38"/>
        <v>|Unknown|</v>
      </c>
      <c r="U274" s="14" t="str">
        <f t="shared" si="39"/>
        <v>|Tyler Posey|Charlet Chung|Jorge Diaz|Camille Ramsey|Luke Youngblood|Renée Elise Goldsberry|</v>
      </c>
    </row>
    <row r="275" spans="1:21">
      <c r="A275" s="14" t="s">
        <v>1821</v>
      </c>
      <c r="B275" s="14" t="s">
        <v>49</v>
      </c>
      <c r="C275" s="14" t="s">
        <v>1822</v>
      </c>
      <c r="D275" s="14" t="s">
        <v>1823</v>
      </c>
      <c r="E275" s="14" t="s">
        <v>1824</v>
      </c>
      <c r="F275" s="14" t="s">
        <v>120</v>
      </c>
      <c r="G275" s="26">
        <v>44421</v>
      </c>
      <c r="H275" s="14">
        <v>2021</v>
      </c>
      <c r="I275" s="14" t="s">
        <v>360</v>
      </c>
      <c r="J275" s="14" t="s">
        <v>105</v>
      </c>
      <c r="K275" s="14" t="s">
        <v>1470</v>
      </c>
      <c r="L275" s="14" t="s">
        <v>1825</v>
      </c>
      <c r="M275" s="14">
        <f t="shared" si="32"/>
        <v>2021</v>
      </c>
      <c r="N275" s="14">
        <f t="shared" si="33"/>
        <v>8</v>
      </c>
      <c r="O275" s="14" t="str">
        <f>IFERROR(VLOOKUP(I275,Lists!$F$2:$G$16,2,FALSE()),"Not Rated")</f>
        <v>Adults</v>
      </c>
      <c r="P275" s="14">
        <f t="shared" si="34"/>
        <v>1</v>
      </c>
      <c r="Q275" s="14" t="str">
        <f t="shared" si="35"/>
        <v>France</v>
      </c>
      <c r="R275" s="14" t="str">
        <f t="shared" si="36"/>
        <v>|France|</v>
      </c>
      <c r="S275" s="14" t="str">
        <f t="shared" si="37"/>
        <v>|Crime TV Shows|International TV Shows|TV Dramas|</v>
      </c>
      <c r="T275" s="14" t="str">
        <f t="shared" si="38"/>
        <v>|Juan Carlos Medina|</v>
      </c>
      <c r="U275" s="14" t="str">
        <f t="shared" si="39"/>
        <v>|Finnegan Oldfield|Nicolas Duvauchelle|Guillaume Gouix|Garance Marillier|Nailia Harzoune|</v>
      </c>
    </row>
    <row r="276" spans="1:21">
      <c r="A276" s="14" t="s">
        <v>1826</v>
      </c>
      <c r="B276" s="14" t="s">
        <v>49</v>
      </c>
      <c r="C276" s="14" t="s">
        <v>1827</v>
      </c>
      <c r="D276" s="14" t="s">
        <v>117</v>
      </c>
      <c r="E276" s="14" t="s">
        <v>1828</v>
      </c>
      <c r="F276" s="14" t="s">
        <v>115</v>
      </c>
      <c r="G276" s="26">
        <v>44421</v>
      </c>
      <c r="H276" s="14">
        <v>2021</v>
      </c>
      <c r="I276" s="14" t="s">
        <v>360</v>
      </c>
      <c r="J276" s="14" t="s">
        <v>1829</v>
      </c>
      <c r="K276" s="14" t="s">
        <v>490</v>
      </c>
      <c r="L276" s="14" t="s">
        <v>1830</v>
      </c>
      <c r="M276" s="14">
        <f t="shared" si="32"/>
        <v>2021</v>
      </c>
      <c r="N276" s="14">
        <f t="shared" si="33"/>
        <v>8</v>
      </c>
      <c r="O276" s="14" t="str">
        <f>IFERROR(VLOOKUP(I276,Lists!$F$2:$G$16,2,FALSE()),"Not Rated")</f>
        <v>Adults</v>
      </c>
      <c r="P276" s="14">
        <f t="shared" si="34"/>
        <v>7</v>
      </c>
      <c r="Q276" s="14" t="str">
        <f t="shared" si="35"/>
        <v>United States</v>
      </c>
      <c r="R276" s="14" t="str">
        <f t="shared" si="36"/>
        <v>|United States|</v>
      </c>
      <c r="S276" s="14" t="str">
        <f t="shared" si="37"/>
        <v>|TV Comedies|TV Dramas|</v>
      </c>
      <c r="T276" s="14" t="str">
        <f t="shared" si="38"/>
        <v>|Unknown|</v>
      </c>
      <c r="U276" s="14" t="str">
        <f t="shared" si="39"/>
        <v>|Jane Fonda|Lily Tomlin|Martin Sheen|Sam Waterston|June Diane Raphael|Brooklyn Decker|Ethan Embry|Baron Vaughn|</v>
      </c>
    </row>
    <row r="277" spans="1:21">
      <c r="A277" s="14" t="s">
        <v>1831</v>
      </c>
      <c r="B277" s="14" t="s">
        <v>49</v>
      </c>
      <c r="C277" s="14" t="s">
        <v>1832</v>
      </c>
      <c r="D277" s="14" t="s">
        <v>117</v>
      </c>
      <c r="E277" s="14" t="s">
        <v>1833</v>
      </c>
      <c r="F277" s="14" t="s">
        <v>134</v>
      </c>
      <c r="G277" s="26">
        <v>44421</v>
      </c>
      <c r="H277" s="14">
        <v>2021</v>
      </c>
      <c r="I277" s="14" t="s">
        <v>360</v>
      </c>
      <c r="J277" s="14" t="s">
        <v>105</v>
      </c>
      <c r="K277" s="14" t="s">
        <v>992</v>
      </c>
      <c r="L277" s="14" t="s">
        <v>1834</v>
      </c>
      <c r="M277" s="14">
        <f t="shared" si="32"/>
        <v>2021</v>
      </c>
      <c r="N277" s="14">
        <f t="shared" si="33"/>
        <v>8</v>
      </c>
      <c r="O277" s="14" t="str">
        <f>IFERROR(VLOOKUP(I277,Lists!$F$2:$G$16,2,FALSE()),"Not Rated")</f>
        <v>Adults</v>
      </c>
      <c r="P277" s="14">
        <f t="shared" si="34"/>
        <v>1</v>
      </c>
      <c r="Q277" s="14" t="str">
        <f t="shared" si="35"/>
        <v>Argentina</v>
      </c>
      <c r="R277" s="14" t="str">
        <f t="shared" si="36"/>
        <v>|Argentina|</v>
      </c>
      <c r="S277" s="14" t="str">
        <f t="shared" si="37"/>
        <v>|Crime TV Shows|International TV Shows|Spanish-Language TV Shows|</v>
      </c>
      <c r="T277" s="14" t="str">
        <f t="shared" si="38"/>
        <v>|Unknown|</v>
      </c>
      <c r="U277" s="14" t="str">
        <f t="shared" si="39"/>
        <v>|Chino Darín|Nancy Dupláa|Joaquín Furriel|Peter Lanzani|Mercedes Morán|Diego Peretti|Vera Spinetta|Nico García Hume|Victoria Almeida|Santiago Korovsky|Patricio Aramburu|Alfonso Tort|Diego Gentile|Néstor Guzzini|Daniel Kuzniecka|</v>
      </c>
    </row>
    <row r="278" spans="1:21">
      <c r="A278" s="14" t="s">
        <v>1835</v>
      </c>
      <c r="B278" s="14" t="s">
        <v>49</v>
      </c>
      <c r="C278" s="14" t="s">
        <v>1836</v>
      </c>
      <c r="D278" s="14" t="s">
        <v>1837</v>
      </c>
      <c r="E278" s="14" t="s">
        <v>1838</v>
      </c>
      <c r="F278" s="14" t="s">
        <v>122</v>
      </c>
      <c r="G278" s="26">
        <v>44421</v>
      </c>
      <c r="H278" s="14">
        <v>2021</v>
      </c>
      <c r="I278" s="14" t="s">
        <v>360</v>
      </c>
      <c r="J278" s="14" t="s">
        <v>106</v>
      </c>
      <c r="K278" s="14" t="s">
        <v>1839</v>
      </c>
      <c r="L278" s="14" t="s">
        <v>1840</v>
      </c>
      <c r="M278" s="14">
        <f t="shared" si="32"/>
        <v>2021</v>
      </c>
      <c r="N278" s="14">
        <f t="shared" si="33"/>
        <v>8</v>
      </c>
      <c r="O278" s="14" t="str">
        <f>IFERROR(VLOOKUP(I278,Lists!$F$2:$G$16,2,FALSE()),"Not Rated")</f>
        <v>Adults</v>
      </c>
      <c r="P278" s="14">
        <f t="shared" si="34"/>
        <v>2</v>
      </c>
      <c r="Q278" s="14" t="str">
        <f t="shared" si="35"/>
        <v>Spain</v>
      </c>
      <c r="R278" s="14" t="str">
        <f t="shared" si="36"/>
        <v>|Spain|</v>
      </c>
      <c r="S278" s="14" t="str">
        <f t="shared" si="37"/>
        <v>|International TV Shows|Romantic TV Shows|Spanish-Language TV Shows|</v>
      </c>
      <c r="T278" s="14" t="str">
        <f t="shared" si="38"/>
        <v>|Inma Torrente|</v>
      </c>
      <c r="U278" s="14" t="str">
        <f t="shared" si="39"/>
        <v>|Diana Gómez|Silma López|Paula Malia|Teresa Riott|Maxi Iglesias|Ibrahim Al Shami|</v>
      </c>
    </row>
    <row r="279" spans="1:21">
      <c r="A279" s="14" t="s">
        <v>1841</v>
      </c>
      <c r="B279" s="14" t="s">
        <v>49</v>
      </c>
      <c r="C279" s="14" t="s">
        <v>1842</v>
      </c>
      <c r="D279" s="14" t="s">
        <v>117</v>
      </c>
      <c r="E279" s="14" t="s">
        <v>1843</v>
      </c>
      <c r="F279" s="14" t="s">
        <v>171</v>
      </c>
      <c r="G279" s="26">
        <v>44420</v>
      </c>
      <c r="H279" s="14">
        <v>2021</v>
      </c>
      <c r="I279" s="14" t="s">
        <v>361</v>
      </c>
      <c r="J279" s="14" t="s">
        <v>105</v>
      </c>
      <c r="K279" s="14" t="s">
        <v>1844</v>
      </c>
      <c r="L279" s="14" t="s">
        <v>1845</v>
      </c>
      <c r="M279" s="14">
        <f t="shared" si="32"/>
        <v>2021</v>
      </c>
      <c r="N279" s="14">
        <f t="shared" si="33"/>
        <v>8</v>
      </c>
      <c r="O279" s="14" t="str">
        <f>IFERROR(VLOOKUP(I279,Lists!$F$2:$G$16,2,FALSE()),"Not Rated")</f>
        <v>Teens</v>
      </c>
      <c r="P279" s="14">
        <f t="shared" si="34"/>
        <v>1</v>
      </c>
      <c r="Q279" s="14" t="str">
        <f t="shared" si="35"/>
        <v>Jordan</v>
      </c>
      <c r="R279" s="14" t="str">
        <f t="shared" si="36"/>
        <v>|Jordan|</v>
      </c>
      <c r="S279" s="14" t="str">
        <f t="shared" si="37"/>
        <v>|International TV Shows|TV Dramas|Teen TV Shows|</v>
      </c>
      <c r="T279" s="14" t="str">
        <f t="shared" si="38"/>
        <v>|Unknown|</v>
      </c>
      <c r="U279" s="14" t="str">
        <f t="shared" si="39"/>
        <v>|Andria Tayeh|Rakeen Sa'ad|Noor Taher|Yara Mustafa|Joanna Arida|Salsabiela|Nadera Emran|Reem Saadeh|</v>
      </c>
    </row>
    <row r="280" spans="1:21">
      <c r="A280" s="14" t="s">
        <v>1846</v>
      </c>
      <c r="B280" s="14" t="s">
        <v>48</v>
      </c>
      <c r="C280" s="14" t="s">
        <v>1847</v>
      </c>
      <c r="D280" s="14" t="s">
        <v>1848</v>
      </c>
      <c r="E280" s="14" t="s">
        <v>1849</v>
      </c>
      <c r="F280" s="14" t="s">
        <v>141</v>
      </c>
      <c r="G280" s="26">
        <v>44420</v>
      </c>
      <c r="H280" s="14">
        <v>2021</v>
      </c>
      <c r="I280" s="14" t="s">
        <v>360</v>
      </c>
      <c r="J280" s="14" t="s">
        <v>1850</v>
      </c>
      <c r="K280" s="14" t="s">
        <v>261</v>
      </c>
      <c r="L280" s="14" t="s">
        <v>1851</v>
      </c>
      <c r="M280" s="14">
        <f t="shared" si="32"/>
        <v>2021</v>
      </c>
      <c r="N280" s="14">
        <f t="shared" si="33"/>
        <v>8</v>
      </c>
      <c r="O280" s="14" t="str">
        <f>IFERROR(VLOOKUP(I280,Lists!$F$2:$G$16,2,FALSE()),"Not Rated")</f>
        <v>Adults</v>
      </c>
      <c r="P280" s="14">
        <f t="shared" si="34"/>
        <v>64</v>
      </c>
      <c r="Q280" s="14" t="str">
        <f t="shared" si="35"/>
        <v>Colombia</v>
      </c>
      <c r="R280" s="14" t="str">
        <f t="shared" si="36"/>
        <v>|Colombia|</v>
      </c>
      <c r="S280" s="14" t="str">
        <f t="shared" si="37"/>
        <v>|Stand-Up Comedy|</v>
      </c>
      <c r="T280" s="14" t="str">
        <f t="shared" si="38"/>
        <v>|Julián Gaviria|</v>
      </c>
      <c r="U280" s="14" t="str">
        <f t="shared" si="39"/>
        <v>|Lokillo Florez|</v>
      </c>
    </row>
    <row r="281" spans="1:21">
      <c r="A281" s="14" t="s">
        <v>1852</v>
      </c>
      <c r="B281" s="14" t="s">
        <v>48</v>
      </c>
      <c r="C281" s="14" t="s">
        <v>1853</v>
      </c>
      <c r="D281" s="14" t="s">
        <v>1854</v>
      </c>
      <c r="E281" s="14" t="s">
        <v>1855</v>
      </c>
      <c r="F281" s="14" t="s">
        <v>1856</v>
      </c>
      <c r="G281" s="26">
        <v>44420</v>
      </c>
      <c r="H281" s="14">
        <v>2021</v>
      </c>
      <c r="I281" s="14" t="s">
        <v>362</v>
      </c>
      <c r="J281" s="14" t="s">
        <v>1857</v>
      </c>
      <c r="K281" s="14" t="s">
        <v>1858</v>
      </c>
      <c r="L281" s="14" t="s">
        <v>1859</v>
      </c>
      <c r="M281" s="14">
        <f t="shared" si="32"/>
        <v>2021</v>
      </c>
      <c r="N281" s="14">
        <f t="shared" si="33"/>
        <v>8</v>
      </c>
      <c r="O281" s="14" t="str">
        <f>IFERROR(VLOOKUP(I281,Lists!$F$2:$G$16,2,FALSE()),"Not Rated")</f>
        <v>Older Kids</v>
      </c>
      <c r="P281" s="14">
        <f t="shared" si="34"/>
        <v>59</v>
      </c>
      <c r="Q281" s="14" t="str">
        <f t="shared" si="35"/>
        <v>United States</v>
      </c>
      <c r="R281" s="14" t="str">
        <f t="shared" si="36"/>
        <v>|United States|Japan|</v>
      </c>
      <c r="S281" s="14" t="str">
        <f t="shared" si="37"/>
        <v>|Action &amp; Adventure|Anime Features|Children &amp; Family Movies|</v>
      </c>
      <c r="T281" s="14" t="str">
        <f t="shared" si="38"/>
        <v>|Steven Yamamoto|</v>
      </c>
      <c r="U281" s="14" t="str">
        <f t="shared" si="39"/>
        <v>|Ben Rausch|Erica Lindbeck|Dante Basco|Brando Eaton|Stephen Kramer Glickman|Caroline Caliston|G.K. Bowes|Dan McCoy|</v>
      </c>
    </row>
    <row r="282" spans="1:21">
      <c r="A282" s="14" t="s">
        <v>1860</v>
      </c>
      <c r="B282" s="14" t="s">
        <v>49</v>
      </c>
      <c r="C282" s="14" t="s">
        <v>1861</v>
      </c>
      <c r="D282" s="14" t="s">
        <v>117</v>
      </c>
      <c r="E282" s="14" t="s">
        <v>117</v>
      </c>
      <c r="F282" s="14" t="s">
        <v>115</v>
      </c>
      <c r="G282" s="26">
        <v>44419</v>
      </c>
      <c r="H282" s="14">
        <v>2021</v>
      </c>
      <c r="I282" s="14" t="s">
        <v>362</v>
      </c>
      <c r="J282" s="14" t="s">
        <v>105</v>
      </c>
      <c r="K282" s="14" t="s">
        <v>262</v>
      </c>
      <c r="L282" s="14" t="s">
        <v>1862</v>
      </c>
      <c r="M282" s="14">
        <f t="shared" si="32"/>
        <v>2021</v>
      </c>
      <c r="N282" s="14">
        <f t="shared" si="33"/>
        <v>8</v>
      </c>
      <c r="O282" s="14" t="str">
        <f>IFERROR(VLOOKUP(I282,Lists!$F$2:$G$16,2,FALSE()),"Not Rated")</f>
        <v>Older Kids</v>
      </c>
      <c r="P282" s="14">
        <f t="shared" si="34"/>
        <v>1</v>
      </c>
      <c r="Q282" s="14" t="str">
        <f t="shared" si="35"/>
        <v>United States</v>
      </c>
      <c r="R282" s="14" t="str">
        <f t="shared" si="36"/>
        <v>|United States|</v>
      </c>
      <c r="S282" s="14" t="str">
        <f t="shared" si="37"/>
        <v>|Reality TV|</v>
      </c>
      <c r="T282" s="14" t="str">
        <f t="shared" si="38"/>
        <v>|Unknown|</v>
      </c>
      <c r="U282" s="14" t="str">
        <f t="shared" si="39"/>
        <v>|Unknown|</v>
      </c>
    </row>
    <row r="283" spans="1:21">
      <c r="A283" s="14" t="s">
        <v>1863</v>
      </c>
      <c r="B283" s="14" t="s">
        <v>48</v>
      </c>
      <c r="C283" s="14" t="s">
        <v>1864</v>
      </c>
      <c r="D283" s="14" t="s">
        <v>1865</v>
      </c>
      <c r="E283" s="14" t="s">
        <v>1866</v>
      </c>
      <c r="F283" s="14" t="s">
        <v>131</v>
      </c>
      <c r="G283" s="26">
        <v>44419</v>
      </c>
      <c r="H283" s="14">
        <v>2016</v>
      </c>
      <c r="I283" s="14" t="s">
        <v>361</v>
      </c>
      <c r="J283" s="14" t="s">
        <v>1247</v>
      </c>
      <c r="K283" s="14" t="s">
        <v>529</v>
      </c>
      <c r="L283" s="14" t="s">
        <v>1867</v>
      </c>
      <c r="M283" s="14">
        <f t="shared" si="32"/>
        <v>2021</v>
      </c>
      <c r="N283" s="14">
        <f t="shared" si="33"/>
        <v>8</v>
      </c>
      <c r="O283" s="14" t="str">
        <f>IFERROR(VLOOKUP(I283,Lists!$F$2:$G$16,2,FALSE()),"Not Rated")</f>
        <v>Teens</v>
      </c>
      <c r="P283" s="14">
        <f t="shared" si="34"/>
        <v>101</v>
      </c>
      <c r="Q283" s="14" t="str">
        <f t="shared" si="35"/>
        <v>Nigeria</v>
      </c>
      <c r="R283" s="14" t="str">
        <f t="shared" si="36"/>
        <v>|Nigeria|</v>
      </c>
      <c r="S283" s="14" t="str">
        <f t="shared" si="37"/>
        <v>|Comedies|International Movies|</v>
      </c>
      <c r="T283" s="14" t="str">
        <f t="shared" si="38"/>
        <v>|Charles Uwagbai|</v>
      </c>
      <c r="U283" s="14" t="str">
        <f t="shared" si="39"/>
        <v>|Mike Ezuruonye|Juliet Ochienge|Angela Okorie|Huddah Monroe|Catherine Kamau|Naomi Mburu|Derrick Aduwo|Chris Kamau|Abubakar Salum|Celebrity Landlord|</v>
      </c>
    </row>
    <row r="284" spans="1:21">
      <c r="A284" s="14" t="s">
        <v>1868</v>
      </c>
      <c r="B284" s="14" t="s">
        <v>48</v>
      </c>
      <c r="C284" s="14" t="s">
        <v>1869</v>
      </c>
      <c r="D284" s="14" t="s">
        <v>1870</v>
      </c>
      <c r="E284" s="14" t="s">
        <v>1871</v>
      </c>
      <c r="F284" s="14" t="s">
        <v>125</v>
      </c>
      <c r="G284" s="26">
        <v>44419</v>
      </c>
      <c r="H284" s="14">
        <v>2020</v>
      </c>
      <c r="I284" s="14" t="s">
        <v>360</v>
      </c>
      <c r="J284" s="14" t="s">
        <v>474</v>
      </c>
      <c r="K284" s="14" t="s">
        <v>444</v>
      </c>
      <c r="L284" s="14" t="s">
        <v>1872</v>
      </c>
      <c r="M284" s="14">
        <f t="shared" si="32"/>
        <v>2021</v>
      </c>
      <c r="N284" s="14">
        <f t="shared" si="33"/>
        <v>8</v>
      </c>
      <c r="O284" s="14" t="str">
        <f>IFERROR(VLOOKUP(I284,Lists!$F$2:$G$16,2,FALSE()),"Not Rated")</f>
        <v>Adults</v>
      </c>
      <c r="P284" s="14">
        <f t="shared" si="34"/>
        <v>127</v>
      </c>
      <c r="Q284" s="14" t="str">
        <f t="shared" si="35"/>
        <v>Mexico</v>
      </c>
      <c r="R284" s="14" t="str">
        <f t="shared" si="36"/>
        <v>|Mexico|</v>
      </c>
      <c r="S284" s="14" t="str">
        <f t="shared" si="37"/>
        <v>|Dramas|Independent Movies|International Movies|</v>
      </c>
      <c r="T284" s="14" t="str">
        <f t="shared" si="38"/>
        <v>|Julián Hernández|</v>
      </c>
      <c r="U284" s="14" t="str">
        <f t="shared" si="39"/>
        <v>|Ximena Romo|Mabel Cadena|Alejandra Herrera|Nelly González|Samantha Orozco|Axel Arenas|Esteban Caicedo|Paulina Goto|Raquel Robles|Baby Bátiz|Pascacio López|Juán Carlos Torres|Javier Oliván|Claudia Lobo|Giovanna Zacarías|</v>
      </c>
    </row>
    <row r="285" spans="1:21">
      <c r="A285" s="14" t="s">
        <v>1873</v>
      </c>
      <c r="B285" s="14" t="s">
        <v>48</v>
      </c>
      <c r="C285" s="14" t="s">
        <v>1874</v>
      </c>
      <c r="D285" s="14" t="s">
        <v>1875</v>
      </c>
      <c r="E285" s="14" t="s">
        <v>117</v>
      </c>
      <c r="F285" s="14" t="s">
        <v>1876</v>
      </c>
      <c r="G285" s="26">
        <v>44419</v>
      </c>
      <c r="H285" s="14">
        <v>2021</v>
      </c>
      <c r="I285" s="14" t="s">
        <v>364</v>
      </c>
      <c r="J285" s="14" t="s">
        <v>404</v>
      </c>
      <c r="K285" s="14" t="s">
        <v>496</v>
      </c>
      <c r="L285" s="14" t="s">
        <v>1877</v>
      </c>
      <c r="M285" s="14">
        <f t="shared" si="32"/>
        <v>2021</v>
      </c>
      <c r="N285" s="14">
        <f t="shared" si="33"/>
        <v>8</v>
      </c>
      <c r="O285" s="14" t="str">
        <f>IFERROR(VLOOKUP(I285,Lists!$F$2:$G$16,2,FALSE()),"Not Rated")</f>
        <v>Teens</v>
      </c>
      <c r="P285" s="14">
        <f t="shared" si="34"/>
        <v>90</v>
      </c>
      <c r="Q285" s="14" t="str">
        <f t="shared" si="35"/>
        <v>Belgium</v>
      </c>
      <c r="R285" s="14" t="str">
        <f t="shared" si="36"/>
        <v>|Belgium|United Kingdom|</v>
      </c>
      <c r="S285" s="14" t="str">
        <f t="shared" si="37"/>
        <v>|Documentaries|International Movies|</v>
      </c>
      <c r="T285" s="14" t="str">
        <f t="shared" si="38"/>
        <v>|Sam Hobkinson|</v>
      </c>
      <c r="U285" s="14" t="str">
        <f t="shared" si="39"/>
        <v>|Unknown|</v>
      </c>
    </row>
    <row r="286" spans="1:21">
      <c r="A286" s="14" t="s">
        <v>1878</v>
      </c>
      <c r="B286" s="14" t="s">
        <v>48</v>
      </c>
      <c r="C286" s="14" t="s">
        <v>1879</v>
      </c>
      <c r="D286" s="14" t="s">
        <v>1880</v>
      </c>
      <c r="E286" s="14" t="s">
        <v>1881</v>
      </c>
      <c r="F286" s="14" t="s">
        <v>916</v>
      </c>
      <c r="G286" s="26">
        <v>44419</v>
      </c>
      <c r="H286" s="14">
        <v>2021</v>
      </c>
      <c r="I286" s="14" t="s">
        <v>361</v>
      </c>
      <c r="J286" s="14" t="s">
        <v>1033</v>
      </c>
      <c r="K286" s="14" t="s">
        <v>1014</v>
      </c>
      <c r="L286" s="14" t="s">
        <v>1882</v>
      </c>
      <c r="M286" s="14">
        <f t="shared" si="32"/>
        <v>2021</v>
      </c>
      <c r="N286" s="14">
        <f t="shared" si="33"/>
        <v>8</v>
      </c>
      <c r="O286" s="14" t="str">
        <f>IFERROR(VLOOKUP(I286,Lists!$F$2:$G$16,2,FALSE()),"Not Rated")</f>
        <v>Teens</v>
      </c>
      <c r="P286" s="14">
        <f t="shared" si="34"/>
        <v>114</v>
      </c>
      <c r="Q286" s="14" t="str">
        <f t="shared" si="35"/>
        <v>United Kingdom</v>
      </c>
      <c r="R286" s="14" t="str">
        <f t="shared" si="36"/>
        <v>|United Kingdom|United States|</v>
      </c>
      <c r="S286" s="14" t="str">
        <f t="shared" si="37"/>
        <v>|Comedies|Romantic Movies|</v>
      </c>
      <c r="T286" s="14" t="str">
        <f t="shared" si="38"/>
        <v>|Vince Marcello|</v>
      </c>
      <c r="U286" s="14" t="str">
        <f t="shared" si="39"/>
        <v>|Joey King|Joel Courtney|Jacob Elordi|Molly Ringwald|Taylor Zakhar Perez|Maisie Richardson-Sellers|Meganne Young|Stephen Jennings|</v>
      </c>
    </row>
    <row r="287" spans="1:21">
      <c r="A287" s="14" t="s">
        <v>1883</v>
      </c>
      <c r="B287" s="14" t="s">
        <v>48</v>
      </c>
      <c r="C287" s="14" t="s">
        <v>1884</v>
      </c>
      <c r="D287" s="14" t="s">
        <v>1885</v>
      </c>
      <c r="E287" s="14" t="s">
        <v>1886</v>
      </c>
      <c r="F287" s="14" t="s">
        <v>1887</v>
      </c>
      <c r="G287" s="26">
        <v>44419</v>
      </c>
      <c r="H287" s="14">
        <v>2013</v>
      </c>
      <c r="I287" s="14" t="s">
        <v>363</v>
      </c>
      <c r="J287" s="14" t="s">
        <v>1096</v>
      </c>
      <c r="K287" s="14" t="s">
        <v>475</v>
      </c>
      <c r="L287" s="14" t="s">
        <v>1888</v>
      </c>
      <c r="M287" s="14">
        <f t="shared" si="32"/>
        <v>2021</v>
      </c>
      <c r="N287" s="14">
        <f t="shared" si="33"/>
        <v>8</v>
      </c>
      <c r="O287" s="14" t="str">
        <f>IFERROR(VLOOKUP(I287,Lists!$F$2:$G$16,2,FALSE()),"Not Rated")</f>
        <v>Adults</v>
      </c>
      <c r="P287" s="14">
        <f t="shared" si="34"/>
        <v>108</v>
      </c>
      <c r="Q287" s="14" t="str">
        <f t="shared" si="35"/>
        <v>Switzerland</v>
      </c>
      <c r="R287" s="14" t="str">
        <f t="shared" si="36"/>
        <v>|Switzerland|United Kingdom|Australia|</v>
      </c>
      <c r="S287" s="14" t="str">
        <f t="shared" si="37"/>
        <v>|Dramas|International Movies|</v>
      </c>
      <c r="T287" s="14" t="str">
        <f t="shared" si="38"/>
        <v>|Jonathan Teplitzky|</v>
      </c>
      <c r="U287" s="14" t="str">
        <f t="shared" si="39"/>
        <v>|Colin Firth|Nicole Kidman|Jeremy Irvine|Stellan Skarsgård|Sam Reid|Hiroyuki Sanada|Michael MacKenzie|Tom Stokes|</v>
      </c>
    </row>
    <row r="288" spans="1:21">
      <c r="A288" s="14" t="s">
        <v>1889</v>
      </c>
      <c r="B288" s="14" t="s">
        <v>49</v>
      </c>
      <c r="C288" s="14" t="s">
        <v>1890</v>
      </c>
      <c r="D288" s="14" t="s">
        <v>117</v>
      </c>
      <c r="E288" s="14" t="s">
        <v>1891</v>
      </c>
      <c r="F288" s="14" t="s">
        <v>115</v>
      </c>
      <c r="G288" s="26">
        <v>44418</v>
      </c>
      <c r="H288" s="14">
        <v>2021</v>
      </c>
      <c r="I288" s="14" t="s">
        <v>366</v>
      </c>
      <c r="J288" s="14" t="s">
        <v>106</v>
      </c>
      <c r="K288" s="14" t="s">
        <v>256</v>
      </c>
      <c r="L288" s="14" t="s">
        <v>1892</v>
      </c>
      <c r="M288" s="14">
        <f t="shared" si="32"/>
        <v>2021</v>
      </c>
      <c r="N288" s="14">
        <f t="shared" si="33"/>
        <v>8</v>
      </c>
      <c r="O288" s="14" t="str">
        <f>IFERROR(VLOOKUP(I288,Lists!$F$2:$G$16,2,FALSE()),"Not Rated")</f>
        <v>Kids</v>
      </c>
      <c r="P288" s="14">
        <f t="shared" si="34"/>
        <v>2</v>
      </c>
      <c r="Q288" s="14" t="str">
        <f t="shared" si="35"/>
        <v>United States</v>
      </c>
      <c r="R288" s="14" t="str">
        <f t="shared" si="36"/>
        <v>|United States|</v>
      </c>
      <c r="S288" s="14" t="str">
        <f t="shared" si="37"/>
        <v>|Kids' TV|</v>
      </c>
      <c r="T288" s="14" t="str">
        <f t="shared" si="38"/>
        <v>|Unknown|</v>
      </c>
      <c r="U288" s="14" t="str">
        <f t="shared" si="39"/>
        <v>|Laila Lockhart Kraner|Tucker Chandler|Juliet Donenfeld|Maggi Lowe|Donovan Patton|Eduardo Franco|Tara Strong|Secunda Wood|Carla Tassara|Sainty Nelsen|</v>
      </c>
    </row>
    <row r="289" spans="1:21">
      <c r="A289" s="14" t="s">
        <v>1893</v>
      </c>
      <c r="B289" s="14" t="s">
        <v>49</v>
      </c>
      <c r="C289" s="14" t="s">
        <v>1894</v>
      </c>
      <c r="D289" s="14" t="s">
        <v>1895</v>
      </c>
      <c r="E289" s="14" t="s">
        <v>1896</v>
      </c>
      <c r="F289" s="14" t="s">
        <v>117</v>
      </c>
      <c r="G289" s="26">
        <v>44418</v>
      </c>
      <c r="H289" s="14">
        <v>2021</v>
      </c>
      <c r="I289" s="14" t="s">
        <v>361</v>
      </c>
      <c r="J289" s="14" t="s">
        <v>105</v>
      </c>
      <c r="K289" s="14" t="s">
        <v>424</v>
      </c>
      <c r="L289" s="14" t="s">
        <v>1897</v>
      </c>
      <c r="M289" s="14">
        <f t="shared" si="32"/>
        <v>2021</v>
      </c>
      <c r="N289" s="14">
        <f t="shared" si="33"/>
        <v>8</v>
      </c>
      <c r="O289" s="14" t="str">
        <f>IFERROR(VLOOKUP(I289,Lists!$F$2:$G$16,2,FALSE()),"Not Rated")</f>
        <v>Teens</v>
      </c>
      <c r="P289" s="14">
        <f t="shared" si="34"/>
        <v>1</v>
      </c>
      <c r="Q289" s="14" t="str">
        <f t="shared" si="35"/>
        <v>Unknown</v>
      </c>
      <c r="R289" s="14" t="str">
        <f t="shared" si="36"/>
        <v>|Unknown|</v>
      </c>
      <c r="S289" s="14" t="str">
        <f t="shared" si="37"/>
        <v>|International TV Shows|Romantic TV Shows|TV Comedies|</v>
      </c>
      <c r="T289" s="14" t="str">
        <f t="shared" si="38"/>
        <v>|Sakon Tiacharoen|</v>
      </c>
      <c r="U289" s="14" t="str">
        <f t="shared" si="39"/>
        <v>|Khemanit Jamikorn|Thitipoom Techaapaikhun|Kannaporn Puangthong|Premmanat Suwannanon|Mintita Wattanakul|Thames Sanpakit|Katareeya Theapchatri|Phanuroj Chalermkijporntavee|Jirapisit Jaravijit|</v>
      </c>
    </row>
    <row r="290" spans="1:21">
      <c r="A290" s="14" t="s">
        <v>1898</v>
      </c>
      <c r="B290" s="14" t="s">
        <v>49</v>
      </c>
      <c r="C290" s="14" t="s">
        <v>1899</v>
      </c>
      <c r="D290" s="14" t="s">
        <v>117</v>
      </c>
      <c r="E290" s="14" t="s">
        <v>1900</v>
      </c>
      <c r="F290" s="14" t="s">
        <v>141</v>
      </c>
      <c r="G290" s="26">
        <v>44418</v>
      </c>
      <c r="H290" s="14">
        <v>2018</v>
      </c>
      <c r="I290" s="14" t="s">
        <v>360</v>
      </c>
      <c r="J290" s="14" t="s">
        <v>105</v>
      </c>
      <c r="K290" s="14" t="s">
        <v>992</v>
      </c>
      <c r="L290" s="14" t="s">
        <v>1901</v>
      </c>
      <c r="M290" s="14">
        <f t="shared" si="32"/>
        <v>2021</v>
      </c>
      <c r="N290" s="14">
        <f t="shared" si="33"/>
        <v>8</v>
      </c>
      <c r="O290" s="14" t="str">
        <f>IFERROR(VLOOKUP(I290,Lists!$F$2:$G$16,2,FALSE()),"Not Rated")</f>
        <v>Adults</v>
      </c>
      <c r="P290" s="14">
        <f t="shared" si="34"/>
        <v>1</v>
      </c>
      <c r="Q290" s="14" t="str">
        <f t="shared" si="35"/>
        <v>Colombia</v>
      </c>
      <c r="R290" s="14" t="str">
        <f t="shared" si="36"/>
        <v>|Colombia|</v>
      </c>
      <c r="S290" s="14" t="str">
        <f t="shared" si="37"/>
        <v>|Crime TV Shows|International TV Shows|Spanish-Language TV Shows|</v>
      </c>
      <c r="T290" s="14" t="str">
        <f t="shared" si="38"/>
        <v>|Unknown|</v>
      </c>
      <c r="U290" s="14" t="str">
        <f t="shared" si="39"/>
        <v>|Amparo Grisales|Fernando Solórzano|Angelica Blandon|Katherine Escobar|Yuly Ferreira|Alejandra Sandoval|Andrea Gómez|Andrea Guzmán|Diego Vásquez|Julián Román|Juan Pablo Franco|</v>
      </c>
    </row>
    <row r="291" spans="1:21">
      <c r="A291" s="14" t="s">
        <v>1902</v>
      </c>
      <c r="B291" s="14" t="s">
        <v>49</v>
      </c>
      <c r="C291" s="14" t="s">
        <v>1903</v>
      </c>
      <c r="D291" s="14" t="s">
        <v>117</v>
      </c>
      <c r="E291" s="14" t="s">
        <v>1904</v>
      </c>
      <c r="F291" s="14" t="s">
        <v>123</v>
      </c>
      <c r="G291" s="26">
        <v>44418</v>
      </c>
      <c r="H291" s="14">
        <v>2019</v>
      </c>
      <c r="I291" s="14" t="s">
        <v>361</v>
      </c>
      <c r="J291" s="14" t="s">
        <v>105</v>
      </c>
      <c r="K291" s="14" t="s">
        <v>1905</v>
      </c>
      <c r="L291" s="14" t="s">
        <v>1906</v>
      </c>
      <c r="M291" s="14">
        <f t="shared" si="32"/>
        <v>2021</v>
      </c>
      <c r="N291" s="14">
        <f t="shared" si="33"/>
        <v>8</v>
      </c>
      <c r="O291" s="14" t="str">
        <f>IFERROR(VLOOKUP(I291,Lists!$F$2:$G$16,2,FALSE()),"Not Rated")</f>
        <v>Teens</v>
      </c>
      <c r="P291" s="14">
        <f t="shared" si="34"/>
        <v>1</v>
      </c>
      <c r="Q291" s="14" t="str">
        <f t="shared" si="35"/>
        <v>South Korea</v>
      </c>
      <c r="R291" s="14" t="str">
        <f t="shared" si="36"/>
        <v>|South Korea|</v>
      </c>
      <c r="S291" s="14" t="str">
        <f t="shared" si="37"/>
        <v>|International TV Shows|Romantic TV Shows|TV Dramas|</v>
      </c>
      <c r="T291" s="14" t="str">
        <f t="shared" si="38"/>
        <v>|Unknown|</v>
      </c>
      <c r="U291" s="14" t="str">
        <f t="shared" si="39"/>
        <v>|Yeo Jin-goo|Lee Se-young|Kim Sang-kyung|Jung Hye-young|Jang Kwang|Kwon Hae-hyo|Jang Yeong-nam|Lee Kyu-han|</v>
      </c>
    </row>
    <row r="292" spans="1:21">
      <c r="A292" s="14" t="s">
        <v>1907</v>
      </c>
      <c r="B292" s="14" t="s">
        <v>48</v>
      </c>
      <c r="C292" s="14" t="s">
        <v>1908</v>
      </c>
      <c r="D292" s="14" t="s">
        <v>1909</v>
      </c>
      <c r="E292" s="14" t="s">
        <v>117</v>
      </c>
      <c r="F292" s="14" t="s">
        <v>115</v>
      </c>
      <c r="G292" s="26">
        <v>44418</v>
      </c>
      <c r="H292" s="14">
        <v>2021</v>
      </c>
      <c r="I292" s="14" t="s">
        <v>360</v>
      </c>
      <c r="J292" s="14" t="s">
        <v>1649</v>
      </c>
      <c r="K292" s="14" t="s">
        <v>884</v>
      </c>
      <c r="L292" s="14" t="s">
        <v>1910</v>
      </c>
      <c r="M292" s="14">
        <f t="shared" si="32"/>
        <v>2021</v>
      </c>
      <c r="N292" s="14">
        <f t="shared" si="33"/>
        <v>8</v>
      </c>
      <c r="O292" s="14" t="str">
        <f>IFERROR(VLOOKUP(I292,Lists!$F$2:$G$16,2,FALSE()),"Not Rated")</f>
        <v>Adults</v>
      </c>
      <c r="P292" s="14">
        <f t="shared" si="34"/>
        <v>70</v>
      </c>
      <c r="Q292" s="14" t="str">
        <f t="shared" si="35"/>
        <v>United States</v>
      </c>
      <c r="R292" s="14" t="str">
        <f t="shared" si="36"/>
        <v>|United States|</v>
      </c>
      <c r="S292" s="14" t="str">
        <f t="shared" si="37"/>
        <v>|Documentaries|Sports Movies|</v>
      </c>
      <c r="T292" s="14" t="str">
        <f t="shared" si="38"/>
        <v>|Floyd Russ|</v>
      </c>
      <c r="U292" s="14" t="str">
        <f t="shared" si="39"/>
        <v>|Unknown|</v>
      </c>
    </row>
    <row r="293" spans="1:21">
      <c r="A293" s="14" t="s">
        <v>1911</v>
      </c>
      <c r="B293" s="14" t="s">
        <v>49</v>
      </c>
      <c r="C293" s="14" t="s">
        <v>1912</v>
      </c>
      <c r="D293" s="14" t="s">
        <v>117</v>
      </c>
      <c r="E293" s="14" t="s">
        <v>1913</v>
      </c>
      <c r="F293" s="14" t="s">
        <v>121</v>
      </c>
      <c r="G293" s="26">
        <v>44417</v>
      </c>
      <c r="H293" s="14">
        <v>2021</v>
      </c>
      <c r="I293" s="14" t="s">
        <v>361</v>
      </c>
      <c r="J293" s="14" t="s">
        <v>105</v>
      </c>
      <c r="K293" s="14" t="s">
        <v>822</v>
      </c>
      <c r="L293" s="14" t="s">
        <v>1914</v>
      </c>
      <c r="M293" s="14">
        <f t="shared" si="32"/>
        <v>2021</v>
      </c>
      <c r="N293" s="14">
        <f t="shared" si="33"/>
        <v>8</v>
      </c>
      <c r="O293" s="14" t="str">
        <f>IFERROR(VLOOKUP(I293,Lists!$F$2:$G$16,2,FALSE()),"Not Rated")</f>
        <v>Teens</v>
      </c>
      <c r="P293" s="14">
        <f t="shared" si="34"/>
        <v>1</v>
      </c>
      <c r="Q293" s="14" t="str">
        <f t="shared" si="35"/>
        <v>Japan</v>
      </c>
      <c r="R293" s="14" t="str">
        <f t="shared" si="36"/>
        <v>|Japan|</v>
      </c>
      <c r="S293" s="14" t="str">
        <f t="shared" si="37"/>
        <v>|Anime Series|International TV Shows|</v>
      </c>
      <c r="T293" s="14" t="str">
        <f t="shared" si="38"/>
        <v>|Unknown|</v>
      </c>
      <c r="U293" s="14" t="str">
        <f t="shared" si="39"/>
        <v>|Yoko Hikasa|Katsuyuki Konishi|Megumi Hayashibara|Inuko Inuyama|Romi Park|Kosuke Takaguchi|Masahiko Tanaka|Wataru Takagi|Yuji Ueda|Megumi Nakajima|Takehito Koyasu|Yoko Soumi|Motoko Kumai|Yui Horie|Yuichi Nakamura|Nana Mizuki|Takumu Miyazono|Noriaki Kanze|Michiko Neya|Toru Sakurai|Rina Hidaka|Masakazu Morita|Minami Takayama|</v>
      </c>
    </row>
    <row r="294" spans="1:21">
      <c r="A294" s="14" t="s">
        <v>1915</v>
      </c>
      <c r="B294" s="14" t="s">
        <v>48</v>
      </c>
      <c r="C294" s="14" t="s">
        <v>1916</v>
      </c>
      <c r="D294" s="14" t="s">
        <v>1917</v>
      </c>
      <c r="E294" s="14" t="s">
        <v>1918</v>
      </c>
      <c r="F294" s="14" t="s">
        <v>118</v>
      </c>
      <c r="G294" s="26">
        <v>44416</v>
      </c>
      <c r="H294" s="14">
        <v>2012</v>
      </c>
      <c r="I294" s="14" t="s">
        <v>364</v>
      </c>
      <c r="J294" s="14" t="s">
        <v>653</v>
      </c>
      <c r="K294" s="14" t="s">
        <v>1034</v>
      </c>
      <c r="L294" s="14" t="s">
        <v>1919</v>
      </c>
      <c r="M294" s="14">
        <f t="shared" si="32"/>
        <v>2021</v>
      </c>
      <c r="N294" s="14">
        <f t="shared" si="33"/>
        <v>8</v>
      </c>
      <c r="O294" s="14" t="str">
        <f>IFERROR(VLOOKUP(I294,Lists!$F$2:$G$16,2,FALSE()),"Not Rated")</f>
        <v>Teens</v>
      </c>
      <c r="P294" s="14">
        <f t="shared" si="34"/>
        <v>98</v>
      </c>
      <c r="Q294" s="14" t="str">
        <f t="shared" si="35"/>
        <v>United Kingdom</v>
      </c>
      <c r="R294" s="14" t="str">
        <f t="shared" si="36"/>
        <v>|United Kingdom|</v>
      </c>
      <c r="S294" s="14" t="str">
        <f t="shared" si="37"/>
        <v>|Comedies|Dramas|Independent Movies|</v>
      </c>
      <c r="T294" s="14" t="str">
        <f t="shared" si="38"/>
        <v>|Dustin Hoffman|</v>
      </c>
      <c r="U294" s="14" t="str">
        <f t="shared" si="39"/>
        <v>|Maggie Smith|Tom Courtenay|Billy Connolly|Pauline Collins|Michael Gambon|Andrew Sachs|Sheridan Smith|David Ryall|Trevor Peacock|Gwyneth Jones|</v>
      </c>
    </row>
    <row r="295" spans="1:21">
      <c r="A295" s="14" t="s">
        <v>1920</v>
      </c>
      <c r="B295" s="14" t="s">
        <v>48</v>
      </c>
      <c r="C295" s="14" t="s">
        <v>1921</v>
      </c>
      <c r="D295" s="14" t="s">
        <v>1922</v>
      </c>
      <c r="E295" s="14" t="s">
        <v>1923</v>
      </c>
      <c r="F295" s="14" t="s">
        <v>140</v>
      </c>
      <c r="G295" s="26">
        <v>44416</v>
      </c>
      <c r="H295" s="14">
        <v>2021</v>
      </c>
      <c r="I295" s="14" t="s">
        <v>360</v>
      </c>
      <c r="J295" s="14" t="s">
        <v>1290</v>
      </c>
      <c r="K295" s="14" t="s">
        <v>542</v>
      </c>
      <c r="L295" s="14" t="s">
        <v>1924</v>
      </c>
      <c r="M295" s="14">
        <f t="shared" si="32"/>
        <v>2021</v>
      </c>
      <c r="N295" s="14">
        <f t="shared" si="33"/>
        <v>8</v>
      </c>
      <c r="O295" s="14" t="str">
        <f>IFERROR(VLOOKUP(I295,Lists!$F$2:$G$16,2,FALSE()),"Not Rated")</f>
        <v>Adults</v>
      </c>
      <c r="P295" s="14">
        <f t="shared" si="34"/>
        <v>86</v>
      </c>
      <c r="Q295" s="14" t="str">
        <f t="shared" si="35"/>
        <v>South Africa</v>
      </c>
      <c r="R295" s="14" t="str">
        <f t="shared" si="36"/>
        <v>|South Africa|</v>
      </c>
      <c r="S295" s="14" t="str">
        <f t="shared" si="37"/>
        <v>|Comedies|International Movies|Romantic Movies|</v>
      </c>
      <c r="T295" s="14" t="str">
        <f t="shared" si="38"/>
        <v>|Adze Ugah|</v>
      </c>
      <c r="U295" s="14" t="str">
        <f t="shared" si="39"/>
        <v>|Enhle Mbali|Ramsey Nouah|Dawn Thandeka Kang|Idris Sultan|Tumi Morake|Trevor Gumbi|Lillian Dube|Kaly Bossy Asante|Shaleen Surtie|Fabian Lojege|</v>
      </c>
    </row>
    <row r="296" spans="1:21">
      <c r="A296" s="14" t="s">
        <v>1925</v>
      </c>
      <c r="B296" s="14" t="s">
        <v>48</v>
      </c>
      <c r="C296" s="14" t="s">
        <v>1926</v>
      </c>
      <c r="D296" s="14" t="s">
        <v>1927</v>
      </c>
      <c r="E296" s="14" t="s">
        <v>1928</v>
      </c>
      <c r="F296" s="14" t="s">
        <v>117</v>
      </c>
      <c r="G296" s="26">
        <v>44415</v>
      </c>
      <c r="H296" s="14">
        <v>2020</v>
      </c>
      <c r="I296" s="14" t="s">
        <v>362</v>
      </c>
      <c r="J296" s="14" t="s">
        <v>1929</v>
      </c>
      <c r="K296" s="14" t="s">
        <v>1930</v>
      </c>
      <c r="L296" s="14" t="s">
        <v>1931</v>
      </c>
      <c r="M296" s="14">
        <f t="shared" si="32"/>
        <v>2021</v>
      </c>
      <c r="N296" s="14">
        <f t="shared" si="33"/>
        <v>8</v>
      </c>
      <c r="O296" s="14" t="str">
        <f>IFERROR(VLOOKUP(I296,Lists!$F$2:$G$16,2,FALSE()),"Not Rated")</f>
        <v>Older Kids</v>
      </c>
      <c r="P296" s="14">
        <f t="shared" si="34"/>
        <v>139</v>
      </c>
      <c r="Q296" s="14" t="str">
        <f t="shared" si="35"/>
        <v>Unknown</v>
      </c>
      <c r="R296" s="14" t="str">
        <f t="shared" si="36"/>
        <v>|Unknown|</v>
      </c>
      <c r="S296" s="14" t="str">
        <f t="shared" si="37"/>
        <v>|International Movies|Music &amp; Musicals|</v>
      </c>
      <c r="T296" s="14" t="str">
        <f t="shared" si="38"/>
        <v>|Hideaki Takizawa|</v>
      </c>
      <c r="U296" s="14" t="str">
        <f t="shared" si="39"/>
        <v>|Hikaru Iwamoto|Tatsuya Fukazawa|Raul|Shota Watanabe|Koji Mukai|Ryohei Abe|Ren Meguro|Ryota Miyadate|Daisuke Sakuma|Arata Sato|Tatsuya Kageyama|Taiga Suzuki|Shunsuke Motoi|Taiga Tsubaki|Yuki Yokohara|Minato Matsui|Shosei Oda|</v>
      </c>
    </row>
    <row r="297" spans="1:21">
      <c r="A297" s="14" t="s">
        <v>1932</v>
      </c>
      <c r="B297" s="14" t="s">
        <v>48</v>
      </c>
      <c r="C297" s="14" t="s">
        <v>1933</v>
      </c>
      <c r="D297" s="14" t="s">
        <v>1934</v>
      </c>
      <c r="E297" s="14" t="s">
        <v>1935</v>
      </c>
      <c r="F297" s="14" t="s">
        <v>115</v>
      </c>
      <c r="G297" s="26">
        <v>44415</v>
      </c>
      <c r="H297" s="14">
        <v>2021</v>
      </c>
      <c r="I297" s="14" t="s">
        <v>364</v>
      </c>
      <c r="J297" s="14" t="s">
        <v>580</v>
      </c>
      <c r="K297" s="14" t="s">
        <v>1149</v>
      </c>
      <c r="L297" s="14" t="s">
        <v>1936</v>
      </c>
      <c r="M297" s="14">
        <f t="shared" si="32"/>
        <v>2021</v>
      </c>
      <c r="N297" s="14">
        <f t="shared" si="33"/>
        <v>8</v>
      </c>
      <c r="O297" s="14" t="str">
        <f>IFERROR(VLOOKUP(I297,Lists!$F$2:$G$16,2,FALSE()),"Not Rated")</f>
        <v>Teens</v>
      </c>
      <c r="P297" s="14">
        <f t="shared" si="34"/>
        <v>111</v>
      </c>
      <c r="Q297" s="14" t="str">
        <f t="shared" si="35"/>
        <v>United States</v>
      </c>
      <c r="R297" s="14" t="str">
        <f t="shared" si="36"/>
        <v>|United States|</v>
      </c>
      <c r="S297" s="14" t="str">
        <f t="shared" si="37"/>
        <v>|Action &amp; Adventure|Comedies|</v>
      </c>
      <c r="T297" s="14" t="str">
        <f t="shared" si="38"/>
        <v>|Quoc Bao Tran|</v>
      </c>
      <c r="U297" s="14" t="str">
        <f t="shared" si="39"/>
        <v>|Alain Uy|Ron Yuan|Mykel Shannon Jenkins|Jae Suh Park|Matthew Page|Joziah Lagonoy|Raymond Ma|</v>
      </c>
    </row>
    <row r="298" spans="1:21">
      <c r="A298" s="14" t="s">
        <v>1937</v>
      </c>
      <c r="B298" s="14" t="s">
        <v>49</v>
      </c>
      <c r="C298" s="14" t="s">
        <v>1938</v>
      </c>
      <c r="D298" s="14" t="s">
        <v>117</v>
      </c>
      <c r="E298" s="14" t="s">
        <v>1939</v>
      </c>
      <c r="F298" s="14" t="s">
        <v>1940</v>
      </c>
      <c r="G298" s="26">
        <v>44414</v>
      </c>
      <c r="H298" s="14">
        <v>2021</v>
      </c>
      <c r="I298" s="14" t="s">
        <v>360</v>
      </c>
      <c r="J298" s="14" t="s">
        <v>105</v>
      </c>
      <c r="K298" s="14" t="s">
        <v>1941</v>
      </c>
      <c r="L298" s="14" t="s">
        <v>1942</v>
      </c>
      <c r="M298" s="14">
        <f t="shared" si="32"/>
        <v>2021</v>
      </c>
      <c r="N298" s="14">
        <f t="shared" si="33"/>
        <v>8</v>
      </c>
      <c r="O298" s="14" t="str">
        <f>IFERROR(VLOOKUP(I298,Lists!$F$2:$G$16,2,FALSE()),"Not Rated")</f>
        <v>Adults</v>
      </c>
      <c r="P298" s="14">
        <f t="shared" si="34"/>
        <v>1</v>
      </c>
      <c r="Q298" s="14" t="str">
        <f t="shared" si="35"/>
        <v>Israel</v>
      </c>
      <c r="R298" s="14" t="str">
        <f t="shared" si="36"/>
        <v>|Israel|United States|</v>
      </c>
      <c r="S298" s="14" t="str">
        <f t="shared" si="37"/>
        <v>|TV Action &amp; Adventure|TV Dramas|TV Mysteries|</v>
      </c>
      <c r="T298" s="14" t="str">
        <f t="shared" si="38"/>
        <v>|Unknown|</v>
      </c>
      <c r="U298" s="14" t="str">
        <f t="shared" si="39"/>
        <v>|Lior Raz|Kaelen Ohm|Sanaa Lathan|Moran Rosenblatt|Lior Ashkenazi|Gregg Henry|Gal Toren|</v>
      </c>
    </row>
    <row r="299" spans="1:21">
      <c r="A299" s="14" t="s">
        <v>1943</v>
      </c>
      <c r="B299" s="14" t="s">
        <v>49</v>
      </c>
      <c r="C299" s="14" t="s">
        <v>1944</v>
      </c>
      <c r="D299" s="14" t="s">
        <v>1945</v>
      </c>
      <c r="E299" s="14" t="s">
        <v>1946</v>
      </c>
      <c r="F299" s="14" t="s">
        <v>116</v>
      </c>
      <c r="G299" s="26">
        <v>44414</v>
      </c>
      <c r="H299" s="14">
        <v>2021</v>
      </c>
      <c r="I299" s="14" t="s">
        <v>360</v>
      </c>
      <c r="J299" s="14" t="s">
        <v>105</v>
      </c>
      <c r="K299" s="14" t="s">
        <v>62</v>
      </c>
      <c r="L299" s="14" t="s">
        <v>1947</v>
      </c>
      <c r="M299" s="14">
        <f t="shared" si="32"/>
        <v>2021</v>
      </c>
      <c r="N299" s="14">
        <f t="shared" si="33"/>
        <v>8</v>
      </c>
      <c r="O299" s="14" t="str">
        <f>IFERROR(VLOOKUP(I299,Lists!$F$2:$G$16,2,FALSE()),"Not Rated")</f>
        <v>Adults</v>
      </c>
      <c r="P299" s="14">
        <f t="shared" si="34"/>
        <v>1</v>
      </c>
      <c r="Q299" s="14" t="str">
        <f t="shared" si="35"/>
        <v>India</v>
      </c>
      <c r="R299" s="14" t="str">
        <f t="shared" si="36"/>
        <v>|India|</v>
      </c>
      <c r="S299" s="14" t="str">
        <f t="shared" si="37"/>
        <v>|TV Shows|</v>
      </c>
      <c r="T299" s="14" t="str">
        <f t="shared" si="38"/>
        <v>|Bejoy Nambiar|Priyadarshan|Karthik Narain|Vasanth Sai|Karthik Subbaraj|Arvind Swamy|Rathindran R Prasad|Sarjun|Gautham Vasudev Menon|</v>
      </c>
      <c r="U299" s="14" t="str">
        <f t="shared" si="39"/>
        <v>|Suriya|Vijay Sethupathi|Revathy|Prakash Raj|Siddarth|Parvathy|Delhi Ganesh|Gautham Vasudev Menon|Anjali|Yogi Babu|Aditi Balan|Remya Nambeesan|Poorna|Prayaga Martin|Rythvika Suriya|Arvind Swamy|Prasanna|Atharva|Bobby Simha|Ashok Selvan|Nedumudi Venu|Kishore|</v>
      </c>
    </row>
    <row r="300" spans="1:21">
      <c r="A300" s="14" t="s">
        <v>1948</v>
      </c>
      <c r="B300" s="14" t="s">
        <v>48</v>
      </c>
      <c r="C300" s="14" t="s">
        <v>1949</v>
      </c>
      <c r="D300" s="14" t="s">
        <v>1950</v>
      </c>
      <c r="E300" s="14" t="s">
        <v>1951</v>
      </c>
      <c r="F300" s="14" t="s">
        <v>131</v>
      </c>
      <c r="G300" s="26">
        <v>44414</v>
      </c>
      <c r="H300" s="14">
        <v>2020</v>
      </c>
      <c r="I300" s="14" t="s">
        <v>360</v>
      </c>
      <c r="J300" s="14" t="s">
        <v>671</v>
      </c>
      <c r="K300" s="14" t="s">
        <v>834</v>
      </c>
      <c r="L300" s="14" t="s">
        <v>1952</v>
      </c>
      <c r="M300" s="14">
        <f t="shared" si="32"/>
        <v>2021</v>
      </c>
      <c r="N300" s="14">
        <f t="shared" si="33"/>
        <v>8</v>
      </c>
      <c r="O300" s="14" t="str">
        <f>IFERROR(VLOOKUP(I300,Lists!$F$2:$G$16,2,FALSE()),"Not Rated")</f>
        <v>Adults</v>
      </c>
      <c r="P300" s="14">
        <f t="shared" si="34"/>
        <v>115</v>
      </c>
      <c r="Q300" s="14" t="str">
        <f t="shared" si="35"/>
        <v>Nigeria</v>
      </c>
      <c r="R300" s="14" t="str">
        <f t="shared" si="36"/>
        <v>|Nigeria|</v>
      </c>
      <c r="S300" s="14" t="str">
        <f t="shared" si="37"/>
        <v>|Comedies|Dramas|International Movies|</v>
      </c>
      <c r="T300" s="14" t="str">
        <f t="shared" si="38"/>
        <v>|Kayode Kasum|</v>
      </c>
      <c r="U300" s="14" t="str">
        <f t="shared" si="39"/>
        <v>|Falz|Nse Ikpe-Etim|Williams Uchemba|Toni Tones|Michelle Dede|Karibi Fubara|Buchi Ojei|Jemima Osunde|Blossom Chukwujekwu|Gbubemi Ejeye|Badmus Olakunle|</v>
      </c>
    </row>
    <row r="301" spans="1:21">
      <c r="A301" s="14" t="s">
        <v>1953</v>
      </c>
      <c r="B301" s="14" t="s">
        <v>48</v>
      </c>
      <c r="C301" s="14" t="s">
        <v>1954</v>
      </c>
      <c r="D301" s="14" t="s">
        <v>1955</v>
      </c>
      <c r="E301" s="14" t="s">
        <v>1956</v>
      </c>
      <c r="F301" s="14" t="s">
        <v>120</v>
      </c>
      <c r="G301" s="26">
        <v>44414</v>
      </c>
      <c r="H301" s="14">
        <v>2021</v>
      </c>
      <c r="I301" s="14" t="s">
        <v>361</v>
      </c>
      <c r="J301" s="14" t="s">
        <v>724</v>
      </c>
      <c r="K301" s="14" t="s">
        <v>1957</v>
      </c>
      <c r="L301" s="14" t="s">
        <v>1958</v>
      </c>
      <c r="M301" s="14">
        <f t="shared" si="32"/>
        <v>2021</v>
      </c>
      <c r="N301" s="14">
        <f t="shared" si="33"/>
        <v>8</v>
      </c>
      <c r="O301" s="14" t="str">
        <f>IFERROR(VLOOKUP(I301,Lists!$F$2:$G$16,2,FALSE()),"Not Rated")</f>
        <v>Teens</v>
      </c>
      <c r="P301" s="14">
        <f t="shared" si="34"/>
        <v>102</v>
      </c>
      <c r="Q301" s="14" t="str">
        <f t="shared" si="35"/>
        <v>France</v>
      </c>
      <c r="R301" s="14" t="str">
        <f t="shared" si="36"/>
        <v>|France|</v>
      </c>
      <c r="S301" s="14" t="str">
        <f t="shared" si="37"/>
        <v>|Horror Movies|Independent Movies|International Movies|</v>
      </c>
      <c r="T301" s="14" t="str">
        <f t="shared" si="38"/>
        <v>|Just Philippot|</v>
      </c>
      <c r="U301" s="14" t="str">
        <f t="shared" si="39"/>
        <v>|Suliane Brahim|Sofian Khammes|Marie Narbonne|Raphaël Romand|Stéphan Castang|Victor Bonnel|Christian Bouillette|Renan Prévot|Vincent Deniard|</v>
      </c>
    </row>
    <row r="302" spans="1:21">
      <c r="A302" s="14" t="s">
        <v>1959</v>
      </c>
      <c r="B302" s="14" t="s">
        <v>48</v>
      </c>
      <c r="C302" s="14" t="s">
        <v>1960</v>
      </c>
      <c r="D302" s="14" t="s">
        <v>1961</v>
      </c>
      <c r="E302" s="14" t="s">
        <v>1962</v>
      </c>
      <c r="F302" s="14" t="s">
        <v>1963</v>
      </c>
      <c r="G302" s="26">
        <v>44414</v>
      </c>
      <c r="H302" s="14">
        <v>2021</v>
      </c>
      <c r="I302" s="14" t="s">
        <v>367</v>
      </c>
      <c r="J302" s="14" t="s">
        <v>713</v>
      </c>
      <c r="K302" s="14" t="s">
        <v>1103</v>
      </c>
      <c r="L302" s="14" t="s">
        <v>1964</v>
      </c>
      <c r="M302" s="14">
        <f t="shared" si="32"/>
        <v>2021</v>
      </c>
      <c r="N302" s="14">
        <f t="shared" si="33"/>
        <v>8</v>
      </c>
      <c r="O302" s="14" t="str">
        <f>IFERROR(VLOOKUP(I302,Lists!$F$2:$G$16,2,FALSE()),"Not Rated")</f>
        <v>Older Kids</v>
      </c>
      <c r="P302" s="14">
        <f t="shared" si="34"/>
        <v>100</v>
      </c>
      <c r="Q302" s="14" t="str">
        <f t="shared" si="35"/>
        <v>Canada</v>
      </c>
      <c r="R302" s="14" t="str">
        <f t="shared" si="36"/>
        <v>|Canada|United States|</v>
      </c>
      <c r="S302" s="14" t="str">
        <f t="shared" si="37"/>
        <v>|Children &amp; Family Movies|Music &amp; Musicals|</v>
      </c>
      <c r="T302" s="14" t="str">
        <f t="shared" si="38"/>
        <v>|Kirk DeMicco|Brandon Jeffords|</v>
      </c>
      <c r="U302" s="14" t="str">
        <f t="shared" si="39"/>
        <v>|Lin-Manuel Miranda|Ynairaly Simo|Zoe Saldana|Juan de Marcos|Brian Tyree Henry|Gloria Estefan|Michael Rooker|Nicole Byer|</v>
      </c>
    </row>
    <row r="303" spans="1:21">
      <c r="A303" s="14" t="s">
        <v>1965</v>
      </c>
      <c r="B303" s="14" t="s">
        <v>48</v>
      </c>
      <c r="C303" s="14" t="s">
        <v>1966</v>
      </c>
      <c r="D303" s="14" t="s">
        <v>1967</v>
      </c>
      <c r="E303" s="14" t="s">
        <v>1968</v>
      </c>
      <c r="F303" s="14" t="s">
        <v>116</v>
      </c>
      <c r="G303" s="26">
        <v>44413</v>
      </c>
      <c r="H303" s="14">
        <v>2013</v>
      </c>
      <c r="I303" s="14" t="s">
        <v>361</v>
      </c>
      <c r="J303" s="14" t="s">
        <v>1476</v>
      </c>
      <c r="K303" s="14" t="s">
        <v>1442</v>
      </c>
      <c r="L303" s="14" t="s">
        <v>1969</v>
      </c>
      <c r="M303" s="14">
        <f t="shared" si="32"/>
        <v>2021</v>
      </c>
      <c r="N303" s="14">
        <f t="shared" si="33"/>
        <v>8</v>
      </c>
      <c r="O303" s="14" t="str">
        <f>IFERROR(VLOOKUP(I303,Lists!$F$2:$G$16,2,FALSE()),"Not Rated")</f>
        <v>Teens</v>
      </c>
      <c r="P303" s="14">
        <f t="shared" si="34"/>
        <v>135</v>
      </c>
      <c r="Q303" s="14" t="str">
        <f t="shared" si="35"/>
        <v>India</v>
      </c>
      <c r="R303" s="14" t="str">
        <f t="shared" si="36"/>
        <v>|India|</v>
      </c>
      <c r="S303" s="14" t="str">
        <f t="shared" si="37"/>
        <v>|Action &amp; Adventure|Comedies|International Movies|</v>
      </c>
      <c r="T303" s="14" t="str">
        <f t="shared" si="38"/>
        <v>|Rohit Shetty|</v>
      </c>
      <c r="U303" s="14" t="str">
        <f t="shared" si="39"/>
        <v>|Shah Rukh Khan|Deepika Padukone|Nikitin Dheer|Satyaraj|Kamini Kaushal|Lekh Tandon|Mukesh Tiwari|</v>
      </c>
    </row>
    <row r="304" spans="1:21">
      <c r="A304" s="14" t="s">
        <v>1970</v>
      </c>
      <c r="B304" s="14" t="s">
        <v>48</v>
      </c>
      <c r="C304" s="14" t="s">
        <v>1971</v>
      </c>
      <c r="D304" s="14" t="s">
        <v>1972</v>
      </c>
      <c r="E304" s="14" t="s">
        <v>117</v>
      </c>
      <c r="F304" s="14" t="s">
        <v>133</v>
      </c>
      <c r="G304" s="26">
        <v>44413</v>
      </c>
      <c r="H304" s="14">
        <v>2013</v>
      </c>
      <c r="I304" s="14" t="s">
        <v>360</v>
      </c>
      <c r="J304" s="14" t="s">
        <v>1973</v>
      </c>
      <c r="K304" s="14" t="s">
        <v>496</v>
      </c>
      <c r="L304" s="14" t="s">
        <v>1974</v>
      </c>
      <c r="M304" s="14">
        <f t="shared" si="32"/>
        <v>2021</v>
      </c>
      <c r="N304" s="14">
        <f t="shared" si="33"/>
        <v>8</v>
      </c>
      <c r="O304" s="14" t="str">
        <f>IFERROR(VLOOKUP(I304,Lists!$F$2:$G$16,2,FALSE()),"Not Rated")</f>
        <v>Adults</v>
      </c>
      <c r="P304" s="14">
        <f t="shared" si="34"/>
        <v>69</v>
      </c>
      <c r="Q304" s="14" t="str">
        <f t="shared" si="35"/>
        <v>Brazil</v>
      </c>
      <c r="R304" s="14" t="str">
        <f t="shared" si="36"/>
        <v>|Brazil|</v>
      </c>
      <c r="S304" s="14" t="str">
        <f t="shared" si="37"/>
        <v>|Documentaries|International Movies|</v>
      </c>
      <c r="T304" s="14" t="str">
        <f t="shared" si="38"/>
        <v>|Cavi Borges|Luciano Vidigal|</v>
      </c>
      <c r="U304" s="14" t="str">
        <f t="shared" si="39"/>
        <v>|Unknown|</v>
      </c>
    </row>
    <row r="305" spans="1:21">
      <c r="A305" s="14" t="s">
        <v>1975</v>
      </c>
      <c r="B305" s="14" t="s">
        <v>48</v>
      </c>
      <c r="C305" s="14" t="s">
        <v>1976</v>
      </c>
      <c r="D305" s="14" t="s">
        <v>1977</v>
      </c>
      <c r="E305" s="14" t="s">
        <v>1978</v>
      </c>
      <c r="F305" s="14" t="s">
        <v>134</v>
      </c>
      <c r="G305" s="26">
        <v>44413</v>
      </c>
      <c r="H305" s="14">
        <v>1985</v>
      </c>
      <c r="I305" s="14" t="s">
        <v>360</v>
      </c>
      <c r="J305" s="14" t="s">
        <v>739</v>
      </c>
      <c r="K305" s="14" t="s">
        <v>1979</v>
      </c>
      <c r="L305" s="14" t="s">
        <v>1980</v>
      </c>
      <c r="M305" s="14">
        <f t="shared" si="32"/>
        <v>2021</v>
      </c>
      <c r="N305" s="14">
        <f t="shared" si="33"/>
        <v>8</v>
      </c>
      <c r="O305" s="14" t="str">
        <f>IFERROR(VLOOKUP(I305,Lists!$F$2:$G$16,2,FALSE()),"Not Rated")</f>
        <v>Adults</v>
      </c>
      <c r="P305" s="14">
        <f t="shared" si="34"/>
        <v>95</v>
      </c>
      <c r="Q305" s="14" t="str">
        <f t="shared" si="35"/>
        <v>Argentina</v>
      </c>
      <c r="R305" s="14" t="str">
        <f t="shared" si="36"/>
        <v>|Argentina|</v>
      </c>
      <c r="S305" s="14" t="str">
        <f t="shared" si="37"/>
        <v>|Comedies|Cult Movies|International Movies|</v>
      </c>
      <c r="T305" s="14" t="str">
        <f t="shared" si="38"/>
        <v>|Alejandro Doria|</v>
      </c>
      <c r="U305" s="14" t="str">
        <f t="shared" si="39"/>
        <v>|Luis Brandoni|China Zorrilla|Antonio Gasalla|Julio De Grazia|Betiana Blum|Monica Villa|Juan Manuel Tenuta|Andrea Tenuta|Cecilia Rossetto|Enrique Pinti|</v>
      </c>
    </row>
    <row r="306" spans="1:21">
      <c r="A306" s="14" t="s">
        <v>1981</v>
      </c>
      <c r="B306" s="14" t="s">
        <v>48</v>
      </c>
      <c r="C306" s="14" t="s">
        <v>1982</v>
      </c>
      <c r="D306" s="14" t="s">
        <v>1983</v>
      </c>
      <c r="E306" s="14" t="s">
        <v>1984</v>
      </c>
      <c r="F306" s="14" t="s">
        <v>118</v>
      </c>
      <c r="G306" s="26">
        <v>44413</v>
      </c>
      <c r="H306" s="14">
        <v>2021</v>
      </c>
      <c r="I306" s="14" t="s">
        <v>361</v>
      </c>
      <c r="J306" s="14" t="s">
        <v>566</v>
      </c>
      <c r="K306" s="14" t="s">
        <v>247</v>
      </c>
      <c r="L306" s="14" t="s">
        <v>1985</v>
      </c>
      <c r="M306" s="14">
        <f t="shared" si="32"/>
        <v>2021</v>
      </c>
      <c r="N306" s="14">
        <f t="shared" si="33"/>
        <v>8</v>
      </c>
      <c r="O306" s="14" t="str">
        <f>IFERROR(VLOOKUP(I306,Lists!$F$2:$G$16,2,FALSE()),"Not Rated")</f>
        <v>Teens</v>
      </c>
      <c r="P306" s="14">
        <f t="shared" si="34"/>
        <v>97</v>
      </c>
      <c r="Q306" s="14" t="str">
        <f t="shared" si="35"/>
        <v>United Kingdom</v>
      </c>
      <c r="R306" s="14" t="str">
        <f t="shared" si="36"/>
        <v>|United Kingdom|</v>
      </c>
      <c r="S306" s="14" t="str">
        <f t="shared" si="37"/>
        <v>|Documentaries|</v>
      </c>
      <c r="T306" s="14" t="str">
        <f t="shared" si="38"/>
        <v>|Laura Fairrie|</v>
      </c>
      <c r="U306" s="14" t="str">
        <f t="shared" si="39"/>
        <v>|Jackie Collins|</v>
      </c>
    </row>
    <row r="307" spans="1:21">
      <c r="A307" s="14" t="s">
        <v>1986</v>
      </c>
      <c r="B307" s="14" t="s">
        <v>48</v>
      </c>
      <c r="C307" s="14" t="s">
        <v>1987</v>
      </c>
      <c r="D307" s="14" t="s">
        <v>1988</v>
      </c>
      <c r="E307" s="14" t="s">
        <v>1989</v>
      </c>
      <c r="F307" s="14" t="s">
        <v>1990</v>
      </c>
      <c r="G307" s="26">
        <v>44413</v>
      </c>
      <c r="H307" s="14">
        <v>1993</v>
      </c>
      <c r="I307" s="14" t="s">
        <v>360</v>
      </c>
      <c r="J307" s="14" t="s">
        <v>639</v>
      </c>
      <c r="K307" s="14" t="s">
        <v>1991</v>
      </c>
      <c r="L307" s="14" t="s">
        <v>1992</v>
      </c>
      <c r="M307" s="14">
        <f t="shared" si="32"/>
        <v>2021</v>
      </c>
      <c r="N307" s="14">
        <f t="shared" si="33"/>
        <v>8</v>
      </c>
      <c r="O307" s="14" t="str">
        <f>IFERROR(VLOOKUP(I307,Lists!$F$2:$G$16,2,FALSE()),"Not Rated")</f>
        <v>Adults</v>
      </c>
      <c r="P307" s="14">
        <f t="shared" si="34"/>
        <v>124</v>
      </c>
      <c r="Q307" s="14" t="str">
        <f t="shared" si="35"/>
        <v>Argentina</v>
      </c>
      <c r="R307" s="14" t="str">
        <f t="shared" si="36"/>
        <v>|Argentina|Spain|</v>
      </c>
      <c r="S307" s="14" t="str">
        <f t="shared" si="37"/>
        <v>|Classic Movies|Dramas|International Movies|</v>
      </c>
      <c r="T307" s="14" t="str">
        <f t="shared" si="38"/>
        <v>|Marcelo Piñeyro|</v>
      </c>
      <c r="U307" s="14" t="str">
        <f t="shared" si="39"/>
        <v>|Fernán Mirás|Cecilia Dopazo|Imanol Arias|Héctor Alterio|Leonardo Sbaraglia|Federico D'Elía|David Masajnik|Cristina Banegas|Ernesto Alterio|Antonio Birabent|</v>
      </c>
    </row>
    <row r="308" spans="1:21">
      <c r="A308" s="14" t="s">
        <v>1993</v>
      </c>
      <c r="B308" s="14" t="s">
        <v>48</v>
      </c>
      <c r="C308" s="14" t="s">
        <v>1994</v>
      </c>
      <c r="D308" s="14" t="s">
        <v>1995</v>
      </c>
      <c r="E308" s="14" t="s">
        <v>1996</v>
      </c>
      <c r="F308" s="14" t="s">
        <v>131</v>
      </c>
      <c r="G308" s="26">
        <v>44412</v>
      </c>
      <c r="H308" s="14">
        <v>2016</v>
      </c>
      <c r="I308" s="14" t="s">
        <v>362</v>
      </c>
      <c r="J308" s="14" t="s">
        <v>1062</v>
      </c>
      <c r="K308" s="14" t="s">
        <v>475</v>
      </c>
      <c r="L308" s="14" t="s">
        <v>1997</v>
      </c>
      <c r="M308" s="14">
        <f t="shared" si="32"/>
        <v>2021</v>
      </c>
      <c r="N308" s="14">
        <f t="shared" si="33"/>
        <v>8</v>
      </c>
      <c r="O308" s="14" t="str">
        <f>IFERROR(VLOOKUP(I308,Lists!$F$2:$G$16,2,FALSE()),"Not Rated")</f>
        <v>Older Kids</v>
      </c>
      <c r="P308" s="14">
        <f t="shared" si="34"/>
        <v>118</v>
      </c>
      <c r="Q308" s="14" t="str">
        <f t="shared" si="35"/>
        <v>Nigeria</v>
      </c>
      <c r="R308" s="14" t="str">
        <f t="shared" si="36"/>
        <v>|Nigeria|</v>
      </c>
      <c r="S308" s="14" t="str">
        <f t="shared" si="37"/>
        <v>|Dramas|International Movies|</v>
      </c>
      <c r="T308" s="14" t="str">
        <f t="shared" si="38"/>
        <v>|Izu Ojukwu|</v>
      </c>
      <c r="U308" s="14" t="str">
        <f t="shared" si="39"/>
        <v>|Ramsey Nouah|Rita Dominic|Chidi Mokeme|Ibinabo Fiberesima|Daniel K. Daniel|Memry Savanhu|Adonijah Owiriwa|Pat Nebo|Nelly Ekwereogu|Shuaibu Ebenesi Adams|Debo Oguns|Ben Nwosu|Ada Ofoegbu|</v>
      </c>
    </row>
    <row r="309" spans="1:21">
      <c r="A309" s="14" t="s">
        <v>1998</v>
      </c>
      <c r="B309" s="14" t="s">
        <v>48</v>
      </c>
      <c r="C309" s="14" t="s">
        <v>1999</v>
      </c>
      <c r="D309" s="14" t="s">
        <v>2000</v>
      </c>
      <c r="E309" s="14" t="s">
        <v>2001</v>
      </c>
      <c r="F309" s="14" t="s">
        <v>115</v>
      </c>
      <c r="G309" s="26">
        <v>44412</v>
      </c>
      <c r="H309" s="14">
        <v>2021</v>
      </c>
      <c r="I309" s="14" t="s">
        <v>360</v>
      </c>
      <c r="J309" s="14" t="s">
        <v>671</v>
      </c>
      <c r="K309" s="14" t="s">
        <v>260</v>
      </c>
      <c r="L309" s="14" t="s">
        <v>2002</v>
      </c>
      <c r="M309" s="14">
        <f t="shared" si="32"/>
        <v>2021</v>
      </c>
      <c r="N309" s="14">
        <f t="shared" si="33"/>
        <v>8</v>
      </c>
      <c r="O309" s="14" t="str">
        <f>IFERROR(VLOOKUP(I309,Lists!$F$2:$G$16,2,FALSE()),"Not Rated")</f>
        <v>Adults</v>
      </c>
      <c r="P309" s="14">
        <f t="shared" si="34"/>
        <v>115</v>
      </c>
      <c r="Q309" s="14" t="str">
        <f t="shared" si="35"/>
        <v>United States</v>
      </c>
      <c r="R309" s="14" t="str">
        <f t="shared" si="36"/>
        <v>|United States|</v>
      </c>
      <c r="S309" s="14" t="str">
        <f t="shared" si="37"/>
        <v>|Horror Movies|</v>
      </c>
      <c r="T309" s="14" t="str">
        <f t="shared" si="38"/>
        <v>|Peter Winther|</v>
      </c>
      <c r="U309" s="14" t="str">
        <f t="shared" si="39"/>
        <v>|Ashley Greene|Shawn Ashmore|Sharif Atkins|Britt Baron|Diana Hopper|Ross McCall|Jamie Kaler|Travis Coles|Susan Walters|Jason Liles|</v>
      </c>
    </row>
    <row r="310" spans="1:21">
      <c r="A310" s="14" t="s">
        <v>2003</v>
      </c>
      <c r="B310" s="14" t="s">
        <v>48</v>
      </c>
      <c r="C310" s="14" t="s">
        <v>2004</v>
      </c>
      <c r="D310" s="14" t="s">
        <v>2005</v>
      </c>
      <c r="E310" s="14" t="s">
        <v>2006</v>
      </c>
      <c r="F310" s="14" t="s">
        <v>115</v>
      </c>
      <c r="G310" s="26">
        <v>44412</v>
      </c>
      <c r="H310" s="14">
        <v>2012</v>
      </c>
      <c r="I310" s="14" t="s">
        <v>360</v>
      </c>
      <c r="J310" s="14" t="s">
        <v>671</v>
      </c>
      <c r="K310" s="14" t="s">
        <v>61</v>
      </c>
      <c r="L310" s="14" t="s">
        <v>2007</v>
      </c>
      <c r="M310" s="14">
        <f t="shared" si="32"/>
        <v>2021</v>
      </c>
      <c r="N310" s="14">
        <f t="shared" si="33"/>
        <v>8</v>
      </c>
      <c r="O310" s="14" t="str">
        <f>IFERROR(VLOOKUP(I310,Lists!$F$2:$G$16,2,FALSE()),"Not Rated")</f>
        <v>Adults</v>
      </c>
      <c r="P310" s="14">
        <f t="shared" si="34"/>
        <v>115</v>
      </c>
      <c r="Q310" s="14" t="str">
        <f t="shared" si="35"/>
        <v>United States</v>
      </c>
      <c r="R310" s="14" t="str">
        <f t="shared" si="36"/>
        <v>|United States|</v>
      </c>
      <c r="S310" s="14" t="str">
        <f t="shared" si="37"/>
        <v>|Movies|</v>
      </c>
      <c r="T310" s="14" t="str">
        <f t="shared" si="38"/>
        <v>|Susan Lacy|</v>
      </c>
      <c r="U310" s="14" t="str">
        <f t="shared" si="39"/>
        <v>|David Geffen|</v>
      </c>
    </row>
    <row r="311" spans="1:21">
      <c r="A311" s="14" t="s">
        <v>2008</v>
      </c>
      <c r="B311" s="14" t="s">
        <v>49</v>
      </c>
      <c r="C311" s="14" t="s">
        <v>2009</v>
      </c>
      <c r="D311" s="14" t="s">
        <v>117</v>
      </c>
      <c r="E311" s="14" t="s">
        <v>2010</v>
      </c>
      <c r="F311" s="14" t="s">
        <v>117</v>
      </c>
      <c r="G311" s="26">
        <v>44412</v>
      </c>
      <c r="H311" s="14">
        <v>2021</v>
      </c>
      <c r="I311" s="14" t="s">
        <v>362</v>
      </c>
      <c r="J311" s="14" t="s">
        <v>107</v>
      </c>
      <c r="K311" s="14" t="s">
        <v>262</v>
      </c>
      <c r="L311" s="14" t="s">
        <v>2011</v>
      </c>
      <c r="M311" s="14">
        <f t="shared" si="32"/>
        <v>2021</v>
      </c>
      <c r="N311" s="14">
        <f t="shared" si="33"/>
        <v>8</v>
      </c>
      <c r="O311" s="14" t="str">
        <f>IFERROR(VLOOKUP(I311,Lists!$F$2:$G$16,2,FALSE()),"Not Rated")</f>
        <v>Older Kids</v>
      </c>
      <c r="P311" s="14">
        <f t="shared" si="34"/>
        <v>3</v>
      </c>
      <c r="Q311" s="14" t="str">
        <f t="shared" si="35"/>
        <v>Unknown</v>
      </c>
      <c r="R311" s="14" t="str">
        <f t="shared" si="36"/>
        <v>|Unknown|</v>
      </c>
      <c r="S311" s="14" t="str">
        <f t="shared" si="37"/>
        <v>|Reality TV|</v>
      </c>
      <c r="T311" s="14" t="str">
        <f t="shared" si="38"/>
        <v>|Unknown|</v>
      </c>
      <c r="U311" s="14" t="str">
        <f t="shared" si="39"/>
        <v>|Mark Towle|Shawn Pilot|Constance Nunes|Tony Quinones|Mike "Caveman" Pyle|</v>
      </c>
    </row>
    <row r="312" spans="1:21">
      <c r="A312" s="14" t="s">
        <v>2012</v>
      </c>
      <c r="B312" s="14" t="s">
        <v>49</v>
      </c>
      <c r="C312" s="14" t="s">
        <v>2013</v>
      </c>
      <c r="D312" s="14" t="s">
        <v>2014</v>
      </c>
      <c r="E312" s="14" t="s">
        <v>117</v>
      </c>
      <c r="F312" s="14" t="s">
        <v>115</v>
      </c>
      <c r="G312" s="26">
        <v>44412</v>
      </c>
      <c r="H312" s="14">
        <v>2021</v>
      </c>
      <c r="I312" s="14" t="s">
        <v>360</v>
      </c>
      <c r="J312" s="14" t="s">
        <v>105</v>
      </c>
      <c r="K312" s="14" t="s">
        <v>2015</v>
      </c>
      <c r="L312" s="14" t="s">
        <v>2016</v>
      </c>
      <c r="M312" s="14">
        <f t="shared" si="32"/>
        <v>2021</v>
      </c>
      <c r="N312" s="14">
        <f t="shared" si="33"/>
        <v>8</v>
      </c>
      <c r="O312" s="14" t="str">
        <f>IFERROR(VLOOKUP(I312,Lists!$F$2:$G$16,2,FALSE()),"Not Rated")</f>
        <v>Adults</v>
      </c>
      <c r="P312" s="14">
        <f t="shared" si="34"/>
        <v>1</v>
      </c>
      <c r="Q312" s="14" t="str">
        <f t="shared" si="35"/>
        <v>United States</v>
      </c>
      <c r="R312" s="14" t="str">
        <f t="shared" si="36"/>
        <v>|United States|</v>
      </c>
      <c r="S312" s="14" t="str">
        <f t="shared" si="37"/>
        <v>|Crime TV Shows|Docuseries|</v>
      </c>
      <c r="T312" s="14" t="str">
        <f t="shared" si="38"/>
        <v>|Billy Corben|</v>
      </c>
      <c r="U312" s="14" t="str">
        <f t="shared" si="39"/>
        <v>|Unknown|</v>
      </c>
    </row>
    <row r="313" spans="1:21">
      <c r="A313" s="14" t="s">
        <v>2017</v>
      </c>
      <c r="B313" s="14" t="s">
        <v>49</v>
      </c>
      <c r="C313" s="14" t="s">
        <v>2018</v>
      </c>
      <c r="D313" s="14" t="s">
        <v>117</v>
      </c>
      <c r="E313" s="14" t="s">
        <v>2019</v>
      </c>
      <c r="F313" s="14" t="s">
        <v>125</v>
      </c>
      <c r="G313" s="26">
        <v>44412</v>
      </c>
      <c r="H313" s="14">
        <v>2021</v>
      </c>
      <c r="I313" s="14" t="s">
        <v>360</v>
      </c>
      <c r="J313" s="14" t="s">
        <v>106</v>
      </c>
      <c r="K313" s="14" t="s">
        <v>1451</v>
      </c>
      <c r="L313" s="14" t="s">
        <v>2020</v>
      </c>
      <c r="M313" s="14">
        <f t="shared" si="32"/>
        <v>2021</v>
      </c>
      <c r="N313" s="14">
        <f t="shared" si="33"/>
        <v>8</v>
      </c>
      <c r="O313" s="14" t="str">
        <f>IFERROR(VLOOKUP(I313,Lists!$F$2:$G$16,2,FALSE()),"Not Rated")</f>
        <v>Adults</v>
      </c>
      <c r="P313" s="14">
        <f t="shared" si="34"/>
        <v>2</v>
      </c>
      <c r="Q313" s="14" t="str">
        <f t="shared" si="35"/>
        <v>Mexico</v>
      </c>
      <c r="R313" s="14" t="str">
        <f t="shared" si="36"/>
        <v>|Mexico|</v>
      </c>
      <c r="S313" s="14" t="str">
        <f t="shared" si="37"/>
        <v>|International TV Shows|Spanish-Language TV Shows|TV Dramas|</v>
      </c>
      <c r="T313" s="14" t="str">
        <f t="shared" si="38"/>
        <v>|Unknown|</v>
      </c>
      <c r="U313" s="14" t="str">
        <f t="shared" si="39"/>
        <v>|Ana Valeria Becerril|Michael Ronda|Yankel Stevan|Zion Moreno|Luis Curiel|Samantha Acuña|Macarena García|Fiona Palomo|Andrés Baida|Patricio Gallardo|Iván Aragón|Xabiani Ponce de León|Patricia Maqueo|Rodrigo Cachero|Rocío Verdejo|Mauro Sánchez Navarro|Lidia San José|Thanya López|Renata del Castillo|Arturo Barba|Kariam Castro|Ariana Saavedra|Alexander Holtmann|Nastassia Villasana|Marco Zunino|</v>
      </c>
    </row>
    <row r="314" spans="1:21">
      <c r="A314" s="14" t="s">
        <v>2021</v>
      </c>
      <c r="B314" s="14" t="s">
        <v>49</v>
      </c>
      <c r="C314" s="14" t="s">
        <v>2022</v>
      </c>
      <c r="D314" s="14" t="s">
        <v>117</v>
      </c>
      <c r="E314" s="14" t="s">
        <v>2023</v>
      </c>
      <c r="F314" s="14" t="s">
        <v>115</v>
      </c>
      <c r="G314" s="26">
        <v>44412</v>
      </c>
      <c r="H314" s="14">
        <v>2021</v>
      </c>
      <c r="I314" s="14" t="s">
        <v>360</v>
      </c>
      <c r="J314" s="14" t="s">
        <v>105</v>
      </c>
      <c r="K314" s="14" t="s">
        <v>262</v>
      </c>
      <c r="L314" s="14" t="s">
        <v>2024</v>
      </c>
      <c r="M314" s="14">
        <f t="shared" si="32"/>
        <v>2021</v>
      </c>
      <c r="N314" s="14">
        <f t="shared" si="33"/>
        <v>8</v>
      </c>
      <c r="O314" s="14" t="str">
        <f>IFERROR(VLOOKUP(I314,Lists!$F$2:$G$16,2,FALSE()),"Not Rated")</f>
        <v>Adults</v>
      </c>
      <c r="P314" s="14">
        <f t="shared" si="34"/>
        <v>1</v>
      </c>
      <c r="Q314" s="14" t="str">
        <f t="shared" si="35"/>
        <v>United States</v>
      </c>
      <c r="R314" s="14" t="str">
        <f t="shared" si="36"/>
        <v>|United States|</v>
      </c>
      <c r="S314" s="14" t="str">
        <f t="shared" si="37"/>
        <v>|Reality TV|</v>
      </c>
      <c r="T314" s="14" t="str">
        <f t="shared" si="38"/>
        <v>|Unknown|</v>
      </c>
      <c r="U314" s="14" t="str">
        <f t="shared" si="39"/>
        <v>|Paris Hilton|</v>
      </c>
    </row>
    <row r="315" spans="1:21">
      <c r="A315" s="14" t="s">
        <v>2025</v>
      </c>
      <c r="B315" s="14" t="s">
        <v>49</v>
      </c>
      <c r="C315" s="14" t="s">
        <v>2026</v>
      </c>
      <c r="D315" s="14" t="s">
        <v>117</v>
      </c>
      <c r="E315" s="14" t="s">
        <v>2027</v>
      </c>
      <c r="F315" s="14" t="s">
        <v>137</v>
      </c>
      <c r="G315" s="26">
        <v>44411</v>
      </c>
      <c r="H315" s="14">
        <v>2009</v>
      </c>
      <c r="I315" s="14" t="s">
        <v>361</v>
      </c>
      <c r="J315" s="14" t="s">
        <v>105</v>
      </c>
      <c r="K315" s="14" t="s">
        <v>1905</v>
      </c>
      <c r="L315" s="14" t="s">
        <v>2028</v>
      </c>
      <c r="M315" s="14">
        <f t="shared" si="32"/>
        <v>2021</v>
      </c>
      <c r="N315" s="14">
        <f t="shared" si="33"/>
        <v>8</v>
      </c>
      <c r="O315" s="14" t="str">
        <f>IFERROR(VLOOKUP(I315,Lists!$F$2:$G$16,2,FALSE()),"Not Rated")</f>
        <v>Teens</v>
      </c>
      <c r="P315" s="14">
        <f t="shared" si="34"/>
        <v>1</v>
      </c>
      <c r="Q315" s="14" t="str">
        <f t="shared" si="35"/>
        <v>Taiwan</v>
      </c>
      <c r="R315" s="14" t="str">
        <f t="shared" si="36"/>
        <v>|Taiwan|</v>
      </c>
      <c r="S315" s="14" t="str">
        <f t="shared" si="37"/>
        <v>|International TV Shows|Romantic TV Shows|TV Dramas|</v>
      </c>
      <c r="T315" s="14" t="str">
        <f t="shared" si="38"/>
        <v>|Unknown|</v>
      </c>
      <c r="U315" s="14" t="str">
        <f t="shared" si="39"/>
        <v>|Ady An|Vanness Wu|Ann Hsu|Wu Kang-ren|Xiao Xiao Bin|</v>
      </c>
    </row>
    <row r="316" spans="1:21">
      <c r="A316" s="14" t="s">
        <v>2029</v>
      </c>
      <c r="B316" s="14" t="s">
        <v>48</v>
      </c>
      <c r="C316" s="14" t="s">
        <v>2030</v>
      </c>
      <c r="D316" s="14" t="s">
        <v>2031</v>
      </c>
      <c r="E316" s="14" t="s">
        <v>2032</v>
      </c>
      <c r="F316" s="14" t="s">
        <v>115</v>
      </c>
      <c r="G316" s="26">
        <v>44411</v>
      </c>
      <c r="H316" s="14">
        <v>1995</v>
      </c>
      <c r="I316" s="14" t="s">
        <v>363</v>
      </c>
      <c r="J316" s="14" t="s">
        <v>457</v>
      </c>
      <c r="K316" s="14" t="s">
        <v>1614</v>
      </c>
      <c r="L316" s="14" t="s">
        <v>2033</v>
      </c>
      <c r="M316" s="14">
        <f t="shared" si="32"/>
        <v>2021</v>
      </c>
      <c r="N316" s="14">
        <f t="shared" si="33"/>
        <v>8</v>
      </c>
      <c r="O316" s="14" t="str">
        <f>IFERROR(VLOOKUP(I316,Lists!$F$2:$G$16,2,FALSE()),"Not Rated")</f>
        <v>Adults</v>
      </c>
      <c r="P316" s="14">
        <f t="shared" si="34"/>
        <v>104</v>
      </c>
      <c r="Q316" s="14" t="str">
        <f t="shared" si="35"/>
        <v>United States</v>
      </c>
      <c r="R316" s="14" t="str">
        <f t="shared" si="36"/>
        <v>|United States|</v>
      </c>
      <c r="S316" s="14" t="str">
        <f t="shared" si="37"/>
        <v>|Dramas|Independent Movies|Romantic Movies|</v>
      </c>
      <c r="T316" s="14" t="str">
        <f t="shared" si="38"/>
        <v>|James Mangold|</v>
      </c>
      <c r="U316" s="14" t="str">
        <f t="shared" si="39"/>
        <v>|Pruitt Taylor Vince|Shelley Winters|Liv Tyler|Debbie Harry|Evan Dando|Joe Grifasi|David Patrick Kelly|Marian Quinn|</v>
      </c>
    </row>
    <row r="317" spans="1:21">
      <c r="A317" s="14" t="s">
        <v>2034</v>
      </c>
      <c r="B317" s="14" t="s">
        <v>48</v>
      </c>
      <c r="C317" s="14" t="s">
        <v>2035</v>
      </c>
      <c r="D317" s="14" t="s">
        <v>2036</v>
      </c>
      <c r="E317" s="14" t="s">
        <v>2037</v>
      </c>
      <c r="F317" s="14" t="s">
        <v>2038</v>
      </c>
      <c r="G317" s="26">
        <v>44411</v>
      </c>
      <c r="H317" s="14">
        <v>2010</v>
      </c>
      <c r="I317" s="14" t="s">
        <v>360</v>
      </c>
      <c r="J317" s="14" t="s">
        <v>574</v>
      </c>
      <c r="K317" s="14" t="s">
        <v>475</v>
      </c>
      <c r="L317" s="14" t="s">
        <v>2039</v>
      </c>
      <c r="M317" s="14">
        <f t="shared" si="32"/>
        <v>2021</v>
      </c>
      <c r="N317" s="14">
        <f t="shared" si="33"/>
        <v>8</v>
      </c>
      <c r="O317" s="14" t="str">
        <f>IFERROR(VLOOKUP(I317,Lists!$F$2:$G$16,2,FALSE()),"Not Rated")</f>
        <v>Adults</v>
      </c>
      <c r="P317" s="14">
        <f t="shared" si="34"/>
        <v>106</v>
      </c>
      <c r="Q317" s="14" t="str">
        <f t="shared" si="35"/>
        <v>United States</v>
      </c>
      <c r="R317" s="14" t="str">
        <f t="shared" si="36"/>
        <v>|United States|Nigeria|</v>
      </c>
      <c r="S317" s="14" t="str">
        <f t="shared" si="37"/>
        <v>|Dramas|International Movies|</v>
      </c>
      <c r="T317" s="14" t="str">
        <f t="shared" si="38"/>
        <v>|Chineze Anyaene|</v>
      </c>
      <c r="U317" s="14" t="str">
        <f t="shared" si="39"/>
        <v>|Genevieve Nnaji|Omotola Jalade-Ekeinde|Odalys Garcia|Ulrich Que|Jeff Swarthout|Clem Ohameze|Ann D. Carey|Anahit Setian|Danielle Soibelman|Jon Morgan Woodward|</v>
      </c>
    </row>
    <row r="318" spans="1:21">
      <c r="A318" s="14" t="s">
        <v>2040</v>
      </c>
      <c r="B318" s="14" t="s">
        <v>49</v>
      </c>
      <c r="C318" s="14" t="s">
        <v>2041</v>
      </c>
      <c r="D318" s="14" t="s">
        <v>2042</v>
      </c>
      <c r="E318" s="14" t="s">
        <v>2043</v>
      </c>
      <c r="F318" s="14" t="s">
        <v>137</v>
      </c>
      <c r="G318" s="26">
        <v>44411</v>
      </c>
      <c r="H318" s="14">
        <v>2011</v>
      </c>
      <c r="I318" s="14" t="s">
        <v>361</v>
      </c>
      <c r="J318" s="14" t="s">
        <v>105</v>
      </c>
      <c r="K318" s="14" t="s">
        <v>424</v>
      </c>
      <c r="L318" s="14" t="s">
        <v>2044</v>
      </c>
      <c r="M318" s="14">
        <f t="shared" si="32"/>
        <v>2021</v>
      </c>
      <c r="N318" s="14">
        <f t="shared" si="33"/>
        <v>8</v>
      </c>
      <c r="O318" s="14" t="str">
        <f>IFERROR(VLOOKUP(I318,Lists!$F$2:$G$16,2,FALSE()),"Not Rated")</f>
        <v>Teens</v>
      </c>
      <c r="P318" s="14">
        <f t="shared" si="34"/>
        <v>1</v>
      </c>
      <c r="Q318" s="14" t="str">
        <f t="shared" si="35"/>
        <v>Taiwan</v>
      </c>
      <c r="R318" s="14" t="str">
        <f t="shared" si="36"/>
        <v>|Taiwan|</v>
      </c>
      <c r="S318" s="14" t="str">
        <f t="shared" si="37"/>
        <v>|International TV Shows|Romantic TV Shows|TV Comedies|</v>
      </c>
      <c r="T318" s="14" t="str">
        <f t="shared" si="38"/>
        <v>|Hsu Fu-chun|</v>
      </c>
      <c r="U318" s="14" t="str">
        <f t="shared" si="39"/>
        <v>|Roy Chiu|Alice Ko|Tia Lee|Patrick Lee|Kuo Shu-yao|James Wen|Janel Tsai|</v>
      </c>
    </row>
    <row r="319" spans="1:21">
      <c r="A319" s="14" t="s">
        <v>2045</v>
      </c>
      <c r="B319" s="14" t="s">
        <v>48</v>
      </c>
      <c r="C319" s="14" t="s">
        <v>2046</v>
      </c>
      <c r="D319" s="14" t="s">
        <v>2047</v>
      </c>
      <c r="E319" s="14" t="s">
        <v>117</v>
      </c>
      <c r="F319" s="14" t="s">
        <v>115</v>
      </c>
      <c r="G319" s="26">
        <v>44411</v>
      </c>
      <c r="H319" s="14">
        <v>2021</v>
      </c>
      <c r="I319" s="14" t="s">
        <v>364</v>
      </c>
      <c r="J319" s="14" t="s">
        <v>724</v>
      </c>
      <c r="K319" s="14" t="s">
        <v>1348</v>
      </c>
      <c r="L319" s="14" t="s">
        <v>2048</v>
      </c>
      <c r="M319" s="14">
        <f t="shared" si="32"/>
        <v>2021</v>
      </c>
      <c r="N319" s="14">
        <f t="shared" si="33"/>
        <v>8</v>
      </c>
      <c r="O319" s="14" t="str">
        <f>IFERROR(VLOOKUP(I319,Lists!$F$2:$G$16,2,FALSE()),"Not Rated")</f>
        <v>Teens</v>
      </c>
      <c r="P319" s="14">
        <f t="shared" si="34"/>
        <v>102</v>
      </c>
      <c r="Q319" s="14" t="str">
        <f t="shared" si="35"/>
        <v>United States</v>
      </c>
      <c r="R319" s="14" t="str">
        <f t="shared" si="36"/>
        <v>|United States|</v>
      </c>
      <c r="S319" s="14" t="str">
        <f t="shared" si="37"/>
        <v>|Documentaries|LGBTQ Movies|</v>
      </c>
      <c r="T319" s="14" t="str">
        <f t="shared" si="38"/>
        <v>|Kristine Stolakis|</v>
      </c>
      <c r="U319" s="14" t="str">
        <f t="shared" si="39"/>
        <v>|Unknown|</v>
      </c>
    </row>
    <row r="320" spans="1:21">
      <c r="A320" s="14" t="s">
        <v>2049</v>
      </c>
      <c r="B320" s="14" t="s">
        <v>48</v>
      </c>
      <c r="C320" s="14" t="s">
        <v>2050</v>
      </c>
      <c r="D320" s="14" t="s">
        <v>2051</v>
      </c>
      <c r="E320" s="14" t="s">
        <v>2052</v>
      </c>
      <c r="F320" s="14" t="s">
        <v>117</v>
      </c>
      <c r="G320" s="26">
        <v>44411</v>
      </c>
      <c r="H320" s="14">
        <v>2021</v>
      </c>
      <c r="I320" s="14" t="s">
        <v>360</v>
      </c>
      <c r="J320" s="14" t="s">
        <v>566</v>
      </c>
      <c r="K320" s="14" t="s">
        <v>496</v>
      </c>
      <c r="L320" s="14" t="s">
        <v>2053</v>
      </c>
      <c r="M320" s="14">
        <f t="shared" si="32"/>
        <v>2021</v>
      </c>
      <c r="N320" s="14">
        <f t="shared" si="33"/>
        <v>8</v>
      </c>
      <c r="O320" s="14" t="str">
        <f>IFERROR(VLOOKUP(I320,Lists!$F$2:$G$16,2,FALSE()),"Not Rated")</f>
        <v>Adults</v>
      </c>
      <c r="P320" s="14">
        <f t="shared" si="34"/>
        <v>97</v>
      </c>
      <c r="Q320" s="14" t="str">
        <f t="shared" si="35"/>
        <v>Unknown</v>
      </c>
      <c r="R320" s="14" t="str">
        <f t="shared" si="36"/>
        <v>|Unknown|</v>
      </c>
      <c r="S320" s="14" t="str">
        <f t="shared" si="37"/>
        <v>|Documentaries|International Movies|</v>
      </c>
      <c r="T320" s="14" t="str">
        <f t="shared" si="38"/>
        <v>|Eva Müller|Michael Schmitt|</v>
      </c>
      <c r="U320" s="14" t="str">
        <f t="shared" si="39"/>
        <v>|Maximilian Schmidt|</v>
      </c>
    </row>
    <row r="321" spans="1:21">
      <c r="A321" s="14" t="s">
        <v>2054</v>
      </c>
      <c r="B321" s="14" t="s">
        <v>49</v>
      </c>
      <c r="C321" s="14" t="s">
        <v>2055</v>
      </c>
      <c r="D321" s="14" t="s">
        <v>117</v>
      </c>
      <c r="E321" s="14" t="s">
        <v>2056</v>
      </c>
      <c r="F321" s="14" t="s">
        <v>137</v>
      </c>
      <c r="G321" s="26">
        <v>44411</v>
      </c>
      <c r="H321" s="14">
        <v>2005</v>
      </c>
      <c r="I321" s="14" t="s">
        <v>361</v>
      </c>
      <c r="J321" s="14" t="s">
        <v>105</v>
      </c>
      <c r="K321" s="14" t="s">
        <v>424</v>
      </c>
      <c r="L321" s="14" t="s">
        <v>2057</v>
      </c>
      <c r="M321" s="14">
        <f t="shared" si="32"/>
        <v>2021</v>
      </c>
      <c r="N321" s="14">
        <f t="shared" si="33"/>
        <v>8</v>
      </c>
      <c r="O321" s="14" t="str">
        <f>IFERROR(VLOOKUP(I321,Lists!$F$2:$G$16,2,FALSE()),"Not Rated")</f>
        <v>Teens</v>
      </c>
      <c r="P321" s="14">
        <f t="shared" si="34"/>
        <v>1</v>
      </c>
      <c r="Q321" s="14" t="str">
        <f t="shared" si="35"/>
        <v>Taiwan</v>
      </c>
      <c r="R321" s="14" t="str">
        <f t="shared" si="36"/>
        <v>|Taiwan|</v>
      </c>
      <c r="S321" s="14" t="str">
        <f t="shared" si="37"/>
        <v>|International TV Shows|Romantic TV Shows|TV Comedies|</v>
      </c>
      <c r="T321" s="14" t="str">
        <f t="shared" si="38"/>
        <v>|Unknown|</v>
      </c>
      <c r="U321" s="14" t="str">
        <f t="shared" si="39"/>
        <v>|Joe Chen|Ming Dao|Sam Wang|Joyce Chao|Gino|Su Li-hsin|Wang Chuan|Ehlo Huang|</v>
      </c>
    </row>
    <row r="322" spans="1:21">
      <c r="A322" s="14" t="s">
        <v>2058</v>
      </c>
      <c r="B322" s="14" t="s">
        <v>49</v>
      </c>
      <c r="C322" s="14" t="s">
        <v>2059</v>
      </c>
      <c r="D322" s="14" t="s">
        <v>117</v>
      </c>
      <c r="E322" s="14" t="s">
        <v>117</v>
      </c>
      <c r="F322" s="14" t="s">
        <v>117</v>
      </c>
      <c r="G322" s="26">
        <v>44411</v>
      </c>
      <c r="H322" s="14">
        <v>2021</v>
      </c>
      <c r="I322" s="14" t="s">
        <v>362</v>
      </c>
      <c r="J322" s="14" t="s">
        <v>105</v>
      </c>
      <c r="K322" s="14" t="s">
        <v>257</v>
      </c>
      <c r="L322" s="14" t="s">
        <v>2060</v>
      </c>
      <c r="M322" s="14">
        <f t="shared" ref="M322:M385" si="40">IF(G322="","",YEAR(G322))</f>
        <v>2021</v>
      </c>
      <c r="N322" s="14">
        <f t="shared" ref="N322:N385" si="41">IF(G322="","",MONTH(G322))</f>
        <v>8</v>
      </c>
      <c r="O322" s="14" t="str">
        <f>IFERROR(VLOOKUP(I322,Lists!$F$2:$G$16,2,FALSE()),"Not Rated")</f>
        <v>Older Kids</v>
      </c>
      <c r="P322" s="14">
        <f t="shared" ref="P322:P385" si="42">IFERROR(VALUE(LEFT(J322,FIND(" ",J322)-1)),"")</f>
        <v>1</v>
      </c>
      <c r="Q322" s="14" t="str">
        <f t="shared" ref="Q322:Q385" si="43">IFERROR(LEFT(F322,FIND(",",F322)-1),F322)</f>
        <v>Unknown</v>
      </c>
      <c r="R322" s="14" t="str">
        <f t="shared" ref="R322:R385" si="44">"|"&amp;SUBSTITUTE(F322,", ","|")&amp;"|"</f>
        <v>|Unknown|</v>
      </c>
      <c r="S322" s="14" t="str">
        <f t="shared" ref="S322:S385" si="45">"|"&amp;SUBSTITUTE(K322,", ","|")&amp;"|"</f>
        <v>|Docuseries|</v>
      </c>
      <c r="T322" s="14" t="str">
        <f t="shared" ref="T322:T385" si="46">"|"&amp;SUBSTITUTE(D322,", ","|")&amp;"|"</f>
        <v>|Unknown|</v>
      </c>
      <c r="U322" s="14" t="str">
        <f t="shared" ref="U322:U385" si="47">"|"&amp;SUBSTITUTE(E322,", ","|")&amp;"|"</f>
        <v>|Unknown|</v>
      </c>
    </row>
    <row r="323" spans="1:21">
      <c r="A323" s="14" t="s">
        <v>2061</v>
      </c>
      <c r="B323" s="14" t="s">
        <v>49</v>
      </c>
      <c r="C323" s="14" t="s">
        <v>2062</v>
      </c>
      <c r="D323" s="14" t="s">
        <v>117</v>
      </c>
      <c r="E323" s="14" t="s">
        <v>2063</v>
      </c>
      <c r="F323" s="14" t="s">
        <v>137</v>
      </c>
      <c r="G323" s="26">
        <v>44411</v>
      </c>
      <c r="H323" s="14">
        <v>2013</v>
      </c>
      <c r="I323" s="14" t="s">
        <v>361</v>
      </c>
      <c r="J323" s="14" t="s">
        <v>105</v>
      </c>
      <c r="K323" s="14" t="s">
        <v>424</v>
      </c>
      <c r="L323" s="14" t="s">
        <v>2064</v>
      </c>
      <c r="M323" s="14">
        <f t="shared" si="40"/>
        <v>2021</v>
      </c>
      <c r="N323" s="14">
        <f t="shared" si="41"/>
        <v>8</v>
      </c>
      <c r="O323" s="14" t="str">
        <f>IFERROR(VLOOKUP(I323,Lists!$F$2:$G$16,2,FALSE()),"Not Rated")</f>
        <v>Teens</v>
      </c>
      <c r="P323" s="14">
        <f t="shared" si="42"/>
        <v>1</v>
      </c>
      <c r="Q323" s="14" t="str">
        <f t="shared" si="43"/>
        <v>Taiwan</v>
      </c>
      <c r="R323" s="14" t="str">
        <f t="shared" si="44"/>
        <v>|Taiwan|</v>
      </c>
      <c r="S323" s="14" t="str">
        <f t="shared" si="45"/>
        <v>|International TV Shows|Romantic TV Shows|TV Comedies|</v>
      </c>
      <c r="T323" s="14" t="str">
        <f t="shared" si="46"/>
        <v>|Unknown|</v>
      </c>
      <c r="U323" s="14" t="str">
        <f t="shared" si="47"/>
        <v>|Weber Yang|Lin Yo-Wei|Megan Lai|Amanda Chou|Lucia Xie|Cherry Leung|</v>
      </c>
    </row>
    <row r="324" spans="1:21">
      <c r="A324" s="14" t="s">
        <v>2065</v>
      </c>
      <c r="B324" s="14" t="s">
        <v>49</v>
      </c>
      <c r="C324" s="14" t="s">
        <v>2066</v>
      </c>
      <c r="D324" s="14" t="s">
        <v>117</v>
      </c>
      <c r="E324" s="14" t="s">
        <v>2067</v>
      </c>
      <c r="F324" s="14" t="s">
        <v>137</v>
      </c>
      <c r="G324" s="26">
        <v>44411</v>
      </c>
      <c r="H324" s="14">
        <v>2008</v>
      </c>
      <c r="I324" s="14" t="s">
        <v>360</v>
      </c>
      <c r="J324" s="14" t="s">
        <v>105</v>
      </c>
      <c r="K324" s="14" t="s">
        <v>424</v>
      </c>
      <c r="L324" s="14" t="s">
        <v>2068</v>
      </c>
      <c r="M324" s="14">
        <f t="shared" si="40"/>
        <v>2021</v>
      </c>
      <c r="N324" s="14">
        <f t="shared" si="41"/>
        <v>8</v>
      </c>
      <c r="O324" s="14" t="str">
        <f>IFERROR(VLOOKUP(I324,Lists!$F$2:$G$16,2,FALSE()),"Not Rated")</f>
        <v>Adults</v>
      </c>
      <c r="P324" s="14">
        <f t="shared" si="42"/>
        <v>1</v>
      </c>
      <c r="Q324" s="14" t="str">
        <f t="shared" si="43"/>
        <v>Taiwan</v>
      </c>
      <c r="R324" s="14" t="str">
        <f t="shared" si="44"/>
        <v>|Taiwan|</v>
      </c>
      <c r="S324" s="14" t="str">
        <f t="shared" si="45"/>
        <v>|International TV Shows|Romantic TV Shows|TV Comedies|</v>
      </c>
      <c r="T324" s="14" t="str">
        <f t="shared" si="46"/>
        <v>|Unknown|</v>
      </c>
      <c r="U324" s="14" t="str">
        <f t="shared" si="47"/>
        <v>|Joe Chen|Ethan Juan|Baron Chen|Bianca Bai|Na Wei-hsun|Tan Ai-Chen|</v>
      </c>
    </row>
    <row r="325" spans="1:21">
      <c r="A325" s="14" t="s">
        <v>2069</v>
      </c>
      <c r="B325" s="14" t="s">
        <v>49</v>
      </c>
      <c r="C325" s="14" t="s">
        <v>2070</v>
      </c>
      <c r="D325" s="14" t="s">
        <v>117</v>
      </c>
      <c r="E325" s="14" t="s">
        <v>2071</v>
      </c>
      <c r="F325" s="14" t="s">
        <v>115</v>
      </c>
      <c r="G325" s="26">
        <v>44409</v>
      </c>
      <c r="H325" s="14">
        <v>2012</v>
      </c>
      <c r="I325" s="14" t="s">
        <v>361</v>
      </c>
      <c r="J325" s="14" t="s">
        <v>1829</v>
      </c>
      <c r="K325" s="14" t="s">
        <v>253</v>
      </c>
      <c r="L325" s="14" t="s">
        <v>2072</v>
      </c>
      <c r="M325" s="14">
        <f t="shared" si="40"/>
        <v>2021</v>
      </c>
      <c r="N325" s="14">
        <f t="shared" si="41"/>
        <v>8</v>
      </c>
      <c r="O325" s="14" t="str">
        <f>IFERROR(VLOOKUP(I325,Lists!$F$2:$G$16,2,FALSE()),"Not Rated")</f>
        <v>Teens</v>
      </c>
      <c r="P325" s="14">
        <f t="shared" si="42"/>
        <v>7</v>
      </c>
      <c r="Q325" s="14" t="str">
        <f t="shared" si="43"/>
        <v>United States</v>
      </c>
      <c r="R325" s="14" t="str">
        <f t="shared" si="44"/>
        <v>|United States|</v>
      </c>
      <c r="S325" s="14" t="str">
        <f t="shared" si="45"/>
        <v>|TV Comedies|</v>
      </c>
      <c r="T325" s="14" t="str">
        <f t="shared" si="46"/>
        <v>|Unknown|</v>
      </c>
      <c r="U325" s="14" t="str">
        <f t="shared" si="47"/>
        <v>|Tina Fey|Alec Baldwin|Tracy Morgan|Jane Krakowski|Jack McBrayer|Scott Adsit|Judah Friedlander|Katrina Bowden|Keith Powell|Lonny Ross|John Lutz|Kevin Brown|Grizz Chapman|Maulik Pancholy|</v>
      </c>
    </row>
    <row r="326" spans="1:21">
      <c r="A326" s="14" t="s">
        <v>2073</v>
      </c>
      <c r="B326" s="14" t="s">
        <v>49</v>
      </c>
      <c r="C326" s="14" t="s">
        <v>2074</v>
      </c>
      <c r="D326" s="14" t="s">
        <v>117</v>
      </c>
      <c r="E326" s="14" t="s">
        <v>2075</v>
      </c>
      <c r="F326" s="14" t="s">
        <v>132</v>
      </c>
      <c r="G326" s="26">
        <v>44409</v>
      </c>
      <c r="H326" s="14">
        <v>2020</v>
      </c>
      <c r="I326" s="14" t="s">
        <v>365</v>
      </c>
      <c r="J326" s="14" t="s">
        <v>107</v>
      </c>
      <c r="K326" s="14" t="s">
        <v>256</v>
      </c>
      <c r="L326" s="14" t="s">
        <v>2076</v>
      </c>
      <c r="M326" s="14">
        <f t="shared" si="40"/>
        <v>2021</v>
      </c>
      <c r="N326" s="14">
        <f t="shared" si="41"/>
        <v>8</v>
      </c>
      <c r="O326" s="14" t="str">
        <f>IFERROR(VLOOKUP(I326,Lists!$F$2:$G$16,2,FALSE()),"Not Rated")</f>
        <v>Kids</v>
      </c>
      <c r="P326" s="14">
        <f t="shared" si="42"/>
        <v>3</v>
      </c>
      <c r="Q326" s="14" t="str">
        <f t="shared" si="43"/>
        <v>Italy</v>
      </c>
      <c r="R326" s="14" t="str">
        <f t="shared" si="44"/>
        <v>|Italy|</v>
      </c>
      <c r="S326" s="14" t="str">
        <f t="shared" si="45"/>
        <v>|Kids' TV|</v>
      </c>
      <c r="T326" s="14" t="str">
        <f t="shared" si="46"/>
        <v>|Unknown|</v>
      </c>
      <c r="U326" s="14" t="str">
        <f t="shared" si="47"/>
        <v>|Sarah Natochenny|Suzy Myers|Simona Berman|Erica Schroeder|Marca Leigh|Scottie Ray|Henry F. Benjamin|</v>
      </c>
    </row>
    <row r="327" spans="1:21">
      <c r="A327" s="14" t="s">
        <v>2077</v>
      </c>
      <c r="B327" s="14" t="s">
        <v>48</v>
      </c>
      <c r="C327" s="14" t="s">
        <v>2078</v>
      </c>
      <c r="D327" s="14" t="s">
        <v>2079</v>
      </c>
      <c r="E327" s="14" t="s">
        <v>2080</v>
      </c>
      <c r="F327" s="14" t="s">
        <v>115</v>
      </c>
      <c r="G327" s="26">
        <v>44409</v>
      </c>
      <c r="H327" s="14">
        <v>1992</v>
      </c>
      <c r="I327" s="14" t="s">
        <v>367</v>
      </c>
      <c r="J327" s="14" t="s">
        <v>872</v>
      </c>
      <c r="K327" s="14" t="s">
        <v>481</v>
      </c>
      <c r="L327" s="14" t="s">
        <v>2081</v>
      </c>
      <c r="M327" s="14">
        <f t="shared" si="40"/>
        <v>2021</v>
      </c>
      <c r="N327" s="14">
        <f t="shared" si="41"/>
        <v>8</v>
      </c>
      <c r="O327" s="14" t="str">
        <f>IFERROR(VLOOKUP(I327,Lists!$F$2:$G$16,2,FALSE()),"Not Rated")</f>
        <v>Older Kids</v>
      </c>
      <c r="P327" s="14">
        <f t="shared" si="42"/>
        <v>87</v>
      </c>
      <c r="Q327" s="14" t="str">
        <f t="shared" si="43"/>
        <v>United States</v>
      </c>
      <c r="R327" s="14" t="str">
        <f t="shared" si="44"/>
        <v>|United States|</v>
      </c>
      <c r="S327" s="14" t="str">
        <f t="shared" si="45"/>
        <v>|Children &amp; Family Movies|Comedies|</v>
      </c>
      <c r="T327" s="14" t="str">
        <f t="shared" si="46"/>
        <v>|Brian Levant|</v>
      </c>
      <c r="U327" s="14" t="str">
        <f t="shared" si="47"/>
        <v>|Charles Grodin|Bonnie Hunt|Dean Jones|Oliver Platt|Stanley Tucci|Nicholle Tom|Christopher Castile|Sarah Rose Karr|David Duchovny|Patricia Heaton|O-Lan Jones|Nancy Fish|</v>
      </c>
    </row>
    <row r="328" spans="1:21">
      <c r="A328" s="14" t="s">
        <v>2082</v>
      </c>
      <c r="B328" s="14" t="s">
        <v>48</v>
      </c>
      <c r="C328" s="14" t="s">
        <v>2083</v>
      </c>
      <c r="D328" s="14" t="s">
        <v>2084</v>
      </c>
      <c r="E328" s="14" t="s">
        <v>2085</v>
      </c>
      <c r="F328" s="14" t="s">
        <v>115</v>
      </c>
      <c r="G328" s="26">
        <v>44409</v>
      </c>
      <c r="H328" s="14">
        <v>1993</v>
      </c>
      <c r="I328" s="14" t="s">
        <v>367</v>
      </c>
      <c r="J328" s="14" t="s">
        <v>708</v>
      </c>
      <c r="K328" s="14" t="s">
        <v>481</v>
      </c>
      <c r="L328" s="14" t="s">
        <v>2086</v>
      </c>
      <c r="M328" s="14">
        <f t="shared" si="40"/>
        <v>2021</v>
      </c>
      <c r="N328" s="14">
        <f t="shared" si="41"/>
        <v>8</v>
      </c>
      <c r="O328" s="14" t="str">
        <f>IFERROR(VLOOKUP(I328,Lists!$F$2:$G$16,2,FALSE()),"Not Rated")</f>
        <v>Older Kids</v>
      </c>
      <c r="P328" s="14">
        <f t="shared" si="42"/>
        <v>88</v>
      </c>
      <c r="Q328" s="14" t="str">
        <f t="shared" si="43"/>
        <v>United States</v>
      </c>
      <c r="R328" s="14" t="str">
        <f t="shared" si="44"/>
        <v>|United States|</v>
      </c>
      <c r="S328" s="14" t="str">
        <f t="shared" si="45"/>
        <v>|Children &amp; Family Movies|Comedies|</v>
      </c>
      <c r="T328" s="14" t="str">
        <f t="shared" si="46"/>
        <v>|Rod Daniel|</v>
      </c>
      <c r="U328" s="14" t="str">
        <f t="shared" si="47"/>
        <v>|Charles Grodin|Bonnie Hunt|Nicholle Tom|Christopher Castile|Sarah Rose Karr|Debi Mazar|Chris Penn|</v>
      </c>
    </row>
    <row r="329" spans="1:21">
      <c r="A329" s="14" t="s">
        <v>2087</v>
      </c>
      <c r="B329" s="14" t="s">
        <v>48</v>
      </c>
      <c r="C329" s="14" t="s">
        <v>2088</v>
      </c>
      <c r="D329" s="14" t="s">
        <v>2089</v>
      </c>
      <c r="E329" s="14" t="s">
        <v>2090</v>
      </c>
      <c r="F329" s="14" t="s">
        <v>921</v>
      </c>
      <c r="G329" s="26">
        <v>44409</v>
      </c>
      <c r="H329" s="14">
        <v>2007</v>
      </c>
      <c r="I329" s="14" t="s">
        <v>364</v>
      </c>
      <c r="J329" s="14" t="s">
        <v>1033</v>
      </c>
      <c r="K329" s="14" t="s">
        <v>1122</v>
      </c>
      <c r="L329" s="14" t="s">
        <v>2091</v>
      </c>
      <c r="M329" s="14">
        <f t="shared" si="40"/>
        <v>2021</v>
      </c>
      <c r="N329" s="14">
        <f t="shared" si="41"/>
        <v>8</v>
      </c>
      <c r="O329" s="14" t="str">
        <f>IFERROR(VLOOKUP(I329,Lists!$F$2:$G$16,2,FALSE()),"Not Rated")</f>
        <v>Teens</v>
      </c>
      <c r="P329" s="14">
        <f t="shared" si="42"/>
        <v>114</v>
      </c>
      <c r="Q329" s="14" t="str">
        <f t="shared" si="43"/>
        <v>United States</v>
      </c>
      <c r="R329" s="14" t="str">
        <f t="shared" si="44"/>
        <v>|United States|United Kingdom|</v>
      </c>
      <c r="S329" s="14" t="str">
        <f t="shared" si="45"/>
        <v>|Action &amp; Adventure|Sci-Fi &amp; Fantasy|</v>
      </c>
      <c r="T329" s="14" t="str">
        <f t="shared" si="46"/>
        <v>|Robert Zemeckis|</v>
      </c>
      <c r="U329" s="14" t="str">
        <f t="shared" si="47"/>
        <v>|Ray Winstone|Anthony Hopkins|John Malkovich|Angelina Jolie|Robin Wright|Brendan Gleeson|Crispin Glover|Alison Lohman|Sharisse Baker-Bernard|</v>
      </c>
    </row>
    <row r="330" spans="1:21">
      <c r="A330" s="14" t="s">
        <v>2092</v>
      </c>
      <c r="B330" s="14" t="s">
        <v>48</v>
      </c>
      <c r="C330" s="14" t="s">
        <v>2093</v>
      </c>
      <c r="D330" s="14" t="s">
        <v>2094</v>
      </c>
      <c r="E330" s="14" t="s">
        <v>2095</v>
      </c>
      <c r="F330" s="14" t="s">
        <v>2096</v>
      </c>
      <c r="G330" s="26">
        <v>44409</v>
      </c>
      <c r="H330" s="14">
        <v>2016</v>
      </c>
      <c r="I330" s="14" t="s">
        <v>363</v>
      </c>
      <c r="J330" s="14" t="s">
        <v>404</v>
      </c>
      <c r="K330" s="14" t="s">
        <v>248</v>
      </c>
      <c r="L330" s="14" t="s">
        <v>2097</v>
      </c>
      <c r="M330" s="14">
        <f t="shared" si="40"/>
        <v>2021</v>
      </c>
      <c r="N330" s="14">
        <f t="shared" si="41"/>
        <v>8</v>
      </c>
      <c r="O330" s="14" t="str">
        <f>IFERROR(VLOOKUP(I330,Lists!$F$2:$G$16,2,FALSE()),"Not Rated")</f>
        <v>Adults</v>
      </c>
      <c r="P330" s="14">
        <f t="shared" si="42"/>
        <v>90</v>
      </c>
      <c r="Q330" s="14" t="str">
        <f t="shared" si="43"/>
        <v>Bulgaria</v>
      </c>
      <c r="R330" s="14" t="str">
        <f t="shared" si="44"/>
        <v>|Bulgaria|United States|</v>
      </c>
      <c r="S330" s="14" t="str">
        <f t="shared" si="45"/>
        <v>|Action &amp; Adventure|</v>
      </c>
      <c r="T330" s="14" t="str">
        <f t="shared" si="46"/>
        <v>|Todor Chapkanov|</v>
      </c>
      <c r="U330" s="14" t="str">
        <f t="shared" si="47"/>
        <v>|Scott Adkins|Teodora Duhovnikova|Alon Aboutboul|Julian Vergov|Brahim Achabbakhe|Paul Chahidi|Petio Petkov|Valentin Ganev|Vlado Mihailov|</v>
      </c>
    </row>
    <row r="331" spans="1:21">
      <c r="A331" s="14" t="s">
        <v>2098</v>
      </c>
      <c r="B331" s="14" t="s">
        <v>48</v>
      </c>
      <c r="C331" s="14" t="s">
        <v>2099</v>
      </c>
      <c r="D331" s="14" t="s">
        <v>295</v>
      </c>
      <c r="E331" s="14" t="s">
        <v>2100</v>
      </c>
      <c r="F331" s="14" t="s">
        <v>1084</v>
      </c>
      <c r="G331" s="26">
        <v>44409</v>
      </c>
      <c r="H331" s="14">
        <v>2002</v>
      </c>
      <c r="I331" s="14" t="s">
        <v>364</v>
      </c>
      <c r="J331" s="14" t="s">
        <v>1129</v>
      </c>
      <c r="K331" s="14" t="s">
        <v>244</v>
      </c>
      <c r="L331" s="14" t="s">
        <v>2101</v>
      </c>
      <c r="M331" s="14">
        <f t="shared" si="40"/>
        <v>2021</v>
      </c>
      <c r="N331" s="14">
        <f t="shared" si="41"/>
        <v>8</v>
      </c>
      <c r="O331" s="14" t="str">
        <f>IFERROR(VLOOKUP(I331,Lists!$F$2:$G$16,2,FALSE()),"Not Rated")</f>
        <v>Teens</v>
      </c>
      <c r="P331" s="14">
        <f t="shared" si="42"/>
        <v>142</v>
      </c>
      <c r="Q331" s="14" t="str">
        <f t="shared" si="43"/>
        <v>United States</v>
      </c>
      <c r="R331" s="14" t="str">
        <f t="shared" si="44"/>
        <v>|United States|Canada|</v>
      </c>
      <c r="S331" s="14" t="str">
        <f t="shared" si="45"/>
        <v>|Dramas|</v>
      </c>
      <c r="T331" s="14" t="str">
        <f t="shared" si="46"/>
        <v>|Steven Spielberg|</v>
      </c>
      <c r="U331" s="14" t="str">
        <f t="shared" si="47"/>
        <v>|Leonardo DiCaprio|Tom Hanks|Christopher Walken|Martin Sheen|Nathalie Baye|Amy Adams|James Brolin|Brian Howe|Frank John Hughes|Steve Eastin|</v>
      </c>
    </row>
    <row r="332" spans="1:21">
      <c r="A332" s="14" t="s">
        <v>2102</v>
      </c>
      <c r="B332" s="14" t="s">
        <v>48</v>
      </c>
      <c r="C332" s="14" t="s">
        <v>2103</v>
      </c>
      <c r="D332" s="14" t="s">
        <v>2104</v>
      </c>
      <c r="E332" s="14" t="s">
        <v>2105</v>
      </c>
      <c r="F332" s="14" t="s">
        <v>1084</v>
      </c>
      <c r="G332" s="26">
        <v>44409</v>
      </c>
      <c r="H332" s="14">
        <v>2009</v>
      </c>
      <c r="I332" s="14" t="s">
        <v>367</v>
      </c>
      <c r="J332" s="14" t="s">
        <v>404</v>
      </c>
      <c r="K332" s="14" t="s">
        <v>2106</v>
      </c>
      <c r="L332" s="14" t="s">
        <v>2107</v>
      </c>
      <c r="M332" s="14">
        <f t="shared" si="40"/>
        <v>2021</v>
      </c>
      <c r="N332" s="14">
        <f t="shared" si="41"/>
        <v>8</v>
      </c>
      <c r="O332" s="14" t="str">
        <f>IFERROR(VLOOKUP(I332,Lists!$F$2:$G$16,2,FALSE()),"Not Rated")</f>
        <v>Older Kids</v>
      </c>
      <c r="P332" s="14">
        <f t="shared" si="42"/>
        <v>90</v>
      </c>
      <c r="Q332" s="14" t="str">
        <f t="shared" si="43"/>
        <v>United States</v>
      </c>
      <c r="R332" s="14" t="str">
        <f t="shared" si="44"/>
        <v>|United States|Canada|</v>
      </c>
      <c r="S332" s="14" t="str">
        <f t="shared" si="45"/>
        <v>|Children &amp; Family Movies|Comedies|Sci-Fi &amp; Fantasy|</v>
      </c>
      <c r="T332" s="14" t="str">
        <f t="shared" si="46"/>
        <v>|Phil Lord|Christopher Miller|</v>
      </c>
      <c r="U332" s="14" t="str">
        <f t="shared" si="47"/>
        <v>|Bill Hader|Anna Faris|James Caan|Andy Samberg|Bruce Campbell|Mr. T|Bobb'e J. Thompson|Benjamin Bratt|Neil Patrick Harris|Al Roker|</v>
      </c>
    </row>
    <row r="333" spans="1:21">
      <c r="A333" s="14" t="s">
        <v>2108</v>
      </c>
      <c r="B333" s="14" t="s">
        <v>49</v>
      </c>
      <c r="C333" s="14" t="s">
        <v>2109</v>
      </c>
      <c r="D333" s="14" t="s">
        <v>117</v>
      </c>
      <c r="E333" s="14" t="s">
        <v>2110</v>
      </c>
      <c r="F333" s="14" t="s">
        <v>117</v>
      </c>
      <c r="G333" s="26">
        <v>44409</v>
      </c>
      <c r="H333" s="14">
        <v>2020</v>
      </c>
      <c r="I333" s="14" t="s">
        <v>360</v>
      </c>
      <c r="J333" s="14" t="s">
        <v>105</v>
      </c>
      <c r="K333" s="14" t="s">
        <v>2111</v>
      </c>
      <c r="L333" s="14" t="s">
        <v>2112</v>
      </c>
      <c r="M333" s="14">
        <f t="shared" si="40"/>
        <v>2021</v>
      </c>
      <c r="N333" s="14">
        <f t="shared" si="41"/>
        <v>8</v>
      </c>
      <c r="O333" s="14" t="str">
        <f>IFERROR(VLOOKUP(I333,Lists!$F$2:$G$16,2,FALSE()),"Not Rated")</f>
        <v>Adults</v>
      </c>
      <c r="P333" s="14">
        <f t="shared" si="42"/>
        <v>1</v>
      </c>
      <c r="Q333" s="14" t="str">
        <f t="shared" si="43"/>
        <v>Unknown</v>
      </c>
      <c r="R333" s="14" t="str">
        <f t="shared" si="44"/>
        <v>|Unknown|</v>
      </c>
      <c r="S333" s="14" t="str">
        <f t="shared" si="45"/>
        <v>|Anime Series|International TV Shows|TV Thrillers|</v>
      </c>
      <c r="T333" s="14" t="str">
        <f t="shared" si="46"/>
        <v>|Unknown|</v>
      </c>
      <c r="U333" s="14" t="str">
        <f t="shared" si="47"/>
        <v>|Yusuke Kobayashi|Reina Ueda|Nichika Omori|Taku Yashiro|Yumiri Hanamori|Ai Kayano|Takehito Koyasu|Yoshitsugu Matsuoka|</v>
      </c>
    </row>
    <row r="334" spans="1:21">
      <c r="A334" s="14" t="s">
        <v>2113</v>
      </c>
      <c r="B334" s="14" t="s">
        <v>48</v>
      </c>
      <c r="C334" s="14" t="s">
        <v>2114</v>
      </c>
      <c r="D334" s="14" t="s">
        <v>1133</v>
      </c>
      <c r="E334" s="14" t="s">
        <v>2115</v>
      </c>
      <c r="F334" s="14" t="s">
        <v>1128</v>
      </c>
      <c r="G334" s="26">
        <v>44409</v>
      </c>
      <c r="H334" s="14">
        <v>1999</v>
      </c>
      <c r="I334" s="14" t="s">
        <v>363</v>
      </c>
      <c r="J334" s="14" t="s">
        <v>611</v>
      </c>
      <c r="K334" s="14" t="s">
        <v>2116</v>
      </c>
      <c r="L334" s="14" t="s">
        <v>2117</v>
      </c>
      <c r="M334" s="14">
        <f t="shared" si="40"/>
        <v>2021</v>
      </c>
      <c r="N334" s="14">
        <f t="shared" si="41"/>
        <v>8</v>
      </c>
      <c r="O334" s="14" t="str">
        <f>IFERROR(VLOOKUP(I334,Lists!$F$2:$G$16,2,FALSE()),"Not Rated")</f>
        <v>Adults</v>
      </c>
      <c r="P334" s="14">
        <f t="shared" si="42"/>
        <v>105</v>
      </c>
      <c r="Q334" s="14" t="str">
        <f t="shared" si="43"/>
        <v>United States</v>
      </c>
      <c r="R334" s="14" t="str">
        <f t="shared" si="44"/>
        <v>|United States|Mexico|</v>
      </c>
      <c r="S334" s="14" t="str">
        <f t="shared" si="45"/>
        <v>|Action &amp; Adventure|Horror Movies|Sci-Fi &amp; Fantasy|</v>
      </c>
      <c r="T334" s="14" t="str">
        <f t="shared" si="46"/>
        <v>|Renny Harlin|</v>
      </c>
      <c r="U334" s="14" t="str">
        <f t="shared" si="47"/>
        <v>|Thomas Jane|Saffron Burrows|Samuel L. Jackson|Jacqueline McKenzie|Michael Rapaport|Stellan Skarsgård|LL Cool J|Aida Turturro|Cristos|Daniel Rey|</v>
      </c>
    </row>
    <row r="335" spans="1:21">
      <c r="A335" s="14" t="s">
        <v>2118</v>
      </c>
      <c r="B335" s="14" t="s">
        <v>48</v>
      </c>
      <c r="C335" s="14" t="s">
        <v>2119</v>
      </c>
      <c r="D335" s="14" t="s">
        <v>2120</v>
      </c>
      <c r="E335" s="14" t="s">
        <v>2121</v>
      </c>
      <c r="F335" s="14" t="s">
        <v>115</v>
      </c>
      <c r="G335" s="26">
        <v>44409</v>
      </c>
      <c r="H335" s="14">
        <v>1986</v>
      </c>
      <c r="I335" s="14" t="s">
        <v>364</v>
      </c>
      <c r="J335" s="14" t="s">
        <v>560</v>
      </c>
      <c r="K335" s="14" t="s">
        <v>2122</v>
      </c>
      <c r="L335" s="14" t="s">
        <v>2123</v>
      </c>
      <c r="M335" s="14">
        <f t="shared" si="40"/>
        <v>2021</v>
      </c>
      <c r="N335" s="14">
        <f t="shared" si="41"/>
        <v>8</v>
      </c>
      <c r="O335" s="14" t="str">
        <f>IFERROR(VLOOKUP(I335,Lists!$F$2:$G$16,2,FALSE()),"Not Rated")</f>
        <v>Teens</v>
      </c>
      <c r="P335" s="14">
        <f t="shared" si="42"/>
        <v>103</v>
      </c>
      <c r="Q335" s="14" t="str">
        <f t="shared" si="43"/>
        <v>United States</v>
      </c>
      <c r="R335" s="14" t="str">
        <f t="shared" si="44"/>
        <v>|United States|</v>
      </c>
      <c r="S335" s="14" t="str">
        <f t="shared" si="45"/>
        <v>|Classic Movies|Comedies|Cult Movies|</v>
      </c>
      <c r="T335" s="14" t="str">
        <f t="shared" si="46"/>
        <v>|John Hughes|</v>
      </c>
      <c r="U335" s="14" t="str">
        <f t="shared" si="47"/>
        <v>|Matthew Broderick|Alan Ruck|Mia Sara|Jeffrey Jones|Jennifer Grey|Cindy Pickett|Lyman Ward|Edie McClurg|Charlie Sheen|Kristy Swanson|Ben Stein|Del Close|</v>
      </c>
    </row>
    <row r="336" spans="1:21">
      <c r="A336" s="14" t="s">
        <v>2124</v>
      </c>
      <c r="B336" s="14" t="s">
        <v>48</v>
      </c>
      <c r="C336" s="14" t="s">
        <v>2125</v>
      </c>
      <c r="D336" s="14" t="s">
        <v>2126</v>
      </c>
      <c r="E336" s="14" t="s">
        <v>2127</v>
      </c>
      <c r="F336" s="14" t="s">
        <v>115</v>
      </c>
      <c r="G336" s="26">
        <v>44409</v>
      </c>
      <c r="H336" s="14">
        <v>2019</v>
      </c>
      <c r="I336" s="14" t="s">
        <v>364</v>
      </c>
      <c r="J336" s="14" t="s">
        <v>646</v>
      </c>
      <c r="K336" s="14" t="s">
        <v>1027</v>
      </c>
      <c r="L336" s="14" t="s">
        <v>2128</v>
      </c>
      <c r="M336" s="14">
        <f t="shared" si="40"/>
        <v>2021</v>
      </c>
      <c r="N336" s="14">
        <f t="shared" si="41"/>
        <v>8</v>
      </c>
      <c r="O336" s="14" t="str">
        <f>IFERROR(VLOOKUP(I336,Lists!$F$2:$G$16,2,FALSE()),"Not Rated")</f>
        <v>Teens</v>
      </c>
      <c r="P336" s="14">
        <f t="shared" si="42"/>
        <v>116</v>
      </c>
      <c r="Q336" s="14" t="str">
        <f t="shared" si="43"/>
        <v>United States</v>
      </c>
      <c r="R336" s="14" t="str">
        <f t="shared" si="44"/>
        <v>|United States|</v>
      </c>
      <c r="S336" s="14" t="str">
        <f t="shared" si="45"/>
        <v>|Dramas|Romantic Movies|</v>
      </c>
      <c r="T336" s="14" t="str">
        <f t="shared" si="46"/>
        <v>|Justin Baldoni|</v>
      </c>
      <c r="U336" s="14" t="str">
        <f t="shared" si="47"/>
        <v>|Haley Lu Richardson|Cole Sprouse|Moisés Arias|Kimberly Hébert Gregory|Parminder Nagra|Claire Forlani|Emily Baldoni|Gary Weeks|Cynthia Evans|</v>
      </c>
    </row>
    <row r="337" spans="1:21">
      <c r="A337" s="14" t="s">
        <v>2129</v>
      </c>
      <c r="B337" s="14" t="s">
        <v>48</v>
      </c>
      <c r="C337" s="14" t="s">
        <v>2130</v>
      </c>
      <c r="D337" s="14" t="s">
        <v>2131</v>
      </c>
      <c r="E337" s="14" t="s">
        <v>2132</v>
      </c>
      <c r="F337" s="14" t="s">
        <v>115</v>
      </c>
      <c r="G337" s="26">
        <v>44409</v>
      </c>
      <c r="H337" s="14">
        <v>2006</v>
      </c>
      <c r="I337" s="14" t="s">
        <v>363</v>
      </c>
      <c r="J337" s="14" t="s">
        <v>783</v>
      </c>
      <c r="K337" s="14" t="s">
        <v>683</v>
      </c>
      <c r="L337" s="14" t="s">
        <v>2133</v>
      </c>
      <c r="M337" s="14">
        <f t="shared" si="40"/>
        <v>2021</v>
      </c>
      <c r="N337" s="14">
        <f t="shared" si="41"/>
        <v>8</v>
      </c>
      <c r="O337" s="14" t="str">
        <f>IFERROR(VLOOKUP(I337,Lists!$F$2:$G$16,2,FALSE()),"Not Rated")</f>
        <v>Adults</v>
      </c>
      <c r="P337" s="14">
        <f t="shared" si="42"/>
        <v>113</v>
      </c>
      <c r="Q337" s="14" t="str">
        <f t="shared" si="43"/>
        <v>United States</v>
      </c>
      <c r="R337" s="14" t="str">
        <f t="shared" si="44"/>
        <v>|United States|</v>
      </c>
      <c r="S337" s="14" t="str">
        <f t="shared" si="45"/>
        <v>|Dramas|Thrillers|</v>
      </c>
      <c r="T337" s="14" t="str">
        <f t="shared" si="46"/>
        <v>|Joe Roth|</v>
      </c>
      <c r="U337" s="14" t="str">
        <f t="shared" si="47"/>
        <v>|Samuel L. Jackson|Julianne Moore|Edie Falco|Ron Eldard|William Forsythe|Aunjanue Ellis|Anthony Mackie|LaTanya Richardson Jackson|Clarke Peters|Peter Friedman|Domenick Lombardozzi|</v>
      </c>
    </row>
    <row r="338" spans="1:21">
      <c r="A338" s="14" t="s">
        <v>2134</v>
      </c>
      <c r="B338" s="14" t="s">
        <v>49</v>
      </c>
      <c r="C338" s="14" t="s">
        <v>2135</v>
      </c>
      <c r="D338" s="14" t="s">
        <v>117</v>
      </c>
      <c r="E338" s="14" t="s">
        <v>2136</v>
      </c>
      <c r="F338" s="14" t="s">
        <v>117</v>
      </c>
      <c r="G338" s="26">
        <v>44409</v>
      </c>
      <c r="H338" s="14">
        <v>2010</v>
      </c>
      <c r="I338" s="14" t="s">
        <v>361</v>
      </c>
      <c r="J338" s="14" t="s">
        <v>521</v>
      </c>
      <c r="K338" s="14" t="s">
        <v>2137</v>
      </c>
      <c r="L338" s="14" t="s">
        <v>2138</v>
      </c>
      <c r="M338" s="14">
        <f t="shared" si="40"/>
        <v>2021</v>
      </c>
      <c r="N338" s="14">
        <f t="shared" si="41"/>
        <v>8</v>
      </c>
      <c r="O338" s="14" t="str">
        <f>IFERROR(VLOOKUP(I338,Lists!$F$2:$G$16,2,FALSE()),"Not Rated")</f>
        <v>Teens</v>
      </c>
      <c r="P338" s="14">
        <f t="shared" si="42"/>
        <v>5</v>
      </c>
      <c r="Q338" s="14" t="str">
        <f t="shared" si="43"/>
        <v>Unknown</v>
      </c>
      <c r="R338" s="14" t="str">
        <f t="shared" si="44"/>
        <v>|Unknown|</v>
      </c>
      <c r="S338" s="14" t="str">
        <f t="shared" si="45"/>
        <v>|TV Dramas|Teen TV Shows|</v>
      </c>
      <c r="T338" s="14" t="str">
        <f t="shared" si="46"/>
        <v>|Unknown|</v>
      </c>
      <c r="U338" s="14" t="str">
        <f t="shared" si="47"/>
        <v>|Kyle Chandler|Connie Britton|Aimee Teegarden|Taylor Kitsch|Jesse Plemons|Minka Kelly|Zach Gilford|Adrianne Palicki|Derek Phillips|Brad Leland|Gaius Charles|Timothy F. Crowley|Louanne Stephens|Stacey Oristano|Scott Porter|</v>
      </c>
    </row>
    <row r="339" spans="1:21">
      <c r="A339" s="14" t="s">
        <v>2139</v>
      </c>
      <c r="B339" s="14" t="s">
        <v>48</v>
      </c>
      <c r="C339" s="14" t="s">
        <v>2140</v>
      </c>
      <c r="D339" s="14" t="s">
        <v>2141</v>
      </c>
      <c r="E339" s="14" t="s">
        <v>2142</v>
      </c>
      <c r="F339" s="14" t="s">
        <v>1084</v>
      </c>
      <c r="G339" s="26">
        <v>44409</v>
      </c>
      <c r="H339" s="14">
        <v>2007</v>
      </c>
      <c r="I339" s="14" t="s">
        <v>363</v>
      </c>
      <c r="J339" s="14" t="s">
        <v>698</v>
      </c>
      <c r="K339" s="14" t="s">
        <v>1014</v>
      </c>
      <c r="L339" s="14" t="s">
        <v>2143</v>
      </c>
      <c r="M339" s="14">
        <f t="shared" si="40"/>
        <v>2021</v>
      </c>
      <c r="N339" s="14">
        <f t="shared" si="41"/>
        <v>8</v>
      </c>
      <c r="O339" s="14" t="str">
        <f>IFERROR(VLOOKUP(I339,Lists!$F$2:$G$16,2,FALSE()),"Not Rated")</f>
        <v>Adults</v>
      </c>
      <c r="P339" s="14">
        <f t="shared" si="42"/>
        <v>99</v>
      </c>
      <c r="Q339" s="14" t="str">
        <f t="shared" si="43"/>
        <v>United States</v>
      </c>
      <c r="R339" s="14" t="str">
        <f t="shared" si="44"/>
        <v>|United States|Canada|</v>
      </c>
      <c r="S339" s="14" t="str">
        <f t="shared" si="45"/>
        <v>|Comedies|Romantic Movies|</v>
      </c>
      <c r="T339" s="14" t="str">
        <f t="shared" si="46"/>
        <v>|Mark Helfrich|</v>
      </c>
      <c r="U339" s="14" t="str">
        <f t="shared" si="47"/>
        <v>|Dane Cook|Jessica Alba|Dan Fogler|Ellia English|Sasha Pieterse|Annie Wood|Lonny Ross|Chelan Simmons|Simone Bailly|Jodelle Ferland|Crystal Lowe|Troy Gentile|Georgia Craig|Michelle Harrison|Chiara Zanni|</v>
      </c>
    </row>
    <row r="340" spans="1:21">
      <c r="A340" s="14" t="s">
        <v>2144</v>
      </c>
      <c r="B340" s="14" t="s">
        <v>49</v>
      </c>
      <c r="C340" s="14" t="s">
        <v>2145</v>
      </c>
      <c r="D340" s="14" t="s">
        <v>117</v>
      </c>
      <c r="E340" s="14" t="s">
        <v>2146</v>
      </c>
      <c r="F340" s="14" t="s">
        <v>121</v>
      </c>
      <c r="G340" s="26">
        <v>44409</v>
      </c>
      <c r="H340" s="14">
        <v>2014</v>
      </c>
      <c r="I340" s="14" t="s">
        <v>361</v>
      </c>
      <c r="J340" s="14" t="s">
        <v>718</v>
      </c>
      <c r="K340" s="14" t="s">
        <v>822</v>
      </c>
      <c r="L340" s="14" t="s">
        <v>2147</v>
      </c>
      <c r="M340" s="14">
        <f t="shared" si="40"/>
        <v>2021</v>
      </c>
      <c r="N340" s="14">
        <f t="shared" si="41"/>
        <v>8</v>
      </c>
      <c r="O340" s="14" t="str">
        <f>IFERROR(VLOOKUP(I340,Lists!$F$2:$G$16,2,FALSE()),"Not Rated")</f>
        <v>Teens</v>
      </c>
      <c r="P340" s="14">
        <f t="shared" si="42"/>
        <v>6</v>
      </c>
      <c r="Q340" s="14" t="str">
        <f t="shared" si="43"/>
        <v>Japan</v>
      </c>
      <c r="R340" s="14" t="str">
        <f t="shared" si="44"/>
        <v>|Japan|</v>
      </c>
      <c r="S340" s="14" t="str">
        <f t="shared" si="45"/>
        <v>|Anime Series|International TV Shows|</v>
      </c>
      <c r="T340" s="14" t="str">
        <f t="shared" si="46"/>
        <v>|Unknown|</v>
      </c>
      <c r="U340" s="14" t="str">
        <f t="shared" si="47"/>
        <v>|Megumi Han|Mariya Ise|Keiji Fujiwara|Miyuki Sawashiro|Daisuke Namikawa|</v>
      </c>
    </row>
    <row r="341" spans="1:21">
      <c r="A341" s="14" t="s">
        <v>2148</v>
      </c>
      <c r="B341" s="14" t="s">
        <v>48</v>
      </c>
      <c r="C341" s="14" t="s">
        <v>2149</v>
      </c>
      <c r="D341" s="14" t="s">
        <v>2150</v>
      </c>
      <c r="E341" s="14" t="s">
        <v>2151</v>
      </c>
      <c r="F341" s="14" t="s">
        <v>117</v>
      </c>
      <c r="G341" s="26">
        <v>44409</v>
      </c>
      <c r="H341" s="14">
        <v>2021</v>
      </c>
      <c r="I341" s="14" t="s">
        <v>361</v>
      </c>
      <c r="J341" s="14" t="s">
        <v>624</v>
      </c>
      <c r="K341" s="14" t="s">
        <v>444</v>
      </c>
      <c r="L341" s="14" t="s">
        <v>2152</v>
      </c>
      <c r="M341" s="14">
        <f t="shared" si="40"/>
        <v>2021</v>
      </c>
      <c r="N341" s="14">
        <f t="shared" si="41"/>
        <v>8</v>
      </c>
      <c r="O341" s="14" t="str">
        <f>IFERROR(VLOOKUP(I341,Lists!$F$2:$G$16,2,FALSE()),"Not Rated")</f>
        <v>Teens</v>
      </c>
      <c r="P341" s="14">
        <f t="shared" si="42"/>
        <v>96</v>
      </c>
      <c r="Q341" s="14" t="str">
        <f t="shared" si="43"/>
        <v>Unknown</v>
      </c>
      <c r="R341" s="14" t="str">
        <f t="shared" si="44"/>
        <v>|Unknown|</v>
      </c>
      <c r="S341" s="14" t="str">
        <f t="shared" si="45"/>
        <v>|Dramas|Independent Movies|International Movies|</v>
      </c>
      <c r="T341" s="14" t="str">
        <f t="shared" si="46"/>
        <v>|Mag Hsu|Hsu Chih-yen|</v>
      </c>
      <c r="U341" s="14" t="str">
        <f t="shared" si="47"/>
        <v>|Wu Kang-ren|Eve Ai|Fu Meng-po|Lin Mei-hsiu|9m88|</v>
      </c>
    </row>
    <row r="342" spans="1:21">
      <c r="A342" s="14" t="s">
        <v>2153</v>
      </c>
      <c r="B342" s="14" t="s">
        <v>48</v>
      </c>
      <c r="C342" s="14" t="s">
        <v>2154</v>
      </c>
      <c r="D342" s="14" t="s">
        <v>2155</v>
      </c>
      <c r="E342" s="14" t="s">
        <v>2156</v>
      </c>
      <c r="F342" s="14" t="s">
        <v>921</v>
      </c>
      <c r="G342" s="26">
        <v>44409</v>
      </c>
      <c r="H342" s="14">
        <v>2010</v>
      </c>
      <c r="I342" s="14" t="s">
        <v>364</v>
      </c>
      <c r="J342" s="14" t="s">
        <v>2157</v>
      </c>
      <c r="K342" s="14" t="s">
        <v>2158</v>
      </c>
      <c r="L342" s="14" t="s">
        <v>2159</v>
      </c>
      <c r="M342" s="14">
        <f t="shared" si="40"/>
        <v>2021</v>
      </c>
      <c r="N342" s="14">
        <f t="shared" si="41"/>
        <v>8</v>
      </c>
      <c r="O342" s="14" t="str">
        <f>IFERROR(VLOOKUP(I342,Lists!$F$2:$G$16,2,FALSE()),"Not Rated")</f>
        <v>Teens</v>
      </c>
      <c r="P342" s="14">
        <f t="shared" si="42"/>
        <v>148</v>
      </c>
      <c r="Q342" s="14" t="str">
        <f t="shared" si="43"/>
        <v>United States</v>
      </c>
      <c r="R342" s="14" t="str">
        <f t="shared" si="44"/>
        <v>|United States|United Kingdom|</v>
      </c>
      <c r="S342" s="14" t="str">
        <f t="shared" si="45"/>
        <v>|Action &amp; Adventure|Sci-Fi &amp; Fantasy|Thrillers|</v>
      </c>
      <c r="T342" s="14" t="str">
        <f t="shared" si="46"/>
        <v>|Christopher Nolan|</v>
      </c>
      <c r="U342" s="14" t="str">
        <f t="shared" si="47"/>
        <v>|Leonardo DiCaprio|Joseph Gordon-Levitt|Elliot Page|Tom Hardy|Ken Watanabe|Dileep Rao|Cillian Murphy|Tom Berenger|Marion Cotillard|Pete Postlethwaite|Michael Caine|Lukas Haas|</v>
      </c>
    </row>
    <row r="343" spans="1:21">
      <c r="A343" s="14" t="s">
        <v>2160</v>
      </c>
      <c r="B343" s="14" t="s">
        <v>48</v>
      </c>
      <c r="C343" s="14" t="s">
        <v>2161</v>
      </c>
      <c r="D343" s="14" t="s">
        <v>2162</v>
      </c>
      <c r="E343" s="14" t="s">
        <v>2163</v>
      </c>
      <c r="F343" s="14" t="s">
        <v>115</v>
      </c>
      <c r="G343" s="26">
        <v>44409</v>
      </c>
      <c r="H343" s="14">
        <v>1999</v>
      </c>
      <c r="I343" s="14" t="s">
        <v>363</v>
      </c>
      <c r="J343" s="14" t="s">
        <v>2164</v>
      </c>
      <c r="K343" s="14" t="s">
        <v>1436</v>
      </c>
      <c r="L343" s="14" t="s">
        <v>2165</v>
      </c>
      <c r="M343" s="14">
        <f t="shared" si="40"/>
        <v>2021</v>
      </c>
      <c r="N343" s="14">
        <f t="shared" si="41"/>
        <v>8</v>
      </c>
      <c r="O343" s="14" t="str">
        <f>IFERROR(VLOOKUP(I343,Lists!$F$2:$G$16,2,FALSE()),"Not Rated")</f>
        <v>Adults</v>
      </c>
      <c r="P343" s="14">
        <f t="shared" si="42"/>
        <v>189</v>
      </c>
      <c r="Q343" s="14" t="str">
        <f t="shared" si="43"/>
        <v>United States</v>
      </c>
      <c r="R343" s="14" t="str">
        <f t="shared" si="44"/>
        <v>|United States|</v>
      </c>
      <c r="S343" s="14" t="str">
        <f t="shared" si="45"/>
        <v>|Dramas|Independent Movies|</v>
      </c>
      <c r="T343" s="14" t="str">
        <f t="shared" si="46"/>
        <v>|Paul Thomas Anderson|</v>
      </c>
      <c r="U343" s="14" t="str">
        <f t="shared" si="47"/>
        <v>|John C. Reilly|Philip Baker Hall|Tom Cruise|Julianne Moore|Philip Seymour Hoffman|William H. Macy|Jeremy Blackman|Jason Robards|Melinda Dillon|April Grace|Luis Guzmán|Ricky Jay|Alfred Molina|Michael Murphy|Melora Walters|</v>
      </c>
    </row>
    <row r="344" spans="1:21">
      <c r="A344" s="14" t="s">
        <v>2166</v>
      </c>
      <c r="B344" s="14" t="s">
        <v>48</v>
      </c>
      <c r="C344" s="14" t="s">
        <v>2167</v>
      </c>
      <c r="D344" s="14" t="s">
        <v>2168</v>
      </c>
      <c r="E344" s="14" t="s">
        <v>2169</v>
      </c>
      <c r="F344" s="14" t="s">
        <v>115</v>
      </c>
      <c r="G344" s="26">
        <v>44409</v>
      </c>
      <c r="H344" s="14">
        <v>1995</v>
      </c>
      <c r="I344" s="14" t="s">
        <v>364</v>
      </c>
      <c r="J344" s="14" t="s">
        <v>566</v>
      </c>
      <c r="K344" s="14" t="s">
        <v>245</v>
      </c>
      <c r="L344" s="14" t="s">
        <v>2170</v>
      </c>
      <c r="M344" s="14">
        <f t="shared" si="40"/>
        <v>2021</v>
      </c>
      <c r="N344" s="14">
        <f t="shared" si="41"/>
        <v>8</v>
      </c>
      <c r="O344" s="14" t="str">
        <f>IFERROR(VLOOKUP(I344,Lists!$F$2:$G$16,2,FALSE()),"Not Rated")</f>
        <v>Teens</v>
      </c>
      <c r="P344" s="14">
        <f t="shared" si="42"/>
        <v>97</v>
      </c>
      <c r="Q344" s="14" t="str">
        <f t="shared" si="43"/>
        <v>United States</v>
      </c>
      <c r="R344" s="14" t="str">
        <f t="shared" si="44"/>
        <v>|United States|</v>
      </c>
      <c r="S344" s="14" t="str">
        <f t="shared" si="45"/>
        <v>|Comedies|</v>
      </c>
      <c r="T344" s="14" t="str">
        <f t="shared" si="46"/>
        <v>|Nick Castle|</v>
      </c>
      <c r="U344" s="14" t="str">
        <f t="shared" si="47"/>
        <v>|Damon Wayans|Karyn Parsons|William Hickey|Michael Ironside|Albert Hall|Ross Bickell|Orlando Brown|Peyton Chesson-Fohl|Steven Martini|</v>
      </c>
    </row>
    <row r="345" spans="1:21">
      <c r="A345" s="14" t="s">
        <v>2171</v>
      </c>
      <c r="B345" s="14" t="s">
        <v>48</v>
      </c>
      <c r="C345" s="14" t="s">
        <v>2172</v>
      </c>
      <c r="D345" s="14" t="s">
        <v>2173</v>
      </c>
      <c r="E345" s="14" t="s">
        <v>2174</v>
      </c>
      <c r="F345" s="14" t="s">
        <v>115</v>
      </c>
      <c r="G345" s="26">
        <v>44409</v>
      </c>
      <c r="H345" s="14">
        <v>1991</v>
      </c>
      <c r="I345" s="14" t="s">
        <v>364</v>
      </c>
      <c r="J345" s="14" t="s">
        <v>724</v>
      </c>
      <c r="K345" s="14" t="s">
        <v>244</v>
      </c>
      <c r="L345" s="14" t="s">
        <v>2175</v>
      </c>
      <c r="M345" s="14">
        <f t="shared" si="40"/>
        <v>2021</v>
      </c>
      <c r="N345" s="14">
        <f t="shared" si="41"/>
        <v>8</v>
      </c>
      <c r="O345" s="14" t="str">
        <f>IFERROR(VLOOKUP(I345,Lists!$F$2:$G$16,2,FALSE()),"Not Rated")</f>
        <v>Teens</v>
      </c>
      <c r="P345" s="14">
        <f t="shared" si="42"/>
        <v>102</v>
      </c>
      <c r="Q345" s="14" t="str">
        <f t="shared" si="43"/>
        <v>United States</v>
      </c>
      <c r="R345" s="14" t="str">
        <f t="shared" si="44"/>
        <v>|United States|</v>
      </c>
      <c r="S345" s="14" t="str">
        <f t="shared" si="45"/>
        <v>|Dramas|</v>
      </c>
      <c r="T345" s="14" t="str">
        <f t="shared" si="46"/>
        <v>|Howard Zieff|</v>
      </c>
      <c r="U345" s="14" t="str">
        <f t="shared" si="47"/>
        <v>|Dan Aykroyd|Jamie Lee Curtis|Macaulay Culkin|Anna Chlumsky|Richard Masur|Griffin Dunne|Ann Nelson|Peter Michael Goetz|Jane Hallaren|Anthony R. Jones|</v>
      </c>
    </row>
    <row r="346" spans="1:21">
      <c r="A346" s="14" t="s">
        <v>2176</v>
      </c>
      <c r="B346" s="14" t="s">
        <v>48</v>
      </c>
      <c r="C346" s="14" t="s">
        <v>2177</v>
      </c>
      <c r="D346" s="14" t="s">
        <v>2173</v>
      </c>
      <c r="E346" s="14" t="s">
        <v>2178</v>
      </c>
      <c r="F346" s="14" t="s">
        <v>115</v>
      </c>
      <c r="G346" s="26">
        <v>44409</v>
      </c>
      <c r="H346" s="14">
        <v>1994</v>
      </c>
      <c r="I346" s="14" t="s">
        <v>367</v>
      </c>
      <c r="J346" s="14" t="s">
        <v>698</v>
      </c>
      <c r="K346" s="14" t="s">
        <v>2179</v>
      </c>
      <c r="L346" s="14" t="s">
        <v>2180</v>
      </c>
      <c r="M346" s="14">
        <f t="shared" si="40"/>
        <v>2021</v>
      </c>
      <c r="N346" s="14">
        <f t="shared" si="41"/>
        <v>8</v>
      </c>
      <c r="O346" s="14" t="str">
        <f>IFERROR(VLOOKUP(I346,Lists!$F$2:$G$16,2,FALSE()),"Not Rated")</f>
        <v>Older Kids</v>
      </c>
      <c r="P346" s="14">
        <f t="shared" si="42"/>
        <v>99</v>
      </c>
      <c r="Q346" s="14" t="str">
        <f t="shared" si="43"/>
        <v>United States</v>
      </c>
      <c r="R346" s="14" t="str">
        <f t="shared" si="44"/>
        <v>|United States|</v>
      </c>
      <c r="S346" s="14" t="str">
        <f t="shared" si="45"/>
        <v>|Children &amp; Family Movies|Comedies|Dramas|</v>
      </c>
      <c r="T346" s="14" t="str">
        <f t="shared" si="46"/>
        <v>|Howard Zieff|</v>
      </c>
      <c r="U346" s="14" t="str">
        <f t="shared" si="47"/>
        <v>|Anna Chlumsky|Austin O'Brien|Dan Aykroyd|Jamie Lee Curtis|Richard Masur|Christine Ebersole|Angeline Ball|</v>
      </c>
    </row>
    <row r="347" spans="1:21">
      <c r="A347" s="14" t="s">
        <v>2181</v>
      </c>
      <c r="B347" s="14" t="s">
        <v>48</v>
      </c>
      <c r="C347" s="14" t="s">
        <v>2182</v>
      </c>
      <c r="D347" s="14" t="s">
        <v>2183</v>
      </c>
      <c r="E347" s="14" t="s">
        <v>2184</v>
      </c>
      <c r="F347" s="14" t="s">
        <v>1084</v>
      </c>
      <c r="G347" s="26">
        <v>44409</v>
      </c>
      <c r="H347" s="14">
        <v>2015</v>
      </c>
      <c r="I347" s="14" t="s">
        <v>367</v>
      </c>
      <c r="J347" s="14" t="s">
        <v>744</v>
      </c>
      <c r="K347" s="14" t="s">
        <v>481</v>
      </c>
      <c r="L347" s="14" t="s">
        <v>2185</v>
      </c>
      <c r="M347" s="14">
        <f t="shared" si="40"/>
        <v>2021</v>
      </c>
      <c r="N347" s="14">
        <f t="shared" si="41"/>
        <v>8</v>
      </c>
      <c r="O347" s="14" t="str">
        <f>IFERROR(VLOOKUP(I347,Lists!$F$2:$G$16,2,FALSE()),"Not Rated")</f>
        <v>Older Kids</v>
      </c>
      <c r="P347" s="14">
        <f t="shared" si="42"/>
        <v>85</v>
      </c>
      <c r="Q347" s="14" t="str">
        <f t="shared" si="43"/>
        <v>United States</v>
      </c>
      <c r="R347" s="14" t="str">
        <f t="shared" si="44"/>
        <v>|United States|Canada|</v>
      </c>
      <c r="S347" s="14" t="str">
        <f t="shared" si="45"/>
        <v>|Children &amp; Family Movies|Comedies|</v>
      </c>
      <c r="T347" s="14" t="str">
        <f t="shared" si="46"/>
        <v>|David Feiss|</v>
      </c>
      <c r="U347" s="14" t="str">
        <f t="shared" si="47"/>
        <v>|William Townsend|Donny Lucas|Melissa Sturm|Trevor Devall|Brian Drummond|Kathleen Barr|Garry Chalk|Lee Tockar|Shannon Chan-Kent|Michelle Murdocca|Lorne Cardinal|Peter Kelamis|</v>
      </c>
    </row>
    <row r="348" spans="1:21">
      <c r="A348" s="14" t="s">
        <v>2186</v>
      </c>
      <c r="B348" s="14" t="s">
        <v>48</v>
      </c>
      <c r="C348" s="14" t="s">
        <v>2187</v>
      </c>
      <c r="D348" s="14" t="s">
        <v>2188</v>
      </c>
      <c r="E348" s="14" t="s">
        <v>2189</v>
      </c>
      <c r="F348" s="14" t="s">
        <v>115</v>
      </c>
      <c r="G348" s="26">
        <v>44409</v>
      </c>
      <c r="H348" s="14">
        <v>2008</v>
      </c>
      <c r="I348" s="14" t="s">
        <v>363</v>
      </c>
      <c r="J348" s="14" t="s">
        <v>1375</v>
      </c>
      <c r="K348" s="14" t="s">
        <v>1149</v>
      </c>
      <c r="L348" s="14" t="s">
        <v>2190</v>
      </c>
      <c r="M348" s="14">
        <f t="shared" si="40"/>
        <v>2021</v>
      </c>
      <c r="N348" s="14">
        <f t="shared" si="41"/>
        <v>8</v>
      </c>
      <c r="O348" s="14" t="str">
        <f>IFERROR(VLOOKUP(I348,Lists!$F$2:$G$16,2,FALSE()),"Not Rated")</f>
        <v>Adults</v>
      </c>
      <c r="P348" s="14">
        <f t="shared" si="42"/>
        <v>112</v>
      </c>
      <c r="Q348" s="14" t="str">
        <f t="shared" si="43"/>
        <v>United States</v>
      </c>
      <c r="R348" s="14" t="str">
        <f t="shared" si="44"/>
        <v>|United States|</v>
      </c>
      <c r="S348" s="14" t="str">
        <f t="shared" si="45"/>
        <v>|Action &amp; Adventure|Comedies|</v>
      </c>
      <c r="T348" s="14" t="str">
        <f t="shared" si="46"/>
        <v>|David Gordon Green|</v>
      </c>
      <c r="U348" s="14" t="str">
        <f t="shared" si="47"/>
        <v>|Seth Rogen|James Franco|Danny McBride|Kevin Corrigan|Craig Robinson|Gary Cole|Rosie Perez|Ed Begley Jr.|Nora Dunn|Amber Heard|</v>
      </c>
    </row>
    <row r="349" spans="1:21">
      <c r="A349" s="14" t="s">
        <v>2191</v>
      </c>
      <c r="B349" s="14" t="s">
        <v>48</v>
      </c>
      <c r="C349" s="14" t="s">
        <v>2192</v>
      </c>
      <c r="D349" s="14" t="s">
        <v>2193</v>
      </c>
      <c r="E349" s="14" t="s">
        <v>2194</v>
      </c>
      <c r="F349" s="14" t="s">
        <v>2195</v>
      </c>
      <c r="G349" s="26">
        <v>44409</v>
      </c>
      <c r="H349" s="14">
        <v>2009</v>
      </c>
      <c r="I349" s="14" t="s">
        <v>367</v>
      </c>
      <c r="J349" s="14" t="s">
        <v>436</v>
      </c>
      <c r="K349" s="14" t="s">
        <v>2106</v>
      </c>
      <c r="L349" s="14" t="s">
        <v>2196</v>
      </c>
      <c r="M349" s="14">
        <f t="shared" si="40"/>
        <v>2021</v>
      </c>
      <c r="N349" s="14">
        <f t="shared" si="41"/>
        <v>8</v>
      </c>
      <c r="O349" s="14" t="str">
        <f>IFERROR(VLOOKUP(I349,Lists!$F$2:$G$16,2,FALSE()),"Not Rated")</f>
        <v>Older Kids</v>
      </c>
      <c r="P349" s="14">
        <f t="shared" si="42"/>
        <v>91</v>
      </c>
      <c r="Q349" s="14" t="str">
        <f t="shared" si="43"/>
        <v>Spain</v>
      </c>
      <c r="R349" s="14" t="str">
        <f t="shared" si="44"/>
        <v>|Spain|United Kingdom|United States|</v>
      </c>
      <c r="S349" s="14" t="str">
        <f t="shared" si="45"/>
        <v>|Children &amp; Family Movies|Comedies|Sci-Fi &amp; Fantasy|</v>
      </c>
      <c r="T349" s="14" t="str">
        <f t="shared" si="46"/>
        <v>|Jorge Blanco|</v>
      </c>
      <c r="U349" s="14" t="str">
        <f t="shared" si="47"/>
        <v>|Justin Long|Dwayne Johnson|Gary Oldman|Seann William Scott|Jessica Biel|John Cleese|Freddie Benedict|</v>
      </c>
    </row>
    <row r="350" spans="1:21">
      <c r="A350" s="14" t="s">
        <v>2197</v>
      </c>
      <c r="B350" s="14" t="s">
        <v>48</v>
      </c>
      <c r="C350" s="14" t="s">
        <v>2198</v>
      </c>
      <c r="D350" s="14" t="s">
        <v>2199</v>
      </c>
      <c r="E350" s="14" t="s">
        <v>2200</v>
      </c>
      <c r="F350" s="14" t="s">
        <v>916</v>
      </c>
      <c r="G350" s="26">
        <v>44409</v>
      </c>
      <c r="H350" s="14">
        <v>2019</v>
      </c>
      <c r="I350" s="14" t="s">
        <v>364</v>
      </c>
      <c r="J350" s="14" t="s">
        <v>436</v>
      </c>
      <c r="K350" s="14" t="s">
        <v>245</v>
      </c>
      <c r="L350" s="14" t="s">
        <v>2201</v>
      </c>
      <c r="M350" s="14">
        <f t="shared" si="40"/>
        <v>2021</v>
      </c>
      <c r="N350" s="14">
        <f t="shared" si="41"/>
        <v>8</v>
      </c>
      <c r="O350" s="14" t="str">
        <f>IFERROR(VLOOKUP(I350,Lists!$F$2:$G$16,2,FALSE()),"Not Rated")</f>
        <v>Teens</v>
      </c>
      <c r="P350" s="14">
        <f t="shared" si="42"/>
        <v>91</v>
      </c>
      <c r="Q350" s="14" t="str">
        <f t="shared" si="43"/>
        <v>United Kingdom</v>
      </c>
      <c r="R350" s="14" t="str">
        <f t="shared" si="44"/>
        <v>|United Kingdom|United States|</v>
      </c>
      <c r="S350" s="14" t="str">
        <f t="shared" si="45"/>
        <v>|Comedies|</v>
      </c>
      <c r="T350" s="14" t="str">
        <f t="shared" si="46"/>
        <v>|Zara Hayes|</v>
      </c>
      <c r="U350" s="14" t="str">
        <f t="shared" si="47"/>
        <v>|Diane Keaton|Jacki Weaver|Pam Grier|Rhea Perlman|Celia Weston|Alisha Boe|Charlie Tahan|</v>
      </c>
    </row>
    <row r="351" spans="1:21">
      <c r="A351" s="14" t="s">
        <v>2202</v>
      </c>
      <c r="B351" s="14" t="s">
        <v>48</v>
      </c>
      <c r="C351" s="14" t="s">
        <v>2203</v>
      </c>
      <c r="D351" s="14" t="s">
        <v>2204</v>
      </c>
      <c r="E351" s="14" t="s">
        <v>2205</v>
      </c>
      <c r="F351" s="14" t="s">
        <v>115</v>
      </c>
      <c r="G351" s="26">
        <v>44409</v>
      </c>
      <c r="H351" s="14">
        <v>2003</v>
      </c>
      <c r="I351" s="14" t="s">
        <v>364</v>
      </c>
      <c r="J351" s="14" t="s">
        <v>2206</v>
      </c>
      <c r="K351" s="14" t="s">
        <v>2207</v>
      </c>
      <c r="L351" s="14" t="s">
        <v>2208</v>
      </c>
      <c r="M351" s="14">
        <f t="shared" si="40"/>
        <v>2021</v>
      </c>
      <c r="N351" s="14">
        <f t="shared" si="41"/>
        <v>8</v>
      </c>
      <c r="O351" s="14" t="str">
        <f>IFERROR(VLOOKUP(I351,Lists!$F$2:$G$16,2,FALSE()),"Not Rated")</f>
        <v>Teens</v>
      </c>
      <c r="P351" s="14">
        <f t="shared" si="42"/>
        <v>141</v>
      </c>
      <c r="Q351" s="14" t="str">
        <f t="shared" si="43"/>
        <v>United States</v>
      </c>
      <c r="R351" s="14" t="str">
        <f t="shared" si="44"/>
        <v>|United States|</v>
      </c>
      <c r="S351" s="14" t="str">
        <f t="shared" si="45"/>
        <v>|Dramas|Sports Movies|</v>
      </c>
      <c r="T351" s="14" t="str">
        <f t="shared" si="46"/>
        <v>|Gary Ross|</v>
      </c>
      <c r="U351" s="14" t="str">
        <f t="shared" si="47"/>
        <v>|Tobey Maguire|Jeff Bridges|Chris Cooper|Elizabeth Banks|Gary Stevens|William H. Macy|David McCullough|Kingston DuCoeur|Eddie Jones|Ed Lauter|Michael O'Neill|Michael Angarano|Royce D. Applegate|Annie Corley|Valerie Mahaffey|</v>
      </c>
    </row>
    <row r="352" spans="1:21">
      <c r="A352" s="14" t="s">
        <v>2209</v>
      </c>
      <c r="B352" s="14" t="s">
        <v>48</v>
      </c>
      <c r="C352" s="14" t="s">
        <v>2210</v>
      </c>
      <c r="D352" s="14" t="s">
        <v>2211</v>
      </c>
      <c r="E352" s="14" t="s">
        <v>2212</v>
      </c>
      <c r="F352" s="14" t="s">
        <v>115</v>
      </c>
      <c r="G352" s="26">
        <v>44409</v>
      </c>
      <c r="H352" s="14">
        <v>2000</v>
      </c>
      <c r="I352" s="14" t="s">
        <v>364</v>
      </c>
      <c r="J352" s="14" t="s">
        <v>2213</v>
      </c>
      <c r="K352" s="14" t="s">
        <v>2214</v>
      </c>
      <c r="L352" s="14" t="s">
        <v>2215</v>
      </c>
      <c r="M352" s="14">
        <f t="shared" si="40"/>
        <v>2021</v>
      </c>
      <c r="N352" s="14">
        <f t="shared" si="41"/>
        <v>8</v>
      </c>
      <c r="O352" s="14" t="str">
        <f>IFERROR(VLOOKUP(I352,Lists!$F$2:$G$16,2,FALSE()),"Not Rated")</f>
        <v>Teens</v>
      </c>
      <c r="P352" s="14">
        <f t="shared" si="42"/>
        <v>130</v>
      </c>
      <c r="Q352" s="14" t="str">
        <f t="shared" si="43"/>
        <v>United States</v>
      </c>
      <c r="R352" s="14" t="str">
        <f t="shared" si="44"/>
        <v>|United States|</v>
      </c>
      <c r="S352" s="14" t="str">
        <f t="shared" si="45"/>
        <v>|Action &amp; Adventure|Dramas|Sci-Fi &amp; Fantasy|</v>
      </c>
      <c r="T352" s="14" t="str">
        <f t="shared" si="46"/>
        <v>|Clint Eastwood|</v>
      </c>
      <c r="U352" s="14" t="str">
        <f t="shared" si="47"/>
        <v>|Clint Eastwood|Tommy Lee Jones|Donald Sutherland|James Garner|James Cromwell|Marcia Gay Harden|William Devane|Loren Dean|Courtney B. Vance|Rade Serbedzija|Barbara Babcock|Blair Brown|</v>
      </c>
    </row>
    <row r="353" spans="1:21">
      <c r="A353" s="14" t="s">
        <v>2216</v>
      </c>
      <c r="B353" s="14" t="s">
        <v>48</v>
      </c>
      <c r="C353" s="14" t="s">
        <v>2217</v>
      </c>
      <c r="D353" s="14" t="s">
        <v>2218</v>
      </c>
      <c r="E353" s="14" t="s">
        <v>2219</v>
      </c>
      <c r="F353" s="14" t="s">
        <v>1342</v>
      </c>
      <c r="G353" s="26">
        <v>44409</v>
      </c>
      <c r="H353" s="14">
        <v>2004</v>
      </c>
      <c r="I353" s="14" t="s">
        <v>363</v>
      </c>
      <c r="J353" s="14" t="s">
        <v>653</v>
      </c>
      <c r="K353" s="14" t="s">
        <v>2220</v>
      </c>
      <c r="L353" s="14" t="s">
        <v>2221</v>
      </c>
      <c r="M353" s="14">
        <f t="shared" si="40"/>
        <v>2021</v>
      </c>
      <c r="N353" s="14">
        <f t="shared" si="41"/>
        <v>8</v>
      </c>
      <c r="O353" s="14" t="str">
        <f>IFERROR(VLOOKUP(I353,Lists!$F$2:$G$16,2,FALSE()),"Not Rated")</f>
        <v>Adults</v>
      </c>
      <c r="P353" s="14">
        <f t="shared" si="42"/>
        <v>98</v>
      </c>
      <c r="Q353" s="14" t="str">
        <f t="shared" si="43"/>
        <v>United States</v>
      </c>
      <c r="R353" s="14" t="str">
        <f t="shared" si="44"/>
        <v>|United States|Germany|</v>
      </c>
      <c r="S353" s="14" t="str">
        <f t="shared" si="45"/>
        <v>|Action &amp; Adventure|Comedies|Cult Movies|</v>
      </c>
      <c r="T353" s="14" t="str">
        <f t="shared" si="46"/>
        <v>|Trey Parker|</v>
      </c>
      <c r="U353" s="14" t="str">
        <f t="shared" si="47"/>
        <v>|Trey Parker|Matt Stone|Kristen Miller|Masasa Moyo|Daran Norris|Phil Hendrie|Maurice LaMarche|Chelsea Magritte|Jeremy Shada|Fred Tatasciore|</v>
      </c>
    </row>
    <row r="354" spans="1:21">
      <c r="A354" s="14" t="s">
        <v>2222</v>
      </c>
      <c r="B354" s="14" t="s">
        <v>48</v>
      </c>
      <c r="C354" s="14" t="s">
        <v>2223</v>
      </c>
      <c r="D354" s="14" t="s">
        <v>2224</v>
      </c>
      <c r="E354" s="14" t="s">
        <v>2225</v>
      </c>
      <c r="F354" s="14" t="s">
        <v>2226</v>
      </c>
      <c r="G354" s="26">
        <v>44409</v>
      </c>
      <c r="H354" s="14">
        <v>2016</v>
      </c>
      <c r="I354" s="14" t="s">
        <v>363</v>
      </c>
      <c r="J354" s="14" t="s">
        <v>611</v>
      </c>
      <c r="K354" s="14" t="s">
        <v>458</v>
      </c>
      <c r="L354" s="14" t="s">
        <v>2227</v>
      </c>
      <c r="M354" s="14">
        <f t="shared" si="40"/>
        <v>2021</v>
      </c>
      <c r="N354" s="14">
        <f t="shared" si="41"/>
        <v>8</v>
      </c>
      <c r="O354" s="14" t="str">
        <f>IFERROR(VLOOKUP(I354,Lists!$F$2:$G$16,2,FALSE()),"Not Rated")</f>
        <v>Adults</v>
      </c>
      <c r="P354" s="14">
        <f t="shared" si="42"/>
        <v>105</v>
      </c>
      <c r="Q354" s="14" t="str">
        <f t="shared" si="43"/>
        <v>United States</v>
      </c>
      <c r="R354" s="14" t="str">
        <f t="shared" si="44"/>
        <v>|United States|China|</v>
      </c>
      <c r="S354" s="14" t="str">
        <f t="shared" si="45"/>
        <v>|Comedies|Dramas|</v>
      </c>
      <c r="T354" s="14" t="str">
        <f t="shared" si="46"/>
        <v>|Kelly Fremon Craig|</v>
      </c>
      <c r="U354" s="14" t="str">
        <f t="shared" si="47"/>
        <v>|Hailee Steinfeld|Woody Harrelson|Kyra Sedgwick|Haley Lu Richardson|Blake Jenner|Hayden Szeto|Alexander Calvert|Eric Keenleyside|</v>
      </c>
    </row>
    <row r="355" spans="1:21">
      <c r="A355" s="14" t="s">
        <v>2228</v>
      </c>
      <c r="B355" s="14" t="s">
        <v>48</v>
      </c>
      <c r="C355" s="14" t="s">
        <v>2229</v>
      </c>
      <c r="D355" s="14" t="s">
        <v>2230</v>
      </c>
      <c r="E355" s="14" t="s">
        <v>2231</v>
      </c>
      <c r="F355" s="14" t="s">
        <v>115</v>
      </c>
      <c r="G355" s="26">
        <v>44409</v>
      </c>
      <c r="H355" s="14">
        <v>2013</v>
      </c>
      <c r="I355" s="14" t="s">
        <v>363</v>
      </c>
      <c r="J355" s="14" t="s">
        <v>1247</v>
      </c>
      <c r="K355" s="14" t="s">
        <v>260</v>
      </c>
      <c r="L355" s="14" t="s">
        <v>2232</v>
      </c>
      <c r="M355" s="14">
        <f t="shared" si="40"/>
        <v>2021</v>
      </c>
      <c r="N355" s="14">
        <f t="shared" si="41"/>
        <v>8</v>
      </c>
      <c r="O355" s="14" t="str">
        <f>IFERROR(VLOOKUP(I355,Lists!$F$2:$G$16,2,FALSE()),"Not Rated")</f>
        <v>Adults</v>
      </c>
      <c r="P355" s="14">
        <f t="shared" si="42"/>
        <v>101</v>
      </c>
      <c r="Q355" s="14" t="str">
        <f t="shared" si="43"/>
        <v>United States</v>
      </c>
      <c r="R355" s="14" t="str">
        <f t="shared" si="44"/>
        <v>|United States|</v>
      </c>
      <c r="S355" s="14" t="str">
        <f t="shared" si="45"/>
        <v>|Horror Movies|</v>
      </c>
      <c r="T355" s="14" t="str">
        <f t="shared" si="46"/>
        <v>|Tom Elkins|</v>
      </c>
      <c r="U355" s="14" t="str">
        <f t="shared" si="47"/>
        <v>|Abigail Spencer|Chad Michael Murray|Katee Sackhoff|Emily Alyn Lind|Cicely Tyson|Andrea Frankle|Brad James|Lance E. Nichols|</v>
      </c>
    </row>
    <row r="356" spans="1:21">
      <c r="A356" s="14" t="s">
        <v>2233</v>
      </c>
      <c r="B356" s="14" t="s">
        <v>48</v>
      </c>
      <c r="C356" s="14" t="s">
        <v>2234</v>
      </c>
      <c r="D356" s="14" t="s">
        <v>2235</v>
      </c>
      <c r="E356" s="14" t="s">
        <v>2236</v>
      </c>
      <c r="F356" s="14" t="s">
        <v>115</v>
      </c>
      <c r="G356" s="26">
        <v>44409</v>
      </c>
      <c r="H356" s="14">
        <v>1991</v>
      </c>
      <c r="I356" s="14" t="s">
        <v>363</v>
      </c>
      <c r="J356" s="14" t="s">
        <v>611</v>
      </c>
      <c r="K356" s="14" t="s">
        <v>1149</v>
      </c>
      <c r="L356" s="14" t="s">
        <v>2237</v>
      </c>
      <c r="M356" s="14">
        <f t="shared" si="40"/>
        <v>2021</v>
      </c>
      <c r="N356" s="14">
        <f t="shared" si="41"/>
        <v>8</v>
      </c>
      <c r="O356" s="14" t="str">
        <f>IFERROR(VLOOKUP(I356,Lists!$F$2:$G$16,2,FALSE()),"Not Rated")</f>
        <v>Adults</v>
      </c>
      <c r="P356" s="14">
        <f t="shared" si="42"/>
        <v>105</v>
      </c>
      <c r="Q356" s="14" t="str">
        <f t="shared" si="43"/>
        <v>United States</v>
      </c>
      <c r="R356" s="14" t="str">
        <f t="shared" si="44"/>
        <v>|United States|</v>
      </c>
      <c r="S356" s="14" t="str">
        <f t="shared" si="45"/>
        <v>|Action &amp; Adventure|Comedies|</v>
      </c>
      <c r="T356" s="14" t="str">
        <f t="shared" si="46"/>
        <v>|Tony Scott|</v>
      </c>
      <c r="U356" s="14" t="str">
        <f t="shared" si="47"/>
        <v>|Bruce Willis|Damon Wayans|Chelsea Field|Noble Willingham|Taylor Negron|Danielle Harris|Halle Berry|Bruce McGill|</v>
      </c>
    </row>
    <row r="357" spans="1:21">
      <c r="A357" s="14" t="s">
        <v>2238</v>
      </c>
      <c r="B357" s="14" t="s">
        <v>48</v>
      </c>
      <c r="C357" s="14" t="s">
        <v>2239</v>
      </c>
      <c r="D357" s="14" t="s">
        <v>2240</v>
      </c>
      <c r="E357" s="14" t="s">
        <v>2241</v>
      </c>
      <c r="F357" s="14" t="s">
        <v>115</v>
      </c>
      <c r="G357" s="26">
        <v>44409</v>
      </c>
      <c r="H357" s="14">
        <v>2011</v>
      </c>
      <c r="I357" s="14" t="s">
        <v>363</v>
      </c>
      <c r="J357" s="14" t="s">
        <v>1062</v>
      </c>
      <c r="K357" s="14" t="s">
        <v>683</v>
      </c>
      <c r="L357" s="14" t="s">
        <v>2242</v>
      </c>
      <c r="M357" s="14">
        <f t="shared" si="40"/>
        <v>2021</v>
      </c>
      <c r="N357" s="14">
        <f t="shared" si="41"/>
        <v>8</v>
      </c>
      <c r="O357" s="14" t="str">
        <f>IFERROR(VLOOKUP(I357,Lists!$F$2:$G$16,2,FALSE()),"Not Rated")</f>
        <v>Adults</v>
      </c>
      <c r="P357" s="14">
        <f t="shared" si="42"/>
        <v>118</v>
      </c>
      <c r="Q357" s="14" t="str">
        <f t="shared" si="43"/>
        <v>United States</v>
      </c>
      <c r="R357" s="14" t="str">
        <f t="shared" si="44"/>
        <v>|United States|</v>
      </c>
      <c r="S357" s="14" t="str">
        <f t="shared" si="45"/>
        <v>|Dramas|Thrillers|</v>
      </c>
      <c r="T357" s="14" t="str">
        <f t="shared" si="46"/>
        <v>|Brad Furman|</v>
      </c>
      <c r="U357" s="14" t="str">
        <f t="shared" si="47"/>
        <v>|Matthew McConaughey|Josh Lucas|Ryan Phillippe|John Leguizamo|Michael Peña|Bryan Cranston|Bob Gunton|William H. Macy|Marisa Tomei|Frances Fisher|</v>
      </c>
    </row>
    <row r="358" spans="1:21">
      <c r="A358" s="14" t="s">
        <v>2243</v>
      </c>
      <c r="B358" s="14" t="s">
        <v>48</v>
      </c>
      <c r="C358" s="14" t="s">
        <v>2244</v>
      </c>
      <c r="D358" s="14" t="s">
        <v>2245</v>
      </c>
      <c r="E358" s="14" t="s">
        <v>2246</v>
      </c>
      <c r="F358" s="14" t="s">
        <v>2247</v>
      </c>
      <c r="G358" s="26">
        <v>44409</v>
      </c>
      <c r="H358" s="14">
        <v>2010</v>
      </c>
      <c r="I358" s="14" t="s">
        <v>364</v>
      </c>
      <c r="J358" s="14" t="s">
        <v>566</v>
      </c>
      <c r="K358" s="14" t="s">
        <v>248</v>
      </c>
      <c r="L358" s="14" t="s">
        <v>2248</v>
      </c>
      <c r="M358" s="14">
        <f t="shared" si="40"/>
        <v>2021</v>
      </c>
      <c r="N358" s="14">
        <f t="shared" si="41"/>
        <v>8</v>
      </c>
      <c r="O358" s="14" t="str">
        <f>IFERROR(VLOOKUP(I358,Lists!$F$2:$G$16,2,FALSE()),"Not Rated")</f>
        <v>Teens</v>
      </c>
      <c r="P358" s="14">
        <f t="shared" si="42"/>
        <v>97</v>
      </c>
      <c r="Q358" s="14" t="str">
        <f t="shared" si="43"/>
        <v>United States</v>
      </c>
      <c r="R358" s="14" t="str">
        <f t="shared" si="44"/>
        <v>|United States|France|</v>
      </c>
      <c r="S358" s="14" t="str">
        <f t="shared" si="45"/>
        <v>|Action &amp; Adventure|</v>
      </c>
      <c r="T358" s="14" t="str">
        <f t="shared" si="46"/>
        <v>|Sylvain White|</v>
      </c>
      <c r="U358" s="14" t="str">
        <f t="shared" si="47"/>
        <v>|Jeffrey Dean Morgan|Zoe Saldana|Chris Evans|Idris Elba|Columbus Short|Óscar Jaenada|Jason Patric|Holt McCallany|Peter Macdissi|Peter Francis James|</v>
      </c>
    </row>
    <row r="359" spans="1:21">
      <c r="A359" s="14" t="s">
        <v>2249</v>
      </c>
      <c r="B359" s="14" t="s">
        <v>48</v>
      </c>
      <c r="C359" s="14" t="s">
        <v>2250</v>
      </c>
      <c r="D359" s="14" t="s">
        <v>1589</v>
      </c>
      <c r="E359" s="14" t="s">
        <v>2251</v>
      </c>
      <c r="F359" s="14" t="s">
        <v>2252</v>
      </c>
      <c r="G359" s="26">
        <v>44409</v>
      </c>
      <c r="H359" s="14">
        <v>2004</v>
      </c>
      <c r="I359" s="14" t="s">
        <v>363</v>
      </c>
      <c r="J359" s="14" t="s">
        <v>724</v>
      </c>
      <c r="K359" s="14" t="s">
        <v>2253</v>
      </c>
      <c r="L359" s="14" t="s">
        <v>2254</v>
      </c>
      <c r="M359" s="14">
        <f t="shared" si="40"/>
        <v>2021</v>
      </c>
      <c r="N359" s="14">
        <f t="shared" si="41"/>
        <v>8</v>
      </c>
      <c r="O359" s="14" t="str">
        <f>IFERROR(VLOOKUP(I359,Lists!$F$2:$G$16,2,FALSE()),"Not Rated")</f>
        <v>Adults</v>
      </c>
      <c r="P359" s="14">
        <f t="shared" si="42"/>
        <v>102</v>
      </c>
      <c r="Q359" s="14" t="str">
        <f t="shared" si="43"/>
        <v>Spain</v>
      </c>
      <c r="R359" s="14" t="str">
        <f t="shared" si="44"/>
        <v>|Spain|France|United Kingdom|United States|</v>
      </c>
      <c r="S359" s="14" t="str">
        <f t="shared" si="45"/>
        <v>|Dramas|Independent Movies|Thrillers|</v>
      </c>
      <c r="T359" s="14" t="str">
        <f t="shared" si="46"/>
        <v>|Brad Anderson|</v>
      </c>
      <c r="U359" s="14" t="str">
        <f t="shared" si="47"/>
        <v>|Christian Bale|Jennifer Jason Leigh|Aitana Sánchez-Gijón|John Sharian|Michael Ironside|Lawrence Gilliard Jr.|Reg E. Cathey|Anna Massey|Matthew Romero|Robert Long|Colin Stinton|Craig Stevenson|</v>
      </c>
    </row>
    <row r="360" spans="1:21">
      <c r="A360" s="14" t="s">
        <v>2255</v>
      </c>
      <c r="B360" s="14" t="s">
        <v>48</v>
      </c>
      <c r="C360" s="14" t="s">
        <v>2256</v>
      </c>
      <c r="D360" s="14" t="s">
        <v>2257</v>
      </c>
      <c r="E360" s="14" t="s">
        <v>2258</v>
      </c>
      <c r="F360" s="14" t="s">
        <v>115</v>
      </c>
      <c r="G360" s="26">
        <v>44409</v>
      </c>
      <c r="H360" s="14">
        <v>1995</v>
      </c>
      <c r="I360" s="14" t="s">
        <v>364</v>
      </c>
      <c r="J360" s="14" t="s">
        <v>1033</v>
      </c>
      <c r="K360" s="14" t="s">
        <v>254</v>
      </c>
      <c r="L360" s="14" t="s">
        <v>2259</v>
      </c>
      <c r="M360" s="14">
        <f t="shared" si="40"/>
        <v>2021</v>
      </c>
      <c r="N360" s="14">
        <f t="shared" si="41"/>
        <v>8</v>
      </c>
      <c r="O360" s="14" t="str">
        <f>IFERROR(VLOOKUP(I360,Lists!$F$2:$G$16,2,FALSE()),"Not Rated")</f>
        <v>Teens</v>
      </c>
      <c r="P360" s="14">
        <f t="shared" si="42"/>
        <v>114</v>
      </c>
      <c r="Q360" s="14" t="str">
        <f t="shared" si="43"/>
        <v>United States</v>
      </c>
      <c r="R360" s="14" t="str">
        <f t="shared" si="44"/>
        <v>|United States|</v>
      </c>
      <c r="S360" s="14" t="str">
        <f t="shared" si="45"/>
        <v>|Thrillers|</v>
      </c>
      <c r="T360" s="14" t="str">
        <f t="shared" si="46"/>
        <v>|Irwin Winkler|</v>
      </c>
      <c r="U360" s="14" t="str">
        <f t="shared" si="47"/>
        <v>|Sandra Bullock|Jeremy Northam|Dennis Miller|Diane Baker|Wendy Gazelle|Ken Howard|Ray McKinnon|Daniel Schorr|L. Scott Caldwell|Robert Gossett|</v>
      </c>
    </row>
    <row r="361" spans="1:21">
      <c r="A361" s="14" t="s">
        <v>2260</v>
      </c>
      <c r="B361" s="14" t="s">
        <v>48</v>
      </c>
      <c r="C361" s="14" t="s">
        <v>2261</v>
      </c>
      <c r="D361" s="14" t="s">
        <v>1157</v>
      </c>
      <c r="E361" s="14" t="s">
        <v>2262</v>
      </c>
      <c r="F361" s="14" t="s">
        <v>115</v>
      </c>
      <c r="G361" s="26">
        <v>44409</v>
      </c>
      <c r="H361" s="14">
        <v>2000</v>
      </c>
      <c r="I361" s="14" t="s">
        <v>363</v>
      </c>
      <c r="J361" s="14" t="s">
        <v>580</v>
      </c>
      <c r="K361" s="14" t="s">
        <v>261</v>
      </c>
      <c r="L361" s="14" t="s">
        <v>2263</v>
      </c>
      <c r="M361" s="14">
        <f t="shared" si="40"/>
        <v>2021</v>
      </c>
      <c r="N361" s="14">
        <f t="shared" si="41"/>
        <v>8</v>
      </c>
      <c r="O361" s="14" t="str">
        <f>IFERROR(VLOOKUP(I361,Lists!$F$2:$G$16,2,FALSE()),"Not Rated")</f>
        <v>Adults</v>
      </c>
      <c r="P361" s="14">
        <f t="shared" si="42"/>
        <v>111</v>
      </c>
      <c r="Q361" s="14" t="str">
        <f t="shared" si="43"/>
        <v>United States</v>
      </c>
      <c r="R361" s="14" t="str">
        <f t="shared" si="44"/>
        <v>|United States|</v>
      </c>
      <c r="S361" s="14" t="str">
        <f t="shared" si="45"/>
        <v>|Stand-Up Comedy|</v>
      </c>
      <c r="T361" s="14" t="str">
        <f t="shared" si="46"/>
        <v>|Spike Lee|</v>
      </c>
      <c r="U361" s="14" t="str">
        <f t="shared" si="47"/>
        <v>|Steve Harvey|D.L. Hughley|Cedric the Entertainer|Bernie Mac|</v>
      </c>
    </row>
    <row r="362" spans="1:21">
      <c r="A362" s="14" t="s">
        <v>2264</v>
      </c>
      <c r="B362" s="14" t="s">
        <v>48</v>
      </c>
      <c r="C362" s="14" t="s">
        <v>2265</v>
      </c>
      <c r="D362" s="14" t="s">
        <v>2266</v>
      </c>
      <c r="E362" s="14" t="s">
        <v>2267</v>
      </c>
      <c r="F362" s="14" t="s">
        <v>115</v>
      </c>
      <c r="G362" s="26">
        <v>44409</v>
      </c>
      <c r="H362" s="14">
        <v>2010</v>
      </c>
      <c r="I362" s="14" t="s">
        <v>364</v>
      </c>
      <c r="J362" s="14" t="s">
        <v>443</v>
      </c>
      <c r="K362" s="14" t="s">
        <v>1014</v>
      </c>
      <c r="L362" s="14" t="s">
        <v>2268</v>
      </c>
      <c r="M362" s="14">
        <f t="shared" si="40"/>
        <v>2021</v>
      </c>
      <c r="N362" s="14">
        <f t="shared" si="41"/>
        <v>8</v>
      </c>
      <c r="O362" s="14" t="str">
        <f>IFERROR(VLOOKUP(I362,Lists!$F$2:$G$16,2,FALSE()),"Not Rated")</f>
        <v>Teens</v>
      </c>
      <c r="P362" s="14">
        <f t="shared" si="42"/>
        <v>125</v>
      </c>
      <c r="Q362" s="14" t="str">
        <f t="shared" si="43"/>
        <v>United States</v>
      </c>
      <c r="R362" s="14" t="str">
        <f t="shared" si="44"/>
        <v>|United States|</v>
      </c>
      <c r="S362" s="14" t="str">
        <f t="shared" si="45"/>
        <v>|Comedies|Romantic Movies|</v>
      </c>
      <c r="T362" s="14" t="str">
        <f t="shared" si="46"/>
        <v>|Garry Marshall|</v>
      </c>
      <c r="U362" s="14" t="str">
        <f t="shared" si="47"/>
        <v>|Jessica Alba|Kathy Bates|Jessica Biel|Bradley Cooper|Eric Dane|Patrick Dempsey|Hector Elizondo|Jamie Foxx|Jennifer Garner|Topher Grace|Anne Hathaway|Ashton Kutcher|Queen Latifah|Taylor Lautner|George Lopez|Shirley MacLaine|Emma Roberts|Julia Roberts|Taylor Swift|</v>
      </c>
    </row>
    <row r="363" spans="1:21">
      <c r="A363" s="14" t="s">
        <v>2269</v>
      </c>
      <c r="B363" s="14" t="s">
        <v>49</v>
      </c>
      <c r="C363" s="14" t="s">
        <v>2270</v>
      </c>
      <c r="D363" s="14" t="s">
        <v>117</v>
      </c>
      <c r="E363" s="14" t="s">
        <v>2271</v>
      </c>
      <c r="F363" s="14" t="s">
        <v>115</v>
      </c>
      <c r="G363" s="26">
        <v>44408</v>
      </c>
      <c r="H363" s="14">
        <v>2021</v>
      </c>
      <c r="I363" s="14" t="s">
        <v>361</v>
      </c>
      <c r="J363" s="14" t="s">
        <v>107</v>
      </c>
      <c r="K363" s="14" t="s">
        <v>2272</v>
      </c>
      <c r="L363" s="14" t="s">
        <v>2273</v>
      </c>
      <c r="M363" s="14">
        <f t="shared" si="40"/>
        <v>2021</v>
      </c>
      <c r="N363" s="14">
        <f t="shared" si="41"/>
        <v>7</v>
      </c>
      <c r="O363" s="14" t="str">
        <f>IFERROR(VLOOKUP(I363,Lists!$F$2:$G$16,2,FALSE()),"Not Rated")</f>
        <v>Teens</v>
      </c>
      <c r="P363" s="14">
        <f t="shared" si="42"/>
        <v>3</v>
      </c>
      <c r="Q363" s="14" t="str">
        <f t="shared" si="43"/>
        <v>United States</v>
      </c>
      <c r="R363" s="14" t="str">
        <f t="shared" si="44"/>
        <v>|United States|</v>
      </c>
      <c r="S363" s="14" t="str">
        <f t="shared" si="45"/>
        <v>|TV Dramas|TV Sci-Fi &amp; Fantasy|</v>
      </c>
      <c r="T363" s="14" t="str">
        <f t="shared" si="46"/>
        <v>|Unknown|</v>
      </c>
      <c r="U363" s="14" t="str">
        <f t="shared" si="47"/>
        <v>|Madeleine Mantock|Sarah Jeffery|Melonie Diaz|Rupert Evans|Ser'Darius Blain|Ellen Tamaki|Charlie Gillespie|</v>
      </c>
    </row>
    <row r="364" spans="1:21">
      <c r="A364" s="14" t="s">
        <v>2274</v>
      </c>
      <c r="B364" s="14" t="s">
        <v>48</v>
      </c>
      <c r="C364" s="14" t="s">
        <v>2275</v>
      </c>
      <c r="D364" s="14" t="s">
        <v>2276</v>
      </c>
      <c r="E364" s="14" t="s">
        <v>2277</v>
      </c>
      <c r="F364" s="14" t="s">
        <v>117</v>
      </c>
      <c r="G364" s="26">
        <v>44408</v>
      </c>
      <c r="H364" s="14">
        <v>2018</v>
      </c>
      <c r="I364" s="14" t="s">
        <v>361</v>
      </c>
      <c r="J364" s="14" t="s">
        <v>1313</v>
      </c>
      <c r="K364" s="14" t="s">
        <v>475</v>
      </c>
      <c r="L364" s="14" t="s">
        <v>2278</v>
      </c>
      <c r="M364" s="14">
        <f t="shared" si="40"/>
        <v>2021</v>
      </c>
      <c r="N364" s="14">
        <f t="shared" si="41"/>
        <v>7</v>
      </c>
      <c r="O364" s="14" t="str">
        <f>IFERROR(VLOOKUP(I364,Lists!$F$2:$G$16,2,FALSE()),"Not Rated")</f>
        <v>Teens</v>
      </c>
      <c r="P364" s="14">
        <f t="shared" si="42"/>
        <v>76</v>
      </c>
      <c r="Q364" s="14" t="str">
        <f t="shared" si="43"/>
        <v>Unknown</v>
      </c>
      <c r="R364" s="14" t="str">
        <f t="shared" si="44"/>
        <v>|Unknown|</v>
      </c>
      <c r="S364" s="14" t="str">
        <f t="shared" si="45"/>
        <v>|Dramas|International Movies|</v>
      </c>
      <c r="T364" s="14" t="str">
        <f t="shared" si="46"/>
        <v>|Kenneth Gyang|</v>
      </c>
      <c r="U364" s="14" t="str">
        <f t="shared" si="47"/>
        <v>|Tunde Aladese|Omatta Udalor|Terje Lien|Ann Njemanze|Anders Lidin Hansen|Jenny Bonden|Belinda Effah|Anita Daniels|Silje Drensgrud|Torbjørn Jensen|</v>
      </c>
    </row>
    <row r="365" spans="1:21">
      <c r="A365" s="14" t="s">
        <v>2279</v>
      </c>
      <c r="B365" s="14" t="s">
        <v>48</v>
      </c>
      <c r="C365" s="14" t="s">
        <v>2280</v>
      </c>
      <c r="D365" s="14" t="s">
        <v>2281</v>
      </c>
      <c r="E365" s="14" t="s">
        <v>2282</v>
      </c>
      <c r="F365" s="14" t="s">
        <v>117</v>
      </c>
      <c r="G365" s="26">
        <v>44408</v>
      </c>
      <c r="H365" s="14">
        <v>2021</v>
      </c>
      <c r="I365" s="14" t="s">
        <v>363</v>
      </c>
      <c r="J365" s="14" t="s">
        <v>1062</v>
      </c>
      <c r="K365" s="14" t="s">
        <v>2283</v>
      </c>
      <c r="L365" s="14" t="s">
        <v>2284</v>
      </c>
      <c r="M365" s="14">
        <f t="shared" si="40"/>
        <v>2021</v>
      </c>
      <c r="N365" s="14">
        <f t="shared" si="41"/>
        <v>7</v>
      </c>
      <c r="O365" s="14" t="str">
        <f>IFERROR(VLOOKUP(I365,Lists!$F$2:$G$16,2,FALSE()),"Not Rated")</f>
        <v>Adults</v>
      </c>
      <c r="P365" s="14">
        <f t="shared" si="42"/>
        <v>118</v>
      </c>
      <c r="Q365" s="14" t="str">
        <f t="shared" si="43"/>
        <v>Unknown</v>
      </c>
      <c r="R365" s="14" t="str">
        <f t="shared" si="44"/>
        <v>|Unknown|</v>
      </c>
      <c r="S365" s="14" t="str">
        <f t="shared" si="45"/>
        <v>|Action &amp; Adventure|International Movies|Thrillers|</v>
      </c>
      <c r="T365" s="14" t="str">
        <f t="shared" si="46"/>
        <v>|Jaume Balagueró|</v>
      </c>
      <c r="U365" s="14" t="str">
        <f t="shared" si="47"/>
        <v>|Freddie Highmore|Astrid Bergès-Frisbey|Sam Riley|Liam Cunningham|José Coronado|Luis Tosar|Emilio Gutiérrez Caba|Axel Stein|Daniel Holguín|Famke Janssen|</v>
      </c>
    </row>
    <row r="366" spans="1:21">
      <c r="A366" s="14" t="s">
        <v>2285</v>
      </c>
      <c r="B366" s="14" t="s">
        <v>49</v>
      </c>
      <c r="C366" s="14" t="s">
        <v>2286</v>
      </c>
      <c r="D366" s="14" t="s">
        <v>117</v>
      </c>
      <c r="E366" s="14" t="s">
        <v>2287</v>
      </c>
      <c r="F366" s="14" t="s">
        <v>117</v>
      </c>
      <c r="G366" s="26">
        <v>44407</v>
      </c>
      <c r="H366" s="14">
        <v>2021</v>
      </c>
      <c r="I366" s="14" t="s">
        <v>365</v>
      </c>
      <c r="J366" s="14" t="s">
        <v>105</v>
      </c>
      <c r="K366" s="14" t="s">
        <v>617</v>
      </c>
      <c r="L366" s="14" t="s">
        <v>2288</v>
      </c>
      <c r="M366" s="14">
        <f t="shared" si="40"/>
        <v>2021</v>
      </c>
      <c r="N366" s="14">
        <f t="shared" si="41"/>
        <v>7</v>
      </c>
      <c r="O366" s="14" t="str">
        <f>IFERROR(VLOOKUP(I366,Lists!$F$2:$G$16,2,FALSE()),"Not Rated")</f>
        <v>Kids</v>
      </c>
      <c r="P366" s="14">
        <f t="shared" si="42"/>
        <v>1</v>
      </c>
      <c r="Q366" s="14" t="str">
        <f t="shared" si="43"/>
        <v>Unknown</v>
      </c>
      <c r="R366" s="14" t="str">
        <f t="shared" si="44"/>
        <v>|Unknown|</v>
      </c>
      <c r="S366" s="14" t="str">
        <f t="shared" si="45"/>
        <v>|Kids' TV|TV Comedies|</v>
      </c>
      <c r="T366" s="14" t="str">
        <f t="shared" si="46"/>
        <v>|Unknown|</v>
      </c>
      <c r="U366" s="14" t="str">
        <f t="shared" si="47"/>
        <v>|Kimiko Glenn|Megan Hilty|Parvesh Cheena|Chris Diamantopoulos|Megan Nicole Dong|Jessie Mueller|Josh Radnor|</v>
      </c>
    </row>
    <row r="367" spans="1:21">
      <c r="A367" s="14" t="s">
        <v>2289</v>
      </c>
      <c r="B367" s="14" t="s">
        <v>48</v>
      </c>
      <c r="C367" s="14" t="s">
        <v>2290</v>
      </c>
      <c r="D367" s="14" t="s">
        <v>2291</v>
      </c>
      <c r="E367" s="14" t="s">
        <v>2292</v>
      </c>
      <c r="F367" s="14" t="s">
        <v>2293</v>
      </c>
      <c r="G367" s="26">
        <v>44407</v>
      </c>
      <c r="H367" s="14">
        <v>2014</v>
      </c>
      <c r="I367" s="14" t="s">
        <v>361</v>
      </c>
      <c r="J367" s="14" t="s">
        <v>560</v>
      </c>
      <c r="K367" s="14" t="s">
        <v>444</v>
      </c>
      <c r="L367" s="14" t="s">
        <v>2294</v>
      </c>
      <c r="M367" s="14">
        <f t="shared" si="40"/>
        <v>2021</v>
      </c>
      <c r="N367" s="14">
        <f t="shared" si="41"/>
        <v>7</v>
      </c>
      <c r="O367" s="14" t="str">
        <f>IFERROR(VLOOKUP(I367,Lists!$F$2:$G$16,2,FALSE()),"Not Rated")</f>
        <v>Teens</v>
      </c>
      <c r="P367" s="14">
        <f t="shared" si="42"/>
        <v>103</v>
      </c>
      <c r="Q367" s="14" t="str">
        <f t="shared" si="43"/>
        <v>France</v>
      </c>
      <c r="R367" s="14" t="str">
        <f t="shared" si="44"/>
        <v>|France|Algeria|</v>
      </c>
      <c r="S367" s="14" t="str">
        <f t="shared" si="45"/>
        <v>|Dramas|Independent Movies|International Movies|</v>
      </c>
      <c r="T367" s="14" t="str">
        <f t="shared" si="46"/>
        <v>|Najwa Najjar|</v>
      </c>
      <c r="U367" s="14" t="str">
        <f t="shared" si="47"/>
        <v>|Khaled Abol El Naga|Souad Massi|Suhail Haddad|Malak Ermileh|Maisa Abd Elhadi|Walid Abdul Salam|Nisreen Faour|Areen Omari|</v>
      </c>
    </row>
    <row r="368" spans="1:21">
      <c r="A368" s="14" t="s">
        <v>2295</v>
      </c>
      <c r="B368" s="14" t="s">
        <v>49</v>
      </c>
      <c r="C368" s="14" t="s">
        <v>2296</v>
      </c>
      <c r="D368" s="14" t="s">
        <v>117</v>
      </c>
      <c r="E368" s="14" t="s">
        <v>117</v>
      </c>
      <c r="F368" s="14" t="s">
        <v>118</v>
      </c>
      <c r="G368" s="26">
        <v>44407</v>
      </c>
      <c r="H368" s="14">
        <v>2021</v>
      </c>
      <c r="I368" s="14" t="s">
        <v>361</v>
      </c>
      <c r="J368" s="14" t="s">
        <v>107</v>
      </c>
      <c r="K368" s="14" t="s">
        <v>2297</v>
      </c>
      <c r="L368" s="14" t="s">
        <v>2298</v>
      </c>
      <c r="M368" s="14">
        <f t="shared" si="40"/>
        <v>2021</v>
      </c>
      <c r="N368" s="14">
        <f t="shared" si="41"/>
        <v>7</v>
      </c>
      <c r="O368" s="14" t="str">
        <f>IFERROR(VLOOKUP(I368,Lists!$F$2:$G$16,2,FALSE()),"Not Rated")</f>
        <v>Teens</v>
      </c>
      <c r="P368" s="14">
        <f t="shared" si="42"/>
        <v>3</v>
      </c>
      <c r="Q368" s="14" t="str">
        <f t="shared" si="43"/>
        <v>United Kingdom</v>
      </c>
      <c r="R368" s="14" t="str">
        <f t="shared" si="44"/>
        <v>|United Kingdom|</v>
      </c>
      <c r="S368" s="14" t="str">
        <f t="shared" si="45"/>
        <v>|British TV Shows|International TV Shows|Reality TV|</v>
      </c>
      <c r="T368" s="14" t="str">
        <f t="shared" si="46"/>
        <v>|Unknown|</v>
      </c>
      <c r="U368" s="14" t="str">
        <f t="shared" si="47"/>
        <v>|Unknown|</v>
      </c>
    </row>
    <row r="369" spans="1:21">
      <c r="A369" s="14" t="s">
        <v>2299</v>
      </c>
      <c r="B369" s="14" t="s">
        <v>48</v>
      </c>
      <c r="C369" s="14" t="s">
        <v>2300</v>
      </c>
      <c r="D369" s="14" t="s">
        <v>2301</v>
      </c>
      <c r="E369" s="14" t="s">
        <v>2302</v>
      </c>
      <c r="F369" s="14" t="s">
        <v>117</v>
      </c>
      <c r="G369" s="26">
        <v>44407</v>
      </c>
      <c r="H369" s="14">
        <v>2020</v>
      </c>
      <c r="I369" s="14" t="s">
        <v>361</v>
      </c>
      <c r="J369" s="14" t="s">
        <v>1033</v>
      </c>
      <c r="K369" s="14" t="s">
        <v>496</v>
      </c>
      <c r="L369" s="14" t="s">
        <v>2303</v>
      </c>
      <c r="M369" s="14">
        <f t="shared" si="40"/>
        <v>2021</v>
      </c>
      <c r="N369" s="14">
        <f t="shared" si="41"/>
        <v>7</v>
      </c>
      <c r="O369" s="14" t="str">
        <f>IFERROR(VLOOKUP(I369,Lists!$F$2:$G$16,2,FALSE()),"Not Rated")</f>
        <v>Teens</v>
      </c>
      <c r="P369" s="14">
        <f t="shared" si="42"/>
        <v>114</v>
      </c>
      <c r="Q369" s="14" t="str">
        <f t="shared" si="43"/>
        <v>Unknown</v>
      </c>
      <c r="R369" s="14" t="str">
        <f t="shared" si="44"/>
        <v>|Unknown|</v>
      </c>
      <c r="S369" s="14" t="str">
        <f t="shared" si="45"/>
        <v>|Documentaries|International Movies|</v>
      </c>
      <c r="T369" s="14" t="str">
        <f t="shared" si="46"/>
        <v>|Selçuk Metin|</v>
      </c>
      <c r="U369" s="14" t="str">
        <f t="shared" si="47"/>
        <v>|Metin Akpınar|Demet Akbağ|Umur Bugay|Ahmet Gülhan|Dikmen Gürün|Kandemir Konduk|Perran Kutman|Zeynep Oral|Nevra Serezli|Selma Sonat|Suat Sungur|Ferhan Şensoy|Cihat Tamer|Demet Taner|</v>
      </c>
    </row>
    <row r="370" spans="1:21">
      <c r="A370" s="14" t="s">
        <v>2304</v>
      </c>
      <c r="B370" s="14" t="s">
        <v>49</v>
      </c>
      <c r="C370" s="14" t="s">
        <v>2305</v>
      </c>
      <c r="D370" s="14" t="s">
        <v>117</v>
      </c>
      <c r="E370" s="14" t="s">
        <v>117</v>
      </c>
      <c r="F370" s="14" t="s">
        <v>117</v>
      </c>
      <c r="G370" s="26">
        <v>44407</v>
      </c>
      <c r="H370" s="14">
        <v>2009</v>
      </c>
      <c r="I370" s="14" t="s">
        <v>361</v>
      </c>
      <c r="J370" s="14" t="s">
        <v>105</v>
      </c>
      <c r="K370" s="14" t="s">
        <v>1599</v>
      </c>
      <c r="L370" s="14" t="s">
        <v>2306</v>
      </c>
      <c r="M370" s="14">
        <f t="shared" si="40"/>
        <v>2021</v>
      </c>
      <c r="N370" s="14">
        <f t="shared" si="41"/>
        <v>7</v>
      </c>
      <c r="O370" s="14" t="str">
        <f>IFERROR(VLOOKUP(I370,Lists!$F$2:$G$16,2,FALSE()),"Not Rated")</f>
        <v>Teens</v>
      </c>
      <c r="P370" s="14">
        <f t="shared" si="42"/>
        <v>1</v>
      </c>
      <c r="Q370" s="14" t="str">
        <f t="shared" si="43"/>
        <v>Unknown</v>
      </c>
      <c r="R370" s="14" t="str">
        <f t="shared" si="44"/>
        <v>|Unknown|</v>
      </c>
      <c r="S370" s="14" t="str">
        <f t="shared" si="45"/>
        <v>|International TV Shows|Reality TV|</v>
      </c>
      <c r="T370" s="14" t="str">
        <f t="shared" si="46"/>
        <v>|Unknown|</v>
      </c>
      <c r="U370" s="14" t="str">
        <f t="shared" si="47"/>
        <v>|Unknown|</v>
      </c>
    </row>
    <row r="371" spans="1:21">
      <c r="A371" s="14" t="s">
        <v>2307</v>
      </c>
      <c r="B371" s="14" t="s">
        <v>49</v>
      </c>
      <c r="C371" s="14" t="s">
        <v>2308</v>
      </c>
      <c r="D371" s="14" t="s">
        <v>117</v>
      </c>
      <c r="E371" s="14" t="s">
        <v>117</v>
      </c>
      <c r="F371" s="14" t="s">
        <v>117</v>
      </c>
      <c r="G371" s="26">
        <v>44407</v>
      </c>
      <c r="H371" s="14">
        <v>2021</v>
      </c>
      <c r="I371" s="14" t="s">
        <v>361</v>
      </c>
      <c r="J371" s="14" t="s">
        <v>105</v>
      </c>
      <c r="K371" s="14" t="s">
        <v>485</v>
      </c>
      <c r="L371" s="14" t="s">
        <v>2309</v>
      </c>
      <c r="M371" s="14">
        <f t="shared" si="40"/>
        <v>2021</v>
      </c>
      <c r="N371" s="14">
        <f t="shared" si="41"/>
        <v>7</v>
      </c>
      <c r="O371" s="14" t="str">
        <f>IFERROR(VLOOKUP(I371,Lists!$F$2:$G$16,2,FALSE()),"Not Rated")</f>
        <v>Teens</v>
      </c>
      <c r="P371" s="14">
        <f t="shared" si="42"/>
        <v>1</v>
      </c>
      <c r="Q371" s="14" t="str">
        <f t="shared" si="43"/>
        <v>Unknown</v>
      </c>
      <c r="R371" s="14" t="str">
        <f t="shared" si="44"/>
        <v>|Unknown|</v>
      </c>
      <c r="S371" s="14" t="str">
        <f t="shared" si="45"/>
        <v>|British TV Shows|Crime TV Shows|Docuseries|</v>
      </c>
      <c r="T371" s="14" t="str">
        <f t="shared" si="46"/>
        <v>|Unknown|</v>
      </c>
      <c r="U371" s="14" t="str">
        <f t="shared" si="47"/>
        <v>|Unknown|</v>
      </c>
    </row>
    <row r="372" spans="1:21">
      <c r="A372" s="14" t="s">
        <v>2310</v>
      </c>
      <c r="B372" s="14" t="s">
        <v>49</v>
      </c>
      <c r="C372" s="14" t="s">
        <v>2311</v>
      </c>
      <c r="D372" s="14" t="s">
        <v>117</v>
      </c>
      <c r="E372" s="14" t="s">
        <v>2312</v>
      </c>
      <c r="F372" s="14" t="s">
        <v>115</v>
      </c>
      <c r="G372" s="26">
        <v>44407</v>
      </c>
      <c r="H372" s="14">
        <v>2021</v>
      </c>
      <c r="I372" s="14" t="s">
        <v>360</v>
      </c>
      <c r="J372" s="14" t="s">
        <v>106</v>
      </c>
      <c r="K372" s="14" t="s">
        <v>2313</v>
      </c>
      <c r="L372" s="14" t="s">
        <v>2314</v>
      </c>
      <c r="M372" s="14">
        <f t="shared" si="40"/>
        <v>2021</v>
      </c>
      <c r="N372" s="14">
        <f t="shared" si="41"/>
        <v>7</v>
      </c>
      <c r="O372" s="14" t="str">
        <f>IFERROR(VLOOKUP(I372,Lists!$F$2:$G$16,2,FALSE()),"Not Rated")</f>
        <v>Adults</v>
      </c>
      <c r="P372" s="14">
        <f t="shared" si="42"/>
        <v>2</v>
      </c>
      <c r="Q372" s="14" t="str">
        <f t="shared" si="43"/>
        <v>United States</v>
      </c>
      <c r="R372" s="14" t="str">
        <f t="shared" si="44"/>
        <v>|United States|</v>
      </c>
      <c r="S372" s="14" t="str">
        <f t="shared" si="45"/>
        <v>|TV Action &amp; Adventure|TV Dramas|Teen TV Shows|</v>
      </c>
      <c r="T372" s="14" t="str">
        <f t="shared" si="46"/>
        <v>|Unknown|</v>
      </c>
      <c r="U372" s="14" t="str">
        <f t="shared" si="47"/>
        <v>|Chase Stokes|Madelyn Cline|Madison Bailey|Jonathan Daviss|Rudy Pankow|Charles Esten|Adina Porter|Austin North|Drew Starkey|</v>
      </c>
    </row>
    <row r="373" spans="1:21">
      <c r="A373" s="14" t="s">
        <v>2315</v>
      </c>
      <c r="B373" s="14" t="s">
        <v>48</v>
      </c>
      <c r="C373" s="14" t="s">
        <v>2316</v>
      </c>
      <c r="D373" s="14" t="s">
        <v>2291</v>
      </c>
      <c r="E373" s="14" t="s">
        <v>2317</v>
      </c>
      <c r="F373" s="14" t="s">
        <v>117</v>
      </c>
      <c r="G373" s="26">
        <v>44407</v>
      </c>
      <c r="H373" s="14">
        <v>2009</v>
      </c>
      <c r="I373" s="14" t="s">
        <v>361</v>
      </c>
      <c r="J373" s="14" t="s">
        <v>739</v>
      </c>
      <c r="K373" s="14" t="s">
        <v>444</v>
      </c>
      <c r="L373" s="14" t="s">
        <v>2318</v>
      </c>
      <c r="M373" s="14">
        <f t="shared" si="40"/>
        <v>2021</v>
      </c>
      <c r="N373" s="14">
        <f t="shared" si="41"/>
        <v>7</v>
      </c>
      <c r="O373" s="14" t="str">
        <f>IFERROR(VLOOKUP(I373,Lists!$F$2:$G$16,2,FALSE()),"Not Rated")</f>
        <v>Teens</v>
      </c>
      <c r="P373" s="14">
        <f t="shared" si="42"/>
        <v>95</v>
      </c>
      <c r="Q373" s="14" t="str">
        <f t="shared" si="43"/>
        <v>Unknown</v>
      </c>
      <c r="R373" s="14" t="str">
        <f t="shared" si="44"/>
        <v>|Unknown|</v>
      </c>
      <c r="S373" s="14" t="str">
        <f t="shared" si="45"/>
        <v>|Dramas|Independent Movies|International Movies|</v>
      </c>
      <c r="T373" s="14" t="str">
        <f t="shared" si="46"/>
        <v>|Najwa Najjar|</v>
      </c>
      <c r="U373" s="14" t="str">
        <f t="shared" si="47"/>
        <v>|Yasmine Al Massri|Ashraf Farah|Ali Suliman|Hiam Abbass|Samia Kuzmoz Bakri|Yosef Abu Wardeh|Wardeh Dukwar|Manal Awad|Valentina Abu-'Aksa|Walid Abdul Salam|Ahmad Abu Sal'oum|Wardeh Jubran|</v>
      </c>
    </row>
    <row r="374" spans="1:21">
      <c r="A374" s="14" t="s">
        <v>2319</v>
      </c>
      <c r="B374" s="14" t="s">
        <v>48</v>
      </c>
      <c r="C374" s="14" t="s">
        <v>2320</v>
      </c>
      <c r="D374" s="14" t="s">
        <v>2321</v>
      </c>
      <c r="E374" s="14" t="s">
        <v>2322</v>
      </c>
      <c r="F374" s="14" t="s">
        <v>117</v>
      </c>
      <c r="G374" s="26">
        <v>44407</v>
      </c>
      <c r="H374" s="14">
        <v>2021</v>
      </c>
      <c r="I374" s="14" t="s">
        <v>360</v>
      </c>
      <c r="J374" s="14" t="s">
        <v>2323</v>
      </c>
      <c r="K374" s="14" t="s">
        <v>1227</v>
      </c>
      <c r="L374" s="14" t="s">
        <v>2324</v>
      </c>
      <c r="M374" s="14">
        <f t="shared" si="40"/>
        <v>2021</v>
      </c>
      <c r="N374" s="14">
        <f t="shared" si="41"/>
        <v>7</v>
      </c>
      <c r="O374" s="14" t="str">
        <f>IFERROR(VLOOKUP(I374,Lists!$F$2:$G$16,2,FALSE()),"Not Rated")</f>
        <v>Adults</v>
      </c>
      <c r="P374" s="14">
        <f t="shared" si="42"/>
        <v>138</v>
      </c>
      <c r="Q374" s="14" t="str">
        <f t="shared" si="43"/>
        <v>Unknown</v>
      </c>
      <c r="R374" s="14" t="str">
        <f t="shared" si="44"/>
        <v>|Unknown|</v>
      </c>
      <c r="S374" s="14" t="str">
        <f t="shared" si="45"/>
        <v>|Action &amp; Adventure|International Movies|</v>
      </c>
      <c r="T374" s="14" t="str">
        <f t="shared" si="46"/>
        <v>|Keishi Otomo|</v>
      </c>
      <c r="U374" s="14" t="str">
        <f t="shared" si="47"/>
        <v>|Takeru Satoh|Kasumi Arimura|Issey Takahashi|Nijiro Murakami|Masanobu Ando|Kazuki Kitamura|Yosuke Eguchi|</v>
      </c>
    </row>
    <row r="375" spans="1:21">
      <c r="A375" s="14" t="s">
        <v>2325</v>
      </c>
      <c r="B375" s="14" t="s">
        <v>48</v>
      </c>
      <c r="C375" s="14" t="s">
        <v>2326</v>
      </c>
      <c r="D375" s="14" t="s">
        <v>2327</v>
      </c>
      <c r="E375" s="14" t="s">
        <v>2328</v>
      </c>
      <c r="F375" s="14" t="s">
        <v>117</v>
      </c>
      <c r="G375" s="26">
        <v>44407</v>
      </c>
      <c r="H375" s="14">
        <v>2021</v>
      </c>
      <c r="I375" s="14" t="s">
        <v>360</v>
      </c>
      <c r="J375" s="14" t="s">
        <v>1375</v>
      </c>
      <c r="K375" s="14" t="s">
        <v>1442</v>
      </c>
      <c r="L375" s="14" t="s">
        <v>2329</v>
      </c>
      <c r="M375" s="14">
        <f t="shared" si="40"/>
        <v>2021</v>
      </c>
      <c r="N375" s="14">
        <f t="shared" si="41"/>
        <v>7</v>
      </c>
      <c r="O375" s="14" t="str">
        <f>IFERROR(VLOOKUP(I375,Lists!$F$2:$G$16,2,FALSE()),"Not Rated")</f>
        <v>Adults</v>
      </c>
      <c r="P375" s="14">
        <f t="shared" si="42"/>
        <v>112</v>
      </c>
      <c r="Q375" s="14" t="str">
        <f t="shared" si="43"/>
        <v>Unknown</v>
      </c>
      <c r="R375" s="14" t="str">
        <f t="shared" si="44"/>
        <v>|Unknown|</v>
      </c>
      <c r="S375" s="14" t="str">
        <f t="shared" si="45"/>
        <v>|Action &amp; Adventure|Comedies|International Movies|</v>
      </c>
      <c r="T375" s="14" t="str">
        <f t="shared" si="46"/>
        <v>|David Charhon|</v>
      </c>
      <c r="U375" s="14" t="str">
        <f t="shared" si="47"/>
        <v>|Jean-Claude Van Damme|Alban Ivanov|Éric Judor|Patrick Timsit|Miou-Miou|Assa Sylla|Samir Decazza|Valérie Kaprisky|Djimo|Nassim Lyes|</v>
      </c>
    </row>
    <row r="376" spans="1:21">
      <c r="A376" s="14" t="s">
        <v>2330</v>
      </c>
      <c r="B376" s="14" t="s">
        <v>48</v>
      </c>
      <c r="C376" s="14" t="s">
        <v>2331</v>
      </c>
      <c r="D376" s="14" t="s">
        <v>2332</v>
      </c>
      <c r="E376" s="14" t="s">
        <v>2333</v>
      </c>
      <c r="F376" s="14" t="s">
        <v>131</v>
      </c>
      <c r="G376" s="26">
        <v>44406</v>
      </c>
      <c r="H376" s="14">
        <v>2013</v>
      </c>
      <c r="I376" s="14" t="s">
        <v>362</v>
      </c>
      <c r="J376" s="14" t="s">
        <v>507</v>
      </c>
      <c r="K376" s="14" t="s">
        <v>542</v>
      </c>
      <c r="L376" s="14" t="s">
        <v>2334</v>
      </c>
      <c r="M376" s="14">
        <f t="shared" si="40"/>
        <v>2021</v>
      </c>
      <c r="N376" s="14">
        <f t="shared" si="41"/>
        <v>7</v>
      </c>
      <c r="O376" s="14" t="str">
        <f>IFERROR(VLOOKUP(I376,Lists!$F$2:$G$16,2,FALSE()),"Not Rated")</f>
        <v>Older Kids</v>
      </c>
      <c r="P376" s="14">
        <f t="shared" si="42"/>
        <v>94</v>
      </c>
      <c r="Q376" s="14" t="str">
        <f t="shared" si="43"/>
        <v>Nigeria</v>
      </c>
      <c r="R376" s="14" t="str">
        <f t="shared" si="44"/>
        <v>|Nigeria|</v>
      </c>
      <c r="S376" s="14" t="str">
        <f t="shared" si="45"/>
        <v>|Comedies|International Movies|Romantic Movies|</v>
      </c>
      <c r="T376" s="14" t="str">
        <f t="shared" si="46"/>
        <v>|Michelle Bello|</v>
      </c>
      <c r="U376" s="14" t="str">
        <f t="shared" si="47"/>
        <v>|Damilola Adegbite|Chris Attoh|Chuks Chukwujekwu|Blossom Chukwujekwu|Eku Edewor|Bikiya Graham Douglas|</v>
      </c>
    </row>
    <row r="377" spans="1:21">
      <c r="A377" s="14" t="s">
        <v>2335</v>
      </c>
      <c r="B377" s="14" t="s">
        <v>48</v>
      </c>
      <c r="C377" s="14" t="s">
        <v>2336</v>
      </c>
      <c r="D377" s="14" t="s">
        <v>2337</v>
      </c>
      <c r="E377" s="14" t="s">
        <v>2338</v>
      </c>
      <c r="F377" s="14" t="s">
        <v>117</v>
      </c>
      <c r="G377" s="26">
        <v>44406</v>
      </c>
      <c r="H377" s="14">
        <v>2021</v>
      </c>
      <c r="I377" s="14" t="s">
        <v>361</v>
      </c>
      <c r="J377" s="14" t="s">
        <v>724</v>
      </c>
      <c r="K377" s="14" t="s">
        <v>1014</v>
      </c>
      <c r="L377" s="14" t="s">
        <v>2339</v>
      </c>
      <c r="M377" s="14">
        <f t="shared" si="40"/>
        <v>2021</v>
      </c>
      <c r="N377" s="14">
        <f t="shared" si="41"/>
        <v>7</v>
      </c>
      <c r="O377" s="14" t="str">
        <f>IFERROR(VLOOKUP(I377,Lists!$F$2:$G$16,2,FALSE()),"Not Rated")</f>
        <v>Teens</v>
      </c>
      <c r="P377" s="14">
        <f t="shared" si="42"/>
        <v>102</v>
      </c>
      <c r="Q377" s="14" t="str">
        <f t="shared" si="43"/>
        <v>Unknown</v>
      </c>
      <c r="R377" s="14" t="str">
        <f t="shared" si="44"/>
        <v>|Unknown|</v>
      </c>
      <c r="S377" s="14" t="str">
        <f t="shared" si="45"/>
        <v>|Comedies|Romantic Movies|</v>
      </c>
      <c r="T377" s="14" t="str">
        <f t="shared" si="46"/>
        <v>|Steven Tsuchida|</v>
      </c>
      <c r="U377" s="14" t="str">
        <f t="shared" si="47"/>
        <v>|Christina Milian|Jay Pharoah|Sinqua Walls|Tymberlee Hill|Jeryl Prescott Gallien|Christiani Pitts|Karen Obilom|Alexander Hodge|T.J. Power|Sylvaine Strike|Kayne Lee Harrison|</v>
      </c>
    </row>
    <row r="378" spans="1:21">
      <c r="A378" s="14" t="s">
        <v>2340</v>
      </c>
      <c r="B378" s="14" t="s">
        <v>49</v>
      </c>
      <c r="C378" s="14" t="s">
        <v>2341</v>
      </c>
      <c r="D378" s="14" t="s">
        <v>117</v>
      </c>
      <c r="E378" s="14" t="s">
        <v>2342</v>
      </c>
      <c r="F378" s="14" t="s">
        <v>117</v>
      </c>
      <c r="G378" s="26">
        <v>44406</v>
      </c>
      <c r="H378" s="14">
        <v>2021</v>
      </c>
      <c r="I378" s="14" t="s">
        <v>365</v>
      </c>
      <c r="J378" s="14" t="s">
        <v>105</v>
      </c>
      <c r="K378" s="14" t="s">
        <v>266</v>
      </c>
      <c r="L378" s="14" t="s">
        <v>2343</v>
      </c>
      <c r="M378" s="14">
        <f t="shared" si="40"/>
        <v>2021</v>
      </c>
      <c r="N378" s="14">
        <f t="shared" si="41"/>
        <v>7</v>
      </c>
      <c r="O378" s="14" t="str">
        <f>IFERROR(VLOOKUP(I378,Lists!$F$2:$G$16,2,FALSE()),"Not Rated")</f>
        <v>Kids</v>
      </c>
      <c r="P378" s="14">
        <f t="shared" si="42"/>
        <v>1</v>
      </c>
      <c r="Q378" s="14" t="str">
        <f t="shared" si="43"/>
        <v>Unknown</v>
      </c>
      <c r="R378" s="14" t="str">
        <f t="shared" si="44"/>
        <v>|Unknown|</v>
      </c>
      <c r="S378" s="14" t="str">
        <f t="shared" si="45"/>
        <v>|Anime Series|</v>
      </c>
      <c r="T378" s="14" t="str">
        <f t="shared" si="46"/>
        <v>|Unknown|</v>
      </c>
      <c r="U378" s="14" t="str">
        <f t="shared" si="47"/>
        <v>|Jake Foushee|Jason Marnocha|Linsay Rousseau|Joe Zieja|Frank Todaro|Bill Rogers|Keith Silverstein|Edward Bosco|Tessho Genda|Ryohei Kimura|Kikuko Inoue|Kazuhiko Inoue|Chafurin|</v>
      </c>
    </row>
    <row r="379" spans="1:21">
      <c r="A379" s="14" t="s">
        <v>2344</v>
      </c>
      <c r="B379" s="14" t="s">
        <v>48</v>
      </c>
      <c r="C379" s="14" t="s">
        <v>2345</v>
      </c>
      <c r="D379" s="14" t="s">
        <v>2346</v>
      </c>
      <c r="E379" s="14" t="s">
        <v>2347</v>
      </c>
      <c r="F379" s="14" t="s">
        <v>147</v>
      </c>
      <c r="G379" s="26">
        <v>44405</v>
      </c>
      <c r="H379" s="14">
        <v>2021</v>
      </c>
      <c r="I379" s="14" t="s">
        <v>360</v>
      </c>
      <c r="J379" s="14" t="s">
        <v>900</v>
      </c>
      <c r="K379" s="14" t="s">
        <v>1227</v>
      </c>
      <c r="L379" s="14" t="s">
        <v>2348</v>
      </c>
      <c r="M379" s="14">
        <f t="shared" si="40"/>
        <v>2021</v>
      </c>
      <c r="N379" s="14">
        <f t="shared" si="41"/>
        <v>7</v>
      </c>
      <c r="O379" s="14" t="str">
        <f>IFERROR(VLOOKUP(I379,Lists!$F$2:$G$16,2,FALSE()),"Not Rated")</f>
        <v>Adults</v>
      </c>
      <c r="P379" s="14">
        <f t="shared" si="42"/>
        <v>92</v>
      </c>
      <c r="Q379" s="14" t="str">
        <f t="shared" si="43"/>
        <v>Poland</v>
      </c>
      <c r="R379" s="14" t="str">
        <f t="shared" si="44"/>
        <v>|Poland|</v>
      </c>
      <c r="S379" s="14" t="str">
        <f t="shared" si="45"/>
        <v>|Action &amp; Adventure|International Movies|</v>
      </c>
      <c r="T379" s="14" t="str">
        <f t="shared" si="46"/>
        <v>|Daniel Markowicz|</v>
      </c>
      <c r="U379" s="14" t="str">
        <f t="shared" si="47"/>
        <v>|Józef Pawłowski|Zofia Domalik|Szymon Bobrowski|Bartłomiej Topa|Janusz Chabior|Rafał Zawierucha|Antoni Pawlicki|Cezary Łukaszewicz|Danuta Stenka|Jan Frycz|Damian Majewski|</v>
      </c>
    </row>
    <row r="380" spans="1:21">
      <c r="A380" s="14" t="s">
        <v>2349</v>
      </c>
      <c r="B380" s="14" t="s">
        <v>48</v>
      </c>
      <c r="C380" s="14" t="s">
        <v>2350</v>
      </c>
      <c r="D380" s="14" t="s">
        <v>2351</v>
      </c>
      <c r="E380" s="14" t="s">
        <v>117</v>
      </c>
      <c r="F380" s="14" t="s">
        <v>115</v>
      </c>
      <c r="G380" s="26">
        <v>44405</v>
      </c>
      <c r="H380" s="14">
        <v>2019</v>
      </c>
      <c r="I380" s="14" t="s">
        <v>361</v>
      </c>
      <c r="J380" s="14" t="s">
        <v>2352</v>
      </c>
      <c r="K380" s="14" t="s">
        <v>247</v>
      </c>
      <c r="L380" s="14" t="s">
        <v>2353</v>
      </c>
      <c r="M380" s="14">
        <f t="shared" si="40"/>
        <v>2021</v>
      </c>
      <c r="N380" s="14">
        <f t="shared" si="41"/>
        <v>7</v>
      </c>
      <c r="O380" s="14" t="str">
        <f>IFERROR(VLOOKUP(I380,Lists!$F$2:$G$16,2,FALSE()),"Not Rated")</f>
        <v>Teens</v>
      </c>
      <c r="P380" s="14">
        <f t="shared" si="42"/>
        <v>81</v>
      </c>
      <c r="Q380" s="14" t="str">
        <f t="shared" si="43"/>
        <v>United States</v>
      </c>
      <c r="R380" s="14" t="str">
        <f t="shared" si="44"/>
        <v>|United States|</v>
      </c>
      <c r="S380" s="14" t="str">
        <f t="shared" si="45"/>
        <v>|Documentaries|</v>
      </c>
      <c r="T380" s="14" t="str">
        <f t="shared" si="46"/>
        <v>|Louie Schwartzberg|</v>
      </c>
      <c r="U380" s="14" t="str">
        <f t="shared" si="47"/>
        <v>|Unknown|</v>
      </c>
    </row>
    <row r="381" spans="1:21">
      <c r="A381" s="14" t="s">
        <v>2354</v>
      </c>
      <c r="B381" s="14" t="s">
        <v>49</v>
      </c>
      <c r="C381" s="14" t="s">
        <v>2355</v>
      </c>
      <c r="D381" s="14" t="s">
        <v>117</v>
      </c>
      <c r="E381" s="14" t="s">
        <v>117</v>
      </c>
      <c r="F381" s="14" t="s">
        <v>117</v>
      </c>
      <c r="G381" s="26">
        <v>44405</v>
      </c>
      <c r="H381" s="14">
        <v>2021</v>
      </c>
      <c r="I381" s="14" t="s">
        <v>360</v>
      </c>
      <c r="J381" s="14" t="s">
        <v>105</v>
      </c>
      <c r="K381" s="14" t="s">
        <v>262</v>
      </c>
      <c r="L381" s="14" t="s">
        <v>2356</v>
      </c>
      <c r="M381" s="14">
        <f t="shared" si="40"/>
        <v>2021</v>
      </c>
      <c r="N381" s="14">
        <f t="shared" si="41"/>
        <v>7</v>
      </c>
      <c r="O381" s="14" t="str">
        <f>IFERROR(VLOOKUP(I381,Lists!$F$2:$G$16,2,FALSE()),"Not Rated")</f>
        <v>Adults</v>
      </c>
      <c r="P381" s="14">
        <f t="shared" si="42"/>
        <v>1</v>
      </c>
      <c r="Q381" s="14" t="str">
        <f t="shared" si="43"/>
        <v>Unknown</v>
      </c>
      <c r="R381" s="14" t="str">
        <f t="shared" si="44"/>
        <v>|Unknown|</v>
      </c>
      <c r="S381" s="14" t="str">
        <f t="shared" si="45"/>
        <v>|Reality TV|</v>
      </c>
      <c r="T381" s="14" t="str">
        <f t="shared" si="46"/>
        <v>|Unknown|</v>
      </c>
      <c r="U381" s="14" t="str">
        <f t="shared" si="47"/>
        <v>|Unknown|</v>
      </c>
    </row>
    <row r="382" spans="1:21">
      <c r="A382" s="14" t="s">
        <v>2357</v>
      </c>
      <c r="B382" s="14" t="s">
        <v>49</v>
      </c>
      <c r="C382" s="14" t="s">
        <v>2358</v>
      </c>
      <c r="D382" s="14" t="s">
        <v>2359</v>
      </c>
      <c r="E382" s="14" t="s">
        <v>2360</v>
      </c>
      <c r="F382" s="14" t="s">
        <v>115</v>
      </c>
      <c r="G382" s="26">
        <v>44405</v>
      </c>
      <c r="H382" s="14">
        <v>2021</v>
      </c>
      <c r="I382" s="14" t="s">
        <v>361</v>
      </c>
      <c r="J382" s="14" t="s">
        <v>1829</v>
      </c>
      <c r="K382" s="14" t="s">
        <v>2361</v>
      </c>
      <c r="L382" s="14" t="s">
        <v>2362</v>
      </c>
      <c r="M382" s="14">
        <f t="shared" si="40"/>
        <v>2021</v>
      </c>
      <c r="N382" s="14">
        <f t="shared" si="41"/>
        <v>7</v>
      </c>
      <c r="O382" s="14" t="str">
        <f>IFERROR(VLOOKUP(I382,Lists!$F$2:$G$16,2,FALSE()),"Not Rated")</f>
        <v>Teens</v>
      </c>
      <c r="P382" s="14">
        <f t="shared" si="42"/>
        <v>7</v>
      </c>
      <c r="Q382" s="14" t="str">
        <f t="shared" si="43"/>
        <v>United States</v>
      </c>
      <c r="R382" s="14" t="str">
        <f t="shared" si="44"/>
        <v>|United States|</v>
      </c>
      <c r="S382" s="14" t="str">
        <f t="shared" si="45"/>
        <v>|Crime TV Shows|TV Action &amp; Adventure|TV Sci-Fi &amp; Fantasy|</v>
      </c>
      <c r="T382" s="14" t="str">
        <f t="shared" si="46"/>
        <v>|Glen Winter|</v>
      </c>
      <c r="U382" s="14" t="str">
        <f t="shared" si="47"/>
        <v>|Grant Gustin|Candice Patton|Danielle Panabaker|Carlos Valdes|Tom Cavanagh|Jesse L. Martin|Neil Sandilands|Britne Oldford|Danielle Nicolet|Keiynan Lonsdale|Kim Engelbrecht|</v>
      </c>
    </row>
    <row r="383" spans="1:21">
      <c r="A383" s="14" t="s">
        <v>2363</v>
      </c>
      <c r="B383" s="14" t="s">
        <v>49</v>
      </c>
      <c r="C383" s="14" t="s">
        <v>2364</v>
      </c>
      <c r="D383" s="14" t="s">
        <v>117</v>
      </c>
      <c r="E383" s="14" t="s">
        <v>2365</v>
      </c>
      <c r="F383" s="14" t="s">
        <v>117</v>
      </c>
      <c r="G383" s="26">
        <v>44405</v>
      </c>
      <c r="H383" s="14">
        <v>2021</v>
      </c>
      <c r="I383" s="14" t="s">
        <v>360</v>
      </c>
      <c r="J383" s="14" t="s">
        <v>105</v>
      </c>
      <c r="K383" s="14" t="s">
        <v>992</v>
      </c>
      <c r="L383" s="14" t="s">
        <v>2366</v>
      </c>
      <c r="M383" s="14">
        <f t="shared" si="40"/>
        <v>2021</v>
      </c>
      <c r="N383" s="14">
        <f t="shared" si="41"/>
        <v>7</v>
      </c>
      <c r="O383" s="14" t="str">
        <f>IFERROR(VLOOKUP(I383,Lists!$F$2:$G$16,2,FALSE()),"Not Rated")</f>
        <v>Adults</v>
      </c>
      <c r="P383" s="14">
        <f t="shared" si="42"/>
        <v>1</v>
      </c>
      <c r="Q383" s="14" t="str">
        <f t="shared" si="43"/>
        <v>Unknown</v>
      </c>
      <c r="R383" s="14" t="str">
        <f t="shared" si="44"/>
        <v>|Unknown|</v>
      </c>
      <c r="S383" s="14" t="str">
        <f t="shared" si="45"/>
        <v>|Crime TV Shows|International TV Shows|Spanish-Language TV Shows|</v>
      </c>
      <c r="T383" s="14" t="str">
        <f t="shared" si="46"/>
        <v>|Unknown|</v>
      </c>
      <c r="U383" s="14" t="str">
        <f t="shared" si="47"/>
        <v>|Juan Pablo Urrego|Sebastián Osorio|Patricia Tamayo|Verónica Velásquez|María Camila Zárate|Nicole Santamaría|Eduardo Pérez|Julian Farrieta|Gustavo Angarita Jr.|Carlos Manuel Vesga|Helena Mallarino|David Prada|Margarita Reyes|Adriana Silva|Laura Rodríguez|Angélica Blandón|Maia Landaburu|Jesús de los Ríos|</v>
      </c>
    </row>
    <row r="384" spans="1:21">
      <c r="A384" s="14" t="s">
        <v>2367</v>
      </c>
      <c r="B384" s="14" t="s">
        <v>49</v>
      </c>
      <c r="C384" s="14" t="s">
        <v>2368</v>
      </c>
      <c r="D384" s="14" t="s">
        <v>117</v>
      </c>
      <c r="E384" s="14" t="s">
        <v>2369</v>
      </c>
      <c r="F384" s="14" t="s">
        <v>115</v>
      </c>
      <c r="G384" s="26">
        <v>44404</v>
      </c>
      <c r="H384" s="14">
        <v>2021</v>
      </c>
      <c r="I384" s="14" t="s">
        <v>361</v>
      </c>
      <c r="J384" s="14" t="s">
        <v>107</v>
      </c>
      <c r="K384" s="14" t="s">
        <v>2137</v>
      </c>
      <c r="L384" s="14" t="s">
        <v>2370</v>
      </c>
      <c r="M384" s="14">
        <f t="shared" si="40"/>
        <v>2021</v>
      </c>
      <c r="N384" s="14">
        <f t="shared" si="41"/>
        <v>7</v>
      </c>
      <c r="O384" s="14" t="str">
        <f>IFERROR(VLOOKUP(I384,Lists!$F$2:$G$16,2,FALSE()),"Not Rated")</f>
        <v>Teens</v>
      </c>
      <c r="P384" s="14">
        <f t="shared" si="42"/>
        <v>3</v>
      </c>
      <c r="Q384" s="14" t="str">
        <f t="shared" si="43"/>
        <v>United States</v>
      </c>
      <c r="R384" s="14" t="str">
        <f t="shared" si="44"/>
        <v>|United States|</v>
      </c>
      <c r="S384" s="14" t="str">
        <f t="shared" si="45"/>
        <v>|TV Dramas|Teen TV Shows|</v>
      </c>
      <c r="T384" s="14" t="str">
        <f t="shared" si="46"/>
        <v>|Unknown|</v>
      </c>
      <c r="U384" s="14" t="str">
        <f t="shared" si="47"/>
        <v>|Daniel Ezra|Taye Diggs|Samantha Logan|Bre-Z|Greta Onieogou|Monet Mazur|Michael Evans Behling|Cody Christian|Karimah Westbrook|Jalyn Hall|Jordan Belfi|Briana Lane|</v>
      </c>
    </row>
    <row r="385" spans="1:21">
      <c r="A385" s="14" t="s">
        <v>2371</v>
      </c>
      <c r="B385" s="14" t="s">
        <v>48</v>
      </c>
      <c r="C385" s="14" t="s">
        <v>2372</v>
      </c>
      <c r="D385" s="14" t="s">
        <v>2373</v>
      </c>
      <c r="E385" s="14" t="s">
        <v>2374</v>
      </c>
      <c r="F385" s="14" t="s">
        <v>116</v>
      </c>
      <c r="G385" s="26">
        <v>44404</v>
      </c>
      <c r="H385" s="14">
        <v>2012</v>
      </c>
      <c r="I385" s="14" t="s">
        <v>360</v>
      </c>
      <c r="J385" s="14" t="s">
        <v>1020</v>
      </c>
      <c r="K385" s="14" t="s">
        <v>1227</v>
      </c>
      <c r="L385" s="14" t="s">
        <v>2375</v>
      </c>
      <c r="M385" s="14">
        <f t="shared" si="40"/>
        <v>2021</v>
      </c>
      <c r="N385" s="14">
        <f t="shared" si="41"/>
        <v>7</v>
      </c>
      <c r="O385" s="14" t="str">
        <f>IFERROR(VLOOKUP(I385,Lists!$F$2:$G$16,2,FALSE()),"Not Rated")</f>
        <v>Adults</v>
      </c>
      <c r="P385" s="14">
        <f t="shared" si="42"/>
        <v>143</v>
      </c>
      <c r="Q385" s="14" t="str">
        <f t="shared" si="43"/>
        <v>India</v>
      </c>
      <c r="R385" s="14" t="str">
        <f t="shared" si="44"/>
        <v>|India|</v>
      </c>
      <c r="S385" s="14" t="str">
        <f t="shared" si="45"/>
        <v>|Action &amp; Adventure|International Movies|</v>
      </c>
      <c r="T385" s="14" t="str">
        <f t="shared" si="46"/>
        <v>|Ram Gopal Varma|</v>
      </c>
      <c r="U385" s="14" t="str">
        <f t="shared" si="47"/>
        <v>|Amitabh Bachchan|Sanjay Dutt|Rana Daggubati|Vijay Raaz|Abhimanyu Singh|Madhu Shalini|Deepak Tijori|Anjana Sukhani|Manchu Lakshmi|</v>
      </c>
    </row>
    <row r="386" spans="1:21">
      <c r="A386" s="14" t="s">
        <v>2376</v>
      </c>
      <c r="B386" s="14" t="s">
        <v>48</v>
      </c>
      <c r="C386" s="14" t="s">
        <v>2377</v>
      </c>
      <c r="D386" s="14" t="s">
        <v>2378</v>
      </c>
      <c r="E386" s="14" t="s">
        <v>2379</v>
      </c>
      <c r="F386" s="14" t="s">
        <v>117</v>
      </c>
      <c r="G386" s="26">
        <v>44404</v>
      </c>
      <c r="H386" s="14">
        <v>2021</v>
      </c>
      <c r="I386" s="14" t="s">
        <v>361</v>
      </c>
      <c r="J386" s="14" t="s">
        <v>1290</v>
      </c>
      <c r="K386" s="14" t="s">
        <v>254</v>
      </c>
      <c r="L386" s="14" t="s">
        <v>2380</v>
      </c>
      <c r="M386" s="14">
        <f t="shared" ref="M386:M449" si="48">IF(G386="","",YEAR(G386))</f>
        <v>2021</v>
      </c>
      <c r="N386" s="14">
        <f t="shared" ref="N386:N449" si="49">IF(G386="","",MONTH(G386))</f>
        <v>7</v>
      </c>
      <c r="O386" s="14" t="str">
        <f>IFERROR(VLOOKUP(I386,Lists!$F$2:$G$16,2,FALSE()),"Not Rated")</f>
        <v>Teens</v>
      </c>
      <c r="P386" s="14">
        <f t="shared" ref="P386:P449" si="50">IFERROR(VALUE(LEFT(J386,FIND(" ",J386)-1)),"")</f>
        <v>86</v>
      </c>
      <c r="Q386" s="14" t="str">
        <f t="shared" ref="Q386:Q449" si="51">IFERROR(LEFT(F386,FIND(",",F386)-1),F386)</f>
        <v>Unknown</v>
      </c>
      <c r="R386" s="14" t="str">
        <f t="shared" ref="R386:R449" si="52">"|"&amp;SUBSTITUTE(F386,", ","|")&amp;"|"</f>
        <v>|Unknown|</v>
      </c>
      <c r="S386" s="14" t="str">
        <f t="shared" ref="S386:S449" si="53">"|"&amp;SUBSTITUTE(K386,", ","|")&amp;"|"</f>
        <v>|Thrillers|</v>
      </c>
      <c r="T386" s="14" t="str">
        <f t="shared" ref="T386:T449" si="54">"|"&amp;SUBSTITUTE(D386,", ","|")&amp;"|"</f>
        <v>|David Benullo|</v>
      </c>
      <c r="U386" s="14" t="str">
        <f t="shared" ref="U386:U449" si="55">"|"&amp;SUBSTITUTE(E386,", ","|")&amp;"|"</f>
        <v>|Jennifer Taylor|Justin Schilling|Emily Sweet|Julia Terranova|Patrick Cronen|Richard Neil|</v>
      </c>
    </row>
    <row r="387" spans="1:21">
      <c r="A387" s="14" t="s">
        <v>2381</v>
      </c>
      <c r="B387" s="14" t="s">
        <v>49</v>
      </c>
      <c r="C387" s="14" t="s">
        <v>2382</v>
      </c>
      <c r="D387" s="14" t="s">
        <v>117</v>
      </c>
      <c r="E387" s="14" t="s">
        <v>2383</v>
      </c>
      <c r="F387" s="14" t="s">
        <v>124</v>
      </c>
      <c r="G387" s="26">
        <v>44404</v>
      </c>
      <c r="H387" s="14">
        <v>2021</v>
      </c>
      <c r="I387" s="14" t="s">
        <v>360</v>
      </c>
      <c r="J387" s="14" t="s">
        <v>107</v>
      </c>
      <c r="K387" s="14" t="s">
        <v>2384</v>
      </c>
      <c r="L387" s="14" t="s">
        <v>2385</v>
      </c>
      <c r="M387" s="14">
        <f t="shared" si="48"/>
        <v>2021</v>
      </c>
      <c r="N387" s="14">
        <f t="shared" si="49"/>
        <v>7</v>
      </c>
      <c r="O387" s="14" t="str">
        <f>IFERROR(VLOOKUP(I387,Lists!$F$2:$G$16,2,FALSE()),"Not Rated")</f>
        <v>Adults</v>
      </c>
      <c r="P387" s="14">
        <f t="shared" si="50"/>
        <v>3</v>
      </c>
      <c r="Q387" s="14" t="str">
        <f t="shared" si="51"/>
        <v>Germany</v>
      </c>
      <c r="R387" s="14" t="str">
        <f t="shared" si="52"/>
        <v>|Germany|</v>
      </c>
      <c r="S387" s="14" t="str">
        <f t="shared" si="53"/>
        <v>|Crime TV Shows|International TV Shows|TV Comedies|</v>
      </c>
      <c r="T387" s="14" t="str">
        <f t="shared" si="54"/>
        <v>|Unknown|</v>
      </c>
      <c r="U387" s="14" t="str">
        <f t="shared" si="55"/>
        <v>|Maximilian Mundt|Danilo Kamperidis|Lena Klenke|Damian Hardung|Leonie Wesselow|Luna Schaller|Bjarne Mädel|Roland Riebeling|</v>
      </c>
    </row>
    <row r="388" spans="1:21">
      <c r="A388" s="14" t="s">
        <v>2386</v>
      </c>
      <c r="B388" s="14" t="s">
        <v>49</v>
      </c>
      <c r="C388" s="14" t="s">
        <v>2387</v>
      </c>
      <c r="D388" s="14" t="s">
        <v>117</v>
      </c>
      <c r="E388" s="14" t="s">
        <v>2388</v>
      </c>
      <c r="F388" s="14" t="s">
        <v>1084</v>
      </c>
      <c r="G388" s="26">
        <v>44404</v>
      </c>
      <c r="H388" s="14">
        <v>2021</v>
      </c>
      <c r="I388" s="14" t="s">
        <v>366</v>
      </c>
      <c r="J388" s="14" t="s">
        <v>108</v>
      </c>
      <c r="K388" s="14" t="s">
        <v>256</v>
      </c>
      <c r="L388" s="14" t="s">
        <v>2389</v>
      </c>
      <c r="M388" s="14">
        <f t="shared" si="48"/>
        <v>2021</v>
      </c>
      <c r="N388" s="14">
        <f t="shared" si="49"/>
        <v>7</v>
      </c>
      <c r="O388" s="14" t="str">
        <f>IFERROR(VLOOKUP(I388,Lists!$F$2:$G$16,2,FALSE()),"Not Rated")</f>
        <v>Kids</v>
      </c>
      <c r="P388" s="14">
        <f t="shared" si="50"/>
        <v>4</v>
      </c>
      <c r="Q388" s="14" t="str">
        <f t="shared" si="51"/>
        <v>United States</v>
      </c>
      <c r="R388" s="14" t="str">
        <f t="shared" si="52"/>
        <v>|United States|Canada|</v>
      </c>
      <c r="S388" s="14" t="str">
        <f t="shared" si="53"/>
        <v>|Kids' TV|</v>
      </c>
      <c r="T388" s="14" t="str">
        <f t="shared" si="54"/>
        <v>|Unknown|</v>
      </c>
      <c r="U388" s="14" t="str">
        <f t="shared" si="55"/>
        <v>|Jay Hatton|Zoe Hatz|Meesha Contreras|Dylan Shombing|Tyler Nathan|Leo Orgil|Michela Luci|Ian Ho|Evan Lefeuvre|Annick Obonsawin|</v>
      </c>
    </row>
    <row r="389" spans="1:21">
      <c r="A389" s="14" t="s">
        <v>2390</v>
      </c>
      <c r="B389" s="14" t="s">
        <v>48</v>
      </c>
      <c r="C389" s="14" t="s">
        <v>2391</v>
      </c>
      <c r="D389" s="14" t="s">
        <v>2392</v>
      </c>
      <c r="E389" s="14" t="s">
        <v>2393</v>
      </c>
      <c r="F389" s="14" t="s">
        <v>117</v>
      </c>
      <c r="G389" s="26">
        <v>44404</v>
      </c>
      <c r="H389" s="14">
        <v>2021</v>
      </c>
      <c r="I389" s="14" t="s">
        <v>361</v>
      </c>
      <c r="J389" s="14" t="s">
        <v>2394</v>
      </c>
      <c r="K389" s="14" t="s">
        <v>834</v>
      </c>
      <c r="L389" s="14" t="s">
        <v>2395</v>
      </c>
      <c r="M389" s="14">
        <f t="shared" si="48"/>
        <v>2021</v>
      </c>
      <c r="N389" s="14">
        <f t="shared" si="49"/>
        <v>7</v>
      </c>
      <c r="O389" s="14" t="str">
        <f>IFERROR(VLOOKUP(I389,Lists!$F$2:$G$16,2,FALSE()),"Not Rated")</f>
        <v>Teens</v>
      </c>
      <c r="P389" s="14">
        <f t="shared" si="50"/>
        <v>132</v>
      </c>
      <c r="Q389" s="14" t="str">
        <f t="shared" si="51"/>
        <v>Unknown</v>
      </c>
      <c r="R389" s="14" t="str">
        <f t="shared" si="52"/>
        <v>|Unknown|</v>
      </c>
      <c r="S389" s="14" t="str">
        <f t="shared" si="53"/>
        <v>|Comedies|Dramas|International Movies|</v>
      </c>
      <c r="T389" s="14" t="str">
        <f t="shared" si="54"/>
        <v>|Laxman Utekar|</v>
      </c>
      <c r="U389" s="14" t="str">
        <f t="shared" si="55"/>
        <v>|Kriti Sanon|Pankaj Tripathi|Sai Tamhankar|Manoj Pahwa|Supriya Pathak|Evelyn Edwards|</v>
      </c>
    </row>
    <row r="390" spans="1:21">
      <c r="A390" s="14" t="s">
        <v>2396</v>
      </c>
      <c r="B390" s="14" t="s">
        <v>49</v>
      </c>
      <c r="C390" s="14" t="s">
        <v>2397</v>
      </c>
      <c r="D390" s="14" t="s">
        <v>2398</v>
      </c>
      <c r="E390" s="14" t="s">
        <v>2399</v>
      </c>
      <c r="F390" s="14" t="s">
        <v>117</v>
      </c>
      <c r="G390" s="26">
        <v>44404</v>
      </c>
      <c r="H390" s="14">
        <v>2021</v>
      </c>
      <c r="I390" s="14" t="s">
        <v>360</v>
      </c>
      <c r="J390" s="14" t="s">
        <v>105</v>
      </c>
      <c r="K390" s="14" t="s">
        <v>2400</v>
      </c>
      <c r="L390" s="14" t="s">
        <v>2401</v>
      </c>
      <c r="M390" s="14">
        <f t="shared" si="48"/>
        <v>2021</v>
      </c>
      <c r="N390" s="14">
        <f t="shared" si="49"/>
        <v>7</v>
      </c>
      <c r="O390" s="14" t="str">
        <f>IFERROR(VLOOKUP(I390,Lists!$F$2:$G$16,2,FALSE()),"Not Rated")</f>
        <v>Adults</v>
      </c>
      <c r="P390" s="14">
        <f t="shared" si="50"/>
        <v>1</v>
      </c>
      <c r="Q390" s="14" t="str">
        <f t="shared" si="51"/>
        <v>Unknown</v>
      </c>
      <c r="R390" s="14" t="str">
        <f t="shared" si="52"/>
        <v>|Unknown|</v>
      </c>
      <c r="S390" s="14" t="str">
        <f t="shared" si="53"/>
        <v>|Stand-Up Comedy &amp; Talk Shows|TV Comedies|</v>
      </c>
      <c r="T390" s="14" t="str">
        <f t="shared" si="54"/>
        <v>|Royale Watkins|Rich Schlansker|</v>
      </c>
      <c r="U390" s="14" t="str">
        <f t="shared" si="55"/>
        <v>|Joey Wells|Will 'Spank' Horton|Na'im Lynn|</v>
      </c>
    </row>
    <row r="391" spans="1:21">
      <c r="A391" s="14" t="s">
        <v>2402</v>
      </c>
      <c r="B391" s="14" t="s">
        <v>48</v>
      </c>
      <c r="C391" s="14" t="s">
        <v>2403</v>
      </c>
      <c r="D391" s="14" t="s">
        <v>2404</v>
      </c>
      <c r="E391" s="14" t="s">
        <v>2405</v>
      </c>
      <c r="F391" s="14" t="s">
        <v>2406</v>
      </c>
      <c r="G391" s="26">
        <v>44404</v>
      </c>
      <c r="H391" s="14">
        <v>2019</v>
      </c>
      <c r="I391" s="14" t="s">
        <v>360</v>
      </c>
      <c r="J391" s="14" t="s">
        <v>962</v>
      </c>
      <c r="K391" s="14" t="s">
        <v>605</v>
      </c>
      <c r="L391" s="14" t="s">
        <v>2407</v>
      </c>
      <c r="M391" s="14">
        <f t="shared" si="48"/>
        <v>2021</v>
      </c>
      <c r="N391" s="14">
        <f t="shared" si="49"/>
        <v>7</v>
      </c>
      <c r="O391" s="14" t="str">
        <f>IFERROR(VLOOKUP(I391,Lists!$F$2:$G$16,2,FALSE()),"Not Rated")</f>
        <v>Adults</v>
      </c>
      <c r="P391" s="14">
        <f t="shared" si="50"/>
        <v>117</v>
      </c>
      <c r="Q391" s="14" t="str">
        <f t="shared" si="51"/>
        <v>France</v>
      </c>
      <c r="R391" s="14" t="str">
        <f t="shared" si="52"/>
        <v>|France|Israel|Germany|United States|United Kingdom|</v>
      </c>
      <c r="S391" s="14" t="str">
        <f t="shared" si="53"/>
        <v>|Dramas|International Movies|Thrillers|</v>
      </c>
      <c r="T391" s="14" t="str">
        <f t="shared" si="54"/>
        <v>|Yuval Adler|</v>
      </c>
      <c r="U391" s="14" t="str">
        <f t="shared" si="55"/>
        <v>|Diane Kruger|Martin Freeman|Cas Anvar|Rotem Keinan|Yohanan Herson|</v>
      </c>
    </row>
    <row r="392" spans="1:21">
      <c r="A392" s="14" t="s">
        <v>2408</v>
      </c>
      <c r="B392" s="14" t="s">
        <v>49</v>
      </c>
      <c r="C392" s="14" t="s">
        <v>2409</v>
      </c>
      <c r="D392" s="14" t="s">
        <v>117</v>
      </c>
      <c r="E392" s="14" t="s">
        <v>2410</v>
      </c>
      <c r="F392" s="14" t="s">
        <v>115</v>
      </c>
      <c r="G392" s="26">
        <v>44403</v>
      </c>
      <c r="H392" s="14">
        <v>2019</v>
      </c>
      <c r="I392" s="14" t="s">
        <v>360</v>
      </c>
      <c r="J392" s="14" t="s">
        <v>2411</v>
      </c>
      <c r="K392" s="14" t="s">
        <v>2412</v>
      </c>
      <c r="L392" s="14" t="s">
        <v>2413</v>
      </c>
      <c r="M392" s="14">
        <f t="shared" si="48"/>
        <v>2021</v>
      </c>
      <c r="N392" s="14">
        <f t="shared" si="49"/>
        <v>7</v>
      </c>
      <c r="O392" s="14" t="str">
        <f>IFERROR(VLOOKUP(I392,Lists!$F$2:$G$16,2,FALSE()),"Not Rated")</f>
        <v>Adults</v>
      </c>
      <c r="P392" s="14">
        <f t="shared" si="50"/>
        <v>10</v>
      </c>
      <c r="Q392" s="14" t="str">
        <f t="shared" si="51"/>
        <v>United States</v>
      </c>
      <c r="R392" s="14" t="str">
        <f t="shared" si="52"/>
        <v>|United States|</v>
      </c>
      <c r="S392" s="14" t="str">
        <f t="shared" si="53"/>
        <v>|Classic &amp; Cult TV|TV Action &amp; Adventure|TV Dramas|</v>
      </c>
      <c r="T392" s="14" t="str">
        <f t="shared" si="54"/>
        <v>|Unknown|</v>
      </c>
      <c r="U392" s="14" t="str">
        <f t="shared" si="55"/>
        <v>|Andrew Lincoln|Steven Yeun|Norman Reedus|Chandler Riggs|Melissa McBride|Lauren Cohan|Danai Gurira|Alanna Masterson|Sonequa Martin-Green|Josh McDermitt|Christian Serratos|Seth Gilliam|Ross Marquand|Lennie James|Emily Kinney|Jon Bernthal|</v>
      </c>
    </row>
    <row r="393" spans="1:21">
      <c r="A393" s="14" t="s">
        <v>2414</v>
      </c>
      <c r="B393" s="14" t="s">
        <v>49</v>
      </c>
      <c r="C393" s="14" t="s">
        <v>2415</v>
      </c>
      <c r="D393" s="14" t="s">
        <v>117</v>
      </c>
      <c r="E393" s="14" t="s">
        <v>2416</v>
      </c>
      <c r="F393" s="14" t="s">
        <v>1963</v>
      </c>
      <c r="G393" s="26">
        <v>44403</v>
      </c>
      <c r="H393" s="14">
        <v>2020</v>
      </c>
      <c r="I393" s="14" t="s">
        <v>360</v>
      </c>
      <c r="J393" s="14" t="s">
        <v>108</v>
      </c>
      <c r="K393" s="14" t="s">
        <v>522</v>
      </c>
      <c r="L393" s="14" t="s">
        <v>2417</v>
      </c>
      <c r="M393" s="14">
        <f t="shared" si="48"/>
        <v>2021</v>
      </c>
      <c r="N393" s="14">
        <f t="shared" si="49"/>
        <v>7</v>
      </c>
      <c r="O393" s="14" t="str">
        <f>IFERROR(VLOOKUP(I393,Lists!$F$2:$G$16,2,FALSE()),"Not Rated")</f>
        <v>Adults</v>
      </c>
      <c r="P393" s="14">
        <f t="shared" si="50"/>
        <v>4</v>
      </c>
      <c r="Q393" s="14" t="str">
        <f t="shared" si="51"/>
        <v>Canada</v>
      </c>
      <c r="R393" s="14" t="str">
        <f t="shared" si="52"/>
        <v>|Canada|United States|</v>
      </c>
      <c r="S393" s="14" t="str">
        <f t="shared" si="53"/>
        <v>|International TV Shows|TV Action &amp; Adventure|TV Dramas|</v>
      </c>
      <c r="T393" s="14" t="str">
        <f t="shared" si="54"/>
        <v>|Unknown|</v>
      </c>
      <c r="U393" s="14" t="str">
        <f t="shared" si="55"/>
        <v>|Melanie Scrofano|Shamier Anderson|Tim Rozon|Dominique Provost-Chalkley|Michael Eklund|Katherine Barrell|Greg Lawson|Natascha Girgis|</v>
      </c>
    </row>
    <row r="394" spans="1:21">
      <c r="A394" s="14" t="s">
        <v>2418</v>
      </c>
      <c r="B394" s="14" t="s">
        <v>48</v>
      </c>
      <c r="C394" s="14" t="s">
        <v>2419</v>
      </c>
      <c r="D394" s="14" t="s">
        <v>301</v>
      </c>
      <c r="E394" s="14" t="s">
        <v>2420</v>
      </c>
      <c r="F394" s="14" t="s">
        <v>115</v>
      </c>
      <c r="G394" s="26">
        <v>44401</v>
      </c>
      <c r="H394" s="14">
        <v>2012</v>
      </c>
      <c r="I394" s="14" t="s">
        <v>363</v>
      </c>
      <c r="J394" s="14" t="s">
        <v>1494</v>
      </c>
      <c r="K394" s="14" t="s">
        <v>625</v>
      </c>
      <c r="L394" s="14" t="s">
        <v>2421</v>
      </c>
      <c r="M394" s="14">
        <f t="shared" si="48"/>
        <v>2021</v>
      </c>
      <c r="N394" s="14">
        <f t="shared" si="49"/>
        <v>7</v>
      </c>
      <c r="O394" s="14" t="str">
        <f>IFERROR(VLOOKUP(I394,Lists!$F$2:$G$16,2,FALSE()),"Not Rated")</f>
        <v>Adults</v>
      </c>
      <c r="P394" s="14">
        <f t="shared" si="50"/>
        <v>165</v>
      </c>
      <c r="Q394" s="14" t="str">
        <f t="shared" si="51"/>
        <v>United States</v>
      </c>
      <c r="R394" s="14" t="str">
        <f t="shared" si="52"/>
        <v>|United States|</v>
      </c>
      <c r="S394" s="14" t="str">
        <f t="shared" si="53"/>
        <v>|Action &amp; Adventure|Dramas|</v>
      </c>
      <c r="T394" s="14" t="str">
        <f t="shared" si="54"/>
        <v>|Quentin Tarantino|</v>
      </c>
      <c r="U394" s="14" t="str">
        <f t="shared" si="55"/>
        <v>|Jamie Foxx|Christoph Waltz|Leonardo DiCaprio|Kerry Washington|Samuel L. Jackson|Walton Goggins|Dennis Christopher|James Remar|David Steen|Dana Gourrier|Nichole Galicia|Laura Cayouette|Ato Essandoh|Sammi Rotibi|Escalante Lundy|Don Johnson|</v>
      </c>
    </row>
    <row r="395" spans="1:21">
      <c r="A395" s="14" t="s">
        <v>2422</v>
      </c>
      <c r="B395" s="14" t="s">
        <v>48</v>
      </c>
      <c r="C395" s="14" t="s">
        <v>2423</v>
      </c>
      <c r="D395" s="14" t="s">
        <v>2424</v>
      </c>
      <c r="E395" s="14" t="s">
        <v>2425</v>
      </c>
      <c r="F395" s="14" t="s">
        <v>127</v>
      </c>
      <c r="G395" s="26">
        <v>44400</v>
      </c>
      <c r="H395" s="14">
        <v>2021</v>
      </c>
      <c r="I395" s="14" t="s">
        <v>367</v>
      </c>
      <c r="J395" s="14" t="s">
        <v>436</v>
      </c>
      <c r="K395" s="14" t="s">
        <v>2426</v>
      </c>
      <c r="L395" s="14" t="s">
        <v>2427</v>
      </c>
      <c r="M395" s="14">
        <f t="shared" si="48"/>
        <v>2021</v>
      </c>
      <c r="N395" s="14">
        <f t="shared" si="49"/>
        <v>7</v>
      </c>
      <c r="O395" s="14" t="str">
        <f>IFERROR(VLOOKUP(I395,Lists!$F$2:$G$16,2,FALSE()),"Not Rated")</f>
        <v>Older Kids</v>
      </c>
      <c r="P395" s="14">
        <f t="shared" si="50"/>
        <v>91</v>
      </c>
      <c r="Q395" s="14" t="str">
        <f t="shared" si="51"/>
        <v>Australia</v>
      </c>
      <c r="R395" s="14" t="str">
        <f t="shared" si="52"/>
        <v>|Australia|</v>
      </c>
      <c r="S395" s="14" t="str">
        <f t="shared" si="53"/>
        <v>|Children &amp; Family Movies|Sports Movies|</v>
      </c>
      <c r="T395" s="14" t="str">
        <f t="shared" si="54"/>
        <v>|Clay Glen|</v>
      </c>
      <c r="U395" s="14" t="str">
        <f t="shared" si="55"/>
        <v>|Emily Morris|Stella Shute|Eva Grados|India Colombi|Nina Pearce|Adam Tuominen|Carmel Johnson|Natasha Wanganeen|Elysia Markou|Alexander Lloyd|Amy Handley|</v>
      </c>
    </row>
    <row r="396" spans="1:21">
      <c r="A396" s="14" t="s">
        <v>2428</v>
      </c>
      <c r="B396" s="14" t="s">
        <v>48</v>
      </c>
      <c r="C396" s="14" t="s">
        <v>2429</v>
      </c>
      <c r="D396" s="14" t="s">
        <v>2430</v>
      </c>
      <c r="E396" s="14" t="s">
        <v>2431</v>
      </c>
      <c r="F396" s="14" t="s">
        <v>117</v>
      </c>
      <c r="G396" s="26">
        <v>44400</v>
      </c>
      <c r="H396" s="14">
        <v>2021</v>
      </c>
      <c r="I396" s="14" t="s">
        <v>360</v>
      </c>
      <c r="J396" s="14" t="s">
        <v>566</v>
      </c>
      <c r="K396" s="14" t="s">
        <v>444</v>
      </c>
      <c r="L396" s="14" t="s">
        <v>2432</v>
      </c>
      <c r="M396" s="14">
        <f t="shared" si="48"/>
        <v>2021</v>
      </c>
      <c r="N396" s="14">
        <f t="shared" si="49"/>
        <v>7</v>
      </c>
      <c r="O396" s="14" t="str">
        <f>IFERROR(VLOOKUP(I396,Lists!$F$2:$G$16,2,FALSE()),"Not Rated")</f>
        <v>Adults</v>
      </c>
      <c r="P396" s="14">
        <f t="shared" si="50"/>
        <v>97</v>
      </c>
      <c r="Q396" s="14" t="str">
        <f t="shared" si="51"/>
        <v>Unknown</v>
      </c>
      <c r="R396" s="14" t="str">
        <f t="shared" si="52"/>
        <v>|Unknown|</v>
      </c>
      <c r="S396" s="14" t="str">
        <f t="shared" si="53"/>
        <v>|Dramas|Independent Movies|International Movies|</v>
      </c>
      <c r="T396" s="14" t="str">
        <f t="shared" si="54"/>
        <v>|Muzi Mthembu|</v>
      </c>
      <c r="U396" s="14" t="str">
        <f t="shared" si="55"/>
        <v>|Phumelele Mthembu|Anthony Goss|Thami Buti|Makhosazana Ndlovu|Zandile Lujabe|Gontse Ntshegang|Roget Ellis|Bridget Pike|Boipelo Nokukhanya Tau|James Raynolds|Nji Alain|Bongani Dlamin|</v>
      </c>
    </row>
    <row r="397" spans="1:21">
      <c r="A397" s="14" t="s">
        <v>2433</v>
      </c>
      <c r="B397" s="14" t="s">
        <v>48</v>
      </c>
      <c r="C397" s="14" t="s">
        <v>2434</v>
      </c>
      <c r="D397" s="14" t="s">
        <v>2435</v>
      </c>
      <c r="E397" s="14" t="s">
        <v>2436</v>
      </c>
      <c r="F397" s="14" t="s">
        <v>117</v>
      </c>
      <c r="G397" s="26">
        <v>44400</v>
      </c>
      <c r="H397" s="14">
        <v>2021</v>
      </c>
      <c r="I397" s="14" t="s">
        <v>360</v>
      </c>
      <c r="J397" s="14" t="s">
        <v>566</v>
      </c>
      <c r="K397" s="14" t="s">
        <v>529</v>
      </c>
      <c r="L397" s="14" t="s">
        <v>2437</v>
      </c>
      <c r="M397" s="14">
        <f t="shared" si="48"/>
        <v>2021</v>
      </c>
      <c r="N397" s="14">
        <f t="shared" si="49"/>
        <v>7</v>
      </c>
      <c r="O397" s="14" t="str">
        <f>IFERROR(VLOOKUP(I397,Lists!$F$2:$G$16,2,FALSE()),"Not Rated")</f>
        <v>Adults</v>
      </c>
      <c r="P397" s="14">
        <f t="shared" si="50"/>
        <v>97</v>
      </c>
      <c r="Q397" s="14" t="str">
        <f t="shared" si="51"/>
        <v>Unknown</v>
      </c>
      <c r="R397" s="14" t="str">
        <f t="shared" si="52"/>
        <v>|Unknown|</v>
      </c>
      <c r="S397" s="14" t="str">
        <f t="shared" si="53"/>
        <v>|Comedies|International Movies|</v>
      </c>
      <c r="T397" s="14" t="str">
        <f t="shared" si="54"/>
        <v>|Marcos Bucay|</v>
      </c>
      <c r="U397" s="14" t="str">
        <f t="shared" si="55"/>
        <v>|Aldo Escalante|Ricardo Polanco|Natalia Téllez|Fabrizio Santini|SeoJu Park|María Chacón|Giuseppe Gamba|Sebastián Zurita|</v>
      </c>
    </row>
    <row r="398" spans="1:21">
      <c r="A398" s="14" t="s">
        <v>2438</v>
      </c>
      <c r="B398" s="14" t="s">
        <v>48</v>
      </c>
      <c r="C398" s="14" t="s">
        <v>2439</v>
      </c>
      <c r="D398" s="14" t="s">
        <v>2440</v>
      </c>
      <c r="E398" s="14" t="s">
        <v>2441</v>
      </c>
      <c r="F398" s="14" t="s">
        <v>117</v>
      </c>
      <c r="G398" s="26">
        <v>44400</v>
      </c>
      <c r="H398" s="14">
        <v>2021</v>
      </c>
      <c r="I398" s="14" t="s">
        <v>360</v>
      </c>
      <c r="J398" s="14" t="s">
        <v>2442</v>
      </c>
      <c r="K398" s="14" t="s">
        <v>1482</v>
      </c>
      <c r="L398" s="14" t="s">
        <v>2443</v>
      </c>
      <c r="M398" s="14">
        <f t="shared" si="48"/>
        <v>2021</v>
      </c>
      <c r="N398" s="14">
        <f t="shared" si="49"/>
        <v>7</v>
      </c>
      <c r="O398" s="14" t="str">
        <f>IFERROR(VLOOKUP(I398,Lists!$F$2:$G$16,2,FALSE()),"Not Rated")</f>
        <v>Adults</v>
      </c>
      <c r="P398" s="14">
        <f t="shared" si="50"/>
        <v>123</v>
      </c>
      <c r="Q398" s="14" t="str">
        <f t="shared" si="51"/>
        <v>Unknown</v>
      </c>
      <c r="R398" s="14" t="str">
        <f t="shared" si="52"/>
        <v>|Unknown|</v>
      </c>
      <c r="S398" s="14" t="str">
        <f t="shared" si="53"/>
        <v>|Action &amp; Adventure|Horror Movies|International Movies|</v>
      </c>
      <c r="T398" s="14" t="str">
        <f t="shared" si="54"/>
        <v>|Peter Thorwarth|</v>
      </c>
      <c r="U398" s="14" t="str">
        <f t="shared" si="55"/>
        <v>|Peri Baumeister|Alexander Scheer|Kais Setti|Carl Koch|Gordon Brown|Roland Møller|Chidi Ajufo|Kai Ivo Baulitz|Graham McTavish|Dominic Purcell|</v>
      </c>
    </row>
    <row r="399" spans="1:21">
      <c r="A399" s="14" t="s">
        <v>2444</v>
      </c>
      <c r="B399" s="14" t="s">
        <v>49</v>
      </c>
      <c r="C399" s="14" t="s">
        <v>2445</v>
      </c>
      <c r="D399" s="14" t="s">
        <v>117</v>
      </c>
      <c r="E399" s="14" t="s">
        <v>2446</v>
      </c>
      <c r="F399" s="14" t="s">
        <v>117</v>
      </c>
      <c r="G399" s="26">
        <v>44400</v>
      </c>
      <c r="H399" s="14">
        <v>2021</v>
      </c>
      <c r="I399" s="14" t="s">
        <v>360</v>
      </c>
      <c r="J399" s="14" t="s">
        <v>105</v>
      </c>
      <c r="K399" s="14" t="s">
        <v>424</v>
      </c>
      <c r="L399" s="14" t="s">
        <v>2447</v>
      </c>
      <c r="M399" s="14">
        <f t="shared" si="48"/>
        <v>2021</v>
      </c>
      <c r="N399" s="14">
        <f t="shared" si="49"/>
        <v>7</v>
      </c>
      <c r="O399" s="14" t="str">
        <f>IFERROR(VLOOKUP(I399,Lists!$F$2:$G$16,2,FALSE()),"Not Rated")</f>
        <v>Adults</v>
      </c>
      <c r="P399" s="14">
        <f t="shared" si="50"/>
        <v>1</v>
      </c>
      <c r="Q399" s="14" t="str">
        <f t="shared" si="51"/>
        <v>Unknown</v>
      </c>
      <c r="R399" s="14" t="str">
        <f t="shared" si="52"/>
        <v>|Unknown|</v>
      </c>
      <c r="S399" s="14" t="str">
        <f t="shared" si="53"/>
        <v>|International TV Shows|Romantic TV Shows|TV Comedies|</v>
      </c>
      <c r="T399" s="14" t="str">
        <f t="shared" si="54"/>
        <v>|Unknown|</v>
      </c>
      <c r="U399" s="14" t="str">
        <f t="shared" si="55"/>
        <v>|Radhika Madan|Amol Parashar|Rohit Saraf|Kajol Chugh|Tanya Maniktala|Mihir Ahuja|Simran Jehani|Sanjeeta Bhattacharya|Saba Azaad|Skand Thakur|Zayn Marie Khan|Neeraj Madhav|</v>
      </c>
    </row>
    <row r="400" spans="1:21">
      <c r="A400" s="14" t="s">
        <v>2448</v>
      </c>
      <c r="B400" s="14" t="s">
        <v>48</v>
      </c>
      <c r="C400" s="14" t="s">
        <v>2449</v>
      </c>
      <c r="D400" s="14" t="s">
        <v>2450</v>
      </c>
      <c r="E400" s="14" t="s">
        <v>2451</v>
      </c>
      <c r="F400" s="14" t="s">
        <v>117</v>
      </c>
      <c r="G400" s="26">
        <v>44400</v>
      </c>
      <c r="H400" s="14">
        <v>2021</v>
      </c>
      <c r="I400" s="14" t="s">
        <v>360</v>
      </c>
      <c r="J400" s="14" t="s">
        <v>507</v>
      </c>
      <c r="K400" s="14" t="s">
        <v>1656</v>
      </c>
      <c r="L400" s="14" t="s">
        <v>2452</v>
      </c>
      <c r="M400" s="14">
        <f t="shared" si="48"/>
        <v>2021</v>
      </c>
      <c r="N400" s="14">
        <f t="shared" si="49"/>
        <v>7</v>
      </c>
      <c r="O400" s="14" t="str">
        <f>IFERROR(VLOOKUP(I400,Lists!$F$2:$G$16,2,FALSE()),"Not Rated")</f>
        <v>Adults</v>
      </c>
      <c r="P400" s="14">
        <f t="shared" si="50"/>
        <v>94</v>
      </c>
      <c r="Q400" s="14" t="str">
        <f t="shared" si="51"/>
        <v>Unknown</v>
      </c>
      <c r="R400" s="14" t="str">
        <f t="shared" si="52"/>
        <v>|Unknown|</v>
      </c>
      <c r="S400" s="14" t="str">
        <f t="shared" si="53"/>
        <v>|Horror Movies|International Movies|Thrillers|</v>
      </c>
      <c r="T400" s="14" t="str">
        <f t="shared" si="54"/>
        <v>|Kim Seong-hun|</v>
      </c>
      <c r="U400" s="14" t="str">
        <f t="shared" si="55"/>
        <v>|Gianna Jun|Park Byung-eun|Kim Si-a|Kim Roi-ha|Koo Kyo-hwan|</v>
      </c>
    </row>
    <row r="401" spans="1:21">
      <c r="A401" s="14" t="s">
        <v>2453</v>
      </c>
      <c r="B401" s="14" t="s">
        <v>49</v>
      </c>
      <c r="C401" s="14" t="s">
        <v>2454</v>
      </c>
      <c r="D401" s="14" t="s">
        <v>117</v>
      </c>
      <c r="E401" s="14" t="s">
        <v>2455</v>
      </c>
      <c r="F401" s="14" t="s">
        <v>117</v>
      </c>
      <c r="G401" s="26">
        <v>44400</v>
      </c>
      <c r="H401" s="14">
        <v>2021</v>
      </c>
      <c r="I401" s="14" t="s">
        <v>362</v>
      </c>
      <c r="J401" s="14" t="s">
        <v>105</v>
      </c>
      <c r="K401" s="14" t="s">
        <v>2456</v>
      </c>
      <c r="L401" s="14" t="s">
        <v>2457</v>
      </c>
      <c r="M401" s="14">
        <f t="shared" si="48"/>
        <v>2021</v>
      </c>
      <c r="N401" s="14">
        <f t="shared" si="49"/>
        <v>7</v>
      </c>
      <c r="O401" s="14" t="str">
        <f>IFERROR(VLOOKUP(I401,Lists!$F$2:$G$16,2,FALSE()),"Not Rated")</f>
        <v>Older Kids</v>
      </c>
      <c r="P401" s="14">
        <f t="shared" si="50"/>
        <v>1</v>
      </c>
      <c r="Q401" s="14" t="str">
        <f t="shared" si="51"/>
        <v>Unknown</v>
      </c>
      <c r="R401" s="14" t="str">
        <f t="shared" si="52"/>
        <v>|Unknown|</v>
      </c>
      <c r="S401" s="14" t="str">
        <f t="shared" si="53"/>
        <v>|TV Action &amp; Adventure|TV Sci-Fi &amp; Fantasy|</v>
      </c>
      <c r="T401" s="14" t="str">
        <f t="shared" si="54"/>
        <v>|Unknown|</v>
      </c>
      <c r="U401" s="14" t="str">
        <f t="shared" si="55"/>
        <v>|Mark Hamill|Lena Headey|Chris Wood|Sarah Michelle Gellar|Liam Cunningham|Stephen Root|Diedrich Bader|Griffin Newman|Tiffany Smith|Henry Rollins|Alan Oppenheimer|Susan Eisenberg|Alicia Silverstone|Justin Long|Jason Mewes|Phil LaMarr|Tony Todd|Cree Summer|Kevin Michael Richardson|Kevin Conroy|Harley Quinn Smith|</v>
      </c>
    </row>
    <row r="402" spans="1:21">
      <c r="A402" s="14" t="s">
        <v>2458</v>
      </c>
      <c r="B402" s="14" t="s">
        <v>49</v>
      </c>
      <c r="C402" s="14" t="s">
        <v>2459</v>
      </c>
      <c r="D402" s="14" t="s">
        <v>117</v>
      </c>
      <c r="E402" s="14" t="s">
        <v>2460</v>
      </c>
      <c r="F402" s="14" t="s">
        <v>117</v>
      </c>
      <c r="G402" s="26">
        <v>44400</v>
      </c>
      <c r="H402" s="14">
        <v>2021</v>
      </c>
      <c r="I402" s="14" t="s">
        <v>362</v>
      </c>
      <c r="J402" s="14" t="s">
        <v>105</v>
      </c>
      <c r="K402" s="14" t="s">
        <v>2461</v>
      </c>
      <c r="L402" s="14" t="s">
        <v>2462</v>
      </c>
      <c r="M402" s="14">
        <f t="shared" si="48"/>
        <v>2021</v>
      </c>
      <c r="N402" s="14">
        <f t="shared" si="49"/>
        <v>7</v>
      </c>
      <c r="O402" s="14" t="str">
        <f>IFERROR(VLOOKUP(I402,Lists!$F$2:$G$16,2,FALSE()),"Not Rated")</f>
        <v>Older Kids</v>
      </c>
      <c r="P402" s="14">
        <f t="shared" si="50"/>
        <v>1</v>
      </c>
      <c r="Q402" s="14" t="str">
        <f t="shared" si="51"/>
        <v>Unknown</v>
      </c>
      <c r="R402" s="14" t="str">
        <f t="shared" si="52"/>
        <v>|Unknown|</v>
      </c>
      <c r="S402" s="14" t="str">
        <f t="shared" si="53"/>
        <v>|Anime Series|Stand-Up Comedy &amp; Talk Shows|</v>
      </c>
      <c r="T402" s="14" t="str">
        <f t="shared" si="54"/>
        <v>|Unknown|</v>
      </c>
      <c r="U402" s="14" t="str">
        <f t="shared" si="55"/>
        <v>|Kevin Smith|Tiffany Smith|Robert David|Sarah Michelle Gellar|Chris Wood|Liam Cunningham|Alan Oppenheimer|Lena Headey|Kevin Conroy|Henry Rollins|Jason Mewes|Stephen Root|Mark Hamill|</v>
      </c>
    </row>
    <row r="403" spans="1:21">
      <c r="A403" s="14" t="s">
        <v>2463</v>
      </c>
      <c r="B403" s="14" t="s">
        <v>49</v>
      </c>
      <c r="C403" s="14" t="s">
        <v>2464</v>
      </c>
      <c r="D403" s="14" t="s">
        <v>117</v>
      </c>
      <c r="E403" s="14" t="s">
        <v>2465</v>
      </c>
      <c r="F403" s="14" t="s">
        <v>122</v>
      </c>
      <c r="G403" s="26">
        <v>44400</v>
      </c>
      <c r="H403" s="14">
        <v>2021</v>
      </c>
      <c r="I403" s="14" t="s">
        <v>360</v>
      </c>
      <c r="J403" s="14" t="s">
        <v>106</v>
      </c>
      <c r="K403" s="14" t="s">
        <v>512</v>
      </c>
      <c r="L403" s="14" t="s">
        <v>2466</v>
      </c>
      <c r="M403" s="14">
        <f t="shared" si="48"/>
        <v>2021</v>
      </c>
      <c r="N403" s="14">
        <f t="shared" si="49"/>
        <v>7</v>
      </c>
      <c r="O403" s="14" t="str">
        <f>IFERROR(VLOOKUP(I403,Lists!$F$2:$G$16,2,FALSE()),"Not Rated")</f>
        <v>Adults</v>
      </c>
      <c r="P403" s="14">
        <f t="shared" si="50"/>
        <v>2</v>
      </c>
      <c r="Q403" s="14" t="str">
        <f t="shared" si="51"/>
        <v>Spain</v>
      </c>
      <c r="R403" s="14" t="str">
        <f t="shared" si="52"/>
        <v>|Spain|</v>
      </c>
      <c r="S403" s="14" t="str">
        <f t="shared" si="53"/>
        <v>|International TV Shows|Spanish-Language TV Shows|TV Action &amp; Adventure|</v>
      </c>
      <c r="T403" s="14" t="str">
        <f t="shared" si="54"/>
        <v>|Unknown|</v>
      </c>
      <c r="U403" s="14" t="str">
        <f t="shared" si="55"/>
        <v>|Verónica Sánchez|Miguel Ángel Silvestre|Asier Etxeandia|Lali Espósito|Yany Prado|Enric Auquer|Luis Zahera|Carmen Santamaría|Cecilia Gómez|Godeliv Van den Brandt|Penélope Guerrero|Luisa Vides|Niko Verona|Chema Ruiz|</v>
      </c>
    </row>
    <row r="404" spans="1:21">
      <c r="A404" s="14" t="s">
        <v>2467</v>
      </c>
      <c r="B404" s="14" t="s">
        <v>48</v>
      </c>
      <c r="C404" s="14" t="s">
        <v>2468</v>
      </c>
      <c r="D404" s="14" t="s">
        <v>2469</v>
      </c>
      <c r="E404" s="14" t="s">
        <v>2470</v>
      </c>
      <c r="F404" s="14" t="s">
        <v>118</v>
      </c>
      <c r="G404" s="26">
        <v>44400</v>
      </c>
      <c r="H404" s="14">
        <v>2021</v>
      </c>
      <c r="I404" s="14" t="s">
        <v>360</v>
      </c>
      <c r="J404" s="14" t="s">
        <v>580</v>
      </c>
      <c r="K404" s="14" t="s">
        <v>1027</v>
      </c>
      <c r="L404" s="14" t="s">
        <v>2471</v>
      </c>
      <c r="M404" s="14">
        <f t="shared" si="48"/>
        <v>2021</v>
      </c>
      <c r="N404" s="14">
        <f t="shared" si="49"/>
        <v>7</v>
      </c>
      <c r="O404" s="14" t="str">
        <f>IFERROR(VLOOKUP(I404,Lists!$F$2:$G$16,2,FALSE()),"Not Rated")</f>
        <v>Adults</v>
      </c>
      <c r="P404" s="14">
        <f t="shared" si="50"/>
        <v>111</v>
      </c>
      <c r="Q404" s="14" t="str">
        <f t="shared" si="51"/>
        <v>United Kingdom</v>
      </c>
      <c r="R404" s="14" t="str">
        <f t="shared" si="52"/>
        <v>|United Kingdom|</v>
      </c>
      <c r="S404" s="14" t="str">
        <f t="shared" si="53"/>
        <v>|Dramas|Romantic Movies|</v>
      </c>
      <c r="T404" s="14" t="str">
        <f t="shared" si="54"/>
        <v>|Augustine Frizzell|</v>
      </c>
      <c r="U404" s="14" t="str">
        <f t="shared" si="55"/>
        <v>|Shailene Woodley|Felicity Jones|Callum Turner|Joe Alwyn|Nabhaan Rizwan|Ncuti Gatwa|Emma Appleton|Christian Brassington|Alice Orr-Ewing|Lee Knight|Zoe Boyle|Ben Cross|Diana Kent|</v>
      </c>
    </row>
    <row r="405" spans="1:21">
      <c r="A405" s="14" t="s">
        <v>2472</v>
      </c>
      <c r="B405" s="14" t="s">
        <v>49</v>
      </c>
      <c r="C405" s="14" t="s">
        <v>2473</v>
      </c>
      <c r="D405" s="14" t="s">
        <v>117</v>
      </c>
      <c r="E405" s="14" t="s">
        <v>117</v>
      </c>
      <c r="F405" s="14" t="s">
        <v>115</v>
      </c>
      <c r="G405" s="26">
        <v>44400</v>
      </c>
      <c r="H405" s="14">
        <v>2021</v>
      </c>
      <c r="I405" s="14" t="s">
        <v>360</v>
      </c>
      <c r="J405" s="14" t="s">
        <v>106</v>
      </c>
      <c r="K405" s="14" t="s">
        <v>257</v>
      </c>
      <c r="L405" s="14" t="s">
        <v>2474</v>
      </c>
      <c r="M405" s="14">
        <f t="shared" si="48"/>
        <v>2021</v>
      </c>
      <c r="N405" s="14">
        <f t="shared" si="49"/>
        <v>7</v>
      </c>
      <c r="O405" s="14" t="str">
        <f>IFERROR(VLOOKUP(I405,Lists!$F$2:$G$16,2,FALSE()),"Not Rated")</f>
        <v>Adults</v>
      </c>
      <c r="P405" s="14">
        <f t="shared" si="50"/>
        <v>2</v>
      </c>
      <c r="Q405" s="14" t="str">
        <f t="shared" si="51"/>
        <v>United States</v>
      </c>
      <c r="R405" s="14" t="str">
        <f t="shared" si="52"/>
        <v>|United States|</v>
      </c>
      <c r="S405" s="14" t="str">
        <f t="shared" si="53"/>
        <v>|Docuseries|</v>
      </c>
      <c r="T405" s="14" t="str">
        <f t="shared" si="54"/>
        <v>|Unknown|</v>
      </c>
      <c r="U405" s="14" t="str">
        <f t="shared" si="55"/>
        <v>|Unknown|</v>
      </c>
    </row>
    <row r="406" spans="1:21">
      <c r="A406" s="14" t="s">
        <v>2475</v>
      </c>
      <c r="B406" s="14" t="s">
        <v>48</v>
      </c>
      <c r="C406" s="14" t="s">
        <v>2476</v>
      </c>
      <c r="D406" s="14" t="s">
        <v>117</v>
      </c>
      <c r="E406" s="14" t="s">
        <v>117</v>
      </c>
      <c r="F406" s="14" t="s">
        <v>117</v>
      </c>
      <c r="G406" s="26">
        <v>44399</v>
      </c>
      <c r="H406" s="14">
        <v>2021</v>
      </c>
      <c r="I406" s="14" t="s">
        <v>360</v>
      </c>
      <c r="J406" s="14" t="s">
        <v>744</v>
      </c>
      <c r="K406" s="14" t="s">
        <v>247</v>
      </c>
      <c r="L406" s="14" t="s">
        <v>2477</v>
      </c>
      <c r="M406" s="14">
        <f t="shared" si="48"/>
        <v>2021</v>
      </c>
      <c r="N406" s="14">
        <f t="shared" si="49"/>
        <v>7</v>
      </c>
      <c r="O406" s="14" t="str">
        <f>IFERROR(VLOOKUP(I406,Lists!$F$2:$G$16,2,FALSE()),"Not Rated")</f>
        <v>Adults</v>
      </c>
      <c r="P406" s="14">
        <f t="shared" si="50"/>
        <v>85</v>
      </c>
      <c r="Q406" s="14" t="str">
        <f t="shared" si="51"/>
        <v>Unknown</v>
      </c>
      <c r="R406" s="14" t="str">
        <f t="shared" si="52"/>
        <v>|Unknown|</v>
      </c>
      <c r="S406" s="14" t="str">
        <f t="shared" si="53"/>
        <v>|Documentaries|</v>
      </c>
      <c r="T406" s="14" t="str">
        <f t="shared" si="54"/>
        <v>|Unknown|</v>
      </c>
      <c r="U406" s="14" t="str">
        <f t="shared" si="55"/>
        <v>|Unknown|</v>
      </c>
    </row>
    <row r="407" spans="1:21">
      <c r="A407" s="14" t="s">
        <v>2478</v>
      </c>
      <c r="B407" s="14" t="s">
        <v>48</v>
      </c>
      <c r="C407" s="14" t="s">
        <v>2479</v>
      </c>
      <c r="D407" s="14" t="s">
        <v>2480</v>
      </c>
      <c r="E407" s="14" t="s">
        <v>2481</v>
      </c>
      <c r="F407" s="14" t="s">
        <v>117</v>
      </c>
      <c r="G407" s="26">
        <v>44399</v>
      </c>
      <c r="H407" s="14">
        <v>2015</v>
      </c>
      <c r="I407" s="14" t="s">
        <v>366</v>
      </c>
      <c r="J407" s="14" t="s">
        <v>2482</v>
      </c>
      <c r="K407" s="14" t="s">
        <v>251</v>
      </c>
      <c r="L407" s="14" t="s">
        <v>2483</v>
      </c>
      <c r="M407" s="14">
        <f t="shared" si="48"/>
        <v>2021</v>
      </c>
      <c r="N407" s="14">
        <f t="shared" si="49"/>
        <v>7</v>
      </c>
      <c r="O407" s="14" t="str">
        <f>IFERROR(VLOOKUP(I407,Lists!$F$2:$G$16,2,FALSE()),"Not Rated")</f>
        <v>Kids</v>
      </c>
      <c r="P407" s="14">
        <f t="shared" si="50"/>
        <v>65</v>
      </c>
      <c r="Q407" s="14" t="str">
        <f t="shared" si="51"/>
        <v>Unknown</v>
      </c>
      <c r="R407" s="14" t="str">
        <f t="shared" si="52"/>
        <v>|Unknown|</v>
      </c>
      <c r="S407" s="14" t="str">
        <f t="shared" si="53"/>
        <v>|Children &amp; Family Movies|</v>
      </c>
      <c r="T407" s="14" t="str">
        <f t="shared" si="54"/>
        <v>|Sidheswar Shukla|</v>
      </c>
      <c r="U407" s="14" t="str">
        <f t="shared" si="55"/>
        <v>|Sonal Kaushal|Rupa Bhimani|Julie Tejwani|Sabina Malik|Jigna Bharadwaj|</v>
      </c>
    </row>
    <row r="408" spans="1:21">
      <c r="A408" s="14" t="s">
        <v>2484</v>
      </c>
      <c r="B408" s="14" t="s">
        <v>48</v>
      </c>
      <c r="C408" s="14" t="s">
        <v>2485</v>
      </c>
      <c r="D408" s="14" t="s">
        <v>285</v>
      </c>
      <c r="E408" s="14" t="s">
        <v>629</v>
      </c>
      <c r="F408" s="14" t="s">
        <v>117</v>
      </c>
      <c r="G408" s="26">
        <v>44399</v>
      </c>
      <c r="H408" s="14">
        <v>2013</v>
      </c>
      <c r="I408" s="14" t="s">
        <v>365</v>
      </c>
      <c r="J408" s="14" t="s">
        <v>1850</v>
      </c>
      <c r="K408" s="14" t="s">
        <v>251</v>
      </c>
      <c r="L408" s="14" t="s">
        <v>2486</v>
      </c>
      <c r="M408" s="14">
        <f t="shared" si="48"/>
        <v>2021</v>
      </c>
      <c r="N408" s="14">
        <f t="shared" si="49"/>
        <v>7</v>
      </c>
      <c r="O408" s="14" t="str">
        <f>IFERROR(VLOOKUP(I408,Lists!$F$2:$G$16,2,FALSE()),"Not Rated")</f>
        <v>Kids</v>
      </c>
      <c r="P408" s="14">
        <f t="shared" si="50"/>
        <v>64</v>
      </c>
      <c r="Q408" s="14" t="str">
        <f t="shared" si="51"/>
        <v>Unknown</v>
      </c>
      <c r="R408" s="14" t="str">
        <f t="shared" si="52"/>
        <v>|Unknown|</v>
      </c>
      <c r="S408" s="14" t="str">
        <f t="shared" si="53"/>
        <v>|Children &amp; Family Movies|</v>
      </c>
      <c r="T408" s="14" t="str">
        <f t="shared" si="54"/>
        <v>|Rajiv Chilaka|</v>
      </c>
      <c r="U408" s="14" t="str">
        <f t="shared" si="55"/>
        <v>|Vatsal Dubey|Julie Tejwani|Rupa Bhimani|Jigna Bhardwaj|Rajesh Kava|Mousam|Swapnil|</v>
      </c>
    </row>
    <row r="409" spans="1:21">
      <c r="A409" s="14" t="s">
        <v>2487</v>
      </c>
      <c r="B409" s="14" t="s">
        <v>48</v>
      </c>
      <c r="C409" s="14" t="s">
        <v>2488</v>
      </c>
      <c r="D409" s="14" t="s">
        <v>285</v>
      </c>
      <c r="E409" s="14" t="s">
        <v>629</v>
      </c>
      <c r="F409" s="14" t="s">
        <v>117</v>
      </c>
      <c r="G409" s="26">
        <v>44399</v>
      </c>
      <c r="H409" s="14">
        <v>2009</v>
      </c>
      <c r="I409" s="14" t="s">
        <v>365</v>
      </c>
      <c r="J409" s="14" t="s">
        <v>2489</v>
      </c>
      <c r="K409" s="14" t="s">
        <v>251</v>
      </c>
      <c r="L409" s="14" t="s">
        <v>2490</v>
      </c>
      <c r="M409" s="14">
        <f t="shared" si="48"/>
        <v>2021</v>
      </c>
      <c r="N409" s="14">
        <f t="shared" si="49"/>
        <v>7</v>
      </c>
      <c r="O409" s="14" t="str">
        <f>IFERROR(VLOOKUP(I409,Lists!$F$2:$G$16,2,FALSE()),"Not Rated")</f>
        <v>Kids</v>
      </c>
      <c r="P409" s="14">
        <f t="shared" si="50"/>
        <v>68</v>
      </c>
      <c r="Q409" s="14" t="str">
        <f t="shared" si="51"/>
        <v>Unknown</v>
      </c>
      <c r="R409" s="14" t="str">
        <f t="shared" si="52"/>
        <v>|Unknown|</v>
      </c>
      <c r="S409" s="14" t="str">
        <f t="shared" si="53"/>
        <v>|Children &amp; Family Movies|</v>
      </c>
      <c r="T409" s="14" t="str">
        <f t="shared" si="54"/>
        <v>|Rajiv Chilaka|</v>
      </c>
      <c r="U409" s="14" t="str">
        <f t="shared" si="55"/>
        <v>|Vatsal Dubey|Julie Tejwani|Rupa Bhimani|Jigna Bhardwaj|Rajesh Kava|Mousam|Swapnil|</v>
      </c>
    </row>
    <row r="410" spans="1:21">
      <c r="A410" s="14" t="s">
        <v>2491</v>
      </c>
      <c r="B410" s="14" t="s">
        <v>48</v>
      </c>
      <c r="C410" s="14" t="s">
        <v>2492</v>
      </c>
      <c r="D410" s="14" t="s">
        <v>285</v>
      </c>
      <c r="E410" s="14" t="s">
        <v>629</v>
      </c>
      <c r="F410" s="14" t="s">
        <v>117</v>
      </c>
      <c r="G410" s="26">
        <v>44399</v>
      </c>
      <c r="H410" s="14">
        <v>2011</v>
      </c>
      <c r="I410" s="14" t="s">
        <v>365</v>
      </c>
      <c r="J410" s="14" t="s">
        <v>495</v>
      </c>
      <c r="K410" s="14" t="s">
        <v>251</v>
      </c>
      <c r="L410" s="14" t="s">
        <v>2493</v>
      </c>
      <c r="M410" s="14">
        <f t="shared" si="48"/>
        <v>2021</v>
      </c>
      <c r="N410" s="14">
        <f t="shared" si="49"/>
        <v>7</v>
      </c>
      <c r="O410" s="14" t="str">
        <f>IFERROR(VLOOKUP(I410,Lists!$F$2:$G$16,2,FALSE()),"Not Rated")</f>
        <v>Kids</v>
      </c>
      <c r="P410" s="14">
        <f t="shared" si="50"/>
        <v>67</v>
      </c>
      <c r="Q410" s="14" t="str">
        <f t="shared" si="51"/>
        <v>Unknown</v>
      </c>
      <c r="R410" s="14" t="str">
        <f t="shared" si="52"/>
        <v>|Unknown|</v>
      </c>
      <c r="S410" s="14" t="str">
        <f t="shared" si="53"/>
        <v>|Children &amp; Family Movies|</v>
      </c>
      <c r="T410" s="14" t="str">
        <f t="shared" si="54"/>
        <v>|Rajiv Chilaka|</v>
      </c>
      <c r="U410" s="14" t="str">
        <f t="shared" si="55"/>
        <v>|Vatsal Dubey|Julie Tejwani|Rupa Bhimani|Jigna Bhardwaj|Rajesh Kava|Mousam|Swapnil|</v>
      </c>
    </row>
    <row r="411" spans="1:21">
      <c r="A411" s="14" t="s">
        <v>2494</v>
      </c>
      <c r="B411" s="14" t="s">
        <v>48</v>
      </c>
      <c r="C411" s="14" t="s">
        <v>2495</v>
      </c>
      <c r="D411" s="14" t="s">
        <v>285</v>
      </c>
      <c r="E411" s="14" t="s">
        <v>2496</v>
      </c>
      <c r="F411" s="14" t="s">
        <v>117</v>
      </c>
      <c r="G411" s="26">
        <v>44399</v>
      </c>
      <c r="H411" s="14">
        <v>2010</v>
      </c>
      <c r="I411" s="14" t="s">
        <v>365</v>
      </c>
      <c r="J411" s="14" t="s">
        <v>2497</v>
      </c>
      <c r="K411" s="14" t="s">
        <v>251</v>
      </c>
      <c r="L411" s="14" t="s">
        <v>2498</v>
      </c>
      <c r="M411" s="14">
        <f t="shared" si="48"/>
        <v>2021</v>
      </c>
      <c r="N411" s="14">
        <f t="shared" si="49"/>
        <v>7</v>
      </c>
      <c r="O411" s="14" t="str">
        <f>IFERROR(VLOOKUP(I411,Lists!$F$2:$G$16,2,FALSE()),"Not Rated")</f>
        <v>Kids</v>
      </c>
      <c r="P411" s="14">
        <f t="shared" si="50"/>
        <v>66</v>
      </c>
      <c r="Q411" s="14" t="str">
        <f t="shared" si="51"/>
        <v>Unknown</v>
      </c>
      <c r="R411" s="14" t="str">
        <f t="shared" si="52"/>
        <v>|Unknown|</v>
      </c>
      <c r="S411" s="14" t="str">
        <f t="shared" si="53"/>
        <v>|Children &amp; Family Movies|</v>
      </c>
      <c r="T411" s="14" t="str">
        <f t="shared" si="54"/>
        <v>|Rajiv Chilaka|</v>
      </c>
      <c r="U411" s="14" t="str">
        <f t="shared" si="55"/>
        <v>|Vatsal Dubey|Julie Tejwani|Rupa Bhimani|Jigna Bhardwaj|Rajesh Kava|Arun Shekher|Sanchit Wartak|</v>
      </c>
    </row>
    <row r="412" spans="1:21">
      <c r="A412" s="14" t="s">
        <v>2499</v>
      </c>
      <c r="B412" s="14" t="s">
        <v>48</v>
      </c>
      <c r="C412" s="14" t="s">
        <v>2500</v>
      </c>
      <c r="D412" s="14" t="s">
        <v>285</v>
      </c>
      <c r="E412" s="14" t="s">
        <v>629</v>
      </c>
      <c r="F412" s="14" t="s">
        <v>116</v>
      </c>
      <c r="G412" s="26">
        <v>44399</v>
      </c>
      <c r="H412" s="14">
        <v>2013</v>
      </c>
      <c r="I412" s="14" t="s">
        <v>365</v>
      </c>
      <c r="J412" s="14" t="s">
        <v>1850</v>
      </c>
      <c r="K412" s="14" t="s">
        <v>251</v>
      </c>
      <c r="L412" s="14" t="s">
        <v>2501</v>
      </c>
      <c r="M412" s="14">
        <f t="shared" si="48"/>
        <v>2021</v>
      </c>
      <c r="N412" s="14">
        <f t="shared" si="49"/>
        <v>7</v>
      </c>
      <c r="O412" s="14" t="str">
        <f>IFERROR(VLOOKUP(I412,Lists!$F$2:$G$16,2,FALSE()),"Not Rated")</f>
        <v>Kids</v>
      </c>
      <c r="P412" s="14">
        <f t="shared" si="50"/>
        <v>64</v>
      </c>
      <c r="Q412" s="14" t="str">
        <f t="shared" si="51"/>
        <v>India</v>
      </c>
      <c r="R412" s="14" t="str">
        <f t="shared" si="52"/>
        <v>|India|</v>
      </c>
      <c r="S412" s="14" t="str">
        <f t="shared" si="53"/>
        <v>|Children &amp; Family Movies|</v>
      </c>
      <c r="T412" s="14" t="str">
        <f t="shared" si="54"/>
        <v>|Rajiv Chilaka|</v>
      </c>
      <c r="U412" s="14" t="str">
        <f t="shared" si="55"/>
        <v>|Vatsal Dubey|Julie Tejwani|Rupa Bhimani|Jigna Bhardwaj|Rajesh Kava|Mousam|Swapnil|</v>
      </c>
    </row>
    <row r="413" spans="1:21">
      <c r="A413" s="14" t="s">
        <v>2502</v>
      </c>
      <c r="B413" s="14" t="s">
        <v>48</v>
      </c>
      <c r="C413" s="14" t="s">
        <v>2503</v>
      </c>
      <c r="D413" s="14" t="s">
        <v>285</v>
      </c>
      <c r="E413" s="14" t="s">
        <v>629</v>
      </c>
      <c r="F413" s="14" t="s">
        <v>117</v>
      </c>
      <c r="G413" s="26">
        <v>44399</v>
      </c>
      <c r="H413" s="14">
        <v>2013</v>
      </c>
      <c r="I413" s="14" t="s">
        <v>365</v>
      </c>
      <c r="J413" s="14" t="s">
        <v>1850</v>
      </c>
      <c r="K413" s="14" t="s">
        <v>251</v>
      </c>
      <c r="L413" s="14" t="s">
        <v>2504</v>
      </c>
      <c r="M413" s="14">
        <f t="shared" si="48"/>
        <v>2021</v>
      </c>
      <c r="N413" s="14">
        <f t="shared" si="49"/>
        <v>7</v>
      </c>
      <c r="O413" s="14" t="str">
        <f>IFERROR(VLOOKUP(I413,Lists!$F$2:$G$16,2,FALSE()),"Not Rated")</f>
        <v>Kids</v>
      </c>
      <c r="P413" s="14">
        <f t="shared" si="50"/>
        <v>64</v>
      </c>
      <c r="Q413" s="14" t="str">
        <f t="shared" si="51"/>
        <v>Unknown</v>
      </c>
      <c r="R413" s="14" t="str">
        <f t="shared" si="52"/>
        <v>|Unknown|</v>
      </c>
      <c r="S413" s="14" t="str">
        <f t="shared" si="53"/>
        <v>|Children &amp; Family Movies|</v>
      </c>
      <c r="T413" s="14" t="str">
        <f t="shared" si="54"/>
        <v>|Rajiv Chilaka|</v>
      </c>
      <c r="U413" s="14" t="str">
        <f t="shared" si="55"/>
        <v>|Vatsal Dubey|Julie Tejwani|Rupa Bhimani|Jigna Bhardwaj|Rajesh Kava|Mousam|Swapnil|</v>
      </c>
    </row>
    <row r="414" spans="1:21">
      <c r="A414" s="14" t="s">
        <v>2505</v>
      </c>
      <c r="B414" s="14" t="s">
        <v>48</v>
      </c>
      <c r="C414" s="14" t="s">
        <v>2506</v>
      </c>
      <c r="D414" s="14" t="s">
        <v>285</v>
      </c>
      <c r="E414" s="14" t="s">
        <v>629</v>
      </c>
      <c r="F414" s="14" t="s">
        <v>117</v>
      </c>
      <c r="G414" s="26">
        <v>44399</v>
      </c>
      <c r="H414" s="14">
        <v>2013</v>
      </c>
      <c r="I414" s="14" t="s">
        <v>365</v>
      </c>
      <c r="J414" s="14" t="s">
        <v>2482</v>
      </c>
      <c r="K414" s="14" t="s">
        <v>251</v>
      </c>
      <c r="L414" s="14" t="s">
        <v>2507</v>
      </c>
      <c r="M414" s="14">
        <f t="shared" si="48"/>
        <v>2021</v>
      </c>
      <c r="N414" s="14">
        <f t="shared" si="49"/>
        <v>7</v>
      </c>
      <c r="O414" s="14" t="str">
        <f>IFERROR(VLOOKUP(I414,Lists!$F$2:$G$16,2,FALSE()),"Not Rated")</f>
        <v>Kids</v>
      </c>
      <c r="P414" s="14">
        <f t="shared" si="50"/>
        <v>65</v>
      </c>
      <c r="Q414" s="14" t="str">
        <f t="shared" si="51"/>
        <v>Unknown</v>
      </c>
      <c r="R414" s="14" t="str">
        <f t="shared" si="52"/>
        <v>|Unknown|</v>
      </c>
      <c r="S414" s="14" t="str">
        <f t="shared" si="53"/>
        <v>|Children &amp; Family Movies|</v>
      </c>
      <c r="T414" s="14" t="str">
        <f t="shared" si="54"/>
        <v>|Rajiv Chilaka|</v>
      </c>
      <c r="U414" s="14" t="str">
        <f t="shared" si="55"/>
        <v>|Vatsal Dubey|Julie Tejwani|Rupa Bhimani|Jigna Bhardwaj|Rajesh Kava|Mousam|Swapnil|</v>
      </c>
    </row>
    <row r="415" spans="1:21">
      <c r="A415" s="14" t="s">
        <v>2508</v>
      </c>
      <c r="B415" s="14" t="s">
        <v>48</v>
      </c>
      <c r="C415" s="14" t="s">
        <v>2509</v>
      </c>
      <c r="D415" s="14" t="s">
        <v>285</v>
      </c>
      <c r="E415" s="14" t="s">
        <v>629</v>
      </c>
      <c r="F415" s="14" t="s">
        <v>117</v>
      </c>
      <c r="G415" s="26">
        <v>44399</v>
      </c>
      <c r="H415" s="14">
        <v>2013</v>
      </c>
      <c r="I415" s="14" t="s">
        <v>365</v>
      </c>
      <c r="J415" s="14" t="s">
        <v>1850</v>
      </c>
      <c r="K415" s="14" t="s">
        <v>251</v>
      </c>
      <c r="L415" s="14" t="s">
        <v>2510</v>
      </c>
      <c r="M415" s="14">
        <f t="shared" si="48"/>
        <v>2021</v>
      </c>
      <c r="N415" s="14">
        <f t="shared" si="49"/>
        <v>7</v>
      </c>
      <c r="O415" s="14" t="str">
        <f>IFERROR(VLOOKUP(I415,Lists!$F$2:$G$16,2,FALSE()),"Not Rated")</f>
        <v>Kids</v>
      </c>
      <c r="P415" s="14">
        <f t="shared" si="50"/>
        <v>64</v>
      </c>
      <c r="Q415" s="14" t="str">
        <f t="shared" si="51"/>
        <v>Unknown</v>
      </c>
      <c r="R415" s="14" t="str">
        <f t="shared" si="52"/>
        <v>|Unknown|</v>
      </c>
      <c r="S415" s="14" t="str">
        <f t="shared" si="53"/>
        <v>|Children &amp; Family Movies|</v>
      </c>
      <c r="T415" s="14" t="str">
        <f t="shared" si="54"/>
        <v>|Rajiv Chilaka|</v>
      </c>
      <c r="U415" s="14" t="str">
        <f t="shared" si="55"/>
        <v>|Vatsal Dubey|Julie Tejwani|Rupa Bhimani|Jigna Bhardwaj|Rajesh Kava|Mousam|Swapnil|</v>
      </c>
    </row>
    <row r="416" spans="1:21">
      <c r="A416" s="14" t="s">
        <v>2511</v>
      </c>
      <c r="B416" s="14" t="s">
        <v>48</v>
      </c>
      <c r="C416" s="14" t="s">
        <v>2512</v>
      </c>
      <c r="D416" s="14" t="s">
        <v>285</v>
      </c>
      <c r="E416" s="14" t="s">
        <v>629</v>
      </c>
      <c r="F416" s="14" t="s">
        <v>117</v>
      </c>
      <c r="G416" s="26">
        <v>44399</v>
      </c>
      <c r="H416" s="14">
        <v>2012</v>
      </c>
      <c r="I416" s="14" t="s">
        <v>365</v>
      </c>
      <c r="J416" s="14" t="s">
        <v>2489</v>
      </c>
      <c r="K416" s="14" t="s">
        <v>251</v>
      </c>
      <c r="L416" s="14" t="s">
        <v>2513</v>
      </c>
      <c r="M416" s="14">
        <f t="shared" si="48"/>
        <v>2021</v>
      </c>
      <c r="N416" s="14">
        <f t="shared" si="49"/>
        <v>7</v>
      </c>
      <c r="O416" s="14" t="str">
        <f>IFERROR(VLOOKUP(I416,Lists!$F$2:$G$16,2,FALSE()),"Not Rated")</f>
        <v>Kids</v>
      </c>
      <c r="P416" s="14">
        <f t="shared" si="50"/>
        <v>68</v>
      </c>
      <c r="Q416" s="14" t="str">
        <f t="shared" si="51"/>
        <v>Unknown</v>
      </c>
      <c r="R416" s="14" t="str">
        <f t="shared" si="52"/>
        <v>|Unknown|</v>
      </c>
      <c r="S416" s="14" t="str">
        <f t="shared" si="53"/>
        <v>|Children &amp; Family Movies|</v>
      </c>
      <c r="T416" s="14" t="str">
        <f t="shared" si="54"/>
        <v>|Rajiv Chilaka|</v>
      </c>
      <c r="U416" s="14" t="str">
        <f t="shared" si="55"/>
        <v>|Vatsal Dubey|Julie Tejwani|Rupa Bhimani|Jigna Bhardwaj|Rajesh Kava|Mousam|Swapnil|</v>
      </c>
    </row>
    <row r="417" spans="1:21">
      <c r="A417" s="14" t="s">
        <v>2514</v>
      </c>
      <c r="B417" s="14" t="s">
        <v>48</v>
      </c>
      <c r="C417" s="14" t="s">
        <v>2515</v>
      </c>
      <c r="D417" s="14" t="s">
        <v>285</v>
      </c>
      <c r="E417" s="14" t="s">
        <v>2496</v>
      </c>
      <c r="F417" s="14" t="s">
        <v>116</v>
      </c>
      <c r="G417" s="26">
        <v>44399</v>
      </c>
      <c r="H417" s="14">
        <v>2009</v>
      </c>
      <c r="I417" s="14" t="s">
        <v>365</v>
      </c>
      <c r="J417" s="14" t="s">
        <v>2489</v>
      </c>
      <c r="K417" s="14" t="s">
        <v>251</v>
      </c>
      <c r="L417" s="14" t="s">
        <v>2516</v>
      </c>
      <c r="M417" s="14">
        <f t="shared" si="48"/>
        <v>2021</v>
      </c>
      <c r="N417" s="14">
        <f t="shared" si="49"/>
        <v>7</v>
      </c>
      <c r="O417" s="14" t="str">
        <f>IFERROR(VLOOKUP(I417,Lists!$F$2:$G$16,2,FALSE()),"Not Rated")</f>
        <v>Kids</v>
      </c>
      <c r="P417" s="14">
        <f t="shared" si="50"/>
        <v>68</v>
      </c>
      <c r="Q417" s="14" t="str">
        <f t="shared" si="51"/>
        <v>India</v>
      </c>
      <c r="R417" s="14" t="str">
        <f t="shared" si="52"/>
        <v>|India|</v>
      </c>
      <c r="S417" s="14" t="str">
        <f t="shared" si="53"/>
        <v>|Children &amp; Family Movies|</v>
      </c>
      <c r="T417" s="14" t="str">
        <f t="shared" si="54"/>
        <v>|Rajiv Chilaka|</v>
      </c>
      <c r="U417" s="14" t="str">
        <f t="shared" si="55"/>
        <v>|Vatsal Dubey|Julie Tejwani|Rupa Bhimani|Jigna Bhardwaj|Rajesh Kava|Arun Shekher|Sanchit Wartak|</v>
      </c>
    </row>
    <row r="418" spans="1:21">
      <c r="A418" s="14" t="s">
        <v>2517</v>
      </c>
      <c r="B418" s="14" t="s">
        <v>48</v>
      </c>
      <c r="C418" s="14" t="s">
        <v>2518</v>
      </c>
      <c r="D418" s="14" t="s">
        <v>285</v>
      </c>
      <c r="E418" s="14" t="s">
        <v>629</v>
      </c>
      <c r="F418" s="14" t="s">
        <v>117</v>
      </c>
      <c r="G418" s="26">
        <v>44399</v>
      </c>
      <c r="H418" s="14">
        <v>2013</v>
      </c>
      <c r="I418" s="14" t="s">
        <v>365</v>
      </c>
      <c r="J418" s="14" t="s">
        <v>1850</v>
      </c>
      <c r="K418" s="14" t="s">
        <v>251</v>
      </c>
      <c r="L418" s="14" t="s">
        <v>2519</v>
      </c>
      <c r="M418" s="14">
        <f t="shared" si="48"/>
        <v>2021</v>
      </c>
      <c r="N418" s="14">
        <f t="shared" si="49"/>
        <v>7</v>
      </c>
      <c r="O418" s="14" t="str">
        <f>IFERROR(VLOOKUP(I418,Lists!$F$2:$G$16,2,FALSE()),"Not Rated")</f>
        <v>Kids</v>
      </c>
      <c r="P418" s="14">
        <f t="shared" si="50"/>
        <v>64</v>
      </c>
      <c r="Q418" s="14" t="str">
        <f t="shared" si="51"/>
        <v>Unknown</v>
      </c>
      <c r="R418" s="14" t="str">
        <f t="shared" si="52"/>
        <v>|Unknown|</v>
      </c>
      <c r="S418" s="14" t="str">
        <f t="shared" si="53"/>
        <v>|Children &amp; Family Movies|</v>
      </c>
      <c r="T418" s="14" t="str">
        <f t="shared" si="54"/>
        <v>|Rajiv Chilaka|</v>
      </c>
      <c r="U418" s="14" t="str">
        <f t="shared" si="55"/>
        <v>|Vatsal Dubey|Julie Tejwani|Rupa Bhimani|Jigna Bhardwaj|Rajesh Kava|Mousam|Swapnil|</v>
      </c>
    </row>
    <row r="419" spans="1:21">
      <c r="A419" s="14" t="s">
        <v>2520</v>
      </c>
      <c r="B419" s="14" t="s">
        <v>48</v>
      </c>
      <c r="C419" s="14" t="s">
        <v>2521</v>
      </c>
      <c r="D419" s="14" t="s">
        <v>2522</v>
      </c>
      <c r="E419" s="14" t="s">
        <v>2523</v>
      </c>
      <c r="F419" s="14" t="s">
        <v>117</v>
      </c>
      <c r="G419" s="26">
        <v>44399</v>
      </c>
      <c r="H419" s="14">
        <v>2015</v>
      </c>
      <c r="I419" s="14" t="s">
        <v>365</v>
      </c>
      <c r="J419" s="14" t="s">
        <v>2524</v>
      </c>
      <c r="K419" s="14" t="s">
        <v>251</v>
      </c>
      <c r="L419" s="14" t="s">
        <v>2525</v>
      </c>
      <c r="M419" s="14">
        <f t="shared" si="48"/>
        <v>2021</v>
      </c>
      <c r="N419" s="14">
        <f t="shared" si="49"/>
        <v>7</v>
      </c>
      <c r="O419" s="14" t="str">
        <f>IFERROR(VLOOKUP(I419,Lists!$F$2:$G$16,2,FALSE()),"Not Rated")</f>
        <v>Kids</v>
      </c>
      <c r="P419" s="14">
        <f t="shared" si="50"/>
        <v>62</v>
      </c>
      <c r="Q419" s="14" t="str">
        <f t="shared" si="51"/>
        <v>Unknown</v>
      </c>
      <c r="R419" s="14" t="str">
        <f t="shared" si="52"/>
        <v>|Unknown|</v>
      </c>
      <c r="S419" s="14" t="str">
        <f t="shared" si="53"/>
        <v>|Children &amp; Family Movies|</v>
      </c>
      <c r="T419" s="14" t="str">
        <f t="shared" si="54"/>
        <v>|Binayak Das|</v>
      </c>
      <c r="U419" s="14" t="str">
        <f t="shared" si="55"/>
        <v>|Sonal Kaushal|Rupa Bhimani|Julie Tejwani|Sabina Malik|Jigna Bharadwaj|Rajesh Kava|</v>
      </c>
    </row>
    <row r="420" spans="1:21">
      <c r="A420" s="14" t="s">
        <v>2526</v>
      </c>
      <c r="B420" s="14" t="s">
        <v>48</v>
      </c>
      <c r="C420" s="14" t="s">
        <v>2527</v>
      </c>
      <c r="D420" s="14" t="s">
        <v>2528</v>
      </c>
      <c r="E420" s="14" t="s">
        <v>2529</v>
      </c>
      <c r="F420" s="14" t="s">
        <v>117</v>
      </c>
      <c r="G420" s="26">
        <v>44399</v>
      </c>
      <c r="H420" s="14">
        <v>2019</v>
      </c>
      <c r="I420" s="14" t="s">
        <v>366</v>
      </c>
      <c r="J420" s="14" t="s">
        <v>1102</v>
      </c>
      <c r="K420" s="14" t="s">
        <v>251</v>
      </c>
      <c r="L420" s="14" t="s">
        <v>2530</v>
      </c>
      <c r="M420" s="14">
        <f t="shared" si="48"/>
        <v>2021</v>
      </c>
      <c r="N420" s="14">
        <f t="shared" si="49"/>
        <v>7</v>
      </c>
      <c r="O420" s="14" t="str">
        <f>IFERROR(VLOOKUP(I420,Lists!$F$2:$G$16,2,FALSE()),"Not Rated")</f>
        <v>Kids</v>
      </c>
      <c r="P420" s="14">
        <f t="shared" si="50"/>
        <v>63</v>
      </c>
      <c r="Q420" s="14" t="str">
        <f t="shared" si="51"/>
        <v>Unknown</v>
      </c>
      <c r="R420" s="14" t="str">
        <f t="shared" si="52"/>
        <v>|Unknown|</v>
      </c>
      <c r="S420" s="14" t="str">
        <f t="shared" si="53"/>
        <v>|Children &amp; Family Movies|</v>
      </c>
      <c r="T420" s="14" t="str">
        <f t="shared" si="54"/>
        <v>|Arpan Sarkar|Shyamal Chaulia|</v>
      </c>
      <c r="U420" s="14" t="str">
        <f t="shared" si="55"/>
        <v>|Julie Tejwani|Sabina Malik|Jigna Bharadwaj|Rupa Bhimani|Lalit Agarwal|Rajesh Shukla|Disha|Rajesh Kava|Raju|</v>
      </c>
    </row>
    <row r="421" spans="1:21">
      <c r="A421" s="14" t="s">
        <v>2531</v>
      </c>
      <c r="B421" s="14" t="s">
        <v>48</v>
      </c>
      <c r="C421" s="14" t="s">
        <v>2532</v>
      </c>
      <c r="D421" s="14" t="s">
        <v>285</v>
      </c>
      <c r="E421" s="14" t="s">
        <v>629</v>
      </c>
      <c r="F421" s="14" t="s">
        <v>117</v>
      </c>
      <c r="G421" s="26">
        <v>44399</v>
      </c>
      <c r="H421" s="14">
        <v>2010</v>
      </c>
      <c r="I421" s="14" t="s">
        <v>365</v>
      </c>
      <c r="J421" s="14" t="s">
        <v>1973</v>
      </c>
      <c r="K421" s="14" t="s">
        <v>2426</v>
      </c>
      <c r="L421" s="14" t="s">
        <v>2533</v>
      </c>
      <c r="M421" s="14">
        <f t="shared" si="48"/>
        <v>2021</v>
      </c>
      <c r="N421" s="14">
        <f t="shared" si="49"/>
        <v>7</v>
      </c>
      <c r="O421" s="14" t="str">
        <f>IFERROR(VLOOKUP(I421,Lists!$F$2:$G$16,2,FALSE()),"Not Rated")</f>
        <v>Kids</v>
      </c>
      <c r="P421" s="14">
        <f t="shared" si="50"/>
        <v>69</v>
      </c>
      <c r="Q421" s="14" t="str">
        <f t="shared" si="51"/>
        <v>Unknown</v>
      </c>
      <c r="R421" s="14" t="str">
        <f t="shared" si="52"/>
        <v>|Unknown|</v>
      </c>
      <c r="S421" s="14" t="str">
        <f t="shared" si="53"/>
        <v>|Children &amp; Family Movies|Sports Movies|</v>
      </c>
      <c r="T421" s="14" t="str">
        <f t="shared" si="54"/>
        <v>|Rajiv Chilaka|</v>
      </c>
      <c r="U421" s="14" t="str">
        <f t="shared" si="55"/>
        <v>|Vatsal Dubey|Julie Tejwani|Rupa Bhimani|Jigna Bhardwaj|Rajesh Kava|Mousam|Swapnil|</v>
      </c>
    </row>
    <row r="422" spans="1:21">
      <c r="A422" s="14" t="s">
        <v>2534</v>
      </c>
      <c r="B422" s="14" t="s">
        <v>48</v>
      </c>
      <c r="C422" s="14" t="s">
        <v>2535</v>
      </c>
      <c r="D422" s="14" t="s">
        <v>285</v>
      </c>
      <c r="E422" s="14" t="s">
        <v>629</v>
      </c>
      <c r="F422" s="14" t="s">
        <v>117</v>
      </c>
      <c r="G422" s="26">
        <v>44399</v>
      </c>
      <c r="H422" s="14">
        <v>2012</v>
      </c>
      <c r="I422" s="14" t="s">
        <v>365</v>
      </c>
      <c r="J422" s="14" t="s">
        <v>1649</v>
      </c>
      <c r="K422" s="14" t="s">
        <v>251</v>
      </c>
      <c r="L422" s="14" t="s">
        <v>2536</v>
      </c>
      <c r="M422" s="14">
        <f t="shared" si="48"/>
        <v>2021</v>
      </c>
      <c r="N422" s="14">
        <f t="shared" si="49"/>
        <v>7</v>
      </c>
      <c r="O422" s="14" t="str">
        <f>IFERROR(VLOOKUP(I422,Lists!$F$2:$G$16,2,FALSE()),"Not Rated")</f>
        <v>Kids</v>
      </c>
      <c r="P422" s="14">
        <f t="shared" si="50"/>
        <v>70</v>
      </c>
      <c r="Q422" s="14" t="str">
        <f t="shared" si="51"/>
        <v>Unknown</v>
      </c>
      <c r="R422" s="14" t="str">
        <f t="shared" si="52"/>
        <v>|Unknown|</v>
      </c>
      <c r="S422" s="14" t="str">
        <f t="shared" si="53"/>
        <v>|Children &amp; Family Movies|</v>
      </c>
      <c r="T422" s="14" t="str">
        <f t="shared" si="54"/>
        <v>|Rajiv Chilaka|</v>
      </c>
      <c r="U422" s="14" t="str">
        <f t="shared" si="55"/>
        <v>|Vatsal Dubey|Julie Tejwani|Rupa Bhimani|Jigna Bhardwaj|Rajesh Kava|Mousam|Swapnil|</v>
      </c>
    </row>
    <row r="423" spans="1:21">
      <c r="A423" s="14" t="s">
        <v>2537</v>
      </c>
      <c r="B423" s="14" t="s">
        <v>48</v>
      </c>
      <c r="C423" s="14" t="s">
        <v>2538</v>
      </c>
      <c r="D423" s="14" t="s">
        <v>2539</v>
      </c>
      <c r="E423" s="14" t="s">
        <v>629</v>
      </c>
      <c r="F423" s="14" t="s">
        <v>117</v>
      </c>
      <c r="G423" s="26">
        <v>44399</v>
      </c>
      <c r="H423" s="14">
        <v>2014</v>
      </c>
      <c r="I423" s="14" t="s">
        <v>365</v>
      </c>
      <c r="J423" s="14" t="s">
        <v>1102</v>
      </c>
      <c r="K423" s="14" t="s">
        <v>251</v>
      </c>
      <c r="L423" s="14" t="s">
        <v>2540</v>
      </c>
      <c r="M423" s="14">
        <f t="shared" si="48"/>
        <v>2021</v>
      </c>
      <c r="N423" s="14">
        <f t="shared" si="49"/>
        <v>7</v>
      </c>
      <c r="O423" s="14" t="str">
        <f>IFERROR(VLOOKUP(I423,Lists!$F$2:$G$16,2,FALSE()),"Not Rated")</f>
        <v>Kids</v>
      </c>
      <c r="P423" s="14">
        <f t="shared" si="50"/>
        <v>63</v>
      </c>
      <c r="Q423" s="14" t="str">
        <f t="shared" si="51"/>
        <v>Unknown</v>
      </c>
      <c r="R423" s="14" t="str">
        <f t="shared" si="52"/>
        <v>|Unknown|</v>
      </c>
      <c r="S423" s="14" t="str">
        <f t="shared" si="53"/>
        <v>|Children &amp; Family Movies|</v>
      </c>
      <c r="T423" s="14" t="str">
        <f t="shared" si="54"/>
        <v>|Rajiv Chilaka|Owll Mina|</v>
      </c>
      <c r="U423" s="14" t="str">
        <f t="shared" si="55"/>
        <v>|Vatsal Dubey|Julie Tejwani|Rupa Bhimani|Jigna Bhardwaj|Rajesh Kava|Mousam|Swapnil|</v>
      </c>
    </row>
    <row r="424" spans="1:21">
      <c r="A424" s="14" t="s">
        <v>2541</v>
      </c>
      <c r="B424" s="14" t="s">
        <v>48</v>
      </c>
      <c r="C424" s="14" t="s">
        <v>2542</v>
      </c>
      <c r="D424" s="14" t="s">
        <v>285</v>
      </c>
      <c r="E424" s="14" t="s">
        <v>2543</v>
      </c>
      <c r="F424" s="14" t="s">
        <v>117</v>
      </c>
      <c r="G424" s="26">
        <v>44399</v>
      </c>
      <c r="H424" s="14">
        <v>2011</v>
      </c>
      <c r="I424" s="14" t="s">
        <v>365</v>
      </c>
      <c r="J424" s="14" t="s">
        <v>2489</v>
      </c>
      <c r="K424" s="14" t="s">
        <v>251</v>
      </c>
      <c r="L424" s="14" t="s">
        <v>2544</v>
      </c>
      <c r="M424" s="14">
        <f t="shared" si="48"/>
        <v>2021</v>
      </c>
      <c r="N424" s="14">
        <f t="shared" si="49"/>
        <v>7</v>
      </c>
      <c r="O424" s="14" t="str">
        <f>IFERROR(VLOOKUP(I424,Lists!$F$2:$G$16,2,FALSE()),"Not Rated")</f>
        <v>Kids</v>
      </c>
      <c r="P424" s="14">
        <f t="shared" si="50"/>
        <v>68</v>
      </c>
      <c r="Q424" s="14" t="str">
        <f t="shared" si="51"/>
        <v>Unknown</v>
      </c>
      <c r="R424" s="14" t="str">
        <f t="shared" si="52"/>
        <v>|Unknown|</v>
      </c>
      <c r="S424" s="14" t="str">
        <f t="shared" si="53"/>
        <v>|Children &amp; Family Movies|</v>
      </c>
      <c r="T424" s="14" t="str">
        <f t="shared" si="54"/>
        <v>|Rajiv Chilaka|</v>
      </c>
      <c r="U424" s="14" t="str">
        <f t="shared" si="55"/>
        <v>|Vatsal Dubey|Julie Tejwani|Rupa Bhimani|Jigna Bhardwaj|Rajesh Kava|</v>
      </c>
    </row>
    <row r="425" spans="1:21">
      <c r="A425" s="14" t="s">
        <v>2545</v>
      </c>
      <c r="B425" s="14" t="s">
        <v>48</v>
      </c>
      <c r="C425" s="14" t="s">
        <v>2546</v>
      </c>
      <c r="D425" s="14" t="s">
        <v>285</v>
      </c>
      <c r="E425" s="14" t="s">
        <v>2547</v>
      </c>
      <c r="F425" s="14" t="s">
        <v>117</v>
      </c>
      <c r="G425" s="26">
        <v>44399</v>
      </c>
      <c r="H425" s="14">
        <v>2011</v>
      </c>
      <c r="I425" s="14" t="s">
        <v>365</v>
      </c>
      <c r="J425" s="14" t="s">
        <v>2548</v>
      </c>
      <c r="K425" s="14" t="s">
        <v>251</v>
      </c>
      <c r="L425" s="14" t="s">
        <v>2549</v>
      </c>
      <c r="M425" s="14">
        <f t="shared" si="48"/>
        <v>2021</v>
      </c>
      <c r="N425" s="14">
        <f t="shared" si="49"/>
        <v>7</v>
      </c>
      <c r="O425" s="14" t="str">
        <f>IFERROR(VLOOKUP(I425,Lists!$F$2:$G$16,2,FALSE()),"Not Rated")</f>
        <v>Kids</v>
      </c>
      <c r="P425" s="14">
        <f t="shared" si="50"/>
        <v>74</v>
      </c>
      <c r="Q425" s="14" t="str">
        <f t="shared" si="51"/>
        <v>Unknown</v>
      </c>
      <c r="R425" s="14" t="str">
        <f t="shared" si="52"/>
        <v>|Unknown|</v>
      </c>
      <c r="S425" s="14" t="str">
        <f t="shared" si="53"/>
        <v>|Children &amp; Family Movies|</v>
      </c>
      <c r="T425" s="14" t="str">
        <f t="shared" si="54"/>
        <v>|Rajiv Chilaka|</v>
      </c>
      <c r="U425" s="14" t="str">
        <f t="shared" si="55"/>
        <v>|Pooja Punabi|Mausam|Julie Tejwani|Rupa Bhimani|Jigna Bhardwaj|Rajesh Kava|Parigna Pandya|</v>
      </c>
    </row>
    <row r="426" spans="1:21">
      <c r="A426" s="14" t="s">
        <v>2550</v>
      </c>
      <c r="B426" s="14" t="s">
        <v>48</v>
      </c>
      <c r="C426" s="14" t="s">
        <v>2551</v>
      </c>
      <c r="D426" s="14" t="s">
        <v>285</v>
      </c>
      <c r="E426" s="14" t="s">
        <v>629</v>
      </c>
      <c r="F426" s="14" t="s">
        <v>117</v>
      </c>
      <c r="G426" s="26">
        <v>44399</v>
      </c>
      <c r="H426" s="14">
        <v>2012</v>
      </c>
      <c r="I426" s="14" t="s">
        <v>365</v>
      </c>
      <c r="J426" s="14" t="s">
        <v>2489</v>
      </c>
      <c r="K426" s="14" t="s">
        <v>251</v>
      </c>
      <c r="L426" s="14" t="s">
        <v>2552</v>
      </c>
      <c r="M426" s="14">
        <f t="shared" si="48"/>
        <v>2021</v>
      </c>
      <c r="N426" s="14">
        <f t="shared" si="49"/>
        <v>7</v>
      </c>
      <c r="O426" s="14" t="str">
        <f>IFERROR(VLOOKUP(I426,Lists!$F$2:$G$16,2,FALSE()),"Not Rated")</f>
        <v>Kids</v>
      </c>
      <c r="P426" s="14">
        <f t="shared" si="50"/>
        <v>68</v>
      </c>
      <c r="Q426" s="14" t="str">
        <f t="shared" si="51"/>
        <v>Unknown</v>
      </c>
      <c r="R426" s="14" t="str">
        <f t="shared" si="52"/>
        <v>|Unknown|</v>
      </c>
      <c r="S426" s="14" t="str">
        <f t="shared" si="53"/>
        <v>|Children &amp; Family Movies|</v>
      </c>
      <c r="T426" s="14" t="str">
        <f t="shared" si="54"/>
        <v>|Rajiv Chilaka|</v>
      </c>
      <c r="U426" s="14" t="str">
        <f t="shared" si="55"/>
        <v>|Vatsal Dubey|Julie Tejwani|Rupa Bhimani|Jigna Bhardwaj|Rajesh Kava|Mousam|Swapnil|</v>
      </c>
    </row>
    <row r="427" spans="1:21">
      <c r="A427" s="14" t="s">
        <v>2553</v>
      </c>
      <c r="B427" s="14" t="s">
        <v>49</v>
      </c>
      <c r="C427" s="14" t="s">
        <v>2554</v>
      </c>
      <c r="D427" s="14" t="s">
        <v>117</v>
      </c>
      <c r="E427" s="14" t="s">
        <v>2555</v>
      </c>
      <c r="F427" s="14" t="s">
        <v>115</v>
      </c>
      <c r="G427" s="26">
        <v>44399</v>
      </c>
      <c r="H427" s="14">
        <v>2019</v>
      </c>
      <c r="I427" s="14" t="s">
        <v>361</v>
      </c>
      <c r="J427" s="14" t="s">
        <v>521</v>
      </c>
      <c r="K427" s="14" t="s">
        <v>249</v>
      </c>
      <c r="L427" s="14" t="s">
        <v>2556</v>
      </c>
      <c r="M427" s="14">
        <f t="shared" si="48"/>
        <v>2021</v>
      </c>
      <c r="N427" s="14">
        <f t="shared" si="49"/>
        <v>7</v>
      </c>
      <c r="O427" s="14" t="str">
        <f>IFERROR(VLOOKUP(I427,Lists!$F$2:$G$16,2,FALSE()),"Not Rated")</f>
        <v>Teens</v>
      </c>
      <c r="P427" s="14">
        <f t="shared" si="50"/>
        <v>5</v>
      </c>
      <c r="Q427" s="14" t="str">
        <f t="shared" si="51"/>
        <v>United States</v>
      </c>
      <c r="R427" s="14" t="str">
        <f t="shared" si="52"/>
        <v>|United States|</v>
      </c>
      <c r="S427" s="14" t="str">
        <f t="shared" si="53"/>
        <v>|TV Dramas|</v>
      </c>
      <c r="T427" s="14" t="str">
        <f t="shared" si="54"/>
        <v>|Unknown|</v>
      </c>
      <c r="U427" s="14" t="str">
        <f t="shared" si="55"/>
        <v>|Colin Donnell|Torrey DeVitto|Oliver Platt|S. Epatha Merkerson|Nick Gehlfuss|Yaya DaCosta|Laurie Holden|</v>
      </c>
    </row>
    <row r="428" spans="1:21">
      <c r="A428" s="14" t="s">
        <v>2557</v>
      </c>
      <c r="B428" s="14" t="s">
        <v>48</v>
      </c>
      <c r="C428" s="14" t="s">
        <v>2558</v>
      </c>
      <c r="D428" s="14" t="s">
        <v>2559</v>
      </c>
      <c r="E428" s="14" t="s">
        <v>2560</v>
      </c>
      <c r="F428" s="14" t="s">
        <v>149</v>
      </c>
      <c r="G428" s="26">
        <v>44399</v>
      </c>
      <c r="H428" s="14">
        <v>2021</v>
      </c>
      <c r="I428" s="14" t="s">
        <v>360</v>
      </c>
      <c r="J428" s="14" t="s">
        <v>698</v>
      </c>
      <c r="K428" s="14" t="s">
        <v>244</v>
      </c>
      <c r="L428" s="14" t="s">
        <v>2561</v>
      </c>
      <c r="M428" s="14">
        <f t="shared" si="48"/>
        <v>2021</v>
      </c>
      <c r="N428" s="14">
        <f t="shared" si="49"/>
        <v>7</v>
      </c>
      <c r="O428" s="14" t="str">
        <f>IFERROR(VLOOKUP(I428,Lists!$F$2:$G$16,2,FALSE()),"Not Rated")</f>
        <v>Adults</v>
      </c>
      <c r="P428" s="14">
        <f t="shared" si="50"/>
        <v>99</v>
      </c>
      <c r="Q428" s="14" t="str">
        <f t="shared" si="51"/>
        <v>New Zealand</v>
      </c>
      <c r="R428" s="14" t="str">
        <f t="shared" si="52"/>
        <v>|New Zealand|</v>
      </c>
      <c r="S428" s="14" t="str">
        <f t="shared" si="53"/>
        <v>|Dramas|</v>
      </c>
      <c r="T428" s="14" t="str">
        <f t="shared" si="54"/>
        <v>|Ainsley Gardiner|Briar Grace-Smith|</v>
      </c>
      <c r="U428" s="14" t="str">
        <f t="shared" si="55"/>
        <v>|Rachel House|Briar Grace-Smith|Tanea Heke|Tioreore Ngatai-Melbourne|Ana Scotney|Hariata Moriarty|Chelsie Preston Crayford|Sylvia Rands|</v>
      </c>
    </row>
    <row r="429" spans="1:21">
      <c r="A429" s="14" t="s">
        <v>2562</v>
      </c>
      <c r="B429" s="14" t="s">
        <v>48</v>
      </c>
      <c r="C429" s="14" t="s">
        <v>2563</v>
      </c>
      <c r="D429" s="14" t="s">
        <v>2564</v>
      </c>
      <c r="E429" s="14" t="s">
        <v>2565</v>
      </c>
      <c r="F429" s="14" t="s">
        <v>117</v>
      </c>
      <c r="G429" s="26">
        <v>44399</v>
      </c>
      <c r="H429" s="14">
        <v>2019</v>
      </c>
      <c r="I429" s="14" t="s">
        <v>361</v>
      </c>
      <c r="J429" s="14" t="s">
        <v>404</v>
      </c>
      <c r="K429" s="14" t="s">
        <v>529</v>
      </c>
      <c r="L429" s="14" t="s">
        <v>2566</v>
      </c>
      <c r="M429" s="14">
        <f t="shared" si="48"/>
        <v>2021</v>
      </c>
      <c r="N429" s="14">
        <f t="shared" si="49"/>
        <v>7</v>
      </c>
      <c r="O429" s="14" t="str">
        <f>IFERROR(VLOOKUP(I429,Lists!$F$2:$G$16,2,FALSE()),"Not Rated")</f>
        <v>Teens</v>
      </c>
      <c r="P429" s="14">
        <f t="shared" si="50"/>
        <v>90</v>
      </c>
      <c r="Q429" s="14" t="str">
        <f t="shared" si="51"/>
        <v>Unknown</v>
      </c>
      <c r="R429" s="14" t="str">
        <f t="shared" si="52"/>
        <v>|Unknown|</v>
      </c>
      <c r="S429" s="14" t="str">
        <f t="shared" si="53"/>
        <v>|Comedies|International Movies|</v>
      </c>
      <c r="T429" s="14" t="str">
        <f t="shared" si="54"/>
        <v>|Mahmoud Karim|</v>
      </c>
      <c r="U429" s="14" t="str">
        <f t="shared" si="55"/>
        <v>|Ramez Galal|Jamila Awad|Bayoumi Fouad|Mohamed Abdel-Rahman|Mohammed Tharwat|Maha Abou Ouf|Noor Kadri|Elshahat Mabrouk|Badriyyah Tulbah|Taher Abu Lela|Sara Derzawy|</v>
      </c>
    </row>
    <row r="430" spans="1:21">
      <c r="A430" s="14" t="s">
        <v>2567</v>
      </c>
      <c r="B430" s="14" t="s">
        <v>48</v>
      </c>
      <c r="C430" s="14" t="s">
        <v>2568</v>
      </c>
      <c r="D430" s="14" t="s">
        <v>2569</v>
      </c>
      <c r="E430" s="14" t="s">
        <v>2570</v>
      </c>
      <c r="F430" s="14" t="s">
        <v>117</v>
      </c>
      <c r="G430" s="26">
        <v>44399</v>
      </c>
      <c r="H430" s="14">
        <v>2021</v>
      </c>
      <c r="I430" s="14" t="s">
        <v>368</v>
      </c>
      <c r="J430" s="14" t="s">
        <v>872</v>
      </c>
      <c r="K430" s="14" t="s">
        <v>2571</v>
      </c>
      <c r="L430" s="14" t="s">
        <v>2572</v>
      </c>
      <c r="M430" s="14">
        <f t="shared" si="48"/>
        <v>2021</v>
      </c>
      <c r="N430" s="14">
        <f t="shared" si="49"/>
        <v>7</v>
      </c>
      <c r="O430" s="14" t="str">
        <f>IFERROR(VLOOKUP(I430,Lists!$F$2:$G$16,2,FALSE()),"Not Rated")</f>
        <v>Kids</v>
      </c>
      <c r="P430" s="14">
        <f t="shared" si="50"/>
        <v>87</v>
      </c>
      <c r="Q430" s="14" t="str">
        <f t="shared" si="51"/>
        <v>Unknown</v>
      </c>
      <c r="R430" s="14" t="str">
        <f t="shared" si="52"/>
        <v>|Unknown|</v>
      </c>
      <c r="S430" s="14" t="str">
        <f t="shared" si="53"/>
        <v>|Anime Features|Children &amp; Family Movies|International Movies|</v>
      </c>
      <c r="T430" s="14" t="str">
        <f t="shared" si="54"/>
        <v>|Kyohei Ishiguro|</v>
      </c>
      <c r="U430" s="14" t="str">
        <f t="shared" si="55"/>
        <v>|Somegoro Ichikawa|Hana Sugisaki|Megumi Han|Natsuki Hanae|Yuuichirou Umehara|Megumi Nakajima|Sumire Morohoshi|Hiroshi Kamiya|Maaya Sakamoto|Koichi Yamadera|Kikuko Inoue|</v>
      </c>
    </row>
    <row r="431" spans="1:21">
      <c r="A431" s="14" t="s">
        <v>2573</v>
      </c>
      <c r="B431" s="14" t="s">
        <v>48</v>
      </c>
      <c r="C431" s="14" t="s">
        <v>2574</v>
      </c>
      <c r="D431" s="14" t="s">
        <v>2575</v>
      </c>
      <c r="E431" s="14" t="s">
        <v>2576</v>
      </c>
      <c r="F431" s="14" t="s">
        <v>131</v>
      </c>
      <c r="G431" s="26">
        <v>44398</v>
      </c>
      <c r="H431" s="14">
        <v>2020</v>
      </c>
      <c r="I431" s="14" t="s">
        <v>361</v>
      </c>
      <c r="J431" s="14" t="s">
        <v>611</v>
      </c>
      <c r="K431" s="14" t="s">
        <v>605</v>
      </c>
      <c r="L431" s="14" t="s">
        <v>2577</v>
      </c>
      <c r="M431" s="14">
        <f t="shared" si="48"/>
        <v>2021</v>
      </c>
      <c r="N431" s="14">
        <f t="shared" si="49"/>
        <v>7</v>
      </c>
      <c r="O431" s="14" t="str">
        <f>IFERROR(VLOOKUP(I431,Lists!$F$2:$G$16,2,FALSE()),"Not Rated")</f>
        <v>Teens</v>
      </c>
      <c r="P431" s="14">
        <f t="shared" si="50"/>
        <v>105</v>
      </c>
      <c r="Q431" s="14" t="str">
        <f t="shared" si="51"/>
        <v>Nigeria</v>
      </c>
      <c r="R431" s="14" t="str">
        <f t="shared" si="52"/>
        <v>|Nigeria|</v>
      </c>
      <c r="S431" s="14" t="str">
        <f t="shared" si="53"/>
        <v>|Dramas|International Movies|Thrillers|</v>
      </c>
      <c r="T431" s="14" t="str">
        <f t="shared" si="54"/>
        <v>|Seyi Babatope|</v>
      </c>
      <c r="U431" s="14" t="str">
        <f t="shared" si="55"/>
        <v>|Blossom Chukwujekwu|Elozonam Ogbolu|Nse Ikpe-Etim|Belinda Effah|Saeed Mohammed|Chukwuemeka Okoroafor|Kunle Fawole|Chris Okagbue|Adebayo Salami|Charles Inojie|Elvina Ibru|Tobi Bakare|</v>
      </c>
    </row>
    <row r="432" spans="1:21">
      <c r="A432" s="14" t="s">
        <v>2578</v>
      </c>
      <c r="B432" s="14" t="s">
        <v>49</v>
      </c>
      <c r="C432" s="14" t="s">
        <v>2579</v>
      </c>
      <c r="D432" s="14" t="s">
        <v>117</v>
      </c>
      <c r="E432" s="14" t="s">
        <v>117</v>
      </c>
      <c r="F432" s="14" t="s">
        <v>117</v>
      </c>
      <c r="G432" s="26">
        <v>44398</v>
      </c>
      <c r="H432" s="14">
        <v>2021</v>
      </c>
      <c r="I432" s="14" t="s">
        <v>361</v>
      </c>
      <c r="J432" s="14" t="s">
        <v>105</v>
      </c>
      <c r="K432" s="14" t="s">
        <v>2297</v>
      </c>
      <c r="L432" s="14" t="s">
        <v>2580</v>
      </c>
      <c r="M432" s="14">
        <f t="shared" si="48"/>
        <v>2021</v>
      </c>
      <c r="N432" s="14">
        <f t="shared" si="49"/>
        <v>7</v>
      </c>
      <c r="O432" s="14" t="str">
        <f>IFERROR(VLOOKUP(I432,Lists!$F$2:$G$16,2,FALSE()),"Not Rated")</f>
        <v>Teens</v>
      </c>
      <c r="P432" s="14">
        <f t="shared" si="50"/>
        <v>1</v>
      </c>
      <c r="Q432" s="14" t="str">
        <f t="shared" si="51"/>
        <v>Unknown</v>
      </c>
      <c r="R432" s="14" t="str">
        <f t="shared" si="52"/>
        <v>|Unknown|</v>
      </c>
      <c r="S432" s="14" t="str">
        <f t="shared" si="53"/>
        <v>|British TV Shows|International TV Shows|Reality TV|</v>
      </c>
      <c r="T432" s="14" t="str">
        <f t="shared" si="54"/>
        <v>|Unknown|</v>
      </c>
      <c r="U432" s="14" t="str">
        <f t="shared" si="55"/>
        <v>|Unknown|</v>
      </c>
    </row>
    <row r="433" spans="1:21">
      <c r="A433" s="14" t="s">
        <v>2581</v>
      </c>
      <c r="B433" s="14" t="s">
        <v>49</v>
      </c>
      <c r="C433" s="14" t="s">
        <v>2582</v>
      </c>
      <c r="D433" s="14" t="s">
        <v>117</v>
      </c>
      <c r="E433" s="14" t="s">
        <v>2583</v>
      </c>
      <c r="F433" s="14" t="s">
        <v>117</v>
      </c>
      <c r="G433" s="26">
        <v>44398</v>
      </c>
      <c r="H433" s="14">
        <v>2021</v>
      </c>
      <c r="I433" s="14" t="s">
        <v>360</v>
      </c>
      <c r="J433" s="14" t="s">
        <v>105</v>
      </c>
      <c r="K433" s="14" t="s">
        <v>792</v>
      </c>
      <c r="L433" s="14" t="s">
        <v>2584</v>
      </c>
      <c r="M433" s="14">
        <f t="shared" si="48"/>
        <v>2021</v>
      </c>
      <c r="N433" s="14">
        <f t="shared" si="49"/>
        <v>7</v>
      </c>
      <c r="O433" s="14" t="str">
        <f>IFERROR(VLOOKUP(I433,Lists!$F$2:$G$16,2,FALSE()),"Not Rated")</f>
        <v>Adults</v>
      </c>
      <c r="P433" s="14">
        <f t="shared" si="50"/>
        <v>1</v>
      </c>
      <c r="Q433" s="14" t="str">
        <f t="shared" si="51"/>
        <v>Unknown</v>
      </c>
      <c r="R433" s="14" t="str">
        <f t="shared" si="52"/>
        <v>|Unknown|</v>
      </c>
      <c r="S433" s="14" t="str">
        <f t="shared" si="53"/>
        <v>|International TV Shows|Reality TV|Romantic TV Shows|</v>
      </c>
      <c r="T433" s="14" t="str">
        <f t="shared" si="54"/>
        <v>|Unknown|</v>
      </c>
      <c r="U433" s="14" t="str">
        <f t="shared" si="55"/>
        <v>|Bruna Louise|</v>
      </c>
    </row>
    <row r="434" spans="1:21">
      <c r="A434" s="14" t="s">
        <v>2585</v>
      </c>
      <c r="B434" s="14" t="s">
        <v>48</v>
      </c>
      <c r="C434" s="14" t="s">
        <v>2586</v>
      </c>
      <c r="D434" s="14" t="s">
        <v>2587</v>
      </c>
      <c r="E434" s="14" t="s">
        <v>2588</v>
      </c>
      <c r="F434" s="14" t="s">
        <v>117</v>
      </c>
      <c r="G434" s="26">
        <v>44398</v>
      </c>
      <c r="H434" s="14">
        <v>2021</v>
      </c>
      <c r="I434" s="14" t="s">
        <v>365</v>
      </c>
      <c r="J434" s="14" t="s">
        <v>574</v>
      </c>
      <c r="K434" s="14" t="s">
        <v>251</v>
      </c>
      <c r="L434" s="14" t="s">
        <v>2589</v>
      </c>
      <c r="M434" s="14">
        <f t="shared" si="48"/>
        <v>2021</v>
      </c>
      <c r="N434" s="14">
        <f t="shared" si="49"/>
        <v>7</v>
      </c>
      <c r="O434" s="14" t="str">
        <f>IFERROR(VLOOKUP(I434,Lists!$F$2:$G$16,2,FALSE()),"Not Rated")</f>
        <v>Kids</v>
      </c>
      <c r="P434" s="14">
        <f t="shared" si="50"/>
        <v>106</v>
      </c>
      <c r="Q434" s="14" t="str">
        <f t="shared" si="51"/>
        <v>Unknown</v>
      </c>
      <c r="R434" s="14" t="str">
        <f t="shared" si="52"/>
        <v>|Unknown|</v>
      </c>
      <c r="S434" s="14" t="str">
        <f t="shared" si="53"/>
        <v>|Children &amp; Family Movies|</v>
      </c>
      <c r="T434" s="14" t="str">
        <f t="shared" si="54"/>
        <v>|Johane Matte|Andrew L. Schmidt|Francisco Ruiz Velasco|</v>
      </c>
      <c r="U434" s="14" t="str">
        <f t="shared" si="55"/>
        <v>|Emile Hirsch|Lexi Medrano|Charlie Saxton|Kelsey Grammer|Fred Tatasciore|Steven Yeun|Cole Sand|Amy Landecker|Jonathan Hyde|Thomas F. Wilson|Lauren Tom|Diego Luna|Tatiana Maslany|Nick Offerman|Nick Frost|Colin O'Donoghue|Alfred Molina|Piotr Michael|Kay Bess|Angel Lin|James Hong|</v>
      </c>
    </row>
    <row r="435" spans="1:21">
      <c r="A435" s="14" t="s">
        <v>2590</v>
      </c>
      <c r="B435" s="14" t="s">
        <v>48</v>
      </c>
      <c r="C435" s="14" t="s">
        <v>2591</v>
      </c>
      <c r="D435" s="14" t="s">
        <v>2592</v>
      </c>
      <c r="E435" s="14" t="s">
        <v>2593</v>
      </c>
      <c r="F435" s="14" t="s">
        <v>115</v>
      </c>
      <c r="G435" s="26">
        <v>44397</v>
      </c>
      <c r="H435" s="14">
        <v>2020</v>
      </c>
      <c r="I435" s="14" t="s">
        <v>360</v>
      </c>
      <c r="J435" s="14" t="s">
        <v>724</v>
      </c>
      <c r="K435" s="14" t="s">
        <v>1034</v>
      </c>
      <c r="L435" s="14" t="s">
        <v>2594</v>
      </c>
      <c r="M435" s="14">
        <f t="shared" si="48"/>
        <v>2021</v>
      </c>
      <c r="N435" s="14">
        <f t="shared" si="49"/>
        <v>7</v>
      </c>
      <c r="O435" s="14" t="str">
        <f>IFERROR(VLOOKUP(I435,Lists!$F$2:$G$16,2,FALSE()),"Not Rated")</f>
        <v>Adults</v>
      </c>
      <c r="P435" s="14">
        <f t="shared" si="50"/>
        <v>102</v>
      </c>
      <c r="Q435" s="14" t="str">
        <f t="shared" si="51"/>
        <v>United States</v>
      </c>
      <c r="R435" s="14" t="str">
        <f t="shared" si="52"/>
        <v>|United States|</v>
      </c>
      <c r="S435" s="14" t="str">
        <f t="shared" si="53"/>
        <v>|Comedies|Dramas|Independent Movies|</v>
      </c>
      <c r="T435" s="14" t="str">
        <f t="shared" si="54"/>
        <v>|Morgan Ingari|</v>
      </c>
      <c r="U435" s="14" t="str">
        <f t="shared" si="55"/>
        <v>|Molly Bernard|Patrick Breen|Robin de Jesús|Ava Eisenson|Ade Otukoya|</v>
      </c>
    </row>
    <row r="436" spans="1:21">
      <c r="A436" s="14" t="s">
        <v>2595</v>
      </c>
      <c r="B436" s="14" t="s">
        <v>49</v>
      </c>
      <c r="C436" s="14" t="s">
        <v>2596</v>
      </c>
      <c r="D436" s="14" t="s">
        <v>117</v>
      </c>
      <c r="E436" s="14" t="s">
        <v>2597</v>
      </c>
      <c r="F436" s="14" t="s">
        <v>134</v>
      </c>
      <c r="G436" s="26">
        <v>44397</v>
      </c>
      <c r="H436" s="14">
        <v>2020</v>
      </c>
      <c r="I436" s="14" t="s">
        <v>360</v>
      </c>
      <c r="J436" s="14" t="s">
        <v>105</v>
      </c>
      <c r="K436" s="14" t="s">
        <v>2598</v>
      </c>
      <c r="L436" s="14" t="s">
        <v>2599</v>
      </c>
      <c r="M436" s="14">
        <f t="shared" si="48"/>
        <v>2021</v>
      </c>
      <c r="N436" s="14">
        <f t="shared" si="49"/>
        <v>7</v>
      </c>
      <c r="O436" s="14" t="str">
        <f>IFERROR(VLOOKUP(I436,Lists!$F$2:$G$16,2,FALSE()),"Not Rated")</f>
        <v>Adults</v>
      </c>
      <c r="P436" s="14">
        <f t="shared" si="50"/>
        <v>1</v>
      </c>
      <c r="Q436" s="14" t="str">
        <f t="shared" si="51"/>
        <v>Argentina</v>
      </c>
      <c r="R436" s="14" t="str">
        <f t="shared" si="52"/>
        <v>|Argentina|</v>
      </c>
      <c r="S436" s="14" t="str">
        <f t="shared" si="53"/>
        <v>|Classic &amp; Cult TV|Crime TV Shows|International TV Shows|</v>
      </c>
      <c r="T436" s="14" t="str">
        <f t="shared" si="54"/>
        <v>|Unknown|</v>
      </c>
      <c r="U436" s="14" t="str">
        <f t="shared" si="55"/>
        <v>|Rodrigo de la Serna|Diego Alonso|Ariel Staltari|Franco Tirri|Ana Celentano|Rosina Soto|Augusto Brítez|Dante Mastropierro|Susana Manchini|Diana Wells|</v>
      </c>
    </row>
    <row r="437" spans="1:21">
      <c r="A437" s="14" t="s">
        <v>2600</v>
      </c>
      <c r="B437" s="14" t="s">
        <v>49</v>
      </c>
      <c r="C437" s="14" t="s">
        <v>2601</v>
      </c>
      <c r="D437" s="14" t="s">
        <v>117</v>
      </c>
      <c r="E437" s="14" t="s">
        <v>2602</v>
      </c>
      <c r="F437" s="14" t="s">
        <v>117</v>
      </c>
      <c r="G437" s="26">
        <v>44397</v>
      </c>
      <c r="H437" s="14">
        <v>2019</v>
      </c>
      <c r="I437" s="14" t="s">
        <v>360</v>
      </c>
      <c r="J437" s="14" t="s">
        <v>105</v>
      </c>
      <c r="K437" s="14" t="s">
        <v>2603</v>
      </c>
      <c r="L437" s="14" t="s">
        <v>2604</v>
      </c>
      <c r="M437" s="14">
        <f t="shared" si="48"/>
        <v>2021</v>
      </c>
      <c r="N437" s="14">
        <f t="shared" si="49"/>
        <v>7</v>
      </c>
      <c r="O437" s="14" t="str">
        <f>IFERROR(VLOOKUP(I437,Lists!$F$2:$G$16,2,FALSE()),"Not Rated")</f>
        <v>Adults</v>
      </c>
      <c r="P437" s="14">
        <f t="shared" si="50"/>
        <v>1</v>
      </c>
      <c r="Q437" s="14" t="str">
        <f t="shared" si="51"/>
        <v>Unknown</v>
      </c>
      <c r="R437" s="14" t="str">
        <f t="shared" si="52"/>
        <v>|Unknown|</v>
      </c>
      <c r="S437" s="14" t="str">
        <f t="shared" si="53"/>
        <v>|Crime TV Shows|International TV Shows|Romantic TV Shows|</v>
      </c>
      <c r="T437" s="14" t="str">
        <f t="shared" si="54"/>
        <v>|Unknown|</v>
      </c>
      <c r="U437" s="14" t="str">
        <f t="shared" si="55"/>
        <v>|Lee Dong-wook|Yoo In-na|Lee Sang-woo|Son Sung-yoon|Oh Jung-se|Shim Hyoung-tak|Jang So-yeon|Park Ji-hwan|Lee Jun-hyuk|</v>
      </c>
    </row>
    <row r="438" spans="1:21">
      <c r="A438" s="14" t="s">
        <v>2605</v>
      </c>
      <c r="B438" s="14" t="s">
        <v>48</v>
      </c>
      <c r="C438" s="14" t="s">
        <v>2606</v>
      </c>
      <c r="D438" s="14" t="s">
        <v>2607</v>
      </c>
      <c r="E438" s="14" t="s">
        <v>2608</v>
      </c>
      <c r="F438" s="14" t="s">
        <v>161</v>
      </c>
      <c r="G438" s="26">
        <v>44396</v>
      </c>
      <c r="H438" s="14">
        <v>2021</v>
      </c>
      <c r="I438" s="14" t="s">
        <v>361</v>
      </c>
      <c r="J438" s="14" t="s">
        <v>436</v>
      </c>
      <c r="K438" s="14" t="s">
        <v>910</v>
      </c>
      <c r="L438" s="14" t="s">
        <v>2609</v>
      </c>
      <c r="M438" s="14">
        <f t="shared" si="48"/>
        <v>2021</v>
      </c>
      <c r="N438" s="14">
        <f t="shared" si="49"/>
        <v>7</v>
      </c>
      <c r="O438" s="14" t="str">
        <f>IFERROR(VLOOKUP(I438,Lists!$F$2:$G$16,2,FALSE()),"Not Rated")</f>
        <v>Teens</v>
      </c>
      <c r="P438" s="14">
        <f t="shared" si="50"/>
        <v>91</v>
      </c>
      <c r="Q438" s="14" t="str">
        <f t="shared" si="51"/>
        <v>Saudi Arabia</v>
      </c>
      <c r="R438" s="14" t="str">
        <f t="shared" si="52"/>
        <v>|Saudi Arabia|</v>
      </c>
      <c r="S438" s="14" t="str">
        <f t="shared" si="53"/>
        <v>|Dramas|International Movies|Romantic Movies|</v>
      </c>
      <c r="T438" s="14" t="str">
        <f t="shared" si="54"/>
        <v>|Abdulaziz Alshlahei|</v>
      </c>
      <c r="U438" s="14" t="str">
        <f t="shared" si="55"/>
        <v>|Faisal Al Dokhei|Adwa Fahad|Muhand Alsaleh|Rawya Ahmed|Ajeba Aldosary|Aly Ibrahim|Samer Elkhal|Hashem Hawsawi|Ibrahim Mesisebi|Shabib Alkhaleefa|Abdulateif Saud|Nada Alshehry|Dhay Nasser|</v>
      </c>
    </row>
    <row r="439" spans="1:21">
      <c r="A439" s="14" t="s">
        <v>2610</v>
      </c>
      <c r="B439" s="14" t="s">
        <v>48</v>
      </c>
      <c r="C439" s="14" t="s">
        <v>2611</v>
      </c>
      <c r="D439" s="14" t="s">
        <v>2612</v>
      </c>
      <c r="E439" s="14" t="s">
        <v>2613</v>
      </c>
      <c r="F439" s="14" t="s">
        <v>115</v>
      </c>
      <c r="G439" s="26">
        <v>44394</v>
      </c>
      <c r="H439" s="14">
        <v>2021</v>
      </c>
      <c r="I439" s="14" t="s">
        <v>363</v>
      </c>
      <c r="J439" s="14" t="s">
        <v>708</v>
      </c>
      <c r="K439" s="14" t="s">
        <v>248</v>
      </c>
      <c r="L439" s="14" t="s">
        <v>2614</v>
      </c>
      <c r="M439" s="14">
        <f t="shared" si="48"/>
        <v>2021</v>
      </c>
      <c r="N439" s="14">
        <f t="shared" si="49"/>
        <v>7</v>
      </c>
      <c r="O439" s="14" t="str">
        <f>IFERROR(VLOOKUP(I439,Lists!$F$2:$G$16,2,FALSE()),"Not Rated")</f>
        <v>Adults</v>
      </c>
      <c r="P439" s="14">
        <f t="shared" si="50"/>
        <v>88</v>
      </c>
      <c r="Q439" s="14" t="str">
        <f t="shared" si="51"/>
        <v>United States</v>
      </c>
      <c r="R439" s="14" t="str">
        <f t="shared" si="52"/>
        <v>|United States|</v>
      </c>
      <c r="S439" s="14" t="str">
        <f t="shared" si="53"/>
        <v>|Action &amp; Adventure|</v>
      </c>
      <c r="T439" s="14" t="str">
        <f t="shared" si="54"/>
        <v>|Edward Drake|</v>
      </c>
      <c r="U439" s="14" t="str">
        <f t="shared" si="55"/>
        <v>|Frank Grillo|Bruce Willis|Brandon Thomas Lee|Corey Large|Perrey Reeves|C.J. Perry|Lochlyn Munro|Costas Mandylor|Adelaide Kane|Eva De Dominici|Sarah May Sommers|Trevor Gretzky|</v>
      </c>
    </row>
    <row r="440" spans="1:21">
      <c r="A440" s="14" t="s">
        <v>2615</v>
      </c>
      <c r="B440" s="14" t="s">
        <v>48</v>
      </c>
      <c r="C440" s="14" t="s">
        <v>2616</v>
      </c>
      <c r="D440" s="14" t="s">
        <v>2617</v>
      </c>
      <c r="E440" s="14" t="s">
        <v>2618</v>
      </c>
      <c r="F440" s="14" t="s">
        <v>117</v>
      </c>
      <c r="G440" s="26">
        <v>44393</v>
      </c>
      <c r="H440" s="14">
        <v>2020</v>
      </c>
      <c r="I440" s="14" t="s">
        <v>362</v>
      </c>
      <c r="J440" s="14" t="s">
        <v>1386</v>
      </c>
      <c r="K440" s="14" t="s">
        <v>910</v>
      </c>
      <c r="L440" s="14" t="s">
        <v>2619</v>
      </c>
      <c r="M440" s="14">
        <f t="shared" si="48"/>
        <v>2021</v>
      </c>
      <c r="N440" s="14">
        <f t="shared" si="49"/>
        <v>7</v>
      </c>
      <c r="O440" s="14" t="str">
        <f>IFERROR(VLOOKUP(I440,Lists!$F$2:$G$16,2,FALSE()),"Not Rated")</f>
        <v>Older Kids</v>
      </c>
      <c r="P440" s="14">
        <f t="shared" si="50"/>
        <v>107</v>
      </c>
      <c r="Q440" s="14" t="str">
        <f t="shared" si="51"/>
        <v>Unknown</v>
      </c>
      <c r="R440" s="14" t="str">
        <f t="shared" si="52"/>
        <v>|Unknown|</v>
      </c>
      <c r="S440" s="14" t="str">
        <f t="shared" si="53"/>
        <v>|Dramas|International Movies|Romantic Movies|</v>
      </c>
      <c r="T440" s="14" t="str">
        <f t="shared" si="54"/>
        <v>|Kathryn Fasegha|</v>
      </c>
      <c r="U440" s="14" t="str">
        <f t="shared" si="55"/>
        <v>|Beverly Naya|Mawuli Gavor|Ajoke Silva|Jide Kosoko|Toyin Abraham|Okey Uzoeshi|Deyemi Okanlawon|Shaffy Bello|Tina Mba|Efe Irele|</v>
      </c>
    </row>
    <row r="441" spans="1:21">
      <c r="A441" s="14" t="s">
        <v>2620</v>
      </c>
      <c r="B441" s="14" t="s">
        <v>48</v>
      </c>
      <c r="C441" s="14" t="s">
        <v>2621</v>
      </c>
      <c r="D441" s="14" t="s">
        <v>2622</v>
      </c>
      <c r="E441" s="14" t="s">
        <v>2623</v>
      </c>
      <c r="F441" s="14" t="s">
        <v>139</v>
      </c>
      <c r="G441" s="26">
        <v>44393</v>
      </c>
      <c r="H441" s="14">
        <v>2021</v>
      </c>
      <c r="I441" s="14" t="s">
        <v>360</v>
      </c>
      <c r="J441" s="14" t="s">
        <v>1247</v>
      </c>
      <c r="K441" s="14" t="s">
        <v>605</v>
      </c>
      <c r="L441" s="14" t="s">
        <v>2624</v>
      </c>
      <c r="M441" s="14">
        <f t="shared" si="48"/>
        <v>2021</v>
      </c>
      <c r="N441" s="14">
        <f t="shared" si="49"/>
        <v>7</v>
      </c>
      <c r="O441" s="14" t="str">
        <f>IFERROR(VLOOKUP(I441,Lists!$F$2:$G$16,2,FALSE()),"Not Rated")</f>
        <v>Adults</v>
      </c>
      <c r="P441" s="14">
        <f t="shared" si="50"/>
        <v>101</v>
      </c>
      <c r="Q441" s="14" t="str">
        <f t="shared" si="51"/>
        <v>Thailand</v>
      </c>
      <c r="R441" s="14" t="str">
        <f t="shared" si="52"/>
        <v>|Thailand|</v>
      </c>
      <c r="S441" s="14" t="str">
        <f t="shared" si="53"/>
        <v>|Dramas|International Movies|Thrillers|</v>
      </c>
      <c r="T441" s="14" t="str">
        <f t="shared" si="54"/>
        <v>|Sita Likitvanichkul|Jetarin Ratanaserikiat|Apirak Samudkitpaisan|Thanabodee Uawithya|Adirek Wattaleela|</v>
      </c>
      <c r="U441" s="14" t="str">
        <f t="shared" si="55"/>
        <v>|Panisara Rikulsurakan|Kay Lertsittichai|Supanaree Sutavijitvong|Krit Jeerapattananuwong|Warisara Jitpreedasakul|Dujdao Vadhanapakorn|Kim Waddoup|Philaiwan Khamphirathat|Wongsakorn Rassamitat|Bhumibhat Thavornsiri|</v>
      </c>
    </row>
    <row r="442" spans="1:21">
      <c r="A442" s="14" t="s">
        <v>2625</v>
      </c>
      <c r="B442" s="14" t="s">
        <v>49</v>
      </c>
      <c r="C442" s="14" t="s">
        <v>2626</v>
      </c>
      <c r="D442" s="14" t="s">
        <v>117</v>
      </c>
      <c r="E442" s="14" t="s">
        <v>117</v>
      </c>
      <c r="F442" s="14" t="s">
        <v>115</v>
      </c>
      <c r="G442" s="26">
        <v>44393</v>
      </c>
      <c r="H442" s="14">
        <v>2021</v>
      </c>
      <c r="I442" s="14" t="s">
        <v>360</v>
      </c>
      <c r="J442" s="14" t="s">
        <v>107</v>
      </c>
      <c r="K442" s="14" t="s">
        <v>956</v>
      </c>
      <c r="L442" s="14" t="s">
        <v>2627</v>
      </c>
      <c r="M442" s="14">
        <f t="shared" si="48"/>
        <v>2021</v>
      </c>
      <c r="N442" s="14">
        <f t="shared" si="49"/>
        <v>7</v>
      </c>
      <c r="O442" s="14" t="str">
        <f>IFERROR(VLOOKUP(I442,Lists!$F$2:$G$16,2,FALSE()),"Not Rated")</f>
        <v>Adults</v>
      </c>
      <c r="P442" s="14">
        <f t="shared" si="50"/>
        <v>3</v>
      </c>
      <c r="Q442" s="14" t="str">
        <f t="shared" si="51"/>
        <v>United States</v>
      </c>
      <c r="R442" s="14" t="str">
        <f t="shared" si="52"/>
        <v>|United States|</v>
      </c>
      <c r="S442" s="14" t="str">
        <f t="shared" si="53"/>
        <v>|Docuseries|Science &amp; Nature TV|</v>
      </c>
      <c r="T442" s="14" t="str">
        <f t="shared" si="54"/>
        <v>|Unknown|</v>
      </c>
      <c r="U442" s="14" t="str">
        <f t="shared" si="55"/>
        <v>|Unknown|</v>
      </c>
    </row>
    <row r="443" spans="1:21">
      <c r="A443" s="14" t="s">
        <v>2628</v>
      </c>
      <c r="B443" s="14" t="s">
        <v>48</v>
      </c>
      <c r="C443" s="14" t="s">
        <v>2629</v>
      </c>
      <c r="D443" s="14" t="s">
        <v>2630</v>
      </c>
      <c r="E443" s="14" t="s">
        <v>2631</v>
      </c>
      <c r="F443" s="14" t="s">
        <v>117</v>
      </c>
      <c r="G443" s="26">
        <v>44393</v>
      </c>
      <c r="H443" s="14">
        <v>2021</v>
      </c>
      <c r="I443" s="14" t="s">
        <v>363</v>
      </c>
      <c r="J443" s="14" t="s">
        <v>1033</v>
      </c>
      <c r="K443" s="14" t="s">
        <v>2632</v>
      </c>
      <c r="L443" s="14" t="s">
        <v>2633</v>
      </c>
      <c r="M443" s="14">
        <f t="shared" si="48"/>
        <v>2021</v>
      </c>
      <c r="N443" s="14">
        <f t="shared" si="49"/>
        <v>7</v>
      </c>
      <c r="O443" s="14" t="str">
        <f>IFERROR(VLOOKUP(I443,Lists!$F$2:$G$16,2,FALSE()),"Not Rated")</f>
        <v>Adults</v>
      </c>
      <c r="P443" s="14">
        <f t="shared" si="50"/>
        <v>114</v>
      </c>
      <c r="Q443" s="14" t="str">
        <f t="shared" si="51"/>
        <v>Unknown</v>
      </c>
      <c r="R443" s="14" t="str">
        <f t="shared" si="52"/>
        <v>|Unknown|</v>
      </c>
      <c r="S443" s="14" t="str">
        <f t="shared" si="53"/>
        <v>|Horror Movies|LGBTQ Movies|</v>
      </c>
      <c r="T443" s="14" t="str">
        <f t="shared" si="54"/>
        <v>|Leigh Janiak|</v>
      </c>
      <c r="U443" s="14" t="str">
        <f t="shared" si="55"/>
        <v>|Kiana Madeira|Ashley Zukerman|Gillian Jacobs|Olivia Scott Welch|Benjamin Flores Jr.|Darrell Britt-Gibson|Sadie Sink|Emily Rudd|McCabe Slye|Julia Rehwald|Fred Hechinger|Jordana Spiro|Jordyn DiNatale|</v>
      </c>
    </row>
    <row r="444" spans="1:21">
      <c r="A444" s="14" t="s">
        <v>2634</v>
      </c>
      <c r="B444" s="14" t="s">
        <v>49</v>
      </c>
      <c r="C444" s="14" t="s">
        <v>2635</v>
      </c>
      <c r="D444" s="14" t="s">
        <v>117</v>
      </c>
      <c r="E444" s="14" t="s">
        <v>2636</v>
      </c>
      <c r="F444" s="14" t="s">
        <v>1084</v>
      </c>
      <c r="G444" s="26">
        <v>44393</v>
      </c>
      <c r="H444" s="14">
        <v>2021</v>
      </c>
      <c r="I444" s="14" t="s">
        <v>365</v>
      </c>
      <c r="J444" s="14" t="s">
        <v>105</v>
      </c>
      <c r="K444" s="14" t="s">
        <v>617</v>
      </c>
      <c r="L444" s="14" t="s">
        <v>2637</v>
      </c>
      <c r="M444" s="14">
        <f t="shared" si="48"/>
        <v>2021</v>
      </c>
      <c r="N444" s="14">
        <f t="shared" si="49"/>
        <v>7</v>
      </c>
      <c r="O444" s="14" t="str">
        <f>IFERROR(VLOOKUP(I444,Lists!$F$2:$G$16,2,FALSE()),"Not Rated")</f>
        <v>Kids</v>
      </c>
      <c r="P444" s="14">
        <f t="shared" si="50"/>
        <v>1</v>
      </c>
      <c r="Q444" s="14" t="str">
        <f t="shared" si="51"/>
        <v>United States</v>
      </c>
      <c r="R444" s="14" t="str">
        <f t="shared" si="52"/>
        <v>|United States|Canada|</v>
      </c>
      <c r="S444" s="14" t="str">
        <f t="shared" si="53"/>
        <v>|Kids' TV|TV Comedies|</v>
      </c>
      <c r="T444" s="14" t="str">
        <f t="shared" si="54"/>
        <v>|Unknown|</v>
      </c>
      <c r="U444" s="14" t="str">
        <f t="shared" si="55"/>
        <v>|James Arnold Taylor|Trevor Devall|Maryke Hendrikse|Emily Tennant|</v>
      </c>
    </row>
    <row r="445" spans="1:21">
      <c r="A445" s="14" t="s">
        <v>2638</v>
      </c>
      <c r="B445" s="14" t="s">
        <v>48</v>
      </c>
      <c r="C445" s="14" t="s">
        <v>2639</v>
      </c>
      <c r="D445" s="14" t="s">
        <v>2640</v>
      </c>
      <c r="E445" s="14" t="s">
        <v>2641</v>
      </c>
      <c r="F445" s="14" t="s">
        <v>117</v>
      </c>
      <c r="G445" s="26">
        <v>44393</v>
      </c>
      <c r="H445" s="14">
        <v>1999</v>
      </c>
      <c r="I445" s="14" t="s">
        <v>363</v>
      </c>
      <c r="J445" s="14" t="s">
        <v>2442</v>
      </c>
      <c r="K445" s="14" t="s">
        <v>529</v>
      </c>
      <c r="L445" s="14" t="s">
        <v>2642</v>
      </c>
      <c r="M445" s="14">
        <f t="shared" si="48"/>
        <v>2021</v>
      </c>
      <c r="N445" s="14">
        <f t="shared" si="49"/>
        <v>7</v>
      </c>
      <c r="O445" s="14" t="str">
        <f>IFERROR(VLOOKUP(I445,Lists!$F$2:$G$16,2,FALSE()),"Not Rated")</f>
        <v>Adults</v>
      </c>
      <c r="P445" s="14">
        <f t="shared" si="50"/>
        <v>123</v>
      </c>
      <c r="Q445" s="14" t="str">
        <f t="shared" si="51"/>
        <v>Unknown</v>
      </c>
      <c r="R445" s="14" t="str">
        <f t="shared" si="52"/>
        <v>|Unknown|</v>
      </c>
      <c r="S445" s="14" t="str">
        <f t="shared" si="53"/>
        <v>|Comedies|International Movies|</v>
      </c>
      <c r="T445" s="14" t="str">
        <f t="shared" si="54"/>
        <v>|Luis Estrada|</v>
      </c>
      <c r="U445" s="14" t="str">
        <f t="shared" si="55"/>
        <v>|Damián Alcázar|Pedro Armendáriz Jr.|Delia Casanova|Juan Carlos Colombo|Alex Cox|Guillermo Gil|Ernesto Gómez Cruz|Leticia Huijara|Luis de Icaza|Eduardo López Rojas|Manuel Ojeda|Salvador Sánchez|Evangelina Sosa|Isela Vega|</v>
      </c>
    </row>
    <row r="446" spans="1:21">
      <c r="A446" s="14" t="s">
        <v>2643</v>
      </c>
      <c r="B446" s="14" t="s">
        <v>49</v>
      </c>
      <c r="C446" s="14" t="s">
        <v>2644</v>
      </c>
      <c r="D446" s="14" t="s">
        <v>2645</v>
      </c>
      <c r="E446" s="14" t="s">
        <v>117</v>
      </c>
      <c r="F446" s="14" t="s">
        <v>117</v>
      </c>
      <c r="G446" s="26">
        <v>44393</v>
      </c>
      <c r="H446" s="14">
        <v>2021</v>
      </c>
      <c r="I446" s="14" t="s">
        <v>361</v>
      </c>
      <c r="J446" s="14" t="s">
        <v>105</v>
      </c>
      <c r="K446" s="14" t="s">
        <v>257</v>
      </c>
      <c r="L446" s="14" t="s">
        <v>2646</v>
      </c>
      <c r="M446" s="14">
        <f t="shared" si="48"/>
        <v>2021</v>
      </c>
      <c r="N446" s="14">
        <f t="shared" si="49"/>
        <v>7</v>
      </c>
      <c r="O446" s="14" t="str">
        <f>IFERROR(VLOOKUP(I446,Lists!$F$2:$G$16,2,FALSE()),"Not Rated")</f>
        <v>Teens</v>
      </c>
      <c r="P446" s="14">
        <f t="shared" si="50"/>
        <v>1</v>
      </c>
      <c r="Q446" s="14" t="str">
        <f t="shared" si="51"/>
        <v>Unknown</v>
      </c>
      <c r="R446" s="14" t="str">
        <f t="shared" si="52"/>
        <v>|Unknown|</v>
      </c>
      <c r="S446" s="14" t="str">
        <f t="shared" si="53"/>
        <v>|Docuseries|</v>
      </c>
      <c r="T446" s="14" t="str">
        <f t="shared" si="54"/>
        <v>|Garrett Bradley|</v>
      </c>
      <c r="U446" s="14" t="str">
        <f t="shared" si="55"/>
        <v>|Unknown|</v>
      </c>
    </row>
    <row r="447" spans="1:21">
      <c r="A447" s="14" t="s">
        <v>2647</v>
      </c>
      <c r="B447" s="14" t="s">
        <v>48</v>
      </c>
      <c r="C447" s="14" t="s">
        <v>2648</v>
      </c>
      <c r="D447" s="14" t="s">
        <v>2649</v>
      </c>
      <c r="E447" s="14" t="s">
        <v>2650</v>
      </c>
      <c r="F447" s="14" t="s">
        <v>115</v>
      </c>
      <c r="G447" s="26">
        <v>44393</v>
      </c>
      <c r="H447" s="14">
        <v>2017</v>
      </c>
      <c r="I447" s="14" t="s">
        <v>363</v>
      </c>
      <c r="J447" s="14" t="s">
        <v>507</v>
      </c>
      <c r="K447" s="14" t="s">
        <v>2253</v>
      </c>
      <c r="L447" s="14" t="s">
        <v>2651</v>
      </c>
      <c r="M447" s="14">
        <f t="shared" si="48"/>
        <v>2021</v>
      </c>
      <c r="N447" s="14">
        <f t="shared" si="49"/>
        <v>7</v>
      </c>
      <c r="O447" s="14" t="str">
        <f>IFERROR(VLOOKUP(I447,Lists!$F$2:$G$16,2,FALSE()),"Not Rated")</f>
        <v>Adults</v>
      </c>
      <c r="P447" s="14">
        <f t="shared" si="50"/>
        <v>94</v>
      </c>
      <c r="Q447" s="14" t="str">
        <f t="shared" si="51"/>
        <v>United States</v>
      </c>
      <c r="R447" s="14" t="str">
        <f t="shared" si="52"/>
        <v>|United States|</v>
      </c>
      <c r="S447" s="14" t="str">
        <f t="shared" si="53"/>
        <v>|Dramas|Independent Movies|Thrillers|</v>
      </c>
      <c r="T447" s="14" t="str">
        <f t="shared" si="54"/>
        <v>|Sofia Coppola|</v>
      </c>
      <c r="U447" s="14" t="str">
        <f t="shared" si="55"/>
        <v>|Colin Farrell|Nicole Kidman|Kirsten Dunst|Elle Fanning|Oona Laurence|Angourie Rice|Addison Riecke|Emma Howard|</v>
      </c>
    </row>
    <row r="448" spans="1:21">
      <c r="A448" s="14" t="s">
        <v>2652</v>
      </c>
      <c r="B448" s="14" t="s">
        <v>48</v>
      </c>
      <c r="C448" s="14" t="s">
        <v>2653</v>
      </c>
      <c r="D448" s="14" t="s">
        <v>2654</v>
      </c>
      <c r="E448" s="14" t="s">
        <v>2655</v>
      </c>
      <c r="F448" s="14" t="s">
        <v>115</v>
      </c>
      <c r="G448" s="26">
        <v>44393</v>
      </c>
      <c r="H448" s="14">
        <v>2017</v>
      </c>
      <c r="I448" s="14" t="s">
        <v>364</v>
      </c>
      <c r="J448" s="14" t="s">
        <v>611</v>
      </c>
      <c r="K448" s="14" t="s">
        <v>244</v>
      </c>
      <c r="L448" s="14" t="s">
        <v>2656</v>
      </c>
      <c r="M448" s="14">
        <f t="shared" si="48"/>
        <v>2021</v>
      </c>
      <c r="N448" s="14">
        <f t="shared" si="49"/>
        <v>7</v>
      </c>
      <c r="O448" s="14" t="str">
        <f>IFERROR(VLOOKUP(I448,Lists!$F$2:$G$16,2,FALSE()),"Not Rated")</f>
        <v>Teens</v>
      </c>
      <c r="P448" s="14">
        <f t="shared" si="50"/>
        <v>105</v>
      </c>
      <c r="Q448" s="14" t="str">
        <f t="shared" si="51"/>
        <v>United States</v>
      </c>
      <c r="R448" s="14" t="str">
        <f t="shared" si="52"/>
        <v>|United States|</v>
      </c>
      <c r="S448" s="14" t="str">
        <f t="shared" si="53"/>
        <v>|Dramas|</v>
      </c>
      <c r="T448" s="14" t="str">
        <f t="shared" si="54"/>
        <v>|Colin Trevorrow|</v>
      </c>
      <c r="U448" s="14" t="str">
        <f t="shared" si="55"/>
        <v>|Naomi Watts|Jaeden Martell|Jacob Tremblay|Sarah Silverman|Dean Norris|Lee Pace|Maddie Ziegler|Tonya Pinkins|Bobby Moynihan|Geraldine Hughes|</v>
      </c>
    </row>
    <row r="449" spans="1:21">
      <c r="A449" s="14" t="s">
        <v>2657</v>
      </c>
      <c r="B449" s="14" t="s">
        <v>48</v>
      </c>
      <c r="C449" s="14" t="s">
        <v>2658</v>
      </c>
      <c r="D449" s="14" t="s">
        <v>2659</v>
      </c>
      <c r="E449" s="14" t="s">
        <v>2660</v>
      </c>
      <c r="F449" s="14" t="s">
        <v>115</v>
      </c>
      <c r="G449" s="26">
        <v>44393</v>
      </c>
      <c r="H449" s="14">
        <v>2011</v>
      </c>
      <c r="I449" s="14" t="s">
        <v>364</v>
      </c>
      <c r="J449" s="14" t="s">
        <v>962</v>
      </c>
      <c r="K449" s="14" t="s">
        <v>1027</v>
      </c>
      <c r="L449" s="14" t="s">
        <v>2661</v>
      </c>
      <c r="M449" s="14">
        <f t="shared" si="48"/>
        <v>2021</v>
      </c>
      <c r="N449" s="14">
        <f t="shared" si="49"/>
        <v>7</v>
      </c>
      <c r="O449" s="14" t="str">
        <f>IFERROR(VLOOKUP(I449,Lists!$F$2:$G$16,2,FALSE()),"Not Rated")</f>
        <v>Teens</v>
      </c>
      <c r="P449" s="14">
        <f t="shared" si="50"/>
        <v>117</v>
      </c>
      <c r="Q449" s="14" t="str">
        <f t="shared" si="51"/>
        <v>United States</v>
      </c>
      <c r="R449" s="14" t="str">
        <f t="shared" si="52"/>
        <v>|United States|</v>
      </c>
      <c r="S449" s="14" t="str">
        <f t="shared" si="53"/>
        <v>|Dramas|Romantic Movies|</v>
      </c>
      <c r="T449" s="14" t="str">
        <f t="shared" si="54"/>
        <v>|Bill Condon|</v>
      </c>
      <c r="U449" s="14" t="str">
        <f t="shared" si="55"/>
        <v>|Kristen Stewart|Robert Pattinson|Taylor Lautner|Billy Burke|Peter Facinelli|Elizabeth Reaser|Kellan Lutz|Nikki Reed|Jackson Rathbone|Ashley Greene|</v>
      </c>
    </row>
    <row r="450" spans="1:21">
      <c r="A450" s="14" t="s">
        <v>2662</v>
      </c>
      <c r="B450" s="14" t="s">
        <v>48</v>
      </c>
      <c r="C450" s="14" t="s">
        <v>2663</v>
      </c>
      <c r="D450" s="14" t="s">
        <v>2659</v>
      </c>
      <c r="E450" s="14" t="s">
        <v>2664</v>
      </c>
      <c r="F450" s="14" t="s">
        <v>115</v>
      </c>
      <c r="G450" s="26">
        <v>44393</v>
      </c>
      <c r="H450" s="14">
        <v>2012</v>
      </c>
      <c r="I450" s="14" t="s">
        <v>364</v>
      </c>
      <c r="J450" s="14" t="s">
        <v>671</v>
      </c>
      <c r="K450" s="14" t="s">
        <v>1027</v>
      </c>
      <c r="L450" s="14" t="s">
        <v>2665</v>
      </c>
      <c r="M450" s="14">
        <f t="shared" ref="M450:M513" si="56">IF(G450="","",YEAR(G450))</f>
        <v>2021</v>
      </c>
      <c r="N450" s="14">
        <f t="shared" ref="N450:N513" si="57">IF(G450="","",MONTH(G450))</f>
        <v>7</v>
      </c>
      <c r="O450" s="14" t="str">
        <f>IFERROR(VLOOKUP(I450,Lists!$F$2:$G$16,2,FALSE()),"Not Rated")</f>
        <v>Teens</v>
      </c>
      <c r="P450" s="14">
        <f t="shared" ref="P450:P513" si="58">IFERROR(VALUE(LEFT(J450,FIND(" ",J450)-1)),"")</f>
        <v>115</v>
      </c>
      <c r="Q450" s="14" t="str">
        <f t="shared" ref="Q450:Q513" si="59">IFERROR(LEFT(F450,FIND(",",F450)-1),F450)</f>
        <v>United States</v>
      </c>
      <c r="R450" s="14" t="str">
        <f t="shared" ref="R450:R513" si="60">"|"&amp;SUBSTITUTE(F450,", ","|")&amp;"|"</f>
        <v>|United States|</v>
      </c>
      <c r="S450" s="14" t="str">
        <f t="shared" ref="S450:S513" si="61">"|"&amp;SUBSTITUTE(K450,", ","|")&amp;"|"</f>
        <v>|Dramas|Romantic Movies|</v>
      </c>
      <c r="T450" s="14" t="str">
        <f t="shared" ref="T450:T513" si="62">"|"&amp;SUBSTITUTE(D450,", ","|")&amp;"|"</f>
        <v>|Bill Condon|</v>
      </c>
      <c r="U450" s="14" t="str">
        <f t="shared" ref="U450:U513" si="63">"|"&amp;SUBSTITUTE(E450,", ","|")&amp;"|"</f>
        <v>|Kristen Stewart|Robert Pattinson|Taylor Lautner|Peter Facinelli|Elizabeth Reaser|Ashley Greene|Jackson Rathbone|Kellan Lutz|Nikki Reed|Billy Burke|</v>
      </c>
    </row>
    <row r="451" spans="1:21">
      <c r="A451" s="14" t="s">
        <v>2666</v>
      </c>
      <c r="B451" s="14" t="s">
        <v>48</v>
      </c>
      <c r="C451" s="14" t="s">
        <v>2667</v>
      </c>
      <c r="D451" s="14" t="s">
        <v>2668</v>
      </c>
      <c r="E451" s="14" t="s">
        <v>2669</v>
      </c>
      <c r="F451" s="14" t="s">
        <v>115</v>
      </c>
      <c r="G451" s="26">
        <v>44393</v>
      </c>
      <c r="H451" s="14">
        <v>2010</v>
      </c>
      <c r="I451" s="14" t="s">
        <v>364</v>
      </c>
      <c r="J451" s="14" t="s">
        <v>639</v>
      </c>
      <c r="K451" s="14" t="s">
        <v>1027</v>
      </c>
      <c r="L451" s="14" t="s">
        <v>2670</v>
      </c>
      <c r="M451" s="14">
        <f t="shared" si="56"/>
        <v>2021</v>
      </c>
      <c r="N451" s="14">
        <f t="shared" si="57"/>
        <v>7</v>
      </c>
      <c r="O451" s="14" t="str">
        <f>IFERROR(VLOOKUP(I451,Lists!$F$2:$G$16,2,FALSE()),"Not Rated")</f>
        <v>Teens</v>
      </c>
      <c r="P451" s="14">
        <f t="shared" si="58"/>
        <v>124</v>
      </c>
      <c r="Q451" s="14" t="str">
        <f t="shared" si="59"/>
        <v>United States</v>
      </c>
      <c r="R451" s="14" t="str">
        <f t="shared" si="60"/>
        <v>|United States|</v>
      </c>
      <c r="S451" s="14" t="str">
        <f t="shared" si="61"/>
        <v>|Dramas|Romantic Movies|</v>
      </c>
      <c r="T451" s="14" t="str">
        <f t="shared" si="62"/>
        <v>|David Slade|</v>
      </c>
      <c r="U451" s="14" t="str">
        <f t="shared" si="63"/>
        <v>|Kristen Stewart|Robert Pattinson|Taylor Lautner|Bryce Dallas Howard|Billy Burke|Dakota Fanning|Peter Facinelli|Elizabeth Reaser|Jackson Rathbone|Kellan Lutz|Ashley Greene|Nikki Reed|</v>
      </c>
    </row>
    <row r="452" spans="1:21">
      <c r="A452" s="14" t="s">
        <v>2671</v>
      </c>
      <c r="B452" s="14" t="s">
        <v>48</v>
      </c>
      <c r="C452" s="14" t="s">
        <v>2672</v>
      </c>
      <c r="D452" s="14" t="s">
        <v>2673</v>
      </c>
      <c r="E452" s="14" t="s">
        <v>2674</v>
      </c>
      <c r="F452" s="14" t="s">
        <v>115</v>
      </c>
      <c r="G452" s="26">
        <v>44393</v>
      </c>
      <c r="H452" s="14">
        <v>2009</v>
      </c>
      <c r="I452" s="14" t="s">
        <v>364</v>
      </c>
      <c r="J452" s="14" t="s">
        <v>2675</v>
      </c>
      <c r="K452" s="14" t="s">
        <v>1027</v>
      </c>
      <c r="L452" s="14" t="s">
        <v>2676</v>
      </c>
      <c r="M452" s="14">
        <f t="shared" si="56"/>
        <v>2021</v>
      </c>
      <c r="N452" s="14">
        <f t="shared" si="57"/>
        <v>7</v>
      </c>
      <c r="O452" s="14" t="str">
        <f>IFERROR(VLOOKUP(I452,Lists!$F$2:$G$16,2,FALSE()),"Not Rated")</f>
        <v>Teens</v>
      </c>
      <c r="P452" s="14">
        <f t="shared" si="58"/>
        <v>131</v>
      </c>
      <c r="Q452" s="14" t="str">
        <f t="shared" si="59"/>
        <v>United States</v>
      </c>
      <c r="R452" s="14" t="str">
        <f t="shared" si="60"/>
        <v>|United States|</v>
      </c>
      <c r="S452" s="14" t="str">
        <f t="shared" si="61"/>
        <v>|Dramas|Romantic Movies|</v>
      </c>
      <c r="T452" s="14" t="str">
        <f t="shared" si="62"/>
        <v>|Chris Weitz|</v>
      </c>
      <c r="U452" s="14" t="str">
        <f t="shared" si="63"/>
        <v>|Kristen Stewart|Robert Pattinson|Taylor Lautner|Ashley Greene|Rachelle Lefevre|Billy Burke|Michael Sheen|Dakota Fanning|Peter Facinelli|Elizabeth Reaser|Jackson Rathbone|Kellan Lutz|Nikki Reed|Edi Gathegi|</v>
      </c>
    </row>
    <row r="453" spans="1:21">
      <c r="A453" s="14" t="s">
        <v>2677</v>
      </c>
      <c r="B453" s="14" t="s">
        <v>48</v>
      </c>
      <c r="C453" s="14" t="s">
        <v>2678</v>
      </c>
      <c r="D453" s="14" t="s">
        <v>2679</v>
      </c>
      <c r="E453" s="14" t="s">
        <v>2680</v>
      </c>
      <c r="F453" s="14" t="s">
        <v>115</v>
      </c>
      <c r="G453" s="26">
        <v>44393</v>
      </c>
      <c r="H453" s="14">
        <v>2008</v>
      </c>
      <c r="I453" s="14" t="s">
        <v>364</v>
      </c>
      <c r="J453" s="14" t="s">
        <v>682</v>
      </c>
      <c r="K453" s="14" t="s">
        <v>2681</v>
      </c>
      <c r="L453" s="14" t="s">
        <v>2682</v>
      </c>
      <c r="M453" s="14">
        <f t="shared" si="56"/>
        <v>2021</v>
      </c>
      <c r="N453" s="14">
        <f t="shared" si="57"/>
        <v>7</v>
      </c>
      <c r="O453" s="14" t="str">
        <f>IFERROR(VLOOKUP(I453,Lists!$F$2:$G$16,2,FALSE()),"Not Rated")</f>
        <v>Teens</v>
      </c>
      <c r="P453" s="14">
        <f t="shared" si="58"/>
        <v>122</v>
      </c>
      <c r="Q453" s="14" t="str">
        <f t="shared" si="59"/>
        <v>United States</v>
      </c>
      <c r="R453" s="14" t="str">
        <f t="shared" si="60"/>
        <v>|United States|</v>
      </c>
      <c r="S453" s="14" t="str">
        <f t="shared" si="61"/>
        <v>|Action &amp; Adventure|Dramas|Romantic Movies|</v>
      </c>
      <c r="T453" s="14" t="str">
        <f t="shared" si="62"/>
        <v>|Catherine Hardwicke|</v>
      </c>
      <c r="U453" s="14" t="str">
        <f t="shared" si="63"/>
        <v>|Kristen Stewart|Robert Pattinson|Billy Burke|Peter Facinelli|Elizabeth Reaser|Cam Gigandet|Ashley Greene|Anna Kendrick|Nikki Reed|Taylor Lautner|Jackson Rathbone|Kellan Lutz|</v>
      </c>
    </row>
    <row r="454" spans="1:21">
      <c r="A454" s="14" t="s">
        <v>2683</v>
      </c>
      <c r="B454" s="14" t="s">
        <v>48</v>
      </c>
      <c r="C454" s="14" t="s">
        <v>2684</v>
      </c>
      <c r="D454" s="14" t="s">
        <v>2685</v>
      </c>
      <c r="E454" s="14" t="s">
        <v>2686</v>
      </c>
      <c r="F454" s="14" t="s">
        <v>136</v>
      </c>
      <c r="G454" s="26">
        <v>44392</v>
      </c>
      <c r="H454" s="14">
        <v>2021</v>
      </c>
      <c r="I454" s="14" t="s">
        <v>362</v>
      </c>
      <c r="J454" s="14" t="s">
        <v>783</v>
      </c>
      <c r="K454" s="14" t="s">
        <v>834</v>
      </c>
      <c r="L454" s="14" t="s">
        <v>2687</v>
      </c>
      <c r="M454" s="14">
        <f t="shared" si="56"/>
        <v>2021</v>
      </c>
      <c r="N454" s="14">
        <f t="shared" si="57"/>
        <v>7</v>
      </c>
      <c r="O454" s="14" t="str">
        <f>IFERROR(VLOOKUP(I454,Lists!$F$2:$G$16,2,FALSE()),"Not Rated")</f>
        <v>Older Kids</v>
      </c>
      <c r="P454" s="14">
        <f t="shared" si="58"/>
        <v>113</v>
      </c>
      <c r="Q454" s="14" t="str">
        <f t="shared" si="59"/>
        <v>Indonesia</v>
      </c>
      <c r="R454" s="14" t="str">
        <f t="shared" si="60"/>
        <v>|Indonesia|</v>
      </c>
      <c r="S454" s="14" t="str">
        <f t="shared" si="61"/>
        <v>|Comedies|Dramas|International Movies|</v>
      </c>
      <c r="T454" s="14" t="str">
        <f t="shared" si="62"/>
        <v>|Hadrah Daeng Ratu|</v>
      </c>
      <c r="U454" s="14" t="str">
        <f t="shared" si="63"/>
        <v>|Nadya Arina|Refal Hady|Giorgino Abraham|Anggika Bolsterli|Laura Theux|Christine Hakim|Unique Priscilla|Karina Suwandi|Mathias Muchus|Ayu Laksmi|I Made Sidia|Dominique Sanda|Bryan Domani|Wafda Saifan|Yayu Unru|Dave Hendrik|</v>
      </c>
    </row>
    <row r="455" spans="1:21">
      <c r="A455" s="14" t="s">
        <v>2688</v>
      </c>
      <c r="B455" s="14" t="s">
        <v>49</v>
      </c>
      <c r="C455" s="14" t="s">
        <v>2689</v>
      </c>
      <c r="D455" s="14" t="s">
        <v>117</v>
      </c>
      <c r="E455" s="14" t="s">
        <v>2690</v>
      </c>
      <c r="F455" s="14" t="s">
        <v>121</v>
      </c>
      <c r="G455" s="26">
        <v>44392</v>
      </c>
      <c r="H455" s="14">
        <v>2021</v>
      </c>
      <c r="I455" s="14" t="s">
        <v>360</v>
      </c>
      <c r="J455" s="14" t="s">
        <v>106</v>
      </c>
      <c r="K455" s="14" t="s">
        <v>822</v>
      </c>
      <c r="L455" s="14" t="s">
        <v>2691</v>
      </c>
      <c r="M455" s="14">
        <f t="shared" si="56"/>
        <v>2021</v>
      </c>
      <c r="N455" s="14">
        <f t="shared" si="57"/>
        <v>7</v>
      </c>
      <c r="O455" s="14" t="str">
        <f>IFERROR(VLOOKUP(I455,Lists!$F$2:$G$16,2,FALSE()),"Not Rated")</f>
        <v>Adults</v>
      </c>
      <c r="P455" s="14">
        <f t="shared" si="58"/>
        <v>2</v>
      </c>
      <c r="Q455" s="14" t="str">
        <f t="shared" si="59"/>
        <v>Japan</v>
      </c>
      <c r="R455" s="14" t="str">
        <f t="shared" si="60"/>
        <v>|Japan|</v>
      </c>
      <c r="S455" s="14" t="str">
        <f t="shared" si="61"/>
        <v>|Anime Series|International TV Shows|</v>
      </c>
      <c r="T455" s="14" t="str">
        <f t="shared" si="62"/>
        <v>|Unknown|</v>
      </c>
      <c r="U455" s="14" t="str">
        <f t="shared" si="63"/>
        <v>|Chikahiro Kobayashi|Sayaka Senbongi|Yuki Ono|Atsumi Tanezaki|Junya Enoki|Yuma Uchida|Takeo Otsuka|Naoto Kobayashi|Yoshiyuki Shimozuma|Nobuhiko Okamoto|Fukushi Ochiai|Takaaki Torashima|Sayumi Watabe|Genki Muro|Yuichi Iguchi|Yuko Hara|Ikuto Kanemasa|Ouchi Akane|Hibiku Yamamura|Sakura Ando|Akio Otsuka|Mitsuaki Hoshino|Kenyu Horiuchi|</v>
      </c>
    </row>
    <row r="456" spans="1:21">
      <c r="A456" s="14" t="s">
        <v>2692</v>
      </c>
      <c r="B456" s="14" t="s">
        <v>48</v>
      </c>
      <c r="C456" s="14" t="s">
        <v>2693</v>
      </c>
      <c r="D456" s="14" t="s">
        <v>2694</v>
      </c>
      <c r="E456" s="14" t="s">
        <v>2695</v>
      </c>
      <c r="F456" s="14" t="s">
        <v>117</v>
      </c>
      <c r="G456" s="26">
        <v>44392</v>
      </c>
      <c r="H456" s="14">
        <v>1983</v>
      </c>
      <c r="I456" s="14" t="s">
        <v>360</v>
      </c>
      <c r="J456" s="14" t="s">
        <v>436</v>
      </c>
      <c r="K456" s="14" t="s">
        <v>1189</v>
      </c>
      <c r="L456" s="14" t="s">
        <v>2696</v>
      </c>
      <c r="M456" s="14">
        <f t="shared" si="56"/>
        <v>2021</v>
      </c>
      <c r="N456" s="14">
        <f t="shared" si="57"/>
        <v>7</v>
      </c>
      <c r="O456" s="14" t="str">
        <f>IFERROR(VLOOKUP(I456,Lists!$F$2:$G$16,2,FALSE()),"Not Rated")</f>
        <v>Adults</v>
      </c>
      <c r="P456" s="14">
        <f t="shared" si="58"/>
        <v>91</v>
      </c>
      <c r="Q456" s="14" t="str">
        <f t="shared" si="59"/>
        <v>Unknown</v>
      </c>
      <c r="R456" s="14" t="str">
        <f t="shared" si="60"/>
        <v>|Unknown|</v>
      </c>
      <c r="S456" s="14" t="str">
        <f t="shared" si="61"/>
        <v>|Comedies|Cult Movies|</v>
      </c>
      <c r="T456" s="14" t="str">
        <f t="shared" si="62"/>
        <v>|Tommy Chong|</v>
      </c>
      <c r="U456" s="14" t="str">
        <f t="shared" si="63"/>
        <v>|Cheech Marin|Tommy Chong|Susan Hahn|Carol van Herwijnen|Shireen Strooker|</v>
      </c>
    </row>
    <row r="457" spans="1:21">
      <c r="A457" s="14" t="s">
        <v>2697</v>
      </c>
      <c r="B457" s="14" t="s">
        <v>48</v>
      </c>
      <c r="C457" s="14" t="s">
        <v>2698</v>
      </c>
      <c r="D457" s="14" t="s">
        <v>2699</v>
      </c>
      <c r="E457" s="14" t="s">
        <v>2700</v>
      </c>
      <c r="F457" s="14" t="s">
        <v>117</v>
      </c>
      <c r="G457" s="26">
        <v>44392</v>
      </c>
      <c r="H457" s="14">
        <v>2021</v>
      </c>
      <c r="I457" s="14" t="s">
        <v>360</v>
      </c>
      <c r="J457" s="14" t="s">
        <v>713</v>
      </c>
      <c r="K457" s="14" t="s">
        <v>2701</v>
      </c>
      <c r="L457" s="14" t="s">
        <v>2702</v>
      </c>
      <c r="M457" s="14">
        <f t="shared" si="56"/>
        <v>2021</v>
      </c>
      <c r="N457" s="14">
        <f t="shared" si="57"/>
        <v>7</v>
      </c>
      <c r="O457" s="14" t="str">
        <f>IFERROR(VLOOKUP(I457,Lists!$F$2:$G$16,2,FALSE()),"Not Rated")</f>
        <v>Adults</v>
      </c>
      <c r="P457" s="14">
        <f t="shared" si="58"/>
        <v>100</v>
      </c>
      <c r="Q457" s="14" t="str">
        <f t="shared" si="59"/>
        <v>Unknown</v>
      </c>
      <c r="R457" s="14" t="str">
        <f t="shared" si="60"/>
        <v>|Unknown|</v>
      </c>
      <c r="S457" s="14" t="str">
        <f t="shared" si="61"/>
        <v>|Documentaries|International Movies|Music &amp; Musicals|</v>
      </c>
      <c r="T457" s="14" t="str">
        <f t="shared" si="62"/>
        <v>|Fred Ouro Preto|</v>
      </c>
      <c r="U457" s="14" t="str">
        <f t="shared" si="63"/>
        <v>|Emicida|</v>
      </c>
    </row>
    <row r="458" spans="1:21">
      <c r="A458" s="14" t="s">
        <v>2703</v>
      </c>
      <c r="B458" s="14" t="s">
        <v>49</v>
      </c>
      <c r="C458" s="14" t="s">
        <v>2704</v>
      </c>
      <c r="D458" s="14" t="s">
        <v>117</v>
      </c>
      <c r="E458" s="14" t="s">
        <v>2705</v>
      </c>
      <c r="F458" s="14" t="s">
        <v>123</v>
      </c>
      <c r="G458" s="26">
        <v>44392</v>
      </c>
      <c r="H458" s="14">
        <v>2019</v>
      </c>
      <c r="I458" s="14" t="s">
        <v>361</v>
      </c>
      <c r="J458" s="14" t="s">
        <v>105</v>
      </c>
      <c r="K458" s="14" t="s">
        <v>424</v>
      </c>
      <c r="L458" s="14" t="s">
        <v>2706</v>
      </c>
      <c r="M458" s="14">
        <f t="shared" si="56"/>
        <v>2021</v>
      </c>
      <c r="N458" s="14">
        <f t="shared" si="57"/>
        <v>7</v>
      </c>
      <c r="O458" s="14" t="str">
        <f>IFERROR(VLOOKUP(I458,Lists!$F$2:$G$16,2,FALSE()),"Not Rated")</f>
        <v>Teens</v>
      </c>
      <c r="P458" s="14">
        <f t="shared" si="58"/>
        <v>1</v>
      </c>
      <c r="Q458" s="14" t="str">
        <f t="shared" si="59"/>
        <v>South Korea</v>
      </c>
      <c r="R458" s="14" t="str">
        <f t="shared" si="60"/>
        <v>|South Korea|</v>
      </c>
      <c r="S458" s="14" t="str">
        <f t="shared" si="61"/>
        <v>|International TV Shows|Romantic TV Shows|TV Comedies|</v>
      </c>
      <c r="T458" s="14" t="str">
        <f t="shared" si="62"/>
        <v>|Unknown|</v>
      </c>
      <c r="U458" s="14" t="str">
        <f t="shared" si="63"/>
        <v>|Park Min-young|Kim Jae-uk|Ahn Bo-hyun|Jung Je-won|Park Jin-joo|Kim Bo-ra|Maeng Sang-hun|Kim Mee-kyung|Kim Sun-young|Lee Il-hwa|</v>
      </c>
    </row>
    <row r="459" spans="1:21">
      <c r="A459" s="14" t="s">
        <v>2707</v>
      </c>
      <c r="B459" s="14" t="s">
        <v>48</v>
      </c>
      <c r="C459" s="14" t="s">
        <v>2708</v>
      </c>
      <c r="D459" s="14" t="s">
        <v>2709</v>
      </c>
      <c r="E459" s="14" t="s">
        <v>117</v>
      </c>
      <c r="F459" s="14" t="s">
        <v>2710</v>
      </c>
      <c r="G459" s="26">
        <v>44392</v>
      </c>
      <c r="H459" s="14">
        <v>2021</v>
      </c>
      <c r="I459" s="14" t="s">
        <v>362</v>
      </c>
      <c r="J459" s="14" t="s">
        <v>730</v>
      </c>
      <c r="K459" s="14" t="s">
        <v>784</v>
      </c>
      <c r="L459" s="14" t="s">
        <v>2711</v>
      </c>
      <c r="M459" s="14">
        <f t="shared" si="56"/>
        <v>2021</v>
      </c>
      <c r="N459" s="14">
        <f t="shared" si="57"/>
        <v>7</v>
      </c>
      <c r="O459" s="14" t="str">
        <f>IFERROR(VLOOKUP(I459,Lists!$F$2:$G$16,2,FALSE()),"Not Rated")</f>
        <v>Older Kids</v>
      </c>
      <c r="P459" s="14">
        <f t="shared" si="58"/>
        <v>93</v>
      </c>
      <c r="Q459" s="14" t="str">
        <f t="shared" si="59"/>
        <v>Egypt</v>
      </c>
      <c r="R459" s="14" t="str">
        <f t="shared" si="60"/>
        <v>|Egypt|Denmark|Germany|</v>
      </c>
      <c r="S459" s="14" t="str">
        <f t="shared" si="61"/>
        <v>|Documentaries|International Movies|Sports Movies|</v>
      </c>
      <c r="T459" s="14" t="str">
        <f t="shared" si="62"/>
        <v>|Mayye Zayed|</v>
      </c>
      <c r="U459" s="14" t="str">
        <f t="shared" si="63"/>
        <v>|Unknown|</v>
      </c>
    </row>
    <row r="460" spans="1:21">
      <c r="A460" s="14" t="s">
        <v>2712</v>
      </c>
      <c r="B460" s="14" t="s">
        <v>48</v>
      </c>
      <c r="C460" s="14" t="s">
        <v>2713</v>
      </c>
      <c r="D460" s="14" t="s">
        <v>2714</v>
      </c>
      <c r="E460" s="14" t="s">
        <v>2715</v>
      </c>
      <c r="F460" s="14" t="s">
        <v>117</v>
      </c>
      <c r="G460" s="26">
        <v>44392</v>
      </c>
      <c r="H460" s="14">
        <v>2021</v>
      </c>
      <c r="I460" s="14" t="s">
        <v>361</v>
      </c>
      <c r="J460" s="14" t="s">
        <v>404</v>
      </c>
      <c r="K460" s="14" t="s">
        <v>910</v>
      </c>
      <c r="L460" s="14" t="s">
        <v>2716</v>
      </c>
      <c r="M460" s="14">
        <f t="shared" si="56"/>
        <v>2021</v>
      </c>
      <c r="N460" s="14">
        <f t="shared" si="57"/>
        <v>7</v>
      </c>
      <c r="O460" s="14" t="str">
        <f>IFERROR(VLOOKUP(I460,Lists!$F$2:$G$16,2,FALSE()),"Not Rated")</f>
        <v>Teens</v>
      </c>
      <c r="P460" s="14">
        <f t="shared" si="58"/>
        <v>90</v>
      </c>
      <c r="Q460" s="14" t="str">
        <f t="shared" si="59"/>
        <v>Unknown</v>
      </c>
      <c r="R460" s="14" t="str">
        <f t="shared" si="60"/>
        <v>|Unknown|</v>
      </c>
      <c r="S460" s="14" t="str">
        <f t="shared" si="61"/>
        <v>|Dramas|International Movies|Romantic Movies|</v>
      </c>
      <c r="T460" s="14" t="str">
        <f t="shared" si="62"/>
        <v>|Alessandra de Rossi|</v>
      </c>
      <c r="U460" s="14" t="str">
        <f t="shared" si="63"/>
        <v>|Piolo Pascual|Alessandra de Rossi|KC Montero|Alex Medina|Jess Mendoza|Helga Krapf|Joyce Ann Burton|Luz Valdez|</v>
      </c>
    </row>
    <row r="461" spans="1:21">
      <c r="A461" s="14" t="s">
        <v>2717</v>
      </c>
      <c r="B461" s="14" t="s">
        <v>49</v>
      </c>
      <c r="C461" s="14" t="s">
        <v>2718</v>
      </c>
      <c r="D461" s="14" t="s">
        <v>117</v>
      </c>
      <c r="E461" s="14" t="s">
        <v>2719</v>
      </c>
      <c r="F461" s="14" t="s">
        <v>115</v>
      </c>
      <c r="G461" s="26">
        <v>44392</v>
      </c>
      <c r="H461" s="14">
        <v>2021</v>
      </c>
      <c r="I461" s="14" t="s">
        <v>361</v>
      </c>
      <c r="J461" s="14" t="s">
        <v>106</v>
      </c>
      <c r="K461" s="14" t="s">
        <v>2720</v>
      </c>
      <c r="L461" s="14" t="s">
        <v>2721</v>
      </c>
      <c r="M461" s="14">
        <f t="shared" si="56"/>
        <v>2021</v>
      </c>
      <c r="N461" s="14">
        <f t="shared" si="57"/>
        <v>7</v>
      </c>
      <c r="O461" s="14" t="str">
        <f>IFERROR(VLOOKUP(I461,Lists!$F$2:$G$16,2,FALSE()),"Not Rated")</f>
        <v>Teens</v>
      </c>
      <c r="P461" s="14">
        <f t="shared" si="58"/>
        <v>2</v>
      </c>
      <c r="Q461" s="14" t="str">
        <f t="shared" si="59"/>
        <v>United States</v>
      </c>
      <c r="R461" s="14" t="str">
        <f t="shared" si="60"/>
        <v>|United States|</v>
      </c>
      <c r="S461" s="14" t="str">
        <f t="shared" si="61"/>
        <v>|TV Comedies|TV Dramas|Teen TV Shows|</v>
      </c>
      <c r="T461" s="14" t="str">
        <f t="shared" si="62"/>
        <v>|Unknown|</v>
      </c>
      <c r="U461" s="14" t="str">
        <f t="shared" si="63"/>
        <v>|Maitreyi Ramakrishnan|Poorna Jagannathan|Richa Moorjani|Jaren Lewison|Darren Barnet|John McEnroe|Ramona Young|Lee Rodriguez|Sendhil Ramamurthy|Adam Shapiro|Niecy Nash|Cocoa Brown|Lily D. Moore|Eddie Liu|</v>
      </c>
    </row>
    <row r="462" spans="1:21">
      <c r="A462" s="14" t="s">
        <v>2722</v>
      </c>
      <c r="B462" s="14" t="s">
        <v>48</v>
      </c>
      <c r="C462" s="14" t="s">
        <v>2723</v>
      </c>
      <c r="D462" s="14" t="s">
        <v>2724</v>
      </c>
      <c r="E462" s="14" t="s">
        <v>2725</v>
      </c>
      <c r="F462" s="14" t="s">
        <v>1084</v>
      </c>
      <c r="G462" s="26">
        <v>44392</v>
      </c>
      <c r="H462" s="14">
        <v>2007</v>
      </c>
      <c r="I462" s="14" t="s">
        <v>367</v>
      </c>
      <c r="J462" s="14" t="s">
        <v>1290</v>
      </c>
      <c r="K462" s="14" t="s">
        <v>2726</v>
      </c>
      <c r="L462" s="14" t="s">
        <v>2727</v>
      </c>
      <c r="M462" s="14">
        <f t="shared" si="56"/>
        <v>2021</v>
      </c>
      <c r="N462" s="14">
        <f t="shared" si="57"/>
        <v>7</v>
      </c>
      <c r="O462" s="14" t="str">
        <f>IFERROR(VLOOKUP(I462,Lists!$F$2:$G$16,2,FALSE()),"Not Rated")</f>
        <v>Older Kids</v>
      </c>
      <c r="P462" s="14">
        <f t="shared" si="58"/>
        <v>86</v>
      </c>
      <c r="Q462" s="14" t="str">
        <f t="shared" si="59"/>
        <v>United States</v>
      </c>
      <c r="R462" s="14" t="str">
        <f t="shared" si="60"/>
        <v>|United States|Canada|</v>
      </c>
      <c r="S462" s="14" t="str">
        <f t="shared" si="61"/>
        <v>|Children &amp; Family Movies|Comedies|Sports Movies|</v>
      </c>
      <c r="T462" s="14" t="str">
        <f t="shared" si="62"/>
        <v>|Ash Brannon|Chris Buck|</v>
      </c>
      <c r="U462" s="14" t="str">
        <f t="shared" si="63"/>
        <v>|Shia LaBeouf|Jeff Bridges|Zooey Deschanel|Jon Heder|James Woods|Diedrich Bader|Mario Cantone|Kelly Slater|Rob Machado|Sal Masekela|</v>
      </c>
    </row>
    <row r="463" spans="1:21">
      <c r="A463" s="14" t="s">
        <v>2728</v>
      </c>
      <c r="B463" s="14" t="s">
        <v>48</v>
      </c>
      <c r="C463" s="14" t="s">
        <v>2729</v>
      </c>
      <c r="D463" s="14" t="s">
        <v>2730</v>
      </c>
      <c r="E463" s="14" t="s">
        <v>2731</v>
      </c>
      <c r="F463" s="14" t="s">
        <v>117</v>
      </c>
      <c r="G463" s="26">
        <v>44392</v>
      </c>
      <c r="H463" s="14">
        <v>2019</v>
      </c>
      <c r="I463" s="14" t="s">
        <v>361</v>
      </c>
      <c r="J463" s="14" t="s">
        <v>713</v>
      </c>
      <c r="K463" s="14" t="s">
        <v>1034</v>
      </c>
      <c r="L463" s="14" t="s">
        <v>2732</v>
      </c>
      <c r="M463" s="14">
        <f t="shared" si="56"/>
        <v>2021</v>
      </c>
      <c r="N463" s="14">
        <f t="shared" si="57"/>
        <v>7</v>
      </c>
      <c r="O463" s="14" t="str">
        <f>IFERROR(VLOOKUP(I463,Lists!$F$2:$G$16,2,FALSE()),"Not Rated")</f>
        <v>Teens</v>
      </c>
      <c r="P463" s="14">
        <f t="shared" si="58"/>
        <v>100</v>
      </c>
      <c r="Q463" s="14" t="str">
        <f t="shared" si="59"/>
        <v>Unknown</v>
      </c>
      <c r="R463" s="14" t="str">
        <f t="shared" si="60"/>
        <v>|Unknown|</v>
      </c>
      <c r="S463" s="14" t="str">
        <f t="shared" si="61"/>
        <v>|Comedies|Dramas|Independent Movies|</v>
      </c>
      <c r="T463" s="14" t="str">
        <f t="shared" si="62"/>
        <v>|Alaa Eddine Aljem|</v>
      </c>
      <c r="U463" s="14" t="str">
        <f t="shared" si="63"/>
        <v>|Younes Bouab|Salah Bensalah|Bouchaib Essamak|Mohamed Naimane|Anas Elbaz|Hassan Ben Badida|Abdelghani Kitab|Ahmed Yarziz|Rachid El Adouani|Mohamed El Moutamassik|Abdel Ghani Benizza|Adam Morjany|</v>
      </c>
    </row>
    <row r="464" spans="1:21">
      <c r="A464" s="14" t="s">
        <v>2733</v>
      </c>
      <c r="B464" s="14" t="s">
        <v>48</v>
      </c>
      <c r="C464" s="14" t="s">
        <v>2734</v>
      </c>
      <c r="D464" s="14" t="s">
        <v>2735</v>
      </c>
      <c r="E464" s="14" t="s">
        <v>117</v>
      </c>
      <c r="F464" s="14" t="s">
        <v>115</v>
      </c>
      <c r="G464" s="26">
        <v>44392</v>
      </c>
      <c r="H464" s="14">
        <v>2019</v>
      </c>
      <c r="I464" s="14" t="s">
        <v>360</v>
      </c>
      <c r="J464" s="14" t="s">
        <v>624</v>
      </c>
      <c r="K464" s="14" t="s">
        <v>247</v>
      </c>
      <c r="L464" s="14" t="s">
        <v>2736</v>
      </c>
      <c r="M464" s="14">
        <f t="shared" si="56"/>
        <v>2021</v>
      </c>
      <c r="N464" s="14">
        <f t="shared" si="57"/>
        <v>7</v>
      </c>
      <c r="O464" s="14" t="str">
        <f>IFERROR(VLOOKUP(I464,Lists!$F$2:$G$16,2,FALSE()),"Not Rated")</f>
        <v>Adults</v>
      </c>
      <c r="P464" s="14">
        <f t="shared" si="58"/>
        <v>96</v>
      </c>
      <c r="Q464" s="14" t="str">
        <f t="shared" si="59"/>
        <v>United States</v>
      </c>
      <c r="R464" s="14" t="str">
        <f t="shared" si="60"/>
        <v>|United States|</v>
      </c>
      <c r="S464" s="14" t="str">
        <f t="shared" si="61"/>
        <v>|Documentaries|</v>
      </c>
      <c r="T464" s="14" t="str">
        <f t="shared" si="62"/>
        <v>|Tom Donahue|</v>
      </c>
      <c r="U464" s="14" t="str">
        <f t="shared" si="63"/>
        <v>|Unknown|</v>
      </c>
    </row>
    <row r="465" spans="1:21">
      <c r="A465" s="14" t="s">
        <v>2737</v>
      </c>
      <c r="B465" s="14" t="s">
        <v>48</v>
      </c>
      <c r="C465" s="14" t="s">
        <v>2738</v>
      </c>
      <c r="D465" s="14" t="s">
        <v>2739</v>
      </c>
      <c r="E465" s="14" t="s">
        <v>2740</v>
      </c>
      <c r="F465" s="14" t="s">
        <v>132</v>
      </c>
      <c r="G465" s="26">
        <v>44391</v>
      </c>
      <c r="H465" s="14">
        <v>2021</v>
      </c>
      <c r="I465" s="14" t="s">
        <v>360</v>
      </c>
      <c r="J465" s="14" t="s">
        <v>739</v>
      </c>
      <c r="K465" s="14" t="s">
        <v>1537</v>
      </c>
      <c r="L465" s="14" t="s">
        <v>2741</v>
      </c>
      <c r="M465" s="14">
        <f t="shared" si="56"/>
        <v>2021</v>
      </c>
      <c r="N465" s="14">
        <f t="shared" si="57"/>
        <v>7</v>
      </c>
      <c r="O465" s="14" t="str">
        <f>IFERROR(VLOOKUP(I465,Lists!$F$2:$G$16,2,FALSE()),"Not Rated")</f>
        <v>Adults</v>
      </c>
      <c r="P465" s="14">
        <f t="shared" si="58"/>
        <v>95</v>
      </c>
      <c r="Q465" s="14" t="str">
        <f t="shared" si="59"/>
        <v>Italy</v>
      </c>
      <c r="R465" s="14" t="str">
        <f t="shared" si="60"/>
        <v>|Italy|</v>
      </c>
      <c r="S465" s="14" t="str">
        <f t="shared" si="61"/>
        <v>|Horror Movies|International Movies|</v>
      </c>
      <c r="T465" s="14" t="str">
        <f t="shared" si="62"/>
        <v>|Roberto De Feo|Paolo Strippoli|</v>
      </c>
      <c r="U465" s="14" t="str">
        <f t="shared" si="63"/>
        <v>|Matilda Lutz|Francesco Russo|Peppino Mazzotta|Will Merrick|Yuliia Sobol|Alida Baldari Calabria|Cristina Donadio|Francesca Cavallin|</v>
      </c>
    </row>
    <row r="466" spans="1:21">
      <c r="A466" s="14" t="s">
        <v>2742</v>
      </c>
      <c r="B466" s="14" t="s">
        <v>48</v>
      </c>
      <c r="C466" s="14" t="s">
        <v>2743</v>
      </c>
      <c r="D466" s="14" t="s">
        <v>2744</v>
      </c>
      <c r="E466" s="14" t="s">
        <v>2745</v>
      </c>
      <c r="F466" s="14" t="s">
        <v>117</v>
      </c>
      <c r="G466" s="26">
        <v>44391</v>
      </c>
      <c r="H466" s="14">
        <v>2021</v>
      </c>
      <c r="I466" s="14" t="s">
        <v>363</v>
      </c>
      <c r="J466" s="14" t="s">
        <v>671</v>
      </c>
      <c r="K466" s="14" t="s">
        <v>1149</v>
      </c>
      <c r="L466" s="14" t="s">
        <v>2746</v>
      </c>
      <c r="M466" s="14">
        <f t="shared" si="56"/>
        <v>2021</v>
      </c>
      <c r="N466" s="14">
        <f t="shared" si="57"/>
        <v>7</v>
      </c>
      <c r="O466" s="14" t="str">
        <f>IFERROR(VLOOKUP(I466,Lists!$F$2:$G$16,2,FALSE()),"Not Rated")</f>
        <v>Adults</v>
      </c>
      <c r="P466" s="14">
        <f t="shared" si="58"/>
        <v>115</v>
      </c>
      <c r="Q466" s="14" t="str">
        <f t="shared" si="59"/>
        <v>Unknown</v>
      </c>
      <c r="R466" s="14" t="str">
        <f t="shared" si="60"/>
        <v>|Unknown|</v>
      </c>
      <c r="S466" s="14" t="str">
        <f t="shared" si="61"/>
        <v>|Action &amp; Adventure|Comedies|</v>
      </c>
      <c r="T466" s="14" t="str">
        <f t="shared" si="62"/>
        <v>|Navot Papushado|</v>
      </c>
      <c r="U466" s="14" t="str">
        <f t="shared" si="63"/>
        <v>|Karen Gillan|Lena Headey|Carla Gugino|Chloe Coleman|Michelle Yeoh|Angela Bassett|Paul Giamatti|Ralph Ineson|Adam Nagaitis|Michael Smiley|Freya Allan|</v>
      </c>
    </row>
    <row r="467" spans="1:21">
      <c r="A467" s="14" t="s">
        <v>2747</v>
      </c>
      <c r="B467" s="14" t="s">
        <v>49</v>
      </c>
      <c r="C467" s="14" t="s">
        <v>2748</v>
      </c>
      <c r="D467" s="14" t="s">
        <v>117</v>
      </c>
      <c r="E467" s="14" t="s">
        <v>117</v>
      </c>
      <c r="F467" s="14" t="s">
        <v>117</v>
      </c>
      <c r="G467" s="26">
        <v>44391</v>
      </c>
      <c r="H467" s="14">
        <v>2021</v>
      </c>
      <c r="I467" s="14" t="s">
        <v>360</v>
      </c>
      <c r="J467" s="14" t="s">
        <v>105</v>
      </c>
      <c r="K467" s="14" t="s">
        <v>2015</v>
      </c>
      <c r="L467" s="14" t="s">
        <v>2749</v>
      </c>
      <c r="M467" s="14">
        <f t="shared" si="56"/>
        <v>2021</v>
      </c>
      <c r="N467" s="14">
        <f t="shared" si="57"/>
        <v>7</v>
      </c>
      <c r="O467" s="14" t="str">
        <f>IFERROR(VLOOKUP(I467,Lists!$F$2:$G$16,2,FALSE()),"Not Rated")</f>
        <v>Adults</v>
      </c>
      <c r="P467" s="14">
        <f t="shared" si="58"/>
        <v>1</v>
      </c>
      <c r="Q467" s="14" t="str">
        <f t="shared" si="59"/>
        <v>Unknown</v>
      </c>
      <c r="R467" s="14" t="str">
        <f t="shared" si="60"/>
        <v>|Unknown|</v>
      </c>
      <c r="S467" s="14" t="str">
        <f t="shared" si="61"/>
        <v>|Crime TV Shows|Docuseries|</v>
      </c>
      <c r="T467" s="14" t="str">
        <f t="shared" si="62"/>
        <v>|Unknown|</v>
      </c>
      <c r="U467" s="14" t="str">
        <f t="shared" si="63"/>
        <v>|Unknown|</v>
      </c>
    </row>
    <row r="468" spans="1:21">
      <c r="A468" s="14" t="s">
        <v>2750</v>
      </c>
      <c r="B468" s="14" t="s">
        <v>49</v>
      </c>
      <c r="C468" s="14" t="s">
        <v>2751</v>
      </c>
      <c r="D468" s="14" t="s">
        <v>117</v>
      </c>
      <c r="E468" s="14" t="s">
        <v>117</v>
      </c>
      <c r="F468" s="14" t="s">
        <v>117</v>
      </c>
      <c r="G468" s="26">
        <v>44391</v>
      </c>
      <c r="H468" s="14">
        <v>2021</v>
      </c>
      <c r="I468" s="14" t="s">
        <v>360</v>
      </c>
      <c r="J468" s="14" t="s">
        <v>105</v>
      </c>
      <c r="K468" s="14" t="s">
        <v>262</v>
      </c>
      <c r="L468" s="14" t="s">
        <v>2752</v>
      </c>
      <c r="M468" s="14">
        <f t="shared" si="56"/>
        <v>2021</v>
      </c>
      <c r="N468" s="14">
        <f t="shared" si="57"/>
        <v>7</v>
      </c>
      <c r="O468" s="14" t="str">
        <f>IFERROR(VLOOKUP(I468,Lists!$F$2:$G$16,2,FALSE()),"Not Rated")</f>
        <v>Adults</v>
      </c>
      <c r="P468" s="14">
        <f t="shared" si="58"/>
        <v>1</v>
      </c>
      <c r="Q468" s="14" t="str">
        <f t="shared" si="59"/>
        <v>Unknown</v>
      </c>
      <c r="R468" s="14" t="str">
        <f t="shared" si="60"/>
        <v>|Unknown|</v>
      </c>
      <c r="S468" s="14" t="str">
        <f t="shared" si="61"/>
        <v>|Reality TV|</v>
      </c>
      <c r="T468" s="14" t="str">
        <f t="shared" si="62"/>
        <v>|Unknown|</v>
      </c>
      <c r="U468" s="14" t="str">
        <f t="shared" si="63"/>
        <v>|Unknown|</v>
      </c>
    </row>
    <row r="469" spans="1:21">
      <c r="A469" s="14" t="s">
        <v>2753</v>
      </c>
      <c r="B469" s="14" t="s">
        <v>48</v>
      </c>
      <c r="C469" s="14" t="s">
        <v>2754</v>
      </c>
      <c r="D469" s="14" t="s">
        <v>2755</v>
      </c>
      <c r="E469" s="14" t="s">
        <v>2756</v>
      </c>
      <c r="F469" s="14" t="s">
        <v>117</v>
      </c>
      <c r="G469" s="26">
        <v>44391</v>
      </c>
      <c r="H469" s="14">
        <v>2021</v>
      </c>
      <c r="I469" s="14" t="s">
        <v>360</v>
      </c>
      <c r="J469" s="14" t="s">
        <v>713</v>
      </c>
      <c r="K469" s="14" t="s">
        <v>496</v>
      </c>
      <c r="L469" s="14" t="s">
        <v>2757</v>
      </c>
      <c r="M469" s="14">
        <f t="shared" si="56"/>
        <v>2021</v>
      </c>
      <c r="N469" s="14">
        <f t="shared" si="57"/>
        <v>7</v>
      </c>
      <c r="O469" s="14" t="str">
        <f>IFERROR(VLOOKUP(I469,Lists!$F$2:$G$16,2,FALSE()),"Not Rated")</f>
        <v>Adults</v>
      </c>
      <c r="P469" s="14">
        <f t="shared" si="58"/>
        <v>100</v>
      </c>
      <c r="Q469" s="14" t="str">
        <f t="shared" si="59"/>
        <v>Unknown</v>
      </c>
      <c r="R469" s="14" t="str">
        <f t="shared" si="60"/>
        <v>|Unknown|</v>
      </c>
      <c r="S469" s="14" t="str">
        <f t="shared" si="61"/>
        <v>|Documentaries|International Movies|</v>
      </c>
      <c r="T469" s="14" t="str">
        <f t="shared" si="62"/>
        <v>|Manuel Alcalá|</v>
      </c>
      <c r="U469" s="14" t="str">
        <f t="shared" si="63"/>
        <v>|Daniel Giménez Cacho|</v>
      </c>
    </row>
    <row r="470" spans="1:21">
      <c r="A470" s="14" t="s">
        <v>2758</v>
      </c>
      <c r="B470" s="14" t="s">
        <v>48</v>
      </c>
      <c r="C470" s="14" t="s">
        <v>2759</v>
      </c>
      <c r="D470" s="14" t="s">
        <v>2760</v>
      </c>
      <c r="E470" s="14" t="s">
        <v>2761</v>
      </c>
      <c r="F470" s="14" t="s">
        <v>117</v>
      </c>
      <c r="G470" s="26">
        <v>44391</v>
      </c>
      <c r="H470" s="14">
        <v>2021</v>
      </c>
      <c r="I470" s="14" t="s">
        <v>360</v>
      </c>
      <c r="J470" s="14" t="s">
        <v>724</v>
      </c>
      <c r="K470" s="14" t="s">
        <v>834</v>
      </c>
      <c r="L470" s="14" t="s">
        <v>2762</v>
      </c>
      <c r="M470" s="14">
        <f t="shared" si="56"/>
        <v>2021</v>
      </c>
      <c r="N470" s="14">
        <f t="shared" si="57"/>
        <v>7</v>
      </c>
      <c r="O470" s="14" t="str">
        <f>IFERROR(VLOOKUP(I470,Lists!$F$2:$G$16,2,FALSE()),"Not Rated")</f>
        <v>Adults</v>
      </c>
      <c r="P470" s="14">
        <f t="shared" si="58"/>
        <v>102</v>
      </c>
      <c r="Q470" s="14" t="str">
        <f t="shared" si="59"/>
        <v>Unknown</v>
      </c>
      <c r="R470" s="14" t="str">
        <f t="shared" si="60"/>
        <v>|Unknown|</v>
      </c>
      <c r="S470" s="14" t="str">
        <f t="shared" si="61"/>
        <v>|Comedies|Dramas|International Movies|</v>
      </c>
      <c r="T470" s="14" t="str">
        <f t="shared" si="62"/>
        <v>|Ricardo Trogi|</v>
      </c>
      <c r="U470" s="14" t="str">
        <f t="shared" si="63"/>
        <v>|Louis Morissette|Émilie Bierre|Catherine Chabot|Xavier Lebel|Isabelle Guérard|Gilles Renaud|Alexandre Goyette|Jean-Carl Boucher|Louise Portal|</v>
      </c>
    </row>
    <row r="471" spans="1:21">
      <c r="A471" s="14" t="s">
        <v>2763</v>
      </c>
      <c r="B471" s="14" t="s">
        <v>48</v>
      </c>
      <c r="C471" s="14" t="s">
        <v>2764</v>
      </c>
      <c r="D471" s="14" t="s">
        <v>2765</v>
      </c>
      <c r="E471" s="14" t="s">
        <v>2766</v>
      </c>
      <c r="F471" s="14" t="s">
        <v>1084</v>
      </c>
      <c r="G471" s="26">
        <v>44390</v>
      </c>
      <c r="H471" s="14">
        <v>2019</v>
      </c>
      <c r="I471" s="14" t="s">
        <v>360</v>
      </c>
      <c r="J471" s="14" t="s">
        <v>872</v>
      </c>
      <c r="K471" s="14" t="s">
        <v>1436</v>
      </c>
      <c r="L471" s="14" t="s">
        <v>2767</v>
      </c>
      <c r="M471" s="14">
        <f t="shared" si="56"/>
        <v>2021</v>
      </c>
      <c r="N471" s="14">
        <f t="shared" si="57"/>
        <v>7</v>
      </c>
      <c r="O471" s="14" t="str">
        <f>IFERROR(VLOOKUP(I471,Lists!$F$2:$G$16,2,FALSE()),"Not Rated")</f>
        <v>Adults</v>
      </c>
      <c r="P471" s="14">
        <f t="shared" si="58"/>
        <v>87</v>
      </c>
      <c r="Q471" s="14" t="str">
        <f t="shared" si="59"/>
        <v>United States</v>
      </c>
      <c r="R471" s="14" t="str">
        <f t="shared" si="60"/>
        <v>|United States|Canada|</v>
      </c>
      <c r="S471" s="14" t="str">
        <f t="shared" si="61"/>
        <v>|Dramas|Independent Movies|</v>
      </c>
      <c r="T471" s="14" t="str">
        <f t="shared" si="62"/>
        <v>|Semi Chellas|</v>
      </c>
      <c r="U471" s="14" t="str">
        <f t="shared" si="63"/>
        <v>|Hong Chau|Sarah Gadon|John Gallagher Jr.|Lola Kirke|Ellen Burstyn|David Cubitt|Jordan Pettle|Richard Walters|</v>
      </c>
    </row>
    <row r="472" spans="1:21">
      <c r="A472" s="14" t="s">
        <v>2768</v>
      </c>
      <c r="B472" s="14" t="s">
        <v>48</v>
      </c>
      <c r="C472" s="14" t="s">
        <v>2769</v>
      </c>
      <c r="D472" s="14" t="s">
        <v>117</v>
      </c>
      <c r="E472" s="14" t="s">
        <v>2770</v>
      </c>
      <c r="F472" s="14" t="s">
        <v>117</v>
      </c>
      <c r="G472" s="26">
        <v>44390</v>
      </c>
      <c r="H472" s="14">
        <v>2021</v>
      </c>
      <c r="I472" s="14" t="s">
        <v>361</v>
      </c>
      <c r="J472" s="14" t="s">
        <v>2771</v>
      </c>
      <c r="K472" s="14" t="s">
        <v>61</v>
      </c>
      <c r="L472" s="14" t="s">
        <v>2772</v>
      </c>
      <c r="M472" s="14">
        <f t="shared" si="56"/>
        <v>2021</v>
      </c>
      <c r="N472" s="14">
        <f t="shared" si="57"/>
        <v>7</v>
      </c>
      <c r="O472" s="14" t="str">
        <f>IFERROR(VLOOKUP(I472,Lists!$F$2:$G$16,2,FALSE()),"Not Rated")</f>
        <v>Teens</v>
      </c>
      <c r="P472" s="14">
        <f t="shared" si="58"/>
        <v>39</v>
      </c>
      <c r="Q472" s="14" t="str">
        <f t="shared" si="59"/>
        <v>Unknown</v>
      </c>
      <c r="R472" s="14" t="str">
        <f t="shared" si="60"/>
        <v>|Unknown|</v>
      </c>
      <c r="S472" s="14" t="str">
        <f t="shared" si="61"/>
        <v>|Movies|</v>
      </c>
      <c r="T472" s="14" t="str">
        <f t="shared" si="62"/>
        <v>|Unknown|</v>
      </c>
      <c r="U472" s="14" t="str">
        <f t="shared" si="63"/>
        <v>|David Spade|London Hughes|Fortune Feimster|</v>
      </c>
    </row>
    <row r="473" spans="1:21">
      <c r="A473" s="14" t="s">
        <v>2773</v>
      </c>
      <c r="B473" s="14" t="s">
        <v>48</v>
      </c>
      <c r="C473" s="14" t="s">
        <v>2774</v>
      </c>
      <c r="D473" s="14" t="s">
        <v>2775</v>
      </c>
      <c r="E473" s="14" t="s">
        <v>2776</v>
      </c>
      <c r="F473" s="14" t="s">
        <v>117</v>
      </c>
      <c r="G473" s="26">
        <v>44390</v>
      </c>
      <c r="H473" s="14">
        <v>2021</v>
      </c>
      <c r="I473" s="14" t="s">
        <v>362</v>
      </c>
      <c r="J473" s="14" t="s">
        <v>604</v>
      </c>
      <c r="K473" s="14" t="s">
        <v>2777</v>
      </c>
      <c r="L473" s="14" t="s">
        <v>2778</v>
      </c>
      <c r="M473" s="14">
        <f t="shared" si="56"/>
        <v>2021</v>
      </c>
      <c r="N473" s="14">
        <f t="shared" si="57"/>
        <v>7</v>
      </c>
      <c r="O473" s="14" t="str">
        <f>IFERROR(VLOOKUP(I473,Lists!$F$2:$G$16,2,FALSE()),"Not Rated")</f>
        <v>Older Kids</v>
      </c>
      <c r="P473" s="14">
        <f t="shared" si="58"/>
        <v>110</v>
      </c>
      <c r="Q473" s="14" t="str">
        <f t="shared" si="59"/>
        <v>Unknown</v>
      </c>
      <c r="R473" s="14" t="str">
        <f t="shared" si="60"/>
        <v>|Unknown|</v>
      </c>
      <c r="S473" s="14" t="str">
        <f t="shared" si="61"/>
        <v>|Children &amp; Family Movies|Dramas|International Movies|</v>
      </c>
      <c r="T473" s="14" t="str">
        <f t="shared" si="62"/>
        <v>|Akay Mason|Abosi Ogba|</v>
      </c>
      <c r="U473" s="14" t="str">
        <f t="shared" si="63"/>
        <v>|Olumide Oworu|Denola Grey|Gbemi Akinlade|Jide Kosoko|Ireti Doyle|Norbert Young|Toyin Abraham|Blossom Chukwujekwu|Broda Shaggi|Ini Dima-Okojie|Deyemi Okanlawon|</v>
      </c>
    </row>
    <row r="474" spans="1:21">
      <c r="A474" s="14" t="s">
        <v>2779</v>
      </c>
      <c r="B474" s="14" t="s">
        <v>49</v>
      </c>
      <c r="C474" s="14" t="s">
        <v>2780</v>
      </c>
      <c r="D474" s="14" t="s">
        <v>117</v>
      </c>
      <c r="E474" s="14" t="s">
        <v>2781</v>
      </c>
      <c r="F474" s="14" t="s">
        <v>115</v>
      </c>
      <c r="G474" s="26">
        <v>44390</v>
      </c>
      <c r="H474" s="14">
        <v>2021</v>
      </c>
      <c r="I474" s="14" t="s">
        <v>366</v>
      </c>
      <c r="J474" s="14" t="s">
        <v>105</v>
      </c>
      <c r="K474" s="14" t="s">
        <v>256</v>
      </c>
      <c r="L474" s="14" t="s">
        <v>2782</v>
      </c>
      <c r="M474" s="14">
        <f t="shared" si="56"/>
        <v>2021</v>
      </c>
      <c r="N474" s="14">
        <f t="shared" si="57"/>
        <v>7</v>
      </c>
      <c r="O474" s="14" t="str">
        <f>IFERROR(VLOOKUP(I474,Lists!$F$2:$G$16,2,FALSE()),"Not Rated")</f>
        <v>Kids</v>
      </c>
      <c r="P474" s="14">
        <f t="shared" si="58"/>
        <v>1</v>
      </c>
      <c r="Q474" s="14" t="str">
        <f t="shared" si="59"/>
        <v>United States</v>
      </c>
      <c r="R474" s="14" t="str">
        <f t="shared" si="60"/>
        <v>|United States|</v>
      </c>
      <c r="S474" s="14" t="str">
        <f t="shared" si="61"/>
        <v>|Kids' TV|</v>
      </c>
      <c r="T474" s="14" t="str">
        <f t="shared" si="62"/>
        <v>|Unknown|</v>
      </c>
      <c r="U474" s="14" t="str">
        <f t="shared" si="63"/>
        <v>|Iara Nemirovsky|Laraine Newman|David Errigo Jr|Tyler Shamy|Ezra Menas|Ashlyn Madden|Sutton Foster|</v>
      </c>
    </row>
    <row r="475" spans="1:21">
      <c r="A475" s="14" t="s">
        <v>2783</v>
      </c>
      <c r="B475" s="14" t="s">
        <v>48</v>
      </c>
      <c r="C475" s="14" t="s">
        <v>2784</v>
      </c>
      <c r="D475" s="14" t="s">
        <v>2785</v>
      </c>
      <c r="E475" s="14" t="s">
        <v>117</v>
      </c>
      <c r="F475" s="14" t="s">
        <v>115</v>
      </c>
      <c r="G475" s="26">
        <v>44389</v>
      </c>
      <c r="H475" s="14">
        <v>2020</v>
      </c>
      <c r="I475" s="14" t="s">
        <v>360</v>
      </c>
      <c r="J475" s="14" t="s">
        <v>730</v>
      </c>
      <c r="K475" s="14" t="s">
        <v>884</v>
      </c>
      <c r="L475" s="14" t="s">
        <v>2786</v>
      </c>
      <c r="M475" s="14">
        <f t="shared" si="56"/>
        <v>2021</v>
      </c>
      <c r="N475" s="14">
        <f t="shared" si="57"/>
        <v>7</v>
      </c>
      <c r="O475" s="14" t="str">
        <f>IFERROR(VLOOKUP(I475,Lists!$F$2:$G$16,2,FALSE()),"Not Rated")</f>
        <v>Adults</v>
      </c>
      <c r="P475" s="14">
        <f t="shared" si="58"/>
        <v>93</v>
      </c>
      <c r="Q475" s="14" t="str">
        <f t="shared" si="59"/>
        <v>United States</v>
      </c>
      <c r="R475" s="14" t="str">
        <f t="shared" si="60"/>
        <v>|United States|</v>
      </c>
      <c r="S475" s="14" t="str">
        <f t="shared" si="61"/>
        <v>|Documentaries|Sports Movies|</v>
      </c>
      <c r="T475" s="14" t="str">
        <f t="shared" si="62"/>
        <v>|Viridiana Lieberman|</v>
      </c>
      <c r="U475" s="14" t="str">
        <f t="shared" si="63"/>
        <v>|Unknown|</v>
      </c>
    </row>
    <row r="476" spans="1:21">
      <c r="A476" s="14" t="s">
        <v>2787</v>
      </c>
      <c r="B476" s="14" t="s">
        <v>48</v>
      </c>
      <c r="C476" s="14" t="s">
        <v>2788</v>
      </c>
      <c r="D476" s="14" t="s">
        <v>2789</v>
      </c>
      <c r="E476" s="14" t="s">
        <v>2790</v>
      </c>
      <c r="F476" s="14" t="s">
        <v>2791</v>
      </c>
      <c r="G476" s="26">
        <v>44387</v>
      </c>
      <c r="H476" s="14">
        <v>2015</v>
      </c>
      <c r="I476" s="14" t="s">
        <v>363</v>
      </c>
      <c r="J476" s="14" t="s">
        <v>624</v>
      </c>
      <c r="K476" s="14" t="s">
        <v>1149</v>
      </c>
      <c r="L476" s="14" t="s">
        <v>2792</v>
      </c>
      <c r="M476" s="14">
        <f t="shared" si="56"/>
        <v>2021</v>
      </c>
      <c r="N476" s="14">
        <f t="shared" si="57"/>
        <v>7</v>
      </c>
      <c r="O476" s="14" t="str">
        <f>IFERROR(VLOOKUP(I476,Lists!$F$2:$G$16,2,FALSE()),"Not Rated")</f>
        <v>Adults</v>
      </c>
      <c r="P476" s="14">
        <f t="shared" si="58"/>
        <v>96</v>
      </c>
      <c r="Q476" s="14" t="str">
        <f t="shared" si="59"/>
        <v>United States</v>
      </c>
      <c r="R476" s="14" t="str">
        <f t="shared" si="60"/>
        <v>|United States|Switzerland|</v>
      </c>
      <c r="S476" s="14" t="str">
        <f t="shared" si="61"/>
        <v>|Action &amp; Adventure|Comedies|</v>
      </c>
      <c r="T476" s="14" t="str">
        <f t="shared" si="62"/>
        <v>|Nima Nourizadeh|</v>
      </c>
      <c r="U476" s="14" t="str">
        <f t="shared" si="63"/>
        <v>|Jesse Eisenberg|Kristen Stewart|Topher Grace|Connie Britton|Walton Goggins|John Leguizamo|Bill Pullman|Tony Hale|Lavell Crawford|Stuart Greer|</v>
      </c>
    </row>
    <row r="477" spans="1:21">
      <c r="A477" s="14" t="s">
        <v>2793</v>
      </c>
      <c r="B477" s="14" t="s">
        <v>48</v>
      </c>
      <c r="C477" s="14" t="s">
        <v>2794</v>
      </c>
      <c r="D477" s="14" t="s">
        <v>2795</v>
      </c>
      <c r="E477" s="14" t="s">
        <v>2796</v>
      </c>
      <c r="F477" s="14" t="s">
        <v>117</v>
      </c>
      <c r="G477" s="26">
        <v>44387</v>
      </c>
      <c r="H477" s="14">
        <v>2019</v>
      </c>
      <c r="I477" s="14" t="s">
        <v>360</v>
      </c>
      <c r="J477" s="14" t="s">
        <v>730</v>
      </c>
      <c r="K477" s="14" t="s">
        <v>261</v>
      </c>
      <c r="L477" s="14" t="s">
        <v>2797</v>
      </c>
      <c r="M477" s="14">
        <f t="shared" si="56"/>
        <v>2021</v>
      </c>
      <c r="N477" s="14">
        <f t="shared" si="57"/>
        <v>7</v>
      </c>
      <c r="O477" s="14" t="str">
        <f>IFERROR(VLOOKUP(I477,Lists!$F$2:$G$16,2,FALSE()),"Not Rated")</f>
        <v>Adults</v>
      </c>
      <c r="P477" s="14">
        <f t="shared" si="58"/>
        <v>93</v>
      </c>
      <c r="Q477" s="14" t="str">
        <f t="shared" si="59"/>
        <v>Unknown</v>
      </c>
      <c r="R477" s="14" t="str">
        <f t="shared" si="60"/>
        <v>|Unknown|</v>
      </c>
      <c r="S477" s="14" t="str">
        <f t="shared" si="61"/>
        <v>|Stand-Up Comedy|</v>
      </c>
      <c r="T477" s="14" t="str">
        <f t="shared" si="62"/>
        <v>|Daniel Růžička|</v>
      </c>
      <c r="U477" s="14" t="str">
        <f t="shared" si="63"/>
        <v>|Iva Pazderková|Lukáš Pavlásek|Daniel Čech|Petr Cerha|Ondřej Havlík|Radek Petráš|Zbyněk Vičar|Pavel Tomeš|Nela Berg|</v>
      </c>
    </row>
    <row r="478" spans="1:21">
      <c r="A478" s="14" t="s">
        <v>2798</v>
      </c>
      <c r="B478" s="14" t="s">
        <v>48</v>
      </c>
      <c r="C478" s="14" t="s">
        <v>2799</v>
      </c>
      <c r="D478" s="14" t="s">
        <v>2800</v>
      </c>
      <c r="E478" s="14" t="s">
        <v>2801</v>
      </c>
      <c r="F478" s="14" t="s">
        <v>117</v>
      </c>
      <c r="G478" s="26">
        <v>44387</v>
      </c>
      <c r="H478" s="14">
        <v>2016</v>
      </c>
      <c r="I478" s="14" t="s">
        <v>360</v>
      </c>
      <c r="J478" s="14" t="s">
        <v>730</v>
      </c>
      <c r="K478" s="14" t="s">
        <v>2802</v>
      </c>
      <c r="L478" s="14" t="s">
        <v>2803</v>
      </c>
      <c r="M478" s="14">
        <f t="shared" si="56"/>
        <v>2021</v>
      </c>
      <c r="N478" s="14">
        <f t="shared" si="57"/>
        <v>7</v>
      </c>
      <c r="O478" s="14" t="str">
        <f>IFERROR(VLOOKUP(I478,Lists!$F$2:$G$16,2,FALSE()),"Not Rated")</f>
        <v>Adults</v>
      </c>
      <c r="P478" s="14">
        <f t="shared" si="58"/>
        <v>93</v>
      </c>
      <c r="Q478" s="14" t="str">
        <f t="shared" si="59"/>
        <v>Unknown</v>
      </c>
      <c r="R478" s="14" t="str">
        <f t="shared" si="60"/>
        <v>|Unknown|</v>
      </c>
      <c r="S478" s="14" t="str">
        <f t="shared" si="61"/>
        <v>|Comedies|Documentaries|International Movies|</v>
      </c>
      <c r="T478" s="14" t="str">
        <f t="shared" si="62"/>
        <v>|Juraj Šajmovič|</v>
      </c>
      <c r="U478" s="14" t="str">
        <f t="shared" si="63"/>
        <v>|Miloš Knor|Lukáš Pavlásek|Tomáš Matonoha|Ester Kočičková|Michal Kavalčík|Richard Nedvěd|</v>
      </c>
    </row>
    <row r="479" spans="1:21">
      <c r="A479" s="14" t="s">
        <v>2804</v>
      </c>
      <c r="B479" s="14" t="s">
        <v>49</v>
      </c>
      <c r="C479" s="14" t="s">
        <v>2805</v>
      </c>
      <c r="D479" s="14" t="s">
        <v>117</v>
      </c>
      <c r="E479" s="14" t="s">
        <v>2806</v>
      </c>
      <c r="F479" s="14" t="s">
        <v>115</v>
      </c>
      <c r="G479" s="26">
        <v>44386</v>
      </c>
      <c r="H479" s="14">
        <v>2021</v>
      </c>
      <c r="I479" s="14" t="s">
        <v>361</v>
      </c>
      <c r="J479" s="14" t="s">
        <v>108</v>
      </c>
      <c r="K479" s="14" t="s">
        <v>2720</v>
      </c>
      <c r="L479" s="14" t="s">
        <v>2807</v>
      </c>
      <c r="M479" s="14">
        <f t="shared" si="56"/>
        <v>2021</v>
      </c>
      <c r="N479" s="14">
        <f t="shared" si="57"/>
        <v>7</v>
      </c>
      <c r="O479" s="14" t="str">
        <f>IFERROR(VLOOKUP(I479,Lists!$F$2:$G$16,2,FALSE()),"Not Rated")</f>
        <v>Teens</v>
      </c>
      <c r="P479" s="14">
        <f t="shared" si="58"/>
        <v>4</v>
      </c>
      <c r="Q479" s="14" t="str">
        <f t="shared" si="59"/>
        <v>United States</v>
      </c>
      <c r="R479" s="14" t="str">
        <f t="shared" si="60"/>
        <v>|United States|</v>
      </c>
      <c r="S479" s="14" t="str">
        <f t="shared" si="61"/>
        <v>|TV Comedies|TV Dramas|Teen TV Shows|</v>
      </c>
      <c r="T479" s="14" t="str">
        <f t="shared" si="62"/>
        <v>|Unknown|</v>
      </c>
      <c r="U479" s="14" t="str">
        <f t="shared" si="63"/>
        <v>|Jennifer Jason Leigh|Keir Gilchrist|Michael Rapaport|Brigette Lundy-Paine|Amy Okuda|Jenna Boyd|Graham Rogers|Nik Dodani|</v>
      </c>
    </row>
    <row r="480" spans="1:21">
      <c r="A480" s="14" t="s">
        <v>2808</v>
      </c>
      <c r="B480" s="14" t="s">
        <v>49</v>
      </c>
      <c r="C480" s="14" t="s">
        <v>2809</v>
      </c>
      <c r="D480" s="14" t="s">
        <v>117</v>
      </c>
      <c r="E480" s="14" t="s">
        <v>2810</v>
      </c>
      <c r="F480" s="14" t="s">
        <v>124</v>
      </c>
      <c r="G480" s="26">
        <v>44386</v>
      </c>
      <c r="H480" s="14">
        <v>2021</v>
      </c>
      <c r="I480" s="14" t="s">
        <v>360</v>
      </c>
      <c r="J480" s="14" t="s">
        <v>106</v>
      </c>
      <c r="K480" s="14" t="s">
        <v>693</v>
      </c>
      <c r="L480" s="14" t="s">
        <v>2811</v>
      </c>
      <c r="M480" s="14">
        <f t="shared" si="56"/>
        <v>2021</v>
      </c>
      <c r="N480" s="14">
        <f t="shared" si="57"/>
        <v>7</v>
      </c>
      <c r="O480" s="14" t="str">
        <f>IFERROR(VLOOKUP(I480,Lists!$F$2:$G$16,2,FALSE()),"Not Rated")</f>
        <v>Adults</v>
      </c>
      <c r="P480" s="14">
        <f t="shared" si="58"/>
        <v>2</v>
      </c>
      <c r="Q480" s="14" t="str">
        <f t="shared" si="59"/>
        <v>Germany</v>
      </c>
      <c r="R480" s="14" t="str">
        <f t="shared" si="60"/>
        <v>|Germany|</v>
      </c>
      <c r="S480" s="14" t="str">
        <f t="shared" si="61"/>
        <v>|International TV Shows|TV Dramas|TV Sci-Fi &amp; Fantasy|</v>
      </c>
      <c r="T480" s="14" t="str">
        <f t="shared" si="62"/>
        <v>|Unknown|</v>
      </c>
      <c r="U480" s="14" t="str">
        <f t="shared" si="63"/>
        <v>|Luna Wedler|Jessica Schwarz|Adrian Julius Tillmann|Thomas Prenn|Jing Xiang|Caro Cult|Sebastian Jakob Doppelbauer|</v>
      </c>
    </row>
    <row r="481" spans="1:21">
      <c r="A481" s="14" t="s">
        <v>2812</v>
      </c>
      <c r="B481" s="14" t="s">
        <v>48</v>
      </c>
      <c r="C481" s="14" t="s">
        <v>2813</v>
      </c>
      <c r="D481" s="14" t="s">
        <v>2630</v>
      </c>
      <c r="E481" s="14" t="s">
        <v>2814</v>
      </c>
      <c r="F481" s="14" t="s">
        <v>117</v>
      </c>
      <c r="G481" s="26">
        <v>44386</v>
      </c>
      <c r="H481" s="14">
        <v>2021</v>
      </c>
      <c r="I481" s="14" t="s">
        <v>363</v>
      </c>
      <c r="J481" s="14" t="s">
        <v>580</v>
      </c>
      <c r="K481" s="14" t="s">
        <v>260</v>
      </c>
      <c r="L481" s="14" t="s">
        <v>2815</v>
      </c>
      <c r="M481" s="14">
        <f t="shared" si="56"/>
        <v>2021</v>
      </c>
      <c r="N481" s="14">
        <f t="shared" si="57"/>
        <v>7</v>
      </c>
      <c r="O481" s="14" t="str">
        <f>IFERROR(VLOOKUP(I481,Lists!$F$2:$G$16,2,FALSE()),"Not Rated")</f>
        <v>Adults</v>
      </c>
      <c r="P481" s="14">
        <f t="shared" si="58"/>
        <v>111</v>
      </c>
      <c r="Q481" s="14" t="str">
        <f t="shared" si="59"/>
        <v>Unknown</v>
      </c>
      <c r="R481" s="14" t="str">
        <f t="shared" si="60"/>
        <v>|Unknown|</v>
      </c>
      <c r="S481" s="14" t="str">
        <f t="shared" si="61"/>
        <v>|Horror Movies|</v>
      </c>
      <c r="T481" s="14" t="str">
        <f t="shared" si="62"/>
        <v>|Leigh Janiak|</v>
      </c>
      <c r="U481" s="14" t="str">
        <f t="shared" si="63"/>
        <v>|Sadie Sink|Emily Rudd|Ryan Simpkins|McCabe Slye|Ted Sutherland|Jordana Spiro|Gillian Jacobs|Kiana Madeira|Benjamin Flores Jr.|Ashley Zukerman|Olivia Scott Welch|Chiara Aurelia|Jordyn DiNatale|</v>
      </c>
    </row>
    <row r="482" spans="1:21">
      <c r="A482" s="14" t="s">
        <v>2816</v>
      </c>
      <c r="B482" s="14" t="s">
        <v>48</v>
      </c>
      <c r="C482" s="14" t="s">
        <v>2817</v>
      </c>
      <c r="D482" s="14" t="s">
        <v>2818</v>
      </c>
      <c r="E482" s="14" t="s">
        <v>2819</v>
      </c>
      <c r="F482" s="14" t="s">
        <v>117</v>
      </c>
      <c r="G482" s="26">
        <v>44386</v>
      </c>
      <c r="H482" s="14">
        <v>2020</v>
      </c>
      <c r="I482" s="14" t="s">
        <v>361</v>
      </c>
      <c r="J482" s="14" t="s">
        <v>611</v>
      </c>
      <c r="K482" s="14" t="s">
        <v>834</v>
      </c>
      <c r="L482" s="14" t="s">
        <v>2820</v>
      </c>
      <c r="M482" s="14">
        <f t="shared" si="56"/>
        <v>2021</v>
      </c>
      <c r="N482" s="14">
        <f t="shared" si="57"/>
        <v>7</v>
      </c>
      <c r="O482" s="14" t="str">
        <f>IFERROR(VLOOKUP(I482,Lists!$F$2:$G$16,2,FALSE()),"Not Rated")</f>
        <v>Teens</v>
      </c>
      <c r="P482" s="14">
        <f t="shared" si="58"/>
        <v>105</v>
      </c>
      <c r="Q482" s="14" t="str">
        <f t="shared" si="59"/>
        <v>Unknown</v>
      </c>
      <c r="R482" s="14" t="str">
        <f t="shared" si="60"/>
        <v>|Unknown|</v>
      </c>
      <c r="S482" s="14" t="str">
        <f t="shared" si="61"/>
        <v>|Comedies|Dramas|International Movies|</v>
      </c>
      <c r="T482" s="14" t="str">
        <f t="shared" si="62"/>
        <v>|Femi D. Ogunsanwo|</v>
      </c>
      <c r="U482" s="14" t="str">
        <f t="shared" si="63"/>
        <v>|Ade Laoye|Munachi Abii|Kehinde Bankole|Charles Etubiebi|Paul Utomi|Efa Iwara|Tina Mba|Tope Tedela|Demi Banwo|Teniola Aladese|Delroy Norman|Omowunmi Dada|</v>
      </c>
    </row>
    <row r="483" spans="1:21">
      <c r="A483" s="14" t="s">
        <v>2821</v>
      </c>
      <c r="B483" s="14" t="s">
        <v>48</v>
      </c>
      <c r="C483" s="14" t="s">
        <v>2822</v>
      </c>
      <c r="D483" s="14" t="s">
        <v>2823</v>
      </c>
      <c r="E483" s="14" t="s">
        <v>2824</v>
      </c>
      <c r="F483" s="14" t="s">
        <v>117</v>
      </c>
      <c r="G483" s="26">
        <v>44386</v>
      </c>
      <c r="H483" s="14">
        <v>2021</v>
      </c>
      <c r="I483" s="14" t="s">
        <v>360</v>
      </c>
      <c r="J483" s="14" t="s">
        <v>1247</v>
      </c>
      <c r="K483" s="14" t="s">
        <v>612</v>
      </c>
      <c r="L483" s="14" t="s">
        <v>2825</v>
      </c>
      <c r="M483" s="14">
        <f t="shared" si="56"/>
        <v>2021</v>
      </c>
      <c r="N483" s="14">
        <f t="shared" si="57"/>
        <v>7</v>
      </c>
      <c r="O483" s="14" t="str">
        <f>IFERROR(VLOOKUP(I483,Lists!$F$2:$G$16,2,FALSE()),"Not Rated")</f>
        <v>Adults</v>
      </c>
      <c r="P483" s="14">
        <f t="shared" si="58"/>
        <v>101</v>
      </c>
      <c r="Q483" s="14" t="str">
        <f t="shared" si="59"/>
        <v>Unknown</v>
      </c>
      <c r="R483" s="14" t="str">
        <f t="shared" si="60"/>
        <v>|Unknown|</v>
      </c>
      <c r="S483" s="14" t="str">
        <f t="shared" si="61"/>
        <v>|Action &amp; Adventure|Dramas|International Movies|</v>
      </c>
      <c r="T483" s="14" t="str">
        <f t="shared" si="62"/>
        <v>|Douglas Attal|</v>
      </c>
      <c r="U483" s="14" t="str">
        <f t="shared" si="63"/>
        <v>|Pio Marmaï|Vimala Pons|Benoît Poelvoorde|Leïla Bekhti|Swann Arlaud|Gilles Cohen|Léonie Souchaud|Camille Japy|Louis Peres|Théo Christine|</v>
      </c>
    </row>
    <row r="484" spans="1:21">
      <c r="A484" s="14" t="s">
        <v>2826</v>
      </c>
      <c r="B484" s="14" t="s">
        <v>49</v>
      </c>
      <c r="C484" s="14" t="s">
        <v>2827</v>
      </c>
      <c r="D484" s="14" t="s">
        <v>117</v>
      </c>
      <c r="E484" s="14" t="s">
        <v>2828</v>
      </c>
      <c r="F484" s="14" t="s">
        <v>117</v>
      </c>
      <c r="G484" s="26">
        <v>44386</v>
      </c>
      <c r="H484" s="14">
        <v>2021</v>
      </c>
      <c r="I484" s="14" t="s">
        <v>360</v>
      </c>
      <c r="J484" s="14" t="s">
        <v>105</v>
      </c>
      <c r="K484" s="14" t="s">
        <v>257</v>
      </c>
      <c r="L484" s="14" t="s">
        <v>2829</v>
      </c>
      <c r="M484" s="14">
        <f t="shared" si="56"/>
        <v>2021</v>
      </c>
      <c r="N484" s="14">
        <f t="shared" si="57"/>
        <v>7</v>
      </c>
      <c r="O484" s="14" t="str">
        <f>IFERROR(VLOOKUP(I484,Lists!$F$2:$G$16,2,FALSE()),"Not Rated")</f>
        <v>Adults</v>
      </c>
      <c r="P484" s="14">
        <f t="shared" si="58"/>
        <v>1</v>
      </c>
      <c r="Q484" s="14" t="str">
        <f t="shared" si="59"/>
        <v>Unknown</v>
      </c>
      <c r="R484" s="14" t="str">
        <f t="shared" si="60"/>
        <v>|Unknown|</v>
      </c>
      <c r="S484" s="14" t="str">
        <f t="shared" si="61"/>
        <v>|Docuseries|</v>
      </c>
      <c r="T484" s="14" t="str">
        <f t="shared" si="62"/>
        <v>|Unknown|</v>
      </c>
      <c r="U484" s="14" t="str">
        <f t="shared" si="63"/>
        <v>|Peter Dinklage|</v>
      </c>
    </row>
    <row r="485" spans="1:21">
      <c r="A485" s="14" t="s">
        <v>2830</v>
      </c>
      <c r="B485" s="14" t="s">
        <v>48</v>
      </c>
      <c r="C485" s="14" t="s">
        <v>2831</v>
      </c>
      <c r="D485" s="14" t="s">
        <v>117</v>
      </c>
      <c r="E485" s="14" t="s">
        <v>2832</v>
      </c>
      <c r="F485" s="14" t="s">
        <v>117</v>
      </c>
      <c r="G485" s="26">
        <v>44386</v>
      </c>
      <c r="H485" s="14">
        <v>2021</v>
      </c>
      <c r="I485" s="14" t="s">
        <v>360</v>
      </c>
      <c r="J485" s="14" t="s">
        <v>724</v>
      </c>
      <c r="K485" s="14" t="s">
        <v>910</v>
      </c>
      <c r="L485" s="14" t="s">
        <v>2833</v>
      </c>
      <c r="M485" s="14">
        <f t="shared" si="56"/>
        <v>2021</v>
      </c>
      <c r="N485" s="14">
        <f t="shared" si="57"/>
        <v>7</v>
      </c>
      <c r="O485" s="14" t="str">
        <f>IFERROR(VLOOKUP(I485,Lists!$F$2:$G$16,2,FALSE()),"Not Rated")</f>
        <v>Adults</v>
      </c>
      <c r="P485" s="14">
        <f t="shared" si="58"/>
        <v>102</v>
      </c>
      <c r="Q485" s="14" t="str">
        <f t="shared" si="59"/>
        <v>Unknown</v>
      </c>
      <c r="R485" s="14" t="str">
        <f t="shared" si="60"/>
        <v>|Unknown|</v>
      </c>
      <c r="S485" s="14" t="str">
        <f t="shared" si="61"/>
        <v>|Dramas|International Movies|Romantic Movies|</v>
      </c>
      <c r="T485" s="14" t="str">
        <f t="shared" si="62"/>
        <v>|Unknown|</v>
      </c>
      <c r="U485" s="14" t="str">
        <f t="shared" si="63"/>
        <v>|Fatih Şahin|Ece Çeşmioğlu|Halit Özgür Sarı|Aslıhan Malbora|Eray Ertüren|Eren Ören|Ozan Kaya Oktu|Talha Öztürk|Merve Nur Bengi|Sümeyye Aydoğan|</v>
      </c>
    </row>
    <row r="486" spans="1:21">
      <c r="A486" s="14" t="s">
        <v>2834</v>
      </c>
      <c r="B486" s="14" t="s">
        <v>48</v>
      </c>
      <c r="C486" s="14" t="s">
        <v>2835</v>
      </c>
      <c r="D486" s="14" t="s">
        <v>2836</v>
      </c>
      <c r="E486" s="14" t="s">
        <v>2837</v>
      </c>
      <c r="F486" s="14" t="s">
        <v>117</v>
      </c>
      <c r="G486" s="26">
        <v>44386</v>
      </c>
      <c r="H486" s="14">
        <v>2021</v>
      </c>
      <c r="I486" s="14" t="s">
        <v>368</v>
      </c>
      <c r="J486" s="14" t="s">
        <v>2838</v>
      </c>
      <c r="K486" s="14" t="s">
        <v>261</v>
      </c>
      <c r="L486" s="14" t="s">
        <v>2839</v>
      </c>
      <c r="M486" s="14">
        <f t="shared" si="56"/>
        <v>2021</v>
      </c>
      <c r="N486" s="14">
        <f t="shared" si="57"/>
        <v>7</v>
      </c>
      <c r="O486" s="14" t="str">
        <f>IFERROR(VLOOKUP(I486,Lists!$F$2:$G$16,2,FALSE()),"Not Rated")</f>
        <v>Kids</v>
      </c>
      <c r="P486" s="14">
        <f t="shared" si="58"/>
        <v>46</v>
      </c>
      <c r="Q486" s="14" t="str">
        <f t="shared" si="59"/>
        <v>Unknown</v>
      </c>
      <c r="R486" s="14" t="str">
        <f t="shared" si="60"/>
        <v>|Unknown|</v>
      </c>
      <c r="S486" s="14" t="str">
        <f t="shared" si="61"/>
        <v>|Stand-Up Comedy|</v>
      </c>
      <c r="T486" s="14" t="str">
        <f t="shared" si="62"/>
        <v>|Kim Joo-hyung|</v>
      </c>
      <c r="U486" s="14" t="str">
        <f t="shared" si="63"/>
        <v>|Lee Su-geun|</v>
      </c>
    </row>
    <row r="487" spans="1:21">
      <c r="A487" s="14" t="s">
        <v>2840</v>
      </c>
      <c r="B487" s="14" t="s">
        <v>48</v>
      </c>
      <c r="C487" s="14" t="s">
        <v>2841</v>
      </c>
      <c r="D487" s="14" t="s">
        <v>2842</v>
      </c>
      <c r="E487" s="14" t="s">
        <v>2843</v>
      </c>
      <c r="F487" s="14" t="s">
        <v>117</v>
      </c>
      <c r="G487" s="26">
        <v>44386</v>
      </c>
      <c r="H487" s="14">
        <v>2021</v>
      </c>
      <c r="I487" s="14" t="s">
        <v>361</v>
      </c>
      <c r="J487" s="14" t="s">
        <v>1330</v>
      </c>
      <c r="K487" s="14" t="s">
        <v>254</v>
      </c>
      <c r="L487" s="14" t="s">
        <v>2844</v>
      </c>
      <c r="M487" s="14">
        <f t="shared" si="56"/>
        <v>2021</v>
      </c>
      <c r="N487" s="14">
        <f t="shared" si="57"/>
        <v>7</v>
      </c>
      <c r="O487" s="14" t="str">
        <f>IFERROR(VLOOKUP(I487,Lists!$F$2:$G$16,2,FALSE()),"Not Rated")</f>
        <v>Teens</v>
      </c>
      <c r="P487" s="14">
        <f t="shared" si="58"/>
        <v>89</v>
      </c>
      <c r="Q487" s="14" t="str">
        <f t="shared" si="59"/>
        <v>Unknown</v>
      </c>
      <c r="R487" s="14" t="str">
        <f t="shared" si="60"/>
        <v>|Unknown|</v>
      </c>
      <c r="S487" s="14" t="str">
        <f t="shared" si="61"/>
        <v>|Thrillers|</v>
      </c>
      <c r="T487" s="14" t="str">
        <f t="shared" si="62"/>
        <v>|Avi Federgreen|</v>
      </c>
      <c r="U487" s="14" t="str">
        <f t="shared" si="63"/>
        <v>|David Pinard|Joelle Farrow|Torri Higginson|Tommie-Amber Pirie|</v>
      </c>
    </row>
    <row r="488" spans="1:21">
      <c r="A488" s="14" t="s">
        <v>2845</v>
      </c>
      <c r="B488" s="14" t="s">
        <v>48</v>
      </c>
      <c r="C488" s="14" t="s">
        <v>2846</v>
      </c>
      <c r="D488" s="14" t="s">
        <v>2847</v>
      </c>
      <c r="E488" s="14" t="s">
        <v>2848</v>
      </c>
      <c r="F488" s="14" t="s">
        <v>2849</v>
      </c>
      <c r="G488" s="26">
        <v>44386</v>
      </c>
      <c r="H488" s="14">
        <v>2016</v>
      </c>
      <c r="I488" s="14" t="s">
        <v>367</v>
      </c>
      <c r="J488" s="14" t="s">
        <v>507</v>
      </c>
      <c r="K488" s="14" t="s">
        <v>2106</v>
      </c>
      <c r="L488" s="14" t="s">
        <v>2850</v>
      </c>
      <c r="M488" s="14">
        <f t="shared" si="56"/>
        <v>2021</v>
      </c>
      <c r="N488" s="14">
        <f t="shared" si="57"/>
        <v>7</v>
      </c>
      <c r="O488" s="14" t="str">
        <f>IFERROR(VLOOKUP(I488,Lists!$F$2:$G$16,2,FALSE()),"Not Rated")</f>
        <v>Older Kids</v>
      </c>
      <c r="P488" s="14">
        <f t="shared" si="58"/>
        <v>94</v>
      </c>
      <c r="Q488" s="14" t="str">
        <f t="shared" si="59"/>
        <v>Hong Kong</v>
      </c>
      <c r="R488" s="14" t="str">
        <f t="shared" si="60"/>
        <v>|Hong Kong|Canada|United States|</v>
      </c>
      <c r="S488" s="14" t="str">
        <f t="shared" si="61"/>
        <v>|Children &amp; Family Movies|Comedies|Sci-Fi &amp; Fantasy|</v>
      </c>
      <c r="T488" s="14" t="str">
        <f t="shared" si="62"/>
        <v>|Jericca Cleland|Kevin Munroe|</v>
      </c>
      <c r="U488" s="14" t="str">
        <f t="shared" si="63"/>
        <v>|Paul Giamatti|John Goodman|Bella Thorne|Rosario Dawson|Jim Ward|Armin Shimerman|Vincent Tong|Andrew Cownden|James Arnold Taylor|David Kaye|Sylvester Stallone|</v>
      </c>
    </row>
    <row r="489" spans="1:21">
      <c r="A489" s="14" t="s">
        <v>2851</v>
      </c>
      <c r="B489" s="14" t="s">
        <v>49</v>
      </c>
      <c r="C489" s="14" t="s">
        <v>2852</v>
      </c>
      <c r="D489" s="14" t="s">
        <v>117</v>
      </c>
      <c r="E489" s="14" t="s">
        <v>2853</v>
      </c>
      <c r="F489" s="14" t="s">
        <v>117</v>
      </c>
      <c r="G489" s="26">
        <v>44386</v>
      </c>
      <c r="H489" s="14">
        <v>2021</v>
      </c>
      <c r="I489" s="14" t="s">
        <v>360</v>
      </c>
      <c r="J489" s="14" t="s">
        <v>105</v>
      </c>
      <c r="K489" s="14" t="s">
        <v>1839</v>
      </c>
      <c r="L489" s="14" t="s">
        <v>2854</v>
      </c>
      <c r="M489" s="14">
        <f t="shared" si="56"/>
        <v>2021</v>
      </c>
      <c r="N489" s="14">
        <f t="shared" si="57"/>
        <v>7</v>
      </c>
      <c r="O489" s="14" t="str">
        <f>IFERROR(VLOOKUP(I489,Lists!$F$2:$G$16,2,FALSE()),"Not Rated")</f>
        <v>Adults</v>
      </c>
      <c r="P489" s="14">
        <f t="shared" si="58"/>
        <v>1</v>
      </c>
      <c r="Q489" s="14" t="str">
        <f t="shared" si="59"/>
        <v>Unknown</v>
      </c>
      <c r="R489" s="14" t="str">
        <f t="shared" si="60"/>
        <v>|Unknown|</v>
      </c>
      <c r="S489" s="14" t="str">
        <f t="shared" si="61"/>
        <v>|International TV Shows|Romantic TV Shows|Spanish-Language TV Shows|</v>
      </c>
      <c r="T489" s="14" t="str">
        <f t="shared" si="62"/>
        <v>|Unknown|</v>
      </c>
      <c r="U489" s="14" t="str">
        <f t="shared" si="63"/>
        <v>|Michelle Jenner|Roberto Enríquez|Hugo Silva|Maxi Iglesias|María Hervás|Agnès Llobet|Paula Usero|Jean Cruz|Óscar Rabadán|Fiorella Faltoyano|Nancho Novo|Silvia Abascal|Mónica López|</v>
      </c>
    </row>
    <row r="490" spans="1:21">
      <c r="A490" s="14" t="s">
        <v>2855</v>
      </c>
      <c r="B490" s="14" t="s">
        <v>49</v>
      </c>
      <c r="C490" s="14" t="s">
        <v>2856</v>
      </c>
      <c r="D490" s="14" t="s">
        <v>117</v>
      </c>
      <c r="E490" s="14" t="s">
        <v>2857</v>
      </c>
      <c r="F490" s="14" t="s">
        <v>115</v>
      </c>
      <c r="G490" s="26">
        <v>44386</v>
      </c>
      <c r="H490" s="14">
        <v>2021</v>
      </c>
      <c r="I490" s="14" t="s">
        <v>361</v>
      </c>
      <c r="J490" s="14" t="s">
        <v>107</v>
      </c>
      <c r="K490" s="14" t="s">
        <v>2858</v>
      </c>
      <c r="L490" s="14" t="s">
        <v>2859</v>
      </c>
      <c r="M490" s="14">
        <f t="shared" si="56"/>
        <v>2021</v>
      </c>
      <c r="N490" s="14">
        <f t="shared" si="57"/>
        <v>7</v>
      </c>
      <c r="O490" s="14" t="str">
        <f>IFERROR(VLOOKUP(I490,Lists!$F$2:$G$16,2,FALSE()),"Not Rated")</f>
        <v>Teens</v>
      </c>
      <c r="P490" s="14">
        <f t="shared" si="58"/>
        <v>3</v>
      </c>
      <c r="Q490" s="14" t="str">
        <f t="shared" si="59"/>
        <v>United States</v>
      </c>
      <c r="R490" s="14" t="str">
        <f t="shared" si="60"/>
        <v>|United States|</v>
      </c>
      <c r="S490" s="14" t="str">
        <f t="shared" si="61"/>
        <v>|Romantic TV Shows|TV Dramas|</v>
      </c>
      <c r="T490" s="14" t="str">
        <f t="shared" si="62"/>
        <v>|Unknown|</v>
      </c>
      <c r="U490" s="14" t="str">
        <f t="shared" si="63"/>
        <v>|Alexandra Breckenridge|Martin Henderson|Tim Matheson|Annette O'Toole|Colin Lawrence|Jenny Cooper|Lauren Hammersley|</v>
      </c>
    </row>
    <row r="491" spans="1:21">
      <c r="A491" s="14" t="s">
        <v>2860</v>
      </c>
      <c r="B491" s="14" t="s">
        <v>48</v>
      </c>
      <c r="C491" s="14" t="s">
        <v>2861</v>
      </c>
      <c r="D491" s="14" t="s">
        <v>2862</v>
      </c>
      <c r="E491" s="14" t="s">
        <v>2863</v>
      </c>
      <c r="F491" s="14" t="s">
        <v>2864</v>
      </c>
      <c r="G491" s="26">
        <v>44385</v>
      </c>
      <c r="H491" s="14">
        <v>2017</v>
      </c>
      <c r="I491" s="14" t="s">
        <v>361</v>
      </c>
      <c r="J491" s="14" t="s">
        <v>457</v>
      </c>
      <c r="K491" s="14" t="s">
        <v>529</v>
      </c>
      <c r="L491" s="14" t="s">
        <v>2865</v>
      </c>
      <c r="M491" s="14">
        <f t="shared" si="56"/>
        <v>2021</v>
      </c>
      <c r="N491" s="14">
        <f t="shared" si="57"/>
        <v>7</v>
      </c>
      <c r="O491" s="14" t="str">
        <f>IFERROR(VLOOKUP(I491,Lists!$F$2:$G$16,2,FALSE()),"Not Rated")</f>
        <v>Teens</v>
      </c>
      <c r="P491" s="14">
        <f t="shared" si="58"/>
        <v>104</v>
      </c>
      <c r="Q491" s="14" t="str">
        <f t="shared" si="59"/>
        <v>Kuwait</v>
      </c>
      <c r="R491" s="14" t="str">
        <f t="shared" si="60"/>
        <v>|Kuwait|United States|</v>
      </c>
      <c r="S491" s="14" t="str">
        <f t="shared" si="61"/>
        <v>|Comedies|International Movies|</v>
      </c>
      <c r="T491" s="14" t="str">
        <f t="shared" si="62"/>
        <v>|Ahmed Siddiqui|</v>
      </c>
      <c r="U491" s="14" t="str">
        <f t="shared" si="63"/>
        <v>|Jassim Al Nabhan|Abdel Imam Abdullah|Abdulaziz El Nassar|Khalid Muthafar|Amal Anbari|Ali Al-Hamdaan|El Hussein Abd|Nawaf Al Shemmeri|Bashar Abd Alah|Naser Albouloshy|</v>
      </c>
    </row>
    <row r="492" spans="1:21">
      <c r="A492" s="14" t="s">
        <v>2866</v>
      </c>
      <c r="B492" s="14" t="s">
        <v>49</v>
      </c>
      <c r="C492" s="14" t="s">
        <v>2867</v>
      </c>
      <c r="D492" s="14" t="s">
        <v>117</v>
      </c>
      <c r="E492" s="14" t="s">
        <v>117</v>
      </c>
      <c r="F492" s="14" t="s">
        <v>117</v>
      </c>
      <c r="G492" s="26">
        <v>44385</v>
      </c>
      <c r="H492" s="14">
        <v>2021</v>
      </c>
      <c r="I492" s="14" t="s">
        <v>360</v>
      </c>
      <c r="J492" s="14" t="s">
        <v>105</v>
      </c>
      <c r="K492" s="14" t="s">
        <v>462</v>
      </c>
      <c r="L492" s="14" t="s">
        <v>2868</v>
      </c>
      <c r="M492" s="14">
        <f t="shared" si="56"/>
        <v>2021</v>
      </c>
      <c r="N492" s="14">
        <f t="shared" si="57"/>
        <v>7</v>
      </c>
      <c r="O492" s="14" t="str">
        <f>IFERROR(VLOOKUP(I492,Lists!$F$2:$G$16,2,FALSE()),"Not Rated")</f>
        <v>Adults</v>
      </c>
      <c r="P492" s="14">
        <f t="shared" si="58"/>
        <v>1</v>
      </c>
      <c r="Q492" s="14" t="str">
        <f t="shared" si="59"/>
        <v>Unknown</v>
      </c>
      <c r="R492" s="14" t="str">
        <f t="shared" si="60"/>
        <v>|Unknown|</v>
      </c>
      <c r="S492" s="14" t="str">
        <f t="shared" si="61"/>
        <v>|Crime TV Shows|Docuseries|International TV Shows|</v>
      </c>
      <c r="T492" s="14" t="str">
        <f t="shared" si="62"/>
        <v>|Unknown|</v>
      </c>
      <c r="U492" s="14" t="str">
        <f t="shared" si="63"/>
        <v>|Unknown|</v>
      </c>
    </row>
    <row r="493" spans="1:21">
      <c r="A493" s="14" t="s">
        <v>2869</v>
      </c>
      <c r="B493" s="14" t="s">
        <v>48</v>
      </c>
      <c r="C493" s="14" t="s">
        <v>2870</v>
      </c>
      <c r="D493" s="14" t="s">
        <v>2871</v>
      </c>
      <c r="E493" s="14" t="s">
        <v>2872</v>
      </c>
      <c r="F493" s="14" t="s">
        <v>115</v>
      </c>
      <c r="G493" s="26">
        <v>44385</v>
      </c>
      <c r="H493" s="14">
        <v>2017</v>
      </c>
      <c r="I493" s="14" t="s">
        <v>364</v>
      </c>
      <c r="J493" s="14" t="s">
        <v>566</v>
      </c>
      <c r="K493" s="14" t="s">
        <v>1254</v>
      </c>
      <c r="L493" s="14" t="s">
        <v>2873</v>
      </c>
      <c r="M493" s="14">
        <f t="shared" si="56"/>
        <v>2021</v>
      </c>
      <c r="N493" s="14">
        <f t="shared" si="57"/>
        <v>7</v>
      </c>
      <c r="O493" s="14" t="str">
        <f>IFERROR(VLOOKUP(I493,Lists!$F$2:$G$16,2,FALSE()),"Not Rated")</f>
        <v>Teens</v>
      </c>
      <c r="P493" s="14">
        <f t="shared" si="58"/>
        <v>97</v>
      </c>
      <c r="Q493" s="14" t="str">
        <f t="shared" si="59"/>
        <v>United States</v>
      </c>
      <c r="R493" s="14" t="str">
        <f t="shared" si="60"/>
        <v>|United States|</v>
      </c>
      <c r="S493" s="14" t="str">
        <f t="shared" si="61"/>
        <v>|Comedies|Dramas|Romantic Movies|</v>
      </c>
      <c r="T493" s="14" t="str">
        <f t="shared" si="62"/>
        <v>|Hallie Meyers-Shyer|</v>
      </c>
      <c r="U493" s="14" t="str">
        <f t="shared" si="63"/>
        <v>|Reese Witherspoon|Michael Sheen|Candice Bergen|Nat Wolff|Jon Rudnitsky|Pico Alexander|Lake Bell|Reid Scott|Dolly Wells|Lola Flanery|Eden Grace Redfield|P.J. Byrne|</v>
      </c>
    </row>
    <row r="494" spans="1:21">
      <c r="A494" s="14" t="s">
        <v>2874</v>
      </c>
      <c r="B494" s="14" t="s">
        <v>48</v>
      </c>
      <c r="C494" s="14" t="s">
        <v>2875</v>
      </c>
      <c r="D494" s="14" t="s">
        <v>2876</v>
      </c>
      <c r="E494" s="14" t="s">
        <v>2877</v>
      </c>
      <c r="F494" s="14" t="s">
        <v>115</v>
      </c>
      <c r="G494" s="26">
        <v>44385</v>
      </c>
      <c r="H494" s="14">
        <v>2018</v>
      </c>
      <c r="I494" s="14" t="s">
        <v>364</v>
      </c>
      <c r="J494" s="14" t="s">
        <v>436</v>
      </c>
      <c r="K494" s="14" t="s">
        <v>1027</v>
      </c>
      <c r="L494" s="14" t="s">
        <v>2878</v>
      </c>
      <c r="M494" s="14">
        <f t="shared" si="56"/>
        <v>2021</v>
      </c>
      <c r="N494" s="14">
        <f t="shared" si="57"/>
        <v>7</v>
      </c>
      <c r="O494" s="14" t="str">
        <f>IFERROR(VLOOKUP(I494,Lists!$F$2:$G$16,2,FALSE()),"Not Rated")</f>
        <v>Teens</v>
      </c>
      <c r="P494" s="14">
        <f t="shared" si="58"/>
        <v>91</v>
      </c>
      <c r="Q494" s="14" t="str">
        <f t="shared" si="59"/>
        <v>United States</v>
      </c>
      <c r="R494" s="14" t="str">
        <f t="shared" si="60"/>
        <v>|United States|</v>
      </c>
      <c r="S494" s="14" t="str">
        <f t="shared" si="61"/>
        <v>|Dramas|Romantic Movies|</v>
      </c>
      <c r="T494" s="14" t="str">
        <f t="shared" si="62"/>
        <v>|Scott Speer|</v>
      </c>
      <c r="U494" s="14" t="str">
        <f t="shared" si="63"/>
        <v>|Bella Thorne|Patrick Schwarzenegger|Rob Riggle|Quinn Shephard|Suleka Mathew|Tiera Skovbye|Ken Tremblett|Norm Misura|Austin Obiajunwa|Nicholas Coombe|</v>
      </c>
    </row>
    <row r="495" spans="1:21">
      <c r="A495" s="14" t="s">
        <v>2879</v>
      </c>
      <c r="B495" s="14" t="s">
        <v>49</v>
      </c>
      <c r="C495" s="14" t="s">
        <v>2880</v>
      </c>
      <c r="D495" s="14" t="s">
        <v>117</v>
      </c>
      <c r="E495" s="14" t="s">
        <v>2881</v>
      </c>
      <c r="F495" s="14" t="s">
        <v>1856</v>
      </c>
      <c r="G495" s="26">
        <v>44385</v>
      </c>
      <c r="H495" s="14">
        <v>2021</v>
      </c>
      <c r="I495" s="14" t="s">
        <v>360</v>
      </c>
      <c r="J495" s="14" t="s">
        <v>105</v>
      </c>
      <c r="K495" s="14" t="s">
        <v>2882</v>
      </c>
      <c r="L495" s="14" t="s">
        <v>2883</v>
      </c>
      <c r="M495" s="14">
        <f t="shared" si="56"/>
        <v>2021</v>
      </c>
      <c r="N495" s="14">
        <f t="shared" si="57"/>
        <v>7</v>
      </c>
      <c r="O495" s="14" t="str">
        <f>IFERROR(VLOOKUP(I495,Lists!$F$2:$G$16,2,FALSE()),"Not Rated")</f>
        <v>Adults</v>
      </c>
      <c r="P495" s="14">
        <f t="shared" si="58"/>
        <v>1</v>
      </c>
      <c r="Q495" s="14" t="str">
        <f t="shared" si="59"/>
        <v>United States</v>
      </c>
      <c r="R495" s="14" t="str">
        <f t="shared" si="60"/>
        <v>|United States|Japan|</v>
      </c>
      <c r="S495" s="14" t="str">
        <f t="shared" si="61"/>
        <v>|Anime Series|TV Horror|TV Thrillers|</v>
      </c>
      <c r="T495" s="14" t="str">
        <f t="shared" si="62"/>
        <v>|Unknown|</v>
      </c>
      <c r="U495" s="14" t="str">
        <f t="shared" si="63"/>
        <v>|Nick Apostolides|Stephanie Panisello|Ray Chase|Jona Xiao|Billy Kametz|Joe J. Thomas|Doug Stone|Brad Venable|Toshiyuki Morikawa|Yuhko Kaida|Fumihiko Tachiki|Megumi Han|Kenji Nojima|Kazuhiko Inoue|Aruno Tahara|Mitsuru Ogata|</v>
      </c>
    </row>
    <row r="496" spans="1:21">
      <c r="A496" s="14" t="s">
        <v>2884</v>
      </c>
      <c r="B496" s="14" t="s">
        <v>48</v>
      </c>
      <c r="C496" s="14" t="s">
        <v>2885</v>
      </c>
      <c r="D496" s="14" t="s">
        <v>2886</v>
      </c>
      <c r="E496" s="14" t="s">
        <v>2887</v>
      </c>
      <c r="F496" s="14" t="s">
        <v>115</v>
      </c>
      <c r="G496" s="26">
        <v>44385</v>
      </c>
      <c r="H496" s="14">
        <v>2015</v>
      </c>
      <c r="I496" s="14" t="s">
        <v>363</v>
      </c>
      <c r="J496" s="14" t="s">
        <v>574</v>
      </c>
      <c r="K496" s="14" t="s">
        <v>1201</v>
      </c>
      <c r="L496" s="14" t="s">
        <v>2888</v>
      </c>
      <c r="M496" s="14">
        <f t="shared" si="56"/>
        <v>2021</v>
      </c>
      <c r="N496" s="14">
        <f t="shared" si="57"/>
        <v>7</v>
      </c>
      <c r="O496" s="14" t="str">
        <f>IFERROR(VLOOKUP(I496,Lists!$F$2:$G$16,2,FALSE()),"Not Rated")</f>
        <v>Adults</v>
      </c>
      <c r="P496" s="14">
        <f t="shared" si="58"/>
        <v>106</v>
      </c>
      <c r="Q496" s="14" t="str">
        <f t="shared" si="59"/>
        <v>United States</v>
      </c>
      <c r="R496" s="14" t="str">
        <f t="shared" si="60"/>
        <v>|United States|</v>
      </c>
      <c r="S496" s="14" t="str">
        <f t="shared" si="61"/>
        <v>|Comedies|Music &amp; Musicals|</v>
      </c>
      <c r="T496" s="14" t="str">
        <f t="shared" si="62"/>
        <v>|Barry Levinson|</v>
      </c>
      <c r="U496" s="14" t="str">
        <f t="shared" si="63"/>
        <v>|Bill Murray|Kate Hudson|Zooey Deschanel|Danny McBride|Scott Caan|Leem Lubany|Bruce Willis|Arian Moayed|Taylor Kinney|Glenn Fleshler|</v>
      </c>
    </row>
    <row r="497" spans="1:21">
      <c r="A497" s="14" t="s">
        <v>2889</v>
      </c>
      <c r="B497" s="14" t="s">
        <v>48</v>
      </c>
      <c r="C497" s="14" t="s">
        <v>2890</v>
      </c>
      <c r="D497" s="14" t="s">
        <v>2891</v>
      </c>
      <c r="E497" s="14" t="s">
        <v>117</v>
      </c>
      <c r="F497" s="14" t="s">
        <v>117</v>
      </c>
      <c r="G497" s="26">
        <v>44384</v>
      </c>
      <c r="H497" s="14">
        <v>2019</v>
      </c>
      <c r="I497" s="14" t="s">
        <v>360</v>
      </c>
      <c r="J497" s="14" t="s">
        <v>2892</v>
      </c>
      <c r="K497" s="14" t="s">
        <v>496</v>
      </c>
      <c r="L497" s="14" t="s">
        <v>2893</v>
      </c>
      <c r="M497" s="14">
        <f t="shared" si="56"/>
        <v>2021</v>
      </c>
      <c r="N497" s="14">
        <f t="shared" si="57"/>
        <v>7</v>
      </c>
      <c r="O497" s="14" t="str">
        <f>IFERROR(VLOOKUP(I497,Lists!$F$2:$G$16,2,FALSE()),"Not Rated")</f>
        <v>Adults</v>
      </c>
      <c r="P497" s="14">
        <f t="shared" si="58"/>
        <v>38</v>
      </c>
      <c r="Q497" s="14" t="str">
        <f t="shared" si="59"/>
        <v>Unknown</v>
      </c>
      <c r="R497" s="14" t="str">
        <f t="shared" si="60"/>
        <v>|Unknown|</v>
      </c>
      <c r="S497" s="14" t="str">
        <f t="shared" si="61"/>
        <v>|Documentaries|International Movies|</v>
      </c>
      <c r="T497" s="14" t="str">
        <f t="shared" si="62"/>
        <v>|Tolulope Itegboje|</v>
      </c>
      <c r="U497" s="14" t="str">
        <f t="shared" si="63"/>
        <v>|Unknown|</v>
      </c>
    </row>
    <row r="498" spans="1:21">
      <c r="A498" s="14" t="s">
        <v>2894</v>
      </c>
      <c r="B498" s="14" t="s">
        <v>48</v>
      </c>
      <c r="C498" s="14" t="s">
        <v>2895</v>
      </c>
      <c r="D498" s="14" t="s">
        <v>2896</v>
      </c>
      <c r="E498" s="14" t="s">
        <v>2897</v>
      </c>
      <c r="F498" s="14" t="s">
        <v>2898</v>
      </c>
      <c r="G498" s="26">
        <v>44384</v>
      </c>
      <c r="H498" s="14">
        <v>2014</v>
      </c>
      <c r="I498" s="14" t="s">
        <v>364</v>
      </c>
      <c r="J498" s="14" t="s">
        <v>404</v>
      </c>
      <c r="K498" s="14" t="s">
        <v>1227</v>
      </c>
      <c r="L498" s="14" t="s">
        <v>2899</v>
      </c>
      <c r="M498" s="14">
        <f t="shared" si="56"/>
        <v>2021</v>
      </c>
      <c r="N498" s="14">
        <f t="shared" si="57"/>
        <v>7</v>
      </c>
      <c r="O498" s="14" t="str">
        <f>IFERROR(VLOOKUP(I498,Lists!$F$2:$G$16,2,FALSE()),"Not Rated")</f>
        <v>Teens</v>
      </c>
      <c r="P498" s="14">
        <f t="shared" si="58"/>
        <v>90</v>
      </c>
      <c r="Q498" s="14" t="str">
        <f t="shared" si="59"/>
        <v>France</v>
      </c>
      <c r="R498" s="14" t="str">
        <f t="shared" si="60"/>
        <v>|France|Canada|United States|Spain|</v>
      </c>
      <c r="S498" s="14" t="str">
        <f t="shared" si="61"/>
        <v>|Action &amp; Adventure|International Movies|</v>
      </c>
      <c r="T498" s="14" t="str">
        <f t="shared" si="62"/>
        <v>|Camille Delamarre|</v>
      </c>
      <c r="U498" s="14" t="str">
        <f t="shared" si="63"/>
        <v>|Paul Walker|David Belle|RZA|Gouchy Boy|Catalina Denis|Ayisha Issa|Carlo Rota|Andreas Apergis|Richard Zeman|Robert Maillet|</v>
      </c>
    </row>
    <row r="499" spans="1:21">
      <c r="A499" s="14" t="s">
        <v>2900</v>
      </c>
      <c r="B499" s="14" t="s">
        <v>49</v>
      </c>
      <c r="C499" s="14" t="s">
        <v>2901</v>
      </c>
      <c r="D499" s="14" t="s">
        <v>117</v>
      </c>
      <c r="E499" s="14" t="s">
        <v>117</v>
      </c>
      <c r="F499" s="14" t="s">
        <v>117</v>
      </c>
      <c r="G499" s="26">
        <v>44384</v>
      </c>
      <c r="H499" s="14">
        <v>2021</v>
      </c>
      <c r="I499" s="14" t="s">
        <v>361</v>
      </c>
      <c r="J499" s="14" t="s">
        <v>105</v>
      </c>
      <c r="K499" s="14" t="s">
        <v>257</v>
      </c>
      <c r="L499" s="14" t="s">
        <v>2902</v>
      </c>
      <c r="M499" s="14">
        <f t="shared" si="56"/>
        <v>2021</v>
      </c>
      <c r="N499" s="14">
        <f t="shared" si="57"/>
        <v>7</v>
      </c>
      <c r="O499" s="14" t="str">
        <f>IFERROR(VLOOKUP(I499,Lists!$F$2:$G$16,2,FALSE()),"Not Rated")</f>
        <v>Teens</v>
      </c>
      <c r="P499" s="14">
        <f t="shared" si="58"/>
        <v>1</v>
      </c>
      <c r="Q499" s="14" t="str">
        <f t="shared" si="59"/>
        <v>Unknown</v>
      </c>
      <c r="R499" s="14" t="str">
        <f t="shared" si="60"/>
        <v>|Unknown|</v>
      </c>
      <c r="S499" s="14" t="str">
        <f t="shared" si="61"/>
        <v>|Docuseries|</v>
      </c>
      <c r="T499" s="14" t="str">
        <f t="shared" si="62"/>
        <v>|Unknown|</v>
      </c>
      <c r="U499" s="14" t="str">
        <f t="shared" si="63"/>
        <v>|Unknown|</v>
      </c>
    </row>
    <row r="500" spans="1:21">
      <c r="A500" s="14" t="s">
        <v>2903</v>
      </c>
      <c r="B500" s="14" t="s">
        <v>48</v>
      </c>
      <c r="C500" s="14" t="s">
        <v>2904</v>
      </c>
      <c r="D500" s="14" t="s">
        <v>2905</v>
      </c>
      <c r="E500" s="14" t="s">
        <v>2906</v>
      </c>
      <c r="F500" s="14" t="s">
        <v>117</v>
      </c>
      <c r="G500" s="26">
        <v>44384</v>
      </c>
      <c r="H500" s="14">
        <v>2020</v>
      </c>
      <c r="I500" s="14" t="s">
        <v>360</v>
      </c>
      <c r="J500" s="14" t="s">
        <v>872</v>
      </c>
      <c r="K500" s="14" t="s">
        <v>475</v>
      </c>
      <c r="L500" s="14" t="s">
        <v>2907</v>
      </c>
      <c r="M500" s="14">
        <f t="shared" si="56"/>
        <v>2021</v>
      </c>
      <c r="N500" s="14">
        <f t="shared" si="57"/>
        <v>7</v>
      </c>
      <c r="O500" s="14" t="str">
        <f>IFERROR(VLOOKUP(I500,Lists!$F$2:$G$16,2,FALSE()),"Not Rated")</f>
        <v>Adults</v>
      </c>
      <c r="P500" s="14">
        <f t="shared" si="58"/>
        <v>87</v>
      </c>
      <c r="Q500" s="14" t="str">
        <f t="shared" si="59"/>
        <v>Unknown</v>
      </c>
      <c r="R500" s="14" t="str">
        <f t="shared" si="60"/>
        <v>|Unknown|</v>
      </c>
      <c r="S500" s="14" t="str">
        <f t="shared" si="61"/>
        <v>|Dramas|International Movies|</v>
      </c>
      <c r="T500" s="14" t="str">
        <f t="shared" si="62"/>
        <v>|Pascal Atuma|</v>
      </c>
      <c r="U500" s="14" t="str">
        <f t="shared" si="63"/>
        <v>|Omoni Oboli|Brian Hooks|Stephanie Linus|Merlisa Determined|Pascal Atuma|Derel Isaac|Naima Sundiata|Chealse Howell|Dashawn Francis|Percy Anane-Dwumfour|</v>
      </c>
    </row>
    <row r="501" spans="1:21">
      <c r="A501" s="14" t="s">
        <v>2908</v>
      </c>
      <c r="B501" s="14" t="s">
        <v>49</v>
      </c>
      <c r="C501" s="14" t="s">
        <v>2909</v>
      </c>
      <c r="D501" s="14" t="s">
        <v>117</v>
      </c>
      <c r="E501" s="14" t="s">
        <v>117</v>
      </c>
      <c r="F501" s="14" t="s">
        <v>115</v>
      </c>
      <c r="G501" s="26">
        <v>44384</v>
      </c>
      <c r="H501" s="14">
        <v>2021</v>
      </c>
      <c r="I501" s="14" t="s">
        <v>362</v>
      </c>
      <c r="J501" s="14" t="s">
        <v>106</v>
      </c>
      <c r="K501" s="14" t="s">
        <v>257</v>
      </c>
      <c r="L501" s="14" t="s">
        <v>2910</v>
      </c>
      <c r="M501" s="14">
        <f t="shared" si="56"/>
        <v>2021</v>
      </c>
      <c r="N501" s="14">
        <f t="shared" si="57"/>
        <v>7</v>
      </c>
      <c r="O501" s="14" t="str">
        <f>IFERROR(VLOOKUP(I501,Lists!$F$2:$G$16,2,FALSE()),"Not Rated")</f>
        <v>Older Kids</v>
      </c>
      <c r="P501" s="14">
        <f t="shared" si="58"/>
        <v>2</v>
      </c>
      <c r="Q501" s="14" t="str">
        <f t="shared" si="59"/>
        <v>United States</v>
      </c>
      <c r="R501" s="14" t="str">
        <f t="shared" si="60"/>
        <v>|United States|</v>
      </c>
      <c r="S501" s="14" t="str">
        <f t="shared" si="61"/>
        <v>|Docuseries|</v>
      </c>
      <c r="T501" s="14" t="str">
        <f t="shared" si="62"/>
        <v>|Unknown|</v>
      </c>
      <c r="U501" s="14" t="str">
        <f t="shared" si="63"/>
        <v>|Unknown|</v>
      </c>
    </row>
    <row r="502" spans="1:21">
      <c r="A502" s="14" t="s">
        <v>2911</v>
      </c>
      <c r="B502" s="14" t="s">
        <v>48</v>
      </c>
      <c r="C502" s="14" t="s">
        <v>2912</v>
      </c>
      <c r="D502" s="14" t="s">
        <v>2913</v>
      </c>
      <c r="E502" s="14" t="s">
        <v>2914</v>
      </c>
      <c r="F502" s="14" t="s">
        <v>117</v>
      </c>
      <c r="G502" s="26">
        <v>44384</v>
      </c>
      <c r="H502" s="14">
        <v>2021</v>
      </c>
      <c r="I502" s="14" t="s">
        <v>360</v>
      </c>
      <c r="J502" s="14" t="s">
        <v>2323</v>
      </c>
      <c r="K502" s="14" t="s">
        <v>1227</v>
      </c>
      <c r="L502" s="14" t="s">
        <v>2915</v>
      </c>
      <c r="M502" s="14">
        <f t="shared" si="56"/>
        <v>2021</v>
      </c>
      <c r="N502" s="14">
        <f t="shared" si="57"/>
        <v>7</v>
      </c>
      <c r="O502" s="14" t="str">
        <f>IFERROR(VLOOKUP(I502,Lists!$F$2:$G$16,2,FALSE()),"Not Rated")</f>
        <v>Adults</v>
      </c>
      <c r="P502" s="14">
        <f t="shared" si="58"/>
        <v>138</v>
      </c>
      <c r="Q502" s="14" t="str">
        <f t="shared" si="59"/>
        <v>Unknown</v>
      </c>
      <c r="R502" s="14" t="str">
        <f t="shared" si="60"/>
        <v>|Unknown|</v>
      </c>
      <c r="S502" s="14" t="str">
        <f t="shared" si="61"/>
        <v>|Action &amp; Adventure|International Movies|</v>
      </c>
      <c r="T502" s="14" t="str">
        <f t="shared" si="62"/>
        <v>|Oleg Trofim|</v>
      </c>
      <c r="U502" s="14" t="str">
        <f t="shared" si="63"/>
        <v>|Tikhon Zhiznevskiy|Lyubov Aksyonova|Alexei Maklakov|Aleksandr Seteykin|Sergei Goroshko|Dmitriy Chebotarev|Mikhail Evlanov|Oleg Chugunov|Vitali Khayev|Anton Bogdanov|Nikita Kologrivy|Yuriy Nasonov|</v>
      </c>
    </row>
    <row r="503" spans="1:21">
      <c r="A503" s="14" t="s">
        <v>2916</v>
      </c>
      <c r="B503" s="14" t="s">
        <v>48</v>
      </c>
      <c r="C503" s="14" t="s">
        <v>2917</v>
      </c>
      <c r="D503" s="14" t="s">
        <v>2575</v>
      </c>
      <c r="E503" s="14" t="s">
        <v>2918</v>
      </c>
      <c r="F503" s="14" t="s">
        <v>117</v>
      </c>
      <c r="G503" s="26">
        <v>44384</v>
      </c>
      <c r="H503" s="14">
        <v>2020</v>
      </c>
      <c r="I503" s="14" t="s">
        <v>360</v>
      </c>
      <c r="J503" s="14" t="s">
        <v>611</v>
      </c>
      <c r="K503" s="14" t="s">
        <v>475</v>
      </c>
      <c r="L503" s="14" t="s">
        <v>2919</v>
      </c>
      <c r="M503" s="14">
        <f t="shared" si="56"/>
        <v>2021</v>
      </c>
      <c r="N503" s="14">
        <f t="shared" si="57"/>
        <v>7</v>
      </c>
      <c r="O503" s="14" t="str">
        <f>IFERROR(VLOOKUP(I503,Lists!$F$2:$G$16,2,FALSE()),"Not Rated")</f>
        <v>Adults</v>
      </c>
      <c r="P503" s="14">
        <f t="shared" si="58"/>
        <v>105</v>
      </c>
      <c r="Q503" s="14" t="str">
        <f t="shared" si="59"/>
        <v>Unknown</v>
      </c>
      <c r="R503" s="14" t="str">
        <f t="shared" si="60"/>
        <v>|Unknown|</v>
      </c>
      <c r="S503" s="14" t="str">
        <f t="shared" si="61"/>
        <v>|Dramas|International Movies|</v>
      </c>
      <c r="T503" s="14" t="str">
        <f t="shared" si="62"/>
        <v>|Seyi Babatope|</v>
      </c>
      <c r="U503" s="14" t="str">
        <f t="shared" si="63"/>
        <v>|Osas Ighodaro|Kunle Remi|Kehinde Bankole|Femi Adebayo|Shaffy Bello|Adunni Ade|Chinyere Wilfred|Olive Emodi|Rekiya Attah|Opeyemi Ayeola|</v>
      </c>
    </row>
    <row r="504" spans="1:21">
      <c r="A504" s="14" t="s">
        <v>2920</v>
      </c>
      <c r="B504" s="14" t="s">
        <v>48</v>
      </c>
      <c r="C504" s="14" t="s">
        <v>2921</v>
      </c>
      <c r="D504" s="14" t="s">
        <v>2922</v>
      </c>
      <c r="E504" s="14" t="s">
        <v>2923</v>
      </c>
      <c r="F504" s="14" t="s">
        <v>131</v>
      </c>
      <c r="G504" s="26">
        <v>44384</v>
      </c>
      <c r="H504" s="14">
        <v>2010</v>
      </c>
      <c r="I504" s="14" t="s">
        <v>361</v>
      </c>
      <c r="J504" s="14" t="s">
        <v>457</v>
      </c>
      <c r="K504" s="14" t="s">
        <v>910</v>
      </c>
      <c r="L504" s="14" t="s">
        <v>2924</v>
      </c>
      <c r="M504" s="14">
        <f t="shared" si="56"/>
        <v>2021</v>
      </c>
      <c r="N504" s="14">
        <f t="shared" si="57"/>
        <v>7</v>
      </c>
      <c r="O504" s="14" t="str">
        <f>IFERROR(VLOOKUP(I504,Lists!$F$2:$G$16,2,FALSE()),"Not Rated")</f>
        <v>Teens</v>
      </c>
      <c r="P504" s="14">
        <f t="shared" si="58"/>
        <v>104</v>
      </c>
      <c r="Q504" s="14" t="str">
        <f t="shared" si="59"/>
        <v>Nigeria</v>
      </c>
      <c r="R504" s="14" t="str">
        <f t="shared" si="60"/>
        <v>|Nigeria|</v>
      </c>
      <c r="S504" s="14" t="str">
        <f t="shared" si="61"/>
        <v>|Dramas|International Movies|Romantic Movies|</v>
      </c>
      <c r="T504" s="14" t="str">
        <f t="shared" si="62"/>
        <v>|Mahmood Ali-Balogun|</v>
      </c>
      <c r="U504" s="14" t="str">
        <f t="shared" si="63"/>
        <v>|Genevieve Nnaji|Joseph Benjamin|Joke Silva|Tina Mba|Ahmed Yerima|Bimbo Manuel|Sade Alder-Hayes|</v>
      </c>
    </row>
    <row r="505" spans="1:21">
      <c r="A505" s="14" t="s">
        <v>2925</v>
      </c>
      <c r="B505" s="14" t="s">
        <v>49</v>
      </c>
      <c r="C505" s="14" t="s">
        <v>2926</v>
      </c>
      <c r="D505" s="14" t="s">
        <v>2927</v>
      </c>
      <c r="E505" s="14" t="s">
        <v>2928</v>
      </c>
      <c r="F505" s="14" t="s">
        <v>147</v>
      </c>
      <c r="G505" s="26">
        <v>44384</v>
      </c>
      <c r="H505" s="14">
        <v>2021</v>
      </c>
      <c r="I505" s="14" t="s">
        <v>360</v>
      </c>
      <c r="J505" s="14" t="s">
        <v>106</v>
      </c>
      <c r="K505" s="14" t="s">
        <v>1470</v>
      </c>
      <c r="L505" s="14" t="s">
        <v>2929</v>
      </c>
      <c r="M505" s="14">
        <f t="shared" si="56"/>
        <v>2021</v>
      </c>
      <c r="N505" s="14">
        <f t="shared" si="57"/>
        <v>7</v>
      </c>
      <c r="O505" s="14" t="str">
        <f>IFERROR(VLOOKUP(I505,Lists!$F$2:$G$16,2,FALSE()),"Not Rated")</f>
        <v>Adults</v>
      </c>
      <c r="P505" s="14">
        <f t="shared" si="58"/>
        <v>2</v>
      </c>
      <c r="Q505" s="14" t="str">
        <f t="shared" si="59"/>
        <v>Poland</v>
      </c>
      <c r="R505" s="14" t="str">
        <f t="shared" si="60"/>
        <v>|Poland|</v>
      </c>
      <c r="S505" s="14" t="str">
        <f t="shared" si="61"/>
        <v>|Crime TV Shows|International TV Shows|TV Dramas|</v>
      </c>
      <c r="T505" s="14" t="str">
        <f t="shared" si="62"/>
        <v>|Jan Holoubek|</v>
      </c>
      <c r="U505" s="14" t="str">
        <f t="shared" si="63"/>
        <v>|Andrzej Seweryn|Dawid Ogrodnik|Zofia Wichłacz|Magdalena Walach|Piotr Fronczewski|Agnieszka Żulewska|Ireneusz Czop|Zbigniew Waleryś|Jacek Beler|Nel Kaczmarek|</v>
      </c>
    </row>
    <row r="506" spans="1:21">
      <c r="A506" s="14" t="s">
        <v>2930</v>
      </c>
      <c r="B506" s="14" t="s">
        <v>49</v>
      </c>
      <c r="C506" s="14" t="s">
        <v>2931</v>
      </c>
      <c r="D506" s="14" t="s">
        <v>117</v>
      </c>
      <c r="E506" s="14" t="s">
        <v>2932</v>
      </c>
      <c r="F506" s="14" t="s">
        <v>117</v>
      </c>
      <c r="G506" s="26">
        <v>44384</v>
      </c>
      <c r="H506" s="14">
        <v>2021</v>
      </c>
      <c r="I506" s="14" t="s">
        <v>360</v>
      </c>
      <c r="J506" s="14" t="s">
        <v>105</v>
      </c>
      <c r="K506" s="14" t="s">
        <v>1682</v>
      </c>
      <c r="L506" s="14" t="s">
        <v>2933</v>
      </c>
      <c r="M506" s="14">
        <f t="shared" si="56"/>
        <v>2021</v>
      </c>
      <c r="N506" s="14">
        <f t="shared" si="57"/>
        <v>7</v>
      </c>
      <c r="O506" s="14" t="str">
        <f>IFERROR(VLOOKUP(I506,Lists!$F$2:$G$16,2,FALSE()),"Not Rated")</f>
        <v>Adults</v>
      </c>
      <c r="P506" s="14">
        <f t="shared" si="58"/>
        <v>1</v>
      </c>
      <c r="Q506" s="14" t="str">
        <f t="shared" si="59"/>
        <v>Unknown</v>
      </c>
      <c r="R506" s="14" t="str">
        <f t="shared" si="60"/>
        <v>|Unknown|</v>
      </c>
      <c r="S506" s="14" t="str">
        <f t="shared" si="61"/>
        <v>|International TV Shows|Spanish-Language TV Shows|TV Comedies|</v>
      </c>
      <c r="T506" s="14" t="str">
        <f t="shared" si="62"/>
        <v>|Unknown|</v>
      </c>
      <c r="U506" s="14" t="str">
        <f t="shared" si="63"/>
        <v>|Vanessa Bauche|Ana Layevska|Mark Tacher|Pascacio López|Elyfer Torres|Armando Said|Christian Vazquez|Marco León|Loreto Peralta|Isabella Patrón|Sara Isabel Quintero|Cecilia de los Santos Vargas|</v>
      </c>
    </row>
    <row r="507" spans="1:21">
      <c r="A507" s="14" t="s">
        <v>2934</v>
      </c>
      <c r="B507" s="14" t="s">
        <v>48</v>
      </c>
      <c r="C507" s="14" t="s">
        <v>2935</v>
      </c>
      <c r="D507" s="14" t="s">
        <v>2936</v>
      </c>
      <c r="E507" s="14" t="s">
        <v>2937</v>
      </c>
      <c r="F507" s="14" t="s">
        <v>117</v>
      </c>
      <c r="G507" s="26">
        <v>44384</v>
      </c>
      <c r="H507" s="14">
        <v>2020</v>
      </c>
      <c r="I507" s="14" t="s">
        <v>362</v>
      </c>
      <c r="J507" s="14" t="s">
        <v>744</v>
      </c>
      <c r="K507" s="14" t="s">
        <v>475</v>
      </c>
      <c r="L507" s="14" t="s">
        <v>2938</v>
      </c>
      <c r="M507" s="14">
        <f t="shared" si="56"/>
        <v>2021</v>
      </c>
      <c r="N507" s="14">
        <f t="shared" si="57"/>
        <v>7</v>
      </c>
      <c r="O507" s="14" t="str">
        <f>IFERROR(VLOOKUP(I507,Lists!$F$2:$G$16,2,FALSE()),"Not Rated")</f>
        <v>Older Kids</v>
      </c>
      <c r="P507" s="14">
        <f t="shared" si="58"/>
        <v>85</v>
      </c>
      <c r="Q507" s="14" t="str">
        <f t="shared" si="59"/>
        <v>Unknown</v>
      </c>
      <c r="R507" s="14" t="str">
        <f t="shared" si="60"/>
        <v>|Unknown|</v>
      </c>
      <c r="S507" s="14" t="str">
        <f t="shared" si="61"/>
        <v>|Dramas|International Movies|</v>
      </c>
      <c r="T507" s="14" t="str">
        <f t="shared" si="62"/>
        <v>|Anurin Nwunembom|Musing Derrick|</v>
      </c>
      <c r="U507" s="14" t="str">
        <f t="shared" si="63"/>
        <v>|Richard Mofe-Damijo|Ireti Doyle|Ermelinde Simo Sakah Jing|Alenne Menget|Syndy Emade|Lucie Memba Boss|Neba Godwill Awantu|Otia Vitalis|Flora Ndula Obassi|Merits Kayla|</v>
      </c>
    </row>
    <row r="508" spans="1:21">
      <c r="A508" s="14" t="s">
        <v>2939</v>
      </c>
      <c r="B508" s="14" t="s">
        <v>48</v>
      </c>
      <c r="C508" s="14" t="s">
        <v>2940</v>
      </c>
      <c r="D508" s="14" t="s">
        <v>2941</v>
      </c>
      <c r="E508" s="14" t="s">
        <v>2942</v>
      </c>
      <c r="F508" s="14" t="s">
        <v>127</v>
      </c>
      <c r="G508" s="26">
        <v>44384</v>
      </c>
      <c r="H508" s="14">
        <v>2021</v>
      </c>
      <c r="I508" s="14" t="s">
        <v>368</v>
      </c>
      <c r="J508" s="14" t="s">
        <v>900</v>
      </c>
      <c r="K508" s="14" t="s">
        <v>2943</v>
      </c>
      <c r="L508" s="14" t="s">
        <v>2944</v>
      </c>
      <c r="M508" s="14">
        <f t="shared" si="56"/>
        <v>2021</v>
      </c>
      <c r="N508" s="14">
        <f t="shared" si="57"/>
        <v>7</v>
      </c>
      <c r="O508" s="14" t="str">
        <f>IFERROR(VLOOKUP(I508,Lists!$F$2:$G$16,2,FALSE()),"Not Rated")</f>
        <v>Kids</v>
      </c>
      <c r="P508" s="14">
        <f t="shared" si="58"/>
        <v>92</v>
      </c>
      <c r="Q508" s="14" t="str">
        <f t="shared" si="59"/>
        <v>Australia</v>
      </c>
      <c r="R508" s="14" t="str">
        <f t="shared" si="60"/>
        <v>|Australia|</v>
      </c>
      <c r="S508" s="14" t="str">
        <f t="shared" si="61"/>
        <v>|International Movies|Romantic Movies|</v>
      </c>
      <c r="T508" s="14" t="str">
        <f t="shared" si="62"/>
        <v>|Christine Luby|</v>
      </c>
      <c r="U508" s="14" t="str">
        <f t="shared" si="63"/>
        <v>|Saskia Hampele|Liam McIntyre|Lynn Gilmartin|Craig Horner|</v>
      </c>
    </row>
    <row r="509" spans="1:21">
      <c r="A509" s="14" t="s">
        <v>2945</v>
      </c>
      <c r="B509" s="14" t="s">
        <v>48</v>
      </c>
      <c r="C509" s="14" t="s">
        <v>2946</v>
      </c>
      <c r="D509" s="14" t="s">
        <v>2947</v>
      </c>
      <c r="E509" s="14" t="s">
        <v>2948</v>
      </c>
      <c r="F509" s="14" t="s">
        <v>117</v>
      </c>
      <c r="G509" s="26">
        <v>44384</v>
      </c>
      <c r="H509" s="14">
        <v>2019</v>
      </c>
      <c r="I509" s="14" t="s">
        <v>361</v>
      </c>
      <c r="J509" s="14" t="s">
        <v>1096</v>
      </c>
      <c r="K509" s="14" t="s">
        <v>529</v>
      </c>
      <c r="L509" s="14" t="s">
        <v>2949</v>
      </c>
      <c r="M509" s="14">
        <f t="shared" si="56"/>
        <v>2021</v>
      </c>
      <c r="N509" s="14">
        <f t="shared" si="57"/>
        <v>7</v>
      </c>
      <c r="O509" s="14" t="str">
        <f>IFERROR(VLOOKUP(I509,Lists!$F$2:$G$16,2,FALSE()),"Not Rated")</f>
        <v>Teens</v>
      </c>
      <c r="P509" s="14">
        <f t="shared" si="58"/>
        <v>108</v>
      </c>
      <c r="Q509" s="14" t="str">
        <f t="shared" si="59"/>
        <v>Unknown</v>
      </c>
      <c r="R509" s="14" t="str">
        <f t="shared" si="60"/>
        <v>|Unknown|</v>
      </c>
      <c r="S509" s="14" t="str">
        <f t="shared" si="61"/>
        <v>|Comedies|International Movies|</v>
      </c>
      <c r="T509" s="14" t="str">
        <f t="shared" si="62"/>
        <v>|Udoka Oyeka|</v>
      </c>
      <c r="U509" s="14" t="str">
        <f t="shared" si="63"/>
        <v>|Koye Kekere Ekun|Shawn Faqua|Frank Donga|Lucianne Akpabio|Shaffy Bello|Angel Unigwe|Kalu Ikeagwu|Enado Odigie|Wofai Egu Ewa|Eric Obinna|</v>
      </c>
    </row>
    <row r="510" spans="1:21">
      <c r="A510" s="14" t="s">
        <v>2950</v>
      </c>
      <c r="B510" s="14" t="s">
        <v>48</v>
      </c>
      <c r="C510" s="14" t="s">
        <v>2951</v>
      </c>
      <c r="D510" s="14" t="s">
        <v>2952</v>
      </c>
      <c r="E510" s="14" t="s">
        <v>2953</v>
      </c>
      <c r="F510" s="14" t="s">
        <v>2954</v>
      </c>
      <c r="G510" s="26">
        <v>44383</v>
      </c>
      <c r="H510" s="14">
        <v>2019</v>
      </c>
      <c r="I510" s="14" t="s">
        <v>360</v>
      </c>
      <c r="J510" s="14" t="s">
        <v>739</v>
      </c>
      <c r="K510" s="14" t="s">
        <v>475</v>
      </c>
      <c r="L510" s="14" t="s">
        <v>2955</v>
      </c>
      <c r="M510" s="14">
        <f t="shared" si="56"/>
        <v>2021</v>
      </c>
      <c r="N510" s="14">
        <f t="shared" si="57"/>
        <v>7</v>
      </c>
      <c r="O510" s="14" t="str">
        <f>IFERROR(VLOOKUP(I510,Lists!$F$2:$G$16,2,FALSE()),"Not Rated")</f>
        <v>Adults</v>
      </c>
      <c r="P510" s="14">
        <f t="shared" si="58"/>
        <v>95</v>
      </c>
      <c r="Q510" s="14" t="str">
        <f t="shared" si="59"/>
        <v>France</v>
      </c>
      <c r="R510" s="14" t="str">
        <f t="shared" si="60"/>
        <v>|France|Netherlands|Singapore|</v>
      </c>
      <c r="S510" s="14" t="str">
        <f t="shared" si="61"/>
        <v>|Dramas|International Movies|</v>
      </c>
      <c r="T510" s="14" t="str">
        <f t="shared" si="62"/>
        <v>|Yeo Siew Hua|</v>
      </c>
      <c r="U510" s="14" t="str">
        <f t="shared" si="63"/>
        <v>|Peter Yu|Liu Xiaoyi|Guo Yue|Ishtiaque Zico|Jack Tan|</v>
      </c>
    </row>
    <row r="511" spans="1:21">
      <c r="A511" s="14" t="s">
        <v>2956</v>
      </c>
      <c r="B511" s="14" t="s">
        <v>49</v>
      </c>
      <c r="C511" s="14" t="s">
        <v>2957</v>
      </c>
      <c r="D511" s="14" t="s">
        <v>117</v>
      </c>
      <c r="E511" s="14" t="s">
        <v>2958</v>
      </c>
      <c r="F511" s="14" t="s">
        <v>115</v>
      </c>
      <c r="G511" s="26">
        <v>44383</v>
      </c>
      <c r="H511" s="14">
        <v>2019</v>
      </c>
      <c r="I511" s="14" t="s">
        <v>366</v>
      </c>
      <c r="J511" s="14" t="s">
        <v>107</v>
      </c>
      <c r="K511" s="14" t="s">
        <v>256</v>
      </c>
      <c r="L511" s="14" t="s">
        <v>2959</v>
      </c>
      <c r="M511" s="14">
        <f t="shared" si="56"/>
        <v>2021</v>
      </c>
      <c r="N511" s="14">
        <f t="shared" si="57"/>
        <v>7</v>
      </c>
      <c r="O511" s="14" t="str">
        <f>IFERROR(VLOOKUP(I511,Lists!$F$2:$G$16,2,FALSE()),"Not Rated")</f>
        <v>Kids</v>
      </c>
      <c r="P511" s="14">
        <f t="shared" si="58"/>
        <v>3</v>
      </c>
      <c r="Q511" s="14" t="str">
        <f t="shared" si="59"/>
        <v>United States</v>
      </c>
      <c r="R511" s="14" t="str">
        <f t="shared" si="60"/>
        <v>|United States|</v>
      </c>
      <c r="S511" s="14" t="str">
        <f t="shared" si="61"/>
        <v>|Kids' TV|</v>
      </c>
      <c r="T511" s="14" t="str">
        <f t="shared" si="62"/>
        <v>|Unknown|</v>
      </c>
      <c r="U511" s="14" t="str">
        <f t="shared" si="63"/>
        <v>|Judy Greer|Erin Fitzgerald|Fred Tatasciore|Jeff Gill|Gregg Spiridellis|Evan Spiridellis|</v>
      </c>
    </row>
    <row r="512" spans="1:21">
      <c r="A512" s="14" t="s">
        <v>2960</v>
      </c>
      <c r="B512" s="14" t="s">
        <v>49</v>
      </c>
      <c r="C512" s="14" t="s">
        <v>2961</v>
      </c>
      <c r="D512" s="14" t="s">
        <v>117</v>
      </c>
      <c r="E512" s="14" t="s">
        <v>2962</v>
      </c>
      <c r="F512" s="14" t="s">
        <v>119</v>
      </c>
      <c r="G512" s="26">
        <v>44383</v>
      </c>
      <c r="H512" s="14">
        <v>2016</v>
      </c>
      <c r="I512" s="14" t="s">
        <v>361</v>
      </c>
      <c r="J512" s="14" t="s">
        <v>106</v>
      </c>
      <c r="K512" s="14" t="s">
        <v>409</v>
      </c>
      <c r="L512" s="14" t="s">
        <v>2963</v>
      </c>
      <c r="M512" s="14">
        <f t="shared" si="56"/>
        <v>2021</v>
      </c>
      <c r="N512" s="14">
        <f t="shared" si="57"/>
        <v>7</v>
      </c>
      <c r="O512" s="14" t="str">
        <f>IFERROR(VLOOKUP(I512,Lists!$F$2:$G$16,2,FALSE()),"Not Rated")</f>
        <v>Teens</v>
      </c>
      <c r="P512" s="14">
        <f t="shared" si="58"/>
        <v>2</v>
      </c>
      <c r="Q512" s="14" t="str">
        <f t="shared" si="59"/>
        <v>Canada</v>
      </c>
      <c r="R512" s="14" t="str">
        <f t="shared" si="60"/>
        <v>|Canada|</v>
      </c>
      <c r="S512" s="14" t="str">
        <f t="shared" si="61"/>
        <v>|International TV Shows|TV Dramas|TV Mysteries|</v>
      </c>
      <c r="T512" s="14" t="str">
        <f t="shared" si="62"/>
        <v>|Unknown|</v>
      </c>
      <c r="U512" s="14" t="str">
        <f t="shared" si="63"/>
        <v>|Jennette McCurdy|Jesse Carere|Ryan Allen|Justin Kelly|Kyle Mac|Jack Murray|Brooke Palsson|Jim Watson|Wesley Morgan|Krystal Hope Nausbaum|Shailene Garnett|Canute Gomes|Sarah Podemski|Shailyn Pierre-Dixon|Jesse Bostick|Steven Grayhm|Percy Hynes White|Mercedes Morris|Samantha Munro|</v>
      </c>
    </row>
    <row r="513" spans="1:21">
      <c r="A513" s="14" t="s">
        <v>2964</v>
      </c>
      <c r="B513" s="14" t="s">
        <v>49</v>
      </c>
      <c r="C513" s="14" t="s">
        <v>2965</v>
      </c>
      <c r="D513" s="14" t="s">
        <v>117</v>
      </c>
      <c r="E513" s="14" t="s">
        <v>117</v>
      </c>
      <c r="F513" s="14" t="s">
        <v>115</v>
      </c>
      <c r="G513" s="26">
        <v>44383</v>
      </c>
      <c r="H513" s="14">
        <v>2017</v>
      </c>
      <c r="I513" s="14" t="s">
        <v>360</v>
      </c>
      <c r="J513" s="14" t="s">
        <v>106</v>
      </c>
      <c r="K513" s="14" t="s">
        <v>2400</v>
      </c>
      <c r="L513" s="14" t="s">
        <v>2966</v>
      </c>
      <c r="M513" s="14">
        <f t="shared" si="56"/>
        <v>2021</v>
      </c>
      <c r="N513" s="14">
        <f t="shared" si="57"/>
        <v>7</v>
      </c>
      <c r="O513" s="14" t="str">
        <f>IFERROR(VLOOKUP(I513,Lists!$F$2:$G$16,2,FALSE()),"Not Rated")</f>
        <v>Adults</v>
      </c>
      <c r="P513" s="14">
        <f t="shared" si="58"/>
        <v>2</v>
      </c>
      <c r="Q513" s="14" t="str">
        <f t="shared" si="59"/>
        <v>United States</v>
      </c>
      <c r="R513" s="14" t="str">
        <f t="shared" si="60"/>
        <v>|United States|</v>
      </c>
      <c r="S513" s="14" t="str">
        <f t="shared" si="61"/>
        <v>|Stand-Up Comedy &amp; Talk Shows|TV Comedies|</v>
      </c>
      <c r="T513" s="14" t="str">
        <f t="shared" si="62"/>
        <v>|Unknown|</v>
      </c>
      <c r="U513" s="14" t="str">
        <f t="shared" si="63"/>
        <v>|Unknown|</v>
      </c>
    </row>
    <row r="514" spans="1:21">
      <c r="A514" s="14" t="s">
        <v>2967</v>
      </c>
      <c r="B514" s="14" t="s">
        <v>49</v>
      </c>
      <c r="C514" s="14" t="s">
        <v>2968</v>
      </c>
      <c r="D514" s="14" t="s">
        <v>117</v>
      </c>
      <c r="E514" s="14" t="s">
        <v>2969</v>
      </c>
      <c r="F514" s="14" t="s">
        <v>2970</v>
      </c>
      <c r="G514" s="26">
        <v>44383</v>
      </c>
      <c r="H514" s="14">
        <v>2007</v>
      </c>
      <c r="I514" s="14" t="s">
        <v>365</v>
      </c>
      <c r="J514" s="14" t="s">
        <v>108</v>
      </c>
      <c r="K514" s="14" t="s">
        <v>256</v>
      </c>
      <c r="L514" s="14" t="s">
        <v>2971</v>
      </c>
      <c r="M514" s="14">
        <f t="shared" ref="M514:M577" si="64">IF(G514="","",YEAR(G514))</f>
        <v>2021</v>
      </c>
      <c r="N514" s="14">
        <f t="shared" ref="N514:N577" si="65">IF(G514="","",MONTH(G514))</f>
        <v>7</v>
      </c>
      <c r="O514" s="14" t="str">
        <f>IFERROR(VLOOKUP(I514,Lists!$F$2:$G$16,2,FALSE()),"Not Rated")</f>
        <v>Kids</v>
      </c>
      <c r="P514" s="14">
        <f t="shared" ref="P514:P577" si="66">IFERROR(VALUE(LEFT(J514,FIND(" ",J514)-1)),"")</f>
        <v>4</v>
      </c>
      <c r="Q514" s="14" t="str">
        <f t="shared" ref="Q514:Q577" si="67">IFERROR(LEFT(F514,FIND(",",F514)-1),F514)</f>
        <v>France</v>
      </c>
      <c r="R514" s="14" t="str">
        <f t="shared" ref="R514:R577" si="68">"|"&amp;SUBSTITUTE(F514,", ","|")&amp;"|"</f>
        <v>|France|Belgium|</v>
      </c>
      <c r="S514" s="14" t="str">
        <f t="shared" ref="S514:S577" si="69">"|"&amp;SUBSTITUTE(K514,", ","|")&amp;"|"</f>
        <v>|Kids' TV|</v>
      </c>
      <c r="T514" s="14" t="str">
        <f t="shared" ref="T514:T577" si="70">"|"&amp;SUBSTITUTE(D514,", ","|")&amp;"|"</f>
        <v>|Unknown|</v>
      </c>
      <c r="U514" s="14" t="str">
        <f t="shared" ref="U514:U577" si="71">"|"&amp;SUBSTITUTE(E514,", ","|")&amp;"|"</f>
        <v>|Raphaelle Bruneau|Sophie Landresse|Marie-Line Landerwyn|Géraldine Frippiat|Carole Baillien|Bruno Mullenaerts|Frédéric Meaux|</v>
      </c>
    </row>
    <row r="515" spans="1:21">
      <c r="A515" s="14" t="s">
        <v>2972</v>
      </c>
      <c r="B515" s="14" t="s">
        <v>49</v>
      </c>
      <c r="C515" s="14" t="s">
        <v>2973</v>
      </c>
      <c r="D515" s="14" t="s">
        <v>117</v>
      </c>
      <c r="E515" s="14" t="s">
        <v>2974</v>
      </c>
      <c r="F515" s="14" t="s">
        <v>115</v>
      </c>
      <c r="G515" s="26">
        <v>44383</v>
      </c>
      <c r="H515" s="14">
        <v>2018</v>
      </c>
      <c r="I515" s="14" t="s">
        <v>361</v>
      </c>
      <c r="J515" s="14" t="s">
        <v>107</v>
      </c>
      <c r="K515" s="14" t="s">
        <v>2975</v>
      </c>
      <c r="L515" s="14" t="s">
        <v>2976</v>
      </c>
      <c r="M515" s="14">
        <f t="shared" si="64"/>
        <v>2021</v>
      </c>
      <c r="N515" s="14">
        <f t="shared" si="65"/>
        <v>7</v>
      </c>
      <c r="O515" s="14" t="str">
        <f>IFERROR(VLOOKUP(I515,Lists!$F$2:$G$16,2,FALSE()),"Not Rated")</f>
        <v>Teens</v>
      </c>
      <c r="P515" s="14">
        <f t="shared" si="66"/>
        <v>3</v>
      </c>
      <c r="Q515" s="14" t="str">
        <f t="shared" si="67"/>
        <v>United States</v>
      </c>
      <c r="R515" s="14" t="str">
        <f t="shared" si="68"/>
        <v>|United States|</v>
      </c>
      <c r="S515" s="14" t="str">
        <f t="shared" si="69"/>
        <v>|TV Action &amp; Adventure|TV Dramas|TV Sci-Fi &amp; Fantasy|</v>
      </c>
      <c r="T515" s="14" t="str">
        <f t="shared" si="70"/>
        <v>|Unknown|</v>
      </c>
      <c r="U515" s="14" t="str">
        <f t="shared" si="71"/>
        <v>|Josh Holloway|Sarah Wayne Callies|Peter Jacobson|Amanda Righetti|Tory Kittles|Isabella Crovetti|Alex Neustaedter|</v>
      </c>
    </row>
    <row r="516" spans="1:21">
      <c r="A516" s="14" t="s">
        <v>2977</v>
      </c>
      <c r="B516" s="14" t="s">
        <v>49</v>
      </c>
      <c r="C516" s="14" t="s">
        <v>2978</v>
      </c>
      <c r="D516" s="14" t="s">
        <v>117</v>
      </c>
      <c r="E516" s="14" t="s">
        <v>2979</v>
      </c>
      <c r="F516" s="14" t="s">
        <v>118</v>
      </c>
      <c r="G516" s="26">
        <v>44383</v>
      </c>
      <c r="H516" s="14">
        <v>2019</v>
      </c>
      <c r="I516" s="14" t="s">
        <v>360</v>
      </c>
      <c r="J516" s="14" t="s">
        <v>521</v>
      </c>
      <c r="K516" s="14" t="s">
        <v>589</v>
      </c>
      <c r="L516" s="14" t="s">
        <v>2980</v>
      </c>
      <c r="M516" s="14">
        <f t="shared" si="64"/>
        <v>2021</v>
      </c>
      <c r="N516" s="14">
        <f t="shared" si="65"/>
        <v>7</v>
      </c>
      <c r="O516" s="14" t="str">
        <f>IFERROR(VLOOKUP(I516,Lists!$F$2:$G$16,2,FALSE()),"Not Rated")</f>
        <v>Adults</v>
      </c>
      <c r="P516" s="14">
        <f t="shared" si="66"/>
        <v>5</v>
      </c>
      <c r="Q516" s="14" t="str">
        <f t="shared" si="67"/>
        <v>United Kingdom</v>
      </c>
      <c r="R516" s="14" t="str">
        <f t="shared" si="68"/>
        <v>|United Kingdom|</v>
      </c>
      <c r="S516" s="14" t="str">
        <f t="shared" si="69"/>
        <v>|British TV Shows|International TV Shows|TV Comedies|</v>
      </c>
      <c r="T516" s="14" t="str">
        <f t="shared" si="70"/>
        <v>|Unknown|</v>
      </c>
      <c r="U516" s="14" t="str">
        <f t="shared" si="71"/>
        <v>|Andy Samberg|Taylor Lautner|Greg Davies|Helen Baxendale|Tamla Kari|Tyger Drew-Honey|Esther Smith|</v>
      </c>
    </row>
    <row r="517" spans="1:21">
      <c r="A517" s="14" t="s">
        <v>2981</v>
      </c>
      <c r="B517" s="14" t="s">
        <v>49</v>
      </c>
      <c r="C517" s="14" t="s">
        <v>2982</v>
      </c>
      <c r="D517" s="14" t="s">
        <v>117</v>
      </c>
      <c r="E517" s="14" t="s">
        <v>2983</v>
      </c>
      <c r="F517" s="14" t="s">
        <v>118</v>
      </c>
      <c r="G517" s="26">
        <v>44383</v>
      </c>
      <c r="H517" s="14">
        <v>2019</v>
      </c>
      <c r="I517" s="14" t="s">
        <v>360</v>
      </c>
      <c r="J517" s="14" t="s">
        <v>106</v>
      </c>
      <c r="K517" s="14" t="s">
        <v>589</v>
      </c>
      <c r="L517" s="14" t="s">
        <v>2984</v>
      </c>
      <c r="M517" s="14">
        <f t="shared" si="64"/>
        <v>2021</v>
      </c>
      <c r="N517" s="14">
        <f t="shared" si="65"/>
        <v>7</v>
      </c>
      <c r="O517" s="14" t="str">
        <f>IFERROR(VLOOKUP(I517,Lists!$F$2:$G$16,2,FALSE()),"Not Rated")</f>
        <v>Adults</v>
      </c>
      <c r="P517" s="14">
        <f t="shared" si="66"/>
        <v>2</v>
      </c>
      <c r="Q517" s="14" t="str">
        <f t="shared" si="67"/>
        <v>United Kingdom</v>
      </c>
      <c r="R517" s="14" t="str">
        <f t="shared" si="68"/>
        <v>|United Kingdom|</v>
      </c>
      <c r="S517" s="14" t="str">
        <f t="shared" si="69"/>
        <v>|British TV Shows|International TV Shows|TV Comedies|</v>
      </c>
      <c r="T517" s="14" t="str">
        <f t="shared" si="70"/>
        <v>|Unknown|</v>
      </c>
      <c r="U517" s="14" t="str">
        <f t="shared" si="71"/>
        <v>|Saoirse-Monica Jackson|Nicola Coughlan|Louisa Harland|Jamie-Lee O'Donnell|Dylan Llewellyn|Tara Lynne O'Neill|Kathy Kiera Clarke|Tommy Tiernan|Ian McElhinney|Siobhan McSweeney|</v>
      </c>
    </row>
    <row r="518" spans="1:21">
      <c r="A518" s="14" t="s">
        <v>2985</v>
      </c>
      <c r="B518" s="14" t="s">
        <v>49</v>
      </c>
      <c r="C518" s="14" t="s">
        <v>2986</v>
      </c>
      <c r="D518" s="14" t="s">
        <v>117</v>
      </c>
      <c r="E518" s="14" t="s">
        <v>2987</v>
      </c>
      <c r="F518" s="14" t="s">
        <v>139</v>
      </c>
      <c r="G518" s="26">
        <v>44383</v>
      </c>
      <c r="H518" s="14">
        <v>2021</v>
      </c>
      <c r="I518" s="14" t="s">
        <v>360</v>
      </c>
      <c r="J518" s="14" t="s">
        <v>106</v>
      </c>
      <c r="K518" s="14" t="s">
        <v>409</v>
      </c>
      <c r="L518" s="14" t="s">
        <v>2988</v>
      </c>
      <c r="M518" s="14">
        <f t="shared" si="64"/>
        <v>2021</v>
      </c>
      <c r="N518" s="14">
        <f t="shared" si="65"/>
        <v>7</v>
      </c>
      <c r="O518" s="14" t="str">
        <f>IFERROR(VLOOKUP(I518,Lists!$F$2:$G$16,2,FALSE()),"Not Rated")</f>
        <v>Adults</v>
      </c>
      <c r="P518" s="14">
        <f t="shared" si="66"/>
        <v>2</v>
      </c>
      <c r="Q518" s="14" t="str">
        <f t="shared" si="67"/>
        <v>Thailand</v>
      </c>
      <c r="R518" s="14" t="str">
        <f t="shared" si="68"/>
        <v>|Thailand|</v>
      </c>
      <c r="S518" s="14" t="str">
        <f t="shared" si="69"/>
        <v>|International TV Shows|TV Dramas|TV Mysteries|</v>
      </c>
      <c r="T518" s="14" t="str">
        <f t="shared" si="70"/>
        <v>|Unknown|</v>
      </c>
      <c r="U518" s="14" t="str">
        <f t="shared" si="71"/>
        <v>|Chicha Amatayakul|Thanawetch Siriwattanakul|Pajaree Nantarat|Thitinan Khlangphet|Chonnikan Netjui|Nutthasit Kotimanuswanich|Tatchapol Thitiapichai|Chanicha Boonpanuvichit|Morakot Liu|Ekawat Niratvorapanya|Anuchit Sapanpong|Awat Ratanapintha|Claudia Chakrapan|Piyathida Woramusik|Apasiri Kittithanon|Kunchanuj Kengkarnka|Nutnicha Lueanganankhun|</v>
      </c>
    </row>
    <row r="519" spans="1:21">
      <c r="A519" s="14" t="s">
        <v>2989</v>
      </c>
      <c r="B519" s="14" t="s">
        <v>49</v>
      </c>
      <c r="C519" s="14" t="s">
        <v>2990</v>
      </c>
      <c r="D519" s="14" t="s">
        <v>117</v>
      </c>
      <c r="E519" s="14" t="s">
        <v>2991</v>
      </c>
      <c r="F519" s="14" t="s">
        <v>121</v>
      </c>
      <c r="G519" s="26">
        <v>44383</v>
      </c>
      <c r="H519" s="14">
        <v>2017</v>
      </c>
      <c r="I519" s="14" t="s">
        <v>361</v>
      </c>
      <c r="J519" s="14" t="s">
        <v>106</v>
      </c>
      <c r="K519" s="14" t="s">
        <v>424</v>
      </c>
      <c r="L519" s="14" t="s">
        <v>2992</v>
      </c>
      <c r="M519" s="14">
        <f t="shared" si="64"/>
        <v>2021</v>
      </c>
      <c r="N519" s="14">
        <f t="shared" si="65"/>
        <v>7</v>
      </c>
      <c r="O519" s="14" t="str">
        <f>IFERROR(VLOOKUP(I519,Lists!$F$2:$G$16,2,FALSE()),"Not Rated")</f>
        <v>Teens</v>
      </c>
      <c r="P519" s="14">
        <f t="shared" si="66"/>
        <v>2</v>
      </c>
      <c r="Q519" s="14" t="str">
        <f t="shared" si="67"/>
        <v>Japan</v>
      </c>
      <c r="R519" s="14" t="str">
        <f t="shared" si="68"/>
        <v>|Japan|</v>
      </c>
      <c r="S519" s="14" t="str">
        <f t="shared" si="69"/>
        <v>|International TV Shows|Romantic TV Shows|TV Comedies|</v>
      </c>
      <c r="T519" s="14" t="str">
        <f t="shared" si="70"/>
        <v>|Unknown|</v>
      </c>
      <c r="U519" s="14" t="str">
        <f t="shared" si="71"/>
        <v>|Haruka Fukuhara|Shunya Shiraishi|Dori Sakurada|Moe Arai|Kentaro|Shugo Nagashima|Koya Nagasawa|Hinako Tanaka|Tomoharu Hasegawa|Tomoko Fujita|Erika Mori|Kei Tanaka|Yosuke Sugino|Maryjun Takahashi|Itsuki Sagara|Madoka Yoshida|</v>
      </c>
    </row>
    <row r="520" spans="1:21">
      <c r="A520" s="14" t="s">
        <v>2993</v>
      </c>
      <c r="B520" s="14" t="s">
        <v>48</v>
      </c>
      <c r="C520" s="14" t="s">
        <v>2994</v>
      </c>
      <c r="D520" s="14" t="s">
        <v>2995</v>
      </c>
      <c r="E520" s="14" t="s">
        <v>2996</v>
      </c>
      <c r="F520" s="14" t="s">
        <v>116</v>
      </c>
      <c r="G520" s="26">
        <v>44383</v>
      </c>
      <c r="H520" s="14">
        <v>2020</v>
      </c>
      <c r="I520" s="14" t="s">
        <v>361</v>
      </c>
      <c r="J520" s="14" t="s">
        <v>611</v>
      </c>
      <c r="K520" s="14" t="s">
        <v>475</v>
      </c>
      <c r="L520" s="14" t="s">
        <v>2997</v>
      </c>
      <c r="M520" s="14">
        <f t="shared" si="64"/>
        <v>2021</v>
      </c>
      <c r="N520" s="14">
        <f t="shared" si="65"/>
        <v>7</v>
      </c>
      <c r="O520" s="14" t="str">
        <f>IFERROR(VLOOKUP(I520,Lists!$F$2:$G$16,2,FALSE()),"Not Rated")</f>
        <v>Teens</v>
      </c>
      <c r="P520" s="14">
        <f t="shared" si="66"/>
        <v>105</v>
      </c>
      <c r="Q520" s="14" t="str">
        <f t="shared" si="67"/>
        <v>India</v>
      </c>
      <c r="R520" s="14" t="str">
        <f t="shared" si="68"/>
        <v>|India|</v>
      </c>
      <c r="S520" s="14" t="str">
        <f t="shared" si="69"/>
        <v>|Dramas|International Movies|</v>
      </c>
      <c r="T520" s="14" t="str">
        <f t="shared" si="70"/>
        <v>|Hardik Mehta|</v>
      </c>
      <c r="U520" s="14" t="str">
        <f t="shared" si="71"/>
        <v>|Sanjay Mishra|Deepak Dobriyal|Sarika Singh|Isha Talwar|Avtar Gill|Kaurwakee Vashistha|Amitabh Srivastava|Vikas Verma|</v>
      </c>
    </row>
    <row r="521" spans="1:21">
      <c r="A521" s="14" t="s">
        <v>2998</v>
      </c>
      <c r="B521" s="14" t="s">
        <v>49</v>
      </c>
      <c r="C521" s="14" t="s">
        <v>2999</v>
      </c>
      <c r="D521" s="14" t="s">
        <v>117</v>
      </c>
      <c r="E521" s="14" t="s">
        <v>117</v>
      </c>
      <c r="F521" s="14" t="s">
        <v>118</v>
      </c>
      <c r="G521" s="26">
        <v>44383</v>
      </c>
      <c r="H521" s="14">
        <v>2020</v>
      </c>
      <c r="I521" s="14" t="s">
        <v>360</v>
      </c>
      <c r="J521" s="14" t="s">
        <v>106</v>
      </c>
      <c r="K521" s="14" t="s">
        <v>485</v>
      </c>
      <c r="L521" s="14" t="s">
        <v>3000</v>
      </c>
      <c r="M521" s="14">
        <f t="shared" si="64"/>
        <v>2021</v>
      </c>
      <c r="N521" s="14">
        <f t="shared" si="65"/>
        <v>7</v>
      </c>
      <c r="O521" s="14" t="str">
        <f>IFERROR(VLOOKUP(I521,Lists!$F$2:$G$16,2,FALSE()),"Not Rated")</f>
        <v>Adults</v>
      </c>
      <c r="P521" s="14">
        <f t="shared" si="66"/>
        <v>2</v>
      </c>
      <c r="Q521" s="14" t="str">
        <f t="shared" si="67"/>
        <v>United Kingdom</v>
      </c>
      <c r="R521" s="14" t="str">
        <f t="shared" si="68"/>
        <v>|United Kingdom|</v>
      </c>
      <c r="S521" s="14" t="str">
        <f t="shared" si="69"/>
        <v>|British TV Shows|Crime TV Shows|Docuseries|</v>
      </c>
      <c r="T521" s="14" t="str">
        <f t="shared" si="70"/>
        <v>|Unknown|</v>
      </c>
      <c r="U521" s="14" t="str">
        <f t="shared" si="71"/>
        <v>|Unknown|</v>
      </c>
    </row>
    <row r="522" spans="1:21">
      <c r="A522" s="14" t="s">
        <v>3001</v>
      </c>
      <c r="B522" s="14" t="s">
        <v>49</v>
      </c>
      <c r="C522" s="14" t="s">
        <v>3002</v>
      </c>
      <c r="D522" s="14" t="s">
        <v>117</v>
      </c>
      <c r="E522" s="14" t="s">
        <v>3003</v>
      </c>
      <c r="F522" s="14" t="s">
        <v>115</v>
      </c>
      <c r="G522" s="26">
        <v>44383</v>
      </c>
      <c r="H522" s="14">
        <v>2021</v>
      </c>
      <c r="I522" s="14" t="s">
        <v>360</v>
      </c>
      <c r="J522" s="14" t="s">
        <v>106</v>
      </c>
      <c r="K522" s="14" t="s">
        <v>253</v>
      </c>
      <c r="L522" s="14" t="s">
        <v>3004</v>
      </c>
      <c r="M522" s="14">
        <f t="shared" si="64"/>
        <v>2021</v>
      </c>
      <c r="N522" s="14">
        <f t="shared" si="65"/>
        <v>7</v>
      </c>
      <c r="O522" s="14" t="str">
        <f>IFERROR(VLOOKUP(I522,Lists!$F$2:$G$16,2,FALSE()),"Not Rated")</f>
        <v>Adults</v>
      </c>
      <c r="P522" s="14">
        <f t="shared" si="66"/>
        <v>2</v>
      </c>
      <c r="Q522" s="14" t="str">
        <f t="shared" si="67"/>
        <v>United States</v>
      </c>
      <c r="R522" s="14" t="str">
        <f t="shared" si="68"/>
        <v>|United States|</v>
      </c>
      <c r="S522" s="14" t="str">
        <f t="shared" si="69"/>
        <v>|TV Comedies|</v>
      </c>
      <c r="T522" s="14" t="str">
        <f t="shared" si="70"/>
        <v>|Unknown|</v>
      </c>
      <c r="U522" s="14" t="str">
        <f t="shared" si="71"/>
        <v>|Tim Robinson|Andy Samberg|Sam Richardson|Will Forte|Fred Willard|Cecily Strong|Tim Heidecker|Kate Berlant|</v>
      </c>
    </row>
    <row r="523" spans="1:21">
      <c r="A523" s="14" t="s">
        <v>3005</v>
      </c>
      <c r="B523" s="14" t="s">
        <v>49</v>
      </c>
      <c r="C523" s="14" t="s">
        <v>3006</v>
      </c>
      <c r="D523" s="14" t="s">
        <v>117</v>
      </c>
      <c r="E523" s="14" t="s">
        <v>3007</v>
      </c>
      <c r="F523" s="14" t="s">
        <v>119</v>
      </c>
      <c r="G523" s="26">
        <v>44383</v>
      </c>
      <c r="H523" s="14">
        <v>2021</v>
      </c>
      <c r="I523" s="14" t="s">
        <v>360</v>
      </c>
      <c r="J523" s="14" t="s">
        <v>521</v>
      </c>
      <c r="K523" s="14" t="s">
        <v>1415</v>
      </c>
      <c r="L523" s="14" t="s">
        <v>3008</v>
      </c>
      <c r="M523" s="14">
        <f t="shared" si="64"/>
        <v>2021</v>
      </c>
      <c r="N523" s="14">
        <f t="shared" si="65"/>
        <v>7</v>
      </c>
      <c r="O523" s="14" t="str">
        <f>IFERROR(VLOOKUP(I523,Lists!$F$2:$G$16,2,FALSE()),"Not Rated")</f>
        <v>Adults</v>
      </c>
      <c r="P523" s="14">
        <f t="shared" si="66"/>
        <v>5</v>
      </c>
      <c r="Q523" s="14" t="str">
        <f t="shared" si="67"/>
        <v>Canada</v>
      </c>
      <c r="R523" s="14" t="str">
        <f t="shared" si="68"/>
        <v>|Canada|</v>
      </c>
      <c r="S523" s="14" t="str">
        <f t="shared" si="69"/>
        <v>|International TV Shows|TV Comedies|</v>
      </c>
      <c r="T523" s="14" t="str">
        <f t="shared" si="70"/>
        <v>|Unknown|</v>
      </c>
      <c r="U523" s="14" t="str">
        <f t="shared" si="71"/>
        <v>|Paul Sun-Hyung Lee|Jean Yoon|Andrea Bang|Simu Liu|Andrew Phung|Nicole Power|</v>
      </c>
    </row>
    <row r="524" spans="1:21">
      <c r="A524" s="14" t="s">
        <v>3009</v>
      </c>
      <c r="B524" s="14" t="s">
        <v>49</v>
      </c>
      <c r="C524" s="14" t="s">
        <v>3010</v>
      </c>
      <c r="D524" s="14" t="s">
        <v>117</v>
      </c>
      <c r="E524" s="14" t="s">
        <v>117</v>
      </c>
      <c r="F524" s="14" t="s">
        <v>154</v>
      </c>
      <c r="G524" s="26">
        <v>44383</v>
      </c>
      <c r="H524" s="14">
        <v>2015</v>
      </c>
      <c r="I524" s="14" t="s">
        <v>365</v>
      </c>
      <c r="J524" s="14" t="s">
        <v>107</v>
      </c>
      <c r="K524" s="14" t="s">
        <v>3011</v>
      </c>
      <c r="L524" s="14" t="s">
        <v>3012</v>
      </c>
      <c r="M524" s="14">
        <f t="shared" si="64"/>
        <v>2021</v>
      </c>
      <c r="N524" s="14">
        <f t="shared" si="65"/>
        <v>7</v>
      </c>
      <c r="O524" s="14" t="str">
        <f>IFERROR(VLOOKUP(I524,Lists!$F$2:$G$16,2,FALSE()),"Not Rated")</f>
        <v>Kids</v>
      </c>
      <c r="P524" s="14">
        <f t="shared" si="66"/>
        <v>3</v>
      </c>
      <c r="Q524" s="14" t="str">
        <f t="shared" si="67"/>
        <v>Russia</v>
      </c>
      <c r="R524" s="14" t="str">
        <f t="shared" si="68"/>
        <v>|Russia|</v>
      </c>
      <c r="S524" s="14" t="str">
        <f t="shared" si="69"/>
        <v>|Kids' TV|Korean TV Shows|TV Comedies|</v>
      </c>
      <c r="T524" s="14" t="str">
        <f t="shared" si="70"/>
        <v>|Unknown|</v>
      </c>
      <c r="U524" s="14" t="str">
        <f t="shared" si="71"/>
        <v>|Unknown|</v>
      </c>
    </row>
    <row r="525" spans="1:21">
      <c r="A525" s="14" t="s">
        <v>3013</v>
      </c>
      <c r="B525" s="14" t="s">
        <v>49</v>
      </c>
      <c r="C525" s="14" t="s">
        <v>3014</v>
      </c>
      <c r="D525" s="14" t="s">
        <v>117</v>
      </c>
      <c r="E525" s="14" t="s">
        <v>3015</v>
      </c>
      <c r="F525" s="14" t="s">
        <v>118</v>
      </c>
      <c r="G525" s="26">
        <v>44383</v>
      </c>
      <c r="H525" s="14">
        <v>2019</v>
      </c>
      <c r="I525" s="14" t="s">
        <v>360</v>
      </c>
      <c r="J525" s="14" t="s">
        <v>107</v>
      </c>
      <c r="K525" s="14" t="s">
        <v>3016</v>
      </c>
      <c r="L525" s="14" t="s">
        <v>3017</v>
      </c>
      <c r="M525" s="14">
        <f t="shared" si="64"/>
        <v>2021</v>
      </c>
      <c r="N525" s="14">
        <f t="shared" si="65"/>
        <v>7</v>
      </c>
      <c r="O525" s="14" t="str">
        <f>IFERROR(VLOOKUP(I525,Lists!$F$2:$G$16,2,FALSE()),"Not Rated")</f>
        <v>Adults</v>
      </c>
      <c r="P525" s="14">
        <f t="shared" si="66"/>
        <v>3</v>
      </c>
      <c r="Q525" s="14" t="str">
        <f t="shared" si="67"/>
        <v>United Kingdom</v>
      </c>
      <c r="R525" s="14" t="str">
        <f t="shared" si="68"/>
        <v>|United Kingdom|</v>
      </c>
      <c r="S525" s="14" t="str">
        <f t="shared" si="69"/>
        <v>|British TV Shows|Crime TV Shows|International TV Shows|</v>
      </c>
      <c r="T525" s="14" t="str">
        <f t="shared" si="70"/>
        <v>|Unknown|</v>
      </c>
      <c r="U525" s="14" t="str">
        <f t="shared" si="71"/>
        <v>|Anna Friel|Nicholas Pinnock|Sinéad Cusack|Nina Sosanya|Harry Lloyd|Laura Carmichael|Maeve Dermody|Ray Panthaki|Ian Puleston-Davies|Patrick Baladi|Florence Pugh|Jamie Bamber|Charlie Covell|Andrew Lancel|Jack Doolan|Tobias Santelmann|Stephen Lord|Ben Cura|Imogen Faires|</v>
      </c>
    </row>
    <row r="526" spans="1:21">
      <c r="A526" s="14" t="s">
        <v>3018</v>
      </c>
      <c r="B526" s="14" t="s">
        <v>49</v>
      </c>
      <c r="C526" s="14" t="s">
        <v>3019</v>
      </c>
      <c r="D526" s="14" t="s">
        <v>117</v>
      </c>
      <c r="E526" s="14" t="s">
        <v>3020</v>
      </c>
      <c r="F526" s="14" t="s">
        <v>121</v>
      </c>
      <c r="G526" s="26">
        <v>44383</v>
      </c>
      <c r="H526" s="14">
        <v>2019</v>
      </c>
      <c r="I526" s="14" t="s">
        <v>360</v>
      </c>
      <c r="J526" s="14" t="s">
        <v>106</v>
      </c>
      <c r="K526" s="14" t="s">
        <v>688</v>
      </c>
      <c r="L526" s="14" t="s">
        <v>3021</v>
      </c>
      <c r="M526" s="14">
        <f t="shared" si="64"/>
        <v>2021</v>
      </c>
      <c r="N526" s="14">
        <f t="shared" si="65"/>
        <v>7</v>
      </c>
      <c r="O526" s="14" t="str">
        <f>IFERROR(VLOOKUP(I526,Lists!$F$2:$G$16,2,FALSE()),"Not Rated")</f>
        <v>Adults</v>
      </c>
      <c r="P526" s="14">
        <f t="shared" si="66"/>
        <v>2</v>
      </c>
      <c r="Q526" s="14" t="str">
        <f t="shared" si="67"/>
        <v>Japan</v>
      </c>
      <c r="R526" s="14" t="str">
        <f t="shared" si="68"/>
        <v>|Japan|</v>
      </c>
      <c r="S526" s="14" t="str">
        <f t="shared" si="69"/>
        <v>|International TV Shows|TV Dramas|</v>
      </c>
      <c r="T526" s="14" t="str">
        <f t="shared" si="70"/>
        <v>|Unknown|</v>
      </c>
      <c r="U526" s="14" t="str">
        <f t="shared" si="71"/>
        <v>|Kaoru Kobayashi|Joe Odagiri|Mansaku Fuwa|Reiko Kataoka|Koen Kondo|Bsaku Sato|Hirofumi Arai|Mamiko Itoh|Yuma Yamoto|Yoshinori Okada|Ah-sung Ko|Kosuke Toyohara|Yoshiyuki Morishita|Junko Miyashita|Tamaki Ogawa|Toru Kazama|Kotaro Shiga|Mitsuru Hirata|Toshiki Ayata|Shohei Uno|Tamae Ando|Risa Sudou|Asako Kobayashi|Takashi Yamanaka|Yutaka Matsushige|Ken Mitsuishi|Mikako Tabe|Kimiko Yo|</v>
      </c>
    </row>
    <row r="527" spans="1:21">
      <c r="A527" s="14" t="s">
        <v>3022</v>
      </c>
      <c r="B527" s="14" t="s">
        <v>49</v>
      </c>
      <c r="C527" s="14" t="s">
        <v>3023</v>
      </c>
      <c r="D527" s="14" t="s">
        <v>117</v>
      </c>
      <c r="E527" s="14" t="s">
        <v>3024</v>
      </c>
      <c r="F527" s="14" t="s">
        <v>1084</v>
      </c>
      <c r="G527" s="26">
        <v>44383</v>
      </c>
      <c r="H527" s="14">
        <v>2018</v>
      </c>
      <c r="I527" s="14" t="s">
        <v>366</v>
      </c>
      <c r="J527" s="14" t="s">
        <v>3025</v>
      </c>
      <c r="K527" s="14" t="s">
        <v>256</v>
      </c>
      <c r="L527" s="14" t="s">
        <v>3026</v>
      </c>
      <c r="M527" s="14">
        <f t="shared" si="64"/>
        <v>2021</v>
      </c>
      <c r="N527" s="14">
        <f t="shared" si="65"/>
        <v>7</v>
      </c>
      <c r="O527" s="14" t="str">
        <f>IFERROR(VLOOKUP(I527,Lists!$F$2:$G$16,2,FALSE()),"Not Rated")</f>
        <v>Kids</v>
      </c>
      <c r="P527" s="14">
        <f t="shared" si="66"/>
        <v>8</v>
      </c>
      <c r="Q527" s="14" t="str">
        <f t="shared" si="67"/>
        <v>United States</v>
      </c>
      <c r="R527" s="14" t="str">
        <f t="shared" si="68"/>
        <v>|United States|Canada|</v>
      </c>
      <c r="S527" s="14" t="str">
        <f t="shared" si="69"/>
        <v>|Kids' TV|</v>
      </c>
      <c r="T527" s="14" t="str">
        <f t="shared" si="70"/>
        <v>|Unknown|</v>
      </c>
      <c r="U527" s="14" t="str">
        <f t="shared" si="71"/>
        <v>|Ashleigh Ball|Tabitha St. Germain|Tara Strong|Andrea Libman|Cathy Weseluck|Nicole Oliver|</v>
      </c>
    </row>
    <row r="528" spans="1:21">
      <c r="A528" s="14" t="s">
        <v>3027</v>
      </c>
      <c r="B528" s="14" t="s">
        <v>49</v>
      </c>
      <c r="C528" s="14" t="s">
        <v>3028</v>
      </c>
      <c r="D528" s="14" t="s">
        <v>117</v>
      </c>
      <c r="E528" s="14" t="s">
        <v>3029</v>
      </c>
      <c r="F528" s="14" t="s">
        <v>115</v>
      </c>
      <c r="G528" s="26">
        <v>44383</v>
      </c>
      <c r="H528" s="14">
        <v>2019</v>
      </c>
      <c r="I528" s="14" t="s">
        <v>360</v>
      </c>
      <c r="J528" s="14" t="s">
        <v>1829</v>
      </c>
      <c r="K528" s="14" t="s">
        <v>490</v>
      </c>
      <c r="L528" s="14" t="s">
        <v>3030</v>
      </c>
      <c r="M528" s="14">
        <f t="shared" si="64"/>
        <v>2021</v>
      </c>
      <c r="N528" s="14">
        <f t="shared" si="65"/>
        <v>7</v>
      </c>
      <c r="O528" s="14" t="str">
        <f>IFERROR(VLOOKUP(I528,Lists!$F$2:$G$16,2,FALSE()),"Not Rated")</f>
        <v>Adults</v>
      </c>
      <c r="P528" s="14">
        <f t="shared" si="66"/>
        <v>7</v>
      </c>
      <c r="Q528" s="14" t="str">
        <f t="shared" si="67"/>
        <v>United States</v>
      </c>
      <c r="R528" s="14" t="str">
        <f t="shared" si="68"/>
        <v>|United States|</v>
      </c>
      <c r="S528" s="14" t="str">
        <f t="shared" si="69"/>
        <v>|TV Comedies|TV Dramas|</v>
      </c>
      <c r="T528" s="14" t="str">
        <f t="shared" si="70"/>
        <v>|Unknown|</v>
      </c>
      <c r="U528" s="14" t="str">
        <f t="shared" si="71"/>
        <v>|Taylor Schilling|Kate Mulgrew|Laura Prepon|Jason Biggs|Natasha Lyonne|Michael Harney|Uzo Aduba|Danielle Brooks|Samira Wiley|Dascha Polanco|Selenis Leyva|Nick Sandow|Yael Stone|Taryn Manning|Lea DeLaria|Matt McGorry|Emma Myles|Vicky Jeudy|Laverne Cox|Pablo Schreiber|Lori Petty|Ruby Rose|Adrienne C. Moore|Jackie Cruz|Elizabeth Rodriguez|</v>
      </c>
    </row>
    <row r="529" spans="1:21">
      <c r="A529" s="14" t="s">
        <v>3031</v>
      </c>
      <c r="B529" s="14" t="s">
        <v>49</v>
      </c>
      <c r="C529" s="14" t="s">
        <v>3032</v>
      </c>
      <c r="D529" s="14" t="s">
        <v>117</v>
      </c>
      <c r="E529" s="14" t="s">
        <v>3033</v>
      </c>
      <c r="F529" s="14" t="s">
        <v>3034</v>
      </c>
      <c r="G529" s="26">
        <v>44383</v>
      </c>
      <c r="H529" s="14">
        <v>2016</v>
      </c>
      <c r="I529" s="14" t="s">
        <v>366</v>
      </c>
      <c r="J529" s="14" t="s">
        <v>106</v>
      </c>
      <c r="K529" s="14" t="s">
        <v>256</v>
      </c>
      <c r="L529" s="14" t="s">
        <v>3035</v>
      </c>
      <c r="M529" s="14">
        <f t="shared" si="64"/>
        <v>2021</v>
      </c>
      <c r="N529" s="14">
        <f t="shared" si="65"/>
        <v>7</v>
      </c>
      <c r="O529" s="14" t="str">
        <f>IFERROR(VLOOKUP(I529,Lists!$F$2:$G$16,2,FALSE()),"Not Rated")</f>
        <v>Kids</v>
      </c>
      <c r="P529" s="14">
        <f t="shared" si="66"/>
        <v>2</v>
      </c>
      <c r="Q529" s="14" t="str">
        <f t="shared" si="67"/>
        <v>Ireland</v>
      </c>
      <c r="R529" s="14" t="str">
        <f t="shared" si="68"/>
        <v>|Ireland|United States|United Kingdom|</v>
      </c>
      <c r="S529" s="14" t="str">
        <f t="shared" si="69"/>
        <v>|Kids' TV|</v>
      </c>
      <c r="T529" s="14" t="str">
        <f t="shared" si="70"/>
        <v>|Unknown|</v>
      </c>
      <c r="U529" s="14" t="str">
        <f t="shared" si="71"/>
        <v>|Chris O'Dowd|Kate McCafferty|Sally McDaid|Geraldine Cole|Brian McMonagle|Darragh Gargan|</v>
      </c>
    </row>
    <row r="530" spans="1:21">
      <c r="A530" s="14" t="s">
        <v>3036</v>
      </c>
      <c r="B530" s="14" t="s">
        <v>48</v>
      </c>
      <c r="C530" s="14" t="s">
        <v>3037</v>
      </c>
      <c r="D530" s="14" t="s">
        <v>3038</v>
      </c>
      <c r="E530" s="14" t="s">
        <v>3039</v>
      </c>
      <c r="F530" s="14" t="s">
        <v>116</v>
      </c>
      <c r="G530" s="26">
        <v>44383</v>
      </c>
      <c r="H530" s="14">
        <v>2012</v>
      </c>
      <c r="I530" s="14" t="s">
        <v>361</v>
      </c>
      <c r="J530" s="14" t="s">
        <v>646</v>
      </c>
      <c r="K530" s="14" t="s">
        <v>910</v>
      </c>
      <c r="L530" s="14" t="s">
        <v>3040</v>
      </c>
      <c r="M530" s="14">
        <f t="shared" si="64"/>
        <v>2021</v>
      </c>
      <c r="N530" s="14">
        <f t="shared" si="65"/>
        <v>7</v>
      </c>
      <c r="O530" s="14" t="str">
        <f>IFERROR(VLOOKUP(I530,Lists!$F$2:$G$16,2,FALSE()),"Not Rated")</f>
        <v>Teens</v>
      </c>
      <c r="P530" s="14">
        <f t="shared" si="66"/>
        <v>116</v>
      </c>
      <c r="Q530" s="14" t="str">
        <f t="shared" si="67"/>
        <v>India</v>
      </c>
      <c r="R530" s="14" t="str">
        <f t="shared" si="68"/>
        <v>|India|</v>
      </c>
      <c r="S530" s="14" t="str">
        <f t="shared" si="69"/>
        <v>|Dramas|International Movies|Romantic Movies|</v>
      </c>
      <c r="T530" s="14" t="str">
        <f t="shared" si="70"/>
        <v>|Rajveer Singh Maan|Harpeet Singh|</v>
      </c>
      <c r="U530" s="14" t="str">
        <f t="shared" si="71"/>
        <v>|Guggu Gill|Sukhjinder Shera|Surinder Shinda|Deep Dhillon|Jasmine Jassi|Gurvinder Brar|Razia Sukhvir|Raj Virk|</v>
      </c>
    </row>
    <row r="531" spans="1:21">
      <c r="A531" s="14" t="s">
        <v>3041</v>
      </c>
      <c r="B531" s="14" t="s">
        <v>48</v>
      </c>
      <c r="C531" s="14" t="s">
        <v>3042</v>
      </c>
      <c r="D531" s="14" t="s">
        <v>292</v>
      </c>
      <c r="E531" s="14" t="s">
        <v>3043</v>
      </c>
      <c r="F531" s="14" t="s">
        <v>128</v>
      </c>
      <c r="G531" s="26">
        <v>44383</v>
      </c>
      <c r="H531" s="14">
        <v>1976</v>
      </c>
      <c r="I531" s="14" t="s">
        <v>360</v>
      </c>
      <c r="J531" s="14" t="s">
        <v>639</v>
      </c>
      <c r="K531" s="14" t="s">
        <v>475</v>
      </c>
      <c r="L531" s="14" t="s">
        <v>3044</v>
      </c>
      <c r="M531" s="14">
        <f t="shared" si="64"/>
        <v>2021</v>
      </c>
      <c r="N531" s="14">
        <f t="shared" si="65"/>
        <v>7</v>
      </c>
      <c r="O531" s="14" t="str">
        <f>IFERROR(VLOOKUP(I531,Lists!$F$2:$G$16,2,FALSE()),"Not Rated")</f>
        <v>Adults</v>
      </c>
      <c r="P531" s="14">
        <f t="shared" si="66"/>
        <v>124</v>
      </c>
      <c r="Q531" s="14" t="str">
        <f t="shared" si="67"/>
        <v>Egypt</v>
      </c>
      <c r="R531" s="14" t="str">
        <f t="shared" si="68"/>
        <v>|Egypt|</v>
      </c>
      <c r="S531" s="14" t="str">
        <f t="shared" si="69"/>
        <v>|Dramas|International Movies|</v>
      </c>
      <c r="T531" s="14" t="str">
        <f t="shared" si="70"/>
        <v>|Youssef Chahine|</v>
      </c>
      <c r="U531" s="14" t="str">
        <f t="shared" si="71"/>
        <v>|Majida El Roumi|Souheir El Morshidy|Shoukry Sarhan|Huda Sultan|Mahmoud El Meleigy|Ahmad Mehrez|Hesham Selim|</v>
      </c>
    </row>
    <row r="532" spans="1:21">
      <c r="A532" s="14" t="s">
        <v>3045</v>
      </c>
      <c r="B532" s="14" t="s">
        <v>49</v>
      </c>
      <c r="C532" s="14" t="s">
        <v>3046</v>
      </c>
      <c r="D532" s="14" t="s">
        <v>117</v>
      </c>
      <c r="E532" s="14" t="s">
        <v>3047</v>
      </c>
      <c r="F532" s="14" t="s">
        <v>115</v>
      </c>
      <c r="G532" s="26">
        <v>44383</v>
      </c>
      <c r="H532" s="14">
        <v>2015</v>
      </c>
      <c r="I532" s="14" t="s">
        <v>368</v>
      </c>
      <c r="J532" s="14" t="s">
        <v>106</v>
      </c>
      <c r="K532" s="14" t="s">
        <v>617</v>
      </c>
      <c r="L532" s="14" t="s">
        <v>3048</v>
      </c>
      <c r="M532" s="14">
        <f t="shared" si="64"/>
        <v>2021</v>
      </c>
      <c r="N532" s="14">
        <f t="shared" si="65"/>
        <v>7</v>
      </c>
      <c r="O532" s="14" t="str">
        <f>IFERROR(VLOOKUP(I532,Lists!$F$2:$G$16,2,FALSE()),"Not Rated")</f>
        <v>Kids</v>
      </c>
      <c r="P532" s="14">
        <f t="shared" si="66"/>
        <v>2</v>
      </c>
      <c r="Q532" s="14" t="str">
        <f t="shared" si="67"/>
        <v>United States</v>
      </c>
      <c r="R532" s="14" t="str">
        <f t="shared" si="68"/>
        <v>|United States|</v>
      </c>
      <c r="S532" s="14" t="str">
        <f t="shared" si="69"/>
        <v>|Kids' TV|TV Comedies|</v>
      </c>
      <c r="T532" s="14" t="str">
        <f t="shared" si="70"/>
        <v>|Unknown|</v>
      </c>
      <c r="U532" s="14" t="str">
        <f t="shared" si="71"/>
        <v>|Jake Brennan|Joshua Carlon|Lauren Taylor|Jenna Ortega|Kiff VandenHeuvel|Brooke Wexler|</v>
      </c>
    </row>
    <row r="533" spans="1:21">
      <c r="A533" s="14" t="s">
        <v>3049</v>
      </c>
      <c r="B533" s="14" t="s">
        <v>48</v>
      </c>
      <c r="C533" s="14" t="s">
        <v>3050</v>
      </c>
      <c r="D533" s="14" t="s">
        <v>3051</v>
      </c>
      <c r="E533" s="14" t="s">
        <v>3052</v>
      </c>
      <c r="F533" s="14" t="s">
        <v>155</v>
      </c>
      <c r="G533" s="26">
        <v>44383</v>
      </c>
      <c r="H533" s="14">
        <v>2018</v>
      </c>
      <c r="I533" s="14" t="s">
        <v>362</v>
      </c>
      <c r="J533" s="14" t="s">
        <v>1247</v>
      </c>
      <c r="K533" s="14" t="s">
        <v>475</v>
      </c>
      <c r="L533" s="14" t="s">
        <v>3053</v>
      </c>
      <c r="M533" s="14">
        <f t="shared" si="64"/>
        <v>2021</v>
      </c>
      <c r="N533" s="14">
        <f t="shared" si="65"/>
        <v>7</v>
      </c>
      <c r="O533" s="14" t="str">
        <f>IFERROR(VLOOKUP(I533,Lists!$F$2:$G$16,2,FALSE()),"Not Rated")</f>
        <v>Older Kids</v>
      </c>
      <c r="P533" s="14">
        <f t="shared" si="66"/>
        <v>101</v>
      </c>
      <c r="Q533" s="14" t="str">
        <f t="shared" si="67"/>
        <v>Malaysia</v>
      </c>
      <c r="R533" s="14" t="str">
        <f t="shared" si="68"/>
        <v>|Malaysia|</v>
      </c>
      <c r="S533" s="14" t="str">
        <f t="shared" si="69"/>
        <v>|Dramas|International Movies|</v>
      </c>
      <c r="T533" s="14" t="str">
        <f t="shared" si="70"/>
        <v>|Saw Teong Hin|Nik Amir Mustapha|M.S. Prem Nath|</v>
      </c>
      <c r="U533" s="14" t="str">
        <f t="shared" si="71"/>
        <v>|Remy Ishak|Mira Filzah|Jack Tan|Sangeeta Krishnasamy|Shashi Tharan|Mark O'Dea|Jenn Chia|Sharifah Sakinah|</v>
      </c>
    </row>
    <row r="534" spans="1:21">
      <c r="A534" s="14" t="s">
        <v>3054</v>
      </c>
      <c r="B534" s="14" t="s">
        <v>49</v>
      </c>
      <c r="C534" s="14" t="s">
        <v>3055</v>
      </c>
      <c r="D534" s="14" t="s">
        <v>117</v>
      </c>
      <c r="E534" s="14" t="s">
        <v>3056</v>
      </c>
      <c r="F534" s="14" t="s">
        <v>115</v>
      </c>
      <c r="G534" s="26">
        <v>44383</v>
      </c>
      <c r="H534" s="14">
        <v>2019</v>
      </c>
      <c r="I534" s="14" t="s">
        <v>360</v>
      </c>
      <c r="J534" s="14" t="s">
        <v>107</v>
      </c>
      <c r="K534" s="14" t="s">
        <v>3057</v>
      </c>
      <c r="L534" s="14" t="s">
        <v>3058</v>
      </c>
      <c r="M534" s="14">
        <f t="shared" si="64"/>
        <v>2021</v>
      </c>
      <c r="N534" s="14">
        <f t="shared" si="65"/>
        <v>7</v>
      </c>
      <c r="O534" s="14" t="str">
        <f>IFERROR(VLOOKUP(I534,Lists!$F$2:$G$16,2,FALSE()),"Not Rated")</f>
        <v>Adults</v>
      </c>
      <c r="P534" s="14">
        <f t="shared" si="66"/>
        <v>3</v>
      </c>
      <c r="Q534" s="14" t="str">
        <f t="shared" si="67"/>
        <v>United States</v>
      </c>
      <c r="R534" s="14" t="str">
        <f t="shared" si="68"/>
        <v>|United States|</v>
      </c>
      <c r="S534" s="14" t="str">
        <f t="shared" si="69"/>
        <v>|Crime TV Shows|TV Horror|TV Mysteries|</v>
      </c>
      <c r="T534" s="14" t="str">
        <f t="shared" si="70"/>
        <v>|Unknown|</v>
      </c>
      <c r="U534" s="14" t="str">
        <f t="shared" si="71"/>
        <v>|Willa Fitzgerald|Bex Taylor-Klaus|John Karna|Amadeus Serafini|Connor Weil|Carlson Young|Jason Wiles|Tracy Middendorf|Tom Maden|Bobby Campo|Santiago Segura|Mike Vaughn|</v>
      </c>
    </row>
    <row r="535" spans="1:21">
      <c r="A535" s="14" t="s">
        <v>3059</v>
      </c>
      <c r="B535" s="14" t="s">
        <v>49</v>
      </c>
      <c r="C535" s="14" t="s">
        <v>3060</v>
      </c>
      <c r="D535" s="14" t="s">
        <v>117</v>
      </c>
      <c r="E535" s="14" t="s">
        <v>3061</v>
      </c>
      <c r="F535" s="14" t="s">
        <v>151</v>
      </c>
      <c r="G535" s="26">
        <v>44383</v>
      </c>
      <c r="H535" s="14">
        <v>2021</v>
      </c>
      <c r="I535" s="14" t="s">
        <v>361</v>
      </c>
      <c r="J535" s="14" t="s">
        <v>107</v>
      </c>
      <c r="K535" s="14" t="s">
        <v>688</v>
      </c>
      <c r="L535" s="14" t="s">
        <v>3062</v>
      </c>
      <c r="M535" s="14">
        <f t="shared" si="64"/>
        <v>2021</v>
      </c>
      <c r="N535" s="14">
        <f t="shared" si="65"/>
        <v>7</v>
      </c>
      <c r="O535" s="14" t="str">
        <f>IFERROR(VLOOKUP(I535,Lists!$F$2:$G$16,2,FALSE()),"Not Rated")</f>
        <v>Teens</v>
      </c>
      <c r="P535" s="14">
        <f t="shared" si="66"/>
        <v>3</v>
      </c>
      <c r="Q535" s="14" t="str">
        <f t="shared" si="67"/>
        <v>Israel</v>
      </c>
      <c r="R535" s="14" t="str">
        <f t="shared" si="68"/>
        <v>|Israel|</v>
      </c>
      <c r="S535" s="14" t="str">
        <f t="shared" si="69"/>
        <v>|International TV Shows|TV Dramas|</v>
      </c>
      <c r="T535" s="14" t="str">
        <f t="shared" si="70"/>
        <v>|Unknown|</v>
      </c>
      <c r="U535" s="14" t="str">
        <f t="shared" si="71"/>
        <v>|Doval'e Glickman|Michael Aloni|Ayelet Zurer|Neta Riskin|Shira Haas|Sarel Piterman|Zohar Shtrauss|Orly Silbersatz Banai|Sasson Gabai|Shlomo Shitrit|</v>
      </c>
    </row>
    <row r="536" spans="1:21">
      <c r="A536" s="14" t="s">
        <v>3063</v>
      </c>
      <c r="B536" s="14" t="s">
        <v>48</v>
      </c>
      <c r="C536" s="14" t="s">
        <v>3064</v>
      </c>
      <c r="D536" s="14" t="s">
        <v>3065</v>
      </c>
      <c r="E536" s="14" t="s">
        <v>3066</v>
      </c>
      <c r="F536" s="14" t="s">
        <v>136</v>
      </c>
      <c r="G536" s="26">
        <v>44383</v>
      </c>
      <c r="H536" s="14">
        <v>2019</v>
      </c>
      <c r="I536" s="14" t="s">
        <v>368</v>
      </c>
      <c r="J536" s="14" t="s">
        <v>739</v>
      </c>
      <c r="K536" s="14" t="s">
        <v>475</v>
      </c>
      <c r="L536" s="14" t="s">
        <v>3067</v>
      </c>
      <c r="M536" s="14">
        <f t="shared" si="64"/>
        <v>2021</v>
      </c>
      <c r="N536" s="14">
        <f t="shared" si="65"/>
        <v>7</v>
      </c>
      <c r="O536" s="14" t="str">
        <f>IFERROR(VLOOKUP(I536,Lists!$F$2:$G$16,2,FALSE()),"Not Rated")</f>
        <v>Kids</v>
      </c>
      <c r="P536" s="14">
        <f t="shared" si="66"/>
        <v>95</v>
      </c>
      <c r="Q536" s="14" t="str">
        <f t="shared" si="67"/>
        <v>Indonesia</v>
      </c>
      <c r="R536" s="14" t="str">
        <f t="shared" si="68"/>
        <v>|Indonesia|</v>
      </c>
      <c r="S536" s="14" t="str">
        <f t="shared" si="69"/>
        <v>|Dramas|International Movies|</v>
      </c>
      <c r="T536" s="14" t="str">
        <f t="shared" si="70"/>
        <v>|Rano Karno|</v>
      </c>
      <c r="U536" s="14" t="str">
        <f t="shared" si="71"/>
        <v>|Maudy Koesnaedi|Rano Karno|Cornelia Agatha|Mandra Naih|Aminah Tjendrakasih|Suty Karno|Adam Jagwani|</v>
      </c>
    </row>
    <row r="537" spans="1:21">
      <c r="A537" s="14" t="s">
        <v>3068</v>
      </c>
      <c r="B537" s="14" t="s">
        <v>49</v>
      </c>
      <c r="C537" s="14" t="s">
        <v>3069</v>
      </c>
      <c r="D537" s="14" t="s">
        <v>117</v>
      </c>
      <c r="E537" s="14" t="s">
        <v>3070</v>
      </c>
      <c r="F537" s="14" t="s">
        <v>119</v>
      </c>
      <c r="G537" s="26">
        <v>44383</v>
      </c>
      <c r="H537" s="14">
        <v>2015</v>
      </c>
      <c r="I537" s="14" t="s">
        <v>366</v>
      </c>
      <c r="J537" s="14" t="s">
        <v>106</v>
      </c>
      <c r="K537" s="14" t="s">
        <v>617</v>
      </c>
      <c r="L537" s="14" t="s">
        <v>3071</v>
      </c>
      <c r="M537" s="14">
        <f t="shared" si="64"/>
        <v>2021</v>
      </c>
      <c r="N537" s="14">
        <f t="shared" si="65"/>
        <v>7</v>
      </c>
      <c r="O537" s="14" t="str">
        <f>IFERROR(VLOOKUP(I537,Lists!$F$2:$G$16,2,FALSE()),"Not Rated")</f>
        <v>Kids</v>
      </c>
      <c r="P537" s="14">
        <f t="shared" si="66"/>
        <v>2</v>
      </c>
      <c r="Q537" s="14" t="str">
        <f t="shared" si="67"/>
        <v>Canada</v>
      </c>
      <c r="R537" s="14" t="str">
        <f t="shared" si="68"/>
        <v>|Canada|</v>
      </c>
      <c r="S537" s="14" t="str">
        <f t="shared" si="69"/>
        <v>|Kids' TV|TV Comedies|</v>
      </c>
      <c r="T537" s="14" t="str">
        <f t="shared" si="70"/>
        <v>|Unknown|</v>
      </c>
      <c r="U537" s="14" t="str">
        <f t="shared" si="71"/>
        <v>|Kolton Stewart|Harrison Houde|Charlie Storwick|Sydney Scotia|Travis Turner|Ellie Harvie|Dylan Playfair|</v>
      </c>
    </row>
    <row r="538" spans="1:21">
      <c r="A538" s="14" t="s">
        <v>3072</v>
      </c>
      <c r="B538" s="14" t="s">
        <v>49</v>
      </c>
      <c r="C538" s="14" t="s">
        <v>3073</v>
      </c>
      <c r="D538" s="14" t="s">
        <v>117</v>
      </c>
      <c r="E538" s="14" t="s">
        <v>3074</v>
      </c>
      <c r="F538" s="14" t="s">
        <v>127</v>
      </c>
      <c r="G538" s="26">
        <v>44383</v>
      </c>
      <c r="H538" s="14">
        <v>2018</v>
      </c>
      <c r="I538" s="14" t="s">
        <v>361</v>
      </c>
      <c r="J538" s="14" t="s">
        <v>107</v>
      </c>
      <c r="K538" s="14" t="s">
        <v>3075</v>
      </c>
      <c r="L538" s="14" t="s">
        <v>3076</v>
      </c>
      <c r="M538" s="14">
        <f t="shared" si="64"/>
        <v>2021</v>
      </c>
      <c r="N538" s="14">
        <f t="shared" si="65"/>
        <v>7</v>
      </c>
      <c r="O538" s="14" t="str">
        <f>IFERROR(VLOOKUP(I538,Lists!$F$2:$G$16,2,FALSE()),"Not Rated")</f>
        <v>Teens</v>
      </c>
      <c r="P538" s="14">
        <f t="shared" si="66"/>
        <v>3</v>
      </c>
      <c r="Q538" s="14" t="str">
        <f t="shared" si="67"/>
        <v>Australia</v>
      </c>
      <c r="R538" s="14" t="str">
        <f t="shared" si="68"/>
        <v>|Australia|</v>
      </c>
      <c r="S538" s="14" t="str">
        <f t="shared" si="69"/>
        <v>|Docuseries|International TV Shows|Science &amp; Nature TV|</v>
      </c>
      <c r="T538" s="14" t="str">
        <f t="shared" si="70"/>
        <v>|Unknown|</v>
      </c>
      <c r="U538" s="14" t="str">
        <f t="shared" si="71"/>
        <v>|Darren Jew|Art Wolfe|Krystle Wright|Peter Eastway|Richard l’Anson|Jack Thompson|Jonathan Scott|Angela Scott|Eric Cheng|Stephen Dupont|</v>
      </c>
    </row>
    <row r="539" spans="1:21">
      <c r="A539" s="14" t="s">
        <v>3077</v>
      </c>
      <c r="B539" s="14" t="s">
        <v>49</v>
      </c>
      <c r="C539" s="14" t="s">
        <v>3078</v>
      </c>
      <c r="D539" s="14" t="s">
        <v>117</v>
      </c>
      <c r="E539" s="14" t="s">
        <v>3079</v>
      </c>
      <c r="F539" s="14" t="s">
        <v>121</v>
      </c>
      <c r="G539" s="26">
        <v>44383</v>
      </c>
      <c r="H539" s="14">
        <v>2018</v>
      </c>
      <c r="I539" s="14" t="s">
        <v>361</v>
      </c>
      <c r="J539" s="14" t="s">
        <v>718</v>
      </c>
      <c r="K539" s="14" t="s">
        <v>1599</v>
      </c>
      <c r="L539" s="14" t="s">
        <v>3080</v>
      </c>
      <c r="M539" s="14">
        <f t="shared" si="64"/>
        <v>2021</v>
      </c>
      <c r="N539" s="14">
        <f t="shared" si="65"/>
        <v>7</v>
      </c>
      <c r="O539" s="14" t="str">
        <f>IFERROR(VLOOKUP(I539,Lists!$F$2:$G$16,2,FALSE()),"Not Rated")</f>
        <v>Teens</v>
      </c>
      <c r="P539" s="14">
        <f t="shared" si="66"/>
        <v>6</v>
      </c>
      <c r="Q539" s="14" t="str">
        <f t="shared" si="67"/>
        <v>Japan</v>
      </c>
      <c r="R539" s="14" t="str">
        <f t="shared" si="68"/>
        <v>|Japan|</v>
      </c>
      <c r="S539" s="14" t="str">
        <f t="shared" si="69"/>
        <v>|International TV Shows|Reality TV|</v>
      </c>
      <c r="T539" s="14" t="str">
        <f t="shared" si="70"/>
        <v>|Unknown|</v>
      </c>
      <c r="U539" s="14" t="str">
        <f t="shared" si="71"/>
        <v>|You|Reina Triendl|Yoshimi Tokui|Azusa Babazono|Ryota Yamasato|Shono Hayama|</v>
      </c>
    </row>
    <row r="540" spans="1:21">
      <c r="A540" s="14" t="s">
        <v>3081</v>
      </c>
      <c r="B540" s="14" t="s">
        <v>49</v>
      </c>
      <c r="C540" s="14" t="s">
        <v>3082</v>
      </c>
      <c r="D540" s="14" t="s">
        <v>117</v>
      </c>
      <c r="E540" s="14" t="s">
        <v>3083</v>
      </c>
      <c r="F540" s="14" t="s">
        <v>118</v>
      </c>
      <c r="G540" s="26">
        <v>44383</v>
      </c>
      <c r="H540" s="14">
        <v>2021</v>
      </c>
      <c r="I540" s="14" t="s">
        <v>362</v>
      </c>
      <c r="J540" s="14" t="s">
        <v>106</v>
      </c>
      <c r="K540" s="14" t="s">
        <v>3084</v>
      </c>
      <c r="L540" s="14" t="s">
        <v>3085</v>
      </c>
      <c r="M540" s="14">
        <f t="shared" si="64"/>
        <v>2021</v>
      </c>
      <c r="N540" s="14">
        <f t="shared" si="65"/>
        <v>7</v>
      </c>
      <c r="O540" s="14" t="str">
        <f>IFERROR(VLOOKUP(I540,Lists!$F$2:$G$16,2,FALSE()),"Not Rated")</f>
        <v>Older Kids</v>
      </c>
      <c r="P540" s="14">
        <f t="shared" si="66"/>
        <v>2</v>
      </c>
      <c r="Q540" s="14" t="str">
        <f t="shared" si="67"/>
        <v>United Kingdom</v>
      </c>
      <c r="R540" s="14" t="str">
        <f t="shared" si="68"/>
        <v>|United Kingdom|</v>
      </c>
      <c r="S540" s="14" t="str">
        <f t="shared" si="69"/>
        <v>|British TV Shows|International TV Shows|TV Dramas|</v>
      </c>
      <c r="T540" s="14" t="str">
        <f t="shared" si="70"/>
        <v>|Unknown|</v>
      </c>
      <c r="U540" s="14" t="str">
        <f t="shared" si="71"/>
        <v>|Lisa Ambalavanar|Ellie Duckles|Savannah Baker|Cian Barry|Eleanor Bennett|Jacob Dudman|Rosie Dwyer|Jack Kane|Max Lohan|Nneka Okoye|Micheal Ward|Georgina Sadler|Indianna Ryan|</v>
      </c>
    </row>
    <row r="541" spans="1:21">
      <c r="A541" s="14" t="s">
        <v>3086</v>
      </c>
      <c r="B541" s="14" t="s">
        <v>49</v>
      </c>
      <c r="C541" s="14" t="s">
        <v>3087</v>
      </c>
      <c r="D541" s="14" t="s">
        <v>117</v>
      </c>
      <c r="E541" s="14" t="s">
        <v>3088</v>
      </c>
      <c r="F541" s="14" t="s">
        <v>3089</v>
      </c>
      <c r="G541" s="26">
        <v>44383</v>
      </c>
      <c r="H541" s="14">
        <v>2020</v>
      </c>
      <c r="I541" s="14" t="s">
        <v>362</v>
      </c>
      <c r="J541" s="14" t="s">
        <v>106</v>
      </c>
      <c r="K541" s="14" t="s">
        <v>3090</v>
      </c>
      <c r="L541" s="14" t="s">
        <v>3091</v>
      </c>
      <c r="M541" s="14">
        <f t="shared" si="64"/>
        <v>2021</v>
      </c>
      <c r="N541" s="14">
        <f t="shared" si="65"/>
        <v>7</v>
      </c>
      <c r="O541" s="14" t="str">
        <f>IFERROR(VLOOKUP(I541,Lists!$F$2:$G$16,2,FALSE()),"Not Rated")</f>
        <v>Older Kids</v>
      </c>
      <c r="P541" s="14">
        <f t="shared" si="66"/>
        <v>2</v>
      </c>
      <c r="Q541" s="14" t="str">
        <f t="shared" si="67"/>
        <v>Australia</v>
      </c>
      <c r="R541" s="14" t="str">
        <f t="shared" si="68"/>
        <v>|Australia|New Zealand|</v>
      </c>
      <c r="S541" s="14" t="str">
        <f t="shared" si="69"/>
        <v>|Kids' TV|TV Action &amp; Adventure|TV Sci-Fi &amp; Fantasy|</v>
      </c>
      <c r="T541" s="14" t="str">
        <f t="shared" si="70"/>
        <v>|Unknown|</v>
      </c>
      <c r="U541" s="14" t="str">
        <f t="shared" si="71"/>
        <v>|Chai Hansen|Luciane Buchanan|Josh Thomson|Emilie Cocquerel|Josh McKenzie|Jordan Mooney|Jarred Blakiston|</v>
      </c>
    </row>
    <row r="542" spans="1:21">
      <c r="A542" s="14" t="s">
        <v>3092</v>
      </c>
      <c r="B542" s="14" t="s">
        <v>49</v>
      </c>
      <c r="C542" s="14" t="s">
        <v>3093</v>
      </c>
      <c r="D542" s="14" t="s">
        <v>117</v>
      </c>
      <c r="E542" s="14" t="s">
        <v>3094</v>
      </c>
      <c r="F542" s="14" t="s">
        <v>3095</v>
      </c>
      <c r="G542" s="26">
        <v>44383</v>
      </c>
      <c r="H542" s="14">
        <v>2020</v>
      </c>
      <c r="I542" s="14" t="s">
        <v>368</v>
      </c>
      <c r="J542" s="14" t="s">
        <v>108</v>
      </c>
      <c r="K542" s="14" t="s">
        <v>937</v>
      </c>
      <c r="L542" s="14" t="s">
        <v>3096</v>
      </c>
      <c r="M542" s="14">
        <f t="shared" si="64"/>
        <v>2021</v>
      </c>
      <c r="N542" s="14">
        <f t="shared" si="65"/>
        <v>7</v>
      </c>
      <c r="O542" s="14" t="str">
        <f>IFERROR(VLOOKUP(I542,Lists!$F$2:$G$16,2,FALSE()),"Not Rated")</f>
        <v>Kids</v>
      </c>
      <c r="P542" s="14">
        <f t="shared" si="66"/>
        <v>4</v>
      </c>
      <c r="Q542" s="14" t="str">
        <f t="shared" si="67"/>
        <v>United Kingdom</v>
      </c>
      <c r="R542" s="14" t="str">
        <f t="shared" si="68"/>
        <v>|United Kingdom|Germany|</v>
      </c>
      <c r="S542" s="14" t="str">
        <f t="shared" si="69"/>
        <v>|British TV Shows|Kids' TV|</v>
      </c>
      <c r="T542" s="14" t="str">
        <f t="shared" si="70"/>
        <v>|Unknown|</v>
      </c>
      <c r="U542" s="14" t="str">
        <f t="shared" si="71"/>
        <v>|Bella Ramsey|Clare Higgins|Meibh Campbell|Raquel Cassidy|Jenny Richardson|Miriam Petche|Tallulah Milligan|Wendy Craig|Shauna Shim|</v>
      </c>
    </row>
    <row r="543" spans="1:21">
      <c r="A543" s="14" t="s">
        <v>3097</v>
      </c>
      <c r="B543" s="14" t="s">
        <v>48</v>
      </c>
      <c r="C543" s="14" t="s">
        <v>3098</v>
      </c>
      <c r="D543" s="14" t="s">
        <v>3099</v>
      </c>
      <c r="E543" s="14" t="s">
        <v>3100</v>
      </c>
      <c r="F543" s="14" t="s">
        <v>116</v>
      </c>
      <c r="G543" s="26">
        <v>44383</v>
      </c>
      <c r="H543" s="14">
        <v>2018</v>
      </c>
      <c r="I543" s="14" t="s">
        <v>361</v>
      </c>
      <c r="J543" s="14" t="s">
        <v>972</v>
      </c>
      <c r="K543" s="14" t="s">
        <v>834</v>
      </c>
      <c r="L543" s="14" t="s">
        <v>3101</v>
      </c>
      <c r="M543" s="14">
        <f t="shared" si="64"/>
        <v>2021</v>
      </c>
      <c r="N543" s="14">
        <f t="shared" si="65"/>
        <v>7</v>
      </c>
      <c r="O543" s="14" t="str">
        <f>IFERROR(VLOOKUP(I543,Lists!$F$2:$G$16,2,FALSE()),"Not Rated")</f>
        <v>Teens</v>
      </c>
      <c r="P543" s="14">
        <f t="shared" si="66"/>
        <v>128</v>
      </c>
      <c r="Q543" s="14" t="str">
        <f t="shared" si="67"/>
        <v>India</v>
      </c>
      <c r="R543" s="14" t="str">
        <f t="shared" si="68"/>
        <v>|India|</v>
      </c>
      <c r="S543" s="14" t="str">
        <f t="shared" si="69"/>
        <v>|Comedies|Dramas|International Movies|</v>
      </c>
      <c r="T543" s="14" t="str">
        <f t="shared" si="70"/>
        <v>|Pramod Pawar|</v>
      </c>
      <c r="U543" s="14" t="str">
        <f t="shared" si="71"/>
        <v>|Makrand Deshpande|Kranti Redkar|Mukesh Rishi|Manoj Joshi|Smita Tambe|Aaditi Pohankar|Sahil Gilbile|Jyoti Joshi|</v>
      </c>
    </row>
    <row r="544" spans="1:21">
      <c r="A544" s="14" t="s">
        <v>3102</v>
      </c>
      <c r="B544" s="14" t="s">
        <v>48</v>
      </c>
      <c r="C544" s="14" t="s">
        <v>3103</v>
      </c>
      <c r="D544" s="14" t="s">
        <v>3104</v>
      </c>
      <c r="E544" s="14" t="s">
        <v>3105</v>
      </c>
      <c r="F544" s="14" t="s">
        <v>116</v>
      </c>
      <c r="G544" s="26">
        <v>44383</v>
      </c>
      <c r="H544" s="14">
        <v>1959</v>
      </c>
      <c r="I544" s="14" t="s">
        <v>361</v>
      </c>
      <c r="J544" s="14" t="s">
        <v>1020</v>
      </c>
      <c r="K544" s="14" t="s">
        <v>475</v>
      </c>
      <c r="L544" s="14" t="s">
        <v>3106</v>
      </c>
      <c r="M544" s="14">
        <f t="shared" si="64"/>
        <v>2021</v>
      </c>
      <c r="N544" s="14">
        <f t="shared" si="65"/>
        <v>7</v>
      </c>
      <c r="O544" s="14" t="str">
        <f>IFERROR(VLOOKUP(I544,Lists!$F$2:$G$16,2,FALSE()),"Not Rated")</f>
        <v>Teens</v>
      </c>
      <c r="P544" s="14">
        <f t="shared" si="66"/>
        <v>143</v>
      </c>
      <c r="Q544" s="14" t="str">
        <f t="shared" si="67"/>
        <v>India</v>
      </c>
      <c r="R544" s="14" t="str">
        <f t="shared" si="68"/>
        <v>|India|</v>
      </c>
      <c r="S544" s="14" t="str">
        <f t="shared" si="69"/>
        <v>|Dramas|International Movies|</v>
      </c>
      <c r="T544" s="14" t="str">
        <f t="shared" si="70"/>
        <v>|Naresh Saigal|</v>
      </c>
      <c r="U544" s="14" t="str">
        <f t="shared" si="71"/>
        <v>|Mala Sinha|Shammi Kapoor|Raaj Kumar|Leela Chitnis|Dhumal|Kumkum|</v>
      </c>
    </row>
    <row r="545" spans="1:21">
      <c r="A545" s="14" t="s">
        <v>3107</v>
      </c>
      <c r="B545" s="14" t="s">
        <v>49</v>
      </c>
      <c r="C545" s="14" t="s">
        <v>3108</v>
      </c>
      <c r="D545" s="14" t="s">
        <v>117</v>
      </c>
      <c r="E545" s="14" t="s">
        <v>3109</v>
      </c>
      <c r="F545" s="14" t="s">
        <v>3110</v>
      </c>
      <c r="G545" s="26">
        <v>44383</v>
      </c>
      <c r="H545" s="14">
        <v>2020</v>
      </c>
      <c r="I545" s="14" t="s">
        <v>360</v>
      </c>
      <c r="J545" s="14" t="s">
        <v>106</v>
      </c>
      <c r="K545" s="14" t="s">
        <v>415</v>
      </c>
      <c r="L545" s="14" t="s">
        <v>3111</v>
      </c>
      <c r="M545" s="14">
        <f t="shared" si="64"/>
        <v>2021</v>
      </c>
      <c r="N545" s="14">
        <f t="shared" si="65"/>
        <v>7</v>
      </c>
      <c r="O545" s="14" t="str">
        <f>IFERROR(VLOOKUP(I545,Lists!$F$2:$G$16,2,FALSE()),"Not Rated")</f>
        <v>Adults</v>
      </c>
      <c r="P545" s="14">
        <f t="shared" si="66"/>
        <v>2</v>
      </c>
      <c r="Q545" s="14" t="str">
        <f t="shared" si="67"/>
        <v>Belgium</v>
      </c>
      <c r="R545" s="14" t="str">
        <f t="shared" si="68"/>
        <v>|Belgium|Netherlands|</v>
      </c>
      <c r="S545" s="14" t="str">
        <f t="shared" si="69"/>
        <v>|Crime TV Shows|International TV Shows|TV Action &amp; Adventure|</v>
      </c>
      <c r="T545" s="14" t="str">
        <f t="shared" si="70"/>
        <v>|Unknown|</v>
      </c>
      <c r="U545" s="14" t="str">
        <f t="shared" si="71"/>
        <v>|Tom Waes|Anna Drijver|Frank Lammers|Elise Schaap|Raymond Thiry|Kris Cuppens|Kevin Janssens|Huub Smit|</v>
      </c>
    </row>
    <row r="546" spans="1:21">
      <c r="A546" s="14" t="s">
        <v>3112</v>
      </c>
      <c r="B546" s="14" t="s">
        <v>49</v>
      </c>
      <c r="C546" s="14" t="s">
        <v>3113</v>
      </c>
      <c r="D546" s="14" t="s">
        <v>117</v>
      </c>
      <c r="E546" s="14" t="s">
        <v>3114</v>
      </c>
      <c r="F546" s="14" t="s">
        <v>119</v>
      </c>
      <c r="G546" s="26">
        <v>44383</v>
      </c>
      <c r="H546" s="14">
        <v>2021</v>
      </c>
      <c r="I546" s="14" t="s">
        <v>360</v>
      </c>
      <c r="J546" s="14" t="s">
        <v>521</v>
      </c>
      <c r="K546" s="14" t="s">
        <v>1415</v>
      </c>
      <c r="L546" s="14" t="s">
        <v>3115</v>
      </c>
      <c r="M546" s="14">
        <f t="shared" si="64"/>
        <v>2021</v>
      </c>
      <c r="N546" s="14">
        <f t="shared" si="65"/>
        <v>7</v>
      </c>
      <c r="O546" s="14" t="str">
        <f>IFERROR(VLOOKUP(I546,Lists!$F$2:$G$16,2,FALSE()),"Not Rated")</f>
        <v>Adults</v>
      </c>
      <c r="P546" s="14">
        <f t="shared" si="66"/>
        <v>5</v>
      </c>
      <c r="Q546" s="14" t="str">
        <f t="shared" si="67"/>
        <v>Canada</v>
      </c>
      <c r="R546" s="14" t="str">
        <f t="shared" si="68"/>
        <v>|Canada|</v>
      </c>
      <c r="S546" s="14" t="str">
        <f t="shared" si="69"/>
        <v>|International TV Shows|TV Comedies|</v>
      </c>
      <c r="T546" s="14" t="str">
        <f t="shared" si="70"/>
        <v>|Unknown|</v>
      </c>
      <c r="U546" s="14" t="str">
        <f t="shared" si="71"/>
        <v>|Catherine Reitman|Dani Kind|Juno Rinaldi|Jessalyn Wanlim|Philip Sternberg|Ryan Belleville|Olunike Adeliyi|Dennis Andres|Katherine Barrell|Sarah McVie|Peter Keleghan|</v>
      </c>
    </row>
    <row r="547" spans="1:21">
      <c r="A547" s="14" t="s">
        <v>3116</v>
      </c>
      <c r="B547" s="14" t="s">
        <v>49</v>
      </c>
      <c r="C547" s="14" t="s">
        <v>3117</v>
      </c>
      <c r="D547" s="14" t="s">
        <v>117</v>
      </c>
      <c r="E547" s="14" t="s">
        <v>3118</v>
      </c>
      <c r="F547" s="14" t="s">
        <v>123</v>
      </c>
      <c r="G547" s="26">
        <v>44383</v>
      </c>
      <c r="H547" s="14">
        <v>2020</v>
      </c>
      <c r="I547" s="14" t="s">
        <v>366</v>
      </c>
      <c r="J547" s="14" t="s">
        <v>107</v>
      </c>
      <c r="K547" s="14" t="s">
        <v>878</v>
      </c>
      <c r="L547" s="14" t="s">
        <v>3119</v>
      </c>
      <c r="M547" s="14">
        <f t="shared" si="64"/>
        <v>2021</v>
      </c>
      <c r="N547" s="14">
        <f t="shared" si="65"/>
        <v>7</v>
      </c>
      <c r="O547" s="14" t="str">
        <f>IFERROR(VLOOKUP(I547,Lists!$F$2:$G$16,2,FALSE()),"Not Rated")</f>
        <v>Kids</v>
      </c>
      <c r="P547" s="14">
        <f t="shared" si="66"/>
        <v>3</v>
      </c>
      <c r="Q547" s="14" t="str">
        <f t="shared" si="67"/>
        <v>South Korea</v>
      </c>
      <c r="R547" s="14" t="str">
        <f t="shared" si="68"/>
        <v>|South Korea|</v>
      </c>
      <c r="S547" s="14" t="str">
        <f t="shared" si="69"/>
        <v>|Kids' TV|Korean TV Shows|</v>
      </c>
      <c r="T547" s="14" t="str">
        <f t="shared" si="70"/>
        <v>|Unknown|</v>
      </c>
      <c r="U547" s="14" t="str">
        <f t="shared" si="71"/>
        <v>|Kira Buckland|Ryan Bartley|Bryce Papenbrook|Cassandra Morris|Lucien Dodge|Kyle Hebert|</v>
      </c>
    </row>
    <row r="548" spans="1:21">
      <c r="A548" s="14" t="s">
        <v>3120</v>
      </c>
      <c r="B548" s="14" t="s">
        <v>49</v>
      </c>
      <c r="C548" s="14" t="s">
        <v>3121</v>
      </c>
      <c r="D548" s="14" t="s">
        <v>117</v>
      </c>
      <c r="E548" s="14" t="s">
        <v>3122</v>
      </c>
      <c r="F548" s="14" t="s">
        <v>117</v>
      </c>
      <c r="G548" s="26">
        <v>44383</v>
      </c>
      <c r="H548" s="14">
        <v>2021</v>
      </c>
      <c r="I548" s="14" t="s">
        <v>361</v>
      </c>
      <c r="J548" s="14" t="s">
        <v>105</v>
      </c>
      <c r="K548" s="14" t="s">
        <v>1905</v>
      </c>
      <c r="L548" s="14" t="s">
        <v>3123</v>
      </c>
      <c r="M548" s="14">
        <f t="shared" si="64"/>
        <v>2021</v>
      </c>
      <c r="N548" s="14">
        <f t="shared" si="65"/>
        <v>7</v>
      </c>
      <c r="O548" s="14" t="str">
        <f>IFERROR(VLOOKUP(I548,Lists!$F$2:$G$16,2,FALSE()),"Not Rated")</f>
        <v>Teens</v>
      </c>
      <c r="P548" s="14">
        <f t="shared" si="66"/>
        <v>1</v>
      </c>
      <c r="Q548" s="14" t="str">
        <f t="shared" si="67"/>
        <v>Unknown</v>
      </c>
      <c r="R548" s="14" t="str">
        <f t="shared" si="68"/>
        <v>|Unknown|</v>
      </c>
      <c r="S548" s="14" t="str">
        <f t="shared" si="69"/>
        <v>|International TV Shows|Romantic TV Shows|TV Dramas|</v>
      </c>
      <c r="T548" s="14" t="str">
        <f t="shared" si="70"/>
        <v>|Unknown|</v>
      </c>
      <c r="U548" s="14" t="str">
        <f t="shared" si="71"/>
        <v>|Seo Hyun-jin|Kim Dong-wook|Yoon Bak|Nam Gyu-ri|Kim Ye-won|Han Min|Lee Hae-yeong|Ji Seung-hyun|Kim Seo-kyung|Hwang Seung-un|Oh Hyun-kyung|Kang Hoon|Park Sang-nam|Baek Hyun-joo|Park Ye-ni|Yun Ji-on|Kim Ri-woo|Park Ki-deok|Yun Sang-jeong|Ji Hye-in|Kim Myung-jun|</v>
      </c>
    </row>
    <row r="549" spans="1:21">
      <c r="A549" s="14" t="s">
        <v>3124</v>
      </c>
      <c r="B549" s="14" t="s">
        <v>49</v>
      </c>
      <c r="C549" s="14" t="s">
        <v>3125</v>
      </c>
      <c r="D549" s="14" t="s">
        <v>117</v>
      </c>
      <c r="E549" s="14" t="s">
        <v>3126</v>
      </c>
      <c r="F549" s="14" t="s">
        <v>115</v>
      </c>
      <c r="G549" s="26">
        <v>44381</v>
      </c>
      <c r="H549" s="14">
        <v>2021</v>
      </c>
      <c r="I549" s="14" t="s">
        <v>365</v>
      </c>
      <c r="J549" s="14" t="s">
        <v>105</v>
      </c>
      <c r="K549" s="14" t="s">
        <v>256</v>
      </c>
      <c r="L549" s="14" t="s">
        <v>3127</v>
      </c>
      <c r="M549" s="14">
        <f t="shared" si="64"/>
        <v>2021</v>
      </c>
      <c r="N549" s="14">
        <f t="shared" si="65"/>
        <v>7</v>
      </c>
      <c r="O549" s="14" t="str">
        <f>IFERROR(VLOOKUP(I549,Lists!$F$2:$G$16,2,FALSE()),"Not Rated")</f>
        <v>Kids</v>
      </c>
      <c r="P549" s="14">
        <f t="shared" si="66"/>
        <v>1</v>
      </c>
      <c r="Q549" s="14" t="str">
        <f t="shared" si="67"/>
        <v>United States</v>
      </c>
      <c r="R549" s="14" t="str">
        <f t="shared" si="68"/>
        <v>|United States|</v>
      </c>
      <c r="S549" s="14" t="str">
        <f t="shared" si="69"/>
        <v>|Kids' TV|</v>
      </c>
      <c r="T549" s="14" t="str">
        <f t="shared" si="70"/>
        <v>|Unknown|</v>
      </c>
      <c r="U549" s="14" t="str">
        <f t="shared" si="71"/>
        <v>|H.E.R.|Adam Lambert|Cordae|Kristen Anderson-Lopez|Daveed Diggs|Brittany Howard|Robert Lopez|Lin-Manuel Miranda|Brandi Carlile|Kyle Harvey|Bebe Rexha|Andra Day|Janelle Monáe|Amanda Gorman|</v>
      </c>
    </row>
    <row r="550" spans="1:21">
      <c r="A550" s="14" t="s">
        <v>3128</v>
      </c>
      <c r="B550" s="14" t="s">
        <v>49</v>
      </c>
      <c r="C550" s="14" t="s">
        <v>3129</v>
      </c>
      <c r="D550" s="14" t="s">
        <v>117</v>
      </c>
      <c r="E550" s="14" t="s">
        <v>3130</v>
      </c>
      <c r="F550" s="14" t="s">
        <v>115</v>
      </c>
      <c r="G550" s="26">
        <v>44380</v>
      </c>
      <c r="H550" s="14">
        <v>2020</v>
      </c>
      <c r="I550" s="14" t="s">
        <v>361</v>
      </c>
      <c r="J550" s="14" t="s">
        <v>3131</v>
      </c>
      <c r="K550" s="14" t="s">
        <v>2858</v>
      </c>
      <c r="L550" s="14" t="s">
        <v>3132</v>
      </c>
      <c r="M550" s="14">
        <f t="shared" si="64"/>
        <v>2021</v>
      </c>
      <c r="N550" s="14">
        <f t="shared" si="65"/>
        <v>7</v>
      </c>
      <c r="O550" s="14" t="str">
        <f>IFERROR(VLOOKUP(I550,Lists!$F$2:$G$16,2,FALSE()),"Not Rated")</f>
        <v>Teens</v>
      </c>
      <c r="P550" s="14">
        <f t="shared" si="66"/>
        <v>17</v>
      </c>
      <c r="Q550" s="14" t="str">
        <f t="shared" si="67"/>
        <v>United States</v>
      </c>
      <c r="R550" s="14" t="str">
        <f t="shared" si="68"/>
        <v>|United States|</v>
      </c>
      <c r="S550" s="14" t="str">
        <f t="shared" si="69"/>
        <v>|Romantic TV Shows|TV Dramas|</v>
      </c>
      <c r="T550" s="14" t="str">
        <f t="shared" si="70"/>
        <v>|Unknown|</v>
      </c>
      <c r="U550" s="14" t="str">
        <f t="shared" si="71"/>
        <v>|Ellen Pompeo|Sandra Oh|Katherine Heigl|Justin Chambers|Patrick Dempsey|Chandra Wilson|T.R. Knight|James Pickens Jr.|Isaiah Washington|Sara Ramirez|Eric Dane|Chyler Leigh|Kate Walsh|Kevin McKidd|Jessica Capshaw|</v>
      </c>
    </row>
    <row r="551" spans="1:21">
      <c r="A551" s="14" t="s">
        <v>3133</v>
      </c>
      <c r="B551" s="14" t="s">
        <v>49</v>
      </c>
      <c r="C551" s="14" t="s">
        <v>3134</v>
      </c>
      <c r="D551" s="14" t="s">
        <v>117</v>
      </c>
      <c r="E551" s="14" t="s">
        <v>117</v>
      </c>
      <c r="F551" s="14" t="s">
        <v>117</v>
      </c>
      <c r="G551" s="26">
        <v>44379</v>
      </c>
      <c r="H551" s="14">
        <v>2020</v>
      </c>
      <c r="I551" s="14" t="s">
        <v>361</v>
      </c>
      <c r="J551" s="14" t="s">
        <v>105</v>
      </c>
      <c r="K551" s="14" t="s">
        <v>1599</v>
      </c>
      <c r="L551" s="14" t="s">
        <v>3135</v>
      </c>
      <c r="M551" s="14">
        <f t="shared" si="64"/>
        <v>2021</v>
      </c>
      <c r="N551" s="14">
        <f t="shared" si="65"/>
        <v>7</v>
      </c>
      <c r="O551" s="14" t="str">
        <f>IFERROR(VLOOKUP(I551,Lists!$F$2:$G$16,2,FALSE()),"Not Rated")</f>
        <v>Teens</v>
      </c>
      <c r="P551" s="14">
        <f t="shared" si="66"/>
        <v>1</v>
      </c>
      <c r="Q551" s="14" t="str">
        <f t="shared" si="67"/>
        <v>Unknown</v>
      </c>
      <c r="R551" s="14" t="str">
        <f t="shared" si="68"/>
        <v>|Unknown|</v>
      </c>
      <c r="S551" s="14" t="str">
        <f t="shared" si="69"/>
        <v>|International TV Shows|Reality TV|</v>
      </c>
      <c r="T551" s="14" t="str">
        <f t="shared" si="70"/>
        <v>|Unknown|</v>
      </c>
      <c r="U551" s="14" t="str">
        <f t="shared" si="71"/>
        <v>|Unknown|</v>
      </c>
    </row>
    <row r="552" spans="1:21">
      <c r="A552" s="14" t="s">
        <v>3136</v>
      </c>
      <c r="B552" s="14" t="s">
        <v>48</v>
      </c>
      <c r="C552" s="14" t="s">
        <v>3137</v>
      </c>
      <c r="D552" s="14" t="s">
        <v>2630</v>
      </c>
      <c r="E552" s="14" t="s">
        <v>3138</v>
      </c>
      <c r="F552" s="14" t="s">
        <v>117</v>
      </c>
      <c r="G552" s="26">
        <v>44379</v>
      </c>
      <c r="H552" s="14">
        <v>2021</v>
      </c>
      <c r="I552" s="14" t="s">
        <v>363</v>
      </c>
      <c r="J552" s="14" t="s">
        <v>1386</v>
      </c>
      <c r="K552" s="14" t="s">
        <v>2632</v>
      </c>
      <c r="L552" s="14" t="s">
        <v>3139</v>
      </c>
      <c r="M552" s="14">
        <f t="shared" si="64"/>
        <v>2021</v>
      </c>
      <c r="N552" s="14">
        <f t="shared" si="65"/>
        <v>7</v>
      </c>
      <c r="O552" s="14" t="str">
        <f>IFERROR(VLOOKUP(I552,Lists!$F$2:$G$16,2,FALSE()),"Not Rated")</f>
        <v>Adults</v>
      </c>
      <c r="P552" s="14">
        <f t="shared" si="66"/>
        <v>107</v>
      </c>
      <c r="Q552" s="14" t="str">
        <f t="shared" si="67"/>
        <v>Unknown</v>
      </c>
      <c r="R552" s="14" t="str">
        <f t="shared" si="68"/>
        <v>|Unknown|</v>
      </c>
      <c r="S552" s="14" t="str">
        <f t="shared" si="69"/>
        <v>|Horror Movies|LGBTQ Movies|</v>
      </c>
      <c r="T552" s="14" t="str">
        <f t="shared" si="70"/>
        <v>|Leigh Janiak|</v>
      </c>
      <c r="U552" s="14" t="str">
        <f t="shared" si="71"/>
        <v>|Kiana Madeira|Olivia Scott Welch|Benjamin Flores Jr.|Julia Rehwald|Fred Hechinger|Ashley Zukerman|Maya Hawke|Darrell Britt-Gibson|Jordana Spiro|Jordyn DiNatale|</v>
      </c>
    </row>
    <row r="553" spans="1:21">
      <c r="A553" s="14" t="s">
        <v>3140</v>
      </c>
      <c r="B553" s="14" t="s">
        <v>48</v>
      </c>
      <c r="C553" s="14" t="s">
        <v>3141</v>
      </c>
      <c r="D553" s="14" t="s">
        <v>3142</v>
      </c>
      <c r="E553" s="14" t="s">
        <v>3143</v>
      </c>
      <c r="F553" s="14" t="s">
        <v>116</v>
      </c>
      <c r="G553" s="26">
        <v>44379</v>
      </c>
      <c r="H553" s="14">
        <v>2021</v>
      </c>
      <c r="I553" s="14" t="s">
        <v>360</v>
      </c>
      <c r="J553" s="14" t="s">
        <v>1488</v>
      </c>
      <c r="K553" s="14" t="s">
        <v>3144</v>
      </c>
      <c r="L553" s="14" t="s">
        <v>3145</v>
      </c>
      <c r="M553" s="14">
        <f t="shared" si="64"/>
        <v>2021</v>
      </c>
      <c r="N553" s="14">
        <f t="shared" si="65"/>
        <v>7</v>
      </c>
      <c r="O553" s="14" t="str">
        <f>IFERROR(VLOOKUP(I553,Lists!$F$2:$G$16,2,FALSE()),"Not Rated")</f>
        <v>Adults</v>
      </c>
      <c r="P553" s="14">
        <f t="shared" si="66"/>
        <v>136</v>
      </c>
      <c r="Q553" s="14" t="str">
        <f t="shared" si="67"/>
        <v>India</v>
      </c>
      <c r="R553" s="14" t="str">
        <f t="shared" si="68"/>
        <v>|India|</v>
      </c>
      <c r="S553" s="14" t="str">
        <f t="shared" si="69"/>
        <v>|International Movies|Romantic Movies|Thrillers|</v>
      </c>
      <c r="T553" s="14" t="str">
        <f t="shared" si="70"/>
        <v>|Vinil Mathew|</v>
      </c>
      <c r="U553" s="14" t="str">
        <f t="shared" si="71"/>
        <v>|Taapsee Pannu|Vikrant Massey|Harshvardhan Rane|Aditya Srivastava|Ashish Verma|Yamini Das|Daya Shankar Pandey|</v>
      </c>
    </row>
    <row r="554" spans="1:21">
      <c r="A554" s="14" t="s">
        <v>3146</v>
      </c>
      <c r="B554" s="14" t="s">
        <v>48</v>
      </c>
      <c r="C554" s="14" t="s">
        <v>3147</v>
      </c>
      <c r="D554" s="14" t="s">
        <v>3148</v>
      </c>
      <c r="E554" s="14" t="s">
        <v>3149</v>
      </c>
      <c r="F554" s="14" t="s">
        <v>117</v>
      </c>
      <c r="G554" s="26">
        <v>44379</v>
      </c>
      <c r="H554" s="14">
        <v>2020</v>
      </c>
      <c r="I554" s="14" t="s">
        <v>360</v>
      </c>
      <c r="J554" s="14" t="s">
        <v>507</v>
      </c>
      <c r="K554" s="14" t="s">
        <v>529</v>
      </c>
      <c r="L554" s="14" t="s">
        <v>3150</v>
      </c>
      <c r="M554" s="14">
        <f t="shared" si="64"/>
        <v>2021</v>
      </c>
      <c r="N554" s="14">
        <f t="shared" si="65"/>
        <v>7</v>
      </c>
      <c r="O554" s="14" t="str">
        <f>IFERROR(VLOOKUP(I554,Lists!$F$2:$G$16,2,FALSE()),"Not Rated")</f>
        <v>Adults</v>
      </c>
      <c r="P554" s="14">
        <f t="shared" si="66"/>
        <v>94</v>
      </c>
      <c r="Q554" s="14" t="str">
        <f t="shared" si="67"/>
        <v>Unknown</v>
      </c>
      <c r="R554" s="14" t="str">
        <f t="shared" si="68"/>
        <v>|Unknown|</v>
      </c>
      <c r="S554" s="14" t="str">
        <f t="shared" si="69"/>
        <v>|Comedies|International Movies|</v>
      </c>
      <c r="T554" s="14" t="str">
        <f t="shared" si="70"/>
        <v>|Neri Parenti|</v>
      </c>
      <c r="U554" s="14" t="str">
        <f t="shared" si="71"/>
        <v>|Christian De Sica|Massimo Boldi|Lucia Mascino|Milena Vukotic|Paola Minaccioni|Herbert Ballerina|Denise Tantucci|Fiammetta Cicogna|Francesco Bruni|Alessandro Bisegna|</v>
      </c>
    </row>
    <row r="555" spans="1:21">
      <c r="A555" s="14" t="s">
        <v>3151</v>
      </c>
      <c r="B555" s="14" t="s">
        <v>49</v>
      </c>
      <c r="C555" s="14" t="s">
        <v>3152</v>
      </c>
      <c r="D555" s="14" t="s">
        <v>117</v>
      </c>
      <c r="E555" s="14" t="s">
        <v>3153</v>
      </c>
      <c r="F555" s="14" t="s">
        <v>120</v>
      </c>
      <c r="G555" s="26">
        <v>44379</v>
      </c>
      <c r="H555" s="14">
        <v>2019</v>
      </c>
      <c r="I555" s="14" t="s">
        <v>360</v>
      </c>
      <c r="J555" s="14" t="s">
        <v>106</v>
      </c>
      <c r="K555" s="14" t="s">
        <v>1470</v>
      </c>
      <c r="L555" s="14" t="s">
        <v>3154</v>
      </c>
      <c r="M555" s="14">
        <f t="shared" si="64"/>
        <v>2021</v>
      </c>
      <c r="N555" s="14">
        <f t="shared" si="65"/>
        <v>7</v>
      </c>
      <c r="O555" s="14" t="str">
        <f>IFERROR(VLOOKUP(I555,Lists!$F$2:$G$16,2,FALSE()),"Not Rated")</f>
        <v>Adults</v>
      </c>
      <c r="P555" s="14">
        <f t="shared" si="66"/>
        <v>2</v>
      </c>
      <c r="Q555" s="14" t="str">
        <f t="shared" si="67"/>
        <v>France</v>
      </c>
      <c r="R555" s="14" t="str">
        <f t="shared" si="68"/>
        <v>|France|</v>
      </c>
      <c r="S555" s="14" t="str">
        <f t="shared" si="69"/>
        <v>|Crime TV Shows|International TV Shows|TV Dramas|</v>
      </c>
      <c r="T555" s="14" t="str">
        <f t="shared" si="70"/>
        <v>|Unknown|</v>
      </c>
      <c r="U555" s="14" t="str">
        <f t="shared" si="71"/>
        <v>|Carl Malapa|Nemo Schiffman|Manon Bresch|Corentin Fila|Anaïs Thomas|Firmine Richard|Raphaëlle Agogué|Marvin Dubart|Léa Léviant|Assa Sylla|Stéphane Brel|</v>
      </c>
    </row>
    <row r="556" spans="1:21">
      <c r="A556" s="14" t="s">
        <v>3155</v>
      </c>
      <c r="B556" s="14" t="s">
        <v>48</v>
      </c>
      <c r="C556" s="14" t="s">
        <v>3156</v>
      </c>
      <c r="D556" s="14" t="s">
        <v>3157</v>
      </c>
      <c r="E556" s="14" t="s">
        <v>3158</v>
      </c>
      <c r="F556" s="14" t="s">
        <v>131</v>
      </c>
      <c r="G556" s="26">
        <v>44379</v>
      </c>
      <c r="H556" s="14">
        <v>2020</v>
      </c>
      <c r="I556" s="14" t="s">
        <v>360</v>
      </c>
      <c r="J556" s="14" t="s">
        <v>1488</v>
      </c>
      <c r="K556" s="14" t="s">
        <v>605</v>
      </c>
      <c r="L556" s="14" t="s">
        <v>3159</v>
      </c>
      <c r="M556" s="14">
        <f t="shared" si="64"/>
        <v>2021</v>
      </c>
      <c r="N556" s="14">
        <f t="shared" si="65"/>
        <v>7</v>
      </c>
      <c r="O556" s="14" t="str">
        <f>IFERROR(VLOOKUP(I556,Lists!$F$2:$G$16,2,FALSE()),"Not Rated")</f>
        <v>Adults</v>
      </c>
      <c r="P556" s="14">
        <f t="shared" si="66"/>
        <v>136</v>
      </c>
      <c r="Q556" s="14" t="str">
        <f t="shared" si="67"/>
        <v>Nigeria</v>
      </c>
      <c r="R556" s="14" t="str">
        <f t="shared" si="68"/>
        <v>|Nigeria|</v>
      </c>
      <c r="S556" s="14" t="str">
        <f t="shared" si="69"/>
        <v>|Dramas|International Movies|Thrillers|</v>
      </c>
      <c r="T556" s="14" t="str">
        <f t="shared" si="70"/>
        <v>|Ramsey Nouah|</v>
      </c>
      <c r="U556" s="14" t="str">
        <f t="shared" si="71"/>
        <v>|Stan Nze|Osas Ighodaro|Bucci Franklin|Odera Adimorah|Efa Iwara|Emeka Nwagbaraocha|Elma Mbadiwe|Norbert Young|Brutus Richard|Chinyere Wilfred|Sonny McDon|Chiwetalu Agu|</v>
      </c>
    </row>
    <row r="557" spans="1:21">
      <c r="A557" s="14" t="s">
        <v>3160</v>
      </c>
      <c r="B557" s="14" t="s">
        <v>48</v>
      </c>
      <c r="C557" s="14" t="s">
        <v>3161</v>
      </c>
      <c r="D557" s="14" t="s">
        <v>3162</v>
      </c>
      <c r="E557" s="14" t="s">
        <v>3163</v>
      </c>
      <c r="F557" s="14" t="s">
        <v>3164</v>
      </c>
      <c r="G557" s="26">
        <v>44379</v>
      </c>
      <c r="H557" s="14">
        <v>2013</v>
      </c>
      <c r="I557" s="14" t="s">
        <v>363</v>
      </c>
      <c r="J557" s="14" t="s">
        <v>3165</v>
      </c>
      <c r="K557" s="14" t="s">
        <v>3166</v>
      </c>
      <c r="L557" s="14" t="s">
        <v>3167</v>
      </c>
      <c r="M557" s="14">
        <f t="shared" si="64"/>
        <v>2021</v>
      </c>
      <c r="N557" s="14">
        <f t="shared" si="65"/>
        <v>7</v>
      </c>
      <c r="O557" s="14" t="str">
        <f>IFERROR(VLOOKUP(I557,Lists!$F$2:$G$16,2,FALSE()),"Not Rated")</f>
        <v>Adults</v>
      </c>
      <c r="P557" s="14">
        <f t="shared" si="66"/>
        <v>126</v>
      </c>
      <c r="Q557" s="14" t="str">
        <f t="shared" si="67"/>
        <v>South Korea</v>
      </c>
      <c r="R557" s="14" t="str">
        <f t="shared" si="68"/>
        <v>|South Korea|Czech Republic|</v>
      </c>
      <c r="S557" s="14" t="str">
        <f t="shared" si="69"/>
        <v>|Action &amp; Adventure|Cult Movies|International Movies|</v>
      </c>
      <c r="T557" s="14" t="str">
        <f t="shared" si="70"/>
        <v>|Bong Joon Ho|</v>
      </c>
      <c r="U557" s="14" t="str">
        <f t="shared" si="71"/>
        <v>|Chris Evans|Song Kang-ho|Ed Harris|John Hurt|Tilda Swinton|Jamie Bell|Octavia Spencer|Ewen Bremner|Alison Pill|Adnan Haskovic|Vlad Ivanov|Ko A-sung|Luke Pasqualino|</v>
      </c>
    </row>
    <row r="558" spans="1:21">
      <c r="A558" s="14" t="s">
        <v>3168</v>
      </c>
      <c r="B558" s="14" t="s">
        <v>48</v>
      </c>
      <c r="C558" s="14" t="s">
        <v>3169</v>
      </c>
      <c r="D558" s="14" t="s">
        <v>3170</v>
      </c>
      <c r="E558" s="14" t="s">
        <v>3171</v>
      </c>
      <c r="F558" s="14" t="s">
        <v>123</v>
      </c>
      <c r="G558" s="26">
        <v>44379</v>
      </c>
      <c r="H558" s="14">
        <v>2021</v>
      </c>
      <c r="I558" s="14" t="s">
        <v>361</v>
      </c>
      <c r="J558" s="14" t="s">
        <v>646</v>
      </c>
      <c r="K558" s="14" t="s">
        <v>1656</v>
      </c>
      <c r="L558" s="14" t="s">
        <v>3172</v>
      </c>
      <c r="M558" s="14">
        <f t="shared" si="64"/>
        <v>2021</v>
      </c>
      <c r="N558" s="14">
        <f t="shared" si="65"/>
        <v>7</v>
      </c>
      <c r="O558" s="14" t="str">
        <f>IFERROR(VLOOKUP(I558,Lists!$F$2:$G$16,2,FALSE()),"Not Rated")</f>
        <v>Teens</v>
      </c>
      <c r="P558" s="14">
        <f t="shared" si="66"/>
        <v>116</v>
      </c>
      <c r="Q558" s="14" t="str">
        <f t="shared" si="67"/>
        <v>South Korea</v>
      </c>
      <c r="R558" s="14" t="str">
        <f t="shared" si="68"/>
        <v>|South Korea|</v>
      </c>
      <c r="S558" s="14" t="str">
        <f t="shared" si="69"/>
        <v>|Horror Movies|International Movies|Thrillers|</v>
      </c>
      <c r="T558" s="14" t="str">
        <f t="shared" si="70"/>
        <v>|Kim Tae-hyung|</v>
      </c>
      <c r="U558" s="14" t="str">
        <f t="shared" si="71"/>
        <v>|Lee Sung-min|Park Hae-joon|Kim You-jung|Nam Da-reum|Choi Jin-ho|Kim Dong-yeong|Lee Eal|</v>
      </c>
    </row>
    <row r="559" spans="1:21">
      <c r="A559" s="14" t="s">
        <v>3173</v>
      </c>
      <c r="B559" s="14" t="s">
        <v>48</v>
      </c>
      <c r="C559" s="14" t="s">
        <v>3174</v>
      </c>
      <c r="D559" s="14" t="s">
        <v>3175</v>
      </c>
      <c r="E559" s="14" t="s">
        <v>3176</v>
      </c>
      <c r="F559" s="14" t="s">
        <v>1148</v>
      </c>
      <c r="G559" s="26">
        <v>44379</v>
      </c>
      <c r="H559" s="14">
        <v>2018</v>
      </c>
      <c r="I559" s="14" t="s">
        <v>364</v>
      </c>
      <c r="J559" s="14" t="s">
        <v>713</v>
      </c>
      <c r="K559" s="14" t="s">
        <v>567</v>
      </c>
      <c r="L559" s="14" t="s">
        <v>3177</v>
      </c>
      <c r="M559" s="14">
        <f t="shared" si="64"/>
        <v>2021</v>
      </c>
      <c r="N559" s="14">
        <f t="shared" si="65"/>
        <v>7</v>
      </c>
      <c r="O559" s="14" t="str">
        <f>IFERROR(VLOOKUP(I559,Lists!$F$2:$G$16,2,FALSE()),"Not Rated")</f>
        <v>Teens</v>
      </c>
      <c r="P559" s="14">
        <f t="shared" si="66"/>
        <v>100</v>
      </c>
      <c r="Q559" s="14" t="str">
        <f t="shared" si="67"/>
        <v>Australia</v>
      </c>
      <c r="R559" s="14" t="str">
        <f t="shared" si="68"/>
        <v>|Australia|United States|</v>
      </c>
      <c r="S559" s="14" t="str">
        <f t="shared" si="69"/>
        <v>|Horror Movies|Sci-Fi &amp; Fantasy|</v>
      </c>
      <c r="T559" s="14" t="str">
        <f t="shared" si="70"/>
        <v>|Michael Spierig|Peter Spierig|</v>
      </c>
      <c r="U559" s="14" t="str">
        <f t="shared" si="71"/>
        <v>|Helen Mirren|Jason Clarke|Sarah Snook|Angus Sampson|Finn Scicluna-O'Prey|Laura Brent|Tyler Coppin|Eamon Farren|Bruce Spence|</v>
      </c>
    </row>
    <row r="560" spans="1:21">
      <c r="A560" s="14" t="s">
        <v>3178</v>
      </c>
      <c r="B560" s="14" t="s">
        <v>48</v>
      </c>
      <c r="C560" s="14" t="s">
        <v>3179</v>
      </c>
      <c r="D560" s="14" t="s">
        <v>3180</v>
      </c>
      <c r="E560" s="14" t="s">
        <v>3181</v>
      </c>
      <c r="F560" s="14" t="s">
        <v>115</v>
      </c>
      <c r="G560" s="26">
        <v>44378</v>
      </c>
      <c r="H560" s="14">
        <v>2012</v>
      </c>
      <c r="I560" s="14" t="s">
        <v>363</v>
      </c>
      <c r="J560" s="14" t="s">
        <v>671</v>
      </c>
      <c r="K560" s="14" t="s">
        <v>248</v>
      </c>
      <c r="L560" s="14" t="s">
        <v>3182</v>
      </c>
      <c r="M560" s="14">
        <f t="shared" si="64"/>
        <v>2021</v>
      </c>
      <c r="N560" s="14">
        <f t="shared" si="65"/>
        <v>7</v>
      </c>
      <c r="O560" s="14" t="str">
        <f>IFERROR(VLOOKUP(I560,Lists!$F$2:$G$16,2,FALSE()),"Not Rated")</f>
        <v>Adults</v>
      </c>
      <c r="P560" s="14">
        <f t="shared" si="66"/>
        <v>115</v>
      </c>
      <c r="Q560" s="14" t="str">
        <f t="shared" si="67"/>
        <v>United States</v>
      </c>
      <c r="R560" s="14" t="str">
        <f t="shared" si="68"/>
        <v>|United States|</v>
      </c>
      <c r="S560" s="14" t="str">
        <f t="shared" si="69"/>
        <v>|Action &amp; Adventure|</v>
      </c>
      <c r="T560" s="14" t="str">
        <f t="shared" si="70"/>
        <v>|Ernie Barbarash|</v>
      </c>
      <c r="U560" s="14" t="str">
        <f t="shared" si="71"/>
        <v>|Jean-Claude Van Damme|Joe Flanigan|Anna-Louise Plowman|Charlotte Beaumont|Steve Nicolson|Uriel Emil|Louis Dempsey|Mark Lewis|Kristopher Van Varenberg|Bianca Brigitte VanDamme|</v>
      </c>
    </row>
    <row r="561" spans="1:21">
      <c r="A561" s="14" t="s">
        <v>3183</v>
      </c>
      <c r="B561" s="14" t="s">
        <v>48</v>
      </c>
      <c r="C561" s="14" t="s">
        <v>3184</v>
      </c>
      <c r="D561" s="14" t="s">
        <v>1323</v>
      </c>
      <c r="E561" s="14" t="s">
        <v>3185</v>
      </c>
      <c r="F561" s="14" t="s">
        <v>1342</v>
      </c>
      <c r="G561" s="26">
        <v>44378</v>
      </c>
      <c r="H561" s="14">
        <v>1997</v>
      </c>
      <c r="I561" s="14" t="s">
        <v>363</v>
      </c>
      <c r="J561" s="14" t="s">
        <v>443</v>
      </c>
      <c r="K561" s="14" t="s">
        <v>248</v>
      </c>
      <c r="L561" s="14" t="s">
        <v>3186</v>
      </c>
      <c r="M561" s="14">
        <f t="shared" si="64"/>
        <v>2021</v>
      </c>
      <c r="N561" s="14">
        <f t="shared" si="65"/>
        <v>7</v>
      </c>
      <c r="O561" s="14" t="str">
        <f>IFERROR(VLOOKUP(I561,Lists!$F$2:$G$16,2,FALSE()),"Not Rated")</f>
        <v>Adults</v>
      </c>
      <c r="P561" s="14">
        <f t="shared" si="66"/>
        <v>125</v>
      </c>
      <c r="Q561" s="14" t="str">
        <f t="shared" si="67"/>
        <v>United States</v>
      </c>
      <c r="R561" s="14" t="str">
        <f t="shared" si="68"/>
        <v>|United States|Germany|</v>
      </c>
      <c r="S561" s="14" t="str">
        <f t="shared" si="69"/>
        <v>|Action &amp; Adventure|</v>
      </c>
      <c r="T561" s="14" t="str">
        <f t="shared" si="70"/>
        <v>|Wolfgang Petersen|</v>
      </c>
      <c r="U561" s="14" t="str">
        <f t="shared" si="71"/>
        <v>|Harrison Ford|Gary Oldman|Glenn Close|Wendy Crewson|Paul Guilfoyle|William H. Macy|Liesel Matthews|Dean Stockwell|Xander Berkeley|Bill Smitrovich|Elya Baskin|David Vadim|Tom Everett|Spencer Garrett|Philip Baker Hall|</v>
      </c>
    </row>
    <row r="562" spans="1:21">
      <c r="A562" s="14" t="s">
        <v>3187</v>
      </c>
      <c r="B562" s="14" t="s">
        <v>48</v>
      </c>
      <c r="C562" s="14" t="s">
        <v>3188</v>
      </c>
      <c r="D562" s="14" t="s">
        <v>3189</v>
      </c>
      <c r="E562" s="14" t="s">
        <v>117</v>
      </c>
      <c r="F562" s="14" t="s">
        <v>117</v>
      </c>
      <c r="G562" s="26">
        <v>44378</v>
      </c>
      <c r="H562" s="14">
        <v>2021</v>
      </c>
      <c r="I562" s="14" t="s">
        <v>364</v>
      </c>
      <c r="J562" s="14" t="s">
        <v>2771</v>
      </c>
      <c r="K562" s="14" t="s">
        <v>884</v>
      </c>
      <c r="L562" s="14" t="s">
        <v>3190</v>
      </c>
      <c r="M562" s="14">
        <f t="shared" si="64"/>
        <v>2021</v>
      </c>
      <c r="N562" s="14">
        <f t="shared" si="65"/>
        <v>7</v>
      </c>
      <c r="O562" s="14" t="str">
        <f>IFERROR(VLOOKUP(I562,Lists!$F$2:$G$16,2,FALSE()),"Not Rated")</f>
        <v>Teens</v>
      </c>
      <c r="P562" s="14">
        <f t="shared" si="66"/>
        <v>39</v>
      </c>
      <c r="Q562" s="14" t="str">
        <f t="shared" si="67"/>
        <v>Unknown</v>
      </c>
      <c r="R562" s="14" t="str">
        <f t="shared" si="68"/>
        <v>|Unknown|</v>
      </c>
      <c r="S562" s="14" t="str">
        <f t="shared" si="69"/>
        <v>|Documentaries|Sports Movies|</v>
      </c>
      <c r="T562" s="14" t="str">
        <f t="shared" si="70"/>
        <v>|Matt Ogens|</v>
      </c>
      <c r="U562" s="14" t="str">
        <f t="shared" si="71"/>
        <v>|Unknown|</v>
      </c>
    </row>
    <row r="563" spans="1:21">
      <c r="A563" s="14" t="s">
        <v>3191</v>
      </c>
      <c r="B563" s="14" t="s">
        <v>48</v>
      </c>
      <c r="C563" s="14" t="s">
        <v>3192</v>
      </c>
      <c r="D563" s="14" t="s">
        <v>3193</v>
      </c>
      <c r="E563" s="14" t="s">
        <v>3194</v>
      </c>
      <c r="F563" s="14" t="s">
        <v>115</v>
      </c>
      <c r="G563" s="26">
        <v>44378</v>
      </c>
      <c r="H563" s="14">
        <v>2002</v>
      </c>
      <c r="I563" s="14" t="s">
        <v>364</v>
      </c>
      <c r="J563" s="14" t="s">
        <v>507</v>
      </c>
      <c r="K563" s="14" t="s">
        <v>1149</v>
      </c>
      <c r="L563" s="14" t="s">
        <v>3195</v>
      </c>
      <c r="M563" s="14">
        <f t="shared" si="64"/>
        <v>2021</v>
      </c>
      <c r="N563" s="14">
        <f t="shared" si="65"/>
        <v>7</v>
      </c>
      <c r="O563" s="14" t="str">
        <f>IFERROR(VLOOKUP(I563,Lists!$F$2:$G$16,2,FALSE()),"Not Rated")</f>
        <v>Teens</v>
      </c>
      <c r="P563" s="14">
        <f t="shared" si="66"/>
        <v>94</v>
      </c>
      <c r="Q563" s="14" t="str">
        <f t="shared" si="67"/>
        <v>United States</v>
      </c>
      <c r="R563" s="14" t="str">
        <f t="shared" si="68"/>
        <v>|United States|</v>
      </c>
      <c r="S563" s="14" t="str">
        <f t="shared" si="69"/>
        <v>|Action &amp; Adventure|Comedies|</v>
      </c>
      <c r="T563" s="14" t="str">
        <f t="shared" si="70"/>
        <v>|Jay Roach|</v>
      </c>
      <c r="U563" s="14" t="str">
        <f t="shared" si="71"/>
        <v>|Mike Myers|Beyoncé Knowles-Carter|Seth Green|Michael York|Robert Wagner|Mindy Sterling|Verne Troyer|Michael Caine|Fred Savage|</v>
      </c>
    </row>
    <row r="564" spans="1:21">
      <c r="A564" s="14" t="s">
        <v>3196</v>
      </c>
      <c r="B564" s="14" t="s">
        <v>48</v>
      </c>
      <c r="C564" s="14" t="s">
        <v>3197</v>
      </c>
      <c r="D564" s="14" t="s">
        <v>3193</v>
      </c>
      <c r="E564" s="14" t="s">
        <v>3198</v>
      </c>
      <c r="F564" s="14" t="s">
        <v>115</v>
      </c>
      <c r="G564" s="26">
        <v>44378</v>
      </c>
      <c r="H564" s="14">
        <v>1997</v>
      </c>
      <c r="I564" s="14" t="s">
        <v>364</v>
      </c>
      <c r="J564" s="14" t="s">
        <v>404</v>
      </c>
      <c r="K564" s="14" t="s">
        <v>245</v>
      </c>
      <c r="L564" s="14" t="s">
        <v>3199</v>
      </c>
      <c r="M564" s="14">
        <f t="shared" si="64"/>
        <v>2021</v>
      </c>
      <c r="N564" s="14">
        <f t="shared" si="65"/>
        <v>7</v>
      </c>
      <c r="O564" s="14" t="str">
        <f>IFERROR(VLOOKUP(I564,Lists!$F$2:$G$16,2,FALSE()),"Not Rated")</f>
        <v>Teens</v>
      </c>
      <c r="P564" s="14">
        <f t="shared" si="66"/>
        <v>90</v>
      </c>
      <c r="Q564" s="14" t="str">
        <f t="shared" si="67"/>
        <v>United States</v>
      </c>
      <c r="R564" s="14" t="str">
        <f t="shared" si="68"/>
        <v>|United States|</v>
      </c>
      <c r="S564" s="14" t="str">
        <f t="shared" si="69"/>
        <v>|Comedies|</v>
      </c>
      <c r="T564" s="14" t="str">
        <f t="shared" si="70"/>
        <v>|Jay Roach|</v>
      </c>
      <c r="U564" s="14" t="str">
        <f t="shared" si="71"/>
        <v>|Mike Myers|Elizabeth Hurley|Michael York|Mimi Rogers|Robert Wagner|Seth Green|Fabiana Udenio|Mindy Sterling|Paul Dillon|Charles Napier|Will Ferrell|</v>
      </c>
    </row>
    <row r="565" spans="1:21">
      <c r="A565" s="14" t="s">
        <v>3200</v>
      </c>
      <c r="B565" s="14" t="s">
        <v>48</v>
      </c>
      <c r="C565" s="14" t="s">
        <v>3201</v>
      </c>
      <c r="D565" s="14" t="s">
        <v>3193</v>
      </c>
      <c r="E565" s="14" t="s">
        <v>3202</v>
      </c>
      <c r="F565" s="14" t="s">
        <v>115</v>
      </c>
      <c r="G565" s="26">
        <v>44378</v>
      </c>
      <c r="H565" s="14">
        <v>1999</v>
      </c>
      <c r="I565" s="14" t="s">
        <v>364</v>
      </c>
      <c r="J565" s="14" t="s">
        <v>739</v>
      </c>
      <c r="K565" s="14" t="s">
        <v>3203</v>
      </c>
      <c r="L565" s="14" t="s">
        <v>3204</v>
      </c>
      <c r="M565" s="14">
        <f t="shared" si="64"/>
        <v>2021</v>
      </c>
      <c r="N565" s="14">
        <f t="shared" si="65"/>
        <v>7</v>
      </c>
      <c r="O565" s="14" t="str">
        <f>IFERROR(VLOOKUP(I565,Lists!$F$2:$G$16,2,FALSE()),"Not Rated")</f>
        <v>Teens</v>
      </c>
      <c r="P565" s="14">
        <f t="shared" si="66"/>
        <v>95</v>
      </c>
      <c r="Q565" s="14" t="str">
        <f t="shared" si="67"/>
        <v>United States</v>
      </c>
      <c r="R565" s="14" t="str">
        <f t="shared" si="68"/>
        <v>|United States|</v>
      </c>
      <c r="S565" s="14" t="str">
        <f t="shared" si="69"/>
        <v>|Action &amp; Adventure|Comedies|Sci-Fi &amp; Fantasy|</v>
      </c>
      <c r="T565" s="14" t="str">
        <f t="shared" si="70"/>
        <v>|Jay Roach|</v>
      </c>
      <c r="U565" s="14" t="str">
        <f t="shared" si="71"/>
        <v>|Mike Myers|Heather Graham|Michael York|Robert Wagner|Rob Lowe|Seth Green|Mindy Sterling|Verne Troyer|Elizabeth Hurley|Will Ferrell|</v>
      </c>
    </row>
    <row r="566" spans="1:21">
      <c r="A566" s="14" t="s">
        <v>3205</v>
      </c>
      <c r="B566" s="14" t="s">
        <v>48</v>
      </c>
      <c r="C566" s="14" t="s">
        <v>3206</v>
      </c>
      <c r="D566" s="14" t="s">
        <v>2162</v>
      </c>
      <c r="E566" s="14" t="s">
        <v>3207</v>
      </c>
      <c r="F566" s="14" t="s">
        <v>115</v>
      </c>
      <c r="G566" s="26">
        <v>44378</v>
      </c>
      <c r="H566" s="14">
        <v>1997</v>
      </c>
      <c r="I566" s="14" t="s">
        <v>363</v>
      </c>
      <c r="J566" s="14" t="s">
        <v>3208</v>
      </c>
      <c r="K566" s="14" t="s">
        <v>1034</v>
      </c>
      <c r="L566" s="14" t="s">
        <v>3209</v>
      </c>
      <c r="M566" s="14">
        <f t="shared" si="64"/>
        <v>2021</v>
      </c>
      <c r="N566" s="14">
        <f t="shared" si="65"/>
        <v>7</v>
      </c>
      <c r="O566" s="14" t="str">
        <f>IFERROR(VLOOKUP(I566,Lists!$F$2:$G$16,2,FALSE()),"Not Rated")</f>
        <v>Adults</v>
      </c>
      <c r="P566" s="14">
        <f t="shared" si="66"/>
        <v>155</v>
      </c>
      <c r="Q566" s="14" t="str">
        <f t="shared" si="67"/>
        <v>United States</v>
      </c>
      <c r="R566" s="14" t="str">
        <f t="shared" si="68"/>
        <v>|United States|</v>
      </c>
      <c r="S566" s="14" t="str">
        <f t="shared" si="69"/>
        <v>|Comedies|Dramas|Independent Movies|</v>
      </c>
      <c r="T566" s="14" t="str">
        <f t="shared" si="70"/>
        <v>|Paul Thomas Anderson|</v>
      </c>
      <c r="U566" s="14" t="str">
        <f t="shared" si="71"/>
        <v>|Mark Wahlberg|Burt Reynolds|Julianne Moore|Heather Graham|William H. Macy|Don Cheadle|Philip Seymour Hoffman|Luis Guzmán|John C. Reilly|Philip Baker Hall|</v>
      </c>
    </row>
    <row r="567" spans="1:21">
      <c r="A567" s="14" t="s">
        <v>3210</v>
      </c>
      <c r="B567" s="14" t="s">
        <v>49</v>
      </c>
      <c r="C567" s="14" t="s">
        <v>3211</v>
      </c>
      <c r="D567" s="14" t="s">
        <v>117</v>
      </c>
      <c r="E567" s="14" t="s">
        <v>3212</v>
      </c>
      <c r="F567" s="14" t="s">
        <v>3213</v>
      </c>
      <c r="G567" s="26">
        <v>44378</v>
      </c>
      <c r="H567" s="14">
        <v>2020</v>
      </c>
      <c r="I567" s="14" t="s">
        <v>368</v>
      </c>
      <c r="J567" s="14" t="s">
        <v>105</v>
      </c>
      <c r="K567" s="14" t="s">
        <v>3214</v>
      </c>
      <c r="L567" s="14" t="s">
        <v>3215</v>
      </c>
      <c r="M567" s="14">
        <f t="shared" si="64"/>
        <v>2021</v>
      </c>
      <c r="N567" s="14">
        <f t="shared" si="65"/>
        <v>7</v>
      </c>
      <c r="O567" s="14" t="str">
        <f>IFERROR(VLOOKUP(I567,Lists!$F$2:$G$16,2,FALSE()),"Not Rated")</f>
        <v>Kids</v>
      </c>
      <c r="P567" s="14">
        <f t="shared" si="66"/>
        <v>1</v>
      </c>
      <c r="Q567" s="14" t="str">
        <f t="shared" si="67"/>
        <v>Australia</v>
      </c>
      <c r="R567" s="14" t="str">
        <f t="shared" si="68"/>
        <v>|Australia|Germany|</v>
      </c>
      <c r="S567" s="14" t="str">
        <f t="shared" si="69"/>
        <v>|International TV Shows|Kids' TV|TV Mysteries|</v>
      </c>
      <c r="T567" s="14" t="str">
        <f t="shared" si="70"/>
        <v>|Unknown|</v>
      </c>
      <c r="U567" s="14" t="str">
        <f t="shared" si="71"/>
        <v>|Kimie Tsukakoshi|Elizabeth Cullen|Mia Milnes|Julian Cullen|Rainbow Wedell|Jamie Carter|Christopher Sommers|</v>
      </c>
    </row>
    <row r="568" spans="1:21">
      <c r="A568" s="14" t="s">
        <v>3216</v>
      </c>
      <c r="B568" s="14" t="s">
        <v>48</v>
      </c>
      <c r="C568" s="14" t="s">
        <v>3217</v>
      </c>
      <c r="D568" s="14" t="s">
        <v>3218</v>
      </c>
      <c r="E568" s="14" t="s">
        <v>3219</v>
      </c>
      <c r="F568" s="14" t="s">
        <v>1342</v>
      </c>
      <c r="G568" s="26">
        <v>44378</v>
      </c>
      <c r="H568" s="14">
        <v>2000</v>
      </c>
      <c r="I568" s="14" t="s">
        <v>364</v>
      </c>
      <c r="J568" s="14" t="s">
        <v>653</v>
      </c>
      <c r="K568" s="14" t="s">
        <v>1149</v>
      </c>
      <c r="L568" s="14" t="s">
        <v>3220</v>
      </c>
      <c r="M568" s="14">
        <f t="shared" si="64"/>
        <v>2021</v>
      </c>
      <c r="N568" s="14">
        <f t="shared" si="65"/>
        <v>7</v>
      </c>
      <c r="O568" s="14" t="str">
        <f>IFERROR(VLOOKUP(I568,Lists!$F$2:$G$16,2,FALSE()),"Not Rated")</f>
        <v>Teens</v>
      </c>
      <c r="P568" s="14">
        <f t="shared" si="66"/>
        <v>98</v>
      </c>
      <c r="Q568" s="14" t="str">
        <f t="shared" si="67"/>
        <v>United States</v>
      </c>
      <c r="R568" s="14" t="str">
        <f t="shared" si="68"/>
        <v>|United States|Germany|</v>
      </c>
      <c r="S568" s="14" t="str">
        <f t="shared" si="69"/>
        <v>|Action &amp; Adventure|Comedies|</v>
      </c>
      <c r="T568" s="14" t="str">
        <f t="shared" si="70"/>
        <v>|McG|</v>
      </c>
      <c r="U568" s="14" t="str">
        <f t="shared" si="71"/>
        <v>|Cameron Diaz|Drew Barrymore|Lucy Liu|Bill Murray|Sam Rockwell|Kelly Lynch|Tim Curry|Crispin Glover|Matt LeBlanc|LL Cool J|Tom Green|Luke Wilson|</v>
      </c>
    </row>
    <row r="569" spans="1:21">
      <c r="A569" s="14" t="s">
        <v>3221</v>
      </c>
      <c r="B569" s="14" t="s">
        <v>48</v>
      </c>
      <c r="C569" s="14" t="s">
        <v>3222</v>
      </c>
      <c r="D569" s="14" t="s">
        <v>3223</v>
      </c>
      <c r="E569" s="14" t="s">
        <v>3224</v>
      </c>
      <c r="F569" s="14" t="s">
        <v>115</v>
      </c>
      <c r="G569" s="26">
        <v>44378</v>
      </c>
      <c r="H569" s="14">
        <v>1995</v>
      </c>
      <c r="I569" s="14" t="s">
        <v>364</v>
      </c>
      <c r="J569" s="14" t="s">
        <v>1096</v>
      </c>
      <c r="K569" s="14" t="s">
        <v>3225</v>
      </c>
      <c r="L569" s="14" t="s">
        <v>3226</v>
      </c>
      <c r="M569" s="14">
        <f t="shared" si="64"/>
        <v>2021</v>
      </c>
      <c r="N569" s="14">
        <f t="shared" si="65"/>
        <v>7</v>
      </c>
      <c r="O569" s="14" t="str">
        <f>IFERROR(VLOOKUP(I569,Lists!$F$2:$G$16,2,FALSE()),"Not Rated")</f>
        <v>Teens</v>
      </c>
      <c r="P569" s="14">
        <f t="shared" si="66"/>
        <v>108</v>
      </c>
      <c r="Q569" s="14" t="str">
        <f t="shared" si="67"/>
        <v>United States</v>
      </c>
      <c r="R569" s="14" t="str">
        <f t="shared" si="68"/>
        <v>|United States|</v>
      </c>
      <c r="S569" s="14" t="str">
        <f t="shared" si="69"/>
        <v>|Action &amp; Adventure|Thrillers|</v>
      </c>
      <c r="T569" s="14" t="str">
        <f t="shared" si="70"/>
        <v>|Frank Marshall|</v>
      </c>
      <c r="U569" s="14" t="str">
        <f t="shared" si="71"/>
        <v>|Dylan Walsh|Laura Linney|Ernie Hudson|Tim Curry|Joe Don Baker|Grant Heslov|Adewale Akinnuoye-Agbaje|Mary Ellen Trainor|</v>
      </c>
    </row>
    <row r="570" spans="1:21">
      <c r="A570" s="14" t="s">
        <v>3227</v>
      </c>
      <c r="B570" s="14" t="s">
        <v>48</v>
      </c>
      <c r="C570" s="14" t="s">
        <v>3228</v>
      </c>
      <c r="D570" s="14" t="s">
        <v>2168</v>
      </c>
      <c r="E570" s="14" t="s">
        <v>3229</v>
      </c>
      <c r="F570" s="14" t="s">
        <v>115</v>
      </c>
      <c r="G570" s="26">
        <v>44378</v>
      </c>
      <c r="H570" s="14">
        <v>1993</v>
      </c>
      <c r="I570" s="14" t="s">
        <v>367</v>
      </c>
      <c r="J570" s="14" t="s">
        <v>624</v>
      </c>
      <c r="K570" s="14" t="s">
        <v>481</v>
      </c>
      <c r="L570" s="14" t="s">
        <v>3230</v>
      </c>
      <c r="M570" s="14">
        <f t="shared" si="64"/>
        <v>2021</v>
      </c>
      <c r="N570" s="14">
        <f t="shared" si="65"/>
        <v>7</v>
      </c>
      <c r="O570" s="14" t="str">
        <f>IFERROR(VLOOKUP(I570,Lists!$F$2:$G$16,2,FALSE()),"Not Rated")</f>
        <v>Older Kids</v>
      </c>
      <c r="P570" s="14">
        <f t="shared" si="66"/>
        <v>96</v>
      </c>
      <c r="Q570" s="14" t="str">
        <f t="shared" si="67"/>
        <v>United States</v>
      </c>
      <c r="R570" s="14" t="str">
        <f t="shared" si="68"/>
        <v>|United States|</v>
      </c>
      <c r="S570" s="14" t="str">
        <f t="shared" si="69"/>
        <v>|Children &amp; Family Movies|Comedies|</v>
      </c>
      <c r="T570" s="14" t="str">
        <f t="shared" si="70"/>
        <v>|Nick Castle|</v>
      </c>
      <c r="U570" s="14" t="str">
        <f t="shared" si="71"/>
        <v>|Walter Matthau|Mason Gamble|Joan Plowright|Christopher Lloyd|Lea Thompson|Robert Stanton|Paul Winfield|</v>
      </c>
    </row>
    <row r="571" spans="1:21">
      <c r="A571" s="14" t="s">
        <v>3231</v>
      </c>
      <c r="B571" s="14" t="s">
        <v>48</v>
      </c>
      <c r="C571" s="14" t="s">
        <v>3232</v>
      </c>
      <c r="D571" s="14" t="s">
        <v>3233</v>
      </c>
      <c r="E571" s="14" t="s">
        <v>3234</v>
      </c>
      <c r="F571" s="14" t="s">
        <v>173</v>
      </c>
      <c r="G571" s="26">
        <v>44378</v>
      </c>
      <c r="H571" s="14">
        <v>2019</v>
      </c>
      <c r="I571" s="14" t="s">
        <v>361</v>
      </c>
      <c r="J571" s="14" t="s">
        <v>962</v>
      </c>
      <c r="K571" s="14" t="s">
        <v>910</v>
      </c>
      <c r="L571" s="14" t="s">
        <v>3235</v>
      </c>
      <c r="M571" s="14">
        <f t="shared" si="64"/>
        <v>2021</v>
      </c>
      <c r="N571" s="14">
        <f t="shared" si="65"/>
        <v>7</v>
      </c>
      <c r="O571" s="14" t="str">
        <f>IFERROR(VLOOKUP(I571,Lists!$F$2:$G$16,2,FALSE()),"Not Rated")</f>
        <v>Teens</v>
      </c>
      <c r="P571" s="14">
        <f t="shared" si="66"/>
        <v>117</v>
      </c>
      <c r="Q571" s="14" t="str">
        <f t="shared" si="67"/>
        <v>Vietnam</v>
      </c>
      <c r="R571" s="14" t="str">
        <f t="shared" si="68"/>
        <v>|Vietnam|</v>
      </c>
      <c r="S571" s="14" t="str">
        <f t="shared" si="69"/>
        <v>|Dramas|International Movies|Romantic Movies|</v>
      </c>
      <c r="T571" s="14" t="str">
        <f t="shared" si="70"/>
        <v>|Victor Vu|</v>
      </c>
      <c r="U571" s="14" t="str">
        <f t="shared" si="71"/>
        <v>|Tran Nghia|Truc Anh|Tran Phong|Khanh Van|Nguyen Lam Thao Tam|Hung Vo|Pham Dinh Thai Ngan|Lam Bao Danh|Nguyen Ngoc Huyen Dieu|Truong Hoang Hanh Thy|Mona Bao Tien|Mai Cat Vi|</v>
      </c>
    </row>
    <row r="572" spans="1:21">
      <c r="A572" s="14" t="s">
        <v>3236</v>
      </c>
      <c r="B572" s="14" t="s">
        <v>48</v>
      </c>
      <c r="C572" s="14" t="s">
        <v>3237</v>
      </c>
      <c r="D572" s="14" t="s">
        <v>3238</v>
      </c>
      <c r="E572" s="14" t="s">
        <v>3239</v>
      </c>
      <c r="F572" s="14" t="s">
        <v>117</v>
      </c>
      <c r="G572" s="26">
        <v>44378</v>
      </c>
      <c r="H572" s="14">
        <v>2021</v>
      </c>
      <c r="I572" s="14" t="s">
        <v>361</v>
      </c>
      <c r="J572" s="14" t="s">
        <v>1062</v>
      </c>
      <c r="K572" s="14" t="s">
        <v>1227</v>
      </c>
      <c r="L572" s="14" t="s">
        <v>3240</v>
      </c>
      <c r="M572" s="14">
        <f t="shared" si="64"/>
        <v>2021</v>
      </c>
      <c r="N572" s="14">
        <f t="shared" si="65"/>
        <v>7</v>
      </c>
      <c r="O572" s="14" t="str">
        <f>IFERROR(VLOOKUP(I572,Lists!$F$2:$G$16,2,FALSE()),"Not Rated")</f>
        <v>Teens</v>
      </c>
      <c r="P572" s="14">
        <f t="shared" si="66"/>
        <v>118</v>
      </c>
      <c r="Q572" s="14" t="str">
        <f t="shared" si="67"/>
        <v>Unknown</v>
      </c>
      <c r="R572" s="14" t="str">
        <f t="shared" si="68"/>
        <v>|Unknown|</v>
      </c>
      <c r="S572" s="14" t="str">
        <f t="shared" si="69"/>
        <v>|Action &amp; Adventure|International Movies|</v>
      </c>
      <c r="T572" s="14" t="str">
        <f t="shared" si="70"/>
        <v>|Chow Hin Yeung Roy|</v>
      </c>
      <c r="U572" s="14" t="str">
        <f t="shared" si="71"/>
        <v>|Wang Kai|Louis Koo|Han Geng|Tony Yang|Carina Lau|NaZha|Lam Suet|Justin Cheung|Ray Lui|Yuan Wenkang|</v>
      </c>
    </row>
    <row r="573" spans="1:21">
      <c r="A573" s="14" t="s">
        <v>3241</v>
      </c>
      <c r="B573" s="14" t="s">
        <v>49</v>
      </c>
      <c r="C573" s="14" t="s">
        <v>3242</v>
      </c>
      <c r="D573" s="14" t="s">
        <v>117</v>
      </c>
      <c r="E573" s="14" t="s">
        <v>3243</v>
      </c>
      <c r="F573" s="14" t="s">
        <v>117</v>
      </c>
      <c r="G573" s="26">
        <v>44378</v>
      </c>
      <c r="H573" s="14">
        <v>2021</v>
      </c>
      <c r="I573" s="14" t="s">
        <v>360</v>
      </c>
      <c r="J573" s="14" t="s">
        <v>105</v>
      </c>
      <c r="K573" s="14" t="s">
        <v>424</v>
      </c>
      <c r="L573" s="14" t="s">
        <v>3244</v>
      </c>
      <c r="M573" s="14">
        <f t="shared" si="64"/>
        <v>2021</v>
      </c>
      <c r="N573" s="14">
        <f t="shared" si="65"/>
        <v>7</v>
      </c>
      <c r="O573" s="14" t="str">
        <f>IFERROR(VLOOKUP(I573,Lists!$F$2:$G$16,2,FALSE()),"Not Rated")</f>
        <v>Adults</v>
      </c>
      <c r="P573" s="14">
        <f t="shared" si="66"/>
        <v>1</v>
      </c>
      <c r="Q573" s="14" t="str">
        <f t="shared" si="67"/>
        <v>Unknown</v>
      </c>
      <c r="R573" s="14" t="str">
        <f t="shared" si="68"/>
        <v>|Unknown|</v>
      </c>
      <c r="S573" s="14" t="str">
        <f t="shared" si="69"/>
        <v>|International TV Shows|Romantic TV Shows|TV Comedies|</v>
      </c>
      <c r="T573" s="14" t="str">
        <f t="shared" si="70"/>
        <v>|Unknown|</v>
      </c>
      <c r="U573" s="14" t="str">
        <f t="shared" si="71"/>
        <v>|Angelo Spagnoletti|Cristina Cappelli|Alfredo Cerrone|Azzurra Iacone|Gianluca Colucci (Fru)|Gennaro Filippone|Fabio Balsamo|Egidio Mercurio|Sebastiano Kiniger|Biagio Forestieri|Sveva Simeone|Ilenia Zanfardino|Roberta Migliucci|Claudia Tranchese|</v>
      </c>
    </row>
    <row r="574" spans="1:21">
      <c r="A574" s="14" t="s">
        <v>3245</v>
      </c>
      <c r="B574" s="14" t="s">
        <v>48</v>
      </c>
      <c r="C574" s="14" t="s">
        <v>3246</v>
      </c>
      <c r="D574" s="14" t="s">
        <v>3247</v>
      </c>
      <c r="E574" s="14" t="s">
        <v>3248</v>
      </c>
      <c r="F574" s="14" t="s">
        <v>3249</v>
      </c>
      <c r="G574" s="26">
        <v>44378</v>
      </c>
      <c r="H574" s="14">
        <v>2019</v>
      </c>
      <c r="I574" s="14" t="s">
        <v>364</v>
      </c>
      <c r="J574" s="14" t="s">
        <v>560</v>
      </c>
      <c r="K574" s="14" t="s">
        <v>834</v>
      </c>
      <c r="L574" s="14" t="s">
        <v>3250</v>
      </c>
      <c r="M574" s="14">
        <f t="shared" si="64"/>
        <v>2021</v>
      </c>
      <c r="N574" s="14">
        <f t="shared" si="65"/>
        <v>7</v>
      </c>
      <c r="O574" s="14" t="str">
        <f>IFERROR(VLOOKUP(I574,Lists!$F$2:$G$16,2,FALSE()),"Not Rated")</f>
        <v>Teens</v>
      </c>
      <c r="P574" s="14">
        <f t="shared" si="66"/>
        <v>103</v>
      </c>
      <c r="Q574" s="14" t="str">
        <f t="shared" si="67"/>
        <v>United Kingdom</v>
      </c>
      <c r="R574" s="14" t="str">
        <f t="shared" si="68"/>
        <v>|United Kingdom|Belgium|</v>
      </c>
      <c r="S574" s="14" t="str">
        <f t="shared" si="69"/>
        <v>|Comedies|Dramas|International Movies|</v>
      </c>
      <c r="T574" s="14" t="str">
        <f t="shared" si="70"/>
        <v>|Joel Hopkins|</v>
      </c>
      <c r="U574" s="14" t="str">
        <f t="shared" si="71"/>
        <v>|Diane Keaton|Brendan Gleeson|Lesley Manville|Jason Watkins|James Norton|Phil Davis|</v>
      </c>
    </row>
    <row r="575" spans="1:21">
      <c r="A575" s="14" t="s">
        <v>3251</v>
      </c>
      <c r="B575" s="14" t="s">
        <v>48</v>
      </c>
      <c r="C575" s="14" t="s">
        <v>3252</v>
      </c>
      <c r="D575" s="14" t="s">
        <v>3253</v>
      </c>
      <c r="E575" s="14" t="s">
        <v>3254</v>
      </c>
      <c r="F575" s="14" t="s">
        <v>2226</v>
      </c>
      <c r="G575" s="26">
        <v>44378</v>
      </c>
      <c r="H575" s="14">
        <v>2008</v>
      </c>
      <c r="I575" s="14" t="s">
        <v>367</v>
      </c>
      <c r="J575" s="14" t="s">
        <v>507</v>
      </c>
      <c r="K575" s="14" t="s">
        <v>481</v>
      </c>
      <c r="L575" s="14" t="s">
        <v>3255</v>
      </c>
      <c r="M575" s="14">
        <f t="shared" si="64"/>
        <v>2021</v>
      </c>
      <c r="N575" s="14">
        <f t="shared" si="65"/>
        <v>7</v>
      </c>
      <c r="O575" s="14" t="str">
        <f>IFERROR(VLOOKUP(I575,Lists!$F$2:$G$16,2,FALSE()),"Not Rated")</f>
        <v>Older Kids</v>
      </c>
      <c r="P575" s="14">
        <f t="shared" si="66"/>
        <v>94</v>
      </c>
      <c r="Q575" s="14" t="str">
        <f t="shared" si="67"/>
        <v>United States</v>
      </c>
      <c r="R575" s="14" t="str">
        <f t="shared" si="68"/>
        <v>|United States|China|</v>
      </c>
      <c r="S575" s="14" t="str">
        <f t="shared" si="69"/>
        <v>|Children &amp; Family Movies|Comedies|</v>
      </c>
      <c r="T575" s="14" t="str">
        <f t="shared" si="70"/>
        <v>|John Stevenson|Mark Osborne|</v>
      </c>
      <c r="U575" s="14" t="str">
        <f t="shared" si="71"/>
        <v>|Jack Black|Dustin Hoffman|Angelina Jolie|Ian McShane|Seth Rogen|Lucy Liu|Jackie Chan|David Cross|Randall Duk Kim|James Hong|</v>
      </c>
    </row>
    <row r="576" spans="1:21">
      <c r="A576" s="14" t="s">
        <v>3256</v>
      </c>
      <c r="B576" s="14" t="s">
        <v>48</v>
      </c>
      <c r="C576" s="14" t="s">
        <v>3257</v>
      </c>
      <c r="D576" s="14" t="s">
        <v>3258</v>
      </c>
      <c r="E576" s="14" t="s">
        <v>3259</v>
      </c>
      <c r="F576" s="14" t="s">
        <v>2226</v>
      </c>
      <c r="G576" s="26">
        <v>44378</v>
      </c>
      <c r="H576" s="14">
        <v>2011</v>
      </c>
      <c r="I576" s="14" t="s">
        <v>367</v>
      </c>
      <c r="J576" s="14" t="s">
        <v>730</v>
      </c>
      <c r="K576" s="14" t="s">
        <v>481</v>
      </c>
      <c r="L576" s="14" t="s">
        <v>3260</v>
      </c>
      <c r="M576" s="14">
        <f t="shared" si="64"/>
        <v>2021</v>
      </c>
      <c r="N576" s="14">
        <f t="shared" si="65"/>
        <v>7</v>
      </c>
      <c r="O576" s="14" t="str">
        <f>IFERROR(VLOOKUP(I576,Lists!$F$2:$G$16,2,FALSE()),"Not Rated")</f>
        <v>Older Kids</v>
      </c>
      <c r="P576" s="14">
        <f t="shared" si="66"/>
        <v>93</v>
      </c>
      <c r="Q576" s="14" t="str">
        <f t="shared" si="67"/>
        <v>United States</v>
      </c>
      <c r="R576" s="14" t="str">
        <f t="shared" si="68"/>
        <v>|United States|China|</v>
      </c>
      <c r="S576" s="14" t="str">
        <f t="shared" si="69"/>
        <v>|Children &amp; Family Movies|Comedies|</v>
      </c>
      <c r="T576" s="14" t="str">
        <f t="shared" si="70"/>
        <v>|Jennifer Yuh Nelson|</v>
      </c>
      <c r="U576" s="14" t="str">
        <f t="shared" si="71"/>
        <v>|Jack Black|Angelina Jolie|Dustin Hoffman|Gary Oldman|Seth Rogen|Lucy Liu|Jackie Chan|David Cross|James Hong|Michelle Yeoh|</v>
      </c>
    </row>
    <row r="577" spans="1:21">
      <c r="A577" s="14" t="s">
        <v>3261</v>
      </c>
      <c r="B577" s="14" t="s">
        <v>48</v>
      </c>
      <c r="C577" s="14" t="s">
        <v>3262</v>
      </c>
      <c r="D577" s="14" t="s">
        <v>3263</v>
      </c>
      <c r="E577" s="14" t="s">
        <v>3264</v>
      </c>
      <c r="F577" s="14" t="s">
        <v>115</v>
      </c>
      <c r="G577" s="26">
        <v>44378</v>
      </c>
      <c r="H577" s="14">
        <v>2010</v>
      </c>
      <c r="I577" s="14" t="s">
        <v>364</v>
      </c>
      <c r="J577" s="14" t="s">
        <v>671</v>
      </c>
      <c r="K577" s="14" t="s">
        <v>1254</v>
      </c>
      <c r="L577" s="14" t="s">
        <v>3265</v>
      </c>
      <c r="M577" s="14">
        <f t="shared" si="64"/>
        <v>2021</v>
      </c>
      <c r="N577" s="14">
        <f t="shared" si="65"/>
        <v>7</v>
      </c>
      <c r="O577" s="14" t="str">
        <f>IFERROR(VLOOKUP(I577,Lists!$F$2:$G$16,2,FALSE()),"Not Rated")</f>
        <v>Teens</v>
      </c>
      <c r="P577" s="14">
        <f t="shared" si="66"/>
        <v>115</v>
      </c>
      <c r="Q577" s="14" t="str">
        <f t="shared" si="67"/>
        <v>United States</v>
      </c>
      <c r="R577" s="14" t="str">
        <f t="shared" si="68"/>
        <v>|United States|</v>
      </c>
      <c r="S577" s="14" t="str">
        <f t="shared" si="69"/>
        <v>|Comedies|Dramas|Romantic Movies|</v>
      </c>
      <c r="T577" s="14" t="str">
        <f t="shared" si="70"/>
        <v>|Greg Berlanti|</v>
      </c>
      <c r="U577" s="14" t="str">
        <f t="shared" si="71"/>
        <v>|Katherine Heigl|Josh Duhamel|Josh Lucas|Alexis Clagett|Brynn Clagett|Brooke Clagett|Hayes MacArthur|Christina Hendricks|Sarah Burns|Jessica St. Clair|</v>
      </c>
    </row>
    <row r="578" spans="1:21">
      <c r="A578" s="14" t="s">
        <v>3266</v>
      </c>
      <c r="B578" s="14" t="s">
        <v>48</v>
      </c>
      <c r="C578" s="14" t="s">
        <v>3267</v>
      </c>
      <c r="D578" s="14" t="s">
        <v>3268</v>
      </c>
      <c r="E578" s="14" t="s">
        <v>3269</v>
      </c>
      <c r="F578" s="14" t="s">
        <v>3270</v>
      </c>
      <c r="G578" s="26">
        <v>44378</v>
      </c>
      <c r="H578" s="14">
        <v>2019</v>
      </c>
      <c r="I578" s="14" t="s">
        <v>363</v>
      </c>
      <c r="J578" s="14" t="s">
        <v>1159</v>
      </c>
      <c r="K578" s="14" t="s">
        <v>3271</v>
      </c>
      <c r="L578" s="14" t="s">
        <v>3272</v>
      </c>
      <c r="M578" s="14">
        <f t="shared" ref="M578:M641" si="72">IF(G578="","",YEAR(G578))</f>
        <v>2021</v>
      </c>
      <c r="N578" s="14">
        <f t="shared" ref="N578:N641" si="73">IF(G578="","",MONTH(G578))</f>
        <v>7</v>
      </c>
      <c r="O578" s="14" t="str">
        <f>IFERROR(VLOOKUP(I578,Lists!$F$2:$G$16,2,FALSE()),"Not Rated")</f>
        <v>Adults</v>
      </c>
      <c r="P578" s="14">
        <f t="shared" ref="P578:P641" si="74">IFERROR(VALUE(LEFT(J578,FIND(" ",J578)-1)),"")</f>
        <v>120</v>
      </c>
      <c r="Q578" s="14" t="str">
        <f t="shared" ref="Q578:Q641" si="75">IFERROR(LEFT(F578,FIND(",",F578)-1),F578)</f>
        <v>United Kingdom</v>
      </c>
      <c r="R578" s="14" t="str">
        <f t="shared" ref="R578:R641" si="76">"|"&amp;SUBSTITUTE(F578,", ","|")&amp;"|"</f>
        <v>|United Kingdom|Australia|United States|</v>
      </c>
      <c r="S578" s="14" t="str">
        <f t="shared" ref="S578:S641" si="77">"|"&amp;SUBSTITUTE(K578,", ","|")&amp;"|"</f>
        <v>|Dramas|Faith &amp; Spirituality|International Movies|</v>
      </c>
      <c r="T578" s="14" t="str">
        <f t="shared" ref="T578:T641" si="78">"|"&amp;SUBSTITUTE(D578,", ","|")&amp;"|"</f>
        <v>|Garth Davis|</v>
      </c>
      <c r="U578" s="14" t="str">
        <f t="shared" ref="U578:U641" si="79">"|"&amp;SUBSTITUTE(E578,", ","|")&amp;"|"</f>
        <v>|Rooney Mara|Joaquin Phoenix|Chiwetel Ejiofor|Tahar Rahim|Ariane Labed|Denis Ménochet|Lubna Azabal|Tchéky Karyo|Charles Babalola|Tawfeek Barhom|Ryan Corr|Uri Gavriel|Shira Haas|Tsahi Halevi|Michael Moshonov|</v>
      </c>
    </row>
    <row r="579" spans="1:21">
      <c r="A579" s="14" t="s">
        <v>3273</v>
      </c>
      <c r="B579" s="14" t="s">
        <v>49</v>
      </c>
      <c r="C579" s="14" t="s">
        <v>3274</v>
      </c>
      <c r="D579" s="14" t="s">
        <v>3275</v>
      </c>
      <c r="E579" s="14" t="s">
        <v>3276</v>
      </c>
      <c r="F579" s="14" t="s">
        <v>117</v>
      </c>
      <c r="G579" s="26">
        <v>44378</v>
      </c>
      <c r="H579" s="14">
        <v>2021</v>
      </c>
      <c r="I579" s="14" t="s">
        <v>360</v>
      </c>
      <c r="J579" s="14" t="s">
        <v>105</v>
      </c>
      <c r="K579" s="14" t="s">
        <v>1415</v>
      </c>
      <c r="L579" s="14" t="s">
        <v>3277</v>
      </c>
      <c r="M579" s="14">
        <f t="shared" si="72"/>
        <v>2021</v>
      </c>
      <c r="N579" s="14">
        <f t="shared" si="73"/>
        <v>7</v>
      </c>
      <c r="O579" s="14" t="str">
        <f>IFERROR(VLOOKUP(I579,Lists!$F$2:$G$16,2,FALSE()),"Not Rated")</f>
        <v>Adults</v>
      </c>
      <c r="P579" s="14">
        <f t="shared" si="74"/>
        <v>1</v>
      </c>
      <c r="Q579" s="14" t="str">
        <f t="shared" si="75"/>
        <v>Unknown</v>
      </c>
      <c r="R579" s="14" t="str">
        <f t="shared" si="76"/>
        <v>|Unknown|</v>
      </c>
      <c r="S579" s="14" t="str">
        <f t="shared" si="77"/>
        <v>|International TV Shows|TV Comedies|</v>
      </c>
      <c r="T579" s="14" t="str">
        <f t="shared" si="78"/>
        <v>|Malik Nejer|</v>
      </c>
      <c r="U579" s="14" t="str">
        <f t="shared" si="79"/>
        <v>|Malik Nejer|Abdulaziz Alshehri|Mazroa Almazroa|Lama Alfard|Yousef Aldakheel|Ibraheem Hajjaj|Nawaf Alshubaili|Sohayb Godus|Shahad Alahmari|</v>
      </c>
    </row>
    <row r="580" spans="1:21">
      <c r="A580" s="14" t="s">
        <v>3278</v>
      </c>
      <c r="B580" s="14" t="s">
        <v>48</v>
      </c>
      <c r="C580" s="14" t="s">
        <v>3279</v>
      </c>
      <c r="D580" s="14" t="s">
        <v>3280</v>
      </c>
      <c r="E580" s="14" t="s">
        <v>3281</v>
      </c>
      <c r="F580" s="14" t="s">
        <v>3282</v>
      </c>
      <c r="G580" s="26">
        <v>44378</v>
      </c>
      <c r="H580" s="14">
        <v>2005</v>
      </c>
      <c r="I580" s="14" t="s">
        <v>364</v>
      </c>
      <c r="J580" s="14" t="s">
        <v>833</v>
      </c>
      <c r="K580" s="14" t="s">
        <v>1027</v>
      </c>
      <c r="L580" s="14" t="s">
        <v>3283</v>
      </c>
      <c r="M580" s="14">
        <f t="shared" si="72"/>
        <v>2021</v>
      </c>
      <c r="N580" s="14">
        <f t="shared" si="73"/>
        <v>7</v>
      </c>
      <c r="O580" s="14" t="str">
        <f>IFERROR(VLOOKUP(I580,Lists!$F$2:$G$16,2,FALSE()),"Not Rated")</f>
        <v>Teens</v>
      </c>
      <c r="P580" s="14">
        <f t="shared" si="74"/>
        <v>145</v>
      </c>
      <c r="Q580" s="14" t="str">
        <f t="shared" si="75"/>
        <v>France</v>
      </c>
      <c r="R580" s="14" t="str">
        <f t="shared" si="76"/>
        <v>|France|Japan|United States|</v>
      </c>
      <c r="S580" s="14" t="str">
        <f t="shared" si="77"/>
        <v>|Dramas|Romantic Movies|</v>
      </c>
      <c r="T580" s="14" t="str">
        <f t="shared" si="78"/>
        <v>|Rob Marshall|</v>
      </c>
      <c r="U580" s="14" t="str">
        <f t="shared" si="79"/>
        <v>|Zhang Ziyi|Ken Watanabe|Koji Yakusho|Michelle Yeoh|Kaori Momoi|Youki Kudoh|Gong Li|Cary-Hiroyuki Tagawa|Mako Iwamatsu|Navia Nguyen|Karl Yune|</v>
      </c>
    </row>
    <row r="581" spans="1:21">
      <c r="A581" s="14" t="s">
        <v>3284</v>
      </c>
      <c r="B581" s="14" t="s">
        <v>48</v>
      </c>
      <c r="C581" s="14" t="s">
        <v>3285</v>
      </c>
      <c r="D581" s="14" t="s">
        <v>3286</v>
      </c>
      <c r="E581" s="14" t="s">
        <v>3287</v>
      </c>
      <c r="F581" s="14" t="s">
        <v>115</v>
      </c>
      <c r="G581" s="26">
        <v>44378</v>
      </c>
      <c r="H581" s="14">
        <v>1988</v>
      </c>
      <c r="I581" s="14" t="s">
        <v>363</v>
      </c>
      <c r="J581" s="14" t="s">
        <v>3165</v>
      </c>
      <c r="K581" s="14" t="s">
        <v>3288</v>
      </c>
      <c r="L581" s="14" t="s">
        <v>3289</v>
      </c>
      <c r="M581" s="14">
        <f t="shared" si="72"/>
        <v>2021</v>
      </c>
      <c r="N581" s="14">
        <f t="shared" si="73"/>
        <v>7</v>
      </c>
      <c r="O581" s="14" t="str">
        <f>IFERROR(VLOOKUP(I581,Lists!$F$2:$G$16,2,FALSE()),"Not Rated")</f>
        <v>Adults</v>
      </c>
      <c r="P581" s="14">
        <f t="shared" si="74"/>
        <v>126</v>
      </c>
      <c r="Q581" s="14" t="str">
        <f t="shared" si="75"/>
        <v>United States</v>
      </c>
      <c r="R581" s="14" t="str">
        <f t="shared" si="76"/>
        <v>|United States|</v>
      </c>
      <c r="S581" s="14" t="str">
        <f t="shared" si="77"/>
        <v>|Action &amp; Adventure|Classic Movies|Comedies|</v>
      </c>
      <c r="T581" s="14" t="str">
        <f t="shared" si="78"/>
        <v>|Martin Brest|</v>
      </c>
      <c r="U581" s="14" t="str">
        <f t="shared" si="79"/>
        <v>|Robert De Niro|Charles Grodin|Yaphet Kotto|John Ashton|Dennis Farina|Joe Pantoliano|Richard Foronjy|Robert Miranda|Jack Kehoe|Wendy Phillips|Philip Baker Hall|</v>
      </c>
    </row>
    <row r="582" spans="1:21">
      <c r="A582" s="14" t="s">
        <v>3290</v>
      </c>
      <c r="B582" s="14" t="s">
        <v>48</v>
      </c>
      <c r="C582" s="14" t="s">
        <v>3291</v>
      </c>
      <c r="D582" s="14" t="s">
        <v>3292</v>
      </c>
      <c r="E582" s="14" t="s">
        <v>3293</v>
      </c>
      <c r="F582" s="14" t="s">
        <v>117</v>
      </c>
      <c r="G582" s="26">
        <v>44378</v>
      </c>
      <c r="H582" s="14">
        <v>2021</v>
      </c>
      <c r="I582" s="14" t="s">
        <v>361</v>
      </c>
      <c r="J582" s="14" t="s">
        <v>624</v>
      </c>
      <c r="K582" s="14" t="s">
        <v>699</v>
      </c>
      <c r="L582" s="14" t="s">
        <v>3294</v>
      </c>
      <c r="M582" s="14">
        <f t="shared" si="72"/>
        <v>2021</v>
      </c>
      <c r="N582" s="14">
        <f t="shared" si="73"/>
        <v>7</v>
      </c>
      <c r="O582" s="14" t="str">
        <f>IFERROR(VLOOKUP(I582,Lists!$F$2:$G$16,2,FALSE()),"Not Rated")</f>
        <v>Teens</v>
      </c>
      <c r="P582" s="14">
        <f t="shared" si="74"/>
        <v>96</v>
      </c>
      <c r="Q582" s="14" t="str">
        <f t="shared" si="75"/>
        <v>Unknown</v>
      </c>
      <c r="R582" s="14" t="str">
        <f t="shared" si="76"/>
        <v>|Unknown|</v>
      </c>
      <c r="S582" s="14" t="str">
        <f t="shared" si="77"/>
        <v>|Action &amp; Adventure|Anime Features|International Movies|</v>
      </c>
      <c r="T582" s="14" t="str">
        <f t="shared" si="78"/>
        <v>|Shuko Murase|</v>
      </c>
      <c r="U582" s="14" t="str">
        <f t="shared" si="79"/>
        <v>|Kensho Ono|Reina Ueda|Junichi Suwabe|</v>
      </c>
    </row>
    <row r="583" spans="1:21">
      <c r="A583" s="14" t="s">
        <v>3295</v>
      </c>
      <c r="B583" s="14" t="s">
        <v>48</v>
      </c>
      <c r="C583" s="14" t="s">
        <v>3296</v>
      </c>
      <c r="D583" s="14" t="s">
        <v>3297</v>
      </c>
      <c r="E583" s="14" t="s">
        <v>3298</v>
      </c>
      <c r="F583" s="14" t="s">
        <v>115</v>
      </c>
      <c r="G583" s="26">
        <v>44378</v>
      </c>
      <c r="H583" s="14">
        <v>1995</v>
      </c>
      <c r="I583" s="14" t="s">
        <v>364</v>
      </c>
      <c r="J583" s="14" t="s">
        <v>1247</v>
      </c>
      <c r="K583" s="14" t="s">
        <v>1122</v>
      </c>
      <c r="L583" s="14" t="s">
        <v>3299</v>
      </c>
      <c r="M583" s="14">
        <f t="shared" si="72"/>
        <v>2021</v>
      </c>
      <c r="N583" s="14">
        <f t="shared" si="73"/>
        <v>7</v>
      </c>
      <c r="O583" s="14" t="str">
        <f>IFERROR(VLOOKUP(I583,Lists!$F$2:$G$16,2,FALSE()),"Not Rated")</f>
        <v>Teens</v>
      </c>
      <c r="P583" s="14">
        <f t="shared" si="74"/>
        <v>101</v>
      </c>
      <c r="Q583" s="14" t="str">
        <f t="shared" si="75"/>
        <v>United States</v>
      </c>
      <c r="R583" s="14" t="str">
        <f t="shared" si="76"/>
        <v>|United States|</v>
      </c>
      <c r="S583" s="14" t="str">
        <f t="shared" si="77"/>
        <v>|Action &amp; Adventure|Sci-Fi &amp; Fantasy|</v>
      </c>
      <c r="T583" s="14" t="str">
        <f t="shared" si="78"/>
        <v>|Paul W.S. Anderson|</v>
      </c>
      <c r="U583" s="14" t="str">
        <f t="shared" si="79"/>
        <v>|Christophe Lambert|Robin Shou|Linden Ashby|Cary-Hiroyuki Tagawa|Bridgette Wilson-Sampras|Talisa Soto|Trevor Goddard|Chris Casamassa|François Petit|Keith Cooke|</v>
      </c>
    </row>
    <row r="584" spans="1:21">
      <c r="A584" s="14" t="s">
        <v>3300</v>
      </c>
      <c r="B584" s="14" t="s">
        <v>48</v>
      </c>
      <c r="C584" s="14" t="s">
        <v>3301</v>
      </c>
      <c r="D584" s="14" t="s">
        <v>2266</v>
      </c>
      <c r="E584" s="14" t="s">
        <v>3302</v>
      </c>
      <c r="F584" s="14" t="s">
        <v>115</v>
      </c>
      <c r="G584" s="26">
        <v>44378</v>
      </c>
      <c r="H584" s="14">
        <v>2016</v>
      </c>
      <c r="I584" s="14" t="s">
        <v>364</v>
      </c>
      <c r="J584" s="14" t="s">
        <v>1062</v>
      </c>
      <c r="K584" s="14" t="s">
        <v>458</v>
      </c>
      <c r="L584" s="14" t="s">
        <v>3303</v>
      </c>
      <c r="M584" s="14">
        <f t="shared" si="72"/>
        <v>2021</v>
      </c>
      <c r="N584" s="14">
        <f t="shared" si="73"/>
        <v>7</v>
      </c>
      <c r="O584" s="14" t="str">
        <f>IFERROR(VLOOKUP(I584,Lists!$F$2:$G$16,2,FALSE()),"Not Rated")</f>
        <v>Teens</v>
      </c>
      <c r="P584" s="14">
        <f t="shared" si="74"/>
        <v>118</v>
      </c>
      <c r="Q584" s="14" t="str">
        <f t="shared" si="75"/>
        <v>United States</v>
      </c>
      <c r="R584" s="14" t="str">
        <f t="shared" si="76"/>
        <v>|United States|</v>
      </c>
      <c r="S584" s="14" t="str">
        <f t="shared" si="77"/>
        <v>|Comedies|Dramas|</v>
      </c>
      <c r="T584" s="14" t="str">
        <f t="shared" si="78"/>
        <v>|Garry Marshall|</v>
      </c>
      <c r="U584" s="14" t="str">
        <f t="shared" si="79"/>
        <v>|Jennifer Aniston|Kate Hudson|Julia Roberts|Jason Sudeikis|Britt Robertson|Timothy Olyphant|Margo Martindale|Shay Mitchell|Jack Whitehall|Hector Elizondo|Jon Lovitz|Larry Miller|Cameron Esposito|Aasif Mandvi|Jennifer Garner|Sarah Chalke|</v>
      </c>
    </row>
    <row r="585" spans="1:21">
      <c r="A585" s="14" t="s">
        <v>3304</v>
      </c>
      <c r="B585" s="14" t="s">
        <v>48</v>
      </c>
      <c r="C585" s="14" t="s">
        <v>3305</v>
      </c>
      <c r="D585" s="14" t="s">
        <v>3306</v>
      </c>
      <c r="E585" s="14" t="s">
        <v>3307</v>
      </c>
      <c r="F585" s="14" t="s">
        <v>921</v>
      </c>
      <c r="G585" s="26">
        <v>44378</v>
      </c>
      <c r="H585" s="14">
        <v>2011</v>
      </c>
      <c r="I585" s="14" t="s">
        <v>363</v>
      </c>
      <c r="J585" s="14" t="s">
        <v>1226</v>
      </c>
      <c r="K585" s="14" t="s">
        <v>1014</v>
      </c>
      <c r="L585" s="14" t="s">
        <v>3308</v>
      </c>
      <c r="M585" s="14">
        <f t="shared" si="72"/>
        <v>2021</v>
      </c>
      <c r="N585" s="14">
        <f t="shared" si="73"/>
        <v>7</v>
      </c>
      <c r="O585" s="14" t="str">
        <f>IFERROR(VLOOKUP(I585,Lists!$F$2:$G$16,2,FALSE()),"Not Rated")</f>
        <v>Adults</v>
      </c>
      <c r="P585" s="14">
        <f t="shared" si="74"/>
        <v>109</v>
      </c>
      <c r="Q585" s="14" t="str">
        <f t="shared" si="75"/>
        <v>United States</v>
      </c>
      <c r="R585" s="14" t="str">
        <f t="shared" si="76"/>
        <v>|United States|United Kingdom|</v>
      </c>
      <c r="S585" s="14" t="str">
        <f t="shared" si="77"/>
        <v>|Comedies|Romantic Movies|</v>
      </c>
      <c r="T585" s="14" t="str">
        <f t="shared" si="78"/>
        <v>|Ivan Reitman|</v>
      </c>
      <c r="U585" s="14" t="str">
        <f t="shared" si="79"/>
        <v>|Natalie Portman|Ashton Kutcher|Kevin Kline|Cary Elwes|Greta Gerwig|Lake Bell|Olivia Thirlby|Ludacris|Jake Johnson|Mindy Kaling|Talia Balsam|</v>
      </c>
    </row>
    <row r="586" spans="1:21">
      <c r="A586" s="14" t="s">
        <v>3309</v>
      </c>
      <c r="B586" s="14" t="s">
        <v>48</v>
      </c>
      <c r="C586" s="14" t="s">
        <v>3310</v>
      </c>
      <c r="D586" s="14" t="s">
        <v>3311</v>
      </c>
      <c r="E586" s="14" t="s">
        <v>3312</v>
      </c>
      <c r="F586" s="14" t="s">
        <v>115</v>
      </c>
      <c r="G586" s="26">
        <v>44378</v>
      </c>
      <c r="H586" s="14">
        <v>2001</v>
      </c>
      <c r="I586" s="14" t="s">
        <v>363</v>
      </c>
      <c r="J586" s="14" t="s">
        <v>1330</v>
      </c>
      <c r="K586" s="14" t="s">
        <v>245</v>
      </c>
      <c r="L586" s="14" t="s">
        <v>3313</v>
      </c>
      <c r="M586" s="14">
        <f t="shared" si="72"/>
        <v>2021</v>
      </c>
      <c r="N586" s="14">
        <f t="shared" si="73"/>
        <v>7</v>
      </c>
      <c r="O586" s="14" t="str">
        <f>IFERROR(VLOOKUP(I586,Lists!$F$2:$G$16,2,FALSE()),"Not Rated")</f>
        <v>Adults</v>
      </c>
      <c r="P586" s="14">
        <f t="shared" si="74"/>
        <v>89</v>
      </c>
      <c r="Q586" s="14" t="str">
        <f t="shared" si="75"/>
        <v>United States</v>
      </c>
      <c r="R586" s="14" t="str">
        <f t="shared" si="76"/>
        <v>|United States|</v>
      </c>
      <c r="S586" s="14" t="str">
        <f t="shared" si="77"/>
        <v>|Comedies|</v>
      </c>
      <c r="T586" s="14" t="str">
        <f t="shared" si="78"/>
        <v>|Joel Gallen|</v>
      </c>
      <c r="U586" s="14" t="str">
        <f t="shared" si="79"/>
        <v>|Chyler Leigh|Chris Evans|Jaime Pressly|Eric Christian Olsen|Mia Kirshner|Deon Richmond|Eric Jungmann|Ron Lester|Cody McMains|Sam Huntington|Lacey Chabert|JoAnna Garcia Swisher|Samm Levine|Cerina Vincent|</v>
      </c>
    </row>
    <row r="587" spans="1:21">
      <c r="A587" s="14" t="s">
        <v>3314</v>
      </c>
      <c r="B587" s="14" t="s">
        <v>48</v>
      </c>
      <c r="C587" s="14" t="s">
        <v>3315</v>
      </c>
      <c r="D587" s="14" t="s">
        <v>3316</v>
      </c>
      <c r="E587" s="14" t="s">
        <v>3317</v>
      </c>
      <c r="F587" s="14" t="s">
        <v>916</v>
      </c>
      <c r="G587" s="26">
        <v>44378</v>
      </c>
      <c r="H587" s="14">
        <v>2018</v>
      </c>
      <c r="I587" s="14" t="s">
        <v>364</v>
      </c>
      <c r="J587" s="14" t="s">
        <v>574</v>
      </c>
      <c r="K587" s="14" t="s">
        <v>1027</v>
      </c>
      <c r="L587" s="14" t="s">
        <v>3318</v>
      </c>
      <c r="M587" s="14">
        <f t="shared" si="72"/>
        <v>2021</v>
      </c>
      <c r="N587" s="14">
        <f t="shared" si="73"/>
        <v>7</v>
      </c>
      <c r="O587" s="14" t="str">
        <f>IFERROR(VLOOKUP(I587,Lists!$F$2:$G$16,2,FALSE()),"Not Rated")</f>
        <v>Teens</v>
      </c>
      <c r="P587" s="14">
        <f t="shared" si="74"/>
        <v>106</v>
      </c>
      <c r="Q587" s="14" t="str">
        <f t="shared" si="75"/>
        <v>United Kingdom</v>
      </c>
      <c r="R587" s="14" t="str">
        <f t="shared" si="76"/>
        <v>|United Kingdom|United States|</v>
      </c>
      <c r="S587" s="14" t="str">
        <f t="shared" si="77"/>
        <v>|Dramas|Romantic Movies|</v>
      </c>
      <c r="T587" s="14" t="str">
        <f t="shared" si="78"/>
        <v>|Claire McCarthy|</v>
      </c>
      <c r="U587" s="14" t="str">
        <f t="shared" si="79"/>
        <v>|Daisy Ridley|Naomi Watts|Clive Owen|George MacKay|Tom Felton|Devon Terrell|Dominic Mafham|Daisy Head|</v>
      </c>
    </row>
    <row r="588" spans="1:21">
      <c r="A588" s="14" t="s">
        <v>3319</v>
      </c>
      <c r="B588" s="14" t="s">
        <v>48</v>
      </c>
      <c r="C588" s="14" t="s">
        <v>3320</v>
      </c>
      <c r="D588" s="14" t="s">
        <v>3321</v>
      </c>
      <c r="E588" s="14" t="s">
        <v>3322</v>
      </c>
      <c r="F588" s="14" t="s">
        <v>117</v>
      </c>
      <c r="G588" s="26">
        <v>44378</v>
      </c>
      <c r="H588" s="14">
        <v>1992</v>
      </c>
      <c r="I588" s="14" t="s">
        <v>363</v>
      </c>
      <c r="J588" s="14" t="s">
        <v>1247</v>
      </c>
      <c r="K588" s="14" t="s">
        <v>260</v>
      </c>
      <c r="L588" s="14" t="s">
        <v>3323</v>
      </c>
      <c r="M588" s="14">
        <f t="shared" si="72"/>
        <v>2021</v>
      </c>
      <c r="N588" s="14">
        <f t="shared" si="73"/>
        <v>7</v>
      </c>
      <c r="O588" s="14" t="str">
        <f>IFERROR(VLOOKUP(I588,Lists!$F$2:$G$16,2,FALSE()),"Not Rated")</f>
        <v>Adults</v>
      </c>
      <c r="P588" s="14">
        <f t="shared" si="74"/>
        <v>101</v>
      </c>
      <c r="Q588" s="14" t="str">
        <f t="shared" si="75"/>
        <v>Unknown</v>
      </c>
      <c r="R588" s="14" t="str">
        <f t="shared" si="76"/>
        <v>|Unknown|</v>
      </c>
      <c r="S588" s="14" t="str">
        <f t="shared" si="77"/>
        <v>|Horror Movies|</v>
      </c>
      <c r="T588" s="14" t="str">
        <f t="shared" si="78"/>
        <v>|Mary Lambert|</v>
      </c>
      <c r="U588" s="14" t="str">
        <f t="shared" si="79"/>
        <v>|Edward Furlong|Anthony Edwards|Clancy Brown|Jared Rushton|Darlanne Fluegel|Jason McGuire|Sarah Trigger|Lisa Waltz|Jim Peck|Len Hunt|</v>
      </c>
    </row>
    <row r="589" spans="1:21">
      <c r="A589" s="14" t="s">
        <v>3324</v>
      </c>
      <c r="B589" s="14" t="s">
        <v>49</v>
      </c>
      <c r="C589" s="14" t="s">
        <v>3325</v>
      </c>
      <c r="D589" s="14" t="s">
        <v>3326</v>
      </c>
      <c r="E589" s="14" t="s">
        <v>3327</v>
      </c>
      <c r="F589" s="14" t="s">
        <v>117</v>
      </c>
      <c r="G589" s="26">
        <v>44378</v>
      </c>
      <c r="H589" s="14">
        <v>2020</v>
      </c>
      <c r="I589" s="14" t="s">
        <v>360</v>
      </c>
      <c r="J589" s="14" t="s">
        <v>105</v>
      </c>
      <c r="K589" s="14" t="s">
        <v>1608</v>
      </c>
      <c r="L589" s="14" t="s">
        <v>3328</v>
      </c>
      <c r="M589" s="14">
        <f t="shared" si="72"/>
        <v>2021</v>
      </c>
      <c r="N589" s="14">
        <f t="shared" si="73"/>
        <v>7</v>
      </c>
      <c r="O589" s="14" t="str">
        <f>IFERROR(VLOOKUP(I589,Lists!$F$2:$G$16,2,FALSE()),"Not Rated")</f>
        <v>Adults</v>
      </c>
      <c r="P589" s="14">
        <f t="shared" si="74"/>
        <v>1</v>
      </c>
      <c r="Q589" s="14" t="str">
        <f t="shared" si="75"/>
        <v>Unknown</v>
      </c>
      <c r="R589" s="14" t="str">
        <f t="shared" si="76"/>
        <v>|Unknown|</v>
      </c>
      <c r="S589" s="14" t="str">
        <f t="shared" si="77"/>
        <v>|International TV Shows|TV Comedies|TV Dramas|</v>
      </c>
      <c r="T589" s="14" t="str">
        <f t="shared" si="78"/>
        <v>|Sidharta Tata|Aco Tenriyagelli|Dian Sastrowardoyo|Ifa Isfansyah|Jason Iskandar|</v>
      </c>
      <c r="U589" s="14" t="str">
        <f t="shared" si="79"/>
        <v>|Adinia Wirasti|Marissa Anita|Faradina Mufti|Teuku Rifnu Wikana|Arawinda Kirana|Abdurrahman Arif|Verdi Solaiman|Kiki Narendra|Brigitta Cynthia|Roy Sungkono|Windy Apsari|</v>
      </c>
    </row>
    <row r="590" spans="1:21">
      <c r="A590" s="14" t="s">
        <v>3329</v>
      </c>
      <c r="B590" s="14" t="s">
        <v>49</v>
      </c>
      <c r="C590" s="14" t="s">
        <v>3330</v>
      </c>
      <c r="D590" s="14" t="s">
        <v>117</v>
      </c>
      <c r="E590" s="14" t="s">
        <v>3331</v>
      </c>
      <c r="F590" s="14" t="s">
        <v>115</v>
      </c>
      <c r="G590" s="26">
        <v>44378</v>
      </c>
      <c r="H590" s="14">
        <v>2018</v>
      </c>
      <c r="I590" s="14" t="s">
        <v>366</v>
      </c>
      <c r="J590" s="14" t="s">
        <v>105</v>
      </c>
      <c r="K590" s="14" t="s">
        <v>256</v>
      </c>
      <c r="L590" s="14" t="s">
        <v>3332</v>
      </c>
      <c r="M590" s="14">
        <f t="shared" si="72"/>
        <v>2021</v>
      </c>
      <c r="N590" s="14">
        <f t="shared" si="73"/>
        <v>7</v>
      </c>
      <c r="O590" s="14" t="str">
        <f>IFERROR(VLOOKUP(I590,Lists!$F$2:$G$16,2,FALSE()),"Not Rated")</f>
        <v>Kids</v>
      </c>
      <c r="P590" s="14">
        <f t="shared" si="74"/>
        <v>1</v>
      </c>
      <c r="Q590" s="14" t="str">
        <f t="shared" si="75"/>
        <v>United States</v>
      </c>
      <c r="R590" s="14" t="str">
        <f t="shared" si="76"/>
        <v>|United States|</v>
      </c>
      <c r="S590" s="14" t="str">
        <f t="shared" si="77"/>
        <v>|Kids' TV|</v>
      </c>
      <c r="T590" s="14" t="str">
        <f t="shared" si="78"/>
        <v>|Unknown|</v>
      </c>
      <c r="U590" s="14" t="str">
        <f t="shared" si="79"/>
        <v>|Penelope Rawlins|Juliette Crosbie|Zehra Naqvi|Phillipa Alexander|Aileen Mythen|</v>
      </c>
    </row>
    <row r="591" spans="1:21">
      <c r="A591" s="14" t="s">
        <v>3333</v>
      </c>
      <c r="B591" s="14" t="s">
        <v>48</v>
      </c>
      <c r="C591" s="14" t="s">
        <v>3334</v>
      </c>
      <c r="D591" s="14" t="s">
        <v>3335</v>
      </c>
      <c r="E591" s="14" t="s">
        <v>3336</v>
      </c>
      <c r="F591" s="14" t="s">
        <v>118</v>
      </c>
      <c r="G591" s="26">
        <v>44378</v>
      </c>
      <c r="H591" s="14">
        <v>2019</v>
      </c>
      <c r="I591" s="14" t="s">
        <v>363</v>
      </c>
      <c r="J591" s="14" t="s">
        <v>1247</v>
      </c>
      <c r="K591" s="14" t="s">
        <v>475</v>
      </c>
      <c r="L591" s="14" t="s">
        <v>3337</v>
      </c>
      <c r="M591" s="14">
        <f t="shared" si="72"/>
        <v>2021</v>
      </c>
      <c r="N591" s="14">
        <f t="shared" si="73"/>
        <v>7</v>
      </c>
      <c r="O591" s="14" t="str">
        <f>IFERROR(VLOOKUP(I591,Lists!$F$2:$G$16,2,FALSE()),"Not Rated")</f>
        <v>Adults</v>
      </c>
      <c r="P591" s="14">
        <f t="shared" si="74"/>
        <v>101</v>
      </c>
      <c r="Q591" s="14" t="str">
        <f t="shared" si="75"/>
        <v>United Kingdom</v>
      </c>
      <c r="R591" s="14" t="str">
        <f t="shared" si="76"/>
        <v>|United Kingdom|</v>
      </c>
      <c r="S591" s="14" t="str">
        <f t="shared" si="77"/>
        <v>|Dramas|International Movies|</v>
      </c>
      <c r="T591" s="14" t="str">
        <f t="shared" si="78"/>
        <v>|Trevor Nunn|</v>
      </c>
      <c r="U591" s="14" t="str">
        <f t="shared" si="79"/>
        <v>|Judi Dench|Sophie Cookson|Nina Sosanya|Tom Hughes|Tereza Srbová|Stephen Campbell Moore|Ben Miles|Freddie Gaminara|Robin Soans|Kevin Fuller|</v>
      </c>
    </row>
    <row r="592" spans="1:21">
      <c r="A592" s="14" t="s">
        <v>3338</v>
      </c>
      <c r="B592" s="14" t="s">
        <v>49</v>
      </c>
      <c r="C592" s="14" t="s">
        <v>3339</v>
      </c>
      <c r="D592" s="14" t="s">
        <v>117</v>
      </c>
      <c r="E592" s="14" t="s">
        <v>3340</v>
      </c>
      <c r="F592" s="14" t="s">
        <v>117</v>
      </c>
      <c r="G592" s="26">
        <v>44378</v>
      </c>
      <c r="H592" s="14">
        <v>2016</v>
      </c>
      <c r="I592" s="14" t="s">
        <v>365</v>
      </c>
      <c r="J592" s="14" t="s">
        <v>107</v>
      </c>
      <c r="K592" s="14" t="s">
        <v>866</v>
      </c>
      <c r="L592" s="14" t="s">
        <v>3341</v>
      </c>
      <c r="M592" s="14">
        <f t="shared" si="72"/>
        <v>2021</v>
      </c>
      <c r="N592" s="14">
        <f t="shared" si="73"/>
        <v>7</v>
      </c>
      <c r="O592" s="14" t="str">
        <f>IFERROR(VLOOKUP(I592,Lists!$F$2:$G$16,2,FALSE()),"Not Rated")</f>
        <v>Kids</v>
      </c>
      <c r="P592" s="14">
        <f t="shared" si="74"/>
        <v>3</v>
      </c>
      <c r="Q592" s="14" t="str">
        <f t="shared" si="75"/>
        <v>Unknown</v>
      </c>
      <c r="R592" s="14" t="str">
        <f t="shared" si="76"/>
        <v>|Unknown|</v>
      </c>
      <c r="S592" s="14" t="str">
        <f t="shared" si="77"/>
        <v>|Anime Series|Kids' TV|</v>
      </c>
      <c r="T592" s="14" t="str">
        <f t="shared" si="78"/>
        <v>|Unknown|</v>
      </c>
      <c r="U592" s="14" t="str">
        <f t="shared" si="79"/>
        <v>|Kotono Mitsuishi|Hisako Kanemoto|Rina Satou|Ami Koshimizu|Shizuka Ito|Ryo Hirohashi|Kenji Nojima|Misa Watanabe|</v>
      </c>
    </row>
    <row r="593" spans="1:21">
      <c r="A593" s="14" t="s">
        <v>3342</v>
      </c>
      <c r="B593" s="14" t="s">
        <v>48</v>
      </c>
      <c r="C593" s="14" t="s">
        <v>3343</v>
      </c>
      <c r="D593" s="14" t="s">
        <v>3344</v>
      </c>
      <c r="E593" s="14" t="s">
        <v>3345</v>
      </c>
      <c r="F593" s="14" t="s">
        <v>115</v>
      </c>
      <c r="G593" s="26">
        <v>44378</v>
      </c>
      <c r="H593" s="14">
        <v>2008</v>
      </c>
      <c r="I593" s="14" t="s">
        <v>364</v>
      </c>
      <c r="J593" s="14" t="s">
        <v>2442</v>
      </c>
      <c r="K593" s="14" t="s">
        <v>1027</v>
      </c>
      <c r="L593" s="14" t="s">
        <v>3346</v>
      </c>
      <c r="M593" s="14">
        <f t="shared" si="72"/>
        <v>2021</v>
      </c>
      <c r="N593" s="14">
        <f t="shared" si="73"/>
        <v>7</v>
      </c>
      <c r="O593" s="14" t="str">
        <f>IFERROR(VLOOKUP(I593,Lists!$F$2:$G$16,2,FALSE()),"Not Rated")</f>
        <v>Teens</v>
      </c>
      <c r="P593" s="14">
        <f t="shared" si="74"/>
        <v>123</v>
      </c>
      <c r="Q593" s="14" t="str">
        <f t="shared" si="75"/>
        <v>United States</v>
      </c>
      <c r="R593" s="14" t="str">
        <f t="shared" si="76"/>
        <v>|United States|</v>
      </c>
      <c r="S593" s="14" t="str">
        <f t="shared" si="77"/>
        <v>|Dramas|Romantic Movies|</v>
      </c>
      <c r="T593" s="14" t="str">
        <f t="shared" si="78"/>
        <v>|Gabriele Muccino|</v>
      </c>
      <c r="U593" s="14" t="str">
        <f t="shared" si="79"/>
        <v>|Will Smith|Rosario Dawson|Woody Harrelson|Michael Ealy|Barry Pepper|Elpidia Carrillo|Robinne Lee|Joe Nunez|Bill Smitrovich|Tim Kelleher|Gina Hecht|Andy Milder|Judyann Elder|Sarah Jane Morris|</v>
      </c>
    </row>
    <row r="594" spans="1:21">
      <c r="A594" s="14" t="s">
        <v>3347</v>
      </c>
      <c r="B594" s="14" t="s">
        <v>48</v>
      </c>
      <c r="C594" s="14" t="s">
        <v>3348</v>
      </c>
      <c r="D594" s="14" t="s">
        <v>3349</v>
      </c>
      <c r="E594" s="14" t="s">
        <v>3350</v>
      </c>
      <c r="F594" s="14" t="s">
        <v>115</v>
      </c>
      <c r="G594" s="26">
        <v>44378</v>
      </c>
      <c r="H594" s="14">
        <v>2010</v>
      </c>
      <c r="I594" s="14" t="s">
        <v>363</v>
      </c>
      <c r="J594" s="14" t="s">
        <v>574</v>
      </c>
      <c r="K594" s="14" t="s">
        <v>1014</v>
      </c>
      <c r="L594" s="14" t="s">
        <v>3351</v>
      </c>
      <c r="M594" s="14">
        <f t="shared" si="72"/>
        <v>2021</v>
      </c>
      <c r="N594" s="14">
        <f t="shared" si="73"/>
        <v>7</v>
      </c>
      <c r="O594" s="14" t="str">
        <f>IFERROR(VLOOKUP(I594,Lists!$F$2:$G$16,2,FALSE()),"Not Rated")</f>
        <v>Adults</v>
      </c>
      <c r="P594" s="14">
        <f t="shared" si="74"/>
        <v>106</v>
      </c>
      <c r="Q594" s="14" t="str">
        <f t="shared" si="75"/>
        <v>United States</v>
      </c>
      <c r="R594" s="14" t="str">
        <f t="shared" si="76"/>
        <v>|United States|</v>
      </c>
      <c r="S594" s="14" t="str">
        <f t="shared" si="77"/>
        <v>|Comedies|Romantic Movies|</v>
      </c>
      <c r="T594" s="14" t="str">
        <f t="shared" si="78"/>
        <v>|Jim Field Smith|</v>
      </c>
      <c r="U594" s="14" t="str">
        <f t="shared" si="79"/>
        <v>|Jay Baruchel|Alice Eve|T.J. Miller|Mike Vogel|Nate Torrence|Krysten Ritter|Geoff Stults|Lindsay Sloane|Andrew Daly|Jasika Nicole|Kyle Bornheimer|</v>
      </c>
    </row>
    <row r="595" spans="1:21">
      <c r="A595" s="14" t="s">
        <v>3352</v>
      </c>
      <c r="B595" s="14" t="s">
        <v>48</v>
      </c>
      <c r="C595" s="14" t="s">
        <v>3353</v>
      </c>
      <c r="D595" s="14" t="s">
        <v>3354</v>
      </c>
      <c r="E595" s="14" t="s">
        <v>3355</v>
      </c>
      <c r="F595" s="14" t="s">
        <v>115</v>
      </c>
      <c r="G595" s="26">
        <v>44378</v>
      </c>
      <c r="H595" s="14">
        <v>2000</v>
      </c>
      <c r="I595" s="14" t="s">
        <v>367</v>
      </c>
      <c r="J595" s="14" t="s">
        <v>1330</v>
      </c>
      <c r="K595" s="14" t="s">
        <v>481</v>
      </c>
      <c r="L595" s="14" t="s">
        <v>3356</v>
      </c>
      <c r="M595" s="14">
        <f t="shared" si="72"/>
        <v>2021</v>
      </c>
      <c r="N595" s="14">
        <f t="shared" si="73"/>
        <v>7</v>
      </c>
      <c r="O595" s="14" t="str">
        <f>IFERROR(VLOOKUP(I595,Lists!$F$2:$G$16,2,FALSE()),"Not Rated")</f>
        <v>Older Kids</v>
      </c>
      <c r="P595" s="14">
        <f t="shared" si="74"/>
        <v>89</v>
      </c>
      <c r="Q595" s="14" t="str">
        <f t="shared" si="75"/>
        <v>United States</v>
      </c>
      <c r="R595" s="14" t="str">
        <f t="shared" si="76"/>
        <v>|United States|</v>
      </c>
      <c r="S595" s="14" t="str">
        <f t="shared" si="77"/>
        <v>|Children &amp; Family Movies|Comedies|</v>
      </c>
      <c r="T595" s="14" t="str">
        <f t="shared" si="78"/>
        <v>|Chris Koch|</v>
      </c>
      <c r="U595" s="14" t="str">
        <f t="shared" si="79"/>
        <v>|Chris Elliott|Mark Webber|Jean Smart|Schuyler Fisk|Iggy Pop|Pam Grier|John Schneider|Chevy Chase|Zena Grey|Josh Peck|</v>
      </c>
    </row>
    <row r="596" spans="1:21">
      <c r="A596" s="14" t="s">
        <v>3357</v>
      </c>
      <c r="B596" s="14" t="s">
        <v>48</v>
      </c>
      <c r="C596" s="14" t="s">
        <v>3358</v>
      </c>
      <c r="D596" s="14" t="s">
        <v>3359</v>
      </c>
      <c r="E596" s="14" t="s">
        <v>3360</v>
      </c>
      <c r="F596" s="14" t="s">
        <v>1342</v>
      </c>
      <c r="G596" s="26">
        <v>44378</v>
      </c>
      <c r="H596" s="14">
        <v>2009</v>
      </c>
      <c r="I596" s="14" t="s">
        <v>364</v>
      </c>
      <c r="J596" s="14" t="s">
        <v>972</v>
      </c>
      <c r="K596" s="14" t="s">
        <v>1122</v>
      </c>
      <c r="L596" s="14" t="s">
        <v>3361</v>
      </c>
      <c r="M596" s="14">
        <f t="shared" si="72"/>
        <v>2021</v>
      </c>
      <c r="N596" s="14">
        <f t="shared" si="73"/>
        <v>7</v>
      </c>
      <c r="O596" s="14" t="str">
        <f>IFERROR(VLOOKUP(I596,Lists!$F$2:$G$16,2,FALSE()),"Not Rated")</f>
        <v>Teens</v>
      </c>
      <c r="P596" s="14">
        <f t="shared" si="74"/>
        <v>128</v>
      </c>
      <c r="Q596" s="14" t="str">
        <f t="shared" si="75"/>
        <v>United States</v>
      </c>
      <c r="R596" s="14" t="str">
        <f t="shared" si="76"/>
        <v>|United States|Germany|</v>
      </c>
      <c r="S596" s="14" t="str">
        <f t="shared" si="77"/>
        <v>|Action &amp; Adventure|Sci-Fi &amp; Fantasy|</v>
      </c>
      <c r="T596" s="14" t="str">
        <f t="shared" si="78"/>
        <v>|J.J. Abrams|</v>
      </c>
      <c r="U596" s="14" t="str">
        <f t="shared" si="79"/>
        <v>|Chris Pine|Zachary Quinto|Karl Urban|Zoe Saldana|Simon Pegg|John Cho|Anton Yelchin|Eric Bana|Leonard Nimoy|Bruce Greenwood|Ben Cross|Winona Ryder|</v>
      </c>
    </row>
    <row r="597" spans="1:21">
      <c r="A597" s="14" t="s">
        <v>3362</v>
      </c>
      <c r="B597" s="14" t="s">
        <v>48</v>
      </c>
      <c r="C597" s="14" t="s">
        <v>3363</v>
      </c>
      <c r="D597" s="14" t="s">
        <v>3364</v>
      </c>
      <c r="E597" s="14" t="s">
        <v>3365</v>
      </c>
      <c r="F597" s="14" t="s">
        <v>1095</v>
      </c>
      <c r="G597" s="26">
        <v>44378</v>
      </c>
      <c r="H597" s="14">
        <v>1999</v>
      </c>
      <c r="I597" s="14" t="s">
        <v>367</v>
      </c>
      <c r="J597" s="14" t="s">
        <v>744</v>
      </c>
      <c r="K597" s="14" t="s">
        <v>481</v>
      </c>
      <c r="L597" s="14" t="s">
        <v>3366</v>
      </c>
      <c r="M597" s="14">
        <f t="shared" si="72"/>
        <v>2021</v>
      </c>
      <c r="N597" s="14">
        <f t="shared" si="73"/>
        <v>7</v>
      </c>
      <c r="O597" s="14" t="str">
        <f>IFERROR(VLOOKUP(I597,Lists!$F$2:$G$16,2,FALSE()),"Not Rated")</f>
        <v>Older Kids</v>
      </c>
      <c r="P597" s="14">
        <f t="shared" si="74"/>
        <v>85</v>
      </c>
      <c r="Q597" s="14" t="str">
        <f t="shared" si="75"/>
        <v>Germany</v>
      </c>
      <c r="R597" s="14" t="str">
        <f t="shared" si="76"/>
        <v>|Germany|United States|</v>
      </c>
      <c r="S597" s="14" t="str">
        <f t="shared" si="77"/>
        <v>|Children &amp; Family Movies|Comedies|</v>
      </c>
      <c r="T597" s="14" t="str">
        <f t="shared" si="78"/>
        <v>|Rob Minkoff|</v>
      </c>
      <c r="U597" s="14" t="str">
        <f t="shared" si="79"/>
        <v>|Michael J. Fox|Jonathan Lipnicki|Geena Davis|Hugh Laurie|Nathan Lane|</v>
      </c>
    </row>
    <row r="598" spans="1:21">
      <c r="A598" s="14" t="s">
        <v>3367</v>
      </c>
      <c r="B598" s="14" t="s">
        <v>48</v>
      </c>
      <c r="C598" s="14" t="s">
        <v>3368</v>
      </c>
      <c r="D598" s="14" t="s">
        <v>3369</v>
      </c>
      <c r="E598" s="14" t="s">
        <v>3370</v>
      </c>
      <c r="F598" s="14" t="s">
        <v>115</v>
      </c>
      <c r="G598" s="26">
        <v>44378</v>
      </c>
      <c r="H598" s="14">
        <v>2019</v>
      </c>
      <c r="I598" s="14" t="s">
        <v>363</v>
      </c>
      <c r="J598" s="14" t="s">
        <v>1330</v>
      </c>
      <c r="K598" s="14" t="s">
        <v>1034</v>
      </c>
      <c r="L598" s="14" t="s">
        <v>3371</v>
      </c>
      <c r="M598" s="14">
        <f t="shared" si="72"/>
        <v>2021</v>
      </c>
      <c r="N598" s="14">
        <f t="shared" si="73"/>
        <v>7</v>
      </c>
      <c r="O598" s="14" t="str">
        <f>IFERROR(VLOOKUP(I598,Lists!$F$2:$G$16,2,FALSE()),"Not Rated")</f>
        <v>Adults</v>
      </c>
      <c r="P598" s="14">
        <f t="shared" si="74"/>
        <v>89</v>
      </c>
      <c r="Q598" s="14" t="str">
        <f t="shared" si="75"/>
        <v>United States</v>
      </c>
      <c r="R598" s="14" t="str">
        <f t="shared" si="76"/>
        <v>|United States|</v>
      </c>
      <c r="S598" s="14" t="str">
        <f t="shared" si="77"/>
        <v>|Comedies|Dramas|Independent Movies|</v>
      </c>
      <c r="T598" s="14" t="str">
        <f t="shared" si="78"/>
        <v>|Lynn Shelton|</v>
      </c>
      <c r="U598" s="14" t="str">
        <f t="shared" si="79"/>
        <v>|Marc Maron|Jon Bass|Michaela Watkins|Jillian Bell|Toby Huss|Dan Bakkedahl|Lynn Shelton|Whitmer Thomas|</v>
      </c>
    </row>
    <row r="599" spans="1:21">
      <c r="A599" s="14" t="s">
        <v>3372</v>
      </c>
      <c r="B599" s="14" t="s">
        <v>48</v>
      </c>
      <c r="C599" s="14" t="s">
        <v>3373</v>
      </c>
      <c r="D599" s="14" t="s">
        <v>3374</v>
      </c>
      <c r="E599" s="14" t="s">
        <v>3375</v>
      </c>
      <c r="F599" s="14" t="s">
        <v>115</v>
      </c>
      <c r="G599" s="26">
        <v>44378</v>
      </c>
      <c r="H599" s="14">
        <v>2006</v>
      </c>
      <c r="I599" s="14" t="s">
        <v>364</v>
      </c>
      <c r="J599" s="14" t="s">
        <v>1096</v>
      </c>
      <c r="K599" s="14" t="s">
        <v>3376</v>
      </c>
      <c r="L599" s="14" t="s">
        <v>3377</v>
      </c>
      <c r="M599" s="14">
        <f t="shared" si="72"/>
        <v>2021</v>
      </c>
      <c r="N599" s="14">
        <f t="shared" si="73"/>
        <v>7</v>
      </c>
      <c r="O599" s="14" t="str">
        <f>IFERROR(VLOOKUP(I599,Lists!$F$2:$G$16,2,FALSE()),"Not Rated")</f>
        <v>Teens</v>
      </c>
      <c r="P599" s="14">
        <f t="shared" si="74"/>
        <v>108</v>
      </c>
      <c r="Q599" s="14" t="str">
        <f t="shared" si="75"/>
        <v>United States</v>
      </c>
      <c r="R599" s="14" t="str">
        <f t="shared" si="76"/>
        <v>|United States|</v>
      </c>
      <c r="S599" s="14" t="str">
        <f t="shared" si="77"/>
        <v>|Action &amp; Adventure|Comedies|Sports Movies|</v>
      </c>
      <c r="T599" s="14" t="str">
        <f t="shared" si="78"/>
        <v>|Adam McKay|</v>
      </c>
      <c r="U599" s="14" t="str">
        <f t="shared" si="79"/>
        <v>|Will Ferrell|John C. Reilly|Sacha Baron Cohen|Gary Cole|Michael Clarke Duncan|Leslie Bibb|Jane Lynch|Amy Adams|Andy Richter|Molly Shannon|</v>
      </c>
    </row>
    <row r="600" spans="1:21">
      <c r="A600" s="14" t="s">
        <v>3378</v>
      </c>
      <c r="B600" s="14" t="s">
        <v>48</v>
      </c>
      <c r="C600" s="14" t="s">
        <v>3379</v>
      </c>
      <c r="D600" s="14" t="s">
        <v>3380</v>
      </c>
      <c r="E600" s="14" t="s">
        <v>3381</v>
      </c>
      <c r="F600" s="14" t="s">
        <v>921</v>
      </c>
      <c r="G600" s="26">
        <v>44378</v>
      </c>
      <c r="H600" s="14">
        <v>2010</v>
      </c>
      <c r="I600" s="14" t="s">
        <v>363</v>
      </c>
      <c r="J600" s="14" t="s">
        <v>611</v>
      </c>
      <c r="K600" s="14" t="s">
        <v>683</v>
      </c>
      <c r="L600" s="14" t="s">
        <v>3382</v>
      </c>
      <c r="M600" s="14">
        <f t="shared" si="72"/>
        <v>2021</v>
      </c>
      <c r="N600" s="14">
        <f t="shared" si="73"/>
        <v>7</v>
      </c>
      <c r="O600" s="14" t="str">
        <f>IFERROR(VLOOKUP(I600,Lists!$F$2:$G$16,2,FALSE()),"Not Rated")</f>
        <v>Adults</v>
      </c>
      <c r="P600" s="14">
        <f t="shared" si="74"/>
        <v>105</v>
      </c>
      <c r="Q600" s="14" t="str">
        <f t="shared" si="75"/>
        <v>United States</v>
      </c>
      <c r="R600" s="14" t="str">
        <f t="shared" si="76"/>
        <v>|United States|United Kingdom|</v>
      </c>
      <c r="S600" s="14" t="str">
        <f t="shared" si="77"/>
        <v>|Dramas|Thrillers|</v>
      </c>
      <c r="T600" s="14" t="str">
        <f t="shared" si="78"/>
        <v>|Anton Corbijn|</v>
      </c>
      <c r="U600" s="14" t="str">
        <f t="shared" si="79"/>
        <v>|George Clooney|Violante Placido|Thekla Reuten|Paolo Bonacelli|Johan Leysen|Irina Björklund|Filippo Timi|Anna Foglietta|Björn Granath|</v>
      </c>
    </row>
    <row r="601" spans="1:21">
      <c r="A601" s="14" t="s">
        <v>3383</v>
      </c>
      <c r="B601" s="14" t="s">
        <v>48</v>
      </c>
      <c r="C601" s="14" t="s">
        <v>3384</v>
      </c>
      <c r="D601" s="14" t="s">
        <v>3385</v>
      </c>
      <c r="E601" s="14" t="s">
        <v>3386</v>
      </c>
      <c r="F601" s="14" t="s">
        <v>115</v>
      </c>
      <c r="G601" s="26">
        <v>44378</v>
      </c>
      <c r="H601" s="14">
        <v>2019</v>
      </c>
      <c r="I601" s="14" t="s">
        <v>364</v>
      </c>
      <c r="J601" s="14" t="s">
        <v>1526</v>
      </c>
      <c r="K601" s="14" t="s">
        <v>244</v>
      </c>
      <c r="L601" s="14" t="s">
        <v>3387</v>
      </c>
      <c r="M601" s="14">
        <f t="shared" si="72"/>
        <v>2021</v>
      </c>
      <c r="N601" s="14">
        <f t="shared" si="73"/>
        <v>7</v>
      </c>
      <c r="O601" s="14" t="str">
        <f>IFERROR(VLOOKUP(I601,Lists!$F$2:$G$16,2,FALSE()),"Not Rated")</f>
        <v>Teens</v>
      </c>
      <c r="P601" s="14">
        <f t="shared" si="74"/>
        <v>133</v>
      </c>
      <c r="Q601" s="14" t="str">
        <f t="shared" si="75"/>
        <v>United States</v>
      </c>
      <c r="R601" s="14" t="str">
        <f t="shared" si="76"/>
        <v>|United States|</v>
      </c>
      <c r="S601" s="14" t="str">
        <f t="shared" si="77"/>
        <v>|Dramas|</v>
      </c>
      <c r="T601" s="14" t="str">
        <f t="shared" si="78"/>
        <v>|Robin Bissell|</v>
      </c>
      <c r="U601" s="14" t="str">
        <f t="shared" si="79"/>
        <v>|Taraji P. Henson|Sam Rockwell|Babou Ceesay|Anne Heche|Wes Bentley|Nick Searcy|Bruce McGill|John Gallagher Jr.|Nicholas Logan|Gilbert Glenn Brown|</v>
      </c>
    </row>
    <row r="602" spans="1:21">
      <c r="A602" s="14" t="s">
        <v>3388</v>
      </c>
      <c r="B602" s="14" t="s">
        <v>48</v>
      </c>
      <c r="C602" s="14" t="s">
        <v>3389</v>
      </c>
      <c r="D602" s="14" t="s">
        <v>3390</v>
      </c>
      <c r="E602" s="14" t="s">
        <v>3391</v>
      </c>
      <c r="F602" s="14" t="s">
        <v>115</v>
      </c>
      <c r="G602" s="26">
        <v>44378</v>
      </c>
      <c r="H602" s="14">
        <v>1997</v>
      </c>
      <c r="I602" s="14" t="s">
        <v>363</v>
      </c>
      <c r="J602" s="14" t="s">
        <v>1399</v>
      </c>
      <c r="K602" s="14" t="s">
        <v>254</v>
      </c>
      <c r="L602" s="14" t="s">
        <v>3392</v>
      </c>
      <c r="M602" s="14">
        <f t="shared" si="72"/>
        <v>2021</v>
      </c>
      <c r="N602" s="14">
        <f t="shared" si="73"/>
        <v>7</v>
      </c>
      <c r="O602" s="14" t="str">
        <f>IFERROR(VLOOKUP(I602,Lists!$F$2:$G$16,2,FALSE()),"Not Rated")</f>
        <v>Adults</v>
      </c>
      <c r="P602" s="14">
        <f t="shared" si="74"/>
        <v>129</v>
      </c>
      <c r="Q602" s="14" t="str">
        <f t="shared" si="75"/>
        <v>United States</v>
      </c>
      <c r="R602" s="14" t="str">
        <f t="shared" si="76"/>
        <v>|United States|</v>
      </c>
      <c r="S602" s="14" t="str">
        <f t="shared" si="77"/>
        <v>|Thrillers|</v>
      </c>
      <c r="T602" s="14" t="str">
        <f t="shared" si="78"/>
        <v>|David Fincher|</v>
      </c>
      <c r="U602" s="14" t="str">
        <f t="shared" si="79"/>
        <v>|Michael Douglas|Sean Penn|Deborah Kara Unger|James Rebhorn|Peter Donat|Carroll Baker|Anna Katarina|Armin Mueller-Stahl|</v>
      </c>
    </row>
    <row r="603" spans="1:21">
      <c r="A603" s="14" t="s">
        <v>3393</v>
      </c>
      <c r="B603" s="14" t="s">
        <v>48</v>
      </c>
      <c r="C603" s="14" t="s">
        <v>3394</v>
      </c>
      <c r="D603" s="14" t="s">
        <v>3395</v>
      </c>
      <c r="E603" s="14" t="s">
        <v>3396</v>
      </c>
      <c r="F603" s="14" t="s">
        <v>115</v>
      </c>
      <c r="G603" s="26">
        <v>44378</v>
      </c>
      <c r="H603" s="14">
        <v>1984</v>
      </c>
      <c r="I603" s="14" t="s">
        <v>367</v>
      </c>
      <c r="J603" s="14" t="s">
        <v>474</v>
      </c>
      <c r="K603" s="14" t="s">
        <v>3397</v>
      </c>
      <c r="L603" s="14" t="s">
        <v>3398</v>
      </c>
      <c r="M603" s="14">
        <f t="shared" si="72"/>
        <v>2021</v>
      </c>
      <c r="N603" s="14">
        <f t="shared" si="73"/>
        <v>7</v>
      </c>
      <c r="O603" s="14" t="str">
        <f>IFERROR(VLOOKUP(I603,Lists!$F$2:$G$16,2,FALSE()),"Not Rated")</f>
        <v>Older Kids</v>
      </c>
      <c r="P603" s="14">
        <f t="shared" si="74"/>
        <v>127</v>
      </c>
      <c r="Q603" s="14" t="str">
        <f t="shared" si="75"/>
        <v>United States</v>
      </c>
      <c r="R603" s="14" t="str">
        <f t="shared" si="76"/>
        <v>|United States|</v>
      </c>
      <c r="S603" s="14" t="str">
        <f t="shared" si="77"/>
        <v>|Action &amp; Adventure|Children &amp; Family Movies|Classic Movies|</v>
      </c>
      <c r="T603" s="14" t="str">
        <f t="shared" si="78"/>
        <v>|John G. Avildsen|</v>
      </c>
      <c r="U603" s="14" t="str">
        <f t="shared" si="79"/>
        <v>|Ralph Macchio|Pat Morita|Elisabeth Shue|Martin Kove|Randee Heller|William Zabka|Ron Thomas|Rob Garrison|</v>
      </c>
    </row>
    <row r="604" spans="1:21">
      <c r="A604" s="14" t="s">
        <v>3399</v>
      </c>
      <c r="B604" s="14" t="s">
        <v>48</v>
      </c>
      <c r="C604" s="14" t="s">
        <v>3400</v>
      </c>
      <c r="D604" s="14" t="s">
        <v>3395</v>
      </c>
      <c r="E604" s="14" t="s">
        <v>3401</v>
      </c>
      <c r="F604" s="14" t="s">
        <v>115</v>
      </c>
      <c r="G604" s="26">
        <v>44378</v>
      </c>
      <c r="H604" s="14">
        <v>1986</v>
      </c>
      <c r="I604" s="14" t="s">
        <v>367</v>
      </c>
      <c r="J604" s="14" t="s">
        <v>783</v>
      </c>
      <c r="K604" s="14" t="s">
        <v>3402</v>
      </c>
      <c r="L604" s="14" t="s">
        <v>3403</v>
      </c>
      <c r="M604" s="14">
        <f t="shared" si="72"/>
        <v>2021</v>
      </c>
      <c r="N604" s="14">
        <f t="shared" si="73"/>
        <v>7</v>
      </c>
      <c r="O604" s="14" t="str">
        <f>IFERROR(VLOOKUP(I604,Lists!$F$2:$G$16,2,FALSE()),"Not Rated")</f>
        <v>Older Kids</v>
      </c>
      <c r="P604" s="14">
        <f t="shared" si="74"/>
        <v>113</v>
      </c>
      <c r="Q604" s="14" t="str">
        <f t="shared" si="75"/>
        <v>United States</v>
      </c>
      <c r="R604" s="14" t="str">
        <f t="shared" si="76"/>
        <v>|United States|</v>
      </c>
      <c r="S604" s="14" t="str">
        <f t="shared" si="77"/>
        <v>|Action &amp; Adventure|Children &amp; Family Movies|Dramas|</v>
      </c>
      <c r="T604" s="14" t="str">
        <f t="shared" si="78"/>
        <v>|John G. Avildsen|</v>
      </c>
      <c r="U604" s="14" t="str">
        <f t="shared" si="79"/>
        <v>|Ralph Macchio|Pat Morita|Nobu McCarthy|Tamlyn Tomita|Yuji Okumoto|Joey Miyashima|Marc Hayashi|Danny Kamekona|Tony O'Dell|Martin Kove|William Zabka|</v>
      </c>
    </row>
    <row r="605" spans="1:21">
      <c r="A605" s="14" t="s">
        <v>3404</v>
      </c>
      <c r="B605" s="14" t="s">
        <v>48</v>
      </c>
      <c r="C605" s="14" t="s">
        <v>3405</v>
      </c>
      <c r="D605" s="14" t="s">
        <v>3395</v>
      </c>
      <c r="E605" s="14" t="s">
        <v>3406</v>
      </c>
      <c r="F605" s="14" t="s">
        <v>115</v>
      </c>
      <c r="G605" s="26">
        <v>44378</v>
      </c>
      <c r="H605" s="14">
        <v>1989</v>
      </c>
      <c r="I605" s="14" t="s">
        <v>367</v>
      </c>
      <c r="J605" s="14" t="s">
        <v>1375</v>
      </c>
      <c r="K605" s="14" t="s">
        <v>982</v>
      </c>
      <c r="L605" s="14" t="s">
        <v>3407</v>
      </c>
      <c r="M605" s="14">
        <f t="shared" si="72"/>
        <v>2021</v>
      </c>
      <c r="N605" s="14">
        <f t="shared" si="73"/>
        <v>7</v>
      </c>
      <c r="O605" s="14" t="str">
        <f>IFERROR(VLOOKUP(I605,Lists!$F$2:$G$16,2,FALSE()),"Not Rated")</f>
        <v>Older Kids</v>
      </c>
      <c r="P605" s="14">
        <f t="shared" si="74"/>
        <v>112</v>
      </c>
      <c r="Q605" s="14" t="str">
        <f t="shared" si="75"/>
        <v>United States</v>
      </c>
      <c r="R605" s="14" t="str">
        <f t="shared" si="76"/>
        <v>|United States|</v>
      </c>
      <c r="S605" s="14" t="str">
        <f t="shared" si="77"/>
        <v>|Children &amp; Family Movies|Dramas|</v>
      </c>
      <c r="T605" s="14" t="str">
        <f t="shared" si="78"/>
        <v>|John G. Avildsen|</v>
      </c>
      <c r="U605" s="14" t="str">
        <f t="shared" si="79"/>
        <v>|Ralph Macchio|Pat Morita|Robyn Lively|Thomas Ian Griffith|Martin Kove|Sean Kanan|Jonathan Avildsen|Randee Heller|William Christopher Ford|</v>
      </c>
    </row>
    <row r="606" spans="1:21">
      <c r="A606" s="14" t="s">
        <v>3408</v>
      </c>
      <c r="B606" s="14" t="s">
        <v>48</v>
      </c>
      <c r="C606" s="14" t="s">
        <v>3409</v>
      </c>
      <c r="D606" s="14" t="s">
        <v>3410</v>
      </c>
      <c r="E606" s="14" t="s">
        <v>3411</v>
      </c>
      <c r="F606" s="14" t="s">
        <v>3412</v>
      </c>
      <c r="G606" s="26">
        <v>44378</v>
      </c>
      <c r="H606" s="14">
        <v>2003</v>
      </c>
      <c r="I606" s="14" t="s">
        <v>363</v>
      </c>
      <c r="J606" s="14" t="s">
        <v>2213</v>
      </c>
      <c r="K606" s="14" t="s">
        <v>244</v>
      </c>
      <c r="L606" s="14" t="s">
        <v>3413</v>
      </c>
      <c r="M606" s="14">
        <f t="shared" si="72"/>
        <v>2021</v>
      </c>
      <c r="N606" s="14">
        <f t="shared" si="73"/>
        <v>7</v>
      </c>
      <c r="O606" s="14" t="str">
        <f>IFERROR(VLOOKUP(I606,Lists!$F$2:$G$16,2,FALSE()),"Not Rated")</f>
        <v>Adults</v>
      </c>
      <c r="P606" s="14">
        <f t="shared" si="74"/>
        <v>130</v>
      </c>
      <c r="Q606" s="14" t="str">
        <f t="shared" si="75"/>
        <v>United Kingdom</v>
      </c>
      <c r="R606" s="14" t="str">
        <f t="shared" si="76"/>
        <v>|United Kingdom|Germany|Spain|United States|</v>
      </c>
      <c r="S606" s="14" t="str">
        <f t="shared" si="77"/>
        <v>|Dramas|</v>
      </c>
      <c r="T606" s="14" t="str">
        <f t="shared" si="78"/>
        <v>|Alan Parker|</v>
      </c>
      <c r="U606" s="14" t="str">
        <f t="shared" si="79"/>
        <v>|Kevin Spacey|Kate Winslet|Laura Linney|Gabriel Mann|Leon Rippy|Matt Craven|Rhona Mitra|Melissa McCarthy|Jim Beaver|Chris Warner|</v>
      </c>
    </row>
    <row r="607" spans="1:21">
      <c r="A607" s="14" t="s">
        <v>3414</v>
      </c>
      <c r="B607" s="14" t="s">
        <v>48</v>
      </c>
      <c r="C607" s="14" t="s">
        <v>3415</v>
      </c>
      <c r="D607" s="14" t="s">
        <v>3416</v>
      </c>
      <c r="E607" s="14" t="s">
        <v>3417</v>
      </c>
      <c r="F607" s="14" t="s">
        <v>115</v>
      </c>
      <c r="G607" s="26">
        <v>44378</v>
      </c>
      <c r="H607" s="14">
        <v>1980</v>
      </c>
      <c r="I607" s="14" t="s">
        <v>363</v>
      </c>
      <c r="J607" s="14" t="s">
        <v>713</v>
      </c>
      <c r="K607" s="14" t="s">
        <v>248</v>
      </c>
      <c r="L607" s="14" t="s">
        <v>3418</v>
      </c>
      <c r="M607" s="14">
        <f t="shared" si="72"/>
        <v>2021</v>
      </c>
      <c r="N607" s="14">
        <f t="shared" si="73"/>
        <v>7</v>
      </c>
      <c r="O607" s="14" t="str">
        <f>IFERROR(VLOOKUP(I607,Lists!$F$2:$G$16,2,FALSE()),"Not Rated")</f>
        <v>Adults</v>
      </c>
      <c r="P607" s="14">
        <f t="shared" si="74"/>
        <v>100</v>
      </c>
      <c r="Q607" s="14" t="str">
        <f t="shared" si="75"/>
        <v>United States</v>
      </c>
      <c r="R607" s="14" t="str">
        <f t="shared" si="76"/>
        <v>|United States|</v>
      </c>
      <c r="S607" s="14" t="str">
        <f t="shared" si="77"/>
        <v>|Action &amp; Adventure|</v>
      </c>
      <c r="T607" s="14" t="str">
        <f t="shared" si="78"/>
        <v>|Walter Hill|</v>
      </c>
      <c r="U607" s="14" t="str">
        <f t="shared" si="79"/>
        <v>|David Carradine|Keith Carradine|Robert Carradine|James Keach|Stacy Keach|Dennis Quaid|Randy Quaid|Kevin Brophy|Harry Carey Jr.|Christopher Guest|Nicholas Guest|Shelby Leverington|Felice Orlandi|Pamela Reed|James Remar|Fran Ryan|Savannah Smith Boucher|Amy Stryker|James Whitmore Jr.|</v>
      </c>
    </row>
    <row r="608" spans="1:21">
      <c r="A608" s="14" t="s">
        <v>3419</v>
      </c>
      <c r="B608" s="14" t="s">
        <v>48</v>
      </c>
      <c r="C608" s="14" t="s">
        <v>3420</v>
      </c>
      <c r="D608" s="14" t="s">
        <v>3421</v>
      </c>
      <c r="E608" s="14" t="s">
        <v>3422</v>
      </c>
      <c r="F608" s="14" t="s">
        <v>3423</v>
      </c>
      <c r="G608" s="26">
        <v>44378</v>
      </c>
      <c r="H608" s="14">
        <v>2006</v>
      </c>
      <c r="I608" s="14" t="s">
        <v>364</v>
      </c>
      <c r="J608" s="14" t="s">
        <v>560</v>
      </c>
      <c r="K608" s="14" t="s">
        <v>475</v>
      </c>
      <c r="L608" s="14" t="s">
        <v>3424</v>
      </c>
      <c r="M608" s="14">
        <f t="shared" si="72"/>
        <v>2021</v>
      </c>
      <c r="N608" s="14">
        <f t="shared" si="73"/>
        <v>7</v>
      </c>
      <c r="O608" s="14" t="str">
        <f>IFERROR(VLOOKUP(I608,Lists!$F$2:$G$16,2,FALSE()),"Not Rated")</f>
        <v>Teens</v>
      </c>
      <c r="P608" s="14">
        <f t="shared" si="74"/>
        <v>103</v>
      </c>
      <c r="Q608" s="14" t="str">
        <f t="shared" si="75"/>
        <v>United Kingdom</v>
      </c>
      <c r="R608" s="14" t="str">
        <f t="shared" si="76"/>
        <v>|United Kingdom|United States|France|Italy|</v>
      </c>
      <c r="S608" s="14" t="str">
        <f t="shared" si="77"/>
        <v>|Dramas|International Movies|</v>
      </c>
      <c r="T608" s="14" t="str">
        <f t="shared" si="78"/>
        <v>|Stephen Frears|</v>
      </c>
      <c r="U608" s="14" t="str">
        <f t="shared" si="79"/>
        <v>|Helen Mirren|Michael Sheen|James Cromwell|Helen McCrory|Alex Jennings|Roger Allam|Sylvia Syms|Mark Bazeley|</v>
      </c>
    </row>
    <row r="609" spans="1:21">
      <c r="A609" s="14" t="s">
        <v>3425</v>
      </c>
      <c r="B609" s="14" t="s">
        <v>48</v>
      </c>
      <c r="C609" s="14" t="s">
        <v>3426</v>
      </c>
      <c r="D609" s="14" t="s">
        <v>3427</v>
      </c>
      <c r="E609" s="14" t="s">
        <v>3428</v>
      </c>
      <c r="F609" s="14" t="s">
        <v>115</v>
      </c>
      <c r="G609" s="26">
        <v>44378</v>
      </c>
      <c r="H609" s="14">
        <v>2008</v>
      </c>
      <c r="I609" s="14" t="s">
        <v>363</v>
      </c>
      <c r="J609" s="14" t="s">
        <v>744</v>
      </c>
      <c r="K609" s="14" t="s">
        <v>3429</v>
      </c>
      <c r="L609" s="14" t="s">
        <v>3430</v>
      </c>
      <c r="M609" s="14">
        <f t="shared" si="72"/>
        <v>2021</v>
      </c>
      <c r="N609" s="14">
        <f t="shared" si="73"/>
        <v>7</v>
      </c>
      <c r="O609" s="14" t="str">
        <f>IFERROR(VLOOKUP(I609,Lists!$F$2:$G$16,2,FALSE()),"Not Rated")</f>
        <v>Adults</v>
      </c>
      <c r="P609" s="14">
        <f t="shared" si="74"/>
        <v>85</v>
      </c>
      <c r="Q609" s="14" t="str">
        <f t="shared" si="75"/>
        <v>United States</v>
      </c>
      <c r="R609" s="14" t="str">
        <f t="shared" si="76"/>
        <v>|United States|</v>
      </c>
      <c r="S609" s="14" t="str">
        <f t="shared" si="77"/>
        <v>|Horror Movies|Thrillers|</v>
      </c>
      <c r="T609" s="14" t="str">
        <f t="shared" si="78"/>
        <v>|Bryan Bertino|</v>
      </c>
      <c r="U609" s="14" t="str">
        <f t="shared" si="79"/>
        <v>|Liv Tyler|Scott Speedman|Gemma Ward|Kip Weeks|Laura Margolis|Glenn Howerton|Alex Fisher|Peter Clayton-Luce|</v>
      </c>
    </row>
    <row r="610" spans="1:21">
      <c r="A610" s="14" t="s">
        <v>3431</v>
      </c>
      <c r="B610" s="14" t="s">
        <v>48</v>
      </c>
      <c r="C610" s="14" t="s">
        <v>3432</v>
      </c>
      <c r="D610" s="14" t="s">
        <v>3433</v>
      </c>
      <c r="E610" s="14" t="s">
        <v>3434</v>
      </c>
      <c r="F610" s="14" t="s">
        <v>3435</v>
      </c>
      <c r="G610" s="26">
        <v>44378</v>
      </c>
      <c r="H610" s="14">
        <v>2002</v>
      </c>
      <c r="I610" s="14" t="s">
        <v>364</v>
      </c>
      <c r="J610" s="14" t="s">
        <v>639</v>
      </c>
      <c r="K610" s="14" t="s">
        <v>248</v>
      </c>
      <c r="L610" s="14" t="s">
        <v>3436</v>
      </c>
      <c r="M610" s="14">
        <f t="shared" si="72"/>
        <v>2021</v>
      </c>
      <c r="N610" s="14">
        <f t="shared" si="73"/>
        <v>7</v>
      </c>
      <c r="O610" s="14" t="str">
        <f>IFERROR(VLOOKUP(I610,Lists!$F$2:$G$16,2,FALSE()),"Not Rated")</f>
        <v>Teens</v>
      </c>
      <c r="P610" s="14">
        <f t="shared" si="74"/>
        <v>124</v>
      </c>
      <c r="Q610" s="14" t="str">
        <f t="shared" si="75"/>
        <v>United States</v>
      </c>
      <c r="R610" s="14" t="str">
        <f t="shared" si="76"/>
        <v>|United States|Germany|Canada|</v>
      </c>
      <c r="S610" s="14" t="str">
        <f t="shared" si="77"/>
        <v>|Action &amp; Adventure|</v>
      </c>
      <c r="T610" s="14" t="str">
        <f t="shared" si="78"/>
        <v>|Phil Alden Robinson|</v>
      </c>
      <c r="U610" s="14" t="str">
        <f t="shared" si="79"/>
        <v>|Ben Affleck|Morgan Freeman|Bridget Moynahan|James Cromwell|Liev Schreiber|Michael Byrne|Colm Feore|Alan Bates|Ron Rifkin|Ciarán Hinds|Bruce McGill|Richard Marner|Philip Baker Hall|</v>
      </c>
    </row>
    <row r="611" spans="1:21">
      <c r="A611" s="14" t="s">
        <v>3437</v>
      </c>
      <c r="B611" s="14" t="s">
        <v>48</v>
      </c>
      <c r="C611" s="14" t="s">
        <v>3438</v>
      </c>
      <c r="D611" s="14" t="s">
        <v>3439</v>
      </c>
      <c r="E611" s="14" t="s">
        <v>3440</v>
      </c>
      <c r="F611" s="14" t="s">
        <v>3441</v>
      </c>
      <c r="G611" s="26">
        <v>44378</v>
      </c>
      <c r="H611" s="14">
        <v>2010</v>
      </c>
      <c r="I611" s="14" t="s">
        <v>364</v>
      </c>
      <c r="J611" s="14" t="s">
        <v>560</v>
      </c>
      <c r="K611" s="14" t="s">
        <v>3442</v>
      </c>
      <c r="L611" s="14" t="s">
        <v>3443</v>
      </c>
      <c r="M611" s="14">
        <f t="shared" si="72"/>
        <v>2021</v>
      </c>
      <c r="N611" s="14">
        <f t="shared" si="73"/>
        <v>7</v>
      </c>
      <c r="O611" s="14" t="str">
        <f>IFERROR(VLOOKUP(I611,Lists!$F$2:$G$16,2,FALSE()),"Not Rated")</f>
        <v>Teens</v>
      </c>
      <c r="P611" s="14">
        <f t="shared" si="74"/>
        <v>103</v>
      </c>
      <c r="Q611" s="14" t="str">
        <f t="shared" si="75"/>
        <v>United States</v>
      </c>
      <c r="R611" s="14" t="str">
        <f t="shared" si="76"/>
        <v>|United States|France|Italy|United Kingdom|</v>
      </c>
      <c r="S611" s="14" t="str">
        <f t="shared" si="77"/>
        <v>|Action &amp; Adventure|Romantic Movies|</v>
      </c>
      <c r="T611" s="14" t="str">
        <f t="shared" si="78"/>
        <v>|Florian Henckel von Donnersmarck|</v>
      </c>
      <c r="U611" s="14" t="str">
        <f t="shared" si="79"/>
        <v>|Angelina Jolie|Johnny Depp|Paul Bettany|Timothy Dalton|Steven Berkoff|Rufus Sewell|Christian De Sica|Alessio Boni|Daniele Pecci|Giovanni Guidelli|</v>
      </c>
    </row>
    <row r="612" spans="1:21">
      <c r="A612" s="14" t="s">
        <v>3444</v>
      </c>
      <c r="B612" s="14" t="s">
        <v>48</v>
      </c>
      <c r="C612" s="14" t="s">
        <v>3445</v>
      </c>
      <c r="D612" s="14" t="s">
        <v>3446</v>
      </c>
      <c r="E612" s="14" t="s">
        <v>3447</v>
      </c>
      <c r="F612" s="14" t="s">
        <v>3448</v>
      </c>
      <c r="G612" s="26">
        <v>44378</v>
      </c>
      <c r="H612" s="14">
        <v>2003</v>
      </c>
      <c r="I612" s="14" t="s">
        <v>363</v>
      </c>
      <c r="J612" s="14" t="s">
        <v>1121</v>
      </c>
      <c r="K612" s="14" t="s">
        <v>2116</v>
      </c>
      <c r="L612" s="14" t="s">
        <v>3449</v>
      </c>
      <c r="M612" s="14">
        <f t="shared" si="72"/>
        <v>2021</v>
      </c>
      <c r="N612" s="14">
        <f t="shared" si="73"/>
        <v>7</v>
      </c>
      <c r="O612" s="14" t="str">
        <f>IFERROR(VLOOKUP(I612,Lists!$F$2:$G$16,2,FALSE()),"Not Rated")</f>
        <v>Adults</v>
      </c>
      <c r="P612" s="14">
        <f t="shared" si="74"/>
        <v>121</v>
      </c>
      <c r="Q612" s="14" t="str">
        <f t="shared" si="75"/>
        <v>United States</v>
      </c>
      <c r="R612" s="14" t="str">
        <f t="shared" si="76"/>
        <v>|United States|United Kingdom|Germany|Hungary|</v>
      </c>
      <c r="S612" s="14" t="str">
        <f t="shared" si="77"/>
        <v>|Action &amp; Adventure|Horror Movies|Sci-Fi &amp; Fantasy|</v>
      </c>
      <c r="T612" s="14" t="str">
        <f t="shared" si="78"/>
        <v>|Len Wiseman|</v>
      </c>
      <c r="U612" s="14" t="str">
        <f t="shared" si="79"/>
        <v>|Kate Beckinsale|Scott Speedman|Michael Sheen|Shane Brolly|Bill Nighy|Erwin Leder|Sophia Myles|Robbie Gee|Wentworth Miller|Kevin Grevioux|</v>
      </c>
    </row>
    <row r="613" spans="1:21">
      <c r="A613" s="14" t="s">
        <v>3450</v>
      </c>
      <c r="B613" s="14" t="s">
        <v>48</v>
      </c>
      <c r="C613" s="14" t="s">
        <v>3451</v>
      </c>
      <c r="D613" s="14" t="s">
        <v>3452</v>
      </c>
      <c r="E613" s="14" t="s">
        <v>3453</v>
      </c>
      <c r="F613" s="14" t="s">
        <v>1084</v>
      </c>
      <c r="G613" s="26">
        <v>44378</v>
      </c>
      <c r="H613" s="14">
        <v>2012</v>
      </c>
      <c r="I613" s="14" t="s">
        <v>363</v>
      </c>
      <c r="J613" s="14" t="s">
        <v>1330</v>
      </c>
      <c r="K613" s="14" t="s">
        <v>2116</v>
      </c>
      <c r="L613" s="14" t="s">
        <v>3454</v>
      </c>
      <c r="M613" s="14">
        <f t="shared" si="72"/>
        <v>2021</v>
      </c>
      <c r="N613" s="14">
        <f t="shared" si="73"/>
        <v>7</v>
      </c>
      <c r="O613" s="14" t="str">
        <f>IFERROR(VLOOKUP(I613,Lists!$F$2:$G$16,2,FALSE()),"Not Rated")</f>
        <v>Adults</v>
      </c>
      <c r="P613" s="14">
        <f t="shared" si="74"/>
        <v>89</v>
      </c>
      <c r="Q613" s="14" t="str">
        <f t="shared" si="75"/>
        <v>United States</v>
      </c>
      <c r="R613" s="14" t="str">
        <f t="shared" si="76"/>
        <v>|United States|Canada|</v>
      </c>
      <c r="S613" s="14" t="str">
        <f t="shared" si="77"/>
        <v>|Action &amp; Adventure|Horror Movies|Sci-Fi &amp; Fantasy|</v>
      </c>
      <c r="T613" s="14" t="str">
        <f t="shared" si="78"/>
        <v>|Måns Mårlind|Björn Stein|</v>
      </c>
      <c r="U613" s="14" t="str">
        <f t="shared" si="79"/>
        <v>|Kate Beckinsale|Stephen Rea|Michael Ealy|Theo James|India Eisley|Sandrine Holt|Charles Dance|Kris Holden-Ried|Jacob Blair|Adam Greydon Reid|</v>
      </c>
    </row>
    <row r="614" spans="1:21">
      <c r="A614" s="14" t="s">
        <v>3455</v>
      </c>
      <c r="B614" s="14" t="s">
        <v>48</v>
      </c>
      <c r="C614" s="14" t="s">
        <v>3456</v>
      </c>
      <c r="D614" s="14" t="s">
        <v>3457</v>
      </c>
      <c r="E614" s="14" t="s">
        <v>3458</v>
      </c>
      <c r="F614" s="14" t="s">
        <v>3459</v>
      </c>
      <c r="G614" s="26">
        <v>44378</v>
      </c>
      <c r="H614" s="14">
        <v>2009</v>
      </c>
      <c r="I614" s="14" t="s">
        <v>363</v>
      </c>
      <c r="J614" s="14" t="s">
        <v>900</v>
      </c>
      <c r="K614" s="14" t="s">
        <v>2116</v>
      </c>
      <c r="L614" s="14" t="s">
        <v>3460</v>
      </c>
      <c r="M614" s="14">
        <f t="shared" si="72"/>
        <v>2021</v>
      </c>
      <c r="N614" s="14">
        <f t="shared" si="73"/>
        <v>7</v>
      </c>
      <c r="O614" s="14" t="str">
        <f>IFERROR(VLOOKUP(I614,Lists!$F$2:$G$16,2,FALSE()),"Not Rated")</f>
        <v>Adults</v>
      </c>
      <c r="P614" s="14">
        <f t="shared" si="74"/>
        <v>92</v>
      </c>
      <c r="Q614" s="14" t="str">
        <f t="shared" si="75"/>
        <v>United States</v>
      </c>
      <c r="R614" s="14" t="str">
        <f t="shared" si="76"/>
        <v>|United States|New Zealand|</v>
      </c>
      <c r="S614" s="14" t="str">
        <f t="shared" si="77"/>
        <v>|Action &amp; Adventure|Horror Movies|Sci-Fi &amp; Fantasy|</v>
      </c>
      <c r="T614" s="14" t="str">
        <f t="shared" si="78"/>
        <v>|Patrick Tatopoulos|</v>
      </c>
      <c r="U614" s="14" t="str">
        <f t="shared" si="79"/>
        <v>|Michael Sheen|Bill Nighy|Rhona Mitra|Steven Mackintosh|Kevin Grevioux|David Aston|Geraldine Brophy|Leighton Cardno|Alex Carroll|Elizabeth Hawthorne|Jason Hood|</v>
      </c>
    </row>
    <row r="615" spans="1:21">
      <c r="A615" s="14" t="s">
        <v>3461</v>
      </c>
      <c r="B615" s="14" t="s">
        <v>48</v>
      </c>
      <c r="C615" s="14" t="s">
        <v>3462</v>
      </c>
      <c r="D615" s="14" t="s">
        <v>3463</v>
      </c>
      <c r="E615" s="14" t="s">
        <v>3464</v>
      </c>
      <c r="F615" s="14" t="s">
        <v>131</v>
      </c>
      <c r="G615" s="26">
        <v>44378</v>
      </c>
      <c r="H615" s="14">
        <v>2020</v>
      </c>
      <c r="I615" s="14" t="s">
        <v>360</v>
      </c>
      <c r="J615" s="14" t="s">
        <v>1375</v>
      </c>
      <c r="K615" s="14" t="s">
        <v>605</v>
      </c>
      <c r="L615" s="14" t="s">
        <v>3465</v>
      </c>
      <c r="M615" s="14">
        <f t="shared" si="72"/>
        <v>2021</v>
      </c>
      <c r="N615" s="14">
        <f t="shared" si="73"/>
        <v>7</v>
      </c>
      <c r="O615" s="14" t="str">
        <f>IFERROR(VLOOKUP(I615,Lists!$F$2:$G$16,2,FALSE()),"Not Rated")</f>
        <v>Adults</v>
      </c>
      <c r="P615" s="14">
        <f t="shared" si="74"/>
        <v>112</v>
      </c>
      <c r="Q615" s="14" t="str">
        <f t="shared" si="75"/>
        <v>Nigeria</v>
      </c>
      <c r="R615" s="14" t="str">
        <f t="shared" si="76"/>
        <v>|Nigeria|</v>
      </c>
      <c r="S615" s="14" t="str">
        <f t="shared" si="77"/>
        <v>|Dramas|International Movies|Thrillers|</v>
      </c>
      <c r="T615" s="14" t="str">
        <f t="shared" si="78"/>
        <v>|Robert O. Peters|</v>
      </c>
      <c r="U615" s="14" t="str">
        <f t="shared" si="79"/>
        <v>|Uzee Usman|Yakubu Mohammed|Asabe Madaki|Sani Mu’azu|Rekiya Ibrahim Atta|Adam Garba|Abba Ali Zaky|Habiba Zock-Sock|Abdul’ Usman Zada|Nadia Dutch|Abubakar Maina|Healing Marcus Udor|Jamila Ibrahim|</v>
      </c>
    </row>
    <row r="616" spans="1:21">
      <c r="A616" s="14" t="s">
        <v>3466</v>
      </c>
      <c r="B616" s="14" t="s">
        <v>48</v>
      </c>
      <c r="C616" s="14" t="s">
        <v>3467</v>
      </c>
      <c r="D616" s="14" t="s">
        <v>3468</v>
      </c>
      <c r="E616" s="14" t="s">
        <v>3469</v>
      </c>
      <c r="F616" s="14" t="s">
        <v>3459</v>
      </c>
      <c r="G616" s="26">
        <v>44378</v>
      </c>
      <c r="H616" s="14">
        <v>1998</v>
      </c>
      <c r="I616" s="14" t="s">
        <v>364</v>
      </c>
      <c r="J616" s="14" t="s">
        <v>1033</v>
      </c>
      <c r="K616" s="14" t="s">
        <v>3470</v>
      </c>
      <c r="L616" s="14" t="s">
        <v>3471</v>
      </c>
      <c r="M616" s="14">
        <f t="shared" si="72"/>
        <v>2021</v>
      </c>
      <c r="N616" s="14">
        <f t="shared" si="73"/>
        <v>7</v>
      </c>
      <c r="O616" s="14" t="str">
        <f>IFERROR(VLOOKUP(I616,Lists!$F$2:$G$16,2,FALSE()),"Not Rated")</f>
        <v>Teens</v>
      </c>
      <c r="P616" s="14">
        <f t="shared" si="74"/>
        <v>114</v>
      </c>
      <c r="Q616" s="14" t="str">
        <f t="shared" si="75"/>
        <v>United States</v>
      </c>
      <c r="R616" s="14" t="str">
        <f t="shared" si="76"/>
        <v>|United States|New Zealand|</v>
      </c>
      <c r="S616" s="14" t="str">
        <f t="shared" si="77"/>
        <v>|Dramas|Romantic Movies|Sci-Fi &amp; Fantasy|</v>
      </c>
      <c r="T616" s="14" t="str">
        <f t="shared" si="78"/>
        <v>|Vincent Ward|</v>
      </c>
      <c r="U616" s="14" t="str">
        <f t="shared" si="79"/>
        <v>|Robin Williams|Cuba Gooding Jr.|Annabella Sciorra|Max von Sydow|Jessica Brooks Grant|Josh Paddock|Rosalind Chao|Lucinda Jenney|Maggie McCarthy|Wilma Bonet|Matt Salinger|Carin Sprague|June Carryl|Paul P. Card IV|Werner Herzog|</v>
      </c>
    </row>
    <row r="617" spans="1:21">
      <c r="A617" s="14" t="s">
        <v>3472</v>
      </c>
      <c r="B617" s="14" t="s">
        <v>48</v>
      </c>
      <c r="C617" s="14" t="s">
        <v>3473</v>
      </c>
      <c r="D617" s="14" t="s">
        <v>3474</v>
      </c>
      <c r="E617" s="14" t="s">
        <v>3475</v>
      </c>
      <c r="F617" s="14" t="s">
        <v>115</v>
      </c>
      <c r="G617" s="26">
        <v>44378</v>
      </c>
      <c r="H617" s="14">
        <v>1998</v>
      </c>
      <c r="I617" s="14" t="s">
        <v>363</v>
      </c>
      <c r="J617" s="14" t="s">
        <v>646</v>
      </c>
      <c r="K617" s="14" t="s">
        <v>3476</v>
      </c>
      <c r="L617" s="14" t="s">
        <v>3477</v>
      </c>
      <c r="M617" s="14">
        <f t="shared" si="72"/>
        <v>2021</v>
      </c>
      <c r="N617" s="14">
        <f t="shared" si="73"/>
        <v>7</v>
      </c>
      <c r="O617" s="14" t="str">
        <f>IFERROR(VLOOKUP(I617,Lists!$F$2:$G$16,2,FALSE()),"Not Rated")</f>
        <v>Adults</v>
      </c>
      <c r="P617" s="14">
        <f t="shared" si="74"/>
        <v>116</v>
      </c>
      <c r="Q617" s="14" t="str">
        <f t="shared" si="75"/>
        <v>United States</v>
      </c>
      <c r="R617" s="14" t="str">
        <f t="shared" si="76"/>
        <v>|United States|</v>
      </c>
      <c r="S617" s="14" t="str">
        <f t="shared" si="77"/>
        <v>|Dramas|Music &amp; Musicals|Romantic Movies|</v>
      </c>
      <c r="T617" s="14" t="str">
        <f t="shared" si="78"/>
        <v>|Gregory Nava|</v>
      </c>
      <c r="U617" s="14" t="str">
        <f t="shared" si="79"/>
        <v>|Halle Berry|Vivica A. Fox|Larenz Tate|Lela Rochon|Little Richard|Paul Mazursky|Pamela Reed|Alexis Cruz|</v>
      </c>
    </row>
    <row r="618" spans="1:21">
      <c r="A618" s="14" t="s">
        <v>3478</v>
      </c>
      <c r="B618" s="14" t="s">
        <v>48</v>
      </c>
      <c r="C618" s="14" t="s">
        <v>3479</v>
      </c>
      <c r="D618" s="14" t="s">
        <v>3480</v>
      </c>
      <c r="E618" s="14" t="s">
        <v>3481</v>
      </c>
      <c r="F618" s="14" t="s">
        <v>117</v>
      </c>
      <c r="G618" s="26">
        <v>44378</v>
      </c>
      <c r="H618" s="14">
        <v>2019</v>
      </c>
      <c r="I618" s="14" t="s">
        <v>363</v>
      </c>
      <c r="J618" s="14" t="s">
        <v>604</v>
      </c>
      <c r="K618" s="14" t="s">
        <v>244</v>
      </c>
      <c r="L618" s="14" t="s">
        <v>3482</v>
      </c>
      <c r="M618" s="14">
        <f t="shared" si="72"/>
        <v>2021</v>
      </c>
      <c r="N618" s="14">
        <f t="shared" si="73"/>
        <v>7</v>
      </c>
      <c r="O618" s="14" t="str">
        <f>IFERROR(VLOOKUP(I618,Lists!$F$2:$G$16,2,FALSE()),"Not Rated")</f>
        <v>Adults</v>
      </c>
      <c r="P618" s="14">
        <f t="shared" si="74"/>
        <v>110</v>
      </c>
      <c r="Q618" s="14" t="str">
        <f t="shared" si="75"/>
        <v>Unknown</v>
      </c>
      <c r="R618" s="14" t="str">
        <f t="shared" si="76"/>
        <v>|Unknown|</v>
      </c>
      <c r="S618" s="14" t="str">
        <f t="shared" si="77"/>
        <v>|Dramas|</v>
      </c>
      <c r="T618" s="14" t="str">
        <f t="shared" si="78"/>
        <v>|Mary Harron|</v>
      </c>
      <c r="U618" s="14" t="str">
        <f t="shared" si="79"/>
        <v>|Hannah Murray|Sosie Bacon|Marianne Rendón|Merritt Wever|Matt Smith|Suki Waterhouse|Chace Crawford|Annabeth Gish|Kayli Carter|</v>
      </c>
    </row>
    <row r="619" spans="1:21">
      <c r="A619" s="14" t="s">
        <v>3483</v>
      </c>
      <c r="B619" s="14" t="s">
        <v>49</v>
      </c>
      <c r="C619" s="14" t="s">
        <v>3484</v>
      </c>
      <c r="D619" s="14" t="s">
        <v>117</v>
      </c>
      <c r="E619" s="14" t="s">
        <v>3485</v>
      </c>
      <c r="F619" s="14" t="s">
        <v>145</v>
      </c>
      <c r="G619" s="26">
        <v>44378</v>
      </c>
      <c r="H619" s="14">
        <v>2021</v>
      </c>
      <c r="I619" s="14" t="s">
        <v>360</v>
      </c>
      <c r="J619" s="14" t="s">
        <v>105</v>
      </c>
      <c r="K619" s="14" t="s">
        <v>1905</v>
      </c>
      <c r="L619" s="14" t="s">
        <v>3486</v>
      </c>
      <c r="M619" s="14">
        <f t="shared" si="72"/>
        <v>2021</v>
      </c>
      <c r="N619" s="14">
        <f t="shared" si="73"/>
        <v>7</v>
      </c>
      <c r="O619" s="14" t="str">
        <f>IFERROR(VLOOKUP(I619,Lists!$F$2:$G$16,2,FALSE()),"Not Rated")</f>
        <v>Adults</v>
      </c>
      <c r="P619" s="14">
        <f t="shared" si="74"/>
        <v>1</v>
      </c>
      <c r="Q619" s="14" t="str">
        <f t="shared" si="75"/>
        <v>Sweden</v>
      </c>
      <c r="R619" s="14" t="str">
        <f t="shared" si="76"/>
        <v>|Sweden|</v>
      </c>
      <c r="S619" s="14" t="str">
        <f t="shared" si="77"/>
        <v>|International TV Shows|Romantic TV Shows|TV Dramas|</v>
      </c>
      <c r="T619" s="14" t="str">
        <f t="shared" si="78"/>
        <v>|Unknown|</v>
      </c>
      <c r="U619" s="14" t="str">
        <f t="shared" si="79"/>
        <v>|Edvin Ryding|Omar Rudberg|Malte Gårdinger|Frida Argento|Nikita Uggla|Pernilla August|</v>
      </c>
    </row>
    <row r="620" spans="1:21">
      <c r="A620" s="14" t="s">
        <v>3487</v>
      </c>
      <c r="B620" s="14" t="s">
        <v>48</v>
      </c>
      <c r="C620" s="14" t="s">
        <v>3488</v>
      </c>
      <c r="D620" s="14" t="s">
        <v>3489</v>
      </c>
      <c r="E620" s="14" t="s">
        <v>3490</v>
      </c>
      <c r="F620" s="14" t="s">
        <v>115</v>
      </c>
      <c r="G620" s="26">
        <v>44377</v>
      </c>
      <c r="H620" s="14">
        <v>2021</v>
      </c>
      <c r="I620" s="14" t="s">
        <v>360</v>
      </c>
      <c r="J620" s="14" t="s">
        <v>653</v>
      </c>
      <c r="K620" s="14" t="s">
        <v>1149</v>
      </c>
      <c r="L620" s="14" t="s">
        <v>3491</v>
      </c>
      <c r="M620" s="14">
        <f t="shared" si="72"/>
        <v>2021</v>
      </c>
      <c r="N620" s="14">
        <f t="shared" si="73"/>
        <v>6</v>
      </c>
      <c r="O620" s="14" t="str">
        <f>IFERROR(VLOOKUP(I620,Lists!$F$2:$G$16,2,FALSE()),"Not Rated")</f>
        <v>Adults</v>
      </c>
      <c r="P620" s="14">
        <f t="shared" si="74"/>
        <v>98</v>
      </c>
      <c r="Q620" s="14" t="str">
        <f t="shared" si="75"/>
        <v>United States</v>
      </c>
      <c r="R620" s="14" t="str">
        <f t="shared" si="76"/>
        <v>|United States|</v>
      </c>
      <c r="S620" s="14" t="str">
        <f t="shared" si="77"/>
        <v>|Action &amp; Adventure|Comedies|</v>
      </c>
      <c r="T620" s="14" t="str">
        <f t="shared" si="78"/>
        <v>|Matt Thompson|</v>
      </c>
      <c r="U620" s="14" t="str">
        <f t="shared" si="79"/>
        <v>|Channing Tatum|Jason Mantzoukas|Olivia Munn|Andy Samberg|Bobby Moynihan|Judy Greer|Will Forte|Raoul Trujillo|Killer Mike|Simon Pegg|</v>
      </c>
    </row>
    <row r="621" spans="1:21">
      <c r="A621" s="14" t="s">
        <v>3492</v>
      </c>
      <c r="B621" s="14" t="s">
        <v>48</v>
      </c>
      <c r="C621" s="14" t="s">
        <v>3493</v>
      </c>
      <c r="D621" s="14" t="s">
        <v>3494</v>
      </c>
      <c r="E621" s="14" t="s">
        <v>3495</v>
      </c>
      <c r="F621" s="14" t="s">
        <v>117</v>
      </c>
      <c r="G621" s="26">
        <v>44377</v>
      </c>
      <c r="H621" s="14">
        <v>2020</v>
      </c>
      <c r="I621" s="14" t="s">
        <v>361</v>
      </c>
      <c r="J621" s="14" t="s">
        <v>653</v>
      </c>
      <c r="K621" s="14" t="s">
        <v>475</v>
      </c>
      <c r="L621" s="14" t="s">
        <v>3496</v>
      </c>
      <c r="M621" s="14">
        <f t="shared" si="72"/>
        <v>2021</v>
      </c>
      <c r="N621" s="14">
        <f t="shared" si="73"/>
        <v>6</v>
      </c>
      <c r="O621" s="14" t="str">
        <f>IFERROR(VLOOKUP(I621,Lists!$F$2:$G$16,2,FALSE()),"Not Rated")</f>
        <v>Teens</v>
      </c>
      <c r="P621" s="14">
        <f t="shared" si="74"/>
        <v>98</v>
      </c>
      <c r="Q621" s="14" t="str">
        <f t="shared" si="75"/>
        <v>Unknown</v>
      </c>
      <c r="R621" s="14" t="str">
        <f t="shared" si="76"/>
        <v>|Unknown|</v>
      </c>
      <c r="S621" s="14" t="str">
        <f t="shared" si="77"/>
        <v>|Dramas|International Movies|</v>
      </c>
      <c r="T621" s="14" t="str">
        <f t="shared" si="78"/>
        <v>|Jameel Buari|</v>
      </c>
      <c r="U621" s="14" t="str">
        <f t="shared" si="79"/>
        <v>|Nadia Buari|Ramsey Nouah|Zynnell Zuh|Priscilla Opoku Agyeman|Jason E.L Agha|Lisbeth Lopez Acquah|Henry Prempeh|Pascaline Edwards|Prince Mingle|Kelvin Boateng|</v>
      </c>
    </row>
    <row r="622" spans="1:21">
      <c r="A622" s="14" t="s">
        <v>3497</v>
      </c>
      <c r="B622" s="14" t="s">
        <v>49</v>
      </c>
      <c r="C622" s="14" t="s">
        <v>3498</v>
      </c>
      <c r="D622" s="14" t="s">
        <v>117</v>
      </c>
      <c r="E622" s="14" t="s">
        <v>117</v>
      </c>
      <c r="F622" s="14" t="s">
        <v>115</v>
      </c>
      <c r="G622" s="26">
        <v>44377</v>
      </c>
      <c r="H622" s="14">
        <v>2019</v>
      </c>
      <c r="I622" s="14" t="s">
        <v>360</v>
      </c>
      <c r="J622" s="14" t="s">
        <v>105</v>
      </c>
      <c r="K622" s="14" t="s">
        <v>262</v>
      </c>
      <c r="L622" s="14" t="s">
        <v>3499</v>
      </c>
      <c r="M622" s="14">
        <f t="shared" si="72"/>
        <v>2021</v>
      </c>
      <c r="N622" s="14">
        <f t="shared" si="73"/>
        <v>6</v>
      </c>
      <c r="O622" s="14" t="str">
        <f>IFERROR(VLOOKUP(I622,Lists!$F$2:$G$16,2,FALSE()),"Not Rated")</f>
        <v>Adults</v>
      </c>
      <c r="P622" s="14">
        <f t="shared" si="74"/>
        <v>1</v>
      </c>
      <c r="Q622" s="14" t="str">
        <f t="shared" si="75"/>
        <v>United States</v>
      </c>
      <c r="R622" s="14" t="str">
        <f t="shared" si="76"/>
        <v>|United States|</v>
      </c>
      <c r="S622" s="14" t="str">
        <f t="shared" si="77"/>
        <v>|Reality TV|</v>
      </c>
      <c r="T622" s="14" t="str">
        <f t="shared" si="78"/>
        <v>|Unknown|</v>
      </c>
      <c r="U622" s="14" t="str">
        <f t="shared" si="79"/>
        <v>|Unknown|</v>
      </c>
    </row>
    <row r="623" spans="1:21">
      <c r="A623" s="14" t="s">
        <v>3500</v>
      </c>
      <c r="B623" s="14" t="s">
        <v>49</v>
      </c>
      <c r="C623" s="14" t="s">
        <v>3501</v>
      </c>
      <c r="D623" s="14" t="s">
        <v>3502</v>
      </c>
      <c r="E623" s="14" t="s">
        <v>3503</v>
      </c>
      <c r="F623" s="14" t="s">
        <v>117</v>
      </c>
      <c r="G623" s="26">
        <v>44377</v>
      </c>
      <c r="H623" s="14">
        <v>2020</v>
      </c>
      <c r="I623" s="14" t="s">
        <v>361</v>
      </c>
      <c r="J623" s="14" t="s">
        <v>105</v>
      </c>
      <c r="K623" s="14" t="s">
        <v>3504</v>
      </c>
      <c r="L623" s="14" t="s">
        <v>3505</v>
      </c>
      <c r="M623" s="14">
        <f t="shared" si="72"/>
        <v>2021</v>
      </c>
      <c r="N623" s="14">
        <f t="shared" si="73"/>
        <v>6</v>
      </c>
      <c r="O623" s="14" t="str">
        <f>IFERROR(VLOOKUP(I623,Lists!$F$2:$G$16,2,FALSE()),"Not Rated")</f>
        <v>Teens</v>
      </c>
      <c r="P623" s="14">
        <f t="shared" si="74"/>
        <v>1</v>
      </c>
      <c r="Q623" s="14" t="str">
        <f t="shared" si="75"/>
        <v>Unknown</v>
      </c>
      <c r="R623" s="14" t="str">
        <f t="shared" si="76"/>
        <v>|Unknown|</v>
      </c>
      <c r="S623" s="14" t="str">
        <f t="shared" si="77"/>
        <v>|Anime Series|Crime TV Shows|International TV Shows|</v>
      </c>
      <c r="T623" s="14" t="str">
        <f t="shared" si="78"/>
        <v>|Shen Leping|</v>
      </c>
      <c r="U623" s="14" t="str">
        <f t="shared" si="79"/>
        <v>|Bian Jiang|Chen Jinwen|Ling Fei|</v>
      </c>
    </row>
    <row r="624" spans="1:21">
      <c r="A624" s="14" t="s">
        <v>3506</v>
      </c>
      <c r="B624" s="14" t="s">
        <v>48</v>
      </c>
      <c r="C624" s="14" t="s">
        <v>3507</v>
      </c>
      <c r="D624" s="14" t="s">
        <v>3508</v>
      </c>
      <c r="E624" s="14" t="s">
        <v>3509</v>
      </c>
      <c r="F624" s="14" t="s">
        <v>115</v>
      </c>
      <c r="G624" s="26">
        <v>44377</v>
      </c>
      <c r="H624" s="14">
        <v>2019</v>
      </c>
      <c r="I624" s="14" t="s">
        <v>363</v>
      </c>
      <c r="J624" s="14" t="s">
        <v>713</v>
      </c>
      <c r="K624" s="14" t="s">
        <v>254</v>
      </c>
      <c r="L624" s="14" t="s">
        <v>3510</v>
      </c>
      <c r="M624" s="14">
        <f t="shared" si="72"/>
        <v>2021</v>
      </c>
      <c r="N624" s="14">
        <f t="shared" si="73"/>
        <v>6</v>
      </c>
      <c r="O624" s="14" t="str">
        <f>IFERROR(VLOOKUP(I624,Lists!$F$2:$G$16,2,FALSE()),"Not Rated")</f>
        <v>Adults</v>
      </c>
      <c r="P624" s="14">
        <f t="shared" si="74"/>
        <v>100</v>
      </c>
      <c r="Q624" s="14" t="str">
        <f t="shared" si="75"/>
        <v>United States</v>
      </c>
      <c r="R624" s="14" t="str">
        <f t="shared" si="76"/>
        <v>|United States|</v>
      </c>
      <c r="S624" s="14" t="str">
        <f t="shared" si="77"/>
        <v>|Thrillers|</v>
      </c>
      <c r="T624" s="14" t="str">
        <f t="shared" si="78"/>
        <v>|Matt Aselton|</v>
      </c>
      <c r="U624" s="14" t="str">
        <f t="shared" si="79"/>
        <v>|Theo James|Emily Ratajkowski|Fred Melamed|Ebon Moss-Bachrach|Isiah Whitlock Jr.|Evan Handler|Paul Jurewicz|John Gatins|Fernanda Andrade|Bob Stephenson|</v>
      </c>
    </row>
    <row r="625" spans="1:21">
      <c r="A625" s="14" t="s">
        <v>3511</v>
      </c>
      <c r="B625" s="14" t="s">
        <v>48</v>
      </c>
      <c r="C625" s="14" t="s">
        <v>3512</v>
      </c>
      <c r="D625" s="14" t="s">
        <v>3513</v>
      </c>
      <c r="E625" s="14" t="s">
        <v>3514</v>
      </c>
      <c r="F625" s="14" t="s">
        <v>117</v>
      </c>
      <c r="G625" s="26">
        <v>44377</v>
      </c>
      <c r="H625" s="14">
        <v>2021</v>
      </c>
      <c r="I625" s="14" t="s">
        <v>360</v>
      </c>
      <c r="J625" s="14" t="s">
        <v>404</v>
      </c>
      <c r="K625" s="14" t="s">
        <v>834</v>
      </c>
      <c r="L625" s="14" t="s">
        <v>3515</v>
      </c>
      <c r="M625" s="14">
        <f t="shared" si="72"/>
        <v>2021</v>
      </c>
      <c r="N625" s="14">
        <f t="shared" si="73"/>
        <v>6</v>
      </c>
      <c r="O625" s="14" t="str">
        <f>IFERROR(VLOOKUP(I625,Lists!$F$2:$G$16,2,FALSE()),"Not Rated")</f>
        <v>Adults</v>
      </c>
      <c r="P625" s="14">
        <f t="shared" si="74"/>
        <v>90</v>
      </c>
      <c r="Q625" s="14" t="str">
        <f t="shared" si="75"/>
        <v>Unknown</v>
      </c>
      <c r="R625" s="14" t="str">
        <f t="shared" si="76"/>
        <v>|Unknown|</v>
      </c>
      <c r="S625" s="14" t="str">
        <f t="shared" si="77"/>
        <v>|Comedies|Dramas|International Movies|</v>
      </c>
      <c r="T625" s="14" t="str">
        <f t="shared" si="78"/>
        <v>|Jose Javier Reyes|</v>
      </c>
      <c r="U625" s="14" t="str">
        <f t="shared" si="79"/>
        <v>|Pokwang|Sue Ramirez|Jerome Ponce|Ryan Bang|Gloria Diaz|</v>
      </c>
    </row>
    <row r="626" spans="1:21">
      <c r="A626" s="14" t="s">
        <v>3516</v>
      </c>
      <c r="B626" s="14" t="s">
        <v>48</v>
      </c>
      <c r="C626" s="14" t="s">
        <v>3517</v>
      </c>
      <c r="D626" s="14" t="s">
        <v>3518</v>
      </c>
      <c r="E626" s="14" t="s">
        <v>3519</v>
      </c>
      <c r="F626" s="14" t="s">
        <v>117</v>
      </c>
      <c r="G626" s="26">
        <v>44377</v>
      </c>
      <c r="H626" s="14">
        <v>2021</v>
      </c>
      <c r="I626" s="14" t="s">
        <v>360</v>
      </c>
      <c r="J626" s="14" t="s">
        <v>900</v>
      </c>
      <c r="K626" s="14" t="s">
        <v>605</v>
      </c>
      <c r="L626" s="14" t="s">
        <v>3520</v>
      </c>
      <c r="M626" s="14">
        <f t="shared" si="72"/>
        <v>2021</v>
      </c>
      <c r="N626" s="14">
        <f t="shared" si="73"/>
        <v>6</v>
      </c>
      <c r="O626" s="14" t="str">
        <f>IFERROR(VLOOKUP(I626,Lists!$F$2:$G$16,2,FALSE()),"Not Rated")</f>
        <v>Adults</v>
      </c>
      <c r="P626" s="14">
        <f t="shared" si="74"/>
        <v>92</v>
      </c>
      <c r="Q626" s="14" t="str">
        <f t="shared" si="75"/>
        <v>Unknown</v>
      </c>
      <c r="R626" s="14" t="str">
        <f t="shared" si="76"/>
        <v>|Unknown|</v>
      </c>
      <c r="S626" s="14" t="str">
        <f t="shared" si="77"/>
        <v>|Dramas|International Movies|Thrillers|</v>
      </c>
      <c r="T626" s="14" t="str">
        <f t="shared" si="78"/>
        <v>|Jakub Piątek|</v>
      </c>
      <c r="U626" s="14" t="str">
        <f t="shared" si="79"/>
        <v>|Bartosz Bielenia|Magdalena Popławska|Andrzej Kłak|Małgorzata Hajewska|Dobromir Dymecki|Monika Frajczyk|Cezary Kosiński|Adam Nawojczyk|Juliusz Chrząstowski|</v>
      </c>
    </row>
    <row r="627" spans="1:21">
      <c r="A627" s="14" t="s">
        <v>3521</v>
      </c>
      <c r="B627" s="14" t="s">
        <v>49</v>
      </c>
      <c r="C627" s="14" t="s">
        <v>3522</v>
      </c>
      <c r="D627" s="14" t="s">
        <v>117</v>
      </c>
      <c r="E627" s="14" t="s">
        <v>3523</v>
      </c>
      <c r="F627" s="14" t="s">
        <v>125</v>
      </c>
      <c r="G627" s="26">
        <v>44377</v>
      </c>
      <c r="H627" s="14">
        <v>2021</v>
      </c>
      <c r="I627" s="14" t="s">
        <v>360</v>
      </c>
      <c r="J627" s="14" t="s">
        <v>105</v>
      </c>
      <c r="K627" s="14" t="s">
        <v>992</v>
      </c>
      <c r="L627" s="14" t="s">
        <v>3524</v>
      </c>
      <c r="M627" s="14">
        <f t="shared" si="72"/>
        <v>2021</v>
      </c>
      <c r="N627" s="14">
        <f t="shared" si="73"/>
        <v>6</v>
      </c>
      <c r="O627" s="14" t="str">
        <f>IFERROR(VLOOKUP(I627,Lists!$F$2:$G$16,2,FALSE()),"Not Rated")</f>
        <v>Adults</v>
      </c>
      <c r="P627" s="14">
        <f t="shared" si="74"/>
        <v>1</v>
      </c>
      <c r="Q627" s="14" t="str">
        <f t="shared" si="75"/>
        <v>Mexico</v>
      </c>
      <c r="R627" s="14" t="str">
        <f t="shared" si="76"/>
        <v>|Mexico|</v>
      </c>
      <c r="S627" s="14" t="str">
        <f t="shared" si="77"/>
        <v>|Crime TV Shows|International TV Shows|Spanish-Language TV Shows|</v>
      </c>
      <c r="T627" s="14" t="str">
        <f t="shared" si="78"/>
        <v>|Unknown|</v>
      </c>
      <c r="U627" s="14" t="str">
        <f t="shared" si="79"/>
        <v>|Mercedes Hernández|Jesús Sida|Jero Medina|Armando Silva|Jimena Pagaza|Antonio López Torres|Everardo Arzate|Arelí González|Jesús Herrera|Ulises Soto|Iliana Donatlán|Fernando Larrañaga|Mario Alberto Quiñones|Alejandro Ruiz|Natalia Martínez|Josué Guerra|Salvador Montenegro|Caraly Sánchez|Clementina Guadarrama|</v>
      </c>
    </row>
    <row r="628" spans="1:21">
      <c r="A628" s="14" t="s">
        <v>3525</v>
      </c>
      <c r="B628" s="14" t="s">
        <v>49</v>
      </c>
      <c r="C628" s="14" t="s">
        <v>3526</v>
      </c>
      <c r="D628" s="14" t="s">
        <v>3527</v>
      </c>
      <c r="E628" s="14" t="s">
        <v>117</v>
      </c>
      <c r="F628" s="14" t="s">
        <v>117</v>
      </c>
      <c r="G628" s="26">
        <v>44377</v>
      </c>
      <c r="H628" s="14">
        <v>2021</v>
      </c>
      <c r="I628" s="14" t="s">
        <v>360</v>
      </c>
      <c r="J628" s="14" t="s">
        <v>105</v>
      </c>
      <c r="K628" s="14" t="s">
        <v>485</v>
      </c>
      <c r="L628" s="14" t="s">
        <v>3528</v>
      </c>
      <c r="M628" s="14">
        <f t="shared" si="72"/>
        <v>2021</v>
      </c>
      <c r="N628" s="14">
        <f t="shared" si="73"/>
        <v>6</v>
      </c>
      <c r="O628" s="14" t="str">
        <f>IFERROR(VLOOKUP(I628,Lists!$F$2:$G$16,2,FALSE()),"Not Rated")</f>
        <v>Adults</v>
      </c>
      <c r="P628" s="14">
        <f t="shared" si="74"/>
        <v>1</v>
      </c>
      <c r="Q628" s="14" t="str">
        <f t="shared" si="75"/>
        <v>Unknown</v>
      </c>
      <c r="R628" s="14" t="str">
        <f t="shared" si="76"/>
        <v>|Unknown|</v>
      </c>
      <c r="S628" s="14" t="str">
        <f t="shared" si="77"/>
        <v>|British TV Shows|Crime TV Shows|Docuseries|</v>
      </c>
      <c r="T628" s="14" t="str">
        <f t="shared" si="78"/>
        <v>|John Dower|</v>
      </c>
      <c r="U628" s="14" t="str">
        <f t="shared" si="79"/>
        <v>|Unknown|</v>
      </c>
    </row>
    <row r="629" spans="1:21">
      <c r="A629" s="14" t="s">
        <v>3529</v>
      </c>
      <c r="B629" s="14" t="s">
        <v>49</v>
      </c>
      <c r="C629" s="14" t="s">
        <v>3530</v>
      </c>
      <c r="D629" s="14" t="s">
        <v>117</v>
      </c>
      <c r="E629" s="14" t="s">
        <v>3531</v>
      </c>
      <c r="F629" s="14" t="s">
        <v>126</v>
      </c>
      <c r="G629" s="26">
        <v>44377</v>
      </c>
      <c r="H629" s="14">
        <v>2020</v>
      </c>
      <c r="I629" s="14" t="s">
        <v>361</v>
      </c>
      <c r="J629" s="14" t="s">
        <v>105</v>
      </c>
      <c r="K629" s="14" t="s">
        <v>1241</v>
      </c>
      <c r="L629" s="14" t="s">
        <v>3532</v>
      </c>
      <c r="M629" s="14">
        <f t="shared" si="72"/>
        <v>2021</v>
      </c>
      <c r="N629" s="14">
        <f t="shared" si="73"/>
        <v>6</v>
      </c>
      <c r="O629" s="14" t="str">
        <f>IFERROR(VLOOKUP(I629,Lists!$F$2:$G$16,2,FALSE()),"Not Rated")</f>
        <v>Teens</v>
      </c>
      <c r="P629" s="14">
        <f t="shared" si="74"/>
        <v>1</v>
      </c>
      <c r="Q629" s="14" t="str">
        <f t="shared" si="75"/>
        <v>China</v>
      </c>
      <c r="R629" s="14" t="str">
        <f t="shared" si="76"/>
        <v>|China|</v>
      </c>
      <c r="S629" s="14" t="str">
        <f t="shared" si="77"/>
        <v>|Anime Series|International TV Shows|Teen TV Shows|</v>
      </c>
      <c r="T629" s="14" t="str">
        <f t="shared" si="78"/>
        <v>|Unknown|</v>
      </c>
      <c r="U629" s="14" t="str">
        <f t="shared" si="79"/>
        <v>|Sun Lulu|Qian Chen|Gu Jiangshan|</v>
      </c>
    </row>
    <row r="630" spans="1:21">
      <c r="A630" s="14" t="s">
        <v>3533</v>
      </c>
      <c r="B630" s="14" t="s">
        <v>49</v>
      </c>
      <c r="C630" s="14" t="s">
        <v>3534</v>
      </c>
      <c r="D630" s="14" t="s">
        <v>117</v>
      </c>
      <c r="E630" s="14" t="s">
        <v>3535</v>
      </c>
      <c r="F630" s="14" t="s">
        <v>115</v>
      </c>
      <c r="G630" s="26">
        <v>44376</v>
      </c>
      <c r="H630" s="14">
        <v>2021</v>
      </c>
      <c r="I630" s="14" t="s">
        <v>366</v>
      </c>
      <c r="J630" s="14" t="s">
        <v>108</v>
      </c>
      <c r="K630" s="14" t="s">
        <v>256</v>
      </c>
      <c r="L630" s="14" t="s">
        <v>3536</v>
      </c>
      <c r="M630" s="14">
        <f t="shared" si="72"/>
        <v>2021</v>
      </c>
      <c r="N630" s="14">
        <f t="shared" si="73"/>
        <v>6</v>
      </c>
      <c r="O630" s="14" t="str">
        <f>IFERROR(VLOOKUP(I630,Lists!$F$2:$G$16,2,FALSE()),"Not Rated")</f>
        <v>Kids</v>
      </c>
      <c r="P630" s="14">
        <f t="shared" si="74"/>
        <v>4</v>
      </c>
      <c r="Q630" s="14" t="str">
        <f t="shared" si="75"/>
        <v>United States</v>
      </c>
      <c r="R630" s="14" t="str">
        <f t="shared" si="76"/>
        <v>|United States|</v>
      </c>
      <c r="S630" s="14" t="str">
        <f t="shared" si="77"/>
        <v>|Kids' TV|</v>
      </c>
      <c r="T630" s="14" t="str">
        <f t="shared" si="78"/>
        <v>|Unknown|</v>
      </c>
      <c r="U630" s="14" t="str">
        <f t="shared" si="79"/>
        <v>|Nahanni Mitchell|Dean Petriw|Terry Klassen|Sam Vincent|Rhona Rees|Diana Kaarina|</v>
      </c>
    </row>
    <row r="631" spans="1:21">
      <c r="A631" s="14" t="s">
        <v>3537</v>
      </c>
      <c r="B631" s="14" t="s">
        <v>48</v>
      </c>
      <c r="C631" s="14" t="s">
        <v>3538</v>
      </c>
      <c r="D631" s="14" t="s">
        <v>3539</v>
      </c>
      <c r="E631" s="14" t="s">
        <v>3540</v>
      </c>
      <c r="F631" s="14" t="s">
        <v>117</v>
      </c>
      <c r="G631" s="26">
        <v>44375</v>
      </c>
      <c r="H631" s="14">
        <v>2020</v>
      </c>
      <c r="I631" s="14" t="s">
        <v>361</v>
      </c>
      <c r="J631" s="14" t="s">
        <v>1173</v>
      </c>
      <c r="K631" s="14" t="s">
        <v>475</v>
      </c>
      <c r="L631" s="14" t="s">
        <v>3541</v>
      </c>
      <c r="M631" s="14">
        <f t="shared" si="72"/>
        <v>2021</v>
      </c>
      <c r="N631" s="14">
        <f t="shared" si="73"/>
        <v>6</v>
      </c>
      <c r="O631" s="14" t="str">
        <f>IFERROR(VLOOKUP(I631,Lists!$F$2:$G$16,2,FALSE()),"Not Rated")</f>
        <v>Teens</v>
      </c>
      <c r="P631" s="14">
        <f t="shared" si="74"/>
        <v>82</v>
      </c>
      <c r="Q631" s="14" t="str">
        <f t="shared" si="75"/>
        <v>Unknown</v>
      </c>
      <c r="R631" s="14" t="str">
        <f t="shared" si="76"/>
        <v>|Unknown|</v>
      </c>
      <c r="S631" s="14" t="str">
        <f t="shared" si="77"/>
        <v>|Dramas|International Movies|</v>
      </c>
      <c r="T631" s="14" t="str">
        <f t="shared" si="78"/>
        <v>|B. T Thomas|</v>
      </c>
      <c r="U631" s="14" t="str">
        <f t="shared" si="79"/>
        <v>|Alexx Ekubo|Ik Ogbonna|Bimbo Manuel|Haillie Sumney|Clem Ohameze|John Fashanu|Damilola Ogunsi|Amb. Rachel Bakam|Alexandra Ayo|Mariah Ug|</v>
      </c>
    </row>
    <row r="632" spans="1:21">
      <c r="A632" s="14" t="s">
        <v>3542</v>
      </c>
      <c r="B632" s="14" t="s">
        <v>48</v>
      </c>
      <c r="C632" s="14" t="s">
        <v>3543</v>
      </c>
      <c r="D632" s="14" t="s">
        <v>3544</v>
      </c>
      <c r="E632" s="14" t="s">
        <v>3545</v>
      </c>
      <c r="F632" s="14" t="s">
        <v>115</v>
      </c>
      <c r="G632" s="26">
        <v>44375</v>
      </c>
      <c r="H632" s="14">
        <v>2012</v>
      </c>
      <c r="I632" s="14" t="s">
        <v>363</v>
      </c>
      <c r="J632" s="14" t="s">
        <v>566</v>
      </c>
      <c r="K632" s="14" t="s">
        <v>244</v>
      </c>
      <c r="L632" s="14" t="s">
        <v>3546</v>
      </c>
      <c r="M632" s="14">
        <f t="shared" si="72"/>
        <v>2021</v>
      </c>
      <c r="N632" s="14">
        <f t="shared" si="73"/>
        <v>6</v>
      </c>
      <c r="O632" s="14" t="str">
        <f>IFERROR(VLOOKUP(I632,Lists!$F$2:$G$16,2,FALSE()),"Not Rated")</f>
        <v>Adults</v>
      </c>
      <c r="P632" s="14">
        <f t="shared" si="74"/>
        <v>97</v>
      </c>
      <c r="Q632" s="14" t="str">
        <f t="shared" si="75"/>
        <v>United States</v>
      </c>
      <c r="R632" s="14" t="str">
        <f t="shared" si="76"/>
        <v>|United States|</v>
      </c>
      <c r="S632" s="14" t="str">
        <f t="shared" si="77"/>
        <v>|Dramas|</v>
      </c>
      <c r="T632" s="14" t="str">
        <f t="shared" si="78"/>
        <v>|Andrew Dominik|</v>
      </c>
      <c r="U632" s="14" t="str">
        <f t="shared" si="79"/>
        <v>|Brad Pitt|Scoot McNairy|Ben Mendelsohn|Richard Jenkins|James Gandolfini|Ray Liotta|Vincent Curatola|Slaine|Max Casella|Trevor Long|Sam Shepard|</v>
      </c>
    </row>
    <row r="633" spans="1:21">
      <c r="A633" s="14" t="s">
        <v>3547</v>
      </c>
      <c r="B633" s="14" t="s">
        <v>49</v>
      </c>
      <c r="C633" s="14" t="s">
        <v>3548</v>
      </c>
      <c r="D633" s="14" t="s">
        <v>117</v>
      </c>
      <c r="E633" s="14" t="s">
        <v>3549</v>
      </c>
      <c r="F633" s="14" t="s">
        <v>121</v>
      </c>
      <c r="G633" s="26">
        <v>44375</v>
      </c>
      <c r="H633" s="14">
        <v>2021</v>
      </c>
      <c r="I633" s="14" t="s">
        <v>361</v>
      </c>
      <c r="J633" s="14" t="s">
        <v>521</v>
      </c>
      <c r="K633" s="14" t="s">
        <v>822</v>
      </c>
      <c r="L633" s="14" t="s">
        <v>3550</v>
      </c>
      <c r="M633" s="14">
        <f t="shared" si="72"/>
        <v>2021</v>
      </c>
      <c r="N633" s="14">
        <f t="shared" si="73"/>
        <v>6</v>
      </c>
      <c r="O633" s="14" t="str">
        <f>IFERROR(VLOOKUP(I633,Lists!$F$2:$G$16,2,FALSE()),"Not Rated")</f>
        <v>Teens</v>
      </c>
      <c r="P633" s="14">
        <f t="shared" si="74"/>
        <v>5</v>
      </c>
      <c r="Q633" s="14" t="str">
        <f t="shared" si="75"/>
        <v>Japan</v>
      </c>
      <c r="R633" s="14" t="str">
        <f t="shared" si="76"/>
        <v>|Japan|</v>
      </c>
      <c r="S633" s="14" t="str">
        <f t="shared" si="77"/>
        <v>|Anime Series|International TV Shows|</v>
      </c>
      <c r="T633" s="14" t="str">
        <f t="shared" si="78"/>
        <v>|Unknown|</v>
      </c>
      <c r="U633" s="14" t="str">
        <f t="shared" si="79"/>
        <v>|Yuki Kaji|Sora Amamiya|Misaki Kuno|Aoi Yuki|Tatsuhisa Suzuki|Jun Fukuyama|Mamoru Miyano|Maaya Sakamoto|</v>
      </c>
    </row>
    <row r="634" spans="1:21">
      <c r="A634" s="14" t="s">
        <v>3551</v>
      </c>
      <c r="B634" s="14" t="s">
        <v>48</v>
      </c>
      <c r="C634" s="14" t="s">
        <v>3552</v>
      </c>
      <c r="D634" s="14" t="s">
        <v>3553</v>
      </c>
      <c r="E634" s="14" t="s">
        <v>3554</v>
      </c>
      <c r="F634" s="14" t="s">
        <v>117</v>
      </c>
      <c r="G634" s="26">
        <v>44375</v>
      </c>
      <c r="H634" s="14">
        <v>2019</v>
      </c>
      <c r="I634" s="14" t="s">
        <v>361</v>
      </c>
      <c r="J634" s="14" t="s">
        <v>404</v>
      </c>
      <c r="K634" s="14" t="s">
        <v>529</v>
      </c>
      <c r="L634" s="14" t="s">
        <v>3555</v>
      </c>
      <c r="M634" s="14">
        <f t="shared" si="72"/>
        <v>2021</v>
      </c>
      <c r="N634" s="14">
        <f t="shared" si="73"/>
        <v>6</v>
      </c>
      <c r="O634" s="14" t="str">
        <f>IFERROR(VLOOKUP(I634,Lists!$F$2:$G$16,2,FALSE()),"Not Rated")</f>
        <v>Teens</v>
      </c>
      <c r="P634" s="14">
        <f t="shared" si="74"/>
        <v>90</v>
      </c>
      <c r="Q634" s="14" t="str">
        <f t="shared" si="75"/>
        <v>Unknown</v>
      </c>
      <c r="R634" s="14" t="str">
        <f t="shared" si="76"/>
        <v>|Unknown|</v>
      </c>
      <c r="S634" s="14" t="str">
        <f t="shared" si="77"/>
        <v>|Comedies|International Movies|</v>
      </c>
      <c r="T634" s="14" t="str">
        <f t="shared" si="78"/>
        <v>|Nibal Arakji|</v>
      </c>
      <c r="U634" s="14" t="str">
        <f t="shared" si="79"/>
        <v>|Daad Rizk|Georges Diab|Sihame Haddad|Georges Boukhalil|Aida Sabra|Pierre Rabbat|Myriam Klink|Dory El Samarany|Josyane Boulos|</v>
      </c>
    </row>
    <row r="635" spans="1:21">
      <c r="A635" s="14" t="s">
        <v>3556</v>
      </c>
      <c r="B635" s="14" t="s">
        <v>48</v>
      </c>
      <c r="C635" s="14" t="s">
        <v>3557</v>
      </c>
      <c r="D635" s="14" t="s">
        <v>3558</v>
      </c>
      <c r="E635" s="14" t="s">
        <v>3559</v>
      </c>
      <c r="F635" s="14" t="s">
        <v>117</v>
      </c>
      <c r="G635" s="26">
        <v>44373</v>
      </c>
      <c r="H635" s="14">
        <v>2018</v>
      </c>
      <c r="I635" s="14" t="s">
        <v>360</v>
      </c>
      <c r="J635" s="14" t="s">
        <v>1313</v>
      </c>
      <c r="K635" s="14" t="s">
        <v>444</v>
      </c>
      <c r="L635" s="14" t="s">
        <v>3560</v>
      </c>
      <c r="M635" s="14">
        <f t="shared" si="72"/>
        <v>2021</v>
      </c>
      <c r="N635" s="14">
        <f t="shared" si="73"/>
        <v>6</v>
      </c>
      <c r="O635" s="14" t="str">
        <f>IFERROR(VLOOKUP(I635,Lists!$F$2:$G$16,2,FALSE()),"Not Rated")</f>
        <v>Adults</v>
      </c>
      <c r="P635" s="14">
        <f t="shared" si="74"/>
        <v>76</v>
      </c>
      <c r="Q635" s="14" t="str">
        <f t="shared" si="75"/>
        <v>Unknown</v>
      </c>
      <c r="R635" s="14" t="str">
        <f t="shared" si="76"/>
        <v>|Unknown|</v>
      </c>
      <c r="S635" s="14" t="str">
        <f t="shared" si="77"/>
        <v>|Dramas|Independent Movies|International Movies|</v>
      </c>
      <c r="T635" s="14" t="str">
        <f t="shared" si="78"/>
        <v>|Sofie Šustková|</v>
      </c>
      <c r="U635" s="14" t="str">
        <f t="shared" si="79"/>
        <v>|Vladimír Polívka|Jenovéfa Boková|Matyáš Řezníček|</v>
      </c>
    </row>
    <row r="636" spans="1:21">
      <c r="A636" s="14" t="s">
        <v>3561</v>
      </c>
      <c r="B636" s="14" t="s">
        <v>48</v>
      </c>
      <c r="C636" s="14" t="s">
        <v>3562</v>
      </c>
      <c r="D636" s="14" t="s">
        <v>3563</v>
      </c>
      <c r="E636" s="14" t="s">
        <v>3564</v>
      </c>
      <c r="F636" s="14" t="s">
        <v>120</v>
      </c>
      <c r="G636" s="26">
        <v>44373</v>
      </c>
      <c r="H636" s="14">
        <v>2019</v>
      </c>
      <c r="I636" s="14" t="s">
        <v>361</v>
      </c>
      <c r="J636" s="14" t="s">
        <v>760</v>
      </c>
      <c r="K636" s="14" t="s">
        <v>496</v>
      </c>
      <c r="L636" s="14" t="s">
        <v>3565</v>
      </c>
      <c r="M636" s="14">
        <f t="shared" si="72"/>
        <v>2021</v>
      </c>
      <c r="N636" s="14">
        <f t="shared" si="73"/>
        <v>6</v>
      </c>
      <c r="O636" s="14" t="str">
        <f>IFERROR(VLOOKUP(I636,Lists!$F$2:$G$16,2,FALSE()),"Not Rated")</f>
        <v>Teens</v>
      </c>
      <c r="P636" s="14">
        <f t="shared" si="74"/>
        <v>83</v>
      </c>
      <c r="Q636" s="14" t="str">
        <f t="shared" si="75"/>
        <v>France</v>
      </c>
      <c r="R636" s="14" t="str">
        <f t="shared" si="76"/>
        <v>|France|</v>
      </c>
      <c r="S636" s="14" t="str">
        <f t="shared" si="77"/>
        <v>|Documentaries|International Movies|</v>
      </c>
      <c r="T636" s="14" t="str">
        <f t="shared" si="78"/>
        <v>|Anissa Bonnefont|</v>
      </c>
      <c r="U636" s="14" t="str">
        <f t="shared" si="79"/>
        <v>|Olivier Rousteing|</v>
      </c>
    </row>
    <row r="637" spans="1:21">
      <c r="A637" s="14" t="s">
        <v>3566</v>
      </c>
      <c r="B637" s="14" t="s">
        <v>48</v>
      </c>
      <c r="C637" s="14" t="s">
        <v>3567</v>
      </c>
      <c r="D637" s="14" t="s">
        <v>3568</v>
      </c>
      <c r="E637" s="14" t="s">
        <v>3569</v>
      </c>
      <c r="F637" s="14" t="s">
        <v>150</v>
      </c>
      <c r="G637" s="26">
        <v>44372</v>
      </c>
      <c r="H637" s="14">
        <v>2010</v>
      </c>
      <c r="I637" s="14" t="s">
        <v>360</v>
      </c>
      <c r="J637" s="14" t="s">
        <v>1247</v>
      </c>
      <c r="K637" s="14" t="s">
        <v>475</v>
      </c>
      <c r="L637" s="14" t="s">
        <v>3570</v>
      </c>
      <c r="M637" s="14">
        <f t="shared" si="72"/>
        <v>2021</v>
      </c>
      <c r="N637" s="14">
        <f t="shared" si="73"/>
        <v>6</v>
      </c>
      <c r="O637" s="14" t="str">
        <f>IFERROR(VLOOKUP(I637,Lists!$F$2:$G$16,2,FALSE()),"Not Rated")</f>
        <v>Adults</v>
      </c>
      <c r="P637" s="14">
        <f t="shared" si="74"/>
        <v>101</v>
      </c>
      <c r="Q637" s="14" t="str">
        <f t="shared" si="75"/>
        <v>Lebanon</v>
      </c>
      <c r="R637" s="14" t="str">
        <f t="shared" si="76"/>
        <v>|Lebanon|</v>
      </c>
      <c r="S637" s="14" t="str">
        <f t="shared" si="77"/>
        <v>|Dramas|International Movies|</v>
      </c>
      <c r="T637" s="14" t="str">
        <f t="shared" si="78"/>
        <v>|Bahij Hojeij|</v>
      </c>
      <c r="U637" s="14" t="str">
        <f t="shared" si="79"/>
        <v>|Hassan Mrad|Julia Kassar|Carmen Lebbos|Diamand Bou Abboud|Elie Mitri|Bernadette Hodeib|Aida Sabra|Gabriel Yammine|Ali Matar|Raïa Haidar|</v>
      </c>
    </row>
    <row r="638" spans="1:21">
      <c r="A638" s="14" t="s">
        <v>3571</v>
      </c>
      <c r="B638" s="14" t="s">
        <v>48</v>
      </c>
      <c r="C638" s="14" t="s">
        <v>3572</v>
      </c>
      <c r="D638" s="14" t="s">
        <v>3573</v>
      </c>
      <c r="E638" s="14" t="s">
        <v>3574</v>
      </c>
      <c r="F638" s="14" t="s">
        <v>1084</v>
      </c>
      <c r="G638" s="26">
        <v>44372</v>
      </c>
      <c r="H638" s="14">
        <v>2021</v>
      </c>
      <c r="I638" s="14" t="s">
        <v>364</v>
      </c>
      <c r="J638" s="14" t="s">
        <v>1226</v>
      </c>
      <c r="K638" s="14" t="s">
        <v>248</v>
      </c>
      <c r="L638" s="14" t="s">
        <v>3575</v>
      </c>
      <c r="M638" s="14">
        <f t="shared" si="72"/>
        <v>2021</v>
      </c>
      <c r="N638" s="14">
        <f t="shared" si="73"/>
        <v>6</v>
      </c>
      <c r="O638" s="14" t="str">
        <f>IFERROR(VLOOKUP(I638,Lists!$F$2:$G$16,2,FALSE()),"Not Rated")</f>
        <v>Teens</v>
      </c>
      <c r="P638" s="14">
        <f t="shared" si="74"/>
        <v>109</v>
      </c>
      <c r="Q638" s="14" t="str">
        <f t="shared" si="75"/>
        <v>United States</v>
      </c>
      <c r="R638" s="14" t="str">
        <f t="shared" si="76"/>
        <v>|United States|Canada|</v>
      </c>
      <c r="S638" s="14" t="str">
        <f t="shared" si="77"/>
        <v>|Action &amp; Adventure|</v>
      </c>
      <c r="T638" s="14" t="str">
        <f t="shared" si="78"/>
        <v>|Jonathan Hensleigh|</v>
      </c>
      <c r="U638" s="14" t="str">
        <f t="shared" si="79"/>
        <v>|Liam Neeson|Benjamin Walker|Amber Midthunder|Marcus Thomas|Laurence Fishburne|Holt McCallany|Martin Sensmeier|Matt McCoy|Matt Salinger|</v>
      </c>
    </row>
    <row r="639" spans="1:21">
      <c r="A639" s="14" t="s">
        <v>3576</v>
      </c>
      <c r="B639" s="14" t="s">
        <v>49</v>
      </c>
      <c r="C639" s="14" t="s">
        <v>3577</v>
      </c>
      <c r="D639" s="14" t="s">
        <v>3578</v>
      </c>
      <c r="E639" s="14" t="s">
        <v>3579</v>
      </c>
      <c r="F639" s="14" t="s">
        <v>117</v>
      </c>
      <c r="G639" s="26">
        <v>44372</v>
      </c>
      <c r="H639" s="14">
        <v>2021</v>
      </c>
      <c r="I639" s="14" t="s">
        <v>360</v>
      </c>
      <c r="J639" s="14" t="s">
        <v>105</v>
      </c>
      <c r="K639" s="14" t="s">
        <v>409</v>
      </c>
      <c r="L639" s="14" t="s">
        <v>3580</v>
      </c>
      <c r="M639" s="14">
        <f t="shared" si="72"/>
        <v>2021</v>
      </c>
      <c r="N639" s="14">
        <f t="shared" si="73"/>
        <v>6</v>
      </c>
      <c r="O639" s="14" t="str">
        <f>IFERROR(VLOOKUP(I639,Lists!$F$2:$G$16,2,FALSE()),"Not Rated")</f>
        <v>Adults</v>
      </c>
      <c r="P639" s="14">
        <f t="shared" si="74"/>
        <v>1</v>
      </c>
      <c r="Q639" s="14" t="str">
        <f t="shared" si="75"/>
        <v>Unknown</v>
      </c>
      <c r="R639" s="14" t="str">
        <f t="shared" si="76"/>
        <v>|Unknown|</v>
      </c>
      <c r="S639" s="14" t="str">
        <f t="shared" si="77"/>
        <v>|International TV Shows|TV Dramas|TV Mysteries|</v>
      </c>
      <c r="T639" s="14" t="str">
        <f t="shared" si="78"/>
        <v>|Srijit Mukherji|Vasan Bala|Abhishek Chaubey|</v>
      </c>
      <c r="U639" s="14" t="str">
        <f t="shared" si="79"/>
        <v>|Manoj Bajpayee|Gajraj Rao|Kay Kay Menon|Ali Fazal|Harshvardhan Kapoor|Radhika Madan|Shweta Basu Prasad|Chandan Roy Sanyal|Akansha Ranjan Kapoor|Rajesh Sharma|Bidita Bag|Kharaj Mukherjee|Dibyendu Bhattacharya|Shruthy Menon|Anindita Bose|Neeraj Purohit|Loveleen Mishra|Raghuvir Yadav|Manoj Pahwa|</v>
      </c>
    </row>
    <row r="640" spans="1:21">
      <c r="A640" s="14" t="s">
        <v>3581</v>
      </c>
      <c r="B640" s="14" t="s">
        <v>49</v>
      </c>
      <c r="C640" s="14" t="s">
        <v>3582</v>
      </c>
      <c r="D640" s="14" t="s">
        <v>117</v>
      </c>
      <c r="E640" s="14" t="s">
        <v>3583</v>
      </c>
      <c r="F640" s="14" t="s">
        <v>115</v>
      </c>
      <c r="G640" s="26">
        <v>44372</v>
      </c>
      <c r="H640" s="14">
        <v>2021</v>
      </c>
      <c r="I640" s="14" t="s">
        <v>360</v>
      </c>
      <c r="J640" s="14" t="s">
        <v>105</v>
      </c>
      <c r="K640" s="14" t="s">
        <v>2858</v>
      </c>
      <c r="L640" s="14" t="s">
        <v>3584</v>
      </c>
      <c r="M640" s="14">
        <f t="shared" si="72"/>
        <v>2021</v>
      </c>
      <c r="N640" s="14">
        <f t="shared" si="73"/>
        <v>6</v>
      </c>
      <c r="O640" s="14" t="str">
        <f>IFERROR(VLOOKUP(I640,Lists!$F$2:$G$16,2,FALSE()),"Not Rated")</f>
        <v>Adults</v>
      </c>
      <c r="P640" s="14">
        <f t="shared" si="74"/>
        <v>1</v>
      </c>
      <c r="Q640" s="14" t="str">
        <f t="shared" si="75"/>
        <v>United States</v>
      </c>
      <c r="R640" s="14" t="str">
        <f t="shared" si="76"/>
        <v>|United States|</v>
      </c>
      <c r="S640" s="14" t="str">
        <f t="shared" si="77"/>
        <v>|Romantic TV Shows|TV Dramas|</v>
      </c>
      <c r="T640" s="14" t="str">
        <f t="shared" si="78"/>
        <v>|Unknown|</v>
      </c>
      <c r="U640" s="14" t="str">
        <f t="shared" si="79"/>
        <v>|Sarah Shahi|Mike Vogel|Adam Demos|Margaret Odette|</v>
      </c>
    </row>
    <row r="641" spans="1:21">
      <c r="A641" s="14" t="s">
        <v>3585</v>
      </c>
      <c r="B641" s="14" t="s">
        <v>49</v>
      </c>
      <c r="C641" s="14" t="s">
        <v>3586</v>
      </c>
      <c r="D641" s="14" t="s">
        <v>117</v>
      </c>
      <c r="E641" s="14" t="s">
        <v>3587</v>
      </c>
      <c r="F641" s="14" t="s">
        <v>117</v>
      </c>
      <c r="G641" s="26">
        <v>44371</v>
      </c>
      <c r="H641" s="14">
        <v>2021</v>
      </c>
      <c r="I641" s="14" t="s">
        <v>361</v>
      </c>
      <c r="J641" s="14" t="s">
        <v>105</v>
      </c>
      <c r="K641" s="14" t="s">
        <v>822</v>
      </c>
      <c r="L641" s="14" t="s">
        <v>3588</v>
      </c>
      <c r="M641" s="14">
        <f t="shared" si="72"/>
        <v>2021</v>
      </c>
      <c r="N641" s="14">
        <f t="shared" si="73"/>
        <v>6</v>
      </c>
      <c r="O641" s="14" t="str">
        <f>IFERROR(VLOOKUP(I641,Lists!$F$2:$G$16,2,FALSE()),"Not Rated")</f>
        <v>Teens</v>
      </c>
      <c r="P641" s="14">
        <f t="shared" si="74"/>
        <v>1</v>
      </c>
      <c r="Q641" s="14" t="str">
        <f t="shared" si="75"/>
        <v>Unknown</v>
      </c>
      <c r="R641" s="14" t="str">
        <f t="shared" si="76"/>
        <v>|Unknown|</v>
      </c>
      <c r="S641" s="14" t="str">
        <f t="shared" si="77"/>
        <v>|Anime Series|International TV Shows|</v>
      </c>
      <c r="T641" s="14" t="str">
        <f t="shared" si="78"/>
        <v>|Unknown|</v>
      </c>
      <c r="U641" s="14" t="str">
        <f t="shared" si="79"/>
        <v>|Yume Miyamoto|Shoya Ishige|Misaki Kuno|Rie Kugimiya|Taro Kiuchi|Wataru Takagi|Ayako Takeuchi|Yohei Azakami|Jin Urayama|Kotori Koiwai|Kenichi Suzumura|Natsuho Koda|Hiromichi Tezuka|Ryotaro Okiayu|Runa Onodera|Kenta Miyake|Masako Isobe|Tomoyuki Shimura|</v>
      </c>
    </row>
    <row r="642" spans="1:21">
      <c r="A642" s="14" t="s">
        <v>3589</v>
      </c>
      <c r="B642" s="14" t="s">
        <v>49</v>
      </c>
      <c r="C642" s="14" t="s">
        <v>3590</v>
      </c>
      <c r="D642" s="14" t="s">
        <v>117</v>
      </c>
      <c r="E642" s="14" t="s">
        <v>3591</v>
      </c>
      <c r="F642" s="14" t="s">
        <v>117</v>
      </c>
      <c r="G642" s="26">
        <v>44371</v>
      </c>
      <c r="H642" s="14">
        <v>2021</v>
      </c>
      <c r="I642" s="14" t="s">
        <v>360</v>
      </c>
      <c r="J642" s="14" t="s">
        <v>105</v>
      </c>
      <c r="K642" s="14" t="s">
        <v>688</v>
      </c>
      <c r="L642" s="14" t="s">
        <v>3592</v>
      </c>
      <c r="M642" s="14">
        <f t="shared" ref="M642:M705" si="80">IF(G642="","",YEAR(G642))</f>
        <v>2021</v>
      </c>
      <c r="N642" s="14">
        <f t="shared" ref="N642:N705" si="81">IF(G642="","",MONTH(G642))</f>
        <v>6</v>
      </c>
      <c r="O642" s="14" t="str">
        <f>IFERROR(VLOOKUP(I642,Lists!$F$2:$G$16,2,FALSE()),"Not Rated")</f>
        <v>Adults</v>
      </c>
      <c r="P642" s="14">
        <f t="shared" ref="P642:P705" si="82">IFERROR(VALUE(LEFT(J642,FIND(" ",J642)-1)),"")</f>
        <v>1</v>
      </c>
      <c r="Q642" s="14" t="str">
        <f t="shared" ref="Q642:Q705" si="83">IFERROR(LEFT(F642,FIND(",",F642)-1),F642)</f>
        <v>Unknown</v>
      </c>
      <c r="R642" s="14" t="str">
        <f t="shared" ref="R642:R705" si="84">"|"&amp;SUBSTITUTE(F642,", ","|")&amp;"|"</f>
        <v>|Unknown|</v>
      </c>
      <c r="S642" s="14" t="str">
        <f t="shared" ref="S642:S705" si="85">"|"&amp;SUBSTITUTE(K642,", ","|")&amp;"|"</f>
        <v>|International TV Shows|TV Dramas|</v>
      </c>
      <c r="T642" s="14" t="str">
        <f t="shared" ref="T642:T705" si="86">"|"&amp;SUBSTITUTE(D642,", ","|")&amp;"|"</f>
        <v>|Unknown|</v>
      </c>
      <c r="U642" s="14" t="str">
        <f t="shared" ref="U642:U705" si="87">"|"&amp;SUBSTITUTE(E642,", ","|")&amp;"|"</f>
        <v>|Noxolo Dlamini|Candice Modiselle|Sne Mbatha|Stella Dlangalala|Zazi Kunene|Ntuthuzelo Grootboom|Given Stuurman|Tony Kgoroge|Anga Makubalo|Sibulele Gcilitshana|Zamani Mbatha|Kagiso Modupe|</v>
      </c>
    </row>
    <row r="643" spans="1:21">
      <c r="A643" s="14" t="s">
        <v>3593</v>
      </c>
      <c r="B643" s="14" t="s">
        <v>48</v>
      </c>
      <c r="C643" s="14" t="s">
        <v>3594</v>
      </c>
      <c r="D643" s="14" t="s">
        <v>117</v>
      </c>
      <c r="E643" s="14" t="s">
        <v>117</v>
      </c>
      <c r="F643" s="14" t="s">
        <v>117</v>
      </c>
      <c r="G643" s="26">
        <v>44371</v>
      </c>
      <c r="H643" s="14">
        <v>2021</v>
      </c>
      <c r="I643" s="14" t="s">
        <v>367</v>
      </c>
      <c r="J643" s="14" t="s">
        <v>566</v>
      </c>
      <c r="K643" s="14" t="s">
        <v>884</v>
      </c>
      <c r="L643" s="14" t="s">
        <v>3595</v>
      </c>
      <c r="M643" s="14">
        <f t="shared" si="80"/>
        <v>2021</v>
      </c>
      <c r="N643" s="14">
        <f t="shared" si="81"/>
        <v>6</v>
      </c>
      <c r="O643" s="14" t="str">
        <f>IFERROR(VLOOKUP(I643,Lists!$F$2:$G$16,2,FALSE()),"Not Rated")</f>
        <v>Older Kids</v>
      </c>
      <c r="P643" s="14">
        <f t="shared" si="82"/>
        <v>97</v>
      </c>
      <c r="Q643" s="14" t="str">
        <f t="shared" si="83"/>
        <v>Unknown</v>
      </c>
      <c r="R643" s="14" t="str">
        <f t="shared" si="84"/>
        <v>|Unknown|</v>
      </c>
      <c r="S643" s="14" t="str">
        <f t="shared" si="85"/>
        <v>|Documentaries|Sports Movies|</v>
      </c>
      <c r="T643" s="14" t="str">
        <f t="shared" si="86"/>
        <v>|Unknown|</v>
      </c>
      <c r="U643" s="14" t="str">
        <f t="shared" si="87"/>
        <v>|Unknown|</v>
      </c>
    </row>
    <row r="644" spans="1:21">
      <c r="A644" s="14" t="s">
        <v>3596</v>
      </c>
      <c r="B644" s="14" t="s">
        <v>49</v>
      </c>
      <c r="C644" s="14" t="s">
        <v>3597</v>
      </c>
      <c r="D644" s="14" t="s">
        <v>117</v>
      </c>
      <c r="E644" s="14" t="s">
        <v>3598</v>
      </c>
      <c r="F644" s="14" t="s">
        <v>121</v>
      </c>
      <c r="G644" s="26">
        <v>44371</v>
      </c>
      <c r="H644" s="14">
        <v>2021</v>
      </c>
      <c r="I644" s="14" t="s">
        <v>360</v>
      </c>
      <c r="J644" s="14" t="s">
        <v>106</v>
      </c>
      <c r="K644" s="14" t="s">
        <v>688</v>
      </c>
      <c r="L644" s="14" t="s">
        <v>3599</v>
      </c>
      <c r="M644" s="14">
        <f t="shared" si="80"/>
        <v>2021</v>
      </c>
      <c r="N644" s="14">
        <f t="shared" si="81"/>
        <v>6</v>
      </c>
      <c r="O644" s="14" t="str">
        <f>IFERROR(VLOOKUP(I644,Lists!$F$2:$G$16,2,FALSE()),"Not Rated")</f>
        <v>Adults</v>
      </c>
      <c r="P644" s="14">
        <f t="shared" si="82"/>
        <v>2</v>
      </c>
      <c r="Q644" s="14" t="str">
        <f t="shared" si="83"/>
        <v>Japan</v>
      </c>
      <c r="R644" s="14" t="str">
        <f t="shared" si="84"/>
        <v>|Japan|</v>
      </c>
      <c r="S644" s="14" t="str">
        <f t="shared" si="85"/>
        <v>|International TV Shows|TV Dramas|</v>
      </c>
      <c r="T644" s="14" t="str">
        <f t="shared" si="86"/>
        <v>|Unknown|</v>
      </c>
      <c r="U644" s="14" t="str">
        <f t="shared" si="87"/>
        <v>|Takayuki Yamada|Shinnosuke Mitsushima|Tetsuji Tamayama|Misato Morita|Tokio Emoto|Sairi Ito|Ami Tomite|Takenori Goto|Koyuki|Lily Franky|Jun Kunimura|Ryo Ishibashi|Kotaro Yoshida|Itsuji Itao|Kimiko Yo|</v>
      </c>
    </row>
    <row r="645" spans="1:21">
      <c r="A645" s="14" t="s">
        <v>3600</v>
      </c>
      <c r="B645" s="14" t="s">
        <v>48</v>
      </c>
      <c r="C645" s="14" t="s">
        <v>3601</v>
      </c>
      <c r="D645" s="14" t="s">
        <v>3602</v>
      </c>
      <c r="E645" s="14" t="s">
        <v>3603</v>
      </c>
      <c r="F645" s="14" t="s">
        <v>115</v>
      </c>
      <c r="G645" s="26">
        <v>44371</v>
      </c>
      <c r="H645" s="14">
        <v>2021</v>
      </c>
      <c r="I645" s="14" t="s">
        <v>363</v>
      </c>
      <c r="J645" s="14" t="s">
        <v>872</v>
      </c>
      <c r="K645" s="14" t="s">
        <v>260</v>
      </c>
      <c r="L645" s="14" t="s">
        <v>3604</v>
      </c>
      <c r="M645" s="14">
        <f t="shared" si="80"/>
        <v>2021</v>
      </c>
      <c r="N645" s="14">
        <f t="shared" si="81"/>
        <v>6</v>
      </c>
      <c r="O645" s="14" t="str">
        <f>IFERROR(VLOOKUP(I645,Lists!$F$2:$G$16,2,FALSE()),"Not Rated")</f>
        <v>Adults</v>
      </c>
      <c r="P645" s="14">
        <f t="shared" si="82"/>
        <v>87</v>
      </c>
      <c r="Q645" s="14" t="str">
        <f t="shared" si="83"/>
        <v>United States</v>
      </c>
      <c r="R645" s="14" t="str">
        <f t="shared" si="84"/>
        <v>|United States|</v>
      </c>
      <c r="S645" s="14" t="str">
        <f t="shared" si="85"/>
        <v>|Horror Movies|</v>
      </c>
      <c r="T645" s="14" t="str">
        <f t="shared" si="86"/>
        <v>|Justin P. Lange|</v>
      </c>
      <c r="U645" s="14" t="str">
        <f t="shared" si="87"/>
        <v>|Guy Pearce|Vadhir Derbez|Stephen Lang|Brady Jenness|Chris Galust|Robin Bartlett|Heath Freeman|Keith David|</v>
      </c>
    </row>
    <row r="646" spans="1:21">
      <c r="A646" s="14" t="s">
        <v>3605</v>
      </c>
      <c r="B646" s="14" t="s">
        <v>48</v>
      </c>
      <c r="C646" s="14" t="s">
        <v>3606</v>
      </c>
      <c r="D646" s="14" t="s">
        <v>3607</v>
      </c>
      <c r="E646" s="14" t="s">
        <v>3608</v>
      </c>
      <c r="F646" s="14" t="s">
        <v>117</v>
      </c>
      <c r="G646" s="26">
        <v>44370</v>
      </c>
      <c r="H646" s="14">
        <v>2021</v>
      </c>
      <c r="I646" s="14" t="s">
        <v>360</v>
      </c>
      <c r="J646" s="14" t="s">
        <v>507</v>
      </c>
      <c r="K646" s="14" t="s">
        <v>1014</v>
      </c>
      <c r="L646" s="14" t="s">
        <v>3609</v>
      </c>
      <c r="M646" s="14">
        <f t="shared" si="80"/>
        <v>2021</v>
      </c>
      <c r="N646" s="14">
        <f t="shared" si="81"/>
        <v>6</v>
      </c>
      <c r="O646" s="14" t="str">
        <f>IFERROR(VLOOKUP(I646,Lists!$F$2:$G$16,2,FALSE()),"Not Rated")</f>
        <v>Adults</v>
      </c>
      <c r="P646" s="14">
        <f t="shared" si="82"/>
        <v>94</v>
      </c>
      <c r="Q646" s="14" t="str">
        <f t="shared" si="83"/>
        <v>Unknown</v>
      </c>
      <c r="R646" s="14" t="str">
        <f t="shared" si="84"/>
        <v>|Unknown|</v>
      </c>
      <c r="S646" s="14" t="str">
        <f t="shared" si="85"/>
        <v>|Comedies|Romantic Movies|</v>
      </c>
      <c r="T646" s="14" t="str">
        <f t="shared" si="86"/>
        <v>|Kimmy Gatewood|</v>
      </c>
      <c r="U646" s="14" t="str">
        <f t="shared" si="87"/>
        <v>|Iliza Shlesinger|Ryan Hansen|Margaret Cho|Rebecca Rittenhouse|Matt McGorry|Tyler Cameron|Taylor Hill|Kimia Behpoornia|Rebecca Delgado Smith|Beth Dover|</v>
      </c>
    </row>
    <row r="647" spans="1:21">
      <c r="A647" s="14" t="s">
        <v>3610</v>
      </c>
      <c r="B647" s="14" t="s">
        <v>48</v>
      </c>
      <c r="C647" s="14" t="s">
        <v>3611</v>
      </c>
      <c r="D647" s="14" t="s">
        <v>3612</v>
      </c>
      <c r="E647" s="14" t="s">
        <v>117</v>
      </c>
      <c r="F647" s="14" t="s">
        <v>117</v>
      </c>
      <c r="G647" s="26">
        <v>44370</v>
      </c>
      <c r="H647" s="14">
        <v>2021</v>
      </c>
      <c r="I647" s="14" t="s">
        <v>361</v>
      </c>
      <c r="J647" s="14" t="s">
        <v>1330</v>
      </c>
      <c r="K647" s="14" t="s">
        <v>496</v>
      </c>
      <c r="L647" s="14" t="s">
        <v>3613</v>
      </c>
      <c r="M647" s="14">
        <f t="shared" si="80"/>
        <v>2021</v>
      </c>
      <c r="N647" s="14">
        <f t="shared" si="81"/>
        <v>6</v>
      </c>
      <c r="O647" s="14" t="str">
        <f>IFERROR(VLOOKUP(I647,Lists!$F$2:$G$16,2,FALSE()),"Not Rated")</f>
        <v>Teens</v>
      </c>
      <c r="P647" s="14">
        <f t="shared" si="82"/>
        <v>89</v>
      </c>
      <c r="Q647" s="14" t="str">
        <f t="shared" si="83"/>
        <v>Unknown</v>
      </c>
      <c r="R647" s="14" t="str">
        <f t="shared" si="84"/>
        <v>|Unknown|</v>
      </c>
      <c r="S647" s="14" t="str">
        <f t="shared" si="85"/>
        <v>|Documentaries|International Movies|</v>
      </c>
      <c r="T647" s="14" t="str">
        <f t="shared" si="86"/>
        <v>|Tània Balló|</v>
      </c>
      <c r="U647" s="14" t="str">
        <f t="shared" si="87"/>
        <v>|Unknown|</v>
      </c>
    </row>
    <row r="648" spans="1:21">
      <c r="A648" s="14" t="s">
        <v>3614</v>
      </c>
      <c r="B648" s="14" t="s">
        <v>48</v>
      </c>
      <c r="C648" s="14" t="s">
        <v>3615</v>
      </c>
      <c r="D648" s="14" t="s">
        <v>3616</v>
      </c>
      <c r="E648" s="14" t="s">
        <v>3617</v>
      </c>
      <c r="F648" s="14" t="s">
        <v>117</v>
      </c>
      <c r="G648" s="26">
        <v>44370</v>
      </c>
      <c r="H648" s="14">
        <v>2021</v>
      </c>
      <c r="I648" s="14" t="s">
        <v>360</v>
      </c>
      <c r="J648" s="14" t="s">
        <v>708</v>
      </c>
      <c r="K648" s="14" t="s">
        <v>554</v>
      </c>
      <c r="L648" s="14" t="s">
        <v>3618</v>
      </c>
      <c r="M648" s="14">
        <f t="shared" si="80"/>
        <v>2021</v>
      </c>
      <c r="N648" s="14">
        <f t="shared" si="81"/>
        <v>6</v>
      </c>
      <c r="O648" s="14" t="str">
        <f>IFERROR(VLOOKUP(I648,Lists!$F$2:$G$16,2,FALSE()),"Not Rated")</f>
        <v>Adults</v>
      </c>
      <c r="P648" s="14">
        <f t="shared" si="82"/>
        <v>88</v>
      </c>
      <c r="Q648" s="14" t="str">
        <f t="shared" si="83"/>
        <v>Unknown</v>
      </c>
      <c r="R648" s="14" t="str">
        <f t="shared" si="84"/>
        <v>|Unknown|</v>
      </c>
      <c r="S648" s="14" t="str">
        <f t="shared" si="85"/>
        <v>|Comedies|International Movies|Music &amp; Musicals|</v>
      </c>
      <c r="T648" s="14" t="str">
        <f t="shared" si="86"/>
        <v>|Manolo Caro|</v>
      </c>
      <c r="U648" s="14" t="str">
        <f t="shared" si="87"/>
        <v>|Cecilia Suárez|Aislinn Derbez|Darío Yazbek|Juan Pablo Medina|Paco León|Angélica María|Norma Angélica|Luis De La Rosa|Isabel Burr|Tiago Correa|Tessa Ia|Christian Chávez|Javier Jattin|Paco Rueda|Emilio Cuaik|Andrea Chaparro|David Ostrosky|Ximena Sariñana|</v>
      </c>
    </row>
    <row r="649" spans="1:21">
      <c r="A649" s="14" t="s">
        <v>3619</v>
      </c>
      <c r="B649" s="14" t="s">
        <v>49</v>
      </c>
      <c r="C649" s="14" t="s">
        <v>3620</v>
      </c>
      <c r="D649" s="14" t="s">
        <v>117</v>
      </c>
      <c r="E649" s="14" t="s">
        <v>3621</v>
      </c>
      <c r="F649" s="14" t="s">
        <v>117</v>
      </c>
      <c r="G649" s="26">
        <v>44370</v>
      </c>
      <c r="H649" s="14">
        <v>2021</v>
      </c>
      <c r="I649" s="14" t="s">
        <v>368</v>
      </c>
      <c r="J649" s="14" t="s">
        <v>105</v>
      </c>
      <c r="K649" s="14" t="s">
        <v>1599</v>
      </c>
      <c r="L649" s="14" t="s">
        <v>3622</v>
      </c>
      <c r="M649" s="14">
        <f t="shared" si="80"/>
        <v>2021</v>
      </c>
      <c r="N649" s="14">
        <f t="shared" si="81"/>
        <v>6</v>
      </c>
      <c r="O649" s="14" t="str">
        <f>IFERROR(VLOOKUP(I649,Lists!$F$2:$G$16,2,FALSE()),"Not Rated")</f>
        <v>Kids</v>
      </c>
      <c r="P649" s="14">
        <f t="shared" si="82"/>
        <v>1</v>
      </c>
      <c r="Q649" s="14" t="str">
        <f t="shared" si="83"/>
        <v>Unknown</v>
      </c>
      <c r="R649" s="14" t="str">
        <f t="shared" si="84"/>
        <v>|Unknown|</v>
      </c>
      <c r="S649" s="14" t="str">
        <f t="shared" si="85"/>
        <v>|International TV Shows|Reality TV|</v>
      </c>
      <c r="T649" s="14" t="str">
        <f t="shared" si="86"/>
        <v>|Unknown|</v>
      </c>
      <c r="U649" s="14" t="str">
        <f t="shared" si="87"/>
        <v>|Olivier Kretz|Sandrine Kretz|Valentin Kretz|Martin Kretz|Louis Kretz|</v>
      </c>
    </row>
    <row r="650" spans="1:21">
      <c r="A650" s="14" t="s">
        <v>3623</v>
      </c>
      <c r="B650" s="14" t="s">
        <v>49</v>
      </c>
      <c r="C650" s="14" t="s">
        <v>3624</v>
      </c>
      <c r="D650" s="14" t="s">
        <v>117</v>
      </c>
      <c r="E650" s="14" t="s">
        <v>3625</v>
      </c>
      <c r="F650" s="14" t="s">
        <v>115</v>
      </c>
      <c r="G650" s="26">
        <v>44370</v>
      </c>
      <c r="H650" s="14">
        <v>2021</v>
      </c>
      <c r="I650" s="14" t="s">
        <v>360</v>
      </c>
      <c r="J650" s="14" t="s">
        <v>106</v>
      </c>
      <c r="K650" s="14" t="s">
        <v>3626</v>
      </c>
      <c r="L650" s="14" t="s">
        <v>3627</v>
      </c>
      <c r="M650" s="14">
        <f t="shared" si="80"/>
        <v>2021</v>
      </c>
      <c r="N650" s="14">
        <f t="shared" si="81"/>
        <v>6</v>
      </c>
      <c r="O650" s="14" t="str">
        <f>IFERROR(VLOOKUP(I650,Lists!$F$2:$G$16,2,FALSE()),"Not Rated")</f>
        <v>Adults</v>
      </c>
      <c r="P650" s="14">
        <f t="shared" si="82"/>
        <v>2</v>
      </c>
      <c r="Q650" s="14" t="str">
        <f t="shared" si="83"/>
        <v>United States</v>
      </c>
      <c r="R650" s="14" t="str">
        <f t="shared" si="84"/>
        <v>|United States|</v>
      </c>
      <c r="S650" s="14" t="str">
        <f t="shared" si="85"/>
        <v>|Reality TV|Romantic TV Shows|</v>
      </c>
      <c r="T650" s="14" t="str">
        <f t="shared" si="86"/>
        <v>|Unknown|</v>
      </c>
      <c r="U650" s="14" t="str">
        <f t="shared" si="87"/>
        <v>|Desiree Burch|</v>
      </c>
    </row>
    <row r="651" spans="1:21">
      <c r="A651" s="14" t="s">
        <v>3628</v>
      </c>
      <c r="B651" s="14" t="s">
        <v>48</v>
      </c>
      <c r="C651" s="14" t="s">
        <v>3629</v>
      </c>
      <c r="D651" s="14" t="s">
        <v>3630</v>
      </c>
      <c r="E651" s="14" t="s">
        <v>3631</v>
      </c>
      <c r="F651" s="14" t="s">
        <v>117</v>
      </c>
      <c r="G651" s="26">
        <v>44369</v>
      </c>
      <c r="H651" s="14">
        <v>2019</v>
      </c>
      <c r="I651" s="14" t="s">
        <v>361</v>
      </c>
      <c r="J651" s="14" t="s">
        <v>1096</v>
      </c>
      <c r="K651" s="14" t="s">
        <v>910</v>
      </c>
      <c r="L651" s="14" t="s">
        <v>3632</v>
      </c>
      <c r="M651" s="14">
        <f t="shared" si="80"/>
        <v>2021</v>
      </c>
      <c r="N651" s="14">
        <f t="shared" si="81"/>
        <v>6</v>
      </c>
      <c r="O651" s="14" t="str">
        <f>IFERROR(VLOOKUP(I651,Lists!$F$2:$G$16,2,FALSE()),"Not Rated")</f>
        <v>Teens</v>
      </c>
      <c r="P651" s="14">
        <f t="shared" si="82"/>
        <v>108</v>
      </c>
      <c r="Q651" s="14" t="str">
        <f t="shared" si="83"/>
        <v>Unknown</v>
      </c>
      <c r="R651" s="14" t="str">
        <f t="shared" si="84"/>
        <v>|Unknown|</v>
      </c>
      <c r="S651" s="14" t="str">
        <f t="shared" si="85"/>
        <v>|Dramas|International Movies|Romantic Movies|</v>
      </c>
      <c r="T651" s="14" t="str">
        <f t="shared" si="86"/>
        <v>|Anurin Nwunembom|</v>
      </c>
      <c r="U651" s="14" t="str">
        <f t="shared" si="87"/>
        <v>|Syndy Emade|John Dumelo|Nchifor Valery|Alenne Menget|Ojong Felix|Nabila Rodriguez|T. Pana Wynchester|Eyebe Beniamin|Kougoin Kenneth Yuh|Otia Vitalis|</v>
      </c>
    </row>
    <row r="652" spans="1:21">
      <c r="A652" s="14" t="s">
        <v>3633</v>
      </c>
      <c r="B652" s="14" t="s">
        <v>48</v>
      </c>
      <c r="C652" s="14" t="s">
        <v>3634</v>
      </c>
      <c r="D652" s="14" t="s">
        <v>3635</v>
      </c>
      <c r="E652" s="14" t="s">
        <v>3636</v>
      </c>
      <c r="F652" s="14" t="s">
        <v>133</v>
      </c>
      <c r="G652" s="26">
        <v>44369</v>
      </c>
      <c r="H652" s="14">
        <v>2016</v>
      </c>
      <c r="I652" s="14" t="s">
        <v>361</v>
      </c>
      <c r="J652" s="14" t="s">
        <v>624</v>
      </c>
      <c r="K652" s="14" t="s">
        <v>475</v>
      </c>
      <c r="L652" s="14" t="s">
        <v>3637</v>
      </c>
      <c r="M652" s="14">
        <f t="shared" si="80"/>
        <v>2021</v>
      </c>
      <c r="N652" s="14">
        <f t="shared" si="81"/>
        <v>6</v>
      </c>
      <c r="O652" s="14" t="str">
        <f>IFERROR(VLOOKUP(I652,Lists!$F$2:$G$16,2,FALSE()),"Not Rated")</f>
        <v>Teens</v>
      </c>
      <c r="P652" s="14">
        <f t="shared" si="82"/>
        <v>96</v>
      </c>
      <c r="Q652" s="14" t="str">
        <f t="shared" si="83"/>
        <v>Brazil</v>
      </c>
      <c r="R652" s="14" t="str">
        <f t="shared" si="84"/>
        <v>|Brazil|</v>
      </c>
      <c r="S652" s="14" t="str">
        <f t="shared" si="85"/>
        <v>|Dramas|International Movies|</v>
      </c>
      <c r="T652" s="14" t="str">
        <f t="shared" si="86"/>
        <v>|Jayme Monjardim|</v>
      </c>
      <c r="U652" s="14" t="str">
        <f t="shared" si="87"/>
        <v>|César Troncoso|Dan Stulbach|Thiago Mendonça|Leonardo Medeiros|</v>
      </c>
    </row>
    <row r="653" spans="1:21">
      <c r="A653" s="14" t="s">
        <v>3638</v>
      </c>
      <c r="B653" s="14" t="s">
        <v>48</v>
      </c>
      <c r="C653" s="14" t="s">
        <v>3639</v>
      </c>
      <c r="D653" s="14" t="s">
        <v>3640</v>
      </c>
      <c r="E653" s="14" t="s">
        <v>3641</v>
      </c>
      <c r="F653" s="14" t="s">
        <v>131</v>
      </c>
      <c r="G653" s="26">
        <v>44369</v>
      </c>
      <c r="H653" s="14">
        <v>2003</v>
      </c>
      <c r="I653" s="14" t="s">
        <v>360</v>
      </c>
      <c r="J653" s="14" t="s">
        <v>1668</v>
      </c>
      <c r="K653" s="14" t="s">
        <v>834</v>
      </c>
      <c r="L653" s="14" t="s">
        <v>3642</v>
      </c>
      <c r="M653" s="14">
        <f t="shared" si="80"/>
        <v>2021</v>
      </c>
      <c r="N653" s="14">
        <f t="shared" si="81"/>
        <v>6</v>
      </c>
      <c r="O653" s="14" t="str">
        <f>IFERROR(VLOOKUP(I653,Lists!$F$2:$G$16,2,FALSE()),"Not Rated")</f>
        <v>Adults</v>
      </c>
      <c r="P653" s="14">
        <f t="shared" si="82"/>
        <v>84</v>
      </c>
      <c r="Q653" s="14" t="str">
        <f t="shared" si="83"/>
        <v>Nigeria</v>
      </c>
      <c r="R653" s="14" t="str">
        <f t="shared" si="84"/>
        <v>|Nigeria|</v>
      </c>
      <c r="S653" s="14" t="str">
        <f t="shared" si="85"/>
        <v>|Comedies|Dramas|International Movies|</v>
      </c>
      <c r="T653" s="14" t="str">
        <f t="shared" si="86"/>
        <v>|Kingsley Ogoro|</v>
      </c>
      <c r="U653" s="14" t="str">
        <f t="shared" si="87"/>
        <v>|Nkem Owoh|Mara Derwent|Francis Odega|Cynthia Okereke|Tom Njemanze|Romanus Amuta|Sabina Mole|Blessing Onolleka|Oluchi Agunwa|Chiwendu Onaga|Patricia Ezeani|Stephen Ahanonu|</v>
      </c>
    </row>
    <row r="654" spans="1:21">
      <c r="A654" s="14" t="s">
        <v>3643</v>
      </c>
      <c r="B654" s="14" t="s">
        <v>48</v>
      </c>
      <c r="C654" s="14" t="s">
        <v>3644</v>
      </c>
      <c r="D654" s="14" t="s">
        <v>3640</v>
      </c>
      <c r="E654" s="14" t="s">
        <v>3641</v>
      </c>
      <c r="F654" s="14" t="s">
        <v>117</v>
      </c>
      <c r="G654" s="26">
        <v>44369</v>
      </c>
      <c r="H654" s="14">
        <v>2004</v>
      </c>
      <c r="I654" s="14" t="s">
        <v>361</v>
      </c>
      <c r="J654" s="14" t="s">
        <v>1649</v>
      </c>
      <c r="K654" s="14" t="s">
        <v>834</v>
      </c>
      <c r="L654" s="14" t="s">
        <v>3645</v>
      </c>
      <c r="M654" s="14">
        <f t="shared" si="80"/>
        <v>2021</v>
      </c>
      <c r="N654" s="14">
        <f t="shared" si="81"/>
        <v>6</v>
      </c>
      <c r="O654" s="14" t="str">
        <f>IFERROR(VLOOKUP(I654,Lists!$F$2:$G$16,2,FALSE()),"Not Rated")</f>
        <v>Teens</v>
      </c>
      <c r="P654" s="14">
        <f t="shared" si="82"/>
        <v>70</v>
      </c>
      <c r="Q654" s="14" t="str">
        <f t="shared" si="83"/>
        <v>Unknown</v>
      </c>
      <c r="R654" s="14" t="str">
        <f t="shared" si="84"/>
        <v>|Unknown|</v>
      </c>
      <c r="S654" s="14" t="str">
        <f t="shared" si="85"/>
        <v>|Comedies|Dramas|International Movies|</v>
      </c>
      <c r="T654" s="14" t="str">
        <f t="shared" si="86"/>
        <v>|Kingsley Ogoro|</v>
      </c>
      <c r="U654" s="14" t="str">
        <f t="shared" si="87"/>
        <v>|Nkem Owoh|Mara Derwent|Francis Odega|Cynthia Okereke|Tom Njemanze|Romanus Amuta|Sabina Mole|Blessing Onolleka|Oluchi Agunwa|Chiwendu Onaga|Patricia Ezeani|Stephen Ahanonu|</v>
      </c>
    </row>
    <row r="655" spans="1:21">
      <c r="A655" s="14" t="s">
        <v>3646</v>
      </c>
      <c r="B655" s="14" t="s">
        <v>49</v>
      </c>
      <c r="C655" s="14" t="s">
        <v>3647</v>
      </c>
      <c r="D655" s="14" t="s">
        <v>117</v>
      </c>
      <c r="E655" s="14" t="s">
        <v>117</v>
      </c>
      <c r="F655" s="14" t="s">
        <v>117</v>
      </c>
      <c r="G655" s="26">
        <v>44369</v>
      </c>
      <c r="H655" s="14">
        <v>2021</v>
      </c>
      <c r="I655" s="14" t="s">
        <v>360</v>
      </c>
      <c r="J655" s="14" t="s">
        <v>105</v>
      </c>
      <c r="K655" s="14" t="s">
        <v>773</v>
      </c>
      <c r="L655" s="14" t="s">
        <v>3648</v>
      </c>
      <c r="M655" s="14">
        <f t="shared" si="80"/>
        <v>2021</v>
      </c>
      <c r="N655" s="14">
        <f t="shared" si="81"/>
        <v>6</v>
      </c>
      <c r="O655" s="14" t="str">
        <f>IFERROR(VLOOKUP(I655,Lists!$F$2:$G$16,2,FALSE()),"Not Rated")</f>
        <v>Adults</v>
      </c>
      <c r="P655" s="14">
        <f t="shared" si="82"/>
        <v>1</v>
      </c>
      <c r="Q655" s="14" t="str">
        <f t="shared" si="83"/>
        <v>Unknown</v>
      </c>
      <c r="R655" s="14" t="str">
        <f t="shared" si="84"/>
        <v>|Unknown|</v>
      </c>
      <c r="S655" s="14" t="str">
        <f t="shared" si="85"/>
        <v>|Docuseries|International TV Shows|</v>
      </c>
      <c r="T655" s="14" t="str">
        <f t="shared" si="86"/>
        <v>|Unknown|</v>
      </c>
      <c r="U655" s="14" t="str">
        <f t="shared" si="87"/>
        <v>|Unknown|</v>
      </c>
    </row>
    <row r="656" spans="1:21">
      <c r="A656" s="14" t="s">
        <v>3649</v>
      </c>
      <c r="B656" s="14" t="s">
        <v>48</v>
      </c>
      <c r="C656" s="14" t="s">
        <v>3650</v>
      </c>
      <c r="D656" s="14" t="s">
        <v>3651</v>
      </c>
      <c r="E656" s="14" t="s">
        <v>3652</v>
      </c>
      <c r="F656" s="14" t="s">
        <v>159</v>
      </c>
      <c r="G656" s="26">
        <v>44368</v>
      </c>
      <c r="H656" s="14">
        <v>2014</v>
      </c>
      <c r="I656" s="14" t="s">
        <v>360</v>
      </c>
      <c r="J656" s="14" t="s">
        <v>443</v>
      </c>
      <c r="K656" s="14" t="s">
        <v>834</v>
      </c>
      <c r="L656" s="14" t="s">
        <v>3653</v>
      </c>
      <c r="M656" s="14">
        <f t="shared" si="80"/>
        <v>2021</v>
      </c>
      <c r="N656" s="14">
        <f t="shared" si="81"/>
        <v>6</v>
      </c>
      <c r="O656" s="14" t="str">
        <f>IFERROR(VLOOKUP(I656,Lists!$F$2:$G$16,2,FALSE()),"Not Rated")</f>
        <v>Adults</v>
      </c>
      <c r="P656" s="14">
        <f t="shared" si="82"/>
        <v>125</v>
      </c>
      <c r="Q656" s="14" t="str">
        <f t="shared" si="83"/>
        <v>Romania</v>
      </c>
      <c r="R656" s="14" t="str">
        <f t="shared" si="84"/>
        <v>|Romania|</v>
      </c>
      <c r="S656" s="14" t="str">
        <f t="shared" si="85"/>
        <v>|Comedies|Dramas|International Movies|</v>
      </c>
      <c r="T656" s="14" t="str">
        <f t="shared" si="86"/>
        <v>|Cristina Jacob|</v>
      </c>
      <c r="U656" s="14" t="str">
        <f t="shared" si="87"/>
        <v>|Flavia Hojda|Crina Semciuc|Olimpia Melinte|Sali Levent|Vlad Logigan|Alex Călin|Alina Chivulescu|Răzvan Vasilescu|</v>
      </c>
    </row>
    <row r="657" spans="1:21">
      <c r="A657" s="14" t="s">
        <v>3654</v>
      </c>
      <c r="B657" s="14" t="s">
        <v>48</v>
      </c>
      <c r="C657" s="14" t="s">
        <v>3655</v>
      </c>
      <c r="D657" s="14" t="s">
        <v>3651</v>
      </c>
      <c r="E657" s="14" t="s">
        <v>3656</v>
      </c>
      <c r="F657" s="14" t="s">
        <v>159</v>
      </c>
      <c r="G657" s="26">
        <v>44368</v>
      </c>
      <c r="H657" s="14">
        <v>2016</v>
      </c>
      <c r="I657" s="14" t="s">
        <v>360</v>
      </c>
      <c r="J657" s="14" t="s">
        <v>1008</v>
      </c>
      <c r="K657" s="14" t="s">
        <v>834</v>
      </c>
      <c r="L657" s="14" t="s">
        <v>3657</v>
      </c>
      <c r="M657" s="14">
        <f t="shared" si="80"/>
        <v>2021</v>
      </c>
      <c r="N657" s="14">
        <f t="shared" si="81"/>
        <v>6</v>
      </c>
      <c r="O657" s="14" t="str">
        <f>IFERROR(VLOOKUP(I657,Lists!$F$2:$G$16,2,FALSE()),"Not Rated")</f>
        <v>Adults</v>
      </c>
      <c r="P657" s="14">
        <f t="shared" si="82"/>
        <v>119</v>
      </c>
      <c r="Q657" s="14" t="str">
        <f t="shared" si="83"/>
        <v>Romania</v>
      </c>
      <c r="R657" s="14" t="str">
        <f t="shared" si="84"/>
        <v>|Romania|</v>
      </c>
      <c r="S657" s="14" t="str">
        <f t="shared" si="85"/>
        <v>|Comedies|Dramas|International Movies|</v>
      </c>
      <c r="T657" s="14" t="str">
        <f t="shared" si="86"/>
        <v>|Cristina Jacob|</v>
      </c>
      <c r="U657" s="14" t="str">
        <f t="shared" si="87"/>
        <v>|Maia Morgenstern|Olimpia Melinte|Crina Semciuc|Flavia Hojda|Maria Dinulescu|Alex Călin|Vlad Logigan|Sali Levent|Silvia Busuioc|Mihaela Mihut|</v>
      </c>
    </row>
    <row r="658" spans="1:21">
      <c r="A658" s="14" t="s">
        <v>3658</v>
      </c>
      <c r="B658" s="14" t="s">
        <v>48</v>
      </c>
      <c r="C658" s="14" t="s">
        <v>3659</v>
      </c>
      <c r="D658" s="14" t="s">
        <v>3651</v>
      </c>
      <c r="E658" s="14" t="s">
        <v>3660</v>
      </c>
      <c r="F658" s="14" t="s">
        <v>159</v>
      </c>
      <c r="G658" s="26">
        <v>44368</v>
      </c>
      <c r="H658" s="14">
        <v>2015</v>
      </c>
      <c r="I658" s="14" t="s">
        <v>360</v>
      </c>
      <c r="J658" s="14" t="s">
        <v>611</v>
      </c>
      <c r="K658" s="14" t="s">
        <v>3661</v>
      </c>
      <c r="L658" s="14" t="s">
        <v>3662</v>
      </c>
      <c r="M658" s="14">
        <f t="shared" si="80"/>
        <v>2021</v>
      </c>
      <c r="N658" s="14">
        <f t="shared" si="81"/>
        <v>6</v>
      </c>
      <c r="O658" s="14" t="str">
        <f>IFERROR(VLOOKUP(I658,Lists!$F$2:$G$16,2,FALSE()),"Not Rated")</f>
        <v>Adults</v>
      </c>
      <c r="P658" s="14">
        <f t="shared" si="82"/>
        <v>105</v>
      </c>
      <c r="Q658" s="14" t="str">
        <f t="shared" si="83"/>
        <v>Romania</v>
      </c>
      <c r="R658" s="14" t="str">
        <f t="shared" si="84"/>
        <v>|Romania|</v>
      </c>
      <c r="S658" s="14" t="str">
        <f t="shared" si="85"/>
        <v>|International Movies|Music &amp; Musicals|Romantic Movies|</v>
      </c>
      <c r="T658" s="14" t="str">
        <f t="shared" si="86"/>
        <v>|Cristina Jacob|</v>
      </c>
      <c r="U658" s="14" t="str">
        <f t="shared" si="87"/>
        <v>|Raluca Aprodu|Dragoș Bucur|Ducu Darie|</v>
      </c>
    </row>
    <row r="659" spans="1:21">
      <c r="A659" s="14" t="s">
        <v>3663</v>
      </c>
      <c r="B659" s="14" t="s">
        <v>49</v>
      </c>
      <c r="C659" s="14" t="s">
        <v>3664</v>
      </c>
      <c r="D659" s="14" t="s">
        <v>117</v>
      </c>
      <c r="E659" s="14" t="s">
        <v>3665</v>
      </c>
      <c r="F659" s="14" t="s">
        <v>115</v>
      </c>
      <c r="G659" s="26">
        <v>44368</v>
      </c>
      <c r="H659" s="14">
        <v>2001</v>
      </c>
      <c r="I659" s="14" t="s">
        <v>361</v>
      </c>
      <c r="J659" s="14" t="s">
        <v>106</v>
      </c>
      <c r="K659" s="14" t="s">
        <v>3666</v>
      </c>
      <c r="L659" s="14" t="s">
        <v>3667</v>
      </c>
      <c r="M659" s="14">
        <f t="shared" si="80"/>
        <v>2021</v>
      </c>
      <c r="N659" s="14">
        <f t="shared" si="81"/>
        <v>6</v>
      </c>
      <c r="O659" s="14" t="str">
        <f>IFERROR(VLOOKUP(I659,Lists!$F$2:$G$16,2,FALSE()),"Not Rated")</f>
        <v>Teens</v>
      </c>
      <c r="P659" s="14">
        <f t="shared" si="82"/>
        <v>2</v>
      </c>
      <c r="Q659" s="14" t="str">
        <f t="shared" si="83"/>
        <v>United States</v>
      </c>
      <c r="R659" s="14" t="str">
        <f t="shared" si="84"/>
        <v>|United States|</v>
      </c>
      <c r="S659" s="14" t="str">
        <f t="shared" si="85"/>
        <v>|Reality TV|TV Action &amp; Adventure|TV Mysteries|</v>
      </c>
      <c r="T659" s="14" t="str">
        <f t="shared" si="86"/>
        <v>|Unknown|</v>
      </c>
      <c r="U659" s="14" t="str">
        <f t="shared" si="87"/>
        <v>|Anderson Cooper|</v>
      </c>
    </row>
    <row r="660" spans="1:21">
      <c r="A660" s="14" t="s">
        <v>3668</v>
      </c>
      <c r="B660" s="14" t="s">
        <v>49</v>
      </c>
      <c r="C660" s="14" t="s">
        <v>3669</v>
      </c>
      <c r="D660" s="14" t="s">
        <v>117</v>
      </c>
      <c r="E660" s="14" t="s">
        <v>3670</v>
      </c>
      <c r="F660" s="14" t="s">
        <v>117</v>
      </c>
      <c r="G660" s="26">
        <v>44367</v>
      </c>
      <c r="H660" s="14">
        <v>2021</v>
      </c>
      <c r="I660" s="14" t="s">
        <v>361</v>
      </c>
      <c r="J660" s="14" t="s">
        <v>105</v>
      </c>
      <c r="K660" s="14" t="s">
        <v>1905</v>
      </c>
      <c r="L660" s="14" t="s">
        <v>3671</v>
      </c>
      <c r="M660" s="14">
        <f t="shared" si="80"/>
        <v>2021</v>
      </c>
      <c r="N660" s="14">
        <f t="shared" si="81"/>
        <v>6</v>
      </c>
      <c r="O660" s="14" t="str">
        <f>IFERROR(VLOOKUP(I660,Lists!$F$2:$G$16,2,FALSE()),"Not Rated")</f>
        <v>Teens</v>
      </c>
      <c r="P660" s="14">
        <f t="shared" si="82"/>
        <v>1</v>
      </c>
      <c r="Q660" s="14" t="str">
        <f t="shared" si="83"/>
        <v>Unknown</v>
      </c>
      <c r="R660" s="14" t="str">
        <f t="shared" si="84"/>
        <v>|Unknown|</v>
      </c>
      <c r="S660" s="14" t="str">
        <f t="shared" si="85"/>
        <v>|International TV Shows|Romantic TV Shows|TV Dramas|</v>
      </c>
      <c r="T660" s="14" t="str">
        <f t="shared" si="86"/>
        <v>|Unknown|</v>
      </c>
      <c r="U660" s="14" t="str">
        <f t="shared" si="87"/>
        <v>|Song Kang|Han So-hee|Chae Jong-hyeop|Lee Yul-eum|Yang Hye-ji|</v>
      </c>
    </row>
    <row r="661" spans="1:21">
      <c r="A661" s="14" t="s">
        <v>3672</v>
      </c>
      <c r="B661" s="14" t="s">
        <v>49</v>
      </c>
      <c r="C661" s="14" t="s">
        <v>3673</v>
      </c>
      <c r="D661" s="14" t="s">
        <v>117</v>
      </c>
      <c r="E661" s="14" t="s">
        <v>3674</v>
      </c>
      <c r="F661" s="14" t="s">
        <v>139</v>
      </c>
      <c r="G661" s="26">
        <v>44366</v>
      </c>
      <c r="H661" s="14">
        <v>2018</v>
      </c>
      <c r="I661" s="14" t="s">
        <v>361</v>
      </c>
      <c r="J661" s="14" t="s">
        <v>105</v>
      </c>
      <c r="K661" s="14" t="s">
        <v>1905</v>
      </c>
      <c r="L661" s="14" t="s">
        <v>3675</v>
      </c>
      <c r="M661" s="14">
        <f t="shared" si="80"/>
        <v>2021</v>
      </c>
      <c r="N661" s="14">
        <f t="shared" si="81"/>
        <v>6</v>
      </c>
      <c r="O661" s="14" t="str">
        <f>IFERROR(VLOOKUP(I661,Lists!$F$2:$G$16,2,FALSE()),"Not Rated")</f>
        <v>Teens</v>
      </c>
      <c r="P661" s="14">
        <f t="shared" si="82"/>
        <v>1</v>
      </c>
      <c r="Q661" s="14" t="str">
        <f t="shared" si="83"/>
        <v>Thailand</v>
      </c>
      <c r="R661" s="14" t="str">
        <f t="shared" si="84"/>
        <v>|Thailand|</v>
      </c>
      <c r="S661" s="14" t="str">
        <f t="shared" si="85"/>
        <v>|International TV Shows|Romantic TV Shows|TV Dramas|</v>
      </c>
      <c r="T661" s="14" t="str">
        <f t="shared" si="86"/>
        <v>|Unknown|</v>
      </c>
      <c r="U661" s="14" t="str">
        <f t="shared" si="87"/>
        <v>|Nida Patcharaveerapong|Nicole Theriault|Nattapol Diloknawarit|Tosatid Darnkhuntod|Narupornkamol Chaisang|Pavadee Komchokpaisan|Kawin Manonukul|Ponlawit Ketprapakorn|Rudklao Amratisha|Paramej Noiam|Tachakorn Boonlupyanun|Teera Pratumtree|Nawarat Techarathanaprasert|Naphon Phromsuwan|</v>
      </c>
    </row>
    <row r="662" spans="1:21">
      <c r="A662" s="14" t="s">
        <v>3676</v>
      </c>
      <c r="B662" s="14" t="s">
        <v>49</v>
      </c>
      <c r="C662" s="14" t="s">
        <v>3677</v>
      </c>
      <c r="D662" s="14" t="s">
        <v>117</v>
      </c>
      <c r="E662" s="14" t="s">
        <v>3678</v>
      </c>
      <c r="F662" s="14" t="s">
        <v>115</v>
      </c>
      <c r="G662" s="26">
        <v>44366</v>
      </c>
      <c r="H662" s="14">
        <v>2021</v>
      </c>
      <c r="I662" s="14" t="s">
        <v>361</v>
      </c>
      <c r="J662" s="14" t="s">
        <v>108</v>
      </c>
      <c r="K662" s="14" t="s">
        <v>2975</v>
      </c>
      <c r="L662" s="14" t="s">
        <v>3679</v>
      </c>
      <c r="M662" s="14">
        <f t="shared" si="80"/>
        <v>2021</v>
      </c>
      <c r="N662" s="14">
        <f t="shared" si="81"/>
        <v>6</v>
      </c>
      <c r="O662" s="14" t="str">
        <f>IFERROR(VLOOKUP(I662,Lists!$F$2:$G$16,2,FALSE()),"Not Rated")</f>
        <v>Teens</v>
      </c>
      <c r="P662" s="14">
        <f t="shared" si="82"/>
        <v>4</v>
      </c>
      <c r="Q662" s="14" t="str">
        <f t="shared" si="83"/>
        <v>United States</v>
      </c>
      <c r="R662" s="14" t="str">
        <f t="shared" si="84"/>
        <v>|United States|</v>
      </c>
      <c r="S662" s="14" t="str">
        <f t="shared" si="85"/>
        <v>|TV Action &amp; Adventure|TV Dramas|TV Sci-Fi &amp; Fantasy|</v>
      </c>
      <c r="T662" s="14" t="str">
        <f t="shared" si="86"/>
        <v>|Unknown|</v>
      </c>
      <c r="U662" s="14" t="str">
        <f t="shared" si="87"/>
        <v>|Cress Williams|James Remar|Marvin 'Krondon' Jones III|Jill Scott|China Anne McClain|Damon Gupton|Nafessa Williams|Christine Adams|</v>
      </c>
    </row>
    <row r="663" spans="1:21">
      <c r="A663" s="14" t="s">
        <v>3680</v>
      </c>
      <c r="B663" s="14" t="s">
        <v>49</v>
      </c>
      <c r="C663" s="14" t="s">
        <v>3681</v>
      </c>
      <c r="D663" s="14" t="s">
        <v>117</v>
      </c>
      <c r="E663" s="14" t="s">
        <v>3682</v>
      </c>
      <c r="F663" s="14" t="s">
        <v>120</v>
      </c>
      <c r="G663" s="26">
        <v>44366</v>
      </c>
      <c r="H663" s="14">
        <v>2018</v>
      </c>
      <c r="I663" s="14" t="s">
        <v>360</v>
      </c>
      <c r="J663" s="14" t="s">
        <v>108</v>
      </c>
      <c r="K663" s="14" t="s">
        <v>1608</v>
      </c>
      <c r="L663" s="14" t="s">
        <v>3683</v>
      </c>
      <c r="M663" s="14">
        <f t="shared" si="80"/>
        <v>2021</v>
      </c>
      <c r="N663" s="14">
        <f t="shared" si="81"/>
        <v>6</v>
      </c>
      <c r="O663" s="14" t="str">
        <f>IFERROR(VLOOKUP(I663,Lists!$F$2:$G$16,2,FALSE()),"Not Rated")</f>
        <v>Adults</v>
      </c>
      <c r="P663" s="14">
        <f t="shared" si="82"/>
        <v>4</v>
      </c>
      <c r="Q663" s="14" t="str">
        <f t="shared" si="83"/>
        <v>France</v>
      </c>
      <c r="R663" s="14" t="str">
        <f t="shared" si="84"/>
        <v>|France|</v>
      </c>
      <c r="S663" s="14" t="str">
        <f t="shared" si="85"/>
        <v>|International TV Shows|TV Comedies|TV Dramas|</v>
      </c>
      <c r="T663" s="14" t="str">
        <f t="shared" si="86"/>
        <v>|Unknown|</v>
      </c>
      <c r="U663" s="14" t="str">
        <f t="shared" si="87"/>
        <v>|Camille Cottin|Thibault De Montalembert|Grégory Montel|Liliane Rovère|Fanny Sidney|Laure Calamy|Nicolas Maury|Stéfi Celma|Assaad Bouab|Isabelle Adjani|Juliette Binoche|Virginie Efira|Christopher Lambert|</v>
      </c>
    </row>
    <row r="664" spans="1:21">
      <c r="A664" s="14" t="s">
        <v>3684</v>
      </c>
      <c r="B664" s="14" t="s">
        <v>49</v>
      </c>
      <c r="C664" s="14" t="s">
        <v>3685</v>
      </c>
      <c r="D664" s="14" t="s">
        <v>117</v>
      </c>
      <c r="E664" s="14" t="s">
        <v>3686</v>
      </c>
      <c r="F664" s="14" t="s">
        <v>115</v>
      </c>
      <c r="G664" s="26">
        <v>44366</v>
      </c>
      <c r="H664" s="14">
        <v>2018</v>
      </c>
      <c r="I664" s="14" t="s">
        <v>361</v>
      </c>
      <c r="J664" s="14" t="s">
        <v>105</v>
      </c>
      <c r="K664" s="14" t="s">
        <v>253</v>
      </c>
      <c r="L664" s="14" t="s">
        <v>3687</v>
      </c>
      <c r="M664" s="14">
        <f t="shared" si="80"/>
        <v>2021</v>
      </c>
      <c r="N664" s="14">
        <f t="shared" si="81"/>
        <v>6</v>
      </c>
      <c r="O664" s="14" t="str">
        <f>IFERROR(VLOOKUP(I664,Lists!$F$2:$G$16,2,FALSE()),"Not Rated")</f>
        <v>Teens</v>
      </c>
      <c r="P664" s="14">
        <f t="shared" si="82"/>
        <v>1</v>
      </c>
      <c r="Q664" s="14" t="str">
        <f t="shared" si="83"/>
        <v>United States</v>
      </c>
      <c r="R664" s="14" t="str">
        <f t="shared" si="84"/>
        <v>|United States|</v>
      </c>
      <c r="S664" s="14" t="str">
        <f t="shared" si="85"/>
        <v>|TV Comedies|</v>
      </c>
      <c r="T664" s="14" t="str">
        <f t="shared" si="86"/>
        <v>|Unknown|</v>
      </c>
      <c r="U664" s="14" t="str">
        <f t="shared" si="87"/>
        <v>|Anders Holm|Fortune Feimster|Andy Favreau|J.J. Totah|Mouzam Makkar|Yassir Lester|Robert Costanzo|Ginger Gonzaga|Mindy Kaling|</v>
      </c>
    </row>
    <row r="665" spans="1:21">
      <c r="A665" s="14" t="s">
        <v>3688</v>
      </c>
      <c r="B665" s="14" t="s">
        <v>49</v>
      </c>
      <c r="C665" s="14" t="s">
        <v>3689</v>
      </c>
      <c r="D665" s="14" t="s">
        <v>117</v>
      </c>
      <c r="E665" s="14" t="s">
        <v>3690</v>
      </c>
      <c r="F665" s="14" t="s">
        <v>117</v>
      </c>
      <c r="G665" s="26">
        <v>44366</v>
      </c>
      <c r="H665" s="14">
        <v>2019</v>
      </c>
      <c r="I665" s="14" t="s">
        <v>360</v>
      </c>
      <c r="J665" s="14" t="s">
        <v>105</v>
      </c>
      <c r="K665" s="14" t="s">
        <v>688</v>
      </c>
      <c r="L665" s="14" t="s">
        <v>3691</v>
      </c>
      <c r="M665" s="14">
        <f t="shared" si="80"/>
        <v>2021</v>
      </c>
      <c r="N665" s="14">
        <f t="shared" si="81"/>
        <v>6</v>
      </c>
      <c r="O665" s="14" t="str">
        <f>IFERROR(VLOOKUP(I665,Lists!$F$2:$G$16,2,FALSE()),"Not Rated")</f>
        <v>Adults</v>
      </c>
      <c r="P665" s="14">
        <f t="shared" si="82"/>
        <v>1</v>
      </c>
      <c r="Q665" s="14" t="str">
        <f t="shared" si="83"/>
        <v>Unknown</v>
      </c>
      <c r="R665" s="14" t="str">
        <f t="shared" si="84"/>
        <v>|Unknown|</v>
      </c>
      <c r="S665" s="14" t="str">
        <f t="shared" si="85"/>
        <v>|International TV Shows|TV Dramas|</v>
      </c>
      <c r="T665" s="14" t="str">
        <f t="shared" si="86"/>
        <v>|Unknown|</v>
      </c>
      <c r="U665" s="14" t="str">
        <f t="shared" si="87"/>
        <v>|Mala Emde|Ulrich Noethen|Jannik Schümann|Artjom Gilz|Luise Wolfram|Jacob Matschenz|Frida-Lovisa Hamann|Lukas Miko|Susanne Böwe|</v>
      </c>
    </row>
    <row r="666" spans="1:21">
      <c r="A666" s="14" t="s">
        <v>3692</v>
      </c>
      <c r="B666" s="14" t="s">
        <v>49</v>
      </c>
      <c r="C666" s="14" t="s">
        <v>3693</v>
      </c>
      <c r="D666" s="14" t="s">
        <v>3694</v>
      </c>
      <c r="E666" s="14" t="s">
        <v>117</v>
      </c>
      <c r="F666" s="14" t="s">
        <v>122</v>
      </c>
      <c r="G666" s="26">
        <v>44366</v>
      </c>
      <c r="H666" s="14">
        <v>2020</v>
      </c>
      <c r="I666" s="14" t="s">
        <v>366</v>
      </c>
      <c r="J666" s="14" t="s">
        <v>106</v>
      </c>
      <c r="K666" s="14" t="s">
        <v>256</v>
      </c>
      <c r="L666" s="14" t="s">
        <v>3695</v>
      </c>
      <c r="M666" s="14">
        <f t="shared" si="80"/>
        <v>2021</v>
      </c>
      <c r="N666" s="14">
        <f t="shared" si="81"/>
        <v>6</v>
      </c>
      <c r="O666" s="14" t="str">
        <f>IFERROR(VLOOKUP(I666,Lists!$F$2:$G$16,2,FALSE()),"Not Rated")</f>
        <v>Kids</v>
      </c>
      <c r="P666" s="14">
        <f t="shared" si="82"/>
        <v>2</v>
      </c>
      <c r="Q666" s="14" t="str">
        <f t="shared" si="83"/>
        <v>Spain</v>
      </c>
      <c r="R666" s="14" t="str">
        <f t="shared" si="84"/>
        <v>|Spain|</v>
      </c>
      <c r="S666" s="14" t="str">
        <f t="shared" si="85"/>
        <v>|Kids' TV|</v>
      </c>
      <c r="T666" s="14" t="str">
        <f t="shared" si="86"/>
        <v>|Fernando Moro|</v>
      </c>
      <c r="U666" s="14" t="str">
        <f t="shared" si="87"/>
        <v>|Unknown|</v>
      </c>
    </row>
    <row r="667" spans="1:21">
      <c r="A667" s="14" t="s">
        <v>3696</v>
      </c>
      <c r="B667" s="14" t="s">
        <v>49</v>
      </c>
      <c r="C667" s="14" t="s">
        <v>3697</v>
      </c>
      <c r="D667" s="14" t="s">
        <v>117</v>
      </c>
      <c r="E667" s="14" t="s">
        <v>3698</v>
      </c>
      <c r="F667" s="14" t="s">
        <v>3699</v>
      </c>
      <c r="G667" s="26">
        <v>44366</v>
      </c>
      <c r="H667" s="14">
        <v>2020</v>
      </c>
      <c r="I667" s="14" t="s">
        <v>360</v>
      </c>
      <c r="J667" s="14" t="s">
        <v>106</v>
      </c>
      <c r="K667" s="14" t="s">
        <v>1470</v>
      </c>
      <c r="L667" s="14" t="s">
        <v>3700</v>
      </c>
      <c r="M667" s="14">
        <f t="shared" si="80"/>
        <v>2021</v>
      </c>
      <c r="N667" s="14">
        <f t="shared" si="81"/>
        <v>6</v>
      </c>
      <c r="O667" s="14" t="str">
        <f>IFERROR(VLOOKUP(I667,Lists!$F$2:$G$16,2,FALSE()),"Not Rated")</f>
        <v>Adults</v>
      </c>
      <c r="P667" s="14">
        <f t="shared" si="82"/>
        <v>2</v>
      </c>
      <c r="Q667" s="14" t="str">
        <f t="shared" si="83"/>
        <v>Finland</v>
      </c>
      <c r="R667" s="14" t="str">
        <f t="shared" si="84"/>
        <v>|Finland|Germany|</v>
      </c>
      <c r="S667" s="14" t="str">
        <f t="shared" si="85"/>
        <v>|Crime TV Shows|International TV Shows|TV Dramas|</v>
      </c>
      <c r="T667" s="14" t="str">
        <f t="shared" si="86"/>
        <v>|Unknown|</v>
      </c>
      <c r="U667" s="14" t="str">
        <f t="shared" si="87"/>
        <v>|Pihla Viitala|Lauri Tilkanen|Jani Volanen|Tommi Korpela|Pirjo Lonka|Riku Nieminen|Pamela Tola|Jonna Järnefelt|Raimo Grönberg|</v>
      </c>
    </row>
    <row r="668" spans="1:21">
      <c r="A668" s="14" t="s">
        <v>3701</v>
      </c>
      <c r="B668" s="14" t="s">
        <v>49</v>
      </c>
      <c r="C668" s="14" t="s">
        <v>3702</v>
      </c>
      <c r="D668" s="14" t="s">
        <v>3703</v>
      </c>
      <c r="E668" s="14" t="s">
        <v>3704</v>
      </c>
      <c r="F668" s="14" t="s">
        <v>117</v>
      </c>
      <c r="G668" s="26">
        <v>44366</v>
      </c>
      <c r="H668" s="14">
        <v>2020</v>
      </c>
      <c r="I668" s="14" t="s">
        <v>361</v>
      </c>
      <c r="J668" s="14" t="s">
        <v>105</v>
      </c>
      <c r="K668" s="14" t="s">
        <v>424</v>
      </c>
      <c r="L668" s="14" t="s">
        <v>3705</v>
      </c>
      <c r="M668" s="14">
        <f t="shared" si="80"/>
        <v>2021</v>
      </c>
      <c r="N668" s="14">
        <f t="shared" si="81"/>
        <v>6</v>
      </c>
      <c r="O668" s="14" t="str">
        <f>IFERROR(VLOOKUP(I668,Lists!$F$2:$G$16,2,FALSE()),"Not Rated")</f>
        <v>Teens</v>
      </c>
      <c r="P668" s="14">
        <f t="shared" si="82"/>
        <v>1</v>
      </c>
      <c r="Q668" s="14" t="str">
        <f t="shared" si="83"/>
        <v>Unknown</v>
      </c>
      <c r="R668" s="14" t="str">
        <f t="shared" si="84"/>
        <v>|Unknown|</v>
      </c>
      <c r="S668" s="14" t="str">
        <f t="shared" si="85"/>
        <v>|International TV Shows|Romantic TV Shows|TV Comedies|</v>
      </c>
      <c r="T668" s="14" t="str">
        <f t="shared" si="86"/>
        <v>|Ivan Andrew Payawal|</v>
      </c>
      <c r="U668" s="14" t="str">
        <f t="shared" si="87"/>
        <v>|Kokoy De Santos|Elijah Canlas|Adrianna So|Kyle Velino|Jerom Canlas|Sue Prado|Rommel Canlas|Miggy Jimenez|Angeli Nicole Sanoy|Kych Minemoto|</v>
      </c>
    </row>
    <row r="669" spans="1:21">
      <c r="A669" s="14" t="s">
        <v>3706</v>
      </c>
      <c r="B669" s="14" t="s">
        <v>49</v>
      </c>
      <c r="C669" s="14" t="s">
        <v>3707</v>
      </c>
      <c r="D669" s="14" t="s">
        <v>117</v>
      </c>
      <c r="E669" s="14" t="s">
        <v>3708</v>
      </c>
      <c r="F669" s="14" t="s">
        <v>115</v>
      </c>
      <c r="G669" s="26">
        <v>44366</v>
      </c>
      <c r="H669" s="14">
        <v>2015</v>
      </c>
      <c r="I669" s="14" t="s">
        <v>361</v>
      </c>
      <c r="J669" s="14" t="s">
        <v>718</v>
      </c>
      <c r="K669" s="14" t="s">
        <v>2720</v>
      </c>
      <c r="L669" s="14" t="s">
        <v>3709</v>
      </c>
      <c r="M669" s="14">
        <f t="shared" si="80"/>
        <v>2021</v>
      </c>
      <c r="N669" s="14">
        <f t="shared" si="81"/>
        <v>6</v>
      </c>
      <c r="O669" s="14" t="str">
        <f>IFERROR(VLOOKUP(I669,Lists!$F$2:$G$16,2,FALSE()),"Not Rated")</f>
        <v>Teens</v>
      </c>
      <c r="P669" s="14">
        <f t="shared" si="82"/>
        <v>6</v>
      </c>
      <c r="Q669" s="14" t="str">
        <f t="shared" si="83"/>
        <v>United States</v>
      </c>
      <c r="R669" s="14" t="str">
        <f t="shared" si="84"/>
        <v>|United States|</v>
      </c>
      <c r="S669" s="14" t="str">
        <f t="shared" si="85"/>
        <v>|TV Comedies|TV Dramas|Teen TV Shows|</v>
      </c>
      <c r="T669" s="14" t="str">
        <f t="shared" si="86"/>
        <v>|Unknown|</v>
      </c>
      <c r="U669" s="14" t="str">
        <f t="shared" si="87"/>
        <v>|Lea Michele|Chris Colfer|Jane Lynch|Matthew Morrison|Cory Monteith|Naya Rivera|Kevin McHale|Jenna Ushkowitz|Amber Riley|Mark Salling|Heather Morris|Harry Shum Jr.|Jayma Mays|Dianna Agron|</v>
      </c>
    </row>
    <row r="670" spans="1:21">
      <c r="A670" s="14" t="s">
        <v>3710</v>
      </c>
      <c r="B670" s="14" t="s">
        <v>49</v>
      </c>
      <c r="C670" s="14" t="s">
        <v>3711</v>
      </c>
      <c r="D670" s="14" t="s">
        <v>117</v>
      </c>
      <c r="E670" s="14" t="s">
        <v>3712</v>
      </c>
      <c r="F670" s="14" t="s">
        <v>115</v>
      </c>
      <c r="G670" s="26">
        <v>44366</v>
      </c>
      <c r="H670" s="14">
        <v>2018</v>
      </c>
      <c r="I670" s="14" t="s">
        <v>360</v>
      </c>
      <c r="J670" s="14" t="s">
        <v>107</v>
      </c>
      <c r="K670" s="14" t="s">
        <v>3713</v>
      </c>
      <c r="L670" s="14" t="s">
        <v>3714</v>
      </c>
      <c r="M670" s="14">
        <f t="shared" si="80"/>
        <v>2021</v>
      </c>
      <c r="N670" s="14">
        <f t="shared" si="81"/>
        <v>6</v>
      </c>
      <c r="O670" s="14" t="str">
        <f>IFERROR(VLOOKUP(I670,Lists!$F$2:$G$16,2,FALSE()),"Not Rated")</f>
        <v>Adults</v>
      </c>
      <c r="P670" s="14">
        <f t="shared" si="82"/>
        <v>3</v>
      </c>
      <c r="Q670" s="14" t="str">
        <f t="shared" si="83"/>
        <v>United States</v>
      </c>
      <c r="R670" s="14" t="str">
        <f t="shared" si="84"/>
        <v>|United States|</v>
      </c>
      <c r="S670" s="14" t="str">
        <f t="shared" si="85"/>
        <v>|Crime TV Shows|TV Dramas|</v>
      </c>
      <c r="T670" s="14" t="str">
        <f t="shared" si="86"/>
        <v>|Unknown|</v>
      </c>
      <c r="U670" s="14" t="str">
        <f t="shared" si="87"/>
        <v>|James Purefoy|Michael Kenneth Williams|Jimmi Simpson|Bill Sage|Christina Hendricks|Pollyanna McIntosh|Jeff Pope|Neil Sandilands|Henry G. Sanders|Enrique Murciano|</v>
      </c>
    </row>
    <row r="671" spans="1:21">
      <c r="A671" s="14" t="s">
        <v>3715</v>
      </c>
      <c r="B671" s="14" t="s">
        <v>49</v>
      </c>
      <c r="C671" s="14" t="s">
        <v>3716</v>
      </c>
      <c r="D671" s="14" t="s">
        <v>117</v>
      </c>
      <c r="E671" s="14" t="s">
        <v>3717</v>
      </c>
      <c r="F671" s="14" t="s">
        <v>122</v>
      </c>
      <c r="G671" s="26">
        <v>44366</v>
      </c>
      <c r="H671" s="14">
        <v>2020</v>
      </c>
      <c r="I671" s="14" t="s">
        <v>360</v>
      </c>
      <c r="J671" s="14" t="s">
        <v>521</v>
      </c>
      <c r="K671" s="14" t="s">
        <v>992</v>
      </c>
      <c r="L671" s="14" t="s">
        <v>3718</v>
      </c>
      <c r="M671" s="14">
        <f t="shared" si="80"/>
        <v>2021</v>
      </c>
      <c r="N671" s="14">
        <f t="shared" si="81"/>
        <v>6</v>
      </c>
      <c r="O671" s="14" t="str">
        <f>IFERROR(VLOOKUP(I671,Lists!$F$2:$G$16,2,FALSE()),"Not Rated")</f>
        <v>Adults</v>
      </c>
      <c r="P671" s="14">
        <f t="shared" si="82"/>
        <v>5</v>
      </c>
      <c r="Q671" s="14" t="str">
        <f t="shared" si="83"/>
        <v>Spain</v>
      </c>
      <c r="R671" s="14" t="str">
        <f t="shared" si="84"/>
        <v>|Spain|</v>
      </c>
      <c r="S671" s="14" t="str">
        <f t="shared" si="85"/>
        <v>|Crime TV Shows|International TV Shows|Spanish-Language TV Shows|</v>
      </c>
      <c r="T671" s="14" t="str">
        <f t="shared" si="86"/>
        <v>|Unknown|</v>
      </c>
      <c r="U671" s="14" t="str">
        <f t="shared" si="87"/>
        <v>|Maggie Civantos|Najwa Nimri|Carlos Hipólito|Roberto Enríquez|Cristina Plazas|Berta Vázquez|Alba Flores|Inma Cuevas|María Isabel Díaz|María Salgueiro|Ramiro Blas|Alberto Velasco|Marta Aledo|Daniel Ortiz|Harlys Becerra|Laura Baena|Jesús Castejón|Verónika Moral|</v>
      </c>
    </row>
    <row r="672" spans="1:21">
      <c r="A672" s="14" t="s">
        <v>3719</v>
      </c>
      <c r="B672" s="14" t="s">
        <v>48</v>
      </c>
      <c r="C672" s="14" t="s">
        <v>3720</v>
      </c>
      <c r="D672" s="14" t="s">
        <v>3721</v>
      </c>
      <c r="E672" s="14" t="s">
        <v>3722</v>
      </c>
      <c r="F672" s="14" t="s">
        <v>117</v>
      </c>
      <c r="G672" s="26">
        <v>44366</v>
      </c>
      <c r="H672" s="14">
        <v>1981</v>
      </c>
      <c r="I672" s="14" t="s">
        <v>361</v>
      </c>
      <c r="J672" s="14" t="s">
        <v>1526</v>
      </c>
      <c r="K672" s="14" t="s">
        <v>699</v>
      </c>
      <c r="L672" s="14" t="s">
        <v>3723</v>
      </c>
      <c r="M672" s="14">
        <f t="shared" si="80"/>
        <v>2021</v>
      </c>
      <c r="N672" s="14">
        <f t="shared" si="81"/>
        <v>6</v>
      </c>
      <c r="O672" s="14" t="str">
        <f>IFERROR(VLOOKUP(I672,Lists!$F$2:$G$16,2,FALSE()),"Not Rated")</f>
        <v>Teens</v>
      </c>
      <c r="P672" s="14">
        <f t="shared" si="82"/>
        <v>133</v>
      </c>
      <c r="Q672" s="14" t="str">
        <f t="shared" si="83"/>
        <v>Unknown</v>
      </c>
      <c r="R672" s="14" t="str">
        <f t="shared" si="84"/>
        <v>|Unknown|</v>
      </c>
      <c r="S672" s="14" t="str">
        <f t="shared" si="85"/>
        <v>|Action &amp; Adventure|Anime Features|International Movies|</v>
      </c>
      <c r="T672" s="14" t="str">
        <f t="shared" si="86"/>
        <v>|Yoshiyuki Tomino|Yoshikazu Yasuhiko|</v>
      </c>
      <c r="U672" s="14" t="str">
        <f t="shared" si="87"/>
        <v>|Toru Furuya|Shuichi Ikeda|Hirotaka Suzuoki|Rumiko Ukai|Fuyumi Shiraishi|Yo Inoue|Toshio Furukawa|Kiyonobu Suzuki|Keiko Toda|Shozo Iizuka|</v>
      </c>
    </row>
    <row r="673" spans="1:21">
      <c r="A673" s="14" t="s">
        <v>3724</v>
      </c>
      <c r="B673" s="14" t="s">
        <v>48</v>
      </c>
      <c r="C673" s="14" t="s">
        <v>3725</v>
      </c>
      <c r="D673" s="14" t="s">
        <v>3721</v>
      </c>
      <c r="E673" s="14" t="s">
        <v>3726</v>
      </c>
      <c r="F673" s="14" t="s">
        <v>117</v>
      </c>
      <c r="G673" s="26">
        <v>44366</v>
      </c>
      <c r="H673" s="14">
        <v>1982</v>
      </c>
      <c r="I673" s="14" t="s">
        <v>360</v>
      </c>
      <c r="J673" s="14" t="s">
        <v>1745</v>
      </c>
      <c r="K673" s="14" t="s">
        <v>699</v>
      </c>
      <c r="L673" s="14" t="s">
        <v>3727</v>
      </c>
      <c r="M673" s="14">
        <f t="shared" si="80"/>
        <v>2021</v>
      </c>
      <c r="N673" s="14">
        <f t="shared" si="81"/>
        <v>6</v>
      </c>
      <c r="O673" s="14" t="str">
        <f>IFERROR(VLOOKUP(I673,Lists!$F$2:$G$16,2,FALSE()),"Not Rated")</f>
        <v>Adults</v>
      </c>
      <c r="P673" s="14">
        <f t="shared" si="82"/>
        <v>140</v>
      </c>
      <c r="Q673" s="14" t="str">
        <f t="shared" si="83"/>
        <v>Unknown</v>
      </c>
      <c r="R673" s="14" t="str">
        <f t="shared" si="84"/>
        <v>|Unknown|</v>
      </c>
      <c r="S673" s="14" t="str">
        <f t="shared" si="85"/>
        <v>|Action &amp; Adventure|Anime Features|International Movies|</v>
      </c>
      <c r="T673" s="14" t="str">
        <f t="shared" si="86"/>
        <v>|Yoshiyuki Tomino|Yoshikazu Yasuhiko|</v>
      </c>
      <c r="U673" s="14" t="str">
        <f t="shared" si="87"/>
        <v>|Toru Furuya|Shuichi Ikeda|Hirotaka Suzuoki|Rumiko Ukai|Fuyumi Shiraishi|Yo Inoue|Toshio Furukawa|Kiyonobu Suzuki|Keiko Toda|Keiko Han|Makio Inoue|</v>
      </c>
    </row>
    <row r="674" spans="1:21">
      <c r="A674" s="14" t="s">
        <v>3728</v>
      </c>
      <c r="B674" s="14" t="s">
        <v>48</v>
      </c>
      <c r="C674" s="14" t="s">
        <v>3729</v>
      </c>
      <c r="D674" s="14" t="s">
        <v>3730</v>
      </c>
      <c r="E674" s="14" t="s">
        <v>3731</v>
      </c>
      <c r="F674" s="14" t="s">
        <v>117</v>
      </c>
      <c r="G674" s="26">
        <v>44366</v>
      </c>
      <c r="H674" s="14">
        <v>1988</v>
      </c>
      <c r="I674" s="14" t="s">
        <v>361</v>
      </c>
      <c r="J674" s="14" t="s">
        <v>1159</v>
      </c>
      <c r="K674" s="14" t="s">
        <v>699</v>
      </c>
      <c r="L674" s="14" t="s">
        <v>3732</v>
      </c>
      <c r="M674" s="14">
        <f t="shared" si="80"/>
        <v>2021</v>
      </c>
      <c r="N674" s="14">
        <f t="shared" si="81"/>
        <v>6</v>
      </c>
      <c r="O674" s="14" t="str">
        <f>IFERROR(VLOOKUP(I674,Lists!$F$2:$G$16,2,FALSE()),"Not Rated")</f>
        <v>Teens</v>
      </c>
      <c r="P674" s="14">
        <f t="shared" si="82"/>
        <v>120</v>
      </c>
      <c r="Q674" s="14" t="str">
        <f t="shared" si="83"/>
        <v>Unknown</v>
      </c>
      <c r="R674" s="14" t="str">
        <f t="shared" si="84"/>
        <v>|Unknown|</v>
      </c>
      <c r="S674" s="14" t="str">
        <f t="shared" si="85"/>
        <v>|Action &amp; Adventure|Anime Features|International Movies|</v>
      </c>
      <c r="T674" s="14" t="str">
        <f t="shared" si="86"/>
        <v>|Yoshiyuki Tomino|</v>
      </c>
      <c r="U674" s="14" t="str">
        <f t="shared" si="87"/>
        <v>|Toru Furuya|Shuichi Ikeda|Hirotaka Suzuoki|Yoshiko Sakakibara|Fuyumi Shiraishi|Maria Kawamura|Mitsuki Yayoi|Nozomu Sasaki|Koichi Yamadera|Kazue Ikura|Shinobu Adachi|Keiko Han|</v>
      </c>
    </row>
    <row r="675" spans="1:21">
      <c r="A675" s="14" t="s">
        <v>3733</v>
      </c>
      <c r="B675" s="14" t="s">
        <v>49</v>
      </c>
      <c r="C675" s="14" t="s">
        <v>3734</v>
      </c>
      <c r="D675" s="14" t="s">
        <v>117</v>
      </c>
      <c r="E675" s="14" t="s">
        <v>3735</v>
      </c>
      <c r="F675" s="14" t="s">
        <v>134</v>
      </c>
      <c r="G675" s="26">
        <v>44366</v>
      </c>
      <c r="H675" s="14">
        <v>2019</v>
      </c>
      <c r="I675" s="14" t="s">
        <v>360</v>
      </c>
      <c r="J675" s="14" t="s">
        <v>105</v>
      </c>
      <c r="K675" s="14" t="s">
        <v>3736</v>
      </c>
      <c r="L675" s="14" t="s">
        <v>3737</v>
      </c>
      <c r="M675" s="14">
        <f t="shared" si="80"/>
        <v>2021</v>
      </c>
      <c r="N675" s="14">
        <f t="shared" si="81"/>
        <v>6</v>
      </c>
      <c r="O675" s="14" t="str">
        <f>IFERROR(VLOOKUP(I675,Lists!$F$2:$G$16,2,FALSE()),"Not Rated")</f>
        <v>Adults</v>
      </c>
      <c r="P675" s="14">
        <f t="shared" si="82"/>
        <v>1</v>
      </c>
      <c r="Q675" s="14" t="str">
        <f t="shared" si="83"/>
        <v>Argentina</v>
      </c>
      <c r="R675" s="14" t="str">
        <f t="shared" si="84"/>
        <v>|Argentina|</v>
      </c>
      <c r="S675" s="14" t="str">
        <f t="shared" si="85"/>
        <v>|International TV Shows|Reality TV|Spanish-Language TV Shows|</v>
      </c>
      <c r="T675" s="14" t="str">
        <f t="shared" si="86"/>
        <v>|Unknown|</v>
      </c>
      <c r="U675" s="14" t="str">
        <f t="shared" si="87"/>
        <v>|Santiago Artemis|</v>
      </c>
    </row>
    <row r="676" spans="1:21">
      <c r="A676" s="14" t="s">
        <v>3738</v>
      </c>
      <c r="B676" s="14" t="s">
        <v>49</v>
      </c>
      <c r="C676" s="14" t="s">
        <v>3739</v>
      </c>
      <c r="D676" s="14" t="s">
        <v>117</v>
      </c>
      <c r="E676" s="14" t="s">
        <v>3740</v>
      </c>
      <c r="F676" s="14" t="s">
        <v>115</v>
      </c>
      <c r="G676" s="26">
        <v>44366</v>
      </c>
      <c r="H676" s="14">
        <v>2019</v>
      </c>
      <c r="I676" s="14" t="s">
        <v>360</v>
      </c>
      <c r="J676" s="14" t="s">
        <v>106</v>
      </c>
      <c r="K676" s="14" t="s">
        <v>249</v>
      </c>
      <c r="L676" s="14" t="s">
        <v>3741</v>
      </c>
      <c r="M676" s="14">
        <f t="shared" si="80"/>
        <v>2021</v>
      </c>
      <c r="N676" s="14">
        <f t="shared" si="81"/>
        <v>6</v>
      </c>
      <c r="O676" s="14" t="str">
        <f>IFERROR(VLOOKUP(I676,Lists!$F$2:$G$16,2,FALSE()),"Not Rated")</f>
        <v>Adults</v>
      </c>
      <c r="P676" s="14">
        <f t="shared" si="82"/>
        <v>2</v>
      </c>
      <c r="Q676" s="14" t="str">
        <f t="shared" si="83"/>
        <v>United States</v>
      </c>
      <c r="R676" s="14" t="str">
        <f t="shared" si="84"/>
        <v>|United States|</v>
      </c>
      <c r="S676" s="14" t="str">
        <f t="shared" si="85"/>
        <v>|TV Dramas|</v>
      </c>
      <c r="T676" s="14" t="str">
        <f t="shared" si="86"/>
        <v>|Unknown|</v>
      </c>
      <c r="U676" s="14" t="str">
        <f t="shared" si="87"/>
        <v>|Mj Rodriguez|Billy Porter|Evan Peters|Kate Mara|James Van Der Beek|Dominique Jackson|Angelica Ross|Hailie Sahar|Ryan Jamaal Swain|Indya Moore|Dyllon Burnside|</v>
      </c>
    </row>
    <row r="677" spans="1:21">
      <c r="A677" s="14" t="s">
        <v>3742</v>
      </c>
      <c r="B677" s="14" t="s">
        <v>49</v>
      </c>
      <c r="C677" s="14" t="s">
        <v>3743</v>
      </c>
      <c r="D677" s="14" t="s">
        <v>117</v>
      </c>
      <c r="E677" s="14" t="s">
        <v>3744</v>
      </c>
      <c r="F677" s="14" t="s">
        <v>121</v>
      </c>
      <c r="G677" s="26">
        <v>44366</v>
      </c>
      <c r="H677" s="14">
        <v>2018</v>
      </c>
      <c r="I677" s="14" t="s">
        <v>360</v>
      </c>
      <c r="J677" s="14" t="s">
        <v>105</v>
      </c>
      <c r="K677" s="14" t="s">
        <v>792</v>
      </c>
      <c r="L677" s="14" t="s">
        <v>3745</v>
      </c>
      <c r="M677" s="14">
        <f t="shared" si="80"/>
        <v>2021</v>
      </c>
      <c r="N677" s="14">
        <f t="shared" si="81"/>
        <v>6</v>
      </c>
      <c r="O677" s="14" t="str">
        <f>IFERROR(VLOOKUP(I677,Lists!$F$2:$G$16,2,FALSE()),"Not Rated")</f>
        <v>Adults</v>
      </c>
      <c r="P677" s="14">
        <f t="shared" si="82"/>
        <v>1</v>
      </c>
      <c r="Q677" s="14" t="str">
        <f t="shared" si="83"/>
        <v>Japan</v>
      </c>
      <c r="R677" s="14" t="str">
        <f t="shared" si="84"/>
        <v>|Japan|</v>
      </c>
      <c r="S677" s="14" t="str">
        <f t="shared" si="85"/>
        <v>|International TV Shows|Reality TV|Romantic TV Shows|</v>
      </c>
      <c r="T677" s="14" t="str">
        <f t="shared" si="86"/>
        <v>|Unknown|</v>
      </c>
      <c r="U677" s="14" t="str">
        <f t="shared" si="87"/>
        <v>|Atsushi Tamura|Mari Yaguchi|</v>
      </c>
    </row>
    <row r="678" spans="1:21">
      <c r="A678" s="14" t="s">
        <v>3746</v>
      </c>
      <c r="B678" s="14" t="s">
        <v>49</v>
      </c>
      <c r="C678" s="14" t="s">
        <v>3747</v>
      </c>
      <c r="D678" s="14" t="s">
        <v>3748</v>
      </c>
      <c r="E678" s="14" t="s">
        <v>3749</v>
      </c>
      <c r="F678" s="14" t="s">
        <v>115</v>
      </c>
      <c r="G678" s="26">
        <v>44366</v>
      </c>
      <c r="H678" s="14">
        <v>2019</v>
      </c>
      <c r="I678" s="14" t="s">
        <v>361</v>
      </c>
      <c r="J678" s="14" t="s">
        <v>108</v>
      </c>
      <c r="K678" s="14" t="s">
        <v>1591</v>
      </c>
      <c r="L678" s="14" t="s">
        <v>3750</v>
      </c>
      <c r="M678" s="14">
        <f t="shared" si="80"/>
        <v>2021</v>
      </c>
      <c r="N678" s="14">
        <f t="shared" si="81"/>
        <v>6</v>
      </c>
      <c r="O678" s="14" t="str">
        <f>IFERROR(VLOOKUP(I678,Lists!$F$2:$G$16,2,FALSE()),"Not Rated")</f>
        <v>Teens</v>
      </c>
      <c r="P678" s="14">
        <f t="shared" si="82"/>
        <v>4</v>
      </c>
      <c r="Q678" s="14" t="str">
        <f t="shared" si="83"/>
        <v>United States</v>
      </c>
      <c r="R678" s="14" t="str">
        <f t="shared" si="84"/>
        <v>|United States|</v>
      </c>
      <c r="S678" s="14" t="str">
        <f t="shared" si="85"/>
        <v>|Crime TV Shows|TV Dramas|TV Mysteries|</v>
      </c>
      <c r="T678" s="14" t="str">
        <f t="shared" si="86"/>
        <v>|Rob Seidenglanz|</v>
      </c>
      <c r="U678" s="14" t="str">
        <f t="shared" si="87"/>
        <v>|K.J. Apa|Lili Reinhart|Camila Mendes|Cole Sprouse|Marisol Nichols|Madelaine Petsch|Ashleigh Murray|Mädchen Amick|Luke Perry|Casey Cott|Charles Melton|Mark Consuelos|Lochlyn Munro|Peter Bryant|Colin Lawrence|Molly Ringwald|Asha Bromfield|Barclay Hope|Hayley Law|Martin Cummins|Sarah Habel|Nathalie Boltt|Skeet Ulrich|</v>
      </c>
    </row>
    <row r="679" spans="1:21">
      <c r="A679" s="14" t="s">
        <v>3751</v>
      </c>
      <c r="B679" s="14" t="s">
        <v>49</v>
      </c>
      <c r="C679" s="14" t="s">
        <v>3752</v>
      </c>
      <c r="D679" s="14" t="s">
        <v>117</v>
      </c>
      <c r="E679" s="14" t="s">
        <v>3753</v>
      </c>
      <c r="F679" s="14" t="s">
        <v>1963</v>
      </c>
      <c r="G679" s="26">
        <v>44366</v>
      </c>
      <c r="H679" s="14">
        <v>2020</v>
      </c>
      <c r="I679" s="14" t="s">
        <v>360</v>
      </c>
      <c r="J679" s="14" t="s">
        <v>718</v>
      </c>
      <c r="K679" s="14" t="s">
        <v>253</v>
      </c>
      <c r="L679" s="14" t="s">
        <v>3754</v>
      </c>
      <c r="M679" s="14">
        <f t="shared" si="80"/>
        <v>2021</v>
      </c>
      <c r="N679" s="14">
        <f t="shared" si="81"/>
        <v>6</v>
      </c>
      <c r="O679" s="14" t="str">
        <f>IFERROR(VLOOKUP(I679,Lists!$F$2:$G$16,2,FALSE()),"Not Rated")</f>
        <v>Adults</v>
      </c>
      <c r="P679" s="14">
        <f t="shared" si="82"/>
        <v>6</v>
      </c>
      <c r="Q679" s="14" t="str">
        <f t="shared" si="83"/>
        <v>Canada</v>
      </c>
      <c r="R679" s="14" t="str">
        <f t="shared" si="84"/>
        <v>|Canada|United States|</v>
      </c>
      <c r="S679" s="14" t="str">
        <f t="shared" si="85"/>
        <v>|TV Comedies|</v>
      </c>
      <c r="T679" s="14" t="str">
        <f t="shared" si="86"/>
        <v>|Unknown|</v>
      </c>
      <c r="U679" s="14" t="str">
        <f t="shared" si="87"/>
        <v>|Eugene Levy|Catherine O'Hara|Daniel Levy|Annie Murphy|Chris Elliott|Jennifer Robertson|Emily Hampshire|Tim Rozon|Sarah Levy|Dustin Milligan|</v>
      </c>
    </row>
    <row r="680" spans="1:21">
      <c r="A680" s="14" t="s">
        <v>3755</v>
      </c>
      <c r="B680" s="14" t="s">
        <v>49</v>
      </c>
      <c r="C680" s="14" t="s">
        <v>3756</v>
      </c>
      <c r="D680" s="14" t="s">
        <v>117</v>
      </c>
      <c r="E680" s="14" t="s">
        <v>3757</v>
      </c>
      <c r="F680" s="14" t="s">
        <v>115</v>
      </c>
      <c r="G680" s="26">
        <v>44366</v>
      </c>
      <c r="H680" s="14">
        <v>2018</v>
      </c>
      <c r="I680" s="14" t="s">
        <v>360</v>
      </c>
      <c r="J680" s="14" t="s">
        <v>105</v>
      </c>
      <c r="K680" s="14" t="s">
        <v>3758</v>
      </c>
      <c r="L680" s="14" t="s">
        <v>3759</v>
      </c>
      <c r="M680" s="14">
        <f t="shared" si="80"/>
        <v>2021</v>
      </c>
      <c r="N680" s="14">
        <f t="shared" si="81"/>
        <v>6</v>
      </c>
      <c r="O680" s="14" t="str">
        <f>IFERROR(VLOOKUP(I680,Lists!$F$2:$G$16,2,FALSE()),"Not Rated")</f>
        <v>Adults</v>
      </c>
      <c r="P680" s="14">
        <f t="shared" si="82"/>
        <v>1</v>
      </c>
      <c r="Q680" s="14" t="str">
        <f t="shared" si="83"/>
        <v>United States</v>
      </c>
      <c r="R680" s="14" t="str">
        <f t="shared" si="84"/>
        <v>|United States|</v>
      </c>
      <c r="S680" s="14" t="str">
        <f t="shared" si="85"/>
        <v>|Crime TV Shows|TV Dramas|TV Thrillers|</v>
      </c>
      <c r="T680" s="14" t="str">
        <f t="shared" si="86"/>
        <v>|Unknown|</v>
      </c>
      <c r="U680" s="14" t="str">
        <f t="shared" si="87"/>
        <v>|Edgar Ramírez|Darren Criss|Ricky Martin|Penélope Cruz|</v>
      </c>
    </row>
    <row r="681" spans="1:21">
      <c r="A681" s="14" t="s">
        <v>3760</v>
      </c>
      <c r="B681" s="14" t="s">
        <v>49</v>
      </c>
      <c r="C681" s="14" t="s">
        <v>3761</v>
      </c>
      <c r="D681" s="14" t="s">
        <v>117</v>
      </c>
      <c r="E681" s="14" t="s">
        <v>3762</v>
      </c>
      <c r="F681" s="14" t="s">
        <v>139</v>
      </c>
      <c r="G681" s="26">
        <v>44366</v>
      </c>
      <c r="H681" s="14">
        <v>2018</v>
      </c>
      <c r="I681" s="14" t="s">
        <v>360</v>
      </c>
      <c r="J681" s="14" t="s">
        <v>105</v>
      </c>
      <c r="K681" s="14" t="s">
        <v>1470</v>
      </c>
      <c r="L681" s="14" t="s">
        <v>3763</v>
      </c>
      <c r="M681" s="14">
        <f t="shared" si="80"/>
        <v>2021</v>
      </c>
      <c r="N681" s="14">
        <f t="shared" si="81"/>
        <v>6</v>
      </c>
      <c r="O681" s="14" t="str">
        <f>IFERROR(VLOOKUP(I681,Lists!$F$2:$G$16,2,FALSE()),"Not Rated")</f>
        <v>Adults</v>
      </c>
      <c r="P681" s="14">
        <f t="shared" si="82"/>
        <v>1</v>
      </c>
      <c r="Q681" s="14" t="str">
        <f t="shared" si="83"/>
        <v>Thailand</v>
      </c>
      <c r="R681" s="14" t="str">
        <f t="shared" si="84"/>
        <v>|Thailand|</v>
      </c>
      <c r="S681" s="14" t="str">
        <f t="shared" si="85"/>
        <v>|Crime TV Shows|International TV Shows|TV Dramas|</v>
      </c>
      <c r="T681" s="14" t="str">
        <f t="shared" si="86"/>
        <v>|Unknown|</v>
      </c>
      <c r="U681" s="14" t="str">
        <f t="shared" si="87"/>
        <v>|Lapassalal Jiravechsoontornkul|Nontanun Anchuleepradit|Thanabordee Jaiyen|Pamiga Sooksawee|Pongsathon Laiwrakoran|Nara Thepnupa|Premanan Sripanich|Tanutchai Wijitvongtong|Wasu Sansingkeaw|Arpasiri Nitipon|</v>
      </c>
    </row>
    <row r="682" spans="1:21">
      <c r="A682" s="14" t="s">
        <v>3764</v>
      </c>
      <c r="B682" s="14" t="s">
        <v>49</v>
      </c>
      <c r="C682" s="14" t="s">
        <v>3765</v>
      </c>
      <c r="D682" s="14" t="s">
        <v>117</v>
      </c>
      <c r="E682" s="14" t="s">
        <v>3766</v>
      </c>
      <c r="F682" s="14" t="s">
        <v>115</v>
      </c>
      <c r="G682" s="26">
        <v>44366</v>
      </c>
      <c r="H682" s="14">
        <v>2020</v>
      </c>
      <c r="I682" s="14" t="s">
        <v>360</v>
      </c>
      <c r="J682" s="14" t="s">
        <v>105</v>
      </c>
      <c r="K682" s="14" t="s">
        <v>257</v>
      </c>
      <c r="L682" s="14" t="s">
        <v>3767</v>
      </c>
      <c r="M682" s="14">
        <f t="shared" si="80"/>
        <v>2021</v>
      </c>
      <c r="N682" s="14">
        <f t="shared" si="81"/>
        <v>6</v>
      </c>
      <c r="O682" s="14" t="str">
        <f>IFERROR(VLOOKUP(I682,Lists!$F$2:$G$16,2,FALSE()),"Not Rated")</f>
        <v>Adults</v>
      </c>
      <c r="P682" s="14">
        <f t="shared" si="82"/>
        <v>1</v>
      </c>
      <c r="Q682" s="14" t="str">
        <f t="shared" si="83"/>
        <v>United States</v>
      </c>
      <c r="R682" s="14" t="str">
        <f t="shared" si="84"/>
        <v>|United States|</v>
      </c>
      <c r="S682" s="14" t="str">
        <f t="shared" si="85"/>
        <v>|Docuseries|</v>
      </c>
      <c r="T682" s="14" t="str">
        <f t="shared" si="86"/>
        <v>|Unknown|</v>
      </c>
      <c r="U682" s="14" t="str">
        <f t="shared" si="87"/>
        <v>|Michael Jordan|Scottie Pippen|Dennis Rodman|</v>
      </c>
    </row>
    <row r="683" spans="1:21">
      <c r="A683" s="14" t="s">
        <v>3768</v>
      </c>
      <c r="B683" s="14" t="s">
        <v>49</v>
      </c>
      <c r="C683" s="14" t="s">
        <v>3769</v>
      </c>
      <c r="D683" s="14" t="s">
        <v>3770</v>
      </c>
      <c r="E683" s="14" t="s">
        <v>3771</v>
      </c>
      <c r="F683" s="14" t="s">
        <v>118</v>
      </c>
      <c r="G683" s="26">
        <v>44366</v>
      </c>
      <c r="H683" s="14">
        <v>2018</v>
      </c>
      <c r="I683" s="14" t="s">
        <v>360</v>
      </c>
      <c r="J683" s="14" t="s">
        <v>105</v>
      </c>
      <c r="K683" s="14" t="s">
        <v>3772</v>
      </c>
      <c r="L683" s="14" t="s">
        <v>3773</v>
      </c>
      <c r="M683" s="14">
        <f t="shared" si="80"/>
        <v>2021</v>
      </c>
      <c r="N683" s="14">
        <f t="shared" si="81"/>
        <v>6</v>
      </c>
      <c r="O683" s="14" t="str">
        <f>IFERROR(VLOOKUP(I683,Lists!$F$2:$G$16,2,FALSE()),"Not Rated")</f>
        <v>Adults</v>
      </c>
      <c r="P683" s="14">
        <f t="shared" si="82"/>
        <v>1</v>
      </c>
      <c r="Q683" s="14" t="str">
        <f t="shared" si="83"/>
        <v>United Kingdom</v>
      </c>
      <c r="R683" s="14" t="str">
        <f t="shared" si="84"/>
        <v>|United Kingdom|</v>
      </c>
      <c r="S683" s="14" t="str">
        <f t="shared" si="85"/>
        <v>|British TV Shows|Docuseries|</v>
      </c>
      <c r="T683" s="14" t="str">
        <f t="shared" si="86"/>
        <v>|Simon Frederick|</v>
      </c>
      <c r="U683" s="14" t="str">
        <f t="shared" si="87"/>
        <v>|Debbie Allen|Harry Belafonte|John Boyega|Diahann Carroll|Ernest R. Dickerson|Laurence Fishburne|Nelson George|Whoopi Goldberg|Cuba Gooding Jr.|LilRel Howery|Barry Jenkins|Kasi Lemmons|David Oyelowo|Robert Townsend|Jesse Williams|</v>
      </c>
    </row>
    <row r="684" spans="1:21">
      <c r="A684" s="14" t="s">
        <v>3774</v>
      </c>
      <c r="B684" s="14" t="s">
        <v>49</v>
      </c>
      <c r="C684" s="14" t="s">
        <v>3775</v>
      </c>
      <c r="D684" s="14" t="s">
        <v>117</v>
      </c>
      <c r="E684" s="14" t="s">
        <v>3776</v>
      </c>
      <c r="F684" s="14" t="s">
        <v>127</v>
      </c>
      <c r="G684" s="26">
        <v>44366</v>
      </c>
      <c r="H684" s="14">
        <v>2021</v>
      </c>
      <c r="I684" s="14" t="s">
        <v>360</v>
      </c>
      <c r="J684" s="14" t="s">
        <v>105</v>
      </c>
      <c r="K684" s="14" t="s">
        <v>1415</v>
      </c>
      <c r="L684" s="14" t="s">
        <v>3777</v>
      </c>
      <c r="M684" s="14">
        <f t="shared" si="80"/>
        <v>2021</v>
      </c>
      <c r="N684" s="14">
        <f t="shared" si="81"/>
        <v>6</v>
      </c>
      <c r="O684" s="14" t="str">
        <f>IFERROR(VLOOKUP(I684,Lists!$F$2:$G$16,2,FALSE()),"Not Rated")</f>
        <v>Adults</v>
      </c>
      <c r="P684" s="14">
        <f t="shared" si="82"/>
        <v>1</v>
      </c>
      <c r="Q684" s="14" t="str">
        <f t="shared" si="83"/>
        <v>Australia</v>
      </c>
      <c r="R684" s="14" t="str">
        <f t="shared" si="84"/>
        <v>|Australia|</v>
      </c>
      <c r="S684" s="14" t="str">
        <f t="shared" si="85"/>
        <v>|International TV Shows|TV Comedies|</v>
      </c>
      <c r="T684" s="14" t="str">
        <f t="shared" si="86"/>
        <v>|Unknown|</v>
      </c>
      <c r="U684" s="14" t="str">
        <f t="shared" si="87"/>
        <v>|Naomi Higgins|Olivia Junkeer|Wil King|</v>
      </c>
    </row>
    <row r="685" spans="1:21">
      <c r="A685" s="14" t="s">
        <v>3778</v>
      </c>
      <c r="B685" s="14" t="s">
        <v>48</v>
      </c>
      <c r="C685" s="14" t="s">
        <v>3779</v>
      </c>
      <c r="D685" s="14" t="s">
        <v>3780</v>
      </c>
      <c r="E685" s="14" t="s">
        <v>3781</v>
      </c>
      <c r="F685" s="14" t="s">
        <v>117</v>
      </c>
      <c r="G685" s="26">
        <v>44365</v>
      </c>
      <c r="H685" s="14">
        <v>2021</v>
      </c>
      <c r="I685" s="14" t="s">
        <v>360</v>
      </c>
      <c r="J685" s="14" t="s">
        <v>1476</v>
      </c>
      <c r="K685" s="14" t="s">
        <v>475</v>
      </c>
      <c r="L685" s="14" t="s">
        <v>3782</v>
      </c>
      <c r="M685" s="14">
        <f t="shared" si="80"/>
        <v>2021</v>
      </c>
      <c r="N685" s="14">
        <f t="shared" si="81"/>
        <v>6</v>
      </c>
      <c r="O685" s="14" t="str">
        <f>IFERROR(VLOOKUP(I685,Lists!$F$2:$G$16,2,FALSE()),"Not Rated")</f>
        <v>Adults</v>
      </c>
      <c r="P685" s="14">
        <f t="shared" si="82"/>
        <v>135</v>
      </c>
      <c r="Q685" s="14" t="str">
        <f t="shared" si="83"/>
        <v>Unknown</v>
      </c>
      <c r="R685" s="14" t="str">
        <f t="shared" si="84"/>
        <v>|Unknown|</v>
      </c>
      <c r="S685" s="14" t="str">
        <f t="shared" si="85"/>
        <v>|Dramas|International Movies|</v>
      </c>
      <c r="T685" s="14" t="str">
        <f t="shared" si="86"/>
        <v>|Michihito Fujii|</v>
      </c>
      <c r="U685" s="14" t="str">
        <f t="shared" si="87"/>
        <v>|Go Ayano|Hiroshi Tachi|Machiko Ono|Yukiya Kitamura|Hayato Ichihara|Hayato Isomura|Shun Sugata|Suon Kan|Ryutaro Ninomiya|Taro Suruga|Ryo Iwamatsu|Kosuke Toyohara|Shinobu Terajima|</v>
      </c>
    </row>
    <row r="686" spans="1:21">
      <c r="A686" s="14" t="s">
        <v>3783</v>
      </c>
      <c r="B686" s="14" t="s">
        <v>49</v>
      </c>
      <c r="C686" s="14" t="s">
        <v>3784</v>
      </c>
      <c r="D686" s="14" t="s">
        <v>117</v>
      </c>
      <c r="E686" s="14" t="s">
        <v>3785</v>
      </c>
      <c r="F686" s="14" t="s">
        <v>122</v>
      </c>
      <c r="G686" s="26">
        <v>44365</v>
      </c>
      <c r="H686" s="14">
        <v>2021</v>
      </c>
      <c r="I686" s="14" t="s">
        <v>360</v>
      </c>
      <c r="J686" s="14" t="s">
        <v>108</v>
      </c>
      <c r="K686" s="14" t="s">
        <v>992</v>
      </c>
      <c r="L686" s="14" t="s">
        <v>3786</v>
      </c>
      <c r="M686" s="14">
        <f t="shared" si="80"/>
        <v>2021</v>
      </c>
      <c r="N686" s="14">
        <f t="shared" si="81"/>
        <v>6</v>
      </c>
      <c r="O686" s="14" t="str">
        <f>IFERROR(VLOOKUP(I686,Lists!$F$2:$G$16,2,FALSE()),"Not Rated")</f>
        <v>Adults</v>
      </c>
      <c r="P686" s="14">
        <f t="shared" si="82"/>
        <v>4</v>
      </c>
      <c r="Q686" s="14" t="str">
        <f t="shared" si="83"/>
        <v>Spain</v>
      </c>
      <c r="R686" s="14" t="str">
        <f t="shared" si="84"/>
        <v>|Spain|</v>
      </c>
      <c r="S686" s="14" t="str">
        <f t="shared" si="85"/>
        <v>|Crime TV Shows|International TV Shows|Spanish-Language TV Shows|</v>
      </c>
      <c r="T686" s="14" t="str">
        <f t="shared" si="86"/>
        <v>|Unknown|</v>
      </c>
      <c r="U686" s="14" t="str">
        <f t="shared" si="87"/>
        <v>|Danna Paola|Miguel Herrán|María Pedraza|Itzan Escamilla|Miguel Bernardeau|Jaime Lorente|Álvaro Rico|Arón Piper|Mina El Hammani|Ester Expósito|Omar Ayuso|</v>
      </c>
    </row>
    <row r="687" spans="1:21">
      <c r="A687" s="14" t="s">
        <v>3787</v>
      </c>
      <c r="B687" s="14" t="s">
        <v>48</v>
      </c>
      <c r="C687" s="14" t="s">
        <v>3788</v>
      </c>
      <c r="D687" s="14" t="s">
        <v>3789</v>
      </c>
      <c r="E687" s="14" t="s">
        <v>3790</v>
      </c>
      <c r="F687" s="14" t="s">
        <v>115</v>
      </c>
      <c r="G687" s="26">
        <v>44365</v>
      </c>
      <c r="H687" s="14">
        <v>2021</v>
      </c>
      <c r="I687" s="14" t="s">
        <v>364</v>
      </c>
      <c r="J687" s="14" t="s">
        <v>580</v>
      </c>
      <c r="K687" s="14" t="s">
        <v>244</v>
      </c>
      <c r="L687" s="14" t="s">
        <v>3791</v>
      </c>
      <c r="M687" s="14">
        <f t="shared" si="80"/>
        <v>2021</v>
      </c>
      <c r="N687" s="14">
        <f t="shared" si="81"/>
        <v>6</v>
      </c>
      <c r="O687" s="14" t="str">
        <f>IFERROR(VLOOKUP(I687,Lists!$F$2:$G$16,2,FALSE()),"Not Rated")</f>
        <v>Teens</v>
      </c>
      <c r="P687" s="14">
        <f t="shared" si="82"/>
        <v>111</v>
      </c>
      <c r="Q687" s="14" t="str">
        <f t="shared" si="83"/>
        <v>United States</v>
      </c>
      <c r="R687" s="14" t="str">
        <f t="shared" si="84"/>
        <v>|United States|</v>
      </c>
      <c r="S687" s="14" t="str">
        <f t="shared" si="85"/>
        <v>|Dramas|</v>
      </c>
      <c r="T687" s="14" t="str">
        <f t="shared" si="86"/>
        <v>|Paul Weitz|</v>
      </c>
      <c r="U687" s="14" t="str">
        <f t="shared" si="87"/>
        <v>|Kevin Hart|Alfre Woodard|Lil Rel Howery|DeWanda Wise|Frankie Faison|Anthony Carrigan|Paul Reiser|Melody Hurd|</v>
      </c>
    </row>
    <row r="688" spans="1:21">
      <c r="A688" s="14" t="s">
        <v>3792</v>
      </c>
      <c r="B688" s="14" t="s">
        <v>49</v>
      </c>
      <c r="C688" s="14" t="s">
        <v>3793</v>
      </c>
      <c r="D688" s="14" t="s">
        <v>117</v>
      </c>
      <c r="E688" s="14" t="s">
        <v>3794</v>
      </c>
      <c r="F688" s="14" t="s">
        <v>123</v>
      </c>
      <c r="G688" s="26">
        <v>44365</v>
      </c>
      <c r="H688" s="14">
        <v>2021</v>
      </c>
      <c r="I688" s="14" t="s">
        <v>361</v>
      </c>
      <c r="J688" s="14" t="s">
        <v>106</v>
      </c>
      <c r="K688" s="14" t="s">
        <v>3795</v>
      </c>
      <c r="L688" s="14" t="s">
        <v>3796</v>
      </c>
      <c r="M688" s="14">
        <f t="shared" si="80"/>
        <v>2021</v>
      </c>
      <c r="N688" s="14">
        <f t="shared" si="81"/>
        <v>6</v>
      </c>
      <c r="O688" s="14" t="str">
        <f>IFERROR(VLOOKUP(I688,Lists!$F$2:$G$16,2,FALSE()),"Not Rated")</f>
        <v>Teens</v>
      </c>
      <c r="P688" s="14">
        <f t="shared" si="82"/>
        <v>2</v>
      </c>
      <c r="Q688" s="14" t="str">
        <f t="shared" si="83"/>
        <v>South Korea</v>
      </c>
      <c r="R688" s="14" t="str">
        <f t="shared" si="84"/>
        <v>|South Korea|</v>
      </c>
      <c r="S688" s="14" t="str">
        <f t="shared" si="85"/>
        <v>|International TV Shows|Korean TV Shows|TV Comedies|</v>
      </c>
      <c r="T688" s="14" t="str">
        <f t="shared" si="86"/>
        <v>|Unknown|</v>
      </c>
      <c r="U688" s="14" t="str">
        <f t="shared" si="87"/>
        <v>|Cho Jung-seok|Yoo Yeon-seok|Jung Kyung-ho|Kim Dae-myeong|Jeon Mi-do|Kim Hae-suk|Kim Kap-soo|Jung Moon-sung|</v>
      </c>
    </row>
    <row r="689" spans="1:21">
      <c r="A689" s="14" t="s">
        <v>3797</v>
      </c>
      <c r="B689" s="14" t="s">
        <v>48</v>
      </c>
      <c r="C689" s="14" t="s">
        <v>3798</v>
      </c>
      <c r="D689" s="14" t="s">
        <v>3799</v>
      </c>
      <c r="E689" s="14" t="s">
        <v>3800</v>
      </c>
      <c r="F689" s="14" t="s">
        <v>117</v>
      </c>
      <c r="G689" s="26">
        <v>44365</v>
      </c>
      <c r="H689" s="14">
        <v>2021</v>
      </c>
      <c r="I689" s="14" t="s">
        <v>360</v>
      </c>
      <c r="J689" s="14" t="s">
        <v>3801</v>
      </c>
      <c r="K689" s="14" t="s">
        <v>612</v>
      </c>
      <c r="L689" s="14" t="s">
        <v>3802</v>
      </c>
      <c r="M689" s="14">
        <f t="shared" si="80"/>
        <v>2021</v>
      </c>
      <c r="N689" s="14">
        <f t="shared" si="81"/>
        <v>6</v>
      </c>
      <c r="O689" s="14" t="str">
        <f>IFERROR(VLOOKUP(I689,Lists!$F$2:$G$16,2,FALSE()),"Not Rated")</f>
        <v>Adults</v>
      </c>
      <c r="P689" s="14">
        <f t="shared" si="82"/>
        <v>159</v>
      </c>
      <c r="Q689" s="14" t="str">
        <f t="shared" si="83"/>
        <v>Unknown</v>
      </c>
      <c r="R689" s="14" t="str">
        <f t="shared" si="84"/>
        <v>|Unknown|</v>
      </c>
      <c r="S689" s="14" t="str">
        <f t="shared" si="85"/>
        <v>|Action &amp; Adventure|Dramas|International Movies|</v>
      </c>
      <c r="T689" s="14" t="str">
        <f t="shared" si="86"/>
        <v>|Karthik Subbaraj|</v>
      </c>
      <c r="U689" s="14" t="str">
        <f t="shared" si="87"/>
        <v>|Dhanush|Aishwarya Lekshmi|James Cosmo|Joju George|Kalaiyarasan|</v>
      </c>
    </row>
    <row r="690" spans="1:21">
      <c r="A690" s="14" t="s">
        <v>3803</v>
      </c>
      <c r="B690" s="14" t="s">
        <v>48</v>
      </c>
      <c r="C690" s="14" t="s">
        <v>3804</v>
      </c>
      <c r="D690" s="14" t="s">
        <v>1950</v>
      </c>
      <c r="E690" s="14" t="s">
        <v>3805</v>
      </c>
      <c r="F690" s="14" t="s">
        <v>131</v>
      </c>
      <c r="G690" s="26">
        <v>44365</v>
      </c>
      <c r="H690" s="14">
        <v>2020</v>
      </c>
      <c r="I690" s="14" t="s">
        <v>361</v>
      </c>
      <c r="J690" s="14" t="s">
        <v>1008</v>
      </c>
      <c r="K690" s="14" t="s">
        <v>542</v>
      </c>
      <c r="L690" s="14" t="s">
        <v>3806</v>
      </c>
      <c r="M690" s="14">
        <f t="shared" si="80"/>
        <v>2021</v>
      </c>
      <c r="N690" s="14">
        <f t="shared" si="81"/>
        <v>6</v>
      </c>
      <c r="O690" s="14" t="str">
        <f>IFERROR(VLOOKUP(I690,Lists!$F$2:$G$16,2,FALSE()),"Not Rated")</f>
        <v>Teens</v>
      </c>
      <c r="P690" s="14">
        <f t="shared" si="82"/>
        <v>119</v>
      </c>
      <c r="Q690" s="14" t="str">
        <f t="shared" si="83"/>
        <v>Nigeria</v>
      </c>
      <c r="R690" s="14" t="str">
        <f t="shared" si="84"/>
        <v>|Nigeria|</v>
      </c>
      <c r="S690" s="14" t="str">
        <f t="shared" si="85"/>
        <v>|Comedies|International Movies|Romantic Movies|</v>
      </c>
      <c r="T690" s="14" t="str">
        <f t="shared" si="86"/>
        <v>|Kayode Kasum|</v>
      </c>
      <c r="U690" s="14" t="str">
        <f t="shared" si="87"/>
        <v>|Nancy Isime|Jide Kene Achufusi|Sharon Ooja|Mawuli Gavor|Venita Akpofure|Koye Kekere Ekun|Elvina Ibru|Uzor Arukwe|Toyin Abraham|</v>
      </c>
    </row>
    <row r="691" spans="1:21">
      <c r="A691" s="14" t="s">
        <v>3807</v>
      </c>
      <c r="B691" s="14" t="s">
        <v>48</v>
      </c>
      <c r="C691" s="14" t="s">
        <v>3808</v>
      </c>
      <c r="D691" s="14" t="s">
        <v>3721</v>
      </c>
      <c r="E691" s="14" t="s">
        <v>3722</v>
      </c>
      <c r="F691" s="14" t="s">
        <v>117</v>
      </c>
      <c r="G691" s="26">
        <v>44365</v>
      </c>
      <c r="H691" s="14">
        <v>1981</v>
      </c>
      <c r="I691" s="14" t="s">
        <v>361</v>
      </c>
      <c r="J691" s="14" t="s">
        <v>1929</v>
      </c>
      <c r="K691" s="14" t="s">
        <v>3809</v>
      </c>
      <c r="L691" s="14" t="s">
        <v>3810</v>
      </c>
      <c r="M691" s="14">
        <f t="shared" si="80"/>
        <v>2021</v>
      </c>
      <c r="N691" s="14">
        <f t="shared" si="81"/>
        <v>6</v>
      </c>
      <c r="O691" s="14" t="str">
        <f>IFERROR(VLOOKUP(I691,Lists!$F$2:$G$16,2,FALSE()),"Not Rated")</f>
        <v>Teens</v>
      </c>
      <c r="P691" s="14">
        <f t="shared" si="82"/>
        <v>139</v>
      </c>
      <c r="Q691" s="14" t="str">
        <f t="shared" si="83"/>
        <v>Unknown</v>
      </c>
      <c r="R691" s="14" t="str">
        <f t="shared" si="84"/>
        <v>|Unknown|</v>
      </c>
      <c r="S691" s="14" t="str">
        <f t="shared" si="85"/>
        <v>|Action &amp; Adventure|Anime Features|Classic Movies|</v>
      </c>
      <c r="T691" s="14" t="str">
        <f t="shared" si="86"/>
        <v>|Yoshiyuki Tomino|Yoshikazu Yasuhiko|</v>
      </c>
      <c r="U691" s="14" t="str">
        <f t="shared" si="87"/>
        <v>|Toru Furuya|Shuichi Ikeda|Hirotaka Suzuoki|Rumiko Ukai|Fuyumi Shiraishi|Yo Inoue|Toshio Furukawa|Kiyonobu Suzuki|Keiko Toda|Shozo Iizuka|</v>
      </c>
    </row>
    <row r="692" spans="1:21">
      <c r="A692" s="14" t="s">
        <v>3811</v>
      </c>
      <c r="B692" s="14" t="s">
        <v>48</v>
      </c>
      <c r="C692" s="14" t="s">
        <v>3812</v>
      </c>
      <c r="D692" s="14" t="s">
        <v>2321</v>
      </c>
      <c r="E692" s="14" t="s">
        <v>3813</v>
      </c>
      <c r="F692" s="14" t="s">
        <v>117</v>
      </c>
      <c r="G692" s="26">
        <v>44365</v>
      </c>
      <c r="H692" s="14">
        <v>2021</v>
      </c>
      <c r="I692" s="14" t="s">
        <v>361</v>
      </c>
      <c r="J692" s="14" t="s">
        <v>3814</v>
      </c>
      <c r="K692" s="14" t="s">
        <v>1227</v>
      </c>
      <c r="L692" s="14" t="s">
        <v>3815</v>
      </c>
      <c r="M692" s="14">
        <f t="shared" si="80"/>
        <v>2021</v>
      </c>
      <c r="N692" s="14">
        <f t="shared" si="81"/>
        <v>6</v>
      </c>
      <c r="O692" s="14" t="str">
        <f>IFERROR(VLOOKUP(I692,Lists!$F$2:$G$16,2,FALSE()),"Not Rated")</f>
        <v>Teens</v>
      </c>
      <c r="P692" s="14">
        <f t="shared" si="82"/>
        <v>137</v>
      </c>
      <c r="Q692" s="14" t="str">
        <f t="shared" si="83"/>
        <v>Unknown</v>
      </c>
      <c r="R692" s="14" t="str">
        <f t="shared" si="84"/>
        <v>|Unknown|</v>
      </c>
      <c r="S692" s="14" t="str">
        <f t="shared" si="85"/>
        <v>|Action &amp; Adventure|International Movies|</v>
      </c>
      <c r="T692" s="14" t="str">
        <f t="shared" si="86"/>
        <v>|Keishi Otomo|</v>
      </c>
      <c r="U692" s="14" t="str">
        <f t="shared" si="87"/>
        <v>|Takeru Sato|Emi Takei|Mackenyu|Munetaka Aoki|Yu Aoi|Yusuke Iseya|Tao Tsuchiya|Kazuki Kitamura|Kasumi Arimura|Yosuke Eguchi|</v>
      </c>
    </row>
    <row r="693" spans="1:21">
      <c r="A693" s="14" t="s">
        <v>3816</v>
      </c>
      <c r="B693" s="14" t="s">
        <v>49</v>
      </c>
      <c r="C693" s="14" t="s">
        <v>3817</v>
      </c>
      <c r="D693" s="14" t="s">
        <v>117</v>
      </c>
      <c r="E693" s="14" t="s">
        <v>3818</v>
      </c>
      <c r="F693" s="14" t="s">
        <v>117</v>
      </c>
      <c r="G693" s="26">
        <v>44365</v>
      </c>
      <c r="H693" s="14">
        <v>2021</v>
      </c>
      <c r="I693" s="14" t="s">
        <v>361</v>
      </c>
      <c r="J693" s="14" t="s">
        <v>105</v>
      </c>
      <c r="K693" s="14" t="s">
        <v>1415</v>
      </c>
      <c r="L693" s="14" t="s">
        <v>3819</v>
      </c>
      <c r="M693" s="14">
        <f t="shared" si="80"/>
        <v>2021</v>
      </c>
      <c r="N693" s="14">
        <f t="shared" si="81"/>
        <v>6</v>
      </c>
      <c r="O693" s="14" t="str">
        <f>IFERROR(VLOOKUP(I693,Lists!$F$2:$G$16,2,FALSE()),"Not Rated")</f>
        <v>Teens</v>
      </c>
      <c r="P693" s="14">
        <f t="shared" si="82"/>
        <v>1</v>
      </c>
      <c r="Q693" s="14" t="str">
        <f t="shared" si="83"/>
        <v>Unknown</v>
      </c>
      <c r="R693" s="14" t="str">
        <f t="shared" si="84"/>
        <v>|Unknown|</v>
      </c>
      <c r="S693" s="14" t="str">
        <f t="shared" si="85"/>
        <v>|International TV Shows|TV Comedies|</v>
      </c>
      <c r="T693" s="14" t="str">
        <f t="shared" si="86"/>
        <v>|Unknown|</v>
      </c>
      <c r="U693" s="14" t="str">
        <f t="shared" si="87"/>
        <v>|Park Se-wan|Shin Hyeon-seung|Choi Young-jae|Minnie|Han Hyun-min|Joakim Sorensen|Carson Allen|Terris Brown|</v>
      </c>
    </row>
    <row r="694" spans="1:21">
      <c r="A694" s="14" t="s">
        <v>3820</v>
      </c>
      <c r="B694" s="14" t="s">
        <v>49</v>
      </c>
      <c r="C694" s="14" t="s">
        <v>3821</v>
      </c>
      <c r="D694" s="14" t="s">
        <v>2042</v>
      </c>
      <c r="E694" s="14" t="s">
        <v>3822</v>
      </c>
      <c r="F694" s="14" t="s">
        <v>117</v>
      </c>
      <c r="G694" s="26">
        <v>44365</v>
      </c>
      <c r="H694" s="14">
        <v>2021</v>
      </c>
      <c r="I694" s="14" t="s">
        <v>361</v>
      </c>
      <c r="J694" s="14" t="s">
        <v>105</v>
      </c>
      <c r="K694" s="14" t="s">
        <v>1905</v>
      </c>
      <c r="L694" s="14" t="s">
        <v>3823</v>
      </c>
      <c r="M694" s="14">
        <f t="shared" si="80"/>
        <v>2021</v>
      </c>
      <c r="N694" s="14">
        <f t="shared" si="81"/>
        <v>6</v>
      </c>
      <c r="O694" s="14" t="str">
        <f>IFERROR(VLOOKUP(I694,Lists!$F$2:$G$16,2,FALSE()),"Not Rated")</f>
        <v>Teens</v>
      </c>
      <c r="P694" s="14">
        <f t="shared" si="82"/>
        <v>1</v>
      </c>
      <c r="Q694" s="14" t="str">
        <f t="shared" si="83"/>
        <v>Unknown</v>
      </c>
      <c r="R694" s="14" t="str">
        <f t="shared" si="84"/>
        <v>|Unknown|</v>
      </c>
      <c r="S694" s="14" t="str">
        <f t="shared" si="85"/>
        <v>|International TV Shows|Romantic TV Shows|TV Dramas|</v>
      </c>
      <c r="T694" s="14" t="str">
        <f t="shared" si="86"/>
        <v>|Hsu Fu-chun|</v>
      </c>
      <c r="U694" s="14" t="str">
        <f t="shared" si="87"/>
        <v>|Qin Lan|Dylan Wang|Li Zonghan|Bao Wenjing|Pan Hong|Chen Pengwanli|Lin Xinyi|Kang Kang|Wei Yibo|He Bin|</v>
      </c>
    </row>
    <row r="695" spans="1:21">
      <c r="A695" s="14" t="s">
        <v>3824</v>
      </c>
      <c r="B695" s="14" t="s">
        <v>48</v>
      </c>
      <c r="C695" s="14" t="s">
        <v>3825</v>
      </c>
      <c r="D695" s="14" t="s">
        <v>3826</v>
      </c>
      <c r="E695" s="14" t="s">
        <v>3827</v>
      </c>
      <c r="F695" s="14" t="s">
        <v>117</v>
      </c>
      <c r="G695" s="26">
        <v>44364</v>
      </c>
      <c r="H695" s="14">
        <v>2021</v>
      </c>
      <c r="I695" s="14" t="s">
        <v>361</v>
      </c>
      <c r="J695" s="14" t="s">
        <v>1247</v>
      </c>
      <c r="K695" s="14" t="s">
        <v>834</v>
      </c>
      <c r="L695" s="14" t="s">
        <v>3828</v>
      </c>
      <c r="M695" s="14">
        <f t="shared" si="80"/>
        <v>2021</v>
      </c>
      <c r="N695" s="14">
        <f t="shared" si="81"/>
        <v>6</v>
      </c>
      <c r="O695" s="14" t="str">
        <f>IFERROR(VLOOKUP(I695,Lists!$F$2:$G$16,2,FALSE()),"Not Rated")</f>
        <v>Teens</v>
      </c>
      <c r="P695" s="14">
        <f t="shared" si="82"/>
        <v>101</v>
      </c>
      <c r="Q695" s="14" t="str">
        <f t="shared" si="83"/>
        <v>Unknown</v>
      </c>
      <c r="R695" s="14" t="str">
        <f t="shared" si="84"/>
        <v>|Unknown|</v>
      </c>
      <c r="S695" s="14" t="str">
        <f t="shared" si="85"/>
        <v>|Comedies|Dramas|International Movies|</v>
      </c>
      <c r="T695" s="14" t="str">
        <f t="shared" si="86"/>
        <v>|Lucky Kuswandi|</v>
      </c>
      <c r="U695" s="14" t="str">
        <f t="shared" si="87"/>
        <v>|Iqbaal Ramadhan|Nirina Zubir|Asri Welas|Tika Panggabean|Happy Salma|Aurora Ribero|Marissa Anita|Bayu Skak|Cut Mini Theo|Ibnu Jamil|</v>
      </c>
    </row>
    <row r="696" spans="1:21">
      <c r="A696" s="14" t="s">
        <v>3829</v>
      </c>
      <c r="B696" s="14" t="s">
        <v>48</v>
      </c>
      <c r="C696" s="14" t="s">
        <v>3830</v>
      </c>
      <c r="D696" s="14" t="s">
        <v>3831</v>
      </c>
      <c r="E696" s="14" t="s">
        <v>3832</v>
      </c>
      <c r="F696" s="14" t="s">
        <v>3833</v>
      </c>
      <c r="G696" s="26">
        <v>44364</v>
      </c>
      <c r="H696" s="14">
        <v>2019</v>
      </c>
      <c r="I696" s="14" t="s">
        <v>362</v>
      </c>
      <c r="J696" s="14" t="s">
        <v>798</v>
      </c>
      <c r="K696" s="14" t="s">
        <v>1034</v>
      </c>
      <c r="L696" s="14" t="s">
        <v>3834</v>
      </c>
      <c r="M696" s="14">
        <f t="shared" si="80"/>
        <v>2021</v>
      </c>
      <c r="N696" s="14">
        <f t="shared" si="81"/>
        <v>6</v>
      </c>
      <c r="O696" s="14" t="str">
        <f>IFERROR(VLOOKUP(I696,Lists!$F$2:$G$16,2,FALSE()),"Not Rated")</f>
        <v>Older Kids</v>
      </c>
      <c r="P696" s="14">
        <f t="shared" si="82"/>
        <v>13</v>
      </c>
      <c r="Q696" s="14" t="str">
        <f t="shared" si="83"/>
        <v>Lebanon</v>
      </c>
      <c r="R696" s="14" t="str">
        <f t="shared" si="84"/>
        <v>|Lebanon|Syria|</v>
      </c>
      <c r="S696" s="14" t="str">
        <f t="shared" si="85"/>
        <v>|Comedies|Dramas|Independent Movies|</v>
      </c>
      <c r="T696" s="14" t="str">
        <f t="shared" si="86"/>
        <v>|Soudade Kaadan|</v>
      </c>
      <c r="U696" s="14" t="str">
        <f t="shared" si="87"/>
        <v>|Caress Bashar|Abdel Moneim Amayri|</v>
      </c>
    </row>
    <row r="697" spans="1:21">
      <c r="A697" s="14" t="s">
        <v>3835</v>
      </c>
      <c r="B697" s="14" t="s">
        <v>48</v>
      </c>
      <c r="C697" s="14" t="s">
        <v>3836</v>
      </c>
      <c r="D697" s="14" t="s">
        <v>3831</v>
      </c>
      <c r="E697" s="14" t="s">
        <v>3837</v>
      </c>
      <c r="F697" s="14" t="s">
        <v>117</v>
      </c>
      <c r="G697" s="26">
        <v>44364</v>
      </c>
      <c r="H697" s="14">
        <v>2015</v>
      </c>
      <c r="I697" s="14" t="s">
        <v>361</v>
      </c>
      <c r="J697" s="14" t="s">
        <v>3838</v>
      </c>
      <c r="K697" s="14" t="s">
        <v>475</v>
      </c>
      <c r="L697" s="14" t="s">
        <v>3839</v>
      </c>
      <c r="M697" s="14">
        <f t="shared" si="80"/>
        <v>2021</v>
      </c>
      <c r="N697" s="14">
        <f t="shared" si="81"/>
        <v>6</v>
      </c>
      <c r="O697" s="14" t="str">
        <f>IFERROR(VLOOKUP(I697,Lists!$F$2:$G$16,2,FALSE()),"Not Rated")</f>
        <v>Teens</v>
      </c>
      <c r="P697" s="14">
        <f t="shared" si="82"/>
        <v>12</v>
      </c>
      <c r="Q697" s="14" t="str">
        <f t="shared" si="83"/>
        <v>Unknown</v>
      </c>
      <c r="R697" s="14" t="str">
        <f t="shared" si="84"/>
        <v>|Unknown|</v>
      </c>
      <c r="S697" s="14" t="str">
        <f t="shared" si="85"/>
        <v>|Dramas|International Movies|</v>
      </c>
      <c r="T697" s="14" t="str">
        <f t="shared" si="86"/>
        <v>|Soudade Kaadan|</v>
      </c>
      <c r="U697" s="14" t="str">
        <f t="shared" si="87"/>
        <v>|Lama Hakeim|Gabriel Malki|Ehab Shaaban|</v>
      </c>
    </row>
    <row r="698" spans="1:21">
      <c r="A698" s="14" t="s">
        <v>3840</v>
      </c>
      <c r="B698" s="14" t="s">
        <v>49</v>
      </c>
      <c r="C698" s="14" t="s">
        <v>3841</v>
      </c>
      <c r="D698" s="14" t="s">
        <v>117</v>
      </c>
      <c r="E698" s="14" t="s">
        <v>3842</v>
      </c>
      <c r="F698" s="14" t="s">
        <v>1963</v>
      </c>
      <c r="G698" s="26">
        <v>44364</v>
      </c>
      <c r="H698" s="14">
        <v>2021</v>
      </c>
      <c r="I698" s="14" t="s">
        <v>360</v>
      </c>
      <c r="J698" s="14" t="s">
        <v>106</v>
      </c>
      <c r="K698" s="14" t="s">
        <v>3843</v>
      </c>
      <c r="L698" s="14" t="s">
        <v>3844</v>
      </c>
      <c r="M698" s="14">
        <f t="shared" si="80"/>
        <v>2021</v>
      </c>
      <c r="N698" s="14">
        <f t="shared" si="81"/>
        <v>6</v>
      </c>
      <c r="O698" s="14" t="str">
        <f>IFERROR(VLOOKUP(I698,Lists!$F$2:$G$16,2,FALSE()),"Not Rated")</f>
        <v>Adults</v>
      </c>
      <c r="P698" s="14">
        <f t="shared" si="82"/>
        <v>2</v>
      </c>
      <c r="Q698" s="14" t="str">
        <f t="shared" si="83"/>
        <v>Canada</v>
      </c>
      <c r="R698" s="14" t="str">
        <f t="shared" si="84"/>
        <v>|Canada|United States|</v>
      </c>
      <c r="S698" s="14" t="str">
        <f t="shared" si="85"/>
        <v>|TV Action &amp; Adventure|TV Dramas|TV Horror|</v>
      </c>
      <c r="T698" s="14" t="str">
        <f t="shared" si="86"/>
        <v>|Unknown|</v>
      </c>
      <c r="U698" s="14" t="str">
        <f t="shared" si="87"/>
        <v>|Jaime King|Justin Chu Cary|Christine Lee|Sal Velez Jr.|Kelsey Flower|Erika Hau|Edsson Morales|Gwynyth Walsh|Stafford Perry|Mustafa Alabssi|</v>
      </c>
    </row>
    <row r="699" spans="1:21">
      <c r="A699" s="14" t="s">
        <v>3845</v>
      </c>
      <c r="B699" s="14" t="s">
        <v>49</v>
      </c>
      <c r="C699" s="14" t="s">
        <v>3846</v>
      </c>
      <c r="D699" s="14" t="s">
        <v>117</v>
      </c>
      <c r="E699" s="14" t="s">
        <v>3847</v>
      </c>
      <c r="F699" s="14" t="s">
        <v>117</v>
      </c>
      <c r="G699" s="26">
        <v>44364</v>
      </c>
      <c r="H699" s="14">
        <v>2021</v>
      </c>
      <c r="I699" s="14" t="s">
        <v>360</v>
      </c>
      <c r="J699" s="14" t="s">
        <v>105</v>
      </c>
      <c r="K699" s="14" t="s">
        <v>1839</v>
      </c>
      <c r="L699" s="14" t="s">
        <v>3848</v>
      </c>
      <c r="M699" s="14">
        <f t="shared" si="80"/>
        <v>2021</v>
      </c>
      <c r="N699" s="14">
        <f t="shared" si="81"/>
        <v>6</v>
      </c>
      <c r="O699" s="14" t="str">
        <f>IFERROR(VLOOKUP(I699,Lists!$F$2:$G$16,2,FALSE()),"Not Rated")</f>
        <v>Adults</v>
      </c>
      <c r="P699" s="14">
        <f t="shared" si="82"/>
        <v>1</v>
      </c>
      <c r="Q699" s="14" t="str">
        <f t="shared" si="83"/>
        <v>Unknown</v>
      </c>
      <c r="R699" s="14" t="str">
        <f t="shared" si="84"/>
        <v>|Unknown|</v>
      </c>
      <c r="S699" s="14" t="str">
        <f t="shared" si="85"/>
        <v>|International TV Shows|Romantic TV Shows|Spanish-Language TV Shows|</v>
      </c>
      <c r="T699" s="14" t="str">
        <f t="shared" si="86"/>
        <v>|Unknown|</v>
      </c>
      <c r="U699" s="14" t="str">
        <f t="shared" si="87"/>
        <v>|Ester Expósito|Itzan Escamilla|</v>
      </c>
    </row>
    <row r="700" spans="1:21">
      <c r="A700" s="14" t="s">
        <v>3849</v>
      </c>
      <c r="B700" s="14" t="s">
        <v>48</v>
      </c>
      <c r="C700" s="14" t="s">
        <v>3850</v>
      </c>
      <c r="D700" s="14" t="s">
        <v>3851</v>
      </c>
      <c r="E700" s="14" t="s">
        <v>3852</v>
      </c>
      <c r="F700" s="14" t="s">
        <v>138</v>
      </c>
      <c r="G700" s="26">
        <v>44364</v>
      </c>
      <c r="H700" s="14">
        <v>2020</v>
      </c>
      <c r="I700" s="14" t="s">
        <v>360</v>
      </c>
      <c r="J700" s="14" t="s">
        <v>1247</v>
      </c>
      <c r="K700" s="14" t="s">
        <v>444</v>
      </c>
      <c r="L700" s="14" t="s">
        <v>3853</v>
      </c>
      <c r="M700" s="14">
        <f t="shared" si="80"/>
        <v>2021</v>
      </c>
      <c r="N700" s="14">
        <f t="shared" si="81"/>
        <v>6</v>
      </c>
      <c r="O700" s="14" t="str">
        <f>IFERROR(VLOOKUP(I700,Lists!$F$2:$G$16,2,FALSE()),"Not Rated")</f>
        <v>Adults</v>
      </c>
      <c r="P700" s="14">
        <f t="shared" si="82"/>
        <v>101</v>
      </c>
      <c r="Q700" s="14" t="str">
        <f t="shared" si="83"/>
        <v>Philippines</v>
      </c>
      <c r="R700" s="14" t="str">
        <f t="shared" si="84"/>
        <v>|Philippines|</v>
      </c>
      <c r="S700" s="14" t="str">
        <f t="shared" si="85"/>
        <v>|Dramas|Independent Movies|International Movies|</v>
      </c>
      <c r="T700" s="14" t="str">
        <f t="shared" si="86"/>
        <v>|Antoinette Jadaone|</v>
      </c>
      <c r="U700" s="14" t="str">
        <f t="shared" si="87"/>
        <v>|Charlie Dizon|Paulo Avelino|</v>
      </c>
    </row>
    <row r="701" spans="1:21">
      <c r="A701" s="14" t="s">
        <v>3854</v>
      </c>
      <c r="B701" s="14" t="s">
        <v>49</v>
      </c>
      <c r="C701" s="14" t="s">
        <v>3855</v>
      </c>
      <c r="D701" s="14" t="s">
        <v>117</v>
      </c>
      <c r="E701" s="14" t="s">
        <v>3856</v>
      </c>
      <c r="F701" s="14" t="s">
        <v>167</v>
      </c>
      <c r="G701" s="26">
        <v>44364</v>
      </c>
      <c r="H701" s="14">
        <v>2021</v>
      </c>
      <c r="I701" s="14" t="s">
        <v>360</v>
      </c>
      <c r="J701" s="14" t="s">
        <v>105</v>
      </c>
      <c r="K701" s="14" t="s">
        <v>409</v>
      </c>
      <c r="L701" s="14" t="s">
        <v>3857</v>
      </c>
      <c r="M701" s="14">
        <f t="shared" si="80"/>
        <v>2021</v>
      </c>
      <c r="N701" s="14">
        <f t="shared" si="81"/>
        <v>6</v>
      </c>
      <c r="O701" s="14" t="str">
        <f>IFERROR(VLOOKUP(I701,Lists!$F$2:$G$16,2,FALSE()),"Not Rated")</f>
        <v>Adults</v>
      </c>
      <c r="P701" s="14">
        <f t="shared" si="82"/>
        <v>1</v>
      </c>
      <c r="Q701" s="14" t="str">
        <f t="shared" si="83"/>
        <v>Iceland</v>
      </c>
      <c r="R701" s="14" t="str">
        <f t="shared" si="84"/>
        <v>|Iceland|</v>
      </c>
      <c r="S701" s="14" t="str">
        <f t="shared" si="85"/>
        <v>|International TV Shows|TV Dramas|TV Mysteries|</v>
      </c>
      <c r="T701" s="14" t="str">
        <f t="shared" si="86"/>
        <v>|Unknown|</v>
      </c>
      <c r="U701" s="14" t="str">
        <f t="shared" si="87"/>
        <v>|Guðrún Eyfjörð|Íris Tanja Flygenring|Aliette Opheim|Ingvar Sigurðsson|Þorsteinn Bachmann|Sólveig Arnarsdóttir|Björn Thors|</v>
      </c>
    </row>
    <row r="702" spans="1:21">
      <c r="A702" s="14" t="s">
        <v>3858</v>
      </c>
      <c r="B702" s="14" t="s">
        <v>49</v>
      </c>
      <c r="C702" s="14" t="s">
        <v>3859</v>
      </c>
      <c r="D702" s="14" t="s">
        <v>117</v>
      </c>
      <c r="E702" s="14" t="s">
        <v>3860</v>
      </c>
      <c r="F702" s="14" t="s">
        <v>117</v>
      </c>
      <c r="G702" s="26">
        <v>44364</v>
      </c>
      <c r="H702" s="14">
        <v>2021</v>
      </c>
      <c r="I702" s="14" t="s">
        <v>360</v>
      </c>
      <c r="J702" s="14" t="s">
        <v>105</v>
      </c>
      <c r="K702" s="14" t="s">
        <v>822</v>
      </c>
      <c r="L702" s="14" t="s">
        <v>3861</v>
      </c>
      <c r="M702" s="14">
        <f t="shared" si="80"/>
        <v>2021</v>
      </c>
      <c r="N702" s="14">
        <f t="shared" si="81"/>
        <v>6</v>
      </c>
      <c r="O702" s="14" t="str">
        <f>IFERROR(VLOOKUP(I702,Lists!$F$2:$G$16,2,FALSE()),"Not Rated")</f>
        <v>Adults</v>
      </c>
      <c r="P702" s="14">
        <f t="shared" si="82"/>
        <v>1</v>
      </c>
      <c r="Q702" s="14" t="str">
        <f t="shared" si="83"/>
        <v>Unknown</v>
      </c>
      <c r="R702" s="14" t="str">
        <f t="shared" si="84"/>
        <v>|Unknown|</v>
      </c>
      <c r="S702" s="14" t="str">
        <f t="shared" si="85"/>
        <v>|Anime Series|International TV Shows|</v>
      </c>
      <c r="T702" s="14" t="str">
        <f t="shared" si="86"/>
        <v>|Unknown|</v>
      </c>
      <c r="U702" s="14" t="str">
        <f t="shared" si="87"/>
        <v>|Miyuki Sawashiro|Tomoyo Kurosawa|Tomokazu Seki|Soma Saito|Kazuhiro Yamaji|Hikaru Midorikawa|Wataru Takagi|Takahiro Sakurai|Junichi Suwabe|Yukihiro Nozuyama|Hinata Tadokoro|Taisuke Nakano|Tomohiro Yamaguchi|Tatsuhisa Suzuki|Rie Tanaka|Yoshitsugu Matsuoka|Sho Hayami|</v>
      </c>
    </row>
    <row r="703" spans="1:21">
      <c r="A703" s="14" t="s">
        <v>3862</v>
      </c>
      <c r="B703" s="14" t="s">
        <v>48</v>
      </c>
      <c r="C703" s="14" t="s">
        <v>3863</v>
      </c>
      <c r="D703" s="14" t="s">
        <v>3864</v>
      </c>
      <c r="E703" s="14" t="s">
        <v>3865</v>
      </c>
      <c r="F703" s="14" t="s">
        <v>119</v>
      </c>
      <c r="G703" s="26">
        <v>44364</v>
      </c>
      <c r="H703" s="14">
        <v>2019</v>
      </c>
      <c r="I703" s="14" t="s">
        <v>360</v>
      </c>
      <c r="J703" s="14" t="s">
        <v>624</v>
      </c>
      <c r="K703" s="14" t="s">
        <v>244</v>
      </c>
      <c r="L703" s="14" t="s">
        <v>3866</v>
      </c>
      <c r="M703" s="14">
        <f t="shared" si="80"/>
        <v>2021</v>
      </c>
      <c r="N703" s="14">
        <f t="shared" si="81"/>
        <v>6</v>
      </c>
      <c r="O703" s="14" t="str">
        <f>IFERROR(VLOOKUP(I703,Lists!$F$2:$G$16,2,FALSE()),"Not Rated")</f>
        <v>Adults</v>
      </c>
      <c r="P703" s="14">
        <f t="shared" si="82"/>
        <v>96</v>
      </c>
      <c r="Q703" s="14" t="str">
        <f t="shared" si="83"/>
        <v>Canada</v>
      </c>
      <c r="R703" s="14" t="str">
        <f t="shared" si="84"/>
        <v>|Canada|</v>
      </c>
      <c r="S703" s="14" t="str">
        <f t="shared" si="85"/>
        <v>|Dramas|</v>
      </c>
      <c r="T703" s="14" t="str">
        <f t="shared" si="86"/>
        <v>|Marie Clements|</v>
      </c>
      <c r="U703" s="14" t="str">
        <f t="shared" si="87"/>
        <v>|Asivak Koostachin|Shafin Karim|Mozhdah Jamalzadah|Kane Mahon|Ishaan Vasdev|Samuel Marty|Miika Bryce Whiskeyjack|Tantoo Cardinal|</v>
      </c>
    </row>
    <row r="704" spans="1:21">
      <c r="A704" s="14" t="s">
        <v>3867</v>
      </c>
      <c r="B704" s="14" t="s">
        <v>48</v>
      </c>
      <c r="C704" s="14" t="s">
        <v>3868</v>
      </c>
      <c r="D704" s="14" t="s">
        <v>3869</v>
      </c>
      <c r="E704" s="14" t="s">
        <v>3870</v>
      </c>
      <c r="F704" s="14" t="s">
        <v>115</v>
      </c>
      <c r="G704" s="26">
        <v>44364</v>
      </c>
      <c r="H704" s="14">
        <v>2012</v>
      </c>
      <c r="I704" s="14" t="s">
        <v>363</v>
      </c>
      <c r="J704" s="14" t="s">
        <v>682</v>
      </c>
      <c r="K704" s="14" t="s">
        <v>1034</v>
      </c>
      <c r="L704" s="14" t="s">
        <v>3871</v>
      </c>
      <c r="M704" s="14">
        <f t="shared" si="80"/>
        <v>2021</v>
      </c>
      <c r="N704" s="14">
        <f t="shared" si="81"/>
        <v>6</v>
      </c>
      <c r="O704" s="14" t="str">
        <f>IFERROR(VLOOKUP(I704,Lists!$F$2:$G$16,2,FALSE()),"Not Rated")</f>
        <v>Adults</v>
      </c>
      <c r="P704" s="14">
        <f t="shared" si="82"/>
        <v>122</v>
      </c>
      <c r="Q704" s="14" t="str">
        <f t="shared" si="83"/>
        <v>United States</v>
      </c>
      <c r="R704" s="14" t="str">
        <f t="shared" si="84"/>
        <v>|United States|</v>
      </c>
      <c r="S704" s="14" t="str">
        <f t="shared" si="85"/>
        <v>|Comedies|Dramas|Independent Movies|</v>
      </c>
      <c r="T704" s="14" t="str">
        <f t="shared" si="86"/>
        <v>|David O. Russell|</v>
      </c>
      <c r="U704" s="14" t="str">
        <f t="shared" si="87"/>
        <v>|Bradley Cooper|Jennifer Lawrence|Robert De Niro|Jacki Weaver|Chris Tucker|Anupam Kher|John Ortiz|Shea Whigham|Julia Stiles|Paul Herman|</v>
      </c>
    </row>
    <row r="705" spans="1:21">
      <c r="A705" s="14" t="s">
        <v>3872</v>
      </c>
      <c r="B705" s="14" t="s">
        <v>49</v>
      </c>
      <c r="C705" s="14" t="s">
        <v>3873</v>
      </c>
      <c r="D705" s="14" t="s">
        <v>117</v>
      </c>
      <c r="E705" s="14" t="s">
        <v>3874</v>
      </c>
      <c r="F705" s="14" t="s">
        <v>129</v>
      </c>
      <c r="G705" s="26">
        <v>44364</v>
      </c>
      <c r="H705" s="14">
        <v>2021</v>
      </c>
      <c r="I705" s="14" t="s">
        <v>360</v>
      </c>
      <c r="J705" s="14" t="s">
        <v>107</v>
      </c>
      <c r="K705" s="14" t="s">
        <v>409</v>
      </c>
      <c r="L705" s="14" t="s">
        <v>3875</v>
      </c>
      <c r="M705" s="14">
        <f t="shared" si="80"/>
        <v>2021</v>
      </c>
      <c r="N705" s="14">
        <f t="shared" si="81"/>
        <v>6</v>
      </c>
      <c r="O705" s="14" t="str">
        <f>IFERROR(VLOOKUP(I705,Lists!$F$2:$G$16,2,FALSE()),"Not Rated")</f>
        <v>Adults</v>
      </c>
      <c r="P705" s="14">
        <f t="shared" si="82"/>
        <v>3</v>
      </c>
      <c r="Q705" s="14" t="str">
        <f t="shared" si="83"/>
        <v>Turkey</v>
      </c>
      <c r="R705" s="14" t="str">
        <f t="shared" si="84"/>
        <v>|Turkey|</v>
      </c>
      <c r="S705" s="14" t="str">
        <f t="shared" si="85"/>
        <v>|International TV Shows|TV Dramas|TV Mysteries|</v>
      </c>
      <c r="T705" s="14" t="str">
        <f t="shared" si="86"/>
        <v>|Unknown|</v>
      </c>
      <c r="U705" s="14" t="str">
        <f t="shared" si="87"/>
        <v>|Beren Saat|Mehmet Günsür|Metin Akdülger|Melisa Şenolsun|Başak Köklükaya|Civan Canova|Tim Seyfi|Meral Çetinkaya|Hazal Türesan|Cezmi Baskın|</v>
      </c>
    </row>
    <row r="706" spans="1:21">
      <c r="A706" s="14" t="s">
        <v>3876</v>
      </c>
      <c r="B706" s="14" t="s">
        <v>48</v>
      </c>
      <c r="C706" s="14" t="s">
        <v>3877</v>
      </c>
      <c r="D706" s="14" t="s">
        <v>3878</v>
      </c>
      <c r="E706" s="14" t="s">
        <v>3879</v>
      </c>
      <c r="F706" s="14" t="s">
        <v>117</v>
      </c>
      <c r="G706" s="26">
        <v>44363</v>
      </c>
      <c r="H706" s="14">
        <v>2018</v>
      </c>
      <c r="I706" s="14" t="s">
        <v>361</v>
      </c>
      <c r="J706" s="14" t="s">
        <v>739</v>
      </c>
      <c r="K706" s="14" t="s">
        <v>834</v>
      </c>
      <c r="L706" s="14" t="s">
        <v>3880</v>
      </c>
      <c r="M706" s="14">
        <f t="shared" ref="M706:M769" si="88">IF(G706="","",YEAR(G706))</f>
        <v>2021</v>
      </c>
      <c r="N706" s="14">
        <f t="shared" ref="N706:N769" si="89">IF(G706="","",MONTH(G706))</f>
        <v>6</v>
      </c>
      <c r="O706" s="14" t="str">
        <f>IFERROR(VLOOKUP(I706,Lists!$F$2:$G$16,2,FALSE()),"Not Rated")</f>
        <v>Teens</v>
      </c>
      <c r="P706" s="14">
        <f t="shared" ref="P706:P769" si="90">IFERROR(VALUE(LEFT(J706,FIND(" ",J706)-1)),"")</f>
        <v>95</v>
      </c>
      <c r="Q706" s="14" t="str">
        <f t="shared" ref="Q706:Q769" si="91">IFERROR(LEFT(F706,FIND(",",F706)-1),F706)</f>
        <v>Unknown</v>
      </c>
      <c r="R706" s="14" t="str">
        <f t="shared" ref="R706:R769" si="92">"|"&amp;SUBSTITUTE(F706,", ","|")&amp;"|"</f>
        <v>|Unknown|</v>
      </c>
      <c r="S706" s="14" t="str">
        <f t="shared" ref="S706:S769" si="93">"|"&amp;SUBSTITUTE(K706,", ","|")&amp;"|"</f>
        <v>|Comedies|Dramas|International Movies|</v>
      </c>
      <c r="T706" s="14" t="str">
        <f t="shared" ref="T706:T769" si="94">"|"&amp;SUBSTITUTE(D706,", ","|")&amp;"|"</f>
        <v>|Achille Brice|</v>
      </c>
      <c r="U706" s="14" t="str">
        <f t="shared" ref="U706:U769" si="95">"|"&amp;SUBSTITUTE(E706,", ","|")&amp;"|"</f>
        <v>|Syndy Emade|Alexx Ekubo|Solange Ojong|Nchifor Valery|Miss Li|Becky Takang|Anurin Nwunembom|Nkwah Kingsley|Roger Brice Sobgo|Jeanne Mbenti|</v>
      </c>
    </row>
    <row r="707" spans="1:21">
      <c r="A707" s="14" t="s">
        <v>3881</v>
      </c>
      <c r="B707" s="14" t="s">
        <v>48</v>
      </c>
      <c r="C707" s="14" t="s">
        <v>3882</v>
      </c>
      <c r="D707" s="14" t="s">
        <v>3883</v>
      </c>
      <c r="E707" s="14" t="s">
        <v>3884</v>
      </c>
      <c r="F707" s="14" t="s">
        <v>124</v>
      </c>
      <c r="G707" s="26">
        <v>44363</v>
      </c>
      <c r="H707" s="14">
        <v>2019</v>
      </c>
      <c r="I707" s="14" t="s">
        <v>361</v>
      </c>
      <c r="J707" s="14" t="s">
        <v>1330</v>
      </c>
      <c r="K707" s="14" t="s">
        <v>784</v>
      </c>
      <c r="L707" s="14" t="s">
        <v>3885</v>
      </c>
      <c r="M707" s="14">
        <f t="shared" si="88"/>
        <v>2021</v>
      </c>
      <c r="N707" s="14">
        <f t="shared" si="89"/>
        <v>6</v>
      </c>
      <c r="O707" s="14" t="str">
        <f>IFERROR(VLOOKUP(I707,Lists!$F$2:$G$16,2,FALSE()),"Not Rated")</f>
        <v>Teens</v>
      </c>
      <c r="P707" s="14">
        <f t="shared" si="90"/>
        <v>89</v>
      </c>
      <c r="Q707" s="14" t="str">
        <f t="shared" si="91"/>
        <v>Germany</v>
      </c>
      <c r="R707" s="14" t="str">
        <f t="shared" si="92"/>
        <v>|Germany|</v>
      </c>
      <c r="S707" s="14" t="str">
        <f t="shared" si="93"/>
        <v>|Documentaries|International Movies|Sports Movies|</v>
      </c>
      <c r="T707" s="14" t="str">
        <f t="shared" si="94"/>
        <v>|Max Jabs|</v>
      </c>
      <c r="U707" s="14" t="str">
        <f t="shared" si="95"/>
        <v>|Max Jabs|Nono Konopka|</v>
      </c>
    </row>
    <row r="708" spans="1:21">
      <c r="A708" s="14" t="s">
        <v>3886</v>
      </c>
      <c r="B708" s="14" t="s">
        <v>49</v>
      </c>
      <c r="C708" s="14" t="s">
        <v>3887</v>
      </c>
      <c r="D708" s="14" t="s">
        <v>117</v>
      </c>
      <c r="E708" s="14" t="s">
        <v>3888</v>
      </c>
      <c r="F708" s="14" t="s">
        <v>117</v>
      </c>
      <c r="G708" s="26">
        <v>44363</v>
      </c>
      <c r="H708" s="14">
        <v>2021</v>
      </c>
      <c r="I708" s="14" t="s">
        <v>360</v>
      </c>
      <c r="J708" s="14" t="s">
        <v>105</v>
      </c>
      <c r="K708" s="14" t="s">
        <v>1451</v>
      </c>
      <c r="L708" s="14" t="s">
        <v>3889</v>
      </c>
      <c r="M708" s="14">
        <f t="shared" si="88"/>
        <v>2021</v>
      </c>
      <c r="N708" s="14">
        <f t="shared" si="89"/>
        <v>6</v>
      </c>
      <c r="O708" s="14" t="str">
        <f>IFERROR(VLOOKUP(I708,Lists!$F$2:$G$16,2,FALSE()),"Not Rated")</f>
        <v>Adults</v>
      </c>
      <c r="P708" s="14">
        <f t="shared" si="90"/>
        <v>1</v>
      </c>
      <c r="Q708" s="14" t="str">
        <f t="shared" si="91"/>
        <v>Unknown</v>
      </c>
      <c r="R708" s="14" t="str">
        <f t="shared" si="92"/>
        <v>|Unknown|</v>
      </c>
      <c r="S708" s="14" t="str">
        <f t="shared" si="93"/>
        <v>|International TV Shows|Spanish-Language TV Shows|TV Dramas|</v>
      </c>
      <c r="T708" s="14" t="str">
        <f t="shared" si="94"/>
        <v>|Unknown|</v>
      </c>
      <c r="U708" s="14" t="str">
        <f t="shared" si="95"/>
        <v>|Arón Piper|Omar Ayuso|Claudia Salas|Jorge Clemente|Laura Calero|Jon Rod|</v>
      </c>
    </row>
    <row r="709" spans="1:21">
      <c r="A709" s="14" t="s">
        <v>3890</v>
      </c>
      <c r="B709" s="14" t="s">
        <v>49</v>
      </c>
      <c r="C709" s="14" t="s">
        <v>3891</v>
      </c>
      <c r="D709" s="14" t="s">
        <v>3892</v>
      </c>
      <c r="E709" s="14" t="s">
        <v>3893</v>
      </c>
      <c r="F709" s="14" t="s">
        <v>117</v>
      </c>
      <c r="G709" s="26">
        <v>44363</v>
      </c>
      <c r="H709" s="14">
        <v>2021</v>
      </c>
      <c r="I709" s="14" t="s">
        <v>361</v>
      </c>
      <c r="J709" s="14" t="s">
        <v>105</v>
      </c>
      <c r="K709" s="14" t="s">
        <v>424</v>
      </c>
      <c r="L709" s="14" t="s">
        <v>3894</v>
      </c>
      <c r="M709" s="14">
        <f t="shared" si="88"/>
        <v>2021</v>
      </c>
      <c r="N709" s="14">
        <f t="shared" si="89"/>
        <v>6</v>
      </c>
      <c r="O709" s="14" t="str">
        <f>IFERROR(VLOOKUP(I709,Lists!$F$2:$G$16,2,FALSE()),"Not Rated")</f>
        <v>Teens</v>
      </c>
      <c r="P709" s="14">
        <f t="shared" si="90"/>
        <v>1</v>
      </c>
      <c r="Q709" s="14" t="str">
        <f t="shared" si="91"/>
        <v>Unknown</v>
      </c>
      <c r="R709" s="14" t="str">
        <f t="shared" si="92"/>
        <v>|Unknown|</v>
      </c>
      <c r="S709" s="14" t="str">
        <f t="shared" si="93"/>
        <v>|International TV Shows|Romantic TV Shows|TV Comedies|</v>
      </c>
      <c r="T709" s="14" t="str">
        <f t="shared" si="94"/>
        <v>|Sarawut Wichiensarn|</v>
      </c>
      <c r="U709" s="14" t="str">
        <f t="shared" si="95"/>
        <v>|Apinya Sakuljaroensuk|Mawin Taweephol|Nat Sakdatorn|Maneerat Kham-uan|Jaturong Mokjok|Pisamai Wilaisak|Rudklao Amratisha|Chatchaya Suthisuwan|Panapong Khaisang|May Haas|</v>
      </c>
    </row>
    <row r="710" spans="1:21">
      <c r="A710" s="14" t="s">
        <v>3895</v>
      </c>
      <c r="B710" s="14" t="s">
        <v>48</v>
      </c>
      <c r="C710" s="14" t="s">
        <v>3896</v>
      </c>
      <c r="D710" s="14" t="s">
        <v>3897</v>
      </c>
      <c r="E710" s="14" t="s">
        <v>3898</v>
      </c>
      <c r="F710" s="14" t="s">
        <v>115</v>
      </c>
      <c r="G710" s="26">
        <v>44363</v>
      </c>
      <c r="H710" s="14">
        <v>2016</v>
      </c>
      <c r="I710" s="14" t="s">
        <v>364</v>
      </c>
      <c r="J710" s="14" t="s">
        <v>653</v>
      </c>
      <c r="K710" s="14" t="s">
        <v>1436</v>
      </c>
      <c r="L710" s="14" t="s">
        <v>3899</v>
      </c>
      <c r="M710" s="14">
        <f t="shared" si="88"/>
        <v>2021</v>
      </c>
      <c r="N710" s="14">
        <f t="shared" si="89"/>
        <v>6</v>
      </c>
      <c r="O710" s="14" t="str">
        <f>IFERROR(VLOOKUP(I710,Lists!$F$2:$G$16,2,FALSE()),"Not Rated")</f>
        <v>Teens</v>
      </c>
      <c r="P710" s="14">
        <f t="shared" si="90"/>
        <v>98</v>
      </c>
      <c r="Q710" s="14" t="str">
        <f t="shared" si="91"/>
        <v>United States</v>
      </c>
      <c r="R710" s="14" t="str">
        <f t="shared" si="92"/>
        <v>|United States|</v>
      </c>
      <c r="S710" s="14" t="str">
        <f t="shared" si="93"/>
        <v>|Dramas|Independent Movies|</v>
      </c>
      <c r="T710" s="14" t="str">
        <f t="shared" si="94"/>
        <v>|Ricardo de Montreuil|</v>
      </c>
      <c r="U710" s="14" t="str">
        <f t="shared" si="95"/>
        <v>|Demián Bichir|Gabriel Chavarria|Theo Rossi|Melissa Benoist|Tony Revolori|Eva Longoria|Yvette Monreal|Cress Williams|</v>
      </c>
    </row>
    <row r="711" spans="1:21">
      <c r="A711" s="14" t="s">
        <v>3900</v>
      </c>
      <c r="B711" s="14" t="s">
        <v>49</v>
      </c>
      <c r="C711" s="14" t="s">
        <v>3901</v>
      </c>
      <c r="D711" s="14" t="s">
        <v>117</v>
      </c>
      <c r="E711" s="14" t="s">
        <v>3902</v>
      </c>
      <c r="F711" s="14" t="s">
        <v>134</v>
      </c>
      <c r="G711" s="26">
        <v>44363</v>
      </c>
      <c r="H711" s="14">
        <v>2020</v>
      </c>
      <c r="I711" s="14" t="s">
        <v>360</v>
      </c>
      <c r="J711" s="14" t="s">
        <v>107</v>
      </c>
      <c r="K711" s="14" t="s">
        <v>1839</v>
      </c>
      <c r="L711" s="14" t="s">
        <v>3903</v>
      </c>
      <c r="M711" s="14">
        <f t="shared" si="88"/>
        <v>2021</v>
      </c>
      <c r="N711" s="14">
        <f t="shared" si="89"/>
        <v>6</v>
      </c>
      <c r="O711" s="14" t="str">
        <f>IFERROR(VLOOKUP(I711,Lists!$F$2:$G$16,2,FALSE()),"Not Rated")</f>
        <v>Adults</v>
      </c>
      <c r="P711" s="14">
        <f t="shared" si="90"/>
        <v>3</v>
      </c>
      <c r="Q711" s="14" t="str">
        <f t="shared" si="91"/>
        <v>Argentina</v>
      </c>
      <c r="R711" s="14" t="str">
        <f t="shared" si="92"/>
        <v>|Argentina|</v>
      </c>
      <c r="S711" s="14" t="str">
        <f t="shared" si="93"/>
        <v>|International TV Shows|Romantic TV Shows|Spanish-Language TV Shows|</v>
      </c>
      <c r="T711" s="14" t="str">
        <f t="shared" si="94"/>
        <v>|Unknown|</v>
      </c>
      <c r="U711" s="14" t="str">
        <f t="shared" si="95"/>
        <v>|Nicolás Riera|Laura Laprida|Juan Manuel Guilera|Johanna Francella|Matías Meyer|Noelia Marzol|Luisa Drozdek|Agustina Mindlin|Santiago Talledo|Chang Sung Kim|Osmar Nuñez|Fabio Aste|</v>
      </c>
    </row>
    <row r="712" spans="1:21">
      <c r="A712" s="14" t="s">
        <v>3904</v>
      </c>
      <c r="B712" s="14" t="s">
        <v>49</v>
      </c>
      <c r="C712" s="14" t="s">
        <v>3905</v>
      </c>
      <c r="D712" s="14" t="s">
        <v>117</v>
      </c>
      <c r="E712" s="14" t="s">
        <v>117</v>
      </c>
      <c r="F712" s="14" t="s">
        <v>117</v>
      </c>
      <c r="G712" s="26">
        <v>44363</v>
      </c>
      <c r="H712" s="14">
        <v>2021</v>
      </c>
      <c r="I712" s="14" t="s">
        <v>362</v>
      </c>
      <c r="J712" s="14" t="s">
        <v>105</v>
      </c>
      <c r="K712" s="14" t="s">
        <v>956</v>
      </c>
      <c r="L712" s="14" t="s">
        <v>3906</v>
      </c>
      <c r="M712" s="14">
        <f t="shared" si="88"/>
        <v>2021</v>
      </c>
      <c r="N712" s="14">
        <f t="shared" si="89"/>
        <v>6</v>
      </c>
      <c r="O712" s="14" t="str">
        <f>IFERROR(VLOOKUP(I712,Lists!$F$2:$G$16,2,FALSE()),"Not Rated")</f>
        <v>Older Kids</v>
      </c>
      <c r="P712" s="14">
        <f t="shared" si="90"/>
        <v>1</v>
      </c>
      <c r="Q712" s="14" t="str">
        <f t="shared" si="91"/>
        <v>Unknown</v>
      </c>
      <c r="R712" s="14" t="str">
        <f t="shared" si="92"/>
        <v>|Unknown|</v>
      </c>
      <c r="S712" s="14" t="str">
        <f t="shared" si="93"/>
        <v>|Docuseries|Science &amp; Nature TV|</v>
      </c>
      <c r="T712" s="14" t="str">
        <f t="shared" si="94"/>
        <v>|Unknown|</v>
      </c>
      <c r="U712" s="14" t="str">
        <f t="shared" si="95"/>
        <v>|Unknown|</v>
      </c>
    </row>
    <row r="713" spans="1:21">
      <c r="A713" s="14" t="s">
        <v>3907</v>
      </c>
      <c r="B713" s="14" t="s">
        <v>48</v>
      </c>
      <c r="C713" s="14" t="s">
        <v>3908</v>
      </c>
      <c r="D713" s="14" t="s">
        <v>3909</v>
      </c>
      <c r="E713" s="14" t="s">
        <v>3910</v>
      </c>
      <c r="F713" s="14" t="s">
        <v>132</v>
      </c>
      <c r="G713" s="26">
        <v>44363</v>
      </c>
      <c r="H713" s="14">
        <v>2021</v>
      </c>
      <c r="I713" s="14" t="s">
        <v>360</v>
      </c>
      <c r="J713" s="14" t="s">
        <v>1008</v>
      </c>
      <c r="K713" s="14" t="s">
        <v>605</v>
      </c>
      <c r="L713" s="14" t="s">
        <v>3911</v>
      </c>
      <c r="M713" s="14">
        <f t="shared" si="88"/>
        <v>2021</v>
      </c>
      <c r="N713" s="14">
        <f t="shared" si="89"/>
        <v>6</v>
      </c>
      <c r="O713" s="14" t="str">
        <f>IFERROR(VLOOKUP(I713,Lists!$F$2:$G$16,2,FALSE()),"Not Rated")</f>
        <v>Adults</v>
      </c>
      <c r="P713" s="14">
        <f t="shared" si="90"/>
        <v>119</v>
      </c>
      <c r="Q713" s="14" t="str">
        <f t="shared" si="91"/>
        <v>Italy</v>
      </c>
      <c r="R713" s="14" t="str">
        <f t="shared" si="92"/>
        <v>|Italy|</v>
      </c>
      <c r="S713" s="14" t="str">
        <f t="shared" si="93"/>
        <v>|Dramas|International Movies|Thrillers|</v>
      </c>
      <c r="T713" s="14" t="str">
        <f t="shared" si="94"/>
        <v>|Peter Chelsom|</v>
      </c>
      <c r="U713" s="14" t="str">
        <f t="shared" si="95"/>
        <v>|Marco D'Amore|Maya Sansa|Silvio Muccino|Valeria Bilello|Ludovica Martino|Giulio Pranno|Tommaso Ragno|Beatrice Grannò|Antonio Zavatteri|Anna Della Rosa|Fabrizio Bentivoglio|</v>
      </c>
    </row>
    <row r="714" spans="1:21">
      <c r="A714" s="14" t="s">
        <v>3912</v>
      </c>
      <c r="B714" s="14" t="s">
        <v>48</v>
      </c>
      <c r="C714" s="14" t="s">
        <v>3913</v>
      </c>
      <c r="D714" s="14" t="s">
        <v>3914</v>
      </c>
      <c r="E714" s="14" t="s">
        <v>3915</v>
      </c>
      <c r="F714" s="14" t="s">
        <v>117</v>
      </c>
      <c r="G714" s="26">
        <v>44363</v>
      </c>
      <c r="H714" s="14">
        <v>2020</v>
      </c>
      <c r="I714" s="14" t="s">
        <v>360</v>
      </c>
      <c r="J714" s="14" t="s">
        <v>2323</v>
      </c>
      <c r="K714" s="14" t="s">
        <v>612</v>
      </c>
      <c r="L714" s="14" t="s">
        <v>3916</v>
      </c>
      <c r="M714" s="14">
        <f t="shared" si="88"/>
        <v>2021</v>
      </c>
      <c r="N714" s="14">
        <f t="shared" si="89"/>
        <v>6</v>
      </c>
      <c r="O714" s="14" t="str">
        <f>IFERROR(VLOOKUP(I714,Lists!$F$2:$G$16,2,FALSE()),"Not Rated")</f>
        <v>Adults</v>
      </c>
      <c r="P714" s="14">
        <f t="shared" si="90"/>
        <v>138</v>
      </c>
      <c r="Q714" s="14" t="str">
        <f t="shared" si="91"/>
        <v>Unknown</v>
      </c>
      <c r="R714" s="14" t="str">
        <f t="shared" si="92"/>
        <v>|Unknown|</v>
      </c>
      <c r="S714" s="14" t="str">
        <f t="shared" si="93"/>
        <v>|Action &amp; Adventure|Dramas|International Movies|</v>
      </c>
      <c r="T714" s="14" t="str">
        <f t="shared" si="94"/>
        <v>|Michael Lockshin|</v>
      </c>
      <c r="U714" s="14" t="str">
        <f t="shared" si="95"/>
        <v>|Fedor Fedotov|Sonya Priss|Yury Borisov|Kirill Zaitsev|Aleksey Guskov|Severija Janusauskaite|Cathy Belton|</v>
      </c>
    </row>
    <row r="715" spans="1:21">
      <c r="A715" s="14" t="s">
        <v>3917</v>
      </c>
      <c r="B715" s="14" t="s">
        <v>49</v>
      </c>
      <c r="C715" s="14" t="s">
        <v>3918</v>
      </c>
      <c r="D715" s="14" t="s">
        <v>117</v>
      </c>
      <c r="E715" s="14" t="s">
        <v>3919</v>
      </c>
      <c r="F715" s="14" t="s">
        <v>115</v>
      </c>
      <c r="G715" s="26">
        <v>44362</v>
      </c>
      <c r="H715" s="14">
        <v>2020</v>
      </c>
      <c r="I715" s="14" t="s">
        <v>365</v>
      </c>
      <c r="J715" s="14" t="s">
        <v>105</v>
      </c>
      <c r="K715" s="14" t="s">
        <v>617</v>
      </c>
      <c r="L715" s="14" t="s">
        <v>3920</v>
      </c>
      <c r="M715" s="14">
        <f t="shared" si="88"/>
        <v>2021</v>
      </c>
      <c r="N715" s="14">
        <f t="shared" si="89"/>
        <v>6</v>
      </c>
      <c r="O715" s="14" t="str">
        <f>IFERROR(VLOOKUP(I715,Lists!$F$2:$G$16,2,FALSE()),"Not Rated")</f>
        <v>Kids</v>
      </c>
      <c r="P715" s="14">
        <f t="shared" si="90"/>
        <v>1</v>
      </c>
      <c r="Q715" s="14" t="str">
        <f t="shared" si="91"/>
        <v>United States</v>
      </c>
      <c r="R715" s="14" t="str">
        <f t="shared" si="92"/>
        <v>|United States|</v>
      </c>
      <c r="S715" s="14" t="str">
        <f t="shared" si="93"/>
        <v>|Kids' TV|TV Comedies|</v>
      </c>
      <c r="T715" s="14" t="str">
        <f t="shared" si="94"/>
        <v>|Unknown|</v>
      </c>
      <c r="U715" s="14" t="str">
        <f t="shared" si="95"/>
        <v>|Giles Panton|Michael Daingerfield|Bill Newton|James Blight|Nicole Oliver|Adrian Petriw|Alex Barima|Rebecca Shoichet|</v>
      </c>
    </row>
    <row r="716" spans="1:21">
      <c r="A716" s="14" t="s">
        <v>3921</v>
      </c>
      <c r="B716" s="14" t="s">
        <v>49</v>
      </c>
      <c r="C716" s="14" t="s">
        <v>3922</v>
      </c>
      <c r="D716" s="14" t="s">
        <v>117</v>
      </c>
      <c r="E716" s="14" t="s">
        <v>3923</v>
      </c>
      <c r="F716" s="14" t="s">
        <v>117</v>
      </c>
      <c r="G716" s="26">
        <v>44362</v>
      </c>
      <c r="H716" s="14">
        <v>2021</v>
      </c>
      <c r="I716" s="14" t="s">
        <v>360</v>
      </c>
      <c r="J716" s="14" t="s">
        <v>105</v>
      </c>
      <c r="K716" s="14" t="s">
        <v>3924</v>
      </c>
      <c r="L716" s="14" t="s">
        <v>3925</v>
      </c>
      <c r="M716" s="14">
        <f t="shared" si="88"/>
        <v>2021</v>
      </c>
      <c r="N716" s="14">
        <f t="shared" si="89"/>
        <v>6</v>
      </c>
      <c r="O716" s="14" t="str">
        <f>IFERROR(VLOOKUP(I716,Lists!$F$2:$G$16,2,FALSE()),"Not Rated")</f>
        <v>Adults</v>
      </c>
      <c r="P716" s="14">
        <f t="shared" si="90"/>
        <v>1</v>
      </c>
      <c r="Q716" s="14" t="str">
        <f t="shared" si="91"/>
        <v>Unknown</v>
      </c>
      <c r="R716" s="14" t="str">
        <f t="shared" si="92"/>
        <v>|Unknown|</v>
      </c>
      <c r="S716" s="14" t="str">
        <f t="shared" si="93"/>
        <v>|Crime TV Shows|International TV Shows|TV Thrillers|</v>
      </c>
      <c r="T716" s="14" t="str">
        <f t="shared" si="94"/>
        <v>|Unknown|</v>
      </c>
      <c r="U716" s="14" t="str">
        <f t="shared" si="95"/>
        <v>|Shin Ha-kyun|Yeo Jin-goo|Choi Dae-hoon|Choi Sung-eun|Cheon Ho-jin|Choi Jin-ho|</v>
      </c>
    </row>
    <row r="717" spans="1:21">
      <c r="A717" s="14" t="s">
        <v>3926</v>
      </c>
      <c r="B717" s="14" t="s">
        <v>49</v>
      </c>
      <c r="C717" s="14" t="s">
        <v>3927</v>
      </c>
      <c r="D717" s="14" t="s">
        <v>117</v>
      </c>
      <c r="E717" s="14" t="s">
        <v>3928</v>
      </c>
      <c r="F717" s="14" t="s">
        <v>117</v>
      </c>
      <c r="G717" s="26">
        <v>44362</v>
      </c>
      <c r="H717" s="14">
        <v>2021</v>
      </c>
      <c r="I717" s="14" t="s">
        <v>360</v>
      </c>
      <c r="J717" s="14" t="s">
        <v>105</v>
      </c>
      <c r="K717" s="14" t="s">
        <v>1839</v>
      </c>
      <c r="L717" s="14" t="s">
        <v>3929</v>
      </c>
      <c r="M717" s="14">
        <f t="shared" si="88"/>
        <v>2021</v>
      </c>
      <c r="N717" s="14">
        <f t="shared" si="89"/>
        <v>6</v>
      </c>
      <c r="O717" s="14" t="str">
        <f>IFERROR(VLOOKUP(I717,Lists!$F$2:$G$16,2,FALSE()),"Not Rated")</f>
        <v>Adults</v>
      </c>
      <c r="P717" s="14">
        <f t="shared" si="90"/>
        <v>1</v>
      </c>
      <c r="Q717" s="14" t="str">
        <f t="shared" si="91"/>
        <v>Unknown</v>
      </c>
      <c r="R717" s="14" t="str">
        <f t="shared" si="92"/>
        <v>|Unknown|</v>
      </c>
      <c r="S717" s="14" t="str">
        <f t="shared" si="93"/>
        <v>|International TV Shows|Romantic TV Shows|Spanish-Language TV Shows|</v>
      </c>
      <c r="T717" s="14" t="str">
        <f t="shared" si="94"/>
        <v>|Unknown|</v>
      </c>
      <c r="U717" s="14" t="str">
        <f t="shared" si="95"/>
        <v>|Mina El Hammani|Miguel Bernardeau|Omar Ayuso|</v>
      </c>
    </row>
    <row r="718" spans="1:21">
      <c r="A718" s="14" t="s">
        <v>3930</v>
      </c>
      <c r="B718" s="14" t="s">
        <v>48</v>
      </c>
      <c r="C718" s="14" t="s">
        <v>3931</v>
      </c>
      <c r="D718" s="14" t="s">
        <v>3932</v>
      </c>
      <c r="E718" s="14" t="s">
        <v>3933</v>
      </c>
      <c r="F718" s="14" t="s">
        <v>115</v>
      </c>
      <c r="G718" s="26">
        <v>44362</v>
      </c>
      <c r="H718" s="14">
        <v>1972</v>
      </c>
      <c r="I718" s="14" t="s">
        <v>360</v>
      </c>
      <c r="J718" s="14" t="s">
        <v>457</v>
      </c>
      <c r="K718" s="14" t="s">
        <v>247</v>
      </c>
      <c r="L718" s="14" t="s">
        <v>3934</v>
      </c>
      <c r="M718" s="14">
        <f t="shared" si="88"/>
        <v>2021</v>
      </c>
      <c r="N718" s="14">
        <f t="shared" si="89"/>
        <v>6</v>
      </c>
      <c r="O718" s="14" t="str">
        <f>IFERROR(VLOOKUP(I718,Lists!$F$2:$G$16,2,FALSE()),"Not Rated")</f>
        <v>Adults</v>
      </c>
      <c r="P718" s="14">
        <f t="shared" si="90"/>
        <v>104</v>
      </c>
      <c r="Q718" s="14" t="str">
        <f t="shared" si="91"/>
        <v>United States</v>
      </c>
      <c r="R718" s="14" t="str">
        <f t="shared" si="92"/>
        <v>|United States|</v>
      </c>
      <c r="S718" s="14" t="str">
        <f t="shared" si="93"/>
        <v>|Documentaries|</v>
      </c>
      <c r="T718" s="14" t="str">
        <f t="shared" si="94"/>
        <v>|Francine Parker|</v>
      </c>
      <c r="U718" s="14" t="str">
        <f t="shared" si="95"/>
        <v>|Jane Fonda|Donald Sutherland|Pamela Donegan|Len Chandler|Michael Alaimo|Holly Near|Paul Mooney|Rita Martinson|</v>
      </c>
    </row>
    <row r="719" spans="1:21">
      <c r="A719" s="14" t="s">
        <v>3935</v>
      </c>
      <c r="B719" s="14" t="s">
        <v>48</v>
      </c>
      <c r="C719" s="14" t="s">
        <v>3936</v>
      </c>
      <c r="D719" s="14" t="s">
        <v>117</v>
      </c>
      <c r="E719" s="14" t="s">
        <v>3937</v>
      </c>
      <c r="F719" s="14" t="s">
        <v>117</v>
      </c>
      <c r="G719" s="26">
        <v>44362</v>
      </c>
      <c r="H719" s="14">
        <v>2021</v>
      </c>
      <c r="I719" s="14" t="s">
        <v>368</v>
      </c>
      <c r="J719" s="14" t="s">
        <v>3938</v>
      </c>
      <c r="K719" s="14" t="s">
        <v>247</v>
      </c>
      <c r="L719" s="14" t="s">
        <v>3939</v>
      </c>
      <c r="M719" s="14">
        <f t="shared" si="88"/>
        <v>2021</v>
      </c>
      <c r="N719" s="14">
        <f t="shared" si="89"/>
        <v>6</v>
      </c>
      <c r="O719" s="14" t="str">
        <f>IFERROR(VLOOKUP(I719,Lists!$F$2:$G$16,2,FALSE()),"Not Rated")</f>
        <v>Kids</v>
      </c>
      <c r="P719" s="14">
        <f t="shared" si="90"/>
        <v>273</v>
      </c>
      <c r="Q719" s="14" t="str">
        <f t="shared" si="91"/>
        <v>Unknown</v>
      </c>
      <c r="R719" s="14" t="str">
        <f t="shared" si="92"/>
        <v>|Unknown|</v>
      </c>
      <c r="S719" s="14" t="str">
        <f t="shared" si="93"/>
        <v>|Documentaries|</v>
      </c>
      <c r="T719" s="14" t="str">
        <f t="shared" si="94"/>
        <v>|Unknown|</v>
      </c>
      <c r="U719" s="14" t="str">
        <f t="shared" si="95"/>
        <v>|Andy Puddicombe|Evelyn Lewis Prieto|Ginger Daniels|Darren Pettie|Simon Prebble|Rhiannon Mcgavin|Kate Seftel|</v>
      </c>
    </row>
    <row r="720" spans="1:21">
      <c r="A720" s="14" t="s">
        <v>3940</v>
      </c>
      <c r="B720" s="14" t="s">
        <v>48</v>
      </c>
      <c r="C720" s="14" t="s">
        <v>3941</v>
      </c>
      <c r="D720" s="14" t="s">
        <v>3942</v>
      </c>
      <c r="E720" s="14" t="s">
        <v>3943</v>
      </c>
      <c r="F720" s="14" t="s">
        <v>115</v>
      </c>
      <c r="G720" s="26">
        <v>44362</v>
      </c>
      <c r="H720" s="14">
        <v>2013</v>
      </c>
      <c r="I720" s="14" t="s">
        <v>363</v>
      </c>
      <c r="J720" s="14" t="s">
        <v>1247</v>
      </c>
      <c r="K720" s="14" t="s">
        <v>1782</v>
      </c>
      <c r="L720" s="14" t="s">
        <v>3944</v>
      </c>
      <c r="M720" s="14">
        <f t="shared" si="88"/>
        <v>2021</v>
      </c>
      <c r="N720" s="14">
        <f t="shared" si="89"/>
        <v>6</v>
      </c>
      <c r="O720" s="14" t="str">
        <f>IFERROR(VLOOKUP(I720,Lists!$F$2:$G$16,2,FALSE()),"Not Rated")</f>
        <v>Adults</v>
      </c>
      <c r="P720" s="14">
        <f t="shared" si="90"/>
        <v>101</v>
      </c>
      <c r="Q720" s="14" t="str">
        <f t="shared" si="91"/>
        <v>United States</v>
      </c>
      <c r="R720" s="14" t="str">
        <f t="shared" si="92"/>
        <v>|United States|</v>
      </c>
      <c r="S720" s="14" t="str">
        <f t="shared" si="93"/>
        <v>|Comedies|Independent Movies|</v>
      </c>
      <c r="T720" s="14" t="str">
        <f t="shared" si="94"/>
        <v>|Daniel Schechter|</v>
      </c>
      <c r="U720" s="14" t="str">
        <f t="shared" si="95"/>
        <v>|Jennifer Aniston|Mos Def|Isla Fisher|Will Forte|Mark Boone Junior|Tim Robbins|John Hawkes|Clea Lewis|Charlie Tahan|Kevin Corrigan|</v>
      </c>
    </row>
    <row r="721" spans="1:21">
      <c r="A721" s="14" t="s">
        <v>3945</v>
      </c>
      <c r="B721" s="14" t="s">
        <v>49</v>
      </c>
      <c r="C721" s="14" t="s">
        <v>3946</v>
      </c>
      <c r="D721" s="14" t="s">
        <v>117</v>
      </c>
      <c r="E721" s="14" t="s">
        <v>3947</v>
      </c>
      <c r="F721" s="14" t="s">
        <v>115</v>
      </c>
      <c r="G721" s="26">
        <v>44362</v>
      </c>
      <c r="H721" s="14">
        <v>2021</v>
      </c>
      <c r="I721" s="14" t="s">
        <v>368</v>
      </c>
      <c r="J721" s="14" t="s">
        <v>105</v>
      </c>
      <c r="K721" s="14" t="s">
        <v>256</v>
      </c>
      <c r="L721" s="14" t="s">
        <v>3948</v>
      </c>
      <c r="M721" s="14">
        <f t="shared" si="88"/>
        <v>2021</v>
      </c>
      <c r="N721" s="14">
        <f t="shared" si="89"/>
        <v>6</v>
      </c>
      <c r="O721" s="14" t="str">
        <f>IFERROR(VLOOKUP(I721,Lists!$F$2:$G$16,2,FALSE()),"Not Rated")</f>
        <v>Kids</v>
      </c>
      <c r="P721" s="14">
        <f t="shared" si="90"/>
        <v>1</v>
      </c>
      <c r="Q721" s="14" t="str">
        <f t="shared" si="91"/>
        <v>United States</v>
      </c>
      <c r="R721" s="14" t="str">
        <f t="shared" si="92"/>
        <v>|United States|</v>
      </c>
      <c r="S721" s="14" t="str">
        <f t="shared" si="93"/>
        <v>|Kids' TV|</v>
      </c>
      <c r="T721" s="14" t="str">
        <f t="shared" si="94"/>
        <v>|Unknown|</v>
      </c>
      <c r="U721" s="14" t="str">
        <f t="shared" si="95"/>
        <v>|Russell Curry|Hunter Deno|Kai Moya|Tessa Rao|Chance Perez|Shavaughn Ruakere|Blair Strang|</v>
      </c>
    </row>
    <row r="722" spans="1:21">
      <c r="A722" s="14" t="s">
        <v>3949</v>
      </c>
      <c r="B722" s="14" t="s">
        <v>49</v>
      </c>
      <c r="C722" s="14" t="s">
        <v>3950</v>
      </c>
      <c r="D722" s="14" t="s">
        <v>117</v>
      </c>
      <c r="E722" s="14" t="s">
        <v>3951</v>
      </c>
      <c r="F722" s="14" t="s">
        <v>117</v>
      </c>
      <c r="G722" s="26">
        <v>44362</v>
      </c>
      <c r="H722" s="14">
        <v>2021</v>
      </c>
      <c r="I722" s="14" t="s">
        <v>366</v>
      </c>
      <c r="J722" s="14" t="s">
        <v>106</v>
      </c>
      <c r="K722" s="14" t="s">
        <v>256</v>
      </c>
      <c r="L722" s="14" t="s">
        <v>3952</v>
      </c>
      <c r="M722" s="14">
        <f t="shared" si="88"/>
        <v>2021</v>
      </c>
      <c r="N722" s="14">
        <f t="shared" si="89"/>
        <v>6</v>
      </c>
      <c r="O722" s="14" t="str">
        <f>IFERROR(VLOOKUP(I722,Lists!$F$2:$G$16,2,FALSE()),"Not Rated")</f>
        <v>Kids</v>
      </c>
      <c r="P722" s="14">
        <f t="shared" si="90"/>
        <v>2</v>
      </c>
      <c r="Q722" s="14" t="str">
        <f t="shared" si="91"/>
        <v>Unknown</v>
      </c>
      <c r="R722" s="14" t="str">
        <f t="shared" si="92"/>
        <v>|Unknown|</v>
      </c>
      <c r="S722" s="14" t="str">
        <f t="shared" si="93"/>
        <v>|Kids' TV|</v>
      </c>
      <c r="T722" s="14" t="str">
        <f t="shared" si="94"/>
        <v>|Unknown|</v>
      </c>
      <c r="U722" s="14" t="str">
        <f t="shared" si="95"/>
        <v>|Luke Amis|Annabelle Westenholz-Smith|Maddie Evans|Jude Muir|</v>
      </c>
    </row>
    <row r="723" spans="1:21">
      <c r="A723" s="14" t="s">
        <v>3953</v>
      </c>
      <c r="B723" s="14" t="s">
        <v>48</v>
      </c>
      <c r="C723" s="14" t="s">
        <v>3954</v>
      </c>
      <c r="D723" s="14" t="s">
        <v>3955</v>
      </c>
      <c r="E723" s="14" t="s">
        <v>3956</v>
      </c>
      <c r="F723" s="14" t="s">
        <v>115</v>
      </c>
      <c r="G723" s="26">
        <v>44362</v>
      </c>
      <c r="H723" s="14">
        <v>2020</v>
      </c>
      <c r="I723" s="14" t="s">
        <v>363</v>
      </c>
      <c r="J723" s="14" t="s">
        <v>698</v>
      </c>
      <c r="K723" s="14" t="s">
        <v>248</v>
      </c>
      <c r="L723" s="14" t="s">
        <v>3957</v>
      </c>
      <c r="M723" s="14">
        <f t="shared" si="88"/>
        <v>2021</v>
      </c>
      <c r="N723" s="14">
        <f t="shared" si="89"/>
        <v>6</v>
      </c>
      <c r="O723" s="14" t="str">
        <f>IFERROR(VLOOKUP(I723,Lists!$F$2:$G$16,2,FALSE()),"Not Rated")</f>
        <v>Adults</v>
      </c>
      <c r="P723" s="14">
        <f t="shared" si="90"/>
        <v>99</v>
      </c>
      <c r="Q723" s="14" t="str">
        <f t="shared" si="91"/>
        <v>United States</v>
      </c>
      <c r="R723" s="14" t="str">
        <f t="shared" si="92"/>
        <v>|United States|</v>
      </c>
      <c r="S723" s="14" t="str">
        <f t="shared" si="93"/>
        <v>|Action &amp; Adventure|</v>
      </c>
      <c r="T723" s="14" t="str">
        <f t="shared" si="94"/>
        <v>|Mike Gunther|</v>
      </c>
      <c r="U723" s="14" t="str">
        <f t="shared" si="95"/>
        <v>|Will Yun Lee|Jermaine Love|Rory Markham|Bertrand-Xavier Corbi|Katie Keene|Fernando Chien|Gina DeCesare|Michael Blalock|Stephen Lang|Chris Mulkey|</v>
      </c>
    </row>
    <row r="724" spans="1:21">
      <c r="A724" s="14" t="s">
        <v>3958</v>
      </c>
      <c r="B724" s="14" t="s">
        <v>48</v>
      </c>
      <c r="C724" s="14" t="s">
        <v>3959</v>
      </c>
      <c r="D724" s="14" t="s">
        <v>3960</v>
      </c>
      <c r="E724" s="14" t="s">
        <v>3961</v>
      </c>
      <c r="F724" s="14" t="s">
        <v>115</v>
      </c>
      <c r="G724" s="26">
        <v>44362</v>
      </c>
      <c r="H724" s="14">
        <v>2005</v>
      </c>
      <c r="I724" s="14" t="s">
        <v>360</v>
      </c>
      <c r="J724" s="14" t="s">
        <v>1668</v>
      </c>
      <c r="K724" s="14" t="s">
        <v>247</v>
      </c>
      <c r="L724" s="14" t="s">
        <v>3962</v>
      </c>
      <c r="M724" s="14">
        <f t="shared" si="88"/>
        <v>2021</v>
      </c>
      <c r="N724" s="14">
        <f t="shared" si="89"/>
        <v>6</v>
      </c>
      <c r="O724" s="14" t="str">
        <f>IFERROR(VLOOKUP(I724,Lists!$F$2:$G$16,2,FALSE()),"Not Rated")</f>
        <v>Adults</v>
      </c>
      <c r="P724" s="14">
        <f t="shared" si="90"/>
        <v>84</v>
      </c>
      <c r="Q724" s="14" t="str">
        <f t="shared" si="91"/>
        <v>United States</v>
      </c>
      <c r="R724" s="14" t="str">
        <f t="shared" si="92"/>
        <v>|United States|</v>
      </c>
      <c r="S724" s="14" t="str">
        <f t="shared" si="93"/>
        <v>|Documentaries|</v>
      </c>
      <c r="T724" s="14" t="str">
        <f t="shared" si="94"/>
        <v>|David Zeiger|</v>
      </c>
      <c r="U724" s="14" t="str">
        <f t="shared" si="95"/>
        <v>|Troy Garity|</v>
      </c>
    </row>
    <row r="725" spans="1:21">
      <c r="A725" s="14" t="s">
        <v>3963</v>
      </c>
      <c r="B725" s="14" t="s">
        <v>49</v>
      </c>
      <c r="C725" s="14" t="s">
        <v>3964</v>
      </c>
      <c r="D725" s="14" t="s">
        <v>3965</v>
      </c>
      <c r="E725" s="14" t="s">
        <v>3966</v>
      </c>
      <c r="F725" s="14" t="s">
        <v>115</v>
      </c>
      <c r="G725" s="26">
        <v>44362</v>
      </c>
      <c r="H725" s="14">
        <v>2014</v>
      </c>
      <c r="I725" s="14" t="s">
        <v>368</v>
      </c>
      <c r="J725" s="14" t="s">
        <v>105</v>
      </c>
      <c r="K725" s="14" t="s">
        <v>262</v>
      </c>
      <c r="L725" s="14" t="s">
        <v>3967</v>
      </c>
      <c r="M725" s="14">
        <f t="shared" si="88"/>
        <v>2021</v>
      </c>
      <c r="N725" s="14">
        <f t="shared" si="89"/>
        <v>6</v>
      </c>
      <c r="O725" s="14" t="str">
        <f>IFERROR(VLOOKUP(I725,Lists!$F$2:$G$16,2,FALSE()),"Not Rated")</f>
        <v>Kids</v>
      </c>
      <c r="P725" s="14">
        <f t="shared" si="90"/>
        <v>1</v>
      </c>
      <c r="Q725" s="14" t="str">
        <f t="shared" si="91"/>
        <v>United States</v>
      </c>
      <c r="R725" s="14" t="str">
        <f t="shared" si="92"/>
        <v>|United States|</v>
      </c>
      <c r="S725" s="14" t="str">
        <f t="shared" si="93"/>
        <v>|Reality TV|</v>
      </c>
      <c r="T725" s="14" t="str">
        <f t="shared" si="94"/>
        <v>|Michael Simon|</v>
      </c>
      <c r="U725" s="14" t="str">
        <f t="shared" si="95"/>
        <v>|Jeff Foxworthy|</v>
      </c>
    </row>
    <row r="726" spans="1:21">
      <c r="A726" s="14" t="s">
        <v>3968</v>
      </c>
      <c r="B726" s="14" t="s">
        <v>48</v>
      </c>
      <c r="C726" s="14" t="s">
        <v>3969</v>
      </c>
      <c r="D726" s="14" t="s">
        <v>3970</v>
      </c>
      <c r="E726" s="14" t="s">
        <v>117</v>
      </c>
      <c r="F726" s="14" t="s">
        <v>921</v>
      </c>
      <c r="G726" s="26">
        <v>44362</v>
      </c>
      <c r="H726" s="14">
        <v>2021</v>
      </c>
      <c r="I726" s="14" t="s">
        <v>361</v>
      </c>
      <c r="J726" s="14" t="s">
        <v>1173</v>
      </c>
      <c r="K726" s="14" t="s">
        <v>247</v>
      </c>
      <c r="L726" s="14" t="s">
        <v>3971</v>
      </c>
      <c r="M726" s="14">
        <f t="shared" si="88"/>
        <v>2021</v>
      </c>
      <c r="N726" s="14">
        <f t="shared" si="89"/>
        <v>6</v>
      </c>
      <c r="O726" s="14" t="str">
        <f>IFERROR(VLOOKUP(I726,Lists!$F$2:$G$16,2,FALSE()),"Not Rated")</f>
        <v>Teens</v>
      </c>
      <c r="P726" s="14">
        <f t="shared" si="90"/>
        <v>82</v>
      </c>
      <c r="Q726" s="14" t="str">
        <f t="shared" si="91"/>
        <v>United States</v>
      </c>
      <c r="R726" s="14" t="str">
        <f t="shared" si="92"/>
        <v>|United States|United Kingdom|</v>
      </c>
      <c r="S726" s="14" t="str">
        <f t="shared" si="93"/>
        <v>|Documentaries|</v>
      </c>
      <c r="T726" s="14" t="str">
        <f t="shared" si="94"/>
        <v>|Jerry Rothwell|</v>
      </c>
      <c r="U726" s="14" t="str">
        <f t="shared" si="95"/>
        <v>|Unknown|</v>
      </c>
    </row>
    <row r="727" spans="1:21">
      <c r="A727" s="14" t="s">
        <v>3972</v>
      </c>
      <c r="B727" s="14" t="s">
        <v>49</v>
      </c>
      <c r="C727" s="14" t="s">
        <v>3973</v>
      </c>
      <c r="D727" s="14" t="s">
        <v>117</v>
      </c>
      <c r="E727" s="14" t="s">
        <v>3974</v>
      </c>
      <c r="F727" s="14" t="s">
        <v>117</v>
      </c>
      <c r="G727" s="26">
        <v>44361</v>
      </c>
      <c r="H727" s="14">
        <v>2021</v>
      </c>
      <c r="I727" s="14" t="s">
        <v>360</v>
      </c>
      <c r="J727" s="14" t="s">
        <v>105</v>
      </c>
      <c r="K727" s="14" t="s">
        <v>1451</v>
      </c>
      <c r="L727" s="14" t="s">
        <v>3975</v>
      </c>
      <c r="M727" s="14">
        <f t="shared" si="88"/>
        <v>2021</v>
      </c>
      <c r="N727" s="14">
        <f t="shared" si="89"/>
        <v>6</v>
      </c>
      <c r="O727" s="14" t="str">
        <f>IFERROR(VLOOKUP(I727,Lists!$F$2:$G$16,2,FALSE()),"Not Rated")</f>
        <v>Adults</v>
      </c>
      <c r="P727" s="14">
        <f t="shared" si="90"/>
        <v>1</v>
      </c>
      <c r="Q727" s="14" t="str">
        <f t="shared" si="91"/>
        <v>Unknown</v>
      </c>
      <c r="R727" s="14" t="str">
        <f t="shared" si="92"/>
        <v>|Unknown|</v>
      </c>
      <c r="S727" s="14" t="str">
        <f t="shared" si="93"/>
        <v>|International TV Shows|Spanish-Language TV Shows|TV Dramas|</v>
      </c>
      <c r="T727" s="14" t="str">
        <f t="shared" si="94"/>
        <v>|Unknown|</v>
      </c>
      <c r="U727" s="14" t="str">
        <f t="shared" si="95"/>
        <v>|Miguel Bernardeau|Claudia Salas|Georgina Amorós|</v>
      </c>
    </row>
    <row r="728" spans="1:21">
      <c r="A728" s="14" t="s">
        <v>3976</v>
      </c>
      <c r="B728" s="14" t="s">
        <v>49</v>
      </c>
      <c r="C728" s="14" t="s">
        <v>3977</v>
      </c>
      <c r="D728" s="14" t="s">
        <v>3978</v>
      </c>
      <c r="E728" s="14" t="s">
        <v>3979</v>
      </c>
      <c r="F728" s="14" t="s">
        <v>115</v>
      </c>
      <c r="G728" s="26">
        <v>44360</v>
      </c>
      <c r="H728" s="14">
        <v>2014</v>
      </c>
      <c r="I728" s="14" t="s">
        <v>360</v>
      </c>
      <c r="J728" s="14" t="s">
        <v>105</v>
      </c>
      <c r="K728" s="14" t="s">
        <v>62</v>
      </c>
      <c r="L728" s="14" t="s">
        <v>3980</v>
      </c>
      <c r="M728" s="14">
        <f t="shared" si="88"/>
        <v>2021</v>
      </c>
      <c r="N728" s="14">
        <f t="shared" si="89"/>
        <v>6</v>
      </c>
      <c r="O728" s="14" t="str">
        <f>IFERROR(VLOOKUP(I728,Lists!$F$2:$G$16,2,FALSE()),"Not Rated")</f>
        <v>Adults</v>
      </c>
      <c r="P728" s="14">
        <f t="shared" si="90"/>
        <v>1</v>
      </c>
      <c r="Q728" s="14" t="str">
        <f t="shared" si="91"/>
        <v>United States</v>
      </c>
      <c r="R728" s="14" t="str">
        <f t="shared" si="92"/>
        <v>|United States|</v>
      </c>
      <c r="S728" s="14" t="str">
        <f t="shared" si="93"/>
        <v>|TV Shows|</v>
      </c>
      <c r="T728" s="14" t="str">
        <f t="shared" si="94"/>
        <v>|Joe Berlinger|Bruce Sinofsky|</v>
      </c>
      <c r="U728" s="14" t="str">
        <f t="shared" si="95"/>
        <v>|James Hetfield|Lars Ulrich|Kirk Hammett|Robert Trujillo|</v>
      </c>
    </row>
    <row r="729" spans="1:21">
      <c r="A729" s="14" t="s">
        <v>3981</v>
      </c>
      <c r="B729" s="14" t="s">
        <v>48</v>
      </c>
      <c r="C729" s="14" t="s">
        <v>3982</v>
      </c>
      <c r="D729" s="14" t="s">
        <v>3983</v>
      </c>
      <c r="E729" s="14" t="s">
        <v>117</v>
      </c>
      <c r="F729" s="14" t="s">
        <v>115</v>
      </c>
      <c r="G729" s="26">
        <v>44360</v>
      </c>
      <c r="H729" s="14">
        <v>2020</v>
      </c>
      <c r="I729" s="14" t="s">
        <v>360</v>
      </c>
      <c r="J729" s="14" t="s">
        <v>566</v>
      </c>
      <c r="K729" s="14" t="s">
        <v>247</v>
      </c>
      <c r="L729" s="14" t="s">
        <v>3984</v>
      </c>
      <c r="M729" s="14">
        <f t="shared" si="88"/>
        <v>2021</v>
      </c>
      <c r="N729" s="14">
        <f t="shared" si="89"/>
        <v>6</v>
      </c>
      <c r="O729" s="14" t="str">
        <f>IFERROR(VLOOKUP(I729,Lists!$F$2:$G$16,2,FALSE()),"Not Rated")</f>
        <v>Adults</v>
      </c>
      <c r="P729" s="14">
        <f t="shared" si="90"/>
        <v>97</v>
      </c>
      <c r="Q729" s="14" t="str">
        <f t="shared" si="91"/>
        <v>United States</v>
      </c>
      <c r="R729" s="14" t="str">
        <f t="shared" si="92"/>
        <v>|United States|</v>
      </c>
      <c r="S729" s="14" t="str">
        <f t="shared" si="93"/>
        <v>|Documentaries|</v>
      </c>
      <c r="T729" s="14" t="str">
        <f t="shared" si="94"/>
        <v>|Ian Cheney|Sharon Shattuck|</v>
      </c>
      <c r="U729" s="14" t="str">
        <f t="shared" si="95"/>
        <v>|Unknown|</v>
      </c>
    </row>
    <row r="730" spans="1:21">
      <c r="A730" s="14" t="s">
        <v>3985</v>
      </c>
      <c r="B730" s="14" t="s">
        <v>48</v>
      </c>
      <c r="C730" s="14" t="s">
        <v>3986</v>
      </c>
      <c r="D730" s="14" t="s">
        <v>3987</v>
      </c>
      <c r="E730" s="14" t="s">
        <v>3988</v>
      </c>
      <c r="F730" s="14" t="s">
        <v>115</v>
      </c>
      <c r="G730" s="26">
        <v>44360</v>
      </c>
      <c r="H730" s="14">
        <v>2021</v>
      </c>
      <c r="I730" s="14" t="s">
        <v>360</v>
      </c>
      <c r="J730" s="14" t="s">
        <v>1330</v>
      </c>
      <c r="K730" s="14" t="s">
        <v>260</v>
      </c>
      <c r="L730" s="14" t="s">
        <v>3989</v>
      </c>
      <c r="M730" s="14">
        <f t="shared" si="88"/>
        <v>2021</v>
      </c>
      <c r="N730" s="14">
        <f t="shared" si="89"/>
        <v>6</v>
      </c>
      <c r="O730" s="14" t="str">
        <f>IFERROR(VLOOKUP(I730,Lists!$F$2:$G$16,2,FALSE()),"Not Rated")</f>
        <v>Adults</v>
      </c>
      <c r="P730" s="14">
        <f t="shared" si="90"/>
        <v>89</v>
      </c>
      <c r="Q730" s="14" t="str">
        <f t="shared" si="91"/>
        <v>United States</v>
      </c>
      <c r="R730" s="14" t="str">
        <f t="shared" si="92"/>
        <v>|United States|</v>
      </c>
      <c r="S730" s="14" t="str">
        <f t="shared" si="93"/>
        <v>|Horror Movies|</v>
      </c>
      <c r="T730" s="14" t="str">
        <f t="shared" si="94"/>
        <v>|Bradley Parker|</v>
      </c>
      <c r="U730" s="14" t="str">
        <f t="shared" si="95"/>
        <v>|Alicia Sanz|Will Patton|Jonathan Sadowski|Adan Canto|Zach Avery|Chinaza Uche|Jesse LaTourette|</v>
      </c>
    </row>
    <row r="731" spans="1:21">
      <c r="A731" s="14" t="s">
        <v>3990</v>
      </c>
      <c r="B731" s="14" t="s">
        <v>48</v>
      </c>
      <c r="C731" s="14" t="s">
        <v>3991</v>
      </c>
      <c r="D731" s="14" t="s">
        <v>117</v>
      </c>
      <c r="E731" s="14" t="s">
        <v>2770</v>
      </c>
      <c r="F731" s="14" t="s">
        <v>117</v>
      </c>
      <c r="G731" s="26">
        <v>44359</v>
      </c>
      <c r="H731" s="14">
        <v>2021</v>
      </c>
      <c r="I731" s="14" t="s">
        <v>360</v>
      </c>
      <c r="J731" s="14" t="s">
        <v>3992</v>
      </c>
      <c r="K731" s="14" t="s">
        <v>61</v>
      </c>
      <c r="L731" s="14" t="s">
        <v>3993</v>
      </c>
      <c r="M731" s="14">
        <f t="shared" si="88"/>
        <v>2021</v>
      </c>
      <c r="N731" s="14">
        <f t="shared" si="89"/>
        <v>6</v>
      </c>
      <c r="O731" s="14" t="str">
        <f>IFERROR(VLOOKUP(I731,Lists!$F$2:$G$16,2,FALSE()),"Not Rated")</f>
        <v>Adults</v>
      </c>
      <c r="P731" s="14">
        <f t="shared" si="90"/>
        <v>36</v>
      </c>
      <c r="Q731" s="14" t="str">
        <f t="shared" si="91"/>
        <v>Unknown</v>
      </c>
      <c r="R731" s="14" t="str">
        <f t="shared" si="92"/>
        <v>|Unknown|</v>
      </c>
      <c r="S731" s="14" t="str">
        <f t="shared" si="93"/>
        <v>|Movies|</v>
      </c>
      <c r="T731" s="14" t="str">
        <f t="shared" si="94"/>
        <v>|Unknown|</v>
      </c>
      <c r="U731" s="14" t="str">
        <f t="shared" si="95"/>
        <v>|David Spade|London Hughes|Fortune Feimster|</v>
      </c>
    </row>
    <row r="732" spans="1:21">
      <c r="A732" s="14" t="s">
        <v>3994</v>
      </c>
      <c r="B732" s="14" t="s">
        <v>48</v>
      </c>
      <c r="C732" s="14" t="s">
        <v>3995</v>
      </c>
      <c r="D732" s="14" t="s">
        <v>117</v>
      </c>
      <c r="E732" s="14" t="s">
        <v>2770</v>
      </c>
      <c r="F732" s="14" t="s">
        <v>117</v>
      </c>
      <c r="G732" s="26">
        <v>44359</v>
      </c>
      <c r="H732" s="14">
        <v>2021</v>
      </c>
      <c r="I732" s="14" t="s">
        <v>360</v>
      </c>
      <c r="J732" s="14" t="s">
        <v>3996</v>
      </c>
      <c r="K732" s="14" t="s">
        <v>61</v>
      </c>
      <c r="L732" s="14" t="s">
        <v>3997</v>
      </c>
      <c r="M732" s="14">
        <f t="shared" si="88"/>
        <v>2021</v>
      </c>
      <c r="N732" s="14">
        <f t="shared" si="89"/>
        <v>6</v>
      </c>
      <c r="O732" s="14" t="str">
        <f>IFERROR(VLOOKUP(I732,Lists!$F$2:$G$16,2,FALSE()),"Not Rated")</f>
        <v>Adults</v>
      </c>
      <c r="P732" s="14">
        <f t="shared" si="90"/>
        <v>34</v>
      </c>
      <c r="Q732" s="14" t="str">
        <f t="shared" si="91"/>
        <v>Unknown</v>
      </c>
      <c r="R732" s="14" t="str">
        <f t="shared" si="92"/>
        <v>|Unknown|</v>
      </c>
      <c r="S732" s="14" t="str">
        <f t="shared" si="93"/>
        <v>|Movies|</v>
      </c>
      <c r="T732" s="14" t="str">
        <f t="shared" si="94"/>
        <v>|Unknown|</v>
      </c>
      <c r="U732" s="14" t="str">
        <f t="shared" si="95"/>
        <v>|David Spade|London Hughes|Fortune Feimster|</v>
      </c>
    </row>
    <row r="733" spans="1:21">
      <c r="A733" s="14" t="s">
        <v>3998</v>
      </c>
      <c r="B733" s="14" t="s">
        <v>49</v>
      </c>
      <c r="C733" s="14" t="s">
        <v>3999</v>
      </c>
      <c r="D733" s="14" t="s">
        <v>117</v>
      </c>
      <c r="E733" s="14" t="s">
        <v>4000</v>
      </c>
      <c r="F733" s="14" t="s">
        <v>123</v>
      </c>
      <c r="G733" s="26">
        <v>44359</v>
      </c>
      <c r="H733" s="14">
        <v>2021</v>
      </c>
      <c r="I733" s="14" t="s">
        <v>361</v>
      </c>
      <c r="J733" s="14" t="s">
        <v>106</v>
      </c>
      <c r="K733" s="14" t="s">
        <v>688</v>
      </c>
      <c r="L733" s="14" t="s">
        <v>4001</v>
      </c>
      <c r="M733" s="14">
        <f t="shared" si="88"/>
        <v>2021</v>
      </c>
      <c r="N733" s="14">
        <f t="shared" si="89"/>
        <v>6</v>
      </c>
      <c r="O733" s="14" t="str">
        <f>IFERROR(VLOOKUP(I733,Lists!$F$2:$G$16,2,FALSE()),"Not Rated")</f>
        <v>Teens</v>
      </c>
      <c r="P733" s="14">
        <f t="shared" si="90"/>
        <v>2</v>
      </c>
      <c r="Q733" s="14" t="str">
        <f t="shared" si="91"/>
        <v>South Korea</v>
      </c>
      <c r="R733" s="14" t="str">
        <f t="shared" si="92"/>
        <v>|South Korea|</v>
      </c>
      <c r="S733" s="14" t="str">
        <f t="shared" si="93"/>
        <v>|International TV Shows|TV Dramas|</v>
      </c>
      <c r="T733" s="14" t="str">
        <f t="shared" si="94"/>
        <v>|Unknown|</v>
      </c>
      <c r="U733" s="14" t="str">
        <f t="shared" si="95"/>
        <v>|Sung Hoon|Lee Tae-gon|Park Joo-mi|Lee Ga-ryoung|Lee Min-young|Jeon No-min|Jeon Soo-kyeong|Lim Hye-young|Song Ji-in|Moon Sung-ho|Roh Joo-hyun|Kim Ameliia|Kim Eung-soo|Lee Jong-nam|Lee Hyo-chun|Jun Hye-won|Lim Han-bin|Park Seo-kyung|Shin Su-ho|Yun Seo-hyun|</v>
      </c>
    </row>
    <row r="734" spans="1:21">
      <c r="A734" s="14" t="s">
        <v>4002</v>
      </c>
      <c r="B734" s="14" t="s">
        <v>48</v>
      </c>
      <c r="C734" s="14" t="s">
        <v>4003</v>
      </c>
      <c r="D734" s="14" t="s">
        <v>117</v>
      </c>
      <c r="E734" s="14" t="s">
        <v>4004</v>
      </c>
      <c r="F734" s="14" t="s">
        <v>117</v>
      </c>
      <c r="G734" s="26">
        <v>44359</v>
      </c>
      <c r="H734" s="14">
        <v>2021</v>
      </c>
      <c r="I734" s="14" t="s">
        <v>360</v>
      </c>
      <c r="J734" s="14" t="s">
        <v>3992</v>
      </c>
      <c r="K734" s="14" t="s">
        <v>61</v>
      </c>
      <c r="L734" s="14" t="s">
        <v>4004</v>
      </c>
      <c r="M734" s="14">
        <f t="shared" si="88"/>
        <v>2021</v>
      </c>
      <c r="N734" s="14">
        <f t="shared" si="89"/>
        <v>6</v>
      </c>
      <c r="O734" s="14" t="str">
        <f>IFERROR(VLOOKUP(I734,Lists!$F$2:$G$16,2,FALSE()),"Not Rated")</f>
        <v>Adults</v>
      </c>
      <c r="P734" s="14">
        <f t="shared" si="90"/>
        <v>36</v>
      </c>
      <c r="Q734" s="14" t="str">
        <f t="shared" si="91"/>
        <v>Unknown</v>
      </c>
      <c r="R734" s="14" t="str">
        <f t="shared" si="92"/>
        <v>|Unknown|</v>
      </c>
      <c r="S734" s="14" t="str">
        <f t="shared" si="93"/>
        <v>|Movies|</v>
      </c>
      <c r="T734" s="14" t="str">
        <f t="shared" si="94"/>
        <v>|Unknown|</v>
      </c>
      <c r="U734" s="14" t="str">
        <f t="shared" si="95"/>
        <v>|Cast members of the "To All the Boys" films dish about the third movie and answer some fan questions|plus Whitney Cummings gives suspect dating advice.|</v>
      </c>
    </row>
    <row r="735" spans="1:21">
      <c r="A735" s="14" t="s">
        <v>4005</v>
      </c>
      <c r="B735" s="14" t="s">
        <v>49</v>
      </c>
      <c r="C735" s="14" t="s">
        <v>4006</v>
      </c>
      <c r="D735" s="14" t="s">
        <v>117</v>
      </c>
      <c r="E735" s="14" t="s">
        <v>4007</v>
      </c>
      <c r="F735" s="14" t="s">
        <v>143</v>
      </c>
      <c r="G735" s="26">
        <v>44358</v>
      </c>
      <c r="H735" s="14">
        <v>2016</v>
      </c>
      <c r="I735" s="14" t="s">
        <v>365</v>
      </c>
      <c r="J735" s="14" t="s">
        <v>106</v>
      </c>
      <c r="K735" s="14" t="s">
        <v>256</v>
      </c>
      <c r="L735" s="14" t="s">
        <v>4008</v>
      </c>
      <c r="M735" s="14">
        <f t="shared" si="88"/>
        <v>2021</v>
      </c>
      <c r="N735" s="14">
        <f t="shared" si="89"/>
        <v>6</v>
      </c>
      <c r="O735" s="14" t="str">
        <f>IFERROR(VLOOKUP(I735,Lists!$F$2:$G$16,2,FALSE()),"Not Rated")</f>
        <v>Kids</v>
      </c>
      <c r="P735" s="14">
        <f t="shared" si="90"/>
        <v>2</v>
      </c>
      <c r="Q735" s="14" t="str">
        <f t="shared" si="91"/>
        <v>Denmark</v>
      </c>
      <c r="R735" s="14" t="str">
        <f t="shared" si="92"/>
        <v>|Denmark|</v>
      </c>
      <c r="S735" s="14" t="str">
        <f t="shared" si="93"/>
        <v>|Kids' TV|</v>
      </c>
      <c r="T735" s="14" t="str">
        <f t="shared" si="94"/>
        <v>|Unknown|</v>
      </c>
      <c r="U735" s="14" t="str">
        <f t="shared" si="95"/>
        <v>|Erica Mendez|Marianne Miller|Rachelle Heger|Millie O'Conner|Alexa Kahn|Doug Stone|Chris Smith|Bryce Papenbrook|Heather Downey|Chris Hackney|Ben Pronsky|</v>
      </c>
    </row>
    <row r="736" spans="1:21">
      <c r="A736" s="14" t="s">
        <v>4009</v>
      </c>
      <c r="B736" s="14" t="s">
        <v>49</v>
      </c>
      <c r="C736" s="14" t="s">
        <v>4010</v>
      </c>
      <c r="D736" s="14" t="s">
        <v>117</v>
      </c>
      <c r="E736" s="14" t="s">
        <v>4011</v>
      </c>
      <c r="F736" s="14" t="s">
        <v>942</v>
      </c>
      <c r="G736" s="26">
        <v>44358</v>
      </c>
      <c r="H736" s="14">
        <v>2021</v>
      </c>
      <c r="I736" s="14" t="s">
        <v>360</v>
      </c>
      <c r="J736" s="14" t="s">
        <v>106</v>
      </c>
      <c r="K736" s="14" t="s">
        <v>415</v>
      </c>
      <c r="L736" s="14" t="s">
        <v>4012</v>
      </c>
      <c r="M736" s="14">
        <f t="shared" si="88"/>
        <v>2021</v>
      </c>
      <c r="N736" s="14">
        <f t="shared" si="89"/>
        <v>6</v>
      </c>
      <c r="O736" s="14" t="str">
        <f>IFERROR(VLOOKUP(I736,Lists!$F$2:$G$16,2,FALSE()),"Not Rated")</f>
        <v>Adults</v>
      </c>
      <c r="P736" s="14">
        <f t="shared" si="90"/>
        <v>2</v>
      </c>
      <c r="Q736" s="14" t="str">
        <f t="shared" si="91"/>
        <v>France</v>
      </c>
      <c r="R736" s="14" t="str">
        <f t="shared" si="92"/>
        <v>|France|United States|</v>
      </c>
      <c r="S736" s="14" t="str">
        <f t="shared" si="93"/>
        <v>|Crime TV Shows|International TV Shows|TV Action &amp; Adventure|</v>
      </c>
      <c r="T736" s="14" t="str">
        <f t="shared" si="94"/>
        <v>|Unknown|</v>
      </c>
      <c r="U736" s="14" t="str">
        <f t="shared" si="95"/>
        <v>|Omar Sy|Ludivine Sagnier|Clotilde Hesme|Nicole Garcia|Hervé Pierre|Soufiane Guerrab|Antoine Gouy|Fargass Assandé|Vincent Londez|Shirine Boutella|</v>
      </c>
    </row>
    <row r="737" spans="1:21">
      <c r="A737" s="14" t="s">
        <v>4013</v>
      </c>
      <c r="B737" s="14" t="s">
        <v>48</v>
      </c>
      <c r="C737" s="14" t="s">
        <v>4014</v>
      </c>
      <c r="D737" s="14" t="s">
        <v>4015</v>
      </c>
      <c r="E737" s="14" t="s">
        <v>4016</v>
      </c>
      <c r="F737" s="14" t="s">
        <v>116</v>
      </c>
      <c r="G737" s="26">
        <v>44358</v>
      </c>
      <c r="H737" s="14">
        <v>2021</v>
      </c>
      <c r="I737" s="14" t="s">
        <v>362</v>
      </c>
      <c r="J737" s="14" t="s">
        <v>783</v>
      </c>
      <c r="K737" s="14" t="s">
        <v>834</v>
      </c>
      <c r="L737" s="14" t="s">
        <v>4017</v>
      </c>
      <c r="M737" s="14">
        <f t="shared" si="88"/>
        <v>2021</v>
      </c>
      <c r="N737" s="14">
        <f t="shared" si="89"/>
        <v>6</v>
      </c>
      <c r="O737" s="14" t="str">
        <f>IFERROR(VLOOKUP(I737,Lists!$F$2:$G$16,2,FALSE()),"Not Rated")</f>
        <v>Older Kids</v>
      </c>
      <c r="P737" s="14">
        <f t="shared" si="90"/>
        <v>113</v>
      </c>
      <c r="Q737" s="14" t="str">
        <f t="shared" si="91"/>
        <v>India</v>
      </c>
      <c r="R737" s="14" t="str">
        <f t="shared" si="92"/>
        <v>|India|</v>
      </c>
      <c r="S737" s="14" t="str">
        <f t="shared" si="93"/>
        <v>|Comedies|Dramas|International Movies|</v>
      </c>
      <c r="T737" s="14" t="str">
        <f t="shared" si="94"/>
        <v>|Prabhakaran|</v>
      </c>
      <c r="U737" s="14" t="str">
        <f t="shared" si="95"/>
        <v>|Kathir|Soori|Rahasya Gorak|Ashvatt|</v>
      </c>
    </row>
    <row r="738" spans="1:21">
      <c r="A738" s="14" t="s">
        <v>4018</v>
      </c>
      <c r="B738" s="14" t="s">
        <v>48</v>
      </c>
      <c r="C738" s="14" t="s">
        <v>4019</v>
      </c>
      <c r="D738" s="14" t="s">
        <v>4020</v>
      </c>
      <c r="E738" s="14" t="s">
        <v>4021</v>
      </c>
      <c r="F738" s="14" t="s">
        <v>4022</v>
      </c>
      <c r="G738" s="26">
        <v>44358</v>
      </c>
      <c r="H738" s="14">
        <v>2021</v>
      </c>
      <c r="I738" s="14" t="s">
        <v>367</v>
      </c>
      <c r="J738" s="14" t="s">
        <v>604</v>
      </c>
      <c r="K738" s="14" t="s">
        <v>2777</v>
      </c>
      <c r="L738" s="14" t="s">
        <v>4023</v>
      </c>
      <c r="M738" s="14">
        <f t="shared" si="88"/>
        <v>2021</v>
      </c>
      <c r="N738" s="14">
        <f t="shared" si="89"/>
        <v>6</v>
      </c>
      <c r="O738" s="14" t="str">
        <f>IFERROR(VLOOKUP(I738,Lists!$F$2:$G$16,2,FALSE()),"Not Rated")</f>
        <v>Older Kids</v>
      </c>
      <c r="P738" s="14">
        <f t="shared" si="90"/>
        <v>110</v>
      </c>
      <c r="Q738" s="14" t="str">
        <f t="shared" si="91"/>
        <v>United States</v>
      </c>
      <c r="R738" s="14" t="str">
        <f t="shared" si="92"/>
        <v>|United States|India|</v>
      </c>
      <c r="S738" s="14" t="str">
        <f t="shared" si="93"/>
        <v>|Children &amp; Family Movies|Dramas|International Movies|</v>
      </c>
      <c r="T738" s="14" t="str">
        <f t="shared" si="94"/>
        <v>|Manjari Makijany|</v>
      </c>
      <c r="U738" s="14" t="str">
        <f t="shared" si="95"/>
        <v>|Rachel Saanchita Gupta|Amy Maghera|Shafin Patel|Ambrish Saxena|Swati Das|Jonathan Readwin|Ankit Yadav|Anurag Arora|Vinayak Gupta|Vivek Yadav|Waheeda Rehman|</v>
      </c>
    </row>
    <row r="739" spans="1:21">
      <c r="A739" s="14" t="s">
        <v>4024</v>
      </c>
      <c r="B739" s="14" t="s">
        <v>49</v>
      </c>
      <c r="C739" s="14" t="s">
        <v>4025</v>
      </c>
      <c r="D739" s="14" t="s">
        <v>4026</v>
      </c>
      <c r="E739" s="14" t="s">
        <v>4027</v>
      </c>
      <c r="F739" s="14" t="s">
        <v>4028</v>
      </c>
      <c r="G739" s="26">
        <v>44358</v>
      </c>
      <c r="H739" s="14">
        <v>2021</v>
      </c>
      <c r="I739" s="14" t="s">
        <v>360</v>
      </c>
      <c r="J739" s="14" t="s">
        <v>105</v>
      </c>
      <c r="K739" s="14" t="s">
        <v>4029</v>
      </c>
      <c r="L739" s="14" t="s">
        <v>4030</v>
      </c>
      <c r="M739" s="14">
        <f t="shared" si="88"/>
        <v>2021</v>
      </c>
      <c r="N739" s="14">
        <f t="shared" si="89"/>
        <v>6</v>
      </c>
      <c r="O739" s="14" t="str">
        <f>IFERROR(VLOOKUP(I739,Lists!$F$2:$G$16,2,FALSE()),"Not Rated")</f>
        <v>Adults</v>
      </c>
      <c r="P739" s="14">
        <f t="shared" si="90"/>
        <v>1</v>
      </c>
      <c r="Q739" s="14" t="str">
        <f t="shared" si="91"/>
        <v>Philippines</v>
      </c>
      <c r="R739" s="14" t="str">
        <f t="shared" si="92"/>
        <v>|Philippines|Singapore|Indonesia|</v>
      </c>
      <c r="S739" s="14" t="str">
        <f t="shared" si="93"/>
        <v>|Anime Series|Crime TV Shows|TV Horror|</v>
      </c>
      <c r="T739" s="14" t="str">
        <f t="shared" si="94"/>
        <v>|Jay Oliva|</v>
      </c>
      <c r="U739" s="14" t="str">
        <f t="shared" si="95"/>
        <v>|Shay Mitchell|Liza Soberano|Jon Jon Briones|Darren Criss|Manny Jacinto|Dante Basco|Nicole Scherzinger|Lou Diamond Phillips|Steve Blum|</v>
      </c>
    </row>
    <row r="740" spans="1:21">
      <c r="A740" s="14" t="s">
        <v>4031</v>
      </c>
      <c r="B740" s="14" t="s">
        <v>48</v>
      </c>
      <c r="C740" s="14" t="s">
        <v>4032</v>
      </c>
      <c r="D740" s="14" t="s">
        <v>117</v>
      </c>
      <c r="E740" s="14" t="s">
        <v>117</v>
      </c>
      <c r="F740" s="14" t="s">
        <v>117</v>
      </c>
      <c r="G740" s="26">
        <v>44358</v>
      </c>
      <c r="H740" s="14">
        <v>2021</v>
      </c>
      <c r="I740" s="14" t="s">
        <v>361</v>
      </c>
      <c r="J740" s="14" t="s">
        <v>3992</v>
      </c>
      <c r="K740" s="14" t="s">
        <v>4033</v>
      </c>
      <c r="L740" s="14" t="s">
        <v>4034</v>
      </c>
      <c r="M740" s="14">
        <f t="shared" si="88"/>
        <v>2021</v>
      </c>
      <c r="N740" s="14">
        <f t="shared" si="89"/>
        <v>6</v>
      </c>
      <c r="O740" s="14" t="str">
        <f>IFERROR(VLOOKUP(I740,Lists!$F$2:$G$16,2,FALSE()),"Not Rated")</f>
        <v>Teens</v>
      </c>
      <c r="P740" s="14">
        <f t="shared" si="90"/>
        <v>36</v>
      </c>
      <c r="Q740" s="14" t="str">
        <f t="shared" si="91"/>
        <v>Unknown</v>
      </c>
      <c r="R740" s="14" t="str">
        <f t="shared" si="92"/>
        <v>|Unknown|</v>
      </c>
      <c r="S740" s="14" t="str">
        <f t="shared" si="93"/>
        <v>|Anime Features|Documentaries|</v>
      </c>
      <c r="T740" s="14" t="str">
        <f t="shared" si="94"/>
        <v>|Unknown|</v>
      </c>
      <c r="U740" s="14" t="str">
        <f t="shared" si="95"/>
        <v>|Unknown|</v>
      </c>
    </row>
    <row r="741" spans="1:21">
      <c r="A741" s="14" t="s">
        <v>4035</v>
      </c>
      <c r="B741" s="14" t="s">
        <v>48</v>
      </c>
      <c r="C741" s="14" t="s">
        <v>4036</v>
      </c>
      <c r="D741" s="14" t="s">
        <v>4037</v>
      </c>
      <c r="E741" s="14" t="s">
        <v>4038</v>
      </c>
      <c r="F741" s="14" t="s">
        <v>4039</v>
      </c>
      <c r="G741" s="26">
        <v>44358</v>
      </c>
      <c r="H741" s="14">
        <v>2021</v>
      </c>
      <c r="I741" s="14" t="s">
        <v>367</v>
      </c>
      <c r="J741" s="14" t="s">
        <v>724</v>
      </c>
      <c r="K741" s="14" t="s">
        <v>481</v>
      </c>
      <c r="L741" s="14" t="s">
        <v>4040</v>
      </c>
      <c r="M741" s="14">
        <f t="shared" si="88"/>
        <v>2021</v>
      </c>
      <c r="N741" s="14">
        <f t="shared" si="89"/>
        <v>6</v>
      </c>
      <c r="O741" s="14" t="str">
        <f>IFERROR(VLOOKUP(I741,Lists!$F$2:$G$16,2,FALSE()),"Not Rated")</f>
        <v>Older Kids</v>
      </c>
      <c r="P741" s="14">
        <f t="shared" si="90"/>
        <v>102</v>
      </c>
      <c r="Q741" s="14" t="str">
        <f t="shared" si="91"/>
        <v>China</v>
      </c>
      <c r="R741" s="14" t="str">
        <f t="shared" si="92"/>
        <v>|China|United States|Canada|</v>
      </c>
      <c r="S741" s="14" t="str">
        <f t="shared" si="93"/>
        <v>|Children &amp; Family Movies|Comedies|</v>
      </c>
      <c r="T741" s="14" t="str">
        <f t="shared" si="94"/>
        <v>|Chris Appelhans|</v>
      </c>
      <c r="U741" s="14" t="str">
        <f t="shared" si="95"/>
        <v>|Jimmy Wong|John Cho|Constance Wu|Will Yun Lee|Bobby Lee|Jimmy O. Yang|Ian Chen|</v>
      </c>
    </row>
    <row r="742" spans="1:21">
      <c r="A742" s="14" t="s">
        <v>4041</v>
      </c>
      <c r="B742" s="14" t="s">
        <v>48</v>
      </c>
      <c r="C742" s="14" t="s">
        <v>4042</v>
      </c>
      <c r="D742" s="14" t="s">
        <v>4043</v>
      </c>
      <c r="E742" s="14" t="s">
        <v>4044</v>
      </c>
      <c r="F742" s="14" t="s">
        <v>115</v>
      </c>
      <c r="G742" s="26">
        <v>44357</v>
      </c>
      <c r="H742" s="14">
        <v>2014</v>
      </c>
      <c r="I742" s="14" t="s">
        <v>363</v>
      </c>
      <c r="J742" s="14" t="s">
        <v>1290</v>
      </c>
      <c r="K742" s="14" t="s">
        <v>4045</v>
      </c>
      <c r="L742" s="14" t="s">
        <v>4046</v>
      </c>
      <c r="M742" s="14">
        <f t="shared" si="88"/>
        <v>2021</v>
      </c>
      <c r="N742" s="14">
        <f t="shared" si="89"/>
        <v>6</v>
      </c>
      <c r="O742" s="14" t="str">
        <f>IFERROR(VLOOKUP(I742,Lists!$F$2:$G$16,2,FALSE()),"Not Rated")</f>
        <v>Adults</v>
      </c>
      <c r="P742" s="14">
        <f t="shared" si="90"/>
        <v>86</v>
      </c>
      <c r="Q742" s="14" t="str">
        <f t="shared" si="91"/>
        <v>United States</v>
      </c>
      <c r="R742" s="14" t="str">
        <f t="shared" si="92"/>
        <v>|United States|</v>
      </c>
      <c r="S742" s="14" t="str">
        <f t="shared" si="93"/>
        <v>|Comedies|Horror Movies|</v>
      </c>
      <c r="T742" s="14" t="str">
        <f t="shared" si="94"/>
        <v>|Michael Tiddes|</v>
      </c>
      <c r="U742" s="14" t="str">
        <f t="shared" si="95"/>
        <v>|Marlon Wayans|Jaime Pressly|Essence Atkins|Affion Crockett|Hayes MacArthur|Rick Overton|Ashley Rickards|Cedric the Entertainer|Dave Sheridan|Missi Pyle|Gabriel Iglesias|Steele Stebbins|</v>
      </c>
    </row>
    <row r="743" spans="1:21">
      <c r="A743" s="14" t="s">
        <v>4047</v>
      </c>
      <c r="B743" s="14" t="s">
        <v>48</v>
      </c>
      <c r="C743" s="14" t="s">
        <v>4048</v>
      </c>
      <c r="D743" s="14" t="s">
        <v>4049</v>
      </c>
      <c r="E743" s="14" t="s">
        <v>4050</v>
      </c>
      <c r="F743" s="14" t="s">
        <v>4051</v>
      </c>
      <c r="G743" s="26">
        <v>44357</v>
      </c>
      <c r="H743" s="14">
        <v>2012</v>
      </c>
      <c r="I743" s="14" t="s">
        <v>360</v>
      </c>
      <c r="J743" s="14" t="s">
        <v>436</v>
      </c>
      <c r="K743" s="14" t="s">
        <v>475</v>
      </c>
      <c r="L743" s="14" t="s">
        <v>4052</v>
      </c>
      <c r="M743" s="14">
        <f t="shared" si="88"/>
        <v>2021</v>
      </c>
      <c r="N743" s="14">
        <f t="shared" si="89"/>
        <v>6</v>
      </c>
      <c r="O743" s="14" t="str">
        <f>IFERROR(VLOOKUP(I743,Lists!$F$2:$G$16,2,FALSE()),"Not Rated")</f>
        <v>Adults</v>
      </c>
      <c r="P743" s="14">
        <f t="shared" si="90"/>
        <v>91</v>
      </c>
      <c r="Q743" s="14" t="str">
        <f t="shared" si="91"/>
        <v>Lebanon</v>
      </c>
      <c r="R743" s="14" t="str">
        <f t="shared" si="92"/>
        <v>|Lebanon|United Arab Emirates|</v>
      </c>
      <c r="S743" s="14" t="str">
        <f t="shared" si="93"/>
        <v>|Dramas|International Movies|</v>
      </c>
      <c r="T743" s="14" t="str">
        <f t="shared" si="94"/>
        <v>|Lara Saba|</v>
      </c>
      <c r="U743" s="14" t="str">
        <f t="shared" si="95"/>
        <v>|Alaa Hammoud|Ghida Nouri|Carole Hajj|Chadi Haddad|Leila Hakim|Charbel Ziade|Nibal Arakji|Caroline Hatem|Josyane Boulos|Mario Bassil|</v>
      </c>
    </row>
    <row r="744" spans="1:21">
      <c r="A744" s="14" t="s">
        <v>4053</v>
      </c>
      <c r="B744" s="14" t="s">
        <v>48</v>
      </c>
      <c r="C744" s="14" t="s">
        <v>4054</v>
      </c>
      <c r="D744" s="14" t="s">
        <v>4055</v>
      </c>
      <c r="E744" s="14" t="s">
        <v>4056</v>
      </c>
      <c r="F744" s="14" t="s">
        <v>173</v>
      </c>
      <c r="G744" s="26">
        <v>44357</v>
      </c>
      <c r="H744" s="14">
        <v>2021</v>
      </c>
      <c r="I744" s="14" t="s">
        <v>360</v>
      </c>
      <c r="J744" s="14" t="s">
        <v>962</v>
      </c>
      <c r="K744" s="14" t="s">
        <v>475</v>
      </c>
      <c r="L744" s="14" t="s">
        <v>4057</v>
      </c>
      <c r="M744" s="14">
        <f t="shared" si="88"/>
        <v>2021</v>
      </c>
      <c r="N744" s="14">
        <f t="shared" si="89"/>
        <v>6</v>
      </c>
      <c r="O744" s="14" t="str">
        <f>IFERROR(VLOOKUP(I744,Lists!$F$2:$G$16,2,FALSE()),"Not Rated")</f>
        <v>Adults</v>
      </c>
      <c r="P744" s="14">
        <f t="shared" si="90"/>
        <v>117</v>
      </c>
      <c r="Q744" s="14" t="str">
        <f t="shared" si="91"/>
        <v>Vietnam</v>
      </c>
      <c r="R744" s="14" t="str">
        <f t="shared" si="92"/>
        <v>|Vietnam|</v>
      </c>
      <c r="S744" s="14" t="str">
        <f t="shared" si="93"/>
        <v>|Dramas|International Movies|</v>
      </c>
      <c r="T744" s="14" t="str">
        <f t="shared" si="94"/>
        <v>|Bao Nhan|Namcito|</v>
      </c>
      <c r="U744" s="14" t="str">
        <f t="shared" si="95"/>
        <v>|Le Khanh|Kaity Nguyen|Hong Van|Khuong Le|Hoang Dung|Anh Dung|Si Nguyen|Huyng Kien An|</v>
      </c>
    </row>
    <row r="745" spans="1:21">
      <c r="A745" s="14" t="s">
        <v>4058</v>
      </c>
      <c r="B745" s="14" t="s">
        <v>48</v>
      </c>
      <c r="C745" s="14" t="s">
        <v>4059</v>
      </c>
      <c r="D745" s="14" t="s">
        <v>4060</v>
      </c>
      <c r="E745" s="14" t="s">
        <v>4061</v>
      </c>
      <c r="F745" s="14" t="s">
        <v>4062</v>
      </c>
      <c r="G745" s="26">
        <v>44357</v>
      </c>
      <c r="H745" s="14">
        <v>2014</v>
      </c>
      <c r="I745" s="14" t="s">
        <v>360</v>
      </c>
      <c r="J745" s="14" t="s">
        <v>698</v>
      </c>
      <c r="K745" s="14" t="s">
        <v>1614</v>
      </c>
      <c r="L745" s="14" t="s">
        <v>4063</v>
      </c>
      <c r="M745" s="14">
        <f t="shared" si="88"/>
        <v>2021</v>
      </c>
      <c r="N745" s="14">
        <f t="shared" si="89"/>
        <v>6</v>
      </c>
      <c r="O745" s="14" t="str">
        <f>IFERROR(VLOOKUP(I745,Lists!$F$2:$G$16,2,FALSE()),"Not Rated")</f>
        <v>Adults</v>
      </c>
      <c r="P745" s="14">
        <f t="shared" si="90"/>
        <v>99</v>
      </c>
      <c r="Q745" s="14" t="str">
        <f t="shared" si="91"/>
        <v>Canada</v>
      </c>
      <c r="R745" s="14" t="str">
        <f t="shared" si="92"/>
        <v>|Canada|United States|Denmark|</v>
      </c>
      <c r="S745" s="14" t="str">
        <f t="shared" si="93"/>
        <v>|Dramas|Independent Movies|Romantic Movies|</v>
      </c>
      <c r="T745" s="14" t="str">
        <f t="shared" si="94"/>
        <v>|Mark Raso|</v>
      </c>
      <c r="U745" s="14" t="str">
        <f t="shared" si="95"/>
        <v>|Gethin Anthony|Frederikke Dahl Hansen|Sebastian Armesto|Olivia Grant|Baard Owe|Mille Dinesen|Martin Hestbæk|Tamzin Merchant|</v>
      </c>
    </row>
    <row r="746" spans="1:21">
      <c r="A746" s="14" t="s">
        <v>4064</v>
      </c>
      <c r="B746" s="14" t="s">
        <v>49</v>
      </c>
      <c r="C746" s="14" t="s">
        <v>4065</v>
      </c>
      <c r="D746" s="14" t="s">
        <v>117</v>
      </c>
      <c r="E746" s="14" t="s">
        <v>4066</v>
      </c>
      <c r="F746" s="14" t="s">
        <v>141</v>
      </c>
      <c r="G746" s="26">
        <v>44357</v>
      </c>
      <c r="H746" s="14">
        <v>2021</v>
      </c>
      <c r="I746" s="14" t="s">
        <v>360</v>
      </c>
      <c r="J746" s="14" t="s">
        <v>105</v>
      </c>
      <c r="K746" s="14" t="s">
        <v>4067</v>
      </c>
      <c r="L746" s="14" t="s">
        <v>4068</v>
      </c>
      <c r="M746" s="14">
        <f t="shared" si="88"/>
        <v>2021</v>
      </c>
      <c r="N746" s="14">
        <f t="shared" si="89"/>
        <v>6</v>
      </c>
      <c r="O746" s="14" t="str">
        <f>IFERROR(VLOOKUP(I746,Lists!$F$2:$G$16,2,FALSE()),"Not Rated")</f>
        <v>Adults</v>
      </c>
      <c r="P746" s="14">
        <f t="shared" si="90"/>
        <v>1</v>
      </c>
      <c r="Q746" s="14" t="str">
        <f t="shared" si="91"/>
        <v>Colombia</v>
      </c>
      <c r="R746" s="14" t="str">
        <f t="shared" si="92"/>
        <v>|Colombia|</v>
      </c>
      <c r="S746" s="14" t="str">
        <f t="shared" si="93"/>
        <v>|International TV Shows|Spanish-Language TV Shows|Stand-Up Comedy &amp; Talk Shows|</v>
      </c>
      <c r="T746" s="14" t="str">
        <f t="shared" si="94"/>
        <v>|Unknown|</v>
      </c>
      <c r="U746" s="14" t="str">
        <f t="shared" si="95"/>
        <v>|Freddy Beltrán|Pamela Ospina|Diego Camargo|Catalina Guzmán|</v>
      </c>
    </row>
    <row r="747" spans="1:21">
      <c r="A747" s="14" t="s">
        <v>4069</v>
      </c>
      <c r="B747" s="14" t="s">
        <v>48</v>
      </c>
      <c r="C747" s="14" t="s">
        <v>4070</v>
      </c>
      <c r="D747" s="14" t="s">
        <v>4071</v>
      </c>
      <c r="E747" s="14" t="s">
        <v>4072</v>
      </c>
      <c r="F747" s="14" t="s">
        <v>148</v>
      </c>
      <c r="G747" s="26">
        <v>44357</v>
      </c>
      <c r="H747" s="14">
        <v>2019</v>
      </c>
      <c r="I747" s="14" t="s">
        <v>361</v>
      </c>
      <c r="J747" s="14" t="s">
        <v>4073</v>
      </c>
      <c r="K747" s="14" t="s">
        <v>873</v>
      </c>
      <c r="L747" s="14" t="s">
        <v>4074</v>
      </c>
      <c r="M747" s="14">
        <f t="shared" si="88"/>
        <v>2021</v>
      </c>
      <c r="N747" s="14">
        <f t="shared" si="89"/>
        <v>6</v>
      </c>
      <c r="O747" s="14" t="str">
        <f>IFERROR(VLOOKUP(I747,Lists!$F$2:$G$16,2,FALSE()),"Not Rated")</f>
        <v>Teens</v>
      </c>
      <c r="P747" s="14">
        <f t="shared" si="90"/>
        <v>77</v>
      </c>
      <c r="Q747" s="14" t="str">
        <f t="shared" si="91"/>
        <v>United Arab Emirates</v>
      </c>
      <c r="R747" s="14" t="str">
        <f t="shared" si="92"/>
        <v>|United Arab Emirates|</v>
      </c>
      <c r="S747" s="14" t="str">
        <f t="shared" si="93"/>
        <v>|International Movies|Thrillers|</v>
      </c>
      <c r="T747" s="14" t="str">
        <f t="shared" si="94"/>
        <v>|Tariq Alkazim|</v>
      </c>
      <c r="U747" s="14" t="str">
        <f t="shared" si="95"/>
        <v>|Ahmad Khamis Ali|Chuka Ekweogwu|Heba Al Hamwi|Rik Aby|Merouane Ali|Khalid Al Suwaidi|Saeed Arjumand|</v>
      </c>
    </row>
    <row r="748" spans="1:21">
      <c r="A748" s="14" t="s">
        <v>4075</v>
      </c>
      <c r="B748" s="14" t="s">
        <v>48</v>
      </c>
      <c r="C748" s="14" t="s">
        <v>4076</v>
      </c>
      <c r="D748" s="14" t="s">
        <v>4060</v>
      </c>
      <c r="E748" s="14" t="s">
        <v>4077</v>
      </c>
      <c r="F748" s="14" t="s">
        <v>115</v>
      </c>
      <c r="G748" s="26">
        <v>44356</v>
      </c>
      <c r="H748" s="14">
        <v>2021</v>
      </c>
      <c r="I748" s="14" t="s">
        <v>360</v>
      </c>
      <c r="J748" s="14" t="s">
        <v>566</v>
      </c>
      <c r="K748" s="14" t="s">
        <v>683</v>
      </c>
      <c r="L748" s="14" t="s">
        <v>4078</v>
      </c>
      <c r="M748" s="14">
        <f t="shared" si="88"/>
        <v>2021</v>
      </c>
      <c r="N748" s="14">
        <f t="shared" si="89"/>
        <v>6</v>
      </c>
      <c r="O748" s="14" t="str">
        <f>IFERROR(VLOOKUP(I748,Lists!$F$2:$G$16,2,FALSE()),"Not Rated")</f>
        <v>Adults</v>
      </c>
      <c r="P748" s="14">
        <f t="shared" si="90"/>
        <v>97</v>
      </c>
      <c r="Q748" s="14" t="str">
        <f t="shared" si="91"/>
        <v>United States</v>
      </c>
      <c r="R748" s="14" t="str">
        <f t="shared" si="92"/>
        <v>|United States|</v>
      </c>
      <c r="S748" s="14" t="str">
        <f t="shared" si="93"/>
        <v>|Dramas|Thrillers|</v>
      </c>
      <c r="T748" s="14" t="str">
        <f t="shared" si="94"/>
        <v>|Mark Raso|</v>
      </c>
      <c r="U748" s="14" t="str">
        <f t="shared" si="95"/>
        <v>|Gina Rodriguez|Ariana Greenblatt|Frances Fisher|Jennifer Jason Leigh|Barry Pepper|Shamier Anderson|Finn Jones|Lucius Hoyos|Gil Bellows|</v>
      </c>
    </row>
    <row r="749" spans="1:21">
      <c r="A749" s="14" t="s">
        <v>4079</v>
      </c>
      <c r="B749" s="14" t="s">
        <v>48</v>
      </c>
      <c r="C749" s="14" t="s">
        <v>4080</v>
      </c>
      <c r="D749" s="14" t="s">
        <v>2276</v>
      </c>
      <c r="E749" s="14" t="s">
        <v>4081</v>
      </c>
      <c r="F749" s="14" t="s">
        <v>131</v>
      </c>
      <c r="G749" s="26">
        <v>44356</v>
      </c>
      <c r="H749" s="14">
        <v>2013</v>
      </c>
      <c r="I749" s="14" t="s">
        <v>360</v>
      </c>
      <c r="J749" s="14" t="s">
        <v>574</v>
      </c>
      <c r="K749" s="14" t="s">
        <v>834</v>
      </c>
      <c r="L749" s="14" t="s">
        <v>4082</v>
      </c>
      <c r="M749" s="14">
        <f t="shared" si="88"/>
        <v>2021</v>
      </c>
      <c r="N749" s="14">
        <f t="shared" si="89"/>
        <v>6</v>
      </c>
      <c r="O749" s="14" t="str">
        <f>IFERROR(VLOOKUP(I749,Lists!$F$2:$G$16,2,FALSE()),"Not Rated")</f>
        <v>Adults</v>
      </c>
      <c r="P749" s="14">
        <f t="shared" si="90"/>
        <v>106</v>
      </c>
      <c r="Q749" s="14" t="str">
        <f t="shared" si="91"/>
        <v>Nigeria</v>
      </c>
      <c r="R749" s="14" t="str">
        <f t="shared" si="92"/>
        <v>|Nigeria|</v>
      </c>
      <c r="S749" s="14" t="str">
        <f t="shared" si="93"/>
        <v>|Comedies|Dramas|International Movies|</v>
      </c>
      <c r="T749" s="14" t="str">
        <f t="shared" si="94"/>
        <v>|Kenneth Gyang|</v>
      </c>
      <c r="U749" s="14" t="str">
        <f t="shared" si="95"/>
        <v>|Ramsey Nouah|OC Ukeje|Ali Nuhu|Tunde Aladese|Gold Ikponmwosa|Tony Goodman|Nathaniel Deme|Yanchat Sankey|Lisa Pam Tok|Toyin Alabi|</v>
      </c>
    </row>
    <row r="750" spans="1:21">
      <c r="A750" s="14" t="s">
        <v>4083</v>
      </c>
      <c r="B750" s="14" t="s">
        <v>49</v>
      </c>
      <c r="C750" s="14" t="s">
        <v>4084</v>
      </c>
      <c r="D750" s="14" t="s">
        <v>117</v>
      </c>
      <c r="E750" s="14" t="s">
        <v>117</v>
      </c>
      <c r="F750" s="14" t="s">
        <v>115</v>
      </c>
      <c r="G750" s="26">
        <v>44356</v>
      </c>
      <c r="H750" s="14">
        <v>2021</v>
      </c>
      <c r="I750" s="14" t="s">
        <v>362</v>
      </c>
      <c r="J750" s="14" t="s">
        <v>105</v>
      </c>
      <c r="K750" s="14" t="s">
        <v>262</v>
      </c>
      <c r="L750" s="14" t="s">
        <v>4085</v>
      </c>
      <c r="M750" s="14">
        <f t="shared" si="88"/>
        <v>2021</v>
      </c>
      <c r="N750" s="14">
        <f t="shared" si="89"/>
        <v>6</v>
      </c>
      <c r="O750" s="14" t="str">
        <f>IFERROR(VLOOKUP(I750,Lists!$F$2:$G$16,2,FALSE()),"Not Rated")</f>
        <v>Older Kids</v>
      </c>
      <c r="P750" s="14">
        <f t="shared" si="90"/>
        <v>1</v>
      </c>
      <c r="Q750" s="14" t="str">
        <f t="shared" si="91"/>
        <v>United States</v>
      </c>
      <c r="R750" s="14" t="str">
        <f t="shared" si="92"/>
        <v>|United States|</v>
      </c>
      <c r="S750" s="14" t="str">
        <f t="shared" si="93"/>
        <v>|Reality TV|</v>
      </c>
      <c r="T750" s="14" t="str">
        <f t="shared" si="94"/>
        <v>|Unknown|</v>
      </c>
      <c r="U750" s="14" t="str">
        <f t="shared" si="95"/>
        <v>|Unknown|</v>
      </c>
    </row>
    <row r="751" spans="1:21">
      <c r="A751" s="14" t="s">
        <v>4086</v>
      </c>
      <c r="B751" s="14" t="s">
        <v>49</v>
      </c>
      <c r="C751" s="14" t="s">
        <v>4087</v>
      </c>
      <c r="D751" s="14" t="s">
        <v>117</v>
      </c>
      <c r="E751" s="14" t="s">
        <v>4088</v>
      </c>
      <c r="F751" s="14" t="s">
        <v>115</v>
      </c>
      <c r="G751" s="26">
        <v>44356</v>
      </c>
      <c r="H751" s="14">
        <v>2021</v>
      </c>
      <c r="I751" s="14" t="s">
        <v>360</v>
      </c>
      <c r="J751" s="14" t="s">
        <v>106</v>
      </c>
      <c r="K751" s="14" t="s">
        <v>1073</v>
      </c>
      <c r="L751" s="14" t="s">
        <v>4089</v>
      </c>
      <c r="M751" s="14">
        <f t="shared" si="88"/>
        <v>2021</v>
      </c>
      <c r="N751" s="14">
        <f t="shared" si="89"/>
        <v>6</v>
      </c>
      <c r="O751" s="14" t="str">
        <f>IFERROR(VLOOKUP(I751,Lists!$F$2:$G$16,2,FALSE()),"Not Rated")</f>
        <v>Adults</v>
      </c>
      <c r="P751" s="14">
        <f t="shared" si="90"/>
        <v>2</v>
      </c>
      <c r="Q751" s="14" t="str">
        <f t="shared" si="91"/>
        <v>United States</v>
      </c>
      <c r="R751" s="14" t="str">
        <f t="shared" si="92"/>
        <v>|United States|</v>
      </c>
      <c r="S751" s="14" t="str">
        <f t="shared" si="93"/>
        <v>|Crime TV Shows|TV Action &amp; Adventure|TV Comedies|</v>
      </c>
      <c r="T751" s="14" t="str">
        <f t="shared" si="94"/>
        <v>|Unknown|</v>
      </c>
      <c r="U751" s="14" t="str">
        <f t="shared" si="95"/>
        <v>|Jessica Alba|Gabrielle Union|</v>
      </c>
    </row>
    <row r="752" spans="1:21">
      <c r="A752" s="14" t="s">
        <v>4090</v>
      </c>
      <c r="B752" s="14" t="s">
        <v>48</v>
      </c>
      <c r="C752" s="14" t="s">
        <v>4091</v>
      </c>
      <c r="D752" s="14" t="s">
        <v>4092</v>
      </c>
      <c r="E752" s="14" t="s">
        <v>4093</v>
      </c>
      <c r="F752" s="14" t="s">
        <v>4094</v>
      </c>
      <c r="G752" s="26">
        <v>44356</v>
      </c>
      <c r="H752" s="14">
        <v>2021</v>
      </c>
      <c r="I752" s="14" t="s">
        <v>360</v>
      </c>
      <c r="J752" s="14" t="s">
        <v>566</v>
      </c>
      <c r="K752" s="14" t="s">
        <v>444</v>
      </c>
      <c r="L752" s="14" t="s">
        <v>4095</v>
      </c>
      <c r="M752" s="14">
        <f t="shared" si="88"/>
        <v>2021</v>
      </c>
      <c r="N752" s="14">
        <f t="shared" si="89"/>
        <v>6</v>
      </c>
      <c r="O752" s="14" t="str">
        <f>IFERROR(VLOOKUP(I752,Lists!$F$2:$G$16,2,FALSE()),"Not Rated")</f>
        <v>Adults</v>
      </c>
      <c r="P752" s="14">
        <f t="shared" si="90"/>
        <v>97</v>
      </c>
      <c r="Q752" s="14" t="str">
        <f t="shared" si="91"/>
        <v>Mexico</v>
      </c>
      <c r="R752" s="14" t="str">
        <f t="shared" si="92"/>
        <v>|Mexico|France|Colombia|</v>
      </c>
      <c r="S752" s="14" t="str">
        <f t="shared" si="93"/>
        <v>|Dramas|Independent Movies|International Movies|</v>
      </c>
      <c r="T752" s="14" t="str">
        <f t="shared" si="94"/>
        <v>|Yulene Olaizola|</v>
      </c>
      <c r="U752" s="14" t="str">
        <f t="shared" si="95"/>
        <v>|Indira Andrewin|Gilberto Barraza|Gabino Rodríguez|Eligio Meléndez|Mariano Tun Xool|Dale Carley|José Alfredo González Dzul|Eliseo Mancilla De La Cruz|</v>
      </c>
    </row>
    <row r="753" spans="1:21">
      <c r="A753" s="14" t="s">
        <v>4096</v>
      </c>
      <c r="B753" s="14" t="s">
        <v>49</v>
      </c>
      <c r="C753" s="14" t="s">
        <v>4097</v>
      </c>
      <c r="D753" s="14" t="s">
        <v>117</v>
      </c>
      <c r="E753" s="14" t="s">
        <v>4098</v>
      </c>
      <c r="F753" s="14" t="s">
        <v>117</v>
      </c>
      <c r="G753" s="26">
        <v>44355</v>
      </c>
      <c r="H753" s="14">
        <v>2018</v>
      </c>
      <c r="I753" s="14" t="s">
        <v>365</v>
      </c>
      <c r="J753" s="14" t="s">
        <v>106</v>
      </c>
      <c r="K753" s="14" t="s">
        <v>617</v>
      </c>
      <c r="L753" s="14" t="s">
        <v>4099</v>
      </c>
      <c r="M753" s="14">
        <f t="shared" si="88"/>
        <v>2021</v>
      </c>
      <c r="N753" s="14">
        <f t="shared" si="89"/>
        <v>6</v>
      </c>
      <c r="O753" s="14" t="str">
        <f>IFERROR(VLOOKUP(I753,Lists!$F$2:$G$16,2,FALSE()),"Not Rated")</f>
        <v>Kids</v>
      </c>
      <c r="P753" s="14">
        <f t="shared" si="90"/>
        <v>2</v>
      </c>
      <c r="Q753" s="14" t="str">
        <f t="shared" si="91"/>
        <v>Unknown</v>
      </c>
      <c r="R753" s="14" t="str">
        <f t="shared" si="92"/>
        <v>|Unknown|</v>
      </c>
      <c r="S753" s="14" t="str">
        <f t="shared" si="93"/>
        <v>|Kids' TV|TV Comedies|</v>
      </c>
      <c r="T753" s="14" t="str">
        <f t="shared" si="94"/>
        <v>|Unknown|</v>
      </c>
      <c r="U753" s="14" t="str">
        <f t="shared" si="95"/>
        <v>|Amit Kumar|</v>
      </c>
    </row>
    <row r="754" spans="1:21">
      <c r="A754" s="14" t="s">
        <v>4100</v>
      </c>
      <c r="B754" s="14" t="s">
        <v>48</v>
      </c>
      <c r="C754" s="14" t="s">
        <v>4101</v>
      </c>
      <c r="D754" s="14" t="s">
        <v>1460</v>
      </c>
      <c r="E754" s="14" t="s">
        <v>4102</v>
      </c>
      <c r="F754" s="14" t="s">
        <v>921</v>
      </c>
      <c r="G754" s="26">
        <v>44354</v>
      </c>
      <c r="H754" s="14">
        <v>2014</v>
      </c>
      <c r="I754" s="14" t="s">
        <v>364</v>
      </c>
      <c r="J754" s="14" t="s">
        <v>457</v>
      </c>
      <c r="K754" s="14" t="s">
        <v>3203</v>
      </c>
      <c r="L754" s="14" t="s">
        <v>4103</v>
      </c>
      <c r="M754" s="14">
        <f t="shared" si="88"/>
        <v>2021</v>
      </c>
      <c r="N754" s="14">
        <f t="shared" si="89"/>
        <v>6</v>
      </c>
      <c r="O754" s="14" t="str">
        <f>IFERROR(VLOOKUP(I754,Lists!$F$2:$G$16,2,FALSE()),"Not Rated")</f>
        <v>Teens</v>
      </c>
      <c r="P754" s="14">
        <f t="shared" si="90"/>
        <v>104</v>
      </c>
      <c r="Q754" s="14" t="str">
        <f t="shared" si="91"/>
        <v>United States</v>
      </c>
      <c r="R754" s="14" t="str">
        <f t="shared" si="92"/>
        <v>|United States|United Kingdom|</v>
      </c>
      <c r="S754" s="14" t="str">
        <f t="shared" si="93"/>
        <v>|Action &amp; Adventure|Comedies|Sci-Fi &amp; Fantasy|</v>
      </c>
      <c r="T754" s="14" t="str">
        <f t="shared" si="94"/>
        <v>|Mark Waters|</v>
      </c>
      <c r="U754" s="14" t="str">
        <f t="shared" si="95"/>
        <v>|Zoey Deutch|Lucy Fry|Danila Kozlovsky|Gabriel Byrne|Dominic Sherwood|Sarah Hyland|Sami Gayle|</v>
      </c>
    </row>
    <row r="755" spans="1:21">
      <c r="A755" s="14" t="s">
        <v>4104</v>
      </c>
      <c r="B755" s="14" t="s">
        <v>49</v>
      </c>
      <c r="C755" s="14" t="s">
        <v>4105</v>
      </c>
      <c r="D755" s="14" t="s">
        <v>117</v>
      </c>
      <c r="E755" s="14" t="s">
        <v>4106</v>
      </c>
      <c r="F755" s="14" t="s">
        <v>141</v>
      </c>
      <c r="G755" s="26">
        <v>44353</v>
      </c>
      <c r="H755" s="14">
        <v>2007</v>
      </c>
      <c r="I755" s="14" t="s">
        <v>360</v>
      </c>
      <c r="J755" s="14" t="s">
        <v>105</v>
      </c>
      <c r="K755" s="14" t="s">
        <v>1839</v>
      </c>
      <c r="L755" s="14" t="s">
        <v>4107</v>
      </c>
      <c r="M755" s="14">
        <f t="shared" si="88"/>
        <v>2021</v>
      </c>
      <c r="N755" s="14">
        <f t="shared" si="89"/>
        <v>6</v>
      </c>
      <c r="O755" s="14" t="str">
        <f>IFERROR(VLOOKUP(I755,Lists!$F$2:$G$16,2,FALSE()),"Not Rated")</f>
        <v>Adults</v>
      </c>
      <c r="P755" s="14">
        <f t="shared" si="90"/>
        <v>1</v>
      </c>
      <c r="Q755" s="14" t="str">
        <f t="shared" si="91"/>
        <v>Colombia</v>
      </c>
      <c r="R755" s="14" t="str">
        <f t="shared" si="92"/>
        <v>|Colombia|</v>
      </c>
      <c r="S755" s="14" t="str">
        <f t="shared" si="93"/>
        <v>|International TV Shows|Romantic TV Shows|Spanish-Language TV Shows|</v>
      </c>
      <c r="T755" s="14" t="str">
        <f t="shared" si="94"/>
        <v>|Unknown|</v>
      </c>
      <c r="U755" s="14" t="str">
        <f t="shared" si="95"/>
        <v>|Martín Karpan|Carolina Acevedo|Jhon Álex Toro|María Cecilia Botero|Andrés Toro|Andrea Noceti|Diana Neira|Hugo Gómez|Isabel Cristina Estrada|Mauricio Vélez|</v>
      </c>
    </row>
    <row r="756" spans="1:21">
      <c r="A756" s="14" t="s">
        <v>4108</v>
      </c>
      <c r="B756" s="14" t="s">
        <v>48</v>
      </c>
      <c r="C756" s="14" t="s">
        <v>4109</v>
      </c>
      <c r="D756" s="14" t="s">
        <v>4110</v>
      </c>
      <c r="E756" s="14" t="s">
        <v>4111</v>
      </c>
      <c r="F756" s="14" t="s">
        <v>916</v>
      </c>
      <c r="G756" s="26">
        <v>44352</v>
      </c>
      <c r="H756" s="14">
        <v>2018</v>
      </c>
      <c r="I756" s="14" t="s">
        <v>363</v>
      </c>
      <c r="J756" s="14" t="s">
        <v>604</v>
      </c>
      <c r="K756" s="14" t="s">
        <v>1436</v>
      </c>
      <c r="L756" s="14" t="s">
        <v>4112</v>
      </c>
      <c r="M756" s="14">
        <f t="shared" si="88"/>
        <v>2021</v>
      </c>
      <c r="N756" s="14">
        <f t="shared" si="89"/>
        <v>6</v>
      </c>
      <c r="O756" s="14" t="str">
        <f>IFERROR(VLOOKUP(I756,Lists!$F$2:$G$16,2,FALSE()),"Not Rated")</f>
        <v>Adults</v>
      </c>
      <c r="P756" s="14">
        <f t="shared" si="90"/>
        <v>110</v>
      </c>
      <c r="Q756" s="14" t="str">
        <f t="shared" si="91"/>
        <v>United Kingdom</v>
      </c>
      <c r="R756" s="14" t="str">
        <f t="shared" si="92"/>
        <v>|United Kingdom|United States|</v>
      </c>
      <c r="S756" s="14" t="str">
        <f t="shared" si="93"/>
        <v>|Dramas|Independent Movies|</v>
      </c>
      <c r="T756" s="14" t="str">
        <f t="shared" si="94"/>
        <v>|Matthew Heineman|</v>
      </c>
      <c r="U756" s="14" t="str">
        <f t="shared" si="95"/>
        <v>|Rosamund Pike|Jamie Dornan|Tom Hollander|Stanley Tucci|Nikki Amuka-Bird|Faye Marsay|Greg Wise|Corey Johnson|Raad Rawi|Jesuthasan Antonythasan|</v>
      </c>
    </row>
    <row r="757" spans="1:21">
      <c r="A757" s="14" t="s">
        <v>4113</v>
      </c>
      <c r="B757" s="14" t="s">
        <v>48</v>
      </c>
      <c r="C757" s="14" t="s">
        <v>4114</v>
      </c>
      <c r="D757" s="14" t="s">
        <v>117</v>
      </c>
      <c r="E757" s="14" t="s">
        <v>4115</v>
      </c>
      <c r="F757" s="14" t="s">
        <v>142</v>
      </c>
      <c r="G757" s="26">
        <v>44352</v>
      </c>
      <c r="H757" s="14">
        <v>2021</v>
      </c>
      <c r="I757" s="14" t="s">
        <v>368</v>
      </c>
      <c r="J757" s="14" t="s">
        <v>535</v>
      </c>
      <c r="K757" s="14" t="s">
        <v>4116</v>
      </c>
      <c r="L757" s="14" t="s">
        <v>4117</v>
      </c>
      <c r="M757" s="14">
        <f t="shared" si="88"/>
        <v>2021</v>
      </c>
      <c r="N757" s="14">
        <f t="shared" si="89"/>
        <v>6</v>
      </c>
      <c r="O757" s="14" t="str">
        <f>IFERROR(VLOOKUP(I757,Lists!$F$2:$G$16,2,FALSE()),"Not Rated")</f>
        <v>Kids</v>
      </c>
      <c r="P757" s="14">
        <f t="shared" si="90"/>
        <v>61</v>
      </c>
      <c r="Q757" s="14" t="str">
        <f t="shared" si="91"/>
        <v>Netherlands</v>
      </c>
      <c r="R757" s="14" t="str">
        <f t="shared" si="92"/>
        <v>|Netherlands|</v>
      </c>
      <c r="S757" s="14" t="str">
        <f t="shared" si="93"/>
        <v>|Children &amp; Family Movies|Documentaries|International Movies|</v>
      </c>
      <c r="T757" s="14" t="str">
        <f t="shared" si="94"/>
        <v>|Unknown|</v>
      </c>
      <c r="U757" s="14" t="str">
        <f t="shared" si="95"/>
        <v>|Nicolette Kluijver|</v>
      </c>
    </row>
    <row r="758" spans="1:21">
      <c r="A758" s="14" t="s">
        <v>4118</v>
      </c>
      <c r="B758" s="14" t="s">
        <v>48</v>
      </c>
      <c r="C758" s="14" t="s">
        <v>4119</v>
      </c>
      <c r="D758" s="14" t="s">
        <v>4120</v>
      </c>
      <c r="E758" s="14" t="s">
        <v>4121</v>
      </c>
      <c r="F758" s="14" t="s">
        <v>131</v>
      </c>
      <c r="G758" s="26">
        <v>44352</v>
      </c>
      <c r="H758" s="14">
        <v>2020</v>
      </c>
      <c r="I758" s="14" t="s">
        <v>360</v>
      </c>
      <c r="J758" s="14" t="s">
        <v>653</v>
      </c>
      <c r="K758" s="14" t="s">
        <v>910</v>
      </c>
      <c r="L758" s="14" t="s">
        <v>4122</v>
      </c>
      <c r="M758" s="14">
        <f t="shared" si="88"/>
        <v>2021</v>
      </c>
      <c r="N758" s="14">
        <f t="shared" si="89"/>
        <v>6</v>
      </c>
      <c r="O758" s="14" t="str">
        <f>IFERROR(VLOOKUP(I758,Lists!$F$2:$G$16,2,FALSE()),"Not Rated")</f>
        <v>Adults</v>
      </c>
      <c r="P758" s="14">
        <f t="shared" si="90"/>
        <v>98</v>
      </c>
      <c r="Q758" s="14" t="str">
        <f t="shared" si="91"/>
        <v>Nigeria</v>
      </c>
      <c r="R758" s="14" t="str">
        <f t="shared" si="92"/>
        <v>|Nigeria|</v>
      </c>
      <c r="S758" s="14" t="str">
        <f t="shared" si="93"/>
        <v>|Dramas|International Movies|Romantic Movies|</v>
      </c>
      <c r="T758" s="14" t="str">
        <f t="shared" si="94"/>
        <v>|Robert Peters|</v>
      </c>
      <c r="U758" s="14" t="str">
        <f t="shared" si="95"/>
        <v>|Chika Ike|Max Cavenham|Nkem Owoh|Nse Ikpe-Etim|Toyin Abraham|Eucharia Anunobi|Sophie Alakija|Hafis Ayetoro|Omotunde Adebowale David|</v>
      </c>
    </row>
    <row r="759" spans="1:21">
      <c r="A759" s="14" t="s">
        <v>4123</v>
      </c>
      <c r="B759" s="14" t="s">
        <v>48</v>
      </c>
      <c r="C759" s="14" t="s">
        <v>4124</v>
      </c>
      <c r="D759" s="14" t="s">
        <v>4125</v>
      </c>
      <c r="E759" s="14" t="s">
        <v>4126</v>
      </c>
      <c r="F759" s="14" t="s">
        <v>115</v>
      </c>
      <c r="G759" s="26">
        <v>44351</v>
      </c>
      <c r="H759" s="14">
        <v>2021</v>
      </c>
      <c r="I759" s="14" t="s">
        <v>362</v>
      </c>
      <c r="J759" s="14" t="s">
        <v>2548</v>
      </c>
      <c r="K759" s="14" t="s">
        <v>247</v>
      </c>
      <c r="L759" s="14" t="s">
        <v>4127</v>
      </c>
      <c r="M759" s="14">
        <f t="shared" si="88"/>
        <v>2021</v>
      </c>
      <c r="N759" s="14">
        <f t="shared" si="89"/>
        <v>6</v>
      </c>
      <c r="O759" s="14" t="str">
        <f>IFERROR(VLOOKUP(I759,Lists!$F$2:$G$16,2,FALSE()),"Not Rated")</f>
        <v>Older Kids</v>
      </c>
      <c r="P759" s="14">
        <f t="shared" si="90"/>
        <v>74</v>
      </c>
      <c r="Q759" s="14" t="str">
        <f t="shared" si="91"/>
        <v>United States</v>
      </c>
      <c r="R759" s="14" t="str">
        <f t="shared" si="92"/>
        <v>|United States|</v>
      </c>
      <c r="S759" s="14" t="str">
        <f t="shared" si="93"/>
        <v>|Documentaries|</v>
      </c>
      <c r="T759" s="14" t="str">
        <f t="shared" si="94"/>
        <v>|Jonathan Clay|</v>
      </c>
      <c r="U759" s="14" t="str">
        <f t="shared" si="95"/>
        <v>|David Attenborough|Johan Rockström|</v>
      </c>
    </row>
    <row r="760" spans="1:21">
      <c r="A760" s="14" t="s">
        <v>4128</v>
      </c>
      <c r="B760" s="14" t="s">
        <v>49</v>
      </c>
      <c r="C760" s="14" t="s">
        <v>4129</v>
      </c>
      <c r="D760" s="14" t="s">
        <v>4130</v>
      </c>
      <c r="E760" s="14" t="s">
        <v>4131</v>
      </c>
      <c r="F760" s="14" t="s">
        <v>118</v>
      </c>
      <c r="G760" s="26">
        <v>44351</v>
      </c>
      <c r="H760" s="14">
        <v>2021</v>
      </c>
      <c r="I760" s="14" t="s">
        <v>360</v>
      </c>
      <c r="J760" s="14" t="s">
        <v>106</v>
      </c>
      <c r="K760" s="14" t="s">
        <v>4132</v>
      </c>
      <c r="L760" s="14" t="s">
        <v>4133</v>
      </c>
      <c r="M760" s="14">
        <f t="shared" si="88"/>
        <v>2021</v>
      </c>
      <c r="N760" s="14">
        <f t="shared" si="89"/>
        <v>6</v>
      </c>
      <c r="O760" s="14" t="str">
        <f>IFERROR(VLOOKUP(I760,Lists!$F$2:$G$16,2,FALSE()),"Not Rated")</f>
        <v>Adults</v>
      </c>
      <c r="P760" s="14">
        <f t="shared" si="90"/>
        <v>2</v>
      </c>
      <c r="Q760" s="14" t="str">
        <f t="shared" si="91"/>
        <v>United Kingdom</v>
      </c>
      <c r="R760" s="14" t="str">
        <f t="shared" si="92"/>
        <v>|United Kingdom|</v>
      </c>
      <c r="S760" s="14" t="str">
        <f t="shared" si="93"/>
        <v>|Romantic TV Shows|TV Comedies|TV Dramas|</v>
      </c>
      <c r="T760" s="14" t="str">
        <f t="shared" si="94"/>
        <v>|Ally Pankiw|</v>
      </c>
      <c r="U760" s="14" t="str">
        <f t="shared" si="95"/>
        <v>|Mae Martin|Charlotte Ritchie|Lisa Kudrow|Sophie Thompson|Tom Andrews|Tobi Bamtefa|Phil Burgers|Ophelia Lovibond|Adrian Lukis|Ritu Arya|Ramon Tikaram|</v>
      </c>
    </row>
    <row r="761" spans="1:21">
      <c r="A761" s="14" t="s">
        <v>4134</v>
      </c>
      <c r="B761" s="14" t="s">
        <v>48</v>
      </c>
      <c r="C761" s="14" t="s">
        <v>4135</v>
      </c>
      <c r="D761" s="14" t="s">
        <v>4136</v>
      </c>
      <c r="E761" s="14" t="s">
        <v>117</v>
      </c>
      <c r="F761" s="14" t="s">
        <v>117</v>
      </c>
      <c r="G761" s="26">
        <v>44351</v>
      </c>
      <c r="H761" s="14">
        <v>2015</v>
      </c>
      <c r="I761" s="14" t="s">
        <v>368</v>
      </c>
      <c r="J761" s="14" t="s">
        <v>4137</v>
      </c>
      <c r="K761" s="14" t="s">
        <v>61</v>
      </c>
      <c r="L761" s="14" t="s">
        <v>4138</v>
      </c>
      <c r="M761" s="14">
        <f t="shared" si="88"/>
        <v>2021</v>
      </c>
      <c r="N761" s="14">
        <f t="shared" si="89"/>
        <v>6</v>
      </c>
      <c r="O761" s="14" t="str">
        <f>IFERROR(VLOOKUP(I761,Lists!$F$2:$G$16,2,FALSE()),"Not Rated")</f>
        <v>Kids</v>
      </c>
      <c r="P761" s="14">
        <f t="shared" si="90"/>
        <v>60</v>
      </c>
      <c r="Q761" s="14" t="str">
        <f t="shared" si="91"/>
        <v>Unknown</v>
      </c>
      <c r="R761" s="14" t="str">
        <f t="shared" si="92"/>
        <v>|Unknown|</v>
      </c>
      <c r="S761" s="14" t="str">
        <f t="shared" si="93"/>
        <v>|Movies|</v>
      </c>
      <c r="T761" s="14" t="str">
        <f t="shared" si="94"/>
        <v>|George Ford|</v>
      </c>
      <c r="U761" s="14" t="str">
        <f t="shared" si="95"/>
        <v>|Unknown|</v>
      </c>
    </row>
    <row r="762" spans="1:21">
      <c r="A762" s="14" t="s">
        <v>4139</v>
      </c>
      <c r="B762" s="14" t="s">
        <v>48</v>
      </c>
      <c r="C762" s="14" t="s">
        <v>4140</v>
      </c>
      <c r="D762" s="14" t="s">
        <v>4136</v>
      </c>
      <c r="E762" s="14" t="s">
        <v>117</v>
      </c>
      <c r="F762" s="14" t="s">
        <v>117</v>
      </c>
      <c r="G762" s="26">
        <v>44351</v>
      </c>
      <c r="H762" s="14">
        <v>2015</v>
      </c>
      <c r="I762" s="14" t="s">
        <v>368</v>
      </c>
      <c r="J762" s="14" t="s">
        <v>4137</v>
      </c>
      <c r="K762" s="14" t="s">
        <v>61</v>
      </c>
      <c r="L762" s="14" t="s">
        <v>4141</v>
      </c>
      <c r="M762" s="14">
        <f t="shared" si="88"/>
        <v>2021</v>
      </c>
      <c r="N762" s="14">
        <f t="shared" si="89"/>
        <v>6</v>
      </c>
      <c r="O762" s="14" t="str">
        <f>IFERROR(VLOOKUP(I762,Lists!$F$2:$G$16,2,FALSE()),"Not Rated")</f>
        <v>Kids</v>
      </c>
      <c r="P762" s="14">
        <f t="shared" si="90"/>
        <v>60</v>
      </c>
      <c r="Q762" s="14" t="str">
        <f t="shared" si="91"/>
        <v>Unknown</v>
      </c>
      <c r="R762" s="14" t="str">
        <f t="shared" si="92"/>
        <v>|Unknown|</v>
      </c>
      <c r="S762" s="14" t="str">
        <f t="shared" si="93"/>
        <v>|Movies|</v>
      </c>
      <c r="T762" s="14" t="str">
        <f t="shared" si="94"/>
        <v>|George Ford|</v>
      </c>
      <c r="U762" s="14" t="str">
        <f t="shared" si="95"/>
        <v>|Unknown|</v>
      </c>
    </row>
    <row r="763" spans="1:21">
      <c r="A763" s="14" t="s">
        <v>4142</v>
      </c>
      <c r="B763" s="14" t="s">
        <v>49</v>
      </c>
      <c r="C763" s="14" t="s">
        <v>4143</v>
      </c>
      <c r="D763" s="14" t="s">
        <v>117</v>
      </c>
      <c r="E763" s="14" t="s">
        <v>117</v>
      </c>
      <c r="F763" s="14" t="s">
        <v>117</v>
      </c>
      <c r="G763" s="26">
        <v>44351</v>
      </c>
      <c r="H763" s="14">
        <v>2021</v>
      </c>
      <c r="I763" s="14" t="s">
        <v>362</v>
      </c>
      <c r="J763" s="14" t="s">
        <v>105</v>
      </c>
      <c r="K763" s="14" t="s">
        <v>956</v>
      </c>
      <c r="L763" s="14" t="s">
        <v>4144</v>
      </c>
      <c r="M763" s="14">
        <f t="shared" si="88"/>
        <v>2021</v>
      </c>
      <c r="N763" s="14">
        <f t="shared" si="89"/>
        <v>6</v>
      </c>
      <c r="O763" s="14" t="str">
        <f>IFERROR(VLOOKUP(I763,Lists!$F$2:$G$16,2,FALSE()),"Not Rated")</f>
        <v>Older Kids</v>
      </c>
      <c r="P763" s="14">
        <f t="shared" si="90"/>
        <v>1</v>
      </c>
      <c r="Q763" s="14" t="str">
        <f t="shared" si="91"/>
        <v>Unknown</v>
      </c>
      <c r="R763" s="14" t="str">
        <f t="shared" si="92"/>
        <v>|Unknown|</v>
      </c>
      <c r="S763" s="14" t="str">
        <f t="shared" si="93"/>
        <v>|Docuseries|Science &amp; Nature TV|</v>
      </c>
      <c r="T763" s="14" t="str">
        <f t="shared" si="94"/>
        <v>|Unknown|</v>
      </c>
      <c r="U763" s="14" t="str">
        <f t="shared" si="95"/>
        <v>|Unknown|</v>
      </c>
    </row>
    <row r="764" spans="1:21">
      <c r="A764" s="14" t="s">
        <v>4145</v>
      </c>
      <c r="B764" s="14" t="s">
        <v>48</v>
      </c>
      <c r="C764" s="14" t="s">
        <v>4146</v>
      </c>
      <c r="D764" s="14" t="s">
        <v>4147</v>
      </c>
      <c r="E764" s="14" t="s">
        <v>4148</v>
      </c>
      <c r="F764" s="14" t="s">
        <v>123</v>
      </c>
      <c r="G764" s="26">
        <v>44351</v>
      </c>
      <c r="H764" s="14">
        <v>2021</v>
      </c>
      <c r="I764" s="14" t="s">
        <v>361</v>
      </c>
      <c r="J764" s="14" t="s">
        <v>560</v>
      </c>
      <c r="K764" s="14" t="s">
        <v>542</v>
      </c>
      <c r="L764" s="14" t="s">
        <v>4149</v>
      </c>
      <c r="M764" s="14">
        <f t="shared" si="88"/>
        <v>2021</v>
      </c>
      <c r="N764" s="14">
        <f t="shared" si="89"/>
        <v>6</v>
      </c>
      <c r="O764" s="14" t="str">
        <f>IFERROR(VLOOKUP(I764,Lists!$F$2:$G$16,2,FALSE()),"Not Rated")</f>
        <v>Teens</v>
      </c>
      <c r="P764" s="14">
        <f t="shared" si="90"/>
        <v>103</v>
      </c>
      <c r="Q764" s="14" t="str">
        <f t="shared" si="91"/>
        <v>South Korea</v>
      </c>
      <c r="R764" s="14" t="str">
        <f t="shared" si="92"/>
        <v>|South Korea|</v>
      </c>
      <c r="S764" s="14" t="str">
        <f t="shared" si="93"/>
        <v>|Comedies|International Movies|Romantic Movies|</v>
      </c>
      <c r="T764" s="14" t="str">
        <f t="shared" si="94"/>
        <v>|Lee Kae-byeok|</v>
      </c>
      <c r="U764" s="14" t="str">
        <f t="shared" si="95"/>
        <v>|Jang Ki-yong|Chae Soo-bin|Jung Soo-jung|</v>
      </c>
    </row>
    <row r="765" spans="1:21">
      <c r="A765" s="14" t="s">
        <v>4150</v>
      </c>
      <c r="B765" s="14" t="s">
        <v>49</v>
      </c>
      <c r="C765" s="14" t="s">
        <v>4151</v>
      </c>
      <c r="D765" s="14" t="s">
        <v>117</v>
      </c>
      <c r="E765" s="14" t="s">
        <v>4152</v>
      </c>
      <c r="F765" s="14" t="s">
        <v>115</v>
      </c>
      <c r="G765" s="26">
        <v>44351</v>
      </c>
      <c r="H765" s="14">
        <v>2021</v>
      </c>
      <c r="I765" s="14" t="s">
        <v>361</v>
      </c>
      <c r="J765" s="14" t="s">
        <v>105</v>
      </c>
      <c r="K765" s="14" t="s">
        <v>2975</v>
      </c>
      <c r="L765" s="14" t="s">
        <v>4153</v>
      </c>
      <c r="M765" s="14">
        <f t="shared" si="88"/>
        <v>2021</v>
      </c>
      <c r="N765" s="14">
        <f t="shared" si="89"/>
        <v>6</v>
      </c>
      <c r="O765" s="14" t="str">
        <f>IFERROR(VLOOKUP(I765,Lists!$F$2:$G$16,2,FALSE()),"Not Rated")</f>
        <v>Teens</v>
      </c>
      <c r="P765" s="14">
        <f t="shared" si="90"/>
        <v>1</v>
      </c>
      <c r="Q765" s="14" t="str">
        <f t="shared" si="91"/>
        <v>United States</v>
      </c>
      <c r="R765" s="14" t="str">
        <f t="shared" si="92"/>
        <v>|United States|</v>
      </c>
      <c r="S765" s="14" t="str">
        <f t="shared" si="93"/>
        <v>|TV Action &amp; Adventure|TV Dramas|TV Sci-Fi &amp; Fantasy|</v>
      </c>
      <c r="T765" s="14" t="str">
        <f t="shared" si="94"/>
        <v>|Unknown|</v>
      </c>
      <c r="U765" s="14" t="str">
        <f t="shared" si="95"/>
        <v>|Nonso Anozie|Christian Convery|Adeel Akhtar|Stefania LaVie Owen|Dania Ramirez|Aliza Vellani|Will Forte|James Brolin|Neil Sandilands|Mia Artemis|</v>
      </c>
    </row>
    <row r="766" spans="1:21">
      <c r="A766" s="14" t="s">
        <v>4154</v>
      </c>
      <c r="B766" s="14" t="s">
        <v>48</v>
      </c>
      <c r="C766" s="14" t="s">
        <v>4155</v>
      </c>
      <c r="D766" s="14" t="s">
        <v>4156</v>
      </c>
      <c r="E766" s="14" t="s">
        <v>4157</v>
      </c>
      <c r="F766" s="14" t="s">
        <v>140</v>
      </c>
      <c r="G766" s="26">
        <v>44351</v>
      </c>
      <c r="H766" s="14">
        <v>2021</v>
      </c>
      <c r="I766" s="14" t="s">
        <v>361</v>
      </c>
      <c r="J766" s="14" t="s">
        <v>507</v>
      </c>
      <c r="K766" s="14" t="s">
        <v>542</v>
      </c>
      <c r="L766" s="14" t="s">
        <v>4158</v>
      </c>
      <c r="M766" s="14">
        <f t="shared" si="88"/>
        <v>2021</v>
      </c>
      <c r="N766" s="14">
        <f t="shared" si="89"/>
        <v>6</v>
      </c>
      <c r="O766" s="14" t="str">
        <f>IFERROR(VLOOKUP(I766,Lists!$F$2:$G$16,2,FALSE()),"Not Rated")</f>
        <v>Teens</v>
      </c>
      <c r="P766" s="14">
        <f t="shared" si="90"/>
        <v>94</v>
      </c>
      <c r="Q766" s="14" t="str">
        <f t="shared" si="91"/>
        <v>South Africa</v>
      </c>
      <c r="R766" s="14" t="str">
        <f t="shared" si="92"/>
        <v>|South Africa|</v>
      </c>
      <c r="S766" s="14" t="str">
        <f t="shared" si="93"/>
        <v>|Comedies|International Movies|Romantic Movies|</v>
      </c>
      <c r="T766" s="14" t="str">
        <f t="shared" si="94"/>
        <v>|Jayan Moodley|</v>
      </c>
      <c r="U766" s="14" t="str">
        <f t="shared" si="95"/>
        <v>|Jailoshini Naidoo|Maeshni Naicker|Madhushan Singh|Mishqah Parthiephal|Koobeshan Naidoo|Yugan Naidoo|Mariam Bassa|Uraysha Ramrachia|</v>
      </c>
    </row>
    <row r="767" spans="1:21">
      <c r="A767" s="14" t="s">
        <v>4159</v>
      </c>
      <c r="B767" s="14" t="s">
        <v>48</v>
      </c>
      <c r="C767" s="14" t="s">
        <v>4160</v>
      </c>
      <c r="D767" s="14" t="s">
        <v>4161</v>
      </c>
      <c r="E767" s="14" t="s">
        <v>4162</v>
      </c>
      <c r="F767" s="14" t="s">
        <v>122</v>
      </c>
      <c r="G767" s="26">
        <v>44351</v>
      </c>
      <c r="H767" s="14">
        <v>2021</v>
      </c>
      <c r="I767" s="14" t="s">
        <v>360</v>
      </c>
      <c r="J767" s="14" t="s">
        <v>1375</v>
      </c>
      <c r="K767" s="14" t="s">
        <v>1227</v>
      </c>
      <c r="L767" s="14" t="s">
        <v>4163</v>
      </c>
      <c r="M767" s="14">
        <f t="shared" si="88"/>
        <v>2021</v>
      </c>
      <c r="N767" s="14">
        <f t="shared" si="89"/>
        <v>6</v>
      </c>
      <c r="O767" s="14" t="str">
        <f>IFERROR(VLOOKUP(I767,Lists!$F$2:$G$16,2,FALSE()),"Not Rated")</f>
        <v>Adults</v>
      </c>
      <c r="P767" s="14">
        <f t="shared" si="90"/>
        <v>112</v>
      </c>
      <c r="Q767" s="14" t="str">
        <f t="shared" si="91"/>
        <v>Spain</v>
      </c>
      <c r="R767" s="14" t="str">
        <f t="shared" si="92"/>
        <v>|Spain|</v>
      </c>
      <c r="S767" s="14" t="str">
        <f t="shared" si="93"/>
        <v>|Action &amp; Adventure|International Movies|</v>
      </c>
      <c r="T767" s="14" t="str">
        <f t="shared" si="94"/>
        <v>|Daniel Benmayor|</v>
      </c>
      <c r="U767" s="14" t="str">
        <f t="shared" si="95"/>
        <v>|Teo García|Óscar Jaenada|Óscar Casas|Andrea Duro|Sergio Peris-Mencheta|Alberto Jo Lee|Luis Zahera|Andrés Herrera|Nao Albet|César Bandera|Isa Montalbán|</v>
      </c>
    </row>
    <row r="768" spans="1:21">
      <c r="A768" s="14" t="s">
        <v>4164</v>
      </c>
      <c r="B768" s="14" t="s">
        <v>48</v>
      </c>
      <c r="C768" s="14" t="s">
        <v>4165</v>
      </c>
      <c r="D768" s="14" t="s">
        <v>4166</v>
      </c>
      <c r="E768" s="14" t="s">
        <v>4167</v>
      </c>
      <c r="F768" s="14" t="s">
        <v>125</v>
      </c>
      <c r="G768" s="26">
        <v>44350</v>
      </c>
      <c r="H768" s="14">
        <v>2021</v>
      </c>
      <c r="I768" s="14" t="s">
        <v>360</v>
      </c>
      <c r="J768" s="14" t="s">
        <v>4168</v>
      </c>
      <c r="K768" s="14" t="s">
        <v>261</v>
      </c>
      <c r="L768" s="14" t="s">
        <v>4169</v>
      </c>
      <c r="M768" s="14">
        <f t="shared" si="88"/>
        <v>2021</v>
      </c>
      <c r="N768" s="14">
        <f t="shared" si="89"/>
        <v>6</v>
      </c>
      <c r="O768" s="14" t="str">
        <f>IFERROR(VLOOKUP(I768,Lists!$F$2:$G$16,2,FALSE()),"Not Rated")</f>
        <v>Adults</v>
      </c>
      <c r="P768" s="14">
        <f t="shared" si="90"/>
        <v>49</v>
      </c>
      <c r="Q768" s="14" t="str">
        <f t="shared" si="91"/>
        <v>Mexico</v>
      </c>
      <c r="R768" s="14" t="str">
        <f t="shared" si="92"/>
        <v>|Mexico|</v>
      </c>
      <c r="S768" s="14" t="str">
        <f t="shared" si="93"/>
        <v>|Stand-Up Comedy|</v>
      </c>
      <c r="T768" s="14" t="str">
        <f t="shared" si="94"/>
        <v>|Alex Díaz|</v>
      </c>
      <c r="U768" s="14" t="str">
        <f t="shared" si="95"/>
        <v>|Alan Saldaña|</v>
      </c>
    </row>
    <row r="769" spans="1:21">
      <c r="A769" s="14" t="s">
        <v>4170</v>
      </c>
      <c r="B769" s="14" t="s">
        <v>49</v>
      </c>
      <c r="C769" s="14" t="s">
        <v>4171</v>
      </c>
      <c r="D769" s="14" t="s">
        <v>117</v>
      </c>
      <c r="E769" s="14" t="s">
        <v>4172</v>
      </c>
      <c r="F769" s="14" t="s">
        <v>121</v>
      </c>
      <c r="G769" s="26">
        <v>44350</v>
      </c>
      <c r="H769" s="14">
        <v>2021</v>
      </c>
      <c r="I769" s="14" t="s">
        <v>361</v>
      </c>
      <c r="J769" s="14" t="s">
        <v>105</v>
      </c>
      <c r="K769" s="14" t="s">
        <v>1415</v>
      </c>
      <c r="L769" s="14" t="s">
        <v>4173</v>
      </c>
      <c r="M769" s="14">
        <f t="shared" si="88"/>
        <v>2021</v>
      </c>
      <c r="N769" s="14">
        <f t="shared" si="89"/>
        <v>6</v>
      </c>
      <c r="O769" s="14" t="str">
        <f>IFERROR(VLOOKUP(I769,Lists!$F$2:$G$16,2,FALSE()),"Not Rated")</f>
        <v>Teens</v>
      </c>
      <c r="P769" s="14">
        <f t="shared" si="90"/>
        <v>1</v>
      </c>
      <c r="Q769" s="14" t="str">
        <f t="shared" si="91"/>
        <v>Japan</v>
      </c>
      <c r="R769" s="14" t="str">
        <f t="shared" si="92"/>
        <v>|Japan|</v>
      </c>
      <c r="S769" s="14" t="str">
        <f t="shared" si="93"/>
        <v>|International TV Shows|TV Comedies|</v>
      </c>
      <c r="T769" s="14" t="str">
        <f t="shared" si="94"/>
        <v>|Unknown|</v>
      </c>
      <c r="U769" s="14" t="str">
        <f t="shared" si="95"/>
        <v>|Ryuji Akiyama|Ryusei Yokohama|Yumi Adachi|Ai Tominaga|Mei Nagano|Aki Yashiro|Kyary Pamyu Pamyu|Akira Nakao|Shino Ikenami|Joe Odagiri|</v>
      </c>
    </row>
    <row r="770" spans="1:21">
      <c r="A770" s="14" t="s">
        <v>4174</v>
      </c>
      <c r="B770" s="14" t="s">
        <v>48</v>
      </c>
      <c r="C770" s="14" t="s">
        <v>4175</v>
      </c>
      <c r="D770" s="14" t="s">
        <v>4176</v>
      </c>
      <c r="E770" s="14" t="s">
        <v>4177</v>
      </c>
      <c r="F770" s="14" t="s">
        <v>145</v>
      </c>
      <c r="G770" s="26">
        <v>44350</v>
      </c>
      <c r="H770" s="14">
        <v>2021</v>
      </c>
      <c r="I770" s="14" t="s">
        <v>360</v>
      </c>
      <c r="J770" s="14" t="s">
        <v>580</v>
      </c>
      <c r="K770" s="14" t="s">
        <v>834</v>
      </c>
      <c r="L770" s="14" t="s">
        <v>4178</v>
      </c>
      <c r="M770" s="14">
        <f t="shared" ref="M770:M833" si="96">IF(G770="","",YEAR(G770))</f>
        <v>2021</v>
      </c>
      <c r="N770" s="14">
        <f t="shared" ref="N770:N833" si="97">IF(G770="","",MONTH(G770))</f>
        <v>6</v>
      </c>
      <c r="O770" s="14" t="str">
        <f>IFERROR(VLOOKUP(I770,Lists!$F$2:$G$16,2,FALSE()),"Not Rated")</f>
        <v>Adults</v>
      </c>
      <c r="P770" s="14">
        <f t="shared" ref="P770:P833" si="98">IFERROR(VALUE(LEFT(J770,FIND(" ",J770)-1)),"")</f>
        <v>111</v>
      </c>
      <c r="Q770" s="14" t="str">
        <f t="shared" ref="Q770:Q833" si="99">IFERROR(LEFT(F770,FIND(",",F770)-1),F770)</f>
        <v>Sweden</v>
      </c>
      <c r="R770" s="14" t="str">
        <f t="shared" ref="R770:R833" si="100">"|"&amp;SUBSTITUTE(F770,", ","|")&amp;"|"</f>
        <v>|Sweden|</v>
      </c>
      <c r="S770" s="14" t="str">
        <f t="shared" ref="S770:S833" si="101">"|"&amp;SUBSTITUTE(K770,", ","|")&amp;"|"</f>
        <v>|Comedies|Dramas|International Movies|</v>
      </c>
      <c r="T770" s="14" t="str">
        <f t="shared" ref="T770:T833" si="102">"|"&amp;SUBSTITUTE(D770,", ","|")&amp;"|"</f>
        <v>|Helena Bergström|</v>
      </c>
      <c r="U770" s="14" t="str">
        <f t="shared" ref="U770:U833" si="103">"|"&amp;SUBSTITUTE(E770,", ","|")&amp;"|"</f>
        <v>|Molly Nutley|Fredrik Quiñones|Marie Göranzon|Mattias Nordkvist|Claes Malmberg|Christopher Wollter|Emil Almén|Razmus Nyström|André Christenson|Louie Indriana|Max Ulveson|</v>
      </c>
    </row>
    <row r="771" spans="1:21">
      <c r="A771" s="14" t="s">
        <v>4179</v>
      </c>
      <c r="B771" s="14" t="s">
        <v>48</v>
      </c>
      <c r="C771" s="14" t="s">
        <v>4180</v>
      </c>
      <c r="D771" s="14" t="s">
        <v>4181</v>
      </c>
      <c r="E771" s="14" t="s">
        <v>117</v>
      </c>
      <c r="F771" s="14" t="s">
        <v>134</v>
      </c>
      <c r="G771" s="26">
        <v>44350</v>
      </c>
      <c r="H771" s="14">
        <v>2020</v>
      </c>
      <c r="I771" s="14" t="s">
        <v>368</v>
      </c>
      <c r="J771" s="14" t="s">
        <v>4182</v>
      </c>
      <c r="K771" s="14" t="s">
        <v>496</v>
      </c>
      <c r="L771" s="14" t="s">
        <v>4183</v>
      </c>
      <c r="M771" s="14">
        <f t="shared" si="96"/>
        <v>2021</v>
      </c>
      <c r="N771" s="14">
        <f t="shared" si="97"/>
        <v>6</v>
      </c>
      <c r="O771" s="14" t="str">
        <f>IFERROR(VLOOKUP(I771,Lists!$F$2:$G$16,2,FALSE()),"Not Rated")</f>
        <v>Kids</v>
      </c>
      <c r="P771" s="14">
        <f t="shared" si="98"/>
        <v>58</v>
      </c>
      <c r="Q771" s="14" t="str">
        <f t="shared" si="99"/>
        <v>Argentina</v>
      </c>
      <c r="R771" s="14" t="str">
        <f t="shared" si="100"/>
        <v>|Argentina|</v>
      </c>
      <c r="S771" s="14" t="str">
        <f t="shared" si="101"/>
        <v>|Documentaries|International Movies|</v>
      </c>
      <c r="T771" s="14" t="str">
        <f t="shared" si="102"/>
        <v>|Alejandro De Grazia|Juan Stadler|</v>
      </c>
      <c r="U771" s="14" t="str">
        <f t="shared" si="103"/>
        <v>|Unknown|</v>
      </c>
    </row>
    <row r="772" spans="1:21">
      <c r="A772" s="14" t="s">
        <v>4184</v>
      </c>
      <c r="B772" s="14" t="s">
        <v>48</v>
      </c>
      <c r="C772" s="14" t="s">
        <v>4185</v>
      </c>
      <c r="D772" s="14" t="s">
        <v>4186</v>
      </c>
      <c r="E772" s="14" t="s">
        <v>4186</v>
      </c>
      <c r="F772" s="14" t="s">
        <v>148</v>
      </c>
      <c r="G772" s="26">
        <v>44350</v>
      </c>
      <c r="H772" s="14">
        <v>2021</v>
      </c>
      <c r="I772" s="14" t="s">
        <v>361</v>
      </c>
      <c r="J772" s="14" t="s">
        <v>4187</v>
      </c>
      <c r="K772" s="14" t="s">
        <v>2701</v>
      </c>
      <c r="L772" s="14" t="s">
        <v>4188</v>
      </c>
      <c r="M772" s="14">
        <f t="shared" si="96"/>
        <v>2021</v>
      </c>
      <c r="N772" s="14">
        <f t="shared" si="97"/>
        <v>6</v>
      </c>
      <c r="O772" s="14" t="str">
        <f>IFERROR(VLOOKUP(I772,Lists!$F$2:$G$16,2,FALSE()),"Not Rated")</f>
        <v>Teens</v>
      </c>
      <c r="P772" s="14">
        <f t="shared" si="98"/>
        <v>72</v>
      </c>
      <c r="Q772" s="14" t="str">
        <f t="shared" si="99"/>
        <v>United Arab Emirates</v>
      </c>
      <c r="R772" s="14" t="str">
        <f t="shared" si="100"/>
        <v>|United Arab Emirates|</v>
      </c>
      <c r="S772" s="14" t="str">
        <f t="shared" si="101"/>
        <v>|Documentaries|International Movies|Music &amp; Musicals|</v>
      </c>
      <c r="T772" s="14" t="str">
        <f t="shared" si="102"/>
        <v>|Myriam Fares|</v>
      </c>
      <c r="U772" s="14" t="str">
        <f t="shared" si="103"/>
        <v>|Myriam Fares|</v>
      </c>
    </row>
    <row r="773" spans="1:21">
      <c r="A773" s="14" t="s">
        <v>4189</v>
      </c>
      <c r="B773" s="14" t="s">
        <v>49</v>
      </c>
      <c r="C773" s="14" t="s">
        <v>4190</v>
      </c>
      <c r="D773" s="14" t="s">
        <v>4191</v>
      </c>
      <c r="E773" s="14" t="s">
        <v>4192</v>
      </c>
      <c r="F773" s="14" t="s">
        <v>117</v>
      </c>
      <c r="G773" s="26">
        <v>44350</v>
      </c>
      <c r="H773" s="14">
        <v>2021</v>
      </c>
      <c r="I773" s="14" t="s">
        <v>361</v>
      </c>
      <c r="J773" s="14" t="s">
        <v>105</v>
      </c>
      <c r="K773" s="14" t="s">
        <v>62</v>
      </c>
      <c r="L773" s="14" t="s">
        <v>4193</v>
      </c>
      <c r="M773" s="14">
        <f t="shared" si="96"/>
        <v>2021</v>
      </c>
      <c r="N773" s="14">
        <f t="shared" si="97"/>
        <v>6</v>
      </c>
      <c r="O773" s="14" t="str">
        <f>IFERROR(VLOOKUP(I773,Lists!$F$2:$G$16,2,FALSE()),"Not Rated")</f>
        <v>Teens</v>
      </c>
      <c r="P773" s="14">
        <f t="shared" si="98"/>
        <v>1</v>
      </c>
      <c r="Q773" s="14" t="str">
        <f t="shared" si="99"/>
        <v>Unknown</v>
      </c>
      <c r="R773" s="14" t="str">
        <f t="shared" si="100"/>
        <v>|Unknown|</v>
      </c>
      <c r="S773" s="14" t="str">
        <f t="shared" si="101"/>
        <v>|TV Shows|</v>
      </c>
      <c r="T773" s="14" t="str">
        <f t="shared" si="102"/>
        <v>|Chiaki Kon|</v>
      </c>
      <c r="U773" s="14" t="str">
        <f t="shared" si="103"/>
        <v>|Kotono Mitsuishi|Hisako Kanemoto|Rina Satou|Ami Koshimizu|Shizuka Ito|Misato Fukuen|Kenji Nojima|Junko Minagawa|Sayaka Ohara|Ai Maeda|Yukiyo Fujii|Ryo Hirohashi|Taishi Murata|Yoshitsugu Matsuoka|Shoko Nakagawa|Naomi Watanabe|Nanao|</v>
      </c>
    </row>
    <row r="774" spans="1:21">
      <c r="A774" s="14" t="s">
        <v>4194</v>
      </c>
      <c r="B774" s="14" t="s">
        <v>49</v>
      </c>
      <c r="C774" s="14" t="s">
        <v>4195</v>
      </c>
      <c r="D774" s="14" t="s">
        <v>117</v>
      </c>
      <c r="E774" s="14" t="s">
        <v>4196</v>
      </c>
      <c r="F774" s="14" t="s">
        <v>132</v>
      </c>
      <c r="G774" s="26">
        <v>44350</v>
      </c>
      <c r="H774" s="14">
        <v>2021</v>
      </c>
      <c r="I774" s="14" t="s">
        <v>360</v>
      </c>
      <c r="J774" s="14" t="s">
        <v>106</v>
      </c>
      <c r="K774" s="14" t="s">
        <v>1905</v>
      </c>
      <c r="L774" s="14" t="s">
        <v>4197</v>
      </c>
      <c r="M774" s="14">
        <f t="shared" si="96"/>
        <v>2021</v>
      </c>
      <c r="N774" s="14">
        <f t="shared" si="97"/>
        <v>6</v>
      </c>
      <c r="O774" s="14" t="str">
        <f>IFERROR(VLOOKUP(I774,Lists!$F$2:$G$16,2,FALSE()),"Not Rated")</f>
        <v>Adults</v>
      </c>
      <c r="P774" s="14">
        <f t="shared" si="98"/>
        <v>2</v>
      </c>
      <c r="Q774" s="14" t="str">
        <f t="shared" si="99"/>
        <v>Italy</v>
      </c>
      <c r="R774" s="14" t="str">
        <f t="shared" si="100"/>
        <v>|Italy|</v>
      </c>
      <c r="S774" s="14" t="str">
        <f t="shared" si="101"/>
        <v>|International TV Shows|Romantic TV Shows|TV Dramas|</v>
      </c>
      <c r="T774" s="14" t="str">
        <f t="shared" si="102"/>
        <v>|Unknown|</v>
      </c>
      <c r="U774" s="14" t="str">
        <f t="shared" si="103"/>
        <v>|Coco Rebecca Edogamhe|Ludovico Tersigni|Amanda Campana|Andrea Lattanzi|Giovanni Maini|Alicia Ann Edogamhe|Thony|</v>
      </c>
    </row>
    <row r="775" spans="1:21">
      <c r="A775" s="14" t="s">
        <v>4198</v>
      </c>
      <c r="B775" s="14" t="s">
        <v>48</v>
      </c>
      <c r="C775" s="14" t="s">
        <v>4199</v>
      </c>
      <c r="D775" s="14" t="s">
        <v>4200</v>
      </c>
      <c r="E775" s="14" t="s">
        <v>4201</v>
      </c>
      <c r="F775" s="14" t="s">
        <v>138</v>
      </c>
      <c r="G775" s="26">
        <v>44350</v>
      </c>
      <c r="H775" s="14">
        <v>2019</v>
      </c>
      <c r="I775" s="14" t="s">
        <v>360</v>
      </c>
      <c r="J775" s="14" t="s">
        <v>1773</v>
      </c>
      <c r="K775" s="14" t="s">
        <v>605</v>
      </c>
      <c r="L775" s="14" t="s">
        <v>4202</v>
      </c>
      <c r="M775" s="14">
        <f t="shared" si="96"/>
        <v>2021</v>
      </c>
      <c r="N775" s="14">
        <f t="shared" si="97"/>
        <v>6</v>
      </c>
      <c r="O775" s="14" t="str">
        <f>IFERROR(VLOOKUP(I775,Lists!$F$2:$G$16,2,FALSE()),"Not Rated")</f>
        <v>Adults</v>
      </c>
      <c r="P775" s="14">
        <f t="shared" si="98"/>
        <v>78</v>
      </c>
      <c r="Q775" s="14" t="str">
        <f t="shared" si="99"/>
        <v>Philippines</v>
      </c>
      <c r="R775" s="14" t="str">
        <f t="shared" si="100"/>
        <v>|Philippines|</v>
      </c>
      <c r="S775" s="14" t="str">
        <f t="shared" si="101"/>
        <v>|Dramas|International Movies|Thrillers|</v>
      </c>
      <c r="T775" s="14" t="str">
        <f t="shared" si="102"/>
        <v>|Rae Red|</v>
      </c>
      <c r="U775" s="14" t="str">
        <f t="shared" si="103"/>
        <v>|Janine Gutierrez|Felix Roco|JC Santos|Elijah Canlas|Sky Teotico|Archi Adamos|Allan Paule|Ruby Ruiz|Bie Ruaro|Jess Mendoza|</v>
      </c>
    </row>
    <row r="776" spans="1:21">
      <c r="A776" s="14" t="s">
        <v>4203</v>
      </c>
      <c r="B776" s="14" t="s">
        <v>48</v>
      </c>
      <c r="C776" s="14" t="s">
        <v>4204</v>
      </c>
      <c r="D776" s="14" t="s">
        <v>4205</v>
      </c>
      <c r="E776" s="14" t="s">
        <v>4206</v>
      </c>
      <c r="F776" s="14" t="s">
        <v>115</v>
      </c>
      <c r="G776" s="26">
        <v>44349</v>
      </c>
      <c r="H776" s="14">
        <v>2020</v>
      </c>
      <c r="I776" s="14" t="s">
        <v>364</v>
      </c>
      <c r="J776" s="14" t="s">
        <v>1247</v>
      </c>
      <c r="K776" s="14" t="s">
        <v>4207</v>
      </c>
      <c r="L776" s="14" t="s">
        <v>4208</v>
      </c>
      <c r="M776" s="14">
        <f t="shared" si="96"/>
        <v>2021</v>
      </c>
      <c r="N776" s="14">
        <f t="shared" si="97"/>
        <v>6</v>
      </c>
      <c r="O776" s="14" t="str">
        <f>IFERROR(VLOOKUP(I776,Lists!$F$2:$G$16,2,FALSE()),"Not Rated")</f>
        <v>Teens</v>
      </c>
      <c r="P776" s="14">
        <f t="shared" si="98"/>
        <v>101</v>
      </c>
      <c r="Q776" s="14" t="str">
        <f t="shared" si="99"/>
        <v>United States</v>
      </c>
      <c r="R776" s="14" t="str">
        <f t="shared" si="100"/>
        <v>|United States|</v>
      </c>
      <c r="S776" s="14" t="str">
        <f t="shared" si="101"/>
        <v>|Dramas|Faith &amp; Spirituality|Romantic Movies|</v>
      </c>
      <c r="T776" s="14" t="str">
        <f t="shared" si="102"/>
        <v>|Lance Hool|</v>
      </c>
      <c r="U776" s="14" t="str">
        <f t="shared" si="103"/>
        <v>|Jacob Elordi|Adan Canto|Radha Mitchell|Tiera Skovbye|Kari Matchett|Tahmoh Penikett|</v>
      </c>
    </row>
    <row r="777" spans="1:21">
      <c r="A777" s="14" t="s">
        <v>4209</v>
      </c>
      <c r="B777" s="14" t="s">
        <v>48</v>
      </c>
      <c r="C777" s="14" t="s">
        <v>4210</v>
      </c>
      <c r="D777" s="14" t="s">
        <v>4211</v>
      </c>
      <c r="E777" s="14" t="s">
        <v>4212</v>
      </c>
      <c r="F777" s="14" t="s">
        <v>115</v>
      </c>
      <c r="G777" s="26">
        <v>44349</v>
      </c>
      <c r="H777" s="14">
        <v>2012</v>
      </c>
      <c r="I777" s="14" t="s">
        <v>360</v>
      </c>
      <c r="J777" s="14" t="s">
        <v>604</v>
      </c>
      <c r="K777" s="14" t="s">
        <v>4213</v>
      </c>
      <c r="L777" s="14" t="s">
        <v>4214</v>
      </c>
      <c r="M777" s="14">
        <f t="shared" si="96"/>
        <v>2021</v>
      </c>
      <c r="N777" s="14">
        <f t="shared" si="97"/>
        <v>6</v>
      </c>
      <c r="O777" s="14" t="str">
        <f>IFERROR(VLOOKUP(I777,Lists!$F$2:$G$16,2,FALSE()),"Not Rated")</f>
        <v>Adults</v>
      </c>
      <c r="P777" s="14">
        <f t="shared" si="98"/>
        <v>110</v>
      </c>
      <c r="Q777" s="14" t="str">
        <f t="shared" si="99"/>
        <v>United States</v>
      </c>
      <c r="R777" s="14" t="str">
        <f t="shared" si="100"/>
        <v>|United States|</v>
      </c>
      <c r="S777" s="14" t="str">
        <f t="shared" si="101"/>
        <v>|Dramas|Independent Movies|LGBTQ Movies|</v>
      </c>
      <c r="T777" s="14" t="str">
        <f t="shared" si="102"/>
        <v>|Nicole Conn|</v>
      </c>
      <c r="U777" s="14" t="str">
        <f t="shared" si="103"/>
        <v>|Barbara Niven|Jessica Clark|John Heard|Morgan Fairchild|Kerry Knuppe|Imelda Corcoran|Mary Jane Wells|Rebecca Staab|Michael Adam Hamilton|Bryan Jackson|Bryan Mordechai Jackson|</v>
      </c>
    </row>
    <row r="778" spans="1:21">
      <c r="A778" s="14" t="s">
        <v>4215</v>
      </c>
      <c r="B778" s="14" t="s">
        <v>48</v>
      </c>
      <c r="C778" s="14" t="s">
        <v>4216</v>
      </c>
      <c r="D778" s="14" t="s">
        <v>4217</v>
      </c>
      <c r="E778" s="14" t="s">
        <v>4218</v>
      </c>
      <c r="F778" s="14" t="s">
        <v>115</v>
      </c>
      <c r="G778" s="26">
        <v>44349</v>
      </c>
      <c r="H778" s="14">
        <v>2001</v>
      </c>
      <c r="I778" s="14" t="s">
        <v>364</v>
      </c>
      <c r="J778" s="14" t="s">
        <v>507</v>
      </c>
      <c r="K778" s="14" t="s">
        <v>248</v>
      </c>
      <c r="L778" s="14" t="s">
        <v>4219</v>
      </c>
      <c r="M778" s="14">
        <f t="shared" si="96"/>
        <v>2021</v>
      </c>
      <c r="N778" s="14">
        <f t="shared" si="97"/>
        <v>6</v>
      </c>
      <c r="O778" s="14" t="str">
        <f>IFERROR(VLOOKUP(I778,Lists!$F$2:$G$16,2,FALSE()),"Not Rated")</f>
        <v>Teens</v>
      </c>
      <c r="P778" s="14">
        <f t="shared" si="98"/>
        <v>94</v>
      </c>
      <c r="Q778" s="14" t="str">
        <f t="shared" si="99"/>
        <v>United States</v>
      </c>
      <c r="R778" s="14" t="str">
        <f t="shared" si="100"/>
        <v>|United States|</v>
      </c>
      <c r="S778" s="14" t="str">
        <f t="shared" si="101"/>
        <v>|Action &amp; Adventure|</v>
      </c>
      <c r="T778" s="14" t="str">
        <f t="shared" si="102"/>
        <v>|Les Mayfield|</v>
      </c>
      <c r="U778" s="14" t="str">
        <f t="shared" si="103"/>
        <v>|Colin Farrell|Scott Caan|Ali Larter|Gabriel Macht|Gregory Smith|Harris Yulin|Kathy Bates|Timothy Dalton|Ty O'Neal|Will McCormack|Ronny Cox|Terry O'Quinn|Muse Watson|Joe Stevens|Barry Tubb|</v>
      </c>
    </row>
    <row r="779" spans="1:21">
      <c r="A779" s="14" t="s">
        <v>4220</v>
      </c>
      <c r="B779" s="14" t="s">
        <v>48</v>
      </c>
      <c r="C779" s="14" t="s">
        <v>4221</v>
      </c>
      <c r="D779" s="14" t="s">
        <v>4222</v>
      </c>
      <c r="E779" s="14" t="s">
        <v>4223</v>
      </c>
      <c r="F779" s="14" t="s">
        <v>115</v>
      </c>
      <c r="G779" s="26">
        <v>44349</v>
      </c>
      <c r="H779" s="14">
        <v>2009</v>
      </c>
      <c r="I779" s="14" t="s">
        <v>360</v>
      </c>
      <c r="J779" s="14" t="s">
        <v>1649</v>
      </c>
      <c r="K779" s="14" t="s">
        <v>4224</v>
      </c>
      <c r="L779" s="14" t="s">
        <v>4225</v>
      </c>
      <c r="M779" s="14">
        <f t="shared" si="96"/>
        <v>2021</v>
      </c>
      <c r="N779" s="14">
        <f t="shared" si="97"/>
        <v>6</v>
      </c>
      <c r="O779" s="14" t="str">
        <f>IFERROR(VLOOKUP(I779,Lists!$F$2:$G$16,2,FALSE()),"Not Rated")</f>
        <v>Adults</v>
      </c>
      <c r="P779" s="14">
        <f t="shared" si="98"/>
        <v>70</v>
      </c>
      <c r="Q779" s="14" t="str">
        <f t="shared" si="99"/>
        <v>United States</v>
      </c>
      <c r="R779" s="14" t="str">
        <f t="shared" si="100"/>
        <v>|United States|</v>
      </c>
      <c r="S779" s="14" t="str">
        <f t="shared" si="101"/>
        <v>|Comedies|Independent Movies|LGBTQ Movies|</v>
      </c>
      <c r="T779" s="14" t="str">
        <f t="shared" si="102"/>
        <v>|Ellen Seidler|Megan Siler|</v>
      </c>
      <c r="U779" s="14" t="str">
        <f t="shared" si="103"/>
        <v>|Ashleigh Sumner|Jill Bennett|Cathy DeBuono|Jessica Graham|Angelyna Martinez|Candy Tolentino|Linda Ignazi|Jenoa Harlow|Lisa Dewey|Kathy Domenici|</v>
      </c>
    </row>
    <row r="780" spans="1:21">
      <c r="A780" s="14" t="s">
        <v>4226</v>
      </c>
      <c r="B780" s="14" t="s">
        <v>49</v>
      </c>
      <c r="C780" s="14" t="s">
        <v>4227</v>
      </c>
      <c r="D780" s="14" t="s">
        <v>117</v>
      </c>
      <c r="E780" s="14" t="s">
        <v>4228</v>
      </c>
      <c r="F780" s="14" t="s">
        <v>121</v>
      </c>
      <c r="G780" s="26">
        <v>44349</v>
      </c>
      <c r="H780" s="14">
        <v>2013</v>
      </c>
      <c r="I780" s="14" t="s">
        <v>360</v>
      </c>
      <c r="J780" s="14" t="s">
        <v>105</v>
      </c>
      <c r="K780" s="14" t="s">
        <v>822</v>
      </c>
      <c r="L780" s="14" t="s">
        <v>4229</v>
      </c>
      <c r="M780" s="14">
        <f t="shared" si="96"/>
        <v>2021</v>
      </c>
      <c r="N780" s="14">
        <f t="shared" si="97"/>
        <v>6</v>
      </c>
      <c r="O780" s="14" t="str">
        <f>IFERROR(VLOOKUP(I780,Lists!$F$2:$G$16,2,FALSE()),"Not Rated")</f>
        <v>Adults</v>
      </c>
      <c r="P780" s="14">
        <f t="shared" si="98"/>
        <v>1</v>
      </c>
      <c r="Q780" s="14" t="str">
        <f t="shared" si="99"/>
        <v>Japan</v>
      </c>
      <c r="R780" s="14" t="str">
        <f t="shared" si="100"/>
        <v>|Japan|</v>
      </c>
      <c r="S780" s="14" t="str">
        <f t="shared" si="101"/>
        <v>|Anime Series|International TV Shows|</v>
      </c>
      <c r="T780" s="14" t="str">
        <f t="shared" si="102"/>
        <v>|Unknown|</v>
      </c>
      <c r="U780" s="14" t="str">
        <f t="shared" si="103"/>
        <v>|Yuki Kaji|Yui Ishikawa|Marina Inoue|Kisho Taniyama|Yu Shimamura|Yu Kobayashi|Shiori Mikami|Hiro Shimono|Ryota Osaka|Yoshimasa Hosoya|Tomohisa Hashizume|Saki Fujita|Hiroshi Kamiya|Daisuke Ono|Romi Park|Keiji Fujiwara|Kazuhiro Yamaji|Yusaku Yara|Takehito Koyasu|</v>
      </c>
    </row>
    <row r="781" spans="1:21">
      <c r="A781" s="14" t="s">
        <v>4230</v>
      </c>
      <c r="B781" s="14" t="s">
        <v>48</v>
      </c>
      <c r="C781" s="14" t="s">
        <v>4231</v>
      </c>
      <c r="D781" s="14" t="s">
        <v>4232</v>
      </c>
      <c r="E781" s="14" t="s">
        <v>4233</v>
      </c>
      <c r="F781" s="14" t="s">
        <v>115</v>
      </c>
      <c r="G781" s="26">
        <v>44349</v>
      </c>
      <c r="H781" s="14">
        <v>2000</v>
      </c>
      <c r="I781" s="14" t="s">
        <v>364</v>
      </c>
      <c r="J781" s="14" t="s">
        <v>1062</v>
      </c>
      <c r="K781" s="14" t="s">
        <v>4234</v>
      </c>
      <c r="L781" s="14" t="s">
        <v>4235</v>
      </c>
      <c r="M781" s="14">
        <f t="shared" si="96"/>
        <v>2021</v>
      </c>
      <c r="N781" s="14">
        <f t="shared" si="97"/>
        <v>6</v>
      </c>
      <c r="O781" s="14" t="str">
        <f>IFERROR(VLOOKUP(I781,Lists!$F$2:$G$16,2,FALSE()),"Not Rated")</f>
        <v>Teens</v>
      </c>
      <c r="P781" s="14">
        <f t="shared" si="98"/>
        <v>118</v>
      </c>
      <c r="Q781" s="14" t="str">
        <f t="shared" si="99"/>
        <v>United States</v>
      </c>
      <c r="R781" s="14" t="str">
        <f t="shared" si="100"/>
        <v>|United States|</v>
      </c>
      <c r="S781" s="14" t="str">
        <f t="shared" si="101"/>
        <v>|Action &amp; Adventure|Cult Movies|Sci-Fi &amp; Fantasy|</v>
      </c>
      <c r="T781" s="14" t="str">
        <f t="shared" si="102"/>
        <v>|Roger Christian|</v>
      </c>
      <c r="U781" s="14" t="str">
        <f t="shared" si="103"/>
        <v>|John Travolta|Barry Pepper|Forest Whitaker|Kim Coates|Sabine Karsenti|Richard Tyson|Kelly Preston|Michael MacRae|Shaun Austin-Olsen|Tim Post|Michael Byrne|</v>
      </c>
    </row>
    <row r="782" spans="1:21">
      <c r="A782" s="14" t="s">
        <v>4236</v>
      </c>
      <c r="B782" s="14" t="s">
        <v>49</v>
      </c>
      <c r="C782" s="14" t="s">
        <v>4237</v>
      </c>
      <c r="D782" s="14" t="s">
        <v>117</v>
      </c>
      <c r="E782" s="14" t="s">
        <v>4238</v>
      </c>
      <c r="F782" s="14" t="s">
        <v>118</v>
      </c>
      <c r="G782" s="26">
        <v>44349</v>
      </c>
      <c r="H782" s="14">
        <v>2019</v>
      </c>
      <c r="I782" s="14" t="s">
        <v>366</v>
      </c>
      <c r="J782" s="14" t="s">
        <v>106</v>
      </c>
      <c r="K782" s="14" t="s">
        <v>256</v>
      </c>
      <c r="L782" s="14" t="s">
        <v>4239</v>
      </c>
      <c r="M782" s="14">
        <f t="shared" si="96"/>
        <v>2021</v>
      </c>
      <c r="N782" s="14">
        <f t="shared" si="97"/>
        <v>6</v>
      </c>
      <c r="O782" s="14" t="str">
        <f>IFERROR(VLOOKUP(I782,Lists!$F$2:$G$16,2,FALSE()),"Not Rated")</f>
        <v>Kids</v>
      </c>
      <c r="P782" s="14">
        <f t="shared" si="98"/>
        <v>2</v>
      </c>
      <c r="Q782" s="14" t="str">
        <f t="shared" si="99"/>
        <v>United Kingdom</v>
      </c>
      <c r="R782" s="14" t="str">
        <f t="shared" si="100"/>
        <v>|United Kingdom|</v>
      </c>
      <c r="S782" s="14" t="str">
        <f t="shared" si="101"/>
        <v>|Kids' TV|</v>
      </c>
      <c r="T782" s="14" t="str">
        <f t="shared" si="102"/>
        <v>|Unknown|</v>
      </c>
      <c r="U782" s="14" t="str">
        <f t="shared" si="103"/>
        <v>|Preston Nyman|Sian Taylor|Ian Puleston-Davies|Sara Crowe|Sarah Ann Kennedy|Judy Flynn|John Sparkes|David Graham|</v>
      </c>
    </row>
    <row r="783" spans="1:21">
      <c r="A783" s="14" t="s">
        <v>4240</v>
      </c>
      <c r="B783" s="14" t="s">
        <v>48</v>
      </c>
      <c r="C783" s="14" t="s">
        <v>4241</v>
      </c>
      <c r="D783" s="14" t="s">
        <v>4242</v>
      </c>
      <c r="E783" s="14" t="s">
        <v>117</v>
      </c>
      <c r="F783" s="14" t="s">
        <v>117</v>
      </c>
      <c r="G783" s="26">
        <v>44349</v>
      </c>
      <c r="H783" s="14">
        <v>2021</v>
      </c>
      <c r="I783" s="14" t="s">
        <v>361</v>
      </c>
      <c r="J783" s="14" t="s">
        <v>698</v>
      </c>
      <c r="K783" s="14" t="s">
        <v>247</v>
      </c>
      <c r="L783" s="14" t="s">
        <v>4243</v>
      </c>
      <c r="M783" s="14">
        <f t="shared" si="96"/>
        <v>2021</v>
      </c>
      <c r="N783" s="14">
        <f t="shared" si="97"/>
        <v>6</v>
      </c>
      <c r="O783" s="14" t="str">
        <f>IFERROR(VLOOKUP(I783,Lists!$F$2:$G$16,2,FALSE()),"Not Rated")</f>
        <v>Teens</v>
      </c>
      <c r="P783" s="14">
        <f t="shared" si="98"/>
        <v>99</v>
      </c>
      <c r="Q783" s="14" t="str">
        <f t="shared" si="99"/>
        <v>Unknown</v>
      </c>
      <c r="R783" s="14" t="str">
        <f t="shared" si="100"/>
        <v>|Unknown|</v>
      </c>
      <c r="S783" s="14" t="str">
        <f t="shared" si="101"/>
        <v>|Documentaries|</v>
      </c>
      <c r="T783" s="14" t="str">
        <f t="shared" si="102"/>
        <v>|Peter Galison|</v>
      </c>
      <c r="U783" s="14" t="str">
        <f t="shared" si="103"/>
        <v>|Unknown|</v>
      </c>
    </row>
    <row r="784" spans="1:21">
      <c r="A784" s="14" t="s">
        <v>4244</v>
      </c>
      <c r="B784" s="14" t="s">
        <v>48</v>
      </c>
      <c r="C784" s="14" t="s">
        <v>4245</v>
      </c>
      <c r="D784" s="14" t="s">
        <v>4246</v>
      </c>
      <c r="E784" s="14" t="s">
        <v>4247</v>
      </c>
      <c r="F784" s="14" t="s">
        <v>1963</v>
      </c>
      <c r="G784" s="26">
        <v>44349</v>
      </c>
      <c r="H784" s="14">
        <v>1997</v>
      </c>
      <c r="I784" s="14" t="s">
        <v>363</v>
      </c>
      <c r="J784" s="14" t="s">
        <v>560</v>
      </c>
      <c r="K784" s="14" t="s">
        <v>1027</v>
      </c>
      <c r="L784" s="14" t="s">
        <v>4248</v>
      </c>
      <c r="M784" s="14">
        <f t="shared" si="96"/>
        <v>2021</v>
      </c>
      <c r="N784" s="14">
        <f t="shared" si="97"/>
        <v>6</v>
      </c>
      <c r="O784" s="14" t="str">
        <f>IFERROR(VLOOKUP(I784,Lists!$F$2:$G$16,2,FALSE()),"Not Rated")</f>
        <v>Adults</v>
      </c>
      <c r="P784" s="14">
        <f t="shared" si="98"/>
        <v>103</v>
      </c>
      <c r="Q784" s="14" t="str">
        <f t="shared" si="99"/>
        <v>Canada</v>
      </c>
      <c r="R784" s="14" t="str">
        <f t="shared" si="100"/>
        <v>|Canada|United States|</v>
      </c>
      <c r="S784" s="14" t="str">
        <f t="shared" si="101"/>
        <v>|Dramas|Romantic Movies|</v>
      </c>
      <c r="T784" s="14" t="str">
        <f t="shared" si="102"/>
        <v>|Lance Young|</v>
      </c>
      <c r="U784" s="14" t="str">
        <f t="shared" si="103"/>
        <v>|Craig Sheffer|Sheryl Lee|Terence Stamp|Casey Siemaszko|Spalding Gray|Lois Chiles|Blu Mankuma|Ken Camroux-Taylor|Eli Gabay|Molly Parker|</v>
      </c>
    </row>
    <row r="785" spans="1:21">
      <c r="A785" s="14" t="s">
        <v>4249</v>
      </c>
      <c r="B785" s="14" t="s">
        <v>48</v>
      </c>
      <c r="C785" s="14" t="s">
        <v>4250</v>
      </c>
      <c r="D785" s="14" t="s">
        <v>4251</v>
      </c>
      <c r="E785" s="14" t="s">
        <v>4252</v>
      </c>
      <c r="F785" s="14" t="s">
        <v>133</v>
      </c>
      <c r="G785" s="26">
        <v>44349</v>
      </c>
      <c r="H785" s="14">
        <v>2021</v>
      </c>
      <c r="I785" s="14" t="s">
        <v>360</v>
      </c>
      <c r="J785" s="14" t="s">
        <v>739</v>
      </c>
      <c r="K785" s="14" t="s">
        <v>554</v>
      </c>
      <c r="L785" s="14" t="s">
        <v>4253</v>
      </c>
      <c r="M785" s="14">
        <f t="shared" si="96"/>
        <v>2021</v>
      </c>
      <c r="N785" s="14">
        <f t="shared" si="97"/>
        <v>6</v>
      </c>
      <c r="O785" s="14" t="str">
        <f>IFERROR(VLOOKUP(I785,Lists!$F$2:$G$16,2,FALSE()),"Not Rated")</f>
        <v>Adults</v>
      </c>
      <c r="P785" s="14">
        <f t="shared" si="98"/>
        <v>95</v>
      </c>
      <c r="Q785" s="14" t="str">
        <f t="shared" si="99"/>
        <v>Brazil</v>
      </c>
      <c r="R785" s="14" t="str">
        <f t="shared" si="100"/>
        <v>|Brazil|</v>
      </c>
      <c r="S785" s="14" t="str">
        <f t="shared" si="101"/>
        <v>|Comedies|International Movies|Music &amp; Musicals|</v>
      </c>
      <c r="T785" s="14" t="str">
        <f t="shared" si="102"/>
        <v>|Leandro Neri|</v>
      </c>
      <c r="U785" s="14" t="str">
        <f t="shared" si="103"/>
        <v>|Giovana Cordeiro|Gkay|Bruna Inocencio|Samya Pascotto|Flavia Pavanelli|Micael Borges|Jean Pedro|Rafael Medrado|Nikolas Antunes|Stella Miranda|</v>
      </c>
    </row>
    <row r="786" spans="1:21">
      <c r="A786" s="14" t="s">
        <v>4254</v>
      </c>
      <c r="B786" s="14" t="s">
        <v>48</v>
      </c>
      <c r="C786" s="14" t="s">
        <v>4255</v>
      </c>
      <c r="D786" s="14" t="s">
        <v>4256</v>
      </c>
      <c r="E786" s="14" t="s">
        <v>4257</v>
      </c>
      <c r="F786" s="14" t="s">
        <v>1084</v>
      </c>
      <c r="G786" s="26">
        <v>44349</v>
      </c>
      <c r="H786" s="14">
        <v>2011</v>
      </c>
      <c r="I786" s="14" t="s">
        <v>360</v>
      </c>
      <c r="J786" s="14" t="s">
        <v>730</v>
      </c>
      <c r="K786" s="14" t="s">
        <v>1034</v>
      </c>
      <c r="L786" s="14" t="s">
        <v>4258</v>
      </c>
      <c r="M786" s="14">
        <f t="shared" si="96"/>
        <v>2021</v>
      </c>
      <c r="N786" s="14">
        <f t="shared" si="97"/>
        <v>6</v>
      </c>
      <c r="O786" s="14" t="str">
        <f>IFERROR(VLOOKUP(I786,Lists!$F$2:$G$16,2,FALSE()),"Not Rated")</f>
        <v>Adults</v>
      </c>
      <c r="P786" s="14">
        <f t="shared" si="98"/>
        <v>93</v>
      </c>
      <c r="Q786" s="14" t="str">
        <f t="shared" si="99"/>
        <v>United States</v>
      </c>
      <c r="R786" s="14" t="str">
        <f t="shared" si="100"/>
        <v>|United States|Canada|</v>
      </c>
      <c r="S786" s="14" t="str">
        <f t="shared" si="101"/>
        <v>|Comedies|Dramas|Independent Movies|</v>
      </c>
      <c r="T786" s="14" t="str">
        <f t="shared" si="102"/>
        <v>|Thom Fitzgerald|</v>
      </c>
      <c r="U786" s="14" t="str">
        <f t="shared" si="103"/>
        <v>|Olympia Dukakis|Ryan Doucette|Brenda Fricker|Kristin Booth|Michael McPhee|John Dunsworth|Jeremy Akerman|Mary-Colin Chisholm|Kevin Kincaid|</v>
      </c>
    </row>
    <row r="787" spans="1:21">
      <c r="A787" s="14" t="s">
        <v>4259</v>
      </c>
      <c r="B787" s="14" t="s">
        <v>49</v>
      </c>
      <c r="C787" s="14" t="s">
        <v>4260</v>
      </c>
      <c r="D787" s="14" t="s">
        <v>117</v>
      </c>
      <c r="E787" s="14" t="s">
        <v>117</v>
      </c>
      <c r="F787" s="14" t="s">
        <v>115</v>
      </c>
      <c r="G787" s="26">
        <v>44349</v>
      </c>
      <c r="H787" s="14">
        <v>2021</v>
      </c>
      <c r="I787" s="14" t="s">
        <v>366</v>
      </c>
      <c r="J787" s="14" t="s">
        <v>107</v>
      </c>
      <c r="K787" s="14" t="s">
        <v>256</v>
      </c>
      <c r="L787" s="14" t="s">
        <v>4261</v>
      </c>
      <c r="M787" s="14">
        <f t="shared" si="96"/>
        <v>2021</v>
      </c>
      <c r="N787" s="14">
        <f t="shared" si="97"/>
        <v>6</v>
      </c>
      <c r="O787" s="14" t="str">
        <f>IFERROR(VLOOKUP(I787,Lists!$F$2:$G$16,2,FALSE()),"Not Rated")</f>
        <v>Kids</v>
      </c>
      <c r="P787" s="14">
        <f t="shared" si="98"/>
        <v>3</v>
      </c>
      <c r="Q787" s="14" t="str">
        <f t="shared" si="99"/>
        <v>United States</v>
      </c>
      <c r="R787" s="14" t="str">
        <f t="shared" si="100"/>
        <v>|United States|</v>
      </c>
      <c r="S787" s="14" t="str">
        <f t="shared" si="101"/>
        <v>|Kids' TV|</v>
      </c>
      <c r="T787" s="14" t="str">
        <f t="shared" si="102"/>
        <v>|Unknown|</v>
      </c>
      <c r="U787" s="14" t="str">
        <f t="shared" si="103"/>
        <v>|Unknown|</v>
      </c>
    </row>
    <row r="788" spans="1:21">
      <c r="A788" s="14" t="s">
        <v>4262</v>
      </c>
      <c r="B788" s="14" t="s">
        <v>48</v>
      </c>
      <c r="C788" s="14" t="s">
        <v>4263</v>
      </c>
      <c r="D788" s="14" t="s">
        <v>296</v>
      </c>
      <c r="E788" s="14" t="s">
        <v>4264</v>
      </c>
      <c r="F788" s="14" t="s">
        <v>115</v>
      </c>
      <c r="G788" s="26">
        <v>44349</v>
      </c>
      <c r="H788" s="14">
        <v>2013</v>
      </c>
      <c r="I788" s="14" t="s">
        <v>363</v>
      </c>
      <c r="J788" s="14" t="s">
        <v>1247</v>
      </c>
      <c r="K788" s="14" t="s">
        <v>625</v>
      </c>
      <c r="L788" s="14" t="s">
        <v>4265</v>
      </c>
      <c r="M788" s="14">
        <f t="shared" si="96"/>
        <v>2021</v>
      </c>
      <c r="N788" s="14">
        <f t="shared" si="97"/>
        <v>6</v>
      </c>
      <c r="O788" s="14" t="str">
        <f>IFERROR(VLOOKUP(I788,Lists!$F$2:$G$16,2,FALSE()),"Not Rated")</f>
        <v>Adults</v>
      </c>
      <c r="P788" s="14">
        <f t="shared" si="98"/>
        <v>101</v>
      </c>
      <c r="Q788" s="14" t="str">
        <f t="shared" si="99"/>
        <v>United States</v>
      </c>
      <c r="R788" s="14" t="str">
        <f t="shared" si="100"/>
        <v>|United States|</v>
      </c>
      <c r="S788" s="14" t="str">
        <f t="shared" si="101"/>
        <v>|Action &amp; Adventure|Dramas|</v>
      </c>
      <c r="T788" s="14" t="str">
        <f t="shared" si="102"/>
        <v>|Don Michael Paul|</v>
      </c>
      <c r="U788" s="14" t="str">
        <f t="shared" si="103"/>
        <v>|Tom Sizemore|Chad Michael Collins|Vinnie Jones|Dimitri Diatchenko|Neal McDonough|Jürgen Prochnow|Sam Spruell|Richard Sammel|Philip Rham|Alastair Mackenzie|</v>
      </c>
    </row>
    <row r="789" spans="1:21">
      <c r="A789" s="14" t="s">
        <v>4266</v>
      </c>
      <c r="B789" s="14" t="s">
        <v>48</v>
      </c>
      <c r="C789" s="14" t="s">
        <v>4267</v>
      </c>
      <c r="D789" s="14" t="s">
        <v>4268</v>
      </c>
      <c r="E789" s="14" t="s">
        <v>4269</v>
      </c>
      <c r="F789" s="14" t="s">
        <v>115</v>
      </c>
      <c r="G789" s="26">
        <v>44349</v>
      </c>
      <c r="H789" s="14">
        <v>2003</v>
      </c>
      <c r="I789" s="14" t="s">
        <v>363</v>
      </c>
      <c r="J789" s="14" t="s">
        <v>1247</v>
      </c>
      <c r="K789" s="14" t="s">
        <v>248</v>
      </c>
      <c r="L789" s="14" t="s">
        <v>4270</v>
      </c>
      <c r="M789" s="14">
        <f t="shared" si="96"/>
        <v>2021</v>
      </c>
      <c r="N789" s="14">
        <f t="shared" si="97"/>
        <v>6</v>
      </c>
      <c r="O789" s="14" t="str">
        <f>IFERROR(VLOOKUP(I789,Lists!$F$2:$G$16,2,FALSE()),"Not Rated")</f>
        <v>Adults</v>
      </c>
      <c r="P789" s="14">
        <f t="shared" si="98"/>
        <v>101</v>
      </c>
      <c r="Q789" s="14" t="str">
        <f t="shared" si="99"/>
        <v>United States</v>
      </c>
      <c r="R789" s="14" t="str">
        <f t="shared" si="100"/>
        <v>|United States|</v>
      </c>
      <c r="S789" s="14" t="str">
        <f t="shared" si="101"/>
        <v>|Action &amp; Adventure|</v>
      </c>
      <c r="T789" s="14" t="str">
        <f t="shared" si="102"/>
        <v>|Andrzej Bartkowiak|</v>
      </c>
      <c r="U789" s="14" t="str">
        <f t="shared" si="103"/>
        <v>|Jet Li|DMX|Anthony Anderson|Kelly Hu|Tom Arnold|Mark Dacascos|Gabrielle Union|Michael Jace|Drag-On|Paige Hurd|</v>
      </c>
    </row>
    <row r="790" spans="1:21">
      <c r="A790" s="14" t="s">
        <v>4271</v>
      </c>
      <c r="B790" s="14" t="s">
        <v>48</v>
      </c>
      <c r="C790" s="14" t="s">
        <v>4272</v>
      </c>
      <c r="D790" s="14" t="s">
        <v>4273</v>
      </c>
      <c r="E790" s="14" t="s">
        <v>4274</v>
      </c>
      <c r="F790" s="14" t="s">
        <v>115</v>
      </c>
      <c r="G790" s="26">
        <v>44349</v>
      </c>
      <c r="H790" s="14">
        <v>2001</v>
      </c>
      <c r="I790" s="14" t="s">
        <v>364</v>
      </c>
      <c r="J790" s="14" t="s">
        <v>1330</v>
      </c>
      <c r="K790" s="14" t="s">
        <v>254</v>
      </c>
      <c r="L790" s="14" t="s">
        <v>4275</v>
      </c>
      <c r="M790" s="14">
        <f t="shared" si="96"/>
        <v>2021</v>
      </c>
      <c r="N790" s="14">
        <f t="shared" si="97"/>
        <v>6</v>
      </c>
      <c r="O790" s="14" t="str">
        <f>IFERROR(VLOOKUP(I790,Lists!$F$2:$G$16,2,FALSE()),"Not Rated")</f>
        <v>Teens</v>
      </c>
      <c r="P790" s="14">
        <f t="shared" si="98"/>
        <v>89</v>
      </c>
      <c r="Q790" s="14" t="str">
        <f t="shared" si="99"/>
        <v>United States</v>
      </c>
      <c r="R790" s="14" t="str">
        <f t="shared" si="100"/>
        <v>|United States|</v>
      </c>
      <c r="S790" s="14" t="str">
        <f t="shared" si="101"/>
        <v>|Thrillers|</v>
      </c>
      <c r="T790" s="14" t="str">
        <f t="shared" si="102"/>
        <v>|Harold Becker|</v>
      </c>
      <c r="U790" s="14" t="str">
        <f t="shared" si="103"/>
        <v>|John Travolta|Vince Vaughn|Teri Polo|Matt O'Leary|Ruben Santiago-Hudson|Susan Floyd|Angelica Page|Steve Buscemi|Chris Ellis|</v>
      </c>
    </row>
    <row r="791" spans="1:21">
      <c r="A791" s="14" t="s">
        <v>4276</v>
      </c>
      <c r="B791" s="14" t="s">
        <v>49</v>
      </c>
      <c r="C791" s="14" t="s">
        <v>4277</v>
      </c>
      <c r="D791" s="14" t="s">
        <v>117</v>
      </c>
      <c r="E791" s="14" t="s">
        <v>4278</v>
      </c>
      <c r="F791" s="14" t="s">
        <v>118</v>
      </c>
      <c r="G791" s="26">
        <v>44349</v>
      </c>
      <c r="H791" s="14">
        <v>2015</v>
      </c>
      <c r="I791" s="14" t="s">
        <v>361</v>
      </c>
      <c r="J791" s="14" t="s">
        <v>718</v>
      </c>
      <c r="K791" s="14" t="s">
        <v>3084</v>
      </c>
      <c r="L791" s="14" t="s">
        <v>4279</v>
      </c>
      <c r="M791" s="14">
        <f t="shared" si="96"/>
        <v>2021</v>
      </c>
      <c r="N791" s="14">
        <f t="shared" si="97"/>
        <v>6</v>
      </c>
      <c r="O791" s="14" t="str">
        <f>IFERROR(VLOOKUP(I791,Lists!$F$2:$G$16,2,FALSE()),"Not Rated")</f>
        <v>Teens</v>
      </c>
      <c r="P791" s="14">
        <f t="shared" si="98"/>
        <v>6</v>
      </c>
      <c r="Q791" s="14" t="str">
        <f t="shared" si="99"/>
        <v>United Kingdom</v>
      </c>
      <c r="R791" s="14" t="str">
        <f t="shared" si="100"/>
        <v>|United Kingdom|</v>
      </c>
      <c r="S791" s="14" t="str">
        <f t="shared" si="101"/>
        <v>|British TV Shows|International TV Shows|TV Dramas|</v>
      </c>
      <c r="T791" s="14" t="str">
        <f t="shared" si="102"/>
        <v>|Unknown|</v>
      </c>
      <c r="U791" s="14" t="str">
        <f t="shared" si="103"/>
        <v>|Hugh Bonneville|Jessica Brown Findlay|Samantha Bond|Laura Carmichael|Jim Carter|Raquel Cassidy|Brendan Coyle|Tom Cullen|Michelle Dockery|Kevin Doyle|Siobhan Finneran|Michael Fox|Joanne Froggatt|Matthew Goode|Harry Hadden-Paton|Thomas Howes|Lily James|Rob James-Collier|Rose Leslie|Phyllis Logan|Elizabeth McGovern|Sophie McShera|Lesley Nicol|Maggie Smith|Penelope Wilton|</v>
      </c>
    </row>
    <row r="792" spans="1:21">
      <c r="A792" s="14" t="s">
        <v>4280</v>
      </c>
      <c r="B792" s="14" t="s">
        <v>48</v>
      </c>
      <c r="C792" s="14" t="s">
        <v>4281</v>
      </c>
      <c r="D792" s="14" t="s">
        <v>4282</v>
      </c>
      <c r="E792" s="14" t="s">
        <v>4283</v>
      </c>
      <c r="F792" s="14" t="s">
        <v>115</v>
      </c>
      <c r="G792" s="26">
        <v>44349</v>
      </c>
      <c r="H792" s="14">
        <v>2015</v>
      </c>
      <c r="I792" s="14" t="s">
        <v>360</v>
      </c>
      <c r="J792" s="14" t="s">
        <v>1226</v>
      </c>
      <c r="K792" s="14" t="s">
        <v>247</v>
      </c>
      <c r="L792" s="14" t="s">
        <v>4284</v>
      </c>
      <c r="M792" s="14">
        <f t="shared" si="96"/>
        <v>2021</v>
      </c>
      <c r="N792" s="14">
        <f t="shared" si="97"/>
        <v>6</v>
      </c>
      <c r="O792" s="14" t="str">
        <f>IFERROR(VLOOKUP(I792,Lists!$F$2:$G$16,2,FALSE()),"Not Rated")</f>
        <v>Adults</v>
      </c>
      <c r="P792" s="14">
        <f t="shared" si="98"/>
        <v>109</v>
      </c>
      <c r="Q792" s="14" t="str">
        <f t="shared" si="99"/>
        <v>United States</v>
      </c>
      <c r="R792" s="14" t="str">
        <f t="shared" si="100"/>
        <v>|United States|</v>
      </c>
      <c r="S792" s="14" t="str">
        <f t="shared" si="101"/>
        <v>|Documentaries|</v>
      </c>
      <c r="T792" s="14" t="str">
        <f t="shared" si="102"/>
        <v>|Andrew Jenks|</v>
      </c>
      <c r="U792" s="14" t="str">
        <f t="shared" si="103"/>
        <v>|Bill Ferguson|Ryan Ferguson|</v>
      </c>
    </row>
    <row r="793" spans="1:21">
      <c r="A793" s="14" t="s">
        <v>4285</v>
      </c>
      <c r="B793" s="14" t="s">
        <v>48</v>
      </c>
      <c r="C793" s="14" t="s">
        <v>4286</v>
      </c>
      <c r="D793" s="14" t="s">
        <v>4287</v>
      </c>
      <c r="E793" s="14" t="s">
        <v>4288</v>
      </c>
      <c r="F793" s="14" t="s">
        <v>115</v>
      </c>
      <c r="G793" s="26">
        <v>44349</v>
      </c>
      <c r="H793" s="14">
        <v>2008</v>
      </c>
      <c r="I793" s="14" t="s">
        <v>363</v>
      </c>
      <c r="J793" s="14" t="s">
        <v>457</v>
      </c>
      <c r="K793" s="14" t="s">
        <v>625</v>
      </c>
      <c r="L793" s="14" t="s">
        <v>4289</v>
      </c>
      <c r="M793" s="14">
        <f t="shared" si="96"/>
        <v>2021</v>
      </c>
      <c r="N793" s="14">
        <f t="shared" si="97"/>
        <v>6</v>
      </c>
      <c r="O793" s="14" t="str">
        <f>IFERROR(VLOOKUP(I793,Lists!$F$2:$G$16,2,FALSE()),"Not Rated")</f>
        <v>Adults</v>
      </c>
      <c r="P793" s="14">
        <f t="shared" si="98"/>
        <v>104</v>
      </c>
      <c r="Q793" s="14" t="str">
        <f t="shared" si="99"/>
        <v>United States</v>
      </c>
      <c r="R793" s="14" t="str">
        <f t="shared" si="100"/>
        <v>|United States|</v>
      </c>
      <c r="S793" s="14" t="str">
        <f t="shared" si="101"/>
        <v>|Action &amp; Adventure|Dramas|</v>
      </c>
      <c r="T793" s="14" t="str">
        <f t="shared" si="102"/>
        <v>|Ric Roman Waugh|</v>
      </c>
      <c r="U793" s="14" t="str">
        <f t="shared" si="103"/>
        <v>|Stephen Dorff|Val Kilmer|Harold Perrineau|Marisol Nichols|Anne Archer|Nick Chinlund|Nate Parker|Johnny Lewis|Sam Shepard|Jake Walker|Joey Villasenor|Antonio Leyba|Mike Seal|Richard Caruso|Kevin Wiggins|Larnell Stovall|Mara Holguin|Elton Walker|Brittany Perrineau|Esodie Geiger|Jermaine Washington|Greg Serano|Brian Keith Gamble|Mark Sivertsen|Carrie Fleming|Adam Taylor|Chris Browning|John Koyama|Shawn Prince|Christopher Dempsey|Cynthia Ruffin|</v>
      </c>
    </row>
    <row r="794" spans="1:21">
      <c r="A794" s="14" t="s">
        <v>4290</v>
      </c>
      <c r="B794" s="14" t="s">
        <v>48</v>
      </c>
      <c r="C794" s="14" t="s">
        <v>4291</v>
      </c>
      <c r="D794" s="14" t="s">
        <v>4292</v>
      </c>
      <c r="E794" s="14" t="s">
        <v>4293</v>
      </c>
      <c r="F794" s="14" t="s">
        <v>115</v>
      </c>
      <c r="G794" s="26">
        <v>44349</v>
      </c>
      <c r="H794" s="14">
        <v>2010</v>
      </c>
      <c r="I794" s="14" t="s">
        <v>367</v>
      </c>
      <c r="J794" s="14" t="s">
        <v>404</v>
      </c>
      <c r="K794" s="14" t="s">
        <v>1254</v>
      </c>
      <c r="L794" s="14" t="s">
        <v>4294</v>
      </c>
      <c r="M794" s="14">
        <f t="shared" si="96"/>
        <v>2021</v>
      </c>
      <c r="N794" s="14">
        <f t="shared" si="97"/>
        <v>6</v>
      </c>
      <c r="O794" s="14" t="str">
        <f>IFERROR(VLOOKUP(I794,Lists!$F$2:$G$16,2,FALSE()),"Not Rated")</f>
        <v>Older Kids</v>
      </c>
      <c r="P794" s="14">
        <f t="shared" si="98"/>
        <v>90</v>
      </c>
      <c r="Q794" s="14" t="str">
        <f t="shared" si="99"/>
        <v>United States</v>
      </c>
      <c r="R794" s="14" t="str">
        <f t="shared" si="100"/>
        <v>|United States|</v>
      </c>
      <c r="S794" s="14" t="str">
        <f t="shared" si="101"/>
        <v>|Comedies|Dramas|Romantic Movies|</v>
      </c>
      <c r="T794" s="14" t="str">
        <f t="shared" si="102"/>
        <v>|Rob Reiner|</v>
      </c>
      <c r="U794" s="14" t="str">
        <f t="shared" si="103"/>
        <v>|Madeline Carroll|Callan McAuliffe|Rebecca De Mornay|Anthony Edwards|John Mahoney|Penelope Ann Miller|Aidan Quinn|Kevin Weisman|Morgan Lily|Ryan Ketzner|</v>
      </c>
    </row>
    <row r="795" spans="1:21">
      <c r="A795" s="14" t="s">
        <v>4295</v>
      </c>
      <c r="B795" s="14" t="s">
        <v>48</v>
      </c>
      <c r="C795" s="14" t="s">
        <v>4296</v>
      </c>
      <c r="D795" s="14" t="s">
        <v>4297</v>
      </c>
      <c r="E795" s="14" t="s">
        <v>4298</v>
      </c>
      <c r="F795" s="14" t="s">
        <v>115</v>
      </c>
      <c r="G795" s="26">
        <v>44349</v>
      </c>
      <c r="H795" s="14">
        <v>1997</v>
      </c>
      <c r="I795" s="14" t="s">
        <v>364</v>
      </c>
      <c r="J795" s="14" t="s">
        <v>1226</v>
      </c>
      <c r="K795" s="14" t="s">
        <v>1014</v>
      </c>
      <c r="L795" s="14" t="s">
        <v>4299</v>
      </c>
      <c r="M795" s="14">
        <f t="shared" si="96"/>
        <v>2021</v>
      </c>
      <c r="N795" s="14">
        <f t="shared" si="97"/>
        <v>6</v>
      </c>
      <c r="O795" s="14" t="str">
        <f>IFERROR(VLOOKUP(I795,Lists!$F$2:$G$16,2,FALSE()),"Not Rated")</f>
        <v>Teens</v>
      </c>
      <c r="P795" s="14">
        <f t="shared" si="98"/>
        <v>109</v>
      </c>
      <c r="Q795" s="14" t="str">
        <f t="shared" si="99"/>
        <v>United States</v>
      </c>
      <c r="R795" s="14" t="str">
        <f t="shared" si="100"/>
        <v>|United States|</v>
      </c>
      <c r="S795" s="14" t="str">
        <f t="shared" si="101"/>
        <v>|Comedies|Romantic Movies|</v>
      </c>
      <c r="T795" s="14" t="str">
        <f t="shared" si="102"/>
        <v>|Andy Tennant|</v>
      </c>
      <c r="U795" s="14" t="str">
        <f t="shared" si="103"/>
        <v>|Matthew Perry|Salma Hayek|Jon Tenney|Carlos Gómez|Tomas Milian|Siobhan Fallon Hogan|John Bennett Perry|Stanley DeSantis|Suzanne Snyder|Anne Betancourt|Jill Clayburgh|</v>
      </c>
    </row>
    <row r="796" spans="1:21">
      <c r="A796" s="14" t="s">
        <v>4300</v>
      </c>
      <c r="B796" s="14" t="s">
        <v>48</v>
      </c>
      <c r="C796" s="14" t="s">
        <v>4301</v>
      </c>
      <c r="D796" s="14" t="s">
        <v>4302</v>
      </c>
      <c r="E796" s="14" t="s">
        <v>4303</v>
      </c>
      <c r="F796" s="14" t="s">
        <v>131</v>
      </c>
      <c r="G796" s="26">
        <v>44349</v>
      </c>
      <c r="H796" s="14">
        <v>2019</v>
      </c>
      <c r="I796" s="14" t="s">
        <v>361</v>
      </c>
      <c r="J796" s="14" t="s">
        <v>833</v>
      </c>
      <c r="K796" s="14" t="s">
        <v>834</v>
      </c>
      <c r="L796" s="14" t="s">
        <v>4304</v>
      </c>
      <c r="M796" s="14">
        <f t="shared" si="96"/>
        <v>2021</v>
      </c>
      <c r="N796" s="14">
        <f t="shared" si="97"/>
        <v>6</v>
      </c>
      <c r="O796" s="14" t="str">
        <f>IFERROR(VLOOKUP(I796,Lists!$F$2:$G$16,2,FALSE()),"Not Rated")</f>
        <v>Teens</v>
      </c>
      <c r="P796" s="14">
        <f t="shared" si="98"/>
        <v>145</v>
      </c>
      <c r="Q796" s="14" t="str">
        <f t="shared" si="99"/>
        <v>Nigeria</v>
      </c>
      <c r="R796" s="14" t="str">
        <f t="shared" si="100"/>
        <v>|Nigeria|</v>
      </c>
      <c r="S796" s="14" t="str">
        <f t="shared" si="101"/>
        <v>|Comedies|Dramas|International Movies|</v>
      </c>
      <c r="T796" s="14" t="str">
        <f t="shared" si="102"/>
        <v>|Tade Ogidan|</v>
      </c>
      <c r="U796" s="14" t="str">
        <f t="shared" si="103"/>
        <v>|Gabriel Afolayan|Kunle Remi|Richard Mofe-Damijo|Sola Sobowale|Kelvin Ikeduba|Kunle Fawole|Norbert Young|Alibaba Akporobome|Segun Arinze|Rycardo Agbor|</v>
      </c>
    </row>
    <row r="797" spans="1:21">
      <c r="A797" s="14" t="s">
        <v>4305</v>
      </c>
      <c r="B797" s="14" t="s">
        <v>49</v>
      </c>
      <c r="C797" s="14" t="s">
        <v>4306</v>
      </c>
      <c r="D797" s="14" t="s">
        <v>117</v>
      </c>
      <c r="E797" s="14" t="s">
        <v>4307</v>
      </c>
      <c r="F797" s="14" t="s">
        <v>115</v>
      </c>
      <c r="G797" s="26">
        <v>44349</v>
      </c>
      <c r="H797" s="14">
        <v>2012</v>
      </c>
      <c r="I797" s="14" t="s">
        <v>361</v>
      </c>
      <c r="J797" s="14" t="s">
        <v>107</v>
      </c>
      <c r="K797" s="14" t="s">
        <v>253</v>
      </c>
      <c r="L797" s="14" t="s">
        <v>4308</v>
      </c>
      <c r="M797" s="14">
        <f t="shared" si="96"/>
        <v>2021</v>
      </c>
      <c r="N797" s="14">
        <f t="shared" si="97"/>
        <v>6</v>
      </c>
      <c r="O797" s="14" t="str">
        <f>IFERROR(VLOOKUP(I797,Lists!$F$2:$G$16,2,FALSE()),"Not Rated")</f>
        <v>Teens</v>
      </c>
      <c r="P797" s="14">
        <f t="shared" si="98"/>
        <v>3</v>
      </c>
      <c r="Q797" s="14" t="str">
        <f t="shared" si="99"/>
        <v>United States</v>
      </c>
      <c r="R797" s="14" t="str">
        <f t="shared" si="100"/>
        <v>|United States|</v>
      </c>
      <c r="S797" s="14" t="str">
        <f t="shared" si="101"/>
        <v>|TV Comedies|</v>
      </c>
      <c r="T797" s="14" t="str">
        <f t="shared" si="102"/>
        <v>|Unknown|</v>
      </c>
      <c r="U797" s="14" t="str">
        <f t="shared" si="103"/>
        <v>|Eliza Coupe|Elisha Cuthbert|Zachary Knighton|Adam Pally|Damon Wayans Jr.|Casey Wilson|</v>
      </c>
    </row>
    <row r="798" spans="1:21">
      <c r="A798" s="14" t="s">
        <v>4309</v>
      </c>
      <c r="B798" s="14" t="s">
        <v>48</v>
      </c>
      <c r="C798" s="14" t="s">
        <v>4310</v>
      </c>
      <c r="D798" s="14" t="s">
        <v>4311</v>
      </c>
      <c r="E798" s="14" t="s">
        <v>4312</v>
      </c>
      <c r="F798" s="14" t="s">
        <v>115</v>
      </c>
      <c r="G798" s="26">
        <v>44349</v>
      </c>
      <c r="H798" s="14">
        <v>2011</v>
      </c>
      <c r="I798" s="14" t="s">
        <v>363</v>
      </c>
      <c r="J798" s="14" t="s">
        <v>708</v>
      </c>
      <c r="K798" s="14" t="s">
        <v>4313</v>
      </c>
      <c r="L798" s="14" t="s">
        <v>4314</v>
      </c>
      <c r="M798" s="14">
        <f t="shared" si="96"/>
        <v>2021</v>
      </c>
      <c r="N798" s="14">
        <f t="shared" si="97"/>
        <v>6</v>
      </c>
      <c r="O798" s="14" t="str">
        <f>IFERROR(VLOOKUP(I798,Lists!$F$2:$G$16,2,FALSE()),"Not Rated")</f>
        <v>Adults</v>
      </c>
      <c r="P798" s="14">
        <f t="shared" si="98"/>
        <v>88</v>
      </c>
      <c r="Q798" s="14" t="str">
        <f t="shared" si="99"/>
        <v>United States</v>
      </c>
      <c r="R798" s="14" t="str">
        <f t="shared" si="100"/>
        <v>|United States|</v>
      </c>
      <c r="S798" s="14" t="str">
        <f t="shared" si="101"/>
        <v>|Cult Movies|Horror Movies|</v>
      </c>
      <c r="T798" s="14" t="str">
        <f t="shared" si="102"/>
        <v>|Scott Spiegel|</v>
      </c>
      <c r="U798" s="14" t="str">
        <f t="shared" si="103"/>
        <v>|Kip Pardue|Brian Hallisay|John Hensley|Sarah Habel|Chris Coy|Skyler Stone|Thomas Kretschmann|Zulay Henao|Nickola Shreli|Derrick Carr|</v>
      </c>
    </row>
    <row r="799" spans="1:21">
      <c r="A799" s="14" t="s">
        <v>4315</v>
      </c>
      <c r="B799" s="14" t="s">
        <v>48</v>
      </c>
      <c r="C799" s="14" t="s">
        <v>4316</v>
      </c>
      <c r="D799" s="14" t="s">
        <v>4317</v>
      </c>
      <c r="E799" s="14" t="s">
        <v>4318</v>
      </c>
      <c r="F799" s="14" t="s">
        <v>115</v>
      </c>
      <c r="G799" s="26">
        <v>44349</v>
      </c>
      <c r="H799" s="14">
        <v>2001</v>
      </c>
      <c r="I799" s="14" t="s">
        <v>364</v>
      </c>
      <c r="J799" s="14" t="s">
        <v>2394</v>
      </c>
      <c r="K799" s="14" t="s">
        <v>244</v>
      </c>
      <c r="L799" s="14" t="s">
        <v>4319</v>
      </c>
      <c r="M799" s="14">
        <f t="shared" si="96"/>
        <v>2021</v>
      </c>
      <c r="N799" s="14">
        <f t="shared" si="97"/>
        <v>6</v>
      </c>
      <c r="O799" s="14" t="str">
        <f>IFERROR(VLOOKUP(I799,Lists!$F$2:$G$16,2,FALSE()),"Not Rated")</f>
        <v>Teens</v>
      </c>
      <c r="P799" s="14">
        <f t="shared" si="98"/>
        <v>132</v>
      </c>
      <c r="Q799" s="14" t="str">
        <f t="shared" si="99"/>
        <v>United States</v>
      </c>
      <c r="R799" s="14" t="str">
        <f t="shared" si="100"/>
        <v>|United States|</v>
      </c>
      <c r="S799" s="14" t="str">
        <f t="shared" si="101"/>
        <v>|Dramas|</v>
      </c>
      <c r="T799" s="14" t="str">
        <f t="shared" si="102"/>
        <v>|Jessie Nelson|</v>
      </c>
      <c r="U799" s="14" t="str">
        <f t="shared" si="103"/>
        <v>|Sean Penn|Michelle Pfeiffer|Dakota Fanning|Dianne Wiest|Loretta Devine|Richard Schiff|Laura Dern|Brad Silverman|Joseph Rosenberg|Stanley DeSantis|Doug Hutchison|</v>
      </c>
    </row>
    <row r="800" spans="1:21">
      <c r="A800" s="14" t="s">
        <v>4320</v>
      </c>
      <c r="B800" s="14" t="s">
        <v>48</v>
      </c>
      <c r="C800" s="14" t="s">
        <v>4321</v>
      </c>
      <c r="D800" s="14" t="s">
        <v>4322</v>
      </c>
      <c r="E800" s="14" t="s">
        <v>4323</v>
      </c>
      <c r="F800" s="14" t="s">
        <v>115</v>
      </c>
      <c r="G800" s="26">
        <v>44349</v>
      </c>
      <c r="H800" s="14">
        <v>1997</v>
      </c>
      <c r="I800" s="14" t="s">
        <v>363</v>
      </c>
      <c r="J800" s="14" t="s">
        <v>1226</v>
      </c>
      <c r="K800" s="14" t="s">
        <v>1034</v>
      </c>
      <c r="L800" s="14" t="s">
        <v>4324</v>
      </c>
      <c r="M800" s="14">
        <f t="shared" si="96"/>
        <v>2021</v>
      </c>
      <c r="N800" s="14">
        <f t="shared" si="97"/>
        <v>6</v>
      </c>
      <c r="O800" s="14" t="str">
        <f>IFERROR(VLOOKUP(I800,Lists!$F$2:$G$16,2,FALSE()),"Not Rated")</f>
        <v>Adults</v>
      </c>
      <c r="P800" s="14">
        <f t="shared" si="98"/>
        <v>109</v>
      </c>
      <c r="Q800" s="14" t="str">
        <f t="shared" si="99"/>
        <v>United States</v>
      </c>
      <c r="R800" s="14" t="str">
        <f t="shared" si="100"/>
        <v>|United States|</v>
      </c>
      <c r="S800" s="14" t="str">
        <f t="shared" si="101"/>
        <v>|Comedies|Dramas|Independent Movies|</v>
      </c>
      <c r="T800" s="14" t="str">
        <f t="shared" si="102"/>
        <v>|Theodore Witcher|</v>
      </c>
      <c r="U800" s="14" t="str">
        <f t="shared" si="103"/>
        <v>|Larenz Tate|Nia Long|Isaiah Washington|Lisa Nicole Carson|Bill Bellamy|Leonard Roberts|Bernadette L. Clarke|Khalil Kain|</v>
      </c>
    </row>
    <row r="801" spans="1:21">
      <c r="A801" s="14" t="s">
        <v>4325</v>
      </c>
      <c r="B801" s="14" t="s">
        <v>48</v>
      </c>
      <c r="C801" s="14" t="s">
        <v>4326</v>
      </c>
      <c r="D801" s="14" t="s">
        <v>2211</v>
      </c>
      <c r="E801" s="14" t="s">
        <v>4327</v>
      </c>
      <c r="F801" s="14" t="s">
        <v>115</v>
      </c>
      <c r="G801" s="26">
        <v>44349</v>
      </c>
      <c r="H801" s="14">
        <v>2004</v>
      </c>
      <c r="I801" s="14" t="s">
        <v>364</v>
      </c>
      <c r="J801" s="14" t="s">
        <v>1526</v>
      </c>
      <c r="K801" s="14" t="s">
        <v>2207</v>
      </c>
      <c r="L801" s="14" t="s">
        <v>4328</v>
      </c>
      <c r="M801" s="14">
        <f t="shared" si="96"/>
        <v>2021</v>
      </c>
      <c r="N801" s="14">
        <f t="shared" si="97"/>
        <v>6</v>
      </c>
      <c r="O801" s="14" t="str">
        <f>IFERROR(VLOOKUP(I801,Lists!$F$2:$G$16,2,FALSE()),"Not Rated")</f>
        <v>Teens</v>
      </c>
      <c r="P801" s="14">
        <f t="shared" si="98"/>
        <v>133</v>
      </c>
      <c r="Q801" s="14" t="str">
        <f t="shared" si="99"/>
        <v>United States</v>
      </c>
      <c r="R801" s="14" t="str">
        <f t="shared" si="100"/>
        <v>|United States|</v>
      </c>
      <c r="S801" s="14" t="str">
        <f t="shared" si="101"/>
        <v>|Dramas|Sports Movies|</v>
      </c>
      <c r="T801" s="14" t="str">
        <f t="shared" si="102"/>
        <v>|Clint Eastwood|</v>
      </c>
      <c r="U801" s="14" t="str">
        <f t="shared" si="103"/>
        <v>|Clint Eastwood|Hilary Swank|Morgan Freeman|Anthony Mackie|Jay Baruchel|Mike Colter|Lucia Rijker|Brían F. O'Byrne|Margo Martindale|Riki Lindhome|</v>
      </c>
    </row>
    <row r="802" spans="1:21">
      <c r="A802" s="14" t="s">
        <v>4329</v>
      </c>
      <c r="B802" s="14" t="s">
        <v>48</v>
      </c>
      <c r="C802" s="14" t="s">
        <v>4330</v>
      </c>
      <c r="D802" s="14" t="s">
        <v>4331</v>
      </c>
      <c r="E802" s="14" t="s">
        <v>4332</v>
      </c>
      <c r="F802" s="14" t="s">
        <v>115</v>
      </c>
      <c r="G802" s="26">
        <v>44349</v>
      </c>
      <c r="H802" s="14">
        <v>2012</v>
      </c>
      <c r="I802" s="14" t="s">
        <v>361</v>
      </c>
      <c r="J802" s="14" t="s">
        <v>744</v>
      </c>
      <c r="K802" s="14" t="s">
        <v>4213</v>
      </c>
      <c r="L802" s="14" t="s">
        <v>4333</v>
      </c>
      <c r="M802" s="14">
        <f t="shared" si="96"/>
        <v>2021</v>
      </c>
      <c r="N802" s="14">
        <f t="shared" si="97"/>
        <v>6</v>
      </c>
      <c r="O802" s="14" t="str">
        <f>IFERROR(VLOOKUP(I802,Lists!$F$2:$G$16,2,FALSE()),"Not Rated")</f>
        <v>Teens</v>
      </c>
      <c r="P802" s="14">
        <f t="shared" si="98"/>
        <v>85</v>
      </c>
      <c r="Q802" s="14" t="str">
        <f t="shared" si="99"/>
        <v>United States</v>
      </c>
      <c r="R802" s="14" t="str">
        <f t="shared" si="100"/>
        <v>|United States|</v>
      </c>
      <c r="S802" s="14" t="str">
        <f t="shared" si="101"/>
        <v>|Dramas|Independent Movies|LGBTQ Movies|</v>
      </c>
      <c r="T802" s="14" t="str">
        <f t="shared" si="102"/>
        <v>|Aurora Guerrero|</v>
      </c>
      <c r="U802" s="14" t="str">
        <f t="shared" si="103"/>
        <v>|Fenessa Pineda|Venecia Troncoso|Joaquín Garrido|Laura Patalano|Dulce Maria Solis|Marisela Uscanga|Melissa Uscanga|Omar Leyva|Tonita Castro|Paul Alayo|</v>
      </c>
    </row>
    <row r="803" spans="1:21">
      <c r="A803" s="14" t="s">
        <v>4334</v>
      </c>
      <c r="B803" s="14" t="s">
        <v>48</v>
      </c>
      <c r="C803" s="14" t="s">
        <v>4335</v>
      </c>
      <c r="D803" s="14" t="s">
        <v>4336</v>
      </c>
      <c r="E803" s="14" t="s">
        <v>4337</v>
      </c>
      <c r="F803" s="14" t="s">
        <v>115</v>
      </c>
      <c r="G803" s="26">
        <v>44349</v>
      </c>
      <c r="H803" s="14">
        <v>2011</v>
      </c>
      <c r="I803" s="14" t="s">
        <v>363</v>
      </c>
      <c r="J803" s="14" t="s">
        <v>457</v>
      </c>
      <c r="K803" s="14" t="s">
        <v>4338</v>
      </c>
      <c r="L803" s="14" t="s">
        <v>4339</v>
      </c>
      <c r="M803" s="14">
        <f t="shared" si="96"/>
        <v>2021</v>
      </c>
      <c r="N803" s="14">
        <f t="shared" si="97"/>
        <v>6</v>
      </c>
      <c r="O803" s="14" t="str">
        <f>IFERROR(VLOOKUP(I803,Lists!$F$2:$G$16,2,FALSE()),"Not Rated")</f>
        <v>Adults</v>
      </c>
      <c r="P803" s="14">
        <f t="shared" si="98"/>
        <v>104</v>
      </c>
      <c r="Q803" s="14" t="str">
        <f t="shared" si="99"/>
        <v>United States</v>
      </c>
      <c r="R803" s="14" t="str">
        <f t="shared" si="100"/>
        <v>|United States|</v>
      </c>
      <c r="S803" s="14" t="str">
        <f t="shared" si="101"/>
        <v>|Action &amp; Adventure|Dramas|Sports Movies|</v>
      </c>
      <c r="T803" s="14" t="str">
        <f t="shared" si="102"/>
        <v>|Michael Jai White|</v>
      </c>
      <c r="U803" s="14" t="str">
        <f t="shared" si="103"/>
        <v>|Michael Jai White|Dean Geyer|Alex Meraz|Todd Duffee|Scottie Epstein|Jillian Murray|Evan Peters|Stacey Asaro|Gralen Bryant Banks|Rus Blackwell|</v>
      </c>
    </row>
    <row r="804" spans="1:21">
      <c r="A804" s="14" t="s">
        <v>4340</v>
      </c>
      <c r="B804" s="14" t="s">
        <v>48</v>
      </c>
      <c r="C804" s="14" t="s">
        <v>4341</v>
      </c>
      <c r="D804" s="14" t="s">
        <v>4342</v>
      </c>
      <c r="E804" s="14" t="s">
        <v>4343</v>
      </c>
      <c r="F804" s="14" t="s">
        <v>4344</v>
      </c>
      <c r="G804" s="26">
        <v>44349</v>
      </c>
      <c r="H804" s="14">
        <v>2009</v>
      </c>
      <c r="I804" s="14" t="s">
        <v>363</v>
      </c>
      <c r="J804" s="14" t="s">
        <v>698</v>
      </c>
      <c r="K804" s="14" t="s">
        <v>248</v>
      </c>
      <c r="L804" s="14" t="s">
        <v>4345</v>
      </c>
      <c r="M804" s="14">
        <f t="shared" si="96"/>
        <v>2021</v>
      </c>
      <c r="N804" s="14">
        <f t="shared" si="97"/>
        <v>6</v>
      </c>
      <c r="O804" s="14" t="str">
        <f>IFERROR(VLOOKUP(I804,Lists!$F$2:$G$16,2,FALSE()),"Not Rated")</f>
        <v>Adults</v>
      </c>
      <c r="P804" s="14">
        <f t="shared" si="98"/>
        <v>99</v>
      </c>
      <c r="Q804" s="14" t="str">
        <f t="shared" si="99"/>
        <v>Germany</v>
      </c>
      <c r="R804" s="14" t="str">
        <f t="shared" si="100"/>
        <v>|Germany|United States|France|</v>
      </c>
      <c r="S804" s="14" t="str">
        <f t="shared" si="101"/>
        <v>|Action &amp; Adventure|</v>
      </c>
      <c r="T804" s="14" t="str">
        <f t="shared" si="102"/>
        <v>|James McTeigue|</v>
      </c>
      <c r="U804" s="14" t="str">
        <f t="shared" si="103"/>
        <v>|Rain|Naomie Harris|Ben Miles|Rick Yune|Shô Kosugi|Sung Kang|Richard van Weyden|Thorston Manderlay|Wladimir Tarasjanz|Eleonore Weisgerber|</v>
      </c>
    </row>
    <row r="805" spans="1:21">
      <c r="A805" s="14" t="s">
        <v>4346</v>
      </c>
      <c r="B805" s="14" t="s">
        <v>49</v>
      </c>
      <c r="C805" s="14" t="s">
        <v>4347</v>
      </c>
      <c r="D805" s="14" t="s">
        <v>4348</v>
      </c>
      <c r="E805" s="14" t="s">
        <v>4349</v>
      </c>
      <c r="F805" s="14" t="s">
        <v>121</v>
      </c>
      <c r="G805" s="26">
        <v>44349</v>
      </c>
      <c r="H805" s="14">
        <v>2006</v>
      </c>
      <c r="I805" s="14" t="s">
        <v>362</v>
      </c>
      <c r="J805" s="14" t="s">
        <v>105</v>
      </c>
      <c r="K805" s="14" t="s">
        <v>4350</v>
      </c>
      <c r="L805" s="14" t="s">
        <v>4351</v>
      </c>
      <c r="M805" s="14">
        <f t="shared" si="96"/>
        <v>2021</v>
      </c>
      <c r="N805" s="14">
        <f t="shared" si="97"/>
        <v>6</v>
      </c>
      <c r="O805" s="14" t="str">
        <f>IFERROR(VLOOKUP(I805,Lists!$F$2:$G$16,2,FALSE()),"Not Rated")</f>
        <v>Older Kids</v>
      </c>
      <c r="P805" s="14">
        <f t="shared" si="98"/>
        <v>1</v>
      </c>
      <c r="Q805" s="14" t="str">
        <f t="shared" si="99"/>
        <v>Japan</v>
      </c>
      <c r="R805" s="14" t="str">
        <f t="shared" si="100"/>
        <v>|Japan|</v>
      </c>
      <c r="S805" s="14" t="str">
        <f t="shared" si="101"/>
        <v>|Anime Series|Romantic TV Shows|Teen TV Shows|</v>
      </c>
      <c r="T805" s="14" t="str">
        <f t="shared" si="102"/>
        <v>|Takuya Igarashi|</v>
      </c>
      <c r="U805" s="14" t="str">
        <f t="shared" si="103"/>
        <v>|Maaya Sakamoto|Mamoru Miyano|Masaya Matsukaze|Kenichi Suzumura|Keisuke Oda|Ayaka Saito|Daisuke Kirii|</v>
      </c>
    </row>
    <row r="806" spans="1:21">
      <c r="A806" s="14" t="s">
        <v>4352</v>
      </c>
      <c r="B806" s="14" t="s">
        <v>48</v>
      </c>
      <c r="C806" s="14" t="s">
        <v>4353</v>
      </c>
      <c r="D806" s="14" t="s">
        <v>4354</v>
      </c>
      <c r="E806" s="14" t="s">
        <v>4355</v>
      </c>
      <c r="F806" s="14" t="s">
        <v>1963</v>
      </c>
      <c r="G806" s="26">
        <v>44349</v>
      </c>
      <c r="H806" s="14">
        <v>2006</v>
      </c>
      <c r="I806" s="14" t="s">
        <v>363</v>
      </c>
      <c r="J806" s="14" t="s">
        <v>730</v>
      </c>
      <c r="K806" s="14" t="s">
        <v>3429</v>
      </c>
      <c r="L806" s="14" t="s">
        <v>4356</v>
      </c>
      <c r="M806" s="14">
        <f t="shared" si="96"/>
        <v>2021</v>
      </c>
      <c r="N806" s="14">
        <f t="shared" si="97"/>
        <v>6</v>
      </c>
      <c r="O806" s="14" t="str">
        <f>IFERROR(VLOOKUP(I806,Lists!$F$2:$G$16,2,FALSE()),"Not Rated")</f>
        <v>Adults</v>
      </c>
      <c r="P806" s="14">
        <f t="shared" si="98"/>
        <v>93</v>
      </c>
      <c r="Q806" s="14" t="str">
        <f t="shared" si="99"/>
        <v>Canada</v>
      </c>
      <c r="R806" s="14" t="str">
        <f t="shared" si="100"/>
        <v>|Canada|United States|</v>
      </c>
      <c r="S806" s="14" t="str">
        <f t="shared" si="101"/>
        <v>|Horror Movies|Thrillers|</v>
      </c>
      <c r="T806" s="14" t="str">
        <f t="shared" si="102"/>
        <v>|Michelle MacLaren|</v>
      </c>
      <c r="U806" s="14" t="str">
        <f t="shared" si="103"/>
        <v>|Jeremy Sisto|Fred Durst|Charlotte Sullivan|David Ames|Cory Cassidy|James Blicq|Martin Trudel|Reva Timbers|Rick Skene|Peter Outerbridge|Dana Horrox|</v>
      </c>
    </row>
    <row r="807" spans="1:21">
      <c r="A807" s="14" t="s">
        <v>4357</v>
      </c>
      <c r="B807" s="14" t="s">
        <v>49</v>
      </c>
      <c r="C807" s="14" t="s">
        <v>4358</v>
      </c>
      <c r="D807" s="14" t="s">
        <v>117</v>
      </c>
      <c r="E807" s="14" t="s">
        <v>4359</v>
      </c>
      <c r="F807" s="14" t="s">
        <v>117</v>
      </c>
      <c r="G807" s="26">
        <v>44349</v>
      </c>
      <c r="H807" s="14">
        <v>2021</v>
      </c>
      <c r="I807" s="14" t="s">
        <v>361</v>
      </c>
      <c r="J807" s="14" t="s">
        <v>105</v>
      </c>
      <c r="K807" s="14" t="s">
        <v>1608</v>
      </c>
      <c r="L807" s="14" t="s">
        <v>4360</v>
      </c>
      <c r="M807" s="14">
        <f t="shared" si="96"/>
        <v>2021</v>
      </c>
      <c r="N807" s="14">
        <f t="shared" si="97"/>
        <v>6</v>
      </c>
      <c r="O807" s="14" t="str">
        <f>IFERROR(VLOOKUP(I807,Lists!$F$2:$G$16,2,FALSE()),"Not Rated")</f>
        <v>Teens</v>
      </c>
      <c r="P807" s="14">
        <f t="shared" si="98"/>
        <v>1</v>
      </c>
      <c r="Q807" s="14" t="str">
        <f t="shared" si="99"/>
        <v>Unknown</v>
      </c>
      <c r="R807" s="14" t="str">
        <f t="shared" si="100"/>
        <v>|Unknown|</v>
      </c>
      <c r="S807" s="14" t="str">
        <f t="shared" si="101"/>
        <v>|International TV Shows|TV Comedies|TV Dramas|</v>
      </c>
      <c r="T807" s="14" t="str">
        <f t="shared" si="102"/>
        <v>|Unknown|</v>
      </c>
      <c r="U807" s="14" t="str">
        <f t="shared" si="103"/>
        <v>|Kim Sang-kyung|Oh Na-ra|Tang Jun-sang|Son Sang-yeon|Choi Hyun-wook|Kim Kang-hoon|Lee Jae-in|Lee Ji-won|</v>
      </c>
    </row>
    <row r="808" spans="1:21">
      <c r="A808" s="14" t="s">
        <v>4361</v>
      </c>
      <c r="B808" s="14" t="s">
        <v>48</v>
      </c>
      <c r="C808" s="14" t="s">
        <v>4362</v>
      </c>
      <c r="D808" s="14" t="s">
        <v>4363</v>
      </c>
      <c r="E808" s="14" t="s">
        <v>4364</v>
      </c>
      <c r="F808" s="14" t="s">
        <v>117</v>
      </c>
      <c r="G808" s="26">
        <v>44349</v>
      </c>
      <c r="H808" s="14">
        <v>2017</v>
      </c>
      <c r="I808" s="14" t="s">
        <v>361</v>
      </c>
      <c r="J808" s="14" t="s">
        <v>4365</v>
      </c>
      <c r="K808" s="14" t="s">
        <v>612</v>
      </c>
      <c r="L808" s="14" t="s">
        <v>4366</v>
      </c>
      <c r="M808" s="14">
        <f t="shared" si="96"/>
        <v>2021</v>
      </c>
      <c r="N808" s="14">
        <f t="shared" si="97"/>
        <v>6</v>
      </c>
      <c r="O808" s="14" t="str">
        <f>IFERROR(VLOOKUP(I808,Lists!$F$2:$G$16,2,FALSE()),"Not Rated")</f>
        <v>Teens</v>
      </c>
      <c r="P808" s="14">
        <f t="shared" si="98"/>
        <v>204</v>
      </c>
      <c r="Q808" s="14" t="str">
        <f t="shared" si="99"/>
        <v>Unknown</v>
      </c>
      <c r="R808" s="14" t="str">
        <f t="shared" si="100"/>
        <v>|Unknown|</v>
      </c>
      <c r="S808" s="14" t="str">
        <f t="shared" si="101"/>
        <v>|Action &amp; Adventure|Dramas|International Movies|</v>
      </c>
      <c r="T808" s="14" t="str">
        <f t="shared" si="102"/>
        <v>|Hidenori Inoue|</v>
      </c>
      <c r="U808" s="14" t="str">
        <f t="shared" si="103"/>
        <v>|Sota Fukushi|Taichi Saotome|Shohei Miura|Kenta Suga|Soichi Hirama|Shoko Takada|Ikkei Watanabe|</v>
      </c>
    </row>
    <row r="809" spans="1:21">
      <c r="A809" s="14" t="s">
        <v>4367</v>
      </c>
      <c r="B809" s="14" t="s">
        <v>48</v>
      </c>
      <c r="C809" s="14" t="s">
        <v>4368</v>
      </c>
      <c r="D809" s="14" t="s">
        <v>4363</v>
      </c>
      <c r="E809" s="14" t="s">
        <v>4369</v>
      </c>
      <c r="F809" s="14" t="s">
        <v>117</v>
      </c>
      <c r="G809" s="26">
        <v>44349</v>
      </c>
      <c r="H809" s="14">
        <v>2017</v>
      </c>
      <c r="I809" s="14" t="s">
        <v>362</v>
      </c>
      <c r="J809" s="14" t="s">
        <v>4370</v>
      </c>
      <c r="K809" s="14" t="s">
        <v>612</v>
      </c>
      <c r="L809" s="14" t="s">
        <v>4371</v>
      </c>
      <c r="M809" s="14">
        <f t="shared" si="96"/>
        <v>2021</v>
      </c>
      <c r="N809" s="14">
        <f t="shared" si="97"/>
        <v>6</v>
      </c>
      <c r="O809" s="14" t="str">
        <f>IFERROR(VLOOKUP(I809,Lists!$F$2:$G$16,2,FALSE()),"Not Rated")</f>
        <v>Older Kids</v>
      </c>
      <c r="P809" s="14">
        <f t="shared" si="98"/>
        <v>212</v>
      </c>
      <c r="Q809" s="14" t="str">
        <f t="shared" si="99"/>
        <v>Unknown</v>
      </c>
      <c r="R809" s="14" t="str">
        <f t="shared" si="100"/>
        <v>|Unknown|</v>
      </c>
      <c r="S809" s="14" t="str">
        <f t="shared" si="101"/>
        <v>|Action &amp; Adventure|Dramas|International Movies|</v>
      </c>
      <c r="T809" s="14" t="str">
        <f t="shared" si="102"/>
        <v>|Hidenori Inoue|</v>
      </c>
      <c r="U809" s="14" t="str">
        <f t="shared" si="103"/>
        <v>|Mamoru Miyano|Hiroki Suzuki|Tomoki Hirose|Ryo Kimura|Kodai Matsuoka|Aki Hano|Tetsuya Chiba|</v>
      </c>
    </row>
    <row r="810" spans="1:21">
      <c r="A810" s="14" t="s">
        <v>4372</v>
      </c>
      <c r="B810" s="14" t="s">
        <v>48</v>
      </c>
      <c r="C810" s="14" t="s">
        <v>4373</v>
      </c>
      <c r="D810" s="14" t="s">
        <v>296</v>
      </c>
      <c r="E810" s="14" t="s">
        <v>4374</v>
      </c>
      <c r="F810" s="14" t="s">
        <v>4375</v>
      </c>
      <c r="G810" s="26">
        <v>44349</v>
      </c>
      <c r="H810" s="14">
        <v>2014</v>
      </c>
      <c r="I810" s="14" t="s">
        <v>363</v>
      </c>
      <c r="J810" s="14" t="s">
        <v>653</v>
      </c>
      <c r="K810" s="14" t="s">
        <v>248</v>
      </c>
      <c r="L810" s="14" t="s">
        <v>4376</v>
      </c>
      <c r="M810" s="14">
        <f t="shared" si="96"/>
        <v>2021</v>
      </c>
      <c r="N810" s="14">
        <f t="shared" si="97"/>
        <v>6</v>
      </c>
      <c r="O810" s="14" t="str">
        <f>IFERROR(VLOOKUP(I810,Lists!$F$2:$G$16,2,FALSE()),"Not Rated")</f>
        <v>Adults</v>
      </c>
      <c r="P810" s="14">
        <f t="shared" si="98"/>
        <v>98</v>
      </c>
      <c r="Q810" s="14" t="str">
        <f t="shared" si="99"/>
        <v>United States</v>
      </c>
      <c r="R810" s="14" t="str">
        <f t="shared" si="100"/>
        <v>|United States|Bulgaria|</v>
      </c>
      <c r="S810" s="14" t="str">
        <f t="shared" si="101"/>
        <v>|Action &amp; Adventure|</v>
      </c>
      <c r="T810" s="14" t="str">
        <f t="shared" si="102"/>
        <v>|Don Michael Paul|</v>
      </c>
      <c r="U810" s="14" t="str">
        <f t="shared" si="103"/>
        <v>|Tom Berenger|Chad Michael Collins|Doug Allen|Dominic Mafham|Mercedes Mason|Mark Lewis Jones|Nestor Serrano|Dennis Haysbert|Alex Roe|Yana Marinova|</v>
      </c>
    </row>
    <row r="811" spans="1:21">
      <c r="A811" s="14" t="s">
        <v>4377</v>
      </c>
      <c r="B811" s="14" t="s">
        <v>48</v>
      </c>
      <c r="C811" s="14" t="s">
        <v>4378</v>
      </c>
      <c r="D811" s="14" t="s">
        <v>4379</v>
      </c>
      <c r="E811" s="14" t="s">
        <v>4380</v>
      </c>
      <c r="F811" s="14" t="s">
        <v>115</v>
      </c>
      <c r="G811" s="26">
        <v>44349</v>
      </c>
      <c r="H811" s="14">
        <v>2004</v>
      </c>
      <c r="I811" s="14" t="s">
        <v>364</v>
      </c>
      <c r="J811" s="14" t="s">
        <v>1247</v>
      </c>
      <c r="K811" s="14" t="s">
        <v>1149</v>
      </c>
      <c r="L811" s="14" t="s">
        <v>4381</v>
      </c>
      <c r="M811" s="14">
        <f t="shared" si="96"/>
        <v>2021</v>
      </c>
      <c r="N811" s="14">
        <f t="shared" si="97"/>
        <v>6</v>
      </c>
      <c r="O811" s="14" t="str">
        <f>IFERROR(VLOOKUP(I811,Lists!$F$2:$G$16,2,FALSE()),"Not Rated")</f>
        <v>Teens</v>
      </c>
      <c r="P811" s="14">
        <f t="shared" si="98"/>
        <v>101</v>
      </c>
      <c r="Q811" s="14" t="str">
        <f t="shared" si="99"/>
        <v>United States</v>
      </c>
      <c r="R811" s="14" t="str">
        <f t="shared" si="100"/>
        <v>|United States|</v>
      </c>
      <c r="S811" s="14" t="str">
        <f t="shared" si="101"/>
        <v>|Action &amp; Adventure|Comedies|</v>
      </c>
      <c r="T811" s="14" t="str">
        <f t="shared" si="102"/>
        <v>|Todd Phillips|</v>
      </c>
      <c r="U811" s="14" t="str">
        <f t="shared" si="103"/>
        <v>|Ben Stiller|Owen Wilson|Vince Vaughn|Juliette Lewis|Snoop Dogg|Fred Williamson|Jason Bateman|Amy Smart|Carmen Electra|George Cheung|</v>
      </c>
    </row>
    <row r="812" spans="1:21">
      <c r="A812" s="14" t="s">
        <v>4382</v>
      </c>
      <c r="B812" s="14" t="s">
        <v>48</v>
      </c>
      <c r="C812" s="14" t="s">
        <v>4383</v>
      </c>
      <c r="D812" s="14" t="s">
        <v>3416</v>
      </c>
      <c r="E812" s="14" t="s">
        <v>4384</v>
      </c>
      <c r="F812" s="14" t="s">
        <v>115</v>
      </c>
      <c r="G812" s="26">
        <v>44349</v>
      </c>
      <c r="H812" s="14">
        <v>1984</v>
      </c>
      <c r="I812" s="14" t="s">
        <v>367</v>
      </c>
      <c r="J812" s="14" t="s">
        <v>507</v>
      </c>
      <c r="K812" s="14" t="s">
        <v>1109</v>
      </c>
      <c r="L812" s="14" t="s">
        <v>4385</v>
      </c>
      <c r="M812" s="14">
        <f t="shared" si="96"/>
        <v>2021</v>
      </c>
      <c r="N812" s="14">
        <f t="shared" si="97"/>
        <v>6</v>
      </c>
      <c r="O812" s="14" t="str">
        <f>IFERROR(VLOOKUP(I812,Lists!$F$2:$G$16,2,FALSE()),"Not Rated")</f>
        <v>Older Kids</v>
      </c>
      <c r="P812" s="14">
        <f t="shared" si="98"/>
        <v>94</v>
      </c>
      <c r="Q812" s="14" t="str">
        <f t="shared" si="99"/>
        <v>United States</v>
      </c>
      <c r="R812" s="14" t="str">
        <f t="shared" si="100"/>
        <v>|United States|</v>
      </c>
      <c r="S812" s="14" t="str">
        <f t="shared" si="101"/>
        <v>|Action &amp; Adventure|Classic Movies|Cult Movies|</v>
      </c>
      <c r="T812" s="14" t="str">
        <f t="shared" si="102"/>
        <v>|Walter Hill|</v>
      </c>
      <c r="U812" s="14" t="str">
        <f t="shared" si="103"/>
        <v>|Michael Paré|Diane Lane|Rick Moranis|Amy Madigan|Willem Dafoe|Deborah Van Valkenburgh|Richard Lawson|Rick Rossovich|Bill Paxton|Lee Ving|</v>
      </c>
    </row>
    <row r="813" spans="1:21">
      <c r="A813" s="14" t="s">
        <v>4386</v>
      </c>
      <c r="B813" s="14" t="s">
        <v>48</v>
      </c>
      <c r="C813" s="14" t="s">
        <v>4387</v>
      </c>
      <c r="D813" s="14" t="s">
        <v>4388</v>
      </c>
      <c r="E813" s="14" t="s">
        <v>4389</v>
      </c>
      <c r="F813" s="14" t="s">
        <v>117</v>
      </c>
      <c r="G813" s="26">
        <v>44349</v>
      </c>
      <c r="H813" s="14">
        <v>2021</v>
      </c>
      <c r="I813" s="14" t="s">
        <v>366</v>
      </c>
      <c r="J813" s="14" t="s">
        <v>4390</v>
      </c>
      <c r="K813" s="14" t="s">
        <v>251</v>
      </c>
      <c r="L813" s="14" t="s">
        <v>4391</v>
      </c>
      <c r="M813" s="14">
        <f t="shared" si="96"/>
        <v>2021</v>
      </c>
      <c r="N813" s="14">
        <f t="shared" si="97"/>
        <v>6</v>
      </c>
      <c r="O813" s="14" t="str">
        <f>IFERROR(VLOOKUP(I813,Lists!$F$2:$G$16,2,FALSE()),"Not Rated")</f>
        <v>Kids</v>
      </c>
      <c r="P813" s="14">
        <f t="shared" si="98"/>
        <v>25</v>
      </c>
      <c r="Q813" s="14" t="str">
        <f t="shared" si="99"/>
        <v>Unknown</v>
      </c>
      <c r="R813" s="14" t="str">
        <f t="shared" si="100"/>
        <v>|Unknown|</v>
      </c>
      <c r="S813" s="14" t="str">
        <f t="shared" si="101"/>
        <v>|Children &amp; Family Movies|</v>
      </c>
      <c r="T813" s="14" t="str">
        <f t="shared" si="102"/>
        <v>|Steve Ball|</v>
      </c>
      <c r="U813" s="14" t="str">
        <f t="shared" si="103"/>
        <v>|Elyse Maloway|Vincent Tong|Andrea Libman|Alessandro Juliani|Nicole Anthony|Erin Mathews|Diana Kaarina|Gigi Saul Guerrero|Asia Mattu|Rukiya Bernard|Ian James Corlett|Britt McKillip|</v>
      </c>
    </row>
    <row r="814" spans="1:21">
      <c r="A814" s="14" t="s">
        <v>4392</v>
      </c>
      <c r="B814" s="14" t="s">
        <v>48</v>
      </c>
      <c r="C814" s="14" t="s">
        <v>4393</v>
      </c>
      <c r="D814" s="14" t="s">
        <v>4394</v>
      </c>
      <c r="E814" s="14" t="s">
        <v>4395</v>
      </c>
      <c r="F814" s="14" t="s">
        <v>115</v>
      </c>
      <c r="G814" s="26">
        <v>44349</v>
      </c>
      <c r="H814" s="14">
        <v>2001</v>
      </c>
      <c r="I814" s="14" t="s">
        <v>363</v>
      </c>
      <c r="J814" s="14" t="s">
        <v>698</v>
      </c>
      <c r="K814" s="14" t="s">
        <v>248</v>
      </c>
      <c r="L814" s="14" t="s">
        <v>4396</v>
      </c>
      <c r="M814" s="14">
        <f t="shared" si="96"/>
        <v>2021</v>
      </c>
      <c r="N814" s="14">
        <f t="shared" si="97"/>
        <v>6</v>
      </c>
      <c r="O814" s="14" t="str">
        <f>IFERROR(VLOOKUP(I814,Lists!$F$2:$G$16,2,FALSE()),"Not Rated")</f>
        <v>Adults</v>
      </c>
      <c r="P814" s="14">
        <f t="shared" si="98"/>
        <v>99</v>
      </c>
      <c r="Q814" s="14" t="str">
        <f t="shared" si="99"/>
        <v>United States</v>
      </c>
      <c r="R814" s="14" t="str">
        <f t="shared" si="100"/>
        <v>|United States|</v>
      </c>
      <c r="S814" s="14" t="str">
        <f t="shared" si="101"/>
        <v>|Action &amp; Adventure|</v>
      </c>
      <c r="T814" s="14" t="str">
        <f t="shared" si="102"/>
        <v>|Dominic Sena|</v>
      </c>
      <c r="U814" s="14" t="str">
        <f t="shared" si="103"/>
        <v>|John Travolta|Hugh Jackman|Halle Berry|Don Cheadle|Sam Shepard|Vinnie Jones|Drea de Matteo|Rudolf Martin|Zach Grenier|Camryn Grimes|</v>
      </c>
    </row>
    <row r="815" spans="1:21">
      <c r="A815" s="14" t="s">
        <v>4397</v>
      </c>
      <c r="B815" s="14" t="s">
        <v>49</v>
      </c>
      <c r="C815" s="14" t="s">
        <v>4398</v>
      </c>
      <c r="D815" s="14" t="s">
        <v>117</v>
      </c>
      <c r="E815" s="14" t="s">
        <v>4399</v>
      </c>
      <c r="F815" s="14" t="s">
        <v>1084</v>
      </c>
      <c r="G815" s="26">
        <v>44349</v>
      </c>
      <c r="H815" s="14">
        <v>1993</v>
      </c>
      <c r="I815" s="14" t="s">
        <v>365</v>
      </c>
      <c r="J815" s="14" t="s">
        <v>105</v>
      </c>
      <c r="K815" s="14" t="s">
        <v>256</v>
      </c>
      <c r="L815" s="14" t="s">
        <v>4400</v>
      </c>
      <c r="M815" s="14">
        <f t="shared" si="96"/>
        <v>2021</v>
      </c>
      <c r="N815" s="14">
        <f t="shared" si="97"/>
        <v>6</v>
      </c>
      <c r="O815" s="14" t="str">
        <f>IFERROR(VLOOKUP(I815,Lists!$F$2:$G$16,2,FALSE()),"Not Rated")</f>
        <v>Kids</v>
      </c>
      <c r="P815" s="14">
        <f t="shared" si="98"/>
        <v>1</v>
      </c>
      <c r="Q815" s="14" t="str">
        <f t="shared" si="99"/>
        <v>United States</v>
      </c>
      <c r="R815" s="14" t="str">
        <f t="shared" si="100"/>
        <v>|United States|Canada|</v>
      </c>
      <c r="S815" s="14" t="str">
        <f t="shared" si="101"/>
        <v>|Kids' TV|</v>
      </c>
      <c r="T815" s="14" t="str">
        <f t="shared" si="102"/>
        <v>|Unknown|</v>
      </c>
      <c r="U815" s="14" t="str">
        <f t="shared" si="103"/>
        <v>|Jaleel White|Long John Baldry|Garry Chalk|</v>
      </c>
    </row>
    <row r="816" spans="1:21">
      <c r="A816" s="14" t="s">
        <v>4401</v>
      </c>
      <c r="B816" s="14" t="s">
        <v>48</v>
      </c>
      <c r="C816" s="14" t="s">
        <v>4402</v>
      </c>
      <c r="D816" s="14" t="s">
        <v>4403</v>
      </c>
      <c r="E816" s="14" t="s">
        <v>4404</v>
      </c>
      <c r="F816" s="14" t="s">
        <v>115</v>
      </c>
      <c r="G816" s="26">
        <v>44349</v>
      </c>
      <c r="H816" s="14">
        <v>1981</v>
      </c>
      <c r="I816" s="14" t="s">
        <v>367</v>
      </c>
      <c r="J816" s="14" t="s">
        <v>1096</v>
      </c>
      <c r="K816" s="14" t="s">
        <v>1014</v>
      </c>
      <c r="L816" s="14" t="s">
        <v>4405</v>
      </c>
      <c r="M816" s="14">
        <f t="shared" si="96"/>
        <v>2021</v>
      </c>
      <c r="N816" s="14">
        <f t="shared" si="97"/>
        <v>6</v>
      </c>
      <c r="O816" s="14" t="str">
        <f>IFERROR(VLOOKUP(I816,Lists!$F$2:$G$16,2,FALSE()),"Not Rated")</f>
        <v>Older Kids</v>
      </c>
      <c r="P816" s="14">
        <f t="shared" si="98"/>
        <v>108</v>
      </c>
      <c r="Q816" s="14" t="str">
        <f t="shared" si="99"/>
        <v>United States</v>
      </c>
      <c r="R816" s="14" t="str">
        <f t="shared" si="100"/>
        <v>|United States|</v>
      </c>
      <c r="S816" s="14" t="str">
        <f t="shared" si="101"/>
        <v>|Comedies|Romantic Movies|</v>
      </c>
      <c r="T816" s="14" t="str">
        <f t="shared" si="102"/>
        <v>|Alan Alda|</v>
      </c>
      <c r="U816" s="14" t="str">
        <f t="shared" si="103"/>
        <v>|Alan Alda|Carol Burnett|Len Cariou|Sandy Dennis|Rita Moreno|Jack Weston|Bess Armstrong|Elizabeth Alda|Beatrice Alda|</v>
      </c>
    </row>
    <row r="817" spans="1:21">
      <c r="A817" s="14" t="s">
        <v>4406</v>
      </c>
      <c r="B817" s="14" t="s">
        <v>48</v>
      </c>
      <c r="C817" s="14" t="s">
        <v>4407</v>
      </c>
      <c r="D817" s="14" t="s">
        <v>4408</v>
      </c>
      <c r="E817" s="14" t="s">
        <v>4409</v>
      </c>
      <c r="F817" s="14" t="s">
        <v>117</v>
      </c>
      <c r="G817" s="26">
        <v>44349</v>
      </c>
      <c r="H817" s="14">
        <v>2015</v>
      </c>
      <c r="I817" s="14" t="s">
        <v>360</v>
      </c>
      <c r="J817" s="14" t="s">
        <v>574</v>
      </c>
      <c r="K817" s="14" t="s">
        <v>4410</v>
      </c>
      <c r="L817" s="14" t="s">
        <v>4411</v>
      </c>
      <c r="M817" s="14">
        <f t="shared" si="96"/>
        <v>2021</v>
      </c>
      <c r="N817" s="14">
        <f t="shared" si="97"/>
        <v>6</v>
      </c>
      <c r="O817" s="14" t="str">
        <f>IFERROR(VLOOKUP(I817,Lists!$F$2:$G$16,2,FALSE()),"Not Rated")</f>
        <v>Adults</v>
      </c>
      <c r="P817" s="14">
        <f t="shared" si="98"/>
        <v>106</v>
      </c>
      <c r="Q817" s="14" t="str">
        <f t="shared" si="99"/>
        <v>Unknown</v>
      </c>
      <c r="R817" s="14" t="str">
        <f t="shared" si="100"/>
        <v>|Unknown|</v>
      </c>
      <c r="S817" s="14" t="str">
        <f t="shared" si="101"/>
        <v>|Dramas|International Movies|LGBTQ Movies|</v>
      </c>
      <c r="T817" s="14" t="str">
        <f t="shared" si="102"/>
        <v>|Mika Kaurismäki|</v>
      </c>
      <c r="U817" s="14" t="str">
        <f t="shared" si="103"/>
        <v>|Malin Buska|Sarah Gadon|Michael Nyqvist|Lucas Bryant|Laura Birn|Hippolyte Girardot|Peter Lohmeyer|François Arnaud|Patrick Bachau|Ville Virtanen|Martina Gedeck|</v>
      </c>
    </row>
    <row r="818" spans="1:21">
      <c r="A818" s="14" t="s">
        <v>4412</v>
      </c>
      <c r="B818" s="14" t="s">
        <v>48</v>
      </c>
      <c r="C818" s="14" t="s">
        <v>4413</v>
      </c>
      <c r="D818" s="14" t="s">
        <v>4414</v>
      </c>
      <c r="E818" s="14" t="s">
        <v>4415</v>
      </c>
      <c r="F818" s="14" t="s">
        <v>4416</v>
      </c>
      <c r="G818" s="26">
        <v>44349</v>
      </c>
      <c r="H818" s="14">
        <v>2005</v>
      </c>
      <c r="I818" s="14" t="s">
        <v>364</v>
      </c>
      <c r="J818" s="14" t="s">
        <v>972</v>
      </c>
      <c r="K818" s="14" t="s">
        <v>254</v>
      </c>
      <c r="L818" s="14" t="s">
        <v>4417</v>
      </c>
      <c r="M818" s="14">
        <f t="shared" si="96"/>
        <v>2021</v>
      </c>
      <c r="N818" s="14">
        <f t="shared" si="97"/>
        <v>6</v>
      </c>
      <c r="O818" s="14" t="str">
        <f>IFERROR(VLOOKUP(I818,Lists!$F$2:$G$16,2,FALSE()),"Not Rated")</f>
        <v>Teens</v>
      </c>
      <c r="P818" s="14">
        <f t="shared" si="98"/>
        <v>128</v>
      </c>
      <c r="Q818" s="14" t="str">
        <f t="shared" si="99"/>
        <v>United Kingdom</v>
      </c>
      <c r="R818" s="14" t="str">
        <f t="shared" si="100"/>
        <v>|United Kingdom|France|Germany|United States|</v>
      </c>
      <c r="S818" s="14" t="str">
        <f t="shared" si="101"/>
        <v>|Thrillers|</v>
      </c>
      <c r="T818" s="14" t="str">
        <f t="shared" si="102"/>
        <v>|Sydney Pollack|</v>
      </c>
      <c r="U818" s="14" t="str">
        <f t="shared" si="103"/>
        <v>|Nicole Kidman|Sean Penn|Catherine Keener|Jesper Christensen|Yvan Attal|Earl Cameron|George Harris|Michael Wright|Clyde Kusatsu|Eric Keenleyside|Hugo Speer|</v>
      </c>
    </row>
    <row r="819" spans="1:21">
      <c r="A819" s="14" t="s">
        <v>4418</v>
      </c>
      <c r="B819" s="14" t="s">
        <v>48</v>
      </c>
      <c r="C819" s="14" t="s">
        <v>4419</v>
      </c>
      <c r="D819" s="14" t="s">
        <v>4420</v>
      </c>
      <c r="E819" s="14" t="s">
        <v>4421</v>
      </c>
      <c r="F819" s="14" t="s">
        <v>115</v>
      </c>
      <c r="G819" s="26">
        <v>44349</v>
      </c>
      <c r="H819" s="14">
        <v>2015</v>
      </c>
      <c r="I819" s="14" t="s">
        <v>364</v>
      </c>
      <c r="J819" s="14" t="s">
        <v>457</v>
      </c>
      <c r="K819" s="14" t="s">
        <v>1034</v>
      </c>
      <c r="L819" s="14" t="s">
        <v>4422</v>
      </c>
      <c r="M819" s="14">
        <f t="shared" si="96"/>
        <v>2021</v>
      </c>
      <c r="N819" s="14">
        <f t="shared" si="97"/>
        <v>6</v>
      </c>
      <c r="O819" s="14" t="str">
        <f>IFERROR(VLOOKUP(I819,Lists!$F$2:$G$16,2,FALSE()),"Not Rated")</f>
        <v>Teens</v>
      </c>
      <c r="P819" s="14">
        <f t="shared" si="98"/>
        <v>104</v>
      </c>
      <c r="Q819" s="14" t="str">
        <f t="shared" si="99"/>
        <v>United States</v>
      </c>
      <c r="R819" s="14" t="str">
        <f t="shared" si="100"/>
        <v>|United States|</v>
      </c>
      <c r="S819" s="14" t="str">
        <f t="shared" si="101"/>
        <v>|Comedies|Dramas|Independent Movies|</v>
      </c>
      <c r="T819" s="14" t="str">
        <f t="shared" si="102"/>
        <v>|Lorene Scafaria|</v>
      </c>
      <c r="U819" s="14" t="str">
        <f t="shared" si="103"/>
        <v>|Susan Sarandon|Rose Byrne|J.K. Simmons|Cecily Strong|Jerrod Carmichael|Michael McKean|Jason Ritter|Billy Magnussen|Lucy Punch|Sarah Baker|</v>
      </c>
    </row>
    <row r="820" spans="1:21">
      <c r="A820" s="14" t="s">
        <v>4423</v>
      </c>
      <c r="B820" s="14" t="s">
        <v>48</v>
      </c>
      <c r="C820" s="14" t="s">
        <v>4424</v>
      </c>
      <c r="D820" s="14" t="s">
        <v>4425</v>
      </c>
      <c r="E820" s="14" t="s">
        <v>4426</v>
      </c>
      <c r="F820" s="14" t="s">
        <v>115</v>
      </c>
      <c r="G820" s="26">
        <v>44349</v>
      </c>
      <c r="H820" s="14">
        <v>1996</v>
      </c>
      <c r="I820" s="14" t="s">
        <v>364</v>
      </c>
      <c r="J820" s="14" t="s">
        <v>474</v>
      </c>
      <c r="K820" s="14" t="s">
        <v>1254</v>
      </c>
      <c r="L820" s="14" t="s">
        <v>4427</v>
      </c>
      <c r="M820" s="14">
        <f t="shared" si="96"/>
        <v>2021</v>
      </c>
      <c r="N820" s="14">
        <f t="shared" si="97"/>
        <v>6</v>
      </c>
      <c r="O820" s="14" t="str">
        <f>IFERROR(VLOOKUP(I820,Lists!$F$2:$G$16,2,FALSE()),"Not Rated")</f>
        <v>Teens</v>
      </c>
      <c r="P820" s="14">
        <f t="shared" si="98"/>
        <v>127</v>
      </c>
      <c r="Q820" s="14" t="str">
        <f t="shared" si="99"/>
        <v>United States</v>
      </c>
      <c r="R820" s="14" t="str">
        <f t="shared" si="100"/>
        <v>|United States|</v>
      </c>
      <c r="S820" s="14" t="str">
        <f t="shared" si="101"/>
        <v>|Comedies|Dramas|Romantic Movies|</v>
      </c>
      <c r="T820" s="14" t="str">
        <f t="shared" si="102"/>
        <v>|Barbra Streisand|</v>
      </c>
      <c r="U820" s="14" t="str">
        <f t="shared" si="103"/>
        <v>|Barbra Streisand|Jeff Bridges|Lauren Bacall|George Segal|Mimi Rogers|Pierce Brosnan|Brenda Vaccaro|Austin Pendleton|Elle Macpherson|Ali Marsh|Leslie Stefanson|Taina Elg|Lucy Avery Brooke|Amber Smith|</v>
      </c>
    </row>
    <row r="821" spans="1:21">
      <c r="A821" s="14" t="s">
        <v>4428</v>
      </c>
      <c r="B821" s="14" t="s">
        <v>48</v>
      </c>
      <c r="C821" s="14" t="s">
        <v>4429</v>
      </c>
      <c r="D821" s="14" t="s">
        <v>2211</v>
      </c>
      <c r="E821" s="14" t="s">
        <v>4430</v>
      </c>
      <c r="F821" s="14" t="s">
        <v>115</v>
      </c>
      <c r="G821" s="26">
        <v>44349</v>
      </c>
      <c r="H821" s="14">
        <v>1976</v>
      </c>
      <c r="I821" s="14" t="s">
        <v>367</v>
      </c>
      <c r="J821" s="14" t="s">
        <v>1488</v>
      </c>
      <c r="K821" s="14" t="s">
        <v>1369</v>
      </c>
      <c r="L821" s="14" t="s">
        <v>4431</v>
      </c>
      <c r="M821" s="14">
        <f t="shared" si="96"/>
        <v>2021</v>
      </c>
      <c r="N821" s="14">
        <f t="shared" si="97"/>
        <v>6</v>
      </c>
      <c r="O821" s="14" t="str">
        <f>IFERROR(VLOOKUP(I821,Lists!$F$2:$G$16,2,FALSE()),"Not Rated")</f>
        <v>Older Kids</v>
      </c>
      <c r="P821" s="14">
        <f t="shared" si="98"/>
        <v>136</v>
      </c>
      <c r="Q821" s="14" t="str">
        <f t="shared" si="99"/>
        <v>United States</v>
      </c>
      <c r="R821" s="14" t="str">
        <f t="shared" si="100"/>
        <v>|United States|</v>
      </c>
      <c r="S821" s="14" t="str">
        <f t="shared" si="101"/>
        <v>|Action &amp; Adventure|Classic Movies|</v>
      </c>
      <c r="T821" s="14" t="str">
        <f t="shared" si="102"/>
        <v>|Clint Eastwood|</v>
      </c>
      <c r="U821" s="14" t="str">
        <f t="shared" si="103"/>
        <v>|Clint Eastwood|Sondra Locke|Chief Dan George|Bill McKinney|John Vernon|Paula Trueman|Sam Bottoms|Geraldine Keams|Woodrow Parfrey|Joyce Jameson|</v>
      </c>
    </row>
    <row r="822" spans="1:21">
      <c r="A822" s="14" t="s">
        <v>4432</v>
      </c>
      <c r="B822" s="14" t="s">
        <v>49</v>
      </c>
      <c r="C822" s="14" t="s">
        <v>4433</v>
      </c>
      <c r="D822" s="14" t="s">
        <v>117</v>
      </c>
      <c r="E822" s="14" t="s">
        <v>4434</v>
      </c>
      <c r="F822" s="14" t="s">
        <v>148</v>
      </c>
      <c r="G822" s="26">
        <v>44349</v>
      </c>
      <c r="H822" s="14">
        <v>2021</v>
      </c>
      <c r="I822" s="14" t="s">
        <v>361</v>
      </c>
      <c r="J822" s="14" t="s">
        <v>107</v>
      </c>
      <c r="K822" s="14" t="s">
        <v>409</v>
      </c>
      <c r="L822" s="14" t="s">
        <v>4435</v>
      </c>
      <c r="M822" s="14">
        <f t="shared" si="96"/>
        <v>2021</v>
      </c>
      <c r="N822" s="14">
        <f t="shared" si="97"/>
        <v>6</v>
      </c>
      <c r="O822" s="14" t="str">
        <f>IFERROR(VLOOKUP(I822,Lists!$F$2:$G$16,2,FALSE()),"Not Rated")</f>
        <v>Teens</v>
      </c>
      <c r="P822" s="14">
        <f t="shared" si="98"/>
        <v>3</v>
      </c>
      <c r="Q822" s="14" t="str">
        <f t="shared" si="99"/>
        <v>United Arab Emirates</v>
      </c>
      <c r="R822" s="14" t="str">
        <f t="shared" si="100"/>
        <v>|United Arab Emirates|</v>
      </c>
      <c r="S822" s="14" t="str">
        <f t="shared" si="101"/>
        <v>|International TV Shows|TV Dramas|TV Mysteries|</v>
      </c>
      <c r="T822" s="14" t="str">
        <f t="shared" si="102"/>
        <v>|Unknown|</v>
      </c>
      <c r="U822" s="14" t="str">
        <f t="shared" si="103"/>
        <v>|Maxim Khalil|Abdulmohsen Alnemr|Samr Ismaiel|Khaled Alkeesh|Samar Sami|Salloum Haddad|Ahmad Aljasmii|Khaled El Sayed|Yaser Alneyadi|Leen Gherra|Dean Cain|Moatasem Alnahar|Mahira Abdelaziz|</v>
      </c>
    </row>
    <row r="823" spans="1:21">
      <c r="A823" s="14" t="s">
        <v>4436</v>
      </c>
      <c r="B823" s="14" t="s">
        <v>48</v>
      </c>
      <c r="C823" s="14" t="s">
        <v>4437</v>
      </c>
      <c r="D823" s="14" t="s">
        <v>4438</v>
      </c>
      <c r="E823" s="14" t="s">
        <v>4439</v>
      </c>
      <c r="F823" s="14" t="s">
        <v>118</v>
      </c>
      <c r="G823" s="26">
        <v>44349</v>
      </c>
      <c r="H823" s="14">
        <v>2018</v>
      </c>
      <c r="I823" s="14" t="s">
        <v>363</v>
      </c>
      <c r="J823" s="14" t="s">
        <v>566</v>
      </c>
      <c r="K823" s="14" t="s">
        <v>4440</v>
      </c>
      <c r="L823" s="14" t="s">
        <v>4441</v>
      </c>
      <c r="M823" s="14">
        <f t="shared" si="96"/>
        <v>2021</v>
      </c>
      <c r="N823" s="14">
        <f t="shared" si="97"/>
        <v>6</v>
      </c>
      <c r="O823" s="14" t="str">
        <f>IFERROR(VLOOKUP(I823,Lists!$F$2:$G$16,2,FALSE()),"Not Rated")</f>
        <v>Adults</v>
      </c>
      <c r="P823" s="14">
        <f t="shared" si="98"/>
        <v>97</v>
      </c>
      <c r="Q823" s="14" t="str">
        <f t="shared" si="99"/>
        <v>United Kingdom</v>
      </c>
      <c r="R823" s="14" t="str">
        <f t="shared" si="100"/>
        <v>|United Kingdom|</v>
      </c>
      <c r="S823" s="14" t="str">
        <f t="shared" si="101"/>
        <v>|Dramas|Romantic Movies|Thrillers|</v>
      </c>
      <c r="T823" s="14" t="str">
        <f t="shared" si="102"/>
        <v>|Michael Winterbottom|</v>
      </c>
      <c r="U823" s="14" t="str">
        <f t="shared" si="103"/>
        <v>|Dev Patel|Radhika Apte|Jim Sarbh|</v>
      </c>
    </row>
    <row r="824" spans="1:21">
      <c r="A824" s="14" t="s">
        <v>4442</v>
      </c>
      <c r="B824" s="14" t="s">
        <v>48</v>
      </c>
      <c r="C824" s="14" t="s">
        <v>4443</v>
      </c>
      <c r="D824" s="14" t="s">
        <v>4444</v>
      </c>
      <c r="E824" s="14" t="s">
        <v>4445</v>
      </c>
      <c r="F824" s="14" t="s">
        <v>115</v>
      </c>
      <c r="G824" s="26">
        <v>44349</v>
      </c>
      <c r="H824" s="14">
        <v>2019</v>
      </c>
      <c r="I824" s="14" t="s">
        <v>363</v>
      </c>
      <c r="J824" s="14" t="s">
        <v>708</v>
      </c>
      <c r="K824" s="14" t="s">
        <v>260</v>
      </c>
      <c r="L824" s="14" t="s">
        <v>4446</v>
      </c>
      <c r="M824" s="14">
        <f t="shared" si="96"/>
        <v>2021</v>
      </c>
      <c r="N824" s="14">
        <f t="shared" si="97"/>
        <v>6</v>
      </c>
      <c r="O824" s="14" t="str">
        <f>IFERROR(VLOOKUP(I824,Lists!$F$2:$G$16,2,FALSE()),"Not Rated")</f>
        <v>Adults</v>
      </c>
      <c r="P824" s="14">
        <f t="shared" si="98"/>
        <v>88</v>
      </c>
      <c r="Q824" s="14" t="str">
        <f t="shared" si="99"/>
        <v>United States</v>
      </c>
      <c r="R824" s="14" t="str">
        <f t="shared" si="100"/>
        <v>|United States|</v>
      </c>
      <c r="S824" s="14" t="str">
        <f t="shared" si="101"/>
        <v>|Horror Movies|</v>
      </c>
      <c r="T824" s="14" t="str">
        <f t="shared" si="102"/>
        <v>|Emma Tammi|</v>
      </c>
      <c r="U824" s="14" t="str">
        <f t="shared" si="103"/>
        <v>|Caitlin Gerard|Julia Goldani Telles|Ashley Zukerman|Miles Anderson|Dylan McTee|</v>
      </c>
    </row>
    <row r="825" spans="1:21">
      <c r="A825" s="14" t="s">
        <v>4447</v>
      </c>
      <c r="B825" s="14" t="s">
        <v>48</v>
      </c>
      <c r="C825" s="14" t="s">
        <v>4448</v>
      </c>
      <c r="D825" s="14" t="s">
        <v>4449</v>
      </c>
      <c r="E825" s="14" t="s">
        <v>4450</v>
      </c>
      <c r="F825" s="14" t="s">
        <v>115</v>
      </c>
      <c r="G825" s="26">
        <v>44349</v>
      </c>
      <c r="H825" s="14">
        <v>2019</v>
      </c>
      <c r="I825" s="14" t="s">
        <v>360</v>
      </c>
      <c r="J825" s="14" t="s">
        <v>566</v>
      </c>
      <c r="K825" s="14" t="s">
        <v>1034</v>
      </c>
      <c r="L825" s="14" t="s">
        <v>4451</v>
      </c>
      <c r="M825" s="14">
        <f t="shared" si="96"/>
        <v>2021</v>
      </c>
      <c r="N825" s="14">
        <f t="shared" si="97"/>
        <v>6</v>
      </c>
      <c r="O825" s="14" t="str">
        <f>IFERROR(VLOOKUP(I825,Lists!$F$2:$G$16,2,FALSE()),"Not Rated")</f>
        <v>Adults</v>
      </c>
      <c r="P825" s="14">
        <f t="shared" si="98"/>
        <v>97</v>
      </c>
      <c r="Q825" s="14" t="str">
        <f t="shared" si="99"/>
        <v>United States</v>
      </c>
      <c r="R825" s="14" t="str">
        <f t="shared" si="100"/>
        <v>|United States|</v>
      </c>
      <c r="S825" s="14" t="str">
        <f t="shared" si="101"/>
        <v>|Comedies|Dramas|Independent Movies|</v>
      </c>
      <c r="T825" s="14" t="str">
        <f t="shared" si="102"/>
        <v>|Peter Hutchings|</v>
      </c>
      <c r="U825" s="14" t="str">
        <f t="shared" si="103"/>
        <v>|Asa Butterfield|Maisie Williams|Nina Dobrev|Ken Jeong|Tyler Hoechlin|David Koechner|Peyton List|Tituss Burgess|</v>
      </c>
    </row>
    <row r="826" spans="1:21">
      <c r="A826" s="14" t="s">
        <v>4452</v>
      </c>
      <c r="B826" s="14" t="s">
        <v>48</v>
      </c>
      <c r="C826" s="14" t="s">
        <v>4453</v>
      </c>
      <c r="D826" s="14" t="s">
        <v>4454</v>
      </c>
      <c r="E826" s="14" t="s">
        <v>4455</v>
      </c>
      <c r="F826" s="14" t="s">
        <v>115</v>
      </c>
      <c r="G826" s="26">
        <v>44349</v>
      </c>
      <c r="H826" s="14">
        <v>2018</v>
      </c>
      <c r="I826" s="14" t="s">
        <v>363</v>
      </c>
      <c r="J826" s="14" t="s">
        <v>566</v>
      </c>
      <c r="K826" s="14" t="s">
        <v>254</v>
      </c>
      <c r="L826" s="14" t="s">
        <v>4456</v>
      </c>
      <c r="M826" s="14">
        <f t="shared" si="96"/>
        <v>2021</v>
      </c>
      <c r="N826" s="14">
        <f t="shared" si="97"/>
        <v>6</v>
      </c>
      <c r="O826" s="14" t="str">
        <f>IFERROR(VLOOKUP(I826,Lists!$F$2:$G$16,2,FALSE()),"Not Rated")</f>
        <v>Adults</v>
      </c>
      <c r="P826" s="14">
        <f t="shared" si="98"/>
        <v>97</v>
      </c>
      <c r="Q826" s="14" t="str">
        <f t="shared" si="99"/>
        <v>United States</v>
      </c>
      <c r="R826" s="14" t="str">
        <f t="shared" si="100"/>
        <v>|United States|</v>
      </c>
      <c r="S826" s="14" t="str">
        <f t="shared" si="101"/>
        <v>|Thrillers|</v>
      </c>
      <c r="T826" s="14" t="str">
        <f t="shared" si="102"/>
        <v>|George Ratliff|</v>
      </c>
      <c r="U826" s="14" t="str">
        <f t="shared" si="103"/>
        <v>|Aaron Paul|Emily Ratajkowski|Riccardo Scamarcio|Katy Louise Saunders|Alice Bellagamba|</v>
      </c>
    </row>
    <row r="827" spans="1:21">
      <c r="A827" s="14" t="s">
        <v>4457</v>
      </c>
      <c r="B827" s="14" t="s">
        <v>49</v>
      </c>
      <c r="C827" s="14" t="s">
        <v>4458</v>
      </c>
      <c r="D827" s="14" t="s">
        <v>117</v>
      </c>
      <c r="E827" s="14" t="s">
        <v>4459</v>
      </c>
      <c r="F827" s="14" t="s">
        <v>115</v>
      </c>
      <c r="G827" s="26">
        <v>44347</v>
      </c>
      <c r="H827" s="14">
        <v>2020</v>
      </c>
      <c r="I827" s="14" t="s">
        <v>360</v>
      </c>
      <c r="J827" s="14" t="s">
        <v>106</v>
      </c>
      <c r="K827" s="14" t="s">
        <v>1591</v>
      </c>
      <c r="L827" s="14" t="s">
        <v>4460</v>
      </c>
      <c r="M827" s="14">
        <f t="shared" si="96"/>
        <v>2021</v>
      </c>
      <c r="N827" s="14">
        <f t="shared" si="97"/>
        <v>5</v>
      </c>
      <c r="O827" s="14" t="str">
        <f>IFERROR(VLOOKUP(I827,Lists!$F$2:$G$16,2,FALSE()),"Not Rated")</f>
        <v>Adults</v>
      </c>
      <c r="P827" s="14">
        <f t="shared" si="98"/>
        <v>2</v>
      </c>
      <c r="Q827" s="14" t="str">
        <f t="shared" si="99"/>
        <v>United States</v>
      </c>
      <c r="R827" s="14" t="str">
        <f t="shared" si="100"/>
        <v>|United States|</v>
      </c>
      <c r="S827" s="14" t="str">
        <f t="shared" si="101"/>
        <v>|Crime TV Shows|TV Dramas|TV Mysteries|</v>
      </c>
      <c r="T827" s="14" t="str">
        <f t="shared" si="102"/>
        <v>|Unknown|</v>
      </c>
      <c r="U827" s="14" t="str">
        <f t="shared" si="103"/>
        <v>|Connie Britton|Eric Bana|Juno Temple|Julia Garner|Jean Smart|Keiko Agena|Jeff Perry|Kevin Zegers|Jake Abel|</v>
      </c>
    </row>
    <row r="828" spans="1:21">
      <c r="A828" s="14" t="s">
        <v>4461</v>
      </c>
      <c r="B828" s="14" t="s">
        <v>48</v>
      </c>
      <c r="C828" s="14" t="s">
        <v>4462</v>
      </c>
      <c r="D828" s="14" t="s">
        <v>4463</v>
      </c>
      <c r="E828" s="14" t="s">
        <v>4463</v>
      </c>
      <c r="F828" s="14" t="s">
        <v>115</v>
      </c>
      <c r="G828" s="26">
        <v>44346</v>
      </c>
      <c r="H828" s="14">
        <v>2021</v>
      </c>
      <c r="I828" s="14" t="s">
        <v>360</v>
      </c>
      <c r="J828" s="14" t="s">
        <v>708</v>
      </c>
      <c r="K828" s="14" t="s">
        <v>261</v>
      </c>
      <c r="L828" s="14" t="s">
        <v>4464</v>
      </c>
      <c r="M828" s="14">
        <f t="shared" si="96"/>
        <v>2021</v>
      </c>
      <c r="N828" s="14">
        <f t="shared" si="97"/>
        <v>5</v>
      </c>
      <c r="O828" s="14" t="str">
        <f>IFERROR(VLOOKUP(I828,Lists!$F$2:$G$16,2,FALSE()),"Not Rated")</f>
        <v>Adults</v>
      </c>
      <c r="P828" s="14">
        <f t="shared" si="98"/>
        <v>88</v>
      </c>
      <c r="Q828" s="14" t="str">
        <f t="shared" si="99"/>
        <v>United States</v>
      </c>
      <c r="R828" s="14" t="str">
        <f t="shared" si="100"/>
        <v>|United States|</v>
      </c>
      <c r="S828" s="14" t="str">
        <f t="shared" si="101"/>
        <v>|Stand-Up Comedy|</v>
      </c>
      <c r="T828" s="14" t="str">
        <f t="shared" si="102"/>
        <v>|Bo Burnham|</v>
      </c>
      <c r="U828" s="14" t="str">
        <f t="shared" si="103"/>
        <v>|Bo Burnham|</v>
      </c>
    </row>
    <row r="829" spans="1:21">
      <c r="A829" s="14" t="s">
        <v>4465</v>
      </c>
      <c r="B829" s="14" t="s">
        <v>48</v>
      </c>
      <c r="C829" s="14" t="s">
        <v>4466</v>
      </c>
      <c r="D829" s="14" t="s">
        <v>4467</v>
      </c>
      <c r="E829" s="14" t="s">
        <v>4468</v>
      </c>
      <c r="F829" s="14" t="s">
        <v>117</v>
      </c>
      <c r="G829" s="26">
        <v>44345</v>
      </c>
      <c r="H829" s="14">
        <v>2021</v>
      </c>
      <c r="I829" s="14" t="s">
        <v>361</v>
      </c>
      <c r="J829" s="14" t="s">
        <v>560</v>
      </c>
      <c r="K829" s="14" t="s">
        <v>529</v>
      </c>
      <c r="L829" s="14" t="s">
        <v>4469</v>
      </c>
      <c r="M829" s="14">
        <f t="shared" si="96"/>
        <v>2021</v>
      </c>
      <c r="N829" s="14">
        <f t="shared" si="97"/>
        <v>5</v>
      </c>
      <c r="O829" s="14" t="str">
        <f>IFERROR(VLOOKUP(I829,Lists!$F$2:$G$16,2,FALSE()),"Not Rated")</f>
        <v>Teens</v>
      </c>
      <c r="P829" s="14">
        <f t="shared" si="98"/>
        <v>103</v>
      </c>
      <c r="Q829" s="14" t="str">
        <f t="shared" si="99"/>
        <v>Unknown</v>
      </c>
      <c r="R829" s="14" t="str">
        <f t="shared" si="100"/>
        <v>|Unknown|</v>
      </c>
      <c r="S829" s="14" t="str">
        <f t="shared" si="101"/>
        <v>|Comedies|International Movies|</v>
      </c>
      <c r="T829" s="14" t="str">
        <f t="shared" si="102"/>
        <v>|Ekene Som Mekwunye|</v>
      </c>
      <c r="U829" s="14" t="str">
        <f t="shared" si="103"/>
        <v>|Frank Donga|Gold Ikponmwosa|Ali Nuhu|Eniola Badmus|Ogbolor|Genoveva Umeh|Gbubemi Ejeye|Ajayi Akorede|Serge Noujaim|</v>
      </c>
    </row>
    <row r="830" spans="1:21">
      <c r="A830" s="14" t="s">
        <v>4470</v>
      </c>
      <c r="B830" s="14" t="s">
        <v>48</v>
      </c>
      <c r="C830" s="14" t="s">
        <v>4471</v>
      </c>
      <c r="D830" s="14" t="s">
        <v>4472</v>
      </c>
      <c r="E830" s="14" t="s">
        <v>4473</v>
      </c>
      <c r="F830" s="14" t="s">
        <v>115</v>
      </c>
      <c r="G830" s="26">
        <v>44344</v>
      </c>
      <c r="H830" s="14">
        <v>2016</v>
      </c>
      <c r="I830" s="14" t="s">
        <v>364</v>
      </c>
      <c r="J830" s="14" t="s">
        <v>566</v>
      </c>
      <c r="K830" s="14" t="s">
        <v>244</v>
      </c>
      <c r="L830" s="14" t="s">
        <v>4474</v>
      </c>
      <c r="M830" s="14">
        <f t="shared" si="96"/>
        <v>2021</v>
      </c>
      <c r="N830" s="14">
        <f t="shared" si="97"/>
        <v>5</v>
      </c>
      <c r="O830" s="14" t="str">
        <f>IFERROR(VLOOKUP(I830,Lists!$F$2:$G$16,2,FALSE()),"Not Rated")</f>
        <v>Teens</v>
      </c>
      <c r="P830" s="14">
        <f t="shared" si="98"/>
        <v>97</v>
      </c>
      <c r="Q830" s="14" t="str">
        <f t="shared" si="99"/>
        <v>United States</v>
      </c>
      <c r="R830" s="14" t="str">
        <f t="shared" si="100"/>
        <v>|United States|</v>
      </c>
      <c r="S830" s="14" t="str">
        <f t="shared" si="101"/>
        <v>|Dramas|</v>
      </c>
      <c r="T830" s="14" t="str">
        <f t="shared" si="102"/>
        <v>|David Frankel|</v>
      </c>
      <c r="U830" s="14" t="str">
        <f t="shared" si="103"/>
        <v>|Will Smith|Edward Norton|Kate Winslet|Michael Peña|Helen Mirren|Naomie Harris|Keira Knightley|Jacob Latimore|Ann Dowd|Liza Colón-Zayas|</v>
      </c>
    </row>
    <row r="831" spans="1:21">
      <c r="A831" s="14" t="s">
        <v>4475</v>
      </c>
      <c r="B831" s="14" t="s">
        <v>48</v>
      </c>
      <c r="C831" s="14" t="s">
        <v>4476</v>
      </c>
      <c r="D831" s="14" t="s">
        <v>4477</v>
      </c>
      <c r="E831" s="14" t="s">
        <v>4478</v>
      </c>
      <c r="F831" s="14" t="s">
        <v>117</v>
      </c>
      <c r="G831" s="26">
        <v>44344</v>
      </c>
      <c r="H831" s="14">
        <v>2021</v>
      </c>
      <c r="I831" s="14" t="s">
        <v>365</v>
      </c>
      <c r="J831" s="14" t="s">
        <v>708</v>
      </c>
      <c r="K831" s="14" t="s">
        <v>481</v>
      </c>
      <c r="L831" s="14" t="s">
        <v>4479</v>
      </c>
      <c r="M831" s="14">
        <f t="shared" si="96"/>
        <v>2021</v>
      </c>
      <c r="N831" s="14">
        <f t="shared" si="97"/>
        <v>5</v>
      </c>
      <c r="O831" s="14" t="str">
        <f>IFERROR(VLOOKUP(I831,Lists!$F$2:$G$16,2,FALSE()),"Not Rated")</f>
        <v>Kids</v>
      </c>
      <c r="P831" s="14">
        <f t="shared" si="98"/>
        <v>88</v>
      </c>
      <c r="Q831" s="14" t="str">
        <f t="shared" si="99"/>
        <v>Unknown</v>
      </c>
      <c r="R831" s="14" t="str">
        <f t="shared" si="100"/>
        <v>|Unknown|</v>
      </c>
      <c r="S831" s="14" t="str">
        <f t="shared" si="101"/>
        <v>|Children &amp; Family Movies|Comedies|</v>
      </c>
      <c r="T831" s="14" t="str">
        <f t="shared" si="102"/>
        <v>|Kevin Johnson|</v>
      </c>
      <c r="U831" s="14" t="str">
        <f t="shared" si="103"/>
        <v>|Big Sean|Pamela Adlon|Lucy Hale|Marissa Jaret Winokur|Wilmer Valderrama|Joel McHale|Seth Rollins|Damon Wayans Jr.|Olivia Holt|Carlos PenaVega|</v>
      </c>
    </row>
    <row r="832" spans="1:21">
      <c r="A832" s="14" t="s">
        <v>4480</v>
      </c>
      <c r="B832" s="14" t="s">
        <v>49</v>
      </c>
      <c r="C832" s="14" t="s">
        <v>4481</v>
      </c>
      <c r="D832" s="14" t="s">
        <v>117</v>
      </c>
      <c r="E832" s="14" t="s">
        <v>4482</v>
      </c>
      <c r="F832" s="14" t="s">
        <v>115</v>
      </c>
      <c r="G832" s="26">
        <v>44344</v>
      </c>
      <c r="H832" s="14">
        <v>2021</v>
      </c>
      <c r="I832" s="14" t="s">
        <v>360</v>
      </c>
      <c r="J832" s="14" t="s">
        <v>107</v>
      </c>
      <c r="K832" s="14" t="s">
        <v>490</v>
      </c>
      <c r="L832" s="14" t="s">
        <v>4483</v>
      </c>
      <c r="M832" s="14">
        <f t="shared" si="96"/>
        <v>2021</v>
      </c>
      <c r="N832" s="14">
        <f t="shared" si="97"/>
        <v>5</v>
      </c>
      <c r="O832" s="14" t="str">
        <f>IFERROR(VLOOKUP(I832,Lists!$F$2:$G$16,2,FALSE()),"Not Rated")</f>
        <v>Adults</v>
      </c>
      <c r="P832" s="14">
        <f t="shared" si="98"/>
        <v>3</v>
      </c>
      <c r="Q832" s="14" t="str">
        <f t="shared" si="99"/>
        <v>United States</v>
      </c>
      <c r="R832" s="14" t="str">
        <f t="shared" si="100"/>
        <v>|United States|</v>
      </c>
      <c r="S832" s="14" t="str">
        <f t="shared" si="101"/>
        <v>|TV Comedies|TV Dramas|</v>
      </c>
      <c r="T832" s="14" t="str">
        <f t="shared" si="102"/>
        <v>|Unknown|</v>
      </c>
      <c r="U832" s="14" t="str">
        <f t="shared" si="103"/>
        <v>|Michael Douglas|Alan Arkin|Sarah Baker|Nancy Travis|Susan Sullivan|Lisa Edelstein|Emily Osment|Graham Rogers|Jenna Lyng Adams|Ashleigh LaThrop|Melissa Tang|Casey Thomas Brown|Ann-Margret|Danny DeVito|</v>
      </c>
    </row>
    <row r="833" spans="1:21">
      <c r="A833" s="14" t="s">
        <v>4484</v>
      </c>
      <c r="B833" s="14" t="s">
        <v>49</v>
      </c>
      <c r="C833" s="14" t="s">
        <v>4485</v>
      </c>
      <c r="D833" s="14" t="s">
        <v>4486</v>
      </c>
      <c r="E833" s="14" t="s">
        <v>117</v>
      </c>
      <c r="F833" s="14" t="s">
        <v>117</v>
      </c>
      <c r="G833" s="26">
        <v>44344</v>
      </c>
      <c r="H833" s="14">
        <v>2021</v>
      </c>
      <c r="I833" s="14" t="s">
        <v>360</v>
      </c>
      <c r="J833" s="14" t="s">
        <v>106</v>
      </c>
      <c r="K833" s="14" t="s">
        <v>997</v>
      </c>
      <c r="L833" s="14" t="s">
        <v>4487</v>
      </c>
      <c r="M833" s="14">
        <f t="shared" si="96"/>
        <v>2021</v>
      </c>
      <c r="N833" s="14">
        <f t="shared" si="97"/>
        <v>5</v>
      </c>
      <c r="O833" s="14" t="str">
        <f>IFERROR(VLOOKUP(I833,Lists!$F$2:$G$16,2,FALSE()),"Not Rated")</f>
        <v>Adults</v>
      </c>
      <c r="P833" s="14">
        <f t="shared" si="98"/>
        <v>2</v>
      </c>
      <c r="Q833" s="14" t="str">
        <f t="shared" si="99"/>
        <v>Unknown</v>
      </c>
      <c r="R833" s="14" t="str">
        <f t="shared" si="100"/>
        <v>|Unknown|</v>
      </c>
      <c r="S833" s="14" t="str">
        <f t="shared" si="101"/>
        <v>|Docuseries|International TV Shows|Spanish-Language TV Shows|</v>
      </c>
      <c r="T833" s="14" t="str">
        <f t="shared" si="102"/>
        <v>|José Larraza|Marc Pons|</v>
      </c>
      <c r="U833" s="14" t="str">
        <f t="shared" si="103"/>
        <v>|Unknown|</v>
      </c>
    </row>
    <row r="834" spans="1:21">
      <c r="A834" s="14" t="s">
        <v>4488</v>
      </c>
      <c r="B834" s="14" t="s">
        <v>49</v>
      </c>
      <c r="C834" s="14" t="s">
        <v>4489</v>
      </c>
      <c r="D834" s="14" t="s">
        <v>4490</v>
      </c>
      <c r="E834" s="14" t="s">
        <v>4491</v>
      </c>
      <c r="F834" s="14" t="s">
        <v>117</v>
      </c>
      <c r="G834" s="26">
        <v>44344</v>
      </c>
      <c r="H834" s="14">
        <v>2021</v>
      </c>
      <c r="I834" s="14" t="s">
        <v>361</v>
      </c>
      <c r="J834" s="14" t="s">
        <v>105</v>
      </c>
      <c r="K834" s="14" t="s">
        <v>522</v>
      </c>
      <c r="L834" s="14" t="s">
        <v>4492</v>
      </c>
      <c r="M834" s="14">
        <f t="shared" ref="M834:M897" si="104">IF(G834="","",YEAR(G834))</f>
        <v>2021</v>
      </c>
      <c r="N834" s="14">
        <f t="shared" ref="N834:N897" si="105">IF(G834="","",MONTH(G834))</f>
        <v>5</v>
      </c>
      <c r="O834" s="14" t="str">
        <f>IFERROR(VLOOKUP(I834,Lists!$F$2:$G$16,2,FALSE()),"Not Rated")</f>
        <v>Teens</v>
      </c>
      <c r="P834" s="14">
        <f t="shared" ref="P834:P897" si="106">IFERROR(VALUE(LEFT(J834,FIND(" ",J834)-1)),"")</f>
        <v>1</v>
      </c>
      <c r="Q834" s="14" t="str">
        <f t="shared" ref="Q834:Q897" si="107">IFERROR(LEFT(F834,FIND(",",F834)-1),F834)</f>
        <v>Unknown</v>
      </c>
      <c r="R834" s="14" t="str">
        <f t="shared" ref="R834:R897" si="108">"|"&amp;SUBSTITUTE(F834,", ","|")&amp;"|"</f>
        <v>|Unknown|</v>
      </c>
      <c r="S834" s="14" t="str">
        <f t="shared" ref="S834:S897" si="109">"|"&amp;SUBSTITUTE(K834,", ","|")&amp;"|"</f>
        <v>|International TV Shows|TV Action &amp; Adventure|TV Dramas|</v>
      </c>
      <c r="T834" s="14" t="str">
        <f t="shared" ref="T834:T897" si="110">"|"&amp;SUBSTITUTE(D834,", ","|")&amp;"|"</f>
        <v>|Gary Sing|</v>
      </c>
      <c r="U834" s="14" t="str">
        <f t="shared" ref="U834:U897" si="111">"|"&amp;SUBSTITUTE(E834,", ","|")&amp;"|"</f>
        <v>|Zhang Zhehan|Gong Jun|Zhou Ye|Asher Ma|Sun Xilun|Chen Zihan|Rolling Wang|Zhang Yonggang|Li Daikun|Huang Youming|Damon Guo|</v>
      </c>
    </row>
    <row r="835" spans="1:21">
      <c r="A835" s="14" t="s">
        <v>4493</v>
      </c>
      <c r="B835" s="14" t="s">
        <v>49</v>
      </c>
      <c r="C835" s="14" t="s">
        <v>4494</v>
      </c>
      <c r="D835" s="14" t="s">
        <v>117</v>
      </c>
      <c r="E835" s="14" t="s">
        <v>4495</v>
      </c>
      <c r="F835" s="14" t="s">
        <v>151</v>
      </c>
      <c r="G835" s="26">
        <v>44343</v>
      </c>
      <c r="H835" s="14">
        <v>2021</v>
      </c>
      <c r="I835" s="14" t="s">
        <v>360</v>
      </c>
      <c r="J835" s="14" t="s">
        <v>105</v>
      </c>
      <c r="K835" s="14" t="s">
        <v>1470</v>
      </c>
      <c r="L835" s="14" t="s">
        <v>4496</v>
      </c>
      <c r="M835" s="14">
        <f t="shared" si="104"/>
        <v>2021</v>
      </c>
      <c r="N835" s="14">
        <f t="shared" si="105"/>
        <v>5</v>
      </c>
      <c r="O835" s="14" t="str">
        <f>IFERROR(VLOOKUP(I835,Lists!$F$2:$G$16,2,FALSE()),"Not Rated")</f>
        <v>Adults</v>
      </c>
      <c r="P835" s="14">
        <f t="shared" si="106"/>
        <v>1</v>
      </c>
      <c r="Q835" s="14" t="str">
        <f t="shared" si="107"/>
        <v>Israel</v>
      </c>
      <c r="R835" s="14" t="str">
        <f t="shared" si="108"/>
        <v>|Israel|</v>
      </c>
      <c r="S835" s="14" t="str">
        <f t="shared" si="109"/>
        <v>|Crime TV Shows|International TV Shows|TV Dramas|</v>
      </c>
      <c r="T835" s="14" t="str">
        <f t="shared" si="110"/>
        <v>|Unknown|</v>
      </c>
      <c r="U835" s="14" t="str">
        <f t="shared" si="111"/>
        <v>|Guri Alfi|Shai Avivi|Assi Levy|Reut Alush|Meirav Shirom|Yoav Rotman|Liana Ayoun|Noam Karmeli|Hadas Jade Sakori|Yehonatan Vilozny|Gily Itskovitch|Oneg Efron|Suzanna Papian|Ori Biton|Nir Hasdai|Leib Lev Levin|Eyal Shikratzi|</v>
      </c>
    </row>
    <row r="836" spans="1:21">
      <c r="A836" s="14" t="s">
        <v>4497</v>
      </c>
      <c r="B836" s="14" t="s">
        <v>48</v>
      </c>
      <c r="C836" s="14" t="s">
        <v>4498</v>
      </c>
      <c r="D836" s="14" t="s">
        <v>4499</v>
      </c>
      <c r="E836" s="14" t="s">
        <v>4500</v>
      </c>
      <c r="F836" s="14" t="s">
        <v>115</v>
      </c>
      <c r="G836" s="26">
        <v>44343</v>
      </c>
      <c r="H836" s="14">
        <v>2021</v>
      </c>
      <c r="I836" s="14" t="s">
        <v>362</v>
      </c>
      <c r="J836" s="14" t="s">
        <v>566</v>
      </c>
      <c r="K836" s="14" t="s">
        <v>4501</v>
      </c>
      <c r="L836" s="14" t="s">
        <v>4502</v>
      </c>
      <c r="M836" s="14">
        <f t="shared" si="104"/>
        <v>2021</v>
      </c>
      <c r="N836" s="14">
        <f t="shared" si="105"/>
        <v>5</v>
      </c>
      <c r="O836" s="14" t="str">
        <f>IFERROR(VLOOKUP(I836,Lists!$F$2:$G$16,2,FALSE()),"Not Rated")</f>
        <v>Older Kids</v>
      </c>
      <c r="P836" s="14">
        <f t="shared" si="106"/>
        <v>97</v>
      </c>
      <c r="Q836" s="14" t="str">
        <f t="shared" si="107"/>
        <v>United States</v>
      </c>
      <c r="R836" s="14" t="str">
        <f t="shared" si="108"/>
        <v>|United States|</v>
      </c>
      <c r="S836" s="14" t="str">
        <f t="shared" si="109"/>
        <v>|Children &amp; Family Movies|Dramas|Faith &amp; Spirituality|</v>
      </c>
      <c r="T836" s="14" t="str">
        <f t="shared" si="110"/>
        <v>|Julio Quintana|</v>
      </c>
      <c r="U836" s="14" t="str">
        <f t="shared" si="111"/>
        <v>|Jimmy Gonzales|Dennis Quaid|Anthony Gonzalez|Bruce McGill|Raymond Cruz|Nathan Arenas|Miguel Angel Garcia|Isaac Arellanes|Steve Gutierrez|Dana Wheeler-Nicholson|Fernanda Urrejola|Silverio Palacios|</v>
      </c>
    </row>
    <row r="837" spans="1:21">
      <c r="A837" s="14" t="s">
        <v>4503</v>
      </c>
      <c r="B837" s="14" t="s">
        <v>49</v>
      </c>
      <c r="C837" s="14" t="s">
        <v>4504</v>
      </c>
      <c r="D837" s="14" t="s">
        <v>117</v>
      </c>
      <c r="E837" s="14" t="s">
        <v>4505</v>
      </c>
      <c r="F837" s="14" t="s">
        <v>117</v>
      </c>
      <c r="G837" s="26">
        <v>44343</v>
      </c>
      <c r="H837" s="14">
        <v>2021</v>
      </c>
      <c r="I837" s="14" t="s">
        <v>362</v>
      </c>
      <c r="J837" s="14" t="s">
        <v>105</v>
      </c>
      <c r="K837" s="14" t="s">
        <v>822</v>
      </c>
      <c r="L837" s="14" t="s">
        <v>4506</v>
      </c>
      <c r="M837" s="14">
        <f t="shared" si="104"/>
        <v>2021</v>
      </c>
      <c r="N837" s="14">
        <f t="shared" si="105"/>
        <v>5</v>
      </c>
      <c r="O837" s="14" t="str">
        <f>IFERROR(VLOOKUP(I837,Lists!$F$2:$G$16,2,FALSE()),"Not Rated")</f>
        <v>Older Kids</v>
      </c>
      <c r="P837" s="14">
        <f t="shared" si="106"/>
        <v>1</v>
      </c>
      <c r="Q837" s="14" t="str">
        <f t="shared" si="107"/>
        <v>Unknown</v>
      </c>
      <c r="R837" s="14" t="str">
        <f t="shared" si="108"/>
        <v>|Unknown|</v>
      </c>
      <c r="S837" s="14" t="str">
        <f t="shared" si="109"/>
        <v>|Anime Series|International TV Shows|</v>
      </c>
      <c r="T837" s="14" t="str">
        <f t="shared" si="110"/>
        <v>|Unknown|</v>
      </c>
      <c r="U837" s="14" t="str">
        <f t="shared" si="111"/>
        <v>|Marika Kono|Kentaro Ito|Kyoko Hikami|Tarusuke Shingaki|Koichi Yamadera|Yuuki Kuwahara|Yuhko Kaida|Ruby Rose Turner|David Tennant|Rosario Dawson|JP Karliak|Neil Patrick Harris|Cassandra Lee Morris|Julie Nathanson|</v>
      </c>
    </row>
    <row r="838" spans="1:21">
      <c r="A838" s="14" t="s">
        <v>4507</v>
      </c>
      <c r="B838" s="14" t="s">
        <v>48</v>
      </c>
      <c r="C838" s="14" t="s">
        <v>4508</v>
      </c>
      <c r="D838" s="14" t="s">
        <v>4509</v>
      </c>
      <c r="E838" s="14" t="s">
        <v>4510</v>
      </c>
      <c r="F838" s="14" t="s">
        <v>139</v>
      </c>
      <c r="G838" s="26">
        <v>44343</v>
      </c>
      <c r="H838" s="14">
        <v>2021</v>
      </c>
      <c r="I838" s="14" t="s">
        <v>360</v>
      </c>
      <c r="J838" s="14" t="s">
        <v>1062</v>
      </c>
      <c r="K838" s="14" t="s">
        <v>1656</v>
      </c>
      <c r="L838" s="14" t="s">
        <v>4511</v>
      </c>
      <c r="M838" s="14">
        <f t="shared" si="104"/>
        <v>2021</v>
      </c>
      <c r="N838" s="14">
        <f t="shared" si="105"/>
        <v>5</v>
      </c>
      <c r="O838" s="14" t="str">
        <f>IFERROR(VLOOKUP(I838,Lists!$F$2:$G$16,2,FALSE()),"Not Rated")</f>
        <v>Adults</v>
      </c>
      <c r="P838" s="14">
        <f t="shared" si="106"/>
        <v>118</v>
      </c>
      <c r="Q838" s="14" t="str">
        <f t="shared" si="107"/>
        <v>Thailand</v>
      </c>
      <c r="R838" s="14" t="str">
        <f t="shared" si="108"/>
        <v>|Thailand|</v>
      </c>
      <c r="S838" s="14" t="str">
        <f t="shared" si="109"/>
        <v>|Horror Movies|International Movies|Thrillers|</v>
      </c>
      <c r="T838" s="14" t="str">
        <f t="shared" si="110"/>
        <v>|Paween Purijitpanya|</v>
      </c>
      <c r="U838" s="14" t="str">
        <f t="shared" si="111"/>
        <v>|Thanapob Leeratanakachorn|Paris Intarakomalyasut|Nuttanicha Dungwattanawanich|Suquan Bulakul|Rachanee Siralert|Chaleeda Gilbert|Nuttawut Jenmana|Alanta Potjes|Anchuleeon Buagaew|Jinjuta Rattanaburi|</v>
      </c>
    </row>
    <row r="839" spans="1:21">
      <c r="A839" s="14" t="s">
        <v>4512</v>
      </c>
      <c r="B839" s="14" t="s">
        <v>49</v>
      </c>
      <c r="C839" s="14" t="s">
        <v>4513</v>
      </c>
      <c r="D839" s="14" t="s">
        <v>117</v>
      </c>
      <c r="E839" s="14" t="s">
        <v>4514</v>
      </c>
      <c r="F839" s="14" t="s">
        <v>4515</v>
      </c>
      <c r="G839" s="26">
        <v>44343</v>
      </c>
      <c r="H839" s="14">
        <v>2021</v>
      </c>
      <c r="I839" s="14" t="s">
        <v>360</v>
      </c>
      <c r="J839" s="14" t="s">
        <v>106</v>
      </c>
      <c r="K839" s="14" t="s">
        <v>522</v>
      </c>
      <c r="L839" s="14" t="s">
        <v>4516</v>
      </c>
      <c r="M839" s="14">
        <f t="shared" si="104"/>
        <v>2021</v>
      </c>
      <c r="N839" s="14">
        <f t="shared" si="105"/>
        <v>5</v>
      </c>
      <c r="O839" s="14" t="str">
        <f>IFERROR(VLOOKUP(I839,Lists!$F$2:$G$16,2,FALSE()),"Not Rated")</f>
        <v>Adults</v>
      </c>
      <c r="P839" s="14">
        <f t="shared" si="106"/>
        <v>2</v>
      </c>
      <c r="Q839" s="14" t="str">
        <f t="shared" si="107"/>
        <v>Norway</v>
      </c>
      <c r="R839" s="14" t="str">
        <f t="shared" si="108"/>
        <v>|Norway|Denmark|</v>
      </c>
      <c r="S839" s="14" t="str">
        <f t="shared" si="109"/>
        <v>|International TV Shows|TV Action &amp; Adventure|TV Dramas|</v>
      </c>
      <c r="T839" s="14" t="str">
        <f t="shared" si="110"/>
        <v>|Unknown|</v>
      </c>
      <c r="U839" s="14" t="str">
        <f t="shared" si="111"/>
        <v>|David Stakston|Jonas Strand Gravli|Herman Tømmeraas|Theresa Frostad Eggesbø|Emma Bones|Henriette Steenstrup|Gísli Örn Garðarsson|Synnøve Macody Lund|Ylva Thedin Bjørkaas|Odd-Magnus Williamson|</v>
      </c>
    </row>
    <row r="840" spans="1:21">
      <c r="A840" s="14" t="s">
        <v>4517</v>
      </c>
      <c r="B840" s="14" t="s">
        <v>48</v>
      </c>
      <c r="C840" s="14" t="s">
        <v>4518</v>
      </c>
      <c r="D840" s="14" t="s">
        <v>4519</v>
      </c>
      <c r="E840" s="14" t="s">
        <v>4520</v>
      </c>
      <c r="F840" s="14" t="s">
        <v>134</v>
      </c>
      <c r="G840" s="26">
        <v>44343</v>
      </c>
      <c r="H840" s="14">
        <v>2021</v>
      </c>
      <c r="I840" s="14" t="s">
        <v>360</v>
      </c>
      <c r="J840" s="14" t="s">
        <v>1649</v>
      </c>
      <c r="K840" s="14" t="s">
        <v>261</v>
      </c>
      <c r="L840" s="14" t="s">
        <v>4521</v>
      </c>
      <c r="M840" s="14">
        <f t="shared" si="104"/>
        <v>2021</v>
      </c>
      <c r="N840" s="14">
        <f t="shared" si="105"/>
        <v>5</v>
      </c>
      <c r="O840" s="14" t="str">
        <f>IFERROR(VLOOKUP(I840,Lists!$F$2:$G$16,2,FALSE()),"Not Rated")</f>
        <v>Adults</v>
      </c>
      <c r="P840" s="14">
        <f t="shared" si="106"/>
        <v>70</v>
      </c>
      <c r="Q840" s="14" t="str">
        <f t="shared" si="107"/>
        <v>Argentina</v>
      </c>
      <c r="R840" s="14" t="str">
        <f t="shared" si="108"/>
        <v>|Argentina|</v>
      </c>
      <c r="S840" s="14" t="str">
        <f t="shared" si="109"/>
        <v>|Stand-Up Comedy|</v>
      </c>
      <c r="T840" s="14" t="str">
        <f t="shared" si="110"/>
        <v>|Pablo Faro|</v>
      </c>
      <c r="U840" s="14" t="str">
        <f t="shared" si="111"/>
        <v>|Agustín Aristarán|</v>
      </c>
    </row>
    <row r="841" spans="1:21">
      <c r="A841" s="14" t="s">
        <v>4522</v>
      </c>
      <c r="B841" s="14" t="s">
        <v>48</v>
      </c>
      <c r="C841" s="14" t="s">
        <v>4523</v>
      </c>
      <c r="D841" s="14" t="s">
        <v>3831</v>
      </c>
      <c r="E841" s="14" t="s">
        <v>4524</v>
      </c>
      <c r="F841" s="14" t="s">
        <v>4525</v>
      </c>
      <c r="G841" s="26">
        <v>44343</v>
      </c>
      <c r="H841" s="14">
        <v>2018</v>
      </c>
      <c r="I841" s="14" t="s">
        <v>360</v>
      </c>
      <c r="J841" s="14" t="s">
        <v>436</v>
      </c>
      <c r="K841" s="14" t="s">
        <v>444</v>
      </c>
      <c r="L841" s="14" t="s">
        <v>4526</v>
      </c>
      <c r="M841" s="14">
        <f t="shared" si="104"/>
        <v>2021</v>
      </c>
      <c r="N841" s="14">
        <f t="shared" si="105"/>
        <v>5</v>
      </c>
      <c r="O841" s="14" t="str">
        <f>IFERROR(VLOOKUP(I841,Lists!$F$2:$G$16,2,FALSE()),"Not Rated")</f>
        <v>Adults</v>
      </c>
      <c r="P841" s="14">
        <f t="shared" si="106"/>
        <v>91</v>
      </c>
      <c r="Q841" s="14" t="str">
        <f t="shared" si="107"/>
        <v>Syria</v>
      </c>
      <c r="R841" s="14" t="str">
        <f t="shared" si="108"/>
        <v>|Syria|France|Lebanon|Qatar|</v>
      </c>
      <c r="S841" s="14" t="str">
        <f t="shared" si="109"/>
        <v>|Dramas|Independent Movies|International Movies|</v>
      </c>
      <c r="T841" s="14" t="str">
        <f t="shared" si="110"/>
        <v>|Soudade Kaadan|</v>
      </c>
      <c r="U841" s="14" t="str">
        <f t="shared" si="111"/>
        <v>|Sawsan Arsheed|Reham Kassar|Samer Ismael|Owiss Mokhallati|Hanane Hajj Ali|Yassin Albokhari|Yamam Al Hassan|Noor Maghout|Mohammad Alsayyed Ali|Mostafa Alkar|Amal Assaf|Madonna Adib|Marwa Almassri|Abdel Nasser Maraqbi|</v>
      </c>
    </row>
    <row r="842" spans="1:21">
      <c r="A842" s="14" t="s">
        <v>4527</v>
      </c>
      <c r="B842" s="14" t="s">
        <v>48</v>
      </c>
      <c r="C842" s="14" t="s">
        <v>4528</v>
      </c>
      <c r="D842" s="14" t="s">
        <v>4529</v>
      </c>
      <c r="E842" s="14" t="s">
        <v>4530</v>
      </c>
      <c r="F842" s="14" t="s">
        <v>132</v>
      </c>
      <c r="G842" s="26">
        <v>44342</v>
      </c>
      <c r="H842" s="14">
        <v>2021</v>
      </c>
      <c r="I842" s="14" t="s">
        <v>360</v>
      </c>
      <c r="J842" s="14" t="s">
        <v>900</v>
      </c>
      <c r="K842" s="14" t="s">
        <v>4531</v>
      </c>
      <c r="L842" s="14" t="s">
        <v>4532</v>
      </c>
      <c r="M842" s="14">
        <f t="shared" si="104"/>
        <v>2021</v>
      </c>
      <c r="N842" s="14">
        <f t="shared" si="105"/>
        <v>5</v>
      </c>
      <c r="O842" s="14" t="str">
        <f>IFERROR(VLOOKUP(I842,Lists!$F$2:$G$16,2,FALSE()),"Not Rated")</f>
        <v>Adults</v>
      </c>
      <c r="P842" s="14">
        <f t="shared" si="106"/>
        <v>92</v>
      </c>
      <c r="Q842" s="14" t="str">
        <f t="shared" si="107"/>
        <v>Italy</v>
      </c>
      <c r="R842" s="14" t="str">
        <f t="shared" si="108"/>
        <v>|Italy|</v>
      </c>
      <c r="S842" s="14" t="str">
        <f t="shared" si="109"/>
        <v>|Dramas|International Movies|Sports Movies|</v>
      </c>
      <c r="T842" s="14" t="str">
        <f t="shared" si="110"/>
        <v>|Letizia Lamartire|</v>
      </c>
      <c r="U842" s="14" t="str">
        <f t="shared" si="111"/>
        <v>|Andrea Arcangeli|Valentina Bellè|Andrea Pennacchi|Antonio Zavatteri|Anna Ferruzzo|Riccardo Goretti|Thomas Trabacchi|Marc Clotet|Martufello|</v>
      </c>
    </row>
    <row r="843" spans="1:21">
      <c r="A843" s="14" t="s">
        <v>4533</v>
      </c>
      <c r="B843" s="14" t="s">
        <v>48</v>
      </c>
      <c r="C843" s="14" t="s">
        <v>4534</v>
      </c>
      <c r="D843" s="14" t="s">
        <v>4535</v>
      </c>
      <c r="E843" s="14" t="s">
        <v>4536</v>
      </c>
      <c r="F843" s="14" t="s">
        <v>117</v>
      </c>
      <c r="G843" s="26">
        <v>44342</v>
      </c>
      <c r="H843" s="14">
        <v>2021</v>
      </c>
      <c r="I843" s="14" t="s">
        <v>360</v>
      </c>
      <c r="J843" s="14" t="s">
        <v>1159</v>
      </c>
      <c r="K843" s="14" t="s">
        <v>612</v>
      </c>
      <c r="L843" s="14" t="s">
        <v>4537</v>
      </c>
      <c r="M843" s="14">
        <f t="shared" si="104"/>
        <v>2021</v>
      </c>
      <c r="N843" s="14">
        <f t="shared" si="105"/>
        <v>5</v>
      </c>
      <c r="O843" s="14" t="str">
        <f>IFERROR(VLOOKUP(I843,Lists!$F$2:$G$16,2,FALSE()),"Not Rated")</f>
        <v>Adults</v>
      </c>
      <c r="P843" s="14">
        <f t="shared" si="106"/>
        <v>120</v>
      </c>
      <c r="Q843" s="14" t="str">
        <f t="shared" si="107"/>
        <v>Unknown</v>
      </c>
      <c r="R843" s="14" t="str">
        <f t="shared" si="108"/>
        <v>|Unknown|</v>
      </c>
      <c r="S843" s="14" t="str">
        <f t="shared" si="109"/>
        <v>|Action &amp; Adventure|Dramas|International Movies|</v>
      </c>
      <c r="T843" s="14" t="str">
        <f t="shared" si="110"/>
        <v>|Ray Jiang|</v>
      </c>
      <c r="U843" s="14" t="str">
        <f t="shared" si="111"/>
        <v>|Cheng Jen-shuo|Nikki Hsieh|Jack Kao|Lung Shao-hua|Alan Kuo|Alex Ko|Huang Shang-ho|Gary Tang|Chang Zhang-xing|Panda Wu|Samuel Ku|Justin Sheng|</v>
      </c>
    </row>
    <row r="844" spans="1:21">
      <c r="A844" s="14" t="s">
        <v>4538</v>
      </c>
      <c r="B844" s="14" t="s">
        <v>49</v>
      </c>
      <c r="C844" s="14" t="s">
        <v>4539</v>
      </c>
      <c r="D844" s="14" t="s">
        <v>117</v>
      </c>
      <c r="E844" s="14" t="s">
        <v>117</v>
      </c>
      <c r="F844" s="14" t="s">
        <v>117</v>
      </c>
      <c r="G844" s="26">
        <v>44342</v>
      </c>
      <c r="H844" s="14">
        <v>2021</v>
      </c>
      <c r="I844" s="14" t="s">
        <v>361</v>
      </c>
      <c r="J844" s="14" t="s">
        <v>105</v>
      </c>
      <c r="K844" s="14" t="s">
        <v>257</v>
      </c>
      <c r="L844" s="14" t="s">
        <v>4540</v>
      </c>
      <c r="M844" s="14">
        <f t="shared" si="104"/>
        <v>2021</v>
      </c>
      <c r="N844" s="14">
        <f t="shared" si="105"/>
        <v>5</v>
      </c>
      <c r="O844" s="14" t="str">
        <f>IFERROR(VLOOKUP(I844,Lists!$F$2:$G$16,2,FALSE()),"Not Rated")</f>
        <v>Teens</v>
      </c>
      <c r="P844" s="14">
        <f t="shared" si="106"/>
        <v>1</v>
      </c>
      <c r="Q844" s="14" t="str">
        <f t="shared" si="107"/>
        <v>Unknown</v>
      </c>
      <c r="R844" s="14" t="str">
        <f t="shared" si="108"/>
        <v>|Unknown|</v>
      </c>
      <c r="S844" s="14" t="str">
        <f t="shared" si="109"/>
        <v>|Docuseries|</v>
      </c>
      <c r="T844" s="14" t="str">
        <f t="shared" si="110"/>
        <v>|Unknown|</v>
      </c>
      <c r="U844" s="14" t="str">
        <f t="shared" si="111"/>
        <v>|Unknown|</v>
      </c>
    </row>
    <row r="845" spans="1:21">
      <c r="A845" s="14" t="s">
        <v>4541</v>
      </c>
      <c r="B845" s="14" t="s">
        <v>49</v>
      </c>
      <c r="C845" s="14" t="s">
        <v>4542</v>
      </c>
      <c r="D845" s="14" t="s">
        <v>117</v>
      </c>
      <c r="E845" s="14" t="s">
        <v>4543</v>
      </c>
      <c r="F845" s="14" t="s">
        <v>121</v>
      </c>
      <c r="G845" s="26">
        <v>44342</v>
      </c>
      <c r="H845" s="14">
        <v>2016</v>
      </c>
      <c r="I845" s="14" t="s">
        <v>360</v>
      </c>
      <c r="J845" s="14" t="s">
        <v>107</v>
      </c>
      <c r="K845" s="14" t="s">
        <v>822</v>
      </c>
      <c r="L845" s="14" t="s">
        <v>4544</v>
      </c>
      <c r="M845" s="14">
        <f t="shared" si="104"/>
        <v>2021</v>
      </c>
      <c r="N845" s="14">
        <f t="shared" si="105"/>
        <v>5</v>
      </c>
      <c r="O845" s="14" t="str">
        <f>IFERROR(VLOOKUP(I845,Lists!$F$2:$G$16,2,FALSE()),"Not Rated")</f>
        <v>Adults</v>
      </c>
      <c r="P845" s="14">
        <f t="shared" si="106"/>
        <v>3</v>
      </c>
      <c r="Q845" s="14" t="str">
        <f t="shared" si="107"/>
        <v>Japan</v>
      </c>
      <c r="R845" s="14" t="str">
        <f t="shared" si="108"/>
        <v>|Japan|</v>
      </c>
      <c r="S845" s="14" t="str">
        <f t="shared" si="109"/>
        <v>|Anime Series|International TV Shows|</v>
      </c>
      <c r="T845" s="14" t="str">
        <f t="shared" si="110"/>
        <v>|Unknown|</v>
      </c>
      <c r="U845" s="14" t="str">
        <f t="shared" si="111"/>
        <v>|Kazuyuki Okitsu|Tomokazu Sugita|Daisuke Ono|Unsho Ishizuka|Kensho Ono|Takehito Koyasu|Yoku Shioya|Yoji Ueda|Ayako Kawasumi|Takuya Sato|Atsuko Tanaka|Atsushi Imaruoka|Daisuke Hirakawa|Fuminori Komatsu|Kenta Miyake|Misato Fukuen|Yuki Kaji|Wataru Takagi|Takahiro Sakurai|Yuichi Nakamura|Junichi Suwabe|Kohsuke Toriumi|Daiki Yamashita|Junya Enoki|</v>
      </c>
    </row>
    <row r="846" spans="1:21">
      <c r="A846" s="14" t="s">
        <v>4545</v>
      </c>
      <c r="B846" s="14" t="s">
        <v>48</v>
      </c>
      <c r="C846" s="14" t="s">
        <v>4546</v>
      </c>
      <c r="D846" s="14" t="s">
        <v>4547</v>
      </c>
      <c r="E846" s="14" t="s">
        <v>117</v>
      </c>
      <c r="F846" s="14" t="s">
        <v>117</v>
      </c>
      <c r="G846" s="26">
        <v>44342</v>
      </c>
      <c r="H846" s="14">
        <v>2021</v>
      </c>
      <c r="I846" s="14" t="s">
        <v>360</v>
      </c>
      <c r="J846" s="14" t="s">
        <v>4548</v>
      </c>
      <c r="K846" s="14" t="s">
        <v>496</v>
      </c>
      <c r="L846" s="14" t="s">
        <v>4549</v>
      </c>
      <c r="M846" s="14">
        <f t="shared" si="104"/>
        <v>2021</v>
      </c>
      <c r="N846" s="14">
        <f t="shared" si="105"/>
        <v>5</v>
      </c>
      <c r="O846" s="14" t="str">
        <f>IFERROR(VLOOKUP(I846,Lists!$F$2:$G$16,2,FALSE()),"Not Rated")</f>
        <v>Adults</v>
      </c>
      <c r="P846" s="14">
        <f t="shared" si="106"/>
        <v>73</v>
      </c>
      <c r="Q846" s="14" t="str">
        <f t="shared" si="107"/>
        <v>Unknown</v>
      </c>
      <c r="R846" s="14" t="str">
        <f t="shared" si="108"/>
        <v>|Unknown|</v>
      </c>
      <c r="S846" s="14" t="str">
        <f t="shared" si="109"/>
        <v>|Documentaries|International Movies|</v>
      </c>
      <c r="T846" s="14" t="str">
        <f t="shared" si="110"/>
        <v>|Daniel Vernon|</v>
      </c>
      <c r="U846" s="14" t="str">
        <f t="shared" si="111"/>
        <v>|Unknown|</v>
      </c>
    </row>
    <row r="847" spans="1:21">
      <c r="A847" s="14" t="s">
        <v>4550</v>
      </c>
      <c r="B847" s="14" t="s">
        <v>48</v>
      </c>
      <c r="C847" s="14" t="s">
        <v>4551</v>
      </c>
      <c r="D847" s="14" t="s">
        <v>4552</v>
      </c>
      <c r="E847" s="14" t="s">
        <v>4553</v>
      </c>
      <c r="F847" s="14" t="s">
        <v>117</v>
      </c>
      <c r="G847" s="26">
        <v>44341</v>
      </c>
      <c r="H847" s="14">
        <v>2014</v>
      </c>
      <c r="I847" s="14" t="s">
        <v>361</v>
      </c>
      <c r="J847" s="14" t="s">
        <v>604</v>
      </c>
      <c r="K847" s="14" t="s">
        <v>605</v>
      </c>
      <c r="L847" s="14" t="s">
        <v>4554</v>
      </c>
      <c r="M847" s="14">
        <f t="shared" si="104"/>
        <v>2021</v>
      </c>
      <c r="N847" s="14">
        <f t="shared" si="105"/>
        <v>5</v>
      </c>
      <c r="O847" s="14" t="str">
        <f>IFERROR(VLOOKUP(I847,Lists!$F$2:$G$16,2,FALSE()),"Not Rated")</f>
        <v>Teens</v>
      </c>
      <c r="P847" s="14">
        <f t="shared" si="106"/>
        <v>110</v>
      </c>
      <c r="Q847" s="14" t="str">
        <f t="shared" si="107"/>
        <v>Unknown</v>
      </c>
      <c r="R847" s="14" t="str">
        <f t="shared" si="108"/>
        <v>|Unknown|</v>
      </c>
      <c r="S847" s="14" t="str">
        <f t="shared" si="109"/>
        <v>|Dramas|International Movies|Thrillers|</v>
      </c>
      <c r="T847" s="14" t="str">
        <f t="shared" si="110"/>
        <v>|Steve Gukas|</v>
      </c>
      <c r="U847" s="14" t="str">
        <f t="shared" si="111"/>
        <v>|Gideon Okeke|Dejumo Lewis|Segun Arinze|Amaka Mgbor|Mathilda Obaseki|Yemi Blaque|Lantana Ahmed|Patrick Otoro|Femi Brach|Ladi Alpha|</v>
      </c>
    </row>
    <row r="848" spans="1:21">
      <c r="A848" s="14" t="s">
        <v>4555</v>
      </c>
      <c r="B848" s="14" t="s">
        <v>48</v>
      </c>
      <c r="C848" s="14" t="s">
        <v>4556</v>
      </c>
      <c r="D848" s="14" t="s">
        <v>4557</v>
      </c>
      <c r="E848" s="14" t="s">
        <v>4558</v>
      </c>
      <c r="F848" s="14" t="s">
        <v>115</v>
      </c>
      <c r="G848" s="26">
        <v>44341</v>
      </c>
      <c r="H848" s="14">
        <v>2015</v>
      </c>
      <c r="I848" s="14" t="s">
        <v>367</v>
      </c>
      <c r="J848" s="14" t="s">
        <v>507</v>
      </c>
      <c r="K848" s="14" t="s">
        <v>2106</v>
      </c>
      <c r="L848" s="14" t="s">
        <v>4559</v>
      </c>
      <c r="M848" s="14">
        <f t="shared" si="104"/>
        <v>2021</v>
      </c>
      <c r="N848" s="14">
        <f t="shared" si="105"/>
        <v>5</v>
      </c>
      <c r="O848" s="14" t="str">
        <f>IFERROR(VLOOKUP(I848,Lists!$F$2:$G$16,2,FALSE()),"Not Rated")</f>
        <v>Older Kids</v>
      </c>
      <c r="P848" s="14">
        <f t="shared" si="106"/>
        <v>94</v>
      </c>
      <c r="Q848" s="14" t="str">
        <f t="shared" si="107"/>
        <v>United States</v>
      </c>
      <c r="R848" s="14" t="str">
        <f t="shared" si="108"/>
        <v>|United States|</v>
      </c>
      <c r="S848" s="14" t="str">
        <f t="shared" si="109"/>
        <v>|Children &amp; Family Movies|Comedies|Sci-Fi &amp; Fantasy|</v>
      </c>
      <c r="T848" s="14" t="str">
        <f t="shared" si="110"/>
        <v>|Tim Johnson|</v>
      </c>
      <c r="U848" s="14" t="str">
        <f t="shared" si="111"/>
        <v>|Jim Parsons|Rihanna|Steve Martin|Jennifer Lopez|Matt Jones|Brian Stepanek|April Lawrence|</v>
      </c>
    </row>
    <row r="849" spans="1:21">
      <c r="A849" s="14" t="s">
        <v>4560</v>
      </c>
      <c r="B849" s="14" t="s">
        <v>49</v>
      </c>
      <c r="C849" s="14" t="s">
        <v>4561</v>
      </c>
      <c r="D849" s="14" t="s">
        <v>117</v>
      </c>
      <c r="E849" s="14" t="s">
        <v>4562</v>
      </c>
      <c r="F849" s="14" t="s">
        <v>117</v>
      </c>
      <c r="G849" s="26">
        <v>44340</v>
      </c>
      <c r="H849" s="14">
        <v>2021</v>
      </c>
      <c r="I849" s="14" t="s">
        <v>360</v>
      </c>
      <c r="J849" s="14" t="s">
        <v>105</v>
      </c>
      <c r="K849" s="14" t="s">
        <v>424</v>
      </c>
      <c r="L849" s="14" t="s">
        <v>4563</v>
      </c>
      <c r="M849" s="14">
        <f t="shared" si="104"/>
        <v>2021</v>
      </c>
      <c r="N849" s="14">
        <f t="shared" si="105"/>
        <v>5</v>
      </c>
      <c r="O849" s="14" t="str">
        <f>IFERROR(VLOOKUP(I849,Lists!$F$2:$G$16,2,FALSE()),"Not Rated")</f>
        <v>Adults</v>
      </c>
      <c r="P849" s="14">
        <f t="shared" si="106"/>
        <v>1</v>
      </c>
      <c r="Q849" s="14" t="str">
        <f t="shared" si="107"/>
        <v>Unknown</v>
      </c>
      <c r="R849" s="14" t="str">
        <f t="shared" si="108"/>
        <v>|Unknown|</v>
      </c>
      <c r="S849" s="14" t="str">
        <f t="shared" si="109"/>
        <v>|International TV Shows|Romantic TV Shows|TV Comedies|</v>
      </c>
      <c r="T849" s="14" t="str">
        <f t="shared" si="110"/>
        <v>|Unknown|</v>
      </c>
      <c r="U849" s="14" t="str">
        <f t="shared" si="111"/>
        <v>|Jung Woo|Oh Yeon-seo|Baik Ji-won|Lee Hye-eun|Lee Yeon-doo|Lee Su-hyun|An Woo-yeon|</v>
      </c>
    </row>
    <row r="850" spans="1:21">
      <c r="A850" s="14" t="s">
        <v>4564</v>
      </c>
      <c r="B850" s="14" t="s">
        <v>49</v>
      </c>
      <c r="C850" s="14" t="s">
        <v>4565</v>
      </c>
      <c r="D850" s="14" t="s">
        <v>117</v>
      </c>
      <c r="E850" s="14" t="s">
        <v>4566</v>
      </c>
      <c r="F850" s="14" t="s">
        <v>115</v>
      </c>
      <c r="G850" s="26">
        <v>44339</v>
      </c>
      <c r="H850" s="14">
        <v>2021</v>
      </c>
      <c r="I850" s="14" t="s">
        <v>360</v>
      </c>
      <c r="J850" s="14" t="s">
        <v>107</v>
      </c>
      <c r="K850" s="14" t="s">
        <v>490</v>
      </c>
      <c r="L850" s="14" t="s">
        <v>4567</v>
      </c>
      <c r="M850" s="14">
        <f t="shared" si="104"/>
        <v>2021</v>
      </c>
      <c r="N850" s="14">
        <f t="shared" si="105"/>
        <v>5</v>
      </c>
      <c r="O850" s="14" t="str">
        <f>IFERROR(VLOOKUP(I850,Lists!$F$2:$G$16,2,FALSE()),"Not Rated")</f>
        <v>Adults</v>
      </c>
      <c r="P850" s="14">
        <f t="shared" si="106"/>
        <v>3</v>
      </c>
      <c r="Q850" s="14" t="str">
        <f t="shared" si="107"/>
        <v>United States</v>
      </c>
      <c r="R850" s="14" t="str">
        <f t="shared" si="108"/>
        <v>|United States|</v>
      </c>
      <c r="S850" s="14" t="str">
        <f t="shared" si="109"/>
        <v>|TV Comedies|TV Dramas|</v>
      </c>
      <c r="T850" s="14" t="str">
        <f t="shared" si="110"/>
        <v>|Unknown|</v>
      </c>
      <c r="U850" s="14" t="str">
        <f t="shared" si="111"/>
        <v>|Aziz Ansari|Noël Wells|Eric Wareheim|Lena Waithe|Kelvin Yu|Fatima Ansari|Shoukath Ansari|Alessandra Mastronardi|Bobby Cannavale|</v>
      </c>
    </row>
    <row r="851" spans="1:21">
      <c r="A851" s="14" t="s">
        <v>4568</v>
      </c>
      <c r="B851" s="14" t="s">
        <v>48</v>
      </c>
      <c r="C851" s="14" t="s">
        <v>4569</v>
      </c>
      <c r="D851" s="14" t="s">
        <v>117</v>
      </c>
      <c r="E851" s="14" t="s">
        <v>4570</v>
      </c>
      <c r="F851" s="14" t="s">
        <v>117</v>
      </c>
      <c r="G851" s="26">
        <v>44338</v>
      </c>
      <c r="H851" s="14">
        <v>2020</v>
      </c>
      <c r="I851" s="14" t="s">
        <v>368</v>
      </c>
      <c r="J851" s="14" t="s">
        <v>535</v>
      </c>
      <c r="K851" s="14" t="s">
        <v>1930</v>
      </c>
      <c r="L851" s="14" t="s">
        <v>4571</v>
      </c>
      <c r="M851" s="14">
        <f t="shared" si="104"/>
        <v>2021</v>
      </c>
      <c r="N851" s="14">
        <f t="shared" si="105"/>
        <v>5</v>
      </c>
      <c r="O851" s="14" t="str">
        <f>IFERROR(VLOOKUP(I851,Lists!$F$2:$G$16,2,FALSE()),"Not Rated")</f>
        <v>Kids</v>
      </c>
      <c r="P851" s="14">
        <f t="shared" si="106"/>
        <v>61</v>
      </c>
      <c r="Q851" s="14" t="str">
        <f t="shared" si="107"/>
        <v>Unknown</v>
      </c>
      <c r="R851" s="14" t="str">
        <f t="shared" si="108"/>
        <v>|Unknown|</v>
      </c>
      <c r="S851" s="14" t="str">
        <f t="shared" si="109"/>
        <v>|International Movies|Music &amp; Musicals|</v>
      </c>
      <c r="T851" s="14" t="str">
        <f t="shared" si="110"/>
        <v>|Unknown|</v>
      </c>
      <c r="U851" s="14" t="str">
        <f t="shared" si="111"/>
        <v>|Sam Smith|</v>
      </c>
    </row>
    <row r="852" spans="1:21">
      <c r="A852" s="14" t="s">
        <v>4572</v>
      </c>
      <c r="B852" s="14" t="s">
        <v>48</v>
      </c>
      <c r="C852" s="14" t="s">
        <v>4573</v>
      </c>
      <c r="D852" s="14" t="s">
        <v>4574</v>
      </c>
      <c r="E852" s="14" t="s">
        <v>4575</v>
      </c>
      <c r="F852" s="14" t="s">
        <v>116</v>
      </c>
      <c r="G852" s="26">
        <v>44337</v>
      </c>
      <c r="H852" s="14">
        <v>2021</v>
      </c>
      <c r="I852" s="14" t="s">
        <v>361</v>
      </c>
      <c r="J852" s="14" t="s">
        <v>2675</v>
      </c>
      <c r="K852" s="14" t="s">
        <v>1527</v>
      </c>
      <c r="L852" s="14" t="s">
        <v>4576</v>
      </c>
      <c r="M852" s="14">
        <f t="shared" si="104"/>
        <v>2021</v>
      </c>
      <c r="N852" s="14">
        <f t="shared" si="105"/>
        <v>5</v>
      </c>
      <c r="O852" s="14" t="str">
        <f>IFERROR(VLOOKUP(I852,Lists!$F$2:$G$16,2,FALSE()),"Not Rated")</f>
        <v>Teens</v>
      </c>
      <c r="P852" s="14">
        <f t="shared" si="106"/>
        <v>131</v>
      </c>
      <c r="Q852" s="14" t="str">
        <f t="shared" si="107"/>
        <v>India</v>
      </c>
      <c r="R852" s="14" t="str">
        <f t="shared" si="108"/>
        <v>|India|</v>
      </c>
      <c r="S852" s="14" t="str">
        <f t="shared" si="109"/>
        <v>|Dramas|International Movies|Music &amp; Musicals|</v>
      </c>
      <c r="T852" s="14" t="str">
        <f t="shared" si="110"/>
        <v>|Vishwesh Krishnamoorthy|</v>
      </c>
      <c r="U852" s="14" t="str">
        <f t="shared" si="111"/>
        <v>|Ehan Bhat|Edilsy Vargas|Manisha Koirala|Lisa Ray|Tenzin Dalha|Warina Hussain|Ranjit Barot|Neel Tyagi|Rahul Ram|Diwakar Pundir|</v>
      </c>
    </row>
    <row r="853" spans="1:21">
      <c r="A853" s="14" t="s">
        <v>4577</v>
      </c>
      <c r="B853" s="14" t="s">
        <v>48</v>
      </c>
      <c r="C853" s="14" t="s">
        <v>4578</v>
      </c>
      <c r="D853" s="14" t="s">
        <v>117</v>
      </c>
      <c r="E853" s="14" t="s">
        <v>117</v>
      </c>
      <c r="F853" s="14" t="s">
        <v>117</v>
      </c>
      <c r="G853" s="26">
        <v>44337</v>
      </c>
      <c r="H853" s="14">
        <v>2021</v>
      </c>
      <c r="I853" s="14" t="s">
        <v>361</v>
      </c>
      <c r="J853" s="14" t="s">
        <v>2675</v>
      </c>
      <c r="K853" s="14" t="s">
        <v>1527</v>
      </c>
      <c r="L853" s="14" t="s">
        <v>4576</v>
      </c>
      <c r="M853" s="14">
        <f t="shared" si="104"/>
        <v>2021</v>
      </c>
      <c r="N853" s="14">
        <f t="shared" si="105"/>
        <v>5</v>
      </c>
      <c r="O853" s="14" t="str">
        <f>IFERROR(VLOOKUP(I853,Lists!$F$2:$G$16,2,FALSE()),"Not Rated")</f>
        <v>Teens</v>
      </c>
      <c r="P853" s="14">
        <f t="shared" si="106"/>
        <v>131</v>
      </c>
      <c r="Q853" s="14" t="str">
        <f t="shared" si="107"/>
        <v>Unknown</v>
      </c>
      <c r="R853" s="14" t="str">
        <f t="shared" si="108"/>
        <v>|Unknown|</v>
      </c>
      <c r="S853" s="14" t="str">
        <f t="shared" si="109"/>
        <v>|Dramas|International Movies|Music &amp; Musicals|</v>
      </c>
      <c r="T853" s="14" t="str">
        <f t="shared" si="110"/>
        <v>|Unknown|</v>
      </c>
      <c r="U853" s="14" t="str">
        <f t="shared" si="111"/>
        <v>|Unknown|</v>
      </c>
    </row>
    <row r="854" spans="1:21">
      <c r="A854" s="14" t="s">
        <v>4579</v>
      </c>
      <c r="B854" s="14" t="s">
        <v>48</v>
      </c>
      <c r="C854" s="14" t="s">
        <v>4580</v>
      </c>
      <c r="D854" s="14" t="s">
        <v>117</v>
      </c>
      <c r="E854" s="14" t="s">
        <v>117</v>
      </c>
      <c r="F854" s="14" t="s">
        <v>117</v>
      </c>
      <c r="G854" s="26">
        <v>44337</v>
      </c>
      <c r="H854" s="14">
        <v>2021</v>
      </c>
      <c r="I854" s="14" t="s">
        <v>361</v>
      </c>
      <c r="J854" s="14" t="s">
        <v>2675</v>
      </c>
      <c r="K854" s="14" t="s">
        <v>1527</v>
      </c>
      <c r="L854" s="14" t="s">
        <v>4576</v>
      </c>
      <c r="M854" s="14">
        <f t="shared" si="104"/>
        <v>2021</v>
      </c>
      <c r="N854" s="14">
        <f t="shared" si="105"/>
        <v>5</v>
      </c>
      <c r="O854" s="14" t="str">
        <f>IFERROR(VLOOKUP(I854,Lists!$F$2:$G$16,2,FALSE()),"Not Rated")</f>
        <v>Teens</v>
      </c>
      <c r="P854" s="14">
        <f t="shared" si="106"/>
        <v>131</v>
      </c>
      <c r="Q854" s="14" t="str">
        <f t="shared" si="107"/>
        <v>Unknown</v>
      </c>
      <c r="R854" s="14" t="str">
        <f t="shared" si="108"/>
        <v>|Unknown|</v>
      </c>
      <c r="S854" s="14" t="str">
        <f t="shared" si="109"/>
        <v>|Dramas|International Movies|Music &amp; Musicals|</v>
      </c>
      <c r="T854" s="14" t="str">
        <f t="shared" si="110"/>
        <v>|Unknown|</v>
      </c>
      <c r="U854" s="14" t="str">
        <f t="shared" si="111"/>
        <v>|Unknown|</v>
      </c>
    </row>
    <row r="855" spans="1:21">
      <c r="A855" s="14" t="s">
        <v>4581</v>
      </c>
      <c r="B855" s="14" t="s">
        <v>48</v>
      </c>
      <c r="C855" s="14" t="s">
        <v>4582</v>
      </c>
      <c r="D855" s="14" t="s">
        <v>4583</v>
      </c>
      <c r="E855" s="14" t="s">
        <v>4584</v>
      </c>
      <c r="F855" s="14" t="s">
        <v>115</v>
      </c>
      <c r="G855" s="26">
        <v>44337</v>
      </c>
      <c r="H855" s="14">
        <v>2021</v>
      </c>
      <c r="I855" s="14" t="s">
        <v>363</v>
      </c>
      <c r="J855" s="14" t="s">
        <v>2157</v>
      </c>
      <c r="K855" s="14" t="s">
        <v>4585</v>
      </c>
      <c r="L855" s="14" t="s">
        <v>4586</v>
      </c>
      <c r="M855" s="14">
        <f t="shared" si="104"/>
        <v>2021</v>
      </c>
      <c r="N855" s="14">
        <f t="shared" si="105"/>
        <v>5</v>
      </c>
      <c r="O855" s="14" t="str">
        <f>IFERROR(VLOOKUP(I855,Lists!$F$2:$G$16,2,FALSE()),"Not Rated")</f>
        <v>Adults</v>
      </c>
      <c r="P855" s="14">
        <f t="shared" si="106"/>
        <v>148</v>
      </c>
      <c r="Q855" s="14" t="str">
        <f t="shared" si="107"/>
        <v>United States</v>
      </c>
      <c r="R855" s="14" t="str">
        <f t="shared" si="108"/>
        <v>|United States|</v>
      </c>
      <c r="S855" s="14" t="str">
        <f t="shared" si="109"/>
        <v>|Action &amp; Adventure|Horror Movies|</v>
      </c>
      <c r="T855" s="14" t="str">
        <f t="shared" si="110"/>
        <v>|Zack Snyder|</v>
      </c>
      <c r="U855" s="14" t="str">
        <f t="shared" si="111"/>
        <v>|Dave Bautista|Ella Purnell|Omari Hardwick|Garret Dillahunt|Ana de la Reguera|Theo Rossi|Matthias Schweighöfer|Nora Arnezeder|Hiroyuki Sanada|Tig Notaro|Raúl Castillo|Huma Qureshi|Samantha Win|Richard Cetrone|Michael Cassidy|</v>
      </c>
    </row>
    <row r="856" spans="1:21">
      <c r="A856" s="14" t="s">
        <v>4587</v>
      </c>
      <c r="B856" s="14" t="s">
        <v>48</v>
      </c>
      <c r="C856" s="14" t="s">
        <v>4588</v>
      </c>
      <c r="D856" s="14" t="s">
        <v>117</v>
      </c>
      <c r="E856" s="14" t="s">
        <v>117</v>
      </c>
      <c r="F856" s="14" t="s">
        <v>117</v>
      </c>
      <c r="G856" s="26">
        <v>44337</v>
      </c>
      <c r="H856" s="14">
        <v>2021</v>
      </c>
      <c r="I856" s="14" t="s">
        <v>360</v>
      </c>
      <c r="J856" s="14" t="s">
        <v>4589</v>
      </c>
      <c r="K856" s="14" t="s">
        <v>247</v>
      </c>
      <c r="L856" s="14" t="s">
        <v>4590</v>
      </c>
      <c r="M856" s="14">
        <f t="shared" si="104"/>
        <v>2021</v>
      </c>
      <c r="N856" s="14">
        <f t="shared" si="105"/>
        <v>5</v>
      </c>
      <c r="O856" s="14" t="str">
        <f>IFERROR(VLOOKUP(I856,Lists!$F$2:$G$16,2,FALSE()),"Not Rated")</f>
        <v>Adults</v>
      </c>
      <c r="P856" s="14">
        <f t="shared" si="106"/>
        <v>29</v>
      </c>
      <c r="Q856" s="14" t="str">
        <f t="shared" si="107"/>
        <v>Unknown</v>
      </c>
      <c r="R856" s="14" t="str">
        <f t="shared" si="108"/>
        <v>|Unknown|</v>
      </c>
      <c r="S856" s="14" t="str">
        <f t="shared" si="109"/>
        <v>|Documentaries|</v>
      </c>
      <c r="T856" s="14" t="str">
        <f t="shared" si="110"/>
        <v>|Unknown|</v>
      </c>
      <c r="U856" s="14" t="str">
        <f t="shared" si="111"/>
        <v>|Unknown|</v>
      </c>
    </row>
    <row r="857" spans="1:21">
      <c r="A857" s="14" t="s">
        <v>4591</v>
      </c>
      <c r="B857" s="14" t="s">
        <v>49</v>
      </c>
      <c r="C857" s="14" t="s">
        <v>4592</v>
      </c>
      <c r="D857" s="14" t="s">
        <v>117</v>
      </c>
      <c r="E857" s="14" t="s">
        <v>4593</v>
      </c>
      <c r="F857" s="14" t="s">
        <v>115</v>
      </c>
      <c r="G857" s="26">
        <v>44337</v>
      </c>
      <c r="H857" s="14">
        <v>2021</v>
      </c>
      <c r="I857" s="14" t="s">
        <v>365</v>
      </c>
      <c r="J857" s="14" t="s">
        <v>107</v>
      </c>
      <c r="K857" s="14" t="s">
        <v>3090</v>
      </c>
      <c r="L857" s="14" t="s">
        <v>4594</v>
      </c>
      <c r="M857" s="14">
        <f t="shared" si="104"/>
        <v>2021</v>
      </c>
      <c r="N857" s="14">
        <f t="shared" si="105"/>
        <v>5</v>
      </c>
      <c r="O857" s="14" t="str">
        <f>IFERROR(VLOOKUP(I857,Lists!$F$2:$G$16,2,FALSE()),"Not Rated")</f>
        <v>Kids</v>
      </c>
      <c r="P857" s="14">
        <f t="shared" si="106"/>
        <v>3</v>
      </c>
      <c r="Q857" s="14" t="str">
        <f t="shared" si="107"/>
        <v>United States</v>
      </c>
      <c r="R857" s="14" t="str">
        <f t="shared" si="108"/>
        <v>|United States|</v>
      </c>
      <c r="S857" s="14" t="str">
        <f t="shared" si="109"/>
        <v>|Kids' TV|TV Action &amp; Adventure|TV Sci-Fi &amp; Fantasy|</v>
      </c>
      <c r="T857" s="14" t="str">
        <f t="shared" si="110"/>
        <v>|Unknown|</v>
      </c>
      <c r="U857" s="14" t="str">
        <f t="shared" si="111"/>
        <v>|Paul-Mikél Williams|Jenna Ortega|Sean Giambrone|Kausar Mohammed|Ryan Potter|Raini Rodriguez|Jameela Jamil|Glen Powell|</v>
      </c>
    </row>
    <row r="858" spans="1:21">
      <c r="A858" s="14" t="s">
        <v>4595</v>
      </c>
      <c r="B858" s="14" t="s">
        <v>48</v>
      </c>
      <c r="C858" s="14" t="s">
        <v>4596</v>
      </c>
      <c r="D858" s="14" t="s">
        <v>4597</v>
      </c>
      <c r="E858" s="14" t="s">
        <v>4598</v>
      </c>
      <c r="F858" s="14" t="s">
        <v>117</v>
      </c>
      <c r="G858" s="26">
        <v>44337</v>
      </c>
      <c r="H858" s="14">
        <v>2020</v>
      </c>
      <c r="I858" s="14" t="s">
        <v>360</v>
      </c>
      <c r="J858" s="14" t="s">
        <v>1386</v>
      </c>
      <c r="K858" s="14" t="s">
        <v>475</v>
      </c>
      <c r="L858" s="14" t="s">
        <v>4599</v>
      </c>
      <c r="M858" s="14">
        <f t="shared" si="104"/>
        <v>2021</v>
      </c>
      <c r="N858" s="14">
        <f t="shared" si="105"/>
        <v>5</v>
      </c>
      <c r="O858" s="14" t="str">
        <f>IFERROR(VLOOKUP(I858,Lists!$F$2:$G$16,2,FALSE()),"Not Rated")</f>
        <v>Adults</v>
      </c>
      <c r="P858" s="14">
        <f t="shared" si="106"/>
        <v>107</v>
      </c>
      <c r="Q858" s="14" t="str">
        <f t="shared" si="107"/>
        <v>Unknown</v>
      </c>
      <c r="R858" s="14" t="str">
        <f t="shared" si="108"/>
        <v>|Unknown|</v>
      </c>
      <c r="S858" s="14" t="str">
        <f t="shared" si="109"/>
        <v>|Dramas|International Movies|</v>
      </c>
      <c r="T858" s="14" t="str">
        <f t="shared" si="110"/>
        <v>|Uduak-Obong Patrick|</v>
      </c>
      <c r="U858" s="14" t="str">
        <f t="shared" si="111"/>
        <v>|Okey Uzoeshi|Angel Unigwe|Nifemi Lawal|Alex Usifo|Gloria Anozie-Young|Shushu Abubakar|Aproko Doctor|</v>
      </c>
    </row>
    <row r="859" spans="1:21">
      <c r="A859" s="14" t="s">
        <v>4600</v>
      </c>
      <c r="B859" s="14" t="s">
        <v>49</v>
      </c>
      <c r="C859" s="14" t="s">
        <v>4601</v>
      </c>
      <c r="D859" s="14" t="s">
        <v>117</v>
      </c>
      <c r="E859" s="14" t="s">
        <v>4602</v>
      </c>
      <c r="F859" s="14" t="s">
        <v>122</v>
      </c>
      <c r="G859" s="26">
        <v>44337</v>
      </c>
      <c r="H859" s="14">
        <v>2021</v>
      </c>
      <c r="I859" s="14" t="s">
        <v>360</v>
      </c>
      <c r="J859" s="14" t="s">
        <v>106</v>
      </c>
      <c r="K859" s="14" t="s">
        <v>1682</v>
      </c>
      <c r="L859" s="14" t="s">
        <v>4603</v>
      </c>
      <c r="M859" s="14">
        <f t="shared" si="104"/>
        <v>2021</v>
      </c>
      <c r="N859" s="14">
        <f t="shared" si="105"/>
        <v>5</v>
      </c>
      <c r="O859" s="14" t="str">
        <f>IFERROR(VLOOKUP(I859,Lists!$F$2:$G$16,2,FALSE()),"Not Rated")</f>
        <v>Adults</v>
      </c>
      <c r="P859" s="14">
        <f t="shared" si="106"/>
        <v>2</v>
      </c>
      <c r="Q859" s="14" t="str">
        <f t="shared" si="107"/>
        <v>Spain</v>
      </c>
      <c r="R859" s="14" t="str">
        <f t="shared" si="108"/>
        <v>|Spain|</v>
      </c>
      <c r="S859" s="14" t="str">
        <f t="shared" si="109"/>
        <v>|International TV Shows|Spanish-Language TV Shows|TV Comedies|</v>
      </c>
      <c r="T859" s="14" t="str">
        <f t="shared" si="110"/>
        <v>|Unknown|</v>
      </c>
      <c r="U859" s="14" t="str">
        <f t="shared" si="111"/>
        <v>|Quim Gutiérrez|Clara Lago|Adrián Pino|Catelina Sopelana|</v>
      </c>
    </row>
    <row r="860" spans="1:21">
      <c r="A860" s="14" t="s">
        <v>4604</v>
      </c>
      <c r="B860" s="14" t="s">
        <v>48</v>
      </c>
      <c r="C860" s="14" t="s">
        <v>4605</v>
      </c>
      <c r="D860" s="14" t="s">
        <v>4606</v>
      </c>
      <c r="E860" s="14" t="s">
        <v>4607</v>
      </c>
      <c r="F860" s="14" t="s">
        <v>117</v>
      </c>
      <c r="G860" s="26">
        <v>44336</v>
      </c>
      <c r="H860" s="14">
        <v>2009</v>
      </c>
      <c r="I860" s="14" t="s">
        <v>361</v>
      </c>
      <c r="J860" s="14" t="s">
        <v>698</v>
      </c>
      <c r="K860" s="14" t="s">
        <v>444</v>
      </c>
      <c r="L860" s="14" t="s">
        <v>4608</v>
      </c>
      <c r="M860" s="14">
        <f t="shared" si="104"/>
        <v>2021</v>
      </c>
      <c r="N860" s="14">
        <f t="shared" si="105"/>
        <v>5</v>
      </c>
      <c r="O860" s="14" t="str">
        <f>IFERROR(VLOOKUP(I860,Lists!$F$2:$G$16,2,FALSE()),"Not Rated")</f>
        <v>Teens</v>
      </c>
      <c r="P860" s="14">
        <f t="shared" si="106"/>
        <v>99</v>
      </c>
      <c r="Q860" s="14" t="str">
        <f t="shared" si="107"/>
        <v>Unknown</v>
      </c>
      <c r="R860" s="14" t="str">
        <f t="shared" si="108"/>
        <v>|Unknown|</v>
      </c>
      <c r="S860" s="14" t="str">
        <f t="shared" si="109"/>
        <v>|Dramas|Independent Movies|International Movies|</v>
      </c>
      <c r="T860" s="14" t="str">
        <f t="shared" si="110"/>
        <v>|Mohamed Diab|</v>
      </c>
      <c r="U860" s="14" t="str">
        <f t="shared" si="111"/>
        <v>|Maged El-Kidwani|Bassem Samra|Ahmed El Fishawy|Nelly Kariem|Boshra|Nahed El Sebaï|Marwa Mehran|Sawsan Badr|Omar El Saeed|Moataz Al-Demerdash|</v>
      </c>
    </row>
    <row r="861" spans="1:21">
      <c r="A861" s="14" t="s">
        <v>4609</v>
      </c>
      <c r="B861" s="14" t="s">
        <v>48</v>
      </c>
      <c r="C861" s="14" t="s">
        <v>4610</v>
      </c>
      <c r="D861" s="14" t="s">
        <v>4611</v>
      </c>
      <c r="E861" s="14" t="s">
        <v>4612</v>
      </c>
      <c r="F861" s="14" t="s">
        <v>128</v>
      </c>
      <c r="G861" s="26">
        <v>44336</v>
      </c>
      <c r="H861" s="14">
        <v>2011</v>
      </c>
      <c r="I861" s="14" t="s">
        <v>361</v>
      </c>
      <c r="J861" s="14" t="s">
        <v>900</v>
      </c>
      <c r="K861" s="14" t="s">
        <v>475</v>
      </c>
      <c r="L861" s="14" t="s">
        <v>4613</v>
      </c>
      <c r="M861" s="14">
        <f t="shared" si="104"/>
        <v>2021</v>
      </c>
      <c r="N861" s="14">
        <f t="shared" si="105"/>
        <v>5</v>
      </c>
      <c r="O861" s="14" t="str">
        <f>IFERROR(VLOOKUP(I861,Lists!$F$2:$G$16,2,FALSE()),"Not Rated")</f>
        <v>Teens</v>
      </c>
      <c r="P861" s="14">
        <f t="shared" si="106"/>
        <v>92</v>
      </c>
      <c r="Q861" s="14" t="str">
        <f t="shared" si="107"/>
        <v>Egypt</v>
      </c>
      <c r="R861" s="14" t="str">
        <f t="shared" si="108"/>
        <v>|Egypt|</v>
      </c>
      <c r="S861" s="14" t="str">
        <f t="shared" si="109"/>
        <v>|Dramas|International Movies|</v>
      </c>
      <c r="T861" s="14" t="str">
        <f t="shared" si="110"/>
        <v>|Amr Salama|</v>
      </c>
      <c r="U861" s="14" t="str">
        <f t="shared" si="111"/>
        <v>|Hend Sabry|Maged El-Kidwani|Hany Adel|Sayed Rajab|Ahmed Kamal|Boutros Ghaly|Laila Ezz El Arab|Samia Asaad|Fatmah Adel|Mohamad Yones|Mohamed Abd El Azim|</v>
      </c>
    </row>
    <row r="862" spans="1:21">
      <c r="A862" s="14" t="s">
        <v>4614</v>
      </c>
      <c r="B862" s="14" t="s">
        <v>48</v>
      </c>
      <c r="C862" s="14" t="s">
        <v>4615</v>
      </c>
      <c r="D862" s="14" t="s">
        <v>4616</v>
      </c>
      <c r="E862" s="14" t="s">
        <v>117</v>
      </c>
      <c r="F862" s="14" t="s">
        <v>127</v>
      </c>
      <c r="G862" s="26">
        <v>44336</v>
      </c>
      <c r="H862" s="14">
        <v>2020</v>
      </c>
      <c r="I862" s="14" t="s">
        <v>360</v>
      </c>
      <c r="J862" s="14" t="s">
        <v>436</v>
      </c>
      <c r="K862" s="14" t="s">
        <v>4617</v>
      </c>
      <c r="L862" s="14" t="s">
        <v>4618</v>
      </c>
      <c r="M862" s="14">
        <f t="shared" si="104"/>
        <v>2021</v>
      </c>
      <c r="N862" s="14">
        <f t="shared" si="105"/>
        <v>5</v>
      </c>
      <c r="O862" s="14" t="str">
        <f>IFERROR(VLOOKUP(I862,Lists!$F$2:$G$16,2,FALSE()),"Not Rated")</f>
        <v>Adults</v>
      </c>
      <c r="P862" s="14">
        <f t="shared" si="106"/>
        <v>91</v>
      </c>
      <c r="Q862" s="14" t="str">
        <f t="shared" si="107"/>
        <v>Australia</v>
      </c>
      <c r="R862" s="14" t="str">
        <f t="shared" si="108"/>
        <v>|Australia|</v>
      </c>
      <c r="S862" s="14" t="str">
        <f t="shared" si="109"/>
        <v>|Documentaries|International Movies|LGBTQ Movies|</v>
      </c>
      <c r="T862" s="14" t="str">
        <f t="shared" si="110"/>
        <v>|Christopher Amos|</v>
      </c>
      <c r="U862" s="14" t="str">
        <f t="shared" si="111"/>
        <v>|Unknown|</v>
      </c>
    </row>
    <row r="863" spans="1:21">
      <c r="A863" s="14" t="s">
        <v>4619</v>
      </c>
      <c r="B863" s="14" t="s">
        <v>48</v>
      </c>
      <c r="C863" s="14" t="s">
        <v>4620</v>
      </c>
      <c r="D863" s="14" t="s">
        <v>314</v>
      </c>
      <c r="E863" s="14" t="s">
        <v>4621</v>
      </c>
      <c r="F863" s="14" t="s">
        <v>117</v>
      </c>
      <c r="G863" s="26">
        <v>44336</v>
      </c>
      <c r="H863" s="14">
        <v>2021</v>
      </c>
      <c r="I863" s="14" t="s">
        <v>365</v>
      </c>
      <c r="J863" s="14" t="s">
        <v>4622</v>
      </c>
      <c r="K863" s="14" t="s">
        <v>481</v>
      </c>
      <c r="L863" s="14" t="s">
        <v>4623</v>
      </c>
      <c r="M863" s="14">
        <f t="shared" si="104"/>
        <v>2021</v>
      </c>
      <c r="N863" s="14">
        <f t="shared" si="105"/>
        <v>5</v>
      </c>
      <c r="O863" s="14" t="str">
        <f>IFERROR(VLOOKUP(I863,Lists!$F$2:$G$16,2,FALSE()),"Not Rated")</f>
        <v>Kids</v>
      </c>
      <c r="P863" s="14">
        <f t="shared" si="106"/>
        <v>47</v>
      </c>
      <c r="Q863" s="14" t="str">
        <f t="shared" si="107"/>
        <v>Unknown</v>
      </c>
      <c r="R863" s="14" t="str">
        <f t="shared" si="108"/>
        <v>|Unknown|</v>
      </c>
      <c r="S863" s="14" t="str">
        <f t="shared" si="109"/>
        <v>|Children &amp; Family Movies|Comedies|</v>
      </c>
      <c r="T863" s="14" t="str">
        <f t="shared" si="110"/>
        <v>|Prakash Satam|</v>
      </c>
      <c r="U863" s="14" t="str">
        <f t="shared" si="111"/>
        <v>|Anamaya Verma|Ganesh Divekar|Jigna Bharadhwaj|Saumya Daan|Sonal Kaushal|Sumriddhi Shukla|</v>
      </c>
    </row>
    <row r="864" spans="1:21">
      <c r="A864" s="14" t="s">
        <v>4624</v>
      </c>
      <c r="B864" s="14" t="s">
        <v>49</v>
      </c>
      <c r="C864" s="14" t="s">
        <v>4625</v>
      </c>
      <c r="D864" s="14" t="s">
        <v>117</v>
      </c>
      <c r="E864" s="14" t="s">
        <v>4626</v>
      </c>
      <c r="F864" s="14" t="s">
        <v>115</v>
      </c>
      <c r="G864" s="26">
        <v>44336</v>
      </c>
      <c r="H864" s="14">
        <v>2021</v>
      </c>
      <c r="I864" s="14" t="s">
        <v>360</v>
      </c>
      <c r="J864" s="14" t="s">
        <v>106</v>
      </c>
      <c r="K864" s="14" t="s">
        <v>253</v>
      </c>
      <c r="L864" s="14" t="s">
        <v>4627</v>
      </c>
      <c r="M864" s="14">
        <f t="shared" si="104"/>
        <v>2021</v>
      </c>
      <c r="N864" s="14">
        <f t="shared" si="105"/>
        <v>5</v>
      </c>
      <c r="O864" s="14" t="str">
        <f>IFERROR(VLOOKUP(I864,Lists!$F$2:$G$16,2,FALSE()),"Not Rated")</f>
        <v>Adults</v>
      </c>
      <c r="P864" s="14">
        <f t="shared" si="106"/>
        <v>2</v>
      </c>
      <c r="Q864" s="14" t="str">
        <f t="shared" si="107"/>
        <v>United States</v>
      </c>
      <c r="R864" s="14" t="str">
        <f t="shared" si="108"/>
        <v>|United States|</v>
      </c>
      <c r="S864" s="14" t="str">
        <f t="shared" si="109"/>
        <v>|TV Comedies|</v>
      </c>
      <c r="T864" s="14" t="str">
        <f t="shared" si="110"/>
        <v>|Unknown|</v>
      </c>
      <c r="U864" s="14" t="str">
        <f t="shared" si="111"/>
        <v>|Ryan O'Connell|Jessica Hecht|Punam Patel|Marla Mindelle|Augustus Prew|Patrick Fabian|</v>
      </c>
    </row>
    <row r="865" spans="1:21">
      <c r="A865" s="14" t="s">
        <v>4628</v>
      </c>
      <c r="B865" s="14" t="s">
        <v>48</v>
      </c>
      <c r="C865" s="14" t="s">
        <v>4629</v>
      </c>
      <c r="D865" s="14" t="s">
        <v>302</v>
      </c>
      <c r="E865" s="14" t="s">
        <v>4630</v>
      </c>
      <c r="F865" s="14" t="s">
        <v>115</v>
      </c>
      <c r="G865" s="26">
        <v>44336</v>
      </c>
      <c r="H865" s="14">
        <v>2011</v>
      </c>
      <c r="I865" s="14" t="s">
        <v>367</v>
      </c>
      <c r="J865" s="14" t="s">
        <v>708</v>
      </c>
      <c r="K865" s="14" t="s">
        <v>481</v>
      </c>
      <c r="L865" s="14" t="s">
        <v>4631</v>
      </c>
      <c r="M865" s="14">
        <f t="shared" si="104"/>
        <v>2021</v>
      </c>
      <c r="N865" s="14">
        <f t="shared" si="105"/>
        <v>5</v>
      </c>
      <c r="O865" s="14" t="str">
        <f>IFERROR(VLOOKUP(I865,Lists!$F$2:$G$16,2,FALSE()),"Not Rated")</f>
        <v>Older Kids</v>
      </c>
      <c r="P865" s="14">
        <f t="shared" si="106"/>
        <v>88</v>
      </c>
      <c r="Q865" s="14" t="str">
        <f t="shared" si="107"/>
        <v>United States</v>
      </c>
      <c r="R865" s="14" t="str">
        <f t="shared" si="108"/>
        <v>|United States|</v>
      </c>
      <c r="S865" s="14" t="str">
        <f t="shared" si="109"/>
        <v>|Children &amp; Family Movies|Comedies|</v>
      </c>
      <c r="T865" s="14" t="str">
        <f t="shared" si="110"/>
        <v>|Robert Rodriguez|</v>
      </c>
      <c r="U865" s="14" t="str">
        <f t="shared" si="111"/>
        <v>|Jessica Alba|Joel McHale|Rowan Blanchard|Mason Cook|Jeremy Piven|Alexa PenaVega|Daryl Sabara|Ricky Gervais|Danny Trejo|</v>
      </c>
    </row>
    <row r="866" spans="1:21">
      <c r="A866" s="14" t="s">
        <v>4632</v>
      </c>
      <c r="B866" s="14" t="s">
        <v>48</v>
      </c>
      <c r="C866" s="14" t="s">
        <v>4633</v>
      </c>
      <c r="D866" s="14" t="s">
        <v>1524</v>
      </c>
      <c r="E866" s="14" t="s">
        <v>4634</v>
      </c>
      <c r="F866" s="14" t="s">
        <v>117</v>
      </c>
      <c r="G866" s="26">
        <v>44336</v>
      </c>
      <c r="H866" s="14">
        <v>2006</v>
      </c>
      <c r="I866" s="14" t="s">
        <v>361</v>
      </c>
      <c r="J866" s="14" t="s">
        <v>646</v>
      </c>
      <c r="K866" s="14" t="s">
        <v>605</v>
      </c>
      <c r="L866" s="14" t="s">
        <v>4635</v>
      </c>
      <c r="M866" s="14">
        <f t="shared" si="104"/>
        <v>2021</v>
      </c>
      <c r="N866" s="14">
        <f t="shared" si="105"/>
        <v>5</v>
      </c>
      <c r="O866" s="14" t="str">
        <f>IFERROR(VLOOKUP(I866,Lists!$F$2:$G$16,2,FALSE()),"Not Rated")</f>
        <v>Teens</v>
      </c>
      <c r="P866" s="14">
        <f t="shared" si="106"/>
        <v>116</v>
      </c>
      <c r="Q866" s="14" t="str">
        <f t="shared" si="107"/>
        <v>Unknown</v>
      </c>
      <c r="R866" s="14" t="str">
        <f t="shared" si="108"/>
        <v>|Unknown|</v>
      </c>
      <c r="S866" s="14" t="str">
        <f t="shared" si="109"/>
        <v>|Dramas|International Movies|Thrillers|</v>
      </c>
      <c r="T866" s="14" t="str">
        <f t="shared" si="110"/>
        <v>|Milan Luthria|</v>
      </c>
      <c r="U866" s="14" t="str">
        <f t="shared" si="111"/>
        <v>|Nana Patekar|John Abraham|Sameera Reddy|Sonali Kulkarni|Shivaji Satham|Nassar Abdulla|Kurush Deboo|Smita Jaykar|</v>
      </c>
    </row>
    <row r="867" spans="1:21">
      <c r="A867" s="14" t="s">
        <v>4636</v>
      </c>
      <c r="B867" s="14" t="s">
        <v>48</v>
      </c>
      <c r="C867" s="14" t="s">
        <v>4637</v>
      </c>
      <c r="D867" s="14" t="s">
        <v>4638</v>
      </c>
      <c r="E867" s="14" t="s">
        <v>4639</v>
      </c>
      <c r="F867" s="14" t="s">
        <v>115</v>
      </c>
      <c r="G867" s="26">
        <v>44335</v>
      </c>
      <c r="H867" s="14">
        <v>2014</v>
      </c>
      <c r="I867" s="14" t="s">
        <v>363</v>
      </c>
      <c r="J867" s="14" t="s">
        <v>1226</v>
      </c>
      <c r="K867" s="14" t="s">
        <v>625</v>
      </c>
      <c r="L867" s="14" t="s">
        <v>4640</v>
      </c>
      <c r="M867" s="14">
        <f t="shared" si="104"/>
        <v>2021</v>
      </c>
      <c r="N867" s="14">
        <f t="shared" si="105"/>
        <v>5</v>
      </c>
      <c r="O867" s="14" t="str">
        <f>IFERROR(VLOOKUP(I867,Lists!$F$2:$G$16,2,FALSE()),"Not Rated")</f>
        <v>Adults</v>
      </c>
      <c r="P867" s="14">
        <f t="shared" si="106"/>
        <v>109</v>
      </c>
      <c r="Q867" s="14" t="str">
        <f t="shared" si="107"/>
        <v>United States</v>
      </c>
      <c r="R867" s="14" t="str">
        <f t="shared" si="108"/>
        <v>|United States|</v>
      </c>
      <c r="S867" s="14" t="str">
        <f t="shared" si="109"/>
        <v>|Action &amp; Adventure|Dramas|</v>
      </c>
      <c r="T867" s="14" t="str">
        <f t="shared" si="110"/>
        <v>|David Ayer|</v>
      </c>
      <c r="U867" s="14" t="str">
        <f t="shared" si="111"/>
        <v>|Arnold Schwarzenegger|Sam Worthington|Olivia Williams|Terrence Howard|Joe Manganiello|Josh Holloway|Mireille Enos|Harold Perrineau|Martin Donovan|Max Martini|Mark Schlegel|Kevin Vance|</v>
      </c>
    </row>
    <row r="868" spans="1:21">
      <c r="A868" s="14" t="s">
        <v>4641</v>
      </c>
      <c r="B868" s="14" t="s">
        <v>48</v>
      </c>
      <c r="C868" s="14" t="s">
        <v>4642</v>
      </c>
      <c r="D868" s="14" t="s">
        <v>4643</v>
      </c>
      <c r="E868" s="14" t="s">
        <v>4644</v>
      </c>
      <c r="F868" s="14" t="s">
        <v>115</v>
      </c>
      <c r="G868" s="26">
        <v>44335</v>
      </c>
      <c r="H868" s="14">
        <v>2017</v>
      </c>
      <c r="I868" s="14" t="s">
        <v>363</v>
      </c>
      <c r="J868" s="14" t="s">
        <v>900</v>
      </c>
      <c r="K868" s="14" t="s">
        <v>254</v>
      </c>
      <c r="L868" s="14" t="s">
        <v>4645</v>
      </c>
      <c r="M868" s="14">
        <f t="shared" si="104"/>
        <v>2021</v>
      </c>
      <c r="N868" s="14">
        <f t="shared" si="105"/>
        <v>5</v>
      </c>
      <c r="O868" s="14" t="str">
        <f>IFERROR(VLOOKUP(I868,Lists!$F$2:$G$16,2,FALSE()),"Not Rated")</f>
        <v>Adults</v>
      </c>
      <c r="P868" s="14">
        <f t="shared" si="106"/>
        <v>92</v>
      </c>
      <c r="Q868" s="14" t="str">
        <f t="shared" si="107"/>
        <v>United States</v>
      </c>
      <c r="R868" s="14" t="str">
        <f t="shared" si="108"/>
        <v>|United States|</v>
      </c>
      <c r="S868" s="14" t="str">
        <f t="shared" si="109"/>
        <v>|Thrillers|</v>
      </c>
      <c r="T868" s="14" t="str">
        <f t="shared" si="110"/>
        <v>|Eshom Nelms|Ian Nelms|</v>
      </c>
      <c r="U868" s="14" t="str">
        <f t="shared" si="111"/>
        <v>|John Hawkes|Anthony Anderson|Octavia Spencer|Robert Forster|Clifton Collins Jr.|Jeremy Ratchford|James Lafferty|Michael Vartan|Daniel Sunjata|Don Harvey|Stefanie Scott|Caity Lotz|Dale Dickey|</v>
      </c>
    </row>
    <row r="869" spans="1:21">
      <c r="A869" s="14" t="s">
        <v>4646</v>
      </c>
      <c r="B869" s="14" t="s">
        <v>48</v>
      </c>
      <c r="C869" s="14" t="s">
        <v>4647</v>
      </c>
      <c r="D869" s="14" t="s">
        <v>4648</v>
      </c>
      <c r="E869" s="14" t="s">
        <v>117</v>
      </c>
      <c r="F869" s="14" t="s">
        <v>115</v>
      </c>
      <c r="G869" s="26">
        <v>44335</v>
      </c>
      <c r="H869" s="14">
        <v>1998</v>
      </c>
      <c r="I869" s="14" t="s">
        <v>364</v>
      </c>
      <c r="J869" s="14" t="s">
        <v>872</v>
      </c>
      <c r="K869" s="14" t="s">
        <v>247</v>
      </c>
      <c r="L869" s="14" t="s">
        <v>4649</v>
      </c>
      <c r="M869" s="14">
        <f t="shared" si="104"/>
        <v>2021</v>
      </c>
      <c r="N869" s="14">
        <f t="shared" si="105"/>
        <v>5</v>
      </c>
      <c r="O869" s="14" t="str">
        <f>IFERROR(VLOOKUP(I869,Lists!$F$2:$G$16,2,FALSE()),"Not Rated")</f>
        <v>Teens</v>
      </c>
      <c r="P869" s="14">
        <f t="shared" si="106"/>
        <v>87</v>
      </c>
      <c r="Q869" s="14" t="str">
        <f t="shared" si="107"/>
        <v>United States</v>
      </c>
      <c r="R869" s="14" t="str">
        <f t="shared" si="108"/>
        <v>|United States|</v>
      </c>
      <c r="S869" s="14" t="str">
        <f t="shared" si="109"/>
        <v>|Documentaries|</v>
      </c>
      <c r="T869" s="14" t="str">
        <f t="shared" si="110"/>
        <v>|James Moll|</v>
      </c>
      <c r="U869" s="14" t="str">
        <f t="shared" si="111"/>
        <v>|Unknown|</v>
      </c>
    </row>
    <row r="870" spans="1:21">
      <c r="A870" s="14" t="s">
        <v>4650</v>
      </c>
      <c r="B870" s="14" t="s">
        <v>49</v>
      </c>
      <c r="C870" s="14" t="s">
        <v>4651</v>
      </c>
      <c r="D870" s="14" t="s">
        <v>117</v>
      </c>
      <c r="E870" s="14" t="s">
        <v>4652</v>
      </c>
      <c r="F870" s="14" t="s">
        <v>1963</v>
      </c>
      <c r="G870" s="26">
        <v>44335</v>
      </c>
      <c r="H870" s="14">
        <v>1997</v>
      </c>
      <c r="I870" s="14" t="s">
        <v>366</v>
      </c>
      <c r="J870" s="14" t="s">
        <v>105</v>
      </c>
      <c r="K870" s="14" t="s">
        <v>256</v>
      </c>
      <c r="L870" s="14" t="s">
        <v>4653</v>
      </c>
      <c r="M870" s="14">
        <f t="shared" si="104"/>
        <v>2021</v>
      </c>
      <c r="N870" s="14">
        <f t="shared" si="105"/>
        <v>5</v>
      </c>
      <c r="O870" s="14" t="str">
        <f>IFERROR(VLOOKUP(I870,Lists!$F$2:$G$16,2,FALSE()),"Not Rated")</f>
        <v>Kids</v>
      </c>
      <c r="P870" s="14">
        <f t="shared" si="106"/>
        <v>1</v>
      </c>
      <c r="Q870" s="14" t="str">
        <f t="shared" si="107"/>
        <v>Canada</v>
      </c>
      <c r="R870" s="14" t="str">
        <f t="shared" si="108"/>
        <v>|Canada|United States|</v>
      </c>
      <c r="S870" s="14" t="str">
        <f t="shared" si="109"/>
        <v>|Kids' TV|</v>
      </c>
      <c r="T870" s="14" t="str">
        <f t="shared" si="110"/>
        <v>|Unknown|</v>
      </c>
      <c r="U870" s="14" t="str">
        <f t="shared" si="111"/>
        <v>|Lily Tomlin|Daniel DeSanto|Erica Luttrell|Maia Filar|Lisa Yamanaka|Tara Meyer|Stuart Stone|Malcolm-Jamal Warner|Danny Tamberelli|</v>
      </c>
    </row>
    <row r="871" spans="1:21">
      <c r="A871" s="14" t="s">
        <v>4654</v>
      </c>
      <c r="B871" s="14" t="s">
        <v>49</v>
      </c>
      <c r="C871" s="14" t="s">
        <v>4655</v>
      </c>
      <c r="D871" s="14" t="s">
        <v>117</v>
      </c>
      <c r="E871" s="14" t="s">
        <v>4656</v>
      </c>
      <c r="F871" s="14" t="s">
        <v>125</v>
      </c>
      <c r="G871" s="26">
        <v>44335</v>
      </c>
      <c r="H871" s="14">
        <v>2021</v>
      </c>
      <c r="I871" s="14" t="s">
        <v>360</v>
      </c>
      <c r="J871" s="14" t="s">
        <v>106</v>
      </c>
      <c r="K871" s="14" t="s">
        <v>992</v>
      </c>
      <c r="L871" s="14" t="s">
        <v>4657</v>
      </c>
      <c r="M871" s="14">
        <f t="shared" si="104"/>
        <v>2021</v>
      </c>
      <c r="N871" s="14">
        <f t="shared" si="105"/>
        <v>5</v>
      </c>
      <c r="O871" s="14" t="str">
        <f>IFERROR(VLOOKUP(I871,Lists!$F$2:$G$16,2,FALSE()),"Not Rated")</f>
        <v>Adults</v>
      </c>
      <c r="P871" s="14">
        <f t="shared" si="106"/>
        <v>2</v>
      </c>
      <c r="Q871" s="14" t="str">
        <f t="shared" si="107"/>
        <v>Mexico</v>
      </c>
      <c r="R871" s="14" t="str">
        <f t="shared" si="108"/>
        <v>|Mexico|</v>
      </c>
      <c r="S871" s="14" t="str">
        <f t="shared" si="109"/>
        <v>|Crime TV Shows|International TV Shows|Spanish-Language TV Shows|</v>
      </c>
      <c r="T871" s="14" t="str">
        <f t="shared" si="110"/>
        <v>|Unknown|</v>
      </c>
      <c r="U871" s="14" t="str">
        <f t="shared" si="111"/>
        <v>|Manolo Cardona|Ginés García Millán|Carolina Miranda|Alejandro Nones|Claudia Ramírez|Eugenio Siller|Juan Carlos Remolina|Ximena Lamadrid|Luis Roberto Guzmán|Leo Deluglio|Héctor Jiménez|Ana Lucía Domínguez|Iñaki Godoy|Polo Morín|Andrés Baida|Fátima Molina|Marco Zapata|</v>
      </c>
    </row>
    <row r="872" spans="1:21">
      <c r="A872" s="14" t="s">
        <v>4658</v>
      </c>
      <c r="B872" s="14" t="s">
        <v>48</v>
      </c>
      <c r="C872" s="14" t="s">
        <v>4659</v>
      </c>
      <c r="D872" s="14" t="s">
        <v>4660</v>
      </c>
      <c r="E872" s="14" t="s">
        <v>4661</v>
      </c>
      <c r="F872" s="14" t="s">
        <v>115</v>
      </c>
      <c r="G872" s="26">
        <v>44334</v>
      </c>
      <c r="H872" s="14">
        <v>2021</v>
      </c>
      <c r="I872" s="14" t="s">
        <v>361</v>
      </c>
      <c r="J872" s="14" t="s">
        <v>1247</v>
      </c>
      <c r="K872" s="14" t="s">
        <v>247</v>
      </c>
      <c r="L872" s="14" t="s">
        <v>4662</v>
      </c>
      <c r="M872" s="14">
        <f t="shared" si="104"/>
        <v>2021</v>
      </c>
      <c r="N872" s="14">
        <f t="shared" si="105"/>
        <v>5</v>
      </c>
      <c r="O872" s="14" t="str">
        <f>IFERROR(VLOOKUP(I872,Lists!$F$2:$G$16,2,FALSE()),"Not Rated")</f>
        <v>Teens</v>
      </c>
      <c r="P872" s="14">
        <f t="shared" si="106"/>
        <v>101</v>
      </c>
      <c r="Q872" s="14" t="str">
        <f t="shared" si="107"/>
        <v>United States</v>
      </c>
      <c r="R872" s="14" t="str">
        <f t="shared" si="108"/>
        <v>|United States|</v>
      </c>
      <c r="S872" s="14" t="str">
        <f t="shared" si="109"/>
        <v>|Documentaries|</v>
      </c>
      <c r="T872" s="14" t="str">
        <f t="shared" si="110"/>
        <v>|James Redford|</v>
      </c>
      <c r="U872" s="14" t="str">
        <f t="shared" si="111"/>
        <v>|Amy Tan|</v>
      </c>
    </row>
    <row r="873" spans="1:21">
      <c r="A873" s="14" t="s">
        <v>4663</v>
      </c>
      <c r="B873" s="14" t="s">
        <v>48</v>
      </c>
      <c r="C873" s="14" t="s">
        <v>4664</v>
      </c>
      <c r="D873" s="14" t="s">
        <v>4665</v>
      </c>
      <c r="E873" s="14" t="s">
        <v>4666</v>
      </c>
      <c r="F873" s="14" t="s">
        <v>116</v>
      </c>
      <c r="G873" s="26">
        <v>44334</v>
      </c>
      <c r="H873" s="14">
        <v>2021</v>
      </c>
      <c r="I873" s="14" t="s">
        <v>361</v>
      </c>
      <c r="J873" s="14" t="s">
        <v>1745</v>
      </c>
      <c r="K873" s="14" t="s">
        <v>834</v>
      </c>
      <c r="L873" s="14" t="s">
        <v>4667</v>
      </c>
      <c r="M873" s="14">
        <f t="shared" si="104"/>
        <v>2021</v>
      </c>
      <c r="N873" s="14">
        <f t="shared" si="105"/>
        <v>5</v>
      </c>
      <c r="O873" s="14" t="str">
        <f>IFERROR(VLOOKUP(I873,Lists!$F$2:$G$16,2,FALSE()),"Not Rated")</f>
        <v>Teens</v>
      </c>
      <c r="P873" s="14">
        <f t="shared" si="106"/>
        <v>140</v>
      </c>
      <c r="Q873" s="14" t="str">
        <f t="shared" si="107"/>
        <v>India</v>
      </c>
      <c r="R873" s="14" t="str">
        <f t="shared" si="108"/>
        <v>|India|</v>
      </c>
      <c r="S873" s="14" t="str">
        <f t="shared" si="109"/>
        <v>|Comedies|Dramas|International Movies|</v>
      </c>
      <c r="T873" s="14" t="str">
        <f t="shared" si="110"/>
        <v>|Kaashvie Nair|</v>
      </c>
      <c r="U873" s="14" t="str">
        <f t="shared" si="111"/>
        <v>|Arjun Kapoor|Neena Gupta|Rakul Preet Singh|Kumud Mishra|Aditi Rao Hydari|John Abraham|Kanwaljeet Singh|Soni Razdan|Masood Akhtar|Divya Seth|Ravjeet Singh|Akashdeep Sabir|</v>
      </c>
    </row>
    <row r="874" spans="1:21">
      <c r="A874" s="14" t="s">
        <v>4668</v>
      </c>
      <c r="B874" s="14" t="s">
        <v>48</v>
      </c>
      <c r="C874" s="14" t="s">
        <v>4669</v>
      </c>
      <c r="D874" s="14" t="s">
        <v>4670</v>
      </c>
      <c r="E874" s="14" t="s">
        <v>4671</v>
      </c>
      <c r="F874" s="14" t="s">
        <v>115</v>
      </c>
      <c r="G874" s="26">
        <v>44332</v>
      </c>
      <c r="H874" s="14">
        <v>2016</v>
      </c>
      <c r="I874" s="14" t="s">
        <v>363</v>
      </c>
      <c r="J874" s="14" t="s">
        <v>1330</v>
      </c>
      <c r="K874" s="14" t="s">
        <v>4672</v>
      </c>
      <c r="L874" s="14" t="s">
        <v>4673</v>
      </c>
      <c r="M874" s="14">
        <f t="shared" si="104"/>
        <v>2021</v>
      </c>
      <c r="N874" s="14">
        <f t="shared" si="105"/>
        <v>5</v>
      </c>
      <c r="O874" s="14" t="str">
        <f>IFERROR(VLOOKUP(I874,Lists!$F$2:$G$16,2,FALSE()),"Not Rated")</f>
        <v>Adults</v>
      </c>
      <c r="P874" s="14">
        <f t="shared" si="106"/>
        <v>89</v>
      </c>
      <c r="Q874" s="14" t="str">
        <f t="shared" si="107"/>
        <v>United States</v>
      </c>
      <c r="R874" s="14" t="str">
        <f t="shared" si="108"/>
        <v>|United States|</v>
      </c>
      <c r="S874" s="14" t="str">
        <f t="shared" si="109"/>
        <v>|Dramas|Independent Movies|Sci-Fi &amp; Fantasy|</v>
      </c>
      <c r="T874" s="14" t="str">
        <f t="shared" si="110"/>
        <v>|J.D. Dillard|</v>
      </c>
      <c r="U874" s="14" t="str">
        <f t="shared" si="111"/>
        <v>|Jacob Latimore|Seychelle Gabriel|Sasheer Zamata|Storm Reid|Cameron Esposito|Dulé Hill|Michael Villar|Brandon Johnson|Donzaleigh Abernathy|Jay Walker|</v>
      </c>
    </row>
    <row r="875" spans="1:21">
      <c r="A875" s="14" t="s">
        <v>4674</v>
      </c>
      <c r="B875" s="14" t="s">
        <v>48</v>
      </c>
      <c r="C875" s="14" t="s">
        <v>4675</v>
      </c>
      <c r="D875" s="14" t="s">
        <v>4676</v>
      </c>
      <c r="E875" s="14" t="s">
        <v>4677</v>
      </c>
      <c r="F875" s="14" t="s">
        <v>116</v>
      </c>
      <c r="G875" s="26">
        <v>44331</v>
      </c>
      <c r="H875" s="14">
        <v>2021</v>
      </c>
      <c r="I875" s="14" t="s">
        <v>360</v>
      </c>
      <c r="J875" s="14" t="s">
        <v>2352</v>
      </c>
      <c r="K875" s="14" t="s">
        <v>444</v>
      </c>
      <c r="L875" s="14" t="s">
        <v>4678</v>
      </c>
      <c r="M875" s="14">
        <f t="shared" si="104"/>
        <v>2021</v>
      </c>
      <c r="N875" s="14">
        <f t="shared" si="105"/>
        <v>5</v>
      </c>
      <c r="O875" s="14" t="str">
        <f>IFERROR(VLOOKUP(I875,Lists!$F$2:$G$16,2,FALSE()),"Not Rated")</f>
        <v>Adults</v>
      </c>
      <c r="P875" s="14">
        <f t="shared" si="106"/>
        <v>81</v>
      </c>
      <c r="Q875" s="14" t="str">
        <f t="shared" si="107"/>
        <v>India</v>
      </c>
      <c r="R875" s="14" t="str">
        <f t="shared" si="108"/>
        <v>|India|</v>
      </c>
      <c r="S875" s="14" t="str">
        <f t="shared" si="109"/>
        <v>|Dramas|Independent Movies|International Movies|</v>
      </c>
      <c r="T875" s="14" t="str">
        <f t="shared" si="110"/>
        <v>|Nikhil Pherwani|</v>
      </c>
      <c r="U875" s="14" t="str">
        <f t="shared" si="111"/>
        <v>|Arif Zakaria|Abuli Mamaji|Niharika Singh|Rajit Kapoor|Plabita Borthakur|Shilpa Mehta|Kaizaad Kotwal|Sonali Sachdev|Haresh Raut|</v>
      </c>
    </row>
    <row r="876" spans="1:21">
      <c r="A876" s="14" t="s">
        <v>4679</v>
      </c>
      <c r="B876" s="14" t="s">
        <v>49</v>
      </c>
      <c r="C876" s="14" t="s">
        <v>4680</v>
      </c>
      <c r="D876" s="14" t="s">
        <v>117</v>
      </c>
      <c r="E876" s="14" t="s">
        <v>4681</v>
      </c>
      <c r="F876" s="14" t="s">
        <v>118</v>
      </c>
      <c r="G876" s="26">
        <v>44331</v>
      </c>
      <c r="H876" s="14">
        <v>2021</v>
      </c>
      <c r="I876" s="14" t="s">
        <v>366</v>
      </c>
      <c r="J876" s="14" t="s">
        <v>105</v>
      </c>
      <c r="K876" s="14" t="s">
        <v>256</v>
      </c>
      <c r="L876" s="14" t="s">
        <v>4682</v>
      </c>
      <c r="M876" s="14">
        <f t="shared" si="104"/>
        <v>2021</v>
      </c>
      <c r="N876" s="14">
        <f t="shared" si="105"/>
        <v>5</v>
      </c>
      <c r="O876" s="14" t="str">
        <f>IFERROR(VLOOKUP(I876,Lists!$F$2:$G$16,2,FALSE()),"Not Rated")</f>
        <v>Kids</v>
      </c>
      <c r="P876" s="14">
        <f t="shared" si="106"/>
        <v>1</v>
      </c>
      <c r="Q876" s="14" t="str">
        <f t="shared" si="107"/>
        <v>United Kingdom</v>
      </c>
      <c r="R876" s="14" t="str">
        <f t="shared" si="108"/>
        <v>|United Kingdom|</v>
      </c>
      <c r="S876" s="14" t="str">
        <f t="shared" si="109"/>
        <v>|Kids' TV|</v>
      </c>
      <c r="T876" s="14" t="str">
        <f t="shared" si="110"/>
        <v>|Unknown|</v>
      </c>
      <c r="U876" s="14" t="str">
        <f t="shared" si="111"/>
        <v>|Artem Kretov|Elena Solovieva|Vyacheslav Kataev|</v>
      </c>
    </row>
    <row r="877" spans="1:21">
      <c r="A877" s="14" t="s">
        <v>4683</v>
      </c>
      <c r="B877" s="14" t="s">
        <v>48</v>
      </c>
      <c r="C877" s="14" t="s">
        <v>4684</v>
      </c>
      <c r="D877" s="14" t="s">
        <v>4685</v>
      </c>
      <c r="E877" s="14" t="s">
        <v>4686</v>
      </c>
      <c r="F877" s="14" t="s">
        <v>117</v>
      </c>
      <c r="G877" s="26">
        <v>44331</v>
      </c>
      <c r="H877" s="14">
        <v>2020</v>
      </c>
      <c r="I877" s="14" t="s">
        <v>360</v>
      </c>
      <c r="J877" s="14" t="s">
        <v>646</v>
      </c>
      <c r="K877" s="14" t="s">
        <v>910</v>
      </c>
      <c r="L877" s="14" t="s">
        <v>4687</v>
      </c>
      <c r="M877" s="14">
        <f t="shared" si="104"/>
        <v>2021</v>
      </c>
      <c r="N877" s="14">
        <f t="shared" si="105"/>
        <v>5</v>
      </c>
      <c r="O877" s="14" t="str">
        <f>IFERROR(VLOOKUP(I877,Lists!$F$2:$G$16,2,FALSE()),"Not Rated")</f>
        <v>Adults</v>
      </c>
      <c r="P877" s="14">
        <f t="shared" si="106"/>
        <v>116</v>
      </c>
      <c r="Q877" s="14" t="str">
        <f t="shared" si="107"/>
        <v>Unknown</v>
      </c>
      <c r="R877" s="14" t="str">
        <f t="shared" si="108"/>
        <v>|Unknown|</v>
      </c>
      <c r="S877" s="14" t="str">
        <f t="shared" si="109"/>
        <v>|Dramas|International Movies|Romantic Movies|</v>
      </c>
      <c r="T877" s="14" t="str">
        <f t="shared" si="110"/>
        <v>|Mae Czarina Cruz|</v>
      </c>
      <c r="U877" s="14" t="str">
        <f t="shared" si="111"/>
        <v>|Angelica Panganiban|Coco Martin|Gelli de Belen|Ketchup Eusebio|Cai Cortez|Matet De Leon|Dante Rivero|Teresa Loyzaga|Norm Mcleod|</v>
      </c>
    </row>
    <row r="878" spans="1:21">
      <c r="A878" s="14" t="s">
        <v>4688</v>
      </c>
      <c r="B878" s="14" t="s">
        <v>49</v>
      </c>
      <c r="C878" s="14" t="s">
        <v>4689</v>
      </c>
      <c r="D878" s="14" t="s">
        <v>117</v>
      </c>
      <c r="E878" s="14" t="s">
        <v>117</v>
      </c>
      <c r="F878" s="14" t="s">
        <v>116</v>
      </c>
      <c r="G878" s="26">
        <v>44330</v>
      </c>
      <c r="H878" s="14">
        <v>2021</v>
      </c>
      <c r="I878" s="14" t="s">
        <v>360</v>
      </c>
      <c r="J878" s="14" t="s">
        <v>105</v>
      </c>
      <c r="K878" s="14" t="s">
        <v>773</v>
      </c>
      <c r="L878" s="14" t="s">
        <v>4690</v>
      </c>
      <c r="M878" s="14">
        <f t="shared" si="104"/>
        <v>2021</v>
      </c>
      <c r="N878" s="14">
        <f t="shared" si="105"/>
        <v>5</v>
      </c>
      <c r="O878" s="14" t="str">
        <f>IFERROR(VLOOKUP(I878,Lists!$F$2:$G$16,2,FALSE()),"Not Rated")</f>
        <v>Adults</v>
      </c>
      <c r="P878" s="14">
        <f t="shared" si="106"/>
        <v>1</v>
      </c>
      <c r="Q878" s="14" t="str">
        <f t="shared" si="107"/>
        <v>India</v>
      </c>
      <c r="R878" s="14" t="str">
        <f t="shared" si="108"/>
        <v>|India|</v>
      </c>
      <c r="S878" s="14" t="str">
        <f t="shared" si="109"/>
        <v>|Docuseries|International TV Shows|</v>
      </c>
      <c r="T878" s="14" t="str">
        <f t="shared" si="110"/>
        <v>|Unknown|</v>
      </c>
      <c r="U878" s="14" t="str">
        <f t="shared" si="111"/>
        <v>|Unknown|</v>
      </c>
    </row>
    <row r="879" spans="1:21">
      <c r="A879" s="14" t="s">
        <v>4691</v>
      </c>
      <c r="B879" s="14" t="s">
        <v>48</v>
      </c>
      <c r="C879" s="14" t="s">
        <v>4692</v>
      </c>
      <c r="D879" s="14" t="s">
        <v>4693</v>
      </c>
      <c r="E879" s="14" t="s">
        <v>4694</v>
      </c>
      <c r="F879" s="14" t="s">
        <v>116</v>
      </c>
      <c r="G879" s="26">
        <v>44330</v>
      </c>
      <c r="H879" s="14">
        <v>2021</v>
      </c>
      <c r="I879" s="14" t="s">
        <v>360</v>
      </c>
      <c r="J879" s="14" t="s">
        <v>698</v>
      </c>
      <c r="K879" s="14" t="s">
        <v>4695</v>
      </c>
      <c r="L879" s="14" t="s">
        <v>4696</v>
      </c>
      <c r="M879" s="14">
        <f t="shared" si="104"/>
        <v>2021</v>
      </c>
      <c r="N879" s="14">
        <f t="shared" si="105"/>
        <v>5</v>
      </c>
      <c r="O879" s="14" t="str">
        <f>IFERROR(VLOOKUP(I879,Lists!$F$2:$G$16,2,FALSE()),"Not Rated")</f>
        <v>Adults</v>
      </c>
      <c r="P879" s="14">
        <f t="shared" si="106"/>
        <v>99</v>
      </c>
      <c r="Q879" s="14" t="str">
        <f t="shared" si="107"/>
        <v>India</v>
      </c>
      <c r="R879" s="14" t="str">
        <f t="shared" si="108"/>
        <v>|India|</v>
      </c>
      <c r="S879" s="14" t="str">
        <f t="shared" si="109"/>
        <v>|Comedies|Independent Movies|International Movies|</v>
      </c>
      <c r="T879" s="14" t="str">
        <f t="shared" si="110"/>
        <v>|Praveen Kandregula|</v>
      </c>
      <c r="U879" s="14" t="str">
        <f t="shared" si="111"/>
        <v>|Vikas Vasistha|Sandeep Varanasi|Rag Mayur|Trishara|Munivenkatapa|Uma Yg|Sirivennela Yanamandhala|Sindhu Sreenivasa Murthy|</v>
      </c>
    </row>
    <row r="880" spans="1:21">
      <c r="A880" s="14" t="s">
        <v>4697</v>
      </c>
      <c r="B880" s="14" t="s">
        <v>48</v>
      </c>
      <c r="C880" s="14" t="s">
        <v>4698</v>
      </c>
      <c r="D880" s="14" t="s">
        <v>4699</v>
      </c>
      <c r="E880" s="14" t="s">
        <v>4700</v>
      </c>
      <c r="F880" s="14" t="s">
        <v>3110</v>
      </c>
      <c r="G880" s="26">
        <v>44330</v>
      </c>
      <c r="H880" s="14">
        <v>2021</v>
      </c>
      <c r="I880" s="14" t="s">
        <v>360</v>
      </c>
      <c r="J880" s="14" t="s">
        <v>1386</v>
      </c>
      <c r="K880" s="14" t="s">
        <v>605</v>
      </c>
      <c r="L880" s="14" t="s">
        <v>4701</v>
      </c>
      <c r="M880" s="14">
        <f t="shared" si="104"/>
        <v>2021</v>
      </c>
      <c r="N880" s="14">
        <f t="shared" si="105"/>
        <v>5</v>
      </c>
      <c r="O880" s="14" t="str">
        <f>IFERROR(VLOOKUP(I880,Lists!$F$2:$G$16,2,FALSE()),"Not Rated")</f>
        <v>Adults</v>
      </c>
      <c r="P880" s="14">
        <f t="shared" si="106"/>
        <v>107</v>
      </c>
      <c r="Q880" s="14" t="str">
        <f t="shared" si="107"/>
        <v>Belgium</v>
      </c>
      <c r="R880" s="14" t="str">
        <f t="shared" si="108"/>
        <v>|Belgium|Netherlands|</v>
      </c>
      <c r="S880" s="14" t="str">
        <f t="shared" si="109"/>
        <v>|Dramas|International Movies|Thrillers|</v>
      </c>
      <c r="T880" s="14" t="str">
        <f t="shared" si="110"/>
        <v>|Cecilia Verheyden|</v>
      </c>
      <c r="U880" s="14" t="str">
        <f t="shared" si="111"/>
        <v>|Frank Lammers|Elise Schaap|Huub Stapel|Monic Hendrickx|Raymond Thiry|Maarten Heijmans|Yannick van de Velde|</v>
      </c>
    </row>
    <row r="881" spans="1:21">
      <c r="A881" s="14" t="s">
        <v>4702</v>
      </c>
      <c r="B881" s="14" t="s">
        <v>49</v>
      </c>
      <c r="C881" s="14" t="s">
        <v>4703</v>
      </c>
      <c r="D881" s="14" t="s">
        <v>4704</v>
      </c>
      <c r="E881" s="14" t="s">
        <v>4705</v>
      </c>
      <c r="F881" s="14" t="s">
        <v>115</v>
      </c>
      <c r="G881" s="26">
        <v>44330</v>
      </c>
      <c r="H881" s="14">
        <v>2021</v>
      </c>
      <c r="I881" s="14" t="s">
        <v>360</v>
      </c>
      <c r="J881" s="14" t="s">
        <v>105</v>
      </c>
      <c r="K881" s="14" t="s">
        <v>249</v>
      </c>
      <c r="L881" s="14" t="s">
        <v>4706</v>
      </c>
      <c r="M881" s="14">
        <f t="shared" si="104"/>
        <v>2021</v>
      </c>
      <c r="N881" s="14">
        <f t="shared" si="105"/>
        <v>5</v>
      </c>
      <c r="O881" s="14" t="str">
        <f>IFERROR(VLOOKUP(I881,Lists!$F$2:$G$16,2,FALSE()),"Not Rated")</f>
        <v>Adults</v>
      </c>
      <c r="P881" s="14">
        <f t="shared" si="106"/>
        <v>1</v>
      </c>
      <c r="Q881" s="14" t="str">
        <f t="shared" si="107"/>
        <v>United States</v>
      </c>
      <c r="R881" s="14" t="str">
        <f t="shared" si="108"/>
        <v>|United States|</v>
      </c>
      <c r="S881" s="14" t="str">
        <f t="shared" si="109"/>
        <v>|TV Dramas|</v>
      </c>
      <c r="T881" s="14" t="str">
        <f t="shared" si="110"/>
        <v>|Daniel Minahan|</v>
      </c>
      <c r="U881" s="14" t="str">
        <f t="shared" si="111"/>
        <v>|Ewan McGregor|Bill Pullman|Rebecca Dayan|David Pittu|Krysta Rodriguez|Rory Culkin|Vera Farmiga|Gian Franco Rodriguez|Sullivan Jones|Kelly Bishop|Dilone|James Waterston|Jason Kravits|Mary Beth Peil|</v>
      </c>
    </row>
    <row r="882" spans="1:21">
      <c r="A882" s="14" t="s">
        <v>4707</v>
      </c>
      <c r="B882" s="14" t="s">
        <v>49</v>
      </c>
      <c r="C882" s="14" t="s">
        <v>4708</v>
      </c>
      <c r="D882" s="14" t="s">
        <v>117</v>
      </c>
      <c r="E882" s="14" t="s">
        <v>117</v>
      </c>
      <c r="F882" s="14" t="s">
        <v>4709</v>
      </c>
      <c r="G882" s="26">
        <v>44330</v>
      </c>
      <c r="H882" s="14">
        <v>2021</v>
      </c>
      <c r="I882" s="14" t="s">
        <v>360</v>
      </c>
      <c r="J882" s="14" t="s">
        <v>107</v>
      </c>
      <c r="K882" s="14" t="s">
        <v>4710</v>
      </c>
      <c r="L882" s="14" t="s">
        <v>4711</v>
      </c>
      <c r="M882" s="14">
        <f t="shared" si="104"/>
        <v>2021</v>
      </c>
      <c r="N882" s="14">
        <f t="shared" si="105"/>
        <v>5</v>
      </c>
      <c r="O882" s="14" t="str">
        <f>IFERROR(VLOOKUP(I882,Lists!$F$2:$G$16,2,FALSE()),"Not Rated")</f>
        <v>Adults</v>
      </c>
      <c r="P882" s="14">
        <f t="shared" si="106"/>
        <v>3</v>
      </c>
      <c r="Q882" s="14" t="str">
        <f t="shared" si="107"/>
        <v>United States</v>
      </c>
      <c r="R882" s="14" t="str">
        <f t="shared" si="108"/>
        <v>|United States|Czech Republic|</v>
      </c>
      <c r="S882" s="14" t="str">
        <f t="shared" si="109"/>
        <v>|Reality TV|TV Horror|TV Thrillers|</v>
      </c>
      <c r="T882" s="14" t="str">
        <f t="shared" si="110"/>
        <v>|Unknown|</v>
      </c>
      <c r="U882" s="14" t="str">
        <f t="shared" si="111"/>
        <v>|Unknown|</v>
      </c>
    </row>
    <row r="883" spans="1:21">
      <c r="A883" s="14" t="s">
        <v>4712</v>
      </c>
      <c r="B883" s="14" t="s">
        <v>48</v>
      </c>
      <c r="C883" s="14" t="s">
        <v>4713</v>
      </c>
      <c r="D883" s="14" t="s">
        <v>4714</v>
      </c>
      <c r="E883" s="14" t="s">
        <v>4715</v>
      </c>
      <c r="F883" s="14" t="s">
        <v>140</v>
      </c>
      <c r="G883" s="26">
        <v>44330</v>
      </c>
      <c r="H883" s="14">
        <v>2021</v>
      </c>
      <c r="I883" s="14" t="s">
        <v>360</v>
      </c>
      <c r="J883" s="14" t="s">
        <v>1386</v>
      </c>
      <c r="K883" s="14" t="s">
        <v>605</v>
      </c>
      <c r="L883" s="14" t="s">
        <v>4716</v>
      </c>
      <c r="M883" s="14">
        <f t="shared" si="104"/>
        <v>2021</v>
      </c>
      <c r="N883" s="14">
        <f t="shared" si="105"/>
        <v>5</v>
      </c>
      <c r="O883" s="14" t="str">
        <f>IFERROR(VLOOKUP(I883,Lists!$F$2:$G$16,2,FALSE()),"Not Rated")</f>
        <v>Adults</v>
      </c>
      <c r="P883" s="14">
        <f t="shared" si="106"/>
        <v>107</v>
      </c>
      <c r="Q883" s="14" t="str">
        <f t="shared" si="107"/>
        <v>South Africa</v>
      </c>
      <c r="R883" s="14" t="str">
        <f t="shared" si="108"/>
        <v>|South Africa|</v>
      </c>
      <c r="S883" s="14" t="str">
        <f t="shared" si="109"/>
        <v>|Dramas|International Movies|Thrillers|</v>
      </c>
      <c r="T883" s="14" t="str">
        <f t="shared" si="110"/>
        <v>|Donovan Marsh|</v>
      </c>
      <c r="U883" s="14" t="str">
        <f t="shared" si="111"/>
        <v>|Erica Wessels|Hlubi Mboya|Deon Lotz|Brendon Daniels|Mothusi Magano|</v>
      </c>
    </row>
    <row r="884" spans="1:21">
      <c r="A884" s="14" t="s">
        <v>4717</v>
      </c>
      <c r="B884" s="14" t="s">
        <v>48</v>
      </c>
      <c r="C884" s="14" t="s">
        <v>4718</v>
      </c>
      <c r="D884" s="14" t="s">
        <v>4719</v>
      </c>
      <c r="E884" s="14" t="s">
        <v>4720</v>
      </c>
      <c r="F884" s="14" t="s">
        <v>194</v>
      </c>
      <c r="G884" s="26">
        <v>44330</v>
      </c>
      <c r="H884" s="14">
        <v>2021</v>
      </c>
      <c r="I884" s="14" t="s">
        <v>365</v>
      </c>
      <c r="J884" s="14" t="s">
        <v>404</v>
      </c>
      <c r="K884" s="14" t="s">
        <v>481</v>
      </c>
      <c r="L884" s="14" t="s">
        <v>4721</v>
      </c>
      <c r="M884" s="14">
        <f t="shared" si="104"/>
        <v>2021</v>
      </c>
      <c r="N884" s="14">
        <f t="shared" si="105"/>
        <v>5</v>
      </c>
      <c r="O884" s="14" t="str">
        <f>IFERROR(VLOOKUP(I884,Lists!$F$2:$G$16,2,FALSE()),"Not Rated")</f>
        <v>Kids</v>
      </c>
      <c r="P884" s="14">
        <f t="shared" si="106"/>
        <v>90</v>
      </c>
      <c r="Q884" s="14" t="str">
        <f t="shared" si="107"/>
        <v>Mauritius</v>
      </c>
      <c r="R884" s="14" t="str">
        <f t="shared" si="108"/>
        <v>|Mauritius|</v>
      </c>
      <c r="S884" s="14" t="str">
        <f t="shared" si="109"/>
        <v>|Children &amp; Family Movies|Comedies|</v>
      </c>
      <c r="T884" s="14" t="str">
        <f t="shared" si="110"/>
        <v>|Brent Dawes|</v>
      </c>
      <c r="U884" s="14" t="str">
        <f t="shared" si="111"/>
        <v>|Ed Kear|David Menkin|Ina Marie Smith|John Guerrasio|David Rintoul|Gavin Peter|Lucy Montgomery|Florrie Wilkinson|Adam Neill|Jason Pennycooke|</v>
      </c>
    </row>
    <row r="885" spans="1:21">
      <c r="A885" s="14" t="s">
        <v>4722</v>
      </c>
      <c r="B885" s="14" t="s">
        <v>49</v>
      </c>
      <c r="C885" s="14" t="s">
        <v>4723</v>
      </c>
      <c r="D885" s="14" t="s">
        <v>117</v>
      </c>
      <c r="E885" s="14" t="s">
        <v>4724</v>
      </c>
      <c r="F885" s="14" t="s">
        <v>115</v>
      </c>
      <c r="G885" s="26">
        <v>44330</v>
      </c>
      <c r="H885" s="14">
        <v>2021</v>
      </c>
      <c r="I885" s="14" t="s">
        <v>360</v>
      </c>
      <c r="J885" s="14" t="s">
        <v>106</v>
      </c>
      <c r="K885" s="14" t="s">
        <v>4725</v>
      </c>
      <c r="L885" s="14" t="s">
        <v>4726</v>
      </c>
      <c r="M885" s="14">
        <f t="shared" si="104"/>
        <v>2021</v>
      </c>
      <c r="N885" s="14">
        <f t="shared" si="105"/>
        <v>5</v>
      </c>
      <c r="O885" s="14" t="str">
        <f>IFERROR(VLOOKUP(I885,Lists!$F$2:$G$16,2,FALSE()),"Not Rated")</f>
        <v>Adults</v>
      </c>
      <c r="P885" s="14">
        <f t="shared" si="106"/>
        <v>2</v>
      </c>
      <c r="Q885" s="14" t="str">
        <f t="shared" si="107"/>
        <v>United States</v>
      </c>
      <c r="R885" s="14" t="str">
        <f t="shared" si="108"/>
        <v>|United States|</v>
      </c>
      <c r="S885" s="14" t="str">
        <f t="shared" si="109"/>
        <v>|TV Action &amp; Adventure|TV Horror|TV Sci-Fi &amp; Fantasy|</v>
      </c>
      <c r="T885" s="14" t="str">
        <f t="shared" si="110"/>
        <v>|Unknown|</v>
      </c>
      <c r="U885" s="14" t="str">
        <f t="shared" si="111"/>
        <v>|Topher Grace|Mary Elizabeth Winstead|Gary Cole|Samira Wiley|Daisuke Tsuji|Maurice LaMarche|Rebecca Riedy|Helen Sadler|Hayley McLaughlin|Time Winters|Elly Condron|Stefan Kapicic|Bruce Thomas|Jeff Berg|Aaron Himelstein|Carlos Alazraqui|Jill Talley|Brian Bloom|Chris Cox|Michael Benyaer|Fred Tatasciore|Scott Whyte|Josh Brener|Gary Anthony Williams|Chris Parnell|Graham Hamilton|Adam Bartley|Kevin Michael Richardson|Emma Thornett|Henry Douthwaite|Madeleine Knight|Rebecca Banatvala|Kirk Thornton|Yuri Lowenthal|Elaine Tan|Matthew Yang King|Gwendoline Yeo|Neil Kaplan|G.K. Bowes|Courtenay Taylor|</v>
      </c>
    </row>
    <row r="886" spans="1:21">
      <c r="A886" s="14" t="s">
        <v>4727</v>
      </c>
      <c r="B886" s="14" t="s">
        <v>49</v>
      </c>
      <c r="C886" s="14" t="s">
        <v>4728</v>
      </c>
      <c r="D886" s="14" t="s">
        <v>117</v>
      </c>
      <c r="E886" s="14" t="s">
        <v>4729</v>
      </c>
      <c r="F886" s="14" t="s">
        <v>123</v>
      </c>
      <c r="G886" s="26">
        <v>44330</v>
      </c>
      <c r="H886" s="14">
        <v>2021</v>
      </c>
      <c r="I886" s="14" t="s">
        <v>360</v>
      </c>
      <c r="J886" s="14" t="s">
        <v>105</v>
      </c>
      <c r="K886" s="14" t="s">
        <v>688</v>
      </c>
      <c r="L886" s="14" t="s">
        <v>4730</v>
      </c>
      <c r="M886" s="14">
        <f t="shared" si="104"/>
        <v>2021</v>
      </c>
      <c r="N886" s="14">
        <f t="shared" si="105"/>
        <v>5</v>
      </c>
      <c r="O886" s="14" t="str">
        <f>IFERROR(VLOOKUP(I886,Lists!$F$2:$G$16,2,FALSE()),"Not Rated")</f>
        <v>Adults</v>
      </c>
      <c r="P886" s="14">
        <f t="shared" si="106"/>
        <v>1</v>
      </c>
      <c r="Q886" s="14" t="str">
        <f t="shared" si="107"/>
        <v>South Korea</v>
      </c>
      <c r="R886" s="14" t="str">
        <f t="shared" si="108"/>
        <v>|South Korea|</v>
      </c>
      <c r="S886" s="14" t="str">
        <f t="shared" si="109"/>
        <v>|International TV Shows|TV Dramas|</v>
      </c>
      <c r="T886" s="14" t="str">
        <f t="shared" si="110"/>
        <v>|Unknown|</v>
      </c>
      <c r="U886" s="14" t="str">
        <f t="shared" si="111"/>
        <v>|Lee Je-hoon|Tang Jun-sang|Hong Seung-hee|Ji Jin-hee|Lim Won-hee|Choi Soo-young|</v>
      </c>
    </row>
    <row r="887" spans="1:21">
      <c r="A887" s="14" t="s">
        <v>4731</v>
      </c>
      <c r="B887" s="14" t="s">
        <v>48</v>
      </c>
      <c r="C887" s="14" t="s">
        <v>4732</v>
      </c>
      <c r="D887" s="14" t="s">
        <v>4733</v>
      </c>
      <c r="E887" s="14" t="s">
        <v>4734</v>
      </c>
      <c r="F887" s="14" t="s">
        <v>4735</v>
      </c>
      <c r="G887" s="26">
        <v>44330</v>
      </c>
      <c r="H887" s="14">
        <v>2018</v>
      </c>
      <c r="I887" s="14" t="s">
        <v>360</v>
      </c>
      <c r="J887" s="14" t="s">
        <v>457</v>
      </c>
      <c r="K887" s="14" t="s">
        <v>834</v>
      </c>
      <c r="L887" s="14" t="s">
        <v>4736</v>
      </c>
      <c r="M887" s="14">
        <f t="shared" si="104"/>
        <v>2021</v>
      </c>
      <c r="N887" s="14">
        <f t="shared" si="105"/>
        <v>5</v>
      </c>
      <c r="O887" s="14" t="str">
        <f>IFERROR(VLOOKUP(I887,Lists!$F$2:$G$16,2,FALSE()),"Not Rated")</f>
        <v>Adults</v>
      </c>
      <c r="P887" s="14">
        <f t="shared" si="106"/>
        <v>104</v>
      </c>
      <c r="Q887" s="14" t="str">
        <f t="shared" si="107"/>
        <v>Canada</v>
      </c>
      <c r="R887" s="14" t="str">
        <f t="shared" si="108"/>
        <v>|Canada|South Africa|</v>
      </c>
      <c r="S887" s="14" t="str">
        <f t="shared" si="109"/>
        <v>|Comedies|Dramas|International Movies|</v>
      </c>
      <c r="T887" s="14" t="str">
        <f t="shared" si="110"/>
        <v>|Leli Maki|</v>
      </c>
      <c r="U887" s="14" t="str">
        <f t="shared" si="111"/>
        <v>|Diaan Lawrenson|Renate Stuurman|Neels Van Jaarsveld|Thabo Malema|John Lata|Fiona Ramsey|Jonathan Taylor|Julian Robinson|</v>
      </c>
    </row>
    <row r="888" spans="1:21">
      <c r="A888" s="14" t="s">
        <v>4737</v>
      </c>
      <c r="B888" s="14" t="s">
        <v>49</v>
      </c>
      <c r="C888" s="14" t="s">
        <v>4738</v>
      </c>
      <c r="D888" s="14" t="s">
        <v>4739</v>
      </c>
      <c r="E888" s="14" t="s">
        <v>4740</v>
      </c>
      <c r="F888" s="14" t="s">
        <v>117</v>
      </c>
      <c r="G888" s="26">
        <v>44330</v>
      </c>
      <c r="H888" s="14">
        <v>2020</v>
      </c>
      <c r="I888" s="14" t="s">
        <v>361</v>
      </c>
      <c r="J888" s="14" t="s">
        <v>105</v>
      </c>
      <c r="K888" s="14" t="s">
        <v>4741</v>
      </c>
      <c r="L888" s="14" t="s">
        <v>4742</v>
      </c>
      <c r="M888" s="14">
        <f t="shared" si="104"/>
        <v>2021</v>
      </c>
      <c r="N888" s="14">
        <f t="shared" si="105"/>
        <v>5</v>
      </c>
      <c r="O888" s="14" t="str">
        <f>IFERROR(VLOOKUP(I888,Lists!$F$2:$G$16,2,FALSE()),"Not Rated")</f>
        <v>Teens</v>
      </c>
      <c r="P888" s="14">
        <f t="shared" si="106"/>
        <v>1</v>
      </c>
      <c r="Q888" s="14" t="str">
        <f t="shared" si="107"/>
        <v>Unknown</v>
      </c>
      <c r="R888" s="14" t="str">
        <f t="shared" si="108"/>
        <v>|Unknown|</v>
      </c>
      <c r="S888" s="14" t="str">
        <f t="shared" si="109"/>
        <v>|International TV Shows|TV Horror|TV Sci-Fi &amp; Fantasy|</v>
      </c>
      <c r="T888" s="14" t="str">
        <f t="shared" si="110"/>
        <v>|Uzodinma Okpechi|</v>
      </c>
      <c r="U888" s="14" t="str">
        <f t="shared" si="111"/>
        <v>|Jide Kosoko|Dele Odule|Lota Chukwu|Ben Touitou|Ayo Ewebiyi|Joke Muyiwa|Jude Chukwuka|Tonia Chukwurah|Folarin Agunbiade|Debby Felix|Bunmi Shogade|</v>
      </c>
    </row>
    <row r="889" spans="1:21">
      <c r="A889" s="14" t="s">
        <v>4743</v>
      </c>
      <c r="B889" s="14" t="s">
        <v>48</v>
      </c>
      <c r="C889" s="14" t="s">
        <v>4744</v>
      </c>
      <c r="D889" s="14" t="s">
        <v>4745</v>
      </c>
      <c r="E889" s="14" t="s">
        <v>4746</v>
      </c>
      <c r="F889" s="14" t="s">
        <v>162</v>
      </c>
      <c r="G889" s="26">
        <v>44330</v>
      </c>
      <c r="H889" s="14">
        <v>2020</v>
      </c>
      <c r="I889" s="14" t="s">
        <v>360</v>
      </c>
      <c r="J889" s="14" t="s">
        <v>713</v>
      </c>
      <c r="K889" s="14" t="s">
        <v>1656</v>
      </c>
      <c r="L889" s="14" t="s">
        <v>4747</v>
      </c>
      <c r="M889" s="14">
        <f t="shared" si="104"/>
        <v>2021</v>
      </c>
      <c r="N889" s="14">
        <f t="shared" si="105"/>
        <v>5</v>
      </c>
      <c r="O889" s="14" t="str">
        <f>IFERROR(VLOOKUP(I889,Lists!$F$2:$G$16,2,FALSE()),"Not Rated")</f>
        <v>Adults</v>
      </c>
      <c r="P889" s="14">
        <f t="shared" si="106"/>
        <v>100</v>
      </c>
      <c r="Q889" s="14" t="str">
        <f t="shared" si="107"/>
        <v>Austria</v>
      </c>
      <c r="R889" s="14" t="str">
        <f t="shared" si="108"/>
        <v>|Austria|</v>
      </c>
      <c r="S889" s="14" t="str">
        <f t="shared" si="109"/>
        <v>|Horror Movies|International Movies|Thrillers|</v>
      </c>
      <c r="T889" s="14" t="str">
        <f t="shared" si="110"/>
        <v>|Daniel Prochaska|</v>
      </c>
      <c r="U889" s="14" t="str">
        <f t="shared" si="111"/>
        <v>|León Orlandianyi|Benno Roßkopf|Julia Koschitz|Marii Weichsler|Lars Bitterlich|Michael Pink|Inge Maux|Elfriede Schüsseleder|Michael Somma|Finn Reiter|Markus Stubeier|Luca Streussnig|</v>
      </c>
    </row>
    <row r="890" spans="1:21">
      <c r="A890" s="14" t="s">
        <v>4748</v>
      </c>
      <c r="B890" s="14" t="s">
        <v>48</v>
      </c>
      <c r="C890" s="14" t="s">
        <v>4749</v>
      </c>
      <c r="D890" s="14" t="s">
        <v>117</v>
      </c>
      <c r="E890" s="14" t="s">
        <v>4750</v>
      </c>
      <c r="F890" s="14" t="s">
        <v>117</v>
      </c>
      <c r="G890" s="26">
        <v>44330</v>
      </c>
      <c r="H890" s="14">
        <v>2021</v>
      </c>
      <c r="I890" s="14" t="s">
        <v>361</v>
      </c>
      <c r="J890" s="14" t="s">
        <v>4751</v>
      </c>
      <c r="K890" s="14" t="s">
        <v>245</v>
      </c>
      <c r="L890" s="14" t="s">
        <v>4752</v>
      </c>
      <c r="M890" s="14">
        <f t="shared" si="104"/>
        <v>2021</v>
      </c>
      <c r="N890" s="14">
        <f t="shared" si="105"/>
        <v>5</v>
      </c>
      <c r="O890" s="14" t="str">
        <f>IFERROR(VLOOKUP(I890,Lists!$F$2:$G$16,2,FALSE()),"Not Rated")</f>
        <v>Teens</v>
      </c>
      <c r="P890" s="14">
        <f t="shared" si="106"/>
        <v>32</v>
      </c>
      <c r="Q890" s="14" t="str">
        <f t="shared" si="107"/>
        <v>Unknown</v>
      </c>
      <c r="R890" s="14" t="str">
        <f t="shared" si="108"/>
        <v>|Unknown|</v>
      </c>
      <c r="S890" s="14" t="str">
        <f t="shared" si="109"/>
        <v>|Comedies|</v>
      </c>
      <c r="T890" s="14" t="str">
        <f t="shared" si="110"/>
        <v>|Unknown|</v>
      </c>
      <c r="U890" s="14" t="str">
        <f t="shared" si="111"/>
        <v>|David Spade|London Hughes|Fortune Feimster|Wanda Sykes|Mike Epps|Kim Fields|</v>
      </c>
    </row>
    <row r="891" spans="1:21">
      <c r="A891" s="14" t="s">
        <v>4753</v>
      </c>
      <c r="B891" s="14" t="s">
        <v>48</v>
      </c>
      <c r="C891" s="14" t="s">
        <v>4754</v>
      </c>
      <c r="D891" s="14" t="s">
        <v>4755</v>
      </c>
      <c r="E891" s="14" t="s">
        <v>4756</v>
      </c>
      <c r="F891" s="14" t="s">
        <v>115</v>
      </c>
      <c r="G891" s="26">
        <v>44330</v>
      </c>
      <c r="H891" s="14">
        <v>2021</v>
      </c>
      <c r="I891" s="14" t="s">
        <v>363</v>
      </c>
      <c r="J891" s="14" t="s">
        <v>724</v>
      </c>
      <c r="K891" s="14" t="s">
        <v>683</v>
      </c>
      <c r="L891" s="14" t="s">
        <v>4757</v>
      </c>
      <c r="M891" s="14">
        <f t="shared" si="104"/>
        <v>2021</v>
      </c>
      <c r="N891" s="14">
        <f t="shared" si="105"/>
        <v>5</v>
      </c>
      <c r="O891" s="14" t="str">
        <f>IFERROR(VLOOKUP(I891,Lists!$F$2:$G$16,2,FALSE()),"Not Rated")</f>
        <v>Adults</v>
      </c>
      <c r="P891" s="14">
        <f t="shared" si="106"/>
        <v>102</v>
      </c>
      <c r="Q891" s="14" t="str">
        <f t="shared" si="107"/>
        <v>United States</v>
      </c>
      <c r="R891" s="14" t="str">
        <f t="shared" si="108"/>
        <v>|United States|</v>
      </c>
      <c r="S891" s="14" t="str">
        <f t="shared" si="109"/>
        <v>|Dramas|Thrillers|</v>
      </c>
      <c r="T891" s="14" t="str">
        <f t="shared" si="110"/>
        <v>|Joe Wright|</v>
      </c>
      <c r="U891" s="14" t="str">
        <f t="shared" si="111"/>
        <v>|Amy Adams|Gary Oldman|Anthony Mackie|Fred Hechinger|Wyatt Russell|Brian Tyree Henry|Jennifer Jason Leigh|Jeanine Serralles|Mariah Bozeman|Julianne Moore|</v>
      </c>
    </row>
    <row r="892" spans="1:21">
      <c r="A892" s="14" t="s">
        <v>4758</v>
      </c>
      <c r="B892" s="14" t="s">
        <v>49</v>
      </c>
      <c r="C892" s="14" t="s">
        <v>4759</v>
      </c>
      <c r="D892" s="14" t="s">
        <v>117</v>
      </c>
      <c r="E892" s="14" t="s">
        <v>4760</v>
      </c>
      <c r="F892" s="14" t="s">
        <v>115</v>
      </c>
      <c r="G892" s="26">
        <v>44329</v>
      </c>
      <c r="H892" s="14">
        <v>2021</v>
      </c>
      <c r="I892" s="14" t="s">
        <v>360</v>
      </c>
      <c r="J892" s="14" t="s">
        <v>108</v>
      </c>
      <c r="K892" s="14" t="s">
        <v>2882</v>
      </c>
      <c r="L892" s="14" t="s">
        <v>4761</v>
      </c>
      <c r="M892" s="14">
        <f t="shared" si="104"/>
        <v>2021</v>
      </c>
      <c r="N892" s="14">
        <f t="shared" si="105"/>
        <v>5</v>
      </c>
      <c r="O892" s="14" t="str">
        <f>IFERROR(VLOOKUP(I892,Lists!$F$2:$G$16,2,FALSE()),"Not Rated")</f>
        <v>Adults</v>
      </c>
      <c r="P892" s="14">
        <f t="shared" si="106"/>
        <v>4</v>
      </c>
      <c r="Q892" s="14" t="str">
        <f t="shared" si="107"/>
        <v>United States</v>
      </c>
      <c r="R892" s="14" t="str">
        <f t="shared" si="108"/>
        <v>|United States|</v>
      </c>
      <c r="S892" s="14" t="str">
        <f t="shared" si="109"/>
        <v>|Anime Series|TV Horror|TV Thrillers|</v>
      </c>
      <c r="T892" s="14" t="str">
        <f t="shared" si="110"/>
        <v>|Unknown|</v>
      </c>
      <c r="U892" s="14" t="str">
        <f t="shared" si="111"/>
        <v>|Richard Armitage|James Callis|Graham McTavish|Alejandra Reynoso|Tony Amendola|Matt Frewer|Emily Swallow|</v>
      </c>
    </row>
    <row r="893" spans="1:21">
      <c r="A893" s="14" t="s">
        <v>4762</v>
      </c>
      <c r="B893" s="14" t="s">
        <v>48</v>
      </c>
      <c r="C893" s="14" t="s">
        <v>4763</v>
      </c>
      <c r="D893" s="14" t="s">
        <v>4764</v>
      </c>
      <c r="E893" s="14" t="s">
        <v>4765</v>
      </c>
      <c r="F893" s="14" t="s">
        <v>118</v>
      </c>
      <c r="G893" s="26">
        <v>44329</v>
      </c>
      <c r="H893" s="14">
        <v>2004</v>
      </c>
      <c r="I893" s="14" t="s">
        <v>363</v>
      </c>
      <c r="J893" s="14" t="s">
        <v>611</v>
      </c>
      <c r="K893" s="14" t="s">
        <v>4766</v>
      </c>
      <c r="L893" s="14" t="s">
        <v>4767</v>
      </c>
      <c r="M893" s="14">
        <f t="shared" si="104"/>
        <v>2021</v>
      </c>
      <c r="N893" s="14">
        <f t="shared" si="105"/>
        <v>5</v>
      </c>
      <c r="O893" s="14" t="str">
        <f>IFERROR(VLOOKUP(I893,Lists!$F$2:$G$16,2,FALSE()),"Not Rated")</f>
        <v>Adults</v>
      </c>
      <c r="P893" s="14">
        <f t="shared" si="106"/>
        <v>105</v>
      </c>
      <c r="Q893" s="14" t="str">
        <f t="shared" si="107"/>
        <v>United Kingdom</v>
      </c>
      <c r="R893" s="14" t="str">
        <f t="shared" si="108"/>
        <v>|United Kingdom|</v>
      </c>
      <c r="S893" s="14" t="str">
        <f t="shared" si="109"/>
        <v>|Independent Movies|International Movies|Thrillers|</v>
      </c>
      <c r="T893" s="14" t="str">
        <f t="shared" si="110"/>
        <v>|Matthew Vaughn|</v>
      </c>
      <c r="U893" s="14" t="str">
        <f t="shared" si="111"/>
        <v>|Daniel Craig|Colm Meaney|Kenneth Cranham|Sienna Miller|Tom Hardy|Michael Gambon|George Harris|Jamie Foreman|Marcel Iures|Ben Whishaw|Tamer Hassan|</v>
      </c>
    </row>
    <row r="894" spans="1:21">
      <c r="A894" s="14" t="s">
        <v>4768</v>
      </c>
      <c r="B894" s="14" t="s">
        <v>48</v>
      </c>
      <c r="C894" s="14" t="s">
        <v>4769</v>
      </c>
      <c r="D894" s="14" t="s">
        <v>4770</v>
      </c>
      <c r="E894" s="14" t="s">
        <v>4771</v>
      </c>
      <c r="F894" s="14" t="s">
        <v>116</v>
      </c>
      <c r="G894" s="26">
        <v>44329</v>
      </c>
      <c r="H894" s="14">
        <v>2018</v>
      </c>
      <c r="I894" s="14" t="s">
        <v>360</v>
      </c>
      <c r="J894" s="14" t="s">
        <v>1386</v>
      </c>
      <c r="K894" s="14" t="s">
        <v>444</v>
      </c>
      <c r="L894" s="14" t="s">
        <v>4772</v>
      </c>
      <c r="M894" s="14">
        <f t="shared" si="104"/>
        <v>2021</v>
      </c>
      <c r="N894" s="14">
        <f t="shared" si="105"/>
        <v>5</v>
      </c>
      <c r="O894" s="14" t="str">
        <f>IFERROR(VLOOKUP(I894,Lists!$F$2:$G$16,2,FALSE()),"Not Rated")</f>
        <v>Adults</v>
      </c>
      <c r="P894" s="14">
        <f t="shared" si="106"/>
        <v>107</v>
      </c>
      <c r="Q894" s="14" t="str">
        <f t="shared" si="107"/>
        <v>India</v>
      </c>
      <c r="R894" s="14" t="str">
        <f t="shared" si="108"/>
        <v>|India|</v>
      </c>
      <c r="S894" s="14" t="str">
        <f t="shared" si="109"/>
        <v>|Dramas|Independent Movies|International Movies|</v>
      </c>
      <c r="T894" s="14" t="str">
        <f t="shared" si="110"/>
        <v>|Aditya Kripalani|</v>
      </c>
      <c r="U894" s="14" t="str">
        <f t="shared" si="111"/>
        <v>|Shalini Vatsa|Chitrangada Chakraborty|Vinay Sharma|Sonal Joshi|Kritika Pande|</v>
      </c>
    </row>
    <row r="895" spans="1:21">
      <c r="A895" s="14" t="s">
        <v>4773</v>
      </c>
      <c r="B895" s="14" t="s">
        <v>48</v>
      </c>
      <c r="C895" s="14" t="s">
        <v>4774</v>
      </c>
      <c r="D895" s="14" t="s">
        <v>4775</v>
      </c>
      <c r="E895" s="14" t="s">
        <v>4776</v>
      </c>
      <c r="F895" s="14" t="s">
        <v>117</v>
      </c>
      <c r="G895" s="26">
        <v>44329</v>
      </c>
      <c r="H895" s="14">
        <v>2020</v>
      </c>
      <c r="I895" s="14" t="s">
        <v>361</v>
      </c>
      <c r="J895" s="14" t="s">
        <v>1850</v>
      </c>
      <c r="K895" s="14" t="s">
        <v>2701</v>
      </c>
      <c r="L895" s="14" t="s">
        <v>4777</v>
      </c>
      <c r="M895" s="14">
        <f t="shared" si="104"/>
        <v>2021</v>
      </c>
      <c r="N895" s="14">
        <f t="shared" si="105"/>
        <v>5</v>
      </c>
      <c r="O895" s="14" t="str">
        <f>IFERROR(VLOOKUP(I895,Lists!$F$2:$G$16,2,FALSE()),"Not Rated")</f>
        <v>Teens</v>
      </c>
      <c r="P895" s="14">
        <f t="shared" si="106"/>
        <v>64</v>
      </c>
      <c r="Q895" s="14" t="str">
        <f t="shared" si="107"/>
        <v>Unknown</v>
      </c>
      <c r="R895" s="14" t="str">
        <f t="shared" si="108"/>
        <v>|Unknown|</v>
      </c>
      <c r="S895" s="14" t="str">
        <f t="shared" si="109"/>
        <v>|Documentaries|International Movies|Music &amp; Musicals|</v>
      </c>
      <c r="T895" s="14" t="str">
        <f t="shared" si="110"/>
        <v>|Adriano Rudiman|</v>
      </c>
      <c r="U895" s="14" t="str">
        <f t="shared" si="111"/>
        <v>|Maliq &amp; D'Essentials|Fourtwnty|Gede Robi|Nadin Amizah|Ananda Badudu|Leanna Rachel|Rio Dewanto|Chicco Jerikho|</v>
      </c>
    </row>
    <row r="896" spans="1:21">
      <c r="A896" s="14" t="s">
        <v>4778</v>
      </c>
      <c r="B896" s="14" t="s">
        <v>48</v>
      </c>
      <c r="C896" s="14" t="s">
        <v>4779</v>
      </c>
      <c r="D896" s="14" t="s">
        <v>4780</v>
      </c>
      <c r="E896" s="14" t="s">
        <v>4781</v>
      </c>
      <c r="F896" s="14" t="s">
        <v>4782</v>
      </c>
      <c r="G896" s="26">
        <v>44328</v>
      </c>
      <c r="H896" s="14">
        <v>2021</v>
      </c>
      <c r="I896" s="14" t="s">
        <v>360</v>
      </c>
      <c r="J896" s="14" t="s">
        <v>698</v>
      </c>
      <c r="K896" s="14" t="s">
        <v>444</v>
      </c>
      <c r="L896" s="14" t="s">
        <v>4783</v>
      </c>
      <c r="M896" s="14">
        <f t="shared" si="104"/>
        <v>2021</v>
      </c>
      <c r="N896" s="14">
        <f t="shared" si="105"/>
        <v>5</v>
      </c>
      <c r="O896" s="14" t="str">
        <f>IFERROR(VLOOKUP(I896,Lists!$F$2:$G$16,2,FALSE()),"Not Rated")</f>
        <v>Adults</v>
      </c>
      <c r="P896" s="14">
        <f t="shared" si="106"/>
        <v>99</v>
      </c>
      <c r="Q896" s="14" t="str">
        <f t="shared" si="107"/>
        <v>Mexico</v>
      </c>
      <c r="R896" s="14" t="str">
        <f t="shared" si="108"/>
        <v>|Mexico|Brazil|</v>
      </c>
      <c r="S896" s="14" t="str">
        <f t="shared" si="109"/>
        <v>|Dramas|Independent Movies|International Movies|</v>
      </c>
      <c r="T896" s="14" t="str">
        <f t="shared" si="110"/>
        <v>|David Pablos|</v>
      </c>
      <c r="U896" s="14" t="str">
        <f t="shared" si="111"/>
        <v>|Alfonso Herrera|Emiliano Zurita|Mabel Cadena|Fernando Becerril|Paulina Álvarez Muñoz|</v>
      </c>
    </row>
    <row r="897" spans="1:21">
      <c r="A897" s="14" t="s">
        <v>4784</v>
      </c>
      <c r="B897" s="14" t="s">
        <v>48</v>
      </c>
      <c r="C897" s="14" t="s">
        <v>4785</v>
      </c>
      <c r="D897" s="14" t="s">
        <v>4786</v>
      </c>
      <c r="E897" s="14" t="s">
        <v>4787</v>
      </c>
      <c r="F897" s="14" t="s">
        <v>942</v>
      </c>
      <c r="G897" s="26">
        <v>44328</v>
      </c>
      <c r="H897" s="14">
        <v>2021</v>
      </c>
      <c r="I897" s="14" t="s">
        <v>361</v>
      </c>
      <c r="J897" s="14" t="s">
        <v>724</v>
      </c>
      <c r="K897" s="14" t="s">
        <v>605</v>
      </c>
      <c r="L897" s="14" t="s">
        <v>4788</v>
      </c>
      <c r="M897" s="14">
        <f t="shared" si="104"/>
        <v>2021</v>
      </c>
      <c r="N897" s="14">
        <f t="shared" si="105"/>
        <v>5</v>
      </c>
      <c r="O897" s="14" t="str">
        <f>IFERROR(VLOOKUP(I897,Lists!$F$2:$G$16,2,FALSE()),"Not Rated")</f>
        <v>Teens</v>
      </c>
      <c r="P897" s="14">
        <f t="shared" si="106"/>
        <v>102</v>
      </c>
      <c r="Q897" s="14" t="str">
        <f t="shared" si="107"/>
        <v>France</v>
      </c>
      <c r="R897" s="14" t="str">
        <f t="shared" si="108"/>
        <v>|France|United States|</v>
      </c>
      <c r="S897" s="14" t="str">
        <f t="shared" si="109"/>
        <v>|Dramas|International Movies|Thrillers|</v>
      </c>
      <c r="T897" s="14" t="str">
        <f t="shared" si="110"/>
        <v>|Alexandre Aja|</v>
      </c>
      <c r="U897" s="14" t="str">
        <f t="shared" si="111"/>
        <v>|Mélanie Laurent|Mathieu Amalric|Malik Zidi|</v>
      </c>
    </row>
    <row r="898" spans="1:21">
      <c r="A898" s="14" t="s">
        <v>4789</v>
      </c>
      <c r="B898" s="14" t="s">
        <v>49</v>
      </c>
      <c r="C898" s="14" t="s">
        <v>4790</v>
      </c>
      <c r="D898" s="14" t="s">
        <v>117</v>
      </c>
      <c r="E898" s="14" t="s">
        <v>4791</v>
      </c>
      <c r="F898" s="14" t="s">
        <v>115</v>
      </c>
      <c r="G898" s="26">
        <v>44328</v>
      </c>
      <c r="H898" s="14">
        <v>2021</v>
      </c>
      <c r="I898" s="14" t="s">
        <v>361</v>
      </c>
      <c r="J898" s="14" t="s">
        <v>105</v>
      </c>
      <c r="K898" s="14" t="s">
        <v>253</v>
      </c>
      <c r="L898" s="14" t="s">
        <v>4792</v>
      </c>
      <c r="M898" s="14">
        <f t="shared" ref="M898:M961" si="112">IF(G898="","",YEAR(G898))</f>
        <v>2021</v>
      </c>
      <c r="N898" s="14">
        <f t="shared" ref="N898:N961" si="113">IF(G898="","",MONTH(G898))</f>
        <v>5</v>
      </c>
      <c r="O898" s="14" t="str">
        <f>IFERROR(VLOOKUP(I898,Lists!$F$2:$G$16,2,FALSE()),"Not Rated")</f>
        <v>Teens</v>
      </c>
      <c r="P898" s="14">
        <f t="shared" ref="P898:P961" si="114">IFERROR(VALUE(LEFT(J898,FIND(" ",J898)-1)),"")</f>
        <v>1</v>
      </c>
      <c r="Q898" s="14" t="str">
        <f t="shared" ref="Q898:Q961" si="115">IFERROR(LEFT(F898,FIND(",",F898)-1),F898)</f>
        <v>United States</v>
      </c>
      <c r="R898" s="14" t="str">
        <f t="shared" ref="R898:R961" si="116">"|"&amp;SUBSTITUTE(F898,", ","|")&amp;"|"</f>
        <v>|United States|</v>
      </c>
      <c r="S898" s="14" t="str">
        <f t="shared" ref="S898:S961" si="117">"|"&amp;SUBSTITUTE(K898,", ","|")&amp;"|"</f>
        <v>|TV Comedies|</v>
      </c>
      <c r="T898" s="14" t="str">
        <f t="shared" ref="T898:T961" si="118">"|"&amp;SUBSTITUTE(D898,", ","|")&amp;"|"</f>
        <v>|Unknown|</v>
      </c>
      <c r="U898" s="14" t="str">
        <f t="shared" ref="U898:U961" si="119">"|"&amp;SUBSTITUTE(E898,", ","|")&amp;"|"</f>
        <v>|Mike Epps|Wanda Sykes|Kim Fields|Page Kennedy|Diamond Lyons|Khali Daniya-Renee Spraggins|Jermelle Simon|Gabrielle Dennis|Journey Christine|</v>
      </c>
    </row>
    <row r="899" spans="1:21">
      <c r="A899" s="14" t="s">
        <v>4793</v>
      </c>
      <c r="B899" s="14" t="s">
        <v>49</v>
      </c>
      <c r="C899" s="14" t="s">
        <v>4794</v>
      </c>
      <c r="D899" s="14" t="s">
        <v>4795</v>
      </c>
      <c r="E899" s="14" t="s">
        <v>4796</v>
      </c>
      <c r="F899" s="14" t="s">
        <v>117</v>
      </c>
      <c r="G899" s="26">
        <v>44328</v>
      </c>
      <c r="H899" s="14">
        <v>2021</v>
      </c>
      <c r="I899" s="14" t="s">
        <v>361</v>
      </c>
      <c r="J899" s="14" t="s">
        <v>105</v>
      </c>
      <c r="K899" s="14" t="s">
        <v>424</v>
      </c>
      <c r="L899" s="14" t="s">
        <v>4797</v>
      </c>
      <c r="M899" s="14">
        <f t="shared" si="112"/>
        <v>2021</v>
      </c>
      <c r="N899" s="14">
        <f t="shared" si="113"/>
        <v>5</v>
      </c>
      <c r="O899" s="14" t="str">
        <f>IFERROR(VLOOKUP(I899,Lists!$F$2:$G$16,2,FALSE()),"Not Rated")</f>
        <v>Teens</v>
      </c>
      <c r="P899" s="14">
        <f t="shared" si="114"/>
        <v>1</v>
      </c>
      <c r="Q899" s="14" t="str">
        <f t="shared" si="115"/>
        <v>Unknown</v>
      </c>
      <c r="R899" s="14" t="str">
        <f t="shared" si="116"/>
        <v>|Unknown|</v>
      </c>
      <c r="S899" s="14" t="str">
        <f t="shared" si="117"/>
        <v>|International TV Shows|Romantic TV Shows|TV Comedies|</v>
      </c>
      <c r="T899" s="14" t="str">
        <f t="shared" si="118"/>
        <v>|Cai Cong|</v>
      </c>
      <c r="U899" s="14" t="str">
        <f t="shared" si="119"/>
        <v>|Shen Yue|Jasper Liu|Dai Yunfan|Yan An|Su Mengdi|Huang Sirui|Charles Lin|Tan Quan|Xiao Ran|</v>
      </c>
    </row>
    <row r="900" spans="1:21">
      <c r="A900" s="14" t="s">
        <v>4798</v>
      </c>
      <c r="B900" s="14" t="s">
        <v>48</v>
      </c>
      <c r="C900" s="14" t="s">
        <v>4799</v>
      </c>
      <c r="D900" s="14" t="s">
        <v>4800</v>
      </c>
      <c r="E900" s="14" t="s">
        <v>4801</v>
      </c>
      <c r="F900" s="14" t="s">
        <v>117</v>
      </c>
      <c r="G900" s="26">
        <v>44327</v>
      </c>
      <c r="H900" s="14">
        <v>2020</v>
      </c>
      <c r="I900" s="14" t="s">
        <v>361</v>
      </c>
      <c r="J900" s="14" t="s">
        <v>3165</v>
      </c>
      <c r="K900" s="14" t="s">
        <v>834</v>
      </c>
      <c r="L900" s="14" t="s">
        <v>4802</v>
      </c>
      <c r="M900" s="14">
        <f t="shared" si="112"/>
        <v>2021</v>
      </c>
      <c r="N900" s="14">
        <f t="shared" si="113"/>
        <v>5</v>
      </c>
      <c r="O900" s="14" t="str">
        <f>IFERROR(VLOOKUP(I900,Lists!$F$2:$G$16,2,FALSE()),"Not Rated")</f>
        <v>Teens</v>
      </c>
      <c r="P900" s="14">
        <f t="shared" si="114"/>
        <v>126</v>
      </c>
      <c r="Q900" s="14" t="str">
        <f t="shared" si="115"/>
        <v>Unknown</v>
      </c>
      <c r="R900" s="14" t="str">
        <f t="shared" si="116"/>
        <v>|Unknown|</v>
      </c>
      <c r="S900" s="14" t="str">
        <f t="shared" si="117"/>
        <v>|Comedies|Dramas|International Movies|</v>
      </c>
      <c r="T900" s="14" t="str">
        <f t="shared" si="118"/>
        <v>|Samuel Olatunji|</v>
      </c>
      <c r="U900" s="14" t="str">
        <f t="shared" si="119"/>
        <v>|Kehinde Bankole|Enyinna Nwigwe|Williams Uchemba|Toyin Abraham|Bimbo Ademoye|Timini Egbuson|Uzor Arukwe|Bimbo Akintola|Faithia Williams|Odunlade Adekola|Teni Entertainer|Bianca Ugo|</v>
      </c>
    </row>
    <row r="901" spans="1:21">
      <c r="A901" s="14" t="s">
        <v>4803</v>
      </c>
      <c r="B901" s="14" t="s">
        <v>48</v>
      </c>
      <c r="C901" s="14" t="s">
        <v>4804</v>
      </c>
      <c r="D901" s="14" t="s">
        <v>4805</v>
      </c>
      <c r="E901" s="14" t="s">
        <v>4806</v>
      </c>
      <c r="F901" s="14" t="s">
        <v>122</v>
      </c>
      <c r="G901" s="26">
        <v>44327</v>
      </c>
      <c r="H901" s="14">
        <v>2020</v>
      </c>
      <c r="I901" s="14" t="s">
        <v>360</v>
      </c>
      <c r="J901" s="14" t="s">
        <v>1008</v>
      </c>
      <c r="K901" s="14" t="s">
        <v>475</v>
      </c>
      <c r="L901" s="14" t="s">
        <v>4807</v>
      </c>
      <c r="M901" s="14">
        <f t="shared" si="112"/>
        <v>2021</v>
      </c>
      <c r="N901" s="14">
        <f t="shared" si="113"/>
        <v>5</v>
      </c>
      <c r="O901" s="14" t="str">
        <f>IFERROR(VLOOKUP(I901,Lists!$F$2:$G$16,2,FALSE()),"Not Rated")</f>
        <v>Adults</v>
      </c>
      <c r="P901" s="14">
        <f t="shared" si="114"/>
        <v>119</v>
      </c>
      <c r="Q901" s="14" t="str">
        <f t="shared" si="115"/>
        <v>Spain</v>
      </c>
      <c r="R901" s="14" t="str">
        <f t="shared" si="116"/>
        <v>|Spain|</v>
      </c>
      <c r="S901" s="14" t="str">
        <f t="shared" si="117"/>
        <v>|Dramas|International Movies|</v>
      </c>
      <c r="T901" s="14" t="str">
        <f t="shared" si="118"/>
        <v>|Ramon Térmens|</v>
      </c>
      <c r="U901" s="14" t="str">
        <f t="shared" si="119"/>
        <v>|Daniel Faraldo|Isak Férriz|Yolanda Sey|Raquel Camón|Adeline Flaun|Klaudia Dudová|Boris Ruiz|Àngels Bassas|Ahmad Alhamsho|Abdel Aziz El Mountassir|</v>
      </c>
    </row>
    <row r="902" spans="1:21">
      <c r="A902" s="14" t="s">
        <v>4808</v>
      </c>
      <c r="B902" s="14" t="s">
        <v>49</v>
      </c>
      <c r="C902" s="14" t="s">
        <v>4809</v>
      </c>
      <c r="D902" s="14" t="s">
        <v>117</v>
      </c>
      <c r="E902" s="14" t="s">
        <v>117</v>
      </c>
      <c r="F902" s="14" t="s">
        <v>115</v>
      </c>
      <c r="G902" s="26">
        <v>44327</v>
      </c>
      <c r="H902" s="14">
        <v>2021</v>
      </c>
      <c r="I902" s="14" t="s">
        <v>361</v>
      </c>
      <c r="J902" s="14" t="s">
        <v>105</v>
      </c>
      <c r="K902" s="14" t="s">
        <v>257</v>
      </c>
      <c r="L902" s="14" t="s">
        <v>4810</v>
      </c>
      <c r="M902" s="14">
        <f t="shared" si="112"/>
        <v>2021</v>
      </c>
      <c r="N902" s="14">
        <f t="shared" si="113"/>
        <v>5</v>
      </c>
      <c r="O902" s="14" t="str">
        <f>IFERROR(VLOOKUP(I902,Lists!$F$2:$G$16,2,FALSE()),"Not Rated")</f>
        <v>Teens</v>
      </c>
      <c r="P902" s="14">
        <f t="shared" si="114"/>
        <v>1</v>
      </c>
      <c r="Q902" s="14" t="str">
        <f t="shared" si="115"/>
        <v>United States</v>
      </c>
      <c r="R902" s="14" t="str">
        <f t="shared" si="116"/>
        <v>|United States|</v>
      </c>
      <c r="S902" s="14" t="str">
        <f t="shared" si="117"/>
        <v>|Docuseries|</v>
      </c>
      <c r="T902" s="14" t="str">
        <f t="shared" si="118"/>
        <v>|Unknown|</v>
      </c>
      <c r="U902" s="14" t="str">
        <f t="shared" si="119"/>
        <v>|Unknown|</v>
      </c>
    </row>
    <row r="903" spans="1:21">
      <c r="A903" s="14" t="s">
        <v>4811</v>
      </c>
      <c r="B903" s="14" t="s">
        <v>48</v>
      </c>
      <c r="C903" s="14" t="s">
        <v>4812</v>
      </c>
      <c r="D903" s="14" t="s">
        <v>4813</v>
      </c>
      <c r="E903" s="14" t="s">
        <v>4814</v>
      </c>
      <c r="F903" s="14" t="s">
        <v>115</v>
      </c>
      <c r="G903" s="26">
        <v>44326</v>
      </c>
      <c r="H903" s="14">
        <v>2019</v>
      </c>
      <c r="I903" s="14" t="s">
        <v>362</v>
      </c>
      <c r="J903" s="14" t="s">
        <v>1290</v>
      </c>
      <c r="K903" s="14" t="s">
        <v>4815</v>
      </c>
      <c r="L903" s="14" t="s">
        <v>4816</v>
      </c>
      <c r="M903" s="14">
        <f t="shared" si="112"/>
        <v>2021</v>
      </c>
      <c r="N903" s="14">
        <f t="shared" si="113"/>
        <v>5</v>
      </c>
      <c r="O903" s="14" t="str">
        <f>IFERROR(VLOOKUP(I903,Lists!$F$2:$G$16,2,FALSE()),"Not Rated")</f>
        <v>Older Kids</v>
      </c>
      <c r="P903" s="14">
        <f t="shared" si="114"/>
        <v>86</v>
      </c>
      <c r="Q903" s="14" t="str">
        <f t="shared" si="115"/>
        <v>United States</v>
      </c>
      <c r="R903" s="14" t="str">
        <f t="shared" si="116"/>
        <v>|United States|</v>
      </c>
      <c r="S903" s="14" t="str">
        <f t="shared" si="117"/>
        <v>|Independent Movies|Thrillers|</v>
      </c>
      <c r="T903" s="14" t="str">
        <f t="shared" si="118"/>
        <v>|Svetlana Cvetko|</v>
      </c>
      <c r="U903" s="14" t="str">
        <f t="shared" si="119"/>
        <v>|Teri Polo|Dylan Walsh|Danika Yarosh|Hayley McLaughlin|Bryce Durfee|Matt Passmore|Heather Mazur|Ashlyn Pearce|</v>
      </c>
    </row>
    <row r="904" spans="1:21">
      <c r="A904" s="14" t="s">
        <v>4817</v>
      </c>
      <c r="B904" s="14" t="s">
        <v>49</v>
      </c>
      <c r="C904" s="14" t="s">
        <v>4818</v>
      </c>
      <c r="D904" s="14" t="s">
        <v>117</v>
      </c>
      <c r="E904" s="14" t="s">
        <v>4819</v>
      </c>
      <c r="F904" s="14" t="s">
        <v>123</v>
      </c>
      <c r="G904" s="26">
        <v>44325</v>
      </c>
      <c r="H904" s="14">
        <v>2021</v>
      </c>
      <c r="I904" s="14" t="s">
        <v>361</v>
      </c>
      <c r="J904" s="14" t="s">
        <v>105</v>
      </c>
      <c r="K904" s="14" t="s">
        <v>688</v>
      </c>
      <c r="L904" s="14" t="s">
        <v>4820</v>
      </c>
      <c r="M904" s="14">
        <f t="shared" si="112"/>
        <v>2021</v>
      </c>
      <c r="N904" s="14">
        <f t="shared" si="113"/>
        <v>5</v>
      </c>
      <c r="O904" s="14" t="str">
        <f>IFERROR(VLOOKUP(I904,Lists!$F$2:$G$16,2,FALSE()),"Not Rated")</f>
        <v>Teens</v>
      </c>
      <c r="P904" s="14">
        <f t="shared" si="114"/>
        <v>1</v>
      </c>
      <c r="Q904" s="14" t="str">
        <f t="shared" si="115"/>
        <v>South Korea</v>
      </c>
      <c r="R904" s="14" t="str">
        <f t="shared" si="116"/>
        <v>|South Korea|</v>
      </c>
      <c r="S904" s="14" t="str">
        <f t="shared" si="117"/>
        <v>|International TV Shows|TV Dramas|</v>
      </c>
      <c r="T904" s="14" t="str">
        <f t="shared" si="118"/>
        <v>|Unknown|</v>
      </c>
      <c r="U904" s="14" t="str">
        <f t="shared" si="119"/>
        <v>|Lee Bo-young|Kim Seo-hyung|Lee Hyun-wook|Ok Ja-yeon|Cha Hak-yeon|Jeong E-suh|Park Hyuk-kwon|Park Won-sook|</v>
      </c>
    </row>
    <row r="905" spans="1:21">
      <c r="A905" s="14" t="s">
        <v>4821</v>
      </c>
      <c r="B905" s="14" t="s">
        <v>48</v>
      </c>
      <c r="C905" s="14" t="s">
        <v>4822</v>
      </c>
      <c r="D905" s="14" t="s">
        <v>4823</v>
      </c>
      <c r="E905" s="14" t="s">
        <v>4824</v>
      </c>
      <c r="F905" s="14" t="s">
        <v>116</v>
      </c>
      <c r="G905" s="26">
        <v>44325</v>
      </c>
      <c r="H905" s="14">
        <v>2021</v>
      </c>
      <c r="I905" s="14" t="s">
        <v>360</v>
      </c>
      <c r="J905" s="14" t="s">
        <v>682</v>
      </c>
      <c r="K905" s="14" t="s">
        <v>605</v>
      </c>
      <c r="L905" s="14" t="s">
        <v>4825</v>
      </c>
      <c r="M905" s="14">
        <f t="shared" si="112"/>
        <v>2021</v>
      </c>
      <c r="N905" s="14">
        <f t="shared" si="113"/>
        <v>5</v>
      </c>
      <c r="O905" s="14" t="str">
        <f>IFERROR(VLOOKUP(I905,Lists!$F$2:$G$16,2,FALSE()),"Not Rated")</f>
        <v>Adults</v>
      </c>
      <c r="P905" s="14">
        <f t="shared" si="114"/>
        <v>122</v>
      </c>
      <c r="Q905" s="14" t="str">
        <f t="shared" si="115"/>
        <v>India</v>
      </c>
      <c r="R905" s="14" t="str">
        <f t="shared" si="116"/>
        <v>|India|</v>
      </c>
      <c r="S905" s="14" t="str">
        <f t="shared" si="117"/>
        <v>|Dramas|International Movies|Thrillers|</v>
      </c>
      <c r="T905" s="14" t="str">
        <f t="shared" si="118"/>
        <v>|Martin Prakkat|</v>
      </c>
      <c r="U905" s="14" t="str">
        <f t="shared" si="119"/>
        <v>|Kunchacko Boban|Joju George|Nimisha Sajayan|Jaffer Idukki|Yama Gilgamesh|Anil Nedumangad|Dineesh P|Vinod Sagar|</v>
      </c>
    </row>
    <row r="906" spans="1:21">
      <c r="A906" s="14" t="s">
        <v>4826</v>
      </c>
      <c r="B906" s="14" t="s">
        <v>48</v>
      </c>
      <c r="C906" s="14" t="s">
        <v>4827</v>
      </c>
      <c r="D906" s="14" t="s">
        <v>4828</v>
      </c>
      <c r="E906" s="14" t="s">
        <v>4829</v>
      </c>
      <c r="F906" s="14" t="s">
        <v>115</v>
      </c>
      <c r="G906" s="26">
        <v>44324</v>
      </c>
      <c r="H906" s="14">
        <v>2017</v>
      </c>
      <c r="I906" s="14" t="s">
        <v>363</v>
      </c>
      <c r="J906" s="14" t="s">
        <v>739</v>
      </c>
      <c r="K906" s="14" t="s">
        <v>248</v>
      </c>
      <c r="L906" s="14" t="s">
        <v>4830</v>
      </c>
      <c r="M906" s="14">
        <f t="shared" si="112"/>
        <v>2021</v>
      </c>
      <c r="N906" s="14">
        <f t="shared" si="113"/>
        <v>5</v>
      </c>
      <c r="O906" s="14" t="str">
        <f>IFERROR(VLOOKUP(I906,Lists!$F$2:$G$16,2,FALSE()),"Not Rated")</f>
        <v>Adults</v>
      </c>
      <c r="P906" s="14">
        <f t="shared" si="114"/>
        <v>95</v>
      </c>
      <c r="Q906" s="14" t="str">
        <f t="shared" si="115"/>
        <v>United States</v>
      </c>
      <c r="R906" s="14" t="str">
        <f t="shared" si="116"/>
        <v>|United States|</v>
      </c>
      <c r="S906" s="14" t="str">
        <f t="shared" si="117"/>
        <v>|Action &amp; Adventure|</v>
      </c>
      <c r="T906" s="14" t="str">
        <f t="shared" si="118"/>
        <v>|Baran bo Odar|</v>
      </c>
      <c r="U906" s="14" t="str">
        <f t="shared" si="119"/>
        <v>|Jamie Foxx|Michelle Monaghan|Scoot McNairy|Dermot Mulroney|T.I.|David Harbour|Gabrielle Union|Octavius J. Johnson|Tim Connolly|Drew Sheer|</v>
      </c>
    </row>
    <row r="907" spans="1:21">
      <c r="A907" s="14" t="s">
        <v>4831</v>
      </c>
      <c r="B907" s="14" t="s">
        <v>48</v>
      </c>
      <c r="C907" s="14" t="s">
        <v>4832</v>
      </c>
      <c r="D907" s="14" t="s">
        <v>4833</v>
      </c>
      <c r="E907" s="14" t="s">
        <v>4834</v>
      </c>
      <c r="F907" s="14" t="s">
        <v>126</v>
      </c>
      <c r="G907" s="26">
        <v>44324</v>
      </c>
      <c r="H907" s="14">
        <v>2021</v>
      </c>
      <c r="I907" s="14" t="s">
        <v>361</v>
      </c>
      <c r="J907" s="14" t="s">
        <v>457</v>
      </c>
      <c r="K907" s="14" t="s">
        <v>612</v>
      </c>
      <c r="L907" s="14" t="s">
        <v>4835</v>
      </c>
      <c r="M907" s="14">
        <f t="shared" si="112"/>
        <v>2021</v>
      </c>
      <c r="N907" s="14">
        <f t="shared" si="113"/>
        <v>5</v>
      </c>
      <c r="O907" s="14" t="str">
        <f>IFERROR(VLOOKUP(I907,Lists!$F$2:$G$16,2,FALSE()),"Not Rated")</f>
        <v>Teens</v>
      </c>
      <c r="P907" s="14">
        <f t="shared" si="114"/>
        <v>104</v>
      </c>
      <c r="Q907" s="14" t="str">
        <f t="shared" si="115"/>
        <v>China</v>
      </c>
      <c r="R907" s="14" t="str">
        <f t="shared" si="116"/>
        <v>|China|</v>
      </c>
      <c r="S907" s="14" t="str">
        <f t="shared" si="117"/>
        <v>|Action &amp; Adventure|Dramas|International Movies|</v>
      </c>
      <c r="T907" s="14" t="str">
        <f t="shared" si="118"/>
        <v>|Zhang Chong|</v>
      </c>
      <c r="U907" s="14" t="str">
        <f t="shared" si="119"/>
        <v>|Darren Wang|Song Jia|Cao Bingkun|Wu Gang|Chin Shih-chieh|Wang Ziyi|Kevin Lee|</v>
      </c>
    </row>
    <row r="908" spans="1:21">
      <c r="A908" s="14" t="s">
        <v>4836</v>
      </c>
      <c r="B908" s="14" t="s">
        <v>48</v>
      </c>
      <c r="C908" s="14" t="s">
        <v>4837</v>
      </c>
      <c r="D908" s="14" t="s">
        <v>298</v>
      </c>
      <c r="E908" s="14" t="s">
        <v>4838</v>
      </c>
      <c r="F908" s="14" t="s">
        <v>129</v>
      </c>
      <c r="G908" s="26">
        <v>44323</v>
      </c>
      <c r="H908" s="14">
        <v>1999</v>
      </c>
      <c r="I908" s="14" t="s">
        <v>360</v>
      </c>
      <c r="J908" s="14" t="s">
        <v>1062</v>
      </c>
      <c r="K908" s="14" t="s">
        <v>475</v>
      </c>
      <c r="L908" s="14" t="s">
        <v>4839</v>
      </c>
      <c r="M908" s="14">
        <f t="shared" si="112"/>
        <v>2021</v>
      </c>
      <c r="N908" s="14">
        <f t="shared" si="113"/>
        <v>5</v>
      </c>
      <c r="O908" s="14" t="str">
        <f>IFERROR(VLOOKUP(I908,Lists!$F$2:$G$16,2,FALSE()),"Not Rated")</f>
        <v>Adults</v>
      </c>
      <c r="P908" s="14">
        <f t="shared" si="114"/>
        <v>118</v>
      </c>
      <c r="Q908" s="14" t="str">
        <f t="shared" si="115"/>
        <v>Turkey</v>
      </c>
      <c r="R908" s="14" t="str">
        <f t="shared" si="116"/>
        <v>|Turkey|</v>
      </c>
      <c r="S908" s="14" t="str">
        <f t="shared" si="117"/>
        <v>|Dramas|International Movies|</v>
      </c>
      <c r="T908" s="14" t="str">
        <f t="shared" si="118"/>
        <v>|Yılmaz Erdoğan|</v>
      </c>
      <c r="U908" s="14" t="str">
        <f t="shared" si="119"/>
        <v>|Demet Akbağ|Zerrin Sümer|Sinan Bengier|Salih Kalyon|Bican Günalan|Şebnem Sönmez|Binnur Kaya|Serhat Özcan|</v>
      </c>
    </row>
    <row r="909" spans="1:21">
      <c r="A909" s="14" t="s">
        <v>4840</v>
      </c>
      <c r="B909" s="14" t="s">
        <v>48</v>
      </c>
      <c r="C909" s="14" t="s">
        <v>4841</v>
      </c>
      <c r="D909" s="14" t="s">
        <v>4842</v>
      </c>
      <c r="E909" s="14" t="s">
        <v>117</v>
      </c>
      <c r="F909" s="14" t="s">
        <v>115</v>
      </c>
      <c r="G909" s="26">
        <v>44323</v>
      </c>
      <c r="H909" s="14">
        <v>2020</v>
      </c>
      <c r="I909" s="14" t="s">
        <v>360</v>
      </c>
      <c r="J909" s="14" t="s">
        <v>744</v>
      </c>
      <c r="K909" s="14" t="s">
        <v>247</v>
      </c>
      <c r="L909" s="14" t="s">
        <v>4843</v>
      </c>
      <c r="M909" s="14">
        <f t="shared" si="112"/>
        <v>2021</v>
      </c>
      <c r="N909" s="14">
        <f t="shared" si="113"/>
        <v>5</v>
      </c>
      <c r="O909" s="14" t="str">
        <f>IFERROR(VLOOKUP(I909,Lists!$F$2:$G$16,2,FALSE()),"Not Rated")</f>
        <v>Adults</v>
      </c>
      <c r="P909" s="14">
        <f t="shared" si="114"/>
        <v>85</v>
      </c>
      <c r="Q909" s="14" t="str">
        <f t="shared" si="115"/>
        <v>United States</v>
      </c>
      <c r="R909" s="14" t="str">
        <f t="shared" si="116"/>
        <v>|United States|</v>
      </c>
      <c r="S909" s="14" t="str">
        <f t="shared" si="117"/>
        <v>|Documentaries|</v>
      </c>
      <c r="T909" s="14" t="str">
        <f t="shared" si="118"/>
        <v>|Shantrelle P. Lewis|</v>
      </c>
      <c r="U909" s="14" t="str">
        <f t="shared" si="119"/>
        <v>|Unknown|</v>
      </c>
    </row>
    <row r="910" spans="1:21">
      <c r="A910" s="14" t="s">
        <v>4844</v>
      </c>
      <c r="B910" s="14" t="s">
        <v>49</v>
      </c>
      <c r="C910" s="14" t="s">
        <v>4845</v>
      </c>
      <c r="D910" s="14" t="s">
        <v>117</v>
      </c>
      <c r="E910" s="14" t="s">
        <v>4846</v>
      </c>
      <c r="F910" s="14" t="s">
        <v>115</v>
      </c>
      <c r="G910" s="26">
        <v>44323</v>
      </c>
      <c r="H910" s="14">
        <v>2021</v>
      </c>
      <c r="I910" s="14" t="s">
        <v>360</v>
      </c>
      <c r="J910" s="14" t="s">
        <v>105</v>
      </c>
      <c r="K910" s="14" t="s">
        <v>2456</v>
      </c>
      <c r="L910" s="14" t="s">
        <v>4847</v>
      </c>
      <c r="M910" s="14">
        <f t="shared" si="112"/>
        <v>2021</v>
      </c>
      <c r="N910" s="14">
        <f t="shared" si="113"/>
        <v>5</v>
      </c>
      <c r="O910" s="14" t="str">
        <f>IFERROR(VLOOKUP(I910,Lists!$F$2:$G$16,2,FALSE()),"Not Rated")</f>
        <v>Adults</v>
      </c>
      <c r="P910" s="14">
        <f t="shared" si="114"/>
        <v>1</v>
      </c>
      <c r="Q910" s="14" t="str">
        <f t="shared" si="115"/>
        <v>United States</v>
      </c>
      <c r="R910" s="14" t="str">
        <f t="shared" si="116"/>
        <v>|United States|</v>
      </c>
      <c r="S910" s="14" t="str">
        <f t="shared" si="117"/>
        <v>|TV Action &amp; Adventure|TV Sci-Fi &amp; Fantasy|</v>
      </c>
      <c r="T910" s="14" t="str">
        <f t="shared" si="118"/>
        <v>|Unknown|</v>
      </c>
      <c r="U910" s="14" t="str">
        <f t="shared" si="119"/>
        <v>|Josh Duhamel|Ben Daniels|Leslie Bibb|Andrew Horton|Elena Kampouris|Matt Lanter|Mike Wade|Tenika Davis|Ian Quinlan|David Julian Hirsh|Tyler Mane|</v>
      </c>
    </row>
    <row r="911" spans="1:21">
      <c r="A911" s="14" t="s">
        <v>4848</v>
      </c>
      <c r="B911" s="14" t="s">
        <v>48</v>
      </c>
      <c r="C911" s="14" t="s">
        <v>4849</v>
      </c>
      <c r="D911" s="14" t="s">
        <v>4850</v>
      </c>
      <c r="E911" s="14" t="s">
        <v>4851</v>
      </c>
      <c r="F911" s="14" t="s">
        <v>116</v>
      </c>
      <c r="G911" s="26">
        <v>44323</v>
      </c>
      <c r="H911" s="14">
        <v>2021</v>
      </c>
      <c r="I911" s="14" t="s">
        <v>361</v>
      </c>
      <c r="J911" s="14" t="s">
        <v>653</v>
      </c>
      <c r="K911" s="14" t="s">
        <v>444</v>
      </c>
      <c r="L911" s="14" t="s">
        <v>4852</v>
      </c>
      <c r="M911" s="14">
        <f t="shared" si="112"/>
        <v>2021</v>
      </c>
      <c r="N911" s="14">
        <f t="shared" si="113"/>
        <v>5</v>
      </c>
      <c r="O911" s="14" t="str">
        <f>IFERROR(VLOOKUP(I911,Lists!$F$2:$G$16,2,FALSE()),"Not Rated")</f>
        <v>Teens</v>
      </c>
      <c r="P911" s="14">
        <f t="shared" si="114"/>
        <v>98</v>
      </c>
      <c r="Q911" s="14" t="str">
        <f t="shared" si="115"/>
        <v>India</v>
      </c>
      <c r="R911" s="14" t="str">
        <f t="shared" si="116"/>
        <v>|India|</v>
      </c>
      <c r="S911" s="14" t="str">
        <f t="shared" si="117"/>
        <v>|Dramas|Independent Movies|International Movies|</v>
      </c>
      <c r="T911" s="14" t="str">
        <f t="shared" si="118"/>
        <v>|Ivan Ayr|</v>
      </c>
      <c r="U911" s="14" t="str">
        <f t="shared" si="119"/>
        <v>|Suvinder Vicky|Lakshvir Saran|Mohinder Gujral|Gurinder Makna|Daljeet Singh|Akhilesh Kumar|Gaurika Bhatt|Arun Aseng|</v>
      </c>
    </row>
    <row r="912" spans="1:21">
      <c r="A912" s="14" t="s">
        <v>4853</v>
      </c>
      <c r="B912" s="14" t="s">
        <v>48</v>
      </c>
      <c r="C912" s="14" t="s">
        <v>4854</v>
      </c>
      <c r="D912" s="14" t="s">
        <v>4855</v>
      </c>
      <c r="E912" s="14" t="s">
        <v>4856</v>
      </c>
      <c r="F912" s="14" t="s">
        <v>115</v>
      </c>
      <c r="G912" s="26">
        <v>44323</v>
      </c>
      <c r="H912" s="14">
        <v>2021</v>
      </c>
      <c r="I912" s="14" t="s">
        <v>360</v>
      </c>
      <c r="J912" s="14" t="s">
        <v>698</v>
      </c>
      <c r="K912" s="14" t="s">
        <v>244</v>
      </c>
      <c r="L912" s="14" t="s">
        <v>4857</v>
      </c>
      <c r="M912" s="14">
        <f t="shared" si="112"/>
        <v>2021</v>
      </c>
      <c r="N912" s="14">
        <f t="shared" si="113"/>
        <v>5</v>
      </c>
      <c r="O912" s="14" t="str">
        <f>IFERROR(VLOOKUP(I912,Lists!$F$2:$G$16,2,FALSE()),"Not Rated")</f>
        <v>Adults</v>
      </c>
      <c r="P912" s="14">
        <f t="shared" si="114"/>
        <v>99</v>
      </c>
      <c r="Q912" s="14" t="str">
        <f t="shared" si="115"/>
        <v>United States</v>
      </c>
      <c r="R912" s="14" t="str">
        <f t="shared" si="116"/>
        <v>|United States|</v>
      </c>
      <c r="S912" s="14" t="str">
        <f t="shared" si="117"/>
        <v>|Dramas|</v>
      </c>
      <c r="T912" s="14" t="str">
        <f t="shared" si="118"/>
        <v>|Anthony Mandler|</v>
      </c>
      <c r="U912" s="14" t="str">
        <f t="shared" si="119"/>
        <v>|Kelvin Harrison Jr.|Jennifer Hudson|Jeffrey Wright|Jennifer Ehle|Tim Blake Nelson|Nasir 'Nas' Jones|Rakim Mayers|Paul Ben-Victor|John David Washington|Jharrel Jerome|Dorian Missick|</v>
      </c>
    </row>
    <row r="913" spans="1:21">
      <c r="A913" s="14" t="s">
        <v>4858</v>
      </c>
      <c r="B913" s="14" t="s">
        <v>49</v>
      </c>
      <c r="C913" s="14" t="s">
        <v>4859</v>
      </c>
      <c r="D913" s="14" t="s">
        <v>4860</v>
      </c>
      <c r="E913" s="14" t="s">
        <v>117</v>
      </c>
      <c r="F913" s="14" t="s">
        <v>116</v>
      </c>
      <c r="G913" s="26">
        <v>44323</v>
      </c>
      <c r="H913" s="14">
        <v>2017</v>
      </c>
      <c r="I913" s="14" t="s">
        <v>365</v>
      </c>
      <c r="J913" s="14" t="s">
        <v>106</v>
      </c>
      <c r="K913" s="14" t="s">
        <v>617</v>
      </c>
      <c r="L913" s="14" t="s">
        <v>4861</v>
      </c>
      <c r="M913" s="14">
        <f t="shared" si="112"/>
        <v>2021</v>
      </c>
      <c r="N913" s="14">
        <f t="shared" si="113"/>
        <v>5</v>
      </c>
      <c r="O913" s="14" t="str">
        <f>IFERROR(VLOOKUP(I913,Lists!$F$2:$G$16,2,FALSE()),"Not Rated")</f>
        <v>Kids</v>
      </c>
      <c r="P913" s="14">
        <f t="shared" si="114"/>
        <v>2</v>
      </c>
      <c r="Q913" s="14" t="str">
        <f t="shared" si="115"/>
        <v>India</v>
      </c>
      <c r="R913" s="14" t="str">
        <f t="shared" si="116"/>
        <v>|India|</v>
      </c>
      <c r="S913" s="14" t="str">
        <f t="shared" si="117"/>
        <v>|Kids' TV|TV Comedies|</v>
      </c>
      <c r="T913" s="14" t="str">
        <f t="shared" si="118"/>
        <v>|Vijay Roche|</v>
      </c>
      <c r="U913" s="14" t="str">
        <f t="shared" si="119"/>
        <v>|Unknown|</v>
      </c>
    </row>
    <row r="914" spans="1:21">
      <c r="A914" s="14" t="s">
        <v>4862</v>
      </c>
      <c r="B914" s="14" t="s">
        <v>48</v>
      </c>
      <c r="C914" s="14" t="s">
        <v>4863</v>
      </c>
      <c r="D914" s="14" t="s">
        <v>117</v>
      </c>
      <c r="E914" s="14" t="s">
        <v>2770</v>
      </c>
      <c r="F914" s="14" t="s">
        <v>117</v>
      </c>
      <c r="G914" s="26">
        <v>44323</v>
      </c>
      <c r="H914" s="14">
        <v>2021</v>
      </c>
      <c r="I914" s="14" t="s">
        <v>361</v>
      </c>
      <c r="J914" s="14" t="s">
        <v>4864</v>
      </c>
      <c r="K914" s="14" t="s">
        <v>245</v>
      </c>
      <c r="L914" s="14" t="s">
        <v>4865</v>
      </c>
      <c r="M914" s="14">
        <f t="shared" si="112"/>
        <v>2021</v>
      </c>
      <c r="N914" s="14">
        <f t="shared" si="113"/>
        <v>5</v>
      </c>
      <c r="O914" s="14" t="str">
        <f>IFERROR(VLOOKUP(I914,Lists!$F$2:$G$16,2,FALSE()),"Not Rated")</f>
        <v>Teens</v>
      </c>
      <c r="P914" s="14">
        <f t="shared" si="114"/>
        <v>35</v>
      </c>
      <c r="Q914" s="14" t="str">
        <f t="shared" si="115"/>
        <v>Unknown</v>
      </c>
      <c r="R914" s="14" t="str">
        <f t="shared" si="116"/>
        <v>|Unknown|</v>
      </c>
      <c r="S914" s="14" t="str">
        <f t="shared" si="117"/>
        <v>|Comedies|</v>
      </c>
      <c r="T914" s="14" t="str">
        <f t="shared" si="118"/>
        <v>|Unknown|</v>
      </c>
      <c r="U914" s="14" t="str">
        <f t="shared" si="119"/>
        <v>|David Spade|London Hughes|Fortune Feimster|</v>
      </c>
    </row>
    <row r="915" spans="1:21">
      <c r="A915" s="14" t="s">
        <v>4866</v>
      </c>
      <c r="B915" s="14" t="s">
        <v>48</v>
      </c>
      <c r="C915" s="14" t="s">
        <v>4867</v>
      </c>
      <c r="D915" s="14" t="s">
        <v>4868</v>
      </c>
      <c r="E915" s="14" t="s">
        <v>4869</v>
      </c>
      <c r="F915" s="14" t="s">
        <v>116</v>
      </c>
      <c r="G915" s="26">
        <v>44323</v>
      </c>
      <c r="H915" s="14">
        <v>2020</v>
      </c>
      <c r="I915" s="14" t="s">
        <v>362</v>
      </c>
      <c r="J915" s="14" t="s">
        <v>1386</v>
      </c>
      <c r="K915" s="14" t="s">
        <v>910</v>
      </c>
      <c r="L915" s="14" t="s">
        <v>4870</v>
      </c>
      <c r="M915" s="14">
        <f t="shared" si="112"/>
        <v>2021</v>
      </c>
      <c r="N915" s="14">
        <f t="shared" si="113"/>
        <v>5</v>
      </c>
      <c r="O915" s="14" t="str">
        <f>IFERROR(VLOOKUP(I915,Lists!$F$2:$G$16,2,FALSE()),"Not Rated")</f>
        <v>Older Kids</v>
      </c>
      <c r="P915" s="14">
        <f t="shared" si="114"/>
        <v>107</v>
      </c>
      <c r="Q915" s="14" t="str">
        <f t="shared" si="115"/>
        <v>India</v>
      </c>
      <c r="R915" s="14" t="str">
        <f t="shared" si="116"/>
        <v>|India|</v>
      </c>
      <c r="S915" s="14" t="str">
        <f t="shared" si="117"/>
        <v>|Dramas|International Movies|Romantic Movies|</v>
      </c>
      <c r="T915" s="14" t="str">
        <f t="shared" si="118"/>
        <v>|Stanley Menino D'Costa|</v>
      </c>
      <c r="U915" s="14" t="str">
        <f t="shared" si="119"/>
        <v>|Sooraj Pancholi|Isabelle Kaif|Rajpal Yadav|Waluscha D'Souza|Natasha Powell|Martin Rycroft|Amrit Maghera|Saqib Saleem|</v>
      </c>
    </row>
    <row r="916" spans="1:21">
      <c r="A916" s="14" t="s">
        <v>4871</v>
      </c>
      <c r="B916" s="14" t="s">
        <v>48</v>
      </c>
      <c r="C916" s="14" t="s">
        <v>4872</v>
      </c>
      <c r="D916" s="14" t="s">
        <v>4873</v>
      </c>
      <c r="E916" s="14" t="s">
        <v>4874</v>
      </c>
      <c r="F916" s="14" t="s">
        <v>916</v>
      </c>
      <c r="G916" s="26">
        <v>44323</v>
      </c>
      <c r="H916" s="14">
        <v>2017</v>
      </c>
      <c r="I916" s="14" t="s">
        <v>360</v>
      </c>
      <c r="J916" s="14" t="s">
        <v>566</v>
      </c>
      <c r="K916" s="14" t="s">
        <v>247</v>
      </c>
      <c r="L916" s="14" t="s">
        <v>4875</v>
      </c>
      <c r="M916" s="14">
        <f t="shared" si="112"/>
        <v>2021</v>
      </c>
      <c r="N916" s="14">
        <f t="shared" si="113"/>
        <v>5</v>
      </c>
      <c r="O916" s="14" t="str">
        <f>IFERROR(VLOOKUP(I916,Lists!$F$2:$G$16,2,FALSE()),"Not Rated")</f>
        <v>Adults</v>
      </c>
      <c r="P916" s="14">
        <f t="shared" si="114"/>
        <v>97</v>
      </c>
      <c r="Q916" s="14" t="str">
        <f t="shared" si="115"/>
        <v>United Kingdom</v>
      </c>
      <c r="R916" s="14" t="str">
        <f t="shared" si="116"/>
        <v>|United Kingdom|United States|</v>
      </c>
      <c r="S916" s="14" t="str">
        <f t="shared" si="117"/>
        <v>|Documentaries|</v>
      </c>
      <c r="T916" s="14" t="str">
        <f t="shared" si="118"/>
        <v>|Jennifer Brea|</v>
      </c>
      <c r="U916" s="14" t="str">
        <f t="shared" si="119"/>
        <v>|Jennifer Brea|Omar Wasow|Jessica Taylor-Bearman|</v>
      </c>
    </row>
    <row r="917" spans="1:21">
      <c r="A917" s="14" t="s">
        <v>4876</v>
      </c>
      <c r="B917" s="14" t="s">
        <v>48</v>
      </c>
      <c r="C917" s="14" t="s">
        <v>4877</v>
      </c>
      <c r="D917" s="14" t="s">
        <v>4878</v>
      </c>
      <c r="E917" s="14" t="s">
        <v>4879</v>
      </c>
      <c r="F917" s="14" t="s">
        <v>4880</v>
      </c>
      <c r="G917" s="26">
        <v>44322</v>
      </c>
      <c r="H917" s="14">
        <v>2020</v>
      </c>
      <c r="I917" s="14" t="s">
        <v>360</v>
      </c>
      <c r="J917" s="14" t="s">
        <v>1375</v>
      </c>
      <c r="K917" s="14" t="s">
        <v>605</v>
      </c>
      <c r="L917" s="14" t="s">
        <v>4881</v>
      </c>
      <c r="M917" s="14">
        <f t="shared" si="112"/>
        <v>2021</v>
      </c>
      <c r="N917" s="14">
        <f t="shared" si="113"/>
        <v>5</v>
      </c>
      <c r="O917" s="14" t="str">
        <f>IFERROR(VLOOKUP(I917,Lists!$F$2:$G$16,2,FALSE()),"Not Rated")</f>
        <v>Adults</v>
      </c>
      <c r="P917" s="14">
        <f t="shared" si="114"/>
        <v>112</v>
      </c>
      <c r="Q917" s="14" t="str">
        <f t="shared" si="115"/>
        <v>Germany</v>
      </c>
      <c r="R917" s="14" t="str">
        <f t="shared" si="116"/>
        <v>|Germany|France|</v>
      </c>
      <c r="S917" s="14" t="str">
        <f t="shared" si="117"/>
        <v>|Dramas|International Movies|Thrillers|</v>
      </c>
      <c r="T917" s="14" t="str">
        <f t="shared" si="118"/>
        <v>|Julia von Heinz|</v>
      </c>
      <c r="U917" s="14" t="str">
        <f t="shared" si="119"/>
        <v>|Mala Emde|Noah Saavedra|Tonio Schneider|Luisa-Céline Gaffron|Andreas Lust|Nadine Sauter|Ivy Lissack|Hussein Eliraqui|Victoria Trauttmansdorff|Michael Wittenborn|</v>
      </c>
    </row>
    <row r="918" spans="1:21">
      <c r="A918" s="14" t="s">
        <v>4882</v>
      </c>
      <c r="B918" s="14" t="s">
        <v>48</v>
      </c>
      <c r="C918" s="14" t="s">
        <v>4883</v>
      </c>
      <c r="D918" s="14" t="s">
        <v>4884</v>
      </c>
      <c r="E918" s="14" t="s">
        <v>4885</v>
      </c>
      <c r="F918" s="14" t="s">
        <v>115</v>
      </c>
      <c r="G918" s="26">
        <v>44322</v>
      </c>
      <c r="H918" s="14">
        <v>2013</v>
      </c>
      <c r="I918" s="14" t="s">
        <v>363</v>
      </c>
      <c r="J918" s="14" t="s">
        <v>1062</v>
      </c>
      <c r="K918" s="14" t="s">
        <v>248</v>
      </c>
      <c r="L918" s="14" t="s">
        <v>4886</v>
      </c>
      <c r="M918" s="14">
        <f t="shared" si="112"/>
        <v>2021</v>
      </c>
      <c r="N918" s="14">
        <f t="shared" si="113"/>
        <v>5</v>
      </c>
      <c r="O918" s="14" t="str">
        <f>IFERROR(VLOOKUP(I918,Lists!$F$2:$G$16,2,FALSE()),"Not Rated")</f>
        <v>Adults</v>
      </c>
      <c r="P918" s="14">
        <f t="shared" si="114"/>
        <v>118</v>
      </c>
      <c r="Q918" s="14" t="str">
        <f t="shared" si="115"/>
        <v>United States</v>
      </c>
      <c r="R918" s="14" t="str">
        <f t="shared" si="116"/>
        <v>|United States|</v>
      </c>
      <c r="S918" s="14" t="str">
        <f t="shared" si="117"/>
        <v>|Action &amp; Adventure|</v>
      </c>
      <c r="T918" s="14" t="str">
        <f t="shared" si="118"/>
        <v>|Niels Arden Oplev|</v>
      </c>
      <c r="U918" s="14" t="str">
        <f t="shared" si="119"/>
        <v>|Colin Farrell|Noomi Rapace|Terrence Howard|Dominic Cooper|Isabelle Huppert|Luis Da Silva Jr.|Armand Assante|F. Murray Abraham|</v>
      </c>
    </row>
    <row r="919" spans="1:21">
      <c r="A919" s="14" t="s">
        <v>4887</v>
      </c>
      <c r="B919" s="14" t="s">
        <v>48</v>
      </c>
      <c r="C919" s="14" t="s">
        <v>4888</v>
      </c>
      <c r="D919" s="14" t="s">
        <v>4889</v>
      </c>
      <c r="E919" s="14" t="s">
        <v>4890</v>
      </c>
      <c r="F919" s="14" t="s">
        <v>115</v>
      </c>
      <c r="G919" s="26">
        <v>44321</v>
      </c>
      <c r="H919" s="14">
        <v>2019</v>
      </c>
      <c r="I919" s="14" t="s">
        <v>360</v>
      </c>
      <c r="J919" s="14" t="s">
        <v>1226</v>
      </c>
      <c r="K919" s="14" t="s">
        <v>4891</v>
      </c>
      <c r="L919" s="14" t="s">
        <v>4892</v>
      </c>
      <c r="M919" s="14">
        <f t="shared" si="112"/>
        <v>2021</v>
      </c>
      <c r="N919" s="14">
        <f t="shared" si="113"/>
        <v>5</v>
      </c>
      <c r="O919" s="14" t="str">
        <f>IFERROR(VLOOKUP(I919,Lists!$F$2:$G$16,2,FALSE()),"Not Rated")</f>
        <v>Adults</v>
      </c>
      <c r="P919" s="14">
        <f t="shared" si="114"/>
        <v>109</v>
      </c>
      <c r="Q919" s="14" t="str">
        <f t="shared" si="115"/>
        <v>United States</v>
      </c>
      <c r="R919" s="14" t="str">
        <f t="shared" si="116"/>
        <v>|United States|</v>
      </c>
      <c r="S919" s="14" t="str">
        <f t="shared" si="117"/>
        <v>|Documentaries|Dramas|</v>
      </c>
      <c r="T919" s="14" t="str">
        <f t="shared" si="118"/>
        <v>|Don Argott|Sheena M. Joyce|</v>
      </c>
      <c r="U919" s="14" t="str">
        <f t="shared" si="119"/>
        <v>|Alec Baldwin|Josh Charles|Morena Baccarin|Dean Winters|Michael Rispoli|Dana Ashbrook|Jason Jones|Josh Cooke|Sean Cullen|William Hill|</v>
      </c>
    </row>
    <row r="920" spans="1:21">
      <c r="A920" s="14" t="s">
        <v>4893</v>
      </c>
      <c r="B920" s="14" t="s">
        <v>49</v>
      </c>
      <c r="C920" s="14" t="s">
        <v>4894</v>
      </c>
      <c r="D920" s="14" t="s">
        <v>117</v>
      </c>
      <c r="E920" s="14" t="s">
        <v>4895</v>
      </c>
      <c r="F920" s="14" t="s">
        <v>116</v>
      </c>
      <c r="G920" s="26">
        <v>44321</v>
      </c>
      <c r="H920" s="14">
        <v>2021</v>
      </c>
      <c r="I920" s="14" t="s">
        <v>362</v>
      </c>
      <c r="J920" s="14" t="s">
        <v>105</v>
      </c>
      <c r="K920" s="14" t="s">
        <v>262</v>
      </c>
      <c r="L920" s="14" t="s">
        <v>4896</v>
      </c>
      <c r="M920" s="14">
        <f t="shared" si="112"/>
        <v>2021</v>
      </c>
      <c r="N920" s="14">
        <f t="shared" si="113"/>
        <v>5</v>
      </c>
      <c r="O920" s="14" t="str">
        <f>IFERROR(VLOOKUP(I920,Lists!$F$2:$G$16,2,FALSE()),"Not Rated")</f>
        <v>Older Kids</v>
      </c>
      <c r="P920" s="14">
        <f t="shared" si="114"/>
        <v>1</v>
      </c>
      <c r="Q920" s="14" t="str">
        <f t="shared" si="115"/>
        <v>India</v>
      </c>
      <c r="R920" s="14" t="str">
        <f t="shared" si="116"/>
        <v>|India|</v>
      </c>
      <c r="S920" s="14" t="str">
        <f t="shared" si="117"/>
        <v>|Reality TV|</v>
      </c>
      <c r="T920" s="14" t="str">
        <f t="shared" si="118"/>
        <v>|Unknown|</v>
      </c>
      <c r="U920" s="14" t="str">
        <f t="shared" si="119"/>
        <v>|Jaaved Jaaferi|Rutledge Wood|</v>
      </c>
    </row>
    <row r="921" spans="1:21">
      <c r="A921" s="14" t="s">
        <v>4897</v>
      </c>
      <c r="B921" s="14" t="s">
        <v>49</v>
      </c>
      <c r="C921" s="14" t="s">
        <v>4898</v>
      </c>
      <c r="D921" s="14" t="s">
        <v>4899</v>
      </c>
      <c r="E921" s="14" t="s">
        <v>117</v>
      </c>
      <c r="F921" s="14" t="s">
        <v>115</v>
      </c>
      <c r="G921" s="26">
        <v>44321</v>
      </c>
      <c r="H921" s="14">
        <v>2021</v>
      </c>
      <c r="I921" s="14" t="s">
        <v>360</v>
      </c>
      <c r="J921" s="14" t="s">
        <v>105</v>
      </c>
      <c r="K921" s="14" t="s">
        <v>2015</v>
      </c>
      <c r="L921" s="14" t="s">
        <v>4900</v>
      </c>
      <c r="M921" s="14">
        <f t="shared" si="112"/>
        <v>2021</v>
      </c>
      <c r="N921" s="14">
        <f t="shared" si="113"/>
        <v>5</v>
      </c>
      <c r="O921" s="14" t="str">
        <f>IFERROR(VLOOKUP(I921,Lists!$F$2:$G$16,2,FALSE()),"Not Rated")</f>
        <v>Adults</v>
      </c>
      <c r="P921" s="14">
        <f t="shared" si="114"/>
        <v>1</v>
      </c>
      <c r="Q921" s="14" t="str">
        <f t="shared" si="115"/>
        <v>United States</v>
      </c>
      <c r="R921" s="14" t="str">
        <f t="shared" si="116"/>
        <v>|United States|</v>
      </c>
      <c r="S921" s="14" t="str">
        <f t="shared" si="117"/>
        <v>|Crime TV Shows|Docuseries|</v>
      </c>
      <c r="T921" s="14" t="str">
        <f t="shared" si="118"/>
        <v>|Joshua Zeman|</v>
      </c>
      <c r="U921" s="14" t="str">
        <f t="shared" si="119"/>
        <v>|Unknown|</v>
      </c>
    </row>
    <row r="922" spans="1:21">
      <c r="A922" s="14" t="s">
        <v>4901</v>
      </c>
      <c r="B922" s="14" t="s">
        <v>49</v>
      </c>
      <c r="C922" s="14" t="s">
        <v>4902</v>
      </c>
      <c r="D922" s="14" t="s">
        <v>117</v>
      </c>
      <c r="E922" s="14" t="s">
        <v>4903</v>
      </c>
      <c r="F922" s="14" t="s">
        <v>4904</v>
      </c>
      <c r="G922" s="26">
        <v>44320</v>
      </c>
      <c r="H922" s="14">
        <v>2020</v>
      </c>
      <c r="I922" s="14" t="s">
        <v>362</v>
      </c>
      <c r="J922" s="14" t="s">
        <v>106</v>
      </c>
      <c r="K922" s="14" t="s">
        <v>249</v>
      </c>
      <c r="L922" s="14" t="s">
        <v>4905</v>
      </c>
      <c r="M922" s="14">
        <f t="shared" si="112"/>
        <v>2021</v>
      </c>
      <c r="N922" s="14">
        <f t="shared" si="113"/>
        <v>5</v>
      </c>
      <c r="O922" s="14" t="str">
        <f>IFERROR(VLOOKUP(I922,Lists!$F$2:$G$16,2,FALSE()),"Not Rated")</f>
        <v>Older Kids</v>
      </c>
      <c r="P922" s="14">
        <f t="shared" si="114"/>
        <v>2</v>
      </c>
      <c r="Q922" s="14" t="str">
        <f t="shared" si="115"/>
        <v>Mexico</v>
      </c>
      <c r="R922" s="14" t="str">
        <f t="shared" si="116"/>
        <v>|Mexico|United States|</v>
      </c>
      <c r="S922" s="14" t="str">
        <f t="shared" si="117"/>
        <v>|TV Dramas|</v>
      </c>
      <c r="T922" s="14" t="str">
        <f t="shared" si="118"/>
        <v>|Unknown|</v>
      </c>
      <c r="U922" s="14" t="str">
        <f t="shared" si="119"/>
        <v>|Christian Serratos|Gabriel Chavarria|Ricardo Chavira|Noemi Gonzalez|Seidy Lopez|Hunter Reese Peña|Julio Macias|Carlos Alfredo Jr.|Jesse Posey|Madison Taylor Baez|Juan Martinez|Daniela Estrada|Paul Rodriguez Jr.|</v>
      </c>
    </row>
    <row r="923" spans="1:21">
      <c r="A923" s="14" t="s">
        <v>4906</v>
      </c>
      <c r="B923" s="14" t="s">
        <v>49</v>
      </c>
      <c r="C923" s="14" t="s">
        <v>4907</v>
      </c>
      <c r="D923" s="14" t="s">
        <v>117</v>
      </c>
      <c r="E923" s="14" t="s">
        <v>4908</v>
      </c>
      <c r="F923" s="14" t="s">
        <v>115</v>
      </c>
      <c r="G923" s="26">
        <v>44320</v>
      </c>
      <c r="H923" s="14">
        <v>2018</v>
      </c>
      <c r="I923" s="14" t="s">
        <v>360</v>
      </c>
      <c r="J923" s="14" t="s">
        <v>107</v>
      </c>
      <c r="K923" s="14" t="s">
        <v>3713</v>
      </c>
      <c r="L923" s="14" t="s">
        <v>4909</v>
      </c>
      <c r="M923" s="14">
        <f t="shared" si="112"/>
        <v>2021</v>
      </c>
      <c r="N923" s="14">
        <f t="shared" si="113"/>
        <v>5</v>
      </c>
      <c r="O923" s="14" t="str">
        <f>IFERROR(VLOOKUP(I923,Lists!$F$2:$G$16,2,FALSE()),"Not Rated")</f>
        <v>Adults</v>
      </c>
      <c r="P923" s="14">
        <f t="shared" si="114"/>
        <v>3</v>
      </c>
      <c r="Q923" s="14" t="str">
        <f t="shared" si="115"/>
        <v>United States</v>
      </c>
      <c r="R923" s="14" t="str">
        <f t="shared" si="116"/>
        <v>|United States|</v>
      </c>
      <c r="S923" s="14" t="str">
        <f t="shared" si="117"/>
        <v>|Crime TV Shows|TV Dramas|</v>
      </c>
      <c r="T923" s="14" t="str">
        <f t="shared" si="118"/>
        <v>|Unknown|</v>
      </c>
      <c r="U923" s="14" t="str">
        <f t="shared" si="119"/>
        <v>|Adam Brody|Edi Gathegi|Otmara Marrero|Martin Freeman|Ron Perlman|Addison Timlin|Mira Sorvino|</v>
      </c>
    </row>
    <row r="924" spans="1:21">
      <c r="A924" s="14" t="s">
        <v>4910</v>
      </c>
      <c r="B924" s="14" t="s">
        <v>48</v>
      </c>
      <c r="C924" s="14" t="s">
        <v>4911</v>
      </c>
      <c r="D924" s="14" t="s">
        <v>4912</v>
      </c>
      <c r="E924" s="14" t="s">
        <v>4913</v>
      </c>
      <c r="F924" s="14" t="s">
        <v>115</v>
      </c>
      <c r="G924" s="26">
        <v>44320</v>
      </c>
      <c r="H924" s="14">
        <v>2018</v>
      </c>
      <c r="I924" s="14" t="s">
        <v>360</v>
      </c>
      <c r="J924" s="14" t="s">
        <v>1226</v>
      </c>
      <c r="K924" s="14" t="s">
        <v>2253</v>
      </c>
      <c r="L924" s="14" t="s">
        <v>4914</v>
      </c>
      <c r="M924" s="14">
        <f t="shared" si="112"/>
        <v>2021</v>
      </c>
      <c r="N924" s="14">
        <f t="shared" si="113"/>
        <v>5</v>
      </c>
      <c r="O924" s="14" t="str">
        <f>IFERROR(VLOOKUP(I924,Lists!$F$2:$G$16,2,FALSE()),"Not Rated")</f>
        <v>Adults</v>
      </c>
      <c r="P924" s="14">
        <f t="shared" si="114"/>
        <v>109</v>
      </c>
      <c r="Q924" s="14" t="str">
        <f t="shared" si="115"/>
        <v>United States</v>
      </c>
      <c r="R924" s="14" t="str">
        <f t="shared" si="116"/>
        <v>|United States|</v>
      </c>
      <c r="S924" s="14" t="str">
        <f t="shared" si="117"/>
        <v>|Dramas|Independent Movies|Thrillers|</v>
      </c>
      <c r="T924" s="14" t="str">
        <f t="shared" si="118"/>
        <v>|Duncan Skiles|</v>
      </c>
      <c r="U924" s="14" t="str">
        <f t="shared" si="119"/>
        <v>|Dylan McDermott|Charlie Plummer|Samantha Mathis|Madisen Beaty|Brenna Sherman|Lance Chantiles-Wertz|Emma Jones|Jonathan Riggs|</v>
      </c>
    </row>
    <row r="925" spans="1:21">
      <c r="A925" s="14" t="s">
        <v>4915</v>
      </c>
      <c r="B925" s="14" t="s">
        <v>49</v>
      </c>
      <c r="C925" s="14" t="s">
        <v>4916</v>
      </c>
      <c r="D925" s="14" t="s">
        <v>117</v>
      </c>
      <c r="E925" s="14" t="s">
        <v>4917</v>
      </c>
      <c r="F925" s="14" t="s">
        <v>117</v>
      </c>
      <c r="G925" s="26">
        <v>44320</v>
      </c>
      <c r="H925" s="14">
        <v>2021</v>
      </c>
      <c r="I925" s="14" t="s">
        <v>366</v>
      </c>
      <c r="J925" s="14" t="s">
        <v>106</v>
      </c>
      <c r="K925" s="14" t="s">
        <v>256</v>
      </c>
      <c r="L925" s="14" t="s">
        <v>4918</v>
      </c>
      <c r="M925" s="14">
        <f t="shared" si="112"/>
        <v>2021</v>
      </c>
      <c r="N925" s="14">
        <f t="shared" si="113"/>
        <v>5</v>
      </c>
      <c r="O925" s="14" t="str">
        <f>IFERROR(VLOOKUP(I925,Lists!$F$2:$G$16,2,FALSE()),"Not Rated")</f>
        <v>Kids</v>
      </c>
      <c r="P925" s="14">
        <f t="shared" si="114"/>
        <v>2</v>
      </c>
      <c r="Q925" s="14" t="str">
        <f t="shared" si="115"/>
        <v>Unknown</v>
      </c>
      <c r="R925" s="14" t="str">
        <f t="shared" si="116"/>
        <v>|Unknown|</v>
      </c>
      <c r="S925" s="14" t="str">
        <f t="shared" si="117"/>
        <v>|Kids' TV|</v>
      </c>
      <c r="T925" s="14" t="str">
        <f t="shared" si="118"/>
        <v>|Unknown|</v>
      </c>
      <c r="U925" s="14" t="str">
        <f t="shared" si="119"/>
        <v>|Henry Keane|Glen Keane|Lucas Neff|Brian Baumgartner|Jackie Loeb|Olive Keane|</v>
      </c>
    </row>
    <row r="926" spans="1:21">
      <c r="A926" s="14" t="s">
        <v>4919</v>
      </c>
      <c r="B926" s="14" t="s">
        <v>48</v>
      </c>
      <c r="C926" s="14" t="s">
        <v>4920</v>
      </c>
      <c r="D926" s="14" t="s">
        <v>4921</v>
      </c>
      <c r="E926" s="14" t="s">
        <v>4922</v>
      </c>
      <c r="F926" s="14" t="s">
        <v>115</v>
      </c>
      <c r="G926" s="26">
        <v>44317</v>
      </c>
      <c r="H926" s="14">
        <v>2020</v>
      </c>
      <c r="I926" s="14" t="s">
        <v>367</v>
      </c>
      <c r="J926" s="14" t="s">
        <v>708</v>
      </c>
      <c r="K926" s="14" t="s">
        <v>481</v>
      </c>
      <c r="L926" s="14" t="s">
        <v>4923</v>
      </c>
      <c r="M926" s="14">
        <f t="shared" si="112"/>
        <v>2021</v>
      </c>
      <c r="N926" s="14">
        <f t="shared" si="113"/>
        <v>5</v>
      </c>
      <c r="O926" s="14" t="str">
        <f>IFERROR(VLOOKUP(I926,Lists!$F$2:$G$16,2,FALSE()),"Not Rated")</f>
        <v>Older Kids</v>
      </c>
      <c r="P926" s="14">
        <f t="shared" si="114"/>
        <v>88</v>
      </c>
      <c r="Q926" s="14" t="str">
        <f t="shared" si="115"/>
        <v>United States</v>
      </c>
      <c r="R926" s="14" t="str">
        <f t="shared" si="116"/>
        <v>|United States|</v>
      </c>
      <c r="S926" s="14" t="str">
        <f t="shared" si="117"/>
        <v>|Children &amp; Family Movies|Comedies|</v>
      </c>
      <c r="T926" s="14" t="str">
        <f t="shared" si="118"/>
        <v>|Sean McNamara|</v>
      </c>
      <c r="U926" s="14" t="str">
        <f t="shared" si="119"/>
        <v>|Jayden Greig|Lauren McNamara|Dan Payne|Alex Zahara|Sean Quan|Kirsten Robek|Ty Consiglio|Christian Convery|Sandy Robson|Christina Meredith Lewall|George Takei|</v>
      </c>
    </row>
    <row r="927" spans="1:21">
      <c r="A927" s="14" t="s">
        <v>4924</v>
      </c>
      <c r="B927" s="14" t="s">
        <v>49</v>
      </c>
      <c r="C927" s="14" t="s">
        <v>4925</v>
      </c>
      <c r="D927" s="14" t="s">
        <v>117</v>
      </c>
      <c r="E927" s="14" t="s">
        <v>117</v>
      </c>
      <c r="F927" s="14" t="s">
        <v>117</v>
      </c>
      <c r="G927" s="26">
        <v>44317</v>
      </c>
      <c r="H927" s="14">
        <v>2010</v>
      </c>
      <c r="I927" s="14" t="s">
        <v>366</v>
      </c>
      <c r="J927" s="14" t="s">
        <v>106</v>
      </c>
      <c r="K927" s="14" t="s">
        <v>937</v>
      </c>
      <c r="L927" s="14" t="s">
        <v>4926</v>
      </c>
      <c r="M927" s="14">
        <f t="shared" si="112"/>
        <v>2021</v>
      </c>
      <c r="N927" s="14">
        <f t="shared" si="113"/>
        <v>5</v>
      </c>
      <c r="O927" s="14" t="str">
        <f>IFERROR(VLOOKUP(I927,Lists!$F$2:$G$16,2,FALSE()),"Not Rated")</f>
        <v>Kids</v>
      </c>
      <c r="P927" s="14">
        <f t="shared" si="114"/>
        <v>2</v>
      </c>
      <c r="Q927" s="14" t="str">
        <f t="shared" si="115"/>
        <v>Unknown</v>
      </c>
      <c r="R927" s="14" t="str">
        <f t="shared" si="116"/>
        <v>|Unknown|</v>
      </c>
      <c r="S927" s="14" t="str">
        <f t="shared" si="117"/>
        <v>|British TV Shows|Kids' TV|</v>
      </c>
      <c r="T927" s="14" t="str">
        <f t="shared" si="118"/>
        <v>|Unknown|</v>
      </c>
      <c r="U927" s="14" t="str">
        <f t="shared" si="119"/>
        <v>|Unknown|</v>
      </c>
    </row>
    <row r="928" spans="1:21">
      <c r="A928" s="14" t="s">
        <v>4927</v>
      </c>
      <c r="B928" s="14" t="s">
        <v>48</v>
      </c>
      <c r="C928" s="14" t="s">
        <v>4928</v>
      </c>
      <c r="D928" s="14" t="s">
        <v>4929</v>
      </c>
      <c r="E928" s="14" t="s">
        <v>4930</v>
      </c>
      <c r="F928" s="14" t="s">
        <v>115</v>
      </c>
      <c r="G928" s="26">
        <v>44317</v>
      </c>
      <c r="H928" s="14">
        <v>2006</v>
      </c>
      <c r="I928" s="14" t="s">
        <v>363</v>
      </c>
      <c r="J928" s="14" t="s">
        <v>566</v>
      </c>
      <c r="K928" s="14" t="s">
        <v>625</v>
      </c>
      <c r="L928" s="14" t="s">
        <v>4931</v>
      </c>
      <c r="M928" s="14">
        <f t="shared" si="112"/>
        <v>2021</v>
      </c>
      <c r="N928" s="14">
        <f t="shared" si="113"/>
        <v>5</v>
      </c>
      <c r="O928" s="14" t="str">
        <f>IFERROR(VLOOKUP(I928,Lists!$F$2:$G$16,2,FALSE()),"Not Rated")</f>
        <v>Adults</v>
      </c>
      <c r="P928" s="14">
        <f t="shared" si="114"/>
        <v>97</v>
      </c>
      <c r="Q928" s="14" t="str">
        <f t="shared" si="115"/>
        <v>United States</v>
      </c>
      <c r="R928" s="14" t="str">
        <f t="shared" si="116"/>
        <v>|United States|</v>
      </c>
      <c r="S928" s="14" t="str">
        <f t="shared" si="117"/>
        <v>|Action &amp; Adventure|Dramas|</v>
      </c>
      <c r="T928" s="14" t="str">
        <f t="shared" si="118"/>
        <v>|Vondie Curtis-Hall|</v>
      </c>
      <c r="U928" s="14" t="str">
        <f t="shared" si="119"/>
        <v>|Tyrese Gibson|Meagan Good|Larenz Tate|Henry Hunter Hall|Kimora Lee Simmons|Game|</v>
      </c>
    </row>
    <row r="929" spans="1:21">
      <c r="A929" s="14" t="s">
        <v>4932</v>
      </c>
      <c r="B929" s="14" t="s">
        <v>49</v>
      </c>
      <c r="C929" s="14" t="s">
        <v>4933</v>
      </c>
      <c r="D929" s="14" t="s">
        <v>117</v>
      </c>
      <c r="E929" s="14" t="s">
        <v>4934</v>
      </c>
      <c r="F929" s="14" t="s">
        <v>117</v>
      </c>
      <c r="G929" s="26">
        <v>44317</v>
      </c>
      <c r="H929" s="14">
        <v>2010</v>
      </c>
      <c r="I929" s="14" t="s">
        <v>366</v>
      </c>
      <c r="J929" s="14" t="s">
        <v>106</v>
      </c>
      <c r="K929" s="14" t="s">
        <v>256</v>
      </c>
      <c r="L929" s="14" t="s">
        <v>4935</v>
      </c>
      <c r="M929" s="14">
        <f t="shared" si="112"/>
        <v>2021</v>
      </c>
      <c r="N929" s="14">
        <f t="shared" si="113"/>
        <v>5</v>
      </c>
      <c r="O929" s="14" t="str">
        <f>IFERROR(VLOOKUP(I929,Lists!$F$2:$G$16,2,FALSE()),"Not Rated")</f>
        <v>Kids</v>
      </c>
      <c r="P929" s="14">
        <f t="shared" si="114"/>
        <v>2</v>
      </c>
      <c r="Q929" s="14" t="str">
        <f t="shared" si="115"/>
        <v>Unknown</v>
      </c>
      <c r="R929" s="14" t="str">
        <f t="shared" si="116"/>
        <v>|Unknown|</v>
      </c>
      <c r="S929" s="14" t="str">
        <f t="shared" si="117"/>
        <v>|Kids' TV|</v>
      </c>
      <c r="T929" s="14" t="str">
        <f t="shared" si="118"/>
        <v>|Unknown|</v>
      </c>
      <c r="U929" s="14" t="str">
        <f t="shared" si="119"/>
        <v>|Bob West|Julie Johnson|David Joyner|Jeff Ayers|Dean Wendt|Carey Stinson|Patty Wirtz|Emilio Mazur|</v>
      </c>
    </row>
    <row r="930" spans="1:21">
      <c r="A930" s="14" t="s">
        <v>4936</v>
      </c>
      <c r="B930" s="14" t="s">
        <v>48</v>
      </c>
      <c r="C930" s="14" t="s">
        <v>4937</v>
      </c>
      <c r="D930" s="14" t="s">
        <v>4938</v>
      </c>
      <c r="E930" s="14" t="s">
        <v>4939</v>
      </c>
      <c r="F930" s="14" t="s">
        <v>115</v>
      </c>
      <c r="G930" s="26">
        <v>44317</v>
      </c>
      <c r="H930" s="14">
        <v>1989</v>
      </c>
      <c r="I930" s="14" t="s">
        <v>364</v>
      </c>
      <c r="J930" s="14" t="s">
        <v>566</v>
      </c>
      <c r="K930" s="14" t="s">
        <v>4940</v>
      </c>
      <c r="L930" s="14" t="s">
        <v>4941</v>
      </c>
      <c r="M930" s="14">
        <f t="shared" si="112"/>
        <v>2021</v>
      </c>
      <c r="N930" s="14">
        <f t="shared" si="113"/>
        <v>5</v>
      </c>
      <c r="O930" s="14" t="str">
        <f>IFERROR(VLOOKUP(I930,Lists!$F$2:$G$16,2,FALSE()),"Not Rated")</f>
        <v>Teens</v>
      </c>
      <c r="P930" s="14">
        <f t="shared" si="114"/>
        <v>97</v>
      </c>
      <c r="Q930" s="14" t="str">
        <f t="shared" si="115"/>
        <v>United States</v>
      </c>
      <c r="R930" s="14" t="str">
        <f t="shared" si="116"/>
        <v>|United States|</v>
      </c>
      <c r="S930" s="14" t="str">
        <f t="shared" si="117"/>
        <v>|Action &amp; Adventure|Sports Movies|</v>
      </c>
      <c r="T930" s="14" t="str">
        <f t="shared" si="118"/>
        <v>|Robert Radler|</v>
      </c>
      <c r="U930" s="14" t="str">
        <f t="shared" si="119"/>
        <v>|Eric Roberts|James Earl Jones|Sally Kirkland|Chris Penn|Phillip Rhee|John P. Ryan|John Dye|Louise Fletcher|</v>
      </c>
    </row>
    <row r="931" spans="1:21">
      <c r="A931" s="14" t="s">
        <v>4942</v>
      </c>
      <c r="B931" s="14" t="s">
        <v>48</v>
      </c>
      <c r="C931" s="14" t="s">
        <v>4943</v>
      </c>
      <c r="D931" s="14" t="s">
        <v>4944</v>
      </c>
      <c r="E931" s="14" t="s">
        <v>4945</v>
      </c>
      <c r="F931" s="14" t="s">
        <v>117</v>
      </c>
      <c r="G931" s="26">
        <v>44317</v>
      </c>
      <c r="H931" s="14">
        <v>2017</v>
      </c>
      <c r="I931" s="14" t="s">
        <v>363</v>
      </c>
      <c r="J931" s="14" t="s">
        <v>698</v>
      </c>
      <c r="K931" s="14" t="s">
        <v>4585</v>
      </c>
      <c r="L931" s="14" t="s">
        <v>4946</v>
      </c>
      <c r="M931" s="14">
        <f t="shared" si="112"/>
        <v>2021</v>
      </c>
      <c r="N931" s="14">
        <f t="shared" si="113"/>
        <v>5</v>
      </c>
      <c r="O931" s="14" t="str">
        <f>IFERROR(VLOOKUP(I931,Lists!$F$2:$G$16,2,FALSE()),"Not Rated")</f>
        <v>Adults</v>
      </c>
      <c r="P931" s="14">
        <f t="shared" si="114"/>
        <v>99</v>
      </c>
      <c r="Q931" s="14" t="str">
        <f t="shared" si="115"/>
        <v>Unknown</v>
      </c>
      <c r="R931" s="14" t="str">
        <f t="shared" si="116"/>
        <v>|Unknown|</v>
      </c>
      <c r="S931" s="14" t="str">
        <f t="shared" si="117"/>
        <v>|Action &amp; Adventure|Horror Movies|</v>
      </c>
      <c r="T931" s="14" t="str">
        <f t="shared" si="118"/>
        <v>|Roel Reiné|</v>
      </c>
      <c r="U931" s="14" t="str">
        <f t="shared" si="119"/>
        <v>|Danny Trejo|Jake Busey|Elysia Rotaru|Dean McDermott|Elizabeth Lavender|Peter Skagen|</v>
      </c>
    </row>
    <row r="932" spans="1:21">
      <c r="A932" s="14" t="s">
        <v>4947</v>
      </c>
      <c r="B932" s="14" t="s">
        <v>48</v>
      </c>
      <c r="C932" s="14" t="s">
        <v>4948</v>
      </c>
      <c r="D932" s="14" t="s">
        <v>4379</v>
      </c>
      <c r="E932" s="14" t="s">
        <v>4949</v>
      </c>
      <c r="F932" s="14" t="s">
        <v>115</v>
      </c>
      <c r="G932" s="26">
        <v>44317</v>
      </c>
      <c r="H932" s="14">
        <v>2010</v>
      </c>
      <c r="I932" s="14" t="s">
        <v>363</v>
      </c>
      <c r="J932" s="14" t="s">
        <v>739</v>
      </c>
      <c r="K932" s="14" t="s">
        <v>1149</v>
      </c>
      <c r="L932" s="14" t="s">
        <v>4950</v>
      </c>
      <c r="M932" s="14">
        <f t="shared" si="112"/>
        <v>2021</v>
      </c>
      <c r="N932" s="14">
        <f t="shared" si="113"/>
        <v>5</v>
      </c>
      <c r="O932" s="14" t="str">
        <f>IFERROR(VLOOKUP(I932,Lists!$F$2:$G$16,2,FALSE()),"Not Rated")</f>
        <v>Adults</v>
      </c>
      <c r="P932" s="14">
        <f t="shared" si="114"/>
        <v>95</v>
      </c>
      <c r="Q932" s="14" t="str">
        <f t="shared" si="115"/>
        <v>United States</v>
      </c>
      <c r="R932" s="14" t="str">
        <f t="shared" si="116"/>
        <v>|United States|</v>
      </c>
      <c r="S932" s="14" t="str">
        <f t="shared" si="117"/>
        <v>|Action &amp; Adventure|Comedies|</v>
      </c>
      <c r="T932" s="14" t="str">
        <f t="shared" si="118"/>
        <v>|Todd Phillips|</v>
      </c>
      <c r="U932" s="14" t="str">
        <f t="shared" si="119"/>
        <v>|Robert Downey Jr.|Zach Galifianakis|Michelle Monaghan|Jamie Foxx|Juliette Lewis|Danny McBride|RZA|Matt Walsh|</v>
      </c>
    </row>
    <row r="933" spans="1:21">
      <c r="A933" s="14" t="s">
        <v>4951</v>
      </c>
      <c r="B933" s="14" t="s">
        <v>48</v>
      </c>
      <c r="C933" s="14" t="s">
        <v>4952</v>
      </c>
      <c r="D933" s="14" t="s">
        <v>4953</v>
      </c>
      <c r="E933" s="14" t="s">
        <v>4954</v>
      </c>
      <c r="F933" s="14" t="s">
        <v>115</v>
      </c>
      <c r="G933" s="26">
        <v>44317</v>
      </c>
      <c r="H933" s="14">
        <v>2005</v>
      </c>
      <c r="I933" s="14" t="s">
        <v>364</v>
      </c>
      <c r="J933" s="14" t="s">
        <v>436</v>
      </c>
      <c r="K933" s="14" t="s">
        <v>245</v>
      </c>
      <c r="L933" s="14" t="s">
        <v>4955</v>
      </c>
      <c r="M933" s="14">
        <f t="shared" si="112"/>
        <v>2021</v>
      </c>
      <c r="N933" s="14">
        <f t="shared" si="113"/>
        <v>5</v>
      </c>
      <c r="O933" s="14" t="str">
        <f>IFERROR(VLOOKUP(I933,Lists!$F$2:$G$16,2,FALSE()),"Not Rated")</f>
        <v>Teens</v>
      </c>
      <c r="P933" s="14">
        <f t="shared" si="114"/>
        <v>91</v>
      </c>
      <c r="Q933" s="14" t="str">
        <f t="shared" si="115"/>
        <v>United States</v>
      </c>
      <c r="R933" s="14" t="str">
        <f t="shared" si="116"/>
        <v>|United States|</v>
      </c>
      <c r="S933" s="14" t="str">
        <f t="shared" si="117"/>
        <v>|Comedies|</v>
      </c>
      <c r="T933" s="14" t="str">
        <f t="shared" si="118"/>
        <v>|Dean Parisot|</v>
      </c>
      <c r="U933" s="14" t="str">
        <f t="shared" si="119"/>
        <v>|Jim Carrey|Téa Leoni|Alec Baldwin|Richard Jenkins|Angie Harmon|John Michael Higgins|Richard Burgi|Carlos Jacott|Aaron Michael Drozin|Gloria Garayua|</v>
      </c>
    </row>
    <row r="934" spans="1:21">
      <c r="A934" s="14" t="s">
        <v>4956</v>
      </c>
      <c r="B934" s="14" t="s">
        <v>48</v>
      </c>
      <c r="C934" s="14" t="s">
        <v>4957</v>
      </c>
      <c r="D934" s="14" t="s">
        <v>4958</v>
      </c>
      <c r="E934" s="14" t="s">
        <v>4959</v>
      </c>
      <c r="F934" s="14" t="s">
        <v>4960</v>
      </c>
      <c r="G934" s="26">
        <v>44317</v>
      </c>
      <c r="H934" s="14">
        <v>2010</v>
      </c>
      <c r="I934" s="14" t="s">
        <v>363</v>
      </c>
      <c r="J934" s="14" t="s">
        <v>671</v>
      </c>
      <c r="K934" s="14" t="s">
        <v>248</v>
      </c>
      <c r="L934" s="14" t="s">
        <v>4961</v>
      </c>
      <c r="M934" s="14">
        <f t="shared" si="112"/>
        <v>2021</v>
      </c>
      <c r="N934" s="14">
        <f t="shared" si="113"/>
        <v>5</v>
      </c>
      <c r="O934" s="14" t="str">
        <f>IFERROR(VLOOKUP(I934,Lists!$F$2:$G$16,2,FALSE()),"Not Rated")</f>
        <v>Adults</v>
      </c>
      <c r="P934" s="14">
        <f t="shared" si="114"/>
        <v>115</v>
      </c>
      <c r="Q934" s="14" t="str">
        <f t="shared" si="115"/>
        <v>United Kingdom</v>
      </c>
      <c r="R934" s="14" t="str">
        <f t="shared" si="116"/>
        <v>|United Kingdom|France|Spain|United States|</v>
      </c>
      <c r="S934" s="14" t="str">
        <f t="shared" si="117"/>
        <v>|Action &amp; Adventure|</v>
      </c>
      <c r="T934" s="14" t="str">
        <f t="shared" si="118"/>
        <v>|Paul Greengrass|</v>
      </c>
      <c r="U934" s="14" t="str">
        <f t="shared" si="119"/>
        <v>|Matt Damon|Greg Kinnear|Brendan Gleeson|Amy Ryan|Khalid Abdalla|Jason Isaacs|Said Faraj|Michael O'Neill|Igal Naor|Raad Rawi|</v>
      </c>
    </row>
    <row r="935" spans="1:21">
      <c r="A935" s="14" t="s">
        <v>4962</v>
      </c>
      <c r="B935" s="14" t="s">
        <v>48</v>
      </c>
      <c r="C935" s="14" t="s">
        <v>4963</v>
      </c>
      <c r="D935" s="14" t="s">
        <v>1093</v>
      </c>
      <c r="E935" s="14" t="s">
        <v>4964</v>
      </c>
      <c r="F935" s="14" t="s">
        <v>916</v>
      </c>
      <c r="G935" s="26">
        <v>44317</v>
      </c>
      <c r="H935" s="14">
        <v>2009</v>
      </c>
      <c r="I935" s="14" t="s">
        <v>370</v>
      </c>
      <c r="J935" s="14" t="s">
        <v>730</v>
      </c>
      <c r="K935" s="14" t="s">
        <v>982</v>
      </c>
      <c r="L935" s="14" t="s">
        <v>4965</v>
      </c>
      <c r="M935" s="14">
        <f t="shared" si="112"/>
        <v>2021</v>
      </c>
      <c r="N935" s="14">
        <f t="shared" si="113"/>
        <v>5</v>
      </c>
      <c r="O935" s="14" t="str">
        <f>IFERROR(VLOOKUP(I935,Lists!$F$2:$G$16,2,FALSE()),"Not Rated")</f>
        <v>Kids</v>
      </c>
      <c r="P935" s="14">
        <f t="shared" si="114"/>
        <v>93</v>
      </c>
      <c r="Q935" s="14" t="str">
        <f t="shared" si="115"/>
        <v>United Kingdom</v>
      </c>
      <c r="R935" s="14" t="str">
        <f t="shared" si="116"/>
        <v>|United Kingdom|United States|</v>
      </c>
      <c r="S935" s="14" t="str">
        <f t="shared" si="117"/>
        <v>|Children &amp; Family Movies|Dramas|</v>
      </c>
      <c r="T935" s="14" t="str">
        <f t="shared" si="118"/>
        <v>|Lasse Hallström|</v>
      </c>
      <c r="U935" s="14" t="str">
        <f t="shared" si="119"/>
        <v>|Richard Gere|Joan Allen|Cary-Hiroyuki Tagawa|Sarah Roemer|Jason Alexander|Erick Avari|Davenia McFadden|Robbie Sublett|Kevin DeCoste|Rob Degnan|</v>
      </c>
    </row>
    <row r="936" spans="1:21">
      <c r="A936" s="14" t="s">
        <v>4966</v>
      </c>
      <c r="B936" s="14" t="s">
        <v>48</v>
      </c>
      <c r="C936" s="14" t="s">
        <v>4967</v>
      </c>
      <c r="D936" s="14" t="s">
        <v>4968</v>
      </c>
      <c r="E936" s="14" t="s">
        <v>4969</v>
      </c>
      <c r="F936" s="14" t="s">
        <v>1435</v>
      </c>
      <c r="G936" s="26">
        <v>44317</v>
      </c>
      <c r="H936" s="14">
        <v>2018</v>
      </c>
      <c r="I936" s="14" t="s">
        <v>363</v>
      </c>
      <c r="J936" s="14" t="s">
        <v>1226</v>
      </c>
      <c r="K936" s="14" t="s">
        <v>1436</v>
      </c>
      <c r="L936" s="14" t="s">
        <v>4970</v>
      </c>
      <c r="M936" s="14">
        <f t="shared" si="112"/>
        <v>2021</v>
      </c>
      <c r="N936" s="14">
        <f t="shared" si="113"/>
        <v>5</v>
      </c>
      <c r="O936" s="14" t="str">
        <f>IFERROR(VLOOKUP(I936,Lists!$F$2:$G$16,2,FALSE()),"Not Rated")</f>
        <v>Adults</v>
      </c>
      <c r="P936" s="14">
        <f t="shared" si="114"/>
        <v>109</v>
      </c>
      <c r="Q936" s="14" t="str">
        <f t="shared" si="115"/>
        <v>United Kingdom</v>
      </c>
      <c r="R936" s="14" t="str">
        <f t="shared" si="116"/>
        <v>|United Kingdom|Canada|United States|</v>
      </c>
      <c r="S936" s="14" t="str">
        <f t="shared" si="117"/>
        <v>|Dramas|Independent Movies|</v>
      </c>
      <c r="T936" s="14" t="str">
        <f t="shared" si="118"/>
        <v>|Justin Kelly|</v>
      </c>
      <c r="U936" s="14" t="str">
        <f t="shared" si="119"/>
        <v>|Kristen Stewart|Laura Dern|Jim Sturgess|Diane Kruger|Kelvin Harrison Jr.|James Jagger|Courtney Love|David Brown|</v>
      </c>
    </row>
    <row r="937" spans="1:21">
      <c r="A937" s="14" t="s">
        <v>4971</v>
      </c>
      <c r="B937" s="14" t="s">
        <v>48</v>
      </c>
      <c r="C937" s="14" t="s">
        <v>4972</v>
      </c>
      <c r="D937" s="14" t="s">
        <v>4973</v>
      </c>
      <c r="E937" s="14" t="s">
        <v>4974</v>
      </c>
      <c r="F937" s="14" t="s">
        <v>115</v>
      </c>
      <c r="G937" s="26">
        <v>44317</v>
      </c>
      <c r="H937" s="14">
        <v>2012</v>
      </c>
      <c r="I937" s="14" t="s">
        <v>367</v>
      </c>
      <c r="J937" s="14" t="s">
        <v>624</v>
      </c>
      <c r="K937" s="14" t="s">
        <v>481</v>
      </c>
      <c r="L937" s="14" t="s">
        <v>4975</v>
      </c>
      <c r="M937" s="14">
        <f t="shared" si="112"/>
        <v>2021</v>
      </c>
      <c r="N937" s="14">
        <f t="shared" si="113"/>
        <v>5</v>
      </c>
      <c r="O937" s="14" t="str">
        <f>IFERROR(VLOOKUP(I937,Lists!$F$2:$G$16,2,FALSE()),"Not Rated")</f>
        <v>Older Kids</v>
      </c>
      <c r="P937" s="14">
        <f t="shared" si="114"/>
        <v>96</v>
      </c>
      <c r="Q937" s="14" t="str">
        <f t="shared" si="115"/>
        <v>United States</v>
      </c>
      <c r="R937" s="14" t="str">
        <f t="shared" si="116"/>
        <v>|United States|</v>
      </c>
      <c r="S937" s="14" t="str">
        <f t="shared" si="117"/>
        <v>|Children &amp; Family Movies|Comedies|</v>
      </c>
      <c r="T937" s="14" t="str">
        <f t="shared" si="118"/>
        <v>|Eric Darnell|Tom McGrath|Conrad Vernon|</v>
      </c>
      <c r="U937" s="14" t="str">
        <f t="shared" si="119"/>
        <v>|Ben Stiller|Chris Rock|David Schwimmer|Jada Pinkett Smith|Sacha Baron Cohen|Cedric the Entertainer|Andy Richter|Tom McGrath|Frances McDormand|Jessica Chastain|Bryan Cranston|Martin Short|</v>
      </c>
    </row>
    <row r="938" spans="1:21">
      <c r="A938" s="14" t="s">
        <v>4976</v>
      </c>
      <c r="B938" s="14" t="s">
        <v>49</v>
      </c>
      <c r="C938" s="14" t="s">
        <v>4977</v>
      </c>
      <c r="D938" s="14" t="s">
        <v>117</v>
      </c>
      <c r="E938" s="14" t="s">
        <v>117</v>
      </c>
      <c r="F938" s="14" t="s">
        <v>117</v>
      </c>
      <c r="G938" s="26">
        <v>44317</v>
      </c>
      <c r="H938" s="14">
        <v>2020</v>
      </c>
      <c r="I938" s="14" t="s">
        <v>365</v>
      </c>
      <c r="J938" s="14" t="s">
        <v>105</v>
      </c>
      <c r="K938" s="14" t="s">
        <v>256</v>
      </c>
      <c r="L938" s="14" t="s">
        <v>4978</v>
      </c>
      <c r="M938" s="14">
        <f t="shared" si="112"/>
        <v>2021</v>
      </c>
      <c r="N938" s="14">
        <f t="shared" si="113"/>
        <v>5</v>
      </c>
      <c r="O938" s="14" t="str">
        <f>IFERROR(VLOOKUP(I938,Lists!$F$2:$G$16,2,FALSE()),"Not Rated")</f>
        <v>Kids</v>
      </c>
      <c r="P938" s="14">
        <f t="shared" si="114"/>
        <v>1</v>
      </c>
      <c r="Q938" s="14" t="str">
        <f t="shared" si="115"/>
        <v>Unknown</v>
      </c>
      <c r="R938" s="14" t="str">
        <f t="shared" si="116"/>
        <v>|Unknown|</v>
      </c>
      <c r="S938" s="14" t="str">
        <f t="shared" si="117"/>
        <v>|Kids' TV|</v>
      </c>
      <c r="T938" s="14" t="str">
        <f t="shared" si="118"/>
        <v>|Unknown|</v>
      </c>
      <c r="U938" s="14" t="str">
        <f t="shared" si="119"/>
        <v>|Unknown|</v>
      </c>
    </row>
    <row r="939" spans="1:21">
      <c r="A939" s="14" t="s">
        <v>4979</v>
      </c>
      <c r="B939" s="14" t="s">
        <v>48</v>
      </c>
      <c r="C939" s="14" t="s">
        <v>4980</v>
      </c>
      <c r="D939" s="14" t="s">
        <v>288</v>
      </c>
      <c r="E939" s="14" t="s">
        <v>4981</v>
      </c>
      <c r="F939" s="14" t="s">
        <v>117</v>
      </c>
      <c r="G939" s="26">
        <v>44317</v>
      </c>
      <c r="H939" s="14">
        <v>2017</v>
      </c>
      <c r="I939" s="14" t="s">
        <v>365</v>
      </c>
      <c r="J939" s="14" t="s">
        <v>1773</v>
      </c>
      <c r="K939" s="14" t="s">
        <v>481</v>
      </c>
      <c r="L939" s="14" t="s">
        <v>4982</v>
      </c>
      <c r="M939" s="14">
        <f t="shared" si="112"/>
        <v>2021</v>
      </c>
      <c r="N939" s="14">
        <f t="shared" si="113"/>
        <v>5</v>
      </c>
      <c r="O939" s="14" t="str">
        <f>IFERROR(VLOOKUP(I939,Lists!$F$2:$G$16,2,FALSE()),"Not Rated")</f>
        <v>Kids</v>
      </c>
      <c r="P939" s="14">
        <f t="shared" si="114"/>
        <v>78</v>
      </c>
      <c r="Q939" s="14" t="str">
        <f t="shared" si="115"/>
        <v>Unknown</v>
      </c>
      <c r="R939" s="14" t="str">
        <f t="shared" si="116"/>
        <v>|Unknown|</v>
      </c>
      <c r="S939" s="14" t="str">
        <f t="shared" si="117"/>
        <v>|Children &amp; Family Movies|Comedies|</v>
      </c>
      <c r="T939" s="14" t="str">
        <f t="shared" si="118"/>
        <v>|Suhas Kadav|</v>
      </c>
      <c r="U939" s="14" t="str">
        <f t="shared" si="119"/>
        <v>|Saurav Chakrabarty|</v>
      </c>
    </row>
    <row r="940" spans="1:21">
      <c r="A940" s="14" t="s">
        <v>4983</v>
      </c>
      <c r="B940" s="14" t="s">
        <v>48</v>
      </c>
      <c r="C940" s="14" t="s">
        <v>4984</v>
      </c>
      <c r="D940" s="14" t="s">
        <v>288</v>
      </c>
      <c r="E940" s="14" t="s">
        <v>4985</v>
      </c>
      <c r="F940" s="14" t="s">
        <v>117</v>
      </c>
      <c r="G940" s="26">
        <v>44317</v>
      </c>
      <c r="H940" s="14">
        <v>2019</v>
      </c>
      <c r="I940" s="14" t="s">
        <v>365</v>
      </c>
      <c r="J940" s="14" t="s">
        <v>872</v>
      </c>
      <c r="K940" s="14" t="s">
        <v>1711</v>
      </c>
      <c r="L940" s="14" t="s">
        <v>4986</v>
      </c>
      <c r="M940" s="14">
        <f t="shared" si="112"/>
        <v>2021</v>
      </c>
      <c r="N940" s="14">
        <f t="shared" si="113"/>
        <v>5</v>
      </c>
      <c r="O940" s="14" t="str">
        <f>IFERROR(VLOOKUP(I940,Lists!$F$2:$G$16,2,FALSE()),"Not Rated")</f>
        <v>Kids</v>
      </c>
      <c r="P940" s="14">
        <f t="shared" si="114"/>
        <v>87</v>
      </c>
      <c r="Q940" s="14" t="str">
        <f t="shared" si="115"/>
        <v>Unknown</v>
      </c>
      <c r="R940" s="14" t="str">
        <f t="shared" si="116"/>
        <v>|Unknown|</v>
      </c>
      <c r="S940" s="14" t="str">
        <f t="shared" si="117"/>
        <v>|Children &amp; Family Movies|Comedies|Music &amp; Musicals|</v>
      </c>
      <c r="T940" s="14" t="str">
        <f t="shared" si="118"/>
        <v>|Suhas Kadav|</v>
      </c>
      <c r="U940" s="14" t="str">
        <f t="shared" si="119"/>
        <v>|Saurav Chakraborty|</v>
      </c>
    </row>
    <row r="941" spans="1:21">
      <c r="A941" s="14" t="s">
        <v>4987</v>
      </c>
      <c r="B941" s="14" t="s">
        <v>48</v>
      </c>
      <c r="C941" s="14" t="s">
        <v>4988</v>
      </c>
      <c r="D941" s="14" t="s">
        <v>288</v>
      </c>
      <c r="E941" s="14" t="s">
        <v>4989</v>
      </c>
      <c r="F941" s="14" t="s">
        <v>117</v>
      </c>
      <c r="G941" s="26">
        <v>44317</v>
      </c>
      <c r="H941" s="14">
        <v>2013</v>
      </c>
      <c r="I941" s="14" t="s">
        <v>365</v>
      </c>
      <c r="J941" s="14" t="s">
        <v>1313</v>
      </c>
      <c r="K941" s="14" t="s">
        <v>1103</v>
      </c>
      <c r="L941" s="14" t="s">
        <v>4990</v>
      </c>
      <c r="M941" s="14">
        <f t="shared" si="112"/>
        <v>2021</v>
      </c>
      <c r="N941" s="14">
        <f t="shared" si="113"/>
        <v>5</v>
      </c>
      <c r="O941" s="14" t="str">
        <f>IFERROR(VLOOKUP(I941,Lists!$F$2:$G$16,2,FALSE()),"Not Rated")</f>
        <v>Kids</v>
      </c>
      <c r="P941" s="14">
        <f t="shared" si="114"/>
        <v>76</v>
      </c>
      <c r="Q941" s="14" t="str">
        <f t="shared" si="115"/>
        <v>Unknown</v>
      </c>
      <c r="R941" s="14" t="str">
        <f t="shared" si="116"/>
        <v>|Unknown|</v>
      </c>
      <c r="S941" s="14" t="str">
        <f t="shared" si="117"/>
        <v>|Children &amp; Family Movies|Music &amp; Musicals|</v>
      </c>
      <c r="T941" s="14" t="str">
        <f t="shared" si="118"/>
        <v>|Suhas Kadav|</v>
      </c>
      <c r="U941" s="14" t="str">
        <f t="shared" si="119"/>
        <v>|Saurav Chakraborty|Omi Sharma|Sankalp|Brian D Costa|Renu Sharda|Chinmey Sharma|Anamay Verma|Parminder Ghumman|Shailendra Pandey|Ravi Rajesh|</v>
      </c>
    </row>
    <row r="942" spans="1:21">
      <c r="A942" s="14" t="s">
        <v>4991</v>
      </c>
      <c r="B942" s="14" t="s">
        <v>48</v>
      </c>
      <c r="C942" s="14" t="s">
        <v>4992</v>
      </c>
      <c r="D942" s="14" t="s">
        <v>288</v>
      </c>
      <c r="E942" s="14" t="s">
        <v>4993</v>
      </c>
      <c r="F942" s="14" t="s">
        <v>117</v>
      </c>
      <c r="G942" s="26">
        <v>44317</v>
      </c>
      <c r="H942" s="14">
        <v>2014</v>
      </c>
      <c r="I942" s="14" t="s">
        <v>365</v>
      </c>
      <c r="J942" s="14" t="s">
        <v>1313</v>
      </c>
      <c r="K942" s="14" t="s">
        <v>481</v>
      </c>
      <c r="L942" s="14" t="s">
        <v>4994</v>
      </c>
      <c r="M942" s="14">
        <f t="shared" si="112"/>
        <v>2021</v>
      </c>
      <c r="N942" s="14">
        <f t="shared" si="113"/>
        <v>5</v>
      </c>
      <c r="O942" s="14" t="str">
        <f>IFERROR(VLOOKUP(I942,Lists!$F$2:$G$16,2,FALSE()),"Not Rated")</f>
        <v>Kids</v>
      </c>
      <c r="P942" s="14">
        <f t="shared" si="114"/>
        <v>76</v>
      </c>
      <c r="Q942" s="14" t="str">
        <f t="shared" si="115"/>
        <v>Unknown</v>
      </c>
      <c r="R942" s="14" t="str">
        <f t="shared" si="116"/>
        <v>|Unknown|</v>
      </c>
      <c r="S942" s="14" t="str">
        <f t="shared" si="117"/>
        <v>|Children &amp; Family Movies|Comedies|</v>
      </c>
      <c r="T942" s="14" t="str">
        <f t="shared" si="118"/>
        <v>|Suhas Kadav|</v>
      </c>
      <c r="U942" s="14" t="str">
        <f t="shared" si="119"/>
        <v>|Saurav Chakraborty|Vinod Kulkarni|Mayur Vyas|Dilip Sinha|Sunita Sharma|</v>
      </c>
    </row>
    <row r="943" spans="1:21">
      <c r="A943" s="14" t="s">
        <v>4995</v>
      </c>
      <c r="B943" s="14" t="s">
        <v>48</v>
      </c>
      <c r="C943" s="14" t="s">
        <v>4996</v>
      </c>
      <c r="D943" s="14" t="s">
        <v>288</v>
      </c>
      <c r="E943" s="14" t="s">
        <v>4997</v>
      </c>
      <c r="F943" s="14" t="s">
        <v>117</v>
      </c>
      <c r="G943" s="26">
        <v>44317</v>
      </c>
      <c r="H943" s="14">
        <v>2013</v>
      </c>
      <c r="I943" s="14" t="s">
        <v>365</v>
      </c>
      <c r="J943" s="14" t="s">
        <v>4998</v>
      </c>
      <c r="K943" s="14" t="s">
        <v>481</v>
      </c>
      <c r="L943" s="14" t="s">
        <v>4999</v>
      </c>
      <c r="M943" s="14">
        <f t="shared" si="112"/>
        <v>2021</v>
      </c>
      <c r="N943" s="14">
        <f t="shared" si="113"/>
        <v>5</v>
      </c>
      <c r="O943" s="14" t="str">
        <f>IFERROR(VLOOKUP(I943,Lists!$F$2:$G$16,2,FALSE()),"Not Rated")</f>
        <v>Kids</v>
      </c>
      <c r="P943" s="14">
        <f t="shared" si="114"/>
        <v>71</v>
      </c>
      <c r="Q943" s="14" t="str">
        <f t="shared" si="115"/>
        <v>Unknown</v>
      </c>
      <c r="R943" s="14" t="str">
        <f t="shared" si="116"/>
        <v>|Unknown|</v>
      </c>
      <c r="S943" s="14" t="str">
        <f t="shared" si="117"/>
        <v>|Children &amp; Family Movies|Comedies|</v>
      </c>
      <c r="T943" s="14" t="str">
        <f t="shared" si="118"/>
        <v>|Suhas Kadav|</v>
      </c>
      <c r="U943" s="14" t="str">
        <f t="shared" si="119"/>
        <v>|Saurav Chakraborty|Omee|Sankalp|Rajesh|Vinod Kulkarni|Roopa Bhimani|Khushboo Atre|Shailendra Pandey|Shrikant Naidu|Khusboo|Nandkishore|Brian Dcosta|</v>
      </c>
    </row>
    <row r="944" spans="1:21">
      <c r="A944" s="14" t="s">
        <v>5000</v>
      </c>
      <c r="B944" s="14" t="s">
        <v>48</v>
      </c>
      <c r="C944" s="14" t="s">
        <v>5001</v>
      </c>
      <c r="D944" s="14" t="s">
        <v>2211</v>
      </c>
      <c r="E944" s="14" t="s">
        <v>5002</v>
      </c>
      <c r="F944" s="14" t="s">
        <v>5003</v>
      </c>
      <c r="G944" s="26">
        <v>44317</v>
      </c>
      <c r="H944" s="14">
        <v>2003</v>
      </c>
      <c r="I944" s="14" t="s">
        <v>363</v>
      </c>
      <c r="J944" s="14" t="s">
        <v>2323</v>
      </c>
      <c r="K944" s="14" t="s">
        <v>683</v>
      </c>
      <c r="L944" s="14" t="s">
        <v>5004</v>
      </c>
      <c r="M944" s="14">
        <f t="shared" si="112"/>
        <v>2021</v>
      </c>
      <c r="N944" s="14">
        <f t="shared" si="113"/>
        <v>5</v>
      </c>
      <c r="O944" s="14" t="str">
        <f>IFERROR(VLOOKUP(I944,Lists!$F$2:$G$16,2,FALSE()),"Not Rated")</f>
        <v>Adults</v>
      </c>
      <c r="P944" s="14">
        <f t="shared" si="114"/>
        <v>138</v>
      </c>
      <c r="Q944" s="14" t="str">
        <f t="shared" si="115"/>
        <v>United States</v>
      </c>
      <c r="R944" s="14" t="str">
        <f t="shared" si="116"/>
        <v>|United States|Australia|</v>
      </c>
      <c r="S944" s="14" t="str">
        <f t="shared" si="117"/>
        <v>|Dramas|Thrillers|</v>
      </c>
      <c r="T944" s="14" t="str">
        <f t="shared" si="118"/>
        <v>|Clint Eastwood|</v>
      </c>
      <c r="U944" s="14" t="str">
        <f t="shared" si="119"/>
        <v>|Sean Penn|Tim Robbins|Kevin Bacon|Laurence Fishburne|Marcia Gay Harden|Laura Linney|Kevin Chapman|Tom Guiry|Emmy Rossum|Spencer Treat Clark|</v>
      </c>
    </row>
    <row r="945" spans="1:21">
      <c r="A945" s="14" t="s">
        <v>5005</v>
      </c>
      <c r="B945" s="14" t="s">
        <v>48</v>
      </c>
      <c r="C945" s="14" t="s">
        <v>5006</v>
      </c>
      <c r="D945" s="14" t="s">
        <v>5007</v>
      </c>
      <c r="E945" s="14" t="s">
        <v>5008</v>
      </c>
      <c r="F945" s="14" t="s">
        <v>115</v>
      </c>
      <c r="G945" s="26">
        <v>44317</v>
      </c>
      <c r="H945" s="14">
        <v>2008</v>
      </c>
      <c r="I945" s="14" t="s">
        <v>364</v>
      </c>
      <c r="J945" s="14" t="s">
        <v>783</v>
      </c>
      <c r="K945" s="14" t="s">
        <v>4338</v>
      </c>
      <c r="L945" s="14" t="s">
        <v>5009</v>
      </c>
      <c r="M945" s="14">
        <f t="shared" si="112"/>
        <v>2021</v>
      </c>
      <c r="N945" s="14">
        <f t="shared" si="113"/>
        <v>5</v>
      </c>
      <c r="O945" s="14" t="str">
        <f>IFERROR(VLOOKUP(I945,Lists!$F$2:$G$16,2,FALSE()),"Not Rated")</f>
        <v>Teens</v>
      </c>
      <c r="P945" s="14">
        <f t="shared" si="114"/>
        <v>113</v>
      </c>
      <c r="Q945" s="14" t="str">
        <f t="shared" si="115"/>
        <v>United States</v>
      </c>
      <c r="R945" s="14" t="str">
        <f t="shared" si="116"/>
        <v>|United States|</v>
      </c>
      <c r="S945" s="14" t="str">
        <f t="shared" si="117"/>
        <v>|Action &amp; Adventure|Dramas|Sports Movies|</v>
      </c>
      <c r="T945" s="14" t="str">
        <f t="shared" si="118"/>
        <v>|Jeff Wadlow|</v>
      </c>
      <c r="U945" s="14" t="str">
        <f t="shared" si="119"/>
        <v>|Sean Faris|Amber Heard|Cam Gigandet|Evan Peters|Leslie Hope|Djimon Hounsou|Wyatt Smith|Affion Crockett|Neil Brown Jr.|Lauren Leech|Tilky Jones|Steven Crowley|Tom Nowicki|</v>
      </c>
    </row>
    <row r="946" spans="1:21">
      <c r="A946" s="14" t="s">
        <v>5010</v>
      </c>
      <c r="B946" s="14" t="s">
        <v>48</v>
      </c>
      <c r="C946" s="14" t="s">
        <v>5011</v>
      </c>
      <c r="D946" s="14" t="s">
        <v>5012</v>
      </c>
      <c r="E946" s="14" t="s">
        <v>5013</v>
      </c>
      <c r="F946" s="14" t="s">
        <v>126</v>
      </c>
      <c r="G946" s="26">
        <v>44317</v>
      </c>
      <c r="H946" s="14">
        <v>2018</v>
      </c>
      <c r="I946" s="14" t="s">
        <v>360</v>
      </c>
      <c r="J946" s="14" t="s">
        <v>507</v>
      </c>
      <c r="K946" s="14" t="s">
        <v>248</v>
      </c>
      <c r="L946" s="14" t="s">
        <v>5014</v>
      </c>
      <c r="M946" s="14">
        <f t="shared" si="112"/>
        <v>2021</v>
      </c>
      <c r="N946" s="14">
        <f t="shared" si="113"/>
        <v>5</v>
      </c>
      <c r="O946" s="14" t="str">
        <f>IFERROR(VLOOKUP(I946,Lists!$F$2:$G$16,2,FALSE()),"Not Rated")</f>
        <v>Adults</v>
      </c>
      <c r="P946" s="14">
        <f t="shared" si="114"/>
        <v>94</v>
      </c>
      <c r="Q946" s="14" t="str">
        <f t="shared" si="115"/>
        <v>China</v>
      </c>
      <c r="R946" s="14" t="str">
        <f t="shared" si="116"/>
        <v>|China|</v>
      </c>
      <c r="S946" s="14" t="str">
        <f t="shared" si="117"/>
        <v>|Action &amp; Adventure|</v>
      </c>
      <c r="T946" s="14" t="str">
        <f t="shared" si="118"/>
        <v>|Charles Martin|</v>
      </c>
      <c r="U946" s="14" t="str">
        <f t="shared" si="119"/>
        <v>|Orlando Bloom|Leo Wu|Simon Yam|Hannah Quinlivan|</v>
      </c>
    </row>
    <row r="947" spans="1:21">
      <c r="A947" s="14" t="s">
        <v>5015</v>
      </c>
      <c r="B947" s="14" t="s">
        <v>48</v>
      </c>
      <c r="C947" s="14" t="s">
        <v>5016</v>
      </c>
      <c r="D947" s="14" t="s">
        <v>5017</v>
      </c>
      <c r="E947" s="14" t="s">
        <v>5018</v>
      </c>
      <c r="F947" s="14" t="s">
        <v>118</v>
      </c>
      <c r="G947" s="26">
        <v>44317</v>
      </c>
      <c r="H947" s="14">
        <v>2020</v>
      </c>
      <c r="I947" s="14" t="s">
        <v>360</v>
      </c>
      <c r="J947" s="14" t="s">
        <v>1330</v>
      </c>
      <c r="K947" s="14" t="s">
        <v>475</v>
      </c>
      <c r="L947" s="14" t="s">
        <v>5019</v>
      </c>
      <c r="M947" s="14">
        <f t="shared" si="112"/>
        <v>2021</v>
      </c>
      <c r="N947" s="14">
        <f t="shared" si="113"/>
        <v>5</v>
      </c>
      <c r="O947" s="14" t="str">
        <f>IFERROR(VLOOKUP(I947,Lists!$F$2:$G$16,2,FALSE()),"Not Rated")</f>
        <v>Adults</v>
      </c>
      <c r="P947" s="14">
        <f t="shared" si="114"/>
        <v>89</v>
      </c>
      <c r="Q947" s="14" t="str">
        <f t="shared" si="115"/>
        <v>United Kingdom</v>
      </c>
      <c r="R947" s="14" t="str">
        <f t="shared" si="116"/>
        <v>|United Kingdom|</v>
      </c>
      <c r="S947" s="14" t="str">
        <f t="shared" si="117"/>
        <v>|Dramas|International Movies|</v>
      </c>
      <c r="T947" s="14" t="str">
        <f t="shared" si="118"/>
        <v>|Stella Corradi|</v>
      </c>
      <c r="U947" s="14" t="str">
        <f t="shared" si="119"/>
        <v>|Patrick Robinson|Nadine Marshall|Pippa Bennett-Warner|CJ Beckford|</v>
      </c>
    </row>
    <row r="948" spans="1:21">
      <c r="A948" s="14" t="s">
        <v>5020</v>
      </c>
      <c r="B948" s="14" t="s">
        <v>48</v>
      </c>
      <c r="C948" s="14" t="s">
        <v>5021</v>
      </c>
      <c r="D948" s="14" t="s">
        <v>5022</v>
      </c>
      <c r="E948" s="14" t="s">
        <v>5023</v>
      </c>
      <c r="F948" s="14" t="s">
        <v>2247</v>
      </c>
      <c r="G948" s="26">
        <v>44317</v>
      </c>
      <c r="H948" s="14">
        <v>1994</v>
      </c>
      <c r="I948" s="14" t="s">
        <v>364</v>
      </c>
      <c r="J948" s="14" t="s">
        <v>1121</v>
      </c>
      <c r="K948" s="14" t="s">
        <v>1122</v>
      </c>
      <c r="L948" s="14" t="s">
        <v>5024</v>
      </c>
      <c r="M948" s="14">
        <f t="shared" si="112"/>
        <v>2021</v>
      </c>
      <c r="N948" s="14">
        <f t="shared" si="113"/>
        <v>5</v>
      </c>
      <c r="O948" s="14" t="str">
        <f>IFERROR(VLOOKUP(I948,Lists!$F$2:$G$16,2,FALSE()),"Not Rated")</f>
        <v>Teens</v>
      </c>
      <c r="P948" s="14">
        <f t="shared" si="114"/>
        <v>121</v>
      </c>
      <c r="Q948" s="14" t="str">
        <f t="shared" si="115"/>
        <v>United States</v>
      </c>
      <c r="R948" s="14" t="str">
        <f t="shared" si="116"/>
        <v>|United States|France|</v>
      </c>
      <c r="S948" s="14" t="str">
        <f t="shared" si="117"/>
        <v>|Action &amp; Adventure|Sci-Fi &amp; Fantasy|</v>
      </c>
      <c r="T948" s="14" t="str">
        <f t="shared" si="118"/>
        <v>|Roland Emmerich|</v>
      </c>
      <c r="U948" s="14" t="str">
        <f t="shared" si="119"/>
        <v>|Kurt Russell|James Spader|Jaye Davidson|Viveca Lindfors|Alexis Cruz|Mili Avital|Leon Rippy|John Diehl|Carlos Lauchu|Djimon Hounsou|</v>
      </c>
    </row>
    <row r="949" spans="1:21">
      <c r="A949" s="14" t="s">
        <v>5025</v>
      </c>
      <c r="B949" s="14" t="s">
        <v>48</v>
      </c>
      <c r="C949" s="14" t="s">
        <v>5026</v>
      </c>
      <c r="D949" s="14" t="s">
        <v>5027</v>
      </c>
      <c r="E949" s="14" t="s">
        <v>5028</v>
      </c>
      <c r="F949" s="14" t="s">
        <v>5029</v>
      </c>
      <c r="G949" s="26">
        <v>44317</v>
      </c>
      <c r="H949" s="14">
        <v>2009</v>
      </c>
      <c r="I949" s="14" t="s">
        <v>364</v>
      </c>
      <c r="J949" s="14" t="s">
        <v>474</v>
      </c>
      <c r="K949" s="14" t="s">
        <v>683</v>
      </c>
      <c r="L949" s="14" t="s">
        <v>5030</v>
      </c>
      <c r="M949" s="14">
        <f t="shared" si="112"/>
        <v>2021</v>
      </c>
      <c r="N949" s="14">
        <f t="shared" si="113"/>
        <v>5</v>
      </c>
      <c r="O949" s="14" t="str">
        <f>IFERROR(VLOOKUP(I949,Lists!$F$2:$G$16,2,FALSE()),"Not Rated")</f>
        <v>Teens</v>
      </c>
      <c r="P949" s="14">
        <f t="shared" si="114"/>
        <v>127</v>
      </c>
      <c r="Q949" s="14" t="str">
        <f t="shared" si="115"/>
        <v>United States</v>
      </c>
      <c r="R949" s="14" t="str">
        <f t="shared" si="116"/>
        <v>|United States|United Kingdom|France|</v>
      </c>
      <c r="S949" s="14" t="str">
        <f t="shared" si="117"/>
        <v>|Dramas|Thrillers|</v>
      </c>
      <c r="T949" s="14" t="str">
        <f t="shared" si="118"/>
        <v>|Kevin Macdonald|</v>
      </c>
      <c r="U949" s="14" t="str">
        <f t="shared" si="119"/>
        <v>|Russell Crowe|Ben Affleck|Rachel McAdams|Helen Mirren|Robin Wright|Jason Bateman|Jeff Daniels|Michael Berresse|Harry Lennix|</v>
      </c>
    </row>
    <row r="950" spans="1:21">
      <c r="A950" s="14" t="s">
        <v>5031</v>
      </c>
      <c r="B950" s="14" t="s">
        <v>48</v>
      </c>
      <c r="C950" s="14" t="s">
        <v>5032</v>
      </c>
      <c r="D950" s="14" t="s">
        <v>5033</v>
      </c>
      <c r="E950" s="14" t="s">
        <v>5034</v>
      </c>
      <c r="F950" s="14" t="s">
        <v>115</v>
      </c>
      <c r="G950" s="26">
        <v>44317</v>
      </c>
      <c r="H950" s="14">
        <v>2018</v>
      </c>
      <c r="I950" s="14" t="s">
        <v>361</v>
      </c>
      <c r="J950" s="14" t="s">
        <v>507</v>
      </c>
      <c r="K950" s="14" t="s">
        <v>245</v>
      </c>
      <c r="L950" s="14" t="s">
        <v>5035</v>
      </c>
      <c r="M950" s="14">
        <f t="shared" si="112"/>
        <v>2021</v>
      </c>
      <c r="N950" s="14">
        <f t="shared" si="113"/>
        <v>5</v>
      </c>
      <c r="O950" s="14" t="str">
        <f>IFERROR(VLOOKUP(I950,Lists!$F$2:$G$16,2,FALSE()),"Not Rated")</f>
        <v>Teens</v>
      </c>
      <c r="P950" s="14">
        <f t="shared" si="114"/>
        <v>94</v>
      </c>
      <c r="Q950" s="14" t="str">
        <f t="shared" si="115"/>
        <v>United States</v>
      </c>
      <c r="R950" s="14" t="str">
        <f t="shared" si="116"/>
        <v>|United States|</v>
      </c>
      <c r="S950" s="14" t="str">
        <f t="shared" si="117"/>
        <v>|Comedies|</v>
      </c>
      <c r="T950" s="14" t="str">
        <f t="shared" si="118"/>
        <v>|Ann Deborah Fishman|</v>
      </c>
      <c r="U950" s="14" t="str">
        <f t="shared" si="119"/>
        <v>|Kendall Ryan Sanders|Noah Centineo|Nathan Gamble|Kristen Johnston|Leigh-Allyn Baker|Christian Hutcherson|Shelby Wulfert|Steve Daron|Kalani Hilliker|Maddy Curley|George Hamilton|</v>
      </c>
    </row>
    <row r="951" spans="1:21">
      <c r="A951" s="14" t="s">
        <v>5036</v>
      </c>
      <c r="B951" s="14" t="s">
        <v>48</v>
      </c>
      <c r="C951" s="14" t="s">
        <v>5037</v>
      </c>
      <c r="D951" s="14" t="s">
        <v>5038</v>
      </c>
      <c r="E951" s="14" t="s">
        <v>5039</v>
      </c>
      <c r="F951" s="14" t="s">
        <v>5040</v>
      </c>
      <c r="G951" s="26">
        <v>44317</v>
      </c>
      <c r="H951" s="14">
        <v>2011</v>
      </c>
      <c r="I951" s="14" t="s">
        <v>364</v>
      </c>
      <c r="J951" s="14" t="s">
        <v>1330</v>
      </c>
      <c r="K951" s="14" t="s">
        <v>1122</v>
      </c>
      <c r="L951" s="14" t="s">
        <v>5041</v>
      </c>
      <c r="M951" s="14">
        <f t="shared" si="112"/>
        <v>2021</v>
      </c>
      <c r="N951" s="14">
        <f t="shared" si="113"/>
        <v>5</v>
      </c>
      <c r="O951" s="14" t="str">
        <f>IFERROR(VLOOKUP(I951,Lists!$F$2:$G$16,2,FALSE()),"Not Rated")</f>
        <v>Teens</v>
      </c>
      <c r="P951" s="14">
        <f t="shared" si="114"/>
        <v>89</v>
      </c>
      <c r="Q951" s="14" t="str">
        <f t="shared" si="115"/>
        <v>United States</v>
      </c>
      <c r="R951" s="14" t="str">
        <f t="shared" si="116"/>
        <v>|United States|Russia|</v>
      </c>
      <c r="S951" s="14" t="str">
        <f t="shared" si="117"/>
        <v>|Action &amp; Adventure|Sci-Fi &amp; Fantasy|</v>
      </c>
      <c r="T951" s="14" t="str">
        <f t="shared" si="118"/>
        <v>|Chris Gorak|</v>
      </c>
      <c r="U951" s="14" t="str">
        <f t="shared" si="119"/>
        <v>|Emile Hirsch|Olivia Thirlby|Max Minghella|Rachael Taylor|Joel Kinnaman|Veronika Vernadskaya|Dato Bakhtadze|Yuriy Kutsenko|</v>
      </c>
    </row>
    <row r="952" spans="1:21">
      <c r="A952" s="14" t="s">
        <v>5042</v>
      </c>
      <c r="B952" s="14" t="s">
        <v>48</v>
      </c>
      <c r="C952" s="14" t="s">
        <v>5043</v>
      </c>
      <c r="D952" s="14" t="s">
        <v>5044</v>
      </c>
      <c r="E952" s="14" t="s">
        <v>5045</v>
      </c>
      <c r="F952" s="14" t="s">
        <v>5046</v>
      </c>
      <c r="G952" s="26">
        <v>44317</v>
      </c>
      <c r="H952" s="14">
        <v>2009</v>
      </c>
      <c r="I952" s="14" t="s">
        <v>364</v>
      </c>
      <c r="J952" s="14" t="s">
        <v>1488</v>
      </c>
      <c r="K952" s="14" t="s">
        <v>5047</v>
      </c>
      <c r="L952" s="14" t="s">
        <v>5048</v>
      </c>
      <c r="M952" s="14">
        <f t="shared" si="112"/>
        <v>2021</v>
      </c>
      <c r="N952" s="14">
        <f t="shared" si="113"/>
        <v>5</v>
      </c>
      <c r="O952" s="14" t="str">
        <f>IFERROR(VLOOKUP(I952,Lists!$F$2:$G$16,2,FALSE()),"Not Rated")</f>
        <v>Teens</v>
      </c>
      <c r="P952" s="14">
        <f t="shared" si="114"/>
        <v>136</v>
      </c>
      <c r="Q952" s="14" t="str">
        <f t="shared" si="115"/>
        <v>United States</v>
      </c>
      <c r="R952" s="14" t="str">
        <f t="shared" si="116"/>
        <v>|United States|United Kingdom|New Zealand|</v>
      </c>
      <c r="S952" s="14" t="str">
        <f t="shared" si="117"/>
        <v>|Dramas|International Movies|Sci-Fi &amp; Fantasy|</v>
      </c>
      <c r="T952" s="14" t="str">
        <f t="shared" si="118"/>
        <v>|Peter Jackson|</v>
      </c>
      <c r="U952" s="14" t="str">
        <f t="shared" si="119"/>
        <v>|Mark Wahlberg|Rachel Weisz|Susan Sarandon|Stanley Tucci|Michael Imperioli|Saoirse Ronan|Rose McIver|Christian Thomas Ashdale|Reece Ritchie|Carolyn Dando|</v>
      </c>
    </row>
    <row r="953" spans="1:21">
      <c r="A953" s="14" t="s">
        <v>5049</v>
      </c>
      <c r="B953" s="14" t="s">
        <v>48</v>
      </c>
      <c r="C953" s="14" t="s">
        <v>5050</v>
      </c>
      <c r="D953" s="14" t="s">
        <v>5051</v>
      </c>
      <c r="E953" s="14" t="s">
        <v>5052</v>
      </c>
      <c r="F953" s="14" t="s">
        <v>115</v>
      </c>
      <c r="G953" s="26">
        <v>44317</v>
      </c>
      <c r="H953" s="14">
        <v>2002</v>
      </c>
      <c r="I953" s="14" t="s">
        <v>363</v>
      </c>
      <c r="J953" s="14" t="s">
        <v>1330</v>
      </c>
      <c r="K953" s="14" t="s">
        <v>1014</v>
      </c>
      <c r="L953" s="14" t="s">
        <v>5053</v>
      </c>
      <c r="M953" s="14">
        <f t="shared" si="112"/>
        <v>2021</v>
      </c>
      <c r="N953" s="14">
        <f t="shared" si="113"/>
        <v>5</v>
      </c>
      <c r="O953" s="14" t="str">
        <f>IFERROR(VLOOKUP(I953,Lists!$F$2:$G$16,2,FALSE()),"Not Rated")</f>
        <v>Adults</v>
      </c>
      <c r="P953" s="14">
        <f t="shared" si="114"/>
        <v>89</v>
      </c>
      <c r="Q953" s="14" t="str">
        <f t="shared" si="115"/>
        <v>United States</v>
      </c>
      <c r="R953" s="14" t="str">
        <f t="shared" si="116"/>
        <v>|United States|</v>
      </c>
      <c r="S953" s="14" t="str">
        <f t="shared" si="117"/>
        <v>|Comedies|Romantic Movies|</v>
      </c>
      <c r="T953" s="14" t="str">
        <f t="shared" si="118"/>
        <v>|Roger Kumble|</v>
      </c>
      <c r="U953" s="14" t="str">
        <f t="shared" si="119"/>
        <v>|Cameron Diaz|Christina Applegate|Selma Blair|Thomas Jane|Jason Bateman|Parker Posey|Frank Grillo|Eddie McClintock|Lillian Adams|Johnny Messner|</v>
      </c>
    </row>
    <row r="954" spans="1:21">
      <c r="A954" s="14" t="s">
        <v>5054</v>
      </c>
      <c r="B954" s="14" t="s">
        <v>48</v>
      </c>
      <c r="C954" s="14" t="s">
        <v>5055</v>
      </c>
      <c r="D954" s="14" t="s">
        <v>5056</v>
      </c>
      <c r="E954" s="14" t="s">
        <v>5057</v>
      </c>
      <c r="F954" s="14" t="s">
        <v>115</v>
      </c>
      <c r="G954" s="26">
        <v>44317</v>
      </c>
      <c r="H954" s="14">
        <v>2000</v>
      </c>
      <c r="I954" s="14" t="s">
        <v>363</v>
      </c>
      <c r="J954" s="14" t="s">
        <v>698</v>
      </c>
      <c r="K954" s="14" t="s">
        <v>1149</v>
      </c>
      <c r="L954" s="14" t="s">
        <v>5058</v>
      </c>
      <c r="M954" s="14">
        <f t="shared" si="112"/>
        <v>2021</v>
      </c>
      <c r="N954" s="14">
        <f t="shared" si="113"/>
        <v>5</v>
      </c>
      <c r="O954" s="14" t="str">
        <f>IFERROR(VLOOKUP(I954,Lists!$F$2:$G$16,2,FALSE()),"Not Rated")</f>
        <v>Adults</v>
      </c>
      <c r="P954" s="14">
        <f t="shared" si="114"/>
        <v>99</v>
      </c>
      <c r="Q954" s="14" t="str">
        <f t="shared" si="115"/>
        <v>United States</v>
      </c>
      <c r="R954" s="14" t="str">
        <f t="shared" si="116"/>
        <v>|United States|</v>
      </c>
      <c r="S954" s="14" t="str">
        <f t="shared" si="117"/>
        <v>|Action &amp; Adventure|Comedies|</v>
      </c>
      <c r="T954" s="14" t="str">
        <f t="shared" si="118"/>
        <v>|Jonathan Lynn|</v>
      </c>
      <c r="U954" s="14" t="str">
        <f t="shared" si="119"/>
        <v>|Bruce Willis|Matthew Perry|Rosanna Arquette|Michael Clarke Duncan|Natasha Henstridge|Amanda Peet|Kevin Pollak|Harland Williams|Carmen Ferland|Serge Christianssens|</v>
      </c>
    </row>
    <row r="955" spans="1:21">
      <c r="A955" s="14" t="s">
        <v>5059</v>
      </c>
      <c r="B955" s="14" t="s">
        <v>48</v>
      </c>
      <c r="C955" s="14" t="s">
        <v>5060</v>
      </c>
      <c r="D955" s="14" t="s">
        <v>5061</v>
      </c>
      <c r="E955" s="14" t="s">
        <v>5062</v>
      </c>
      <c r="F955" s="14" t="s">
        <v>115</v>
      </c>
      <c r="G955" s="26">
        <v>44317</v>
      </c>
      <c r="H955" s="14">
        <v>2016</v>
      </c>
      <c r="I955" s="14" t="s">
        <v>363</v>
      </c>
      <c r="J955" s="14" t="s">
        <v>730</v>
      </c>
      <c r="K955" s="14" t="s">
        <v>683</v>
      </c>
      <c r="L955" s="14" t="s">
        <v>5063</v>
      </c>
      <c r="M955" s="14">
        <f t="shared" si="112"/>
        <v>2021</v>
      </c>
      <c r="N955" s="14">
        <f t="shared" si="113"/>
        <v>5</v>
      </c>
      <c r="O955" s="14" t="str">
        <f>IFERROR(VLOOKUP(I955,Lists!$F$2:$G$16,2,FALSE()),"Not Rated")</f>
        <v>Adults</v>
      </c>
      <c r="P955" s="14">
        <f t="shared" si="114"/>
        <v>93</v>
      </c>
      <c r="Q955" s="14" t="str">
        <f t="shared" si="115"/>
        <v>United States</v>
      </c>
      <c r="R955" s="14" t="str">
        <f t="shared" si="116"/>
        <v>|United States|</v>
      </c>
      <c r="S955" s="14" t="str">
        <f t="shared" si="117"/>
        <v>|Dramas|Thrillers|</v>
      </c>
      <c r="T955" s="14" t="str">
        <f t="shared" si="118"/>
        <v>|Courtney Hunt|</v>
      </c>
      <c r="U955" s="14" t="str">
        <f t="shared" si="119"/>
        <v>|Keanu Reeves|Renée Zellweger|Gugu Mbatha-Raw|Gabriel Basso|Jim Belushi|Jim Klock|Ritchie Montgomery|Christopher Berry|</v>
      </c>
    </row>
    <row r="956" spans="1:21">
      <c r="A956" s="14" t="s">
        <v>5064</v>
      </c>
      <c r="B956" s="14" t="s">
        <v>48</v>
      </c>
      <c r="C956" s="14" t="s">
        <v>5065</v>
      </c>
      <c r="D956" s="14" t="s">
        <v>5066</v>
      </c>
      <c r="E956" s="14" t="s">
        <v>5067</v>
      </c>
      <c r="F956" s="14" t="s">
        <v>119</v>
      </c>
      <c r="G956" s="26">
        <v>44317</v>
      </c>
      <c r="H956" s="14">
        <v>2018</v>
      </c>
      <c r="I956" s="14" t="s">
        <v>362</v>
      </c>
      <c r="J956" s="14" t="s">
        <v>744</v>
      </c>
      <c r="K956" s="14" t="s">
        <v>481</v>
      </c>
      <c r="L956" s="14" t="s">
        <v>5068</v>
      </c>
      <c r="M956" s="14">
        <f t="shared" si="112"/>
        <v>2021</v>
      </c>
      <c r="N956" s="14">
        <f t="shared" si="113"/>
        <v>5</v>
      </c>
      <c r="O956" s="14" t="str">
        <f>IFERROR(VLOOKUP(I956,Lists!$F$2:$G$16,2,FALSE()),"Not Rated")</f>
        <v>Older Kids</v>
      </c>
      <c r="P956" s="14">
        <f t="shared" si="114"/>
        <v>85</v>
      </c>
      <c r="Q956" s="14" t="str">
        <f t="shared" si="115"/>
        <v>Canada</v>
      </c>
      <c r="R956" s="14" t="str">
        <f t="shared" si="116"/>
        <v>|Canada|</v>
      </c>
      <c r="S956" s="14" t="str">
        <f t="shared" si="117"/>
        <v>|Children &amp; Family Movies|Comedies|</v>
      </c>
      <c r="T956" s="14" t="str">
        <f t="shared" si="118"/>
        <v>|Pierre Greco|Nancy Florence Savard|</v>
      </c>
      <c r="U956" s="14" t="str">
        <f t="shared" si="119"/>
        <v>|Rachelle Lefevre|Noel Fisher|Colm Feore|Julian Stamboulieh|Jesse Camacho|Bronwen Mantel|Arthur Holden|</v>
      </c>
    </row>
    <row r="957" spans="1:21">
      <c r="A957" s="14" t="s">
        <v>5069</v>
      </c>
      <c r="B957" s="14" t="s">
        <v>48</v>
      </c>
      <c r="C957" s="14" t="s">
        <v>5070</v>
      </c>
      <c r="D957" s="14" t="s">
        <v>5071</v>
      </c>
      <c r="E957" s="14" t="s">
        <v>5072</v>
      </c>
      <c r="F957" s="14" t="s">
        <v>942</v>
      </c>
      <c r="G957" s="26">
        <v>44317</v>
      </c>
      <c r="H957" s="14">
        <v>1992</v>
      </c>
      <c r="I957" s="14" t="s">
        <v>363</v>
      </c>
      <c r="J957" s="14" t="s">
        <v>724</v>
      </c>
      <c r="K957" s="14" t="s">
        <v>248</v>
      </c>
      <c r="L957" s="14" t="s">
        <v>5073</v>
      </c>
      <c r="M957" s="14">
        <f t="shared" si="112"/>
        <v>2021</v>
      </c>
      <c r="N957" s="14">
        <f t="shared" si="113"/>
        <v>5</v>
      </c>
      <c r="O957" s="14" t="str">
        <f>IFERROR(VLOOKUP(I957,Lists!$F$2:$G$16,2,FALSE()),"Not Rated")</f>
        <v>Adults</v>
      </c>
      <c r="P957" s="14">
        <f t="shared" si="114"/>
        <v>102</v>
      </c>
      <c r="Q957" s="14" t="str">
        <f t="shared" si="115"/>
        <v>France</v>
      </c>
      <c r="R957" s="14" t="str">
        <f t="shared" si="116"/>
        <v>|France|United States|</v>
      </c>
      <c r="S957" s="14" t="str">
        <f t="shared" si="117"/>
        <v>|Action &amp; Adventure|</v>
      </c>
      <c r="T957" s="14" t="str">
        <f t="shared" si="118"/>
        <v>|Andrew Davis|</v>
      </c>
      <c r="U957" s="14" t="str">
        <f t="shared" si="119"/>
        <v>|Steven Seagal|Tommy Lee Jones|Gary Busey|Erika Eleniak|Colm Meaney|Damian Chapa|Andy Romano|Patrick O'Neal|Nick Mancuso|Troy Evans|</v>
      </c>
    </row>
    <row r="958" spans="1:21">
      <c r="A958" s="14" t="s">
        <v>5074</v>
      </c>
      <c r="B958" s="14" t="s">
        <v>48</v>
      </c>
      <c r="C958" s="14" t="s">
        <v>5075</v>
      </c>
      <c r="D958" s="14" t="s">
        <v>5076</v>
      </c>
      <c r="E958" s="14" t="s">
        <v>5077</v>
      </c>
      <c r="F958" s="14" t="s">
        <v>115</v>
      </c>
      <c r="G958" s="26">
        <v>44317</v>
      </c>
      <c r="H958" s="14">
        <v>2008</v>
      </c>
      <c r="I958" s="14" t="s">
        <v>363</v>
      </c>
      <c r="J958" s="14" t="s">
        <v>1247</v>
      </c>
      <c r="K958" s="14" t="s">
        <v>5078</v>
      </c>
      <c r="L958" s="14" t="s">
        <v>5079</v>
      </c>
      <c r="M958" s="14">
        <f t="shared" si="112"/>
        <v>2021</v>
      </c>
      <c r="N958" s="14">
        <f t="shared" si="113"/>
        <v>5</v>
      </c>
      <c r="O958" s="14" t="str">
        <f>IFERROR(VLOOKUP(I958,Lists!$F$2:$G$16,2,FALSE()),"Not Rated")</f>
        <v>Adults</v>
      </c>
      <c r="P958" s="14">
        <f t="shared" si="114"/>
        <v>101</v>
      </c>
      <c r="Q958" s="14" t="str">
        <f t="shared" si="115"/>
        <v>United States</v>
      </c>
      <c r="R958" s="14" t="str">
        <f t="shared" si="116"/>
        <v>|United States|</v>
      </c>
      <c r="S958" s="14" t="str">
        <f t="shared" si="117"/>
        <v>|Comedies|Independent Movies|Romantic Movies|</v>
      </c>
      <c r="T958" s="14" t="str">
        <f t="shared" si="118"/>
        <v>|Kevin Smith|</v>
      </c>
      <c r="U958" s="14" t="str">
        <f t="shared" si="119"/>
        <v>|Seth Rogen|Elizabeth Banks|Craig Robinson|Jason Mewes|Jeff Anderson|Traci Lords|Katie Morgan|Ricky Mabe|Justin Long|Brandon Routh|Tyler Labine|Tom Savini|Tisha Campbell-Martin|Jennifer Schwalbach|Gerry Bednob|</v>
      </c>
    </row>
    <row r="959" spans="1:21">
      <c r="A959" s="14" t="s">
        <v>5080</v>
      </c>
      <c r="B959" s="14" t="s">
        <v>49</v>
      </c>
      <c r="C959" s="14" t="s">
        <v>5081</v>
      </c>
      <c r="D959" s="14" t="s">
        <v>117</v>
      </c>
      <c r="E959" s="14" t="s">
        <v>117</v>
      </c>
      <c r="F959" s="14" t="s">
        <v>117</v>
      </c>
      <c r="G959" s="26">
        <v>44316</v>
      </c>
      <c r="H959" s="14">
        <v>2021</v>
      </c>
      <c r="I959" s="14" t="s">
        <v>362</v>
      </c>
      <c r="J959" s="14" t="s">
        <v>105</v>
      </c>
      <c r="K959" s="14" t="s">
        <v>262</v>
      </c>
      <c r="L959" s="14" t="s">
        <v>5082</v>
      </c>
      <c r="M959" s="14">
        <f t="shared" si="112"/>
        <v>2021</v>
      </c>
      <c r="N959" s="14">
        <f t="shared" si="113"/>
        <v>4</v>
      </c>
      <c r="O959" s="14" t="str">
        <f>IFERROR(VLOOKUP(I959,Lists!$F$2:$G$16,2,FALSE()),"Not Rated")</f>
        <v>Older Kids</v>
      </c>
      <c r="P959" s="14">
        <f t="shared" si="114"/>
        <v>1</v>
      </c>
      <c r="Q959" s="14" t="str">
        <f t="shared" si="115"/>
        <v>Unknown</v>
      </c>
      <c r="R959" s="14" t="str">
        <f t="shared" si="116"/>
        <v>|Unknown|</v>
      </c>
      <c r="S959" s="14" t="str">
        <f t="shared" si="117"/>
        <v>|Reality TV|</v>
      </c>
      <c r="T959" s="14" t="str">
        <f t="shared" si="118"/>
        <v>|Unknown|</v>
      </c>
      <c r="U959" s="14" t="str">
        <f t="shared" si="119"/>
        <v>|Unknown|</v>
      </c>
    </row>
    <row r="960" spans="1:21">
      <c r="A960" s="14" t="s">
        <v>5083</v>
      </c>
      <c r="B960" s="14" t="s">
        <v>48</v>
      </c>
      <c r="C960" s="14" t="s">
        <v>5084</v>
      </c>
      <c r="D960" s="14" t="s">
        <v>1743</v>
      </c>
      <c r="E960" s="14" t="s">
        <v>5085</v>
      </c>
      <c r="F960" s="14" t="s">
        <v>117</v>
      </c>
      <c r="G960" s="26">
        <v>44316</v>
      </c>
      <c r="H960" s="14">
        <v>2019</v>
      </c>
      <c r="I960" s="14" t="s">
        <v>361</v>
      </c>
      <c r="J960" s="14" t="s">
        <v>783</v>
      </c>
      <c r="K960" s="14" t="s">
        <v>475</v>
      </c>
      <c r="L960" s="14" t="s">
        <v>5086</v>
      </c>
      <c r="M960" s="14">
        <f t="shared" si="112"/>
        <v>2021</v>
      </c>
      <c r="N960" s="14">
        <f t="shared" si="113"/>
        <v>4</v>
      </c>
      <c r="O960" s="14" t="str">
        <f>IFERROR(VLOOKUP(I960,Lists!$F$2:$G$16,2,FALSE()),"Not Rated")</f>
        <v>Teens</v>
      </c>
      <c r="P960" s="14">
        <f t="shared" si="114"/>
        <v>113</v>
      </c>
      <c r="Q960" s="14" t="str">
        <f t="shared" si="115"/>
        <v>Unknown</v>
      </c>
      <c r="R960" s="14" t="str">
        <f t="shared" si="116"/>
        <v>|Unknown|</v>
      </c>
      <c r="S960" s="14" t="str">
        <f t="shared" si="117"/>
        <v>|Dramas|International Movies|</v>
      </c>
      <c r="T960" s="14" t="str">
        <f t="shared" si="118"/>
        <v>|Tosin Igho|</v>
      </c>
      <c r="U960" s="14" t="str">
        <f t="shared" si="119"/>
        <v>|Efa Iwara|Richard Mofe-Damijo|Bimbo Manuel|Daddy Showkey|Patrick Diabuah|Uche Nwaefuna|Eriakha Edgar|Evaezi Ogoro|Sadiq Daba|Uzikwendu|Koffi tha guru|Orezi|Tomi Odunsi|</v>
      </c>
    </row>
    <row r="961" spans="1:21">
      <c r="A961" s="14" t="s">
        <v>5087</v>
      </c>
      <c r="B961" s="14" t="s">
        <v>48</v>
      </c>
      <c r="C961" s="14" t="s">
        <v>5088</v>
      </c>
      <c r="D961" s="14" t="s">
        <v>5089</v>
      </c>
      <c r="E961" s="14" t="s">
        <v>5090</v>
      </c>
      <c r="F961" s="14" t="s">
        <v>116</v>
      </c>
      <c r="G961" s="26">
        <v>44316</v>
      </c>
      <c r="H961" s="14">
        <v>2021</v>
      </c>
      <c r="I961" s="14" t="s">
        <v>360</v>
      </c>
      <c r="J961" s="14" t="s">
        <v>972</v>
      </c>
      <c r="K961" s="14" t="s">
        <v>444</v>
      </c>
      <c r="L961" s="14" t="s">
        <v>5091</v>
      </c>
      <c r="M961" s="14">
        <f t="shared" si="112"/>
        <v>2021</v>
      </c>
      <c r="N961" s="14">
        <f t="shared" si="113"/>
        <v>4</v>
      </c>
      <c r="O961" s="14" t="str">
        <f>IFERROR(VLOOKUP(I961,Lists!$F$2:$G$16,2,FALSE()),"Not Rated")</f>
        <v>Adults</v>
      </c>
      <c r="P961" s="14">
        <f t="shared" si="114"/>
        <v>128</v>
      </c>
      <c r="Q961" s="14" t="str">
        <f t="shared" si="115"/>
        <v>India</v>
      </c>
      <c r="R961" s="14" t="str">
        <f t="shared" si="116"/>
        <v>|India|</v>
      </c>
      <c r="S961" s="14" t="str">
        <f t="shared" si="117"/>
        <v>|Dramas|Independent Movies|International Movies|</v>
      </c>
      <c r="T961" s="14" t="str">
        <f t="shared" si="118"/>
        <v>|Chaitanya Tamhane|</v>
      </c>
      <c r="U961" s="14" t="str">
        <f t="shared" si="119"/>
        <v>|Aditya Modak|Arun Dravid|Sumitra Bhave|Deepika Bhide Bhagwat|Kiran Yadnyopavit|Abhishek Kale|Neela Khedkar|Makarand Mukund|Kristy Banerjee|Prasad Vanarse|</v>
      </c>
    </row>
    <row r="962" spans="1:21">
      <c r="A962" s="14" t="s">
        <v>5092</v>
      </c>
      <c r="B962" s="14" t="s">
        <v>49</v>
      </c>
      <c r="C962" s="14" t="s">
        <v>5093</v>
      </c>
      <c r="D962" s="14" t="s">
        <v>5094</v>
      </c>
      <c r="E962" s="14" t="s">
        <v>5095</v>
      </c>
      <c r="F962" s="14" t="s">
        <v>117</v>
      </c>
      <c r="G962" s="26">
        <v>44316</v>
      </c>
      <c r="H962" s="14">
        <v>2021</v>
      </c>
      <c r="I962" s="14" t="s">
        <v>360</v>
      </c>
      <c r="J962" s="14" t="s">
        <v>105</v>
      </c>
      <c r="K962" s="14" t="s">
        <v>992</v>
      </c>
      <c r="L962" s="14" t="s">
        <v>5096</v>
      </c>
      <c r="M962" s="14">
        <f t="shared" ref="M962:M1025" si="120">IF(G962="","",YEAR(G962))</f>
        <v>2021</v>
      </c>
      <c r="N962" s="14">
        <f t="shared" ref="N962:N1025" si="121">IF(G962="","",MONTH(G962))</f>
        <v>4</v>
      </c>
      <c r="O962" s="14" t="str">
        <f>IFERROR(VLOOKUP(I962,Lists!$F$2:$G$16,2,FALSE()),"Not Rated")</f>
        <v>Adults</v>
      </c>
      <c r="P962" s="14">
        <f t="shared" ref="P962:P1025" si="122">IFERROR(VALUE(LEFT(J962,FIND(" ",J962)-1)),"")</f>
        <v>1</v>
      </c>
      <c r="Q962" s="14" t="str">
        <f t="shared" ref="Q962:Q1025" si="123">IFERROR(LEFT(F962,FIND(",",F962)-1),F962)</f>
        <v>Unknown</v>
      </c>
      <c r="R962" s="14" t="str">
        <f t="shared" ref="R962:R1025" si="124">"|"&amp;SUBSTITUTE(F962,", ","|")&amp;"|"</f>
        <v>|Unknown|</v>
      </c>
      <c r="S962" s="14" t="str">
        <f t="shared" ref="S962:S1025" si="125">"|"&amp;SUBSTITUTE(K962,", ","|")&amp;"|"</f>
        <v>|Crime TV Shows|International TV Shows|Spanish-Language TV Shows|</v>
      </c>
      <c r="T962" s="14" t="str">
        <f t="shared" ref="T962:T1025" si="126">"|"&amp;SUBSTITUTE(D962,", ","|")&amp;"|"</f>
        <v>|Oriol Paulo|</v>
      </c>
      <c r="U962" s="14" t="str">
        <f t="shared" ref="U962:U1025" si="127">"|"&amp;SUBSTITUTE(E962,", ","|")&amp;"|"</f>
        <v>|Mario Casas|Alexandra Jiménez|Aura Garrido|José Coronado|Juana Acosta|Susi Sánchez|Ana Wagener|Gonzalo de Castro|Martina Gusmán|Xavi Sáez|Miki Esparbé|Anna Alarcón|</v>
      </c>
    </row>
    <row r="963" spans="1:21">
      <c r="A963" s="14" t="s">
        <v>5097</v>
      </c>
      <c r="B963" s="14" t="s">
        <v>48</v>
      </c>
      <c r="C963" s="14" t="s">
        <v>5098</v>
      </c>
      <c r="D963" s="14" t="s">
        <v>5099</v>
      </c>
      <c r="E963" s="14" t="s">
        <v>5100</v>
      </c>
      <c r="F963" s="14" t="s">
        <v>117</v>
      </c>
      <c r="G963" s="26">
        <v>44316</v>
      </c>
      <c r="H963" s="14">
        <v>2021</v>
      </c>
      <c r="I963" s="14" t="s">
        <v>367</v>
      </c>
      <c r="J963" s="14" t="s">
        <v>1033</v>
      </c>
      <c r="K963" s="14" t="s">
        <v>481</v>
      </c>
      <c r="L963" s="14" t="s">
        <v>5101</v>
      </c>
      <c r="M963" s="14">
        <f t="shared" si="120"/>
        <v>2021</v>
      </c>
      <c r="N963" s="14">
        <f t="shared" si="121"/>
        <v>4</v>
      </c>
      <c r="O963" s="14" t="str">
        <f>IFERROR(VLOOKUP(I963,Lists!$F$2:$G$16,2,FALSE()),"Not Rated")</f>
        <v>Older Kids</v>
      </c>
      <c r="P963" s="14">
        <f t="shared" si="122"/>
        <v>114</v>
      </c>
      <c r="Q963" s="14" t="str">
        <f t="shared" si="123"/>
        <v>Unknown</v>
      </c>
      <c r="R963" s="14" t="str">
        <f t="shared" si="124"/>
        <v>|Unknown|</v>
      </c>
      <c r="S963" s="14" t="str">
        <f t="shared" si="125"/>
        <v>|Children &amp; Family Movies|Comedies|</v>
      </c>
      <c r="T963" s="14" t="str">
        <f t="shared" si="126"/>
        <v>|Mike Rianda|Jeff Rowe|</v>
      </c>
      <c r="U963" s="14" t="str">
        <f t="shared" si="127"/>
        <v>|Danny McBride|Abbi Jacobson|Maya Rudolph|Mike Rianda|Eric André|Olivia Colman|Fred Armisen|Beck Bennett|John Legend|Chrissy Teigen|Blake Griffin|Conan O'Brien|Charlyne Yi|</v>
      </c>
    </row>
    <row r="964" spans="1:21">
      <c r="A964" s="14" t="s">
        <v>5102</v>
      </c>
      <c r="B964" s="14" t="s">
        <v>48</v>
      </c>
      <c r="C964" s="14" t="s">
        <v>5103</v>
      </c>
      <c r="D964" s="14" t="s">
        <v>5104</v>
      </c>
      <c r="E964" s="14" t="s">
        <v>5105</v>
      </c>
      <c r="F964" s="14" t="s">
        <v>921</v>
      </c>
      <c r="G964" s="26">
        <v>44316</v>
      </c>
      <c r="H964" s="14">
        <v>2018</v>
      </c>
      <c r="I964" s="14" t="s">
        <v>363</v>
      </c>
      <c r="J964" s="14" t="s">
        <v>744</v>
      </c>
      <c r="K964" s="14" t="s">
        <v>260</v>
      </c>
      <c r="L964" s="14" t="s">
        <v>5106</v>
      </c>
      <c r="M964" s="14">
        <f t="shared" si="120"/>
        <v>2021</v>
      </c>
      <c r="N964" s="14">
        <f t="shared" si="121"/>
        <v>4</v>
      </c>
      <c r="O964" s="14" t="str">
        <f>IFERROR(VLOOKUP(I964,Lists!$F$2:$G$16,2,FALSE()),"Not Rated")</f>
        <v>Adults</v>
      </c>
      <c r="P964" s="14">
        <f t="shared" si="122"/>
        <v>85</v>
      </c>
      <c r="Q964" s="14" t="str">
        <f t="shared" si="123"/>
        <v>United States</v>
      </c>
      <c r="R964" s="14" t="str">
        <f t="shared" si="124"/>
        <v>|United States|United Kingdom|</v>
      </c>
      <c r="S964" s="14" t="str">
        <f t="shared" si="125"/>
        <v>|Horror Movies|</v>
      </c>
      <c r="T964" s="14" t="str">
        <f t="shared" si="126"/>
        <v>|Johannes Roberts|</v>
      </c>
      <c r="U964" s="14" t="str">
        <f t="shared" si="127"/>
        <v>|Bailee Madison|Martin Henderson|Emma Bellomy|Lea Enslin|Damian Maffei|Christina Hendricks|Lewis Pullman|</v>
      </c>
    </row>
    <row r="965" spans="1:21">
      <c r="A965" s="14" t="s">
        <v>5107</v>
      </c>
      <c r="B965" s="14" t="s">
        <v>49</v>
      </c>
      <c r="C965" s="14" t="s">
        <v>5108</v>
      </c>
      <c r="D965" s="14" t="s">
        <v>117</v>
      </c>
      <c r="E965" s="14" t="s">
        <v>5109</v>
      </c>
      <c r="F965" s="14" t="s">
        <v>117</v>
      </c>
      <c r="G965" s="26">
        <v>44316</v>
      </c>
      <c r="H965" s="14">
        <v>2021</v>
      </c>
      <c r="I965" s="14" t="s">
        <v>360</v>
      </c>
      <c r="J965" s="14" t="s">
        <v>106</v>
      </c>
      <c r="K965" s="14" t="s">
        <v>1682</v>
      </c>
      <c r="L965" s="14" t="s">
        <v>5110</v>
      </c>
      <c r="M965" s="14">
        <f t="shared" si="120"/>
        <v>2021</v>
      </c>
      <c r="N965" s="14">
        <f t="shared" si="121"/>
        <v>4</v>
      </c>
      <c r="O965" s="14" t="str">
        <f>IFERROR(VLOOKUP(I965,Lists!$F$2:$G$16,2,FALSE()),"Not Rated")</f>
        <v>Adults</v>
      </c>
      <c r="P965" s="14">
        <f t="shared" si="122"/>
        <v>2</v>
      </c>
      <c r="Q965" s="14" t="str">
        <f t="shared" si="123"/>
        <v>Unknown</v>
      </c>
      <c r="R965" s="14" t="str">
        <f t="shared" si="124"/>
        <v>|Unknown|</v>
      </c>
      <c r="S965" s="14" t="str">
        <f t="shared" si="125"/>
        <v>|International TV Shows|Spanish-Language TV Shows|TV Comedies|</v>
      </c>
      <c r="T965" s="14" t="str">
        <f t="shared" si="126"/>
        <v>|Unknown|</v>
      </c>
      <c r="U965" s="14" t="str">
        <f t="shared" si="127"/>
        <v>|Antonio Sanint|María Cecilia Sánchez|Mariana Gómez|Julián Cerati|Julio César Herrera|Biassini Segura|Jacques Toukhmanian|</v>
      </c>
    </row>
    <row r="966" spans="1:21">
      <c r="A966" s="14" t="s">
        <v>5111</v>
      </c>
      <c r="B966" s="14" t="s">
        <v>48</v>
      </c>
      <c r="C966" s="14" t="s">
        <v>5112</v>
      </c>
      <c r="D966" s="14" t="s">
        <v>5113</v>
      </c>
      <c r="E966" s="14" t="s">
        <v>5114</v>
      </c>
      <c r="F966" s="14" t="s">
        <v>117</v>
      </c>
      <c r="G966" s="26">
        <v>44315</v>
      </c>
      <c r="H966" s="14">
        <v>2021</v>
      </c>
      <c r="I966" s="14" t="s">
        <v>360</v>
      </c>
      <c r="J966" s="14" t="s">
        <v>1121</v>
      </c>
      <c r="K966" s="14" t="s">
        <v>3429</v>
      </c>
      <c r="L966" s="14" t="s">
        <v>5115</v>
      </c>
      <c r="M966" s="14">
        <f t="shared" si="120"/>
        <v>2021</v>
      </c>
      <c r="N966" s="14">
        <f t="shared" si="121"/>
        <v>4</v>
      </c>
      <c r="O966" s="14" t="str">
        <f>IFERROR(VLOOKUP(I966,Lists!$F$2:$G$16,2,FALSE()),"Not Rated")</f>
        <v>Adults</v>
      </c>
      <c r="P966" s="14">
        <f t="shared" si="122"/>
        <v>121</v>
      </c>
      <c r="Q966" s="14" t="str">
        <f t="shared" si="123"/>
        <v>Unknown</v>
      </c>
      <c r="R966" s="14" t="str">
        <f t="shared" si="124"/>
        <v>|Unknown|</v>
      </c>
      <c r="S966" s="14" t="str">
        <f t="shared" si="125"/>
        <v>|Horror Movies|Thrillers|</v>
      </c>
      <c r="T966" s="14" t="str">
        <f t="shared" si="126"/>
        <v>|Robert Pulcini|Shari Springer Berman|</v>
      </c>
      <c r="U966" s="14" t="str">
        <f t="shared" si="127"/>
        <v>|Amanda Seyfried|James Norton|Natalia Dyer|Alex Neustaedter|F. Murray Abraham|Rhea Seehorn|Michael O'Keefe|Karen Allen|Jack Gore|James Urbaniak|Ana Sophia Heger|</v>
      </c>
    </row>
    <row r="967" spans="1:21">
      <c r="A967" s="14" t="s">
        <v>5116</v>
      </c>
      <c r="B967" s="14" t="s">
        <v>49</v>
      </c>
      <c r="C967" s="14" t="s">
        <v>5117</v>
      </c>
      <c r="D967" s="14" t="s">
        <v>117</v>
      </c>
      <c r="E967" s="14" t="s">
        <v>5118</v>
      </c>
      <c r="F967" s="14" t="s">
        <v>117</v>
      </c>
      <c r="G967" s="26">
        <v>44315</v>
      </c>
      <c r="H967" s="14">
        <v>2021</v>
      </c>
      <c r="I967" s="14" t="s">
        <v>360</v>
      </c>
      <c r="J967" s="14" t="s">
        <v>105</v>
      </c>
      <c r="K967" s="14" t="s">
        <v>822</v>
      </c>
      <c r="L967" s="14" t="s">
        <v>5119</v>
      </c>
      <c r="M967" s="14">
        <f t="shared" si="120"/>
        <v>2021</v>
      </c>
      <c r="N967" s="14">
        <f t="shared" si="121"/>
        <v>4</v>
      </c>
      <c r="O967" s="14" t="str">
        <f>IFERROR(VLOOKUP(I967,Lists!$F$2:$G$16,2,FALSE()),"Not Rated")</f>
        <v>Adults</v>
      </c>
      <c r="P967" s="14">
        <f t="shared" si="122"/>
        <v>1</v>
      </c>
      <c r="Q967" s="14" t="str">
        <f t="shared" si="123"/>
        <v>Unknown</v>
      </c>
      <c r="R967" s="14" t="str">
        <f t="shared" si="124"/>
        <v>|Unknown|</v>
      </c>
      <c r="S967" s="14" t="str">
        <f t="shared" si="125"/>
        <v>|Anime Series|International TV Shows|</v>
      </c>
      <c r="T967" s="14" t="str">
        <f t="shared" si="126"/>
        <v>|Unknown|</v>
      </c>
      <c r="U967" s="14" t="str">
        <f t="shared" si="127"/>
        <v>|LaKeith Stanfield|Takehiro Hira|Maya Tanida|Ian Chen|Gwendoline Yeo|Ming-Na Wen|Noshir Dalal|Paul Nakauchi|Darren Criss|Dia Frampton|William Christopher Stephens|Julie Marcus|Greg Chun|Dan Donohue|Johnny Yong Bosch|Michael Sinterniklaas|Amy Hill|Emily Woo Zeller|Keone Young|</v>
      </c>
    </row>
    <row r="968" spans="1:21">
      <c r="A968" s="14" t="s">
        <v>5120</v>
      </c>
      <c r="B968" s="14" t="s">
        <v>48</v>
      </c>
      <c r="C968" s="14" t="s">
        <v>5121</v>
      </c>
      <c r="D968" s="14" t="s">
        <v>5122</v>
      </c>
      <c r="E968" s="14" t="s">
        <v>5123</v>
      </c>
      <c r="F968" s="14" t="s">
        <v>133</v>
      </c>
      <c r="G968" s="26">
        <v>44314</v>
      </c>
      <c r="H968" s="14">
        <v>2021</v>
      </c>
      <c r="I968" s="14" t="s">
        <v>360</v>
      </c>
      <c r="J968" s="14" t="s">
        <v>739</v>
      </c>
      <c r="K968" s="14" t="s">
        <v>529</v>
      </c>
      <c r="L968" s="14" t="s">
        <v>5124</v>
      </c>
      <c r="M968" s="14">
        <f t="shared" si="120"/>
        <v>2021</v>
      </c>
      <c r="N968" s="14">
        <f t="shared" si="121"/>
        <v>4</v>
      </c>
      <c r="O968" s="14" t="str">
        <f>IFERROR(VLOOKUP(I968,Lists!$F$2:$G$16,2,FALSE()),"Not Rated")</f>
        <v>Adults</v>
      </c>
      <c r="P968" s="14">
        <f t="shared" si="122"/>
        <v>95</v>
      </c>
      <c r="Q968" s="14" t="str">
        <f t="shared" si="123"/>
        <v>Brazil</v>
      </c>
      <c r="R968" s="14" t="str">
        <f t="shared" si="124"/>
        <v>|Brazil|</v>
      </c>
      <c r="S968" s="14" t="str">
        <f t="shared" si="125"/>
        <v>|Comedies|International Movies|</v>
      </c>
      <c r="T968" s="14" t="str">
        <f t="shared" si="126"/>
        <v>|Pedro Antonio|</v>
      </c>
      <c r="U968" s="14" t="str">
        <f t="shared" si="127"/>
        <v>|Marcus Majella|Samantha Schmütz|Caito Mainier|Pedroca Monteiro|Thelmo Fernandes|Zeca Carvalho|Pablo Sanabio|Luan Caruzo|</v>
      </c>
    </row>
    <row r="969" spans="1:21">
      <c r="A969" s="14" t="s">
        <v>5125</v>
      </c>
      <c r="B969" s="14" t="s">
        <v>49</v>
      </c>
      <c r="C969" s="14" t="s">
        <v>5126</v>
      </c>
      <c r="D969" s="14" t="s">
        <v>117</v>
      </c>
      <c r="E969" s="14" t="s">
        <v>5127</v>
      </c>
      <c r="F969" s="14" t="s">
        <v>117</v>
      </c>
      <c r="G969" s="26">
        <v>44314</v>
      </c>
      <c r="H969" s="14">
        <v>2021</v>
      </c>
      <c r="I969" s="14" t="s">
        <v>368</v>
      </c>
      <c r="J969" s="14" t="s">
        <v>105</v>
      </c>
      <c r="K969" s="14" t="s">
        <v>956</v>
      </c>
      <c r="L969" s="14" t="s">
        <v>5128</v>
      </c>
      <c r="M969" s="14">
        <f t="shared" si="120"/>
        <v>2021</v>
      </c>
      <c r="N969" s="14">
        <f t="shared" si="121"/>
        <v>4</v>
      </c>
      <c r="O969" s="14" t="str">
        <f>IFERROR(VLOOKUP(I969,Lists!$F$2:$G$16,2,FALSE()),"Not Rated")</f>
        <v>Kids</v>
      </c>
      <c r="P969" s="14">
        <f t="shared" si="122"/>
        <v>1</v>
      </c>
      <c r="Q969" s="14" t="str">
        <f t="shared" si="123"/>
        <v>Unknown</v>
      </c>
      <c r="R969" s="14" t="str">
        <f t="shared" si="124"/>
        <v>|Unknown|</v>
      </c>
      <c r="S969" s="14" t="str">
        <f t="shared" si="125"/>
        <v>|Docuseries|Science &amp; Nature TV|</v>
      </c>
      <c r="T969" s="14" t="str">
        <f t="shared" si="126"/>
        <v>|Unknown|</v>
      </c>
      <c r="U969" s="14" t="str">
        <f t="shared" si="127"/>
        <v>|Evelyn Lewis Prieto|</v>
      </c>
    </row>
    <row r="970" spans="1:21">
      <c r="A970" s="14" t="s">
        <v>5129</v>
      </c>
      <c r="B970" s="14" t="s">
        <v>49</v>
      </c>
      <c r="C970" s="14" t="s">
        <v>5130</v>
      </c>
      <c r="D970" s="14" t="s">
        <v>117</v>
      </c>
      <c r="E970" s="14" t="s">
        <v>5131</v>
      </c>
      <c r="F970" s="14" t="s">
        <v>147</v>
      </c>
      <c r="G970" s="26">
        <v>44314</v>
      </c>
      <c r="H970" s="14">
        <v>2021</v>
      </c>
      <c r="I970" s="14" t="s">
        <v>360</v>
      </c>
      <c r="J970" s="14" t="s">
        <v>105</v>
      </c>
      <c r="K970" s="14" t="s">
        <v>1608</v>
      </c>
      <c r="L970" s="14" t="s">
        <v>5132</v>
      </c>
      <c r="M970" s="14">
        <f t="shared" si="120"/>
        <v>2021</v>
      </c>
      <c r="N970" s="14">
        <f t="shared" si="121"/>
        <v>4</v>
      </c>
      <c r="O970" s="14" t="str">
        <f>IFERROR(VLOOKUP(I970,Lists!$F$2:$G$16,2,FALSE()),"Not Rated")</f>
        <v>Adults</v>
      </c>
      <c r="P970" s="14">
        <f t="shared" si="122"/>
        <v>1</v>
      </c>
      <c r="Q970" s="14" t="str">
        <f t="shared" si="123"/>
        <v>Poland</v>
      </c>
      <c r="R970" s="14" t="str">
        <f t="shared" si="124"/>
        <v>|Poland|</v>
      </c>
      <c r="S970" s="14" t="str">
        <f t="shared" si="125"/>
        <v>|International TV Shows|TV Comedies|TV Dramas|</v>
      </c>
      <c r="T970" s="14" t="str">
        <f t="shared" si="126"/>
        <v>|Unknown|</v>
      </c>
      <c r="U970" s="14" t="str">
        <f t="shared" si="127"/>
        <v>|Aleksandra Skraba|Maria Sobocińska|Sandra Drzymalska|Piotr Pacek|Kamil Wodka|Jan Wieteska|Wojciech Solarz|</v>
      </c>
    </row>
    <row r="971" spans="1:21">
      <c r="A971" s="14" t="s">
        <v>5133</v>
      </c>
      <c r="B971" s="14" t="s">
        <v>48</v>
      </c>
      <c r="C971" s="14" t="s">
        <v>5134</v>
      </c>
      <c r="D971" s="14" t="s">
        <v>5135</v>
      </c>
      <c r="E971" s="14" t="s">
        <v>5136</v>
      </c>
      <c r="F971" s="14" t="s">
        <v>115</v>
      </c>
      <c r="G971" s="26">
        <v>44313</v>
      </c>
      <c r="H971" s="14">
        <v>2014</v>
      </c>
      <c r="I971" s="14" t="s">
        <v>363</v>
      </c>
      <c r="J971" s="14" t="s">
        <v>1121</v>
      </c>
      <c r="K971" s="14" t="s">
        <v>244</v>
      </c>
      <c r="L971" s="14" t="s">
        <v>5137</v>
      </c>
      <c r="M971" s="14">
        <f t="shared" si="120"/>
        <v>2021</v>
      </c>
      <c r="N971" s="14">
        <f t="shared" si="121"/>
        <v>4</v>
      </c>
      <c r="O971" s="14" t="str">
        <f>IFERROR(VLOOKUP(I971,Lists!$F$2:$G$16,2,FALSE()),"Not Rated")</f>
        <v>Adults</v>
      </c>
      <c r="P971" s="14">
        <f t="shared" si="122"/>
        <v>121</v>
      </c>
      <c r="Q971" s="14" t="str">
        <f t="shared" si="123"/>
        <v>United States</v>
      </c>
      <c r="R971" s="14" t="str">
        <f t="shared" si="124"/>
        <v>|United States|</v>
      </c>
      <c r="S971" s="14" t="str">
        <f t="shared" si="125"/>
        <v>|Dramas|</v>
      </c>
      <c r="T971" s="14" t="str">
        <f t="shared" si="126"/>
        <v>|John Wells|</v>
      </c>
      <c r="U971" s="14" t="str">
        <f t="shared" si="127"/>
        <v>|Meryl Streep|Julia Roberts|Chris Cooper|Ewan McGregor|Margo Martindale|Sam Shepard|Dermot Mulroney|Julianne Nicholson|Juliette Lewis|Abigail Breslin|Benedict Cumberbatch|Misty Upham|</v>
      </c>
    </row>
    <row r="972" spans="1:21">
      <c r="A972" s="14" t="s">
        <v>5138</v>
      </c>
      <c r="B972" s="14" t="s">
        <v>48</v>
      </c>
      <c r="C972" s="14" t="s">
        <v>5139</v>
      </c>
      <c r="D972" s="14" t="s">
        <v>5140</v>
      </c>
      <c r="E972" s="14" t="s">
        <v>5141</v>
      </c>
      <c r="F972" s="14" t="s">
        <v>115</v>
      </c>
      <c r="G972" s="26">
        <v>44313</v>
      </c>
      <c r="H972" s="14">
        <v>2011</v>
      </c>
      <c r="I972" s="14" t="s">
        <v>364</v>
      </c>
      <c r="J972" s="14" t="s">
        <v>646</v>
      </c>
      <c r="K972" s="14" t="s">
        <v>1122</v>
      </c>
      <c r="L972" s="14" t="s">
        <v>5142</v>
      </c>
      <c r="M972" s="14">
        <f t="shared" si="120"/>
        <v>2021</v>
      </c>
      <c r="N972" s="14">
        <f t="shared" si="121"/>
        <v>4</v>
      </c>
      <c r="O972" s="14" t="str">
        <f>IFERROR(VLOOKUP(I972,Lists!$F$2:$G$16,2,FALSE()),"Not Rated")</f>
        <v>Teens</v>
      </c>
      <c r="P972" s="14">
        <f t="shared" si="122"/>
        <v>116</v>
      </c>
      <c r="Q972" s="14" t="str">
        <f t="shared" si="123"/>
        <v>United States</v>
      </c>
      <c r="R972" s="14" t="str">
        <f t="shared" si="124"/>
        <v>|United States|</v>
      </c>
      <c r="S972" s="14" t="str">
        <f t="shared" si="125"/>
        <v>|Action &amp; Adventure|Sci-Fi &amp; Fantasy|</v>
      </c>
      <c r="T972" s="14" t="str">
        <f t="shared" si="126"/>
        <v>|Jonathan Liebesman|</v>
      </c>
      <c r="U972" s="14" t="str">
        <f t="shared" si="127"/>
        <v>|Aaron Eckhart|Michelle Rodriguez|Ramon Rodriguez|Bridget Moynahan|Ne-Yo|Michael Peña|Lucas Till|Cory Hardrict|Adetokumboh M'Cormack|Jim Parrack|</v>
      </c>
    </row>
    <row r="973" spans="1:21">
      <c r="A973" s="14" t="s">
        <v>5143</v>
      </c>
      <c r="B973" s="14" t="s">
        <v>48</v>
      </c>
      <c r="C973" s="14" t="s">
        <v>5144</v>
      </c>
      <c r="D973" s="14" t="s">
        <v>5145</v>
      </c>
      <c r="E973" s="14" t="s">
        <v>5146</v>
      </c>
      <c r="F973" s="14" t="s">
        <v>122</v>
      </c>
      <c r="G973" s="26">
        <v>44313</v>
      </c>
      <c r="H973" s="14">
        <v>2018</v>
      </c>
      <c r="I973" s="14" t="s">
        <v>363</v>
      </c>
      <c r="J973" s="14" t="s">
        <v>436</v>
      </c>
      <c r="K973" s="14" t="s">
        <v>254</v>
      </c>
      <c r="L973" s="14" t="s">
        <v>5147</v>
      </c>
      <c r="M973" s="14">
        <f t="shared" si="120"/>
        <v>2021</v>
      </c>
      <c r="N973" s="14">
        <f t="shared" si="121"/>
        <v>4</v>
      </c>
      <c r="O973" s="14" t="str">
        <f>IFERROR(VLOOKUP(I973,Lists!$F$2:$G$16,2,FALSE()),"Not Rated")</f>
        <v>Adults</v>
      </c>
      <c r="P973" s="14">
        <f t="shared" si="122"/>
        <v>91</v>
      </c>
      <c r="Q973" s="14" t="str">
        <f t="shared" si="123"/>
        <v>Spain</v>
      </c>
      <c r="R973" s="14" t="str">
        <f t="shared" si="124"/>
        <v>|Spain|</v>
      </c>
      <c r="S973" s="14" t="str">
        <f t="shared" si="125"/>
        <v>|Thrillers|</v>
      </c>
      <c r="T973" s="14" t="str">
        <f t="shared" si="126"/>
        <v>|Maria Pulera|</v>
      </c>
      <c r="U973" s="14" t="str">
        <f t="shared" si="127"/>
        <v>|Nicolas Cage|Franka Potente|Penelope Mitchell|Garrett Clayton|Lydia Hearst|Hopper Penn|</v>
      </c>
    </row>
    <row r="974" spans="1:21">
      <c r="A974" s="14" t="s">
        <v>5148</v>
      </c>
      <c r="B974" s="14" t="s">
        <v>49</v>
      </c>
      <c r="C974" s="14" t="s">
        <v>5149</v>
      </c>
      <c r="D974" s="14" t="s">
        <v>117</v>
      </c>
      <c r="E974" s="14" t="s">
        <v>5150</v>
      </c>
      <c r="F974" s="14" t="s">
        <v>129</v>
      </c>
      <c r="G974" s="26">
        <v>44313</v>
      </c>
      <c r="H974" s="14">
        <v>2021</v>
      </c>
      <c r="I974" s="14" t="s">
        <v>360</v>
      </c>
      <c r="J974" s="14" t="s">
        <v>105</v>
      </c>
      <c r="K974" s="14" t="s">
        <v>594</v>
      </c>
      <c r="L974" s="14" t="s">
        <v>5151</v>
      </c>
      <c r="M974" s="14">
        <f t="shared" si="120"/>
        <v>2021</v>
      </c>
      <c r="N974" s="14">
        <f t="shared" si="121"/>
        <v>4</v>
      </c>
      <c r="O974" s="14" t="str">
        <f>IFERROR(VLOOKUP(I974,Lists!$F$2:$G$16,2,FALSE()),"Not Rated")</f>
        <v>Adults</v>
      </c>
      <c r="P974" s="14">
        <f t="shared" si="122"/>
        <v>1</v>
      </c>
      <c r="Q974" s="14" t="str">
        <f t="shared" si="123"/>
        <v>Turkey</v>
      </c>
      <c r="R974" s="14" t="str">
        <f t="shared" si="124"/>
        <v>|Turkey|</v>
      </c>
      <c r="S974" s="14" t="str">
        <f t="shared" si="125"/>
        <v>|International TV Shows|TV Dramas|TV Thrillers|</v>
      </c>
      <c r="T974" s="14" t="str">
        <f t="shared" si="126"/>
        <v>|Unknown|</v>
      </c>
      <c r="U974" s="14" t="str">
        <f t="shared" si="127"/>
        <v>|Burcu Biricik|Uğur Yücel|Mehmet Yılmaz Ak|Hazal Türesan|Gülçin Kültür Şahin|Olgun Toker|Çağdaş Onur Öztürk|Şehsuvar Aktaş|Deniz Şen Hamzaoğlu|Didem İnselel|</v>
      </c>
    </row>
    <row r="975" spans="1:21">
      <c r="A975" s="14" t="s">
        <v>5152</v>
      </c>
      <c r="B975" s="14" t="s">
        <v>48</v>
      </c>
      <c r="C975" s="14" t="s">
        <v>5153</v>
      </c>
      <c r="D975" s="14" t="s">
        <v>5154</v>
      </c>
      <c r="E975" s="14" t="s">
        <v>5155</v>
      </c>
      <c r="F975" s="14" t="s">
        <v>116</v>
      </c>
      <c r="G975" s="26">
        <v>44313</v>
      </c>
      <c r="H975" s="14">
        <v>2020</v>
      </c>
      <c r="I975" s="14" t="s">
        <v>362</v>
      </c>
      <c r="J975" s="14" t="s">
        <v>5156</v>
      </c>
      <c r="K975" s="14" t="s">
        <v>475</v>
      </c>
      <c r="L975" s="14" t="s">
        <v>5157</v>
      </c>
      <c r="M975" s="14">
        <f t="shared" si="120"/>
        <v>2021</v>
      </c>
      <c r="N975" s="14">
        <f t="shared" si="121"/>
        <v>4</v>
      </c>
      <c r="O975" s="14" t="str">
        <f>IFERROR(VLOOKUP(I975,Lists!$F$2:$G$16,2,FALSE()),"Not Rated")</f>
        <v>Older Kids</v>
      </c>
      <c r="P975" s="14">
        <f t="shared" si="122"/>
        <v>149</v>
      </c>
      <c r="Q975" s="14" t="str">
        <f t="shared" si="123"/>
        <v>India</v>
      </c>
      <c r="R975" s="14" t="str">
        <f t="shared" si="124"/>
        <v>|India|</v>
      </c>
      <c r="S975" s="14" t="str">
        <f t="shared" si="125"/>
        <v>|Dramas|International Movies|</v>
      </c>
      <c r="T975" s="14" t="str">
        <f t="shared" si="126"/>
        <v>|Santhosh Viswanath|</v>
      </c>
      <c r="U975" s="14" t="str">
        <f t="shared" si="127"/>
        <v>|Mammootty|Joju George|Murali Gopy|Mathew Thomas|Nimisha Sajayan|Salim Kumar|Gayathri Arun|Ishaani Krishna|</v>
      </c>
    </row>
    <row r="976" spans="1:21">
      <c r="A976" s="14" t="s">
        <v>5158</v>
      </c>
      <c r="B976" s="14" t="s">
        <v>48</v>
      </c>
      <c r="C976" s="14" t="s">
        <v>5159</v>
      </c>
      <c r="D976" s="14" t="s">
        <v>5160</v>
      </c>
      <c r="E976" s="14" t="s">
        <v>5161</v>
      </c>
      <c r="F976" s="14" t="s">
        <v>116</v>
      </c>
      <c r="G976" s="26">
        <v>44310</v>
      </c>
      <c r="H976" s="14">
        <v>2019</v>
      </c>
      <c r="I976" s="14" t="s">
        <v>361</v>
      </c>
      <c r="J976" s="14" t="s">
        <v>783</v>
      </c>
      <c r="K976" s="14" t="s">
        <v>444</v>
      </c>
      <c r="L976" s="14" t="s">
        <v>5162</v>
      </c>
      <c r="M976" s="14">
        <f t="shared" si="120"/>
        <v>2021</v>
      </c>
      <c r="N976" s="14">
        <f t="shared" si="121"/>
        <v>4</v>
      </c>
      <c r="O976" s="14" t="str">
        <f>IFERROR(VLOOKUP(I976,Lists!$F$2:$G$16,2,FALSE()),"Not Rated")</f>
        <v>Teens</v>
      </c>
      <c r="P976" s="14">
        <f t="shared" si="122"/>
        <v>113</v>
      </c>
      <c r="Q976" s="14" t="str">
        <f t="shared" si="123"/>
        <v>India</v>
      </c>
      <c r="R976" s="14" t="str">
        <f t="shared" si="124"/>
        <v>|India|</v>
      </c>
      <c r="S976" s="14" t="str">
        <f t="shared" si="125"/>
        <v>|Dramas|Independent Movies|International Movies|</v>
      </c>
      <c r="T976" s="14" t="str">
        <f t="shared" si="126"/>
        <v>|Seema Pahwa|</v>
      </c>
      <c r="U976" s="14" t="str">
        <f t="shared" si="127"/>
        <v>|Supriya Pathak|Parambrata Chatterjee|Konkona Sen Sharma|Vikrant Massey|Manoj Pahwa|Vinay Pathak|Ninad Kamat|Naseeruddin Shah|</v>
      </c>
    </row>
    <row r="977" spans="1:21">
      <c r="A977" s="14" t="s">
        <v>5163</v>
      </c>
      <c r="B977" s="14" t="s">
        <v>48</v>
      </c>
      <c r="C977" s="14" t="s">
        <v>5164</v>
      </c>
      <c r="D977" s="14" t="s">
        <v>117</v>
      </c>
      <c r="E977" s="14" t="s">
        <v>5165</v>
      </c>
      <c r="F977" s="14" t="s">
        <v>115</v>
      </c>
      <c r="G977" s="26">
        <v>44310</v>
      </c>
      <c r="H977" s="14">
        <v>2021</v>
      </c>
      <c r="I977" s="14" t="s">
        <v>361</v>
      </c>
      <c r="J977" s="14" t="s">
        <v>5166</v>
      </c>
      <c r="K977" s="14" t="s">
        <v>861</v>
      </c>
      <c r="L977" s="14" t="s">
        <v>5167</v>
      </c>
      <c r="M977" s="14">
        <f t="shared" si="120"/>
        <v>2021</v>
      </c>
      <c r="N977" s="14">
        <f t="shared" si="121"/>
        <v>4</v>
      </c>
      <c r="O977" s="14" t="str">
        <f>IFERROR(VLOOKUP(I977,Lists!$F$2:$G$16,2,FALSE()),"Not Rated")</f>
        <v>Teens</v>
      </c>
      <c r="P977" s="14">
        <f t="shared" si="122"/>
        <v>33</v>
      </c>
      <c r="Q977" s="14" t="str">
        <f t="shared" si="123"/>
        <v>United States</v>
      </c>
      <c r="R977" s="14" t="str">
        <f t="shared" si="124"/>
        <v>|United States|</v>
      </c>
      <c r="S977" s="14" t="str">
        <f t="shared" si="125"/>
        <v>|Action &amp; Adventure|Comedies|Dramas|</v>
      </c>
      <c r="T977" s="14" t="str">
        <f t="shared" si="126"/>
        <v>|Unknown|</v>
      </c>
      <c r="U977" s="14" t="str">
        <f t="shared" si="127"/>
        <v>|David Spade|London Hughes|Fortune Feimster|Ben Barnes|Jessie Mei Li|Archie Renaux|Amita Suman|Freddy Carter|Kit Young|</v>
      </c>
    </row>
    <row r="978" spans="1:21">
      <c r="A978" s="14" t="s">
        <v>5168</v>
      </c>
      <c r="B978" s="14" t="s">
        <v>48</v>
      </c>
      <c r="C978" s="14" t="s">
        <v>5169</v>
      </c>
      <c r="D978" s="14" t="s">
        <v>5170</v>
      </c>
      <c r="E978" s="14" t="s">
        <v>5171</v>
      </c>
      <c r="F978" s="14" t="s">
        <v>129</v>
      </c>
      <c r="G978" s="26">
        <v>44309</v>
      </c>
      <c r="H978" s="14">
        <v>2017</v>
      </c>
      <c r="I978" s="14" t="s">
        <v>361</v>
      </c>
      <c r="J978" s="14" t="s">
        <v>474</v>
      </c>
      <c r="K978" s="14" t="s">
        <v>529</v>
      </c>
      <c r="L978" s="14" t="s">
        <v>5172</v>
      </c>
      <c r="M978" s="14">
        <f t="shared" si="120"/>
        <v>2021</v>
      </c>
      <c r="N978" s="14">
        <f t="shared" si="121"/>
        <v>4</v>
      </c>
      <c r="O978" s="14" t="str">
        <f>IFERROR(VLOOKUP(I978,Lists!$F$2:$G$16,2,FALSE()),"Not Rated")</f>
        <v>Teens</v>
      </c>
      <c r="P978" s="14">
        <f t="shared" si="122"/>
        <v>127</v>
      </c>
      <c r="Q978" s="14" t="str">
        <f t="shared" si="123"/>
        <v>Turkey</v>
      </c>
      <c r="R978" s="14" t="str">
        <f t="shared" si="124"/>
        <v>|Turkey|</v>
      </c>
      <c r="S978" s="14" t="str">
        <f t="shared" si="125"/>
        <v>|Comedies|International Movies|</v>
      </c>
      <c r="T978" s="14" t="str">
        <f t="shared" si="126"/>
        <v>|Ozan Açıktan|</v>
      </c>
      <c r="U978" s="14" t="str">
        <f t="shared" si="127"/>
        <v>|Engin Günaydın|Demet Evgar|Erdal Özyağcılar|Su Kutlu|Devrim Yakut|Fatih Artman|Gülse Birsel|Şevket Çoruh|Derya Karadaş|Devin Özgür Çınar|</v>
      </c>
    </row>
    <row r="979" spans="1:21">
      <c r="A979" s="14" t="s">
        <v>5173</v>
      </c>
      <c r="B979" s="14" t="s">
        <v>48</v>
      </c>
      <c r="C979" s="14" t="s">
        <v>5174</v>
      </c>
      <c r="D979" s="14" t="s">
        <v>5175</v>
      </c>
      <c r="E979" s="14" t="s">
        <v>5176</v>
      </c>
      <c r="F979" s="14" t="s">
        <v>129</v>
      </c>
      <c r="G979" s="26">
        <v>44309</v>
      </c>
      <c r="H979" s="14">
        <v>2016</v>
      </c>
      <c r="I979" s="14" t="s">
        <v>361</v>
      </c>
      <c r="J979" s="14" t="s">
        <v>1247</v>
      </c>
      <c r="K979" s="14" t="s">
        <v>529</v>
      </c>
      <c r="L979" s="14" t="s">
        <v>5177</v>
      </c>
      <c r="M979" s="14">
        <f t="shared" si="120"/>
        <v>2021</v>
      </c>
      <c r="N979" s="14">
        <f t="shared" si="121"/>
        <v>4</v>
      </c>
      <c r="O979" s="14" t="str">
        <f>IFERROR(VLOOKUP(I979,Lists!$F$2:$G$16,2,FALSE()),"Not Rated")</f>
        <v>Teens</v>
      </c>
      <c r="P979" s="14">
        <f t="shared" si="122"/>
        <v>101</v>
      </c>
      <c r="Q979" s="14" t="str">
        <f t="shared" si="123"/>
        <v>Turkey</v>
      </c>
      <c r="R979" s="14" t="str">
        <f t="shared" si="124"/>
        <v>|Turkey|</v>
      </c>
      <c r="S979" s="14" t="str">
        <f t="shared" si="125"/>
        <v>|Comedies|International Movies|</v>
      </c>
      <c r="T979" s="14" t="str">
        <f t="shared" si="126"/>
        <v>|Meltem Bozoflu|</v>
      </c>
      <c r="U979" s="14" t="str">
        <f t="shared" si="127"/>
        <v>|Onur Buldu|Alper Kul|Erdem Yener|Onur Atilla|Özge Borak|Doğa Rutkay|Meltem Yılmazkaya|İrem Sak|</v>
      </c>
    </row>
    <row r="980" spans="1:21">
      <c r="A980" s="14" t="s">
        <v>5178</v>
      </c>
      <c r="B980" s="14" t="s">
        <v>48</v>
      </c>
      <c r="C980" s="14" t="s">
        <v>5179</v>
      </c>
      <c r="D980" s="14" t="s">
        <v>303</v>
      </c>
      <c r="E980" s="14" t="s">
        <v>5180</v>
      </c>
      <c r="F980" s="14" t="s">
        <v>129</v>
      </c>
      <c r="G980" s="26">
        <v>44309</v>
      </c>
      <c r="H980" s="14">
        <v>2014</v>
      </c>
      <c r="I980" s="14" t="s">
        <v>360</v>
      </c>
      <c r="J980" s="14" t="s">
        <v>724</v>
      </c>
      <c r="K980" s="14" t="s">
        <v>542</v>
      </c>
      <c r="L980" s="14" t="s">
        <v>5181</v>
      </c>
      <c r="M980" s="14">
        <f t="shared" si="120"/>
        <v>2021</v>
      </c>
      <c r="N980" s="14">
        <f t="shared" si="121"/>
        <v>4</v>
      </c>
      <c r="O980" s="14" t="str">
        <f>IFERROR(VLOOKUP(I980,Lists!$F$2:$G$16,2,FALSE()),"Not Rated")</f>
        <v>Adults</v>
      </c>
      <c r="P980" s="14">
        <f t="shared" si="122"/>
        <v>102</v>
      </c>
      <c r="Q980" s="14" t="str">
        <f t="shared" si="123"/>
        <v>Turkey</v>
      </c>
      <c r="R980" s="14" t="str">
        <f t="shared" si="124"/>
        <v>|Turkey|</v>
      </c>
      <c r="S980" s="14" t="str">
        <f t="shared" si="125"/>
        <v>|Comedies|International Movies|Romantic Movies|</v>
      </c>
      <c r="T980" s="14" t="str">
        <f t="shared" si="126"/>
        <v>|Hakan Algül|</v>
      </c>
      <c r="U980" s="14" t="str">
        <f t="shared" si="127"/>
        <v>|Gupse Özay|Barış Arduç|Cihan Ercan|</v>
      </c>
    </row>
    <row r="981" spans="1:21">
      <c r="A981" s="14" t="s">
        <v>5182</v>
      </c>
      <c r="B981" s="14" t="s">
        <v>48</v>
      </c>
      <c r="C981" s="14" t="s">
        <v>5183</v>
      </c>
      <c r="D981" s="14" t="s">
        <v>5184</v>
      </c>
      <c r="E981" s="14" t="s">
        <v>5185</v>
      </c>
      <c r="F981" s="14" t="s">
        <v>129</v>
      </c>
      <c r="G981" s="26">
        <v>44309</v>
      </c>
      <c r="H981" s="14">
        <v>2013</v>
      </c>
      <c r="I981" s="14" t="s">
        <v>360</v>
      </c>
      <c r="J981" s="14" t="s">
        <v>724</v>
      </c>
      <c r="K981" s="14" t="s">
        <v>529</v>
      </c>
      <c r="L981" s="14" t="s">
        <v>5186</v>
      </c>
      <c r="M981" s="14">
        <f t="shared" si="120"/>
        <v>2021</v>
      </c>
      <c r="N981" s="14">
        <f t="shared" si="121"/>
        <v>4</v>
      </c>
      <c r="O981" s="14" t="str">
        <f>IFERROR(VLOOKUP(I981,Lists!$F$2:$G$16,2,FALSE()),"Not Rated")</f>
        <v>Adults</v>
      </c>
      <c r="P981" s="14">
        <f t="shared" si="122"/>
        <v>102</v>
      </c>
      <c r="Q981" s="14" t="str">
        <f t="shared" si="123"/>
        <v>Turkey</v>
      </c>
      <c r="R981" s="14" t="str">
        <f t="shared" si="124"/>
        <v>|Turkey|</v>
      </c>
      <c r="S981" s="14" t="str">
        <f t="shared" si="125"/>
        <v>|Comedies|International Movies|</v>
      </c>
      <c r="T981" s="14" t="str">
        <f t="shared" si="126"/>
        <v>|Selçuk Aydemir|Birkan Pusa|</v>
      </c>
      <c r="U981" s="14" t="str">
        <f t="shared" si="127"/>
        <v>|Ahmet Kural|Murat Cemcir|Rasim Öztekin|Devrim Yakut|Barış Yıldız|İnan Ulaş Torun|Zerrin Sümer|Şinasi Yurtsever|</v>
      </c>
    </row>
    <row r="982" spans="1:21">
      <c r="A982" s="14" t="s">
        <v>5187</v>
      </c>
      <c r="B982" s="14" t="s">
        <v>48</v>
      </c>
      <c r="C982" s="14" t="s">
        <v>5188</v>
      </c>
      <c r="D982" s="14" t="s">
        <v>5189</v>
      </c>
      <c r="E982" s="14" t="s">
        <v>5190</v>
      </c>
      <c r="F982" s="14" t="s">
        <v>129</v>
      </c>
      <c r="G982" s="26">
        <v>44309</v>
      </c>
      <c r="H982" s="14">
        <v>2015</v>
      </c>
      <c r="I982" s="14" t="s">
        <v>360</v>
      </c>
      <c r="J982" s="14" t="s">
        <v>1386</v>
      </c>
      <c r="K982" s="14" t="s">
        <v>529</v>
      </c>
      <c r="L982" s="14" t="s">
        <v>5191</v>
      </c>
      <c r="M982" s="14">
        <f t="shared" si="120"/>
        <v>2021</v>
      </c>
      <c r="N982" s="14">
        <f t="shared" si="121"/>
        <v>4</v>
      </c>
      <c r="O982" s="14" t="str">
        <f>IFERROR(VLOOKUP(I982,Lists!$F$2:$G$16,2,FALSE()),"Not Rated")</f>
        <v>Adults</v>
      </c>
      <c r="P982" s="14">
        <f t="shared" si="122"/>
        <v>107</v>
      </c>
      <c r="Q982" s="14" t="str">
        <f t="shared" si="123"/>
        <v>Turkey</v>
      </c>
      <c r="R982" s="14" t="str">
        <f t="shared" si="124"/>
        <v>|Turkey|</v>
      </c>
      <c r="S982" s="14" t="str">
        <f t="shared" si="125"/>
        <v>|Comedies|International Movies|</v>
      </c>
      <c r="T982" s="14" t="str">
        <f t="shared" si="126"/>
        <v>|Selçuk Aydemir|</v>
      </c>
      <c r="U982" s="14" t="str">
        <f t="shared" si="127"/>
        <v>|Ahmet Kural|Murat Cemcir|Rasim Öztekin|Devrim Yakut|Barış Yıldız|İnan Ulaş Torun|Şinasi Yurtsever|Erdal Tosun|</v>
      </c>
    </row>
    <row r="983" spans="1:21">
      <c r="A983" s="14" t="s">
        <v>5192</v>
      </c>
      <c r="B983" s="14" t="s">
        <v>48</v>
      </c>
      <c r="C983" s="14" t="s">
        <v>5193</v>
      </c>
      <c r="D983" s="14" t="s">
        <v>5194</v>
      </c>
      <c r="E983" s="14" t="s">
        <v>5195</v>
      </c>
      <c r="F983" s="14" t="s">
        <v>129</v>
      </c>
      <c r="G983" s="26">
        <v>44309</v>
      </c>
      <c r="H983" s="14">
        <v>2004</v>
      </c>
      <c r="I983" s="14" t="s">
        <v>360</v>
      </c>
      <c r="J983" s="14" t="s">
        <v>2442</v>
      </c>
      <c r="K983" s="14" t="s">
        <v>1442</v>
      </c>
      <c r="L983" s="14" t="s">
        <v>5196</v>
      </c>
      <c r="M983" s="14">
        <f t="shared" si="120"/>
        <v>2021</v>
      </c>
      <c r="N983" s="14">
        <f t="shared" si="121"/>
        <v>4</v>
      </c>
      <c r="O983" s="14" t="str">
        <f>IFERROR(VLOOKUP(I983,Lists!$F$2:$G$16,2,FALSE()),"Not Rated")</f>
        <v>Adults</v>
      </c>
      <c r="P983" s="14">
        <f t="shared" si="122"/>
        <v>123</v>
      </c>
      <c r="Q983" s="14" t="str">
        <f t="shared" si="123"/>
        <v>Turkey</v>
      </c>
      <c r="R983" s="14" t="str">
        <f t="shared" si="124"/>
        <v>|Turkey|</v>
      </c>
      <c r="S983" s="14" t="str">
        <f t="shared" si="125"/>
        <v>|Action &amp; Adventure|Comedies|International Movies|</v>
      </c>
      <c r="T983" s="14" t="str">
        <f t="shared" si="126"/>
        <v>|Ömer Faruk Sorak|</v>
      </c>
      <c r="U983" s="14" t="str">
        <f t="shared" si="127"/>
        <v>|Cem Yılmaz|Rasim Öztekin|Özkan Uğur|İdil Fırat|Şafak Sezer|Özge Özberk|Erdal Tosun|Cezmi Baskın|Ozan Güven|Engin Günaydın|</v>
      </c>
    </row>
    <row r="984" spans="1:21">
      <c r="A984" s="14" t="s">
        <v>5197</v>
      </c>
      <c r="B984" s="14" t="s">
        <v>48</v>
      </c>
      <c r="C984" s="14" t="s">
        <v>5198</v>
      </c>
      <c r="D984" s="14" t="s">
        <v>5199</v>
      </c>
      <c r="E984" s="14" t="s">
        <v>5200</v>
      </c>
      <c r="F984" s="14" t="s">
        <v>129</v>
      </c>
      <c r="G984" s="26">
        <v>44309</v>
      </c>
      <c r="H984" s="14">
        <v>2015</v>
      </c>
      <c r="I984" s="14" t="s">
        <v>361</v>
      </c>
      <c r="J984" s="14" t="s">
        <v>653</v>
      </c>
      <c r="K984" s="14" t="s">
        <v>834</v>
      </c>
      <c r="L984" s="14" t="s">
        <v>5201</v>
      </c>
      <c r="M984" s="14">
        <f t="shared" si="120"/>
        <v>2021</v>
      </c>
      <c r="N984" s="14">
        <f t="shared" si="121"/>
        <v>4</v>
      </c>
      <c r="O984" s="14" t="str">
        <f>IFERROR(VLOOKUP(I984,Lists!$F$2:$G$16,2,FALSE()),"Not Rated")</f>
        <v>Teens</v>
      </c>
      <c r="P984" s="14">
        <f t="shared" si="122"/>
        <v>98</v>
      </c>
      <c r="Q984" s="14" t="str">
        <f t="shared" si="123"/>
        <v>Turkey</v>
      </c>
      <c r="R984" s="14" t="str">
        <f t="shared" si="124"/>
        <v>|Turkey|</v>
      </c>
      <c r="S984" s="14" t="str">
        <f t="shared" si="125"/>
        <v>|Comedies|Dramas|International Movies|</v>
      </c>
      <c r="T984" s="14" t="str">
        <f t="shared" si="126"/>
        <v>|Şenol Sönmez|</v>
      </c>
      <c r="U984" s="14" t="str">
        <f t="shared" si="127"/>
        <v>|Ali Sunal|Hatice Şendil|Ayda Aksel|Ahmet Saraçoğlu|Janset|Zerrin Sümer|Somer Karvan|Ali Çelik|</v>
      </c>
    </row>
    <row r="985" spans="1:21">
      <c r="A985" s="14" t="s">
        <v>5202</v>
      </c>
      <c r="B985" s="14" t="s">
        <v>48</v>
      </c>
      <c r="C985" s="14" t="s">
        <v>5203</v>
      </c>
      <c r="D985" s="14" t="s">
        <v>5204</v>
      </c>
      <c r="E985" s="14" t="s">
        <v>5205</v>
      </c>
      <c r="F985" s="14" t="s">
        <v>122</v>
      </c>
      <c r="G985" s="26">
        <v>44309</v>
      </c>
      <c r="H985" s="14">
        <v>2021</v>
      </c>
      <c r="I985" s="14" t="s">
        <v>360</v>
      </c>
      <c r="J985" s="14" t="s">
        <v>739</v>
      </c>
      <c r="K985" s="14" t="s">
        <v>2701</v>
      </c>
      <c r="L985" s="14" t="s">
        <v>5206</v>
      </c>
      <c r="M985" s="14">
        <f t="shared" si="120"/>
        <v>2021</v>
      </c>
      <c r="N985" s="14">
        <f t="shared" si="121"/>
        <v>4</v>
      </c>
      <c r="O985" s="14" t="str">
        <f>IFERROR(VLOOKUP(I985,Lists!$F$2:$G$16,2,FALSE()),"Not Rated")</f>
        <v>Adults</v>
      </c>
      <c r="P985" s="14">
        <f t="shared" si="122"/>
        <v>95</v>
      </c>
      <c r="Q985" s="14" t="str">
        <f t="shared" si="123"/>
        <v>Spain</v>
      </c>
      <c r="R985" s="14" t="str">
        <f t="shared" si="124"/>
        <v>|Spain|</v>
      </c>
      <c r="S985" s="14" t="str">
        <f t="shared" si="125"/>
        <v>|Documentaries|International Movies|Music &amp; Musicals|</v>
      </c>
      <c r="T985" s="14" t="str">
        <f t="shared" si="126"/>
        <v>|Alexis Morante|</v>
      </c>
      <c r="U985" s="14" t="str">
        <f t="shared" si="127"/>
        <v>|Enrique Bunbury|Juan Valdivia|Joaquín Cardiel|Pedro Andreu|</v>
      </c>
    </row>
    <row r="986" spans="1:21">
      <c r="A986" s="14" t="s">
        <v>5207</v>
      </c>
      <c r="B986" s="14" t="s">
        <v>48</v>
      </c>
      <c r="C986" s="14" t="s">
        <v>5208</v>
      </c>
      <c r="D986" s="14" t="s">
        <v>5209</v>
      </c>
      <c r="E986" s="14" t="s">
        <v>5210</v>
      </c>
      <c r="F986" s="14" t="s">
        <v>129</v>
      </c>
      <c r="G986" s="26">
        <v>44309</v>
      </c>
      <c r="H986" s="14">
        <v>2015</v>
      </c>
      <c r="I986" s="14" t="s">
        <v>360</v>
      </c>
      <c r="J986" s="14" t="s">
        <v>1247</v>
      </c>
      <c r="K986" s="14" t="s">
        <v>529</v>
      </c>
      <c r="L986" s="14" t="s">
        <v>5211</v>
      </c>
      <c r="M986" s="14">
        <f t="shared" si="120"/>
        <v>2021</v>
      </c>
      <c r="N986" s="14">
        <f t="shared" si="121"/>
        <v>4</v>
      </c>
      <c r="O986" s="14" t="str">
        <f>IFERROR(VLOOKUP(I986,Lists!$F$2:$G$16,2,FALSE()),"Not Rated")</f>
        <v>Adults</v>
      </c>
      <c r="P986" s="14">
        <f t="shared" si="122"/>
        <v>101</v>
      </c>
      <c r="Q986" s="14" t="str">
        <f t="shared" si="123"/>
        <v>Turkey</v>
      </c>
      <c r="R986" s="14" t="str">
        <f t="shared" si="124"/>
        <v>|Turkey|</v>
      </c>
      <c r="S986" s="14" t="str">
        <f t="shared" si="125"/>
        <v>|Comedies|International Movies|</v>
      </c>
      <c r="T986" s="14" t="str">
        <f t="shared" si="126"/>
        <v>|Burak Aksak|</v>
      </c>
      <c r="U986" s="14" t="str">
        <f t="shared" si="127"/>
        <v>|Cengiz Bozkurt|Seda Bakan|Erkan Kolçak Köstendil|Cihan Ercan|Berat Yenilmez|İştar Gökseven|Erdal Tosun|Tarık Ünlüoğlu|</v>
      </c>
    </row>
    <row r="987" spans="1:21">
      <c r="A987" s="14" t="s">
        <v>5212</v>
      </c>
      <c r="B987" s="14" t="s">
        <v>48</v>
      </c>
      <c r="C987" s="14" t="s">
        <v>5213</v>
      </c>
      <c r="D987" s="14" t="s">
        <v>5214</v>
      </c>
      <c r="E987" s="14" t="s">
        <v>5215</v>
      </c>
      <c r="F987" s="14" t="s">
        <v>129</v>
      </c>
      <c r="G987" s="26">
        <v>44309</v>
      </c>
      <c r="H987" s="14">
        <v>2015</v>
      </c>
      <c r="I987" s="14" t="s">
        <v>360</v>
      </c>
      <c r="J987" s="14" t="s">
        <v>457</v>
      </c>
      <c r="K987" s="14" t="s">
        <v>542</v>
      </c>
      <c r="L987" s="14" t="s">
        <v>5216</v>
      </c>
      <c r="M987" s="14">
        <f t="shared" si="120"/>
        <v>2021</v>
      </c>
      <c r="N987" s="14">
        <f t="shared" si="121"/>
        <v>4</v>
      </c>
      <c r="O987" s="14" t="str">
        <f>IFERROR(VLOOKUP(I987,Lists!$F$2:$G$16,2,FALSE()),"Not Rated")</f>
        <v>Adults</v>
      </c>
      <c r="P987" s="14">
        <f t="shared" si="122"/>
        <v>104</v>
      </c>
      <c r="Q987" s="14" t="str">
        <f t="shared" si="123"/>
        <v>Turkey</v>
      </c>
      <c r="R987" s="14" t="str">
        <f t="shared" si="124"/>
        <v>|Turkey|</v>
      </c>
      <c r="S987" s="14" t="str">
        <f t="shared" si="125"/>
        <v>|Comedies|International Movies|Romantic Movies|</v>
      </c>
      <c r="T987" s="14" t="str">
        <f t="shared" si="126"/>
        <v>|Kıvanç Baruönü|</v>
      </c>
      <c r="U987" s="14" t="str">
        <f t="shared" si="127"/>
        <v>|Ezgi Mola|Murat Yıldırım|Gülenay Kalkan|Ebru Cündübeyoğlu|Eda Ece|Begüm Öner|Gül Arıcı|Muhammet Uzuner|</v>
      </c>
    </row>
    <row r="988" spans="1:21">
      <c r="A988" s="14" t="s">
        <v>5217</v>
      </c>
      <c r="B988" s="14" t="s">
        <v>48</v>
      </c>
      <c r="C988" s="14" t="s">
        <v>5218</v>
      </c>
      <c r="D988" s="14" t="s">
        <v>5214</v>
      </c>
      <c r="E988" s="14" t="s">
        <v>5219</v>
      </c>
      <c r="F988" s="14" t="s">
        <v>129</v>
      </c>
      <c r="G988" s="26">
        <v>44309</v>
      </c>
      <c r="H988" s="14">
        <v>2016</v>
      </c>
      <c r="I988" s="14" t="s">
        <v>361</v>
      </c>
      <c r="J988" s="14" t="s">
        <v>457</v>
      </c>
      <c r="K988" s="14" t="s">
        <v>542</v>
      </c>
      <c r="L988" s="14" t="s">
        <v>5220</v>
      </c>
      <c r="M988" s="14">
        <f t="shared" si="120"/>
        <v>2021</v>
      </c>
      <c r="N988" s="14">
        <f t="shared" si="121"/>
        <v>4</v>
      </c>
      <c r="O988" s="14" t="str">
        <f>IFERROR(VLOOKUP(I988,Lists!$F$2:$G$16,2,FALSE()),"Not Rated")</f>
        <v>Teens</v>
      </c>
      <c r="P988" s="14">
        <f t="shared" si="122"/>
        <v>104</v>
      </c>
      <c r="Q988" s="14" t="str">
        <f t="shared" si="123"/>
        <v>Turkey</v>
      </c>
      <c r="R988" s="14" t="str">
        <f t="shared" si="124"/>
        <v>|Turkey|</v>
      </c>
      <c r="S988" s="14" t="str">
        <f t="shared" si="125"/>
        <v>|Comedies|International Movies|Romantic Movies|</v>
      </c>
      <c r="T988" s="14" t="str">
        <f t="shared" si="126"/>
        <v>|Kıvanç Baruönü|</v>
      </c>
      <c r="U988" s="14" t="str">
        <f t="shared" si="127"/>
        <v>|Ezgi Mola|Murat Yıldırım|Gülenay Kalkan|Nevra Serezli|Eda Ece|</v>
      </c>
    </row>
    <row r="989" spans="1:21">
      <c r="A989" s="14" t="s">
        <v>5221</v>
      </c>
      <c r="B989" s="14" t="s">
        <v>48</v>
      </c>
      <c r="C989" s="14" t="s">
        <v>5222</v>
      </c>
      <c r="D989" s="14" t="s">
        <v>5223</v>
      </c>
      <c r="E989" s="14" t="s">
        <v>5224</v>
      </c>
      <c r="F989" s="14" t="s">
        <v>117</v>
      </c>
      <c r="G989" s="26">
        <v>44309</v>
      </c>
      <c r="H989" s="14">
        <v>2019</v>
      </c>
      <c r="I989" s="14" t="s">
        <v>360</v>
      </c>
      <c r="J989" s="14" t="s">
        <v>560</v>
      </c>
      <c r="K989" s="14" t="s">
        <v>529</v>
      </c>
      <c r="L989" s="14" t="s">
        <v>5225</v>
      </c>
      <c r="M989" s="14">
        <f t="shared" si="120"/>
        <v>2021</v>
      </c>
      <c r="N989" s="14">
        <f t="shared" si="121"/>
        <v>4</v>
      </c>
      <c r="O989" s="14" t="str">
        <f>IFERROR(VLOOKUP(I989,Lists!$F$2:$G$16,2,FALSE()),"Not Rated")</f>
        <v>Adults</v>
      </c>
      <c r="P989" s="14">
        <f t="shared" si="122"/>
        <v>103</v>
      </c>
      <c r="Q989" s="14" t="str">
        <f t="shared" si="123"/>
        <v>Unknown</v>
      </c>
      <c r="R989" s="14" t="str">
        <f t="shared" si="124"/>
        <v>|Unknown|</v>
      </c>
      <c r="S989" s="14" t="str">
        <f t="shared" si="125"/>
        <v>|Comedies|International Movies|</v>
      </c>
      <c r="T989" s="14" t="str">
        <f t="shared" si="126"/>
        <v>|Rindala Kodeih|</v>
      </c>
      <c r="U989" s="14" t="str">
        <f t="shared" si="127"/>
        <v>|Tony Issa|Rita Harb|Fadee Andrawos|Majed Geagea|Hagob De Jerejian|Adnan Dirani|Khitam el Leham|Joelle Frenn|Stephanie Salem|Mabelle Soueid|Joseph Abboud|</v>
      </c>
    </row>
    <row r="990" spans="1:21">
      <c r="A990" s="14" t="s">
        <v>5226</v>
      </c>
      <c r="B990" s="14" t="s">
        <v>49</v>
      </c>
      <c r="C990" s="14" t="s">
        <v>5227</v>
      </c>
      <c r="D990" s="14" t="s">
        <v>5228</v>
      </c>
      <c r="E990" s="14" t="s">
        <v>5229</v>
      </c>
      <c r="F990" s="14" t="s">
        <v>139</v>
      </c>
      <c r="G990" s="26">
        <v>44309</v>
      </c>
      <c r="H990" s="14">
        <v>2021</v>
      </c>
      <c r="I990" s="14" t="s">
        <v>361</v>
      </c>
      <c r="J990" s="14" t="s">
        <v>105</v>
      </c>
      <c r="K990" s="14" t="s">
        <v>424</v>
      </c>
      <c r="L990" s="14" t="s">
        <v>5230</v>
      </c>
      <c r="M990" s="14">
        <f t="shared" si="120"/>
        <v>2021</v>
      </c>
      <c r="N990" s="14">
        <f t="shared" si="121"/>
        <v>4</v>
      </c>
      <c r="O990" s="14" t="str">
        <f>IFERROR(VLOOKUP(I990,Lists!$F$2:$G$16,2,FALSE()),"Not Rated")</f>
        <v>Teens</v>
      </c>
      <c r="P990" s="14">
        <f t="shared" si="122"/>
        <v>1</v>
      </c>
      <c r="Q990" s="14" t="str">
        <f t="shared" si="123"/>
        <v>Thailand</v>
      </c>
      <c r="R990" s="14" t="str">
        <f t="shared" si="124"/>
        <v>|Thailand|</v>
      </c>
      <c r="S990" s="14" t="str">
        <f t="shared" si="125"/>
        <v>|International TV Shows|Romantic TV Shows|TV Comedies|</v>
      </c>
      <c r="T990" s="14" t="str">
        <f t="shared" si="126"/>
        <v>|Kongkiat Khomsiri|</v>
      </c>
      <c r="U990" s="14" t="str">
        <f t="shared" si="127"/>
        <v>|Suppapong Udomkaewkanjana|Patchanan Jiajirachote|Thongpoom Siripipat|Apiwit Reardon|Kornrawich Sungkitbool|Waratthaya Wongchayaporn|Wannasak Sirilar|</v>
      </c>
    </row>
    <row r="991" spans="1:21">
      <c r="A991" s="14" t="s">
        <v>5231</v>
      </c>
      <c r="B991" s="14" t="s">
        <v>48</v>
      </c>
      <c r="C991" s="14" t="s">
        <v>5232</v>
      </c>
      <c r="D991" s="14" t="s">
        <v>5233</v>
      </c>
      <c r="E991" s="14" t="s">
        <v>5234</v>
      </c>
      <c r="F991" s="14" t="s">
        <v>129</v>
      </c>
      <c r="G991" s="26">
        <v>44309</v>
      </c>
      <c r="H991" s="14">
        <v>2017</v>
      </c>
      <c r="I991" s="14" t="s">
        <v>360</v>
      </c>
      <c r="J991" s="14" t="s">
        <v>580</v>
      </c>
      <c r="K991" s="14" t="s">
        <v>529</v>
      </c>
      <c r="L991" s="14" t="s">
        <v>5235</v>
      </c>
      <c r="M991" s="14">
        <f t="shared" si="120"/>
        <v>2021</v>
      </c>
      <c r="N991" s="14">
        <f t="shared" si="121"/>
        <v>4</v>
      </c>
      <c r="O991" s="14" t="str">
        <f>IFERROR(VLOOKUP(I991,Lists!$F$2:$G$16,2,FALSE()),"Not Rated")</f>
        <v>Adults</v>
      </c>
      <c r="P991" s="14">
        <f t="shared" si="122"/>
        <v>111</v>
      </c>
      <c r="Q991" s="14" t="str">
        <f t="shared" si="123"/>
        <v>Turkey</v>
      </c>
      <c r="R991" s="14" t="str">
        <f t="shared" si="124"/>
        <v>|Turkey|</v>
      </c>
      <c r="S991" s="14" t="str">
        <f t="shared" si="125"/>
        <v>|Comedies|International Movies|</v>
      </c>
      <c r="T991" s="14" t="str">
        <f t="shared" si="126"/>
        <v>|Bedran Güzel|</v>
      </c>
      <c r="U991" s="14" t="str">
        <f t="shared" si="127"/>
        <v>|Oğuzhan Koç|İbrahim Büyükak|Emre Kınay|Aslı Bekiroğlu|Eda Ece|Bahar Şahin|Muharrem Bayrak|Toygan Avanoğlu|</v>
      </c>
    </row>
    <row r="992" spans="1:21">
      <c r="A992" s="14" t="s">
        <v>5236</v>
      </c>
      <c r="B992" s="14" t="s">
        <v>48</v>
      </c>
      <c r="C992" s="14" t="s">
        <v>5237</v>
      </c>
      <c r="D992" s="14" t="s">
        <v>303</v>
      </c>
      <c r="E992" s="14" t="s">
        <v>5238</v>
      </c>
      <c r="F992" s="14" t="s">
        <v>129</v>
      </c>
      <c r="G992" s="26">
        <v>44309</v>
      </c>
      <c r="H992" s="14">
        <v>2015</v>
      </c>
      <c r="I992" s="14" t="s">
        <v>360</v>
      </c>
      <c r="J992" s="14" t="s">
        <v>724</v>
      </c>
      <c r="K992" s="14" t="s">
        <v>529</v>
      </c>
      <c r="L992" s="14" t="s">
        <v>5239</v>
      </c>
      <c r="M992" s="14">
        <f t="shared" si="120"/>
        <v>2021</v>
      </c>
      <c r="N992" s="14">
        <f t="shared" si="121"/>
        <v>4</v>
      </c>
      <c r="O992" s="14" t="str">
        <f>IFERROR(VLOOKUP(I992,Lists!$F$2:$G$16,2,FALSE()),"Not Rated")</f>
        <v>Adults</v>
      </c>
      <c r="P992" s="14">
        <f t="shared" si="122"/>
        <v>102</v>
      </c>
      <c r="Q992" s="14" t="str">
        <f t="shared" si="123"/>
        <v>Turkey</v>
      </c>
      <c r="R992" s="14" t="str">
        <f t="shared" si="124"/>
        <v>|Turkey|</v>
      </c>
      <c r="S992" s="14" t="str">
        <f t="shared" si="125"/>
        <v>|Comedies|International Movies|</v>
      </c>
      <c r="T992" s="14" t="str">
        <f t="shared" si="126"/>
        <v>|Hakan Algül|</v>
      </c>
      <c r="U992" s="14" t="str">
        <f t="shared" si="127"/>
        <v>|Ata Demirer|Demet Akbağ|Şebnem Bozoklu|Levent Ülgen|</v>
      </c>
    </row>
    <row r="993" spans="1:21">
      <c r="A993" s="14" t="s">
        <v>5240</v>
      </c>
      <c r="B993" s="14" t="s">
        <v>48</v>
      </c>
      <c r="C993" s="14" t="s">
        <v>5241</v>
      </c>
      <c r="D993" s="14" t="s">
        <v>5242</v>
      </c>
      <c r="E993" s="14" t="s">
        <v>5243</v>
      </c>
      <c r="F993" s="14" t="s">
        <v>128</v>
      </c>
      <c r="G993" s="26">
        <v>44309</v>
      </c>
      <c r="H993" s="14">
        <v>2020</v>
      </c>
      <c r="I993" s="14" t="s">
        <v>368</v>
      </c>
      <c r="J993" s="14" t="s">
        <v>5244</v>
      </c>
      <c r="K993" s="14" t="s">
        <v>444</v>
      </c>
      <c r="L993" s="14" t="s">
        <v>5245</v>
      </c>
      <c r="M993" s="14">
        <f t="shared" si="120"/>
        <v>2021</v>
      </c>
      <c r="N993" s="14">
        <f t="shared" si="121"/>
        <v>4</v>
      </c>
      <c r="O993" s="14" t="str">
        <f>IFERROR(VLOOKUP(I993,Lists!$F$2:$G$16,2,FALSE()),"Not Rated")</f>
        <v>Kids</v>
      </c>
      <c r="P993" s="14">
        <f t="shared" si="122"/>
        <v>15</v>
      </c>
      <c r="Q993" s="14" t="str">
        <f t="shared" si="123"/>
        <v>Egypt</v>
      </c>
      <c r="R993" s="14" t="str">
        <f t="shared" si="124"/>
        <v>|Egypt|</v>
      </c>
      <c r="S993" s="14" t="str">
        <f t="shared" si="125"/>
        <v>|Dramas|Independent Movies|International Movies|</v>
      </c>
      <c r="T993" s="14" t="str">
        <f t="shared" si="126"/>
        <v>|Marwan Nabil|</v>
      </c>
      <c r="U993" s="14" t="str">
        <f t="shared" si="127"/>
        <v>|Riham Abdel Ghafour|Mohammed Aly Rizk|Hazem Samir|Salwa Othman|Mahmoud Gharib|</v>
      </c>
    </row>
    <row r="994" spans="1:21">
      <c r="A994" s="14" t="s">
        <v>5246</v>
      </c>
      <c r="B994" s="14" t="s">
        <v>48</v>
      </c>
      <c r="C994" s="14" t="s">
        <v>5247</v>
      </c>
      <c r="D994" s="14" t="s">
        <v>5248</v>
      </c>
      <c r="E994" s="14" t="s">
        <v>5249</v>
      </c>
      <c r="F994" s="14" t="s">
        <v>117</v>
      </c>
      <c r="G994" s="26">
        <v>44309</v>
      </c>
      <c r="H994" s="14">
        <v>2020</v>
      </c>
      <c r="I994" s="14" t="s">
        <v>368</v>
      </c>
      <c r="J994" s="14" t="s">
        <v>5250</v>
      </c>
      <c r="K994" s="14" t="s">
        <v>1930</v>
      </c>
      <c r="L994" s="14" t="s">
        <v>5251</v>
      </c>
      <c r="M994" s="14">
        <f t="shared" si="120"/>
        <v>2021</v>
      </c>
      <c r="N994" s="14">
        <f t="shared" si="121"/>
        <v>4</v>
      </c>
      <c r="O994" s="14" t="str">
        <f>IFERROR(VLOOKUP(I994,Lists!$F$2:$G$16,2,FALSE()),"Not Rated")</f>
        <v>Kids</v>
      </c>
      <c r="P994" s="14">
        <f t="shared" si="122"/>
        <v>54</v>
      </c>
      <c r="Q994" s="14" t="str">
        <f t="shared" si="123"/>
        <v>Unknown</v>
      </c>
      <c r="R994" s="14" t="str">
        <f t="shared" si="124"/>
        <v>|Unknown|</v>
      </c>
      <c r="S994" s="14" t="str">
        <f t="shared" si="125"/>
        <v>|International Movies|Music &amp; Musicals|</v>
      </c>
      <c r="T994" s="14" t="str">
        <f t="shared" si="126"/>
        <v>|MIKIKO|Daito Manabe|</v>
      </c>
      <c r="U994" s="14" t="str">
        <f t="shared" si="127"/>
        <v>|Perfume|</v>
      </c>
    </row>
    <row r="995" spans="1:21">
      <c r="A995" s="14" t="s">
        <v>5252</v>
      </c>
      <c r="B995" s="14" t="s">
        <v>49</v>
      </c>
      <c r="C995" s="14" t="s">
        <v>5253</v>
      </c>
      <c r="D995" s="14" t="s">
        <v>117</v>
      </c>
      <c r="E995" s="14" t="s">
        <v>5254</v>
      </c>
      <c r="F995" s="14" t="s">
        <v>115</v>
      </c>
      <c r="G995" s="26">
        <v>44309</v>
      </c>
      <c r="H995" s="14">
        <v>2021</v>
      </c>
      <c r="I995" s="14" t="s">
        <v>361</v>
      </c>
      <c r="J995" s="14" t="s">
        <v>105</v>
      </c>
      <c r="K995" s="14" t="s">
        <v>2975</v>
      </c>
      <c r="L995" s="14" t="s">
        <v>5255</v>
      </c>
      <c r="M995" s="14">
        <f t="shared" si="120"/>
        <v>2021</v>
      </c>
      <c r="N995" s="14">
        <f t="shared" si="121"/>
        <v>4</v>
      </c>
      <c r="O995" s="14" t="str">
        <f>IFERROR(VLOOKUP(I995,Lists!$F$2:$G$16,2,FALSE()),"Not Rated")</f>
        <v>Teens</v>
      </c>
      <c r="P995" s="14">
        <f t="shared" si="122"/>
        <v>1</v>
      </c>
      <c r="Q995" s="14" t="str">
        <f t="shared" si="123"/>
        <v>United States</v>
      </c>
      <c r="R995" s="14" t="str">
        <f t="shared" si="124"/>
        <v>|United States|</v>
      </c>
      <c r="S995" s="14" t="str">
        <f t="shared" si="125"/>
        <v>|TV Action &amp; Adventure|TV Dramas|TV Sci-Fi &amp; Fantasy|</v>
      </c>
      <c r="T995" s="14" t="str">
        <f t="shared" si="126"/>
        <v>|Unknown|</v>
      </c>
      <c r="U995" s="14" t="str">
        <f t="shared" si="127"/>
        <v>|Jessie Mei Li|Archie Renaux|Ben Barnes|Freddy Carter|Amita Suman|Kit Young|Danielle Galligan|Calahan Skogman|Sujaya Dasgupta|Simon Sears|Daisy Head|Zoë Wanamaker|Luke Pasqualino|Julian Kostov|</v>
      </c>
    </row>
    <row r="996" spans="1:21">
      <c r="A996" s="14" t="s">
        <v>5256</v>
      </c>
      <c r="B996" s="14" t="s">
        <v>48</v>
      </c>
      <c r="C996" s="14" t="s">
        <v>5257</v>
      </c>
      <c r="D996" s="14" t="s">
        <v>1950</v>
      </c>
      <c r="E996" s="14" t="s">
        <v>5258</v>
      </c>
      <c r="F996" s="14" t="s">
        <v>131</v>
      </c>
      <c r="G996" s="26">
        <v>44309</v>
      </c>
      <c r="H996" s="14">
        <v>2020</v>
      </c>
      <c r="I996" s="14" t="s">
        <v>361</v>
      </c>
      <c r="J996" s="14" t="s">
        <v>1159</v>
      </c>
      <c r="K996" s="14" t="s">
        <v>910</v>
      </c>
      <c r="L996" s="14" t="s">
        <v>5259</v>
      </c>
      <c r="M996" s="14">
        <f t="shared" si="120"/>
        <v>2021</v>
      </c>
      <c r="N996" s="14">
        <f t="shared" si="121"/>
        <v>4</v>
      </c>
      <c r="O996" s="14" t="str">
        <f>IFERROR(VLOOKUP(I996,Lists!$F$2:$G$16,2,FALSE()),"Not Rated")</f>
        <v>Teens</v>
      </c>
      <c r="P996" s="14">
        <f t="shared" si="122"/>
        <v>120</v>
      </c>
      <c r="Q996" s="14" t="str">
        <f t="shared" si="123"/>
        <v>Nigeria</v>
      </c>
      <c r="R996" s="14" t="str">
        <f t="shared" si="124"/>
        <v>|Nigeria|</v>
      </c>
      <c r="S996" s="14" t="str">
        <f t="shared" si="125"/>
        <v>|Dramas|International Movies|Romantic Movies|</v>
      </c>
      <c r="T996" s="14" t="str">
        <f t="shared" si="126"/>
        <v>|Kayode Kasum|</v>
      </c>
      <c r="U996" s="14" t="str">
        <f t="shared" si="127"/>
        <v>|Bisola Aiyeola|Efa Iwara|Molawa Onajobi|Tina Mba|Wale Ojo|Jemima Osunde|Lota Chukwu|Samuel Asa'ah|Michael Ejoor|Uche Elumelu|</v>
      </c>
    </row>
    <row r="997" spans="1:21">
      <c r="A997" s="14" t="s">
        <v>5260</v>
      </c>
      <c r="B997" s="14" t="s">
        <v>48</v>
      </c>
      <c r="C997" s="14" t="s">
        <v>5261</v>
      </c>
      <c r="D997" s="14" t="s">
        <v>5262</v>
      </c>
      <c r="E997" s="14" t="s">
        <v>5263</v>
      </c>
      <c r="F997" s="14" t="s">
        <v>129</v>
      </c>
      <c r="G997" s="26">
        <v>44309</v>
      </c>
      <c r="H997" s="14">
        <v>2001</v>
      </c>
      <c r="I997" s="14" t="s">
        <v>360</v>
      </c>
      <c r="J997" s="14" t="s">
        <v>574</v>
      </c>
      <c r="K997" s="14" t="s">
        <v>834</v>
      </c>
      <c r="L997" s="14" t="s">
        <v>5264</v>
      </c>
      <c r="M997" s="14">
        <f t="shared" si="120"/>
        <v>2021</v>
      </c>
      <c r="N997" s="14">
        <f t="shared" si="121"/>
        <v>4</v>
      </c>
      <c r="O997" s="14" t="str">
        <f>IFERROR(VLOOKUP(I997,Lists!$F$2:$G$16,2,FALSE()),"Not Rated")</f>
        <v>Adults</v>
      </c>
      <c r="P997" s="14">
        <f t="shared" si="122"/>
        <v>106</v>
      </c>
      <c r="Q997" s="14" t="str">
        <f t="shared" si="123"/>
        <v>Turkey</v>
      </c>
      <c r="R997" s="14" t="str">
        <f t="shared" si="124"/>
        <v>|Turkey|</v>
      </c>
      <c r="S997" s="14" t="str">
        <f t="shared" si="125"/>
        <v>|Comedies|Dramas|International Movies|</v>
      </c>
      <c r="T997" s="14" t="str">
        <f t="shared" si="126"/>
        <v>|Yılmaz Erdoğan|Ömer Faruk Sorak|</v>
      </c>
      <c r="U997" s="14" t="str">
        <f t="shared" si="127"/>
        <v>|Yılmaz Erdoğan|Demet Akbağ|Altan Erkekli|Cem Yılmaz|Cezmi Baskın|Bican Günalan|Sebnem Sönmez|İclal Aydın|Mesut Çakarli|Zeynep Tokuş|</v>
      </c>
    </row>
    <row r="998" spans="1:21">
      <c r="A998" s="14" t="s">
        <v>5265</v>
      </c>
      <c r="B998" s="14" t="s">
        <v>48</v>
      </c>
      <c r="C998" s="14" t="s">
        <v>5266</v>
      </c>
      <c r="D998" s="14" t="s">
        <v>5267</v>
      </c>
      <c r="E998" s="14" t="s">
        <v>5268</v>
      </c>
      <c r="F998" s="14" t="s">
        <v>121</v>
      </c>
      <c r="G998" s="26">
        <v>44308</v>
      </c>
      <c r="H998" s="14">
        <v>2021</v>
      </c>
      <c r="I998" s="14" t="s">
        <v>360</v>
      </c>
      <c r="J998" s="14" t="s">
        <v>646</v>
      </c>
      <c r="K998" s="14" t="s">
        <v>1656</v>
      </c>
      <c r="L998" s="14" t="s">
        <v>5269</v>
      </c>
      <c r="M998" s="14">
        <f t="shared" si="120"/>
        <v>2021</v>
      </c>
      <c r="N998" s="14">
        <f t="shared" si="121"/>
        <v>4</v>
      </c>
      <c r="O998" s="14" t="str">
        <f>IFERROR(VLOOKUP(I998,Lists!$F$2:$G$16,2,FALSE()),"Not Rated")</f>
        <v>Adults</v>
      </c>
      <c r="P998" s="14">
        <f t="shared" si="122"/>
        <v>116</v>
      </c>
      <c r="Q998" s="14" t="str">
        <f t="shared" si="123"/>
        <v>Japan</v>
      </c>
      <c r="R998" s="14" t="str">
        <f t="shared" si="124"/>
        <v>|Japan|</v>
      </c>
      <c r="S998" s="14" t="str">
        <f t="shared" si="125"/>
        <v>|Horror Movies|International Movies|Thrillers|</v>
      </c>
      <c r="T998" s="14" t="str">
        <f t="shared" si="126"/>
        <v>|Takashi Shimizu|</v>
      </c>
      <c r="U998" s="14" t="str">
        <f t="shared" si="127"/>
        <v>|Go Ayano|Ryo Narita|Yukino Kishii|Anna Ishii|Seiyo Uchino|</v>
      </c>
    </row>
    <row r="999" spans="1:21">
      <c r="A999" s="14" t="s">
        <v>5270</v>
      </c>
      <c r="B999" s="14" t="s">
        <v>49</v>
      </c>
      <c r="C999" s="14" t="s">
        <v>5271</v>
      </c>
      <c r="D999" s="14" t="s">
        <v>117</v>
      </c>
      <c r="E999" s="14" t="s">
        <v>347</v>
      </c>
      <c r="F999" s="14" t="s">
        <v>5272</v>
      </c>
      <c r="G999" s="26">
        <v>44308</v>
      </c>
      <c r="H999" s="14">
        <v>2021</v>
      </c>
      <c r="I999" s="14" t="s">
        <v>362</v>
      </c>
      <c r="J999" s="14" t="s">
        <v>105</v>
      </c>
      <c r="K999" s="14" t="s">
        <v>803</v>
      </c>
      <c r="L999" s="14" t="s">
        <v>5273</v>
      </c>
      <c r="M999" s="14">
        <f t="shared" si="120"/>
        <v>2021</v>
      </c>
      <c r="N999" s="14">
        <f t="shared" si="121"/>
        <v>4</v>
      </c>
      <c r="O999" s="14" t="str">
        <f>IFERROR(VLOOKUP(I999,Lists!$F$2:$G$16,2,FALSE()),"Not Rated")</f>
        <v>Older Kids</v>
      </c>
      <c r="P999" s="14">
        <f t="shared" si="122"/>
        <v>1</v>
      </c>
      <c r="Q999" s="14" t="str">
        <f t="shared" si="123"/>
        <v>Australia</v>
      </c>
      <c r="R999" s="14" t="str">
        <f t="shared" si="124"/>
        <v>|Australia|United Kingdom|</v>
      </c>
      <c r="S999" s="14" t="str">
        <f t="shared" si="125"/>
        <v>|British TV Shows|Docuseries|International TV Shows|</v>
      </c>
      <c r="T999" s="14" t="str">
        <f t="shared" si="126"/>
        <v>|Unknown|</v>
      </c>
      <c r="U999" s="14" t="str">
        <f t="shared" si="127"/>
        <v>|David Attenborough|</v>
      </c>
    </row>
    <row r="1000" spans="1:21">
      <c r="A1000" s="14" t="s">
        <v>5274</v>
      </c>
      <c r="B1000" s="14" t="s">
        <v>48</v>
      </c>
      <c r="C1000" s="14" t="s">
        <v>5275</v>
      </c>
      <c r="D1000" s="14" t="s">
        <v>117</v>
      </c>
      <c r="E1000" s="14" t="s">
        <v>5276</v>
      </c>
      <c r="F1000" s="14" t="s">
        <v>116</v>
      </c>
      <c r="G1000" s="26">
        <v>44308</v>
      </c>
      <c r="H1000" s="14">
        <v>2021</v>
      </c>
      <c r="I1000" s="14" t="s">
        <v>361</v>
      </c>
      <c r="J1000" s="14" t="s">
        <v>4182</v>
      </c>
      <c r="K1000" s="14" t="s">
        <v>496</v>
      </c>
      <c r="L1000" s="14" t="s">
        <v>5277</v>
      </c>
      <c r="M1000" s="14">
        <f t="shared" si="120"/>
        <v>2021</v>
      </c>
      <c r="N1000" s="14">
        <f t="shared" si="121"/>
        <v>4</v>
      </c>
      <c r="O1000" s="14" t="str">
        <f>IFERROR(VLOOKUP(I1000,Lists!$F$2:$G$16,2,FALSE()),"Not Rated")</f>
        <v>Teens</v>
      </c>
      <c r="P1000" s="14">
        <f t="shared" si="122"/>
        <v>58</v>
      </c>
      <c r="Q1000" s="14" t="str">
        <f t="shared" si="123"/>
        <v>India</v>
      </c>
      <c r="R1000" s="14" t="str">
        <f t="shared" si="124"/>
        <v>|India|</v>
      </c>
      <c r="S1000" s="14" t="str">
        <f t="shared" si="125"/>
        <v>|Documentaries|International Movies|</v>
      </c>
      <c r="T1000" s="14" t="str">
        <f t="shared" si="126"/>
        <v>|Unknown|</v>
      </c>
      <c r="U1000" s="14" t="str">
        <f t="shared" si="127"/>
        <v>|Ma Anand Sheela|</v>
      </c>
    </row>
    <row r="1001" spans="1:21">
      <c r="A1001" s="14" t="s">
        <v>5278</v>
      </c>
      <c r="B1001" s="14" t="s">
        <v>48</v>
      </c>
      <c r="C1001" s="14" t="s">
        <v>5279</v>
      </c>
      <c r="D1001" s="14" t="s">
        <v>5280</v>
      </c>
      <c r="E1001" s="14" t="s">
        <v>5281</v>
      </c>
      <c r="F1001" s="14" t="s">
        <v>1095</v>
      </c>
      <c r="G1001" s="26">
        <v>44308</v>
      </c>
      <c r="H1001" s="14">
        <v>2021</v>
      </c>
      <c r="I1001" s="14" t="s">
        <v>360</v>
      </c>
      <c r="J1001" s="14" t="s">
        <v>646</v>
      </c>
      <c r="K1001" s="14" t="s">
        <v>605</v>
      </c>
      <c r="L1001" s="14" t="s">
        <v>5282</v>
      </c>
      <c r="M1001" s="14">
        <f t="shared" si="120"/>
        <v>2021</v>
      </c>
      <c r="N1001" s="14">
        <f t="shared" si="121"/>
        <v>4</v>
      </c>
      <c r="O1001" s="14" t="str">
        <f>IFERROR(VLOOKUP(I1001,Lists!$F$2:$G$16,2,FALSE()),"Not Rated")</f>
        <v>Adults</v>
      </c>
      <c r="P1001" s="14">
        <f t="shared" si="122"/>
        <v>116</v>
      </c>
      <c r="Q1001" s="14" t="str">
        <f t="shared" si="123"/>
        <v>Germany</v>
      </c>
      <c r="R1001" s="14" t="str">
        <f t="shared" si="124"/>
        <v>|Germany|United States|</v>
      </c>
      <c r="S1001" s="14" t="str">
        <f t="shared" si="125"/>
        <v>|Dramas|International Movies|Thrillers|</v>
      </c>
      <c r="T1001" s="14" t="str">
        <f t="shared" si="126"/>
        <v>|Joe Penna|</v>
      </c>
      <c r="U1001" s="14" t="str">
        <f t="shared" si="127"/>
        <v>|Anna Kendrick|Toni Collette|Daniel Dae Kim|Shamier Anderson|</v>
      </c>
    </row>
    <row r="1002" spans="1:21">
      <c r="A1002" s="14" t="s">
        <v>5283</v>
      </c>
      <c r="B1002" s="14" t="s">
        <v>48</v>
      </c>
      <c r="C1002" s="14" t="s">
        <v>5284</v>
      </c>
      <c r="D1002" s="14" t="s">
        <v>5285</v>
      </c>
      <c r="E1002" s="14" t="s">
        <v>5286</v>
      </c>
      <c r="F1002" s="14" t="s">
        <v>117</v>
      </c>
      <c r="G1002" s="26">
        <v>44308</v>
      </c>
      <c r="H1002" s="14">
        <v>2020</v>
      </c>
      <c r="I1002" s="14" t="s">
        <v>360</v>
      </c>
      <c r="J1002" s="14" t="s">
        <v>3165</v>
      </c>
      <c r="K1002" s="14" t="s">
        <v>1227</v>
      </c>
      <c r="L1002" s="14" t="s">
        <v>5287</v>
      </c>
      <c r="M1002" s="14">
        <f t="shared" si="120"/>
        <v>2021</v>
      </c>
      <c r="N1002" s="14">
        <f t="shared" si="121"/>
        <v>4</v>
      </c>
      <c r="O1002" s="14" t="str">
        <f>IFERROR(VLOOKUP(I1002,Lists!$F$2:$G$16,2,FALSE()),"Not Rated")</f>
        <v>Adults</v>
      </c>
      <c r="P1002" s="14">
        <f t="shared" si="122"/>
        <v>126</v>
      </c>
      <c r="Q1002" s="14" t="str">
        <f t="shared" si="123"/>
        <v>Unknown</v>
      </c>
      <c r="R1002" s="14" t="str">
        <f t="shared" si="124"/>
        <v>|Unknown|</v>
      </c>
      <c r="S1002" s="14" t="str">
        <f t="shared" si="125"/>
        <v>|Action &amp; Adventure|International Movies|</v>
      </c>
      <c r="T1002" s="14" t="str">
        <f t="shared" si="126"/>
        <v>|Ahishor Solomon|</v>
      </c>
      <c r="U1002" s="14" t="str">
        <f t="shared" si="127"/>
        <v>|Nagarjuna Akkineni|Dia Mirza|Saiyami Kher|Atul Kulakarni|Bilal Hussain|Ali Reza|Mayank Parakh|</v>
      </c>
    </row>
    <row r="1003" spans="1:21">
      <c r="A1003" s="14" t="s">
        <v>5288</v>
      </c>
      <c r="B1003" s="14" t="s">
        <v>48</v>
      </c>
      <c r="C1003" s="14" t="s">
        <v>5289</v>
      </c>
      <c r="D1003" s="14" t="s">
        <v>5290</v>
      </c>
      <c r="E1003" s="14" t="s">
        <v>5291</v>
      </c>
      <c r="F1003" s="14" t="s">
        <v>5292</v>
      </c>
      <c r="G1003" s="26">
        <v>44307</v>
      </c>
      <c r="H1003" s="14">
        <v>2015</v>
      </c>
      <c r="I1003" s="14" t="s">
        <v>361</v>
      </c>
      <c r="J1003" s="14" t="s">
        <v>1290</v>
      </c>
      <c r="K1003" s="14" t="s">
        <v>605</v>
      </c>
      <c r="L1003" s="14" t="s">
        <v>5293</v>
      </c>
      <c r="M1003" s="14">
        <f t="shared" si="120"/>
        <v>2021</v>
      </c>
      <c r="N1003" s="14">
        <f t="shared" si="121"/>
        <v>4</v>
      </c>
      <c r="O1003" s="14" t="str">
        <f>IFERROR(VLOOKUP(I1003,Lists!$F$2:$G$16,2,FALSE()),"Not Rated")</f>
        <v>Teens</v>
      </c>
      <c r="P1003" s="14">
        <f t="shared" si="122"/>
        <v>86</v>
      </c>
      <c r="Q1003" s="14" t="str">
        <f t="shared" si="123"/>
        <v>Canada</v>
      </c>
      <c r="R1003" s="14" t="str">
        <f t="shared" si="124"/>
        <v>|Canada|Nigeria|United States|</v>
      </c>
      <c r="S1003" s="14" t="str">
        <f t="shared" si="125"/>
        <v>|Dramas|International Movies|Thrillers|</v>
      </c>
      <c r="T1003" s="14" t="str">
        <f t="shared" si="126"/>
        <v>|Curtis Graham|</v>
      </c>
      <c r="U1003" s="14" t="str">
        <f t="shared" si="127"/>
        <v>|Olu Jacobs|Richard Mofe-Damijo|William R. Moses|Taiwo Ajai-Lycett|Ifeanyi Williams|Ivie Okujaye|Dayton Sinkia|Bradley Gordon|</v>
      </c>
    </row>
    <row r="1004" spans="1:21">
      <c r="A1004" s="14" t="s">
        <v>5294</v>
      </c>
      <c r="B1004" s="14" t="s">
        <v>48</v>
      </c>
      <c r="C1004" s="14" t="s">
        <v>5295</v>
      </c>
      <c r="D1004" s="14" t="s">
        <v>5296</v>
      </c>
      <c r="E1004" s="14" t="s">
        <v>5297</v>
      </c>
      <c r="F1004" s="14" t="s">
        <v>125</v>
      </c>
      <c r="G1004" s="26">
        <v>44307</v>
      </c>
      <c r="H1004" s="14">
        <v>2021</v>
      </c>
      <c r="I1004" s="14" t="s">
        <v>360</v>
      </c>
      <c r="J1004" s="14" t="s">
        <v>566</v>
      </c>
      <c r="K1004" s="14" t="s">
        <v>529</v>
      </c>
      <c r="L1004" s="14" t="s">
        <v>5298</v>
      </c>
      <c r="M1004" s="14">
        <f t="shared" si="120"/>
        <v>2021</v>
      </c>
      <c r="N1004" s="14">
        <f t="shared" si="121"/>
        <v>4</v>
      </c>
      <c r="O1004" s="14" t="str">
        <f>IFERROR(VLOOKUP(I1004,Lists!$F$2:$G$16,2,FALSE()),"Not Rated")</f>
        <v>Adults</v>
      </c>
      <c r="P1004" s="14">
        <f t="shared" si="122"/>
        <v>97</v>
      </c>
      <c r="Q1004" s="14" t="str">
        <f t="shared" si="123"/>
        <v>Mexico</v>
      </c>
      <c r="R1004" s="14" t="str">
        <f t="shared" si="124"/>
        <v>|Mexico|</v>
      </c>
      <c r="S1004" s="14" t="str">
        <f t="shared" si="125"/>
        <v>|Comedies|International Movies|</v>
      </c>
      <c r="T1004" s="14" t="str">
        <f t="shared" si="126"/>
        <v>|Gerardo Gatica|</v>
      </c>
      <c r="U1004" s="14" t="str">
        <f t="shared" si="127"/>
        <v>|Jesús Zavala|Ximena Romo|Verónica Castro|José Carlos Ruiz|Gabriel Nuncio|Rosa María Bianchi|Héctor Bonilla|Andrés Almeida|</v>
      </c>
    </row>
    <row r="1005" spans="1:21">
      <c r="A1005" s="14" t="s">
        <v>5299</v>
      </c>
      <c r="B1005" s="14" t="s">
        <v>49</v>
      </c>
      <c r="C1005" s="14" t="s">
        <v>5300</v>
      </c>
      <c r="D1005" s="14" t="s">
        <v>117</v>
      </c>
      <c r="E1005" s="14" t="s">
        <v>5301</v>
      </c>
      <c r="F1005" s="14" t="s">
        <v>132</v>
      </c>
      <c r="G1005" s="26">
        <v>44307</v>
      </c>
      <c r="H1005" s="14">
        <v>2021</v>
      </c>
      <c r="I1005" s="14" t="s">
        <v>360</v>
      </c>
      <c r="J1005" s="14" t="s">
        <v>105</v>
      </c>
      <c r="K1005" s="14" t="s">
        <v>1608</v>
      </c>
      <c r="L1005" s="14" t="s">
        <v>5302</v>
      </c>
      <c r="M1005" s="14">
        <f t="shared" si="120"/>
        <v>2021</v>
      </c>
      <c r="N1005" s="14">
        <f t="shared" si="121"/>
        <v>4</v>
      </c>
      <c r="O1005" s="14" t="str">
        <f>IFERROR(VLOOKUP(I1005,Lists!$F$2:$G$16,2,FALSE()),"Not Rated")</f>
        <v>Adults</v>
      </c>
      <c r="P1005" s="14">
        <f t="shared" si="122"/>
        <v>1</v>
      </c>
      <c r="Q1005" s="14" t="str">
        <f t="shared" si="123"/>
        <v>Italy</v>
      </c>
      <c r="R1005" s="14" t="str">
        <f t="shared" si="124"/>
        <v>|Italy|</v>
      </c>
      <c r="S1005" s="14" t="str">
        <f t="shared" si="125"/>
        <v>|International TV Shows|TV Comedies|TV Dramas|</v>
      </c>
      <c r="T1005" s="14" t="str">
        <f t="shared" si="126"/>
        <v>|Unknown|</v>
      </c>
      <c r="U1005" s="14" t="str">
        <f t="shared" si="127"/>
        <v>|Giuseppe Dave Seke|Haroun Fall|Beatrice Grannò|Dylan Magon|Daniela Scattolin|Madior Fall|Virgina Diop|</v>
      </c>
    </row>
    <row r="1006" spans="1:21">
      <c r="A1006" s="14" t="s">
        <v>5303</v>
      </c>
      <c r="B1006" s="14" t="s">
        <v>49</v>
      </c>
      <c r="C1006" s="14" t="s">
        <v>5304</v>
      </c>
      <c r="D1006" s="14" t="s">
        <v>117</v>
      </c>
      <c r="E1006" s="14" t="s">
        <v>5305</v>
      </c>
      <c r="F1006" s="14" t="s">
        <v>127</v>
      </c>
      <c r="G1006" s="26">
        <v>44306</v>
      </c>
      <c r="H1006" s="14">
        <v>2021</v>
      </c>
      <c r="I1006" s="14" t="s">
        <v>366</v>
      </c>
      <c r="J1006" s="14" t="s">
        <v>106</v>
      </c>
      <c r="K1006" s="14" t="s">
        <v>256</v>
      </c>
      <c r="L1006" s="14" t="s">
        <v>5306</v>
      </c>
      <c r="M1006" s="14">
        <f t="shared" si="120"/>
        <v>2021</v>
      </c>
      <c r="N1006" s="14">
        <f t="shared" si="121"/>
        <v>4</v>
      </c>
      <c r="O1006" s="14" t="str">
        <f>IFERROR(VLOOKUP(I1006,Lists!$F$2:$G$16,2,FALSE()),"Not Rated")</f>
        <v>Kids</v>
      </c>
      <c r="P1006" s="14">
        <f t="shared" si="122"/>
        <v>2</v>
      </c>
      <c r="Q1006" s="14" t="str">
        <f t="shared" si="123"/>
        <v>Australia</v>
      </c>
      <c r="R1006" s="14" t="str">
        <f t="shared" si="124"/>
        <v>|Australia|</v>
      </c>
      <c r="S1006" s="14" t="str">
        <f t="shared" si="125"/>
        <v>|Kids' TV|</v>
      </c>
      <c r="T1006" s="14" t="str">
        <f t="shared" si="126"/>
        <v>|Unknown|</v>
      </c>
      <c r="U1006" s="14" t="str">
        <f t="shared" si="127"/>
        <v>|Izzy Bee|Ali Bee|Tim Bee|</v>
      </c>
    </row>
    <row r="1007" spans="1:21">
      <c r="A1007" s="14" t="s">
        <v>5307</v>
      </c>
      <c r="B1007" s="14" t="s">
        <v>48</v>
      </c>
      <c r="C1007" s="14" t="s">
        <v>5308</v>
      </c>
      <c r="D1007" s="14" t="s">
        <v>117</v>
      </c>
      <c r="E1007" s="14" t="s">
        <v>117</v>
      </c>
      <c r="F1007" s="14" t="s">
        <v>117</v>
      </c>
      <c r="G1007" s="26">
        <v>44306</v>
      </c>
      <c r="H1007" s="14">
        <v>2013</v>
      </c>
      <c r="I1007" s="14" t="s">
        <v>366</v>
      </c>
      <c r="J1007" s="14" t="s">
        <v>1313</v>
      </c>
      <c r="K1007" s="14" t="s">
        <v>481</v>
      </c>
      <c r="L1007" s="14" t="s">
        <v>5309</v>
      </c>
      <c r="M1007" s="14">
        <f t="shared" si="120"/>
        <v>2021</v>
      </c>
      <c r="N1007" s="14">
        <f t="shared" si="121"/>
        <v>4</v>
      </c>
      <c r="O1007" s="14" t="str">
        <f>IFERROR(VLOOKUP(I1007,Lists!$F$2:$G$16,2,FALSE()),"Not Rated")</f>
        <v>Kids</v>
      </c>
      <c r="P1007" s="14">
        <f t="shared" si="122"/>
        <v>76</v>
      </c>
      <c r="Q1007" s="14" t="str">
        <f t="shared" si="123"/>
        <v>Unknown</v>
      </c>
      <c r="R1007" s="14" t="str">
        <f t="shared" si="124"/>
        <v>|Unknown|</v>
      </c>
      <c r="S1007" s="14" t="str">
        <f t="shared" si="125"/>
        <v>|Children &amp; Family Movies|Comedies|</v>
      </c>
      <c r="T1007" s="14" t="str">
        <f t="shared" si="126"/>
        <v>|Unknown|</v>
      </c>
      <c r="U1007" s="14" t="str">
        <f t="shared" si="127"/>
        <v>|Unknown|</v>
      </c>
    </row>
    <row r="1008" spans="1:21">
      <c r="A1008" s="14" t="s">
        <v>5310</v>
      </c>
      <c r="B1008" s="14" t="s">
        <v>48</v>
      </c>
      <c r="C1008" s="14" t="s">
        <v>5311</v>
      </c>
      <c r="D1008" s="14" t="s">
        <v>288</v>
      </c>
      <c r="E1008" s="14" t="s">
        <v>5312</v>
      </c>
      <c r="F1008" s="14" t="s">
        <v>117</v>
      </c>
      <c r="G1008" s="26">
        <v>44306</v>
      </c>
      <c r="H1008" s="14">
        <v>2018</v>
      </c>
      <c r="I1008" s="14" t="s">
        <v>365</v>
      </c>
      <c r="J1008" s="14" t="s">
        <v>951</v>
      </c>
      <c r="K1008" s="14" t="s">
        <v>481</v>
      </c>
      <c r="L1008" s="14" t="s">
        <v>5313</v>
      </c>
      <c r="M1008" s="14">
        <f t="shared" si="120"/>
        <v>2021</v>
      </c>
      <c r="N1008" s="14">
        <f t="shared" si="121"/>
        <v>4</v>
      </c>
      <c r="O1008" s="14" t="str">
        <f>IFERROR(VLOOKUP(I1008,Lists!$F$2:$G$16,2,FALSE()),"Not Rated")</f>
        <v>Kids</v>
      </c>
      <c r="P1008" s="14">
        <f t="shared" si="122"/>
        <v>80</v>
      </c>
      <c r="Q1008" s="14" t="str">
        <f t="shared" si="123"/>
        <v>Unknown</v>
      </c>
      <c r="R1008" s="14" t="str">
        <f t="shared" si="124"/>
        <v>|Unknown|</v>
      </c>
      <c r="S1008" s="14" t="str">
        <f t="shared" si="125"/>
        <v>|Children &amp; Family Movies|Comedies|</v>
      </c>
      <c r="T1008" s="14" t="str">
        <f t="shared" si="126"/>
        <v>|Suhas Kadav|</v>
      </c>
      <c r="U1008" s="14" t="str">
        <f t="shared" si="127"/>
        <v>|Sourav Chakraborty|Mayur Vyas|Anil Datt|</v>
      </c>
    </row>
    <row r="1009" spans="1:21">
      <c r="A1009" s="14" t="s">
        <v>5314</v>
      </c>
      <c r="B1009" s="14" t="s">
        <v>48</v>
      </c>
      <c r="C1009" s="14" t="s">
        <v>5315</v>
      </c>
      <c r="D1009" s="14" t="s">
        <v>288</v>
      </c>
      <c r="E1009" s="14" t="s">
        <v>5316</v>
      </c>
      <c r="F1009" s="14" t="s">
        <v>117</v>
      </c>
      <c r="G1009" s="26">
        <v>44306</v>
      </c>
      <c r="H1009" s="14">
        <v>2017</v>
      </c>
      <c r="I1009" s="14" t="s">
        <v>366</v>
      </c>
      <c r="J1009" s="14" t="s">
        <v>2352</v>
      </c>
      <c r="K1009" s="14" t="s">
        <v>481</v>
      </c>
      <c r="L1009" s="14" t="s">
        <v>5317</v>
      </c>
      <c r="M1009" s="14">
        <f t="shared" si="120"/>
        <v>2021</v>
      </c>
      <c r="N1009" s="14">
        <f t="shared" si="121"/>
        <v>4</v>
      </c>
      <c r="O1009" s="14" t="str">
        <f>IFERROR(VLOOKUP(I1009,Lists!$F$2:$G$16,2,FALSE()),"Not Rated")</f>
        <v>Kids</v>
      </c>
      <c r="P1009" s="14">
        <f t="shared" si="122"/>
        <v>81</v>
      </c>
      <c r="Q1009" s="14" t="str">
        <f t="shared" si="123"/>
        <v>Unknown</v>
      </c>
      <c r="R1009" s="14" t="str">
        <f t="shared" si="124"/>
        <v>|Unknown|</v>
      </c>
      <c r="S1009" s="14" t="str">
        <f t="shared" si="125"/>
        <v>|Children &amp; Family Movies|Comedies|</v>
      </c>
      <c r="T1009" s="14" t="str">
        <f t="shared" si="126"/>
        <v>|Suhas Kadav|</v>
      </c>
      <c r="U1009" s="14" t="str">
        <f t="shared" si="127"/>
        <v>|Sourav Chakraborty|Vidit Kumar|Mayur Vyas|Mahendra Bhatnagar|Dishi Duggal|Nandkishore Pandey|</v>
      </c>
    </row>
    <row r="1010" spans="1:21">
      <c r="A1010" s="14" t="s">
        <v>5318</v>
      </c>
      <c r="B1010" s="14" t="s">
        <v>48</v>
      </c>
      <c r="C1010" s="14" t="s">
        <v>5319</v>
      </c>
      <c r="D1010" s="14" t="s">
        <v>288</v>
      </c>
      <c r="E1010" s="14" t="s">
        <v>5320</v>
      </c>
      <c r="F1010" s="14" t="s">
        <v>117</v>
      </c>
      <c r="G1010" s="26">
        <v>44306</v>
      </c>
      <c r="H1010" s="14">
        <v>2019</v>
      </c>
      <c r="I1010" s="14" t="s">
        <v>366</v>
      </c>
      <c r="J1010" s="14" t="s">
        <v>1668</v>
      </c>
      <c r="K1010" s="14" t="s">
        <v>251</v>
      </c>
      <c r="L1010" s="14" t="s">
        <v>5321</v>
      </c>
      <c r="M1010" s="14">
        <f t="shared" si="120"/>
        <v>2021</v>
      </c>
      <c r="N1010" s="14">
        <f t="shared" si="121"/>
        <v>4</v>
      </c>
      <c r="O1010" s="14" t="str">
        <f>IFERROR(VLOOKUP(I1010,Lists!$F$2:$G$16,2,FALSE()),"Not Rated")</f>
        <v>Kids</v>
      </c>
      <c r="P1010" s="14">
        <f t="shared" si="122"/>
        <v>84</v>
      </c>
      <c r="Q1010" s="14" t="str">
        <f t="shared" si="123"/>
        <v>Unknown</v>
      </c>
      <c r="R1010" s="14" t="str">
        <f t="shared" si="124"/>
        <v>|Unknown|</v>
      </c>
      <c r="S1010" s="14" t="str">
        <f t="shared" si="125"/>
        <v>|Children &amp; Family Movies|</v>
      </c>
      <c r="T1010" s="14" t="str">
        <f t="shared" si="126"/>
        <v>|Suhas Kadav|</v>
      </c>
      <c r="U1010" s="14" t="str">
        <f t="shared" si="127"/>
        <v>|Sourav Chakraborty|Anil Dutt|</v>
      </c>
    </row>
    <row r="1011" spans="1:21">
      <c r="A1011" s="14" t="s">
        <v>5322</v>
      </c>
      <c r="B1011" s="14" t="s">
        <v>48</v>
      </c>
      <c r="C1011" s="14" t="s">
        <v>5323</v>
      </c>
      <c r="D1011" s="14" t="s">
        <v>5324</v>
      </c>
      <c r="E1011" s="14" t="s">
        <v>5325</v>
      </c>
      <c r="F1011" s="14" t="s">
        <v>117</v>
      </c>
      <c r="G1011" s="26">
        <v>44306</v>
      </c>
      <c r="H1011" s="14">
        <v>2020</v>
      </c>
      <c r="I1011" s="14" t="s">
        <v>365</v>
      </c>
      <c r="J1011" s="14" t="s">
        <v>872</v>
      </c>
      <c r="K1011" s="14" t="s">
        <v>251</v>
      </c>
      <c r="L1011" s="14" t="s">
        <v>5326</v>
      </c>
      <c r="M1011" s="14">
        <f t="shared" si="120"/>
        <v>2021</v>
      </c>
      <c r="N1011" s="14">
        <f t="shared" si="121"/>
        <v>4</v>
      </c>
      <c r="O1011" s="14" t="str">
        <f>IFERROR(VLOOKUP(I1011,Lists!$F$2:$G$16,2,FALSE()),"Not Rated")</f>
        <v>Kids</v>
      </c>
      <c r="P1011" s="14">
        <f t="shared" si="122"/>
        <v>87</v>
      </c>
      <c r="Q1011" s="14" t="str">
        <f t="shared" si="123"/>
        <v>Unknown</v>
      </c>
      <c r="R1011" s="14" t="str">
        <f t="shared" si="124"/>
        <v>|Unknown|</v>
      </c>
      <c r="S1011" s="14" t="str">
        <f t="shared" si="125"/>
        <v>|Children &amp; Family Movies|</v>
      </c>
      <c r="T1011" s="14" t="str">
        <f t="shared" si="126"/>
        <v>|Akshay Sanjeev Chavan|Sumit Das|</v>
      </c>
      <c r="U1011" s="14" t="str">
        <f t="shared" si="127"/>
        <v>|Shailendra Pandey|Vinod Kulkarni|Rohan|Mukesh Pandey|Bhakti Shalini|Ghanshyam Shukla|Pankaj Kalra|Kanchan|Sanchit Wartak|Ajay Singhal|</v>
      </c>
    </row>
    <row r="1012" spans="1:21">
      <c r="A1012" s="14" t="s">
        <v>5327</v>
      </c>
      <c r="B1012" s="14" t="s">
        <v>48</v>
      </c>
      <c r="C1012" s="14" t="s">
        <v>5328</v>
      </c>
      <c r="D1012" s="14" t="s">
        <v>117</v>
      </c>
      <c r="E1012" s="14" t="s">
        <v>5329</v>
      </c>
      <c r="F1012" s="14" t="s">
        <v>117</v>
      </c>
      <c r="G1012" s="26">
        <v>44306</v>
      </c>
      <c r="H1012" s="14">
        <v>2019</v>
      </c>
      <c r="I1012" s="14" t="s">
        <v>365</v>
      </c>
      <c r="J1012" s="14" t="s">
        <v>436</v>
      </c>
      <c r="K1012" s="14" t="s">
        <v>251</v>
      </c>
      <c r="L1012" s="14" t="s">
        <v>5330</v>
      </c>
      <c r="M1012" s="14">
        <f t="shared" si="120"/>
        <v>2021</v>
      </c>
      <c r="N1012" s="14">
        <f t="shared" si="121"/>
        <v>4</v>
      </c>
      <c r="O1012" s="14" t="str">
        <f>IFERROR(VLOOKUP(I1012,Lists!$F$2:$G$16,2,FALSE()),"Not Rated")</f>
        <v>Kids</v>
      </c>
      <c r="P1012" s="14">
        <f t="shared" si="122"/>
        <v>91</v>
      </c>
      <c r="Q1012" s="14" t="str">
        <f t="shared" si="123"/>
        <v>Unknown</v>
      </c>
      <c r="R1012" s="14" t="str">
        <f t="shared" si="124"/>
        <v>|Unknown|</v>
      </c>
      <c r="S1012" s="14" t="str">
        <f t="shared" si="125"/>
        <v>|Children &amp; Family Movies|</v>
      </c>
      <c r="T1012" s="14" t="str">
        <f t="shared" si="126"/>
        <v>|Unknown|</v>
      </c>
      <c r="U1012" s="14" t="str">
        <f t="shared" si="127"/>
        <v>|Shailendra Pandey|Rohan|Mukesh Pandey|Bhakti|Shalini|Ghanshyam Shukla|Sabina Malik|</v>
      </c>
    </row>
    <row r="1013" spans="1:21">
      <c r="A1013" s="14" t="s">
        <v>5331</v>
      </c>
      <c r="B1013" s="14" t="s">
        <v>48</v>
      </c>
      <c r="C1013" s="14" t="s">
        <v>5332</v>
      </c>
      <c r="D1013" s="14" t="s">
        <v>117</v>
      </c>
      <c r="E1013" s="14" t="s">
        <v>117</v>
      </c>
      <c r="F1013" s="14" t="s">
        <v>115</v>
      </c>
      <c r="G1013" s="26">
        <v>44305</v>
      </c>
      <c r="H1013" s="14">
        <v>2014</v>
      </c>
      <c r="I1013" s="14" t="s">
        <v>361</v>
      </c>
      <c r="J1013" s="14" t="s">
        <v>1313</v>
      </c>
      <c r="K1013" s="14" t="s">
        <v>247</v>
      </c>
      <c r="L1013" s="14" t="s">
        <v>5333</v>
      </c>
      <c r="M1013" s="14">
        <f t="shared" si="120"/>
        <v>2021</v>
      </c>
      <c r="N1013" s="14">
        <f t="shared" si="121"/>
        <v>4</v>
      </c>
      <c r="O1013" s="14" t="str">
        <f>IFERROR(VLOOKUP(I1013,Lists!$F$2:$G$16,2,FALSE()),"Not Rated")</f>
        <v>Teens</v>
      </c>
      <c r="P1013" s="14">
        <f t="shared" si="122"/>
        <v>76</v>
      </c>
      <c r="Q1013" s="14" t="str">
        <f t="shared" si="123"/>
        <v>United States</v>
      </c>
      <c r="R1013" s="14" t="str">
        <f t="shared" si="124"/>
        <v>|United States|</v>
      </c>
      <c r="S1013" s="14" t="str">
        <f t="shared" si="125"/>
        <v>|Documentaries|</v>
      </c>
      <c r="T1013" s="14" t="str">
        <f t="shared" si="126"/>
        <v>|Unknown|</v>
      </c>
      <c r="U1013" s="14" t="str">
        <f t="shared" si="127"/>
        <v>|Unknown|</v>
      </c>
    </row>
    <row r="1014" spans="1:21">
      <c r="A1014" s="14" t="s">
        <v>5334</v>
      </c>
      <c r="B1014" s="14" t="s">
        <v>49</v>
      </c>
      <c r="C1014" s="14" t="s">
        <v>5335</v>
      </c>
      <c r="D1014" s="14" t="s">
        <v>117</v>
      </c>
      <c r="E1014" s="14" t="s">
        <v>5336</v>
      </c>
      <c r="F1014" s="14" t="s">
        <v>125</v>
      </c>
      <c r="G1014" s="26">
        <v>44305</v>
      </c>
      <c r="H1014" s="14">
        <v>2021</v>
      </c>
      <c r="I1014" s="14" t="s">
        <v>360</v>
      </c>
      <c r="J1014" s="14" t="s">
        <v>106</v>
      </c>
      <c r="K1014" s="14" t="s">
        <v>1451</v>
      </c>
      <c r="L1014" s="14" t="s">
        <v>5337</v>
      </c>
      <c r="M1014" s="14">
        <f t="shared" si="120"/>
        <v>2021</v>
      </c>
      <c r="N1014" s="14">
        <f t="shared" si="121"/>
        <v>4</v>
      </c>
      <c r="O1014" s="14" t="str">
        <f>IFERROR(VLOOKUP(I1014,Lists!$F$2:$G$16,2,FALSE()),"Not Rated")</f>
        <v>Adults</v>
      </c>
      <c r="P1014" s="14">
        <f t="shared" si="122"/>
        <v>2</v>
      </c>
      <c r="Q1014" s="14" t="str">
        <f t="shared" si="123"/>
        <v>Mexico</v>
      </c>
      <c r="R1014" s="14" t="str">
        <f t="shared" si="124"/>
        <v>|Mexico|</v>
      </c>
      <c r="S1014" s="14" t="str">
        <f t="shared" si="125"/>
        <v>|International TV Shows|Spanish-Language TV Shows|TV Dramas|</v>
      </c>
      <c r="T1014" s="14" t="str">
        <f t="shared" si="126"/>
        <v>|Unknown|</v>
      </c>
      <c r="U1014" s="14" t="str">
        <f t="shared" si="127"/>
        <v>|Diego Boneta|Juan Pablo Zurita|Camila Sodi|Óscar Jaenada|Izan Llunas|Paulina Dávila|Martín Bello|Anna Favella|César Bordón|Vanessa Bauche|</v>
      </c>
    </row>
    <row r="1015" spans="1:21">
      <c r="A1015" s="14" t="s">
        <v>5338</v>
      </c>
      <c r="B1015" s="14" t="s">
        <v>48</v>
      </c>
      <c r="C1015" s="14" t="s">
        <v>5339</v>
      </c>
      <c r="D1015" s="14" t="s">
        <v>5340</v>
      </c>
      <c r="E1015" s="14" t="s">
        <v>5341</v>
      </c>
      <c r="F1015" s="14" t="s">
        <v>5342</v>
      </c>
      <c r="G1015" s="26">
        <v>44305</v>
      </c>
      <c r="H1015" s="14">
        <v>2016</v>
      </c>
      <c r="I1015" s="14" t="s">
        <v>363</v>
      </c>
      <c r="J1015" s="14" t="s">
        <v>2394</v>
      </c>
      <c r="K1015" s="14" t="s">
        <v>254</v>
      </c>
      <c r="L1015" s="14" t="s">
        <v>5343</v>
      </c>
      <c r="M1015" s="14">
        <f t="shared" si="120"/>
        <v>2021</v>
      </c>
      <c r="N1015" s="14">
        <f t="shared" si="121"/>
        <v>4</v>
      </c>
      <c r="O1015" s="14" t="str">
        <f>IFERROR(VLOOKUP(I1015,Lists!$F$2:$G$16,2,FALSE()),"Not Rated")</f>
        <v>Adults</v>
      </c>
      <c r="P1015" s="14">
        <f t="shared" si="122"/>
        <v>132</v>
      </c>
      <c r="Q1015" s="14" t="str">
        <f t="shared" si="123"/>
        <v>France</v>
      </c>
      <c r="R1015" s="14" t="str">
        <f t="shared" si="124"/>
        <v>|France|United States|United Kingdom|Canada|</v>
      </c>
      <c r="S1015" s="14" t="str">
        <f t="shared" si="125"/>
        <v>|Thrillers|</v>
      </c>
      <c r="T1015" s="14" t="str">
        <f t="shared" si="126"/>
        <v>|John Madden|</v>
      </c>
      <c r="U1015" s="14" t="str">
        <f t="shared" si="127"/>
        <v>|Jessica Chastain|Mark Strong|Gugu Mbatha-Raw|Michael Stuhlbarg|Raoul Bhaneja|John Lithgow|Sam Waterston|Chuck Shamata|Jake Lacy|Alison Pill|David Wilson Barnes|</v>
      </c>
    </row>
    <row r="1016" spans="1:21">
      <c r="A1016" s="14" t="s">
        <v>5344</v>
      </c>
      <c r="B1016" s="14" t="s">
        <v>49</v>
      </c>
      <c r="C1016" s="14" t="s">
        <v>5345</v>
      </c>
      <c r="D1016" s="14" t="s">
        <v>117</v>
      </c>
      <c r="E1016" s="14" t="s">
        <v>5346</v>
      </c>
      <c r="F1016" s="14" t="s">
        <v>5347</v>
      </c>
      <c r="G1016" s="26">
        <v>44305</v>
      </c>
      <c r="H1016" s="14">
        <v>2019</v>
      </c>
      <c r="I1016" s="14" t="s">
        <v>366</v>
      </c>
      <c r="J1016" s="14" t="s">
        <v>107</v>
      </c>
      <c r="K1016" s="14" t="s">
        <v>256</v>
      </c>
      <c r="L1016" s="14" t="s">
        <v>5348</v>
      </c>
      <c r="M1016" s="14">
        <f t="shared" si="120"/>
        <v>2021</v>
      </c>
      <c r="N1016" s="14">
        <f t="shared" si="121"/>
        <v>4</v>
      </c>
      <c r="O1016" s="14" t="str">
        <f>IFERROR(VLOOKUP(I1016,Lists!$F$2:$G$16,2,FALSE()),"Not Rated")</f>
        <v>Kids</v>
      </c>
      <c r="P1016" s="14">
        <f t="shared" si="122"/>
        <v>3</v>
      </c>
      <c r="Q1016" s="14" t="str">
        <f t="shared" si="123"/>
        <v>France</v>
      </c>
      <c r="R1016" s="14" t="str">
        <f t="shared" si="124"/>
        <v>|France|United Kingdom|</v>
      </c>
      <c r="S1016" s="14" t="str">
        <f t="shared" si="125"/>
        <v>|Kids' TV|</v>
      </c>
      <c r="T1016" s="14" t="str">
        <f t="shared" si="126"/>
        <v>|Unknown|</v>
      </c>
      <c r="U1016" s="14" t="str">
        <f t="shared" si="127"/>
        <v>|Jacob Ewaniuk|Kyle Breitkopf|Addison Holley|</v>
      </c>
    </row>
    <row r="1017" spans="1:21">
      <c r="A1017" s="14" t="s">
        <v>5349</v>
      </c>
      <c r="B1017" s="14" t="s">
        <v>48</v>
      </c>
      <c r="C1017" s="14" t="s">
        <v>5350</v>
      </c>
      <c r="D1017" s="14" t="s">
        <v>5351</v>
      </c>
      <c r="E1017" s="14" t="s">
        <v>5352</v>
      </c>
      <c r="F1017" s="14" t="s">
        <v>115</v>
      </c>
      <c r="G1017" s="26">
        <v>44303</v>
      </c>
      <c r="H1017" s="14">
        <v>1992</v>
      </c>
      <c r="I1017" s="14" t="s">
        <v>363</v>
      </c>
      <c r="J1017" s="14" t="s">
        <v>3165</v>
      </c>
      <c r="K1017" s="14" t="s">
        <v>244</v>
      </c>
      <c r="L1017" s="14" t="s">
        <v>5353</v>
      </c>
      <c r="M1017" s="14">
        <f t="shared" si="120"/>
        <v>2021</v>
      </c>
      <c r="N1017" s="14">
        <f t="shared" si="121"/>
        <v>4</v>
      </c>
      <c r="O1017" s="14" t="str">
        <f>IFERROR(VLOOKUP(I1017,Lists!$F$2:$G$16,2,FALSE()),"Not Rated")</f>
        <v>Adults</v>
      </c>
      <c r="P1017" s="14">
        <f t="shared" si="122"/>
        <v>126</v>
      </c>
      <c r="Q1017" s="14" t="str">
        <f t="shared" si="123"/>
        <v>United States</v>
      </c>
      <c r="R1017" s="14" t="str">
        <f t="shared" si="124"/>
        <v>|United States|</v>
      </c>
      <c r="S1017" s="14" t="str">
        <f t="shared" si="125"/>
        <v>|Dramas|</v>
      </c>
      <c r="T1017" s="14" t="str">
        <f t="shared" si="126"/>
        <v>|Edward James Olmos|</v>
      </c>
      <c r="U1017" s="14" t="str">
        <f t="shared" si="127"/>
        <v>|Edward James Olmos|William Forsythe|Pepe Serna|Danny De La Paz|Evelina Fernandez|Cary-Hiroyuki Tagawa|Daniel Villarreal|Sal Lopez|Daniel Haro|Domingo Ambriz|</v>
      </c>
    </row>
    <row r="1018" spans="1:21">
      <c r="A1018" s="14" t="s">
        <v>5354</v>
      </c>
      <c r="B1018" s="14" t="s">
        <v>48</v>
      </c>
      <c r="C1018" s="14" t="s">
        <v>5355</v>
      </c>
      <c r="D1018" s="14" t="s">
        <v>5356</v>
      </c>
      <c r="E1018" s="14" t="s">
        <v>5357</v>
      </c>
      <c r="F1018" s="14" t="s">
        <v>116</v>
      </c>
      <c r="G1018" s="26">
        <v>44303</v>
      </c>
      <c r="H1018" s="14">
        <v>2011</v>
      </c>
      <c r="I1018" s="14" t="s">
        <v>360</v>
      </c>
      <c r="J1018" s="14" t="s">
        <v>1247</v>
      </c>
      <c r="K1018" s="14" t="s">
        <v>1442</v>
      </c>
      <c r="L1018" s="14" t="s">
        <v>5358</v>
      </c>
      <c r="M1018" s="14">
        <f t="shared" si="120"/>
        <v>2021</v>
      </c>
      <c r="N1018" s="14">
        <f t="shared" si="121"/>
        <v>4</v>
      </c>
      <c r="O1018" s="14" t="str">
        <f>IFERROR(VLOOKUP(I1018,Lists!$F$2:$G$16,2,FALSE()),"Not Rated")</f>
        <v>Adults</v>
      </c>
      <c r="P1018" s="14">
        <f t="shared" si="122"/>
        <v>101</v>
      </c>
      <c r="Q1018" s="14" t="str">
        <f t="shared" si="123"/>
        <v>India</v>
      </c>
      <c r="R1018" s="14" t="str">
        <f t="shared" si="124"/>
        <v>|India|</v>
      </c>
      <c r="S1018" s="14" t="str">
        <f t="shared" si="125"/>
        <v>|Action &amp; Adventure|Comedies|International Movies|</v>
      </c>
      <c r="T1018" s="14" t="str">
        <f t="shared" si="126"/>
        <v>|Abhinay Deo|</v>
      </c>
      <c r="U1018" s="14" t="str">
        <f t="shared" si="127"/>
        <v>|Imran Khan|Vir Das|Kunaal Roy Kapur|Poorna Jagannathan|Shenaz Treasury|Vijay Raaz|Paresh Ganatra|Rahul Singh|</v>
      </c>
    </row>
    <row r="1019" spans="1:21">
      <c r="A1019" s="14" t="s">
        <v>5359</v>
      </c>
      <c r="B1019" s="14" t="s">
        <v>48</v>
      </c>
      <c r="C1019" s="14" t="s">
        <v>5360</v>
      </c>
      <c r="D1019" s="14" t="s">
        <v>5361</v>
      </c>
      <c r="E1019" s="14" t="s">
        <v>5362</v>
      </c>
      <c r="F1019" s="14" t="s">
        <v>116</v>
      </c>
      <c r="G1019" s="26">
        <v>44303</v>
      </c>
      <c r="H1019" s="14">
        <v>2010</v>
      </c>
      <c r="I1019" s="14" t="s">
        <v>360</v>
      </c>
      <c r="J1019" s="14" t="s">
        <v>724</v>
      </c>
      <c r="K1019" s="14" t="s">
        <v>475</v>
      </c>
      <c r="L1019" s="14" t="s">
        <v>5363</v>
      </c>
      <c r="M1019" s="14">
        <f t="shared" si="120"/>
        <v>2021</v>
      </c>
      <c r="N1019" s="14">
        <f t="shared" si="121"/>
        <v>4</v>
      </c>
      <c r="O1019" s="14" t="str">
        <f>IFERROR(VLOOKUP(I1019,Lists!$F$2:$G$16,2,FALSE()),"Not Rated")</f>
        <v>Adults</v>
      </c>
      <c r="P1019" s="14">
        <f t="shared" si="122"/>
        <v>102</v>
      </c>
      <c r="Q1019" s="14" t="str">
        <f t="shared" si="123"/>
        <v>India</v>
      </c>
      <c r="R1019" s="14" t="str">
        <f t="shared" si="124"/>
        <v>|India|</v>
      </c>
      <c r="S1019" s="14" t="str">
        <f t="shared" si="125"/>
        <v>|Dramas|International Movies|</v>
      </c>
      <c r="T1019" s="14" t="str">
        <f t="shared" si="126"/>
        <v>|Kiran Rao|</v>
      </c>
      <c r="U1019" s="14" t="str">
        <f t="shared" si="127"/>
        <v>|Aamir Khan|Monica Dogra|Kriti Malhotra|Prateik Babbar|Aasha Pawar|Jyoti Pawar|Norma Lobo|Kitu Gidwani|Danish Husain|Jehan Manekshaw|</v>
      </c>
    </row>
    <row r="1020" spans="1:21">
      <c r="A1020" s="14" t="s">
        <v>5364</v>
      </c>
      <c r="B1020" s="14" t="s">
        <v>48</v>
      </c>
      <c r="C1020" s="14" t="s">
        <v>5365</v>
      </c>
      <c r="D1020" s="14" t="s">
        <v>5366</v>
      </c>
      <c r="E1020" s="14" t="s">
        <v>5367</v>
      </c>
      <c r="F1020" s="14" t="s">
        <v>116</v>
      </c>
      <c r="G1020" s="26">
        <v>44303</v>
      </c>
      <c r="H1020" s="14">
        <v>2008</v>
      </c>
      <c r="I1020" s="14" t="s">
        <v>361</v>
      </c>
      <c r="J1020" s="14" t="s">
        <v>553</v>
      </c>
      <c r="K1020" s="14" t="s">
        <v>554</v>
      </c>
      <c r="L1020" s="14" t="s">
        <v>5368</v>
      </c>
      <c r="M1020" s="14">
        <f t="shared" si="120"/>
        <v>2021</v>
      </c>
      <c r="N1020" s="14">
        <f t="shared" si="121"/>
        <v>4</v>
      </c>
      <c r="O1020" s="14" t="str">
        <f>IFERROR(VLOOKUP(I1020,Lists!$F$2:$G$16,2,FALSE()),"Not Rated")</f>
        <v>Teens</v>
      </c>
      <c r="P1020" s="14">
        <f t="shared" si="122"/>
        <v>147</v>
      </c>
      <c r="Q1020" s="14" t="str">
        <f t="shared" si="123"/>
        <v>India</v>
      </c>
      <c r="R1020" s="14" t="str">
        <f t="shared" si="124"/>
        <v>|India|</v>
      </c>
      <c r="S1020" s="14" t="str">
        <f t="shared" si="125"/>
        <v>|Comedies|International Movies|Music &amp; Musicals|</v>
      </c>
      <c r="T1020" s="14" t="str">
        <f t="shared" si="126"/>
        <v>|Abbas Tyrewala|</v>
      </c>
      <c r="U1020" s="14" t="str">
        <f t="shared" si="127"/>
        <v>|Imran Khan|Genelia D'Souza|Manjari Fadnis|Ayaz Khan|Prateik Babbar|Ratna Pathak Shah|Arbaaz Khan|Sohail Khan|</v>
      </c>
    </row>
    <row r="1021" spans="1:21">
      <c r="A1021" s="14" t="s">
        <v>5369</v>
      </c>
      <c r="B1021" s="14" t="s">
        <v>48</v>
      </c>
      <c r="C1021" s="14" t="s">
        <v>5370</v>
      </c>
      <c r="D1021" s="14" t="s">
        <v>5371</v>
      </c>
      <c r="E1021" s="14" t="s">
        <v>5372</v>
      </c>
      <c r="F1021" s="14" t="s">
        <v>5373</v>
      </c>
      <c r="G1021" s="26">
        <v>44303</v>
      </c>
      <c r="H1021" s="14">
        <v>2001</v>
      </c>
      <c r="I1021" s="14" t="s">
        <v>367</v>
      </c>
      <c r="J1021" s="14" t="s">
        <v>5374</v>
      </c>
      <c r="K1021" s="14" t="s">
        <v>1527</v>
      </c>
      <c r="L1021" s="14" t="s">
        <v>5375</v>
      </c>
      <c r="M1021" s="14">
        <f t="shared" si="120"/>
        <v>2021</v>
      </c>
      <c r="N1021" s="14">
        <f t="shared" si="121"/>
        <v>4</v>
      </c>
      <c r="O1021" s="14" t="str">
        <f>IFERROR(VLOOKUP(I1021,Lists!$F$2:$G$16,2,FALSE()),"Not Rated")</f>
        <v>Older Kids</v>
      </c>
      <c r="P1021" s="14">
        <f t="shared" si="122"/>
        <v>224</v>
      </c>
      <c r="Q1021" s="14" t="str">
        <f t="shared" si="123"/>
        <v>India</v>
      </c>
      <c r="R1021" s="14" t="str">
        <f t="shared" si="124"/>
        <v>|India|United Kingdom|</v>
      </c>
      <c r="S1021" s="14" t="str">
        <f t="shared" si="125"/>
        <v>|Dramas|International Movies|Music &amp; Musicals|</v>
      </c>
      <c r="T1021" s="14" t="str">
        <f t="shared" si="126"/>
        <v>|Ashutosh Gowariker|</v>
      </c>
      <c r="U1021" s="14" t="str">
        <f t="shared" si="127"/>
        <v>|Aamir Khan|Gracy Singh|Rachel Shelley|Paul Blackthorne|Kulbhushan Kharbanda|Raghuvir Yadav|Yashpal Sharma|Rajendranath Zutshi|Rajesh Vivek|Aditya Lakhia|</v>
      </c>
    </row>
    <row r="1022" spans="1:21">
      <c r="A1022" s="14" t="s">
        <v>5376</v>
      </c>
      <c r="B1022" s="14" t="s">
        <v>48</v>
      </c>
      <c r="C1022" s="14" t="s">
        <v>5377</v>
      </c>
      <c r="D1022" s="14" t="s">
        <v>5378</v>
      </c>
      <c r="E1022" s="14" t="s">
        <v>5379</v>
      </c>
      <c r="F1022" s="14" t="s">
        <v>116</v>
      </c>
      <c r="G1022" s="26">
        <v>44303</v>
      </c>
      <c r="H1022" s="14">
        <v>2004</v>
      </c>
      <c r="I1022" s="14" t="s">
        <v>361</v>
      </c>
      <c r="J1022" s="14" t="s">
        <v>2206</v>
      </c>
      <c r="K1022" s="14" t="s">
        <v>496</v>
      </c>
      <c r="L1022" s="14" t="s">
        <v>5380</v>
      </c>
      <c r="M1022" s="14">
        <f t="shared" si="120"/>
        <v>2021</v>
      </c>
      <c r="N1022" s="14">
        <f t="shared" si="121"/>
        <v>4</v>
      </c>
      <c r="O1022" s="14" t="str">
        <f>IFERROR(VLOOKUP(I1022,Lists!$F$2:$G$16,2,FALSE()),"Not Rated")</f>
        <v>Teens</v>
      </c>
      <c r="P1022" s="14">
        <f t="shared" si="122"/>
        <v>141</v>
      </c>
      <c r="Q1022" s="14" t="str">
        <f t="shared" si="123"/>
        <v>India</v>
      </c>
      <c r="R1022" s="14" t="str">
        <f t="shared" si="124"/>
        <v>|India|</v>
      </c>
      <c r="S1022" s="14" t="str">
        <f t="shared" si="125"/>
        <v>|Documentaries|International Movies|</v>
      </c>
      <c r="T1022" s="14" t="str">
        <f t="shared" si="126"/>
        <v>|Satyajit Bhatkal|</v>
      </c>
      <c r="U1022" s="14" t="str">
        <f t="shared" si="127"/>
        <v>|Aamir Khan|Ashutosh Gowariker|</v>
      </c>
    </row>
    <row r="1023" spans="1:21">
      <c r="A1023" s="14" t="s">
        <v>5381</v>
      </c>
      <c r="B1023" s="14" t="s">
        <v>48</v>
      </c>
      <c r="C1023" s="14" t="s">
        <v>5382</v>
      </c>
      <c r="D1023" s="14" t="s">
        <v>5383</v>
      </c>
      <c r="E1023" s="14" t="s">
        <v>5384</v>
      </c>
      <c r="F1023" s="14" t="s">
        <v>116</v>
      </c>
      <c r="G1023" s="26">
        <v>44303</v>
      </c>
      <c r="H1023" s="14">
        <v>2010</v>
      </c>
      <c r="I1023" s="14" t="s">
        <v>360</v>
      </c>
      <c r="J1023" s="14" t="s">
        <v>1226</v>
      </c>
      <c r="K1023" s="14" t="s">
        <v>1034</v>
      </c>
      <c r="L1023" s="14" t="s">
        <v>5385</v>
      </c>
      <c r="M1023" s="14">
        <f t="shared" si="120"/>
        <v>2021</v>
      </c>
      <c r="N1023" s="14">
        <f t="shared" si="121"/>
        <v>4</v>
      </c>
      <c r="O1023" s="14" t="str">
        <f>IFERROR(VLOOKUP(I1023,Lists!$F$2:$G$16,2,FALSE()),"Not Rated")</f>
        <v>Adults</v>
      </c>
      <c r="P1023" s="14">
        <f t="shared" si="122"/>
        <v>109</v>
      </c>
      <c r="Q1023" s="14" t="str">
        <f t="shared" si="123"/>
        <v>India</v>
      </c>
      <c r="R1023" s="14" t="str">
        <f t="shared" si="124"/>
        <v>|India|</v>
      </c>
      <c r="S1023" s="14" t="str">
        <f t="shared" si="125"/>
        <v>|Comedies|Dramas|Independent Movies|</v>
      </c>
      <c r="T1023" s="14" t="str">
        <f t="shared" si="126"/>
        <v>|Anusha Rizvi|Mahmood Farooqui|</v>
      </c>
      <c r="U1023" s="14" t="str">
        <f t="shared" si="127"/>
        <v>|Omkar Das Manikpuri|Raghuvir Yadav|Malaika Shenoy|Nawazuddin Siddiqui|Naseeruddin Shah|Sitaram Panchal|Shalini Vatsa|Farrukh Jaffar|Aamir Bashir|Vishal Om Prakash|</v>
      </c>
    </row>
    <row r="1024" spans="1:21">
      <c r="A1024" s="14" t="s">
        <v>5386</v>
      </c>
      <c r="B1024" s="14" t="s">
        <v>48</v>
      </c>
      <c r="C1024" s="14" t="s">
        <v>5387</v>
      </c>
      <c r="D1024" s="14" t="s">
        <v>5388</v>
      </c>
      <c r="E1024" s="14" t="s">
        <v>5389</v>
      </c>
      <c r="F1024" s="14" t="s">
        <v>116</v>
      </c>
      <c r="G1024" s="26">
        <v>44303</v>
      </c>
      <c r="H1024" s="14">
        <v>2007</v>
      </c>
      <c r="I1024" s="14" t="s">
        <v>367</v>
      </c>
      <c r="J1024" s="14" t="s">
        <v>5390</v>
      </c>
      <c r="K1024" s="14" t="s">
        <v>475</v>
      </c>
      <c r="L1024" s="14" t="s">
        <v>5391</v>
      </c>
      <c r="M1024" s="14">
        <f t="shared" si="120"/>
        <v>2021</v>
      </c>
      <c r="N1024" s="14">
        <f t="shared" si="121"/>
        <v>4</v>
      </c>
      <c r="O1024" s="14" t="str">
        <f>IFERROR(VLOOKUP(I1024,Lists!$F$2:$G$16,2,FALSE()),"Not Rated")</f>
        <v>Older Kids</v>
      </c>
      <c r="P1024" s="14">
        <f t="shared" si="122"/>
        <v>162</v>
      </c>
      <c r="Q1024" s="14" t="str">
        <f t="shared" si="123"/>
        <v>India</v>
      </c>
      <c r="R1024" s="14" t="str">
        <f t="shared" si="124"/>
        <v>|India|</v>
      </c>
      <c r="S1024" s="14" t="str">
        <f t="shared" si="125"/>
        <v>|Dramas|International Movies|</v>
      </c>
      <c r="T1024" s="14" t="str">
        <f t="shared" si="126"/>
        <v>|Aamir Khan|</v>
      </c>
      <c r="U1024" s="14" t="str">
        <f t="shared" si="127"/>
        <v>|Aamir Khan|Darsheel Safary|Tanay Chheda|Tisca Chopra|Vipin Sharma|Girija Oak|M.K. Raina|</v>
      </c>
    </row>
    <row r="1025" spans="1:21">
      <c r="A1025" s="14" t="s">
        <v>5392</v>
      </c>
      <c r="B1025" s="14" t="s">
        <v>48</v>
      </c>
      <c r="C1025" s="14" t="s">
        <v>5393</v>
      </c>
      <c r="D1025" s="14" t="s">
        <v>5394</v>
      </c>
      <c r="E1025" s="14" t="s">
        <v>5395</v>
      </c>
      <c r="F1025" s="14" t="s">
        <v>116</v>
      </c>
      <c r="G1025" s="26">
        <v>44302</v>
      </c>
      <c r="H1025" s="14">
        <v>2021</v>
      </c>
      <c r="I1025" s="14" t="s">
        <v>360</v>
      </c>
      <c r="J1025" s="14" t="s">
        <v>1129</v>
      </c>
      <c r="K1025" s="14" t="s">
        <v>444</v>
      </c>
      <c r="L1025" s="14" t="s">
        <v>5396</v>
      </c>
      <c r="M1025" s="14">
        <f t="shared" si="120"/>
        <v>2021</v>
      </c>
      <c r="N1025" s="14">
        <f t="shared" si="121"/>
        <v>4</v>
      </c>
      <c r="O1025" s="14" t="str">
        <f>IFERROR(VLOOKUP(I1025,Lists!$F$2:$G$16,2,FALSE()),"Not Rated")</f>
        <v>Adults</v>
      </c>
      <c r="P1025" s="14">
        <f t="shared" si="122"/>
        <v>142</v>
      </c>
      <c r="Q1025" s="14" t="str">
        <f t="shared" si="123"/>
        <v>India</v>
      </c>
      <c r="R1025" s="14" t="str">
        <f t="shared" si="124"/>
        <v>|India|</v>
      </c>
      <c r="S1025" s="14" t="str">
        <f t="shared" si="125"/>
        <v>|Dramas|Independent Movies|International Movies|</v>
      </c>
      <c r="T1025" s="14" t="str">
        <f t="shared" si="126"/>
        <v>|Shashank Khaitan|Raj Mehta|Neeraj Ghaywan|Kayoze Irani|</v>
      </c>
      <c r="U1025" s="14" t="str">
        <f t="shared" si="127"/>
        <v>|Fatima Sana Shaikh|Jaideep Ahlawat|Armaan Ralhan|Nushrat Bharucha|Abhishek Banerjee|Inayat Verma|Konkona Sen Sharma|Aditi Rao Hydari|Shefali Shah|Manav Kaul|Tota Roy Chowdhury|</v>
      </c>
    </row>
    <row r="1026" spans="1:21">
      <c r="A1026" s="14" t="s">
        <v>5397</v>
      </c>
      <c r="B1026" s="14" t="s">
        <v>48</v>
      </c>
      <c r="C1026" s="14" t="s">
        <v>5398</v>
      </c>
      <c r="D1026" s="14" t="s">
        <v>5399</v>
      </c>
      <c r="E1026" s="14" t="s">
        <v>5400</v>
      </c>
      <c r="F1026" s="14" t="s">
        <v>115</v>
      </c>
      <c r="G1026" s="26">
        <v>44302</v>
      </c>
      <c r="H1026" s="14">
        <v>2021</v>
      </c>
      <c r="I1026" s="14" t="s">
        <v>365</v>
      </c>
      <c r="J1026" s="14" t="s">
        <v>730</v>
      </c>
      <c r="K1026" s="14" t="s">
        <v>1711</v>
      </c>
      <c r="L1026" s="14" t="s">
        <v>5401</v>
      </c>
      <c r="M1026" s="14">
        <f t="shared" ref="M1026:M1089" si="128">IF(G1026="","",YEAR(G1026))</f>
        <v>2021</v>
      </c>
      <c r="N1026" s="14">
        <f t="shared" ref="N1026:N1089" si="129">IF(G1026="","",MONTH(G1026))</f>
        <v>4</v>
      </c>
      <c r="O1026" s="14" t="str">
        <f>IFERROR(VLOOKUP(I1026,Lists!$F$2:$G$16,2,FALSE()),"Not Rated")</f>
        <v>Kids</v>
      </c>
      <c r="P1026" s="14">
        <f t="shared" ref="P1026:P1089" si="130">IFERROR(VALUE(LEFT(J1026,FIND(" ",J1026)-1)),"")</f>
        <v>93</v>
      </c>
      <c r="Q1026" s="14" t="str">
        <f t="shared" ref="Q1026:Q1089" si="131">IFERROR(LEFT(F1026,FIND(",",F1026)-1),F1026)</f>
        <v>United States</v>
      </c>
      <c r="R1026" s="14" t="str">
        <f t="shared" ref="R1026:R1089" si="132">"|"&amp;SUBSTITUTE(F1026,", ","|")&amp;"|"</f>
        <v>|United States|</v>
      </c>
      <c r="S1026" s="14" t="str">
        <f t="shared" ref="S1026:S1089" si="133">"|"&amp;SUBSTITUTE(K1026,", ","|")&amp;"|"</f>
        <v>|Children &amp; Family Movies|Comedies|Music &amp; Musicals|</v>
      </c>
      <c r="T1026" s="14" t="str">
        <f t="shared" ref="T1026:T1089" si="134">"|"&amp;SUBSTITUTE(D1026,", ","|")&amp;"|"</f>
        <v>|Ryan Crego|</v>
      </c>
      <c r="U1026" s="14" t="str">
        <f t="shared" ref="U1026:U1089" si="135">"|"&amp;SUBSTITUTE(E1026,", ","|")&amp;"|"</f>
        <v>|Michael J. Woodard|Mary Lambert|Brett Gelman|Jonathan Van Ness|Tony Hale|Haley Tju|Annie Potts|Vincent Rodriguez III|Flea|Jennifer Coolidge|</v>
      </c>
    </row>
    <row r="1027" spans="1:21">
      <c r="A1027" s="14" t="s">
        <v>5402</v>
      </c>
      <c r="B1027" s="14" t="s">
        <v>49</v>
      </c>
      <c r="C1027" s="14" t="s">
        <v>5403</v>
      </c>
      <c r="D1027" s="14" t="s">
        <v>117</v>
      </c>
      <c r="E1027" s="14" t="s">
        <v>5404</v>
      </c>
      <c r="F1027" s="14" t="s">
        <v>117</v>
      </c>
      <c r="G1027" s="26">
        <v>44302</v>
      </c>
      <c r="H1027" s="14">
        <v>2021</v>
      </c>
      <c r="I1027" s="14" t="s">
        <v>365</v>
      </c>
      <c r="J1027" s="14" t="s">
        <v>105</v>
      </c>
      <c r="K1027" s="14" t="s">
        <v>866</v>
      </c>
      <c r="L1027" s="14" t="s">
        <v>5405</v>
      </c>
      <c r="M1027" s="14">
        <f t="shared" si="128"/>
        <v>2021</v>
      </c>
      <c r="N1027" s="14">
        <f t="shared" si="129"/>
        <v>4</v>
      </c>
      <c r="O1027" s="14" t="str">
        <f>IFERROR(VLOOKUP(I1027,Lists!$F$2:$G$16,2,FALSE()),"Not Rated")</f>
        <v>Kids</v>
      </c>
      <c r="P1027" s="14">
        <f t="shared" si="130"/>
        <v>1</v>
      </c>
      <c r="Q1027" s="14" t="str">
        <f t="shared" si="131"/>
        <v>Unknown</v>
      </c>
      <c r="R1027" s="14" t="str">
        <f t="shared" si="132"/>
        <v>|Unknown|</v>
      </c>
      <c r="S1027" s="14" t="str">
        <f t="shared" si="133"/>
        <v>|Anime Series|Kids' TV|</v>
      </c>
      <c r="T1027" s="14" t="str">
        <f t="shared" si="134"/>
        <v>|Unknown|</v>
      </c>
      <c r="U1027" s="14" t="str">
        <f t="shared" si="135"/>
        <v>|Jonah Wineberg|Margarita Valderrama|Deven Christian Mack|Jaimee Joe Gonzaga|Sharjil Rasool|Will Bowes|Jason Deline|Dan Petronijevic|Carling Doubt|Joshua Graham|Cory Doran|</v>
      </c>
    </row>
    <row r="1028" spans="1:21">
      <c r="A1028" s="14" t="s">
        <v>5406</v>
      </c>
      <c r="B1028" s="14" t="s">
        <v>48</v>
      </c>
      <c r="C1028" s="14" t="s">
        <v>5407</v>
      </c>
      <c r="D1028" s="14" t="s">
        <v>5408</v>
      </c>
      <c r="E1028" s="14" t="s">
        <v>5409</v>
      </c>
      <c r="F1028" s="14" t="s">
        <v>115</v>
      </c>
      <c r="G1028" s="26">
        <v>44302</v>
      </c>
      <c r="H1028" s="14">
        <v>2021</v>
      </c>
      <c r="I1028" s="14" t="s">
        <v>366</v>
      </c>
      <c r="J1028" s="14" t="s">
        <v>4137</v>
      </c>
      <c r="K1028" s="14" t="s">
        <v>251</v>
      </c>
      <c r="L1028" s="14" t="s">
        <v>5410</v>
      </c>
      <c r="M1028" s="14">
        <f t="shared" si="128"/>
        <v>2021</v>
      </c>
      <c r="N1028" s="14">
        <f t="shared" si="129"/>
        <v>4</v>
      </c>
      <c r="O1028" s="14" t="str">
        <f>IFERROR(VLOOKUP(I1028,Lists!$F$2:$G$16,2,FALSE()),"Not Rated")</f>
        <v>Kids</v>
      </c>
      <c r="P1028" s="14">
        <f t="shared" si="130"/>
        <v>60</v>
      </c>
      <c r="Q1028" s="14" t="str">
        <f t="shared" si="131"/>
        <v>United States</v>
      </c>
      <c r="R1028" s="14" t="str">
        <f t="shared" si="132"/>
        <v>|United States|</v>
      </c>
      <c r="S1028" s="14" t="str">
        <f t="shared" si="133"/>
        <v>|Children &amp; Family Movies|</v>
      </c>
      <c r="T1028" s="14" t="str">
        <f t="shared" si="134"/>
        <v>|Cassi Simonds|</v>
      </c>
      <c r="U1028" s="14" t="str">
        <f t="shared" si="135"/>
        <v>|America Young|Cassidy Naber|Kirsten Day|Cassandra Morris|Lisa Fuson|Greg Chun|Benjamin Pronsky|Laila Berzins|Nakia Burrise|Jacob Craner|</v>
      </c>
    </row>
    <row r="1029" spans="1:21">
      <c r="A1029" s="14" t="s">
        <v>5411</v>
      </c>
      <c r="B1029" s="14" t="s">
        <v>48</v>
      </c>
      <c r="C1029" s="14" t="s">
        <v>5412</v>
      </c>
      <c r="D1029" s="14" t="s">
        <v>5413</v>
      </c>
      <c r="E1029" s="14" t="s">
        <v>5414</v>
      </c>
      <c r="F1029" s="14" t="s">
        <v>5415</v>
      </c>
      <c r="G1029" s="26">
        <v>44302</v>
      </c>
      <c r="H1029" s="14">
        <v>2015</v>
      </c>
      <c r="I1029" s="14" t="s">
        <v>363</v>
      </c>
      <c r="J1029" s="14" t="s">
        <v>1008</v>
      </c>
      <c r="K1029" s="14" t="s">
        <v>5416</v>
      </c>
      <c r="L1029" s="14" t="s">
        <v>5417</v>
      </c>
      <c r="M1029" s="14">
        <f t="shared" si="128"/>
        <v>2021</v>
      </c>
      <c r="N1029" s="14">
        <f t="shared" si="129"/>
        <v>4</v>
      </c>
      <c r="O1029" s="14" t="str">
        <f>IFERROR(VLOOKUP(I1029,Lists!$F$2:$G$16,2,FALSE()),"Not Rated")</f>
        <v>Adults</v>
      </c>
      <c r="P1029" s="14">
        <f t="shared" si="130"/>
        <v>119</v>
      </c>
      <c r="Q1029" s="14" t="str">
        <f t="shared" si="131"/>
        <v>Canada</v>
      </c>
      <c r="R1029" s="14" t="str">
        <f t="shared" si="132"/>
        <v>|Canada|United States|Mexico|</v>
      </c>
      <c r="S1029" s="14" t="str">
        <f t="shared" si="133"/>
        <v>|Horror Movies|Romantic Movies|Sci-Fi &amp; Fantasy|</v>
      </c>
      <c r="T1029" s="14" t="str">
        <f t="shared" si="134"/>
        <v>|Guillermo del Toro|</v>
      </c>
      <c r="U1029" s="14" t="str">
        <f t="shared" si="135"/>
        <v>|Mia Wasikowska|Jessica Chastain|Tom Hiddleston|Charlie Hunnam|Jim Beaver|Burn Gorman|Leslie Hope|Doug Jones|Jonathan Hyde|Bruce Gray|</v>
      </c>
    </row>
    <row r="1030" spans="1:21">
      <c r="A1030" s="14" t="s">
        <v>5418</v>
      </c>
      <c r="B1030" s="14" t="s">
        <v>48</v>
      </c>
      <c r="C1030" s="14" t="s">
        <v>5419</v>
      </c>
      <c r="D1030" s="14" t="s">
        <v>117</v>
      </c>
      <c r="E1030" s="14" t="s">
        <v>5420</v>
      </c>
      <c r="F1030" s="14" t="s">
        <v>117</v>
      </c>
      <c r="G1030" s="26">
        <v>44302</v>
      </c>
      <c r="H1030" s="14">
        <v>2021</v>
      </c>
      <c r="I1030" s="14" t="s">
        <v>361</v>
      </c>
      <c r="J1030" s="14" t="s">
        <v>5421</v>
      </c>
      <c r="K1030" s="14" t="s">
        <v>245</v>
      </c>
      <c r="L1030" s="14" t="s">
        <v>5422</v>
      </c>
      <c r="M1030" s="14">
        <f t="shared" si="128"/>
        <v>2021</v>
      </c>
      <c r="N1030" s="14">
        <f t="shared" si="129"/>
        <v>4</v>
      </c>
      <c r="O1030" s="14" t="str">
        <f>IFERROR(VLOOKUP(I1030,Lists!$F$2:$G$16,2,FALSE()),"Not Rated")</f>
        <v>Teens</v>
      </c>
      <c r="P1030" s="14">
        <f t="shared" si="130"/>
        <v>37</v>
      </c>
      <c r="Q1030" s="14" t="str">
        <f t="shared" si="131"/>
        <v>Unknown</v>
      </c>
      <c r="R1030" s="14" t="str">
        <f t="shared" si="132"/>
        <v>|Unknown|</v>
      </c>
      <c r="S1030" s="14" t="str">
        <f t="shared" si="133"/>
        <v>|Comedies|</v>
      </c>
      <c r="T1030" s="14" t="str">
        <f t="shared" si="134"/>
        <v>|Unknown|</v>
      </c>
      <c r="U1030" s="14" t="str">
        <f t="shared" si="135"/>
        <v>|David Spade|London Hughes|Fortune Feimster|Jamie Foxx|David Alan Grier|Kyla-Drew|Porscha Coleman|Jonathan Kite|Corinne Foxx|</v>
      </c>
    </row>
    <row r="1031" spans="1:21">
      <c r="A1031" s="14" t="s">
        <v>5423</v>
      </c>
      <c r="B1031" s="14" t="s">
        <v>48</v>
      </c>
      <c r="C1031" s="14" t="s">
        <v>5424</v>
      </c>
      <c r="D1031" s="14" t="s">
        <v>5425</v>
      </c>
      <c r="E1031" s="14" t="s">
        <v>5426</v>
      </c>
      <c r="F1031" s="14" t="s">
        <v>115</v>
      </c>
      <c r="G1031" s="26">
        <v>44302</v>
      </c>
      <c r="H1031" s="14">
        <v>2013</v>
      </c>
      <c r="I1031" s="14" t="s">
        <v>360</v>
      </c>
      <c r="J1031" s="14" t="s">
        <v>624</v>
      </c>
      <c r="K1031" s="14" t="s">
        <v>475</v>
      </c>
      <c r="L1031" s="14" t="s">
        <v>5427</v>
      </c>
      <c r="M1031" s="14">
        <f t="shared" si="128"/>
        <v>2021</v>
      </c>
      <c r="N1031" s="14">
        <f t="shared" si="129"/>
        <v>4</v>
      </c>
      <c r="O1031" s="14" t="str">
        <f>IFERROR(VLOOKUP(I1031,Lists!$F$2:$G$16,2,FALSE()),"Not Rated")</f>
        <v>Adults</v>
      </c>
      <c r="P1031" s="14">
        <f t="shared" si="130"/>
        <v>96</v>
      </c>
      <c r="Q1031" s="14" t="str">
        <f t="shared" si="131"/>
        <v>United States</v>
      </c>
      <c r="R1031" s="14" t="str">
        <f t="shared" si="132"/>
        <v>|United States|</v>
      </c>
      <c r="S1031" s="14" t="str">
        <f t="shared" si="133"/>
        <v>|Dramas|International Movies|</v>
      </c>
      <c r="T1031" s="14" t="str">
        <f t="shared" si="134"/>
        <v>|Tony Abulu|</v>
      </c>
      <c r="U1031" s="14" t="str">
        <f t="shared" si="135"/>
        <v>|Isaiah Washington|Vivica A. Fox|Jimmy Jean-Louis|Genevieve Nnaji|Stephanie Okereke|Justus Esiri|Ebbe Bassey|Jon Freda|Evan Brinkman|</v>
      </c>
    </row>
    <row r="1032" spans="1:21">
      <c r="A1032" s="14" t="s">
        <v>5428</v>
      </c>
      <c r="B1032" s="14" t="s">
        <v>48</v>
      </c>
      <c r="C1032" s="14" t="s">
        <v>5429</v>
      </c>
      <c r="D1032" s="14" t="s">
        <v>4685</v>
      </c>
      <c r="E1032" s="14" t="s">
        <v>5430</v>
      </c>
      <c r="F1032" s="14" t="s">
        <v>138</v>
      </c>
      <c r="G1032" s="26">
        <v>44302</v>
      </c>
      <c r="H1032" s="14">
        <v>2020</v>
      </c>
      <c r="I1032" s="14" t="s">
        <v>360</v>
      </c>
      <c r="J1032" s="14" t="s">
        <v>646</v>
      </c>
      <c r="K1032" s="14" t="s">
        <v>2179</v>
      </c>
      <c r="L1032" s="14" t="s">
        <v>5431</v>
      </c>
      <c r="M1032" s="14">
        <f t="shared" si="128"/>
        <v>2021</v>
      </c>
      <c r="N1032" s="14">
        <f t="shared" si="129"/>
        <v>4</v>
      </c>
      <c r="O1032" s="14" t="str">
        <f>IFERROR(VLOOKUP(I1032,Lists!$F$2:$G$16,2,FALSE()),"Not Rated")</f>
        <v>Adults</v>
      </c>
      <c r="P1032" s="14">
        <f t="shared" si="130"/>
        <v>116</v>
      </c>
      <c r="Q1032" s="14" t="str">
        <f t="shared" si="131"/>
        <v>Philippines</v>
      </c>
      <c r="R1032" s="14" t="str">
        <f t="shared" si="132"/>
        <v>|Philippines|</v>
      </c>
      <c r="S1032" s="14" t="str">
        <f t="shared" si="133"/>
        <v>|Children &amp; Family Movies|Comedies|Dramas|</v>
      </c>
      <c r="T1032" s="14" t="str">
        <f t="shared" si="134"/>
        <v>|Mae Czarina Cruz|</v>
      </c>
      <c r="U1032" s="14" t="str">
        <f t="shared" si="135"/>
        <v>|Alexa Ilacad|Charlie Dizon|Gillian Vicencio|Belle Mariano|Dominic Ochoa|Carmina Villaroel|Irma Adlawan|Kakai Bautista|Cai Cortez|Jameson Blake|Joao Constancia|Jeremiah Lisbo|Clarence Delgado|Pinky Amador|Minnie Aguilar|Gigi De Lana|Toni Gonzaga|Bea Alonzo|Angel Locsin|Shaina Magdayao|Enchong Dee|</v>
      </c>
    </row>
    <row r="1033" spans="1:21">
      <c r="A1033" s="14" t="s">
        <v>5432</v>
      </c>
      <c r="B1033" s="14" t="s">
        <v>48</v>
      </c>
      <c r="C1033" s="14" t="s">
        <v>5433</v>
      </c>
      <c r="D1033" s="14" t="s">
        <v>5434</v>
      </c>
      <c r="E1033" s="14" t="s">
        <v>5435</v>
      </c>
      <c r="F1033" s="14" t="s">
        <v>124</v>
      </c>
      <c r="G1033" s="26">
        <v>44302</v>
      </c>
      <c r="H1033" s="14">
        <v>2020</v>
      </c>
      <c r="I1033" s="14" t="s">
        <v>361</v>
      </c>
      <c r="J1033" s="14" t="s">
        <v>724</v>
      </c>
      <c r="K1033" s="14" t="s">
        <v>910</v>
      </c>
      <c r="L1033" s="14" t="s">
        <v>5436</v>
      </c>
      <c r="M1033" s="14">
        <f t="shared" si="128"/>
        <v>2021</v>
      </c>
      <c r="N1033" s="14">
        <f t="shared" si="129"/>
        <v>4</v>
      </c>
      <c r="O1033" s="14" t="str">
        <f>IFERROR(VLOOKUP(I1033,Lists!$F$2:$G$16,2,FALSE()),"Not Rated")</f>
        <v>Teens</v>
      </c>
      <c r="P1033" s="14">
        <f t="shared" si="130"/>
        <v>102</v>
      </c>
      <c r="Q1033" s="14" t="str">
        <f t="shared" si="131"/>
        <v>Germany</v>
      </c>
      <c r="R1033" s="14" t="str">
        <f t="shared" si="132"/>
        <v>|Germany|</v>
      </c>
      <c r="S1033" s="14" t="str">
        <f t="shared" si="133"/>
        <v>|Dramas|International Movies|Romantic Movies|</v>
      </c>
      <c r="T1033" s="14" t="str">
        <f t="shared" si="134"/>
        <v>|Stefan Westerwelle|</v>
      </c>
      <c r="U1033" s="14" t="str">
        <f t="shared" si="135"/>
        <v>|Alexandra Pfeifer|Yalany Marschner|Trystan Pütter|Helen Schneider|Julius Nitschkoff|Dennis Kyere|Ina Geraldine Guy|Katrin Pollitt|Julia Strowski|Anton Wichers|</v>
      </c>
    </row>
    <row r="1034" spans="1:21">
      <c r="A1034" s="14" t="s">
        <v>5437</v>
      </c>
      <c r="B1034" s="14" t="s">
        <v>49</v>
      </c>
      <c r="C1034" s="14" t="s">
        <v>5438</v>
      </c>
      <c r="D1034" s="14" t="s">
        <v>117</v>
      </c>
      <c r="E1034" s="14" t="s">
        <v>5439</v>
      </c>
      <c r="F1034" s="14" t="s">
        <v>123</v>
      </c>
      <c r="G1034" s="26">
        <v>44302</v>
      </c>
      <c r="H1034" s="14">
        <v>2021</v>
      </c>
      <c r="I1034" s="14" t="s">
        <v>361</v>
      </c>
      <c r="J1034" s="14" t="s">
        <v>105</v>
      </c>
      <c r="K1034" s="14" t="s">
        <v>5440</v>
      </c>
      <c r="L1034" s="14" t="s">
        <v>5441</v>
      </c>
      <c r="M1034" s="14">
        <f t="shared" si="128"/>
        <v>2021</v>
      </c>
      <c r="N1034" s="14">
        <f t="shared" si="129"/>
        <v>4</v>
      </c>
      <c r="O1034" s="14" t="str">
        <f>IFERROR(VLOOKUP(I1034,Lists!$F$2:$G$16,2,FALSE()),"Not Rated")</f>
        <v>Teens</v>
      </c>
      <c r="P1034" s="14">
        <f t="shared" si="130"/>
        <v>1</v>
      </c>
      <c r="Q1034" s="14" t="str">
        <f t="shared" si="131"/>
        <v>South Korea</v>
      </c>
      <c r="R1034" s="14" t="str">
        <f t="shared" si="132"/>
        <v>|South Korea|</v>
      </c>
      <c r="S1034" s="14" t="str">
        <f t="shared" si="133"/>
        <v>|International TV Shows|Stand-Up Comedy &amp; Talk Shows|</v>
      </c>
      <c r="T1034" s="14" t="str">
        <f t="shared" si="134"/>
        <v>|Unknown|</v>
      </c>
      <c r="U1034" s="14" t="str">
        <f t="shared" si="135"/>
        <v>|Seo Jang-hoon|Kim Sook|Han Hye-jin|Kwak Jung-eun|Ju Wu-jae|</v>
      </c>
    </row>
    <row r="1035" spans="1:21">
      <c r="A1035" s="14" t="s">
        <v>5442</v>
      </c>
      <c r="B1035" s="14" t="s">
        <v>48</v>
      </c>
      <c r="C1035" s="14" t="s">
        <v>5443</v>
      </c>
      <c r="D1035" s="14" t="s">
        <v>5444</v>
      </c>
      <c r="E1035" s="14" t="s">
        <v>5445</v>
      </c>
      <c r="F1035" s="14" t="s">
        <v>5446</v>
      </c>
      <c r="G1035" s="26">
        <v>44302</v>
      </c>
      <c r="H1035" s="14">
        <v>2013</v>
      </c>
      <c r="I1035" s="14" t="s">
        <v>363</v>
      </c>
      <c r="J1035" s="14" t="s">
        <v>2442</v>
      </c>
      <c r="K1035" s="14" t="s">
        <v>612</v>
      </c>
      <c r="L1035" s="14" t="s">
        <v>5447</v>
      </c>
      <c r="M1035" s="14">
        <f t="shared" si="128"/>
        <v>2021</v>
      </c>
      <c r="N1035" s="14">
        <f t="shared" si="129"/>
        <v>4</v>
      </c>
      <c r="O1035" s="14" t="str">
        <f>IFERROR(VLOOKUP(I1035,Lists!$F$2:$G$16,2,FALSE()),"Not Rated")</f>
        <v>Adults</v>
      </c>
      <c r="P1035" s="14">
        <f t="shared" si="130"/>
        <v>123</v>
      </c>
      <c r="Q1035" s="14" t="str">
        <f t="shared" si="131"/>
        <v>United Kingdom</v>
      </c>
      <c r="R1035" s="14" t="str">
        <f t="shared" si="132"/>
        <v>|United Kingdom|Germany|United States|</v>
      </c>
      <c r="S1035" s="14" t="str">
        <f t="shared" si="133"/>
        <v>|Action &amp; Adventure|Dramas|International Movies|</v>
      </c>
      <c r="T1035" s="14" t="str">
        <f t="shared" si="134"/>
        <v>|Ron Howard|</v>
      </c>
      <c r="U1035" s="14" t="str">
        <f t="shared" si="135"/>
        <v>|Chris Hemsworth|Daniel Brühl|Olivia Wilde|Alexandra Maria Lara|Pierfrancesco Favino|David Calder|Natalie Dormer|Stephen Mangan|Christian McKay|Alistair Petrie|</v>
      </c>
    </row>
    <row r="1036" spans="1:21">
      <c r="A1036" s="14" t="s">
        <v>5448</v>
      </c>
      <c r="B1036" s="14" t="s">
        <v>48</v>
      </c>
      <c r="C1036" s="14" t="s">
        <v>5449</v>
      </c>
      <c r="D1036" s="14" t="s">
        <v>5450</v>
      </c>
      <c r="E1036" s="14" t="s">
        <v>5451</v>
      </c>
      <c r="F1036" s="14" t="s">
        <v>115</v>
      </c>
      <c r="G1036" s="26">
        <v>44302</v>
      </c>
      <c r="H1036" s="14">
        <v>2020</v>
      </c>
      <c r="I1036" s="14" t="s">
        <v>363</v>
      </c>
      <c r="J1036" s="14" t="s">
        <v>724</v>
      </c>
      <c r="K1036" s="14" t="s">
        <v>254</v>
      </c>
      <c r="L1036" s="14" t="s">
        <v>5452</v>
      </c>
      <c r="M1036" s="14">
        <f t="shared" si="128"/>
        <v>2021</v>
      </c>
      <c r="N1036" s="14">
        <f t="shared" si="129"/>
        <v>4</v>
      </c>
      <c r="O1036" s="14" t="str">
        <f>IFERROR(VLOOKUP(I1036,Lists!$F$2:$G$16,2,FALSE()),"Not Rated")</f>
        <v>Adults</v>
      </c>
      <c r="P1036" s="14">
        <f t="shared" si="130"/>
        <v>102</v>
      </c>
      <c r="Q1036" s="14" t="str">
        <f t="shared" si="131"/>
        <v>United States</v>
      </c>
      <c r="R1036" s="14" t="str">
        <f t="shared" si="132"/>
        <v>|United States|</v>
      </c>
      <c r="S1036" s="14" t="str">
        <f t="shared" si="133"/>
        <v>|Thrillers|</v>
      </c>
      <c r="T1036" s="14" t="str">
        <f t="shared" si="134"/>
        <v>|Justin Benson|Aaron Moorhead|</v>
      </c>
      <c r="U1036" s="14" t="str">
        <f t="shared" si="135"/>
        <v>|Anthony Mackie|Jamie Dornan|Katie Aselton|Ally Ioannides|Ramiz Monsef|Bill Oberst Jr.|</v>
      </c>
    </row>
    <row r="1037" spans="1:21">
      <c r="A1037" s="14" t="s">
        <v>5453</v>
      </c>
      <c r="B1037" s="14" t="s">
        <v>48</v>
      </c>
      <c r="C1037" s="14" t="s">
        <v>5454</v>
      </c>
      <c r="D1037" s="14" t="s">
        <v>5455</v>
      </c>
      <c r="E1037" s="14" t="s">
        <v>5456</v>
      </c>
      <c r="F1037" s="14" t="s">
        <v>5457</v>
      </c>
      <c r="G1037" s="26">
        <v>44302</v>
      </c>
      <c r="H1037" s="14">
        <v>2017</v>
      </c>
      <c r="I1037" s="14" t="s">
        <v>364</v>
      </c>
      <c r="J1037" s="14" t="s">
        <v>474</v>
      </c>
      <c r="K1037" s="14" t="s">
        <v>244</v>
      </c>
      <c r="L1037" s="14" t="s">
        <v>5458</v>
      </c>
      <c r="M1037" s="14">
        <f t="shared" si="128"/>
        <v>2021</v>
      </c>
      <c r="N1037" s="14">
        <f t="shared" si="129"/>
        <v>4</v>
      </c>
      <c r="O1037" s="14" t="str">
        <f>IFERROR(VLOOKUP(I1037,Lists!$F$2:$G$16,2,FALSE()),"Not Rated")</f>
        <v>Teens</v>
      </c>
      <c r="P1037" s="14">
        <f t="shared" si="130"/>
        <v>127</v>
      </c>
      <c r="Q1037" s="14" t="str">
        <f t="shared" si="131"/>
        <v>Czech Republic</v>
      </c>
      <c r="R1037" s="14" t="str">
        <f t="shared" si="132"/>
        <v>|Czech Republic|United Kingdom|United States|</v>
      </c>
      <c r="S1037" s="14" t="str">
        <f t="shared" si="133"/>
        <v>|Dramas|</v>
      </c>
      <c r="T1037" s="14" t="str">
        <f t="shared" si="134"/>
        <v>|Niki Caro|</v>
      </c>
      <c r="U1037" s="14" t="str">
        <f t="shared" si="135"/>
        <v>|Jessica Chastain|Johan Heldenbergh|Daniel Brühl|Timothy Radford|Efrat Dor|Iddo Goldberg|Shira Haas|Michael McElhatton|Val Maloku|Goran Kostic|</v>
      </c>
    </row>
    <row r="1038" spans="1:21">
      <c r="A1038" s="14" t="s">
        <v>5459</v>
      </c>
      <c r="B1038" s="14" t="s">
        <v>48</v>
      </c>
      <c r="C1038" s="14" t="s">
        <v>5460</v>
      </c>
      <c r="D1038" s="14" t="s">
        <v>5461</v>
      </c>
      <c r="E1038" s="14" t="s">
        <v>5462</v>
      </c>
      <c r="F1038" s="14" t="s">
        <v>115</v>
      </c>
      <c r="G1038" s="26">
        <v>44302</v>
      </c>
      <c r="H1038" s="14">
        <v>2017</v>
      </c>
      <c r="I1038" s="14" t="s">
        <v>361</v>
      </c>
      <c r="J1038" s="14" t="s">
        <v>708</v>
      </c>
      <c r="K1038" s="14" t="s">
        <v>1122</v>
      </c>
      <c r="L1038" s="14" t="s">
        <v>5463</v>
      </c>
      <c r="M1038" s="14">
        <f t="shared" si="128"/>
        <v>2021</v>
      </c>
      <c r="N1038" s="14">
        <f t="shared" si="129"/>
        <v>4</v>
      </c>
      <c r="O1038" s="14" t="str">
        <f>IFERROR(VLOOKUP(I1038,Lists!$F$2:$G$16,2,FALSE()),"Not Rated")</f>
        <v>Teens</v>
      </c>
      <c r="P1038" s="14">
        <f t="shared" si="130"/>
        <v>88</v>
      </c>
      <c r="Q1038" s="14" t="str">
        <f t="shared" si="131"/>
        <v>United States</v>
      </c>
      <c r="R1038" s="14" t="str">
        <f t="shared" si="132"/>
        <v>|United States|</v>
      </c>
      <c r="S1038" s="14" t="str">
        <f t="shared" si="133"/>
        <v>|Action &amp; Adventure|Sci-Fi &amp; Fantasy|</v>
      </c>
      <c r="T1038" s="14" t="str">
        <f t="shared" si="134"/>
        <v>|Mark Dennis|Ben Foster|</v>
      </c>
      <c r="U1038" s="14" t="str">
        <f t="shared" si="135"/>
        <v>|Andrew Wilson|Cassidy Gifford|Brianne Howey|Reiley McClendon|Olivia Draguicevich|Max Wright|Hans Marrero|Rich Skidmore|Chris Sturgeon|Gopal Bidari|</v>
      </c>
    </row>
    <row r="1039" spans="1:21">
      <c r="A1039" s="14" t="s">
        <v>5464</v>
      </c>
      <c r="B1039" s="14" t="s">
        <v>48</v>
      </c>
      <c r="C1039" s="14" t="s">
        <v>5465</v>
      </c>
      <c r="D1039" s="14" t="s">
        <v>5466</v>
      </c>
      <c r="E1039" s="14" t="s">
        <v>5467</v>
      </c>
      <c r="F1039" s="14" t="s">
        <v>116</v>
      </c>
      <c r="G1039" s="26">
        <v>44302</v>
      </c>
      <c r="H1039" s="14">
        <v>2021</v>
      </c>
      <c r="I1039" s="14" t="s">
        <v>361</v>
      </c>
      <c r="J1039" s="14" t="s">
        <v>574</v>
      </c>
      <c r="K1039" s="14" t="s">
        <v>834</v>
      </c>
      <c r="L1039" s="14" t="s">
        <v>5468</v>
      </c>
      <c r="M1039" s="14">
        <f t="shared" si="128"/>
        <v>2021</v>
      </c>
      <c r="N1039" s="14">
        <f t="shared" si="129"/>
        <v>4</v>
      </c>
      <c r="O1039" s="14" t="str">
        <f>IFERROR(VLOOKUP(I1039,Lists!$F$2:$G$16,2,FALSE()),"Not Rated")</f>
        <v>Teens</v>
      </c>
      <c r="P1039" s="14">
        <f t="shared" si="130"/>
        <v>106</v>
      </c>
      <c r="Q1039" s="14" t="str">
        <f t="shared" si="131"/>
        <v>India</v>
      </c>
      <c r="R1039" s="14" t="str">
        <f t="shared" si="132"/>
        <v>|India|</v>
      </c>
      <c r="S1039" s="14" t="str">
        <f t="shared" si="133"/>
        <v>|Comedies|Dramas|International Movies|</v>
      </c>
      <c r="T1039" s="14" t="str">
        <f t="shared" si="134"/>
        <v>|Taranveer Singh|</v>
      </c>
      <c r="U1039" s="14" t="str">
        <f t="shared" si="135"/>
        <v>|Anmol Thakeria Dhillon|Jhataleka|Niki Walia|Kamini Khanna|Zoa Morani|Nayan Shukla|Eklavyey Kashyap|Reem Shaikh|</v>
      </c>
    </row>
    <row r="1040" spans="1:21">
      <c r="A1040" s="14" t="s">
        <v>5469</v>
      </c>
      <c r="B1040" s="14" t="s">
        <v>49</v>
      </c>
      <c r="C1040" s="14" t="s">
        <v>5470</v>
      </c>
      <c r="D1040" s="14" t="s">
        <v>117</v>
      </c>
      <c r="E1040" s="14" t="s">
        <v>117</v>
      </c>
      <c r="F1040" s="14" t="s">
        <v>117</v>
      </c>
      <c r="G1040" s="26">
        <v>44301</v>
      </c>
      <c r="H1040" s="14">
        <v>2016</v>
      </c>
      <c r="I1040" s="14" t="s">
        <v>362</v>
      </c>
      <c r="J1040" s="14" t="s">
        <v>105</v>
      </c>
      <c r="K1040" s="14" t="s">
        <v>424</v>
      </c>
      <c r="L1040" s="14" t="s">
        <v>5471</v>
      </c>
      <c r="M1040" s="14">
        <f t="shared" si="128"/>
        <v>2021</v>
      </c>
      <c r="N1040" s="14">
        <f t="shared" si="129"/>
        <v>4</v>
      </c>
      <c r="O1040" s="14" t="str">
        <f>IFERROR(VLOOKUP(I1040,Lists!$F$2:$G$16,2,FALSE()),"Not Rated")</f>
        <v>Older Kids</v>
      </c>
      <c r="P1040" s="14">
        <f t="shared" si="130"/>
        <v>1</v>
      </c>
      <c r="Q1040" s="14" t="str">
        <f t="shared" si="131"/>
        <v>Unknown</v>
      </c>
      <c r="R1040" s="14" t="str">
        <f t="shared" si="132"/>
        <v>|Unknown|</v>
      </c>
      <c r="S1040" s="14" t="str">
        <f t="shared" si="133"/>
        <v>|International TV Shows|Romantic TV Shows|TV Comedies|</v>
      </c>
      <c r="T1040" s="14" t="str">
        <f t="shared" si="134"/>
        <v>|Unknown|</v>
      </c>
      <c r="U1040" s="14" t="str">
        <f t="shared" si="135"/>
        <v>|Unknown|</v>
      </c>
    </row>
    <row r="1041" spans="1:21">
      <c r="A1041" s="14" t="s">
        <v>5472</v>
      </c>
      <c r="B1041" s="14" t="s">
        <v>48</v>
      </c>
      <c r="C1041" s="14" t="s">
        <v>5473</v>
      </c>
      <c r="D1041" s="14" t="s">
        <v>5474</v>
      </c>
      <c r="E1041" s="14" t="s">
        <v>5475</v>
      </c>
      <c r="F1041" s="14" t="s">
        <v>115</v>
      </c>
      <c r="G1041" s="26">
        <v>44301</v>
      </c>
      <c r="H1041" s="14">
        <v>2020</v>
      </c>
      <c r="I1041" s="14" t="s">
        <v>360</v>
      </c>
      <c r="J1041" s="14" t="s">
        <v>2482</v>
      </c>
      <c r="K1041" s="14" t="s">
        <v>927</v>
      </c>
      <c r="L1041" s="14" t="s">
        <v>5476</v>
      </c>
      <c r="M1041" s="14">
        <f t="shared" si="128"/>
        <v>2021</v>
      </c>
      <c r="N1041" s="14">
        <f t="shared" si="129"/>
        <v>4</v>
      </c>
      <c r="O1041" s="14" t="str">
        <f>IFERROR(VLOOKUP(I1041,Lists!$F$2:$G$16,2,FALSE()),"Not Rated")</f>
        <v>Adults</v>
      </c>
      <c r="P1041" s="14">
        <f t="shared" si="130"/>
        <v>65</v>
      </c>
      <c r="Q1041" s="14" t="str">
        <f t="shared" si="131"/>
        <v>United States</v>
      </c>
      <c r="R1041" s="14" t="str">
        <f t="shared" si="132"/>
        <v>|United States|</v>
      </c>
      <c r="S1041" s="14" t="str">
        <f t="shared" si="133"/>
        <v>|Documentaries|Music &amp; Musicals|</v>
      </c>
      <c r="T1041" s="14" t="str">
        <f t="shared" si="134"/>
        <v>|TT The Artist|</v>
      </c>
      <c r="U1041" s="14" t="str">
        <f t="shared" si="135"/>
        <v>|Uneek|Mighty Mark|Tsu Terry|TT The Artist|</v>
      </c>
    </row>
    <row r="1042" spans="1:21">
      <c r="A1042" s="14" t="s">
        <v>5477</v>
      </c>
      <c r="B1042" s="14" t="s">
        <v>49</v>
      </c>
      <c r="C1042" s="14" t="s">
        <v>5478</v>
      </c>
      <c r="D1042" s="14" t="s">
        <v>117</v>
      </c>
      <c r="E1042" s="14" t="s">
        <v>5479</v>
      </c>
      <c r="F1042" s="14" t="s">
        <v>121</v>
      </c>
      <c r="G1042" s="26">
        <v>44301</v>
      </c>
      <c r="H1042" s="14">
        <v>2016</v>
      </c>
      <c r="I1042" s="14" t="s">
        <v>360</v>
      </c>
      <c r="J1042" s="14" t="s">
        <v>105</v>
      </c>
      <c r="K1042" s="14" t="s">
        <v>3504</v>
      </c>
      <c r="L1042" s="14" t="s">
        <v>5480</v>
      </c>
      <c r="M1042" s="14">
        <f t="shared" si="128"/>
        <v>2021</v>
      </c>
      <c r="N1042" s="14">
        <f t="shared" si="129"/>
        <v>4</v>
      </c>
      <c r="O1042" s="14" t="str">
        <f>IFERROR(VLOOKUP(I1042,Lists!$F$2:$G$16,2,FALSE()),"Not Rated")</f>
        <v>Adults</v>
      </c>
      <c r="P1042" s="14">
        <f t="shared" si="130"/>
        <v>1</v>
      </c>
      <c r="Q1042" s="14" t="str">
        <f t="shared" si="131"/>
        <v>Japan</v>
      </c>
      <c r="R1042" s="14" t="str">
        <f t="shared" si="132"/>
        <v>|Japan|</v>
      </c>
      <c r="S1042" s="14" t="str">
        <f t="shared" si="133"/>
        <v>|Anime Series|Crime TV Shows|International TV Shows|</v>
      </c>
      <c r="T1042" s="14" t="str">
        <f t="shared" si="134"/>
        <v>|Unknown|</v>
      </c>
      <c r="U1042" s="14" t="str">
        <f t="shared" si="135"/>
        <v>|Toshiyuki Toyonaga|Miyuki Sawashiro|Mamoru Miyano|Kana Hanazawa|Hiroshi Kamiya|Daisuke Ono|Jun Fukuyama|Yuichi Nakamura|Yuki Kaji|Ayahi Takagaki|Kazuma Horie|Sanae Kobayashi|Takaya Kuroda|Kari Wahlgren|Darrel Guilbeau|Bryce Papenbrook|Michelle Ruff|Johnny Yong Bosch|Crispin Freeman|Yuri Lowenthal|Steve Blum|</v>
      </c>
    </row>
    <row r="1043" spans="1:21">
      <c r="A1043" s="14" t="s">
        <v>5481</v>
      </c>
      <c r="B1043" s="14" t="s">
        <v>48</v>
      </c>
      <c r="C1043" s="14" t="s">
        <v>5482</v>
      </c>
      <c r="D1043" s="14" t="s">
        <v>5483</v>
      </c>
      <c r="E1043" s="14" t="s">
        <v>5484</v>
      </c>
      <c r="F1043" s="14" t="s">
        <v>121</v>
      </c>
      <c r="G1043" s="26">
        <v>44301</v>
      </c>
      <c r="H1043" s="14">
        <v>2016</v>
      </c>
      <c r="I1043" s="14" t="s">
        <v>360</v>
      </c>
      <c r="J1043" s="14" t="s">
        <v>624</v>
      </c>
      <c r="K1043" s="14" t="s">
        <v>5485</v>
      </c>
      <c r="L1043" s="14" t="s">
        <v>5486</v>
      </c>
      <c r="M1043" s="14">
        <f t="shared" si="128"/>
        <v>2021</v>
      </c>
      <c r="N1043" s="14">
        <f t="shared" si="129"/>
        <v>4</v>
      </c>
      <c r="O1043" s="14" t="str">
        <f>IFERROR(VLOOKUP(I1043,Lists!$F$2:$G$16,2,FALSE()),"Not Rated")</f>
        <v>Adults</v>
      </c>
      <c r="P1043" s="14">
        <f t="shared" si="130"/>
        <v>96</v>
      </c>
      <c r="Q1043" s="14" t="str">
        <f t="shared" si="131"/>
        <v>Japan</v>
      </c>
      <c r="R1043" s="14" t="str">
        <f t="shared" si="132"/>
        <v>|Japan|</v>
      </c>
      <c r="S1043" s="14" t="str">
        <f t="shared" si="133"/>
        <v>|Action &amp; Adventure|Anime Features|Horror Movies|</v>
      </c>
      <c r="T1043" s="14" t="str">
        <f t="shared" si="134"/>
        <v>|Keiichi Sato|Yasushi Kawamura|</v>
      </c>
      <c r="U1043" s="14" t="str">
        <f t="shared" si="135"/>
        <v>|Daisuke Ono|M・A・O|Tomohiro Kaku|Saori Hayami|Shuichi Ikeda|Kendo Kobayashi|Razor Ramon RG|Razor Ramon HG|Masane Tsukayama|Masaya Onosaka|Kenjiro Tsuda|Teruaki Ogawa|Hisanori Yoshida|Yuki Kaji|</v>
      </c>
    </row>
    <row r="1044" spans="1:21">
      <c r="A1044" s="14" t="s">
        <v>5487</v>
      </c>
      <c r="B1044" s="14" t="s">
        <v>49</v>
      </c>
      <c r="C1044" s="14" t="s">
        <v>5488</v>
      </c>
      <c r="D1044" s="14" t="s">
        <v>5489</v>
      </c>
      <c r="E1044" s="14" t="s">
        <v>5490</v>
      </c>
      <c r="F1044" s="14" t="s">
        <v>115</v>
      </c>
      <c r="G1044" s="26">
        <v>44301</v>
      </c>
      <c r="H1044" s="14">
        <v>2019</v>
      </c>
      <c r="I1044" s="14" t="s">
        <v>362</v>
      </c>
      <c r="J1044" s="14" t="s">
        <v>105</v>
      </c>
      <c r="K1044" s="14" t="s">
        <v>257</v>
      </c>
      <c r="L1044" s="14" t="s">
        <v>5491</v>
      </c>
      <c r="M1044" s="14">
        <f t="shared" si="128"/>
        <v>2021</v>
      </c>
      <c r="N1044" s="14">
        <f t="shared" si="129"/>
        <v>4</v>
      </c>
      <c r="O1044" s="14" t="str">
        <f>IFERROR(VLOOKUP(I1044,Lists!$F$2:$G$16,2,FALSE()),"Not Rated")</f>
        <v>Older Kids</v>
      </c>
      <c r="P1044" s="14">
        <f t="shared" si="130"/>
        <v>1</v>
      </c>
      <c r="Q1044" s="14" t="str">
        <f t="shared" si="131"/>
        <v>United States</v>
      </c>
      <c r="R1044" s="14" t="str">
        <f t="shared" si="132"/>
        <v>|United States|</v>
      </c>
      <c r="S1044" s="14" t="str">
        <f t="shared" si="133"/>
        <v>|Docuseries|</v>
      </c>
      <c r="T1044" s="14" t="str">
        <f t="shared" si="134"/>
        <v>|Glenn Weiss|</v>
      </c>
      <c r="U1044" s="14" t="str">
        <f t="shared" si="135"/>
        <v>|Garth Brooks|</v>
      </c>
    </row>
    <row r="1045" spans="1:21">
      <c r="A1045" s="14" t="s">
        <v>5492</v>
      </c>
      <c r="B1045" s="14" t="s">
        <v>49</v>
      </c>
      <c r="C1045" s="14" t="s">
        <v>5493</v>
      </c>
      <c r="D1045" s="14" t="s">
        <v>117</v>
      </c>
      <c r="E1045" s="14" t="s">
        <v>5494</v>
      </c>
      <c r="F1045" s="14" t="s">
        <v>115</v>
      </c>
      <c r="G1045" s="26">
        <v>44301</v>
      </c>
      <c r="H1045" s="14">
        <v>2006</v>
      </c>
      <c r="I1045" s="14" t="s">
        <v>361</v>
      </c>
      <c r="J1045" s="14" t="s">
        <v>1829</v>
      </c>
      <c r="K1045" s="14" t="s">
        <v>4132</v>
      </c>
      <c r="L1045" s="14" t="s">
        <v>5495</v>
      </c>
      <c r="M1045" s="14">
        <f t="shared" si="128"/>
        <v>2021</v>
      </c>
      <c r="N1045" s="14">
        <f t="shared" si="129"/>
        <v>4</v>
      </c>
      <c r="O1045" s="14" t="str">
        <f>IFERROR(VLOOKUP(I1045,Lists!$F$2:$G$16,2,FALSE()),"Not Rated")</f>
        <v>Teens</v>
      </c>
      <c r="P1045" s="14">
        <f t="shared" si="130"/>
        <v>7</v>
      </c>
      <c r="Q1045" s="14" t="str">
        <f t="shared" si="131"/>
        <v>United States</v>
      </c>
      <c r="R1045" s="14" t="str">
        <f t="shared" si="132"/>
        <v>|United States|</v>
      </c>
      <c r="S1045" s="14" t="str">
        <f t="shared" si="133"/>
        <v>|Romantic TV Shows|TV Comedies|TV Dramas|</v>
      </c>
      <c r="T1045" s="14" t="str">
        <f t="shared" si="134"/>
        <v>|Unknown|</v>
      </c>
      <c r="U1045" s="14" t="str">
        <f t="shared" si="135"/>
        <v>|Lauren Graham|Alexis Bledel|Scott Patterson|Keiko Agena|Yanic Truesdale|Kelly Bishop|Edward Herrmann|Melissa McCarthy|Sean Gunn|Liza Weil|Liz Torres|Jared Padalecki|</v>
      </c>
    </row>
    <row r="1046" spans="1:21">
      <c r="A1046" s="14" t="s">
        <v>5496</v>
      </c>
      <c r="B1046" s="14" t="s">
        <v>49</v>
      </c>
      <c r="C1046" s="14" t="s">
        <v>5497</v>
      </c>
      <c r="D1046" s="14" t="s">
        <v>117</v>
      </c>
      <c r="E1046" s="14" t="s">
        <v>5498</v>
      </c>
      <c r="F1046" s="14" t="s">
        <v>121</v>
      </c>
      <c r="G1046" s="26">
        <v>44301</v>
      </c>
      <c r="H1046" s="14">
        <v>2021</v>
      </c>
      <c r="I1046" s="14" t="s">
        <v>360</v>
      </c>
      <c r="J1046" s="14" t="s">
        <v>105</v>
      </c>
      <c r="K1046" s="14" t="s">
        <v>2111</v>
      </c>
      <c r="L1046" s="14" t="s">
        <v>5499</v>
      </c>
      <c r="M1046" s="14">
        <f t="shared" si="128"/>
        <v>2021</v>
      </c>
      <c r="N1046" s="14">
        <f t="shared" si="129"/>
        <v>4</v>
      </c>
      <c r="O1046" s="14" t="str">
        <f>IFERROR(VLOOKUP(I1046,Lists!$F$2:$G$16,2,FALSE()),"Not Rated")</f>
        <v>Adults</v>
      </c>
      <c r="P1046" s="14">
        <f t="shared" si="130"/>
        <v>1</v>
      </c>
      <c r="Q1046" s="14" t="str">
        <f t="shared" si="131"/>
        <v>Japan</v>
      </c>
      <c r="R1046" s="14" t="str">
        <f t="shared" si="132"/>
        <v>|Japan|</v>
      </c>
      <c r="S1046" s="14" t="str">
        <f t="shared" si="133"/>
        <v>|Anime Series|International TV Shows|TV Thrillers|</v>
      </c>
      <c r="T1046" s="14" t="str">
        <f t="shared" si="134"/>
        <v>|Unknown|</v>
      </c>
      <c r="U1046" s="14" t="str">
        <f t="shared" si="135"/>
        <v>|Haruka Shiraishi|Shiki Aoki|Akira Sekine|Junya Enoki|Yuuichirou Umehara|Megumi Ogata|Shoya Chiba|Makoto Furukawa|Seiro Ogino|Koji Yusa|Chika Anzai|Asami Seto|Shizuka Ito|Juri Kimura|Kaito Ishikawa|Yoko Hikasa|Jun Fukuyama|</v>
      </c>
    </row>
    <row r="1047" spans="1:21">
      <c r="A1047" s="14" t="s">
        <v>5500</v>
      </c>
      <c r="B1047" s="14" t="s">
        <v>49</v>
      </c>
      <c r="C1047" s="14" t="s">
        <v>5501</v>
      </c>
      <c r="D1047" s="14" t="s">
        <v>117</v>
      </c>
      <c r="E1047" s="14" t="s">
        <v>5502</v>
      </c>
      <c r="F1047" s="14" t="s">
        <v>115</v>
      </c>
      <c r="G1047" s="26">
        <v>44301</v>
      </c>
      <c r="H1047" s="14">
        <v>2020</v>
      </c>
      <c r="I1047" s="14" t="s">
        <v>361</v>
      </c>
      <c r="J1047" s="14" t="s">
        <v>105</v>
      </c>
      <c r="K1047" s="14" t="s">
        <v>262</v>
      </c>
      <c r="L1047" s="14" t="s">
        <v>5503</v>
      </c>
      <c r="M1047" s="14">
        <f t="shared" si="128"/>
        <v>2021</v>
      </c>
      <c r="N1047" s="14">
        <f t="shared" si="129"/>
        <v>4</v>
      </c>
      <c r="O1047" s="14" t="str">
        <f>IFERROR(VLOOKUP(I1047,Lists!$F$2:$G$16,2,FALSE()),"Not Rated")</f>
        <v>Teens</v>
      </c>
      <c r="P1047" s="14">
        <f t="shared" si="130"/>
        <v>1</v>
      </c>
      <c r="Q1047" s="14" t="str">
        <f t="shared" si="131"/>
        <v>United States</v>
      </c>
      <c r="R1047" s="14" t="str">
        <f t="shared" si="132"/>
        <v>|United States|</v>
      </c>
      <c r="S1047" s="14" t="str">
        <f t="shared" si="133"/>
        <v>|Reality TV|</v>
      </c>
      <c r="T1047" s="14" t="str">
        <f t="shared" si="134"/>
        <v>|Unknown|</v>
      </c>
      <c r="U1047" s="14" t="str">
        <f t="shared" si="135"/>
        <v>|Tan France|Alexa Chung|</v>
      </c>
    </row>
    <row r="1048" spans="1:21">
      <c r="A1048" s="14" t="s">
        <v>5504</v>
      </c>
      <c r="B1048" s="14" t="s">
        <v>48</v>
      </c>
      <c r="C1048" s="14" t="s">
        <v>5505</v>
      </c>
      <c r="D1048" s="14" t="s">
        <v>5506</v>
      </c>
      <c r="E1048" s="14" t="s">
        <v>5507</v>
      </c>
      <c r="F1048" s="14" t="s">
        <v>115</v>
      </c>
      <c r="G1048" s="26">
        <v>44301</v>
      </c>
      <c r="H1048" s="14">
        <v>2019</v>
      </c>
      <c r="I1048" s="14" t="s">
        <v>361</v>
      </c>
      <c r="J1048" s="14" t="s">
        <v>708</v>
      </c>
      <c r="K1048" s="14" t="s">
        <v>254</v>
      </c>
      <c r="L1048" s="14" t="s">
        <v>5508</v>
      </c>
      <c r="M1048" s="14">
        <f t="shared" si="128"/>
        <v>2021</v>
      </c>
      <c r="N1048" s="14">
        <f t="shared" si="129"/>
        <v>4</v>
      </c>
      <c r="O1048" s="14" t="str">
        <f>IFERROR(VLOOKUP(I1048,Lists!$F$2:$G$16,2,FALSE()),"Not Rated")</f>
        <v>Teens</v>
      </c>
      <c r="P1048" s="14">
        <f t="shared" si="130"/>
        <v>88</v>
      </c>
      <c r="Q1048" s="14" t="str">
        <f t="shared" si="131"/>
        <v>United States</v>
      </c>
      <c r="R1048" s="14" t="str">
        <f t="shared" si="132"/>
        <v>|United States|</v>
      </c>
      <c r="S1048" s="14" t="str">
        <f t="shared" si="133"/>
        <v>|Thrillers|</v>
      </c>
      <c r="T1048" s="14" t="str">
        <f t="shared" si="134"/>
        <v>|Michael Civille|</v>
      </c>
      <c r="U1048" s="14" t="str">
        <f t="shared" si="135"/>
        <v>|Amber Midthunder|Brett Zimmerman|Chris Browning|Walter Fauntleroy|Claudia Ferri|Lorenzo James Henrie|Ellen Wroe|Ashley Holliday Tavares|Nancy Linehan Charles|Jonna Walsh|</v>
      </c>
    </row>
    <row r="1049" spans="1:21">
      <c r="A1049" s="14" t="s">
        <v>5509</v>
      </c>
      <c r="B1049" s="14" t="s">
        <v>49</v>
      </c>
      <c r="C1049" s="14" t="s">
        <v>5510</v>
      </c>
      <c r="D1049" s="14" t="s">
        <v>117</v>
      </c>
      <c r="E1049" s="14" t="s">
        <v>5511</v>
      </c>
      <c r="F1049" s="14" t="s">
        <v>150</v>
      </c>
      <c r="G1049" s="26">
        <v>44301</v>
      </c>
      <c r="H1049" s="14">
        <v>2018</v>
      </c>
      <c r="I1049" s="14" t="s">
        <v>361</v>
      </c>
      <c r="J1049" s="14" t="s">
        <v>105</v>
      </c>
      <c r="K1049" s="14" t="s">
        <v>688</v>
      </c>
      <c r="L1049" s="14" t="s">
        <v>5512</v>
      </c>
      <c r="M1049" s="14">
        <f t="shared" si="128"/>
        <v>2021</v>
      </c>
      <c r="N1049" s="14">
        <f t="shared" si="129"/>
        <v>4</v>
      </c>
      <c r="O1049" s="14" t="str">
        <f>IFERROR(VLOOKUP(I1049,Lists!$F$2:$G$16,2,FALSE()),"Not Rated")</f>
        <v>Teens</v>
      </c>
      <c r="P1049" s="14">
        <f t="shared" si="130"/>
        <v>1</v>
      </c>
      <c r="Q1049" s="14" t="str">
        <f t="shared" si="131"/>
        <v>Lebanon</v>
      </c>
      <c r="R1049" s="14" t="str">
        <f t="shared" si="132"/>
        <v>|Lebanon|</v>
      </c>
      <c r="S1049" s="14" t="str">
        <f t="shared" si="133"/>
        <v>|International TV Shows|TV Dramas|</v>
      </c>
      <c r="T1049" s="14" t="str">
        <f t="shared" si="134"/>
        <v>|Unknown|</v>
      </c>
      <c r="U1049" s="14" t="str">
        <f t="shared" si="135"/>
        <v>|Ward El Kal|Aimée Sayah|Bassem Moughnie|Carlos Azar|Sara Abi Kanaan|Wesam Hanna|</v>
      </c>
    </row>
    <row r="1050" spans="1:21">
      <c r="A1050" s="14" t="s">
        <v>5513</v>
      </c>
      <c r="B1050" s="14" t="s">
        <v>49</v>
      </c>
      <c r="C1050" s="14" t="s">
        <v>5514</v>
      </c>
      <c r="D1050" s="14" t="s">
        <v>117</v>
      </c>
      <c r="E1050" s="14" t="s">
        <v>5515</v>
      </c>
      <c r="F1050" s="14" t="s">
        <v>2247</v>
      </c>
      <c r="G1050" s="26">
        <v>44301</v>
      </c>
      <c r="H1050" s="14">
        <v>2020</v>
      </c>
      <c r="I1050" s="14" t="s">
        <v>366</v>
      </c>
      <c r="J1050" s="14" t="s">
        <v>107</v>
      </c>
      <c r="K1050" s="14" t="s">
        <v>256</v>
      </c>
      <c r="L1050" s="14" t="s">
        <v>5516</v>
      </c>
      <c r="M1050" s="14">
        <f t="shared" si="128"/>
        <v>2021</v>
      </c>
      <c r="N1050" s="14">
        <f t="shared" si="129"/>
        <v>4</v>
      </c>
      <c r="O1050" s="14" t="str">
        <f>IFERROR(VLOOKUP(I1050,Lists!$F$2:$G$16,2,FALSE()),"Not Rated")</f>
        <v>Kids</v>
      </c>
      <c r="P1050" s="14">
        <f t="shared" si="130"/>
        <v>3</v>
      </c>
      <c r="Q1050" s="14" t="str">
        <f t="shared" si="131"/>
        <v>United States</v>
      </c>
      <c r="R1050" s="14" t="str">
        <f t="shared" si="132"/>
        <v>|United States|France|</v>
      </c>
      <c r="S1050" s="14" t="str">
        <f t="shared" si="133"/>
        <v>|Kids' TV|</v>
      </c>
      <c r="T1050" s="14" t="str">
        <f t="shared" si="134"/>
        <v>|Unknown|</v>
      </c>
      <c r="U1050" s="14" t="str">
        <f t="shared" si="135"/>
        <v>|Kieran Walton|Carlos Salazar|Greg Chun|Jamieson Price|Reba Buhr|Todd Haberkorn|Landon McDonald|Scott Whyte|Paul Haapaniemi|</v>
      </c>
    </row>
    <row r="1051" spans="1:21">
      <c r="A1051" s="14" t="s">
        <v>5517</v>
      </c>
      <c r="B1051" s="14" t="s">
        <v>49</v>
      </c>
      <c r="C1051" s="14" t="s">
        <v>5518</v>
      </c>
      <c r="D1051" s="14" t="s">
        <v>117</v>
      </c>
      <c r="E1051" s="14" t="s">
        <v>5519</v>
      </c>
      <c r="F1051" s="14" t="s">
        <v>5520</v>
      </c>
      <c r="G1051" s="26">
        <v>44301</v>
      </c>
      <c r="H1051" s="14">
        <v>2019</v>
      </c>
      <c r="I1051" s="14" t="s">
        <v>366</v>
      </c>
      <c r="J1051" s="14" t="s">
        <v>105</v>
      </c>
      <c r="K1051" s="14" t="s">
        <v>937</v>
      </c>
      <c r="L1051" s="14" t="s">
        <v>5521</v>
      </c>
      <c r="M1051" s="14">
        <f t="shared" si="128"/>
        <v>2021</v>
      </c>
      <c r="N1051" s="14">
        <f t="shared" si="129"/>
        <v>4</v>
      </c>
      <c r="O1051" s="14" t="str">
        <f>IFERROR(VLOOKUP(I1051,Lists!$F$2:$G$16,2,FALSE()),"Not Rated")</f>
        <v>Kids</v>
      </c>
      <c r="P1051" s="14">
        <f t="shared" si="130"/>
        <v>1</v>
      </c>
      <c r="Q1051" s="14" t="str">
        <f t="shared" si="131"/>
        <v>China</v>
      </c>
      <c r="R1051" s="14" t="str">
        <f t="shared" si="132"/>
        <v>|China|United Kingdom|</v>
      </c>
      <c r="S1051" s="14" t="str">
        <f t="shared" si="133"/>
        <v>|British TV Shows|Kids' TV|</v>
      </c>
      <c r="T1051" s="14" t="str">
        <f t="shared" si="134"/>
        <v>|Unknown|</v>
      </c>
      <c r="U1051" s="14" t="str">
        <f t="shared" si="135"/>
        <v>|Max Fincham|Twinkle Jaiswal|Bradley Bissett|Dylan Naden|Adam Longworth|Ashton Frank|Edward Moloney|Esther Coles|Jess Robinson|Miranda Pointer|Osian Thompson|Simon Lipkin|Richard David-Caine|</v>
      </c>
    </row>
    <row r="1052" spans="1:21">
      <c r="A1052" s="14" t="s">
        <v>5522</v>
      </c>
      <c r="B1052" s="14" t="s">
        <v>48</v>
      </c>
      <c r="C1052" s="14" t="s">
        <v>5523</v>
      </c>
      <c r="D1052" s="14" t="s">
        <v>5524</v>
      </c>
      <c r="E1052" s="14" t="s">
        <v>5525</v>
      </c>
      <c r="F1052" s="14" t="s">
        <v>121</v>
      </c>
      <c r="G1052" s="26">
        <v>44301</v>
      </c>
      <c r="H1052" s="14">
        <v>2021</v>
      </c>
      <c r="I1052" s="14" t="s">
        <v>360</v>
      </c>
      <c r="J1052" s="14" t="s">
        <v>1020</v>
      </c>
      <c r="K1052" s="14" t="s">
        <v>4410</v>
      </c>
      <c r="L1052" s="14" t="s">
        <v>5526</v>
      </c>
      <c r="M1052" s="14">
        <f t="shared" si="128"/>
        <v>2021</v>
      </c>
      <c r="N1052" s="14">
        <f t="shared" si="129"/>
        <v>4</v>
      </c>
      <c r="O1052" s="14" t="str">
        <f>IFERROR(VLOOKUP(I1052,Lists!$F$2:$G$16,2,FALSE()),"Not Rated")</f>
        <v>Adults</v>
      </c>
      <c r="P1052" s="14">
        <f t="shared" si="130"/>
        <v>143</v>
      </c>
      <c r="Q1052" s="14" t="str">
        <f t="shared" si="131"/>
        <v>Japan</v>
      </c>
      <c r="R1052" s="14" t="str">
        <f t="shared" si="132"/>
        <v>|Japan|</v>
      </c>
      <c r="S1052" s="14" t="str">
        <f t="shared" si="133"/>
        <v>|Dramas|International Movies|LGBTQ Movies|</v>
      </c>
      <c r="T1052" s="14" t="str">
        <f t="shared" si="134"/>
        <v>|Ryuichi Hiroki|</v>
      </c>
      <c r="U1052" s="14" t="str">
        <f t="shared" si="135"/>
        <v>|Kiko Mizuhara|Honami Sato|Yoko Maki|Anne Suzuki|Tetsushi Tanaka|Sara Minami|Yui Uemura|Shinya Niiro|Shunsuke Tanaka|Setsuko Karasuma|</v>
      </c>
    </row>
    <row r="1053" spans="1:21">
      <c r="A1053" s="14" t="s">
        <v>5527</v>
      </c>
      <c r="B1053" s="14" t="s">
        <v>49</v>
      </c>
      <c r="C1053" s="14" t="s">
        <v>5528</v>
      </c>
      <c r="D1053" s="14" t="s">
        <v>117</v>
      </c>
      <c r="E1053" s="14" t="s">
        <v>5529</v>
      </c>
      <c r="F1053" s="14" t="s">
        <v>121</v>
      </c>
      <c r="G1053" s="26">
        <v>44301</v>
      </c>
      <c r="H1053" s="14">
        <v>2003</v>
      </c>
      <c r="I1053" s="14" t="s">
        <v>365</v>
      </c>
      <c r="J1053" s="14" t="s">
        <v>106</v>
      </c>
      <c r="K1053" s="14" t="s">
        <v>866</v>
      </c>
      <c r="L1053" s="14" t="s">
        <v>5530</v>
      </c>
      <c r="M1053" s="14">
        <f t="shared" si="128"/>
        <v>2021</v>
      </c>
      <c r="N1053" s="14">
        <f t="shared" si="129"/>
        <v>4</v>
      </c>
      <c r="O1053" s="14" t="str">
        <f>IFERROR(VLOOKUP(I1053,Lists!$F$2:$G$16,2,FALSE()),"Not Rated")</f>
        <v>Kids</v>
      </c>
      <c r="P1053" s="14">
        <f t="shared" si="130"/>
        <v>2</v>
      </c>
      <c r="Q1053" s="14" t="str">
        <f t="shared" si="131"/>
        <v>Japan</v>
      </c>
      <c r="R1053" s="14" t="str">
        <f t="shared" si="132"/>
        <v>|Japan|</v>
      </c>
      <c r="S1053" s="14" t="str">
        <f t="shared" si="133"/>
        <v>|Anime Series|Kids' TV|</v>
      </c>
      <c r="T1053" s="14" t="str">
        <f t="shared" si="134"/>
        <v>|Unknown|</v>
      </c>
      <c r="U1053" s="14" t="str">
        <f t="shared" si="135"/>
        <v>|Junichi Kanemaru|Sanae Kobayashi|Ryo Hirohashi|Taeko Kawata|Nobutoshi Canna|Koji Yusa|Rumi Ochiai|Sayaka Aoki|Chikao Otsuka|</v>
      </c>
    </row>
    <row r="1054" spans="1:21">
      <c r="A1054" s="14" t="s">
        <v>5531</v>
      </c>
      <c r="B1054" s="14" t="s">
        <v>48</v>
      </c>
      <c r="C1054" s="14" t="s">
        <v>5532</v>
      </c>
      <c r="D1054" s="14" t="s">
        <v>2162</v>
      </c>
      <c r="E1054" s="14" t="s">
        <v>5533</v>
      </c>
      <c r="F1054" s="14" t="s">
        <v>115</v>
      </c>
      <c r="G1054" s="26">
        <v>44301</v>
      </c>
      <c r="H1054" s="14">
        <v>2012</v>
      </c>
      <c r="I1054" s="14" t="s">
        <v>363</v>
      </c>
      <c r="J1054" s="14" t="s">
        <v>3814</v>
      </c>
      <c r="K1054" s="14" t="s">
        <v>1436</v>
      </c>
      <c r="L1054" s="14" t="s">
        <v>5534</v>
      </c>
      <c r="M1054" s="14">
        <f t="shared" si="128"/>
        <v>2021</v>
      </c>
      <c r="N1054" s="14">
        <f t="shared" si="129"/>
        <v>4</v>
      </c>
      <c r="O1054" s="14" t="str">
        <f>IFERROR(VLOOKUP(I1054,Lists!$F$2:$G$16,2,FALSE()),"Not Rated")</f>
        <v>Adults</v>
      </c>
      <c r="P1054" s="14">
        <f t="shared" si="130"/>
        <v>137</v>
      </c>
      <c r="Q1054" s="14" t="str">
        <f t="shared" si="131"/>
        <v>United States</v>
      </c>
      <c r="R1054" s="14" t="str">
        <f t="shared" si="132"/>
        <v>|United States|</v>
      </c>
      <c r="S1054" s="14" t="str">
        <f t="shared" si="133"/>
        <v>|Dramas|Independent Movies|</v>
      </c>
      <c r="T1054" s="14" t="str">
        <f t="shared" si="134"/>
        <v>|Paul Thomas Anderson|</v>
      </c>
      <c r="U1054" s="14" t="str">
        <f t="shared" si="135"/>
        <v>|Joaquin Phoenix|Philip Seymour Hoffman|Amy Adams|Laura Dern|Kevin J. O'Connor|Jesse Plemons|Rami Malek|Christopher Evan Welch|Madisen Beaty|Ambyr Childers|Price Carson|</v>
      </c>
    </row>
    <row r="1055" spans="1:21">
      <c r="A1055" s="14" t="s">
        <v>5535</v>
      </c>
      <c r="B1055" s="14" t="s">
        <v>48</v>
      </c>
      <c r="C1055" s="14" t="s">
        <v>5536</v>
      </c>
      <c r="D1055" s="14" t="s">
        <v>5537</v>
      </c>
      <c r="E1055" s="14" t="s">
        <v>5538</v>
      </c>
      <c r="F1055" s="14" t="s">
        <v>115</v>
      </c>
      <c r="G1055" s="26">
        <v>44301</v>
      </c>
      <c r="H1055" s="14">
        <v>2014</v>
      </c>
      <c r="I1055" s="14" t="s">
        <v>360</v>
      </c>
      <c r="J1055" s="14" t="s">
        <v>5539</v>
      </c>
      <c r="K1055" s="14" t="s">
        <v>927</v>
      </c>
      <c r="L1055" s="14" t="s">
        <v>5540</v>
      </c>
      <c r="M1055" s="14">
        <f t="shared" si="128"/>
        <v>2021</v>
      </c>
      <c r="N1055" s="14">
        <f t="shared" si="129"/>
        <v>4</v>
      </c>
      <c r="O1055" s="14" t="str">
        <f>IFERROR(VLOOKUP(I1055,Lists!$F$2:$G$16,2,FALSE()),"Not Rated")</f>
        <v>Adults</v>
      </c>
      <c r="P1055" s="14">
        <f t="shared" si="130"/>
        <v>75</v>
      </c>
      <c r="Q1055" s="14" t="str">
        <f t="shared" si="131"/>
        <v>United States</v>
      </c>
      <c r="R1055" s="14" t="str">
        <f t="shared" si="132"/>
        <v>|United States|</v>
      </c>
      <c r="S1055" s="14" t="str">
        <f t="shared" si="133"/>
        <v>|Documentaries|Music &amp; Musicals|</v>
      </c>
      <c r="T1055" s="14" t="str">
        <f t="shared" si="134"/>
        <v>|One9|</v>
      </c>
      <c r="U1055" s="14" t="str">
        <f t="shared" si="135"/>
        <v>|Nasir 'Nas' Jones|Busta Rhymes|Pete Rock|Pharrell Williams|Q-Tip|Swizz Beatz|Alicia Keys|DJ Premier|</v>
      </c>
    </row>
    <row r="1056" spans="1:21">
      <c r="A1056" s="14" t="s">
        <v>5541</v>
      </c>
      <c r="B1056" s="14" t="s">
        <v>48</v>
      </c>
      <c r="C1056" s="14" t="s">
        <v>5542</v>
      </c>
      <c r="D1056" s="14" t="s">
        <v>4775</v>
      </c>
      <c r="E1056" s="14" t="s">
        <v>5543</v>
      </c>
      <c r="F1056" s="14" t="s">
        <v>117</v>
      </c>
      <c r="G1056" s="26">
        <v>44301</v>
      </c>
      <c r="H1056" s="14">
        <v>2020</v>
      </c>
      <c r="I1056" s="14" t="s">
        <v>361</v>
      </c>
      <c r="J1056" s="14" t="s">
        <v>4998</v>
      </c>
      <c r="K1056" s="14" t="s">
        <v>2701</v>
      </c>
      <c r="L1056" s="14" t="s">
        <v>5544</v>
      </c>
      <c r="M1056" s="14">
        <f t="shared" si="128"/>
        <v>2021</v>
      </c>
      <c r="N1056" s="14">
        <f t="shared" si="129"/>
        <v>4</v>
      </c>
      <c r="O1056" s="14" t="str">
        <f>IFERROR(VLOOKUP(I1056,Lists!$F$2:$G$16,2,FALSE()),"Not Rated")</f>
        <v>Teens</v>
      </c>
      <c r="P1056" s="14">
        <f t="shared" si="130"/>
        <v>71</v>
      </c>
      <c r="Q1056" s="14" t="str">
        <f t="shared" si="131"/>
        <v>Unknown</v>
      </c>
      <c r="R1056" s="14" t="str">
        <f t="shared" si="132"/>
        <v>|Unknown|</v>
      </c>
      <c r="S1056" s="14" t="str">
        <f t="shared" si="133"/>
        <v>|Documentaries|International Movies|Music &amp; Musicals|</v>
      </c>
      <c r="T1056" s="14" t="str">
        <f t="shared" si="134"/>
        <v>|Adriano Rudiman|</v>
      </c>
      <c r="U1056" s="14" t="str">
        <f t="shared" si="135"/>
        <v>|Isyana Sarasvati|Kunto Aji|Sisir Tanah|Chiki Fawzi|ARAH|Hindia|Ardhito Pramono|Rio Dewanto|Angga Dwimas Sasongko|Rachel Amanda|</v>
      </c>
    </row>
    <row r="1057" spans="1:21">
      <c r="A1057" s="14" t="s">
        <v>5545</v>
      </c>
      <c r="B1057" s="14" t="s">
        <v>48</v>
      </c>
      <c r="C1057" s="14" t="s">
        <v>5546</v>
      </c>
      <c r="D1057" s="14" t="s">
        <v>5547</v>
      </c>
      <c r="E1057" s="14" t="s">
        <v>5548</v>
      </c>
      <c r="F1057" s="14" t="s">
        <v>115</v>
      </c>
      <c r="G1057" s="26">
        <v>44301</v>
      </c>
      <c r="H1057" s="14">
        <v>1981</v>
      </c>
      <c r="I1057" s="14" t="s">
        <v>363</v>
      </c>
      <c r="J1057" s="14" t="s">
        <v>560</v>
      </c>
      <c r="K1057" s="14" t="s">
        <v>5549</v>
      </c>
      <c r="L1057" s="14" t="s">
        <v>5550</v>
      </c>
      <c r="M1057" s="14">
        <f t="shared" si="128"/>
        <v>2021</v>
      </c>
      <c r="N1057" s="14">
        <f t="shared" si="129"/>
        <v>4</v>
      </c>
      <c r="O1057" s="14" t="str">
        <f>IFERROR(VLOOKUP(I1057,Lists!$F$2:$G$16,2,FALSE()),"Not Rated")</f>
        <v>Adults</v>
      </c>
      <c r="P1057" s="14">
        <f t="shared" si="130"/>
        <v>103</v>
      </c>
      <c r="Q1057" s="14" t="str">
        <f t="shared" si="131"/>
        <v>United States</v>
      </c>
      <c r="R1057" s="14" t="str">
        <f t="shared" si="132"/>
        <v>|United States|</v>
      </c>
      <c r="S1057" s="14" t="str">
        <f t="shared" si="133"/>
        <v>|Cult Movies|Dramas|Music &amp; Musicals|</v>
      </c>
      <c r="T1057" s="14" t="str">
        <f t="shared" si="134"/>
        <v>|Luis Valdez|</v>
      </c>
      <c r="U1057" s="14" t="str">
        <f t="shared" si="135"/>
        <v>|Daniel Valdez|Edward James Olmos|Charles Aidman|Tyne Daly|John Anderson|Abel Franco|Mike Gomez|Francis X. McCarthy|Alma Martínez|Lupe Ontiveros|Tony Plana|</v>
      </c>
    </row>
    <row r="1058" spans="1:21">
      <c r="A1058" s="14" t="s">
        <v>5551</v>
      </c>
      <c r="B1058" s="14" t="s">
        <v>49</v>
      </c>
      <c r="C1058" s="14" t="s">
        <v>5552</v>
      </c>
      <c r="D1058" s="14" t="s">
        <v>117</v>
      </c>
      <c r="E1058" s="14" t="s">
        <v>117</v>
      </c>
      <c r="F1058" s="14" t="s">
        <v>117</v>
      </c>
      <c r="G1058" s="26">
        <v>44300</v>
      </c>
      <c r="H1058" s="14">
        <v>2015</v>
      </c>
      <c r="I1058" s="14" t="s">
        <v>362</v>
      </c>
      <c r="J1058" s="14" t="s">
        <v>105</v>
      </c>
      <c r="K1058" s="14" t="s">
        <v>688</v>
      </c>
      <c r="L1058" s="14" t="s">
        <v>5553</v>
      </c>
      <c r="M1058" s="14">
        <f t="shared" si="128"/>
        <v>2021</v>
      </c>
      <c r="N1058" s="14">
        <f t="shared" si="129"/>
        <v>4</v>
      </c>
      <c r="O1058" s="14" t="str">
        <f>IFERROR(VLOOKUP(I1058,Lists!$F$2:$G$16,2,FALSE()),"Not Rated")</f>
        <v>Older Kids</v>
      </c>
      <c r="P1058" s="14">
        <f t="shared" si="130"/>
        <v>1</v>
      </c>
      <c r="Q1058" s="14" t="str">
        <f t="shared" si="131"/>
        <v>Unknown</v>
      </c>
      <c r="R1058" s="14" t="str">
        <f t="shared" si="132"/>
        <v>|Unknown|</v>
      </c>
      <c r="S1058" s="14" t="str">
        <f t="shared" si="133"/>
        <v>|International TV Shows|TV Dramas|</v>
      </c>
      <c r="T1058" s="14" t="str">
        <f t="shared" si="134"/>
        <v>|Unknown|</v>
      </c>
      <c r="U1058" s="14" t="str">
        <f t="shared" si="135"/>
        <v>|Unknown|</v>
      </c>
    </row>
    <row r="1059" spans="1:21">
      <c r="A1059" s="14" t="s">
        <v>5554</v>
      </c>
      <c r="B1059" s="14" t="s">
        <v>49</v>
      </c>
      <c r="C1059" s="14" t="s">
        <v>5555</v>
      </c>
      <c r="D1059" s="14" t="s">
        <v>117</v>
      </c>
      <c r="E1059" s="14" t="s">
        <v>5556</v>
      </c>
      <c r="F1059" s="14" t="s">
        <v>115</v>
      </c>
      <c r="G1059" s="26">
        <v>44300</v>
      </c>
      <c r="H1059" s="14">
        <v>2021</v>
      </c>
      <c r="I1059" s="14" t="s">
        <v>361</v>
      </c>
      <c r="J1059" s="14" t="s">
        <v>105</v>
      </c>
      <c r="K1059" s="14" t="s">
        <v>253</v>
      </c>
      <c r="L1059" s="14" t="s">
        <v>5557</v>
      </c>
      <c r="M1059" s="14">
        <f t="shared" si="128"/>
        <v>2021</v>
      </c>
      <c r="N1059" s="14">
        <f t="shared" si="129"/>
        <v>4</v>
      </c>
      <c r="O1059" s="14" t="str">
        <f>IFERROR(VLOOKUP(I1059,Lists!$F$2:$G$16,2,FALSE()),"Not Rated")</f>
        <v>Teens</v>
      </c>
      <c r="P1059" s="14">
        <f t="shared" si="130"/>
        <v>1</v>
      </c>
      <c r="Q1059" s="14" t="str">
        <f t="shared" si="131"/>
        <v>United States</v>
      </c>
      <c r="R1059" s="14" t="str">
        <f t="shared" si="132"/>
        <v>|United States|</v>
      </c>
      <c r="S1059" s="14" t="str">
        <f t="shared" si="133"/>
        <v>|TV Comedies|</v>
      </c>
      <c r="T1059" s="14" t="str">
        <f t="shared" si="134"/>
        <v>|Unknown|</v>
      </c>
      <c r="U1059" s="14" t="str">
        <f t="shared" si="135"/>
        <v>|Jamie Foxx|David Alan Grier|Kyla-Drew|Porscha Coleman|Jonathan Kite|Heather Hemmens|Valente Rodriguez|</v>
      </c>
    </row>
    <row r="1060" spans="1:21">
      <c r="A1060" s="14" t="s">
        <v>5558</v>
      </c>
      <c r="B1060" s="14" t="s">
        <v>49</v>
      </c>
      <c r="C1060" s="14" t="s">
        <v>5559</v>
      </c>
      <c r="D1060" s="14" t="s">
        <v>117</v>
      </c>
      <c r="E1060" s="14" t="s">
        <v>5560</v>
      </c>
      <c r="F1060" s="14" t="s">
        <v>5561</v>
      </c>
      <c r="G1060" s="26">
        <v>44300</v>
      </c>
      <c r="H1060" s="14">
        <v>2021</v>
      </c>
      <c r="I1060" s="14" t="s">
        <v>360</v>
      </c>
      <c r="J1060" s="14" t="s">
        <v>105</v>
      </c>
      <c r="K1060" s="14" t="s">
        <v>3084</v>
      </c>
      <c r="L1060" s="14" t="s">
        <v>5562</v>
      </c>
      <c r="M1060" s="14">
        <f t="shared" si="128"/>
        <v>2021</v>
      </c>
      <c r="N1060" s="14">
        <f t="shared" si="129"/>
        <v>4</v>
      </c>
      <c r="O1060" s="14" t="str">
        <f>IFERROR(VLOOKUP(I1060,Lists!$F$2:$G$16,2,FALSE()),"Not Rated")</f>
        <v>Adults</v>
      </c>
      <c r="P1060" s="14">
        <f t="shared" si="130"/>
        <v>1</v>
      </c>
      <c r="Q1060" s="14" t="str">
        <f t="shared" si="131"/>
        <v>Italy</v>
      </c>
      <c r="R1060" s="14" t="str">
        <f t="shared" si="132"/>
        <v>|Italy|United Kingdom|</v>
      </c>
      <c r="S1060" s="14" t="str">
        <f t="shared" si="133"/>
        <v>|British TV Shows|International TV Shows|TV Dramas|</v>
      </c>
      <c r="T1060" s="14" t="str">
        <f t="shared" si="134"/>
        <v>|Unknown|</v>
      </c>
      <c r="U1060" s="14" t="str">
        <f t="shared" si="135"/>
        <v>|Abigail Cowen|Hannah Van Der Westhuysen|Precious Mustapha|Eliot Salt|Elisha Applebaum|Danny Griffin|Sadie Soverall|Freddie Thorp|Rob James-Collier|Eve Best|Lesley Sharp|</v>
      </c>
    </row>
    <row r="1061" spans="1:21">
      <c r="A1061" s="14" t="s">
        <v>5563</v>
      </c>
      <c r="B1061" s="14" t="s">
        <v>49</v>
      </c>
      <c r="C1061" s="14" t="s">
        <v>5564</v>
      </c>
      <c r="D1061" s="14" t="s">
        <v>117</v>
      </c>
      <c r="E1061" s="14" t="s">
        <v>5565</v>
      </c>
      <c r="F1061" s="14" t="s">
        <v>115</v>
      </c>
      <c r="G1061" s="26">
        <v>44300</v>
      </c>
      <c r="H1061" s="14">
        <v>2018</v>
      </c>
      <c r="I1061" s="14" t="s">
        <v>360</v>
      </c>
      <c r="J1061" s="14" t="s">
        <v>718</v>
      </c>
      <c r="K1061" s="14" t="s">
        <v>5566</v>
      </c>
      <c r="L1061" s="14" t="s">
        <v>5567</v>
      </c>
      <c r="M1061" s="14">
        <f t="shared" si="128"/>
        <v>2021</v>
      </c>
      <c r="N1061" s="14">
        <f t="shared" si="129"/>
        <v>4</v>
      </c>
      <c r="O1061" s="14" t="str">
        <f>IFERROR(VLOOKUP(I1061,Lists!$F$2:$G$16,2,FALSE()),"Not Rated")</f>
        <v>Adults</v>
      </c>
      <c r="P1061" s="14">
        <f t="shared" si="130"/>
        <v>6</v>
      </c>
      <c r="Q1061" s="14" t="str">
        <f t="shared" si="131"/>
        <v>United States</v>
      </c>
      <c r="R1061" s="14" t="str">
        <f t="shared" si="132"/>
        <v>|United States|</v>
      </c>
      <c r="S1061" s="14" t="str">
        <f t="shared" si="133"/>
        <v>|TV Dramas|TV Thrillers|</v>
      </c>
      <c r="T1061" s="14" t="str">
        <f t="shared" si="134"/>
        <v>|Unknown|</v>
      </c>
      <c r="U1061" s="14" t="str">
        <f t="shared" si="135"/>
        <v>|Kevin Spacey|Robin Wright|Kate Mara|Corey Stoll|Sakina Jaffrey|Kristen Connolly|Constance Zimmer|Sebastian Arcelus|Nathan Darrow|Sandrine Holt|Michel Gill|Elizabeth Norment|Mahershala Ali|Reg E. Cathey|Molly Parker|Derek Cecil|Elizabeth Marvel|Kim Dickens|Lars Mikkelsen|Michael Kelly|Joel Kinnaman|Campbell Scott|Patricia Clarkson|Neve Campbell|</v>
      </c>
    </row>
    <row r="1062" spans="1:21">
      <c r="A1062" s="14" t="s">
        <v>5568</v>
      </c>
      <c r="B1062" s="14" t="s">
        <v>49</v>
      </c>
      <c r="C1062" s="14" t="s">
        <v>5569</v>
      </c>
      <c r="D1062" s="14" t="s">
        <v>117</v>
      </c>
      <c r="E1062" s="14" t="s">
        <v>117</v>
      </c>
      <c r="F1062" s="14" t="s">
        <v>4022</v>
      </c>
      <c r="G1062" s="26">
        <v>44300</v>
      </c>
      <c r="H1062" s="14">
        <v>2020</v>
      </c>
      <c r="I1062" s="14" t="s">
        <v>361</v>
      </c>
      <c r="J1062" s="14" t="s">
        <v>105</v>
      </c>
      <c r="K1062" s="14" t="s">
        <v>3626</v>
      </c>
      <c r="L1062" s="14" t="s">
        <v>5570</v>
      </c>
      <c r="M1062" s="14">
        <f t="shared" si="128"/>
        <v>2021</v>
      </c>
      <c r="N1062" s="14">
        <f t="shared" si="129"/>
        <v>4</v>
      </c>
      <c r="O1062" s="14" t="str">
        <f>IFERROR(VLOOKUP(I1062,Lists!$F$2:$G$16,2,FALSE()),"Not Rated")</f>
        <v>Teens</v>
      </c>
      <c r="P1062" s="14">
        <f t="shared" si="130"/>
        <v>1</v>
      </c>
      <c r="Q1062" s="14" t="str">
        <f t="shared" si="131"/>
        <v>United States</v>
      </c>
      <c r="R1062" s="14" t="str">
        <f t="shared" si="132"/>
        <v>|United States|India|</v>
      </c>
      <c r="S1062" s="14" t="str">
        <f t="shared" si="133"/>
        <v>|Reality TV|Romantic TV Shows|</v>
      </c>
      <c r="T1062" s="14" t="str">
        <f t="shared" si="134"/>
        <v>|Unknown|</v>
      </c>
      <c r="U1062" s="14" t="str">
        <f t="shared" si="135"/>
        <v>|Unknown|</v>
      </c>
    </row>
    <row r="1063" spans="1:21">
      <c r="A1063" s="14" t="s">
        <v>5571</v>
      </c>
      <c r="B1063" s="14" t="s">
        <v>49</v>
      </c>
      <c r="C1063" s="14" t="s">
        <v>5572</v>
      </c>
      <c r="D1063" s="14" t="s">
        <v>117</v>
      </c>
      <c r="E1063" s="14" t="s">
        <v>117</v>
      </c>
      <c r="F1063" s="14" t="s">
        <v>115</v>
      </c>
      <c r="G1063" s="26">
        <v>44300</v>
      </c>
      <c r="H1063" s="14">
        <v>2020</v>
      </c>
      <c r="I1063" s="14" t="s">
        <v>360</v>
      </c>
      <c r="J1063" s="14" t="s">
        <v>105</v>
      </c>
      <c r="K1063" s="14" t="s">
        <v>2015</v>
      </c>
      <c r="L1063" s="14" t="s">
        <v>5573</v>
      </c>
      <c r="M1063" s="14">
        <f t="shared" si="128"/>
        <v>2021</v>
      </c>
      <c r="N1063" s="14">
        <f t="shared" si="129"/>
        <v>4</v>
      </c>
      <c r="O1063" s="14" t="str">
        <f>IFERROR(VLOOKUP(I1063,Lists!$F$2:$G$16,2,FALSE()),"Not Rated")</f>
        <v>Adults</v>
      </c>
      <c r="P1063" s="14">
        <f t="shared" si="130"/>
        <v>1</v>
      </c>
      <c r="Q1063" s="14" t="str">
        <f t="shared" si="131"/>
        <v>United States</v>
      </c>
      <c r="R1063" s="14" t="str">
        <f t="shared" si="132"/>
        <v>|United States|</v>
      </c>
      <c r="S1063" s="14" t="str">
        <f t="shared" si="133"/>
        <v>|Crime TV Shows|Docuseries|</v>
      </c>
      <c r="T1063" s="14" t="str">
        <f t="shared" si="134"/>
        <v>|Unknown|</v>
      </c>
      <c r="U1063" s="14" t="str">
        <f t="shared" si="135"/>
        <v>|Unknown|</v>
      </c>
    </row>
    <row r="1064" spans="1:21">
      <c r="A1064" s="14" t="s">
        <v>5574</v>
      </c>
      <c r="B1064" s="14" t="s">
        <v>49</v>
      </c>
      <c r="C1064" s="14" t="s">
        <v>5575</v>
      </c>
      <c r="D1064" s="14" t="s">
        <v>117</v>
      </c>
      <c r="E1064" s="14" t="s">
        <v>5576</v>
      </c>
      <c r="F1064" s="14" t="s">
        <v>123</v>
      </c>
      <c r="G1064" s="26">
        <v>44300</v>
      </c>
      <c r="H1064" s="14">
        <v>2021</v>
      </c>
      <c r="I1064" s="14" t="s">
        <v>361</v>
      </c>
      <c r="J1064" s="14" t="s">
        <v>105</v>
      </c>
      <c r="K1064" s="14" t="s">
        <v>1470</v>
      </c>
      <c r="L1064" s="14" t="s">
        <v>5577</v>
      </c>
      <c r="M1064" s="14">
        <f t="shared" si="128"/>
        <v>2021</v>
      </c>
      <c r="N1064" s="14">
        <f t="shared" si="129"/>
        <v>4</v>
      </c>
      <c r="O1064" s="14" t="str">
        <f>IFERROR(VLOOKUP(I1064,Lists!$F$2:$G$16,2,FALSE()),"Not Rated")</f>
        <v>Teens</v>
      </c>
      <c r="P1064" s="14">
        <f t="shared" si="130"/>
        <v>1</v>
      </c>
      <c r="Q1064" s="14" t="str">
        <f t="shared" si="131"/>
        <v>South Korea</v>
      </c>
      <c r="R1064" s="14" t="str">
        <f t="shared" si="132"/>
        <v>|South Korea|</v>
      </c>
      <c r="S1064" s="14" t="str">
        <f t="shared" si="133"/>
        <v>|Crime TV Shows|International TV Shows|TV Dramas|</v>
      </c>
      <c r="T1064" s="14" t="str">
        <f t="shared" si="134"/>
        <v>|Unknown|</v>
      </c>
      <c r="U1064" s="14" t="str">
        <f t="shared" si="135"/>
        <v>|Kim Myung-min|Kim Beom|Ryu Hye-young|Lee Jung-eun|Park Hyuk-kwon|An Nae-sang|Chung Won-joong|Lee Su-kyoung|Lee David|Go Youn-jung|Hyunwoo|</v>
      </c>
    </row>
    <row r="1065" spans="1:21">
      <c r="A1065" s="14" t="s">
        <v>5578</v>
      </c>
      <c r="B1065" s="14" t="s">
        <v>49</v>
      </c>
      <c r="C1065" s="14" t="s">
        <v>5579</v>
      </c>
      <c r="D1065" s="14" t="s">
        <v>117</v>
      </c>
      <c r="E1065" s="14" t="s">
        <v>5580</v>
      </c>
      <c r="F1065" s="14" t="s">
        <v>115</v>
      </c>
      <c r="G1065" s="26">
        <v>44300</v>
      </c>
      <c r="H1065" s="14">
        <v>2019</v>
      </c>
      <c r="I1065" s="14" t="s">
        <v>360</v>
      </c>
      <c r="J1065" s="14" t="s">
        <v>105</v>
      </c>
      <c r="K1065" s="14" t="s">
        <v>490</v>
      </c>
      <c r="L1065" s="14" t="s">
        <v>5581</v>
      </c>
      <c r="M1065" s="14">
        <f t="shared" si="128"/>
        <v>2021</v>
      </c>
      <c r="N1065" s="14">
        <f t="shared" si="129"/>
        <v>4</v>
      </c>
      <c r="O1065" s="14" t="str">
        <f>IFERROR(VLOOKUP(I1065,Lists!$F$2:$G$16,2,FALSE()),"Not Rated")</f>
        <v>Adults</v>
      </c>
      <c r="P1065" s="14">
        <f t="shared" si="130"/>
        <v>1</v>
      </c>
      <c r="Q1065" s="14" t="str">
        <f t="shared" si="131"/>
        <v>United States</v>
      </c>
      <c r="R1065" s="14" t="str">
        <f t="shared" si="132"/>
        <v>|United States|</v>
      </c>
      <c r="S1065" s="14" t="str">
        <f t="shared" si="133"/>
        <v>|TV Comedies|TV Dramas|</v>
      </c>
      <c r="T1065" s="14" t="str">
        <f t="shared" si="134"/>
        <v>|Unknown|</v>
      </c>
      <c r="U1065" s="14" t="str">
        <f t="shared" si="135"/>
        <v>|Paul Rudd|Aisling Bea|Desmin Borges|Zoë Chao|Karen Pittman|</v>
      </c>
    </row>
    <row r="1066" spans="1:21">
      <c r="A1066" s="14" t="s">
        <v>5582</v>
      </c>
      <c r="B1066" s="14" t="s">
        <v>49</v>
      </c>
      <c r="C1066" s="14" t="s">
        <v>5583</v>
      </c>
      <c r="D1066" s="14" t="s">
        <v>117</v>
      </c>
      <c r="E1066" s="14" t="s">
        <v>5584</v>
      </c>
      <c r="F1066" s="14" t="s">
        <v>123</v>
      </c>
      <c r="G1066" s="26">
        <v>44300</v>
      </c>
      <c r="H1066" s="14">
        <v>2016</v>
      </c>
      <c r="I1066" s="14" t="s">
        <v>360</v>
      </c>
      <c r="J1066" s="14" t="s">
        <v>105</v>
      </c>
      <c r="K1066" s="14" t="s">
        <v>5585</v>
      </c>
      <c r="L1066" s="14" t="s">
        <v>5586</v>
      </c>
      <c r="M1066" s="14">
        <f t="shared" si="128"/>
        <v>2021</v>
      </c>
      <c r="N1066" s="14">
        <f t="shared" si="129"/>
        <v>4</v>
      </c>
      <c r="O1066" s="14" t="str">
        <f>IFERROR(VLOOKUP(I1066,Lists!$F$2:$G$16,2,FALSE()),"Not Rated")</f>
        <v>Adults</v>
      </c>
      <c r="P1066" s="14">
        <f t="shared" si="130"/>
        <v>1</v>
      </c>
      <c r="Q1066" s="14" t="str">
        <f t="shared" si="131"/>
        <v>South Korea</v>
      </c>
      <c r="R1066" s="14" t="str">
        <f t="shared" si="132"/>
        <v>|South Korea|</v>
      </c>
      <c r="S1066" s="14" t="str">
        <f t="shared" si="133"/>
        <v>|Crime TV Shows|International TV Shows|Korean TV Shows|</v>
      </c>
      <c r="T1066" s="14" t="str">
        <f t="shared" si="134"/>
        <v>|Unknown|</v>
      </c>
      <c r="U1066" s="14" t="str">
        <f t="shared" si="135"/>
        <v>|Kim Hye-su|Lee Je-hoon|Cho Jin-woong|Jang Hyun-sung|Jeong Hae-gyoon|Kim Won-hae|Jung Han-bi|Lee Yu-jun|Son Hyeon-ju|</v>
      </c>
    </row>
    <row r="1067" spans="1:21">
      <c r="A1067" s="14" t="s">
        <v>5587</v>
      </c>
      <c r="B1067" s="14" t="s">
        <v>49</v>
      </c>
      <c r="C1067" s="14" t="s">
        <v>5588</v>
      </c>
      <c r="D1067" s="14" t="s">
        <v>117</v>
      </c>
      <c r="E1067" s="14" t="s">
        <v>5589</v>
      </c>
      <c r="F1067" s="14" t="s">
        <v>119</v>
      </c>
      <c r="G1067" s="26">
        <v>44300</v>
      </c>
      <c r="H1067" s="14">
        <v>2019</v>
      </c>
      <c r="I1067" s="14" t="s">
        <v>360</v>
      </c>
      <c r="J1067" s="14" t="s">
        <v>107</v>
      </c>
      <c r="K1067" s="14" t="s">
        <v>5590</v>
      </c>
      <c r="L1067" s="14" t="s">
        <v>5591</v>
      </c>
      <c r="M1067" s="14">
        <f t="shared" si="128"/>
        <v>2021</v>
      </c>
      <c r="N1067" s="14">
        <f t="shared" si="129"/>
        <v>4</v>
      </c>
      <c r="O1067" s="14" t="str">
        <f>IFERROR(VLOOKUP(I1067,Lists!$F$2:$G$16,2,FALSE()),"Not Rated")</f>
        <v>Adults</v>
      </c>
      <c r="P1067" s="14">
        <f t="shared" si="130"/>
        <v>3</v>
      </c>
      <c r="Q1067" s="14" t="str">
        <f t="shared" si="131"/>
        <v>Canada</v>
      </c>
      <c r="R1067" s="14" t="str">
        <f t="shared" si="132"/>
        <v>|Canada|</v>
      </c>
      <c r="S1067" s="14" t="str">
        <f t="shared" si="133"/>
        <v>|TV Horror|TV Mysteries|TV Thrillers|</v>
      </c>
      <c r="T1067" s="14" t="str">
        <f t="shared" si="134"/>
        <v>|Unknown|</v>
      </c>
      <c r="U1067" s="14" t="str">
        <f t="shared" si="135"/>
        <v>|Katie McGrath|Brandon Jay McLaren|Steve Byers|Patrick Garrow|Dean McDermott|Christopher Jacot|Wendy Crewson|Leslie Hope|Lovell Adams-Gray|Jim Watson|Paulino Nunes|Ty Olsson|Joanne Vannicola|Sebastian Pigott|Madison Cheeatow|Melinda Shankar|Kaitlyn Leeb|Rebecca Liddiard|Paula Brancati|Salvatore Antonio|Lisa Berry|Gabriel Darku|Erin Karpluk|Mercedes Morris|Ilan Muallem|Baraka Rahmani|Rosie Simon|Robert Cormier|</v>
      </c>
    </row>
    <row r="1068" spans="1:21">
      <c r="A1068" s="14" t="s">
        <v>5592</v>
      </c>
      <c r="B1068" s="14" t="s">
        <v>48</v>
      </c>
      <c r="C1068" s="14" t="s">
        <v>5593</v>
      </c>
      <c r="D1068" s="14" t="s">
        <v>5594</v>
      </c>
      <c r="E1068" s="14" t="s">
        <v>5595</v>
      </c>
      <c r="F1068" s="14" t="s">
        <v>5596</v>
      </c>
      <c r="G1068" s="26">
        <v>44300</v>
      </c>
      <c r="H1068" s="14">
        <v>2021</v>
      </c>
      <c r="I1068" s="14" t="s">
        <v>360</v>
      </c>
      <c r="J1068" s="14" t="s">
        <v>2213</v>
      </c>
      <c r="K1068" s="14" t="s">
        <v>605</v>
      </c>
      <c r="L1068" s="14" t="s">
        <v>5597</v>
      </c>
      <c r="M1068" s="14">
        <f t="shared" si="128"/>
        <v>2021</v>
      </c>
      <c r="N1068" s="14">
        <f t="shared" si="129"/>
        <v>4</v>
      </c>
      <c r="O1068" s="14" t="str">
        <f>IFERROR(VLOOKUP(I1068,Lists!$F$2:$G$16,2,FALSE()),"Not Rated")</f>
        <v>Adults</v>
      </c>
      <c r="P1068" s="14">
        <f t="shared" si="130"/>
        <v>130</v>
      </c>
      <c r="Q1068" s="14" t="str">
        <f t="shared" si="131"/>
        <v>China</v>
      </c>
      <c r="R1068" s="14" t="str">
        <f t="shared" si="132"/>
        <v>|China|Taiwan|</v>
      </c>
      <c r="S1068" s="14" t="str">
        <f t="shared" si="133"/>
        <v>|Dramas|International Movies|Thrillers|</v>
      </c>
      <c r="T1068" s="14" t="str">
        <f t="shared" si="134"/>
        <v>|Cheng Wei-hao|</v>
      </c>
      <c r="U1068" s="14" t="str">
        <f t="shared" si="135"/>
        <v>|Chang Chen|Janine Chang|Christopher Lee|Anke Sun|Lin Hui-min|Samuel Ku|Zhang Bojia|Lu Hsueh-feng|</v>
      </c>
    </row>
    <row r="1069" spans="1:21">
      <c r="A1069" s="14" t="s">
        <v>5598</v>
      </c>
      <c r="B1069" s="14" t="s">
        <v>49</v>
      </c>
      <c r="C1069" s="14" t="s">
        <v>5599</v>
      </c>
      <c r="D1069" s="14" t="s">
        <v>5600</v>
      </c>
      <c r="E1069" s="14" t="s">
        <v>5601</v>
      </c>
      <c r="F1069" s="14" t="s">
        <v>139</v>
      </c>
      <c r="G1069" s="26">
        <v>44300</v>
      </c>
      <c r="H1069" s="14">
        <v>2020</v>
      </c>
      <c r="I1069" s="14" t="s">
        <v>360</v>
      </c>
      <c r="J1069" s="14" t="s">
        <v>105</v>
      </c>
      <c r="K1069" s="14" t="s">
        <v>1844</v>
      </c>
      <c r="L1069" s="14" t="s">
        <v>5602</v>
      </c>
      <c r="M1069" s="14">
        <f t="shared" si="128"/>
        <v>2021</v>
      </c>
      <c r="N1069" s="14">
        <f t="shared" si="129"/>
        <v>4</v>
      </c>
      <c r="O1069" s="14" t="str">
        <f>IFERROR(VLOOKUP(I1069,Lists!$F$2:$G$16,2,FALSE()),"Not Rated")</f>
        <v>Adults</v>
      </c>
      <c r="P1069" s="14">
        <f t="shared" si="130"/>
        <v>1</v>
      </c>
      <c r="Q1069" s="14" t="str">
        <f t="shared" si="131"/>
        <v>Thailand</v>
      </c>
      <c r="R1069" s="14" t="str">
        <f t="shared" si="132"/>
        <v>|Thailand|</v>
      </c>
      <c r="S1069" s="14" t="str">
        <f t="shared" si="133"/>
        <v>|International TV Shows|TV Dramas|Teen TV Shows|</v>
      </c>
      <c r="T1069" s="14" t="str">
        <f t="shared" si="134"/>
        <v>|Pass Patthanakumjon|</v>
      </c>
      <c r="U1069" s="14" t="str">
        <f t="shared" si="135"/>
        <v>|Nannaphas Loetnamchoetsakun|Praewa Suthamphong|Sumitra Duangkaew|Tanutchai Wijitvongtong|Tarisa Preechatangkit|Natticha Chantaravareelekha|Miori Ohkubo|Pakwan Noijaiboon|Napaphat Worraphuttanon|Vathusiri Phuwapunyasiri|Rinrada Inthaisong|Suchaya Saenkhot|Mananya Kaoju|Kandis Wanarun|Ekapol Deebunmee|Panta Pattanaampaiwong|Rachaya Tupkunanon|Supasawad Buranawech|Thitirat Rojsangrat|Sawanee Utoomma|Phattharanarin Mueanarit|Chanyapuk Numprasop|</v>
      </c>
    </row>
    <row r="1070" spans="1:21">
      <c r="A1070" s="14" t="s">
        <v>5603</v>
      </c>
      <c r="B1070" s="14" t="s">
        <v>49</v>
      </c>
      <c r="C1070" s="14" t="s">
        <v>5604</v>
      </c>
      <c r="D1070" s="14" t="s">
        <v>117</v>
      </c>
      <c r="E1070" s="14" t="s">
        <v>117</v>
      </c>
      <c r="F1070" s="14" t="s">
        <v>115</v>
      </c>
      <c r="G1070" s="26">
        <v>44300</v>
      </c>
      <c r="H1070" s="14">
        <v>2019</v>
      </c>
      <c r="I1070" s="14" t="s">
        <v>360</v>
      </c>
      <c r="J1070" s="14" t="s">
        <v>105</v>
      </c>
      <c r="K1070" s="14" t="s">
        <v>956</v>
      </c>
      <c r="L1070" s="14" t="s">
        <v>5605</v>
      </c>
      <c r="M1070" s="14">
        <f t="shared" si="128"/>
        <v>2021</v>
      </c>
      <c r="N1070" s="14">
        <f t="shared" si="129"/>
        <v>4</v>
      </c>
      <c r="O1070" s="14" t="str">
        <f>IFERROR(VLOOKUP(I1070,Lists!$F$2:$G$16,2,FALSE()),"Not Rated")</f>
        <v>Adults</v>
      </c>
      <c r="P1070" s="14">
        <f t="shared" si="130"/>
        <v>1</v>
      </c>
      <c r="Q1070" s="14" t="str">
        <f t="shared" si="131"/>
        <v>United States</v>
      </c>
      <c r="R1070" s="14" t="str">
        <f t="shared" si="132"/>
        <v>|United States|</v>
      </c>
      <c r="S1070" s="14" t="str">
        <f t="shared" si="133"/>
        <v>|Docuseries|Science &amp; Nature TV|</v>
      </c>
      <c r="T1070" s="14" t="str">
        <f t="shared" si="134"/>
        <v>|Unknown|</v>
      </c>
      <c r="U1070" s="14" t="str">
        <f t="shared" si="135"/>
        <v>|Unknown|</v>
      </c>
    </row>
    <row r="1071" spans="1:21">
      <c r="A1071" s="14" t="s">
        <v>5606</v>
      </c>
      <c r="B1071" s="14" t="s">
        <v>48</v>
      </c>
      <c r="C1071" s="14" t="s">
        <v>5607</v>
      </c>
      <c r="D1071" s="14" t="s">
        <v>5608</v>
      </c>
      <c r="E1071" s="14" t="s">
        <v>5609</v>
      </c>
      <c r="F1071" s="14" t="s">
        <v>116</v>
      </c>
      <c r="G1071" s="26">
        <v>44300</v>
      </c>
      <c r="H1071" s="14">
        <v>2020</v>
      </c>
      <c r="I1071" s="14" t="s">
        <v>361</v>
      </c>
      <c r="J1071" s="14" t="s">
        <v>833</v>
      </c>
      <c r="K1071" s="14" t="s">
        <v>910</v>
      </c>
      <c r="L1071" s="14" t="s">
        <v>5610</v>
      </c>
      <c r="M1071" s="14">
        <f t="shared" si="128"/>
        <v>2021</v>
      </c>
      <c r="N1071" s="14">
        <f t="shared" si="129"/>
        <v>4</v>
      </c>
      <c r="O1071" s="14" t="str">
        <f>IFERROR(VLOOKUP(I1071,Lists!$F$2:$G$16,2,FALSE()),"Not Rated")</f>
        <v>Teens</v>
      </c>
      <c r="P1071" s="14">
        <f t="shared" si="130"/>
        <v>145</v>
      </c>
      <c r="Q1071" s="14" t="str">
        <f t="shared" si="131"/>
        <v>India</v>
      </c>
      <c r="R1071" s="14" t="str">
        <f t="shared" si="132"/>
        <v>|India|</v>
      </c>
      <c r="S1071" s="14" t="str">
        <f t="shared" si="133"/>
        <v>|Dramas|International Movies|Romantic Movies|</v>
      </c>
      <c r="T1071" s="14" t="str">
        <f t="shared" si="134"/>
        <v>|Buchi Babu Sana|</v>
      </c>
      <c r="U1071" s="14" t="str">
        <f t="shared" si="135"/>
        <v>|Panja Vaisshnav Tej|Krithi Shetty|Vijay Sethupathi|</v>
      </c>
    </row>
    <row r="1072" spans="1:21">
      <c r="A1072" s="14" t="s">
        <v>5611</v>
      </c>
      <c r="B1072" s="14" t="s">
        <v>48</v>
      </c>
      <c r="C1072" s="14" t="s">
        <v>5612</v>
      </c>
      <c r="D1072" s="14" t="s">
        <v>5613</v>
      </c>
      <c r="E1072" s="14" t="s">
        <v>117</v>
      </c>
      <c r="F1072" s="14" t="s">
        <v>115</v>
      </c>
      <c r="G1072" s="26">
        <v>44300</v>
      </c>
      <c r="H1072" s="14">
        <v>2021</v>
      </c>
      <c r="I1072" s="14" t="s">
        <v>360</v>
      </c>
      <c r="J1072" s="14" t="s">
        <v>1668</v>
      </c>
      <c r="K1072" s="14" t="s">
        <v>247</v>
      </c>
      <c r="L1072" s="14" t="s">
        <v>5614</v>
      </c>
      <c r="M1072" s="14">
        <f t="shared" si="128"/>
        <v>2021</v>
      </c>
      <c r="N1072" s="14">
        <f t="shared" si="129"/>
        <v>4</v>
      </c>
      <c r="O1072" s="14" t="str">
        <f>IFERROR(VLOOKUP(I1072,Lists!$F$2:$G$16,2,FALSE()),"Not Rated")</f>
        <v>Adults</v>
      </c>
      <c r="P1072" s="14">
        <f t="shared" si="130"/>
        <v>84</v>
      </c>
      <c r="Q1072" s="14" t="str">
        <f t="shared" si="131"/>
        <v>United States</v>
      </c>
      <c r="R1072" s="14" t="str">
        <f t="shared" si="132"/>
        <v>|United States|</v>
      </c>
      <c r="S1072" s="14" t="str">
        <f t="shared" si="133"/>
        <v>|Documentaries|</v>
      </c>
      <c r="T1072" s="14" t="str">
        <f t="shared" si="134"/>
        <v>|Fredrick Munk|</v>
      </c>
      <c r="U1072" s="14" t="str">
        <f t="shared" si="135"/>
        <v>|Unknown|</v>
      </c>
    </row>
    <row r="1073" spans="1:21">
      <c r="A1073" s="14" t="s">
        <v>5615</v>
      </c>
      <c r="B1073" s="14" t="s">
        <v>48</v>
      </c>
      <c r="C1073" s="14" t="s">
        <v>5616</v>
      </c>
      <c r="D1073" s="14" t="s">
        <v>288</v>
      </c>
      <c r="E1073" s="14" t="s">
        <v>5617</v>
      </c>
      <c r="F1073" s="14" t="s">
        <v>117</v>
      </c>
      <c r="G1073" s="26">
        <v>44299</v>
      </c>
      <c r="H1073" s="14">
        <v>2017</v>
      </c>
      <c r="I1073" s="14" t="s">
        <v>365</v>
      </c>
      <c r="J1073" s="14" t="s">
        <v>1668</v>
      </c>
      <c r="K1073" s="14" t="s">
        <v>1103</v>
      </c>
      <c r="L1073" s="14" t="s">
        <v>5618</v>
      </c>
      <c r="M1073" s="14">
        <f t="shared" si="128"/>
        <v>2021</v>
      </c>
      <c r="N1073" s="14">
        <f t="shared" si="129"/>
        <v>4</v>
      </c>
      <c r="O1073" s="14" t="str">
        <f>IFERROR(VLOOKUP(I1073,Lists!$F$2:$G$16,2,FALSE()),"Not Rated")</f>
        <v>Kids</v>
      </c>
      <c r="P1073" s="14">
        <f t="shared" si="130"/>
        <v>84</v>
      </c>
      <c r="Q1073" s="14" t="str">
        <f t="shared" si="131"/>
        <v>Unknown</v>
      </c>
      <c r="R1073" s="14" t="str">
        <f t="shared" si="132"/>
        <v>|Unknown|</v>
      </c>
      <c r="S1073" s="14" t="str">
        <f t="shared" si="133"/>
        <v>|Children &amp; Family Movies|Music &amp; Musicals|</v>
      </c>
      <c r="T1073" s="14" t="str">
        <f t="shared" si="134"/>
        <v>|Suhas Kadav|</v>
      </c>
      <c r="U1073" s="14" t="str">
        <f t="shared" si="135"/>
        <v>|Saurav Chakraborty|Sankalp Rastogi|Anamaya Varma|Aditya Raaj|Manoj Pandey|</v>
      </c>
    </row>
    <row r="1074" spans="1:21">
      <c r="A1074" s="14" t="s">
        <v>5619</v>
      </c>
      <c r="B1074" s="14" t="s">
        <v>48</v>
      </c>
      <c r="C1074" s="14" t="s">
        <v>5620</v>
      </c>
      <c r="D1074" s="14" t="s">
        <v>288</v>
      </c>
      <c r="E1074" s="14" t="s">
        <v>5621</v>
      </c>
      <c r="F1074" s="14" t="s">
        <v>117</v>
      </c>
      <c r="G1074" s="26">
        <v>44299</v>
      </c>
      <c r="H1074" s="14">
        <v>2018</v>
      </c>
      <c r="I1074" s="14" t="s">
        <v>365</v>
      </c>
      <c r="J1074" s="14" t="s">
        <v>4073</v>
      </c>
      <c r="K1074" s="14" t="s">
        <v>1711</v>
      </c>
      <c r="L1074" s="14" t="s">
        <v>5622</v>
      </c>
      <c r="M1074" s="14">
        <f t="shared" si="128"/>
        <v>2021</v>
      </c>
      <c r="N1074" s="14">
        <f t="shared" si="129"/>
        <v>4</v>
      </c>
      <c r="O1074" s="14" t="str">
        <f>IFERROR(VLOOKUP(I1074,Lists!$F$2:$G$16,2,FALSE()),"Not Rated")</f>
        <v>Kids</v>
      </c>
      <c r="P1074" s="14">
        <f t="shared" si="130"/>
        <v>77</v>
      </c>
      <c r="Q1074" s="14" t="str">
        <f t="shared" si="131"/>
        <v>Unknown</v>
      </c>
      <c r="R1074" s="14" t="str">
        <f t="shared" si="132"/>
        <v>|Unknown|</v>
      </c>
      <c r="S1074" s="14" t="str">
        <f t="shared" si="133"/>
        <v>|Children &amp; Family Movies|Comedies|Music &amp; Musicals|</v>
      </c>
      <c r="T1074" s="14" t="str">
        <f t="shared" si="134"/>
        <v>|Suhas Kadav|</v>
      </c>
      <c r="U1074" s="14" t="str">
        <f t="shared" si="135"/>
        <v>|Saurav Chakraborty|Ganesh Diweker|Arpita Vora|Manoj Pandey|Mayur Vyas|Sanjeev Tiwari|Nandkishore Pandey|Aditya Raaj|</v>
      </c>
    </row>
    <row r="1075" spans="1:21">
      <c r="A1075" s="14" t="s">
        <v>5623</v>
      </c>
      <c r="B1075" s="14" t="s">
        <v>48</v>
      </c>
      <c r="C1075" s="14" t="s">
        <v>5624</v>
      </c>
      <c r="D1075" s="14" t="s">
        <v>288</v>
      </c>
      <c r="E1075" s="14" t="s">
        <v>5625</v>
      </c>
      <c r="F1075" s="14" t="s">
        <v>117</v>
      </c>
      <c r="G1075" s="26">
        <v>44299</v>
      </c>
      <c r="H1075" s="14">
        <v>2018</v>
      </c>
      <c r="I1075" s="14" t="s">
        <v>365</v>
      </c>
      <c r="J1075" s="14" t="s">
        <v>1290</v>
      </c>
      <c r="K1075" s="14" t="s">
        <v>1103</v>
      </c>
      <c r="L1075" s="14" t="s">
        <v>5626</v>
      </c>
      <c r="M1075" s="14">
        <f t="shared" si="128"/>
        <v>2021</v>
      </c>
      <c r="N1075" s="14">
        <f t="shared" si="129"/>
        <v>4</v>
      </c>
      <c r="O1075" s="14" t="str">
        <f>IFERROR(VLOOKUP(I1075,Lists!$F$2:$G$16,2,FALSE()),"Not Rated")</f>
        <v>Kids</v>
      </c>
      <c r="P1075" s="14">
        <f t="shared" si="130"/>
        <v>86</v>
      </c>
      <c r="Q1075" s="14" t="str">
        <f t="shared" si="131"/>
        <v>Unknown</v>
      </c>
      <c r="R1075" s="14" t="str">
        <f t="shared" si="132"/>
        <v>|Unknown|</v>
      </c>
      <c r="S1075" s="14" t="str">
        <f t="shared" si="133"/>
        <v>|Children &amp; Family Movies|Music &amp; Musicals|</v>
      </c>
      <c r="T1075" s="14" t="str">
        <f t="shared" si="134"/>
        <v>|Suhas Kadav|</v>
      </c>
      <c r="U1075" s="14" t="str">
        <f t="shared" si="135"/>
        <v>|Saurav Chakraborty|Sanket Mhatre|Kamal Chaturvedi|Warren Dsouza|Trilok Patel|Manish Bhuvan|</v>
      </c>
    </row>
    <row r="1076" spans="1:21">
      <c r="A1076" s="14" t="s">
        <v>5627</v>
      </c>
      <c r="B1076" s="14" t="s">
        <v>48</v>
      </c>
      <c r="C1076" s="14" t="s">
        <v>5628</v>
      </c>
      <c r="D1076" s="14" t="s">
        <v>288</v>
      </c>
      <c r="E1076" s="14" t="s">
        <v>4985</v>
      </c>
      <c r="F1076" s="14" t="s">
        <v>117</v>
      </c>
      <c r="G1076" s="26">
        <v>44299</v>
      </c>
      <c r="H1076" s="14">
        <v>2019</v>
      </c>
      <c r="I1076" s="14" t="s">
        <v>365</v>
      </c>
      <c r="J1076" s="14" t="s">
        <v>5629</v>
      </c>
      <c r="K1076" s="14" t="s">
        <v>251</v>
      </c>
      <c r="L1076" s="14" t="s">
        <v>5630</v>
      </c>
      <c r="M1076" s="14">
        <f t="shared" si="128"/>
        <v>2021</v>
      </c>
      <c r="N1076" s="14">
        <f t="shared" si="129"/>
        <v>4</v>
      </c>
      <c r="O1076" s="14" t="str">
        <f>IFERROR(VLOOKUP(I1076,Lists!$F$2:$G$16,2,FALSE()),"Not Rated")</f>
        <v>Kids</v>
      </c>
      <c r="P1076" s="14">
        <f t="shared" si="130"/>
        <v>79</v>
      </c>
      <c r="Q1076" s="14" t="str">
        <f t="shared" si="131"/>
        <v>Unknown</v>
      </c>
      <c r="R1076" s="14" t="str">
        <f t="shared" si="132"/>
        <v>|Unknown|</v>
      </c>
      <c r="S1076" s="14" t="str">
        <f t="shared" si="133"/>
        <v>|Children &amp; Family Movies|</v>
      </c>
      <c r="T1076" s="14" t="str">
        <f t="shared" si="134"/>
        <v>|Suhas Kadav|</v>
      </c>
      <c r="U1076" s="14" t="str">
        <f t="shared" si="135"/>
        <v>|Saurav Chakraborty|</v>
      </c>
    </row>
    <row r="1077" spans="1:21">
      <c r="A1077" s="14" t="s">
        <v>5631</v>
      </c>
      <c r="B1077" s="14" t="s">
        <v>49</v>
      </c>
      <c r="C1077" s="14" t="s">
        <v>5632</v>
      </c>
      <c r="D1077" s="14" t="s">
        <v>5633</v>
      </c>
      <c r="E1077" s="14" t="s">
        <v>117</v>
      </c>
      <c r="F1077" s="14" t="s">
        <v>5634</v>
      </c>
      <c r="G1077" s="26">
        <v>44299</v>
      </c>
      <c r="H1077" s="14">
        <v>2021</v>
      </c>
      <c r="I1077" s="14" t="s">
        <v>362</v>
      </c>
      <c r="J1077" s="14" t="s">
        <v>105</v>
      </c>
      <c r="K1077" s="14" t="s">
        <v>257</v>
      </c>
      <c r="L1077" s="14" t="s">
        <v>5635</v>
      </c>
      <c r="M1077" s="14">
        <f t="shared" si="128"/>
        <v>2021</v>
      </c>
      <c r="N1077" s="14">
        <f t="shared" si="129"/>
        <v>4</v>
      </c>
      <c r="O1077" s="14" t="str">
        <f>IFERROR(VLOOKUP(I1077,Lists!$F$2:$G$16,2,FALSE()),"Not Rated")</f>
        <v>Older Kids</v>
      </c>
      <c r="P1077" s="14">
        <f t="shared" si="130"/>
        <v>1</v>
      </c>
      <c r="Q1077" s="14" t="str">
        <f t="shared" si="131"/>
        <v>United States</v>
      </c>
      <c r="R1077" s="14" t="str">
        <f t="shared" si="132"/>
        <v>|United States|Brazil|Japan|Spain|India|</v>
      </c>
      <c r="S1077" s="14" t="str">
        <f t="shared" si="133"/>
        <v>|Docuseries|</v>
      </c>
      <c r="T1077" s="14" t="str">
        <f t="shared" si="134"/>
        <v>|Moyoung Jin|Caroline Sá|Deepti Kakkar|Fahad Mustafa|Hikaru Toda|Chico Pereira|Elaine McMillion Sheldon|</v>
      </c>
      <c r="U1077" s="14" t="str">
        <f t="shared" si="135"/>
        <v>|Unknown|</v>
      </c>
    </row>
    <row r="1078" spans="1:21">
      <c r="A1078" s="14" t="s">
        <v>5636</v>
      </c>
      <c r="B1078" s="14" t="s">
        <v>48</v>
      </c>
      <c r="C1078" s="14" t="s">
        <v>5637</v>
      </c>
      <c r="D1078" s="14" t="s">
        <v>288</v>
      </c>
      <c r="E1078" s="14" t="s">
        <v>117</v>
      </c>
      <c r="F1078" s="14" t="s">
        <v>117</v>
      </c>
      <c r="G1078" s="26">
        <v>44299</v>
      </c>
      <c r="H1078" s="14">
        <v>2018</v>
      </c>
      <c r="I1078" s="14" t="s">
        <v>365</v>
      </c>
      <c r="J1078" s="14" t="s">
        <v>951</v>
      </c>
      <c r="K1078" s="14" t="s">
        <v>251</v>
      </c>
      <c r="L1078" s="14" t="s">
        <v>5638</v>
      </c>
      <c r="M1078" s="14">
        <f t="shared" si="128"/>
        <v>2021</v>
      </c>
      <c r="N1078" s="14">
        <f t="shared" si="129"/>
        <v>4</v>
      </c>
      <c r="O1078" s="14" t="str">
        <f>IFERROR(VLOOKUP(I1078,Lists!$F$2:$G$16,2,FALSE()),"Not Rated")</f>
        <v>Kids</v>
      </c>
      <c r="P1078" s="14">
        <f t="shared" si="130"/>
        <v>80</v>
      </c>
      <c r="Q1078" s="14" t="str">
        <f t="shared" si="131"/>
        <v>Unknown</v>
      </c>
      <c r="R1078" s="14" t="str">
        <f t="shared" si="132"/>
        <v>|Unknown|</v>
      </c>
      <c r="S1078" s="14" t="str">
        <f t="shared" si="133"/>
        <v>|Children &amp; Family Movies|</v>
      </c>
      <c r="T1078" s="14" t="str">
        <f t="shared" si="134"/>
        <v>|Suhas Kadav|</v>
      </c>
      <c r="U1078" s="14" t="str">
        <f t="shared" si="135"/>
        <v>|Unknown|</v>
      </c>
    </row>
    <row r="1079" spans="1:21">
      <c r="A1079" s="14" t="s">
        <v>5639</v>
      </c>
      <c r="B1079" s="14" t="s">
        <v>48</v>
      </c>
      <c r="C1079" s="14" t="s">
        <v>5640</v>
      </c>
      <c r="D1079" s="14" t="s">
        <v>288</v>
      </c>
      <c r="E1079" s="14" t="s">
        <v>117</v>
      </c>
      <c r="F1079" s="14" t="s">
        <v>117</v>
      </c>
      <c r="G1079" s="26">
        <v>44299</v>
      </c>
      <c r="H1079" s="14">
        <v>2019</v>
      </c>
      <c r="I1079" s="14" t="s">
        <v>365</v>
      </c>
      <c r="J1079" s="14" t="s">
        <v>2352</v>
      </c>
      <c r="K1079" s="14" t="s">
        <v>251</v>
      </c>
      <c r="L1079" s="14" t="s">
        <v>5641</v>
      </c>
      <c r="M1079" s="14">
        <f t="shared" si="128"/>
        <v>2021</v>
      </c>
      <c r="N1079" s="14">
        <f t="shared" si="129"/>
        <v>4</v>
      </c>
      <c r="O1079" s="14" t="str">
        <f>IFERROR(VLOOKUP(I1079,Lists!$F$2:$G$16,2,FALSE()),"Not Rated")</f>
        <v>Kids</v>
      </c>
      <c r="P1079" s="14">
        <f t="shared" si="130"/>
        <v>81</v>
      </c>
      <c r="Q1079" s="14" t="str">
        <f t="shared" si="131"/>
        <v>Unknown</v>
      </c>
      <c r="R1079" s="14" t="str">
        <f t="shared" si="132"/>
        <v>|Unknown|</v>
      </c>
      <c r="S1079" s="14" t="str">
        <f t="shared" si="133"/>
        <v>|Children &amp; Family Movies|</v>
      </c>
      <c r="T1079" s="14" t="str">
        <f t="shared" si="134"/>
        <v>|Suhas Kadav|</v>
      </c>
      <c r="U1079" s="14" t="str">
        <f t="shared" si="135"/>
        <v>|Unknown|</v>
      </c>
    </row>
    <row r="1080" spans="1:21">
      <c r="A1080" s="14" t="s">
        <v>5642</v>
      </c>
      <c r="B1080" s="14" t="s">
        <v>48</v>
      </c>
      <c r="C1080" s="14" t="s">
        <v>5643</v>
      </c>
      <c r="D1080" s="14" t="s">
        <v>288</v>
      </c>
      <c r="E1080" s="14" t="s">
        <v>117</v>
      </c>
      <c r="F1080" s="14" t="s">
        <v>117</v>
      </c>
      <c r="G1080" s="26">
        <v>44299</v>
      </c>
      <c r="H1080" s="14">
        <v>2017</v>
      </c>
      <c r="I1080" s="14" t="s">
        <v>366</v>
      </c>
      <c r="J1080" s="14" t="s">
        <v>1773</v>
      </c>
      <c r="K1080" s="14" t="s">
        <v>251</v>
      </c>
      <c r="L1080" s="14" t="s">
        <v>5644</v>
      </c>
      <c r="M1080" s="14">
        <f t="shared" si="128"/>
        <v>2021</v>
      </c>
      <c r="N1080" s="14">
        <f t="shared" si="129"/>
        <v>4</v>
      </c>
      <c r="O1080" s="14" t="str">
        <f>IFERROR(VLOOKUP(I1080,Lists!$F$2:$G$16,2,FALSE()),"Not Rated")</f>
        <v>Kids</v>
      </c>
      <c r="P1080" s="14">
        <f t="shared" si="130"/>
        <v>78</v>
      </c>
      <c r="Q1080" s="14" t="str">
        <f t="shared" si="131"/>
        <v>Unknown</v>
      </c>
      <c r="R1080" s="14" t="str">
        <f t="shared" si="132"/>
        <v>|Unknown|</v>
      </c>
      <c r="S1080" s="14" t="str">
        <f t="shared" si="133"/>
        <v>|Children &amp; Family Movies|</v>
      </c>
      <c r="T1080" s="14" t="str">
        <f t="shared" si="134"/>
        <v>|Suhas Kadav|</v>
      </c>
      <c r="U1080" s="14" t="str">
        <f t="shared" si="135"/>
        <v>|Unknown|</v>
      </c>
    </row>
    <row r="1081" spans="1:21">
      <c r="A1081" s="14" t="s">
        <v>5645</v>
      </c>
      <c r="B1081" s="14" t="s">
        <v>49</v>
      </c>
      <c r="C1081" s="14" t="s">
        <v>5646</v>
      </c>
      <c r="D1081" s="14" t="s">
        <v>117</v>
      </c>
      <c r="E1081" s="14" t="s">
        <v>5647</v>
      </c>
      <c r="F1081" s="14" t="s">
        <v>1940</v>
      </c>
      <c r="G1081" s="26">
        <v>44299</v>
      </c>
      <c r="H1081" s="14">
        <v>2020</v>
      </c>
      <c r="I1081" s="14" t="s">
        <v>362</v>
      </c>
      <c r="J1081" s="14" t="s">
        <v>105</v>
      </c>
      <c r="K1081" s="14" t="s">
        <v>4132</v>
      </c>
      <c r="L1081" s="14" t="s">
        <v>5648</v>
      </c>
      <c r="M1081" s="14">
        <f t="shared" si="128"/>
        <v>2021</v>
      </c>
      <c r="N1081" s="14">
        <f t="shared" si="129"/>
        <v>4</v>
      </c>
      <c r="O1081" s="14" t="str">
        <f>IFERROR(VLOOKUP(I1081,Lists!$F$2:$G$16,2,FALSE()),"Not Rated")</f>
        <v>Older Kids</v>
      </c>
      <c r="P1081" s="14">
        <f t="shared" si="130"/>
        <v>1</v>
      </c>
      <c r="Q1081" s="14" t="str">
        <f t="shared" si="131"/>
        <v>Israel</v>
      </c>
      <c r="R1081" s="14" t="str">
        <f t="shared" si="132"/>
        <v>|Israel|United States|</v>
      </c>
      <c r="S1081" s="14" t="str">
        <f t="shared" si="133"/>
        <v>|Romantic TV Shows|TV Comedies|TV Dramas|</v>
      </c>
      <c r="T1081" s="14" t="str">
        <f t="shared" si="134"/>
        <v>|Unknown|</v>
      </c>
      <c r="U1081" s="14" t="str">
        <f t="shared" si="135"/>
        <v>|Victor Rasuk|Nathalie Kelley|Dan Bucatinsky|David Del Rio|Michelle Veintimilla|Lisa Vidal|Carlos Gómez|Belissa Escobedo|</v>
      </c>
    </row>
    <row r="1082" spans="1:21">
      <c r="A1082" s="14" t="s">
        <v>5649</v>
      </c>
      <c r="B1082" s="14" t="s">
        <v>48</v>
      </c>
      <c r="C1082" s="14" t="s">
        <v>5650</v>
      </c>
      <c r="D1082" s="14" t="s">
        <v>5651</v>
      </c>
      <c r="E1082" s="14" t="s">
        <v>5652</v>
      </c>
      <c r="F1082" s="14" t="s">
        <v>126</v>
      </c>
      <c r="G1082" s="26">
        <v>44298</v>
      </c>
      <c r="H1082" s="14">
        <v>2021</v>
      </c>
      <c r="I1082" s="14" t="s">
        <v>361</v>
      </c>
      <c r="J1082" s="14" t="s">
        <v>1062</v>
      </c>
      <c r="K1082" s="14" t="s">
        <v>699</v>
      </c>
      <c r="L1082" s="14" t="s">
        <v>5653</v>
      </c>
      <c r="M1082" s="14">
        <f t="shared" si="128"/>
        <v>2021</v>
      </c>
      <c r="N1082" s="14">
        <f t="shared" si="129"/>
        <v>4</v>
      </c>
      <c r="O1082" s="14" t="str">
        <f>IFERROR(VLOOKUP(I1082,Lists!$F$2:$G$16,2,FALSE()),"Not Rated")</f>
        <v>Teens</v>
      </c>
      <c r="P1082" s="14">
        <f t="shared" si="130"/>
        <v>118</v>
      </c>
      <c r="Q1082" s="14" t="str">
        <f t="shared" si="131"/>
        <v>China</v>
      </c>
      <c r="R1082" s="14" t="str">
        <f t="shared" si="132"/>
        <v>|China|</v>
      </c>
      <c r="S1082" s="14" t="str">
        <f t="shared" si="133"/>
        <v>|Action &amp; Adventure|Anime Features|International Movies|</v>
      </c>
      <c r="T1082" s="14" t="str">
        <f t="shared" si="134"/>
        <v>|Zhao Ji|</v>
      </c>
      <c r="U1082" s="14" t="str">
        <f t="shared" si="135"/>
        <v>|Yang Tianxiang|Zhang He|Xuan Xiaoming|Li Shimeng|</v>
      </c>
    </row>
    <row r="1083" spans="1:21">
      <c r="A1083" s="14" t="s">
        <v>5654</v>
      </c>
      <c r="B1083" s="14" t="s">
        <v>49</v>
      </c>
      <c r="C1083" s="14" t="s">
        <v>5655</v>
      </c>
      <c r="D1083" s="14" t="s">
        <v>117</v>
      </c>
      <c r="E1083" s="14" t="s">
        <v>5656</v>
      </c>
      <c r="F1083" s="14" t="s">
        <v>115</v>
      </c>
      <c r="G1083" s="26">
        <v>44298</v>
      </c>
      <c r="H1083" s="14">
        <v>2018</v>
      </c>
      <c r="I1083" s="14" t="s">
        <v>368</v>
      </c>
      <c r="J1083" s="14" t="s">
        <v>108</v>
      </c>
      <c r="K1083" s="14" t="s">
        <v>617</v>
      </c>
      <c r="L1083" s="14" t="s">
        <v>5657</v>
      </c>
      <c r="M1083" s="14">
        <f t="shared" si="128"/>
        <v>2021</v>
      </c>
      <c r="N1083" s="14">
        <f t="shared" si="129"/>
        <v>4</v>
      </c>
      <c r="O1083" s="14" t="str">
        <f>IFERROR(VLOOKUP(I1083,Lists!$F$2:$G$16,2,FALSE()),"Not Rated")</f>
        <v>Kids</v>
      </c>
      <c r="P1083" s="14">
        <f t="shared" si="130"/>
        <v>4</v>
      </c>
      <c r="Q1083" s="14" t="str">
        <f t="shared" si="131"/>
        <v>United States</v>
      </c>
      <c r="R1083" s="14" t="str">
        <f t="shared" si="132"/>
        <v>|United States|</v>
      </c>
      <c r="S1083" s="14" t="str">
        <f t="shared" si="133"/>
        <v>|Kids' TV|TV Comedies|</v>
      </c>
      <c r="T1083" s="14" t="str">
        <f t="shared" si="134"/>
        <v>|Unknown|</v>
      </c>
      <c r="U1083" s="14" t="str">
        <f t="shared" si="135"/>
        <v>|Brian Stepanek|Allison Munn|Aidan Gallagher|Casey Simpson|Mace Coronel|Lizzy Greene|</v>
      </c>
    </row>
    <row r="1084" spans="1:21">
      <c r="A1084" s="14" t="s">
        <v>5658</v>
      </c>
      <c r="B1084" s="14" t="s">
        <v>49</v>
      </c>
      <c r="C1084" s="14" t="s">
        <v>5659</v>
      </c>
      <c r="D1084" s="14" t="s">
        <v>117</v>
      </c>
      <c r="E1084" s="14" t="s">
        <v>5660</v>
      </c>
      <c r="F1084" s="14" t="s">
        <v>117</v>
      </c>
      <c r="G1084" s="26">
        <v>44297</v>
      </c>
      <c r="H1084" s="14">
        <v>2021</v>
      </c>
      <c r="I1084" s="14" t="s">
        <v>361</v>
      </c>
      <c r="J1084" s="14" t="s">
        <v>105</v>
      </c>
      <c r="K1084" s="14" t="s">
        <v>1599</v>
      </c>
      <c r="L1084" s="14" t="s">
        <v>5661</v>
      </c>
      <c r="M1084" s="14">
        <f t="shared" si="128"/>
        <v>2021</v>
      </c>
      <c r="N1084" s="14">
        <f t="shared" si="129"/>
        <v>4</v>
      </c>
      <c r="O1084" s="14" t="str">
        <f>IFERROR(VLOOKUP(I1084,Lists!$F$2:$G$16,2,FALSE()),"Not Rated")</f>
        <v>Teens</v>
      </c>
      <c r="P1084" s="14">
        <f t="shared" si="130"/>
        <v>1</v>
      </c>
      <c r="Q1084" s="14" t="str">
        <f t="shared" si="131"/>
        <v>Unknown</v>
      </c>
      <c r="R1084" s="14" t="str">
        <f t="shared" si="132"/>
        <v>|Unknown|</v>
      </c>
      <c r="S1084" s="14" t="str">
        <f t="shared" si="133"/>
        <v>|International TV Shows|Reality TV|</v>
      </c>
      <c r="T1084" s="14" t="str">
        <f t="shared" si="134"/>
        <v>|Unknown|</v>
      </c>
      <c r="U1084" s="14" t="str">
        <f t="shared" si="135"/>
        <v>|Park Mi-sun|Jang Do-youn|</v>
      </c>
    </row>
    <row r="1085" spans="1:21">
      <c r="A1085" s="14" t="s">
        <v>5662</v>
      </c>
      <c r="B1085" s="14" t="s">
        <v>48</v>
      </c>
      <c r="C1085" s="14" t="s">
        <v>5663</v>
      </c>
      <c r="D1085" s="14" t="s">
        <v>5664</v>
      </c>
      <c r="E1085" s="14" t="s">
        <v>5665</v>
      </c>
      <c r="F1085" s="14" t="s">
        <v>115</v>
      </c>
      <c r="G1085" s="26">
        <v>44296</v>
      </c>
      <c r="H1085" s="14">
        <v>2020</v>
      </c>
      <c r="I1085" s="14" t="s">
        <v>363</v>
      </c>
      <c r="J1085" s="14" t="s">
        <v>724</v>
      </c>
      <c r="K1085" s="14" t="s">
        <v>245</v>
      </c>
      <c r="L1085" s="14" t="s">
        <v>5666</v>
      </c>
      <c r="M1085" s="14">
        <f t="shared" si="128"/>
        <v>2021</v>
      </c>
      <c r="N1085" s="14">
        <f t="shared" si="129"/>
        <v>4</v>
      </c>
      <c r="O1085" s="14" t="str">
        <f>IFERROR(VLOOKUP(I1085,Lists!$F$2:$G$16,2,FALSE()),"Not Rated")</f>
        <v>Adults</v>
      </c>
      <c r="P1085" s="14">
        <f t="shared" si="130"/>
        <v>102</v>
      </c>
      <c r="Q1085" s="14" t="str">
        <f t="shared" si="131"/>
        <v>United States</v>
      </c>
      <c r="R1085" s="14" t="str">
        <f t="shared" si="132"/>
        <v>|United States|</v>
      </c>
      <c r="S1085" s="14" t="str">
        <f t="shared" si="133"/>
        <v>|Comedies|</v>
      </c>
      <c r="T1085" s="14" t="str">
        <f t="shared" si="134"/>
        <v>|Jamie Babbit|</v>
      </c>
      <c r="U1085" s="14" t="str">
        <f t="shared" si="135"/>
        <v>|Drew Barrymore|Michael Zegen|T.J. Miller|Holland Taylor|Ellie Kemper|Andrew Rannells|Michelle Buteau|</v>
      </c>
    </row>
    <row r="1086" spans="1:21">
      <c r="A1086" s="14" t="s">
        <v>5667</v>
      </c>
      <c r="B1086" s="14" t="s">
        <v>49</v>
      </c>
      <c r="C1086" s="14" t="s">
        <v>5668</v>
      </c>
      <c r="D1086" s="14" t="s">
        <v>117</v>
      </c>
      <c r="E1086" s="14" t="s">
        <v>5669</v>
      </c>
      <c r="F1086" s="14" t="s">
        <v>126</v>
      </c>
      <c r="G1086" s="26">
        <v>44295</v>
      </c>
      <c r="H1086" s="14">
        <v>2020</v>
      </c>
      <c r="I1086" s="14" t="s">
        <v>361</v>
      </c>
      <c r="J1086" s="14" t="s">
        <v>105</v>
      </c>
      <c r="K1086" s="14" t="s">
        <v>1787</v>
      </c>
      <c r="L1086" s="14" t="s">
        <v>5670</v>
      </c>
      <c r="M1086" s="14">
        <f t="shared" si="128"/>
        <v>2021</v>
      </c>
      <c r="N1086" s="14">
        <f t="shared" si="129"/>
        <v>4</v>
      </c>
      <c r="O1086" s="14" t="str">
        <f>IFERROR(VLOOKUP(I1086,Lists!$F$2:$G$16,2,FALSE()),"Not Rated")</f>
        <v>Teens</v>
      </c>
      <c r="P1086" s="14">
        <f t="shared" si="130"/>
        <v>1</v>
      </c>
      <c r="Q1086" s="14" t="str">
        <f t="shared" si="131"/>
        <v>China</v>
      </c>
      <c r="R1086" s="14" t="str">
        <f t="shared" si="132"/>
        <v>|China|</v>
      </c>
      <c r="S1086" s="14" t="str">
        <f t="shared" si="133"/>
        <v>|Anime Series|International TV Shows|Romantic TV Shows|</v>
      </c>
      <c r="T1086" s="14" t="str">
        <f t="shared" si="134"/>
        <v>|Unknown|</v>
      </c>
      <c r="U1086" s="14" t="str">
        <f t="shared" si="135"/>
        <v>|Jiang Guangtao|Ma Zhengyang|Wen Sen|Hu Liangwei|Huang Ying|</v>
      </c>
    </row>
    <row r="1087" spans="1:21">
      <c r="A1087" s="14" t="s">
        <v>5671</v>
      </c>
      <c r="B1087" s="14" t="s">
        <v>48</v>
      </c>
      <c r="C1087" s="14" t="s">
        <v>5672</v>
      </c>
      <c r="D1087" s="14" t="s">
        <v>5673</v>
      </c>
      <c r="E1087" s="14" t="s">
        <v>5674</v>
      </c>
      <c r="F1087" s="14" t="s">
        <v>123</v>
      </c>
      <c r="G1087" s="26">
        <v>44295</v>
      </c>
      <c r="H1087" s="14">
        <v>2021</v>
      </c>
      <c r="I1087" s="14" t="s">
        <v>360</v>
      </c>
      <c r="J1087" s="14" t="s">
        <v>2394</v>
      </c>
      <c r="K1087" s="14" t="s">
        <v>475</v>
      </c>
      <c r="L1087" s="14" t="s">
        <v>5675</v>
      </c>
      <c r="M1087" s="14">
        <f t="shared" si="128"/>
        <v>2021</v>
      </c>
      <c r="N1087" s="14">
        <f t="shared" si="129"/>
        <v>4</v>
      </c>
      <c r="O1087" s="14" t="str">
        <f>IFERROR(VLOOKUP(I1087,Lists!$F$2:$G$16,2,FALSE()),"Not Rated")</f>
        <v>Adults</v>
      </c>
      <c r="P1087" s="14">
        <f t="shared" si="130"/>
        <v>132</v>
      </c>
      <c r="Q1087" s="14" t="str">
        <f t="shared" si="131"/>
        <v>South Korea</v>
      </c>
      <c r="R1087" s="14" t="str">
        <f t="shared" si="132"/>
        <v>|South Korea|</v>
      </c>
      <c r="S1087" s="14" t="str">
        <f t="shared" si="133"/>
        <v>|Dramas|International Movies|</v>
      </c>
      <c r="T1087" s="14" t="str">
        <f t="shared" si="134"/>
        <v>|Park Hoon-jung|</v>
      </c>
      <c r="U1087" s="14" t="str">
        <f t="shared" si="135"/>
        <v>|Um Tae-goo|Jeon Yeo-been|Cha Seoung-won|Lee Ki-young|Park Ho-san|</v>
      </c>
    </row>
    <row r="1088" spans="1:21">
      <c r="A1088" s="14" t="s">
        <v>5676</v>
      </c>
      <c r="B1088" s="14" t="s">
        <v>48</v>
      </c>
      <c r="C1088" s="14" t="s">
        <v>5677</v>
      </c>
      <c r="D1088" s="14" t="s">
        <v>5678</v>
      </c>
      <c r="E1088" s="14" t="s">
        <v>5679</v>
      </c>
      <c r="F1088" s="14" t="s">
        <v>131</v>
      </c>
      <c r="G1088" s="26">
        <v>44295</v>
      </c>
      <c r="H1088" s="14">
        <v>2016</v>
      </c>
      <c r="I1088" s="14" t="s">
        <v>360</v>
      </c>
      <c r="J1088" s="14" t="s">
        <v>1096</v>
      </c>
      <c r="K1088" s="14" t="s">
        <v>605</v>
      </c>
      <c r="L1088" s="14" t="s">
        <v>5680</v>
      </c>
      <c r="M1088" s="14">
        <f t="shared" si="128"/>
        <v>2021</v>
      </c>
      <c r="N1088" s="14">
        <f t="shared" si="129"/>
        <v>4</v>
      </c>
      <c r="O1088" s="14" t="str">
        <f>IFERROR(VLOOKUP(I1088,Lists!$F$2:$G$16,2,FALSE()),"Not Rated")</f>
        <v>Adults</v>
      </c>
      <c r="P1088" s="14">
        <f t="shared" si="130"/>
        <v>108</v>
      </c>
      <c r="Q1088" s="14" t="str">
        <f t="shared" si="131"/>
        <v>Nigeria</v>
      </c>
      <c r="R1088" s="14" t="str">
        <f t="shared" si="132"/>
        <v>|Nigeria|</v>
      </c>
      <c r="S1088" s="14" t="str">
        <f t="shared" si="133"/>
        <v>|Dramas|International Movies|Thrillers|</v>
      </c>
      <c r="T1088" s="14" t="str">
        <f t="shared" si="134"/>
        <v>|Dare Olaitan|</v>
      </c>
      <c r="U1088" s="14" t="str">
        <f t="shared" si="135"/>
        <v>|Seun Ajayi|Zainab Balogun|Sammie Eddie|Linda Ejiofor|Charles Etubiebi|Shawn Faqua|Lord Frank|Ikubese Emmanuel Ifeanyi|Somkele Iyamah|Ali Nuhu|Wale Ojo|</v>
      </c>
    </row>
    <row r="1089" spans="1:21">
      <c r="A1089" s="14" t="s">
        <v>5681</v>
      </c>
      <c r="B1089" s="14" t="s">
        <v>48</v>
      </c>
      <c r="C1089" s="14" t="s">
        <v>5682</v>
      </c>
      <c r="D1089" s="14" t="s">
        <v>2995</v>
      </c>
      <c r="E1089" s="14" t="s">
        <v>5683</v>
      </c>
      <c r="F1089" s="14" t="s">
        <v>116</v>
      </c>
      <c r="G1089" s="26">
        <v>44295</v>
      </c>
      <c r="H1089" s="14">
        <v>2021</v>
      </c>
      <c r="I1089" s="14" t="s">
        <v>361</v>
      </c>
      <c r="J1089" s="14" t="s">
        <v>1526</v>
      </c>
      <c r="K1089" s="14" t="s">
        <v>5684</v>
      </c>
      <c r="L1089" s="14" t="s">
        <v>5685</v>
      </c>
      <c r="M1089" s="14">
        <f t="shared" si="128"/>
        <v>2021</v>
      </c>
      <c r="N1089" s="14">
        <f t="shared" si="129"/>
        <v>4</v>
      </c>
      <c r="O1089" s="14" t="str">
        <f>IFERROR(VLOOKUP(I1089,Lists!$F$2:$G$16,2,FALSE()),"Not Rated")</f>
        <v>Teens</v>
      </c>
      <c r="P1089" s="14">
        <f t="shared" si="130"/>
        <v>133</v>
      </c>
      <c r="Q1089" s="14" t="str">
        <f t="shared" si="131"/>
        <v>India</v>
      </c>
      <c r="R1089" s="14" t="str">
        <f t="shared" si="132"/>
        <v>|India|</v>
      </c>
      <c r="S1089" s="14" t="str">
        <f t="shared" si="133"/>
        <v>|Comedies|Horror Movies|International Movies|</v>
      </c>
      <c r="T1089" s="14" t="str">
        <f t="shared" si="134"/>
        <v>|Hardik Mehta|</v>
      </c>
      <c r="U1089" s="14" t="str">
        <f t="shared" si="135"/>
        <v>|Rajkummar Rao|Varun Sharma|Janhvi Kapoor|Manav Vij|Sarita Joshi|Anuraag Arora|Alexx O'Nell|Rajesh Jais|</v>
      </c>
    </row>
    <row r="1090" spans="1:21">
      <c r="A1090" s="14" t="s">
        <v>5686</v>
      </c>
      <c r="B1090" s="14" t="s">
        <v>48</v>
      </c>
      <c r="C1090" s="14" t="s">
        <v>5687</v>
      </c>
      <c r="D1090" s="14" t="s">
        <v>5688</v>
      </c>
      <c r="E1090" s="14" t="s">
        <v>5689</v>
      </c>
      <c r="F1090" s="14" t="s">
        <v>115</v>
      </c>
      <c r="G1090" s="26">
        <v>44295</v>
      </c>
      <c r="H1090" s="14">
        <v>2021</v>
      </c>
      <c r="I1090" s="14" t="s">
        <v>364</v>
      </c>
      <c r="J1090" s="14" t="s">
        <v>1386</v>
      </c>
      <c r="K1090" s="14" t="s">
        <v>1149</v>
      </c>
      <c r="L1090" s="14" t="s">
        <v>5690</v>
      </c>
      <c r="M1090" s="14">
        <f t="shared" ref="M1090:M1153" si="136">IF(G1090="","",YEAR(G1090))</f>
        <v>2021</v>
      </c>
      <c r="N1090" s="14">
        <f t="shared" ref="N1090:N1153" si="137">IF(G1090="","",MONTH(G1090))</f>
        <v>4</v>
      </c>
      <c r="O1090" s="14" t="str">
        <f>IFERROR(VLOOKUP(I1090,Lists!$F$2:$G$16,2,FALSE()),"Not Rated")</f>
        <v>Teens</v>
      </c>
      <c r="P1090" s="14">
        <f t="shared" ref="P1090:P1153" si="138">IFERROR(VALUE(LEFT(J1090,FIND(" ",J1090)-1)),"")</f>
        <v>107</v>
      </c>
      <c r="Q1090" s="14" t="str">
        <f t="shared" ref="Q1090:Q1153" si="139">IFERROR(LEFT(F1090,FIND(",",F1090)-1),F1090)</f>
        <v>United States</v>
      </c>
      <c r="R1090" s="14" t="str">
        <f t="shared" ref="R1090:R1153" si="140">"|"&amp;SUBSTITUTE(F1090,", ","|")&amp;"|"</f>
        <v>|United States|</v>
      </c>
      <c r="S1090" s="14" t="str">
        <f t="shared" ref="S1090:S1153" si="141">"|"&amp;SUBSTITUTE(K1090,", ","|")&amp;"|"</f>
        <v>|Action &amp; Adventure|Comedies|</v>
      </c>
      <c r="T1090" s="14" t="str">
        <f t="shared" ref="T1090:T1153" si="142">"|"&amp;SUBSTITUTE(D1090,", ","|")&amp;"|"</f>
        <v>|Ben Falcone|</v>
      </c>
      <c r="U1090" s="14" t="str">
        <f t="shared" ref="U1090:U1153" si="143">"|"&amp;SUBSTITUTE(E1090,", ","|")&amp;"|"</f>
        <v>|Melissa McCarthy|Octavia Spencer|Jason Bateman|Bobby Cannavale|Pom Klementieff|Melissa Leo|Taylor Mosby|Marcella Lowery|Melissa Ponzio|</v>
      </c>
    </row>
    <row r="1091" spans="1:21">
      <c r="A1091" s="14" t="s">
        <v>5691</v>
      </c>
      <c r="B1091" s="14" t="s">
        <v>48</v>
      </c>
      <c r="C1091" s="14" t="s">
        <v>5692</v>
      </c>
      <c r="D1091" s="14" t="s">
        <v>5693</v>
      </c>
      <c r="E1091" s="14" t="s">
        <v>5694</v>
      </c>
      <c r="F1091" s="14" t="s">
        <v>115</v>
      </c>
      <c r="G1091" s="26">
        <v>44295</v>
      </c>
      <c r="H1091" s="14">
        <v>2021</v>
      </c>
      <c r="I1091" s="14" t="s">
        <v>360</v>
      </c>
      <c r="J1091" s="14" t="s">
        <v>4751</v>
      </c>
      <c r="K1091" s="14" t="s">
        <v>244</v>
      </c>
      <c r="L1091" s="14" t="s">
        <v>5695</v>
      </c>
      <c r="M1091" s="14">
        <f t="shared" si="136"/>
        <v>2021</v>
      </c>
      <c r="N1091" s="14">
        <f t="shared" si="137"/>
        <v>4</v>
      </c>
      <c r="O1091" s="14" t="str">
        <f>IFERROR(VLOOKUP(I1091,Lists!$F$2:$G$16,2,FALSE()),"Not Rated")</f>
        <v>Adults</v>
      </c>
      <c r="P1091" s="14">
        <f t="shared" si="138"/>
        <v>32</v>
      </c>
      <c r="Q1091" s="14" t="str">
        <f t="shared" si="139"/>
        <v>United States</v>
      </c>
      <c r="R1091" s="14" t="str">
        <f t="shared" si="140"/>
        <v>|United States|</v>
      </c>
      <c r="S1091" s="14" t="str">
        <f t="shared" si="141"/>
        <v>|Dramas|</v>
      </c>
      <c r="T1091" s="14" t="str">
        <f t="shared" si="142"/>
        <v>|Travon Free|Martin Desmond Roe|</v>
      </c>
      <c r="U1091" s="14" t="str">
        <f t="shared" si="143"/>
        <v>|Joey Bada$$|Andrew Howard|Zaria|</v>
      </c>
    </row>
    <row r="1092" spans="1:21">
      <c r="A1092" s="14" t="s">
        <v>5696</v>
      </c>
      <c r="B1092" s="14" t="s">
        <v>48</v>
      </c>
      <c r="C1092" s="14" t="s">
        <v>5697</v>
      </c>
      <c r="D1092" s="14" t="s">
        <v>5698</v>
      </c>
      <c r="E1092" s="14" t="s">
        <v>5699</v>
      </c>
      <c r="F1092" s="14" t="s">
        <v>136</v>
      </c>
      <c r="G1092" s="26">
        <v>44294</v>
      </c>
      <c r="H1092" s="14">
        <v>2020</v>
      </c>
      <c r="I1092" s="14" t="s">
        <v>362</v>
      </c>
      <c r="J1092" s="14" t="s">
        <v>1773</v>
      </c>
      <c r="K1092" s="14" t="s">
        <v>910</v>
      </c>
      <c r="L1092" s="14" t="s">
        <v>5700</v>
      </c>
      <c r="M1092" s="14">
        <f t="shared" si="136"/>
        <v>2021</v>
      </c>
      <c r="N1092" s="14">
        <f t="shared" si="137"/>
        <v>4</v>
      </c>
      <c r="O1092" s="14" t="str">
        <f>IFERROR(VLOOKUP(I1092,Lists!$F$2:$G$16,2,FALSE()),"Not Rated")</f>
        <v>Older Kids</v>
      </c>
      <c r="P1092" s="14">
        <f t="shared" si="138"/>
        <v>78</v>
      </c>
      <c r="Q1092" s="14" t="str">
        <f t="shared" si="139"/>
        <v>Indonesia</v>
      </c>
      <c r="R1092" s="14" t="str">
        <f t="shared" si="140"/>
        <v>|Indonesia|</v>
      </c>
      <c r="S1092" s="14" t="str">
        <f t="shared" si="141"/>
        <v>|Dramas|International Movies|Romantic Movies|</v>
      </c>
      <c r="T1092" s="14" t="str">
        <f t="shared" si="142"/>
        <v>|Angga Dwimas Sasongko|</v>
      </c>
      <c r="U1092" s="14" t="str">
        <f t="shared" si="143"/>
        <v>|Ardhito Pramono|Aurélie Moeremans|Arya Saloka|Roy Sungkono|Gilbert Pohan|Azizah Hanum|Tanta Ginting|</v>
      </c>
    </row>
    <row r="1093" spans="1:21">
      <c r="A1093" s="14" t="s">
        <v>5701</v>
      </c>
      <c r="B1093" s="14" t="s">
        <v>49</v>
      </c>
      <c r="C1093" s="14" t="s">
        <v>5702</v>
      </c>
      <c r="D1093" s="14" t="s">
        <v>117</v>
      </c>
      <c r="E1093" s="14" t="s">
        <v>5703</v>
      </c>
      <c r="F1093" s="14" t="s">
        <v>121</v>
      </c>
      <c r="G1093" s="26">
        <v>44294</v>
      </c>
      <c r="H1093" s="14">
        <v>2021</v>
      </c>
      <c r="I1093" s="14" t="s">
        <v>360</v>
      </c>
      <c r="J1093" s="14" t="s">
        <v>105</v>
      </c>
      <c r="K1093" s="14" t="s">
        <v>822</v>
      </c>
      <c r="L1093" s="14" t="s">
        <v>5704</v>
      </c>
      <c r="M1093" s="14">
        <f t="shared" si="136"/>
        <v>2021</v>
      </c>
      <c r="N1093" s="14">
        <f t="shared" si="137"/>
        <v>4</v>
      </c>
      <c r="O1093" s="14" t="str">
        <f>IFERROR(VLOOKUP(I1093,Lists!$F$2:$G$16,2,FALSE()),"Not Rated")</f>
        <v>Adults</v>
      </c>
      <c r="P1093" s="14">
        <f t="shared" si="138"/>
        <v>1</v>
      </c>
      <c r="Q1093" s="14" t="str">
        <f t="shared" si="139"/>
        <v>Japan</v>
      </c>
      <c r="R1093" s="14" t="str">
        <f t="shared" si="140"/>
        <v>|Japan|</v>
      </c>
      <c r="S1093" s="14" t="str">
        <f t="shared" si="141"/>
        <v>|Anime Series|International TV Shows|</v>
      </c>
      <c r="T1093" s="14" t="str">
        <f t="shared" si="142"/>
        <v>|Unknown|</v>
      </c>
      <c r="U1093" s="14" t="str">
        <f t="shared" si="143"/>
        <v>|Kenjiro Tsuda|Shizuka Ito|Kazuyuki Okitsu|M・A・O|Jun Fukushima|Kimiko Saito|Yoshimasa Hosoya|Masashi Nogawa|Junichi Yanagida|Hochu Otsuka|Atsuko Tanaka|</v>
      </c>
    </row>
    <row r="1094" spans="1:21">
      <c r="A1094" s="14" t="s">
        <v>5705</v>
      </c>
      <c r="B1094" s="14" t="s">
        <v>48</v>
      </c>
      <c r="C1094" s="14" t="s">
        <v>5706</v>
      </c>
      <c r="D1094" s="14" t="s">
        <v>117</v>
      </c>
      <c r="E1094" s="14" t="s">
        <v>5707</v>
      </c>
      <c r="F1094" s="14" t="s">
        <v>117</v>
      </c>
      <c r="G1094" s="26">
        <v>44293</v>
      </c>
      <c r="H1094" s="14">
        <v>2021</v>
      </c>
      <c r="I1094" s="14" t="s">
        <v>362</v>
      </c>
      <c r="J1094" s="14" t="s">
        <v>5708</v>
      </c>
      <c r="K1094" s="14" t="s">
        <v>927</v>
      </c>
      <c r="L1094" s="14" t="s">
        <v>5709</v>
      </c>
      <c r="M1094" s="14">
        <f t="shared" si="136"/>
        <v>2021</v>
      </c>
      <c r="N1094" s="14">
        <f t="shared" si="137"/>
        <v>4</v>
      </c>
      <c r="O1094" s="14" t="str">
        <f>IFERROR(VLOOKUP(I1094,Lists!$F$2:$G$16,2,FALSE()),"Not Rated")</f>
        <v>Older Kids</v>
      </c>
      <c r="P1094" s="14">
        <f t="shared" si="138"/>
        <v>55</v>
      </c>
      <c r="Q1094" s="14" t="str">
        <f t="shared" si="139"/>
        <v>Unknown</v>
      </c>
      <c r="R1094" s="14" t="str">
        <f t="shared" si="140"/>
        <v>|Unknown|</v>
      </c>
      <c r="S1094" s="14" t="str">
        <f t="shared" si="141"/>
        <v>|Documentaries|Music &amp; Musicals|</v>
      </c>
      <c r="T1094" s="14" t="str">
        <f t="shared" si="142"/>
        <v>|Unknown|</v>
      </c>
      <c r="U1094" s="14" t="str">
        <f t="shared" si="143"/>
        <v>|Dolly Parton|</v>
      </c>
    </row>
    <row r="1095" spans="1:21">
      <c r="A1095" s="14" t="s">
        <v>5710</v>
      </c>
      <c r="B1095" s="14" t="s">
        <v>49</v>
      </c>
      <c r="C1095" s="14" t="s">
        <v>5711</v>
      </c>
      <c r="D1095" s="14" t="s">
        <v>117</v>
      </c>
      <c r="E1095" s="14" t="s">
        <v>117</v>
      </c>
      <c r="F1095" s="14" t="s">
        <v>116</v>
      </c>
      <c r="G1095" s="26">
        <v>44293</v>
      </c>
      <c r="H1095" s="14">
        <v>2021</v>
      </c>
      <c r="I1095" s="14" t="s">
        <v>361</v>
      </c>
      <c r="J1095" s="14" t="s">
        <v>106</v>
      </c>
      <c r="K1095" s="14" t="s">
        <v>792</v>
      </c>
      <c r="L1095" s="14" t="s">
        <v>5712</v>
      </c>
      <c r="M1095" s="14">
        <f t="shared" si="136"/>
        <v>2021</v>
      </c>
      <c r="N1095" s="14">
        <f t="shared" si="137"/>
        <v>4</v>
      </c>
      <c r="O1095" s="14" t="str">
        <f>IFERROR(VLOOKUP(I1095,Lists!$F$2:$G$16,2,FALSE()),"Not Rated")</f>
        <v>Teens</v>
      </c>
      <c r="P1095" s="14">
        <f t="shared" si="138"/>
        <v>2</v>
      </c>
      <c r="Q1095" s="14" t="str">
        <f t="shared" si="139"/>
        <v>India</v>
      </c>
      <c r="R1095" s="14" t="str">
        <f t="shared" si="140"/>
        <v>|India|</v>
      </c>
      <c r="S1095" s="14" t="str">
        <f t="shared" si="141"/>
        <v>|International TV Shows|Reality TV|Romantic TV Shows|</v>
      </c>
      <c r="T1095" s="14" t="str">
        <f t="shared" si="142"/>
        <v>|Unknown|</v>
      </c>
      <c r="U1095" s="14" t="str">
        <f t="shared" si="143"/>
        <v>|Unknown|</v>
      </c>
    </row>
    <row r="1096" spans="1:21">
      <c r="A1096" s="14" t="s">
        <v>5713</v>
      </c>
      <c r="B1096" s="14" t="s">
        <v>49</v>
      </c>
      <c r="C1096" s="14" t="s">
        <v>5714</v>
      </c>
      <c r="D1096" s="14" t="s">
        <v>117</v>
      </c>
      <c r="E1096" s="14" t="s">
        <v>117</v>
      </c>
      <c r="F1096" s="14" t="s">
        <v>117</v>
      </c>
      <c r="G1096" s="26">
        <v>44293</v>
      </c>
      <c r="H1096" s="14">
        <v>2021</v>
      </c>
      <c r="I1096" s="14" t="s">
        <v>360</v>
      </c>
      <c r="J1096" s="14" t="s">
        <v>105</v>
      </c>
      <c r="K1096" s="14" t="s">
        <v>3626</v>
      </c>
      <c r="L1096" s="14" t="s">
        <v>5715</v>
      </c>
      <c r="M1096" s="14">
        <f t="shared" si="136"/>
        <v>2021</v>
      </c>
      <c r="N1096" s="14">
        <f t="shared" si="137"/>
        <v>4</v>
      </c>
      <c r="O1096" s="14" t="str">
        <f>IFERROR(VLOOKUP(I1096,Lists!$F$2:$G$16,2,FALSE()),"Not Rated")</f>
        <v>Adults</v>
      </c>
      <c r="P1096" s="14">
        <f t="shared" si="138"/>
        <v>1</v>
      </c>
      <c r="Q1096" s="14" t="str">
        <f t="shared" si="139"/>
        <v>Unknown</v>
      </c>
      <c r="R1096" s="14" t="str">
        <f t="shared" si="140"/>
        <v>|Unknown|</v>
      </c>
      <c r="S1096" s="14" t="str">
        <f t="shared" si="141"/>
        <v>|Reality TV|Romantic TV Shows|</v>
      </c>
      <c r="T1096" s="14" t="str">
        <f t="shared" si="142"/>
        <v>|Unknown|</v>
      </c>
      <c r="U1096" s="14" t="str">
        <f t="shared" si="143"/>
        <v>|Unknown|</v>
      </c>
    </row>
    <row r="1097" spans="1:21">
      <c r="A1097" s="14" t="s">
        <v>5716</v>
      </c>
      <c r="B1097" s="14" t="s">
        <v>49</v>
      </c>
      <c r="C1097" s="14" t="s">
        <v>5717</v>
      </c>
      <c r="D1097" s="14" t="s">
        <v>117</v>
      </c>
      <c r="E1097" s="14" t="s">
        <v>117</v>
      </c>
      <c r="F1097" s="14" t="s">
        <v>117</v>
      </c>
      <c r="G1097" s="26">
        <v>44293</v>
      </c>
      <c r="H1097" s="14">
        <v>2021</v>
      </c>
      <c r="I1097" s="14" t="s">
        <v>360</v>
      </c>
      <c r="J1097" s="14" t="s">
        <v>105</v>
      </c>
      <c r="K1097" s="14" t="s">
        <v>5718</v>
      </c>
      <c r="L1097" s="14" t="s">
        <v>5719</v>
      </c>
      <c r="M1097" s="14">
        <f t="shared" si="136"/>
        <v>2021</v>
      </c>
      <c r="N1097" s="14">
        <f t="shared" si="137"/>
        <v>4</v>
      </c>
      <c r="O1097" s="14" t="str">
        <f>IFERROR(VLOOKUP(I1097,Lists!$F$2:$G$16,2,FALSE()),"Not Rated")</f>
        <v>Adults</v>
      </c>
      <c r="P1097" s="14">
        <f t="shared" si="138"/>
        <v>1</v>
      </c>
      <c r="Q1097" s="14" t="str">
        <f t="shared" si="139"/>
        <v>Unknown</v>
      </c>
      <c r="R1097" s="14" t="str">
        <f t="shared" si="140"/>
        <v>|Unknown|</v>
      </c>
      <c r="S1097" s="14" t="str">
        <f t="shared" si="141"/>
        <v>|Crime TV Shows|Docuseries|TV Mysteries|</v>
      </c>
      <c r="T1097" s="14" t="str">
        <f t="shared" si="142"/>
        <v>|Unknown|</v>
      </c>
      <c r="U1097" s="14" t="str">
        <f t="shared" si="143"/>
        <v>|Unknown|</v>
      </c>
    </row>
    <row r="1098" spans="1:21">
      <c r="A1098" s="14" t="s">
        <v>5720</v>
      </c>
      <c r="B1098" s="14" t="s">
        <v>48</v>
      </c>
      <c r="C1098" s="14" t="s">
        <v>5721</v>
      </c>
      <c r="D1098" s="14" t="s">
        <v>5722</v>
      </c>
      <c r="E1098" s="14" t="s">
        <v>5723</v>
      </c>
      <c r="F1098" s="14" t="s">
        <v>117</v>
      </c>
      <c r="G1098" s="26">
        <v>44292</v>
      </c>
      <c r="H1098" s="14">
        <v>2021</v>
      </c>
      <c r="I1098" s="14" t="s">
        <v>365</v>
      </c>
      <c r="J1098" s="14" t="s">
        <v>900</v>
      </c>
      <c r="K1098" s="14" t="s">
        <v>481</v>
      </c>
      <c r="L1098" s="14" t="s">
        <v>5724</v>
      </c>
      <c r="M1098" s="14">
        <f t="shared" si="136"/>
        <v>2021</v>
      </c>
      <c r="N1098" s="14">
        <f t="shared" si="137"/>
        <v>4</v>
      </c>
      <c r="O1098" s="14" t="str">
        <f>IFERROR(VLOOKUP(I1098,Lists!$F$2:$G$16,2,FALSE()),"Not Rated")</f>
        <v>Kids</v>
      </c>
      <c r="P1098" s="14">
        <f t="shared" si="138"/>
        <v>92</v>
      </c>
      <c r="Q1098" s="14" t="str">
        <f t="shared" si="139"/>
        <v>Unknown</v>
      </c>
      <c r="R1098" s="14" t="str">
        <f t="shared" si="140"/>
        <v>|Unknown|</v>
      </c>
      <c r="S1098" s="14" t="str">
        <f t="shared" si="141"/>
        <v>|Children &amp; Family Movies|Comedies|</v>
      </c>
      <c r="T1098" s="14" t="str">
        <f t="shared" si="142"/>
        <v>|Steve Rolston|</v>
      </c>
      <c r="U1098" s="14" t="str">
        <f t="shared" si="143"/>
        <v>|Nick Wolfhard|Charles Demers|Montse Hernandez|Garland Whitt|Bruce Campbell|Catherine O'Hara|Brian Drummond|Giles Panton|</v>
      </c>
    </row>
    <row r="1099" spans="1:21">
      <c r="A1099" s="14" t="s">
        <v>5725</v>
      </c>
      <c r="B1099" s="14" t="s">
        <v>48</v>
      </c>
      <c r="C1099" s="14" t="s">
        <v>5726</v>
      </c>
      <c r="D1099" s="14" t="s">
        <v>5727</v>
      </c>
      <c r="E1099" s="14" t="s">
        <v>117</v>
      </c>
      <c r="F1099" s="14" t="s">
        <v>5728</v>
      </c>
      <c r="G1099" s="26">
        <v>44291</v>
      </c>
      <c r="H1099" s="14">
        <v>2020</v>
      </c>
      <c r="I1099" s="14" t="s">
        <v>360</v>
      </c>
      <c r="J1099" s="14" t="s">
        <v>1290</v>
      </c>
      <c r="K1099" s="14" t="s">
        <v>247</v>
      </c>
      <c r="L1099" s="14" t="s">
        <v>5729</v>
      </c>
      <c r="M1099" s="14">
        <f t="shared" si="136"/>
        <v>2021</v>
      </c>
      <c r="N1099" s="14">
        <f t="shared" si="137"/>
        <v>4</v>
      </c>
      <c r="O1099" s="14" t="str">
        <f>IFERROR(VLOOKUP(I1099,Lists!$F$2:$G$16,2,FALSE()),"Not Rated")</f>
        <v>Adults</v>
      </c>
      <c r="P1099" s="14">
        <f t="shared" si="138"/>
        <v>86</v>
      </c>
      <c r="Q1099" s="14" t="str">
        <f t="shared" si="139"/>
        <v>United States</v>
      </c>
      <c r="R1099" s="14" t="str">
        <f t="shared" si="140"/>
        <v>|United States|China|United Kingdom|</v>
      </c>
      <c r="S1099" s="14" t="str">
        <f t="shared" si="141"/>
        <v>|Documentaries|</v>
      </c>
      <c r="T1099" s="14" t="str">
        <f t="shared" si="142"/>
        <v>|Shalini Kantayya|</v>
      </c>
      <c r="U1099" s="14" t="str">
        <f t="shared" si="143"/>
        <v>|Unknown|</v>
      </c>
    </row>
    <row r="1100" spans="1:21">
      <c r="A1100" s="14" t="s">
        <v>5730</v>
      </c>
      <c r="B1100" s="14" t="s">
        <v>48</v>
      </c>
      <c r="C1100" s="14" t="s">
        <v>5731</v>
      </c>
      <c r="D1100" s="14" t="s">
        <v>5732</v>
      </c>
      <c r="E1100" s="14" t="s">
        <v>5733</v>
      </c>
      <c r="F1100" s="14" t="s">
        <v>116</v>
      </c>
      <c r="G1100" s="26">
        <v>44291</v>
      </c>
      <c r="H1100" s="14">
        <v>2021</v>
      </c>
      <c r="I1100" s="14" t="s">
        <v>361</v>
      </c>
      <c r="J1100" s="14" t="s">
        <v>1745</v>
      </c>
      <c r="K1100" s="14" t="s">
        <v>834</v>
      </c>
      <c r="L1100" s="14" t="s">
        <v>5734</v>
      </c>
      <c r="M1100" s="14">
        <f t="shared" si="136"/>
        <v>2021</v>
      </c>
      <c r="N1100" s="14">
        <f t="shared" si="137"/>
        <v>4</v>
      </c>
      <c r="O1100" s="14" t="str">
        <f>IFERROR(VLOOKUP(I1100,Lists!$F$2:$G$16,2,FALSE()),"Not Rated")</f>
        <v>Teens</v>
      </c>
      <c r="P1100" s="14">
        <f t="shared" si="138"/>
        <v>140</v>
      </c>
      <c r="Q1100" s="14" t="str">
        <f t="shared" si="139"/>
        <v>India</v>
      </c>
      <c r="R1100" s="14" t="str">
        <f t="shared" si="140"/>
        <v>|India|</v>
      </c>
      <c r="S1100" s="14" t="str">
        <f t="shared" si="141"/>
        <v>|Comedies|Dramas|International Movies|</v>
      </c>
      <c r="T1100" s="14" t="str">
        <f t="shared" si="142"/>
        <v>|Madonne Ashwin|</v>
      </c>
      <c r="U1100" s="14" t="str">
        <f t="shared" si="143"/>
        <v>|Yogi Babu|Sheela Rajkumar|Sangili Murugan|G. M. Sundhar|</v>
      </c>
    </row>
    <row r="1101" spans="1:21">
      <c r="A1101" s="14" t="s">
        <v>5735</v>
      </c>
      <c r="B1101" s="14" t="s">
        <v>48</v>
      </c>
      <c r="C1101" s="14" t="s">
        <v>5736</v>
      </c>
      <c r="D1101" s="14" t="s">
        <v>5737</v>
      </c>
      <c r="E1101" s="14" t="s">
        <v>5738</v>
      </c>
      <c r="F1101" s="14" t="s">
        <v>202</v>
      </c>
      <c r="G1101" s="26">
        <v>44290</v>
      </c>
      <c r="H1101" s="14">
        <v>2020</v>
      </c>
      <c r="I1101" s="14" t="s">
        <v>360</v>
      </c>
      <c r="J1101" s="14" t="s">
        <v>1020</v>
      </c>
      <c r="K1101" s="14" t="s">
        <v>475</v>
      </c>
      <c r="L1101" s="14" t="s">
        <v>5739</v>
      </c>
      <c r="M1101" s="14">
        <f t="shared" si="136"/>
        <v>2021</v>
      </c>
      <c r="N1101" s="14">
        <f t="shared" si="137"/>
        <v>4</v>
      </c>
      <c r="O1101" s="14" t="str">
        <f>IFERROR(VLOOKUP(I1101,Lists!$F$2:$G$16,2,FALSE()),"Not Rated")</f>
        <v>Adults</v>
      </c>
      <c r="P1101" s="14">
        <f t="shared" si="138"/>
        <v>143</v>
      </c>
      <c r="Q1101" s="14" t="str">
        <f t="shared" si="139"/>
        <v>Cameroon</v>
      </c>
      <c r="R1101" s="14" t="str">
        <f t="shared" si="140"/>
        <v>|Cameroon|</v>
      </c>
      <c r="S1101" s="14" t="str">
        <f t="shared" si="141"/>
        <v>|Dramas|International Movies|</v>
      </c>
      <c r="T1101" s="14" t="str">
        <f t="shared" si="142"/>
        <v>|Enah Johnscott|</v>
      </c>
      <c r="U1101" s="14" t="str">
        <f t="shared" si="143"/>
        <v>|Kang Quintus|Faith Fidel|Casson Chinepoh|Ramsey Nouah|Ndamo Damaris|Neba Godwill Awantu|Onyama Laura|Prince Sube|Daphne Nije|Zoe Elora Ebai Mayohchu|</v>
      </c>
    </row>
    <row r="1102" spans="1:21">
      <c r="A1102" s="14" t="s">
        <v>5740</v>
      </c>
      <c r="B1102" s="14" t="s">
        <v>48</v>
      </c>
      <c r="C1102" s="14" t="s">
        <v>5741</v>
      </c>
      <c r="D1102" s="14" t="s">
        <v>5742</v>
      </c>
      <c r="E1102" s="14" t="s">
        <v>5743</v>
      </c>
      <c r="F1102" s="14" t="s">
        <v>115</v>
      </c>
      <c r="G1102" s="26">
        <v>44290</v>
      </c>
      <c r="H1102" s="14">
        <v>2020</v>
      </c>
      <c r="I1102" s="14" t="s">
        <v>360</v>
      </c>
      <c r="J1102" s="14" t="s">
        <v>708</v>
      </c>
      <c r="K1102" s="14" t="s">
        <v>3429</v>
      </c>
      <c r="L1102" s="14" t="s">
        <v>5744</v>
      </c>
      <c r="M1102" s="14">
        <f t="shared" si="136"/>
        <v>2021</v>
      </c>
      <c r="N1102" s="14">
        <f t="shared" si="137"/>
        <v>4</v>
      </c>
      <c r="O1102" s="14" t="str">
        <f>IFERROR(VLOOKUP(I1102,Lists!$F$2:$G$16,2,FALSE()),"Not Rated")</f>
        <v>Adults</v>
      </c>
      <c r="P1102" s="14">
        <f t="shared" si="138"/>
        <v>88</v>
      </c>
      <c r="Q1102" s="14" t="str">
        <f t="shared" si="139"/>
        <v>United States</v>
      </c>
      <c r="R1102" s="14" t="str">
        <f t="shared" si="140"/>
        <v>|United States|</v>
      </c>
      <c r="S1102" s="14" t="str">
        <f t="shared" si="141"/>
        <v>|Horror Movies|Thrillers|</v>
      </c>
      <c r="T1102" s="14" t="str">
        <f t="shared" si="142"/>
        <v>|Braden R. Duemmler|</v>
      </c>
      <c r="U1102" s="14" t="str">
        <f t="shared" si="143"/>
        <v>|Ema Horvath|Trey Tucker|Mena Suvari|Haskiri Velazquez|Danny Corbo|Olan Montgomery|Troy Iwata|</v>
      </c>
    </row>
    <row r="1103" spans="1:21">
      <c r="A1103" s="14" t="s">
        <v>5745</v>
      </c>
      <c r="B1103" s="14" t="s">
        <v>48</v>
      </c>
      <c r="C1103" s="14" t="s">
        <v>5746</v>
      </c>
      <c r="D1103" s="14" t="s">
        <v>5747</v>
      </c>
      <c r="E1103" s="14" t="s">
        <v>5748</v>
      </c>
      <c r="F1103" s="14" t="s">
        <v>1084</v>
      </c>
      <c r="G1103" s="26">
        <v>44289</v>
      </c>
      <c r="H1103" s="14">
        <v>2013</v>
      </c>
      <c r="I1103" s="14" t="s">
        <v>367</v>
      </c>
      <c r="J1103" s="14" t="s">
        <v>1330</v>
      </c>
      <c r="K1103" s="14" t="s">
        <v>2106</v>
      </c>
      <c r="L1103" s="14" t="s">
        <v>5749</v>
      </c>
      <c r="M1103" s="14">
        <f t="shared" si="136"/>
        <v>2021</v>
      </c>
      <c r="N1103" s="14">
        <f t="shared" si="137"/>
        <v>4</v>
      </c>
      <c r="O1103" s="14" t="str">
        <f>IFERROR(VLOOKUP(I1103,Lists!$F$2:$G$16,2,FALSE()),"Not Rated")</f>
        <v>Older Kids</v>
      </c>
      <c r="P1103" s="14">
        <f t="shared" si="138"/>
        <v>89</v>
      </c>
      <c r="Q1103" s="14" t="str">
        <f t="shared" si="139"/>
        <v>United States</v>
      </c>
      <c r="R1103" s="14" t="str">
        <f t="shared" si="140"/>
        <v>|United States|Canada|</v>
      </c>
      <c r="S1103" s="14" t="str">
        <f t="shared" si="141"/>
        <v>|Children &amp; Family Movies|Comedies|Sci-Fi &amp; Fantasy|</v>
      </c>
      <c r="T1103" s="14" t="str">
        <f t="shared" si="142"/>
        <v>|Cal Brunker|</v>
      </c>
      <c r="U1103" s="14" t="str">
        <f t="shared" si="143"/>
        <v>|Rob Corddry|Brendan Fraser|Sarah Jessica Parker|William Shatner|Jessica Alba|Jane Lynch|George Lopez|Sofía Vergara|Craig Robinson|Ricky Gervais|Steve Zahn|Chris Parnell|</v>
      </c>
    </row>
    <row r="1104" spans="1:21">
      <c r="A1104" s="14" t="s">
        <v>5750</v>
      </c>
      <c r="B1104" s="14" t="s">
        <v>48</v>
      </c>
      <c r="C1104" s="14" t="s">
        <v>5751</v>
      </c>
      <c r="D1104" s="14" t="s">
        <v>5752</v>
      </c>
      <c r="E1104" s="14" t="s">
        <v>5753</v>
      </c>
      <c r="F1104" s="14" t="s">
        <v>115</v>
      </c>
      <c r="G1104" s="26">
        <v>44288</v>
      </c>
      <c r="H1104" s="14">
        <v>2006</v>
      </c>
      <c r="I1104" s="14" t="s">
        <v>364</v>
      </c>
      <c r="J1104" s="14" t="s">
        <v>730</v>
      </c>
      <c r="K1104" s="14" t="s">
        <v>245</v>
      </c>
      <c r="L1104" s="14" t="s">
        <v>5754</v>
      </c>
      <c r="M1104" s="14">
        <f t="shared" si="136"/>
        <v>2021</v>
      </c>
      <c r="N1104" s="14">
        <f t="shared" si="137"/>
        <v>4</v>
      </c>
      <c r="O1104" s="14" t="str">
        <f>IFERROR(VLOOKUP(I1104,Lists!$F$2:$G$16,2,FALSE()),"Not Rated")</f>
        <v>Teens</v>
      </c>
      <c r="P1104" s="14">
        <f t="shared" si="138"/>
        <v>93</v>
      </c>
      <c r="Q1104" s="14" t="str">
        <f t="shared" si="139"/>
        <v>United States</v>
      </c>
      <c r="R1104" s="14" t="str">
        <f t="shared" si="140"/>
        <v>|United States|</v>
      </c>
      <c r="S1104" s="14" t="str">
        <f t="shared" si="141"/>
        <v>|Comedies|</v>
      </c>
      <c r="T1104" s="14" t="str">
        <f t="shared" si="142"/>
        <v>|Steve Pink|</v>
      </c>
      <c r="U1104" s="14" t="str">
        <f t="shared" si="143"/>
        <v>|Justin Long|Jonah Hill|Adam Herschman|Columbus Short|Maria Thayer|Lewis Black|Blake Lively|Mark Derwin|Ann Cusack|Robin Lord Taylor|Hannah Marks|Anthony Heald|</v>
      </c>
    </row>
    <row r="1105" spans="1:21">
      <c r="A1105" s="14" t="s">
        <v>5755</v>
      </c>
      <c r="B1105" s="14" t="s">
        <v>48</v>
      </c>
      <c r="C1105" s="14" t="s">
        <v>5756</v>
      </c>
      <c r="D1105" s="14" t="s">
        <v>5757</v>
      </c>
      <c r="E1105" s="14" t="s">
        <v>5758</v>
      </c>
      <c r="F1105" s="14" t="s">
        <v>126</v>
      </c>
      <c r="G1105" s="26">
        <v>44288</v>
      </c>
      <c r="H1105" s="14">
        <v>2018</v>
      </c>
      <c r="I1105" s="14" t="s">
        <v>363</v>
      </c>
      <c r="J1105" s="14" t="s">
        <v>566</v>
      </c>
      <c r="K1105" s="14" t="s">
        <v>612</v>
      </c>
      <c r="L1105" s="14" t="s">
        <v>5759</v>
      </c>
      <c r="M1105" s="14">
        <f t="shared" si="136"/>
        <v>2021</v>
      </c>
      <c r="N1105" s="14">
        <f t="shared" si="137"/>
        <v>4</v>
      </c>
      <c r="O1105" s="14" t="str">
        <f>IFERROR(VLOOKUP(I1105,Lists!$F$2:$G$16,2,FALSE()),"Not Rated")</f>
        <v>Adults</v>
      </c>
      <c r="P1105" s="14">
        <f t="shared" si="138"/>
        <v>97</v>
      </c>
      <c r="Q1105" s="14" t="str">
        <f t="shared" si="139"/>
        <v>China</v>
      </c>
      <c r="R1105" s="14" t="str">
        <f t="shared" si="140"/>
        <v>|China|</v>
      </c>
      <c r="S1105" s="14" t="str">
        <f t="shared" si="141"/>
        <v>|Action &amp; Adventure|Dramas|International Movies|</v>
      </c>
      <c r="T1105" s="14" t="str">
        <f t="shared" si="142"/>
        <v>|Xiao Feng|</v>
      </c>
      <c r="U1105" s="14" t="str">
        <f t="shared" si="143"/>
        <v>|Bruce Willis|Liu Ye|Song Seung-heon|William Chan Wai-ting|Fan Wei|Wu Gang|Ma Su|Janine Chang|Che Yongli|Feng Yuanzheng|Geng Le|</v>
      </c>
    </row>
    <row r="1106" spans="1:21">
      <c r="A1106" s="14" t="s">
        <v>5760</v>
      </c>
      <c r="B1106" s="14" t="s">
        <v>48</v>
      </c>
      <c r="C1106" s="14" t="s">
        <v>5761</v>
      </c>
      <c r="D1106" s="14" t="s">
        <v>1880</v>
      </c>
      <c r="E1106" s="14" t="s">
        <v>5762</v>
      </c>
      <c r="F1106" s="14" t="s">
        <v>1084</v>
      </c>
      <c r="G1106" s="26">
        <v>44288</v>
      </c>
      <c r="H1106" s="14">
        <v>2012</v>
      </c>
      <c r="I1106" s="14" t="s">
        <v>366</v>
      </c>
      <c r="J1106" s="14" t="s">
        <v>507</v>
      </c>
      <c r="K1106" s="14" t="s">
        <v>2179</v>
      </c>
      <c r="L1106" s="14" t="s">
        <v>5763</v>
      </c>
      <c r="M1106" s="14">
        <f t="shared" si="136"/>
        <v>2021</v>
      </c>
      <c r="N1106" s="14">
        <f t="shared" si="137"/>
        <v>4</v>
      </c>
      <c r="O1106" s="14" t="str">
        <f>IFERROR(VLOOKUP(I1106,Lists!$F$2:$G$16,2,FALSE()),"Not Rated")</f>
        <v>Kids</v>
      </c>
      <c r="P1106" s="14">
        <f t="shared" si="138"/>
        <v>94</v>
      </c>
      <c r="Q1106" s="14" t="str">
        <f t="shared" si="139"/>
        <v>United States</v>
      </c>
      <c r="R1106" s="14" t="str">
        <f t="shared" si="140"/>
        <v>|United States|Canada|</v>
      </c>
      <c r="S1106" s="14" t="str">
        <f t="shared" si="141"/>
        <v>|Children &amp; Family Movies|Comedies|Dramas|</v>
      </c>
      <c r="T1106" s="14" t="str">
        <f t="shared" si="142"/>
        <v>|Vince Marcello|</v>
      </c>
      <c r="U1106" s="14" t="str">
        <f t="shared" si="143"/>
        <v>|Jade Pettyjohn|Kerris Dorsey|Nia Vardalos|Ian Ziering|Ysa Penarejo|Cathy Rigby|Kally Berard|Talia Pura|Paula Rivera|George Chiang|</v>
      </c>
    </row>
    <row r="1107" spans="1:21">
      <c r="A1107" s="14" t="s">
        <v>5764</v>
      </c>
      <c r="B1107" s="14" t="s">
        <v>48</v>
      </c>
      <c r="C1107" s="14" t="s">
        <v>5765</v>
      </c>
      <c r="D1107" s="14" t="s">
        <v>5766</v>
      </c>
      <c r="E1107" s="14" t="s">
        <v>5767</v>
      </c>
      <c r="F1107" s="14" t="s">
        <v>916</v>
      </c>
      <c r="G1107" s="26">
        <v>44288</v>
      </c>
      <c r="H1107" s="14">
        <v>2021</v>
      </c>
      <c r="I1107" s="14" t="s">
        <v>363</v>
      </c>
      <c r="J1107" s="14" t="s">
        <v>1375</v>
      </c>
      <c r="K1107" s="14" t="s">
        <v>1436</v>
      </c>
      <c r="L1107" s="14" t="s">
        <v>5768</v>
      </c>
      <c r="M1107" s="14">
        <f t="shared" si="136"/>
        <v>2021</v>
      </c>
      <c r="N1107" s="14">
        <f t="shared" si="137"/>
        <v>4</v>
      </c>
      <c r="O1107" s="14" t="str">
        <f>IFERROR(VLOOKUP(I1107,Lists!$F$2:$G$16,2,FALSE()),"Not Rated")</f>
        <v>Adults</v>
      </c>
      <c r="P1107" s="14">
        <f t="shared" si="138"/>
        <v>112</v>
      </c>
      <c r="Q1107" s="14" t="str">
        <f t="shared" si="139"/>
        <v>United Kingdom</v>
      </c>
      <c r="R1107" s="14" t="str">
        <f t="shared" si="140"/>
        <v>|United Kingdom|United States|</v>
      </c>
      <c r="S1107" s="14" t="str">
        <f t="shared" si="141"/>
        <v>|Dramas|Independent Movies|</v>
      </c>
      <c r="T1107" s="14" t="str">
        <f t="shared" si="142"/>
        <v>|Ricky Staub|</v>
      </c>
      <c r="U1107" s="14" t="str">
        <f t="shared" si="143"/>
        <v>|Idris Elba|Caleb McLaughlin|Jharrel Jerome|Byron Bowers|Lorraine Toussaint|Method Man|Ivannah Mercedes|Jamil Prattis|Liz Priestley|</v>
      </c>
    </row>
    <row r="1108" spans="1:21">
      <c r="A1108" s="14" t="s">
        <v>5769</v>
      </c>
      <c r="B1108" s="14" t="s">
        <v>48</v>
      </c>
      <c r="C1108" s="14" t="s">
        <v>5770</v>
      </c>
      <c r="D1108" s="14" t="s">
        <v>5771</v>
      </c>
      <c r="E1108" s="14" t="s">
        <v>5772</v>
      </c>
      <c r="F1108" s="14" t="s">
        <v>115</v>
      </c>
      <c r="G1108" s="26">
        <v>44288</v>
      </c>
      <c r="H1108" s="14">
        <v>2019</v>
      </c>
      <c r="I1108" s="14" t="s">
        <v>363</v>
      </c>
      <c r="J1108" s="14" t="s">
        <v>713</v>
      </c>
      <c r="K1108" s="14" t="s">
        <v>248</v>
      </c>
      <c r="L1108" s="14" t="s">
        <v>5773</v>
      </c>
      <c r="M1108" s="14">
        <f t="shared" si="136"/>
        <v>2021</v>
      </c>
      <c r="N1108" s="14">
        <f t="shared" si="137"/>
        <v>4</v>
      </c>
      <c r="O1108" s="14" t="str">
        <f>IFERROR(VLOOKUP(I1108,Lists!$F$2:$G$16,2,FALSE()),"Not Rated")</f>
        <v>Adults</v>
      </c>
      <c r="P1108" s="14">
        <f t="shared" si="138"/>
        <v>100</v>
      </c>
      <c r="Q1108" s="14" t="str">
        <f t="shared" si="139"/>
        <v>United States</v>
      </c>
      <c r="R1108" s="14" t="str">
        <f t="shared" si="140"/>
        <v>|United States|</v>
      </c>
      <c r="S1108" s="14" t="str">
        <f t="shared" si="141"/>
        <v>|Action &amp; Adventure|</v>
      </c>
      <c r="T1108" s="14" t="str">
        <f t="shared" si="142"/>
        <v>|Patrick Durham|Paul G. Volk|</v>
      </c>
      <c r="U1108" s="14" t="str">
        <f t="shared" si="143"/>
        <v>|Brian Austin Green|Vinnie Jones|Lori Heuring|Richard Grieco|Patrick Durham|Tim Abell|Carson Lee Bradshaw|Manu Intiraymi|Danny Trejo|</v>
      </c>
    </row>
    <row r="1109" spans="1:21">
      <c r="A1109" s="14" t="s">
        <v>5774</v>
      </c>
      <c r="B1109" s="14" t="s">
        <v>48</v>
      </c>
      <c r="C1109" s="14" t="s">
        <v>5775</v>
      </c>
      <c r="D1109" s="14" t="s">
        <v>5776</v>
      </c>
      <c r="E1109" s="14" t="s">
        <v>5777</v>
      </c>
      <c r="F1109" s="14" t="s">
        <v>131</v>
      </c>
      <c r="G1109" s="26">
        <v>44288</v>
      </c>
      <c r="H1109" s="14">
        <v>2018</v>
      </c>
      <c r="I1109" s="14" t="s">
        <v>360</v>
      </c>
      <c r="J1109" s="14" t="s">
        <v>1159</v>
      </c>
      <c r="K1109" s="14" t="s">
        <v>3271</v>
      </c>
      <c r="L1109" s="14" t="s">
        <v>5778</v>
      </c>
      <c r="M1109" s="14">
        <f t="shared" si="136"/>
        <v>2021</v>
      </c>
      <c r="N1109" s="14">
        <f t="shared" si="137"/>
        <v>4</v>
      </c>
      <c r="O1109" s="14" t="str">
        <f>IFERROR(VLOOKUP(I1109,Lists!$F$2:$G$16,2,FALSE()),"Not Rated")</f>
        <v>Adults</v>
      </c>
      <c r="P1109" s="14">
        <f t="shared" si="138"/>
        <v>120</v>
      </c>
      <c r="Q1109" s="14" t="str">
        <f t="shared" si="139"/>
        <v>Nigeria</v>
      </c>
      <c r="R1109" s="14" t="str">
        <f t="shared" si="140"/>
        <v>|Nigeria|</v>
      </c>
      <c r="S1109" s="14" t="str">
        <f t="shared" si="141"/>
        <v>|Dramas|Faith &amp; Spirituality|International Movies|</v>
      </c>
      <c r="T1109" s="14" t="str">
        <f t="shared" si="142"/>
        <v>|BB Sasore|</v>
      </c>
      <c r="U1109" s="14" t="str">
        <f t="shared" si="143"/>
        <v>|Zainab Balogun|Karibi Fubara|Diana Egwuatu|Richard Mofe-Damijo|Tina Mba|Onyeka Onwenu|Nkem Owoh|Patrick Diabuah|Ademola Adedoyin|Bikiya Graham Douglas|</v>
      </c>
    </row>
    <row r="1110" spans="1:21">
      <c r="A1110" s="14" t="s">
        <v>5779</v>
      </c>
      <c r="B1110" s="14" t="s">
        <v>48</v>
      </c>
      <c r="C1110" s="14" t="s">
        <v>5780</v>
      </c>
      <c r="D1110" s="14" t="s">
        <v>5781</v>
      </c>
      <c r="E1110" s="14" t="s">
        <v>5782</v>
      </c>
      <c r="F1110" s="14" t="s">
        <v>116</v>
      </c>
      <c r="G1110" s="26">
        <v>44288</v>
      </c>
      <c r="H1110" s="14">
        <v>2021</v>
      </c>
      <c r="I1110" s="14" t="s">
        <v>360</v>
      </c>
      <c r="J1110" s="14" t="s">
        <v>436</v>
      </c>
      <c r="K1110" s="14" t="s">
        <v>873</v>
      </c>
      <c r="L1110" s="14" t="s">
        <v>5783</v>
      </c>
      <c r="M1110" s="14">
        <f t="shared" si="136"/>
        <v>2021</v>
      </c>
      <c r="N1110" s="14">
        <f t="shared" si="137"/>
        <v>4</v>
      </c>
      <c r="O1110" s="14" t="str">
        <f>IFERROR(VLOOKUP(I1110,Lists!$F$2:$G$16,2,FALSE()),"Not Rated")</f>
        <v>Adults</v>
      </c>
      <c r="P1110" s="14">
        <f t="shared" si="138"/>
        <v>91</v>
      </c>
      <c r="Q1110" s="14" t="str">
        <f t="shared" si="139"/>
        <v>India</v>
      </c>
      <c r="R1110" s="14" t="str">
        <f t="shared" si="140"/>
        <v>|India|</v>
      </c>
      <c r="S1110" s="14" t="str">
        <f t="shared" si="141"/>
        <v>|International Movies|Thrillers|</v>
      </c>
      <c r="T1110" s="14" t="str">
        <f t="shared" si="142"/>
        <v>|Naseef Yusuf Izuddin|</v>
      </c>
      <c r="U1110" s="14" t="str">
        <f t="shared" si="143"/>
        <v>|Fahadh Faasil|Soubin Shahir|Darshana Rajendran|</v>
      </c>
    </row>
    <row r="1111" spans="1:21">
      <c r="A1111" s="14" t="s">
        <v>5784</v>
      </c>
      <c r="B1111" s="14" t="s">
        <v>48</v>
      </c>
      <c r="C1111" s="14" t="s">
        <v>5785</v>
      </c>
      <c r="D1111" s="14" t="s">
        <v>5786</v>
      </c>
      <c r="E1111" s="14" t="s">
        <v>5787</v>
      </c>
      <c r="F1111" s="14" t="s">
        <v>142</v>
      </c>
      <c r="G1111" s="26">
        <v>44288</v>
      </c>
      <c r="H1111" s="14">
        <v>2021</v>
      </c>
      <c r="I1111" s="14" t="s">
        <v>360</v>
      </c>
      <c r="J1111" s="14" t="s">
        <v>653</v>
      </c>
      <c r="K1111" s="14" t="s">
        <v>542</v>
      </c>
      <c r="L1111" s="14" t="s">
        <v>5788</v>
      </c>
      <c r="M1111" s="14">
        <f t="shared" si="136"/>
        <v>2021</v>
      </c>
      <c r="N1111" s="14">
        <f t="shared" si="137"/>
        <v>4</v>
      </c>
      <c r="O1111" s="14" t="str">
        <f>IFERROR(VLOOKUP(I1111,Lists!$F$2:$G$16,2,FALSE()),"Not Rated")</f>
        <v>Adults</v>
      </c>
      <c r="P1111" s="14">
        <f t="shared" si="138"/>
        <v>98</v>
      </c>
      <c r="Q1111" s="14" t="str">
        <f t="shared" si="139"/>
        <v>Netherlands</v>
      </c>
      <c r="R1111" s="14" t="str">
        <f t="shared" si="140"/>
        <v>|Netherlands|</v>
      </c>
      <c r="S1111" s="14" t="str">
        <f t="shared" si="141"/>
        <v>|Comedies|International Movies|Romantic Movies|</v>
      </c>
      <c r="T1111" s="14" t="str">
        <f t="shared" si="142"/>
        <v>|Appie Boudellah|Aram van de Rest|</v>
      </c>
      <c r="U1111" s="14" t="str">
        <f t="shared" si="143"/>
        <v>|Yolanthe Cabau|Noortje Herlaar|Kim-Lian van der Meij|Nienke Plas|Pip Pellens|Jim Bakkum|Huub Smit|Edwin Jonker|</v>
      </c>
    </row>
    <row r="1112" spans="1:21">
      <c r="A1112" s="14" t="s">
        <v>5789</v>
      </c>
      <c r="B1112" s="14" t="s">
        <v>48</v>
      </c>
      <c r="C1112" s="14" t="s">
        <v>5790</v>
      </c>
      <c r="D1112" s="14" t="s">
        <v>5791</v>
      </c>
      <c r="E1112" s="14" t="s">
        <v>5792</v>
      </c>
      <c r="F1112" s="14" t="s">
        <v>120</v>
      </c>
      <c r="G1112" s="26">
        <v>44288</v>
      </c>
      <c r="H1112" s="14">
        <v>2021</v>
      </c>
      <c r="I1112" s="14" t="s">
        <v>360</v>
      </c>
      <c r="J1112" s="14" t="s">
        <v>783</v>
      </c>
      <c r="K1112" s="14" t="s">
        <v>475</v>
      </c>
      <c r="L1112" s="14" t="s">
        <v>5793</v>
      </c>
      <c r="M1112" s="14">
        <f t="shared" si="136"/>
        <v>2021</v>
      </c>
      <c r="N1112" s="14">
        <f t="shared" si="137"/>
        <v>4</v>
      </c>
      <c r="O1112" s="14" t="str">
        <f>IFERROR(VLOOKUP(I1112,Lists!$F$2:$G$16,2,FALSE()),"Not Rated")</f>
        <v>Adults</v>
      </c>
      <c r="P1112" s="14">
        <f t="shared" si="138"/>
        <v>113</v>
      </c>
      <c r="Q1112" s="14" t="str">
        <f t="shared" si="139"/>
        <v>France</v>
      </c>
      <c r="R1112" s="14" t="str">
        <f t="shared" si="140"/>
        <v>|France|</v>
      </c>
      <c r="S1112" s="14" t="str">
        <f t="shared" si="141"/>
        <v>|Dramas|International Movies|</v>
      </c>
      <c r="T1112" s="14" t="str">
        <f t="shared" si="142"/>
        <v>|Sylvie Verheyde|</v>
      </c>
      <c r="U1112" s="14" t="str">
        <f t="shared" si="143"/>
        <v>|Karole Rocher|Garance Marillier|Roschdy Zem|Pierre Deladonchamps|Liah O'Prey|Paul Hamy|Mylène Jampanoï|Hafsia Herzi|Regina Anikiy|Annabelle Belmondo|Joséphine de La Baume|</v>
      </c>
    </row>
    <row r="1113" spans="1:21">
      <c r="A1113" s="14" t="s">
        <v>5794</v>
      </c>
      <c r="B1113" s="14" t="s">
        <v>48</v>
      </c>
      <c r="C1113" s="14" t="s">
        <v>5795</v>
      </c>
      <c r="D1113" s="14" t="s">
        <v>5796</v>
      </c>
      <c r="E1113" s="14" t="s">
        <v>5797</v>
      </c>
      <c r="F1113" s="14" t="s">
        <v>5029</v>
      </c>
      <c r="G1113" s="26">
        <v>44288</v>
      </c>
      <c r="H1113" s="14">
        <v>2008</v>
      </c>
      <c r="I1113" s="14" t="s">
        <v>364</v>
      </c>
      <c r="J1113" s="14" t="s">
        <v>653</v>
      </c>
      <c r="K1113" s="14" t="s">
        <v>1014</v>
      </c>
      <c r="L1113" s="14" t="s">
        <v>5798</v>
      </c>
      <c r="M1113" s="14">
        <f t="shared" si="136"/>
        <v>2021</v>
      </c>
      <c r="N1113" s="14">
        <f t="shared" si="137"/>
        <v>4</v>
      </c>
      <c r="O1113" s="14" t="str">
        <f>IFERROR(VLOOKUP(I1113,Lists!$F$2:$G$16,2,FALSE()),"Not Rated")</f>
        <v>Teens</v>
      </c>
      <c r="P1113" s="14">
        <f t="shared" si="138"/>
        <v>98</v>
      </c>
      <c r="Q1113" s="14" t="str">
        <f t="shared" si="139"/>
        <v>United States</v>
      </c>
      <c r="R1113" s="14" t="str">
        <f t="shared" si="140"/>
        <v>|United States|United Kingdom|France|</v>
      </c>
      <c r="S1113" s="14" t="str">
        <f t="shared" si="141"/>
        <v>|Comedies|Romantic Movies|</v>
      </c>
      <c r="T1113" s="14" t="str">
        <f t="shared" si="142"/>
        <v>|Nick Moore|</v>
      </c>
      <c r="U1113" s="14" t="str">
        <f t="shared" si="143"/>
        <v>|Emma Roberts|Kimberley Nixon|Juno Temple|Linzey Cocker|Sophie Wu|Alex Pettyfer|Georgia King|Natasha Richardson|Aidan Quinn|Lexi Ainsworth|</v>
      </c>
    </row>
    <row r="1114" spans="1:21">
      <c r="A1114" s="14" t="s">
        <v>5799</v>
      </c>
      <c r="B1114" s="14" t="s">
        <v>48</v>
      </c>
      <c r="C1114" s="14" t="s">
        <v>5800</v>
      </c>
      <c r="D1114" s="14" t="s">
        <v>5801</v>
      </c>
      <c r="E1114" s="14" t="s">
        <v>5802</v>
      </c>
      <c r="F1114" s="14" t="s">
        <v>115</v>
      </c>
      <c r="G1114" s="26">
        <v>44288</v>
      </c>
      <c r="H1114" s="14">
        <v>2017</v>
      </c>
      <c r="I1114" s="14" t="s">
        <v>367</v>
      </c>
      <c r="J1114" s="14" t="s">
        <v>436</v>
      </c>
      <c r="K1114" s="14" t="s">
        <v>481</v>
      </c>
      <c r="L1114" s="14" t="s">
        <v>5803</v>
      </c>
      <c r="M1114" s="14">
        <f t="shared" si="136"/>
        <v>2021</v>
      </c>
      <c r="N1114" s="14">
        <f t="shared" si="137"/>
        <v>4</v>
      </c>
      <c r="O1114" s="14" t="str">
        <f>IFERROR(VLOOKUP(I1114,Lists!$F$2:$G$16,2,FALSE()),"Not Rated")</f>
        <v>Older Kids</v>
      </c>
      <c r="P1114" s="14">
        <f t="shared" si="138"/>
        <v>91</v>
      </c>
      <c r="Q1114" s="14" t="str">
        <f t="shared" si="139"/>
        <v>United States</v>
      </c>
      <c r="R1114" s="14" t="str">
        <f t="shared" si="140"/>
        <v>|United States|</v>
      </c>
      <c r="S1114" s="14" t="str">
        <f t="shared" si="141"/>
        <v>|Children &amp; Family Movies|Comedies|</v>
      </c>
      <c r="T1114" s="14" t="str">
        <f t="shared" si="142"/>
        <v>|Alex Zamm|</v>
      </c>
      <c r="U1114" s="14" t="str">
        <f t="shared" si="143"/>
        <v>|Timothy Omundson|Thaila Ayala|Eric Bauza|Graham Verchere|Jordana Largy|Scott McNeil|Adrian Glynn McMorran|Chelsea Miller|Sean Tyson|</v>
      </c>
    </row>
    <row r="1115" spans="1:21">
      <c r="A1115" s="14" t="s">
        <v>5804</v>
      </c>
      <c r="B1115" s="14" t="s">
        <v>48</v>
      </c>
      <c r="C1115" s="14" t="s">
        <v>71</v>
      </c>
      <c r="D1115" s="14" t="s">
        <v>5022</v>
      </c>
      <c r="E1115" s="14" t="s">
        <v>5805</v>
      </c>
      <c r="F1115" s="14" t="s">
        <v>115</v>
      </c>
      <c r="G1115" s="26">
        <v>44287</v>
      </c>
      <c r="H1115" s="14">
        <v>2009</v>
      </c>
      <c r="I1115" s="14" t="s">
        <v>364</v>
      </c>
      <c r="J1115" s="14" t="s">
        <v>5806</v>
      </c>
      <c r="K1115" s="14" t="s">
        <v>1122</v>
      </c>
      <c r="L1115" s="14" t="s">
        <v>5807</v>
      </c>
      <c r="M1115" s="14">
        <f t="shared" si="136"/>
        <v>2021</v>
      </c>
      <c r="N1115" s="14">
        <f t="shared" si="137"/>
        <v>4</v>
      </c>
      <c r="O1115" s="14" t="str">
        <f>IFERROR(VLOOKUP(I1115,Lists!$F$2:$G$16,2,FALSE()),"Not Rated")</f>
        <v>Teens</v>
      </c>
      <c r="P1115" s="14">
        <f t="shared" si="138"/>
        <v>158</v>
      </c>
      <c r="Q1115" s="14" t="str">
        <f t="shared" si="139"/>
        <v>United States</v>
      </c>
      <c r="R1115" s="14" t="str">
        <f t="shared" si="140"/>
        <v>|United States|</v>
      </c>
      <c r="S1115" s="14" t="str">
        <f t="shared" si="141"/>
        <v>|Action &amp; Adventure|Sci-Fi &amp; Fantasy|</v>
      </c>
      <c r="T1115" s="14" t="str">
        <f t="shared" si="142"/>
        <v>|Roland Emmerich|</v>
      </c>
      <c r="U1115" s="14" t="str">
        <f t="shared" si="143"/>
        <v>|John Cusack|Amanda Peet|Chiwetel Ejiofor|Thandie Newton|Oliver Platt|Tom McCarthy|Woody Harrelson|Danny Glover|Liam James|Morgan Lily|</v>
      </c>
    </row>
    <row r="1116" spans="1:21">
      <c r="A1116" s="14" t="s">
        <v>5808</v>
      </c>
      <c r="B1116" s="14" t="s">
        <v>48</v>
      </c>
      <c r="C1116" s="14" t="s">
        <v>5809</v>
      </c>
      <c r="D1116" s="14" t="s">
        <v>5810</v>
      </c>
      <c r="E1116" s="14" t="s">
        <v>5811</v>
      </c>
      <c r="F1116" s="14" t="s">
        <v>116</v>
      </c>
      <c r="G1116" s="26">
        <v>44287</v>
      </c>
      <c r="H1116" s="14">
        <v>2009</v>
      </c>
      <c r="I1116" s="14" t="s">
        <v>364</v>
      </c>
      <c r="J1116" s="14" t="s">
        <v>5812</v>
      </c>
      <c r="K1116" s="14" t="s">
        <v>834</v>
      </c>
      <c r="L1116" s="14" t="s">
        <v>5813</v>
      </c>
      <c r="M1116" s="14">
        <f t="shared" si="136"/>
        <v>2021</v>
      </c>
      <c r="N1116" s="14">
        <f t="shared" si="137"/>
        <v>4</v>
      </c>
      <c r="O1116" s="14" t="str">
        <f>IFERROR(VLOOKUP(I1116,Lists!$F$2:$G$16,2,FALSE()),"Not Rated")</f>
        <v>Teens</v>
      </c>
      <c r="P1116" s="14">
        <f t="shared" si="138"/>
        <v>164</v>
      </c>
      <c r="Q1116" s="14" t="str">
        <f t="shared" si="139"/>
        <v>India</v>
      </c>
      <c r="R1116" s="14" t="str">
        <f t="shared" si="140"/>
        <v>|India|</v>
      </c>
      <c r="S1116" s="14" t="str">
        <f t="shared" si="141"/>
        <v>|Comedies|Dramas|International Movies|</v>
      </c>
      <c r="T1116" s="14" t="str">
        <f t="shared" si="142"/>
        <v>|Rajkumar Hirani|</v>
      </c>
      <c r="U1116" s="14" t="str">
        <f t="shared" si="143"/>
        <v>|Aamir Khan|Kareena Kapoor|Madhavan|Sharman Joshi|Omi Vaidya|Boman Irani|Mona Singh|Javed Jaffrey|</v>
      </c>
    </row>
    <row r="1117" spans="1:21">
      <c r="A1117" s="14" t="s">
        <v>5814</v>
      </c>
      <c r="B1117" s="14" t="s">
        <v>48</v>
      </c>
      <c r="C1117" s="14" t="s">
        <v>5815</v>
      </c>
      <c r="D1117" s="14" t="s">
        <v>5816</v>
      </c>
      <c r="E1117" s="14" t="s">
        <v>5817</v>
      </c>
      <c r="F1117" s="14" t="s">
        <v>116</v>
      </c>
      <c r="G1117" s="26">
        <v>44287</v>
      </c>
      <c r="H1117" s="14">
        <v>2012</v>
      </c>
      <c r="I1117" s="14" t="s">
        <v>362</v>
      </c>
      <c r="J1117" s="14" t="s">
        <v>1526</v>
      </c>
      <c r="K1117" s="14" t="s">
        <v>5818</v>
      </c>
      <c r="L1117" s="14" t="s">
        <v>5819</v>
      </c>
      <c r="M1117" s="14">
        <f t="shared" si="136"/>
        <v>2021</v>
      </c>
      <c r="N1117" s="14">
        <f t="shared" si="137"/>
        <v>4</v>
      </c>
      <c r="O1117" s="14" t="str">
        <f>IFERROR(VLOOKUP(I1117,Lists!$F$2:$G$16,2,FALSE()),"Not Rated")</f>
        <v>Older Kids</v>
      </c>
      <c r="P1117" s="14">
        <f t="shared" si="138"/>
        <v>133</v>
      </c>
      <c r="Q1117" s="14" t="str">
        <f t="shared" si="139"/>
        <v>India</v>
      </c>
      <c r="R1117" s="14" t="str">
        <f t="shared" si="140"/>
        <v>|India|</v>
      </c>
      <c r="S1117" s="14" t="str">
        <f t="shared" si="141"/>
        <v>|Comedies|International Movies|Sports Movies|</v>
      </c>
      <c r="T1117" s="14" t="str">
        <f t="shared" si="142"/>
        <v>|Rajesh Mapuskar|</v>
      </c>
      <c r="U1117" s="14" t="str">
        <f t="shared" si="143"/>
        <v>|Sharman Joshi|Boman Irani|Ritwik Sahore|Paresh Rawal|Deepak Shirke|Satyadeep Misra|Aakash Dabhade|Nilesh Diwekar|Vidya Balan|</v>
      </c>
    </row>
    <row r="1118" spans="1:21">
      <c r="A1118" s="14" t="s">
        <v>5820</v>
      </c>
      <c r="B1118" s="14" t="s">
        <v>49</v>
      </c>
      <c r="C1118" s="14" t="s">
        <v>5821</v>
      </c>
      <c r="D1118" s="14" t="s">
        <v>117</v>
      </c>
      <c r="E1118" s="14" t="s">
        <v>117</v>
      </c>
      <c r="F1118" s="14" t="s">
        <v>117</v>
      </c>
      <c r="G1118" s="26">
        <v>44287</v>
      </c>
      <c r="H1118" s="14">
        <v>2020</v>
      </c>
      <c r="I1118" s="14" t="s">
        <v>362</v>
      </c>
      <c r="J1118" s="14" t="s">
        <v>105</v>
      </c>
      <c r="K1118" s="14" t="s">
        <v>773</v>
      </c>
      <c r="L1118" s="14" t="s">
        <v>5822</v>
      </c>
      <c r="M1118" s="14">
        <f t="shared" si="136"/>
        <v>2021</v>
      </c>
      <c r="N1118" s="14">
        <f t="shared" si="137"/>
        <v>4</v>
      </c>
      <c r="O1118" s="14" t="str">
        <f>IFERROR(VLOOKUP(I1118,Lists!$F$2:$G$16,2,FALSE()),"Not Rated")</f>
        <v>Older Kids</v>
      </c>
      <c r="P1118" s="14">
        <f t="shared" si="138"/>
        <v>1</v>
      </c>
      <c r="Q1118" s="14" t="str">
        <f t="shared" si="139"/>
        <v>Unknown</v>
      </c>
      <c r="R1118" s="14" t="str">
        <f t="shared" si="140"/>
        <v>|Unknown|</v>
      </c>
      <c r="S1118" s="14" t="str">
        <f t="shared" si="141"/>
        <v>|Docuseries|International TV Shows|</v>
      </c>
      <c r="T1118" s="14" t="str">
        <f t="shared" si="142"/>
        <v>|Unknown|</v>
      </c>
      <c r="U1118" s="14" t="str">
        <f t="shared" si="143"/>
        <v>|Unknown|</v>
      </c>
    </row>
    <row r="1119" spans="1:21">
      <c r="A1119" s="14" t="s">
        <v>5823</v>
      </c>
      <c r="B1119" s="14" t="s">
        <v>48</v>
      </c>
      <c r="C1119" s="14" t="s">
        <v>5824</v>
      </c>
      <c r="D1119" s="14" t="s">
        <v>5825</v>
      </c>
      <c r="E1119" s="14" t="s">
        <v>117</v>
      </c>
      <c r="F1119" s="14" t="s">
        <v>5826</v>
      </c>
      <c r="G1119" s="26">
        <v>44287</v>
      </c>
      <c r="H1119" s="14">
        <v>2019</v>
      </c>
      <c r="I1119" s="14" t="s">
        <v>362</v>
      </c>
      <c r="J1119" s="14" t="s">
        <v>5539</v>
      </c>
      <c r="K1119" s="14" t="s">
        <v>496</v>
      </c>
      <c r="L1119" s="14" t="s">
        <v>5827</v>
      </c>
      <c r="M1119" s="14">
        <f t="shared" si="136"/>
        <v>2021</v>
      </c>
      <c r="N1119" s="14">
        <f t="shared" si="137"/>
        <v>4</v>
      </c>
      <c r="O1119" s="14" t="str">
        <f>IFERROR(VLOOKUP(I1119,Lists!$F$2:$G$16,2,FALSE()),"Not Rated")</f>
        <v>Older Kids</v>
      </c>
      <c r="P1119" s="14">
        <f t="shared" si="138"/>
        <v>75</v>
      </c>
      <c r="Q1119" s="14" t="str">
        <f t="shared" si="139"/>
        <v>Lebanon</v>
      </c>
      <c r="R1119" s="14" t="str">
        <f t="shared" si="140"/>
        <v>|Lebanon|Palestine|Denmark|Qatar|</v>
      </c>
      <c r="S1119" s="14" t="str">
        <f t="shared" si="141"/>
        <v>|Documentaries|International Movies|</v>
      </c>
      <c r="T1119" s="14" t="str">
        <f t="shared" si="142"/>
        <v>|Lina Al Abed|</v>
      </c>
      <c r="U1119" s="14" t="str">
        <f t="shared" si="143"/>
        <v>|Unknown|</v>
      </c>
    </row>
    <row r="1120" spans="1:21">
      <c r="A1120" s="14" t="s">
        <v>5828</v>
      </c>
      <c r="B1120" s="14" t="s">
        <v>48</v>
      </c>
      <c r="C1120" s="14" t="s">
        <v>5829</v>
      </c>
      <c r="D1120" s="14" t="s">
        <v>5830</v>
      </c>
      <c r="E1120" s="14" t="s">
        <v>5831</v>
      </c>
      <c r="F1120" s="14" t="s">
        <v>1084</v>
      </c>
      <c r="G1120" s="26">
        <v>44287</v>
      </c>
      <c r="H1120" s="14">
        <v>2010</v>
      </c>
      <c r="I1120" s="14" t="s">
        <v>364</v>
      </c>
      <c r="J1120" s="14" t="s">
        <v>560</v>
      </c>
      <c r="K1120" s="14" t="s">
        <v>3429</v>
      </c>
      <c r="L1120" s="14" t="s">
        <v>5832</v>
      </c>
      <c r="M1120" s="14">
        <f t="shared" si="136"/>
        <v>2021</v>
      </c>
      <c r="N1120" s="14">
        <f t="shared" si="137"/>
        <v>4</v>
      </c>
      <c r="O1120" s="14" t="str">
        <f>IFERROR(VLOOKUP(I1120,Lists!$F$2:$G$16,2,FALSE()),"Not Rated")</f>
        <v>Teens</v>
      </c>
      <c r="P1120" s="14">
        <f t="shared" si="138"/>
        <v>103</v>
      </c>
      <c r="Q1120" s="14" t="str">
        <f t="shared" si="139"/>
        <v>United States</v>
      </c>
      <c r="R1120" s="14" t="str">
        <f t="shared" si="140"/>
        <v>|United States|Canada|</v>
      </c>
      <c r="S1120" s="14" t="str">
        <f t="shared" si="141"/>
        <v>|Horror Movies|Thrillers|</v>
      </c>
      <c r="T1120" s="14" t="str">
        <f t="shared" si="142"/>
        <v>|James Wan|</v>
      </c>
      <c r="U1120" s="14" t="str">
        <f t="shared" si="143"/>
        <v>|Patrick Wilson|Rose Byrne|Lin Shaye|Ty Simpkins|Barbara Hershey|Leigh Whannell|Angus Sampson|Andrew Astor|Joseph Bishara|</v>
      </c>
    </row>
    <row r="1121" spans="1:21">
      <c r="A1121" s="14" t="s">
        <v>5833</v>
      </c>
      <c r="B1121" s="14" t="s">
        <v>48</v>
      </c>
      <c r="C1121" s="14" t="s">
        <v>5834</v>
      </c>
      <c r="D1121" s="14" t="s">
        <v>5835</v>
      </c>
      <c r="E1121" s="14" t="s">
        <v>5836</v>
      </c>
      <c r="F1121" s="14" t="s">
        <v>1084</v>
      </c>
      <c r="G1121" s="26">
        <v>44287</v>
      </c>
      <c r="H1121" s="14">
        <v>2015</v>
      </c>
      <c r="I1121" s="14" t="s">
        <v>363</v>
      </c>
      <c r="J1121" s="14" t="s">
        <v>404</v>
      </c>
      <c r="K1121" s="14" t="s">
        <v>4585</v>
      </c>
      <c r="L1121" s="14" t="s">
        <v>5837</v>
      </c>
      <c r="M1121" s="14">
        <f t="shared" si="136"/>
        <v>2021</v>
      </c>
      <c r="N1121" s="14">
        <f t="shared" si="137"/>
        <v>4</v>
      </c>
      <c r="O1121" s="14" t="str">
        <f>IFERROR(VLOOKUP(I1121,Lists!$F$2:$G$16,2,FALSE()),"Not Rated")</f>
        <v>Adults</v>
      </c>
      <c r="P1121" s="14">
        <f t="shared" si="138"/>
        <v>90</v>
      </c>
      <c r="Q1121" s="14" t="str">
        <f t="shared" si="139"/>
        <v>United States</v>
      </c>
      <c r="R1121" s="14" t="str">
        <f t="shared" si="140"/>
        <v>|United States|Canada|</v>
      </c>
      <c r="S1121" s="14" t="str">
        <f t="shared" si="141"/>
        <v>|Action &amp; Adventure|Horror Movies|</v>
      </c>
      <c r="T1121" s="14" t="str">
        <f t="shared" si="142"/>
        <v>|David Hackl|</v>
      </c>
      <c r="U1121" s="14" t="str">
        <f t="shared" si="143"/>
        <v>|James Marsden|Thomas Jane|Billy Bob Thornton|Piper Perabo|Scott Glenn|Michaela McManus|Adam Beach|Kelly Curran|</v>
      </c>
    </row>
    <row r="1122" spans="1:21">
      <c r="A1122" s="14" t="s">
        <v>5838</v>
      </c>
      <c r="B1122" s="14" t="s">
        <v>48</v>
      </c>
      <c r="C1122" s="14" t="s">
        <v>5839</v>
      </c>
      <c r="D1122" s="14" t="s">
        <v>5840</v>
      </c>
      <c r="E1122" s="14" t="s">
        <v>5841</v>
      </c>
      <c r="F1122" s="14" t="s">
        <v>5842</v>
      </c>
      <c r="G1122" s="26">
        <v>44287</v>
      </c>
      <c r="H1122" s="14">
        <v>2016</v>
      </c>
      <c r="I1122" s="14" t="s">
        <v>364</v>
      </c>
      <c r="J1122" s="14" t="s">
        <v>646</v>
      </c>
      <c r="K1122" s="14" t="s">
        <v>1122</v>
      </c>
      <c r="L1122" s="14" t="s">
        <v>5843</v>
      </c>
      <c r="M1122" s="14">
        <f t="shared" si="136"/>
        <v>2021</v>
      </c>
      <c r="N1122" s="14">
        <f t="shared" si="137"/>
        <v>4</v>
      </c>
      <c r="O1122" s="14" t="str">
        <f>IFERROR(VLOOKUP(I1122,Lists!$F$2:$G$16,2,FALSE()),"Not Rated")</f>
        <v>Teens</v>
      </c>
      <c r="P1122" s="14">
        <f t="shared" si="138"/>
        <v>116</v>
      </c>
      <c r="Q1122" s="14" t="str">
        <f t="shared" si="139"/>
        <v>Japan</v>
      </c>
      <c r="R1122" s="14" t="str">
        <f t="shared" si="140"/>
        <v>|Japan|United States|</v>
      </c>
      <c r="S1122" s="14" t="str">
        <f t="shared" si="141"/>
        <v>|Action &amp; Adventure|Sci-Fi &amp; Fantasy|</v>
      </c>
      <c r="T1122" s="14" t="str">
        <f t="shared" si="142"/>
        <v>|Takeshi Nozue|</v>
      </c>
      <c r="U1122" s="14" t="str">
        <f t="shared" si="143"/>
        <v>|Aaron Paul|Lena Headey|Sean Bean|Adrian Bouchet|Liam Mulvey|Alexa Kahn|Todd Haberkorn|John DeMita|David Gant|Darin De Paul|</v>
      </c>
    </row>
    <row r="1123" spans="1:21">
      <c r="A1123" s="14" t="s">
        <v>5844</v>
      </c>
      <c r="B1123" s="14" t="s">
        <v>48</v>
      </c>
      <c r="C1123" s="14" t="s">
        <v>5845</v>
      </c>
      <c r="D1123" s="14" t="s">
        <v>571</v>
      </c>
      <c r="E1123" s="14" t="s">
        <v>5846</v>
      </c>
      <c r="F1123" s="14" t="s">
        <v>115</v>
      </c>
      <c r="G1123" s="26">
        <v>44287</v>
      </c>
      <c r="H1123" s="14">
        <v>2001</v>
      </c>
      <c r="I1123" s="14" t="s">
        <v>364</v>
      </c>
      <c r="J1123" s="14" t="s">
        <v>624</v>
      </c>
      <c r="K1123" s="14" t="s">
        <v>1014</v>
      </c>
      <c r="L1123" s="14" t="s">
        <v>5847</v>
      </c>
      <c r="M1123" s="14">
        <f t="shared" si="136"/>
        <v>2021</v>
      </c>
      <c r="N1123" s="14">
        <f t="shared" si="137"/>
        <v>4</v>
      </c>
      <c r="O1123" s="14" t="str">
        <f>IFERROR(VLOOKUP(I1123,Lists!$F$2:$G$16,2,FALSE()),"Not Rated")</f>
        <v>Teens</v>
      </c>
      <c r="P1123" s="14">
        <f t="shared" si="138"/>
        <v>96</v>
      </c>
      <c r="Q1123" s="14" t="str">
        <f t="shared" si="139"/>
        <v>United States</v>
      </c>
      <c r="R1123" s="14" t="str">
        <f t="shared" si="140"/>
        <v>|United States|</v>
      </c>
      <c r="S1123" s="14" t="str">
        <f t="shared" si="141"/>
        <v>|Comedies|Romantic Movies|</v>
      </c>
      <c r="T1123" s="14" t="str">
        <f t="shared" si="142"/>
        <v>|Robert Luketic|</v>
      </c>
      <c r="U1123" s="14" t="str">
        <f t="shared" si="143"/>
        <v>|Reese Witherspoon|Luke Wilson|Selma Blair|Matthew Davis|Victor Garber|Jennifer Coolidge|</v>
      </c>
    </row>
    <row r="1124" spans="1:21">
      <c r="A1124" s="14" t="s">
        <v>5848</v>
      </c>
      <c r="B1124" s="14" t="s">
        <v>48</v>
      </c>
      <c r="C1124" s="14" t="s">
        <v>5849</v>
      </c>
      <c r="D1124" s="14" t="s">
        <v>5850</v>
      </c>
      <c r="E1124" s="14" t="s">
        <v>5851</v>
      </c>
      <c r="F1124" s="14" t="s">
        <v>116</v>
      </c>
      <c r="G1124" s="26">
        <v>44287</v>
      </c>
      <c r="H1124" s="14">
        <v>2020</v>
      </c>
      <c r="I1124" s="14" t="s">
        <v>361</v>
      </c>
      <c r="J1124" s="14" t="s">
        <v>1121</v>
      </c>
      <c r="K1124" s="14" t="s">
        <v>475</v>
      </c>
      <c r="L1124" s="14" t="s">
        <v>5852</v>
      </c>
      <c r="M1124" s="14">
        <f t="shared" si="136"/>
        <v>2021</v>
      </c>
      <c r="N1124" s="14">
        <f t="shared" si="137"/>
        <v>4</v>
      </c>
      <c r="O1124" s="14" t="str">
        <f>IFERROR(VLOOKUP(I1124,Lists!$F$2:$G$16,2,FALSE()),"Not Rated")</f>
        <v>Teens</v>
      </c>
      <c r="P1124" s="14">
        <f t="shared" si="138"/>
        <v>121</v>
      </c>
      <c r="Q1124" s="14" t="str">
        <f t="shared" si="139"/>
        <v>India</v>
      </c>
      <c r="R1124" s="14" t="str">
        <f t="shared" si="140"/>
        <v>|India|</v>
      </c>
      <c r="S1124" s="14" t="str">
        <f t="shared" si="141"/>
        <v>|Dramas|International Movies|</v>
      </c>
      <c r="T1124" s="14" t="str">
        <f t="shared" si="142"/>
        <v>|Subhash Kapoor|</v>
      </c>
      <c r="U1124" s="14" t="str">
        <f t="shared" si="143"/>
        <v>|Richa Chadda|Saurabh Shukla|Manav Kaul|Shubrajyoti Barat|Akshay Oberoi|Boloram Das|Nikhil Vijay|Raviza Chauhan|</v>
      </c>
    </row>
    <row r="1125" spans="1:21">
      <c r="A1125" s="14" t="s">
        <v>5853</v>
      </c>
      <c r="B1125" s="14" t="s">
        <v>49</v>
      </c>
      <c r="C1125" s="14" t="s">
        <v>5854</v>
      </c>
      <c r="D1125" s="14" t="s">
        <v>117</v>
      </c>
      <c r="E1125" s="14" t="s">
        <v>117</v>
      </c>
      <c r="F1125" s="14" t="s">
        <v>5855</v>
      </c>
      <c r="G1125" s="26">
        <v>44287</v>
      </c>
      <c r="H1125" s="14">
        <v>2021</v>
      </c>
      <c r="I1125" s="14" t="s">
        <v>368</v>
      </c>
      <c r="J1125" s="14" t="s">
        <v>106</v>
      </c>
      <c r="K1125" s="14" t="s">
        <v>3075</v>
      </c>
      <c r="L1125" s="14" t="s">
        <v>5856</v>
      </c>
      <c r="M1125" s="14">
        <f t="shared" si="136"/>
        <v>2021</v>
      </c>
      <c r="N1125" s="14">
        <f t="shared" si="137"/>
        <v>4</v>
      </c>
      <c r="O1125" s="14" t="str">
        <f>IFERROR(VLOOKUP(I1125,Lists!$F$2:$G$16,2,FALSE()),"Not Rated")</f>
        <v>Kids</v>
      </c>
      <c r="P1125" s="14">
        <f t="shared" si="138"/>
        <v>2</v>
      </c>
      <c r="Q1125" s="14" t="str">
        <f t="shared" si="139"/>
        <v>Uruguay</v>
      </c>
      <c r="R1125" s="14" t="str">
        <f t="shared" si="140"/>
        <v>|Uruguay|Germany|</v>
      </c>
      <c r="S1125" s="14" t="str">
        <f t="shared" si="141"/>
        <v>|Docuseries|International TV Shows|Science &amp; Nature TV|</v>
      </c>
      <c r="T1125" s="14" t="str">
        <f t="shared" si="142"/>
        <v>|Unknown|</v>
      </c>
      <c r="U1125" s="14" t="str">
        <f t="shared" si="143"/>
        <v>|Unknown|</v>
      </c>
    </row>
    <row r="1126" spans="1:21">
      <c r="A1126" s="14" t="s">
        <v>5857</v>
      </c>
      <c r="B1126" s="14" t="s">
        <v>48</v>
      </c>
      <c r="C1126" s="14" t="s">
        <v>5858</v>
      </c>
      <c r="D1126" s="14" t="s">
        <v>5859</v>
      </c>
      <c r="E1126" s="14" t="s">
        <v>5860</v>
      </c>
      <c r="F1126" s="14" t="s">
        <v>115</v>
      </c>
      <c r="G1126" s="26">
        <v>44287</v>
      </c>
      <c r="H1126" s="14">
        <v>1996</v>
      </c>
      <c r="I1126" s="14" t="s">
        <v>363</v>
      </c>
      <c r="J1126" s="14" t="s">
        <v>1247</v>
      </c>
      <c r="K1126" s="14" t="s">
        <v>248</v>
      </c>
      <c r="L1126" s="14" t="s">
        <v>5861</v>
      </c>
      <c r="M1126" s="14">
        <f t="shared" si="136"/>
        <v>2021</v>
      </c>
      <c r="N1126" s="14">
        <f t="shared" si="137"/>
        <v>4</v>
      </c>
      <c r="O1126" s="14" t="str">
        <f>IFERROR(VLOOKUP(I1126,Lists!$F$2:$G$16,2,FALSE()),"Not Rated")</f>
        <v>Adults</v>
      </c>
      <c r="P1126" s="14">
        <f t="shared" si="138"/>
        <v>101</v>
      </c>
      <c r="Q1126" s="14" t="str">
        <f t="shared" si="139"/>
        <v>United States</v>
      </c>
      <c r="R1126" s="14" t="str">
        <f t="shared" si="140"/>
        <v>|United States|</v>
      </c>
      <c r="S1126" s="14" t="str">
        <f t="shared" si="141"/>
        <v>|Action &amp; Adventure|</v>
      </c>
      <c r="T1126" s="14" t="str">
        <f t="shared" si="142"/>
        <v>|Ringo Lam|</v>
      </c>
      <c r="U1126" s="14" t="str">
        <f t="shared" si="143"/>
        <v>|Jean-Claude Van Damme|Natasha Henstridge|Jean-Hugues Anglade|Zach Grenier|Paul Ben-Victor|Frank Senger|Stéphane Audran|</v>
      </c>
    </row>
    <row r="1127" spans="1:21">
      <c r="A1127" s="14" t="s">
        <v>5862</v>
      </c>
      <c r="B1127" s="14" t="s">
        <v>49</v>
      </c>
      <c r="C1127" s="14" t="s">
        <v>5863</v>
      </c>
      <c r="D1127" s="14" t="s">
        <v>117</v>
      </c>
      <c r="E1127" s="14" t="s">
        <v>5864</v>
      </c>
      <c r="F1127" s="14" t="s">
        <v>118</v>
      </c>
      <c r="G1127" s="26">
        <v>44287</v>
      </c>
      <c r="H1127" s="14">
        <v>2017</v>
      </c>
      <c r="I1127" s="14" t="s">
        <v>360</v>
      </c>
      <c r="J1127" s="14" t="s">
        <v>106</v>
      </c>
      <c r="K1127" s="14" t="s">
        <v>485</v>
      </c>
      <c r="L1127" s="14" t="s">
        <v>5865</v>
      </c>
      <c r="M1127" s="14">
        <f t="shared" si="136"/>
        <v>2021</v>
      </c>
      <c r="N1127" s="14">
        <f t="shared" si="137"/>
        <v>4</v>
      </c>
      <c r="O1127" s="14" t="str">
        <f>IFERROR(VLOOKUP(I1127,Lists!$F$2:$G$16,2,FALSE()),"Not Rated")</f>
        <v>Adults</v>
      </c>
      <c r="P1127" s="14">
        <f t="shared" si="138"/>
        <v>2</v>
      </c>
      <c r="Q1127" s="14" t="str">
        <f t="shared" si="139"/>
        <v>United Kingdom</v>
      </c>
      <c r="R1127" s="14" t="str">
        <f t="shared" si="140"/>
        <v>|United Kingdom|</v>
      </c>
      <c r="S1127" s="14" t="str">
        <f t="shared" si="141"/>
        <v>|British TV Shows|Crime TV Shows|Docuseries|</v>
      </c>
      <c r="T1127" s="14" t="str">
        <f t="shared" si="142"/>
        <v>|Unknown|</v>
      </c>
      <c r="U1127" s="14" t="str">
        <f t="shared" si="143"/>
        <v>|Nicholas Day|</v>
      </c>
    </row>
    <row r="1128" spans="1:21">
      <c r="A1128" s="14" t="s">
        <v>5866</v>
      </c>
      <c r="B1128" s="14" t="s">
        <v>48</v>
      </c>
      <c r="C1128" s="14" t="s">
        <v>5867</v>
      </c>
      <c r="D1128" s="14" t="s">
        <v>5868</v>
      </c>
      <c r="E1128" s="14" t="s">
        <v>5869</v>
      </c>
      <c r="F1128" s="14" t="s">
        <v>115</v>
      </c>
      <c r="G1128" s="26">
        <v>44287</v>
      </c>
      <c r="H1128" s="14">
        <v>1964</v>
      </c>
      <c r="I1128" s="14" t="s">
        <v>370</v>
      </c>
      <c r="J1128" s="14" t="s">
        <v>5870</v>
      </c>
      <c r="K1128" s="14" t="s">
        <v>5871</v>
      </c>
      <c r="L1128" s="14" t="s">
        <v>5872</v>
      </c>
      <c r="M1128" s="14">
        <f t="shared" si="136"/>
        <v>2021</v>
      </c>
      <c r="N1128" s="14">
        <f t="shared" si="137"/>
        <v>4</v>
      </c>
      <c r="O1128" s="14" t="str">
        <f>IFERROR(VLOOKUP(I1128,Lists!$F$2:$G$16,2,FALSE()),"Not Rated")</f>
        <v>Kids</v>
      </c>
      <c r="P1128" s="14">
        <f t="shared" si="138"/>
        <v>173</v>
      </c>
      <c r="Q1128" s="14" t="str">
        <f t="shared" si="139"/>
        <v>United States</v>
      </c>
      <c r="R1128" s="14" t="str">
        <f t="shared" si="140"/>
        <v>|United States|</v>
      </c>
      <c r="S1128" s="14" t="str">
        <f t="shared" si="141"/>
        <v>|Classic Movies|Music &amp; Musicals|</v>
      </c>
      <c r="T1128" s="14" t="str">
        <f t="shared" si="142"/>
        <v>|George Cukor|</v>
      </c>
      <c r="U1128" s="14" t="str">
        <f t="shared" si="143"/>
        <v>|Audrey Hepburn|Rex Harrison|Stanley Holloway|Wilfred Hyde-White|Gladys Cooper|Jeremy Brett|Theodore Bikel|Mona Washbourne|Isobel Elsom|John Holland|Alan Napier|Marni Nixon|</v>
      </c>
    </row>
    <row r="1129" spans="1:21">
      <c r="A1129" s="14" t="s">
        <v>5873</v>
      </c>
      <c r="B1129" s="14" t="s">
        <v>49</v>
      </c>
      <c r="C1129" s="14" t="s">
        <v>5874</v>
      </c>
      <c r="D1129" s="14" t="s">
        <v>117</v>
      </c>
      <c r="E1129" s="14" t="s">
        <v>5875</v>
      </c>
      <c r="F1129" s="14" t="s">
        <v>115</v>
      </c>
      <c r="G1129" s="26">
        <v>44287</v>
      </c>
      <c r="H1129" s="14">
        <v>2021</v>
      </c>
      <c r="I1129" s="14" t="s">
        <v>360</v>
      </c>
      <c r="J1129" s="14" t="s">
        <v>106</v>
      </c>
      <c r="K1129" s="14" t="s">
        <v>5876</v>
      </c>
      <c r="L1129" s="14" t="s">
        <v>5877</v>
      </c>
      <c r="M1129" s="14">
        <f t="shared" si="136"/>
        <v>2021</v>
      </c>
      <c r="N1129" s="14">
        <f t="shared" si="137"/>
        <v>4</v>
      </c>
      <c r="O1129" s="14" t="str">
        <f>IFERROR(VLOOKUP(I1129,Lists!$F$2:$G$16,2,FALSE()),"Not Rated")</f>
        <v>Adults</v>
      </c>
      <c r="P1129" s="14">
        <f t="shared" si="138"/>
        <v>2</v>
      </c>
      <c r="Q1129" s="14" t="str">
        <f t="shared" si="139"/>
        <v>United States</v>
      </c>
      <c r="R1129" s="14" t="str">
        <f t="shared" si="140"/>
        <v>|United States|</v>
      </c>
      <c r="S1129" s="14" t="str">
        <f t="shared" si="141"/>
        <v>|Reality TV|TV Comedies|TV Horror|</v>
      </c>
      <c r="T1129" s="14" t="str">
        <f t="shared" si="142"/>
        <v>|Unknown|</v>
      </c>
      <c r="U1129" s="14" t="str">
        <f t="shared" si="143"/>
        <v>|Gaten Matarazzo|</v>
      </c>
    </row>
    <row r="1130" spans="1:21">
      <c r="A1130" s="14" t="s">
        <v>5878</v>
      </c>
      <c r="B1130" s="14" t="s">
        <v>48</v>
      </c>
      <c r="C1130" s="14" t="s">
        <v>5879</v>
      </c>
      <c r="D1130" s="14" t="s">
        <v>5880</v>
      </c>
      <c r="E1130" s="14" t="s">
        <v>5881</v>
      </c>
      <c r="F1130" s="14" t="s">
        <v>115</v>
      </c>
      <c r="G1130" s="26">
        <v>44287</v>
      </c>
      <c r="H1130" s="14">
        <v>2017</v>
      </c>
      <c r="I1130" s="14" t="s">
        <v>363</v>
      </c>
      <c r="J1130" s="14" t="s">
        <v>1330</v>
      </c>
      <c r="K1130" s="14" t="s">
        <v>1227</v>
      </c>
      <c r="L1130" s="14" t="s">
        <v>5882</v>
      </c>
      <c r="M1130" s="14">
        <f t="shared" si="136"/>
        <v>2021</v>
      </c>
      <c r="N1130" s="14">
        <f t="shared" si="137"/>
        <v>4</v>
      </c>
      <c r="O1130" s="14" t="str">
        <f>IFERROR(VLOOKUP(I1130,Lists!$F$2:$G$16,2,FALSE()),"Not Rated")</f>
        <v>Adults</v>
      </c>
      <c r="P1130" s="14">
        <f t="shared" si="138"/>
        <v>89</v>
      </c>
      <c r="Q1130" s="14" t="str">
        <f t="shared" si="139"/>
        <v>United States</v>
      </c>
      <c r="R1130" s="14" t="str">
        <f t="shared" si="140"/>
        <v>|United States|</v>
      </c>
      <c r="S1130" s="14" t="str">
        <f t="shared" si="141"/>
        <v>|Action &amp; Adventure|International Movies|</v>
      </c>
      <c r="T1130" s="14" t="str">
        <f t="shared" si="142"/>
        <v>|Tony Giglio|</v>
      </c>
      <c r="U1130" s="14" t="str">
        <f t="shared" si="143"/>
        <v>|Sam Jaeger|Michael Jai White|Adrianne Palicki|Ty Olsson|Kyra Zagorsky|Olivia Cheng|Lisa Chandler|Monique Ganderton|Matthew Marsden|Chris Gauthier|</v>
      </c>
    </row>
    <row r="1131" spans="1:21">
      <c r="A1131" s="14" t="s">
        <v>5883</v>
      </c>
      <c r="B1131" s="14" t="s">
        <v>49</v>
      </c>
      <c r="C1131" s="14" t="s">
        <v>5884</v>
      </c>
      <c r="D1131" s="14" t="s">
        <v>117</v>
      </c>
      <c r="E1131" s="14" t="s">
        <v>5885</v>
      </c>
      <c r="F1131" s="14" t="s">
        <v>118</v>
      </c>
      <c r="G1131" s="26">
        <v>44287</v>
      </c>
      <c r="H1131" s="14">
        <v>2016</v>
      </c>
      <c r="I1131" s="14" t="s">
        <v>362</v>
      </c>
      <c r="J1131" s="14" t="s">
        <v>106</v>
      </c>
      <c r="K1131" s="14" t="s">
        <v>803</v>
      </c>
      <c r="L1131" s="14" t="s">
        <v>5886</v>
      </c>
      <c r="M1131" s="14">
        <f t="shared" si="136"/>
        <v>2021</v>
      </c>
      <c r="N1131" s="14">
        <f t="shared" si="137"/>
        <v>4</v>
      </c>
      <c r="O1131" s="14" t="str">
        <f>IFERROR(VLOOKUP(I1131,Lists!$F$2:$G$16,2,FALSE()),"Not Rated")</f>
        <v>Older Kids</v>
      </c>
      <c r="P1131" s="14">
        <f t="shared" si="138"/>
        <v>2</v>
      </c>
      <c r="Q1131" s="14" t="str">
        <f t="shared" si="139"/>
        <v>United Kingdom</v>
      </c>
      <c r="R1131" s="14" t="str">
        <f t="shared" si="140"/>
        <v>|United Kingdom|</v>
      </c>
      <c r="S1131" s="14" t="str">
        <f t="shared" si="141"/>
        <v>|British TV Shows|Docuseries|International TV Shows|</v>
      </c>
      <c r="T1131" s="14" t="str">
        <f t="shared" si="142"/>
        <v>|Unknown|</v>
      </c>
      <c r="U1131" s="14" t="str">
        <f t="shared" si="143"/>
        <v>|Dan Jones|</v>
      </c>
    </row>
    <row r="1132" spans="1:21">
      <c r="A1132" s="14" t="s">
        <v>5887</v>
      </c>
      <c r="B1132" s="14" t="s">
        <v>48</v>
      </c>
      <c r="C1132" s="14" t="s">
        <v>5888</v>
      </c>
      <c r="D1132" s="14" t="s">
        <v>4363</v>
      </c>
      <c r="E1132" s="14" t="s">
        <v>5889</v>
      </c>
      <c r="F1132" s="14" t="s">
        <v>117</v>
      </c>
      <c r="G1132" s="26">
        <v>44287</v>
      </c>
      <c r="H1132" s="14">
        <v>2017</v>
      </c>
      <c r="I1132" s="14" t="s">
        <v>361</v>
      </c>
      <c r="J1132" s="14" t="s">
        <v>809</v>
      </c>
      <c r="K1132" s="14" t="s">
        <v>612</v>
      </c>
      <c r="L1132" s="14" t="s">
        <v>5890</v>
      </c>
      <c r="M1132" s="14">
        <f t="shared" si="136"/>
        <v>2021</v>
      </c>
      <c r="N1132" s="14">
        <f t="shared" si="137"/>
        <v>4</v>
      </c>
      <c r="O1132" s="14" t="str">
        <f>IFERROR(VLOOKUP(I1132,Lists!$F$2:$G$16,2,FALSE()),"Not Rated")</f>
        <v>Teens</v>
      </c>
      <c r="P1132" s="14">
        <f t="shared" si="138"/>
        <v>182</v>
      </c>
      <c r="Q1132" s="14" t="str">
        <f t="shared" si="139"/>
        <v>Unknown</v>
      </c>
      <c r="R1132" s="14" t="str">
        <f t="shared" si="140"/>
        <v>|Unknown|</v>
      </c>
      <c r="S1132" s="14" t="str">
        <f t="shared" si="141"/>
        <v>|Action &amp; Adventure|Dramas|International Movies|</v>
      </c>
      <c r="T1132" s="14" t="str">
        <f t="shared" si="142"/>
        <v>|Hidenori Inoue|</v>
      </c>
      <c r="U1132" s="14" t="str">
        <f t="shared" si="143"/>
        <v>|Sadao Abe|Mirai Moriyama|Taichi Saotome|Yasuko Matsuyuki|Makoto Awane|Tenkyu Fukuda|Yusuke Shoji|Hazuki Shimizu|Zen Kajihara|Narushi Ikeda|</v>
      </c>
    </row>
    <row r="1133" spans="1:21">
      <c r="A1133" s="14" t="s">
        <v>5891</v>
      </c>
      <c r="B1133" s="14" t="s">
        <v>48</v>
      </c>
      <c r="C1133" s="14" t="s">
        <v>5892</v>
      </c>
      <c r="D1133" s="14" t="s">
        <v>4363</v>
      </c>
      <c r="E1133" s="14" t="s">
        <v>5893</v>
      </c>
      <c r="F1133" s="14" t="s">
        <v>121</v>
      </c>
      <c r="G1133" s="26">
        <v>44287</v>
      </c>
      <c r="H1133" s="14">
        <v>2017</v>
      </c>
      <c r="I1133" s="14" t="s">
        <v>361</v>
      </c>
      <c r="J1133" s="14" t="s">
        <v>5894</v>
      </c>
      <c r="K1133" s="14" t="s">
        <v>612</v>
      </c>
      <c r="L1133" s="14" t="s">
        <v>5895</v>
      </c>
      <c r="M1133" s="14">
        <f t="shared" si="136"/>
        <v>2021</v>
      </c>
      <c r="N1133" s="14">
        <f t="shared" si="137"/>
        <v>4</v>
      </c>
      <c r="O1133" s="14" t="str">
        <f>IFERROR(VLOOKUP(I1133,Lists!$F$2:$G$16,2,FALSE()),"Not Rated")</f>
        <v>Teens</v>
      </c>
      <c r="P1133" s="14">
        <f t="shared" si="138"/>
        <v>181</v>
      </c>
      <c r="Q1133" s="14" t="str">
        <f t="shared" si="139"/>
        <v>Japan</v>
      </c>
      <c r="R1133" s="14" t="str">
        <f t="shared" si="140"/>
        <v>|Japan|</v>
      </c>
      <c r="S1133" s="14" t="str">
        <f t="shared" si="141"/>
        <v>|Action &amp; Adventure|Dramas|International Movies|</v>
      </c>
      <c r="T1133" s="14" t="str">
        <f t="shared" si="142"/>
        <v>|Hidenori Inoue|</v>
      </c>
      <c r="U1133" s="14" t="str">
        <f t="shared" si="143"/>
        <v>|Shun Oguri|Koji Yamamoto|Songha|Ryo|Munetaka Aoki|Nana Seino|Yoshimasa Kondo|Arata Furuta|</v>
      </c>
    </row>
    <row r="1134" spans="1:21">
      <c r="A1134" s="14" t="s">
        <v>5896</v>
      </c>
      <c r="B1134" s="14" t="s">
        <v>48</v>
      </c>
      <c r="C1134" s="14" t="s">
        <v>5897</v>
      </c>
      <c r="D1134" s="14" t="s">
        <v>4363</v>
      </c>
      <c r="E1134" s="14" t="s">
        <v>5898</v>
      </c>
      <c r="F1134" s="14" t="s">
        <v>117</v>
      </c>
      <c r="G1134" s="26">
        <v>44287</v>
      </c>
      <c r="H1134" s="14">
        <v>2017</v>
      </c>
      <c r="I1134" s="14" t="s">
        <v>361</v>
      </c>
      <c r="J1134" s="14" t="s">
        <v>5899</v>
      </c>
      <c r="K1134" s="14" t="s">
        <v>612</v>
      </c>
      <c r="L1134" s="14" t="s">
        <v>5900</v>
      </c>
      <c r="M1134" s="14">
        <f t="shared" si="136"/>
        <v>2021</v>
      </c>
      <c r="N1134" s="14">
        <f t="shared" si="137"/>
        <v>4</v>
      </c>
      <c r="O1134" s="14" t="str">
        <f>IFERROR(VLOOKUP(I1134,Lists!$F$2:$G$16,2,FALSE()),"Not Rated")</f>
        <v>Teens</v>
      </c>
      <c r="P1134" s="14">
        <f t="shared" si="138"/>
        <v>185</v>
      </c>
      <c r="Q1134" s="14" t="str">
        <f t="shared" si="139"/>
        <v>Unknown</v>
      </c>
      <c r="R1134" s="14" t="str">
        <f t="shared" si="140"/>
        <v>|Unknown|</v>
      </c>
      <c r="S1134" s="14" t="str">
        <f t="shared" si="141"/>
        <v>|Action &amp; Adventure|Dramas|International Movies|</v>
      </c>
      <c r="T1134" s="14" t="str">
        <f t="shared" si="142"/>
        <v>|Hidenori Inoue|</v>
      </c>
      <c r="U1134" s="14" t="str">
        <f t="shared" si="143"/>
        <v>|Kenichi Matsuyama|Osamu Mukai|Rena Tanaka|Jun Hashimoto|Takaya Yamauchi|Yukino Kishii|Katsuhisa Namase|</v>
      </c>
    </row>
    <row r="1135" spans="1:21">
      <c r="A1135" s="14" t="s">
        <v>5901</v>
      </c>
      <c r="B1135" s="14" t="s">
        <v>48</v>
      </c>
      <c r="C1135" s="14" t="s">
        <v>5902</v>
      </c>
      <c r="D1135" s="14" t="s">
        <v>296</v>
      </c>
      <c r="E1135" s="14" t="s">
        <v>5903</v>
      </c>
      <c r="F1135" s="14" t="s">
        <v>115</v>
      </c>
      <c r="G1135" s="26">
        <v>44287</v>
      </c>
      <c r="H1135" s="14">
        <v>2016</v>
      </c>
      <c r="I1135" s="14" t="s">
        <v>363</v>
      </c>
      <c r="J1135" s="14" t="s">
        <v>698</v>
      </c>
      <c r="K1135" s="14" t="s">
        <v>248</v>
      </c>
      <c r="L1135" s="14" t="s">
        <v>5904</v>
      </c>
      <c r="M1135" s="14">
        <f t="shared" si="136"/>
        <v>2021</v>
      </c>
      <c r="N1135" s="14">
        <f t="shared" si="137"/>
        <v>4</v>
      </c>
      <c r="O1135" s="14" t="str">
        <f>IFERROR(VLOOKUP(I1135,Lists!$F$2:$G$16,2,FALSE()),"Not Rated")</f>
        <v>Adults</v>
      </c>
      <c r="P1135" s="14">
        <f t="shared" si="138"/>
        <v>99</v>
      </c>
      <c r="Q1135" s="14" t="str">
        <f t="shared" si="139"/>
        <v>United States</v>
      </c>
      <c r="R1135" s="14" t="str">
        <f t="shared" si="140"/>
        <v>|United States|</v>
      </c>
      <c r="S1135" s="14" t="str">
        <f t="shared" si="141"/>
        <v>|Action &amp; Adventure|</v>
      </c>
      <c r="T1135" s="14" t="str">
        <f t="shared" si="142"/>
        <v>|Don Michael Paul|</v>
      </c>
      <c r="U1135" s="14" t="str">
        <f t="shared" si="143"/>
        <v>|Chad Michael Collins|Billy Zane|Dennis Haysbert|Nick Gomez|Ravil Isyanov|Stephanie Vogt|Navid Negahban|Presciliana Esparolini|Enoch Frost|</v>
      </c>
    </row>
    <row r="1136" spans="1:21">
      <c r="A1136" s="14" t="s">
        <v>5905</v>
      </c>
      <c r="B1136" s="14" t="s">
        <v>48</v>
      </c>
      <c r="C1136" s="14" t="s">
        <v>5906</v>
      </c>
      <c r="D1136" s="14" t="s">
        <v>5907</v>
      </c>
      <c r="E1136" s="14" t="s">
        <v>5908</v>
      </c>
      <c r="F1136" s="14" t="s">
        <v>1856</v>
      </c>
      <c r="G1136" s="26">
        <v>44287</v>
      </c>
      <c r="H1136" s="14">
        <v>2017</v>
      </c>
      <c r="I1136" s="14" t="s">
        <v>363</v>
      </c>
      <c r="J1136" s="14" t="s">
        <v>708</v>
      </c>
      <c r="K1136" s="14" t="s">
        <v>1122</v>
      </c>
      <c r="L1136" s="14" t="s">
        <v>5909</v>
      </c>
      <c r="M1136" s="14">
        <f t="shared" si="136"/>
        <v>2021</v>
      </c>
      <c r="N1136" s="14">
        <f t="shared" si="137"/>
        <v>4</v>
      </c>
      <c r="O1136" s="14" t="str">
        <f>IFERROR(VLOOKUP(I1136,Lists!$F$2:$G$16,2,FALSE()),"Not Rated")</f>
        <v>Adults</v>
      </c>
      <c r="P1136" s="14">
        <f t="shared" si="138"/>
        <v>88</v>
      </c>
      <c r="Q1136" s="14" t="str">
        <f t="shared" si="139"/>
        <v>United States</v>
      </c>
      <c r="R1136" s="14" t="str">
        <f t="shared" si="140"/>
        <v>|United States|Japan|</v>
      </c>
      <c r="S1136" s="14" t="str">
        <f t="shared" si="141"/>
        <v>|Action &amp; Adventure|Sci-Fi &amp; Fantasy|</v>
      </c>
      <c r="T1136" s="14" t="str">
        <f t="shared" si="142"/>
        <v>|Shinji Aramaki|Masaru Matsumoto|</v>
      </c>
      <c r="U1136" s="14" t="str">
        <f t="shared" si="143"/>
        <v>|Casper Van Dien|Dina Meyer|DeRay Davis|Justin Doran|Luci Christian|Emily Neves|Scott Gibbs|Juliet Simmons|Chris Gibson|Greg Ayres|</v>
      </c>
    </row>
    <row r="1137" spans="1:21">
      <c r="A1137" s="14" t="s">
        <v>5910</v>
      </c>
      <c r="B1137" s="14" t="s">
        <v>48</v>
      </c>
      <c r="C1137" s="14" t="s">
        <v>5911</v>
      </c>
      <c r="D1137" s="14" t="s">
        <v>5912</v>
      </c>
      <c r="E1137" s="14" t="s">
        <v>5913</v>
      </c>
      <c r="F1137" s="14" t="s">
        <v>115</v>
      </c>
      <c r="G1137" s="26">
        <v>44287</v>
      </c>
      <c r="H1137" s="14">
        <v>2010</v>
      </c>
      <c r="I1137" s="14" t="s">
        <v>364</v>
      </c>
      <c r="J1137" s="14" t="s">
        <v>1386</v>
      </c>
      <c r="K1137" s="14" t="s">
        <v>248</v>
      </c>
      <c r="L1137" s="14" t="s">
        <v>5914</v>
      </c>
      <c r="M1137" s="14">
        <f t="shared" si="136"/>
        <v>2021</v>
      </c>
      <c r="N1137" s="14">
        <f t="shared" si="137"/>
        <v>4</v>
      </c>
      <c r="O1137" s="14" t="str">
        <f>IFERROR(VLOOKUP(I1137,Lists!$F$2:$G$16,2,FALSE()),"Not Rated")</f>
        <v>Teens</v>
      </c>
      <c r="P1137" s="14">
        <f t="shared" si="138"/>
        <v>107</v>
      </c>
      <c r="Q1137" s="14" t="str">
        <f t="shared" si="139"/>
        <v>United States</v>
      </c>
      <c r="R1137" s="14" t="str">
        <f t="shared" si="140"/>
        <v>|United States|</v>
      </c>
      <c r="S1137" s="14" t="str">
        <f t="shared" si="141"/>
        <v>|Action &amp; Adventure|</v>
      </c>
      <c r="T1137" s="14" t="str">
        <f t="shared" si="142"/>
        <v>|John Luessenhop|</v>
      </c>
      <c r="U1137" s="14" t="str">
        <f t="shared" si="143"/>
        <v>|Matt Dillon|Paul Walker|Chris Brown|Idris Elba|Jay Hernandez|Hayden Christensen|Michael Ealy|T.I.|Marianne Jean-Baptiste|Zoe Saldana|Steve Harris|Johnathon Schaech|</v>
      </c>
    </row>
    <row r="1138" spans="1:21">
      <c r="A1138" s="14" t="s">
        <v>5915</v>
      </c>
      <c r="B1138" s="14" t="s">
        <v>48</v>
      </c>
      <c r="C1138" s="14" t="s">
        <v>5916</v>
      </c>
      <c r="D1138" s="14" t="s">
        <v>5917</v>
      </c>
      <c r="E1138" s="14" t="s">
        <v>5918</v>
      </c>
      <c r="F1138" s="14" t="s">
        <v>136</v>
      </c>
      <c r="G1138" s="26">
        <v>44287</v>
      </c>
      <c r="H1138" s="14">
        <v>2021</v>
      </c>
      <c r="I1138" s="14" t="s">
        <v>361</v>
      </c>
      <c r="J1138" s="14" t="s">
        <v>1033</v>
      </c>
      <c r="K1138" s="14" t="s">
        <v>910</v>
      </c>
      <c r="L1138" s="14" t="s">
        <v>5919</v>
      </c>
      <c r="M1138" s="14">
        <f t="shared" si="136"/>
        <v>2021</v>
      </c>
      <c r="N1138" s="14">
        <f t="shared" si="137"/>
        <v>4</v>
      </c>
      <c r="O1138" s="14" t="str">
        <f>IFERROR(VLOOKUP(I1138,Lists!$F$2:$G$16,2,FALSE()),"Not Rated")</f>
        <v>Teens</v>
      </c>
      <c r="P1138" s="14">
        <f t="shared" si="138"/>
        <v>114</v>
      </c>
      <c r="Q1138" s="14" t="str">
        <f t="shared" si="139"/>
        <v>Indonesia</v>
      </c>
      <c r="R1138" s="14" t="str">
        <f t="shared" si="140"/>
        <v>|Indonesia|</v>
      </c>
      <c r="S1138" s="14" t="str">
        <f t="shared" si="141"/>
        <v>|Dramas|International Movies|Romantic Movies|</v>
      </c>
      <c r="T1138" s="14" t="str">
        <f t="shared" si="142"/>
        <v>|Hanung Bramantyo|Pandu Adjisurya|</v>
      </c>
      <c r="U1138" s="14" t="str">
        <f t="shared" si="143"/>
        <v>|Clara Bernadeth|Giorgino Abraham|Kevin Ardilova|Nugie|Kinaryosih|Marthino Lio|Djenar Maesa Ayu|Ernanto Kusuma|Sacha Stevenson|</v>
      </c>
    </row>
    <row r="1139" spans="1:21">
      <c r="A1139" s="14" t="s">
        <v>5920</v>
      </c>
      <c r="B1139" s="14" t="s">
        <v>48</v>
      </c>
      <c r="C1139" s="14" t="s">
        <v>5921</v>
      </c>
      <c r="D1139" s="14" t="s">
        <v>5922</v>
      </c>
      <c r="E1139" s="14" t="s">
        <v>5923</v>
      </c>
      <c r="F1139" s="14" t="s">
        <v>5924</v>
      </c>
      <c r="G1139" s="26">
        <v>44287</v>
      </c>
      <c r="H1139" s="14">
        <v>2019</v>
      </c>
      <c r="I1139" s="14" t="s">
        <v>362</v>
      </c>
      <c r="J1139" s="14" t="s">
        <v>624</v>
      </c>
      <c r="K1139" s="14" t="s">
        <v>1520</v>
      </c>
      <c r="L1139" s="14" t="s">
        <v>5925</v>
      </c>
      <c r="M1139" s="14">
        <f t="shared" si="136"/>
        <v>2021</v>
      </c>
      <c r="N1139" s="14">
        <f t="shared" si="137"/>
        <v>4</v>
      </c>
      <c r="O1139" s="14" t="str">
        <f>IFERROR(VLOOKUP(I1139,Lists!$F$2:$G$16,2,FALSE()),"Not Rated")</f>
        <v>Older Kids</v>
      </c>
      <c r="P1139" s="14">
        <f t="shared" si="138"/>
        <v>96</v>
      </c>
      <c r="Q1139" s="14" t="str">
        <f t="shared" si="139"/>
        <v>Egypt</v>
      </c>
      <c r="R1139" s="14" t="str">
        <f t="shared" si="140"/>
        <v>|Egypt|Saudi Arabia|</v>
      </c>
      <c r="S1139" s="14" t="str">
        <f t="shared" si="141"/>
        <v>|Action &amp; Adventure|International Movies|Music &amp; Musicals|</v>
      </c>
      <c r="T1139" s="14" t="str">
        <f t="shared" si="142"/>
        <v>|Bashir El Deek|</v>
      </c>
      <c r="U1139" s="14" t="str">
        <f t="shared" si="143"/>
        <v>|Sedky Sakhr|Hashem El Garhy|Shahira Kamal|Aiemzy|Hani R. Eskander|Saif Abu-Kandil|</v>
      </c>
    </row>
    <row r="1140" spans="1:21">
      <c r="A1140" s="14" t="s">
        <v>5926</v>
      </c>
      <c r="B1140" s="14" t="s">
        <v>48</v>
      </c>
      <c r="C1140" s="14" t="s">
        <v>5927</v>
      </c>
      <c r="D1140" s="14" t="s">
        <v>5928</v>
      </c>
      <c r="E1140" s="14" t="s">
        <v>5929</v>
      </c>
      <c r="F1140" s="14" t="s">
        <v>5930</v>
      </c>
      <c r="G1140" s="26">
        <v>44287</v>
      </c>
      <c r="H1140" s="14">
        <v>2002</v>
      </c>
      <c r="I1140" s="14" t="s">
        <v>363</v>
      </c>
      <c r="J1140" s="14" t="s">
        <v>5156</v>
      </c>
      <c r="K1140" s="14" t="s">
        <v>444</v>
      </c>
      <c r="L1140" s="14" t="s">
        <v>5931</v>
      </c>
      <c r="M1140" s="14">
        <f t="shared" si="136"/>
        <v>2021</v>
      </c>
      <c r="N1140" s="14">
        <f t="shared" si="137"/>
        <v>4</v>
      </c>
      <c r="O1140" s="14" t="str">
        <f>IFERROR(VLOOKUP(I1140,Lists!$F$2:$G$16,2,FALSE()),"Not Rated")</f>
        <v>Adults</v>
      </c>
      <c r="P1140" s="14">
        <f t="shared" si="138"/>
        <v>149</v>
      </c>
      <c r="Q1140" s="14" t="str">
        <f t="shared" si="139"/>
        <v>United Kingdom</v>
      </c>
      <c r="R1140" s="14" t="str">
        <f t="shared" si="140"/>
        <v>|United Kingdom|France|Poland|Germany|United States|</v>
      </c>
      <c r="S1140" s="14" t="str">
        <f t="shared" si="141"/>
        <v>|Dramas|Independent Movies|International Movies|</v>
      </c>
      <c r="T1140" s="14" t="str">
        <f t="shared" si="142"/>
        <v>|Roman Polański|</v>
      </c>
      <c r="U1140" s="14" t="str">
        <f t="shared" si="143"/>
        <v>|Adrien Brody|Thomas Kretschmann|Frank Finlay|Maureen Lipman|Emilia Fox|Ed Stoppard|Julia Rayner|Jessica Kate Meyer|Ronan Vibert|Ruth Platt|</v>
      </c>
    </row>
    <row r="1141" spans="1:21">
      <c r="A1141" s="14" t="s">
        <v>5932</v>
      </c>
      <c r="B1141" s="14" t="s">
        <v>48</v>
      </c>
      <c r="C1141" s="14" t="s">
        <v>5933</v>
      </c>
      <c r="D1141" s="14" t="s">
        <v>5934</v>
      </c>
      <c r="E1141" s="14" t="s">
        <v>5935</v>
      </c>
      <c r="F1141" s="14" t="s">
        <v>115</v>
      </c>
      <c r="G1141" s="26">
        <v>44287</v>
      </c>
      <c r="H1141" s="14">
        <v>2009</v>
      </c>
      <c r="I1141" s="14" t="s">
        <v>364</v>
      </c>
      <c r="J1141" s="14" t="s">
        <v>724</v>
      </c>
      <c r="K1141" s="14" t="s">
        <v>3429</v>
      </c>
      <c r="L1141" s="14" t="s">
        <v>5936</v>
      </c>
      <c r="M1141" s="14">
        <f t="shared" si="136"/>
        <v>2021</v>
      </c>
      <c r="N1141" s="14">
        <f t="shared" si="137"/>
        <v>4</v>
      </c>
      <c r="O1141" s="14" t="str">
        <f>IFERROR(VLOOKUP(I1141,Lists!$F$2:$G$16,2,FALSE()),"Not Rated")</f>
        <v>Teens</v>
      </c>
      <c r="P1141" s="14">
        <f t="shared" si="138"/>
        <v>102</v>
      </c>
      <c r="Q1141" s="14" t="str">
        <f t="shared" si="139"/>
        <v>United States</v>
      </c>
      <c r="R1141" s="14" t="str">
        <f t="shared" si="140"/>
        <v>|United States|</v>
      </c>
      <c r="S1141" s="14" t="str">
        <f t="shared" si="141"/>
        <v>|Horror Movies|Thrillers|</v>
      </c>
      <c r="T1141" s="14" t="str">
        <f t="shared" si="142"/>
        <v>|Nelson McCormick|</v>
      </c>
      <c r="U1141" s="14" t="str">
        <f t="shared" si="143"/>
        <v>|Dylan Walsh|Sela Ward|Penn Badgley|Amber Heard|Sherry Stringfield|Paige Turco|Jon Tenney|Nancy Linehan Charles|Marcuis Harris|Braeden Lemasters|Deirdre Lovejoy|</v>
      </c>
    </row>
    <row r="1142" spans="1:21">
      <c r="A1142" s="14" t="s">
        <v>5937</v>
      </c>
      <c r="B1142" s="14" t="s">
        <v>48</v>
      </c>
      <c r="C1142" s="14" t="s">
        <v>5938</v>
      </c>
      <c r="D1142" s="14" t="s">
        <v>5939</v>
      </c>
      <c r="E1142" s="14" t="s">
        <v>5940</v>
      </c>
      <c r="F1142" s="14" t="s">
        <v>115</v>
      </c>
      <c r="G1142" s="26">
        <v>44287</v>
      </c>
      <c r="H1142" s="14">
        <v>1999</v>
      </c>
      <c r="I1142" s="14" t="s">
        <v>363</v>
      </c>
      <c r="J1142" s="14" t="s">
        <v>760</v>
      </c>
      <c r="K1142" s="14" t="s">
        <v>248</v>
      </c>
      <c r="L1142" s="14" t="s">
        <v>5941</v>
      </c>
      <c r="M1142" s="14">
        <f t="shared" si="136"/>
        <v>2021</v>
      </c>
      <c r="N1142" s="14">
        <f t="shared" si="137"/>
        <v>4</v>
      </c>
      <c r="O1142" s="14" t="str">
        <f>IFERROR(VLOOKUP(I1142,Lists!$F$2:$G$16,2,FALSE()),"Not Rated")</f>
        <v>Adults</v>
      </c>
      <c r="P1142" s="14">
        <f t="shared" si="138"/>
        <v>83</v>
      </c>
      <c r="Q1142" s="14" t="str">
        <f t="shared" si="139"/>
        <v>United States</v>
      </c>
      <c r="R1142" s="14" t="str">
        <f t="shared" si="140"/>
        <v>|United States|</v>
      </c>
      <c r="S1142" s="14" t="str">
        <f t="shared" si="141"/>
        <v>|Action &amp; Adventure|</v>
      </c>
      <c r="T1142" s="14" t="str">
        <f t="shared" si="142"/>
        <v>|Mic Rodgers|</v>
      </c>
      <c r="U1142" s="14" t="str">
        <f t="shared" si="143"/>
        <v>|Jean-Claude Van Damme|Michael Jai White|Heidi Schanz|Xander Berkeley|Justin Lazard|Kiana Tom|Daniel von Bargen|James Black|Karis Paige Bryant|Bill Goldberg|</v>
      </c>
    </row>
    <row r="1143" spans="1:21">
      <c r="A1143" s="14" t="s">
        <v>5942</v>
      </c>
      <c r="B1143" s="14" t="s">
        <v>48</v>
      </c>
      <c r="C1143" s="14" t="s">
        <v>5943</v>
      </c>
      <c r="D1143" s="14" t="s">
        <v>5944</v>
      </c>
      <c r="E1143" s="14" t="s">
        <v>5945</v>
      </c>
      <c r="F1143" s="14" t="s">
        <v>116</v>
      </c>
      <c r="G1143" s="26">
        <v>44287</v>
      </c>
      <c r="H1143" s="14">
        <v>2016</v>
      </c>
      <c r="I1143" s="14" t="s">
        <v>361</v>
      </c>
      <c r="J1143" s="14" t="s">
        <v>653</v>
      </c>
      <c r="K1143" s="14" t="s">
        <v>605</v>
      </c>
      <c r="L1143" s="14" t="s">
        <v>5946</v>
      </c>
      <c r="M1143" s="14">
        <f t="shared" si="136"/>
        <v>2021</v>
      </c>
      <c r="N1143" s="14">
        <f t="shared" si="137"/>
        <v>4</v>
      </c>
      <c r="O1143" s="14" t="str">
        <f>IFERROR(VLOOKUP(I1143,Lists!$F$2:$G$16,2,FALSE()),"Not Rated")</f>
        <v>Teens</v>
      </c>
      <c r="P1143" s="14">
        <f t="shared" si="138"/>
        <v>98</v>
      </c>
      <c r="Q1143" s="14" t="str">
        <f t="shared" si="139"/>
        <v>India</v>
      </c>
      <c r="R1143" s="14" t="str">
        <f t="shared" si="140"/>
        <v>|India|</v>
      </c>
      <c r="S1143" s="14" t="str">
        <f t="shared" si="141"/>
        <v>|Dramas|International Movies|Thrillers|</v>
      </c>
      <c r="T1143" s="14" t="str">
        <f t="shared" si="142"/>
        <v>|Bejoy Nambiar|</v>
      </c>
      <c r="U1143" s="14" t="str">
        <f t="shared" si="143"/>
        <v>|Amitabh Bachchan|Farhan Akhtar|Aditi Rao Hydari|Manav Kaul|Neil Nitin Mukesh|John Abraham|</v>
      </c>
    </row>
    <row r="1144" spans="1:21">
      <c r="A1144" s="14" t="s">
        <v>5947</v>
      </c>
      <c r="B1144" s="14" t="s">
        <v>48</v>
      </c>
      <c r="C1144" s="14" t="s">
        <v>5948</v>
      </c>
      <c r="D1144" s="14" t="s">
        <v>5949</v>
      </c>
      <c r="E1144" s="14" t="s">
        <v>5950</v>
      </c>
      <c r="F1144" s="14" t="s">
        <v>115</v>
      </c>
      <c r="G1144" s="26">
        <v>44287</v>
      </c>
      <c r="H1144" s="14">
        <v>2017</v>
      </c>
      <c r="I1144" s="14" t="s">
        <v>360</v>
      </c>
      <c r="J1144" s="14" t="s">
        <v>760</v>
      </c>
      <c r="K1144" s="14" t="s">
        <v>247</v>
      </c>
      <c r="L1144" s="14" t="s">
        <v>5951</v>
      </c>
      <c r="M1144" s="14">
        <f t="shared" si="136"/>
        <v>2021</v>
      </c>
      <c r="N1144" s="14">
        <f t="shared" si="137"/>
        <v>4</v>
      </c>
      <c r="O1144" s="14" t="str">
        <f>IFERROR(VLOOKUP(I1144,Lists!$F$2:$G$16,2,FALSE()),"Not Rated")</f>
        <v>Adults</v>
      </c>
      <c r="P1144" s="14">
        <f t="shared" si="138"/>
        <v>83</v>
      </c>
      <c r="Q1144" s="14" t="str">
        <f t="shared" si="139"/>
        <v>United States</v>
      </c>
      <c r="R1144" s="14" t="str">
        <f t="shared" si="140"/>
        <v>|United States|</v>
      </c>
      <c r="S1144" s="14" t="str">
        <f t="shared" si="141"/>
        <v>|Documentaries|</v>
      </c>
      <c r="T1144" s="14" t="str">
        <f t="shared" si="142"/>
        <v>|Shawn Rech|</v>
      </c>
      <c r="U1144" s="14" t="str">
        <f t="shared" si="143"/>
        <v>|Richard Wershe Jr.|</v>
      </c>
    </row>
    <row r="1145" spans="1:21">
      <c r="A1145" s="14" t="s">
        <v>5952</v>
      </c>
      <c r="B1145" s="14" t="s">
        <v>49</v>
      </c>
      <c r="C1145" s="14" t="s">
        <v>5953</v>
      </c>
      <c r="D1145" s="14" t="s">
        <v>117</v>
      </c>
      <c r="E1145" s="14" t="s">
        <v>117</v>
      </c>
      <c r="F1145" s="14" t="s">
        <v>115</v>
      </c>
      <c r="G1145" s="26">
        <v>44287</v>
      </c>
      <c r="H1145" s="14">
        <v>2021</v>
      </c>
      <c r="I1145" s="14" t="s">
        <v>360</v>
      </c>
      <c r="J1145" s="14" t="s">
        <v>105</v>
      </c>
      <c r="K1145" s="14" t="s">
        <v>419</v>
      </c>
      <c r="L1145" s="14" t="s">
        <v>5954</v>
      </c>
      <c r="M1145" s="14">
        <f t="shared" si="136"/>
        <v>2021</v>
      </c>
      <c r="N1145" s="14">
        <f t="shared" si="137"/>
        <v>4</v>
      </c>
      <c r="O1145" s="14" t="str">
        <f>IFERROR(VLOOKUP(I1145,Lists!$F$2:$G$16,2,FALSE()),"Not Rated")</f>
        <v>Adults</v>
      </c>
      <c r="P1145" s="14">
        <f t="shared" si="138"/>
        <v>1</v>
      </c>
      <c r="Q1145" s="14" t="str">
        <f t="shared" si="139"/>
        <v>United States</v>
      </c>
      <c r="R1145" s="14" t="str">
        <f t="shared" si="140"/>
        <v>|United States|</v>
      </c>
      <c r="S1145" s="14" t="str">
        <f t="shared" si="141"/>
        <v>|Docuseries|Reality TV|</v>
      </c>
      <c r="T1145" s="14" t="str">
        <f t="shared" si="142"/>
        <v>|Unknown|</v>
      </c>
      <c r="U1145" s="14" t="str">
        <f t="shared" si="143"/>
        <v>|Unknown|</v>
      </c>
    </row>
    <row r="1146" spans="1:21">
      <c r="A1146" s="14" t="s">
        <v>5955</v>
      </c>
      <c r="B1146" s="14" t="s">
        <v>48</v>
      </c>
      <c r="C1146" s="14" t="s">
        <v>5956</v>
      </c>
      <c r="D1146" s="14" t="s">
        <v>5957</v>
      </c>
      <c r="E1146" s="14" t="s">
        <v>5958</v>
      </c>
      <c r="F1146" s="14" t="s">
        <v>921</v>
      </c>
      <c r="G1146" s="26">
        <v>44287</v>
      </c>
      <c r="H1146" s="14">
        <v>2008</v>
      </c>
      <c r="I1146" s="14" t="s">
        <v>364</v>
      </c>
      <c r="J1146" s="14" t="s">
        <v>457</v>
      </c>
      <c r="K1146" s="14" t="s">
        <v>1014</v>
      </c>
      <c r="L1146" s="14" t="s">
        <v>5959</v>
      </c>
      <c r="M1146" s="14">
        <f t="shared" si="136"/>
        <v>2021</v>
      </c>
      <c r="N1146" s="14">
        <f t="shared" si="137"/>
        <v>4</v>
      </c>
      <c r="O1146" s="14" t="str">
        <f>IFERROR(VLOOKUP(I1146,Lists!$F$2:$G$16,2,FALSE()),"Not Rated")</f>
        <v>Teens</v>
      </c>
      <c r="P1146" s="14">
        <f t="shared" si="138"/>
        <v>104</v>
      </c>
      <c r="Q1146" s="14" t="str">
        <f t="shared" si="139"/>
        <v>United States</v>
      </c>
      <c r="R1146" s="14" t="str">
        <f t="shared" si="140"/>
        <v>|United States|United Kingdom|</v>
      </c>
      <c r="S1146" s="14" t="str">
        <f t="shared" si="141"/>
        <v>|Comedies|Romantic Movies|</v>
      </c>
      <c r="T1146" s="14" t="str">
        <f t="shared" si="142"/>
        <v>|Peyton Reed|</v>
      </c>
      <c r="U1146" s="14" t="str">
        <f t="shared" si="143"/>
        <v>|Jim Carrey|Zooey Deschanel|Bradley Cooper|John Michael Higgins|Rhys Darby|Danny Masterson|Fionnula Flanagan|Terence Stamp|Sasha Alexander|Molly Sims|</v>
      </c>
    </row>
    <row r="1147" spans="1:21">
      <c r="A1147" s="14" t="s">
        <v>5960</v>
      </c>
      <c r="B1147" s="14" t="s">
        <v>48</v>
      </c>
      <c r="C1147" s="14" t="s">
        <v>5961</v>
      </c>
      <c r="D1147" s="14" t="s">
        <v>5962</v>
      </c>
      <c r="E1147" s="14" t="s">
        <v>5963</v>
      </c>
      <c r="F1147" s="14" t="s">
        <v>5964</v>
      </c>
      <c r="G1147" s="26">
        <v>44286</v>
      </c>
      <c r="H1147" s="14">
        <v>2018</v>
      </c>
      <c r="I1147" s="14" t="s">
        <v>364</v>
      </c>
      <c r="J1147" s="14" t="s">
        <v>580</v>
      </c>
      <c r="K1147" s="14" t="s">
        <v>244</v>
      </c>
      <c r="L1147" s="14" t="s">
        <v>5965</v>
      </c>
      <c r="M1147" s="14">
        <f t="shared" si="136"/>
        <v>2021</v>
      </c>
      <c r="N1147" s="14">
        <f t="shared" si="137"/>
        <v>3</v>
      </c>
      <c r="O1147" s="14" t="str">
        <f>IFERROR(VLOOKUP(I1147,Lists!$F$2:$G$16,2,FALSE()),"Not Rated")</f>
        <v>Teens</v>
      </c>
      <c r="P1147" s="14">
        <f t="shared" si="138"/>
        <v>111</v>
      </c>
      <c r="Q1147" s="14" t="str">
        <f t="shared" si="139"/>
        <v>Ireland</v>
      </c>
      <c r="R1147" s="14" t="str">
        <f t="shared" si="140"/>
        <v>|Ireland|Switzerland|United Kingdom|France|United States|</v>
      </c>
      <c r="S1147" s="14" t="str">
        <f t="shared" si="141"/>
        <v>|Dramas|</v>
      </c>
      <c r="T1147" s="14" t="str">
        <f t="shared" si="142"/>
        <v>|Julian Schnabel|</v>
      </c>
      <c r="U1147" s="14" t="str">
        <f t="shared" si="143"/>
        <v>|Willem Dafoe|Rupert Friend|Oscar Isaac|Mads Mikkelsen|Mathieu Amalric|Emmanuelle Seigner|Niels Arestrup|Anne Consigny|Amira Casar|Vincent Perez|Lolita Chammah|Stella Schnabel|Vladimir Consigny|</v>
      </c>
    </row>
    <row r="1148" spans="1:21">
      <c r="A1148" s="14" t="s">
        <v>5966</v>
      </c>
      <c r="B1148" s="14" t="s">
        <v>49</v>
      </c>
      <c r="C1148" s="14" t="s">
        <v>5967</v>
      </c>
      <c r="D1148" s="14" t="s">
        <v>5968</v>
      </c>
      <c r="E1148" s="14" t="s">
        <v>117</v>
      </c>
      <c r="F1148" s="14" t="s">
        <v>1128</v>
      </c>
      <c r="G1148" s="26">
        <v>44286</v>
      </c>
      <c r="H1148" s="14">
        <v>2021</v>
      </c>
      <c r="I1148" s="14" t="s">
        <v>361</v>
      </c>
      <c r="J1148" s="14" t="s">
        <v>105</v>
      </c>
      <c r="K1148" s="14" t="s">
        <v>3736</v>
      </c>
      <c r="L1148" s="14" t="s">
        <v>5969</v>
      </c>
      <c r="M1148" s="14">
        <f t="shared" si="136"/>
        <v>2021</v>
      </c>
      <c r="N1148" s="14">
        <f t="shared" si="137"/>
        <v>3</v>
      </c>
      <c r="O1148" s="14" t="str">
        <f>IFERROR(VLOOKUP(I1148,Lists!$F$2:$G$16,2,FALSE()),"Not Rated")</f>
        <v>Teens</v>
      </c>
      <c r="P1148" s="14">
        <f t="shared" si="138"/>
        <v>1</v>
      </c>
      <c r="Q1148" s="14" t="str">
        <f t="shared" si="139"/>
        <v>United States</v>
      </c>
      <c r="R1148" s="14" t="str">
        <f t="shared" si="140"/>
        <v>|United States|Mexico|</v>
      </c>
      <c r="S1148" s="14" t="str">
        <f t="shared" si="141"/>
        <v>|International TV Shows|Reality TV|Spanish-Language TV Shows|</v>
      </c>
      <c r="T1148" s="14" t="str">
        <f t="shared" si="142"/>
        <v>|Adrián García Bogliano|</v>
      </c>
      <c r="U1148" s="14" t="str">
        <f t="shared" si="143"/>
        <v>|Unknown|</v>
      </c>
    </row>
    <row r="1149" spans="1:21">
      <c r="A1149" s="14" t="s">
        <v>5970</v>
      </c>
      <c r="B1149" s="14" t="s">
        <v>48</v>
      </c>
      <c r="C1149" s="14" t="s">
        <v>5971</v>
      </c>
      <c r="D1149" s="14" t="s">
        <v>5972</v>
      </c>
      <c r="E1149" s="14" t="s">
        <v>5973</v>
      </c>
      <c r="F1149" s="14" t="s">
        <v>118</v>
      </c>
      <c r="G1149" s="26">
        <v>44286</v>
      </c>
      <c r="H1149" s="14">
        <v>2020</v>
      </c>
      <c r="I1149" s="14" t="s">
        <v>360</v>
      </c>
      <c r="J1149" s="14" t="s">
        <v>653</v>
      </c>
      <c r="K1149" s="14" t="s">
        <v>784</v>
      </c>
      <c r="L1149" s="14" t="s">
        <v>5974</v>
      </c>
      <c r="M1149" s="14">
        <f t="shared" si="136"/>
        <v>2021</v>
      </c>
      <c r="N1149" s="14">
        <f t="shared" si="137"/>
        <v>3</v>
      </c>
      <c r="O1149" s="14" t="str">
        <f>IFERROR(VLOOKUP(I1149,Lists!$F$2:$G$16,2,FALSE()),"Not Rated")</f>
        <v>Adults</v>
      </c>
      <c r="P1149" s="14">
        <f t="shared" si="138"/>
        <v>98</v>
      </c>
      <c r="Q1149" s="14" t="str">
        <f t="shared" si="139"/>
        <v>United Kingdom</v>
      </c>
      <c r="R1149" s="14" t="str">
        <f t="shared" si="140"/>
        <v>|United Kingdom|</v>
      </c>
      <c r="S1149" s="14" t="str">
        <f t="shared" si="141"/>
        <v>|Documentaries|International Movies|Sports Movies|</v>
      </c>
      <c r="T1149" s="14" t="str">
        <f t="shared" si="142"/>
        <v>|Jose Gomez|</v>
      </c>
      <c r="U1149" s="14" t="str">
        <f t="shared" si="143"/>
        <v>|Brendon Mcdonnell|</v>
      </c>
    </row>
    <row r="1150" spans="1:21">
      <c r="A1150" s="14" t="s">
        <v>5975</v>
      </c>
      <c r="B1150" s="14" t="s">
        <v>49</v>
      </c>
      <c r="C1150" s="14" t="s">
        <v>5976</v>
      </c>
      <c r="D1150" s="14" t="s">
        <v>117</v>
      </c>
      <c r="E1150" s="14" t="s">
        <v>5977</v>
      </c>
      <c r="F1150" s="14" t="s">
        <v>123</v>
      </c>
      <c r="G1150" s="26">
        <v>44286</v>
      </c>
      <c r="H1150" s="14">
        <v>2015</v>
      </c>
      <c r="I1150" s="14" t="s">
        <v>366</v>
      </c>
      <c r="J1150" s="14" t="s">
        <v>106</v>
      </c>
      <c r="K1150" s="14" t="s">
        <v>878</v>
      </c>
      <c r="L1150" s="14" t="s">
        <v>5978</v>
      </c>
      <c r="M1150" s="14">
        <f t="shared" si="136"/>
        <v>2021</v>
      </c>
      <c r="N1150" s="14">
        <f t="shared" si="137"/>
        <v>3</v>
      </c>
      <c r="O1150" s="14" t="str">
        <f>IFERROR(VLOOKUP(I1150,Lists!$F$2:$G$16,2,FALSE()),"Not Rated")</f>
        <v>Kids</v>
      </c>
      <c r="P1150" s="14">
        <f t="shared" si="138"/>
        <v>2</v>
      </c>
      <c r="Q1150" s="14" t="str">
        <f t="shared" si="139"/>
        <v>South Korea</v>
      </c>
      <c r="R1150" s="14" t="str">
        <f t="shared" si="140"/>
        <v>|South Korea|</v>
      </c>
      <c r="S1150" s="14" t="str">
        <f t="shared" si="141"/>
        <v>|Kids' TV|Korean TV Shows|</v>
      </c>
      <c r="T1150" s="14" t="str">
        <f t="shared" si="142"/>
        <v>|Unknown|</v>
      </c>
      <c r="U1150" s="14" t="str">
        <f t="shared" si="143"/>
        <v>|Donald Reignoux|Alexis Tomassian|Thomas Sagols|Pierre Francois Pistori|Bruno Magne|Catherine Desplaces|Fily Keita|Adeline Chetail|Bertrand Liebert|Christophe Lemoine|</v>
      </c>
    </row>
    <row r="1151" spans="1:21">
      <c r="A1151" s="14" t="s">
        <v>5979</v>
      </c>
      <c r="B1151" s="14" t="s">
        <v>49</v>
      </c>
      <c r="C1151" s="14" t="s">
        <v>5980</v>
      </c>
      <c r="D1151" s="14" t="s">
        <v>117</v>
      </c>
      <c r="E1151" s="14" t="s">
        <v>5981</v>
      </c>
      <c r="F1151" s="14" t="s">
        <v>121</v>
      </c>
      <c r="G1151" s="26">
        <v>44286</v>
      </c>
      <c r="H1151" s="14">
        <v>2005</v>
      </c>
      <c r="I1151" s="14" t="s">
        <v>365</v>
      </c>
      <c r="J1151" s="14" t="s">
        <v>105</v>
      </c>
      <c r="K1151" s="14" t="s">
        <v>866</v>
      </c>
      <c r="L1151" s="14" t="s">
        <v>5982</v>
      </c>
      <c r="M1151" s="14">
        <f t="shared" si="136"/>
        <v>2021</v>
      </c>
      <c r="N1151" s="14">
        <f t="shared" si="137"/>
        <v>3</v>
      </c>
      <c r="O1151" s="14" t="str">
        <f>IFERROR(VLOOKUP(I1151,Lists!$F$2:$G$16,2,FALSE()),"Not Rated")</f>
        <v>Kids</v>
      </c>
      <c r="P1151" s="14">
        <f t="shared" si="138"/>
        <v>1</v>
      </c>
      <c r="Q1151" s="14" t="str">
        <f t="shared" si="139"/>
        <v>Japan</v>
      </c>
      <c r="R1151" s="14" t="str">
        <f t="shared" si="140"/>
        <v>|Japan|</v>
      </c>
      <c r="S1151" s="14" t="str">
        <f t="shared" si="141"/>
        <v>|Anime Series|Kids' TV|</v>
      </c>
      <c r="T1151" s="14" t="str">
        <f t="shared" si="142"/>
        <v>|Unknown|</v>
      </c>
      <c r="U1151" s="14" t="str">
        <f t="shared" si="143"/>
        <v>|Dan Green|Eric Stuart|Amy Birnbaum|Darren Dunstan|Wayne Grayson|Tara Sands|Lisa Ortiz|Megan Hollingshead|Madeleine Blaustein|Sam Riegel|Ted Lewis|Gregory Abbey|Jimmy Zoppi|</v>
      </c>
    </row>
    <row r="1152" spans="1:21">
      <c r="A1152" s="14" t="s">
        <v>5983</v>
      </c>
      <c r="B1152" s="14" t="s">
        <v>48</v>
      </c>
      <c r="C1152" s="14" t="s">
        <v>5984</v>
      </c>
      <c r="D1152" s="14" t="s">
        <v>5985</v>
      </c>
      <c r="E1152" s="14" t="s">
        <v>5986</v>
      </c>
      <c r="F1152" s="14" t="s">
        <v>115</v>
      </c>
      <c r="G1152" s="26">
        <v>44285</v>
      </c>
      <c r="H1152" s="14">
        <v>2021</v>
      </c>
      <c r="I1152" s="14" t="s">
        <v>362</v>
      </c>
      <c r="J1152" s="14" t="s">
        <v>730</v>
      </c>
      <c r="K1152" s="14" t="s">
        <v>247</v>
      </c>
      <c r="L1152" s="14" t="s">
        <v>5987</v>
      </c>
      <c r="M1152" s="14">
        <f t="shared" si="136"/>
        <v>2021</v>
      </c>
      <c r="N1152" s="14">
        <f t="shared" si="137"/>
        <v>3</v>
      </c>
      <c r="O1152" s="14" t="str">
        <f>IFERROR(VLOOKUP(I1152,Lists!$F$2:$G$16,2,FALSE()),"Not Rated")</f>
        <v>Older Kids</v>
      </c>
      <c r="P1152" s="14">
        <f t="shared" si="138"/>
        <v>93</v>
      </c>
      <c r="Q1152" s="14" t="str">
        <f t="shared" si="139"/>
        <v>United States</v>
      </c>
      <c r="R1152" s="14" t="str">
        <f t="shared" si="140"/>
        <v>|United States|</v>
      </c>
      <c r="S1152" s="14" t="str">
        <f t="shared" si="141"/>
        <v>|Documentaries|</v>
      </c>
      <c r="T1152" s="14" t="str">
        <f t="shared" si="142"/>
        <v>|Jonathon Link|</v>
      </c>
      <c r="U1152" s="14" t="str">
        <f t="shared" si="143"/>
        <v>|Chris Norton|</v>
      </c>
    </row>
    <row r="1153" spans="1:21">
      <c r="A1153" s="14" t="s">
        <v>5988</v>
      </c>
      <c r="B1153" s="14" t="s">
        <v>48</v>
      </c>
      <c r="C1153" s="14" t="s">
        <v>5989</v>
      </c>
      <c r="D1153" s="14" t="s">
        <v>5990</v>
      </c>
      <c r="E1153" s="14" t="s">
        <v>5991</v>
      </c>
      <c r="F1153" s="14" t="s">
        <v>5520</v>
      </c>
      <c r="G1153" s="26">
        <v>44285</v>
      </c>
      <c r="H1153" s="14">
        <v>2021</v>
      </c>
      <c r="I1153" s="14" t="s">
        <v>366</v>
      </c>
      <c r="J1153" s="14" t="s">
        <v>4548</v>
      </c>
      <c r="K1153" s="14" t="s">
        <v>251</v>
      </c>
      <c r="L1153" s="14" t="s">
        <v>5992</v>
      </c>
      <c r="M1153" s="14">
        <f t="shared" si="136"/>
        <v>2021</v>
      </c>
      <c r="N1153" s="14">
        <f t="shared" si="137"/>
        <v>3</v>
      </c>
      <c r="O1153" s="14" t="str">
        <f>IFERROR(VLOOKUP(I1153,Lists!$F$2:$G$16,2,FALSE()),"Not Rated")</f>
        <v>Kids</v>
      </c>
      <c r="P1153" s="14">
        <f t="shared" si="138"/>
        <v>73</v>
      </c>
      <c r="Q1153" s="14" t="str">
        <f t="shared" si="139"/>
        <v>China</v>
      </c>
      <c r="R1153" s="14" t="str">
        <f t="shared" si="140"/>
        <v>|China|United Kingdom|</v>
      </c>
      <c r="S1153" s="14" t="str">
        <f t="shared" si="141"/>
        <v>|Children &amp; Family Movies|</v>
      </c>
      <c r="T1153" s="14" t="str">
        <f t="shared" si="142"/>
        <v>|Blair Simmons|</v>
      </c>
      <c r="U1153" s="14" t="str">
        <f t="shared" si="143"/>
        <v>|Simon Greenall|Rob Rackstraw|Jo Wyatt|Paul Buckley|Simon Foster|Teresa Gallagher|Richard Grieve|Michael Murphy|Paul Panting|Keith Wickham|</v>
      </c>
    </row>
    <row r="1154" spans="1:21">
      <c r="A1154" s="14" t="s">
        <v>5993</v>
      </c>
      <c r="B1154" s="14" t="s">
        <v>49</v>
      </c>
      <c r="C1154" s="14" t="s">
        <v>5994</v>
      </c>
      <c r="D1154" s="14" t="s">
        <v>117</v>
      </c>
      <c r="E1154" s="14" t="s">
        <v>5995</v>
      </c>
      <c r="F1154" s="14" t="s">
        <v>115</v>
      </c>
      <c r="G1154" s="26">
        <v>44285</v>
      </c>
      <c r="H1154" s="14">
        <v>2020</v>
      </c>
      <c r="I1154" s="14" t="s">
        <v>366</v>
      </c>
      <c r="J1154" s="14" t="s">
        <v>105</v>
      </c>
      <c r="K1154" s="14" t="s">
        <v>256</v>
      </c>
      <c r="L1154" s="14" t="s">
        <v>5996</v>
      </c>
      <c r="M1154" s="14">
        <f t="shared" ref="M1154:M1217" si="144">IF(G1154="","",YEAR(G1154))</f>
        <v>2021</v>
      </c>
      <c r="N1154" s="14">
        <f t="shared" ref="N1154:N1217" si="145">IF(G1154="","",MONTH(G1154))</f>
        <v>3</v>
      </c>
      <c r="O1154" s="14" t="str">
        <f>IFERROR(VLOOKUP(I1154,Lists!$F$2:$G$16,2,FALSE()),"Not Rated")</f>
        <v>Kids</v>
      </c>
      <c r="P1154" s="14">
        <f t="shared" ref="P1154:P1217" si="146">IFERROR(VALUE(LEFT(J1154,FIND(" ",J1154)-1)),"")</f>
        <v>1</v>
      </c>
      <c r="Q1154" s="14" t="str">
        <f t="shared" ref="Q1154:Q1217" si="147">IFERROR(LEFT(F1154,FIND(",",F1154)-1),F1154)</f>
        <v>United States</v>
      </c>
      <c r="R1154" s="14" t="str">
        <f t="shared" ref="R1154:R1217" si="148">"|"&amp;SUBSTITUTE(F1154,", ","|")&amp;"|"</f>
        <v>|United States|</v>
      </c>
      <c r="S1154" s="14" t="str">
        <f t="shared" ref="S1154:S1217" si="149">"|"&amp;SUBSTITUTE(K1154,", ","|")&amp;"|"</f>
        <v>|Kids' TV|</v>
      </c>
      <c r="T1154" s="14" t="str">
        <f t="shared" ref="T1154:T1217" si="150">"|"&amp;SUBSTITUTE(D1154,", ","|")&amp;"|"</f>
        <v>|Unknown|</v>
      </c>
      <c r="U1154" s="14" t="str">
        <f t="shared" ref="U1154:U1217" si="151">"|"&amp;SUBSTITUTE(E1154,", ","|")&amp;"|"</f>
        <v>|Tara Sands|Anairis Quiñones|Laura Stahl|Jenny Yokobori|Kira Buckland|Brittany Cox|Brittany Lauda|Christian Banas|Rebeka Thomas|Hayden Summerall|Deneen Melody|</v>
      </c>
    </row>
    <row r="1155" spans="1:21">
      <c r="A1155" s="14" t="s">
        <v>5997</v>
      </c>
      <c r="B1155" s="14" t="s">
        <v>48</v>
      </c>
      <c r="C1155" s="14" t="s">
        <v>5998</v>
      </c>
      <c r="D1155" s="14" t="s">
        <v>5999</v>
      </c>
      <c r="E1155" s="14" t="s">
        <v>6000</v>
      </c>
      <c r="F1155" s="14" t="s">
        <v>6001</v>
      </c>
      <c r="G1155" s="26">
        <v>44284</v>
      </c>
      <c r="H1155" s="14">
        <v>2013</v>
      </c>
      <c r="I1155" s="14" t="s">
        <v>364</v>
      </c>
      <c r="J1155" s="14" t="s">
        <v>2206</v>
      </c>
      <c r="K1155" s="14" t="s">
        <v>475</v>
      </c>
      <c r="L1155" s="14" t="s">
        <v>6002</v>
      </c>
      <c r="M1155" s="14">
        <f t="shared" si="144"/>
        <v>2021</v>
      </c>
      <c r="N1155" s="14">
        <f t="shared" si="145"/>
        <v>3</v>
      </c>
      <c r="O1155" s="14" t="str">
        <f>IFERROR(VLOOKUP(I1155,Lists!$F$2:$G$16,2,FALSE()),"Not Rated")</f>
        <v>Teens</v>
      </c>
      <c r="P1155" s="14">
        <f t="shared" si="146"/>
        <v>141</v>
      </c>
      <c r="Q1155" s="14" t="str">
        <f t="shared" si="147"/>
        <v>United Kingdom</v>
      </c>
      <c r="R1155" s="14" t="str">
        <f t="shared" si="148"/>
        <v>|United Kingdom|South Africa|France|</v>
      </c>
      <c r="S1155" s="14" t="str">
        <f t="shared" si="149"/>
        <v>|Dramas|International Movies|</v>
      </c>
      <c r="T1155" s="14" t="str">
        <f t="shared" si="150"/>
        <v>|Justin Chadwick|</v>
      </c>
      <c r="U1155" s="14" t="str">
        <f t="shared" si="151"/>
        <v>|Idris Elba|Naomie Harris|Tony Kgoroge|Riaad Moosa|Zolani Mkiva|Simo Mogwaza|Fana Mokoena|Thapelo Mokoena|Jamie Bartlett|Deon Lotz|Terry Pheto|Mark Elderkin|</v>
      </c>
    </row>
    <row r="1156" spans="1:21">
      <c r="A1156" s="14" t="s">
        <v>6003</v>
      </c>
      <c r="B1156" s="14" t="s">
        <v>48</v>
      </c>
      <c r="C1156" s="14" t="s">
        <v>6004</v>
      </c>
      <c r="D1156" s="14" t="s">
        <v>6005</v>
      </c>
      <c r="E1156" s="14" t="s">
        <v>6006</v>
      </c>
      <c r="F1156" s="14" t="s">
        <v>115</v>
      </c>
      <c r="G1156" s="26">
        <v>44283</v>
      </c>
      <c r="H1156" s="14">
        <v>2012</v>
      </c>
      <c r="I1156" s="14" t="s">
        <v>363</v>
      </c>
      <c r="J1156" s="14" t="s">
        <v>646</v>
      </c>
      <c r="K1156" s="14" t="s">
        <v>244</v>
      </c>
      <c r="L1156" s="14" t="s">
        <v>6007</v>
      </c>
      <c r="M1156" s="14">
        <f t="shared" si="144"/>
        <v>2021</v>
      </c>
      <c r="N1156" s="14">
        <f t="shared" si="145"/>
        <v>3</v>
      </c>
      <c r="O1156" s="14" t="str">
        <f>IFERROR(VLOOKUP(I1156,Lists!$F$2:$G$16,2,FALSE()),"Not Rated")</f>
        <v>Adults</v>
      </c>
      <c r="P1156" s="14">
        <f t="shared" si="146"/>
        <v>116</v>
      </c>
      <c r="Q1156" s="14" t="str">
        <f t="shared" si="147"/>
        <v>United States</v>
      </c>
      <c r="R1156" s="14" t="str">
        <f t="shared" si="148"/>
        <v>|United States|</v>
      </c>
      <c r="S1156" s="14" t="str">
        <f t="shared" si="149"/>
        <v>|Dramas|</v>
      </c>
      <c r="T1156" s="14" t="str">
        <f t="shared" si="150"/>
        <v>|John Hillcoat|</v>
      </c>
      <c r="U1156" s="14" t="str">
        <f t="shared" si="151"/>
        <v>|Shia LaBeouf|Jessica Chastain|Jason Clarke|Guy Pearce|Lew Temple|Gary Oldman|Tim Tolin|Dane DeHaan|Mia Wasikowska|Chris McGarry|Tom Hardy|</v>
      </c>
    </row>
    <row r="1157" spans="1:21">
      <c r="A1157" s="14" t="s">
        <v>6008</v>
      </c>
      <c r="B1157" s="14" t="s">
        <v>48</v>
      </c>
      <c r="C1157" s="14" t="s">
        <v>6009</v>
      </c>
      <c r="D1157" s="14" t="s">
        <v>6010</v>
      </c>
      <c r="E1157" s="14" t="s">
        <v>117</v>
      </c>
      <c r="F1157" s="14" t="s">
        <v>131</v>
      </c>
      <c r="G1157" s="26">
        <v>44283</v>
      </c>
      <c r="H1157" s="14">
        <v>2021</v>
      </c>
      <c r="I1157" s="14" t="s">
        <v>362</v>
      </c>
      <c r="J1157" s="14" t="s">
        <v>6011</v>
      </c>
      <c r="K1157" s="14" t="s">
        <v>496</v>
      </c>
      <c r="L1157" s="14" t="s">
        <v>6012</v>
      </c>
      <c r="M1157" s="14">
        <f t="shared" si="144"/>
        <v>2021</v>
      </c>
      <c r="N1157" s="14">
        <f t="shared" si="145"/>
        <v>3</v>
      </c>
      <c r="O1157" s="14" t="str">
        <f>IFERROR(VLOOKUP(I1157,Lists!$F$2:$G$16,2,FALSE()),"Not Rated")</f>
        <v>Older Kids</v>
      </c>
      <c r="P1157" s="14">
        <f t="shared" si="146"/>
        <v>21</v>
      </c>
      <c r="Q1157" s="14" t="str">
        <f t="shared" si="147"/>
        <v>Nigeria</v>
      </c>
      <c r="R1157" s="14" t="str">
        <f t="shared" si="148"/>
        <v>|Nigeria|</v>
      </c>
      <c r="S1157" s="14" t="str">
        <f t="shared" si="149"/>
        <v>|Documentaries|International Movies|</v>
      </c>
      <c r="T1157" s="14" t="str">
        <f t="shared" si="150"/>
        <v>|Nadine Ibrahim|</v>
      </c>
      <c r="U1157" s="14" t="str">
        <f t="shared" si="151"/>
        <v>|Unknown|</v>
      </c>
    </row>
    <row r="1158" spans="1:21">
      <c r="A1158" s="14" t="s">
        <v>6013</v>
      </c>
      <c r="B1158" s="14" t="s">
        <v>48</v>
      </c>
      <c r="C1158" s="14" t="s">
        <v>6014</v>
      </c>
      <c r="D1158" s="14" t="s">
        <v>6015</v>
      </c>
      <c r="E1158" s="14" t="s">
        <v>6016</v>
      </c>
      <c r="F1158" s="14" t="s">
        <v>115</v>
      </c>
      <c r="G1158" s="26">
        <v>44281</v>
      </c>
      <c r="H1158" s="14">
        <v>2021</v>
      </c>
      <c r="I1158" s="14" t="s">
        <v>362</v>
      </c>
      <c r="J1158" s="14" t="s">
        <v>653</v>
      </c>
      <c r="K1158" s="14" t="s">
        <v>6017</v>
      </c>
      <c r="L1158" s="14" t="s">
        <v>6018</v>
      </c>
      <c r="M1158" s="14">
        <f t="shared" si="144"/>
        <v>2021</v>
      </c>
      <c r="N1158" s="14">
        <f t="shared" si="145"/>
        <v>3</v>
      </c>
      <c r="O1158" s="14" t="str">
        <f>IFERROR(VLOOKUP(I1158,Lists!$F$2:$G$16,2,FALSE()),"Not Rated")</f>
        <v>Older Kids</v>
      </c>
      <c r="P1158" s="14">
        <f t="shared" si="146"/>
        <v>98</v>
      </c>
      <c r="Q1158" s="14" t="str">
        <f t="shared" si="147"/>
        <v>United States</v>
      </c>
      <c r="R1158" s="14" t="str">
        <f t="shared" si="148"/>
        <v>|United States|</v>
      </c>
      <c r="S1158" s="14" t="str">
        <f t="shared" si="149"/>
        <v>|Children &amp; Family Movies|Faith &amp; Spirituality|Music &amp; Musicals|</v>
      </c>
      <c r="T1158" s="14" t="str">
        <f t="shared" si="150"/>
        <v>|Roman White|</v>
      </c>
      <c r="U1158" s="14" t="str">
        <f t="shared" si="151"/>
        <v>|Kevin Quinn|Bailee Madison|Jahbril Cook|Kat Conner Sterling|Sherri Shepherd|David Koechner|Iain Tucker|Amy Grant|</v>
      </c>
    </row>
    <row r="1159" spans="1:21">
      <c r="A1159" s="14" t="s">
        <v>6019</v>
      </c>
      <c r="B1159" s="14" t="s">
        <v>48</v>
      </c>
      <c r="C1159" s="14" t="s">
        <v>6020</v>
      </c>
      <c r="D1159" s="14" t="s">
        <v>117</v>
      </c>
      <c r="E1159" s="14" t="s">
        <v>6021</v>
      </c>
      <c r="F1159" s="14" t="s">
        <v>115</v>
      </c>
      <c r="G1159" s="26">
        <v>44281</v>
      </c>
      <c r="H1159" s="14">
        <v>2021</v>
      </c>
      <c r="I1159" s="14" t="s">
        <v>360</v>
      </c>
      <c r="J1159" s="14" t="s">
        <v>872</v>
      </c>
      <c r="K1159" s="14" t="s">
        <v>245</v>
      </c>
      <c r="L1159" s="14" t="s">
        <v>6022</v>
      </c>
      <c r="M1159" s="14">
        <f t="shared" si="144"/>
        <v>2021</v>
      </c>
      <c r="N1159" s="14">
        <f t="shared" si="145"/>
        <v>3</v>
      </c>
      <c r="O1159" s="14" t="str">
        <f>IFERROR(VLOOKUP(I1159,Lists!$F$2:$G$16,2,FALSE()),"Not Rated")</f>
        <v>Adults</v>
      </c>
      <c r="P1159" s="14">
        <f t="shared" si="146"/>
        <v>87</v>
      </c>
      <c r="Q1159" s="14" t="str">
        <f t="shared" si="147"/>
        <v>United States</v>
      </c>
      <c r="R1159" s="14" t="str">
        <f t="shared" si="148"/>
        <v>|United States|</v>
      </c>
      <c r="S1159" s="14" t="str">
        <f t="shared" si="149"/>
        <v>|Comedies|</v>
      </c>
      <c r="T1159" s="14" t="str">
        <f t="shared" si="150"/>
        <v>|Unknown|</v>
      </c>
      <c r="U1159" s="14" t="str">
        <f t="shared" si="151"/>
        <v>|Eric André|Lil Rel Howery|Tiffany Haddish|Michaela Conlin|</v>
      </c>
    </row>
    <row r="1160" spans="1:21">
      <c r="A1160" s="14" t="s">
        <v>6023</v>
      </c>
      <c r="B1160" s="14" t="s">
        <v>49</v>
      </c>
      <c r="C1160" s="14" t="s">
        <v>6024</v>
      </c>
      <c r="D1160" s="14" t="s">
        <v>117</v>
      </c>
      <c r="E1160" s="14" t="s">
        <v>6025</v>
      </c>
      <c r="F1160" s="14" t="s">
        <v>115</v>
      </c>
      <c r="G1160" s="26">
        <v>44281</v>
      </c>
      <c r="H1160" s="14">
        <v>2013</v>
      </c>
      <c r="I1160" s="14" t="s">
        <v>368</v>
      </c>
      <c r="J1160" s="14" t="s">
        <v>108</v>
      </c>
      <c r="K1160" s="14" t="s">
        <v>256</v>
      </c>
      <c r="L1160" s="14" t="s">
        <v>6026</v>
      </c>
      <c r="M1160" s="14">
        <f t="shared" si="144"/>
        <v>2021</v>
      </c>
      <c r="N1160" s="14">
        <f t="shared" si="145"/>
        <v>3</v>
      </c>
      <c r="O1160" s="14" t="str">
        <f>IFERROR(VLOOKUP(I1160,Lists!$F$2:$G$16,2,FALSE()),"Not Rated")</f>
        <v>Kids</v>
      </c>
      <c r="P1160" s="14">
        <f t="shared" si="146"/>
        <v>4</v>
      </c>
      <c r="Q1160" s="14" t="str">
        <f t="shared" si="147"/>
        <v>United States</v>
      </c>
      <c r="R1160" s="14" t="str">
        <f t="shared" si="148"/>
        <v>|United States|</v>
      </c>
      <c r="S1160" s="14" t="str">
        <f t="shared" si="149"/>
        <v>|Kids' TV|</v>
      </c>
      <c r="T1160" s="14" t="str">
        <f t="shared" si="150"/>
        <v>|Unknown|</v>
      </c>
      <c r="U1160" s="14" t="str">
        <f t="shared" si="151"/>
        <v>|Kendall Schmidt|James Maslow|Carlos Pena|Logan Henderson|Ciara Bravo|Stephen Kramer Glickman|Tanya Chisholm|Challen Cates|Erin Sanders|Matt Riedy|</v>
      </c>
    </row>
    <row r="1161" spans="1:21">
      <c r="A1161" s="14" t="s">
        <v>6027</v>
      </c>
      <c r="B1161" s="14" t="s">
        <v>48</v>
      </c>
      <c r="C1161" s="14" t="s">
        <v>6028</v>
      </c>
      <c r="D1161" s="14" t="s">
        <v>6029</v>
      </c>
      <c r="E1161" s="14" t="s">
        <v>6030</v>
      </c>
      <c r="F1161" s="14" t="s">
        <v>117</v>
      </c>
      <c r="G1161" s="26">
        <v>44281</v>
      </c>
      <c r="H1161" s="14">
        <v>2018</v>
      </c>
      <c r="I1161" s="14" t="s">
        <v>360</v>
      </c>
      <c r="J1161" s="14" t="s">
        <v>872</v>
      </c>
      <c r="K1161" s="14" t="s">
        <v>475</v>
      </c>
      <c r="L1161" s="14" t="s">
        <v>6031</v>
      </c>
      <c r="M1161" s="14">
        <f t="shared" si="144"/>
        <v>2021</v>
      </c>
      <c r="N1161" s="14">
        <f t="shared" si="145"/>
        <v>3</v>
      </c>
      <c r="O1161" s="14" t="str">
        <f>IFERROR(VLOOKUP(I1161,Lists!$F$2:$G$16,2,FALSE()),"Not Rated")</f>
        <v>Adults</v>
      </c>
      <c r="P1161" s="14">
        <f t="shared" si="146"/>
        <v>87</v>
      </c>
      <c r="Q1161" s="14" t="str">
        <f t="shared" si="147"/>
        <v>Unknown</v>
      </c>
      <c r="R1161" s="14" t="str">
        <f t="shared" si="148"/>
        <v>|Unknown|</v>
      </c>
      <c r="S1161" s="14" t="str">
        <f t="shared" si="149"/>
        <v>|Dramas|International Movies|</v>
      </c>
      <c r="T1161" s="14" t="str">
        <f t="shared" si="150"/>
        <v>|Fermín Muguruza|</v>
      </c>
      <c r="U1161" s="14" t="str">
        <f t="shared" si="151"/>
        <v>|Unax Ugalde|Isaach De Bankolé|Iseo|Sergi López|Ramón Agirre|Jorge Perugorría|Angelo Moore|Maria de Medeiros|</v>
      </c>
    </row>
    <row r="1162" spans="1:21">
      <c r="A1162" s="14" t="s">
        <v>6032</v>
      </c>
      <c r="B1162" s="14" t="s">
        <v>48</v>
      </c>
      <c r="C1162" s="14" t="s">
        <v>6033</v>
      </c>
      <c r="D1162" s="14" t="s">
        <v>6034</v>
      </c>
      <c r="E1162" s="14" t="s">
        <v>6035</v>
      </c>
      <c r="F1162" s="14" t="s">
        <v>6036</v>
      </c>
      <c r="G1162" s="26">
        <v>44281</v>
      </c>
      <c r="H1162" s="14">
        <v>1998</v>
      </c>
      <c r="I1162" s="14" t="s">
        <v>360</v>
      </c>
      <c r="J1162" s="14" t="s">
        <v>739</v>
      </c>
      <c r="K1162" s="14" t="s">
        <v>2253</v>
      </c>
      <c r="L1162" s="14" t="s">
        <v>6037</v>
      </c>
      <c r="M1162" s="14">
        <f t="shared" si="144"/>
        <v>2021</v>
      </c>
      <c r="N1162" s="14">
        <f t="shared" si="145"/>
        <v>3</v>
      </c>
      <c r="O1162" s="14" t="str">
        <f>IFERROR(VLOOKUP(I1162,Lists!$F$2:$G$16,2,FALSE()),"Not Rated")</f>
        <v>Adults</v>
      </c>
      <c r="P1162" s="14">
        <f t="shared" si="146"/>
        <v>95</v>
      </c>
      <c r="Q1162" s="14" t="str">
        <f t="shared" si="147"/>
        <v>Ireland</v>
      </c>
      <c r="R1162" s="14" t="str">
        <f t="shared" si="148"/>
        <v>|Ireland|United Kingdom|France|Germany|</v>
      </c>
      <c r="S1162" s="14" t="str">
        <f t="shared" si="149"/>
        <v>|Dramas|Independent Movies|Thrillers|</v>
      </c>
      <c r="T1162" s="14" t="str">
        <f t="shared" si="150"/>
        <v>|Mike Hodges|</v>
      </c>
      <c r="U1162" s="14" t="str">
        <f t="shared" si="151"/>
        <v>|Clive Owen|Kate Hardie|Alex Kingston|Gina McKee|Nicholas Ball|Nick Reding|Alexander Morton|</v>
      </c>
    </row>
    <row r="1163" spans="1:21">
      <c r="A1163" s="14" t="s">
        <v>6038</v>
      </c>
      <c r="B1163" s="14" t="s">
        <v>48</v>
      </c>
      <c r="C1163" s="14" t="s">
        <v>6039</v>
      </c>
      <c r="D1163" s="14" t="s">
        <v>117</v>
      </c>
      <c r="E1163" s="14" t="s">
        <v>117</v>
      </c>
      <c r="F1163" s="14" t="s">
        <v>118</v>
      </c>
      <c r="G1163" s="26">
        <v>44281</v>
      </c>
      <c r="H1163" s="14">
        <v>2020</v>
      </c>
      <c r="I1163" s="14" t="s">
        <v>362</v>
      </c>
      <c r="J1163" s="14" t="s">
        <v>872</v>
      </c>
      <c r="K1163" s="14" t="s">
        <v>247</v>
      </c>
      <c r="L1163" s="14" t="s">
        <v>6040</v>
      </c>
      <c r="M1163" s="14">
        <f t="shared" si="144"/>
        <v>2021</v>
      </c>
      <c r="N1163" s="14">
        <f t="shared" si="145"/>
        <v>3</v>
      </c>
      <c r="O1163" s="14" t="str">
        <f>IFERROR(VLOOKUP(I1163,Lists!$F$2:$G$16,2,FALSE()),"Not Rated")</f>
        <v>Older Kids</v>
      </c>
      <c r="P1163" s="14">
        <f t="shared" si="146"/>
        <v>87</v>
      </c>
      <c r="Q1163" s="14" t="str">
        <f t="shared" si="147"/>
        <v>United Kingdom</v>
      </c>
      <c r="R1163" s="14" t="str">
        <f t="shared" si="148"/>
        <v>|United Kingdom|</v>
      </c>
      <c r="S1163" s="14" t="str">
        <f t="shared" si="149"/>
        <v>|Documentaries|</v>
      </c>
      <c r="T1163" s="14" t="str">
        <f t="shared" si="150"/>
        <v>|Unknown|</v>
      </c>
      <c r="U1163" s="14" t="str">
        <f t="shared" si="151"/>
        <v>|Unknown|</v>
      </c>
    </row>
    <row r="1164" spans="1:21">
      <c r="A1164" s="14" t="s">
        <v>6041</v>
      </c>
      <c r="B1164" s="14" t="s">
        <v>48</v>
      </c>
      <c r="C1164" s="14" t="s">
        <v>6042</v>
      </c>
      <c r="D1164" s="14" t="s">
        <v>6043</v>
      </c>
      <c r="E1164" s="14" t="s">
        <v>6044</v>
      </c>
      <c r="F1164" s="14" t="s">
        <v>129</v>
      </c>
      <c r="G1164" s="26">
        <v>44281</v>
      </c>
      <c r="H1164" s="14">
        <v>2020</v>
      </c>
      <c r="I1164" s="14" t="s">
        <v>361</v>
      </c>
      <c r="J1164" s="14" t="s">
        <v>730</v>
      </c>
      <c r="K1164" s="14" t="s">
        <v>475</v>
      </c>
      <c r="L1164" s="14" t="s">
        <v>6045</v>
      </c>
      <c r="M1164" s="14">
        <f t="shared" si="144"/>
        <v>2021</v>
      </c>
      <c r="N1164" s="14">
        <f t="shared" si="145"/>
        <v>3</v>
      </c>
      <c r="O1164" s="14" t="str">
        <f>IFERROR(VLOOKUP(I1164,Lists!$F$2:$G$16,2,FALSE()),"Not Rated")</f>
        <v>Teens</v>
      </c>
      <c r="P1164" s="14">
        <f t="shared" si="146"/>
        <v>93</v>
      </c>
      <c r="Q1164" s="14" t="str">
        <f t="shared" si="147"/>
        <v>Turkey</v>
      </c>
      <c r="R1164" s="14" t="str">
        <f t="shared" si="148"/>
        <v>|Turkey|</v>
      </c>
      <c r="S1164" s="14" t="str">
        <f t="shared" si="149"/>
        <v>|Dramas|International Movies|</v>
      </c>
      <c r="T1164" s="14" t="str">
        <f t="shared" si="150"/>
        <v>|Eylem Kaftan|</v>
      </c>
      <c r="U1164" s="14" t="str">
        <f t="shared" si="151"/>
        <v>|Meryem Uzerli|Feyyaz Duman|Hakan Karsak|Şennur Nogaylar|Burcu Salihoğlu|</v>
      </c>
    </row>
    <row r="1165" spans="1:21">
      <c r="A1165" s="14" t="s">
        <v>6046</v>
      </c>
      <c r="B1165" s="14" t="s">
        <v>49</v>
      </c>
      <c r="C1165" s="14" t="s">
        <v>6047</v>
      </c>
      <c r="D1165" s="14" t="s">
        <v>117</v>
      </c>
      <c r="E1165" s="14" t="s">
        <v>6048</v>
      </c>
      <c r="F1165" s="14" t="s">
        <v>122</v>
      </c>
      <c r="G1165" s="26">
        <v>44281</v>
      </c>
      <c r="H1165" s="14">
        <v>2021</v>
      </c>
      <c r="I1165" s="14" t="s">
        <v>360</v>
      </c>
      <c r="J1165" s="14" t="s">
        <v>105</v>
      </c>
      <c r="K1165" s="14" t="s">
        <v>3736</v>
      </c>
      <c r="L1165" s="14" t="s">
        <v>6049</v>
      </c>
      <c r="M1165" s="14">
        <f t="shared" si="144"/>
        <v>2021</v>
      </c>
      <c r="N1165" s="14">
        <f t="shared" si="145"/>
        <v>3</v>
      </c>
      <c r="O1165" s="14" t="str">
        <f>IFERROR(VLOOKUP(I1165,Lists!$F$2:$G$16,2,FALSE()),"Not Rated")</f>
        <v>Adults</v>
      </c>
      <c r="P1165" s="14">
        <f t="shared" si="146"/>
        <v>1</v>
      </c>
      <c r="Q1165" s="14" t="str">
        <f t="shared" si="147"/>
        <v>Spain</v>
      </c>
      <c r="R1165" s="14" t="str">
        <f t="shared" si="148"/>
        <v>|Spain|</v>
      </c>
      <c r="S1165" s="14" t="str">
        <f t="shared" si="149"/>
        <v>|International TV Shows|Reality TV|Spanish-Language TV Shows|</v>
      </c>
      <c r="T1165" s="14" t="str">
        <f t="shared" si="150"/>
        <v>|Unknown|</v>
      </c>
      <c r="U1165" s="14" t="str">
        <f t="shared" si="151"/>
        <v>|Antonio Díaz|</v>
      </c>
    </row>
    <row r="1166" spans="1:21">
      <c r="A1166" s="14" t="s">
        <v>6050</v>
      </c>
      <c r="B1166" s="14" t="s">
        <v>48</v>
      </c>
      <c r="C1166" s="14" t="s">
        <v>6051</v>
      </c>
      <c r="D1166" s="14" t="s">
        <v>305</v>
      </c>
      <c r="E1166" s="14" t="s">
        <v>6052</v>
      </c>
      <c r="F1166" s="14" t="s">
        <v>122</v>
      </c>
      <c r="G1166" s="26">
        <v>44281</v>
      </c>
      <c r="H1166" s="14">
        <v>2020</v>
      </c>
      <c r="I1166" s="14" t="s">
        <v>360</v>
      </c>
      <c r="J1166" s="14" t="s">
        <v>566</v>
      </c>
      <c r="K1166" s="14" t="s">
        <v>529</v>
      </c>
      <c r="L1166" s="14" t="s">
        <v>6053</v>
      </c>
      <c r="M1166" s="14">
        <f t="shared" si="144"/>
        <v>2021</v>
      </c>
      <c r="N1166" s="14">
        <f t="shared" si="145"/>
        <v>3</v>
      </c>
      <c r="O1166" s="14" t="str">
        <f>IFERROR(VLOOKUP(I1166,Lists!$F$2:$G$16,2,FALSE()),"Not Rated")</f>
        <v>Adults</v>
      </c>
      <c r="P1166" s="14">
        <f t="shared" si="146"/>
        <v>97</v>
      </c>
      <c r="Q1166" s="14" t="str">
        <f t="shared" si="147"/>
        <v>Spain</v>
      </c>
      <c r="R1166" s="14" t="str">
        <f t="shared" si="148"/>
        <v>|Spain|</v>
      </c>
      <c r="S1166" s="14" t="str">
        <f t="shared" si="149"/>
        <v>|Comedies|International Movies|</v>
      </c>
      <c r="T1166" s="14" t="str">
        <f t="shared" si="150"/>
        <v>|Fernando Ayllón|</v>
      </c>
      <c r="U1166" s="14" t="str">
        <f t="shared" si="151"/>
        <v>|Nathalie Seseña|Goyo Jiménez|José Juan Vaquero|Jordi Sánchez|Ricardo Quevedo|Carolina Noriega|Max Marieges|Kikín Fernández|Norma Nivia|Moi Camacho|</v>
      </c>
    </row>
    <row r="1167" spans="1:21">
      <c r="A1167" s="14" t="s">
        <v>6054</v>
      </c>
      <c r="B1167" s="14" t="s">
        <v>48</v>
      </c>
      <c r="C1167" s="14" t="s">
        <v>6055</v>
      </c>
      <c r="D1167" s="14" t="s">
        <v>6056</v>
      </c>
      <c r="E1167" s="14" t="s">
        <v>6057</v>
      </c>
      <c r="F1167" s="14" t="s">
        <v>116</v>
      </c>
      <c r="G1167" s="26">
        <v>44281</v>
      </c>
      <c r="H1167" s="14">
        <v>2021</v>
      </c>
      <c r="I1167" s="14" t="s">
        <v>362</v>
      </c>
      <c r="J1167" s="14" t="s">
        <v>1033</v>
      </c>
      <c r="K1167" s="14" t="s">
        <v>834</v>
      </c>
      <c r="L1167" s="14" t="s">
        <v>6058</v>
      </c>
      <c r="M1167" s="14">
        <f t="shared" si="144"/>
        <v>2021</v>
      </c>
      <c r="N1167" s="14">
        <f t="shared" si="145"/>
        <v>3</v>
      </c>
      <c r="O1167" s="14" t="str">
        <f>IFERROR(VLOOKUP(I1167,Lists!$F$2:$G$16,2,FALSE()),"Not Rated")</f>
        <v>Older Kids</v>
      </c>
      <c r="P1167" s="14">
        <f t="shared" si="146"/>
        <v>114</v>
      </c>
      <c r="Q1167" s="14" t="str">
        <f t="shared" si="147"/>
        <v>India</v>
      </c>
      <c r="R1167" s="14" t="str">
        <f t="shared" si="148"/>
        <v>|India|</v>
      </c>
      <c r="S1167" s="14" t="str">
        <f t="shared" si="149"/>
        <v>|Comedies|Dramas|International Movies|</v>
      </c>
      <c r="T1167" s="14" t="str">
        <f t="shared" si="150"/>
        <v>|Umesh Bist|</v>
      </c>
      <c r="U1167" s="14" t="str">
        <f t="shared" si="151"/>
        <v>|Sanya Malhotra|Sayani Gupta|Ashutosh Rana|Raghuvir Yadav|Shruti Sharma|Sheeba Chaddha|Natasha Rastogi|Rajesh Tailang|Meghna Malik|Jameel Khan|Chetan Sharma|Ananya Khare|Bhupesh Pandya|</v>
      </c>
    </row>
    <row r="1168" spans="1:21">
      <c r="A1168" s="14" t="s">
        <v>6059</v>
      </c>
      <c r="B1168" s="14" t="s">
        <v>49</v>
      </c>
      <c r="C1168" s="14" t="s">
        <v>6060</v>
      </c>
      <c r="D1168" s="14" t="s">
        <v>117</v>
      </c>
      <c r="E1168" s="14" t="s">
        <v>6061</v>
      </c>
      <c r="F1168" s="14" t="s">
        <v>118</v>
      </c>
      <c r="G1168" s="26">
        <v>44281</v>
      </c>
      <c r="H1168" s="14">
        <v>2021</v>
      </c>
      <c r="I1168" s="14" t="s">
        <v>361</v>
      </c>
      <c r="J1168" s="14" t="s">
        <v>105</v>
      </c>
      <c r="K1168" s="14" t="s">
        <v>3016</v>
      </c>
      <c r="L1168" s="14" t="s">
        <v>6062</v>
      </c>
      <c r="M1168" s="14">
        <f t="shared" si="144"/>
        <v>2021</v>
      </c>
      <c r="N1168" s="14">
        <f t="shared" si="145"/>
        <v>3</v>
      </c>
      <c r="O1168" s="14" t="str">
        <f>IFERROR(VLOOKUP(I1168,Lists!$F$2:$G$16,2,FALSE()),"Not Rated")</f>
        <v>Teens</v>
      </c>
      <c r="P1168" s="14">
        <f t="shared" si="146"/>
        <v>1</v>
      </c>
      <c r="Q1168" s="14" t="str">
        <f t="shared" si="147"/>
        <v>United Kingdom</v>
      </c>
      <c r="R1168" s="14" t="str">
        <f t="shared" si="148"/>
        <v>|United Kingdom|</v>
      </c>
      <c r="S1168" s="14" t="str">
        <f t="shared" si="149"/>
        <v>|British TV Shows|Crime TV Shows|International TV Shows|</v>
      </c>
      <c r="T1168" s="14" t="str">
        <f t="shared" si="150"/>
        <v>|Unknown|</v>
      </c>
      <c r="U1168" s="14" t="str">
        <f t="shared" si="151"/>
        <v>|Mckell David|Thaddea Graham|Jojo Macari|Harrison Osterfield|Darci Shaw|Clarke Peters|Royce Pierreson|Henry Lloyd-Hughes|</v>
      </c>
    </row>
    <row r="1169" spans="1:21">
      <c r="A1169" s="14" t="s">
        <v>6063</v>
      </c>
      <c r="B1169" s="14" t="s">
        <v>48</v>
      </c>
      <c r="C1169" s="14" t="s">
        <v>6064</v>
      </c>
      <c r="D1169" s="14" t="s">
        <v>6065</v>
      </c>
      <c r="E1169" s="14" t="s">
        <v>6066</v>
      </c>
      <c r="F1169" s="14" t="s">
        <v>132</v>
      </c>
      <c r="G1169" s="26">
        <v>44280</v>
      </c>
      <c r="H1169" s="14">
        <v>2021</v>
      </c>
      <c r="I1169" s="14" t="s">
        <v>361</v>
      </c>
      <c r="J1169" s="14" t="s">
        <v>713</v>
      </c>
      <c r="K1169" s="14" t="s">
        <v>910</v>
      </c>
      <c r="L1169" s="14" t="s">
        <v>6067</v>
      </c>
      <c r="M1169" s="14">
        <f t="shared" si="144"/>
        <v>2021</v>
      </c>
      <c r="N1169" s="14">
        <f t="shared" si="145"/>
        <v>3</v>
      </c>
      <c r="O1169" s="14" t="str">
        <f>IFERROR(VLOOKUP(I1169,Lists!$F$2:$G$16,2,FALSE()),"Not Rated")</f>
        <v>Teens</v>
      </c>
      <c r="P1169" s="14">
        <f t="shared" si="146"/>
        <v>100</v>
      </c>
      <c r="Q1169" s="14" t="str">
        <f t="shared" si="147"/>
        <v>Italy</v>
      </c>
      <c r="R1169" s="14" t="str">
        <f t="shared" si="148"/>
        <v>|Italy|</v>
      </c>
      <c r="S1169" s="14" t="str">
        <f t="shared" si="149"/>
        <v>|Dramas|International Movies|Romantic Movies|</v>
      </c>
      <c r="T1169" s="14" t="str">
        <f t="shared" si="150"/>
        <v>|Massimiliano Camaiti|</v>
      </c>
      <c r="U1169" s="14" t="str">
        <f t="shared" si="151"/>
        <v>|Elvira Camarrone|Christian Roberto|Donatella Finocchiaro|Corrado Invernizzi|Vincenzo Amato|Manuela Ventura|Rosalba Battaglia|Daniele Pilli|</v>
      </c>
    </row>
    <row r="1170" spans="1:21">
      <c r="A1170" s="14" t="s">
        <v>6068</v>
      </c>
      <c r="B1170" s="14" t="s">
        <v>49</v>
      </c>
      <c r="C1170" s="14" t="s">
        <v>6069</v>
      </c>
      <c r="D1170" s="14" t="s">
        <v>117</v>
      </c>
      <c r="E1170" s="14" t="s">
        <v>6070</v>
      </c>
      <c r="F1170" s="14" t="s">
        <v>115</v>
      </c>
      <c r="G1170" s="26">
        <v>44280</v>
      </c>
      <c r="H1170" s="14">
        <v>2021</v>
      </c>
      <c r="I1170" s="14" t="s">
        <v>360</v>
      </c>
      <c r="J1170" s="14" t="s">
        <v>105</v>
      </c>
      <c r="K1170" s="14" t="s">
        <v>266</v>
      </c>
      <c r="L1170" s="14" t="s">
        <v>6071</v>
      </c>
      <c r="M1170" s="14">
        <f t="shared" si="144"/>
        <v>2021</v>
      </c>
      <c r="N1170" s="14">
        <f t="shared" si="145"/>
        <v>3</v>
      </c>
      <c r="O1170" s="14" t="str">
        <f>IFERROR(VLOOKUP(I1170,Lists!$F$2:$G$16,2,FALSE()),"Not Rated")</f>
        <v>Adults</v>
      </c>
      <c r="P1170" s="14">
        <f t="shared" si="146"/>
        <v>1</v>
      </c>
      <c r="Q1170" s="14" t="str">
        <f t="shared" si="147"/>
        <v>United States</v>
      </c>
      <c r="R1170" s="14" t="str">
        <f t="shared" si="148"/>
        <v>|United States|</v>
      </c>
      <c r="S1170" s="14" t="str">
        <f t="shared" si="149"/>
        <v>|Anime Series|</v>
      </c>
      <c r="T1170" s="14" t="str">
        <f t="shared" si="150"/>
        <v>|Unknown|</v>
      </c>
      <c r="U1170" s="14" t="str">
        <f t="shared" si="151"/>
        <v>|Yuri Lowenthal|Lara Pulver|Kari Wahlgren|Alix Wilton Regan|Troy Baker|Freya Tingley|Tony Todd|</v>
      </c>
    </row>
    <row r="1171" spans="1:21">
      <c r="A1171" s="14" t="s">
        <v>6072</v>
      </c>
      <c r="B1171" s="14" t="s">
        <v>49</v>
      </c>
      <c r="C1171" s="14" t="s">
        <v>6073</v>
      </c>
      <c r="D1171" s="14" t="s">
        <v>117</v>
      </c>
      <c r="E1171" s="14" t="s">
        <v>117</v>
      </c>
      <c r="F1171" s="14" t="s">
        <v>121</v>
      </c>
      <c r="G1171" s="26">
        <v>44280</v>
      </c>
      <c r="H1171" s="14">
        <v>2021</v>
      </c>
      <c r="I1171" s="14" t="s">
        <v>365</v>
      </c>
      <c r="J1171" s="14" t="s">
        <v>105</v>
      </c>
      <c r="K1171" s="14" t="s">
        <v>256</v>
      </c>
      <c r="L1171" s="14" t="s">
        <v>6074</v>
      </c>
      <c r="M1171" s="14">
        <f t="shared" si="144"/>
        <v>2021</v>
      </c>
      <c r="N1171" s="14">
        <f t="shared" si="145"/>
        <v>3</v>
      </c>
      <c r="O1171" s="14" t="str">
        <f>IFERROR(VLOOKUP(I1171,Lists!$F$2:$G$16,2,FALSE()),"Not Rated")</f>
        <v>Kids</v>
      </c>
      <c r="P1171" s="14">
        <f t="shared" si="146"/>
        <v>1</v>
      </c>
      <c r="Q1171" s="14" t="str">
        <f t="shared" si="147"/>
        <v>Japan</v>
      </c>
      <c r="R1171" s="14" t="str">
        <f t="shared" si="148"/>
        <v>|Japan|</v>
      </c>
      <c r="S1171" s="14" t="str">
        <f t="shared" si="149"/>
        <v>|Kids' TV|</v>
      </c>
      <c r="T1171" s="14" t="str">
        <f t="shared" si="150"/>
        <v>|Unknown|</v>
      </c>
      <c r="U1171" s="14" t="str">
        <f t="shared" si="151"/>
        <v>|Unknown|</v>
      </c>
    </row>
    <row r="1172" spans="1:21">
      <c r="A1172" s="14" t="s">
        <v>6075</v>
      </c>
      <c r="B1172" s="14" t="s">
        <v>48</v>
      </c>
      <c r="C1172" s="14" t="s">
        <v>6076</v>
      </c>
      <c r="D1172" s="14" t="s">
        <v>6077</v>
      </c>
      <c r="E1172" s="14" t="s">
        <v>6078</v>
      </c>
      <c r="F1172" s="14" t="s">
        <v>6079</v>
      </c>
      <c r="G1172" s="26">
        <v>44280</v>
      </c>
      <c r="H1172" s="14">
        <v>2021</v>
      </c>
      <c r="I1172" s="14" t="s">
        <v>365</v>
      </c>
      <c r="J1172" s="14" t="s">
        <v>611</v>
      </c>
      <c r="K1172" s="14" t="s">
        <v>481</v>
      </c>
      <c r="L1172" s="14" t="s">
        <v>6080</v>
      </c>
      <c r="M1172" s="14">
        <f t="shared" si="144"/>
        <v>2021</v>
      </c>
      <c r="N1172" s="14">
        <f t="shared" si="145"/>
        <v>3</v>
      </c>
      <c r="O1172" s="14" t="str">
        <f>IFERROR(VLOOKUP(I1172,Lists!$F$2:$G$16,2,FALSE()),"Not Rated")</f>
        <v>Kids</v>
      </c>
      <c r="P1172" s="14">
        <f t="shared" si="146"/>
        <v>105</v>
      </c>
      <c r="Q1172" s="14" t="str">
        <f t="shared" si="147"/>
        <v>Russia</v>
      </c>
      <c r="R1172" s="14" t="str">
        <f t="shared" si="148"/>
        <v>|Russia|United States|</v>
      </c>
      <c r="S1172" s="14" t="str">
        <f t="shared" si="149"/>
        <v>|Children &amp; Family Movies|Comedies|</v>
      </c>
      <c r="T1172" s="14" t="str">
        <f t="shared" si="150"/>
        <v>|Aleksey Tsitsilin|</v>
      </c>
      <c r="U1172" s="14" t="str">
        <f t="shared" si="151"/>
        <v>|Nicholas Corda|Sylvana Joyce|Alyson Leigh Rosenfeld|Courtney Shaw|Erica Schroeder|Georgette Timoney|Mary O'Brady|Marc Thompson|</v>
      </c>
    </row>
    <row r="1173" spans="1:21">
      <c r="A1173" s="14" t="s">
        <v>6081</v>
      </c>
      <c r="B1173" s="14" t="s">
        <v>48</v>
      </c>
      <c r="C1173" s="14" t="s">
        <v>6082</v>
      </c>
      <c r="D1173" s="14" t="s">
        <v>6083</v>
      </c>
      <c r="E1173" s="14" t="s">
        <v>117</v>
      </c>
      <c r="F1173" s="14" t="s">
        <v>115</v>
      </c>
      <c r="G1173" s="26">
        <v>44279</v>
      </c>
      <c r="H1173" s="14">
        <v>2021</v>
      </c>
      <c r="I1173" s="14" t="s">
        <v>361</v>
      </c>
      <c r="J1173" s="14" t="s">
        <v>404</v>
      </c>
      <c r="K1173" s="14" t="s">
        <v>247</v>
      </c>
      <c r="L1173" s="14" t="s">
        <v>6084</v>
      </c>
      <c r="M1173" s="14">
        <f t="shared" si="144"/>
        <v>2021</v>
      </c>
      <c r="N1173" s="14">
        <f t="shared" si="145"/>
        <v>3</v>
      </c>
      <c r="O1173" s="14" t="str">
        <f>IFERROR(VLOOKUP(I1173,Lists!$F$2:$G$16,2,FALSE()),"Not Rated")</f>
        <v>Teens</v>
      </c>
      <c r="P1173" s="14">
        <f t="shared" si="146"/>
        <v>90</v>
      </c>
      <c r="Q1173" s="14" t="str">
        <f t="shared" si="147"/>
        <v>United States</v>
      </c>
      <c r="R1173" s="14" t="str">
        <f t="shared" si="148"/>
        <v>|United States|</v>
      </c>
      <c r="S1173" s="14" t="str">
        <f t="shared" si="149"/>
        <v>|Documentaries|</v>
      </c>
      <c r="T1173" s="14" t="str">
        <f t="shared" si="150"/>
        <v>|Ali Tabrizi|</v>
      </c>
      <c r="U1173" s="14" t="str">
        <f t="shared" si="151"/>
        <v>|Unknown|</v>
      </c>
    </row>
    <row r="1174" spans="1:21">
      <c r="A1174" s="14" t="s">
        <v>6085</v>
      </c>
      <c r="B1174" s="14" t="s">
        <v>48</v>
      </c>
      <c r="C1174" s="14" t="s">
        <v>6086</v>
      </c>
      <c r="D1174" s="14" t="s">
        <v>6087</v>
      </c>
      <c r="E1174" s="14" t="s">
        <v>6088</v>
      </c>
      <c r="F1174" s="14" t="s">
        <v>140</v>
      </c>
      <c r="G1174" s="26">
        <v>44278</v>
      </c>
      <c r="H1174" s="14">
        <v>2021</v>
      </c>
      <c r="I1174" s="14" t="s">
        <v>360</v>
      </c>
      <c r="J1174" s="14" t="s">
        <v>4137</v>
      </c>
      <c r="K1174" s="14" t="s">
        <v>261</v>
      </c>
      <c r="L1174" s="14" t="s">
        <v>6089</v>
      </c>
      <c r="M1174" s="14">
        <f t="shared" si="144"/>
        <v>2021</v>
      </c>
      <c r="N1174" s="14">
        <f t="shared" si="145"/>
        <v>3</v>
      </c>
      <c r="O1174" s="14" t="str">
        <f>IFERROR(VLOOKUP(I1174,Lists!$F$2:$G$16,2,FALSE()),"Not Rated")</f>
        <v>Adults</v>
      </c>
      <c r="P1174" s="14">
        <f t="shared" si="146"/>
        <v>60</v>
      </c>
      <c r="Q1174" s="14" t="str">
        <f t="shared" si="147"/>
        <v>South Africa</v>
      </c>
      <c r="R1174" s="14" t="str">
        <f t="shared" si="148"/>
        <v>|South Africa|</v>
      </c>
      <c r="S1174" s="14" t="str">
        <f t="shared" si="149"/>
        <v>|Stand-Up Comedy|</v>
      </c>
      <c r="T1174" s="14" t="str">
        <f t="shared" si="150"/>
        <v>|Kagiso Lediga|</v>
      </c>
      <c r="U1174" s="14" t="str">
        <f t="shared" si="151"/>
        <v>|Loyiso Gola|</v>
      </c>
    </row>
    <row r="1175" spans="1:21">
      <c r="A1175" s="14" t="s">
        <v>6090</v>
      </c>
      <c r="B1175" s="14" t="s">
        <v>49</v>
      </c>
      <c r="C1175" s="14" t="s">
        <v>6091</v>
      </c>
      <c r="D1175" s="14" t="s">
        <v>6092</v>
      </c>
      <c r="E1175" s="14" t="s">
        <v>6093</v>
      </c>
      <c r="F1175" s="14" t="s">
        <v>123</v>
      </c>
      <c r="G1175" s="26">
        <v>44278</v>
      </c>
      <c r="H1175" s="14">
        <v>2021</v>
      </c>
      <c r="I1175" s="14" t="s">
        <v>361</v>
      </c>
      <c r="J1175" s="14" t="s">
        <v>718</v>
      </c>
      <c r="K1175" s="14" t="s">
        <v>6094</v>
      </c>
      <c r="L1175" s="14" t="s">
        <v>6095</v>
      </c>
      <c r="M1175" s="14">
        <f t="shared" si="144"/>
        <v>2021</v>
      </c>
      <c r="N1175" s="14">
        <f t="shared" si="145"/>
        <v>3</v>
      </c>
      <c r="O1175" s="14" t="str">
        <f>IFERROR(VLOOKUP(I1175,Lists!$F$2:$G$16,2,FALSE()),"Not Rated")</f>
        <v>Teens</v>
      </c>
      <c r="P1175" s="14">
        <f t="shared" si="146"/>
        <v>6</v>
      </c>
      <c r="Q1175" s="14" t="str">
        <f t="shared" si="147"/>
        <v>South Korea</v>
      </c>
      <c r="R1175" s="14" t="str">
        <f t="shared" si="148"/>
        <v>|South Korea|</v>
      </c>
      <c r="S1175" s="14" t="str">
        <f t="shared" si="149"/>
        <v>|International TV Shows|Korean TV Shows|Stand-Up Comedy &amp; Talk Shows|</v>
      </c>
      <c r="T1175" s="14" t="str">
        <f t="shared" si="150"/>
        <v>|Jung-ah Im|</v>
      </c>
      <c r="U1175" s="14" t="str">
        <f t="shared" si="151"/>
        <v>|Ho-dong Kang|Soo-geun Lee|Sang-min Lee|Young-chul Kim|Jang-hoon Seo|Hee-chul Kim|Kyung-hoon Min|</v>
      </c>
    </row>
    <row r="1176" spans="1:21">
      <c r="A1176" s="14" t="s">
        <v>6096</v>
      </c>
      <c r="B1176" s="14" t="s">
        <v>49</v>
      </c>
      <c r="C1176" s="14" t="s">
        <v>6097</v>
      </c>
      <c r="D1176" s="14" t="s">
        <v>117</v>
      </c>
      <c r="E1176" s="14" t="s">
        <v>6098</v>
      </c>
      <c r="F1176" s="14" t="s">
        <v>123</v>
      </c>
      <c r="G1176" s="26">
        <v>44278</v>
      </c>
      <c r="H1176" s="14">
        <v>2021</v>
      </c>
      <c r="I1176" s="14" t="s">
        <v>361</v>
      </c>
      <c r="J1176" s="14" t="s">
        <v>105</v>
      </c>
      <c r="K1176" s="14" t="s">
        <v>688</v>
      </c>
      <c r="L1176" s="14" t="s">
        <v>6099</v>
      </c>
      <c r="M1176" s="14">
        <f t="shared" si="144"/>
        <v>2021</v>
      </c>
      <c r="N1176" s="14">
        <f t="shared" si="145"/>
        <v>3</v>
      </c>
      <c r="O1176" s="14" t="str">
        <f>IFERROR(VLOOKUP(I1176,Lists!$F$2:$G$16,2,FALSE()),"Not Rated")</f>
        <v>Teens</v>
      </c>
      <c r="P1176" s="14">
        <f t="shared" si="146"/>
        <v>1</v>
      </c>
      <c r="Q1176" s="14" t="str">
        <f t="shared" si="147"/>
        <v>South Korea</v>
      </c>
      <c r="R1176" s="14" t="str">
        <f t="shared" si="148"/>
        <v>|South Korea|</v>
      </c>
      <c r="S1176" s="14" t="str">
        <f t="shared" si="149"/>
        <v>|International TV Shows|TV Dramas|</v>
      </c>
      <c r="T1176" s="14" t="str">
        <f t="shared" si="150"/>
        <v>|Unknown|</v>
      </c>
      <c r="U1176" s="14" t="str">
        <f t="shared" si="151"/>
        <v>|Park In-hwan|Song Kang|Na Moon-hee|Hong Seung-hee|Cho Seong-ha|Kim Tae-hun|Cheong Hae-kyun|Kim Soo-jin|Jo Bok-rae|Kim Kwon|</v>
      </c>
    </row>
    <row r="1177" spans="1:21">
      <c r="A1177" s="14" t="s">
        <v>6100</v>
      </c>
      <c r="B1177" s="14" t="s">
        <v>48</v>
      </c>
      <c r="C1177" s="14" t="s">
        <v>6101</v>
      </c>
      <c r="D1177" s="14" t="s">
        <v>3421</v>
      </c>
      <c r="E1177" s="14" t="s">
        <v>6102</v>
      </c>
      <c r="F1177" s="14" t="s">
        <v>6103</v>
      </c>
      <c r="G1177" s="26">
        <v>44277</v>
      </c>
      <c r="H1177" s="14">
        <v>2013</v>
      </c>
      <c r="I1177" s="14" t="s">
        <v>364</v>
      </c>
      <c r="J1177" s="14" t="s">
        <v>653</v>
      </c>
      <c r="K1177" s="14" t="s">
        <v>444</v>
      </c>
      <c r="L1177" s="14" t="s">
        <v>6104</v>
      </c>
      <c r="M1177" s="14">
        <f t="shared" si="144"/>
        <v>2021</v>
      </c>
      <c r="N1177" s="14">
        <f t="shared" si="145"/>
        <v>3</v>
      </c>
      <c r="O1177" s="14" t="str">
        <f>IFERROR(VLOOKUP(I1177,Lists!$F$2:$G$16,2,FALSE()),"Not Rated")</f>
        <v>Teens</v>
      </c>
      <c r="P1177" s="14">
        <f t="shared" si="146"/>
        <v>98</v>
      </c>
      <c r="Q1177" s="14" t="str">
        <f t="shared" si="147"/>
        <v>United Kingdom</v>
      </c>
      <c r="R1177" s="14" t="str">
        <f t="shared" si="148"/>
        <v>|United Kingdom|United States|France|</v>
      </c>
      <c r="S1177" s="14" t="str">
        <f t="shared" si="149"/>
        <v>|Dramas|Independent Movies|International Movies|</v>
      </c>
      <c r="T1177" s="14" t="str">
        <f t="shared" si="150"/>
        <v>|Stephen Frears|</v>
      </c>
      <c r="U1177" s="14" t="str">
        <f t="shared" si="151"/>
        <v>|Judi Dench|Steve Coogan|Sophie Kennedy Clark|Mare Winningham|Barbara Jefford|Ruth McCabe|Peter Hermann|Sean Mahon|Anna Maxwell Martin|Michelle Fairley|Kate Fleetwood|</v>
      </c>
    </row>
    <row r="1178" spans="1:21">
      <c r="A1178" s="14" t="s">
        <v>6105</v>
      </c>
      <c r="B1178" s="14" t="s">
        <v>48</v>
      </c>
      <c r="C1178" s="14" t="s">
        <v>6106</v>
      </c>
      <c r="D1178" s="14" t="s">
        <v>6107</v>
      </c>
      <c r="E1178" s="14" t="s">
        <v>6108</v>
      </c>
      <c r="F1178" s="14" t="s">
        <v>121</v>
      </c>
      <c r="G1178" s="26">
        <v>44275</v>
      </c>
      <c r="H1178" s="14">
        <v>2020</v>
      </c>
      <c r="I1178" s="14" t="s">
        <v>360</v>
      </c>
      <c r="J1178" s="14" t="s">
        <v>1096</v>
      </c>
      <c r="K1178" s="14" t="s">
        <v>475</v>
      </c>
      <c r="L1178" s="14" t="s">
        <v>6109</v>
      </c>
      <c r="M1178" s="14">
        <f t="shared" si="144"/>
        <v>2021</v>
      </c>
      <c r="N1178" s="14">
        <f t="shared" si="145"/>
        <v>3</v>
      </c>
      <c r="O1178" s="14" t="str">
        <f>IFERROR(VLOOKUP(I1178,Lists!$F$2:$G$16,2,FALSE()),"Not Rated")</f>
        <v>Adults</v>
      </c>
      <c r="P1178" s="14">
        <f t="shared" si="146"/>
        <v>108</v>
      </c>
      <c r="Q1178" s="14" t="str">
        <f t="shared" si="147"/>
        <v>Japan</v>
      </c>
      <c r="R1178" s="14" t="str">
        <f t="shared" si="148"/>
        <v>|Japan|</v>
      </c>
      <c r="S1178" s="14" t="str">
        <f t="shared" si="149"/>
        <v>|Dramas|International Movies|</v>
      </c>
      <c r="T1178" s="14" t="str">
        <f t="shared" si="150"/>
        <v>|Takuma Sato|</v>
      </c>
      <c r="U1178" s="14" t="str">
        <f t="shared" si="151"/>
        <v>|Taiga Nakano|Riho Yoshioka|Kanichiro|Takashi Yamanaka|Kimiko Yo|Toshiro Yanagiba|</v>
      </c>
    </row>
    <row r="1179" spans="1:21">
      <c r="A1179" s="14" t="s">
        <v>6110</v>
      </c>
      <c r="B1179" s="14" t="s">
        <v>48</v>
      </c>
      <c r="C1179" s="14" t="s">
        <v>6111</v>
      </c>
      <c r="D1179" s="14" t="s">
        <v>6112</v>
      </c>
      <c r="E1179" s="14" t="s">
        <v>6113</v>
      </c>
      <c r="F1179" s="14" t="s">
        <v>137</v>
      </c>
      <c r="G1179" s="26">
        <v>44275</v>
      </c>
      <c r="H1179" s="14">
        <v>2020</v>
      </c>
      <c r="I1179" s="14" t="s">
        <v>360</v>
      </c>
      <c r="J1179" s="14" t="s">
        <v>404</v>
      </c>
      <c r="K1179" s="14" t="s">
        <v>1537</v>
      </c>
      <c r="L1179" s="14" t="s">
        <v>6114</v>
      </c>
      <c r="M1179" s="14">
        <f t="shared" si="144"/>
        <v>2021</v>
      </c>
      <c r="N1179" s="14">
        <f t="shared" si="145"/>
        <v>3</v>
      </c>
      <c r="O1179" s="14" t="str">
        <f>IFERROR(VLOOKUP(I1179,Lists!$F$2:$G$16,2,FALSE()),"Not Rated")</f>
        <v>Adults</v>
      </c>
      <c r="P1179" s="14">
        <f t="shared" si="146"/>
        <v>90</v>
      </c>
      <c r="Q1179" s="14" t="str">
        <f t="shared" si="147"/>
        <v>Taiwan</v>
      </c>
      <c r="R1179" s="14" t="str">
        <f t="shared" si="148"/>
        <v>|Taiwan|</v>
      </c>
      <c r="S1179" s="14" t="str">
        <f t="shared" si="149"/>
        <v>|Horror Movies|International Movies|</v>
      </c>
      <c r="T1179" s="14" t="str">
        <f t="shared" si="150"/>
        <v>|Brody Chu|</v>
      </c>
      <c r="U1179" s="14" t="str">
        <f t="shared" si="151"/>
        <v>|Lin Po-Hung|Tai Bo|Jacqueline Zhu|Lei Hong|Hsu Lichi|Yoko Young|Samuel Gu|Eunice Lin|</v>
      </c>
    </row>
    <row r="1180" spans="1:21">
      <c r="A1180" s="14" t="s">
        <v>6115</v>
      </c>
      <c r="B1180" s="14" t="s">
        <v>48</v>
      </c>
      <c r="C1180" s="14" t="s">
        <v>6116</v>
      </c>
      <c r="D1180" s="14" t="s">
        <v>6117</v>
      </c>
      <c r="E1180" s="14" t="s">
        <v>6118</v>
      </c>
      <c r="F1180" s="14" t="s">
        <v>115</v>
      </c>
      <c r="G1180" s="26">
        <v>44275</v>
      </c>
      <c r="H1180" s="14">
        <v>2020</v>
      </c>
      <c r="I1180" s="14" t="s">
        <v>363</v>
      </c>
      <c r="J1180" s="14" t="s">
        <v>724</v>
      </c>
      <c r="K1180" s="14" t="s">
        <v>248</v>
      </c>
      <c r="L1180" s="14" t="s">
        <v>6119</v>
      </c>
      <c r="M1180" s="14">
        <f t="shared" si="144"/>
        <v>2021</v>
      </c>
      <c r="N1180" s="14">
        <f t="shared" si="145"/>
        <v>3</v>
      </c>
      <c r="O1180" s="14" t="str">
        <f>IFERROR(VLOOKUP(I1180,Lists!$F$2:$G$16,2,FALSE()),"Not Rated")</f>
        <v>Adults</v>
      </c>
      <c r="P1180" s="14">
        <f t="shared" si="146"/>
        <v>102</v>
      </c>
      <c r="Q1180" s="14" t="str">
        <f t="shared" si="147"/>
        <v>United States</v>
      </c>
      <c r="R1180" s="14" t="str">
        <f t="shared" si="148"/>
        <v>|United States|</v>
      </c>
      <c r="S1180" s="14" t="str">
        <f t="shared" si="149"/>
        <v>|Action &amp; Adventure|</v>
      </c>
      <c r="T1180" s="14" t="str">
        <f t="shared" si="150"/>
        <v>|Dimitri Logothetis|</v>
      </c>
      <c r="U1180" s="14" t="str">
        <f t="shared" si="151"/>
        <v>|Alain Moussi|Nicolas Cage|Tony Jaa|Rick Yune|Frank Grillo|Marie Avgeropoulos|JuJu Chan|Ryan Tarran|Eddie Steeples|Raymond Pinharry|Mary Makariou|</v>
      </c>
    </row>
    <row r="1181" spans="1:21">
      <c r="A1181" s="14" t="s">
        <v>6120</v>
      </c>
      <c r="B1181" s="14" t="s">
        <v>49</v>
      </c>
      <c r="C1181" s="14" t="s">
        <v>6121</v>
      </c>
      <c r="D1181" s="14" t="s">
        <v>117</v>
      </c>
      <c r="E1181" s="14" t="s">
        <v>6122</v>
      </c>
      <c r="F1181" s="14" t="s">
        <v>1856</v>
      </c>
      <c r="G1181" s="26">
        <v>44275</v>
      </c>
      <c r="H1181" s="14">
        <v>2010</v>
      </c>
      <c r="I1181" s="14" t="s">
        <v>365</v>
      </c>
      <c r="J1181" s="14" t="s">
        <v>108</v>
      </c>
      <c r="K1181" s="14" t="s">
        <v>256</v>
      </c>
      <c r="L1181" s="14" t="s">
        <v>6123</v>
      </c>
      <c r="M1181" s="14">
        <f t="shared" si="144"/>
        <v>2021</v>
      </c>
      <c r="N1181" s="14">
        <f t="shared" si="145"/>
        <v>3</v>
      </c>
      <c r="O1181" s="14" t="str">
        <f>IFERROR(VLOOKUP(I1181,Lists!$F$2:$G$16,2,FALSE()),"Not Rated")</f>
        <v>Kids</v>
      </c>
      <c r="P1181" s="14">
        <f t="shared" si="146"/>
        <v>4</v>
      </c>
      <c r="Q1181" s="14" t="str">
        <f t="shared" si="147"/>
        <v>United States</v>
      </c>
      <c r="R1181" s="14" t="str">
        <f t="shared" si="148"/>
        <v>|United States|Japan|</v>
      </c>
      <c r="S1181" s="14" t="str">
        <f t="shared" si="149"/>
        <v>|Kids' TV|</v>
      </c>
      <c r="T1181" s="14" t="str">
        <f t="shared" si="150"/>
        <v>|Unknown|</v>
      </c>
      <c r="U1181" s="14" t="str">
        <f t="shared" si="151"/>
        <v>|Austin St. John|Thuy Trang|Walter Jones|Amy Jo Johnson|David Yost|Jason David Frank|Johnny Yong Bosch|Karan Ashley|Steve Cardenas|Catherine Sutherland|Paul Schrier|Jason Narvy|David Fielding|Richard Steven Horvitz|Barbara Goodson|</v>
      </c>
    </row>
    <row r="1182" spans="1:21">
      <c r="A1182" s="14" t="s">
        <v>6124</v>
      </c>
      <c r="B1182" s="14" t="s">
        <v>49</v>
      </c>
      <c r="C1182" s="14" t="s">
        <v>6125</v>
      </c>
      <c r="D1182" s="14" t="s">
        <v>117</v>
      </c>
      <c r="E1182" s="14" t="s">
        <v>6126</v>
      </c>
      <c r="F1182" s="14" t="s">
        <v>117</v>
      </c>
      <c r="G1182" s="26">
        <v>44274</v>
      </c>
      <c r="H1182" s="14">
        <v>2021</v>
      </c>
      <c r="I1182" s="14" t="s">
        <v>365</v>
      </c>
      <c r="J1182" s="14" t="s">
        <v>106</v>
      </c>
      <c r="K1182" s="14" t="s">
        <v>617</v>
      </c>
      <c r="L1182" s="14" t="s">
        <v>6127</v>
      </c>
      <c r="M1182" s="14">
        <f t="shared" si="144"/>
        <v>2021</v>
      </c>
      <c r="N1182" s="14">
        <f t="shared" si="145"/>
        <v>3</v>
      </c>
      <c r="O1182" s="14" t="str">
        <f>IFERROR(VLOOKUP(I1182,Lists!$F$2:$G$16,2,FALSE()),"Not Rated")</f>
        <v>Kids</v>
      </c>
      <c r="P1182" s="14">
        <f t="shared" si="146"/>
        <v>2</v>
      </c>
      <c r="Q1182" s="14" t="str">
        <f t="shared" si="147"/>
        <v>Unknown</v>
      </c>
      <c r="R1182" s="14" t="str">
        <f t="shared" si="148"/>
        <v>|Unknown|</v>
      </c>
      <c r="S1182" s="14" t="str">
        <f t="shared" si="149"/>
        <v>|Kids' TV|TV Comedies|</v>
      </c>
      <c r="T1182" s="14" t="str">
        <f t="shared" si="150"/>
        <v>|Unknown|</v>
      </c>
      <c r="U1182" s="14" t="str">
        <f t="shared" si="151"/>
        <v>|Rob Tinkler|Julie Lemieux|John Cleland|Kyle Dooley|Rupert Degas|</v>
      </c>
    </row>
    <row r="1183" spans="1:21">
      <c r="A1183" s="14" t="s">
        <v>6128</v>
      </c>
      <c r="B1183" s="14" t="s">
        <v>49</v>
      </c>
      <c r="C1183" s="14" t="s">
        <v>6129</v>
      </c>
      <c r="D1183" s="14" t="s">
        <v>117</v>
      </c>
      <c r="E1183" s="14" t="s">
        <v>6130</v>
      </c>
      <c r="F1183" s="14" t="s">
        <v>115</v>
      </c>
      <c r="G1183" s="26">
        <v>44274</v>
      </c>
      <c r="H1183" s="14">
        <v>2021</v>
      </c>
      <c r="I1183" s="14" t="s">
        <v>362</v>
      </c>
      <c r="J1183" s="14" t="s">
        <v>105</v>
      </c>
      <c r="K1183" s="14" t="s">
        <v>253</v>
      </c>
      <c r="L1183" s="14" t="s">
        <v>6131</v>
      </c>
      <c r="M1183" s="14">
        <f t="shared" si="144"/>
        <v>2021</v>
      </c>
      <c r="N1183" s="14">
        <f t="shared" si="145"/>
        <v>3</v>
      </c>
      <c r="O1183" s="14" t="str">
        <f>IFERROR(VLOOKUP(I1183,Lists!$F$2:$G$16,2,FALSE()),"Not Rated")</f>
        <v>Older Kids</v>
      </c>
      <c r="P1183" s="14">
        <f t="shared" si="146"/>
        <v>1</v>
      </c>
      <c r="Q1183" s="14" t="str">
        <f t="shared" si="147"/>
        <v>United States</v>
      </c>
      <c r="R1183" s="14" t="str">
        <f t="shared" si="148"/>
        <v>|United States|</v>
      </c>
      <c r="S1183" s="14" t="str">
        <f t="shared" si="149"/>
        <v>|TV Comedies|</v>
      </c>
      <c r="T1183" s="14" t="str">
        <f t="shared" si="150"/>
        <v>|Unknown|</v>
      </c>
      <c r="U1183" s="14" t="str">
        <f t="shared" si="151"/>
        <v>|Katharine McPhee|Eddie Cibrian|Ricardo Hurtado|Jamie Martin Mann|Griffin McIntyre|Shiloh Verrico|Pyper Braun|Janet Varney|Eric Balfour|</v>
      </c>
    </row>
    <row r="1184" spans="1:21">
      <c r="A1184" s="14" t="s">
        <v>6132</v>
      </c>
      <c r="B1184" s="14" t="s">
        <v>49</v>
      </c>
      <c r="C1184" s="14" t="s">
        <v>6133</v>
      </c>
      <c r="D1184" s="14" t="s">
        <v>117</v>
      </c>
      <c r="E1184" s="14" t="s">
        <v>117</v>
      </c>
      <c r="F1184" s="14" t="s">
        <v>118</v>
      </c>
      <c r="G1184" s="26">
        <v>44274</v>
      </c>
      <c r="H1184" s="14">
        <v>2021</v>
      </c>
      <c r="I1184" s="14" t="s">
        <v>360</v>
      </c>
      <c r="J1184" s="14" t="s">
        <v>107</v>
      </c>
      <c r="K1184" s="14" t="s">
        <v>257</v>
      </c>
      <c r="L1184" s="14" t="s">
        <v>6134</v>
      </c>
      <c r="M1184" s="14">
        <f t="shared" si="144"/>
        <v>2021</v>
      </c>
      <c r="N1184" s="14">
        <f t="shared" si="145"/>
        <v>3</v>
      </c>
      <c r="O1184" s="14" t="str">
        <f>IFERROR(VLOOKUP(I1184,Lists!$F$2:$G$16,2,FALSE()),"Not Rated")</f>
        <v>Adults</v>
      </c>
      <c r="P1184" s="14">
        <f t="shared" si="146"/>
        <v>3</v>
      </c>
      <c r="Q1184" s="14" t="str">
        <f t="shared" si="147"/>
        <v>United Kingdom</v>
      </c>
      <c r="R1184" s="14" t="str">
        <f t="shared" si="148"/>
        <v>|United Kingdom|</v>
      </c>
      <c r="S1184" s="14" t="str">
        <f t="shared" si="149"/>
        <v>|Docuseries|</v>
      </c>
      <c r="T1184" s="14" t="str">
        <f t="shared" si="150"/>
        <v>|Unknown|</v>
      </c>
      <c r="U1184" s="14" t="str">
        <f t="shared" si="151"/>
        <v>|Unknown|</v>
      </c>
    </row>
    <row r="1185" spans="1:21">
      <c r="A1185" s="14" t="s">
        <v>6135</v>
      </c>
      <c r="B1185" s="14" t="s">
        <v>48</v>
      </c>
      <c r="C1185" s="14" t="s">
        <v>6136</v>
      </c>
      <c r="D1185" s="14" t="s">
        <v>6137</v>
      </c>
      <c r="E1185" s="14" t="s">
        <v>5249</v>
      </c>
      <c r="F1185" s="14" t="s">
        <v>117</v>
      </c>
      <c r="G1185" s="26">
        <v>44274</v>
      </c>
      <c r="H1185" s="14">
        <v>2020</v>
      </c>
      <c r="I1185" s="14" t="s">
        <v>368</v>
      </c>
      <c r="J1185" s="14" t="s">
        <v>1668</v>
      </c>
      <c r="K1185" s="14" t="s">
        <v>1930</v>
      </c>
      <c r="L1185" s="14" t="s">
        <v>6138</v>
      </c>
      <c r="M1185" s="14">
        <f t="shared" si="144"/>
        <v>2021</v>
      </c>
      <c r="N1185" s="14">
        <f t="shared" si="145"/>
        <v>3</v>
      </c>
      <c r="O1185" s="14" t="str">
        <f>IFERROR(VLOOKUP(I1185,Lists!$F$2:$G$16,2,FALSE()),"Not Rated")</f>
        <v>Kids</v>
      </c>
      <c r="P1185" s="14">
        <f t="shared" si="146"/>
        <v>84</v>
      </c>
      <c r="Q1185" s="14" t="str">
        <f t="shared" si="147"/>
        <v>Unknown</v>
      </c>
      <c r="R1185" s="14" t="str">
        <f t="shared" si="148"/>
        <v>|Unknown|</v>
      </c>
      <c r="S1185" s="14" t="str">
        <f t="shared" si="149"/>
        <v>|International Movies|Music &amp; Musicals|</v>
      </c>
      <c r="T1185" s="14" t="str">
        <f t="shared" si="150"/>
        <v>|Taketoshi Sado|</v>
      </c>
      <c r="U1185" s="14" t="str">
        <f t="shared" si="151"/>
        <v>|Perfume|</v>
      </c>
    </row>
    <row r="1186" spans="1:21">
      <c r="A1186" s="14" t="s">
        <v>6139</v>
      </c>
      <c r="B1186" s="14" t="s">
        <v>48</v>
      </c>
      <c r="C1186" s="14" t="s">
        <v>6140</v>
      </c>
      <c r="D1186" s="14" t="s">
        <v>6141</v>
      </c>
      <c r="E1186" s="14" t="s">
        <v>6142</v>
      </c>
      <c r="F1186" s="14" t="s">
        <v>126</v>
      </c>
      <c r="G1186" s="26">
        <v>44274</v>
      </c>
      <c r="H1186" s="14">
        <v>2021</v>
      </c>
      <c r="I1186" s="14" t="s">
        <v>361</v>
      </c>
      <c r="J1186" s="14" t="s">
        <v>1159</v>
      </c>
      <c r="K1186" s="14" t="s">
        <v>1227</v>
      </c>
      <c r="L1186" s="14" t="s">
        <v>6143</v>
      </c>
      <c r="M1186" s="14">
        <f t="shared" si="144"/>
        <v>2021</v>
      </c>
      <c r="N1186" s="14">
        <f t="shared" si="145"/>
        <v>3</v>
      </c>
      <c r="O1186" s="14" t="str">
        <f>IFERROR(VLOOKUP(I1186,Lists!$F$2:$G$16,2,FALSE()),"Not Rated")</f>
        <v>Teens</v>
      </c>
      <c r="P1186" s="14">
        <f t="shared" si="146"/>
        <v>120</v>
      </c>
      <c r="Q1186" s="14" t="str">
        <f t="shared" si="147"/>
        <v>China</v>
      </c>
      <c r="R1186" s="14" t="str">
        <f t="shared" si="148"/>
        <v>|China|</v>
      </c>
      <c r="S1186" s="14" t="str">
        <f t="shared" si="149"/>
        <v>|Action &amp; Adventure|International Movies|</v>
      </c>
      <c r="T1186" s="14" t="str">
        <f t="shared" si="150"/>
        <v>|Li Weiran|</v>
      </c>
      <c r="U1186" s="14" t="str">
        <f t="shared" si="151"/>
        <v>|Chen Kun|Zhou Xun|Qu Chuxiao|Shen Yue|William Chan Wai-ting|Wang Likun|Cici Wang|</v>
      </c>
    </row>
    <row r="1187" spans="1:21">
      <c r="A1187" s="14" t="s">
        <v>6144</v>
      </c>
      <c r="B1187" s="14" t="s">
        <v>48</v>
      </c>
      <c r="C1187" s="14" t="s">
        <v>6145</v>
      </c>
      <c r="D1187" s="14" t="s">
        <v>6146</v>
      </c>
      <c r="E1187" s="14" t="s">
        <v>6147</v>
      </c>
      <c r="F1187" s="14" t="s">
        <v>131</v>
      </c>
      <c r="G1187" s="26">
        <v>44274</v>
      </c>
      <c r="H1187" s="14">
        <v>2020</v>
      </c>
      <c r="I1187" s="14" t="s">
        <v>360</v>
      </c>
      <c r="J1187" s="14" t="s">
        <v>574</v>
      </c>
      <c r="K1187" s="14" t="s">
        <v>542</v>
      </c>
      <c r="L1187" s="14" t="s">
        <v>6148</v>
      </c>
      <c r="M1187" s="14">
        <f t="shared" si="144"/>
        <v>2021</v>
      </c>
      <c r="N1187" s="14">
        <f t="shared" si="145"/>
        <v>3</v>
      </c>
      <c r="O1187" s="14" t="str">
        <f>IFERROR(VLOOKUP(I1187,Lists!$F$2:$G$16,2,FALSE()),"Not Rated")</f>
        <v>Adults</v>
      </c>
      <c r="P1187" s="14">
        <f t="shared" si="146"/>
        <v>106</v>
      </c>
      <c r="Q1187" s="14" t="str">
        <f t="shared" si="147"/>
        <v>Nigeria</v>
      </c>
      <c r="R1187" s="14" t="str">
        <f t="shared" si="148"/>
        <v>|Nigeria|</v>
      </c>
      <c r="S1187" s="14" t="str">
        <f t="shared" si="149"/>
        <v>|Comedies|International Movies|Romantic Movies|</v>
      </c>
      <c r="T1187" s="14" t="str">
        <f t="shared" si="150"/>
        <v>|Chinaza Onuzo|</v>
      </c>
      <c r="U1187" s="14" t="str">
        <f t="shared" si="151"/>
        <v>|Funke Akindele|Blossom Chukwujekwu|Sharon Ooja|Ini Dima-Okojie|Segun Arinze|Bolly Lomo|Beverly Osu|Tayo Faniran|</v>
      </c>
    </row>
    <row r="1188" spans="1:21">
      <c r="A1188" s="14" t="s">
        <v>6149</v>
      </c>
      <c r="B1188" s="14" t="s">
        <v>49</v>
      </c>
      <c r="C1188" s="14" t="s">
        <v>6150</v>
      </c>
      <c r="D1188" s="14" t="s">
        <v>117</v>
      </c>
      <c r="E1188" s="14" t="s">
        <v>6151</v>
      </c>
      <c r="F1188" s="14" t="s">
        <v>121</v>
      </c>
      <c r="G1188" s="26">
        <v>44273</v>
      </c>
      <c r="H1188" s="14">
        <v>2021</v>
      </c>
      <c r="I1188" s="14" t="s">
        <v>360</v>
      </c>
      <c r="J1188" s="14" t="s">
        <v>106</v>
      </c>
      <c r="K1188" s="14" t="s">
        <v>3504</v>
      </c>
      <c r="L1188" s="14" t="s">
        <v>6152</v>
      </c>
      <c r="M1188" s="14">
        <f t="shared" si="144"/>
        <v>2021</v>
      </c>
      <c r="N1188" s="14">
        <f t="shared" si="145"/>
        <v>3</v>
      </c>
      <c r="O1188" s="14" t="str">
        <f>IFERROR(VLOOKUP(I1188,Lists!$F$2:$G$16,2,FALSE()),"Not Rated")</f>
        <v>Adults</v>
      </c>
      <c r="P1188" s="14">
        <f t="shared" si="146"/>
        <v>2</v>
      </c>
      <c r="Q1188" s="14" t="str">
        <f t="shared" si="147"/>
        <v>Japan</v>
      </c>
      <c r="R1188" s="14" t="str">
        <f t="shared" si="148"/>
        <v>|Japan|</v>
      </c>
      <c r="S1188" s="14" t="str">
        <f t="shared" si="149"/>
        <v>|Anime Series|Crime TV Shows|International TV Shows|</v>
      </c>
      <c r="T1188" s="14" t="str">
        <f t="shared" si="150"/>
        <v>|Unknown|</v>
      </c>
      <c r="U1188" s="14" t="str">
        <f t="shared" si="151"/>
        <v>|Hiroaki Hirata|Yuki Kaji|Asami Seto|Hiroki Touchi|Minoru Inaba|Ami Koshimizu|Toshiyuki Toyonaga|Shintaro Tanaka|Atsushi Goto|Toshiyuki Morikawa|Kaito Ishikawa|Satomi Sato|Yu Kitada|Mitsuki Saiga|Kazuya Nakai|Nozomi Kameda|Makoto Awane|</v>
      </c>
    </row>
    <row r="1189" spans="1:21">
      <c r="A1189" s="14" t="s">
        <v>6153</v>
      </c>
      <c r="B1189" s="14" t="s">
        <v>48</v>
      </c>
      <c r="C1189" s="14" t="s">
        <v>6154</v>
      </c>
      <c r="D1189" s="14" t="s">
        <v>6155</v>
      </c>
      <c r="E1189" s="14" t="s">
        <v>6156</v>
      </c>
      <c r="F1189" s="14" t="s">
        <v>115</v>
      </c>
      <c r="G1189" s="26">
        <v>44273</v>
      </c>
      <c r="H1189" s="14">
        <v>2021</v>
      </c>
      <c r="I1189" s="14" t="s">
        <v>363</v>
      </c>
      <c r="J1189" s="14" t="s">
        <v>671</v>
      </c>
      <c r="K1189" s="14" t="s">
        <v>254</v>
      </c>
      <c r="L1189" s="14" t="s">
        <v>6157</v>
      </c>
      <c r="M1189" s="14">
        <f t="shared" si="144"/>
        <v>2021</v>
      </c>
      <c r="N1189" s="14">
        <f t="shared" si="145"/>
        <v>3</v>
      </c>
      <c r="O1189" s="14" t="str">
        <f>IFERROR(VLOOKUP(I1189,Lists!$F$2:$G$16,2,FALSE()),"Not Rated")</f>
        <v>Adults</v>
      </c>
      <c r="P1189" s="14">
        <f t="shared" si="146"/>
        <v>115</v>
      </c>
      <c r="Q1189" s="14" t="str">
        <f t="shared" si="147"/>
        <v>United States</v>
      </c>
      <c r="R1189" s="14" t="str">
        <f t="shared" si="148"/>
        <v>|United States|</v>
      </c>
      <c r="S1189" s="14" t="str">
        <f t="shared" si="149"/>
        <v>|Thrillers|</v>
      </c>
      <c r="T1189" s="14" t="str">
        <f t="shared" si="150"/>
        <v>|Anna Elizabeth James|</v>
      </c>
      <c r="U1189" s="14" t="str">
        <f t="shared" si="151"/>
        <v>|Kristin Davis|Dermot Mulroney|Greer Grammer|Shanola Hampton|Marie Wagenman|Shylo Molina|Abella Bala|Shaun Wu|</v>
      </c>
    </row>
    <row r="1190" spans="1:21">
      <c r="A1190" s="14" t="s">
        <v>6158</v>
      </c>
      <c r="B1190" s="14" t="s">
        <v>48</v>
      </c>
      <c r="C1190" s="14" t="s">
        <v>6159</v>
      </c>
      <c r="D1190" s="14" t="s">
        <v>6160</v>
      </c>
      <c r="E1190" s="14" t="s">
        <v>6161</v>
      </c>
      <c r="F1190" s="14" t="s">
        <v>133</v>
      </c>
      <c r="G1190" s="26">
        <v>44273</v>
      </c>
      <c r="H1190" s="14">
        <v>2021</v>
      </c>
      <c r="I1190" s="14" t="s">
        <v>361</v>
      </c>
      <c r="J1190" s="14" t="s">
        <v>653</v>
      </c>
      <c r="K1190" s="14" t="s">
        <v>1442</v>
      </c>
      <c r="L1190" s="14" t="s">
        <v>6162</v>
      </c>
      <c r="M1190" s="14">
        <f t="shared" si="144"/>
        <v>2021</v>
      </c>
      <c r="N1190" s="14">
        <f t="shared" si="145"/>
        <v>3</v>
      </c>
      <c r="O1190" s="14" t="str">
        <f>IFERROR(VLOOKUP(I1190,Lists!$F$2:$G$16,2,FALSE()),"Not Rated")</f>
        <v>Teens</v>
      </c>
      <c r="P1190" s="14">
        <f t="shared" si="146"/>
        <v>98</v>
      </c>
      <c r="Q1190" s="14" t="str">
        <f t="shared" si="147"/>
        <v>Brazil</v>
      </c>
      <c r="R1190" s="14" t="str">
        <f t="shared" si="148"/>
        <v>|Brazil|</v>
      </c>
      <c r="S1190" s="14" t="str">
        <f t="shared" si="149"/>
        <v>|Action &amp; Adventure|Comedies|International Movies|</v>
      </c>
      <c r="T1190" s="14" t="str">
        <f t="shared" si="150"/>
        <v>|Vitor Brandt|</v>
      </c>
      <c r="U1190" s="14" t="str">
        <f t="shared" si="151"/>
        <v>|Matheus Nachtergaele|Edmilson Filho|Letícia Lima|Leandro Ramos|Evelyn Castro|Valéria Vitoriano|Victor Allen|Renan Medeiros|Eyrio Okura|Jéssica Tamochunas|Marcondes Falcão|Juliano Cazarré|</v>
      </c>
    </row>
    <row r="1191" spans="1:21">
      <c r="A1191" s="14" t="s">
        <v>6163</v>
      </c>
      <c r="B1191" s="14" t="s">
        <v>48</v>
      </c>
      <c r="C1191" s="14" t="s">
        <v>6164</v>
      </c>
      <c r="D1191" s="14" t="s">
        <v>306</v>
      </c>
      <c r="E1191" s="14" t="s">
        <v>6165</v>
      </c>
      <c r="F1191" s="14" t="s">
        <v>115</v>
      </c>
      <c r="G1191" s="26">
        <v>44273</v>
      </c>
      <c r="H1191" s="14">
        <v>2021</v>
      </c>
      <c r="I1191" s="14" t="s">
        <v>368</v>
      </c>
      <c r="J1191" s="14" t="s">
        <v>4137</v>
      </c>
      <c r="K1191" s="14" t="s">
        <v>261</v>
      </c>
      <c r="L1191" s="14" t="s">
        <v>6166</v>
      </c>
      <c r="M1191" s="14">
        <f t="shared" si="144"/>
        <v>2021</v>
      </c>
      <c r="N1191" s="14">
        <f t="shared" si="145"/>
        <v>3</v>
      </c>
      <c r="O1191" s="14" t="str">
        <f>IFERROR(VLOOKUP(I1191,Lists!$F$2:$G$16,2,FALSE()),"Not Rated")</f>
        <v>Kids</v>
      </c>
      <c r="P1191" s="14">
        <f t="shared" si="146"/>
        <v>60</v>
      </c>
      <c r="Q1191" s="14" t="str">
        <f t="shared" si="147"/>
        <v>United States</v>
      </c>
      <c r="R1191" s="14" t="str">
        <f t="shared" si="148"/>
        <v>|United States|</v>
      </c>
      <c r="S1191" s="14" t="str">
        <f t="shared" si="149"/>
        <v>|Stand-Up Comedy|</v>
      </c>
      <c r="T1191" s="14" t="str">
        <f t="shared" si="150"/>
        <v>|Troy Miller|</v>
      </c>
      <c r="U1191" s="14" t="str">
        <f t="shared" si="151"/>
        <v>|Nate Bargatze|</v>
      </c>
    </row>
    <row r="1192" spans="1:21">
      <c r="A1192" s="14" t="s">
        <v>6167</v>
      </c>
      <c r="B1192" s="14" t="s">
        <v>48</v>
      </c>
      <c r="C1192" s="14" t="s">
        <v>6168</v>
      </c>
      <c r="D1192" s="14" t="s">
        <v>6169</v>
      </c>
      <c r="E1192" s="14" t="s">
        <v>6170</v>
      </c>
      <c r="F1192" s="14" t="s">
        <v>916</v>
      </c>
      <c r="G1192" s="26">
        <v>44273</v>
      </c>
      <c r="H1192" s="14">
        <v>2020</v>
      </c>
      <c r="I1192" s="14" t="s">
        <v>363</v>
      </c>
      <c r="J1192" s="14" t="s">
        <v>783</v>
      </c>
      <c r="K1192" s="14" t="s">
        <v>248</v>
      </c>
      <c r="L1192" s="14" t="s">
        <v>6171</v>
      </c>
      <c r="M1192" s="14">
        <f t="shared" si="144"/>
        <v>2021</v>
      </c>
      <c r="N1192" s="14">
        <f t="shared" si="145"/>
        <v>3</v>
      </c>
      <c r="O1192" s="14" t="str">
        <f>IFERROR(VLOOKUP(I1192,Lists!$F$2:$G$16,2,FALSE()),"Not Rated")</f>
        <v>Adults</v>
      </c>
      <c r="P1192" s="14">
        <f t="shared" si="146"/>
        <v>113</v>
      </c>
      <c r="Q1192" s="14" t="str">
        <f t="shared" si="147"/>
        <v>United Kingdom</v>
      </c>
      <c r="R1192" s="14" t="str">
        <f t="shared" si="148"/>
        <v>|United Kingdom|United States|</v>
      </c>
      <c r="S1192" s="14" t="str">
        <f t="shared" si="149"/>
        <v>|Action &amp; Adventure|</v>
      </c>
      <c r="T1192" s="14" t="str">
        <f t="shared" si="150"/>
        <v>|Liam O'Donnell|</v>
      </c>
      <c r="U1192" s="14" t="str">
        <f t="shared" si="151"/>
        <v>|Lindsey Morgan|Jonathan Howard|Daniel Bernhardt|Rhona Mitra|James Cosmo|Yayan Ruhian|Alexander Siddig|Cha-Lee Yoon|Ieva Andrejevaite|Jeremy Fitzgerald|</v>
      </c>
    </row>
    <row r="1193" spans="1:21">
      <c r="A1193" s="14" t="s">
        <v>6172</v>
      </c>
      <c r="B1193" s="14" t="s">
        <v>48</v>
      </c>
      <c r="C1193" s="14" t="s">
        <v>6173</v>
      </c>
      <c r="D1193" s="14" t="s">
        <v>6174</v>
      </c>
      <c r="E1193" s="14" t="s">
        <v>6175</v>
      </c>
      <c r="F1193" s="14" t="s">
        <v>115</v>
      </c>
      <c r="G1193" s="26">
        <v>44273</v>
      </c>
      <c r="H1193" s="14">
        <v>2014</v>
      </c>
      <c r="I1193" s="14" t="s">
        <v>364</v>
      </c>
      <c r="J1193" s="14" t="s">
        <v>1247</v>
      </c>
      <c r="K1193" s="14" t="s">
        <v>261</v>
      </c>
      <c r="L1193" s="14" t="s">
        <v>6176</v>
      </c>
      <c r="M1193" s="14">
        <f t="shared" si="144"/>
        <v>2021</v>
      </c>
      <c r="N1193" s="14">
        <f t="shared" si="145"/>
        <v>3</v>
      </c>
      <c r="O1193" s="14" t="str">
        <f>IFERROR(VLOOKUP(I1193,Lists!$F$2:$G$16,2,FALSE()),"Not Rated")</f>
        <v>Teens</v>
      </c>
      <c r="P1193" s="14">
        <f t="shared" si="146"/>
        <v>101</v>
      </c>
      <c r="Q1193" s="14" t="str">
        <f t="shared" si="147"/>
        <v>United States</v>
      </c>
      <c r="R1193" s="14" t="str">
        <f t="shared" si="148"/>
        <v>|United States|</v>
      </c>
      <c r="S1193" s="14" t="str">
        <f t="shared" si="149"/>
        <v>|Stand-Up Comedy|</v>
      </c>
      <c r="T1193" s="14" t="str">
        <f t="shared" si="150"/>
        <v>|Manny Rodriguez|Jay Lavender|</v>
      </c>
      <c r="U1193" s="14" t="str">
        <f t="shared" si="151"/>
        <v>|Gabriel Iglesias|</v>
      </c>
    </row>
    <row r="1194" spans="1:21">
      <c r="A1194" s="14" t="s">
        <v>6177</v>
      </c>
      <c r="B1194" s="14" t="s">
        <v>48</v>
      </c>
      <c r="C1194" s="14" t="s">
        <v>6178</v>
      </c>
      <c r="D1194" s="14" t="s">
        <v>6179</v>
      </c>
      <c r="E1194" s="14" t="s">
        <v>6180</v>
      </c>
      <c r="F1194" s="14" t="s">
        <v>118</v>
      </c>
      <c r="G1194" s="26">
        <v>44273</v>
      </c>
      <c r="H1194" s="14">
        <v>2020</v>
      </c>
      <c r="I1194" s="14" t="s">
        <v>360</v>
      </c>
      <c r="J1194" s="14" t="s">
        <v>6181</v>
      </c>
      <c r="K1194" s="14" t="s">
        <v>475</v>
      </c>
      <c r="L1194" s="14" t="s">
        <v>6182</v>
      </c>
      <c r="M1194" s="14">
        <f t="shared" si="144"/>
        <v>2021</v>
      </c>
      <c r="N1194" s="14">
        <f t="shared" si="145"/>
        <v>3</v>
      </c>
      <c r="O1194" s="14" t="str">
        <f>IFERROR(VLOOKUP(I1194,Lists!$F$2:$G$16,2,FALSE()),"Not Rated")</f>
        <v>Adults</v>
      </c>
      <c r="P1194" s="14">
        <f t="shared" si="146"/>
        <v>24</v>
      </c>
      <c r="Q1194" s="14" t="str">
        <f t="shared" si="147"/>
        <v>United Kingdom</v>
      </c>
      <c r="R1194" s="14" t="str">
        <f t="shared" si="148"/>
        <v>|United Kingdom|</v>
      </c>
      <c r="S1194" s="14" t="str">
        <f t="shared" si="149"/>
        <v>|Dramas|International Movies|</v>
      </c>
      <c r="T1194" s="14" t="str">
        <f t="shared" si="150"/>
        <v>|Farah Nabulsi|</v>
      </c>
      <c r="U1194" s="14" t="str">
        <f t="shared" si="151"/>
        <v>|Saleh Bakri|Maryam Kanj|Maryam Kamiel Basha|Ameer Khlawe|Ala' Hanani|Malak Abu Ghraibeh|Karam Elayyan|Leila Mouammar|Angie Saba|</v>
      </c>
    </row>
    <row r="1195" spans="1:21">
      <c r="A1195" s="14" t="s">
        <v>6183</v>
      </c>
      <c r="B1195" s="14" t="s">
        <v>48</v>
      </c>
      <c r="C1195" s="14" t="s">
        <v>6184</v>
      </c>
      <c r="D1195" s="14" t="s">
        <v>4775</v>
      </c>
      <c r="E1195" s="14" t="s">
        <v>6185</v>
      </c>
      <c r="F1195" s="14" t="s">
        <v>117</v>
      </c>
      <c r="G1195" s="26">
        <v>44273</v>
      </c>
      <c r="H1195" s="14">
        <v>2020</v>
      </c>
      <c r="I1195" s="14" t="s">
        <v>362</v>
      </c>
      <c r="J1195" s="14" t="s">
        <v>6186</v>
      </c>
      <c r="K1195" s="14" t="s">
        <v>2701</v>
      </c>
      <c r="L1195" s="14" t="s">
        <v>6187</v>
      </c>
      <c r="M1195" s="14">
        <f t="shared" si="144"/>
        <v>2021</v>
      </c>
      <c r="N1195" s="14">
        <f t="shared" si="145"/>
        <v>3</v>
      </c>
      <c r="O1195" s="14" t="str">
        <f>IFERROR(VLOOKUP(I1195,Lists!$F$2:$G$16,2,FALSE()),"Not Rated")</f>
        <v>Older Kids</v>
      </c>
      <c r="P1195" s="14">
        <f t="shared" si="146"/>
        <v>51</v>
      </c>
      <c r="Q1195" s="14" t="str">
        <f t="shared" si="147"/>
        <v>Unknown</v>
      </c>
      <c r="R1195" s="14" t="str">
        <f t="shared" si="148"/>
        <v>|Unknown|</v>
      </c>
      <c r="S1195" s="14" t="str">
        <f t="shared" si="149"/>
        <v>|Documentaries|International Movies|Music &amp; Musicals|</v>
      </c>
      <c r="T1195" s="14" t="str">
        <f t="shared" si="150"/>
        <v>|Adriano Rudiman|</v>
      </c>
      <c r="U1195" s="14" t="str">
        <f t="shared" si="151"/>
        <v>|PADI Reborn|Dul Jaelani|Efek Rumah Kaca|Jevin Julian|Gamaliel|ARAH|Sitha Marino|M. Irfan Ramli|</v>
      </c>
    </row>
    <row r="1196" spans="1:21">
      <c r="A1196" s="14" t="s">
        <v>6188</v>
      </c>
      <c r="B1196" s="14" t="s">
        <v>48</v>
      </c>
      <c r="C1196" s="14" t="s">
        <v>6189</v>
      </c>
      <c r="D1196" s="14" t="s">
        <v>6190</v>
      </c>
      <c r="E1196" s="14" t="s">
        <v>6191</v>
      </c>
      <c r="F1196" s="14" t="s">
        <v>131</v>
      </c>
      <c r="G1196" s="26">
        <v>44272</v>
      </c>
      <c r="H1196" s="14">
        <v>2017</v>
      </c>
      <c r="I1196" s="14" t="s">
        <v>361</v>
      </c>
      <c r="J1196" s="14" t="s">
        <v>951</v>
      </c>
      <c r="K1196" s="14" t="s">
        <v>605</v>
      </c>
      <c r="L1196" s="14" t="s">
        <v>6192</v>
      </c>
      <c r="M1196" s="14">
        <f t="shared" si="144"/>
        <v>2021</v>
      </c>
      <c r="N1196" s="14">
        <f t="shared" si="145"/>
        <v>3</v>
      </c>
      <c r="O1196" s="14" t="str">
        <f>IFERROR(VLOOKUP(I1196,Lists!$F$2:$G$16,2,FALSE()),"Not Rated")</f>
        <v>Teens</v>
      </c>
      <c r="P1196" s="14">
        <f t="shared" si="146"/>
        <v>80</v>
      </c>
      <c r="Q1196" s="14" t="str">
        <f t="shared" si="147"/>
        <v>Nigeria</v>
      </c>
      <c r="R1196" s="14" t="str">
        <f t="shared" si="148"/>
        <v>|Nigeria|</v>
      </c>
      <c r="S1196" s="14" t="str">
        <f t="shared" si="149"/>
        <v>|Dramas|International Movies|Thrillers|</v>
      </c>
      <c r="T1196" s="14" t="str">
        <f t="shared" si="150"/>
        <v>|Walter Taylaur|</v>
      </c>
      <c r="U1196" s="14" t="str">
        <f t="shared" si="151"/>
        <v>|OC Ukeje|Blossom Chukwujekwu|Alexx Ekubo|Beverly Naya|Tope Tedela|Gbenro Ajibade|Omowunmi Dada|Kiki Omeili|Wofai Fada|</v>
      </c>
    </row>
    <row r="1197" spans="1:21">
      <c r="A1197" s="14" t="s">
        <v>6193</v>
      </c>
      <c r="B1197" s="14" t="s">
        <v>48</v>
      </c>
      <c r="C1197" s="14" t="s">
        <v>6194</v>
      </c>
      <c r="D1197" s="14" t="s">
        <v>6195</v>
      </c>
      <c r="E1197" s="14" t="s">
        <v>6196</v>
      </c>
      <c r="F1197" s="14" t="s">
        <v>115</v>
      </c>
      <c r="G1197" s="26">
        <v>44272</v>
      </c>
      <c r="H1197" s="14">
        <v>2021</v>
      </c>
      <c r="I1197" s="14" t="s">
        <v>363</v>
      </c>
      <c r="J1197" s="14" t="s">
        <v>713</v>
      </c>
      <c r="K1197" s="14" t="s">
        <v>247</v>
      </c>
      <c r="L1197" s="14" t="s">
        <v>6197</v>
      </c>
      <c r="M1197" s="14">
        <f t="shared" si="144"/>
        <v>2021</v>
      </c>
      <c r="N1197" s="14">
        <f t="shared" si="145"/>
        <v>3</v>
      </c>
      <c r="O1197" s="14" t="str">
        <f>IFERROR(VLOOKUP(I1197,Lists!$F$2:$G$16,2,FALSE()),"Not Rated")</f>
        <v>Adults</v>
      </c>
      <c r="P1197" s="14">
        <f t="shared" si="146"/>
        <v>100</v>
      </c>
      <c r="Q1197" s="14" t="str">
        <f t="shared" si="147"/>
        <v>United States</v>
      </c>
      <c r="R1197" s="14" t="str">
        <f t="shared" si="148"/>
        <v>|United States|</v>
      </c>
      <c r="S1197" s="14" t="str">
        <f t="shared" si="149"/>
        <v>|Documentaries|</v>
      </c>
      <c r="T1197" s="14" t="str">
        <f t="shared" si="150"/>
        <v>|Chris Smith|</v>
      </c>
      <c r="U1197" s="14" t="str">
        <f t="shared" si="151"/>
        <v>|Matthew Modine|</v>
      </c>
    </row>
    <row r="1198" spans="1:21">
      <c r="A1198" s="14" t="s">
        <v>6198</v>
      </c>
      <c r="B1198" s="14" t="s">
        <v>49</v>
      </c>
      <c r="C1198" s="14" t="s">
        <v>6199</v>
      </c>
      <c r="D1198" s="14" t="s">
        <v>6200</v>
      </c>
      <c r="E1198" s="14" t="s">
        <v>117</v>
      </c>
      <c r="F1198" s="14" t="s">
        <v>135</v>
      </c>
      <c r="G1198" s="26">
        <v>44272</v>
      </c>
      <c r="H1198" s="14">
        <v>2021</v>
      </c>
      <c r="I1198" s="14" t="s">
        <v>361</v>
      </c>
      <c r="J1198" s="14" t="s">
        <v>105</v>
      </c>
      <c r="K1198" s="14" t="s">
        <v>462</v>
      </c>
      <c r="L1198" s="14" t="s">
        <v>6201</v>
      </c>
      <c r="M1198" s="14">
        <f t="shared" si="144"/>
        <v>2021</v>
      </c>
      <c r="N1198" s="14">
        <f t="shared" si="145"/>
        <v>3</v>
      </c>
      <c r="O1198" s="14" t="str">
        <f>IFERROR(VLOOKUP(I1198,Lists!$F$2:$G$16,2,FALSE()),"Not Rated")</f>
        <v>Teens</v>
      </c>
      <c r="P1198" s="14">
        <f t="shared" si="146"/>
        <v>1</v>
      </c>
      <c r="Q1198" s="14" t="str">
        <f t="shared" si="147"/>
        <v>Belgium</v>
      </c>
      <c r="R1198" s="14" t="str">
        <f t="shared" si="148"/>
        <v>|Belgium|</v>
      </c>
      <c r="S1198" s="14" t="str">
        <f t="shared" si="149"/>
        <v>|Crime TV Shows|Docuseries|International TV Shows|</v>
      </c>
      <c r="T1198" s="14" t="str">
        <f t="shared" si="150"/>
        <v>|Alain Brunard|</v>
      </c>
      <c r="U1198" s="14" t="str">
        <f t="shared" si="151"/>
        <v>|Unknown|</v>
      </c>
    </row>
    <row r="1199" spans="1:21">
      <c r="A1199" s="14" t="s">
        <v>6202</v>
      </c>
      <c r="B1199" s="14" t="s">
        <v>48</v>
      </c>
      <c r="C1199" s="14" t="s">
        <v>6203</v>
      </c>
      <c r="D1199" s="14" t="s">
        <v>6204</v>
      </c>
      <c r="E1199" s="14" t="s">
        <v>6205</v>
      </c>
      <c r="F1199" s="14" t="s">
        <v>916</v>
      </c>
      <c r="G1199" s="26">
        <v>44271</v>
      </c>
      <c r="H1199" s="14">
        <v>2014</v>
      </c>
      <c r="I1199" s="14" t="s">
        <v>364</v>
      </c>
      <c r="J1199" s="14" t="s">
        <v>1929</v>
      </c>
      <c r="K1199" s="14" t="s">
        <v>6206</v>
      </c>
      <c r="L1199" s="14" t="s">
        <v>6207</v>
      </c>
      <c r="M1199" s="14">
        <f t="shared" si="144"/>
        <v>2021</v>
      </c>
      <c r="N1199" s="14">
        <f t="shared" si="145"/>
        <v>3</v>
      </c>
      <c r="O1199" s="14" t="str">
        <f>IFERROR(VLOOKUP(I1199,Lists!$F$2:$G$16,2,FALSE()),"Not Rated")</f>
        <v>Teens</v>
      </c>
      <c r="P1199" s="14">
        <f t="shared" si="146"/>
        <v>139</v>
      </c>
      <c r="Q1199" s="14" t="str">
        <f t="shared" si="147"/>
        <v>United Kingdom</v>
      </c>
      <c r="R1199" s="14" t="str">
        <f t="shared" si="148"/>
        <v>|United Kingdom|United States|</v>
      </c>
      <c r="S1199" s="14" t="str">
        <f t="shared" si="149"/>
        <v>|Dramas|Music &amp; Musicals|</v>
      </c>
      <c r="T1199" s="14" t="str">
        <f t="shared" si="150"/>
        <v>|Tate Taylor|</v>
      </c>
      <c r="U1199" s="14" t="str">
        <f t="shared" si="151"/>
        <v>|Chadwick Boseman|Nelsan Ellis|Dan Aykroyd|Viola Davis|Lennie James|Fred Melamed|Craig Robinson|Jill Scott|Octavia Spencer|Jacinte Blankenship|</v>
      </c>
    </row>
    <row r="1200" spans="1:21">
      <c r="A1200" s="14" t="s">
        <v>6208</v>
      </c>
      <c r="B1200" s="14" t="s">
        <v>48</v>
      </c>
      <c r="C1200" s="14" t="s">
        <v>6209</v>
      </c>
      <c r="D1200" s="14" t="s">
        <v>6210</v>
      </c>
      <c r="E1200" s="14" t="s">
        <v>6211</v>
      </c>
      <c r="F1200" s="14" t="s">
        <v>124</v>
      </c>
      <c r="G1200" s="26">
        <v>44271</v>
      </c>
      <c r="H1200" s="14">
        <v>2021</v>
      </c>
      <c r="I1200" s="14" t="s">
        <v>360</v>
      </c>
      <c r="J1200" s="14" t="s">
        <v>2548</v>
      </c>
      <c r="K1200" s="14" t="s">
        <v>261</v>
      </c>
      <c r="L1200" s="14" t="s">
        <v>6212</v>
      </c>
      <c r="M1200" s="14">
        <f t="shared" si="144"/>
        <v>2021</v>
      </c>
      <c r="N1200" s="14">
        <f t="shared" si="145"/>
        <v>3</v>
      </c>
      <c r="O1200" s="14" t="str">
        <f>IFERROR(VLOOKUP(I1200,Lists!$F$2:$G$16,2,FALSE()),"Not Rated")</f>
        <v>Adults</v>
      </c>
      <c r="P1200" s="14">
        <f t="shared" si="146"/>
        <v>74</v>
      </c>
      <c r="Q1200" s="14" t="str">
        <f t="shared" si="147"/>
        <v>Germany</v>
      </c>
      <c r="R1200" s="14" t="str">
        <f t="shared" si="148"/>
        <v>|Germany|</v>
      </c>
      <c r="S1200" s="14" t="str">
        <f t="shared" si="149"/>
        <v>|Stand-Up Comedy|</v>
      </c>
      <c r="T1200" s="14" t="str">
        <f t="shared" si="150"/>
        <v>|Ladislaus Kiraly|</v>
      </c>
      <c r="U1200" s="14" t="str">
        <f t="shared" si="151"/>
        <v>|Khalid Bounouar|Alain Frei|Babak Ghassim|Benaissa Lamroubal|Salim Samatou|Hany Siam|Ususmango|DJ Wati|</v>
      </c>
    </row>
    <row r="1201" spans="1:21">
      <c r="A1201" s="14" t="s">
        <v>6213</v>
      </c>
      <c r="B1201" s="14" t="s">
        <v>48</v>
      </c>
      <c r="C1201" s="14" t="s">
        <v>6214</v>
      </c>
      <c r="D1201" s="14" t="s">
        <v>6215</v>
      </c>
      <c r="E1201" s="14" t="s">
        <v>6216</v>
      </c>
      <c r="F1201" s="14" t="s">
        <v>115</v>
      </c>
      <c r="G1201" s="26">
        <v>44271</v>
      </c>
      <c r="H1201" s="14">
        <v>2012</v>
      </c>
      <c r="I1201" s="14" t="s">
        <v>363</v>
      </c>
      <c r="J1201" s="14" t="s">
        <v>2675</v>
      </c>
      <c r="K1201" s="14" t="s">
        <v>683</v>
      </c>
      <c r="L1201" s="14" t="s">
        <v>6217</v>
      </c>
      <c r="M1201" s="14">
        <f t="shared" si="144"/>
        <v>2021</v>
      </c>
      <c r="N1201" s="14">
        <f t="shared" si="145"/>
        <v>3</v>
      </c>
      <c r="O1201" s="14" t="str">
        <f>IFERROR(VLOOKUP(I1201,Lists!$F$2:$G$16,2,FALSE()),"Not Rated")</f>
        <v>Adults</v>
      </c>
      <c r="P1201" s="14">
        <f t="shared" si="146"/>
        <v>131</v>
      </c>
      <c r="Q1201" s="14" t="str">
        <f t="shared" si="147"/>
        <v>United States</v>
      </c>
      <c r="R1201" s="14" t="str">
        <f t="shared" si="148"/>
        <v>|United States|</v>
      </c>
      <c r="S1201" s="14" t="str">
        <f t="shared" si="149"/>
        <v>|Dramas|Thrillers|</v>
      </c>
      <c r="T1201" s="14" t="str">
        <f t="shared" si="150"/>
        <v>|Oliver Stone|</v>
      </c>
      <c r="U1201" s="14" t="str">
        <f t="shared" si="151"/>
        <v>|Taylor Kitsch|Aaron Taylor-Johnson|Blake Lively|John Travolta|Benicio Del Toro|Salma Hayek|Demián Bichir|Sandra Echeverría|Emile Hirsch|Joaquín Cosío|Ali Wong|</v>
      </c>
    </row>
    <row r="1202" spans="1:21">
      <c r="A1202" s="14" t="s">
        <v>6218</v>
      </c>
      <c r="B1202" s="14" t="s">
        <v>49</v>
      </c>
      <c r="C1202" s="14" t="s">
        <v>6219</v>
      </c>
      <c r="D1202" s="14" t="s">
        <v>117</v>
      </c>
      <c r="E1202" s="14" t="s">
        <v>6220</v>
      </c>
      <c r="F1202" s="14" t="s">
        <v>115</v>
      </c>
      <c r="G1202" s="26">
        <v>44271</v>
      </c>
      <c r="H1202" s="14">
        <v>2021</v>
      </c>
      <c r="I1202" s="14" t="s">
        <v>366</v>
      </c>
      <c r="J1202" s="14" t="s">
        <v>105</v>
      </c>
      <c r="K1202" s="14" t="s">
        <v>256</v>
      </c>
      <c r="L1202" s="14" t="s">
        <v>6221</v>
      </c>
      <c r="M1202" s="14">
        <f t="shared" si="144"/>
        <v>2021</v>
      </c>
      <c r="N1202" s="14">
        <f t="shared" si="145"/>
        <v>3</v>
      </c>
      <c r="O1202" s="14" t="str">
        <f>IFERROR(VLOOKUP(I1202,Lists!$F$2:$G$16,2,FALSE()),"Not Rated")</f>
        <v>Kids</v>
      </c>
      <c r="P1202" s="14">
        <f t="shared" si="146"/>
        <v>1</v>
      </c>
      <c r="Q1202" s="14" t="str">
        <f t="shared" si="147"/>
        <v>United States</v>
      </c>
      <c r="R1202" s="14" t="str">
        <f t="shared" si="148"/>
        <v>|United States|</v>
      </c>
      <c r="S1202" s="14" t="str">
        <f t="shared" si="149"/>
        <v>|Kids' TV|</v>
      </c>
      <c r="T1202" s="14" t="str">
        <f t="shared" si="150"/>
        <v>|Unknown|</v>
      </c>
      <c r="U1202" s="14" t="str">
        <f t="shared" si="151"/>
        <v>|Michelle Zamora|Russ Walko|Michelle Obama|Jonathan Kidder|Diona Elise Burnett|Taleia Gilliam|Lyric Lewis|Andy Hayward|Piotr Michael|George Konner|</v>
      </c>
    </row>
    <row r="1203" spans="1:21">
      <c r="A1203" s="14" t="s">
        <v>6222</v>
      </c>
      <c r="B1203" s="14" t="s">
        <v>49</v>
      </c>
      <c r="C1203" s="14" t="s">
        <v>6223</v>
      </c>
      <c r="D1203" s="14" t="s">
        <v>117</v>
      </c>
      <c r="E1203" s="14" t="s">
        <v>6224</v>
      </c>
      <c r="F1203" s="14" t="s">
        <v>128</v>
      </c>
      <c r="G1203" s="26">
        <v>44270</v>
      </c>
      <c r="H1203" s="14">
        <v>2021</v>
      </c>
      <c r="I1203" s="14" t="s">
        <v>361</v>
      </c>
      <c r="J1203" s="14" t="s">
        <v>105</v>
      </c>
      <c r="K1203" s="14" t="s">
        <v>2384</v>
      </c>
      <c r="L1203" s="14" t="s">
        <v>6225</v>
      </c>
      <c r="M1203" s="14">
        <f t="shared" si="144"/>
        <v>2021</v>
      </c>
      <c r="N1203" s="14">
        <f t="shared" si="145"/>
        <v>3</v>
      </c>
      <c r="O1203" s="14" t="str">
        <f>IFERROR(VLOOKUP(I1203,Lists!$F$2:$G$16,2,FALSE()),"Not Rated")</f>
        <v>Teens</v>
      </c>
      <c r="P1203" s="14">
        <f t="shared" si="146"/>
        <v>1</v>
      </c>
      <c r="Q1203" s="14" t="str">
        <f t="shared" si="147"/>
        <v>Egypt</v>
      </c>
      <c r="R1203" s="14" t="str">
        <f t="shared" si="148"/>
        <v>|Egypt|</v>
      </c>
      <c r="S1203" s="14" t="str">
        <f t="shared" si="149"/>
        <v>|Crime TV Shows|International TV Shows|TV Comedies|</v>
      </c>
      <c r="T1203" s="14" t="str">
        <f t="shared" si="150"/>
        <v>|Unknown|</v>
      </c>
      <c r="U1203" s="14" t="str">
        <f t="shared" si="151"/>
        <v>|Bassem Samra|Donia Maher|Zeina Mansour|Osama Abdallah|Mohamed El Swisi|Rehab Hussien|</v>
      </c>
    </row>
    <row r="1204" spans="1:21">
      <c r="A1204" s="14" t="s">
        <v>6226</v>
      </c>
      <c r="B1204" s="14" t="s">
        <v>48</v>
      </c>
      <c r="C1204" s="14" t="s">
        <v>6227</v>
      </c>
      <c r="D1204" s="14" t="s">
        <v>6228</v>
      </c>
      <c r="E1204" s="14" t="s">
        <v>6229</v>
      </c>
      <c r="F1204" s="14" t="s">
        <v>116</v>
      </c>
      <c r="G1204" s="26">
        <v>44270</v>
      </c>
      <c r="H1204" s="14">
        <v>2021</v>
      </c>
      <c r="I1204" s="14" t="s">
        <v>361</v>
      </c>
      <c r="J1204" s="14" t="s">
        <v>2675</v>
      </c>
      <c r="K1204" s="14" t="s">
        <v>910</v>
      </c>
      <c r="L1204" s="14" t="s">
        <v>6230</v>
      </c>
      <c r="M1204" s="14">
        <f t="shared" si="144"/>
        <v>2021</v>
      </c>
      <c r="N1204" s="14">
        <f t="shared" si="145"/>
        <v>3</v>
      </c>
      <c r="O1204" s="14" t="str">
        <f>IFERROR(VLOOKUP(I1204,Lists!$F$2:$G$16,2,FALSE()),"Not Rated")</f>
        <v>Teens</v>
      </c>
      <c r="P1204" s="14">
        <f t="shared" si="146"/>
        <v>131</v>
      </c>
      <c r="Q1204" s="14" t="str">
        <f t="shared" si="147"/>
        <v>India</v>
      </c>
      <c r="R1204" s="14" t="str">
        <f t="shared" si="148"/>
        <v>|India|</v>
      </c>
      <c r="S1204" s="14" t="str">
        <f t="shared" si="149"/>
        <v>|Dramas|International Movies|Romantic Movies|</v>
      </c>
      <c r="T1204" s="14" t="str">
        <f t="shared" si="150"/>
        <v>|Hemambar Jasti|</v>
      </c>
      <c r="U1204" s="14" t="str">
        <f t="shared" si="151"/>
        <v>|Deepann|Vetri|Mumtaz Sorcar|Ayra|Karthik Rathnam|Sonia Giri|Nishesh|Shwetha|</v>
      </c>
    </row>
    <row r="1205" spans="1:21">
      <c r="A1205" s="14" t="s">
        <v>6231</v>
      </c>
      <c r="B1205" s="14" t="s">
        <v>48</v>
      </c>
      <c r="C1205" s="14" t="s">
        <v>6232</v>
      </c>
      <c r="D1205" s="14" t="s">
        <v>295</v>
      </c>
      <c r="E1205" s="14" t="s">
        <v>6233</v>
      </c>
      <c r="F1205" s="14" t="s">
        <v>6234</v>
      </c>
      <c r="G1205" s="26">
        <v>44270</v>
      </c>
      <c r="H1205" s="14">
        <v>2016</v>
      </c>
      <c r="I1205" s="14" t="s">
        <v>367</v>
      </c>
      <c r="J1205" s="14" t="s">
        <v>1062</v>
      </c>
      <c r="K1205" s="14" t="s">
        <v>982</v>
      </c>
      <c r="L1205" s="14" t="s">
        <v>6235</v>
      </c>
      <c r="M1205" s="14">
        <f t="shared" si="144"/>
        <v>2021</v>
      </c>
      <c r="N1205" s="14">
        <f t="shared" si="145"/>
        <v>3</v>
      </c>
      <c r="O1205" s="14" t="str">
        <f>IFERROR(VLOOKUP(I1205,Lists!$F$2:$G$16,2,FALSE()),"Not Rated")</f>
        <v>Older Kids</v>
      </c>
      <c r="P1205" s="14">
        <f t="shared" si="146"/>
        <v>118</v>
      </c>
      <c r="Q1205" s="14" t="str">
        <f t="shared" si="147"/>
        <v>United States</v>
      </c>
      <c r="R1205" s="14" t="str">
        <f t="shared" si="148"/>
        <v>|United States|India|United Kingdom|</v>
      </c>
      <c r="S1205" s="14" t="str">
        <f t="shared" si="149"/>
        <v>|Children &amp; Family Movies|Dramas|</v>
      </c>
      <c r="T1205" s="14" t="str">
        <f t="shared" si="150"/>
        <v>|Steven Spielberg|</v>
      </c>
      <c r="U1205" s="14" t="str">
        <f t="shared" si="151"/>
        <v>|Mark Rylance|Ruby Barnhill|Penelope Wilton|Jemaine Clement|Rebecca Hall|Rafe Spall|Bill Hader|Ólafur Darri Ólafsson|Adam Godley|Michael Adamthwaite|Daniel Bacon|Jonathan Holmes|Chris Gibbs|Paul Moniz de Sa|</v>
      </c>
    </row>
    <row r="1206" spans="1:21">
      <c r="A1206" s="14" t="s">
        <v>6236</v>
      </c>
      <c r="B1206" s="14" t="s">
        <v>48</v>
      </c>
      <c r="C1206" s="14" t="s">
        <v>6237</v>
      </c>
      <c r="D1206" s="14" t="s">
        <v>6238</v>
      </c>
      <c r="E1206" s="14" t="s">
        <v>117</v>
      </c>
      <c r="F1206" s="14" t="s">
        <v>115</v>
      </c>
      <c r="G1206" s="26">
        <v>44270</v>
      </c>
      <c r="H1206" s="14">
        <v>2020</v>
      </c>
      <c r="I1206" s="14" t="s">
        <v>361</v>
      </c>
      <c r="J1206" s="14" t="s">
        <v>872</v>
      </c>
      <c r="K1206" s="14" t="s">
        <v>247</v>
      </c>
      <c r="L1206" s="14" t="s">
        <v>6239</v>
      </c>
      <c r="M1206" s="14">
        <f t="shared" si="144"/>
        <v>2021</v>
      </c>
      <c r="N1206" s="14">
        <f t="shared" si="145"/>
        <v>3</v>
      </c>
      <c r="O1206" s="14" t="str">
        <f>IFERROR(VLOOKUP(I1206,Lists!$F$2:$G$16,2,FALSE()),"Not Rated")</f>
        <v>Teens</v>
      </c>
      <c r="P1206" s="14">
        <f t="shared" si="146"/>
        <v>87</v>
      </c>
      <c r="Q1206" s="14" t="str">
        <f t="shared" si="147"/>
        <v>United States</v>
      </c>
      <c r="R1206" s="14" t="str">
        <f t="shared" si="148"/>
        <v>|United States|</v>
      </c>
      <c r="S1206" s="14" t="str">
        <f t="shared" si="149"/>
        <v>|Documentaries|</v>
      </c>
      <c r="T1206" s="14" t="str">
        <f t="shared" si="150"/>
        <v>|Taylor Morden|</v>
      </c>
      <c r="U1206" s="14" t="str">
        <f t="shared" si="151"/>
        <v>|Unknown|</v>
      </c>
    </row>
    <row r="1207" spans="1:21">
      <c r="A1207" s="14" t="s">
        <v>6240</v>
      </c>
      <c r="B1207" s="14" t="s">
        <v>49</v>
      </c>
      <c r="C1207" s="14" t="s">
        <v>6241</v>
      </c>
      <c r="D1207" s="14" t="s">
        <v>117</v>
      </c>
      <c r="E1207" s="14" t="s">
        <v>6242</v>
      </c>
      <c r="F1207" s="14" t="s">
        <v>921</v>
      </c>
      <c r="G1207" s="26">
        <v>44270</v>
      </c>
      <c r="H1207" s="14">
        <v>2021</v>
      </c>
      <c r="I1207" s="14" t="s">
        <v>360</v>
      </c>
      <c r="J1207" s="14" t="s">
        <v>105</v>
      </c>
      <c r="K1207" s="14" t="s">
        <v>6243</v>
      </c>
      <c r="L1207" s="14" t="s">
        <v>6244</v>
      </c>
      <c r="M1207" s="14">
        <f t="shared" si="144"/>
        <v>2021</v>
      </c>
      <c r="N1207" s="14">
        <f t="shared" si="145"/>
        <v>3</v>
      </c>
      <c r="O1207" s="14" t="str">
        <f>IFERROR(VLOOKUP(I1207,Lists!$F$2:$G$16,2,FALSE()),"Not Rated")</f>
        <v>Adults</v>
      </c>
      <c r="P1207" s="14">
        <f t="shared" si="146"/>
        <v>1</v>
      </c>
      <c r="Q1207" s="14" t="str">
        <f t="shared" si="147"/>
        <v>United States</v>
      </c>
      <c r="R1207" s="14" t="str">
        <f t="shared" si="148"/>
        <v>|United States|United Kingdom|</v>
      </c>
      <c r="S1207" s="14" t="str">
        <f t="shared" si="149"/>
        <v>|Docuseries|Science &amp; Nature TV|TV Action &amp; Adventure|</v>
      </c>
      <c r="T1207" s="14" t="str">
        <f t="shared" si="150"/>
        <v>|Unknown|</v>
      </c>
      <c r="U1207" s="14" t="str">
        <f t="shared" si="151"/>
        <v>|James Oliver Wheatley|Sam Callis|Thomas Padley|Evan Milton|Samuel Collings|Miles Yekinni|Jack Waldouck|Mia Tomlinson|Kevin Howarth|Mark Gillis|George Watkins|Derek Jacobi|</v>
      </c>
    </row>
    <row r="1208" spans="1:21">
      <c r="A1208" s="14" t="s">
        <v>6245</v>
      </c>
      <c r="B1208" s="14" t="s">
        <v>49</v>
      </c>
      <c r="C1208" s="14" t="s">
        <v>6246</v>
      </c>
      <c r="D1208" s="14" t="s">
        <v>117</v>
      </c>
      <c r="E1208" s="14" t="s">
        <v>6247</v>
      </c>
      <c r="F1208" s="14" t="s">
        <v>118</v>
      </c>
      <c r="G1208" s="26">
        <v>44270</v>
      </c>
      <c r="H1208" s="14">
        <v>2021</v>
      </c>
      <c r="I1208" s="14" t="s">
        <v>368</v>
      </c>
      <c r="J1208" s="14" t="s">
        <v>105</v>
      </c>
      <c r="K1208" s="14" t="s">
        <v>6248</v>
      </c>
      <c r="L1208" s="14" t="s">
        <v>6249</v>
      </c>
      <c r="M1208" s="14">
        <f t="shared" si="144"/>
        <v>2021</v>
      </c>
      <c r="N1208" s="14">
        <f t="shared" si="145"/>
        <v>3</v>
      </c>
      <c r="O1208" s="14" t="str">
        <f>IFERROR(VLOOKUP(I1208,Lists!$F$2:$G$16,2,FALSE()),"Not Rated")</f>
        <v>Kids</v>
      </c>
      <c r="P1208" s="14">
        <f t="shared" si="146"/>
        <v>1</v>
      </c>
      <c r="Q1208" s="14" t="str">
        <f t="shared" si="147"/>
        <v>United Kingdom</v>
      </c>
      <c r="R1208" s="14" t="str">
        <f t="shared" si="148"/>
        <v>|United Kingdom|</v>
      </c>
      <c r="S1208" s="14" t="str">
        <f t="shared" si="149"/>
        <v>|British TV Shows|Kids' TV|TV Dramas|</v>
      </c>
      <c r="T1208" s="14" t="str">
        <f t="shared" si="150"/>
        <v>|Unknown|</v>
      </c>
      <c r="U1208" s="14" t="str">
        <f t="shared" si="151"/>
        <v>|Grace Beedie|Dakota Benjamin Taylor|Jade Ma|Jeremias Amoore|Leonardo Fontes|Anastasia Chocholatá|Sarah-Jane Potts|Doug Rao|Tanja Ribič|Oscar Skagerberg|Jerry Kwarteng|</v>
      </c>
    </row>
    <row r="1209" spans="1:21">
      <c r="A1209" s="14" t="s">
        <v>6250</v>
      </c>
      <c r="B1209" s="14" t="s">
        <v>48</v>
      </c>
      <c r="C1209" s="14" t="s">
        <v>6251</v>
      </c>
      <c r="D1209" s="14" t="s">
        <v>6252</v>
      </c>
      <c r="E1209" s="14" t="s">
        <v>6253</v>
      </c>
      <c r="F1209" s="14" t="s">
        <v>117</v>
      </c>
      <c r="G1209" s="26">
        <v>44269</v>
      </c>
      <c r="H1209" s="14">
        <v>2020</v>
      </c>
      <c r="I1209" s="14" t="s">
        <v>361</v>
      </c>
      <c r="J1209" s="14" t="s">
        <v>1247</v>
      </c>
      <c r="K1209" s="14" t="s">
        <v>247</v>
      </c>
      <c r="L1209" s="14" t="s">
        <v>6254</v>
      </c>
      <c r="M1209" s="14">
        <f t="shared" si="144"/>
        <v>2021</v>
      </c>
      <c r="N1209" s="14">
        <f t="shared" si="145"/>
        <v>3</v>
      </c>
      <c r="O1209" s="14" t="str">
        <f>IFERROR(VLOOKUP(I1209,Lists!$F$2:$G$16,2,FALSE()),"Not Rated")</f>
        <v>Teens</v>
      </c>
      <c r="P1209" s="14">
        <f t="shared" si="146"/>
        <v>101</v>
      </c>
      <c r="Q1209" s="14" t="str">
        <f t="shared" si="147"/>
        <v>Unknown</v>
      </c>
      <c r="R1209" s="14" t="str">
        <f t="shared" si="148"/>
        <v>|Unknown|</v>
      </c>
      <c r="S1209" s="14" t="str">
        <f t="shared" si="149"/>
        <v>|Documentaries|</v>
      </c>
      <c r="T1209" s="14" t="str">
        <f t="shared" si="150"/>
        <v>|Helena Coan|</v>
      </c>
      <c r="U1209" s="14" t="str">
        <f t="shared" si="151"/>
        <v>|Audrey Hepburn|</v>
      </c>
    </row>
    <row r="1210" spans="1:21">
      <c r="A1210" s="14" t="s">
        <v>6255</v>
      </c>
      <c r="B1210" s="14" t="s">
        <v>48</v>
      </c>
      <c r="C1210" s="14" t="s">
        <v>6256</v>
      </c>
      <c r="D1210" s="14" t="s">
        <v>6257</v>
      </c>
      <c r="E1210" s="14" t="s">
        <v>6258</v>
      </c>
      <c r="F1210" s="14" t="s">
        <v>129</v>
      </c>
      <c r="G1210" s="26">
        <v>44267</v>
      </c>
      <c r="H1210" s="14">
        <v>2015</v>
      </c>
      <c r="I1210" s="14" t="s">
        <v>360</v>
      </c>
      <c r="J1210" s="14" t="s">
        <v>566</v>
      </c>
      <c r="K1210" s="14" t="s">
        <v>529</v>
      </c>
      <c r="L1210" s="14" t="s">
        <v>6259</v>
      </c>
      <c r="M1210" s="14">
        <f t="shared" si="144"/>
        <v>2021</v>
      </c>
      <c r="N1210" s="14">
        <f t="shared" si="145"/>
        <v>3</v>
      </c>
      <c r="O1210" s="14" t="str">
        <f>IFERROR(VLOOKUP(I1210,Lists!$F$2:$G$16,2,FALSE()),"Not Rated")</f>
        <v>Adults</v>
      </c>
      <c r="P1210" s="14">
        <f t="shared" si="146"/>
        <v>97</v>
      </c>
      <c r="Q1210" s="14" t="str">
        <f t="shared" si="147"/>
        <v>Turkey</v>
      </c>
      <c r="R1210" s="14" t="str">
        <f t="shared" si="148"/>
        <v>|Turkey|</v>
      </c>
      <c r="S1210" s="14" t="str">
        <f t="shared" si="149"/>
        <v>|Comedies|International Movies|</v>
      </c>
      <c r="T1210" s="14" t="str">
        <f t="shared" si="150"/>
        <v>|Muharrem Gülmez|</v>
      </c>
      <c r="U1210" s="14" t="str">
        <f t="shared" si="151"/>
        <v>|Erdem Yener|Ayhan Taş|Emin Olcay|Muharrem Gülmez|Elif Nur Kerkük|Tarık Papuççuoğlu|Suzan Aksoy|Doğa Konakoğlu|Esin Eden|Deniz Özerman|</v>
      </c>
    </row>
    <row r="1211" spans="1:21">
      <c r="A1211" s="14" t="s">
        <v>6260</v>
      </c>
      <c r="B1211" s="14" t="s">
        <v>48</v>
      </c>
      <c r="C1211" s="14" t="s">
        <v>6261</v>
      </c>
      <c r="D1211" s="14" t="s">
        <v>6262</v>
      </c>
      <c r="E1211" s="14" t="s">
        <v>6263</v>
      </c>
      <c r="F1211" s="14" t="s">
        <v>175</v>
      </c>
      <c r="G1211" s="26">
        <v>44267</v>
      </c>
      <c r="H1211" s="14">
        <v>2020</v>
      </c>
      <c r="I1211" s="14" t="s">
        <v>368</v>
      </c>
      <c r="J1211" s="14" t="s">
        <v>900</v>
      </c>
      <c r="K1211" s="14" t="s">
        <v>834</v>
      </c>
      <c r="L1211" s="14" t="s">
        <v>6264</v>
      </c>
      <c r="M1211" s="14">
        <f t="shared" si="144"/>
        <v>2021</v>
      </c>
      <c r="N1211" s="14">
        <f t="shared" si="145"/>
        <v>3</v>
      </c>
      <c r="O1211" s="14" t="str">
        <f>IFERROR(VLOOKUP(I1211,Lists!$F$2:$G$16,2,FALSE()),"Not Rated")</f>
        <v>Kids</v>
      </c>
      <c r="P1211" s="14">
        <f t="shared" si="146"/>
        <v>92</v>
      </c>
      <c r="Q1211" s="14" t="str">
        <f t="shared" si="147"/>
        <v>Kenya</v>
      </c>
      <c r="R1211" s="14" t="str">
        <f t="shared" si="148"/>
        <v>|Kenya|</v>
      </c>
      <c r="S1211" s="14" t="str">
        <f t="shared" si="149"/>
        <v>|Comedies|Dramas|International Movies|</v>
      </c>
      <c r="T1211" s="14" t="str">
        <f t="shared" si="150"/>
        <v>|Dolapo Adeleke|</v>
      </c>
      <c r="U1211" s="14" t="str">
        <f t="shared" si="151"/>
        <v>|Sarah Hassan|Stycie Waweru|Mawuli Gavor|Pierra Makena|Eve D'Souza|Christabel Jazz Mistri|Martin Githinji|Lydia Gitachu|Kagwe Mungai|Blessing Lung'Aho|</v>
      </c>
    </row>
    <row r="1212" spans="1:21">
      <c r="A1212" s="14" t="s">
        <v>6265</v>
      </c>
      <c r="B1212" s="14" t="s">
        <v>49</v>
      </c>
      <c r="C1212" s="14" t="s">
        <v>6266</v>
      </c>
      <c r="D1212" s="14" t="s">
        <v>117</v>
      </c>
      <c r="E1212" s="14" t="s">
        <v>6267</v>
      </c>
      <c r="F1212" s="14" t="s">
        <v>123</v>
      </c>
      <c r="G1212" s="26">
        <v>44267</v>
      </c>
      <c r="H1212" s="14">
        <v>2021</v>
      </c>
      <c r="I1212" s="14" t="s">
        <v>360</v>
      </c>
      <c r="J1212" s="14" t="s">
        <v>106</v>
      </c>
      <c r="K1212" s="14" t="s">
        <v>6268</v>
      </c>
      <c r="L1212" s="14" t="s">
        <v>6269</v>
      </c>
      <c r="M1212" s="14">
        <f t="shared" si="144"/>
        <v>2021</v>
      </c>
      <c r="N1212" s="14">
        <f t="shared" si="145"/>
        <v>3</v>
      </c>
      <c r="O1212" s="14" t="str">
        <f>IFERROR(VLOOKUP(I1212,Lists!$F$2:$G$16,2,FALSE()),"Not Rated")</f>
        <v>Adults</v>
      </c>
      <c r="P1212" s="14">
        <f t="shared" si="146"/>
        <v>2</v>
      </c>
      <c r="Q1212" s="14" t="str">
        <f t="shared" si="147"/>
        <v>South Korea</v>
      </c>
      <c r="R1212" s="14" t="str">
        <f t="shared" si="148"/>
        <v>|South Korea|</v>
      </c>
      <c r="S1212" s="14" t="str">
        <f t="shared" si="149"/>
        <v>|International TV Shows|Korean TV Shows|Romantic TV Shows|</v>
      </c>
      <c r="T1212" s="14" t="str">
        <f t="shared" si="150"/>
        <v>|Unknown|</v>
      </c>
      <c r="U1212" s="14" t="str">
        <f t="shared" si="151"/>
        <v>|Kim So-hyun|Jung Ga-ram|Song Kang|Ko Min-si|Z. Hera|Shin Seung-ho|Lee Jae-eung|Song Sun-mi|</v>
      </c>
    </row>
    <row r="1213" spans="1:21">
      <c r="A1213" s="14" t="s">
        <v>6270</v>
      </c>
      <c r="B1213" s="14" t="s">
        <v>48</v>
      </c>
      <c r="C1213" s="14" t="s">
        <v>6271</v>
      </c>
      <c r="D1213" s="14" t="s">
        <v>6272</v>
      </c>
      <c r="E1213" s="14" t="s">
        <v>6273</v>
      </c>
      <c r="F1213" s="14" t="s">
        <v>129</v>
      </c>
      <c r="G1213" s="26">
        <v>44267</v>
      </c>
      <c r="H1213" s="14">
        <v>2015</v>
      </c>
      <c r="I1213" s="14" t="s">
        <v>361</v>
      </c>
      <c r="J1213" s="14" t="s">
        <v>1488</v>
      </c>
      <c r="K1213" s="14" t="s">
        <v>475</v>
      </c>
      <c r="L1213" s="14" t="s">
        <v>6274</v>
      </c>
      <c r="M1213" s="14">
        <f t="shared" si="144"/>
        <v>2021</v>
      </c>
      <c r="N1213" s="14">
        <f t="shared" si="145"/>
        <v>3</v>
      </c>
      <c r="O1213" s="14" t="str">
        <f>IFERROR(VLOOKUP(I1213,Lists!$F$2:$G$16,2,FALSE()),"Not Rated")</f>
        <v>Teens</v>
      </c>
      <c r="P1213" s="14">
        <f t="shared" si="146"/>
        <v>136</v>
      </c>
      <c r="Q1213" s="14" t="str">
        <f t="shared" si="147"/>
        <v>Turkey</v>
      </c>
      <c r="R1213" s="14" t="str">
        <f t="shared" si="148"/>
        <v>|Turkey|</v>
      </c>
      <c r="S1213" s="14" t="str">
        <f t="shared" si="149"/>
        <v>|Dramas|International Movies|</v>
      </c>
      <c r="T1213" s="14" t="str">
        <f t="shared" si="150"/>
        <v>|Mahsun Kırmızıgül|</v>
      </c>
      <c r="U1213" s="14" t="str">
        <f t="shared" si="151"/>
        <v>|Talat Bulut|Mert Turak|Mahsun Kırmızıgül|Erdem Yener|Erol Demiröz|Ali Sürmeli|Meral Çetinkaya|Büşra Pekin|</v>
      </c>
    </row>
    <row r="1214" spans="1:21">
      <c r="A1214" s="14" t="s">
        <v>6275</v>
      </c>
      <c r="B1214" s="14" t="s">
        <v>48</v>
      </c>
      <c r="C1214" s="14" t="s">
        <v>6276</v>
      </c>
      <c r="D1214" s="14" t="s">
        <v>6277</v>
      </c>
      <c r="E1214" s="14" t="s">
        <v>6278</v>
      </c>
      <c r="F1214" s="14" t="s">
        <v>129</v>
      </c>
      <c r="G1214" s="26">
        <v>44267</v>
      </c>
      <c r="H1214" s="14">
        <v>2021</v>
      </c>
      <c r="I1214" s="14" t="s">
        <v>360</v>
      </c>
      <c r="J1214" s="14" t="s">
        <v>566</v>
      </c>
      <c r="K1214" s="14" t="s">
        <v>475</v>
      </c>
      <c r="L1214" s="14" t="s">
        <v>6279</v>
      </c>
      <c r="M1214" s="14">
        <f t="shared" si="144"/>
        <v>2021</v>
      </c>
      <c r="N1214" s="14">
        <f t="shared" si="145"/>
        <v>3</v>
      </c>
      <c r="O1214" s="14" t="str">
        <f>IFERROR(VLOOKUP(I1214,Lists!$F$2:$G$16,2,FALSE()),"Not Rated")</f>
        <v>Adults</v>
      </c>
      <c r="P1214" s="14">
        <f t="shared" si="146"/>
        <v>97</v>
      </c>
      <c r="Q1214" s="14" t="str">
        <f t="shared" si="147"/>
        <v>Turkey</v>
      </c>
      <c r="R1214" s="14" t="str">
        <f t="shared" si="148"/>
        <v>|Turkey|</v>
      </c>
      <c r="S1214" s="14" t="str">
        <f t="shared" si="149"/>
        <v>|Dramas|International Movies|</v>
      </c>
      <c r="T1214" s="14" t="str">
        <f t="shared" si="150"/>
        <v>|Can Ulkay|</v>
      </c>
      <c r="U1214" s="14" t="str">
        <f t="shared" si="151"/>
        <v>|Çağatay Ulusoy|Emir Ali Doğrul|Ersin Arıcı|Turgay Tanülkü|Selen Öztürk|Osman İskender Bayer|Tomris Çetinel|Volkan Çalışkan|Mehmet Bahattin Genç|Okşan Büyük|</v>
      </c>
    </row>
    <row r="1215" spans="1:21">
      <c r="A1215" s="14" t="s">
        <v>6280</v>
      </c>
      <c r="B1215" s="14" t="s">
        <v>49</v>
      </c>
      <c r="C1215" s="14" t="s">
        <v>6281</v>
      </c>
      <c r="D1215" s="14" t="s">
        <v>117</v>
      </c>
      <c r="E1215" s="14" t="s">
        <v>6282</v>
      </c>
      <c r="F1215" s="14" t="s">
        <v>115</v>
      </c>
      <c r="G1215" s="26">
        <v>44267</v>
      </c>
      <c r="H1215" s="14">
        <v>2021</v>
      </c>
      <c r="I1215" s="14" t="s">
        <v>360</v>
      </c>
      <c r="J1215" s="14" t="s">
        <v>107</v>
      </c>
      <c r="K1215" s="14" t="s">
        <v>253</v>
      </c>
      <c r="L1215" s="14" t="s">
        <v>6283</v>
      </c>
      <c r="M1215" s="14">
        <f t="shared" si="144"/>
        <v>2021</v>
      </c>
      <c r="N1215" s="14">
        <f t="shared" si="145"/>
        <v>3</v>
      </c>
      <c r="O1215" s="14" t="str">
        <f>IFERROR(VLOOKUP(I1215,Lists!$F$2:$G$16,2,FALSE()),"Not Rated")</f>
        <v>Adults</v>
      </c>
      <c r="P1215" s="14">
        <f t="shared" si="146"/>
        <v>3</v>
      </c>
      <c r="Q1215" s="14" t="str">
        <f t="shared" si="147"/>
        <v>United States</v>
      </c>
      <c r="R1215" s="14" t="str">
        <f t="shared" si="148"/>
        <v>|United States|</v>
      </c>
      <c r="S1215" s="14" t="str">
        <f t="shared" si="149"/>
        <v>|TV Comedies|</v>
      </c>
      <c r="T1215" s="14" t="str">
        <f t="shared" si="150"/>
        <v>|Unknown|</v>
      </c>
      <c r="U1215" s="14" t="str">
        <f t="shared" si="151"/>
        <v>|Tom Kenny|David Herman|Sarah Chalke|Kyle Kinane|Dana Snyder|Cedric Yarbrough|Grey Griffin|John DiMaggio|Roger Black|Waco O'Guin|</v>
      </c>
    </row>
    <row r="1216" spans="1:21">
      <c r="A1216" s="14" t="s">
        <v>6284</v>
      </c>
      <c r="B1216" s="14" t="s">
        <v>48</v>
      </c>
      <c r="C1216" s="14" t="s">
        <v>6285</v>
      </c>
      <c r="D1216" s="14" t="s">
        <v>6286</v>
      </c>
      <c r="E1216" s="14" t="s">
        <v>6287</v>
      </c>
      <c r="F1216" s="14" t="s">
        <v>117</v>
      </c>
      <c r="G1216" s="26">
        <v>44267</v>
      </c>
      <c r="H1216" s="14">
        <v>2020</v>
      </c>
      <c r="I1216" s="14" t="s">
        <v>360</v>
      </c>
      <c r="J1216" s="14" t="s">
        <v>560</v>
      </c>
      <c r="K1216" s="14" t="s">
        <v>1527</v>
      </c>
      <c r="L1216" s="14" t="s">
        <v>6288</v>
      </c>
      <c r="M1216" s="14">
        <f t="shared" si="144"/>
        <v>2021</v>
      </c>
      <c r="N1216" s="14">
        <f t="shared" si="145"/>
        <v>3</v>
      </c>
      <c r="O1216" s="14" t="str">
        <f>IFERROR(VLOOKUP(I1216,Lists!$F$2:$G$16,2,FALSE()),"Not Rated")</f>
        <v>Adults</v>
      </c>
      <c r="P1216" s="14">
        <f t="shared" si="146"/>
        <v>103</v>
      </c>
      <c r="Q1216" s="14" t="str">
        <f t="shared" si="147"/>
        <v>Unknown</v>
      </c>
      <c r="R1216" s="14" t="str">
        <f t="shared" si="148"/>
        <v>|Unknown|</v>
      </c>
      <c r="S1216" s="14" t="str">
        <f t="shared" si="149"/>
        <v>|Dramas|International Movies|Music &amp; Musicals|</v>
      </c>
      <c r="T1216" s="14" t="str">
        <f t="shared" si="150"/>
        <v>|Luis Alejandro Pérez|</v>
      </c>
      <c r="U1216" s="14" t="str">
        <f t="shared" si="151"/>
        <v>|Max Salgado|René Miranda|Ignacia Uribe|Javier Castillo|Steevens Benjamin|Andrés Rebolledo|Alejandro Trejo|</v>
      </c>
    </row>
    <row r="1217" spans="1:21">
      <c r="A1217" s="14" t="s">
        <v>6289</v>
      </c>
      <c r="B1217" s="14" t="s">
        <v>48</v>
      </c>
      <c r="C1217" s="14" t="s">
        <v>6290</v>
      </c>
      <c r="D1217" s="14" t="s">
        <v>6291</v>
      </c>
      <c r="E1217" s="14" t="s">
        <v>6292</v>
      </c>
      <c r="F1217" s="14" t="s">
        <v>129</v>
      </c>
      <c r="G1217" s="26">
        <v>44267</v>
      </c>
      <c r="H1217" s="14">
        <v>2010</v>
      </c>
      <c r="I1217" s="14" t="s">
        <v>360</v>
      </c>
      <c r="J1217" s="14" t="s">
        <v>604</v>
      </c>
      <c r="K1217" s="14" t="s">
        <v>542</v>
      </c>
      <c r="L1217" s="14" t="s">
        <v>6293</v>
      </c>
      <c r="M1217" s="14">
        <f t="shared" si="144"/>
        <v>2021</v>
      </c>
      <c r="N1217" s="14">
        <f t="shared" si="145"/>
        <v>3</v>
      </c>
      <c r="O1217" s="14" t="str">
        <f>IFERROR(VLOOKUP(I1217,Lists!$F$2:$G$16,2,FALSE()),"Not Rated")</f>
        <v>Adults</v>
      </c>
      <c r="P1217" s="14">
        <f t="shared" si="146"/>
        <v>110</v>
      </c>
      <c r="Q1217" s="14" t="str">
        <f t="shared" si="147"/>
        <v>Turkey</v>
      </c>
      <c r="R1217" s="14" t="str">
        <f t="shared" si="148"/>
        <v>|Turkey|</v>
      </c>
      <c r="S1217" s="14" t="str">
        <f t="shared" si="149"/>
        <v>|Comedies|International Movies|Romantic Movies|</v>
      </c>
      <c r="T1217" s="14" t="str">
        <f t="shared" si="150"/>
        <v>|Ketche|</v>
      </c>
      <c r="U1217" s="14" t="str">
        <f t="shared" si="151"/>
        <v>|Sedef Avcı|Cemal Hünal|Begüm Kütük|Engin Altan Düzyatan|Sinem Kobal|Gürgen Öz|Burcu Kara|Kubilay Penbeklioğlu|</v>
      </c>
    </row>
    <row r="1218" spans="1:21">
      <c r="A1218" s="14" t="s">
        <v>6294</v>
      </c>
      <c r="B1218" s="14" t="s">
        <v>48</v>
      </c>
      <c r="C1218" s="14" t="s">
        <v>6295</v>
      </c>
      <c r="D1218" s="14" t="s">
        <v>6296</v>
      </c>
      <c r="E1218" s="14" t="s">
        <v>6297</v>
      </c>
      <c r="F1218" s="14" t="s">
        <v>129</v>
      </c>
      <c r="G1218" s="26">
        <v>44267</v>
      </c>
      <c r="H1218" s="14">
        <v>2013</v>
      </c>
      <c r="I1218" s="14" t="s">
        <v>360</v>
      </c>
      <c r="J1218" s="14" t="s">
        <v>611</v>
      </c>
      <c r="K1218" s="14" t="s">
        <v>542</v>
      </c>
      <c r="L1218" s="14" t="s">
        <v>6298</v>
      </c>
      <c r="M1218" s="14">
        <f t="shared" ref="M1218:M1281" si="152">IF(G1218="","",YEAR(G1218))</f>
        <v>2021</v>
      </c>
      <c r="N1218" s="14">
        <f t="shared" ref="N1218:N1281" si="153">IF(G1218="","",MONTH(G1218))</f>
        <v>3</v>
      </c>
      <c r="O1218" s="14" t="str">
        <f>IFERROR(VLOOKUP(I1218,Lists!$F$2:$G$16,2,FALSE()),"Not Rated")</f>
        <v>Adults</v>
      </c>
      <c r="P1218" s="14">
        <f t="shared" ref="P1218:P1281" si="154">IFERROR(VALUE(LEFT(J1218,FIND(" ",J1218)-1)),"")</f>
        <v>105</v>
      </c>
      <c r="Q1218" s="14" t="str">
        <f t="shared" ref="Q1218:Q1281" si="155">IFERROR(LEFT(F1218,FIND(",",F1218)-1),F1218)</f>
        <v>Turkey</v>
      </c>
      <c r="R1218" s="14" t="str">
        <f t="shared" ref="R1218:R1281" si="156">"|"&amp;SUBSTITUTE(F1218,", ","|")&amp;"|"</f>
        <v>|Turkey|</v>
      </c>
      <c r="S1218" s="14" t="str">
        <f t="shared" ref="S1218:S1281" si="157">"|"&amp;SUBSTITUTE(K1218,", ","|")&amp;"|"</f>
        <v>|Comedies|International Movies|Romantic Movies|</v>
      </c>
      <c r="T1218" s="14" t="str">
        <f t="shared" ref="T1218:T1281" si="158">"|"&amp;SUBSTITUTE(D1218,", ","|")&amp;"|"</f>
        <v>|Erol Özlevi|</v>
      </c>
      <c r="U1218" s="14" t="str">
        <f t="shared" ref="U1218:U1281" si="159">"|"&amp;SUBSTITUTE(E1218,", ","|")&amp;"|"</f>
        <v>|Sinem Kobal|Engin Altan Düzyatan|Sedef Avcı|Cemal Hünal|Burcu Kara|Gürgen Öz|Öykü Çelik|Gökçe Özyol|</v>
      </c>
    </row>
    <row r="1219" spans="1:21">
      <c r="A1219" s="14" t="s">
        <v>6299</v>
      </c>
      <c r="B1219" s="14" t="s">
        <v>49</v>
      </c>
      <c r="C1219" s="14" t="s">
        <v>6300</v>
      </c>
      <c r="D1219" s="14" t="s">
        <v>117</v>
      </c>
      <c r="E1219" s="14" t="s">
        <v>6301</v>
      </c>
      <c r="F1219" s="14" t="s">
        <v>118</v>
      </c>
      <c r="G1219" s="26">
        <v>44267</v>
      </c>
      <c r="H1219" s="14">
        <v>2021</v>
      </c>
      <c r="I1219" s="14" t="s">
        <v>360</v>
      </c>
      <c r="J1219" s="14" t="s">
        <v>105</v>
      </c>
      <c r="K1219" s="14" t="s">
        <v>3016</v>
      </c>
      <c r="L1219" s="14" t="s">
        <v>6302</v>
      </c>
      <c r="M1219" s="14">
        <f t="shared" si="152"/>
        <v>2021</v>
      </c>
      <c r="N1219" s="14">
        <f t="shared" si="153"/>
        <v>3</v>
      </c>
      <c r="O1219" s="14" t="str">
        <f>IFERROR(VLOOKUP(I1219,Lists!$F$2:$G$16,2,FALSE()),"Not Rated")</f>
        <v>Adults</v>
      </c>
      <c r="P1219" s="14">
        <f t="shared" si="154"/>
        <v>1</v>
      </c>
      <c r="Q1219" s="14" t="str">
        <f t="shared" si="155"/>
        <v>United Kingdom</v>
      </c>
      <c r="R1219" s="14" t="str">
        <f t="shared" si="156"/>
        <v>|United Kingdom|</v>
      </c>
      <c r="S1219" s="14" t="str">
        <f t="shared" si="157"/>
        <v>|British TV Shows|Crime TV Shows|International TV Shows|</v>
      </c>
      <c r="T1219" s="14" t="str">
        <f t="shared" si="158"/>
        <v>|Unknown|</v>
      </c>
      <c r="U1219" s="14" t="str">
        <f t="shared" si="159"/>
        <v>|Hannah Ware|Zoë Tapper|Dimitri Leonidas|Amir El-Masry|Lois Chimimba|Eric Kofi-Abrefa|Pallavi Sharda|Jana Pérez|Diarmaid Murtagh|Gregg Chillin|Wilf Scolding|Stephen Campbell Moore|Simone Kirby|Albano Jerónimo|Eduardo Lloveras|Miguel Amorim|</v>
      </c>
    </row>
    <row r="1220" spans="1:21">
      <c r="A1220" s="14" t="s">
        <v>6303</v>
      </c>
      <c r="B1220" s="14" t="s">
        <v>48</v>
      </c>
      <c r="C1220" s="14" t="s">
        <v>6304</v>
      </c>
      <c r="D1220" s="14" t="s">
        <v>6305</v>
      </c>
      <c r="E1220" s="14" t="s">
        <v>6306</v>
      </c>
      <c r="F1220" s="14" t="s">
        <v>115</v>
      </c>
      <c r="G1220" s="26">
        <v>44267</v>
      </c>
      <c r="H1220" s="14">
        <v>2021</v>
      </c>
      <c r="I1220" s="14" t="s">
        <v>367</v>
      </c>
      <c r="J1220" s="14" t="s">
        <v>404</v>
      </c>
      <c r="K1220" s="14" t="s">
        <v>481</v>
      </c>
      <c r="L1220" s="14" t="s">
        <v>6307</v>
      </c>
      <c r="M1220" s="14">
        <f t="shared" si="152"/>
        <v>2021</v>
      </c>
      <c r="N1220" s="14">
        <f t="shared" si="153"/>
        <v>3</v>
      </c>
      <c r="O1220" s="14" t="str">
        <f>IFERROR(VLOOKUP(I1220,Lists!$F$2:$G$16,2,FALSE()),"Not Rated")</f>
        <v>Older Kids</v>
      </c>
      <c r="P1220" s="14">
        <f t="shared" si="154"/>
        <v>90</v>
      </c>
      <c r="Q1220" s="14" t="str">
        <f t="shared" si="155"/>
        <v>United States</v>
      </c>
      <c r="R1220" s="14" t="str">
        <f t="shared" si="156"/>
        <v>|United States|</v>
      </c>
      <c r="S1220" s="14" t="str">
        <f t="shared" si="157"/>
        <v>|Children &amp; Family Movies|Comedies|</v>
      </c>
      <c r="T1220" s="14" t="str">
        <f t="shared" si="158"/>
        <v>|Miguel Arteta|</v>
      </c>
      <c r="U1220" s="14" t="str">
        <f t="shared" si="159"/>
        <v>|Jennifer Garner|Edgar Ramírez|Jenna Ortega|Julian Lerner|Everly Carganilla|Tracie Thoms|Fortune Feimster|Nat Faxon|Arturo Castro|</v>
      </c>
    </row>
    <row r="1221" spans="1:21">
      <c r="A1221" s="14" t="s">
        <v>6308</v>
      </c>
      <c r="B1221" s="14" t="s">
        <v>48</v>
      </c>
      <c r="C1221" s="14" t="s">
        <v>6309</v>
      </c>
      <c r="D1221" s="14" t="s">
        <v>6310</v>
      </c>
      <c r="E1221" s="14" t="s">
        <v>6311</v>
      </c>
      <c r="F1221" s="14" t="s">
        <v>129</v>
      </c>
      <c r="G1221" s="26">
        <v>44267</v>
      </c>
      <c r="H1221" s="14">
        <v>2016</v>
      </c>
      <c r="I1221" s="14" t="s">
        <v>362</v>
      </c>
      <c r="J1221" s="14" t="s">
        <v>1386</v>
      </c>
      <c r="K1221" s="14" t="s">
        <v>1034</v>
      </c>
      <c r="L1221" s="14" t="s">
        <v>6312</v>
      </c>
      <c r="M1221" s="14">
        <f t="shared" si="152"/>
        <v>2021</v>
      </c>
      <c r="N1221" s="14">
        <f t="shared" si="153"/>
        <v>3</v>
      </c>
      <c r="O1221" s="14" t="str">
        <f>IFERROR(VLOOKUP(I1221,Lists!$F$2:$G$16,2,FALSE()),"Not Rated")</f>
        <v>Older Kids</v>
      </c>
      <c r="P1221" s="14">
        <f t="shared" si="154"/>
        <v>107</v>
      </c>
      <c r="Q1221" s="14" t="str">
        <f t="shared" si="155"/>
        <v>Turkey</v>
      </c>
      <c r="R1221" s="14" t="str">
        <f t="shared" si="156"/>
        <v>|Turkey|</v>
      </c>
      <c r="S1221" s="14" t="str">
        <f t="shared" si="157"/>
        <v>|Comedies|Dramas|Independent Movies|</v>
      </c>
      <c r="T1221" s="14" t="str">
        <f t="shared" si="158"/>
        <v>|Tolga Örnek|</v>
      </c>
      <c r="U1221" s="14" t="str">
        <f t="shared" si="159"/>
        <v>|Tolga Çevik|Cengiz Bozkurt|Melis Birkan|Tuna Çevik|</v>
      </c>
    </row>
    <row r="1222" spans="1:21">
      <c r="A1222" s="14" t="s">
        <v>6313</v>
      </c>
      <c r="B1222" s="14" t="s">
        <v>48</v>
      </c>
      <c r="C1222" s="14" t="s">
        <v>6314</v>
      </c>
      <c r="D1222" s="14" t="s">
        <v>6315</v>
      </c>
      <c r="E1222" s="14" t="s">
        <v>6316</v>
      </c>
      <c r="F1222" s="14" t="s">
        <v>6317</v>
      </c>
      <c r="G1222" s="26">
        <v>44266</v>
      </c>
      <c r="H1222" s="14">
        <v>2021</v>
      </c>
      <c r="I1222" s="14" t="s">
        <v>360</v>
      </c>
      <c r="J1222" s="14" t="s">
        <v>900</v>
      </c>
      <c r="K1222" s="14" t="s">
        <v>444</v>
      </c>
      <c r="L1222" s="14" t="s">
        <v>6318</v>
      </c>
      <c r="M1222" s="14">
        <f t="shared" si="152"/>
        <v>2021</v>
      </c>
      <c r="N1222" s="14">
        <f t="shared" si="153"/>
        <v>3</v>
      </c>
      <c r="O1222" s="14" t="str">
        <f>IFERROR(VLOOKUP(I1222,Lists!$F$2:$G$16,2,FALSE()),"Not Rated")</f>
        <v>Adults</v>
      </c>
      <c r="P1222" s="14">
        <f t="shared" si="154"/>
        <v>92</v>
      </c>
      <c r="Q1222" s="14" t="str">
        <f t="shared" si="155"/>
        <v>Spain</v>
      </c>
      <c r="R1222" s="14" t="str">
        <f t="shared" si="156"/>
        <v>|Spain|Argentina|</v>
      </c>
      <c r="S1222" s="14" t="str">
        <f t="shared" si="157"/>
        <v>|Dramas|Independent Movies|International Movies|</v>
      </c>
      <c r="T1222" s="14" t="str">
        <f t="shared" si="158"/>
        <v>|Pablo Agüero|</v>
      </c>
      <c r="U1222" s="14" t="str">
        <f t="shared" si="159"/>
        <v>|Alex Brendemühl|Amaia Aberasturi|Daniel Fanego|Garazi Urkola|Yune Nogueiras|Jone Laspiur|Irati Saez de Urabain|Lorea Ibarra|</v>
      </c>
    </row>
    <row r="1223" spans="1:21">
      <c r="A1223" s="14" t="s">
        <v>6319</v>
      </c>
      <c r="B1223" s="14" t="s">
        <v>48</v>
      </c>
      <c r="C1223" s="14" t="s">
        <v>6320</v>
      </c>
      <c r="D1223" s="14" t="s">
        <v>6321</v>
      </c>
      <c r="E1223" s="14" t="s">
        <v>6322</v>
      </c>
      <c r="F1223" s="14" t="s">
        <v>136</v>
      </c>
      <c r="G1223" s="26">
        <v>44266</v>
      </c>
      <c r="H1223" s="14">
        <v>2020</v>
      </c>
      <c r="I1223" s="14" t="s">
        <v>361</v>
      </c>
      <c r="J1223" s="14" t="s">
        <v>507</v>
      </c>
      <c r="K1223" s="14" t="s">
        <v>475</v>
      </c>
      <c r="L1223" s="14" t="s">
        <v>6323</v>
      </c>
      <c r="M1223" s="14">
        <f t="shared" si="152"/>
        <v>2021</v>
      </c>
      <c r="N1223" s="14">
        <f t="shared" si="153"/>
        <v>3</v>
      </c>
      <c r="O1223" s="14" t="str">
        <f>IFERROR(VLOOKUP(I1223,Lists!$F$2:$G$16,2,FALSE()),"Not Rated")</f>
        <v>Teens</v>
      </c>
      <c r="P1223" s="14">
        <f t="shared" si="154"/>
        <v>94</v>
      </c>
      <c r="Q1223" s="14" t="str">
        <f t="shared" si="155"/>
        <v>Indonesia</v>
      </c>
      <c r="R1223" s="14" t="str">
        <f t="shared" si="156"/>
        <v>|Indonesia|</v>
      </c>
      <c r="S1223" s="14" t="str">
        <f t="shared" si="157"/>
        <v>|Dramas|International Movies|</v>
      </c>
      <c r="T1223" s="14" t="str">
        <f t="shared" si="158"/>
        <v>|Mohammad Irfan Ramly|</v>
      </c>
      <c r="U1223" s="14" t="str">
        <f t="shared" si="159"/>
        <v>|Ari Irham|Aghniny Haque|Taskya Namya|Marcella Zalianty|Gunawan Sudrajat|Jennifer Coppen|</v>
      </c>
    </row>
    <row r="1224" spans="1:21">
      <c r="A1224" s="14" t="s">
        <v>6324</v>
      </c>
      <c r="B1224" s="14" t="s">
        <v>48</v>
      </c>
      <c r="C1224" s="14" t="s">
        <v>6325</v>
      </c>
      <c r="D1224" s="14" t="s">
        <v>6326</v>
      </c>
      <c r="E1224" s="14" t="s">
        <v>6327</v>
      </c>
      <c r="F1224" s="14" t="s">
        <v>115</v>
      </c>
      <c r="G1224" s="26">
        <v>44266</v>
      </c>
      <c r="H1224" s="14">
        <v>2020</v>
      </c>
      <c r="I1224" s="14" t="s">
        <v>360</v>
      </c>
      <c r="J1224" s="14" t="s">
        <v>698</v>
      </c>
      <c r="K1224" s="14" t="s">
        <v>6328</v>
      </c>
      <c r="L1224" s="14" t="s">
        <v>6329</v>
      </c>
      <c r="M1224" s="14">
        <f t="shared" si="152"/>
        <v>2021</v>
      </c>
      <c r="N1224" s="14">
        <f t="shared" si="153"/>
        <v>3</v>
      </c>
      <c r="O1224" s="14" t="str">
        <f>IFERROR(VLOOKUP(I1224,Lists!$F$2:$G$16,2,FALSE()),"Not Rated")</f>
        <v>Adults</v>
      </c>
      <c r="P1224" s="14">
        <f t="shared" si="154"/>
        <v>99</v>
      </c>
      <c r="Q1224" s="14" t="str">
        <f t="shared" si="155"/>
        <v>United States</v>
      </c>
      <c r="R1224" s="14" t="str">
        <f t="shared" si="156"/>
        <v>|United States|</v>
      </c>
      <c r="S1224" s="14" t="str">
        <f t="shared" si="157"/>
        <v>|Horror Movies|Independent Movies|</v>
      </c>
      <c r="T1224" s="14" t="str">
        <f t="shared" si="158"/>
        <v>|Kevin McManus|Matthew McManus|</v>
      </c>
      <c r="U1224" s="14" t="str">
        <f t="shared" si="159"/>
        <v>|Chris Sheffield|Michaela McManus|Neville Archambault|Ryan O'Flanagan|Matilda Lawler|Jim Cummings|Jeremy Holm|Heidi Niedermeyer|Willie C. Carpenter|Matthew Lawler|</v>
      </c>
    </row>
    <row r="1225" spans="1:21">
      <c r="A1225" s="14" t="s">
        <v>6330</v>
      </c>
      <c r="B1225" s="14" t="s">
        <v>49</v>
      </c>
      <c r="C1225" s="14" t="s">
        <v>6331</v>
      </c>
      <c r="D1225" s="14" t="s">
        <v>6332</v>
      </c>
      <c r="E1225" s="14" t="s">
        <v>6333</v>
      </c>
      <c r="F1225" s="14" t="s">
        <v>120</v>
      </c>
      <c r="G1225" s="26">
        <v>44265</v>
      </c>
      <c r="H1225" s="14">
        <v>2021</v>
      </c>
      <c r="I1225" s="14" t="s">
        <v>360</v>
      </c>
      <c r="J1225" s="14" t="s">
        <v>105</v>
      </c>
      <c r="K1225" s="14" t="s">
        <v>415</v>
      </c>
      <c r="L1225" s="14" t="s">
        <v>6334</v>
      </c>
      <c r="M1225" s="14">
        <f t="shared" si="152"/>
        <v>2021</v>
      </c>
      <c r="N1225" s="14">
        <f t="shared" si="153"/>
        <v>3</v>
      </c>
      <c r="O1225" s="14" t="str">
        <f>IFERROR(VLOOKUP(I1225,Lists!$F$2:$G$16,2,FALSE()),"Not Rated")</f>
        <v>Adults</v>
      </c>
      <c r="P1225" s="14">
        <f t="shared" si="154"/>
        <v>1</v>
      </c>
      <c r="Q1225" s="14" t="str">
        <f t="shared" si="155"/>
        <v>France</v>
      </c>
      <c r="R1225" s="14" t="str">
        <f t="shared" si="156"/>
        <v>|France|</v>
      </c>
      <c r="S1225" s="14" t="str">
        <f t="shared" si="157"/>
        <v>|Crime TV Shows|International TV Shows|TV Action &amp; Adventure|</v>
      </c>
      <c r="T1225" s="14" t="str">
        <f t="shared" si="158"/>
        <v>|Ange Basterga|Nicolas Lopez|</v>
      </c>
      <c r="U1225" s="14" t="str">
        <f t="shared" si="159"/>
        <v>|Abdramane Diakité|Mohamed Boudouh|Sébastien Houbani|Idir Azougli|Julien Meurice|Abdillah Assoumani|Jean-Toussaint Bernard|Romain Vissol|</v>
      </c>
    </row>
    <row r="1226" spans="1:21">
      <c r="A1226" s="14" t="s">
        <v>6335</v>
      </c>
      <c r="B1226" s="14" t="s">
        <v>49</v>
      </c>
      <c r="C1226" s="14" t="s">
        <v>6336</v>
      </c>
      <c r="D1226" s="14" t="s">
        <v>117</v>
      </c>
      <c r="E1226" s="14" t="s">
        <v>117</v>
      </c>
      <c r="F1226" s="14" t="s">
        <v>117</v>
      </c>
      <c r="G1226" s="26">
        <v>44265</v>
      </c>
      <c r="H1226" s="14">
        <v>2021</v>
      </c>
      <c r="I1226" s="14" t="s">
        <v>360</v>
      </c>
      <c r="J1226" s="14" t="s">
        <v>105</v>
      </c>
      <c r="K1226" s="14" t="s">
        <v>257</v>
      </c>
      <c r="L1226" s="14" t="s">
        <v>6337</v>
      </c>
      <c r="M1226" s="14">
        <f t="shared" si="152"/>
        <v>2021</v>
      </c>
      <c r="N1226" s="14">
        <f t="shared" si="153"/>
        <v>3</v>
      </c>
      <c r="O1226" s="14" t="str">
        <f>IFERROR(VLOOKUP(I1226,Lists!$F$2:$G$16,2,FALSE()),"Not Rated")</f>
        <v>Adults</v>
      </c>
      <c r="P1226" s="14">
        <f t="shared" si="154"/>
        <v>1</v>
      </c>
      <c r="Q1226" s="14" t="str">
        <f t="shared" si="155"/>
        <v>Unknown</v>
      </c>
      <c r="R1226" s="14" t="str">
        <f t="shared" si="156"/>
        <v>|Unknown|</v>
      </c>
      <c r="S1226" s="14" t="str">
        <f t="shared" si="157"/>
        <v>|Docuseries|</v>
      </c>
      <c r="T1226" s="14" t="str">
        <f t="shared" si="158"/>
        <v>|Unknown|</v>
      </c>
      <c r="U1226" s="14" t="str">
        <f t="shared" si="159"/>
        <v>|Unknown|</v>
      </c>
    </row>
    <row r="1227" spans="1:21">
      <c r="A1227" s="14" t="s">
        <v>6338</v>
      </c>
      <c r="B1227" s="14" t="s">
        <v>49</v>
      </c>
      <c r="C1227" s="14" t="s">
        <v>6339</v>
      </c>
      <c r="D1227" s="14" t="s">
        <v>117</v>
      </c>
      <c r="E1227" s="14" t="s">
        <v>117</v>
      </c>
      <c r="F1227" s="14" t="s">
        <v>117</v>
      </c>
      <c r="G1227" s="26">
        <v>44265</v>
      </c>
      <c r="H1227" s="14">
        <v>2021</v>
      </c>
      <c r="I1227" s="14" t="s">
        <v>368</v>
      </c>
      <c r="J1227" s="14" t="s">
        <v>105</v>
      </c>
      <c r="K1227" s="14" t="s">
        <v>3626</v>
      </c>
      <c r="L1227" s="14" t="s">
        <v>6340</v>
      </c>
      <c r="M1227" s="14">
        <f t="shared" si="152"/>
        <v>2021</v>
      </c>
      <c r="N1227" s="14">
        <f t="shared" si="153"/>
        <v>3</v>
      </c>
      <c r="O1227" s="14" t="str">
        <f>IFERROR(VLOOKUP(I1227,Lists!$F$2:$G$16,2,FALSE()),"Not Rated")</f>
        <v>Kids</v>
      </c>
      <c r="P1227" s="14">
        <f t="shared" si="154"/>
        <v>1</v>
      </c>
      <c r="Q1227" s="14" t="str">
        <f t="shared" si="155"/>
        <v>Unknown</v>
      </c>
      <c r="R1227" s="14" t="str">
        <f t="shared" si="156"/>
        <v>|Unknown|</v>
      </c>
      <c r="S1227" s="14" t="str">
        <f t="shared" si="157"/>
        <v>|Reality TV|Romantic TV Shows|</v>
      </c>
      <c r="T1227" s="14" t="str">
        <f t="shared" si="158"/>
        <v>|Unknown|</v>
      </c>
      <c r="U1227" s="14" t="str">
        <f t="shared" si="159"/>
        <v>|Unknown|</v>
      </c>
    </row>
    <row r="1228" spans="1:21">
      <c r="A1228" s="14" t="s">
        <v>6341</v>
      </c>
      <c r="B1228" s="14" t="s">
        <v>49</v>
      </c>
      <c r="C1228" s="14" t="s">
        <v>6342</v>
      </c>
      <c r="D1228" s="14" t="s">
        <v>117</v>
      </c>
      <c r="E1228" s="14" t="s">
        <v>6343</v>
      </c>
      <c r="F1228" s="14" t="s">
        <v>124</v>
      </c>
      <c r="G1228" s="26">
        <v>44264</v>
      </c>
      <c r="H1228" s="14">
        <v>2021</v>
      </c>
      <c r="I1228" s="14" t="s">
        <v>361</v>
      </c>
      <c r="J1228" s="14" t="s">
        <v>105</v>
      </c>
      <c r="K1228" s="14" t="s">
        <v>773</v>
      </c>
      <c r="L1228" s="14" t="s">
        <v>6344</v>
      </c>
      <c r="M1228" s="14">
        <f t="shared" si="152"/>
        <v>2021</v>
      </c>
      <c r="N1228" s="14">
        <f t="shared" si="153"/>
        <v>3</v>
      </c>
      <c r="O1228" s="14" t="str">
        <f>IFERROR(VLOOKUP(I1228,Lists!$F$2:$G$16,2,FALSE()),"Not Rated")</f>
        <v>Teens</v>
      </c>
      <c r="P1228" s="14">
        <f t="shared" si="154"/>
        <v>1</v>
      </c>
      <c r="Q1228" s="14" t="str">
        <f t="shared" si="155"/>
        <v>Germany</v>
      </c>
      <c r="R1228" s="14" t="str">
        <f t="shared" si="156"/>
        <v>|Germany|</v>
      </c>
      <c r="S1228" s="14" t="str">
        <f t="shared" si="157"/>
        <v>|Docuseries|International TV Shows|</v>
      </c>
      <c r="T1228" s="14" t="str">
        <f t="shared" si="158"/>
        <v>|Unknown|</v>
      </c>
      <c r="U1228" s="14" t="str">
        <f t="shared" si="159"/>
        <v>|Olli Schulz|Fynn Kliemann|</v>
      </c>
    </row>
    <row r="1229" spans="1:21">
      <c r="A1229" s="14" t="s">
        <v>6345</v>
      </c>
      <c r="B1229" s="14" t="s">
        <v>49</v>
      </c>
      <c r="C1229" s="14" t="s">
        <v>6346</v>
      </c>
      <c r="D1229" s="14" t="s">
        <v>117</v>
      </c>
      <c r="E1229" s="14" t="s">
        <v>6347</v>
      </c>
      <c r="F1229" s="14" t="s">
        <v>116</v>
      </c>
      <c r="G1229" s="26">
        <v>44263</v>
      </c>
      <c r="H1229" s="14">
        <v>2021</v>
      </c>
      <c r="I1229" s="14" t="s">
        <v>360</v>
      </c>
      <c r="J1229" s="14" t="s">
        <v>105</v>
      </c>
      <c r="K1229" s="14" t="s">
        <v>688</v>
      </c>
      <c r="L1229" s="14" t="s">
        <v>6348</v>
      </c>
      <c r="M1229" s="14">
        <f t="shared" si="152"/>
        <v>2021</v>
      </c>
      <c r="N1229" s="14">
        <f t="shared" si="153"/>
        <v>3</v>
      </c>
      <c r="O1229" s="14" t="str">
        <f>IFERROR(VLOOKUP(I1229,Lists!$F$2:$G$16,2,FALSE()),"Not Rated")</f>
        <v>Adults</v>
      </c>
      <c r="P1229" s="14">
        <f t="shared" si="154"/>
        <v>1</v>
      </c>
      <c r="Q1229" s="14" t="str">
        <f t="shared" si="155"/>
        <v>India</v>
      </c>
      <c r="R1229" s="14" t="str">
        <f t="shared" si="156"/>
        <v>|India|</v>
      </c>
      <c r="S1229" s="14" t="str">
        <f t="shared" si="157"/>
        <v>|International TV Shows|TV Dramas|</v>
      </c>
      <c r="T1229" s="14" t="str">
        <f t="shared" si="158"/>
        <v>|Unknown|</v>
      </c>
      <c r="U1229" s="14" t="str">
        <f t="shared" si="159"/>
        <v>|Pooja Bhatt|Shahana Goswami|Amruta Subhash|Plabita Borthakur|Aadhya Anand|Manish Chaudhary|Vivek Gomber|Danish Husain|Rahul Bose|Imaaduddin Shah|Sanghmitra Hitaishi|</v>
      </c>
    </row>
    <row r="1230" spans="1:21">
      <c r="A1230" s="14" t="s">
        <v>6349</v>
      </c>
      <c r="B1230" s="14" t="s">
        <v>48</v>
      </c>
      <c r="C1230" s="14" t="s">
        <v>6350</v>
      </c>
      <c r="D1230" s="14" t="s">
        <v>6351</v>
      </c>
      <c r="E1230" s="14" t="s">
        <v>6352</v>
      </c>
      <c r="F1230" s="14" t="s">
        <v>6353</v>
      </c>
      <c r="G1230" s="26">
        <v>44263</v>
      </c>
      <c r="H1230" s="14">
        <v>2021</v>
      </c>
      <c r="I1230" s="14" t="s">
        <v>364</v>
      </c>
      <c r="J1230" s="14" t="s">
        <v>566</v>
      </c>
      <c r="K1230" s="14" t="s">
        <v>444</v>
      </c>
      <c r="L1230" s="14" t="s">
        <v>6354</v>
      </c>
      <c r="M1230" s="14">
        <f t="shared" si="152"/>
        <v>2021</v>
      </c>
      <c r="N1230" s="14">
        <f t="shared" si="153"/>
        <v>3</v>
      </c>
      <c r="O1230" s="14" t="str">
        <f>IFERROR(VLOOKUP(I1230,Lists!$F$2:$G$16,2,FALSE()),"Not Rated")</f>
        <v>Teens</v>
      </c>
      <c r="P1230" s="14">
        <f t="shared" si="154"/>
        <v>97</v>
      </c>
      <c r="Q1230" s="14" t="str">
        <f t="shared" si="155"/>
        <v>India</v>
      </c>
      <c r="R1230" s="14" t="str">
        <f t="shared" si="156"/>
        <v>|India|United Kingdom|France|Qatar|</v>
      </c>
      <c r="S1230" s="14" t="str">
        <f t="shared" si="157"/>
        <v>|Dramas|Independent Movies|International Movies|</v>
      </c>
      <c r="T1230" s="14" t="str">
        <f t="shared" si="158"/>
        <v>|Gitanjali Rao|</v>
      </c>
      <c r="U1230" s="14" t="str">
        <f t="shared" si="159"/>
        <v>|Cyli Khare|Gargi Shitole|Amardeep Jha|Amit Deondi|Makrand Deshpande|Virendra Saxena|Shishir Sharma|</v>
      </c>
    </row>
    <row r="1231" spans="1:21">
      <c r="A1231" s="14" t="s">
        <v>6355</v>
      </c>
      <c r="B1231" s="14" t="s">
        <v>49</v>
      </c>
      <c r="C1231" s="14" t="s">
        <v>6356</v>
      </c>
      <c r="D1231" s="14" t="s">
        <v>117</v>
      </c>
      <c r="E1231" s="14" t="s">
        <v>6357</v>
      </c>
      <c r="F1231" s="14" t="s">
        <v>128</v>
      </c>
      <c r="G1231" s="26">
        <v>44261</v>
      </c>
      <c r="H1231" s="14">
        <v>2015</v>
      </c>
      <c r="I1231" s="14" t="s">
        <v>361</v>
      </c>
      <c r="J1231" s="14" t="s">
        <v>105</v>
      </c>
      <c r="K1231" s="14" t="s">
        <v>688</v>
      </c>
      <c r="L1231" s="14" t="s">
        <v>6358</v>
      </c>
      <c r="M1231" s="14">
        <f t="shared" si="152"/>
        <v>2021</v>
      </c>
      <c r="N1231" s="14">
        <f t="shared" si="153"/>
        <v>3</v>
      </c>
      <c r="O1231" s="14" t="str">
        <f>IFERROR(VLOOKUP(I1231,Lists!$F$2:$G$16,2,FALSE()),"Not Rated")</f>
        <v>Teens</v>
      </c>
      <c r="P1231" s="14">
        <f t="shared" si="154"/>
        <v>1</v>
      </c>
      <c r="Q1231" s="14" t="str">
        <f t="shared" si="155"/>
        <v>Egypt</v>
      </c>
      <c r="R1231" s="14" t="str">
        <f t="shared" si="156"/>
        <v>|Egypt|</v>
      </c>
      <c r="S1231" s="14" t="str">
        <f t="shared" si="157"/>
        <v>|International TV Shows|TV Dramas|</v>
      </c>
      <c r="T1231" s="14" t="str">
        <f t="shared" si="158"/>
        <v>|Unknown|</v>
      </c>
      <c r="U1231" s="14" t="str">
        <f t="shared" si="159"/>
        <v>|Sherine|Ahmed Fahmi|Bassel Khaiat|Sawsan Badr|Mahmoud El Gendy|Mohammad Adel|Tamim Abdou|Nada Moussa|Tharaa Jubail|Mohamed Mamdouh|Basma Yasser|Laila Ezz El Arab|</v>
      </c>
    </row>
    <row r="1232" spans="1:21">
      <c r="A1232" s="14" t="s">
        <v>6359</v>
      </c>
      <c r="B1232" s="14" t="s">
        <v>48</v>
      </c>
      <c r="C1232" s="14" t="s">
        <v>6360</v>
      </c>
      <c r="D1232" s="14" t="s">
        <v>6361</v>
      </c>
      <c r="E1232" s="14" t="s">
        <v>6362</v>
      </c>
      <c r="F1232" s="14" t="s">
        <v>116</v>
      </c>
      <c r="G1232" s="26">
        <v>44260</v>
      </c>
      <c r="H1232" s="14">
        <v>2021</v>
      </c>
      <c r="I1232" s="14" t="s">
        <v>361</v>
      </c>
      <c r="J1232" s="14" t="s">
        <v>6363</v>
      </c>
      <c r="K1232" s="14" t="s">
        <v>1034</v>
      </c>
      <c r="L1232" s="14" t="s">
        <v>6364</v>
      </c>
      <c r="M1232" s="14">
        <f t="shared" si="152"/>
        <v>2021</v>
      </c>
      <c r="N1232" s="14">
        <f t="shared" si="153"/>
        <v>3</v>
      </c>
      <c r="O1232" s="14" t="str">
        <f>IFERROR(VLOOKUP(I1232,Lists!$F$2:$G$16,2,FALSE()),"Not Rated")</f>
        <v>Teens</v>
      </c>
      <c r="P1232" s="14">
        <f t="shared" si="154"/>
        <v>151</v>
      </c>
      <c r="Q1232" s="14" t="str">
        <f t="shared" si="155"/>
        <v>India</v>
      </c>
      <c r="R1232" s="14" t="str">
        <f t="shared" si="156"/>
        <v>|India|</v>
      </c>
      <c r="S1232" s="14" t="str">
        <f t="shared" si="157"/>
        <v>|Comedies|Dramas|Independent Movies|</v>
      </c>
      <c r="T1232" s="14" t="str">
        <f t="shared" si="158"/>
        <v>|Halitha Shameem|</v>
      </c>
      <c r="U1232" s="14" t="str">
        <f t="shared" si="159"/>
        <v>|P. Samuthirakani|Manikandan|Madhumathi Padmanathan|Akalyadevi B.|S I Neelambari|</v>
      </c>
    </row>
    <row r="1233" spans="1:21">
      <c r="A1233" s="14" t="s">
        <v>6365</v>
      </c>
      <c r="B1233" s="14" t="s">
        <v>49</v>
      </c>
      <c r="C1233" s="14" t="s">
        <v>6366</v>
      </c>
      <c r="D1233" s="14" t="s">
        <v>117</v>
      </c>
      <c r="E1233" s="14" t="s">
        <v>6367</v>
      </c>
      <c r="F1233" s="14" t="s">
        <v>115</v>
      </c>
      <c r="G1233" s="26">
        <v>44260</v>
      </c>
      <c r="H1233" s="14">
        <v>2021</v>
      </c>
      <c r="I1233" s="14" t="s">
        <v>365</v>
      </c>
      <c r="J1233" s="14" t="s">
        <v>105</v>
      </c>
      <c r="K1233" s="14" t="s">
        <v>256</v>
      </c>
      <c r="L1233" s="14" t="s">
        <v>6368</v>
      </c>
      <c r="M1233" s="14">
        <f t="shared" si="152"/>
        <v>2021</v>
      </c>
      <c r="N1233" s="14">
        <f t="shared" si="153"/>
        <v>3</v>
      </c>
      <c r="O1233" s="14" t="str">
        <f>IFERROR(VLOOKUP(I1233,Lists!$F$2:$G$16,2,FALSE()),"Not Rated")</f>
        <v>Kids</v>
      </c>
      <c r="P1233" s="14">
        <f t="shared" si="154"/>
        <v>1</v>
      </c>
      <c r="Q1233" s="14" t="str">
        <f t="shared" si="155"/>
        <v>United States</v>
      </c>
      <c r="R1233" s="14" t="str">
        <f t="shared" si="156"/>
        <v>|United States|</v>
      </c>
      <c r="S1233" s="14" t="str">
        <f t="shared" si="157"/>
        <v>|Kids' TV|</v>
      </c>
      <c r="T1233" s="14" t="str">
        <f t="shared" si="158"/>
        <v>|Unknown|</v>
      </c>
      <c r="U1233" s="14" t="str">
        <f t="shared" si="159"/>
        <v>|August Nuñez|Blue Chapman|Kirikou S'hai Muldrow|Michael Ren|Angel Chipagua|Honor Calderon|</v>
      </c>
    </row>
    <row r="1234" spans="1:21">
      <c r="A1234" s="14" t="s">
        <v>6369</v>
      </c>
      <c r="B1234" s="14" t="s">
        <v>48</v>
      </c>
      <c r="C1234" s="14" t="s">
        <v>6370</v>
      </c>
      <c r="D1234" s="14" t="s">
        <v>6371</v>
      </c>
      <c r="E1234" s="14" t="s">
        <v>6372</v>
      </c>
      <c r="F1234" s="14" t="s">
        <v>141</v>
      </c>
      <c r="G1234" s="26">
        <v>44260</v>
      </c>
      <c r="H1234" s="14">
        <v>2021</v>
      </c>
      <c r="I1234" s="14" t="s">
        <v>360</v>
      </c>
      <c r="J1234" s="14" t="s">
        <v>1096</v>
      </c>
      <c r="K1234" s="14" t="s">
        <v>834</v>
      </c>
      <c r="L1234" s="14" t="s">
        <v>6373</v>
      </c>
      <c r="M1234" s="14">
        <f t="shared" si="152"/>
        <v>2021</v>
      </c>
      <c r="N1234" s="14">
        <f t="shared" si="153"/>
        <v>3</v>
      </c>
      <c r="O1234" s="14" t="str">
        <f>IFERROR(VLOOKUP(I1234,Lists!$F$2:$G$16,2,FALSE()),"Not Rated")</f>
        <v>Adults</v>
      </c>
      <c r="P1234" s="14">
        <f t="shared" si="154"/>
        <v>108</v>
      </c>
      <c r="Q1234" s="14" t="str">
        <f t="shared" si="155"/>
        <v>Colombia</v>
      </c>
      <c r="R1234" s="14" t="str">
        <f t="shared" si="156"/>
        <v>|Colombia|</v>
      </c>
      <c r="S1234" s="14" t="str">
        <f t="shared" si="157"/>
        <v>|Comedies|Dramas|International Movies|</v>
      </c>
      <c r="T1234" s="14" t="str">
        <f t="shared" si="158"/>
        <v>|Carlos Moreno|</v>
      </c>
      <c r="U1234" s="14" t="str">
        <f t="shared" si="159"/>
        <v>|Christian Tappan|Anderson Ballesteros|John Álex Toro|Ulises González|Leonor López|Hector Mauricio Mejia|Johnnie Castillo|Isabella Licht Delgado|Marlon Pérez Cruz|Kevin Andrés Muñoz|</v>
      </c>
    </row>
    <row r="1235" spans="1:21">
      <c r="A1235" s="14" t="s">
        <v>6374</v>
      </c>
      <c r="B1235" s="14" t="s">
        <v>48</v>
      </c>
      <c r="C1235" s="14" t="s">
        <v>6375</v>
      </c>
      <c r="D1235" s="14" t="s">
        <v>1950</v>
      </c>
      <c r="E1235" s="14" t="s">
        <v>6376</v>
      </c>
      <c r="F1235" s="14" t="s">
        <v>131</v>
      </c>
      <c r="G1235" s="26">
        <v>44260</v>
      </c>
      <c r="H1235" s="14">
        <v>2020</v>
      </c>
      <c r="I1235" s="14" t="s">
        <v>361</v>
      </c>
      <c r="J1235" s="14" t="s">
        <v>783</v>
      </c>
      <c r="K1235" s="14" t="s">
        <v>529</v>
      </c>
      <c r="L1235" s="14" t="s">
        <v>6377</v>
      </c>
      <c r="M1235" s="14">
        <f t="shared" si="152"/>
        <v>2021</v>
      </c>
      <c r="N1235" s="14">
        <f t="shared" si="153"/>
        <v>3</v>
      </c>
      <c r="O1235" s="14" t="str">
        <f>IFERROR(VLOOKUP(I1235,Lists!$F$2:$G$16,2,FALSE()),"Not Rated")</f>
        <v>Teens</v>
      </c>
      <c r="P1235" s="14">
        <f t="shared" si="154"/>
        <v>113</v>
      </c>
      <c r="Q1235" s="14" t="str">
        <f t="shared" si="155"/>
        <v>Nigeria</v>
      </c>
      <c r="R1235" s="14" t="str">
        <f t="shared" si="156"/>
        <v>|Nigeria|</v>
      </c>
      <c r="S1235" s="14" t="str">
        <f t="shared" si="157"/>
        <v>|Comedies|International Movies|</v>
      </c>
      <c r="T1235" s="14" t="str">
        <f t="shared" si="158"/>
        <v>|Kayode Kasum|</v>
      </c>
      <c r="U1235" s="14" t="str">
        <f t="shared" si="159"/>
        <v>|Toyin Abraham|Broda Shaggi|Calabar Chic|Munirat Antoinette Lecky|Khafi Kareem|Bukola Oshibowale|Adebimpe Akintunde|Temisan Emmanuel|Olaniyi Afonja|Sydney Egere|</v>
      </c>
    </row>
    <row r="1236" spans="1:21">
      <c r="A1236" s="14" t="s">
        <v>6378</v>
      </c>
      <c r="B1236" s="14" t="s">
        <v>49</v>
      </c>
      <c r="C1236" s="14" t="s">
        <v>6379</v>
      </c>
      <c r="D1236" s="14" t="s">
        <v>6380</v>
      </c>
      <c r="E1236" s="14" t="s">
        <v>117</v>
      </c>
      <c r="F1236" s="14" t="s">
        <v>122</v>
      </c>
      <c r="G1236" s="26">
        <v>44260</v>
      </c>
      <c r="H1236" s="14">
        <v>2021</v>
      </c>
      <c r="I1236" s="14" t="s">
        <v>360</v>
      </c>
      <c r="J1236" s="14" t="s">
        <v>105</v>
      </c>
      <c r="K1236" s="14" t="s">
        <v>997</v>
      </c>
      <c r="L1236" s="14" t="s">
        <v>6381</v>
      </c>
      <c r="M1236" s="14">
        <f t="shared" si="152"/>
        <v>2021</v>
      </c>
      <c r="N1236" s="14">
        <f t="shared" si="153"/>
        <v>3</v>
      </c>
      <c r="O1236" s="14" t="str">
        <f>IFERROR(VLOOKUP(I1236,Lists!$F$2:$G$16,2,FALSE()),"Not Rated")</f>
        <v>Adults</v>
      </c>
      <c r="P1236" s="14">
        <f t="shared" si="154"/>
        <v>1</v>
      </c>
      <c r="Q1236" s="14" t="str">
        <f t="shared" si="155"/>
        <v>Spain</v>
      </c>
      <c r="R1236" s="14" t="str">
        <f t="shared" si="156"/>
        <v>|Spain|</v>
      </c>
      <c r="S1236" s="14" t="str">
        <f t="shared" si="157"/>
        <v>|Docuseries|International TV Shows|Spanish-Language TV Shows|</v>
      </c>
      <c r="T1236" s="14" t="str">
        <f t="shared" si="158"/>
        <v>|Maribel Sánchez-Maroto|</v>
      </c>
      <c r="U1236" s="14" t="str">
        <f t="shared" si="159"/>
        <v>|Unknown|</v>
      </c>
    </row>
    <row r="1237" spans="1:21">
      <c r="A1237" s="14" t="s">
        <v>6382</v>
      </c>
      <c r="B1237" s="14" t="s">
        <v>49</v>
      </c>
      <c r="C1237" s="14" t="s">
        <v>6383</v>
      </c>
      <c r="D1237" s="14" t="s">
        <v>117</v>
      </c>
      <c r="E1237" s="14" t="s">
        <v>6384</v>
      </c>
      <c r="F1237" s="14" t="s">
        <v>117</v>
      </c>
      <c r="G1237" s="26">
        <v>44260</v>
      </c>
      <c r="H1237" s="14">
        <v>2021</v>
      </c>
      <c r="I1237" s="14" t="s">
        <v>365</v>
      </c>
      <c r="J1237" s="14" t="s">
        <v>108</v>
      </c>
      <c r="K1237" s="14" t="s">
        <v>6385</v>
      </c>
      <c r="L1237" s="14" t="s">
        <v>6386</v>
      </c>
      <c r="M1237" s="14">
        <f t="shared" si="152"/>
        <v>2021</v>
      </c>
      <c r="N1237" s="14">
        <f t="shared" si="153"/>
        <v>3</v>
      </c>
      <c r="O1237" s="14" t="str">
        <f>IFERROR(VLOOKUP(I1237,Lists!$F$2:$G$16,2,FALSE()),"Not Rated")</f>
        <v>Kids</v>
      </c>
      <c r="P1237" s="14">
        <f t="shared" si="154"/>
        <v>4</v>
      </c>
      <c r="Q1237" s="14" t="str">
        <f t="shared" si="155"/>
        <v>Unknown</v>
      </c>
      <c r="R1237" s="14" t="str">
        <f t="shared" si="156"/>
        <v>|Unknown|</v>
      </c>
      <c r="S1237" s="14" t="str">
        <f t="shared" si="157"/>
        <v>|Anime Series|Kids' TV|TV Action &amp; Adventure|</v>
      </c>
      <c r="T1237" s="14" t="str">
        <f t="shared" si="158"/>
        <v>|Unknown|</v>
      </c>
      <c r="U1237" s="14" t="str">
        <f t="shared" si="159"/>
        <v>|Ikue Otani|Sarah Natochenny|Zeno Robinson|James Carter Cathcart|Michele Knotz|Cherami Leigh|Rodger Parsons|Ray Chase|Casey Mongillo|</v>
      </c>
    </row>
    <row r="1238" spans="1:21">
      <c r="A1238" s="14" t="s">
        <v>6387</v>
      </c>
      <c r="B1238" s="14" t="s">
        <v>48</v>
      </c>
      <c r="C1238" s="14" t="s">
        <v>6388</v>
      </c>
      <c r="D1238" s="14" t="s">
        <v>413</v>
      </c>
      <c r="E1238" s="14" t="s">
        <v>6389</v>
      </c>
      <c r="F1238" s="14" t="s">
        <v>120</v>
      </c>
      <c r="G1238" s="26">
        <v>44260</v>
      </c>
      <c r="H1238" s="14">
        <v>2021</v>
      </c>
      <c r="I1238" s="14" t="s">
        <v>360</v>
      </c>
      <c r="J1238" s="14" t="s">
        <v>2352</v>
      </c>
      <c r="K1238" s="14" t="s">
        <v>612</v>
      </c>
      <c r="L1238" s="14" t="s">
        <v>6390</v>
      </c>
      <c r="M1238" s="14">
        <f t="shared" si="152"/>
        <v>2021</v>
      </c>
      <c r="N1238" s="14">
        <f t="shared" si="153"/>
        <v>3</v>
      </c>
      <c r="O1238" s="14" t="str">
        <f>IFERROR(VLOOKUP(I1238,Lists!$F$2:$G$16,2,FALSE()),"Not Rated")</f>
        <v>Adults</v>
      </c>
      <c r="P1238" s="14">
        <f t="shared" si="154"/>
        <v>81</v>
      </c>
      <c r="Q1238" s="14" t="str">
        <f t="shared" si="155"/>
        <v>France</v>
      </c>
      <c r="R1238" s="14" t="str">
        <f t="shared" si="156"/>
        <v>|France|</v>
      </c>
      <c r="S1238" s="14" t="str">
        <f t="shared" si="157"/>
        <v>|Action &amp; Adventure|Dramas|International Movies|</v>
      </c>
      <c r="T1238" s="14" t="str">
        <f t="shared" si="158"/>
        <v>|Julien Leclercq|</v>
      </c>
      <c r="U1238" s="14" t="str">
        <f t="shared" si="159"/>
        <v>|Olga Kurylenko|Marilyn Lima|Michel Nabokoff|Martin Swabey|Carole Weyers|Andrey Gorlenko|Antonia Malinova|Gabriel Almaer|Blaise Afonso|Guillaume Duhesme|Michel Biel|</v>
      </c>
    </row>
    <row r="1239" spans="1:21">
      <c r="A1239" s="14" t="s">
        <v>6391</v>
      </c>
      <c r="B1239" s="14" t="s">
        <v>48</v>
      </c>
      <c r="C1239" s="14" t="s">
        <v>6392</v>
      </c>
      <c r="D1239" s="14" t="s">
        <v>6393</v>
      </c>
      <c r="E1239" s="14" t="s">
        <v>6394</v>
      </c>
      <c r="F1239" s="14" t="s">
        <v>136</v>
      </c>
      <c r="G1239" s="26">
        <v>44259</v>
      </c>
      <c r="H1239" s="14">
        <v>2020</v>
      </c>
      <c r="I1239" s="14" t="s">
        <v>361</v>
      </c>
      <c r="J1239" s="14" t="s">
        <v>646</v>
      </c>
      <c r="K1239" s="14" t="s">
        <v>542</v>
      </c>
      <c r="L1239" s="14" t="s">
        <v>6395</v>
      </c>
      <c r="M1239" s="14">
        <f t="shared" si="152"/>
        <v>2021</v>
      </c>
      <c r="N1239" s="14">
        <f t="shared" si="153"/>
        <v>3</v>
      </c>
      <c r="O1239" s="14" t="str">
        <f>IFERROR(VLOOKUP(I1239,Lists!$F$2:$G$16,2,FALSE()),"Not Rated")</f>
        <v>Teens</v>
      </c>
      <c r="P1239" s="14">
        <f t="shared" si="154"/>
        <v>116</v>
      </c>
      <c r="Q1239" s="14" t="str">
        <f t="shared" si="155"/>
        <v>Indonesia</v>
      </c>
      <c r="R1239" s="14" t="str">
        <f t="shared" si="156"/>
        <v>|Indonesia|</v>
      </c>
      <c r="S1239" s="14" t="str">
        <f t="shared" si="157"/>
        <v>|Comedies|International Movies|Romantic Movies|</v>
      </c>
      <c r="T1239" s="14" t="str">
        <f t="shared" si="158"/>
        <v>|Fajar Bustomi|</v>
      </c>
      <c r="U1239" s="14" t="str">
        <f t="shared" si="159"/>
        <v>|Adhisty Zara|Angga Yunanda|Dannia Salsabila|Abun Sungkar|Junior Roberts|Syakir Daulay|Ariyo Wahab|Ersa Mayori|Baim Wong|Irgi Fahrezi|</v>
      </c>
    </row>
    <row r="1240" spans="1:21">
      <c r="A1240" s="14" t="s">
        <v>6396</v>
      </c>
      <c r="B1240" s="14" t="s">
        <v>49</v>
      </c>
      <c r="C1240" s="14" t="s">
        <v>6397</v>
      </c>
      <c r="D1240" s="14" t="s">
        <v>117</v>
      </c>
      <c r="E1240" s="14" t="s">
        <v>6398</v>
      </c>
      <c r="F1240" s="14" t="s">
        <v>5003</v>
      </c>
      <c r="G1240" s="26">
        <v>44259</v>
      </c>
      <c r="H1240" s="14">
        <v>2021</v>
      </c>
      <c r="I1240" s="14" t="s">
        <v>361</v>
      </c>
      <c r="J1240" s="14" t="s">
        <v>105</v>
      </c>
      <c r="K1240" s="14" t="s">
        <v>266</v>
      </c>
      <c r="L1240" s="14" t="s">
        <v>6399</v>
      </c>
      <c r="M1240" s="14">
        <f t="shared" si="152"/>
        <v>2021</v>
      </c>
      <c r="N1240" s="14">
        <f t="shared" si="153"/>
        <v>3</v>
      </c>
      <c r="O1240" s="14" t="str">
        <f>IFERROR(VLOOKUP(I1240,Lists!$F$2:$G$16,2,FALSE()),"Not Rated")</f>
        <v>Teens</v>
      </c>
      <c r="P1240" s="14">
        <f t="shared" si="154"/>
        <v>1</v>
      </c>
      <c r="Q1240" s="14" t="str">
        <f t="shared" si="155"/>
        <v>United States</v>
      </c>
      <c r="R1240" s="14" t="str">
        <f t="shared" si="156"/>
        <v>|United States|Australia|</v>
      </c>
      <c r="S1240" s="14" t="str">
        <f t="shared" si="157"/>
        <v>|Anime Series|</v>
      </c>
      <c r="T1240" s="14" t="str">
        <f t="shared" si="158"/>
        <v>|Unknown|</v>
      </c>
      <c r="U1240" s="14" t="str">
        <f t="shared" si="159"/>
        <v>|Gideon Adlon|Calum Worthy|Erica Lindbeck|Victoria Grace|Andrew McPhee|</v>
      </c>
    </row>
    <row r="1241" spans="1:21">
      <c r="A1241" s="14" t="s">
        <v>6400</v>
      </c>
      <c r="B1241" s="14" t="s">
        <v>48</v>
      </c>
      <c r="C1241" s="14" t="s">
        <v>6401</v>
      </c>
      <c r="D1241" s="14" t="s">
        <v>6402</v>
      </c>
      <c r="E1241" s="14" t="s">
        <v>6403</v>
      </c>
      <c r="F1241" s="14" t="s">
        <v>115</v>
      </c>
      <c r="G1241" s="26">
        <v>44259</v>
      </c>
      <c r="H1241" s="14">
        <v>2013</v>
      </c>
      <c r="I1241" s="14" t="s">
        <v>363</v>
      </c>
      <c r="J1241" s="14" t="s">
        <v>1008</v>
      </c>
      <c r="K1241" s="14" t="s">
        <v>248</v>
      </c>
      <c r="L1241" s="14" t="s">
        <v>6404</v>
      </c>
      <c r="M1241" s="14">
        <f t="shared" si="152"/>
        <v>2021</v>
      </c>
      <c r="N1241" s="14">
        <f t="shared" si="153"/>
        <v>3</v>
      </c>
      <c r="O1241" s="14" t="str">
        <f>IFERROR(VLOOKUP(I1241,Lists!$F$2:$G$16,2,FALSE()),"Not Rated")</f>
        <v>Adults</v>
      </c>
      <c r="P1241" s="14">
        <f t="shared" si="154"/>
        <v>119</v>
      </c>
      <c r="Q1241" s="14" t="str">
        <f t="shared" si="155"/>
        <v>United States</v>
      </c>
      <c r="R1241" s="14" t="str">
        <f t="shared" si="156"/>
        <v>|United States|</v>
      </c>
      <c r="S1241" s="14" t="str">
        <f t="shared" si="157"/>
        <v>|Action &amp; Adventure|</v>
      </c>
      <c r="T1241" s="14" t="str">
        <f t="shared" si="158"/>
        <v>|Taylor Hackford|</v>
      </c>
      <c r="U1241" s="14" t="str">
        <f t="shared" si="159"/>
        <v>|Jason Statham|Jennifer Lopez|Michael Chiklis|Wendell Pierce|Clifton Collins Jr.|Bobby Cannavale|Patti LuPone|Carlos Carrasco|Micah Hauptman|Emma Booth|Nick Nolte|</v>
      </c>
    </row>
    <row r="1242" spans="1:21">
      <c r="A1242" s="14" t="s">
        <v>6405</v>
      </c>
      <c r="B1242" s="14" t="s">
        <v>48</v>
      </c>
      <c r="C1242" s="14" t="s">
        <v>6406</v>
      </c>
      <c r="D1242" s="14" t="s">
        <v>1093</v>
      </c>
      <c r="E1242" s="14" t="s">
        <v>6407</v>
      </c>
      <c r="F1242" s="14" t="s">
        <v>115</v>
      </c>
      <c r="G1242" s="26">
        <v>44259</v>
      </c>
      <c r="H1242" s="14">
        <v>2013</v>
      </c>
      <c r="I1242" s="14" t="s">
        <v>364</v>
      </c>
      <c r="J1242" s="14" t="s">
        <v>646</v>
      </c>
      <c r="K1242" s="14" t="s">
        <v>1027</v>
      </c>
      <c r="L1242" s="14" t="s">
        <v>6408</v>
      </c>
      <c r="M1242" s="14">
        <f t="shared" si="152"/>
        <v>2021</v>
      </c>
      <c r="N1242" s="14">
        <f t="shared" si="153"/>
        <v>3</v>
      </c>
      <c r="O1242" s="14" t="str">
        <f>IFERROR(VLOOKUP(I1242,Lists!$F$2:$G$16,2,FALSE()),"Not Rated")</f>
        <v>Teens</v>
      </c>
      <c r="P1242" s="14">
        <f t="shared" si="154"/>
        <v>116</v>
      </c>
      <c r="Q1242" s="14" t="str">
        <f t="shared" si="155"/>
        <v>United States</v>
      </c>
      <c r="R1242" s="14" t="str">
        <f t="shared" si="156"/>
        <v>|United States|</v>
      </c>
      <c r="S1242" s="14" t="str">
        <f t="shared" si="157"/>
        <v>|Dramas|Romantic Movies|</v>
      </c>
      <c r="T1242" s="14" t="str">
        <f t="shared" si="158"/>
        <v>|Lasse Hallström|</v>
      </c>
      <c r="U1242" s="14" t="str">
        <f t="shared" si="159"/>
        <v>|Josh Duhamel|Julianne Hough|Cobie Smulders|David Lyons|Noah Lomax|Mimi Kirkland|</v>
      </c>
    </row>
    <row r="1243" spans="1:21">
      <c r="A1243" s="14" t="s">
        <v>6409</v>
      </c>
      <c r="B1243" s="14" t="s">
        <v>48</v>
      </c>
      <c r="C1243" s="14" t="s">
        <v>6410</v>
      </c>
      <c r="D1243" s="14" t="s">
        <v>6411</v>
      </c>
      <c r="E1243" s="14" t="s">
        <v>6412</v>
      </c>
      <c r="F1243" s="14" t="s">
        <v>115</v>
      </c>
      <c r="G1243" s="26">
        <v>44258</v>
      </c>
      <c r="H1243" s="14">
        <v>2021</v>
      </c>
      <c r="I1243" s="14" t="s">
        <v>364</v>
      </c>
      <c r="J1243" s="14" t="s">
        <v>1375</v>
      </c>
      <c r="K1243" s="14" t="s">
        <v>6413</v>
      </c>
      <c r="L1243" s="14" t="s">
        <v>6414</v>
      </c>
      <c r="M1243" s="14">
        <f t="shared" si="152"/>
        <v>2021</v>
      </c>
      <c r="N1243" s="14">
        <f t="shared" si="153"/>
        <v>3</v>
      </c>
      <c r="O1243" s="14" t="str">
        <f>IFERROR(VLOOKUP(I1243,Lists!$F$2:$G$16,2,FALSE()),"Not Rated")</f>
        <v>Teens</v>
      </c>
      <c r="P1243" s="14">
        <f t="shared" si="154"/>
        <v>112</v>
      </c>
      <c r="Q1243" s="14" t="str">
        <f t="shared" si="155"/>
        <v>United States</v>
      </c>
      <c r="R1243" s="14" t="str">
        <f t="shared" si="156"/>
        <v>|United States|</v>
      </c>
      <c r="S1243" s="14" t="str">
        <f t="shared" si="157"/>
        <v>|Comedies|Dramas|Music &amp; Musicals|</v>
      </c>
      <c r="T1243" s="14" t="str">
        <f t="shared" si="158"/>
        <v>|Amy Poehler|</v>
      </c>
      <c r="U1243" s="14" t="str">
        <f t="shared" si="159"/>
        <v>|Hadley Robinson|Lauren Tsai|Patrick Schwarzenegger|Nico Hiraga|Sydney Park|Josephine Langford|Clark Gregg|Josie Totah|Alycia  Pascual-Peña|Anjelika Washington|Charlie Hall|Sabrina Haskett|Ike Barinholtz|Amy Poehler|Marcia Gay Harden|</v>
      </c>
    </row>
    <row r="1244" spans="1:21">
      <c r="A1244" s="14" t="s">
        <v>6415</v>
      </c>
      <c r="B1244" s="14" t="s">
        <v>49</v>
      </c>
      <c r="C1244" s="14" t="s">
        <v>6416</v>
      </c>
      <c r="D1244" s="14" t="s">
        <v>6417</v>
      </c>
      <c r="E1244" s="14" t="s">
        <v>117</v>
      </c>
      <c r="F1244" s="14" t="s">
        <v>115</v>
      </c>
      <c r="G1244" s="26">
        <v>44258</v>
      </c>
      <c r="H1244" s="14">
        <v>2021</v>
      </c>
      <c r="I1244" s="14" t="s">
        <v>361</v>
      </c>
      <c r="J1244" s="14" t="s">
        <v>105</v>
      </c>
      <c r="K1244" s="14" t="s">
        <v>2015</v>
      </c>
      <c r="L1244" s="14" t="s">
        <v>6418</v>
      </c>
      <c r="M1244" s="14">
        <f t="shared" si="152"/>
        <v>2021</v>
      </c>
      <c r="N1244" s="14">
        <f t="shared" si="153"/>
        <v>3</v>
      </c>
      <c r="O1244" s="14" t="str">
        <f>IFERROR(VLOOKUP(I1244,Lists!$F$2:$G$16,2,FALSE()),"Not Rated")</f>
        <v>Teens</v>
      </c>
      <c r="P1244" s="14">
        <f t="shared" si="154"/>
        <v>1</v>
      </c>
      <c r="Q1244" s="14" t="str">
        <f t="shared" si="155"/>
        <v>United States</v>
      </c>
      <c r="R1244" s="14" t="str">
        <f t="shared" si="156"/>
        <v>|United States|</v>
      </c>
      <c r="S1244" s="14" t="str">
        <f t="shared" si="157"/>
        <v>|Crime TV Shows|Docuseries|</v>
      </c>
      <c r="T1244" s="14" t="str">
        <f t="shared" si="158"/>
        <v>|Jared Hess|Tyler Measom|</v>
      </c>
      <c r="U1244" s="14" t="str">
        <f t="shared" si="159"/>
        <v>|Unknown|</v>
      </c>
    </row>
    <row r="1245" spans="1:21">
      <c r="A1245" s="14" t="s">
        <v>6419</v>
      </c>
      <c r="B1245" s="14" t="s">
        <v>48</v>
      </c>
      <c r="C1245" s="14" t="s">
        <v>6420</v>
      </c>
      <c r="D1245" s="14" t="s">
        <v>6421</v>
      </c>
      <c r="E1245" s="14" t="s">
        <v>6422</v>
      </c>
      <c r="F1245" s="14" t="s">
        <v>115</v>
      </c>
      <c r="G1245" s="26">
        <v>44257</v>
      </c>
      <c r="H1245" s="14">
        <v>2014</v>
      </c>
      <c r="I1245" s="14" t="s">
        <v>364</v>
      </c>
      <c r="J1245" s="14" t="s">
        <v>1121</v>
      </c>
      <c r="K1245" s="14" t="s">
        <v>244</v>
      </c>
      <c r="L1245" s="14" t="s">
        <v>6423</v>
      </c>
      <c r="M1245" s="14">
        <f t="shared" si="152"/>
        <v>2021</v>
      </c>
      <c r="N1245" s="14">
        <f t="shared" si="153"/>
        <v>3</v>
      </c>
      <c r="O1245" s="14" t="str">
        <f>IFERROR(VLOOKUP(I1245,Lists!$F$2:$G$16,2,FALSE()),"Not Rated")</f>
        <v>Teens</v>
      </c>
      <c r="P1245" s="14">
        <f t="shared" si="154"/>
        <v>121</v>
      </c>
      <c r="Q1245" s="14" t="str">
        <f t="shared" si="155"/>
        <v>United States</v>
      </c>
      <c r="R1245" s="14" t="str">
        <f t="shared" si="156"/>
        <v>|United States|</v>
      </c>
      <c r="S1245" s="14" t="str">
        <f t="shared" si="157"/>
        <v>|Dramas|</v>
      </c>
      <c r="T1245" s="14" t="str">
        <f t="shared" si="158"/>
        <v>|Mike Binder|</v>
      </c>
      <c r="U1245" s="14" t="str">
        <f t="shared" si="159"/>
        <v>|Kevin Costner|Octavia Spencer|Jillian Estell|Bill Burr|Mpho Koaho|Anthony Mackie|Jennifer Ehle|André Holland|Gillian Jacobs|Paula Newsome|</v>
      </c>
    </row>
    <row r="1246" spans="1:21">
      <c r="A1246" s="14" t="s">
        <v>6424</v>
      </c>
      <c r="B1246" s="14" t="s">
        <v>48</v>
      </c>
      <c r="C1246" s="14" t="s">
        <v>6425</v>
      </c>
      <c r="D1246" s="14" t="s">
        <v>6426</v>
      </c>
      <c r="E1246" s="14" t="s">
        <v>6427</v>
      </c>
      <c r="F1246" s="14" t="s">
        <v>116</v>
      </c>
      <c r="G1246" s="26">
        <v>44257</v>
      </c>
      <c r="H1246" s="14">
        <v>2020</v>
      </c>
      <c r="I1246" s="14" t="s">
        <v>361</v>
      </c>
      <c r="J1246" s="14" t="s">
        <v>671</v>
      </c>
      <c r="K1246" s="14" t="s">
        <v>1442</v>
      </c>
      <c r="L1246" s="14" t="s">
        <v>6428</v>
      </c>
      <c r="M1246" s="14">
        <f t="shared" si="152"/>
        <v>2021</v>
      </c>
      <c r="N1246" s="14">
        <f t="shared" si="153"/>
        <v>3</v>
      </c>
      <c r="O1246" s="14" t="str">
        <f>IFERROR(VLOOKUP(I1246,Lists!$F$2:$G$16,2,FALSE()),"Not Rated")</f>
        <v>Teens</v>
      </c>
      <c r="P1246" s="14">
        <f t="shared" si="154"/>
        <v>115</v>
      </c>
      <c r="Q1246" s="14" t="str">
        <f t="shared" si="155"/>
        <v>India</v>
      </c>
      <c r="R1246" s="14" t="str">
        <f t="shared" si="156"/>
        <v>|India|</v>
      </c>
      <c r="S1246" s="14" t="str">
        <f t="shared" si="157"/>
        <v>|Action &amp; Adventure|Comedies|International Movies|</v>
      </c>
      <c r="T1246" s="14" t="str">
        <f t="shared" si="158"/>
        <v>|Abir Sengupta|</v>
      </c>
      <c r="U1246" s="14" t="str">
        <f t="shared" si="159"/>
        <v>|Kiara Advani|Aditya Seal|Mallika Dua|Rakesh Bedi|Rajendra Sethi|Chittaranjan Tripathi|Rajesh Jais|Alka Badola Kaushal|</v>
      </c>
    </row>
    <row r="1247" spans="1:21">
      <c r="A1247" s="14" t="s">
        <v>6429</v>
      </c>
      <c r="B1247" s="14" t="s">
        <v>49</v>
      </c>
      <c r="C1247" s="14" t="s">
        <v>6430</v>
      </c>
      <c r="D1247" s="14" t="s">
        <v>117</v>
      </c>
      <c r="E1247" s="14" t="s">
        <v>6431</v>
      </c>
      <c r="F1247" s="14" t="s">
        <v>115</v>
      </c>
      <c r="G1247" s="26">
        <v>44257</v>
      </c>
      <c r="H1247" s="14">
        <v>2021</v>
      </c>
      <c r="I1247" s="14" t="s">
        <v>366</v>
      </c>
      <c r="J1247" s="14" t="s">
        <v>521</v>
      </c>
      <c r="K1247" s="14" t="s">
        <v>256</v>
      </c>
      <c r="L1247" s="14" t="s">
        <v>6432</v>
      </c>
      <c r="M1247" s="14">
        <f t="shared" si="152"/>
        <v>2021</v>
      </c>
      <c r="N1247" s="14">
        <f t="shared" si="153"/>
        <v>3</v>
      </c>
      <c r="O1247" s="14" t="str">
        <f>IFERROR(VLOOKUP(I1247,Lists!$F$2:$G$16,2,FALSE()),"Not Rated")</f>
        <v>Kids</v>
      </c>
      <c r="P1247" s="14">
        <f t="shared" si="154"/>
        <v>5</v>
      </c>
      <c r="Q1247" s="14" t="str">
        <f t="shared" si="155"/>
        <v>United States</v>
      </c>
      <c r="R1247" s="14" t="str">
        <f t="shared" si="156"/>
        <v>|United States|</v>
      </c>
      <c r="S1247" s="14" t="str">
        <f t="shared" si="157"/>
        <v>|Kids' TV|</v>
      </c>
      <c r="T1247" s="14" t="str">
        <f t="shared" si="158"/>
        <v>|Unknown|</v>
      </c>
      <c r="U1247" s="14" t="str">
        <f t="shared" si="159"/>
        <v>|Victor Yerrid|Alice Dinnean|Alon Williams|Donna Kimball|John Munro Cameron|John Tartaglia|Arty Casas|Dorien Davies|Misty Rosas|Patina Miller|</v>
      </c>
    </row>
    <row r="1248" spans="1:21">
      <c r="A1248" s="14" t="s">
        <v>6433</v>
      </c>
      <c r="B1248" s="14" t="s">
        <v>49</v>
      </c>
      <c r="C1248" s="14" t="s">
        <v>6434</v>
      </c>
      <c r="D1248" s="14" t="s">
        <v>6435</v>
      </c>
      <c r="E1248" s="14" t="s">
        <v>6436</v>
      </c>
      <c r="F1248" s="14" t="s">
        <v>117</v>
      </c>
      <c r="G1248" s="26">
        <v>44256</v>
      </c>
      <c r="H1248" s="14">
        <v>2019</v>
      </c>
      <c r="I1248" s="14" t="s">
        <v>360</v>
      </c>
      <c r="J1248" s="14" t="s">
        <v>105</v>
      </c>
      <c r="K1248" s="14" t="s">
        <v>2598</v>
      </c>
      <c r="L1248" s="14" t="s">
        <v>6437</v>
      </c>
      <c r="M1248" s="14">
        <f t="shared" si="152"/>
        <v>2021</v>
      </c>
      <c r="N1248" s="14">
        <f t="shared" si="153"/>
        <v>3</v>
      </c>
      <c r="O1248" s="14" t="str">
        <f>IFERROR(VLOOKUP(I1248,Lists!$F$2:$G$16,2,FALSE()),"Not Rated")</f>
        <v>Adults</v>
      </c>
      <c r="P1248" s="14">
        <f t="shared" si="154"/>
        <v>1</v>
      </c>
      <c r="Q1248" s="14" t="str">
        <f t="shared" si="155"/>
        <v>Unknown</v>
      </c>
      <c r="R1248" s="14" t="str">
        <f t="shared" si="156"/>
        <v>|Unknown|</v>
      </c>
      <c r="S1248" s="14" t="str">
        <f t="shared" si="157"/>
        <v>|Classic &amp; Cult TV|Crime TV Shows|International TV Shows|</v>
      </c>
      <c r="T1248" s="14" t="str">
        <f t="shared" si="158"/>
        <v>|Sunny Lau|</v>
      </c>
      <c r="U1248" s="14" t="str">
        <f t="shared" si="159"/>
        <v>|Wilfred Lau|Hanna Chan|Terence Siufay|Chloe So|Martin Wong|Aaron Chow|So Wai Chuen|Aiden Hung|Sarika Choy|</v>
      </c>
    </row>
    <row r="1249" spans="1:21">
      <c r="A1249" s="14" t="s">
        <v>6438</v>
      </c>
      <c r="B1249" s="14" t="s">
        <v>48</v>
      </c>
      <c r="C1249" s="14" t="s">
        <v>6439</v>
      </c>
      <c r="D1249" s="14" t="s">
        <v>4363</v>
      </c>
      <c r="E1249" s="14" t="s">
        <v>6440</v>
      </c>
      <c r="F1249" s="14" t="s">
        <v>117</v>
      </c>
      <c r="G1249" s="26">
        <v>44256</v>
      </c>
      <c r="H1249" s="14">
        <v>2009</v>
      </c>
      <c r="I1249" s="14" t="s">
        <v>362</v>
      </c>
      <c r="J1249" s="14" t="s">
        <v>809</v>
      </c>
      <c r="K1249" s="14" t="s">
        <v>612</v>
      </c>
      <c r="L1249" s="14" t="s">
        <v>6441</v>
      </c>
      <c r="M1249" s="14">
        <f t="shared" si="152"/>
        <v>2021</v>
      </c>
      <c r="N1249" s="14">
        <f t="shared" si="153"/>
        <v>3</v>
      </c>
      <c r="O1249" s="14" t="str">
        <f>IFERROR(VLOOKUP(I1249,Lists!$F$2:$G$16,2,FALSE()),"Not Rated")</f>
        <v>Older Kids</v>
      </c>
      <c r="P1249" s="14">
        <f t="shared" si="154"/>
        <v>182</v>
      </c>
      <c r="Q1249" s="14" t="str">
        <f t="shared" si="155"/>
        <v>Unknown</v>
      </c>
      <c r="R1249" s="14" t="str">
        <f t="shared" si="156"/>
        <v>|Unknown|</v>
      </c>
      <c r="S1249" s="14" t="str">
        <f t="shared" si="157"/>
        <v>|Action &amp; Adventure|Dramas|International Movies|</v>
      </c>
      <c r="T1249" s="14" t="str">
        <f t="shared" si="158"/>
        <v>|Hidenori Inoue|</v>
      </c>
      <c r="U1249" s="14" t="str">
        <f t="shared" si="159"/>
        <v>|Takaya Kamikawa|Izumi Inamori|Taichi Saotome|Jun Hashimoto|Shoko Takada|Makoto Awane|Takaya Yamauchi|Akira Yamamoto|Tetsuya Chiba|Masato Sakai|</v>
      </c>
    </row>
    <row r="1250" spans="1:21">
      <c r="A1250" s="14" t="s">
        <v>6442</v>
      </c>
      <c r="B1250" s="14" t="s">
        <v>48</v>
      </c>
      <c r="C1250" s="14" t="s">
        <v>6443</v>
      </c>
      <c r="D1250" s="14" t="s">
        <v>6444</v>
      </c>
      <c r="E1250" s="14" t="s">
        <v>6445</v>
      </c>
      <c r="F1250" s="14" t="s">
        <v>115</v>
      </c>
      <c r="G1250" s="26">
        <v>44256</v>
      </c>
      <c r="H1250" s="14">
        <v>2021</v>
      </c>
      <c r="I1250" s="14" t="s">
        <v>363</v>
      </c>
      <c r="J1250" s="14" t="s">
        <v>653</v>
      </c>
      <c r="K1250" s="14" t="s">
        <v>927</v>
      </c>
      <c r="L1250" s="14" t="s">
        <v>6446</v>
      </c>
      <c r="M1250" s="14">
        <f t="shared" si="152"/>
        <v>2021</v>
      </c>
      <c r="N1250" s="14">
        <f t="shared" si="153"/>
        <v>3</v>
      </c>
      <c r="O1250" s="14" t="str">
        <f>IFERROR(VLOOKUP(I1250,Lists!$F$2:$G$16,2,FALSE()),"Not Rated")</f>
        <v>Adults</v>
      </c>
      <c r="P1250" s="14">
        <f t="shared" si="154"/>
        <v>98</v>
      </c>
      <c r="Q1250" s="14" t="str">
        <f t="shared" si="155"/>
        <v>United States</v>
      </c>
      <c r="R1250" s="14" t="str">
        <f t="shared" si="156"/>
        <v>|United States|</v>
      </c>
      <c r="S1250" s="14" t="str">
        <f t="shared" si="157"/>
        <v>|Documentaries|Music &amp; Musicals|</v>
      </c>
      <c r="T1250" s="14" t="str">
        <f t="shared" si="158"/>
        <v>|Emmett Malloy|</v>
      </c>
      <c r="U1250" s="14" t="str">
        <f t="shared" si="159"/>
        <v>|The Notorious B.I.G.|Sean "P. Diddy" Combs|</v>
      </c>
    </row>
    <row r="1251" spans="1:21">
      <c r="A1251" s="14" t="s">
        <v>6447</v>
      </c>
      <c r="B1251" s="14" t="s">
        <v>48</v>
      </c>
      <c r="C1251" s="14" t="s">
        <v>6448</v>
      </c>
      <c r="D1251" s="14" t="s">
        <v>6449</v>
      </c>
      <c r="E1251" s="14" t="s">
        <v>6450</v>
      </c>
      <c r="F1251" s="14" t="s">
        <v>117</v>
      </c>
      <c r="G1251" s="26">
        <v>44256</v>
      </c>
      <c r="H1251" s="14">
        <v>2021</v>
      </c>
      <c r="I1251" s="14" t="s">
        <v>360</v>
      </c>
      <c r="J1251" s="14" t="s">
        <v>624</v>
      </c>
      <c r="K1251" s="14" t="s">
        <v>261</v>
      </c>
      <c r="L1251" s="14" t="s">
        <v>6451</v>
      </c>
      <c r="M1251" s="14">
        <f t="shared" si="152"/>
        <v>2021</v>
      </c>
      <c r="N1251" s="14">
        <f t="shared" si="153"/>
        <v>3</v>
      </c>
      <c r="O1251" s="14" t="str">
        <f>IFERROR(VLOOKUP(I1251,Lists!$F$2:$G$16,2,FALSE()),"Not Rated")</f>
        <v>Adults</v>
      </c>
      <c r="P1251" s="14">
        <f t="shared" si="154"/>
        <v>96</v>
      </c>
      <c r="Q1251" s="14" t="str">
        <f t="shared" si="155"/>
        <v>Unknown</v>
      </c>
      <c r="R1251" s="14" t="str">
        <f t="shared" si="156"/>
        <v>|Unknown|</v>
      </c>
      <c r="S1251" s="14" t="str">
        <f t="shared" si="157"/>
        <v>|Stand-Up Comedy|</v>
      </c>
      <c r="T1251" s="14" t="str">
        <f t="shared" si="158"/>
        <v>|Xavier Maingon|Marc-Antoine Hélard|</v>
      </c>
      <c r="U1251" s="14" t="str">
        <f t="shared" si="159"/>
        <v>|Blanche Gardin|</v>
      </c>
    </row>
    <row r="1252" spans="1:21">
      <c r="A1252" s="14" t="s">
        <v>6452</v>
      </c>
      <c r="B1252" s="14" t="s">
        <v>48</v>
      </c>
      <c r="C1252" s="14" t="s">
        <v>6453</v>
      </c>
      <c r="D1252" s="14" t="s">
        <v>6454</v>
      </c>
      <c r="E1252" s="14" t="s">
        <v>6455</v>
      </c>
      <c r="F1252" s="14" t="s">
        <v>117</v>
      </c>
      <c r="G1252" s="26">
        <v>44256</v>
      </c>
      <c r="H1252" s="14">
        <v>2021</v>
      </c>
      <c r="I1252" s="14" t="s">
        <v>368</v>
      </c>
      <c r="J1252" s="14" t="s">
        <v>6456</v>
      </c>
      <c r="K1252" s="14" t="s">
        <v>2701</v>
      </c>
      <c r="L1252" s="14" t="s">
        <v>6457</v>
      </c>
      <c r="M1252" s="14">
        <f t="shared" si="152"/>
        <v>2021</v>
      </c>
      <c r="N1252" s="14">
        <f t="shared" si="153"/>
        <v>3</v>
      </c>
      <c r="O1252" s="14" t="str">
        <f>IFERROR(VLOOKUP(I1252,Lists!$F$2:$G$16,2,FALSE()),"Not Rated")</f>
        <v>Kids</v>
      </c>
      <c r="P1252" s="14">
        <f t="shared" si="154"/>
        <v>42</v>
      </c>
      <c r="Q1252" s="14" t="str">
        <f t="shared" si="155"/>
        <v>Unknown</v>
      </c>
      <c r="R1252" s="14" t="str">
        <f t="shared" si="156"/>
        <v>|Unknown|</v>
      </c>
      <c r="S1252" s="14" t="str">
        <f t="shared" si="157"/>
        <v>|Documentaries|International Movies|Music &amp; Musicals|</v>
      </c>
      <c r="T1252" s="14" t="str">
        <f t="shared" si="158"/>
        <v>|Milton Kremer|</v>
      </c>
      <c r="U1252" s="14" t="str">
        <f t="shared" si="159"/>
        <v>|Hernán Cattáneo|Richard Coleman|</v>
      </c>
    </row>
    <row r="1253" spans="1:21">
      <c r="A1253" s="14" t="s">
        <v>6458</v>
      </c>
      <c r="B1253" s="14" t="s">
        <v>48</v>
      </c>
      <c r="C1253" s="14" t="s">
        <v>6459</v>
      </c>
      <c r="D1253" s="14" t="s">
        <v>6460</v>
      </c>
      <c r="E1253" s="14" t="s">
        <v>6461</v>
      </c>
      <c r="F1253" s="14" t="s">
        <v>921</v>
      </c>
      <c r="G1253" s="26">
        <v>44256</v>
      </c>
      <c r="H1253" s="14">
        <v>1990</v>
      </c>
      <c r="I1253" s="14" t="s">
        <v>364</v>
      </c>
      <c r="J1253" s="14" t="s">
        <v>5894</v>
      </c>
      <c r="K1253" s="14" t="s">
        <v>640</v>
      </c>
      <c r="L1253" s="14" t="s">
        <v>6462</v>
      </c>
      <c r="M1253" s="14">
        <f t="shared" si="152"/>
        <v>2021</v>
      </c>
      <c r="N1253" s="14">
        <f t="shared" si="153"/>
        <v>3</v>
      </c>
      <c r="O1253" s="14" t="str">
        <f>IFERROR(VLOOKUP(I1253,Lists!$F$2:$G$16,2,FALSE()),"Not Rated")</f>
        <v>Teens</v>
      </c>
      <c r="P1253" s="14">
        <f t="shared" si="154"/>
        <v>181</v>
      </c>
      <c r="Q1253" s="14" t="str">
        <f t="shared" si="155"/>
        <v>United States</v>
      </c>
      <c r="R1253" s="14" t="str">
        <f t="shared" si="156"/>
        <v>|United States|United Kingdom|</v>
      </c>
      <c r="S1253" s="14" t="str">
        <f t="shared" si="157"/>
        <v>|Action &amp; Adventure|Classic Movies|Dramas|</v>
      </c>
      <c r="T1253" s="14" t="str">
        <f t="shared" si="158"/>
        <v>|Kevin Costner|</v>
      </c>
      <c r="U1253" s="14" t="str">
        <f t="shared" si="159"/>
        <v>|Kevin Costner|Mary McDonnell|Rodney Grant|Graham Greene|Floyd "Red Crow" Westerman|Tantoo Cardinal|Robert Pastorelli|Charles Rocket|Maury Chaykin|Jimmy Herman|</v>
      </c>
    </row>
    <row r="1254" spans="1:21">
      <c r="A1254" s="14" t="s">
        <v>6463</v>
      </c>
      <c r="B1254" s="14" t="s">
        <v>48</v>
      </c>
      <c r="C1254" s="14" t="s">
        <v>6464</v>
      </c>
      <c r="D1254" s="14" t="s">
        <v>6465</v>
      </c>
      <c r="E1254" s="14" t="s">
        <v>6466</v>
      </c>
      <c r="F1254" s="14" t="s">
        <v>124</v>
      </c>
      <c r="G1254" s="26">
        <v>44256</v>
      </c>
      <c r="H1254" s="14">
        <v>2018</v>
      </c>
      <c r="I1254" s="14" t="s">
        <v>361</v>
      </c>
      <c r="J1254" s="14" t="s">
        <v>713</v>
      </c>
      <c r="K1254" s="14" t="s">
        <v>529</v>
      </c>
      <c r="L1254" s="14" t="s">
        <v>6467</v>
      </c>
      <c r="M1254" s="14">
        <f t="shared" si="152"/>
        <v>2021</v>
      </c>
      <c r="N1254" s="14">
        <f t="shared" si="153"/>
        <v>3</v>
      </c>
      <c r="O1254" s="14" t="str">
        <f>IFERROR(VLOOKUP(I1254,Lists!$F$2:$G$16,2,FALSE()),"Not Rated")</f>
        <v>Teens</v>
      </c>
      <c r="P1254" s="14">
        <f t="shared" si="154"/>
        <v>100</v>
      </c>
      <c r="Q1254" s="14" t="str">
        <f t="shared" si="155"/>
        <v>Germany</v>
      </c>
      <c r="R1254" s="14" t="str">
        <f t="shared" si="156"/>
        <v>|Germany|</v>
      </c>
      <c r="S1254" s="14" t="str">
        <f t="shared" si="157"/>
        <v>|Comedies|International Movies|</v>
      </c>
      <c r="T1254" s="14" t="str">
        <f t="shared" si="158"/>
        <v>|Marco Petry|</v>
      </c>
      <c r="U1254" s="14" t="str">
        <f t="shared" si="159"/>
        <v>|Emma Bading|Janina Fautz|Ludwig Simon|Samuel Finzi|Emilio Sakraya|Oliver Korittke|Alwara Höfels|Matilda Marz|Amina Merai|Johann von Bülow|Axel Stein|Theo Trebs|</v>
      </c>
    </row>
    <row r="1255" spans="1:21">
      <c r="A1255" s="14" t="s">
        <v>6468</v>
      </c>
      <c r="B1255" s="14" t="s">
        <v>48</v>
      </c>
      <c r="C1255" s="14" t="s">
        <v>6469</v>
      </c>
      <c r="D1255" s="14" t="s">
        <v>6470</v>
      </c>
      <c r="E1255" s="14" t="s">
        <v>6471</v>
      </c>
      <c r="F1255" s="14" t="s">
        <v>115</v>
      </c>
      <c r="G1255" s="26">
        <v>44256</v>
      </c>
      <c r="H1255" s="14">
        <v>2019</v>
      </c>
      <c r="I1255" s="14" t="s">
        <v>366</v>
      </c>
      <c r="J1255" s="14" t="s">
        <v>6472</v>
      </c>
      <c r="K1255" s="14" t="s">
        <v>481</v>
      </c>
      <c r="L1255" s="14" t="s">
        <v>6473</v>
      </c>
      <c r="M1255" s="14">
        <f t="shared" si="152"/>
        <v>2021</v>
      </c>
      <c r="N1255" s="14">
        <f t="shared" si="153"/>
        <v>3</v>
      </c>
      <c r="O1255" s="14" t="str">
        <f>IFERROR(VLOOKUP(I1255,Lists!$F$2:$G$16,2,FALSE()),"Not Rated")</f>
        <v>Kids</v>
      </c>
      <c r="P1255" s="14">
        <f t="shared" si="154"/>
        <v>22</v>
      </c>
      <c r="Q1255" s="14" t="str">
        <f t="shared" si="155"/>
        <v>United States</v>
      </c>
      <c r="R1255" s="14" t="str">
        <f t="shared" si="156"/>
        <v>|United States|</v>
      </c>
      <c r="S1255" s="14" t="str">
        <f t="shared" si="157"/>
        <v>|Children &amp; Family Movies|Comedies|</v>
      </c>
      <c r="T1255" s="14" t="str">
        <f t="shared" si="158"/>
        <v>|Andrew Duncan|Ken Cunningham|</v>
      </c>
      <c r="U1255" s="14" t="str">
        <f t="shared" si="159"/>
        <v>|Robbie Daymond|Ben Pronsky|Josh Keaton|Tara Strong|Jennifer Hale|Laura Bailey|</v>
      </c>
    </row>
    <row r="1256" spans="1:21">
      <c r="A1256" s="14" t="s">
        <v>6474</v>
      </c>
      <c r="B1256" s="14" t="s">
        <v>48</v>
      </c>
      <c r="C1256" s="14" t="s">
        <v>6475</v>
      </c>
      <c r="D1256" s="14" t="s">
        <v>2886</v>
      </c>
      <c r="E1256" s="14" t="s">
        <v>6476</v>
      </c>
      <c r="F1256" s="14" t="s">
        <v>115</v>
      </c>
      <c r="G1256" s="26">
        <v>44256</v>
      </c>
      <c r="H1256" s="14">
        <v>1988</v>
      </c>
      <c r="I1256" s="14" t="s">
        <v>363</v>
      </c>
      <c r="J1256" s="14" t="s">
        <v>6477</v>
      </c>
      <c r="K1256" s="14" t="s">
        <v>1307</v>
      </c>
      <c r="L1256" s="14" t="s">
        <v>6478</v>
      </c>
      <c r="M1256" s="14">
        <f t="shared" si="152"/>
        <v>2021</v>
      </c>
      <c r="N1256" s="14">
        <f t="shared" si="153"/>
        <v>3</v>
      </c>
      <c r="O1256" s="14" t="str">
        <f>IFERROR(VLOOKUP(I1256,Lists!$F$2:$G$16,2,FALSE()),"Not Rated")</f>
        <v>Adults</v>
      </c>
      <c r="P1256" s="14">
        <f t="shared" si="154"/>
        <v>134</v>
      </c>
      <c r="Q1256" s="14" t="str">
        <f t="shared" si="155"/>
        <v>United States</v>
      </c>
      <c r="R1256" s="14" t="str">
        <f t="shared" si="156"/>
        <v>|United States|</v>
      </c>
      <c r="S1256" s="14" t="str">
        <f t="shared" si="157"/>
        <v>|Classic Movies|Dramas|</v>
      </c>
      <c r="T1256" s="14" t="str">
        <f t="shared" si="158"/>
        <v>|Barry Levinson|</v>
      </c>
      <c r="U1256" s="14" t="str">
        <f t="shared" si="159"/>
        <v>|Dustin Hoffman|Tom Cruise|Valeria Golino|Gerald R. Molen|Jack Murdock|Michael D. Roberts|Ralph Seymour|Lucinda Jenney|Bonnie Hunt|</v>
      </c>
    </row>
    <row r="1257" spans="1:21">
      <c r="A1257" s="14" t="s">
        <v>6479</v>
      </c>
      <c r="B1257" s="14" t="s">
        <v>48</v>
      </c>
      <c r="C1257" s="14" t="s">
        <v>6480</v>
      </c>
      <c r="D1257" s="14" t="s">
        <v>4363</v>
      </c>
      <c r="E1257" s="14" t="s">
        <v>6481</v>
      </c>
      <c r="F1257" s="14" t="s">
        <v>117</v>
      </c>
      <c r="G1257" s="26">
        <v>44256</v>
      </c>
      <c r="H1257" s="14">
        <v>2011</v>
      </c>
      <c r="I1257" s="14" t="s">
        <v>361</v>
      </c>
      <c r="J1257" s="14" t="s">
        <v>6482</v>
      </c>
      <c r="K1257" s="14" t="s">
        <v>612</v>
      </c>
      <c r="L1257" s="14" t="s">
        <v>6483</v>
      </c>
      <c r="M1257" s="14">
        <f t="shared" si="152"/>
        <v>2021</v>
      </c>
      <c r="N1257" s="14">
        <f t="shared" si="153"/>
        <v>3</v>
      </c>
      <c r="O1257" s="14" t="str">
        <f>IFERROR(VLOOKUP(I1257,Lists!$F$2:$G$16,2,FALSE()),"Not Rated")</f>
        <v>Teens</v>
      </c>
      <c r="P1257" s="14">
        <f t="shared" si="154"/>
        <v>177</v>
      </c>
      <c r="Q1257" s="14" t="str">
        <f t="shared" si="155"/>
        <v>Unknown</v>
      </c>
      <c r="R1257" s="14" t="str">
        <f t="shared" si="156"/>
        <v>|Unknown|</v>
      </c>
      <c r="S1257" s="14" t="str">
        <f t="shared" si="157"/>
        <v>|Action &amp; Adventure|Dramas|International Movies|</v>
      </c>
      <c r="T1257" s="14" t="str">
        <f t="shared" si="158"/>
        <v>|Hidenori Inoue|</v>
      </c>
      <c r="U1257" s="14" t="str">
        <f t="shared" si="159"/>
        <v>|Shun Oguri|Mirai Moriyama|Taichi Saotome|Eiko Koike|Ryo Katsuji|Riisa Naka|Shoko Takada|Makoto Awane|Masato Kono|Tetsuya Chiba|</v>
      </c>
    </row>
    <row r="1258" spans="1:21">
      <c r="A1258" s="14" t="s">
        <v>6484</v>
      </c>
      <c r="B1258" s="14" t="s">
        <v>48</v>
      </c>
      <c r="C1258" s="14" t="s">
        <v>6485</v>
      </c>
      <c r="D1258" s="14" t="s">
        <v>6486</v>
      </c>
      <c r="E1258" s="14" t="s">
        <v>6487</v>
      </c>
      <c r="F1258" s="14" t="s">
        <v>1342</v>
      </c>
      <c r="G1258" s="26">
        <v>44256</v>
      </c>
      <c r="H1258" s="14">
        <v>2006</v>
      </c>
      <c r="I1258" s="14" t="s">
        <v>363</v>
      </c>
      <c r="J1258" s="14" t="s">
        <v>507</v>
      </c>
      <c r="K1258" s="14" t="s">
        <v>1195</v>
      </c>
      <c r="L1258" s="14" t="s">
        <v>6488</v>
      </c>
      <c r="M1258" s="14">
        <f t="shared" si="152"/>
        <v>2021</v>
      </c>
      <c r="N1258" s="14">
        <f t="shared" si="153"/>
        <v>3</v>
      </c>
      <c r="O1258" s="14" t="str">
        <f>IFERROR(VLOOKUP(I1258,Lists!$F$2:$G$16,2,FALSE()),"Not Rated")</f>
        <v>Adults</v>
      </c>
      <c r="P1258" s="14">
        <f t="shared" si="154"/>
        <v>94</v>
      </c>
      <c r="Q1258" s="14" t="str">
        <f t="shared" si="155"/>
        <v>United States</v>
      </c>
      <c r="R1258" s="14" t="str">
        <f t="shared" si="156"/>
        <v>|United States|Germany|</v>
      </c>
      <c r="S1258" s="14" t="str">
        <f t="shared" si="157"/>
        <v>|Comedies|Cult Movies|Music &amp; Musicals|</v>
      </c>
      <c r="T1258" s="14" t="str">
        <f t="shared" si="158"/>
        <v>|Liam Lynch|</v>
      </c>
      <c r="U1258" s="14" t="str">
        <f t="shared" si="159"/>
        <v>|Jack Black|Kyle Gass|JR Reed|Troy Gentile|Ronnie James Dio|Paul F. Tompkins|Ned Bellamy|Fred Armisen|Kirk Ward|Amy Poehler|Tim Robbins|Dave Grohl|Ben Stiller|</v>
      </c>
    </row>
    <row r="1259" spans="1:21">
      <c r="A1259" s="14" t="s">
        <v>6489</v>
      </c>
      <c r="B1259" s="14" t="s">
        <v>49</v>
      </c>
      <c r="C1259" s="14" t="s">
        <v>6490</v>
      </c>
      <c r="D1259" s="14" t="s">
        <v>117</v>
      </c>
      <c r="E1259" s="14" t="s">
        <v>6491</v>
      </c>
      <c r="F1259" s="14" t="s">
        <v>121</v>
      </c>
      <c r="G1259" s="26">
        <v>44255</v>
      </c>
      <c r="H1259" s="14">
        <v>2011</v>
      </c>
      <c r="I1259" s="14" t="s">
        <v>361</v>
      </c>
      <c r="J1259" s="14" t="s">
        <v>105</v>
      </c>
      <c r="K1259" s="14" t="s">
        <v>822</v>
      </c>
      <c r="L1259" s="14" t="s">
        <v>6492</v>
      </c>
      <c r="M1259" s="14">
        <f t="shared" si="152"/>
        <v>2021</v>
      </c>
      <c r="N1259" s="14">
        <f t="shared" si="153"/>
        <v>2</v>
      </c>
      <c r="O1259" s="14" t="str">
        <f>IFERROR(VLOOKUP(I1259,Lists!$F$2:$G$16,2,FALSE()),"Not Rated")</f>
        <v>Teens</v>
      </c>
      <c r="P1259" s="14">
        <f t="shared" si="154"/>
        <v>1</v>
      </c>
      <c r="Q1259" s="14" t="str">
        <f t="shared" si="155"/>
        <v>Japan</v>
      </c>
      <c r="R1259" s="14" t="str">
        <f t="shared" si="156"/>
        <v>|Japan|</v>
      </c>
      <c r="S1259" s="14" t="str">
        <f t="shared" si="157"/>
        <v>|Anime Series|International TV Shows|</v>
      </c>
      <c r="T1259" s="14" t="str">
        <f t="shared" si="158"/>
        <v>|Unknown|</v>
      </c>
      <c r="U1259" s="14" t="str">
        <f t="shared" si="159"/>
        <v>|Hiroaki Hirata|Masakazu Morita|Koji Yusa|Minako Kotobuki|Yuhko Kaida|Go Inoue|Kenjiro Tsuda|Mariya Ise|Taiten Kusunoki|Nobuhiko Okamoto|Keiji Fujiwara|</v>
      </c>
    </row>
    <row r="1260" spans="1:21">
      <c r="A1260" s="14" t="s">
        <v>6493</v>
      </c>
      <c r="B1260" s="14" t="s">
        <v>48</v>
      </c>
      <c r="C1260" s="14" t="s">
        <v>6494</v>
      </c>
      <c r="D1260" s="14" t="s">
        <v>6495</v>
      </c>
      <c r="E1260" s="14" t="s">
        <v>6496</v>
      </c>
      <c r="F1260" s="14" t="s">
        <v>6497</v>
      </c>
      <c r="G1260" s="26">
        <v>44253</v>
      </c>
      <c r="H1260" s="14">
        <v>2021</v>
      </c>
      <c r="I1260" s="14" t="s">
        <v>365</v>
      </c>
      <c r="J1260" s="14" t="s">
        <v>708</v>
      </c>
      <c r="K1260" s="14" t="s">
        <v>481</v>
      </c>
      <c r="L1260" s="14" t="s">
        <v>6498</v>
      </c>
      <c r="M1260" s="14">
        <f t="shared" si="152"/>
        <v>2021</v>
      </c>
      <c r="N1260" s="14">
        <f t="shared" si="153"/>
        <v>2</v>
      </c>
      <c r="O1260" s="14" t="str">
        <f>IFERROR(VLOOKUP(I1260,Lists!$F$2:$G$16,2,FALSE()),"Not Rated")</f>
        <v>Kids</v>
      </c>
      <c r="P1260" s="14">
        <f t="shared" si="154"/>
        <v>88</v>
      </c>
      <c r="Q1260" s="14" t="str">
        <f t="shared" si="155"/>
        <v>Belgium</v>
      </c>
      <c r="R1260" s="14" t="str">
        <f t="shared" si="156"/>
        <v>|Belgium|France|</v>
      </c>
      <c r="S1260" s="14" t="str">
        <f t="shared" si="157"/>
        <v>|Children &amp; Family Movies|Comedies|</v>
      </c>
      <c r="T1260" s="14" t="str">
        <f t="shared" si="158"/>
        <v>|Jérémie Degruson|Ben Stassen|</v>
      </c>
      <c r="U1260" s="14" t="str">
        <f t="shared" si="159"/>
        <v>|Jules Wojciechowski|Roger Craig Smith|Grant George|David Lodge|Lindsey Alena|Sandy Fox|Joey Lotsko|</v>
      </c>
    </row>
    <row r="1261" spans="1:21">
      <c r="A1261" s="14" t="s">
        <v>6499</v>
      </c>
      <c r="B1261" s="14" t="s">
        <v>48</v>
      </c>
      <c r="C1261" s="14" t="s">
        <v>6500</v>
      </c>
      <c r="D1261" s="14" t="s">
        <v>6501</v>
      </c>
      <c r="E1261" s="14" t="s">
        <v>6502</v>
      </c>
      <c r="F1261" s="14" t="s">
        <v>115</v>
      </c>
      <c r="G1261" s="26">
        <v>44253</v>
      </c>
      <c r="H1261" s="14">
        <v>2016</v>
      </c>
      <c r="I1261" s="14" t="s">
        <v>363</v>
      </c>
      <c r="J1261" s="14" t="s">
        <v>1008</v>
      </c>
      <c r="K1261" s="14" t="s">
        <v>1034</v>
      </c>
      <c r="L1261" s="14" t="s">
        <v>6503</v>
      </c>
      <c r="M1261" s="14">
        <f t="shared" si="152"/>
        <v>2021</v>
      </c>
      <c r="N1261" s="14">
        <f t="shared" si="153"/>
        <v>2</v>
      </c>
      <c r="O1261" s="14" t="str">
        <f>IFERROR(VLOOKUP(I1261,Lists!$F$2:$G$16,2,FALSE()),"Not Rated")</f>
        <v>Adults</v>
      </c>
      <c r="P1261" s="14">
        <f t="shared" si="154"/>
        <v>119</v>
      </c>
      <c r="Q1261" s="14" t="str">
        <f t="shared" si="155"/>
        <v>United States</v>
      </c>
      <c r="R1261" s="14" t="str">
        <f t="shared" si="156"/>
        <v>|United States|</v>
      </c>
      <c r="S1261" s="14" t="str">
        <f t="shared" si="157"/>
        <v>|Comedies|Dramas|Independent Movies|</v>
      </c>
      <c r="T1261" s="14" t="str">
        <f t="shared" si="158"/>
        <v>|Matt Ross|</v>
      </c>
      <c r="U1261" s="14" t="str">
        <f t="shared" si="159"/>
        <v>|Viggo Mortensen|Frank Langella|George MacKay|Samantha Isler|Annalise Basso|Nicholas Hamilton|Shree Crooks|Charlie Shotwell|Ann Dowd|Erin Moriarty|Missi Pyle|Kathryn Hahn|Steve Zahn|</v>
      </c>
    </row>
    <row r="1262" spans="1:21">
      <c r="A1262" s="14" t="s">
        <v>6504</v>
      </c>
      <c r="B1262" s="14" t="s">
        <v>48</v>
      </c>
      <c r="C1262" s="14" t="s">
        <v>6505</v>
      </c>
      <c r="D1262" s="14" t="s">
        <v>6506</v>
      </c>
      <c r="E1262" s="14" t="s">
        <v>6507</v>
      </c>
      <c r="F1262" s="14" t="s">
        <v>122</v>
      </c>
      <c r="G1262" s="26">
        <v>44253</v>
      </c>
      <c r="H1262" s="14">
        <v>2021</v>
      </c>
      <c r="I1262" s="14" t="s">
        <v>360</v>
      </c>
      <c r="J1262" s="14" t="s">
        <v>1386</v>
      </c>
      <c r="K1262" s="14" t="s">
        <v>542</v>
      </c>
      <c r="L1262" s="14" t="s">
        <v>6508</v>
      </c>
      <c r="M1262" s="14">
        <f t="shared" si="152"/>
        <v>2021</v>
      </c>
      <c r="N1262" s="14">
        <f t="shared" si="153"/>
        <v>2</v>
      </c>
      <c r="O1262" s="14" t="str">
        <f>IFERROR(VLOOKUP(I1262,Lists!$F$2:$G$16,2,FALSE()),"Not Rated")</f>
        <v>Adults</v>
      </c>
      <c r="P1262" s="14">
        <f t="shared" si="154"/>
        <v>107</v>
      </c>
      <c r="Q1262" s="14" t="str">
        <f t="shared" si="155"/>
        <v>Spain</v>
      </c>
      <c r="R1262" s="14" t="str">
        <f t="shared" si="156"/>
        <v>|Spain|</v>
      </c>
      <c r="S1262" s="14" t="str">
        <f t="shared" si="157"/>
        <v>|Comedies|International Movies|Romantic Movies|</v>
      </c>
      <c r="T1262" s="14" t="str">
        <f t="shared" si="158"/>
        <v>|Dani de la Orden|</v>
      </c>
      <c r="U1262" s="14" t="str">
        <f t="shared" si="159"/>
        <v>|Álvaro Cervantes|Susana Abaitua|Luis Zahera|Clara Segura|Aixa Villagrán|Paula Malia|Nil Cardoner|Txell Aixendri|Alberto San Juan|</v>
      </c>
    </row>
    <row r="1263" spans="1:21">
      <c r="A1263" s="14" t="s">
        <v>6509</v>
      </c>
      <c r="B1263" s="14" t="s">
        <v>48</v>
      </c>
      <c r="C1263" s="14" t="s">
        <v>6510</v>
      </c>
      <c r="D1263" s="14" t="s">
        <v>6511</v>
      </c>
      <c r="E1263" s="14" t="s">
        <v>6512</v>
      </c>
      <c r="F1263" s="14" t="s">
        <v>6513</v>
      </c>
      <c r="G1263" s="26">
        <v>44253</v>
      </c>
      <c r="H1263" s="14">
        <v>2006</v>
      </c>
      <c r="I1263" s="14" t="s">
        <v>360</v>
      </c>
      <c r="J1263" s="14" t="s">
        <v>1375</v>
      </c>
      <c r="K1263" s="14" t="s">
        <v>444</v>
      </c>
      <c r="L1263" s="14" t="s">
        <v>6514</v>
      </c>
      <c r="M1263" s="14">
        <f t="shared" si="152"/>
        <v>2021</v>
      </c>
      <c r="N1263" s="14">
        <f t="shared" si="153"/>
        <v>2</v>
      </c>
      <c r="O1263" s="14" t="str">
        <f>IFERROR(VLOOKUP(I1263,Lists!$F$2:$G$16,2,FALSE()),"Not Rated")</f>
        <v>Adults</v>
      </c>
      <c r="P1263" s="14">
        <f t="shared" si="154"/>
        <v>112</v>
      </c>
      <c r="Q1263" s="14" t="str">
        <f t="shared" si="155"/>
        <v>Argentina</v>
      </c>
      <c r="R1263" s="14" t="str">
        <f t="shared" si="156"/>
        <v>|Argentina|Chile|</v>
      </c>
      <c r="S1263" s="14" t="str">
        <f t="shared" si="157"/>
        <v>|Dramas|Independent Movies|International Movies|</v>
      </c>
      <c r="T1263" s="14" t="str">
        <f t="shared" si="158"/>
        <v>|Pablo Larraín|</v>
      </c>
      <c r="U1263" s="14" t="str">
        <f t="shared" si="159"/>
        <v>|Benjamín Vicuña|Gastón Pauls|Alfredo Castro|Francisca Imboden|Héctor Noguera|María Izquierdo|Willy Semler|Alejandro Trejo|Mateo Iribarren|Marcial Tagle|Paulina Urrutia|</v>
      </c>
    </row>
    <row r="1264" spans="1:21">
      <c r="A1264" s="14" t="s">
        <v>6515</v>
      </c>
      <c r="B1264" s="14" t="s">
        <v>48</v>
      </c>
      <c r="C1264" s="14" t="s">
        <v>6516</v>
      </c>
      <c r="D1264" s="14" t="s">
        <v>117</v>
      </c>
      <c r="E1264" s="14" t="s">
        <v>6517</v>
      </c>
      <c r="F1264" s="14" t="s">
        <v>117</v>
      </c>
      <c r="G1264" s="26">
        <v>44253</v>
      </c>
      <c r="H1264" s="14">
        <v>2021</v>
      </c>
      <c r="I1264" s="14" t="s">
        <v>360</v>
      </c>
      <c r="J1264" s="14" t="s">
        <v>4864</v>
      </c>
      <c r="K1264" s="14" t="s">
        <v>458</v>
      </c>
      <c r="L1264" s="14" t="s">
        <v>6518</v>
      </c>
      <c r="M1264" s="14">
        <f t="shared" si="152"/>
        <v>2021</v>
      </c>
      <c r="N1264" s="14">
        <f t="shared" si="153"/>
        <v>2</v>
      </c>
      <c r="O1264" s="14" t="str">
        <f>IFERROR(VLOOKUP(I1264,Lists!$F$2:$G$16,2,FALSE()),"Not Rated")</f>
        <v>Adults</v>
      </c>
      <c r="P1264" s="14">
        <f t="shared" si="154"/>
        <v>35</v>
      </c>
      <c r="Q1264" s="14" t="str">
        <f t="shared" si="155"/>
        <v>Unknown</v>
      </c>
      <c r="R1264" s="14" t="str">
        <f t="shared" si="156"/>
        <v>|Unknown|</v>
      </c>
      <c r="S1264" s="14" t="str">
        <f t="shared" si="157"/>
        <v>|Comedies|Dramas|</v>
      </c>
      <c r="T1264" s="14" t="str">
        <f t="shared" si="158"/>
        <v>|Unknown|</v>
      </c>
      <c r="U1264" s="14" t="str">
        <f t="shared" si="159"/>
        <v>|David Spade|London Hughes|Fortune Feimster|Brianne Howey|Antonia Gentry|Jennifer Robertson|Sara Waisglass|</v>
      </c>
    </row>
    <row r="1265" spans="1:21">
      <c r="A1265" s="14" t="s">
        <v>6519</v>
      </c>
      <c r="B1265" s="14" t="s">
        <v>48</v>
      </c>
      <c r="C1265" s="14" t="s">
        <v>6520</v>
      </c>
      <c r="D1265" s="14" t="s">
        <v>6521</v>
      </c>
      <c r="E1265" s="14" t="s">
        <v>6522</v>
      </c>
      <c r="F1265" s="14" t="s">
        <v>6523</v>
      </c>
      <c r="G1265" s="26">
        <v>44253</v>
      </c>
      <c r="H1265" s="14">
        <v>2015</v>
      </c>
      <c r="I1265" s="14" t="s">
        <v>363</v>
      </c>
      <c r="J1265" s="14" t="s">
        <v>560</v>
      </c>
      <c r="K1265" s="14" t="s">
        <v>248</v>
      </c>
      <c r="L1265" s="14" t="s">
        <v>6524</v>
      </c>
      <c r="M1265" s="14">
        <f t="shared" si="152"/>
        <v>2021</v>
      </c>
      <c r="N1265" s="14">
        <f t="shared" si="153"/>
        <v>2</v>
      </c>
      <c r="O1265" s="14" t="str">
        <f>IFERROR(VLOOKUP(I1265,Lists!$F$2:$G$16,2,FALSE()),"Not Rated")</f>
        <v>Adults</v>
      </c>
      <c r="P1265" s="14">
        <f t="shared" si="154"/>
        <v>103</v>
      </c>
      <c r="Q1265" s="14" t="str">
        <f t="shared" si="155"/>
        <v>United States</v>
      </c>
      <c r="R1265" s="14" t="str">
        <f t="shared" si="156"/>
        <v>|United States|Thailand|</v>
      </c>
      <c r="S1265" s="14" t="str">
        <f t="shared" si="157"/>
        <v>|Action &amp; Adventure|</v>
      </c>
      <c r="T1265" s="14" t="str">
        <f t="shared" si="158"/>
        <v>|John Erick Dowdle|</v>
      </c>
      <c r="U1265" s="14" t="str">
        <f t="shared" si="159"/>
        <v>|Owen Wilson|Lake Bell|Pierce Brosnan|Sterling Jerins|Claire Geare|Thanawut Ketsaro|Chatchawai Kamonsakpitak|Sahajak Boonthanakit|</v>
      </c>
    </row>
    <row r="1266" spans="1:21">
      <c r="A1266" s="14" t="s">
        <v>6525</v>
      </c>
      <c r="B1266" s="14" t="s">
        <v>48</v>
      </c>
      <c r="C1266" s="14" t="s">
        <v>6526</v>
      </c>
      <c r="D1266" s="14" t="s">
        <v>6527</v>
      </c>
      <c r="E1266" s="14" t="s">
        <v>6528</v>
      </c>
      <c r="F1266" s="14" t="s">
        <v>115</v>
      </c>
      <c r="G1266" s="26">
        <v>44253</v>
      </c>
      <c r="H1266" s="14">
        <v>2011</v>
      </c>
      <c r="I1266" s="14" t="s">
        <v>363</v>
      </c>
      <c r="J1266" s="14" t="s">
        <v>404</v>
      </c>
      <c r="K1266" s="14" t="s">
        <v>1034</v>
      </c>
      <c r="L1266" s="14" t="s">
        <v>6529</v>
      </c>
      <c r="M1266" s="14">
        <f t="shared" si="152"/>
        <v>2021</v>
      </c>
      <c r="N1266" s="14">
        <f t="shared" si="153"/>
        <v>2</v>
      </c>
      <c r="O1266" s="14" t="str">
        <f>IFERROR(VLOOKUP(I1266,Lists!$F$2:$G$16,2,FALSE()),"Not Rated")</f>
        <v>Adults</v>
      </c>
      <c r="P1266" s="14">
        <f t="shared" si="154"/>
        <v>90</v>
      </c>
      <c r="Q1266" s="14" t="str">
        <f t="shared" si="155"/>
        <v>United States</v>
      </c>
      <c r="R1266" s="14" t="str">
        <f t="shared" si="156"/>
        <v>|United States|</v>
      </c>
      <c r="S1266" s="14" t="str">
        <f t="shared" si="157"/>
        <v>|Comedies|Dramas|Independent Movies|</v>
      </c>
      <c r="T1266" s="14" t="str">
        <f t="shared" si="158"/>
        <v>|Jesse Peretz|</v>
      </c>
      <c r="U1266" s="14" t="str">
        <f t="shared" si="159"/>
        <v>|Paul Rudd|Elizabeth Banks|Zooey Deschanel|Emily Mortimer|Kathryn Hahn|Steve Coogan|Rashida Jones|Hugh Dancy|Shirley Knight|Adam Scott|T.J. Miller|</v>
      </c>
    </row>
    <row r="1267" spans="1:21">
      <c r="A1267" s="14" t="s">
        <v>6530</v>
      </c>
      <c r="B1267" s="14" t="s">
        <v>48</v>
      </c>
      <c r="C1267" s="14" t="s">
        <v>6531</v>
      </c>
      <c r="D1267" s="14" t="s">
        <v>6532</v>
      </c>
      <c r="E1267" s="14" t="s">
        <v>6533</v>
      </c>
      <c r="F1267" s="14" t="s">
        <v>116</v>
      </c>
      <c r="G1267" s="26">
        <v>44253</v>
      </c>
      <c r="H1267" s="14">
        <v>2021</v>
      </c>
      <c r="I1267" s="14" t="s">
        <v>360</v>
      </c>
      <c r="J1267" s="14" t="s">
        <v>1159</v>
      </c>
      <c r="K1267" s="14" t="s">
        <v>873</v>
      </c>
      <c r="L1267" s="14" t="s">
        <v>6534</v>
      </c>
      <c r="M1267" s="14">
        <f t="shared" si="152"/>
        <v>2021</v>
      </c>
      <c r="N1267" s="14">
        <f t="shared" si="153"/>
        <v>2</v>
      </c>
      <c r="O1267" s="14" t="str">
        <f>IFERROR(VLOOKUP(I1267,Lists!$F$2:$G$16,2,FALSE()),"Not Rated")</f>
        <v>Adults</v>
      </c>
      <c r="P1267" s="14">
        <f t="shared" si="154"/>
        <v>120</v>
      </c>
      <c r="Q1267" s="14" t="str">
        <f t="shared" si="155"/>
        <v>India</v>
      </c>
      <c r="R1267" s="14" t="str">
        <f t="shared" si="156"/>
        <v>|India|</v>
      </c>
      <c r="S1267" s="14" t="str">
        <f t="shared" si="157"/>
        <v>|International Movies|Thrillers|</v>
      </c>
      <c r="T1267" s="14" t="str">
        <f t="shared" si="158"/>
        <v>|Ribhu Dasgupta|</v>
      </c>
      <c r="U1267" s="14" t="str">
        <f t="shared" si="159"/>
        <v>|Parineeti Chopra|Aditi Rao Hydari|Kirti Kulhari|Avinash Tiwary|Tota Roy Chowdhury|</v>
      </c>
    </row>
    <row r="1268" spans="1:21">
      <c r="A1268" s="14" t="s">
        <v>6535</v>
      </c>
      <c r="B1268" s="14" t="s">
        <v>48</v>
      </c>
      <c r="C1268" s="14" t="s">
        <v>6536</v>
      </c>
      <c r="D1268" s="14" t="s">
        <v>6511</v>
      </c>
      <c r="E1268" s="14" t="s">
        <v>6537</v>
      </c>
      <c r="F1268" s="14" t="s">
        <v>6538</v>
      </c>
      <c r="G1268" s="26">
        <v>44253</v>
      </c>
      <c r="H1268" s="14">
        <v>2008</v>
      </c>
      <c r="I1268" s="14" t="s">
        <v>360</v>
      </c>
      <c r="J1268" s="14" t="s">
        <v>566</v>
      </c>
      <c r="K1268" s="14" t="s">
        <v>444</v>
      </c>
      <c r="L1268" s="14" t="s">
        <v>6539</v>
      </c>
      <c r="M1268" s="14">
        <f t="shared" si="152"/>
        <v>2021</v>
      </c>
      <c r="N1268" s="14">
        <f t="shared" si="153"/>
        <v>2</v>
      </c>
      <c r="O1268" s="14" t="str">
        <f>IFERROR(VLOOKUP(I1268,Lists!$F$2:$G$16,2,FALSE()),"Not Rated")</f>
        <v>Adults</v>
      </c>
      <c r="P1268" s="14">
        <f t="shared" si="154"/>
        <v>97</v>
      </c>
      <c r="Q1268" s="14" t="str">
        <f t="shared" si="155"/>
        <v>Chile</v>
      </c>
      <c r="R1268" s="14" t="str">
        <f t="shared" si="156"/>
        <v>|Chile|Brazil|</v>
      </c>
      <c r="S1268" s="14" t="str">
        <f t="shared" si="157"/>
        <v>|Dramas|Independent Movies|International Movies|</v>
      </c>
      <c r="T1268" s="14" t="str">
        <f t="shared" si="158"/>
        <v>|Pablo Larraín|</v>
      </c>
      <c r="U1268" s="14" t="str">
        <f t="shared" si="159"/>
        <v>|Alfredo Castro|Paola Lattus|Héctor Morales|Amparo Noguera|Elsa Poblete|</v>
      </c>
    </row>
    <row r="1269" spans="1:21">
      <c r="A1269" s="14" t="s">
        <v>6540</v>
      </c>
      <c r="B1269" s="14" t="s">
        <v>48</v>
      </c>
      <c r="C1269" s="14" t="s">
        <v>6541</v>
      </c>
      <c r="D1269" s="14" t="s">
        <v>4828</v>
      </c>
      <c r="E1269" s="14" t="s">
        <v>6542</v>
      </c>
      <c r="F1269" s="14" t="s">
        <v>124</v>
      </c>
      <c r="G1269" s="26">
        <v>44253</v>
      </c>
      <c r="H1269" s="14">
        <v>2014</v>
      </c>
      <c r="I1269" s="14" t="s">
        <v>360</v>
      </c>
      <c r="J1269" s="14" t="s">
        <v>724</v>
      </c>
      <c r="K1269" s="14" t="s">
        <v>873</v>
      </c>
      <c r="L1269" s="14" t="s">
        <v>6543</v>
      </c>
      <c r="M1269" s="14">
        <f t="shared" si="152"/>
        <v>2021</v>
      </c>
      <c r="N1269" s="14">
        <f t="shared" si="153"/>
        <v>2</v>
      </c>
      <c r="O1269" s="14" t="str">
        <f>IFERROR(VLOOKUP(I1269,Lists!$F$2:$G$16,2,FALSE()),"Not Rated")</f>
        <v>Adults</v>
      </c>
      <c r="P1269" s="14">
        <f t="shared" si="154"/>
        <v>102</v>
      </c>
      <c r="Q1269" s="14" t="str">
        <f t="shared" si="155"/>
        <v>Germany</v>
      </c>
      <c r="R1269" s="14" t="str">
        <f t="shared" si="156"/>
        <v>|Germany|</v>
      </c>
      <c r="S1269" s="14" t="str">
        <f t="shared" si="157"/>
        <v>|International Movies|Thrillers|</v>
      </c>
      <c r="T1269" s="14" t="str">
        <f t="shared" si="158"/>
        <v>|Baran bo Odar|</v>
      </c>
      <c r="U1269" s="14" t="str">
        <f t="shared" si="159"/>
        <v>|Tom Schilling|Elyas M'Barek|Wotan Wilke Möhring|Antoine Monot Jr.|Hannah Herzsprung|Stephan Kampwirth|Trine Dyrholm|Leopold Hornung|Leonard Carow|</v>
      </c>
    </row>
    <row r="1270" spans="1:21">
      <c r="A1270" s="14" t="s">
        <v>6544</v>
      </c>
      <c r="B1270" s="14" t="s">
        <v>49</v>
      </c>
      <c r="C1270" s="14" t="s">
        <v>6545</v>
      </c>
      <c r="D1270" s="14" t="s">
        <v>117</v>
      </c>
      <c r="E1270" s="14" t="s">
        <v>6546</v>
      </c>
      <c r="F1270" s="14" t="s">
        <v>6547</v>
      </c>
      <c r="G1270" s="26">
        <v>44252</v>
      </c>
      <c r="H1270" s="14">
        <v>2019</v>
      </c>
      <c r="I1270" s="14" t="s">
        <v>360</v>
      </c>
      <c r="J1270" s="14" t="s">
        <v>105</v>
      </c>
      <c r="K1270" s="14" t="s">
        <v>992</v>
      </c>
      <c r="L1270" s="14" t="s">
        <v>6548</v>
      </c>
      <c r="M1270" s="14">
        <f t="shared" si="152"/>
        <v>2021</v>
      </c>
      <c r="N1270" s="14">
        <f t="shared" si="153"/>
        <v>2</v>
      </c>
      <c r="O1270" s="14" t="str">
        <f>IFERROR(VLOOKUP(I1270,Lists!$F$2:$G$16,2,FALSE()),"Not Rated")</f>
        <v>Adults</v>
      </c>
      <c r="P1270" s="14">
        <f t="shared" si="154"/>
        <v>1</v>
      </c>
      <c r="Q1270" s="14" t="str">
        <f t="shared" si="155"/>
        <v>United States</v>
      </c>
      <c r="R1270" s="14" t="str">
        <f t="shared" si="156"/>
        <v>|United States|Colombia|</v>
      </c>
      <c r="S1270" s="14" t="str">
        <f t="shared" si="157"/>
        <v>|Crime TV Shows|International TV Shows|Spanish-Language TV Shows|</v>
      </c>
      <c r="T1270" s="14" t="str">
        <f t="shared" si="158"/>
        <v>|Unknown|</v>
      </c>
      <c r="U1270" s="14" t="str">
        <f t="shared" si="159"/>
        <v>|Carmen Villalobos|Catherine Siachoque|Fabián Ríos|Gregorio Pernía|Kimberly Reyes|Stephanía Duque|Elianis Garrido|Carolina Gaitán|Juan Pablo Urrego|Juan Pablo Gamboa|</v>
      </c>
    </row>
    <row r="1271" spans="1:21">
      <c r="A1271" s="14" t="s">
        <v>6549</v>
      </c>
      <c r="B1271" s="14" t="s">
        <v>48</v>
      </c>
      <c r="C1271" s="14" t="s">
        <v>6550</v>
      </c>
      <c r="D1271" s="14" t="s">
        <v>6551</v>
      </c>
      <c r="E1271" s="14" t="s">
        <v>6552</v>
      </c>
      <c r="F1271" s="14" t="s">
        <v>136</v>
      </c>
      <c r="G1271" s="26">
        <v>44252</v>
      </c>
      <c r="H1271" s="14">
        <v>2021</v>
      </c>
      <c r="I1271" s="14" t="s">
        <v>362</v>
      </c>
      <c r="J1271" s="14" t="s">
        <v>574</v>
      </c>
      <c r="K1271" s="14" t="s">
        <v>910</v>
      </c>
      <c r="L1271" s="14" t="s">
        <v>6553</v>
      </c>
      <c r="M1271" s="14">
        <f t="shared" si="152"/>
        <v>2021</v>
      </c>
      <c r="N1271" s="14">
        <f t="shared" si="153"/>
        <v>2</v>
      </c>
      <c r="O1271" s="14" t="str">
        <f>IFERROR(VLOOKUP(I1271,Lists!$F$2:$G$16,2,FALSE()),"Not Rated")</f>
        <v>Older Kids</v>
      </c>
      <c r="P1271" s="14">
        <f t="shared" si="154"/>
        <v>106</v>
      </c>
      <c r="Q1271" s="14" t="str">
        <f t="shared" si="155"/>
        <v>Indonesia</v>
      </c>
      <c r="R1271" s="14" t="str">
        <f t="shared" si="156"/>
        <v>|Indonesia|</v>
      </c>
      <c r="S1271" s="14" t="str">
        <f t="shared" si="157"/>
        <v>|Dramas|International Movies|Romantic Movies|</v>
      </c>
      <c r="T1271" s="14" t="str">
        <f t="shared" si="158"/>
        <v>|Rizki Balki|</v>
      </c>
      <c r="U1271" s="14" t="str">
        <f t="shared" si="159"/>
        <v>|Hanggini|Junior Roberts|Roy Sungkono|Shenina Cinnamon|Ashira Zamita|Amel Carla|Davina Karamoy|Naimma Aljufri|Andi Viola|Jasmine Elfira Burhan|Kezia Aletheia|Dewi Rezer|Ersa Mayori|Indra Brasco|Bobby Samuel|Ady Sky|Farhan Rasyid|</v>
      </c>
    </row>
    <row r="1272" spans="1:21">
      <c r="A1272" s="14" t="s">
        <v>6554</v>
      </c>
      <c r="B1272" s="14" t="s">
        <v>49</v>
      </c>
      <c r="C1272" s="14" t="s">
        <v>6555</v>
      </c>
      <c r="D1272" s="14" t="s">
        <v>117</v>
      </c>
      <c r="E1272" s="14" t="s">
        <v>6556</v>
      </c>
      <c r="F1272" s="14" t="s">
        <v>6547</v>
      </c>
      <c r="G1272" s="26">
        <v>44252</v>
      </c>
      <c r="H1272" s="14">
        <v>2018</v>
      </c>
      <c r="I1272" s="14" t="s">
        <v>360</v>
      </c>
      <c r="J1272" s="14" t="s">
        <v>107</v>
      </c>
      <c r="K1272" s="14" t="s">
        <v>1451</v>
      </c>
      <c r="L1272" s="14" t="s">
        <v>6557</v>
      </c>
      <c r="M1272" s="14">
        <f t="shared" si="152"/>
        <v>2021</v>
      </c>
      <c r="N1272" s="14">
        <f t="shared" si="153"/>
        <v>2</v>
      </c>
      <c r="O1272" s="14" t="str">
        <f>IFERROR(VLOOKUP(I1272,Lists!$F$2:$G$16,2,FALSE()),"Not Rated")</f>
        <v>Adults</v>
      </c>
      <c r="P1272" s="14">
        <f t="shared" si="154"/>
        <v>3</v>
      </c>
      <c r="Q1272" s="14" t="str">
        <f t="shared" si="155"/>
        <v>United States</v>
      </c>
      <c r="R1272" s="14" t="str">
        <f t="shared" si="156"/>
        <v>|United States|Colombia|</v>
      </c>
      <c r="S1272" s="14" t="str">
        <f t="shared" si="157"/>
        <v>|International TV Shows|Spanish-Language TV Shows|TV Dramas|</v>
      </c>
      <c r="T1272" s="14" t="str">
        <f t="shared" si="158"/>
        <v>|Unknown|</v>
      </c>
      <c r="U1272" s="14" t="str">
        <f t="shared" si="159"/>
        <v>|Catherine Siachoque|Fabián Ríos|Carolina Gaitán|Juan Pablo Urrego|Majida Issa|Johanna Fadul|César Mora|Juan Pablo Llano|Carmen Villalobos|Francisco Bolívar|Jennifer Arenas|Luigi Aycardi|Julián Beltrán|Stefanía Gómez|Diana Acevedo|Joselyn Gallardo|Jairo Ordóñez|Oscar Salazar|Gregorio Pernía|Carolina Sepúlveda|Javier Jattin|Juan Alfonso Baptista|</v>
      </c>
    </row>
    <row r="1273" spans="1:21">
      <c r="A1273" s="14" t="s">
        <v>6558</v>
      </c>
      <c r="B1273" s="14" t="s">
        <v>49</v>
      </c>
      <c r="C1273" s="14" t="s">
        <v>6559</v>
      </c>
      <c r="D1273" s="14" t="s">
        <v>117</v>
      </c>
      <c r="E1273" s="14" t="s">
        <v>6560</v>
      </c>
      <c r="F1273" s="14" t="s">
        <v>117</v>
      </c>
      <c r="G1273" s="26">
        <v>44252</v>
      </c>
      <c r="H1273" s="14">
        <v>2018</v>
      </c>
      <c r="I1273" s="14" t="s">
        <v>360</v>
      </c>
      <c r="J1273" s="14" t="s">
        <v>105</v>
      </c>
      <c r="K1273" s="14" t="s">
        <v>1451</v>
      </c>
      <c r="L1273" s="14" t="s">
        <v>6561</v>
      </c>
      <c r="M1273" s="14">
        <f t="shared" si="152"/>
        <v>2021</v>
      </c>
      <c r="N1273" s="14">
        <f t="shared" si="153"/>
        <v>2</v>
      </c>
      <c r="O1273" s="14" t="str">
        <f>IFERROR(VLOOKUP(I1273,Lists!$F$2:$G$16,2,FALSE()),"Not Rated")</f>
        <v>Adults</v>
      </c>
      <c r="P1273" s="14">
        <f t="shared" si="154"/>
        <v>1</v>
      </c>
      <c r="Q1273" s="14" t="str">
        <f t="shared" si="155"/>
        <v>Unknown</v>
      </c>
      <c r="R1273" s="14" t="str">
        <f t="shared" si="156"/>
        <v>|Unknown|</v>
      </c>
      <c r="S1273" s="14" t="str">
        <f t="shared" si="157"/>
        <v>|International TV Shows|Spanish-Language TV Shows|TV Dramas|</v>
      </c>
      <c r="T1273" s="14" t="str">
        <f t="shared" si="158"/>
        <v>|Unknown|</v>
      </c>
      <c r="U1273" s="14" t="str">
        <f t="shared" si="159"/>
        <v>|Giovanni Arce|Mayella Lloclla|Rodrigo Palacios|Priscila Espinoza|Mayra Nájar|Sergio Galliani|Laly Goyzueta|Diego Lombardi|</v>
      </c>
    </row>
    <row r="1274" spans="1:21">
      <c r="A1274" s="14" t="s">
        <v>6562</v>
      </c>
      <c r="B1274" s="14" t="s">
        <v>49</v>
      </c>
      <c r="C1274" s="14" t="s">
        <v>6563</v>
      </c>
      <c r="D1274" s="14" t="s">
        <v>117</v>
      </c>
      <c r="E1274" s="14" t="s">
        <v>6564</v>
      </c>
      <c r="F1274" s="14" t="s">
        <v>115</v>
      </c>
      <c r="G1274" s="26">
        <v>44251</v>
      </c>
      <c r="H1274" s="14">
        <v>2021</v>
      </c>
      <c r="I1274" s="14" t="s">
        <v>360</v>
      </c>
      <c r="J1274" s="14" t="s">
        <v>105</v>
      </c>
      <c r="K1274" s="14" t="s">
        <v>773</v>
      </c>
      <c r="L1274" s="14" t="s">
        <v>6565</v>
      </c>
      <c r="M1274" s="14">
        <f t="shared" si="152"/>
        <v>2021</v>
      </c>
      <c r="N1274" s="14">
        <f t="shared" si="153"/>
        <v>2</v>
      </c>
      <c r="O1274" s="14" t="str">
        <f>IFERROR(VLOOKUP(I1274,Lists!$F$2:$G$16,2,FALSE()),"Not Rated")</f>
        <v>Adults</v>
      </c>
      <c r="P1274" s="14">
        <f t="shared" si="154"/>
        <v>1</v>
      </c>
      <c r="Q1274" s="14" t="str">
        <f t="shared" si="155"/>
        <v>United States</v>
      </c>
      <c r="R1274" s="14" t="str">
        <f t="shared" si="156"/>
        <v>|United States|</v>
      </c>
      <c r="S1274" s="14" t="str">
        <f t="shared" si="157"/>
        <v>|Docuseries|International TV Shows|</v>
      </c>
      <c r="T1274" s="14" t="str">
        <f t="shared" si="158"/>
        <v>|Unknown|</v>
      </c>
      <c r="U1274" s="14" t="str">
        <f t="shared" si="159"/>
        <v>|Masayoshi Haneda|Masami Kosaka|Hideaki Ito|Hayate|Wilfred Lee|Philippe Koo|</v>
      </c>
    </row>
    <row r="1275" spans="1:21">
      <c r="A1275" s="14" t="s">
        <v>6566</v>
      </c>
      <c r="B1275" s="14" t="s">
        <v>48</v>
      </c>
      <c r="C1275" s="14" t="s">
        <v>6567</v>
      </c>
      <c r="D1275" s="14" t="s">
        <v>6568</v>
      </c>
      <c r="E1275" s="14" t="s">
        <v>6569</v>
      </c>
      <c r="F1275" s="14" t="s">
        <v>121</v>
      </c>
      <c r="G1275" s="26">
        <v>44251</v>
      </c>
      <c r="H1275" s="14">
        <v>2020</v>
      </c>
      <c r="I1275" s="14" t="s">
        <v>361</v>
      </c>
      <c r="J1275" s="14" t="s">
        <v>1008</v>
      </c>
      <c r="K1275" s="14" t="s">
        <v>873</v>
      </c>
      <c r="L1275" s="14" t="s">
        <v>6570</v>
      </c>
      <c r="M1275" s="14">
        <f t="shared" si="152"/>
        <v>2021</v>
      </c>
      <c r="N1275" s="14">
        <f t="shared" si="153"/>
        <v>2</v>
      </c>
      <c r="O1275" s="14" t="str">
        <f>IFERROR(VLOOKUP(I1275,Lists!$F$2:$G$16,2,FALSE()),"Not Rated")</f>
        <v>Teens</v>
      </c>
      <c r="P1275" s="14">
        <f t="shared" si="154"/>
        <v>119</v>
      </c>
      <c r="Q1275" s="14" t="str">
        <f t="shared" si="155"/>
        <v>Japan</v>
      </c>
      <c r="R1275" s="14" t="str">
        <f t="shared" si="156"/>
        <v>|Japan|</v>
      </c>
      <c r="S1275" s="14" t="str">
        <f t="shared" si="157"/>
        <v>|International Movies|Thrillers|</v>
      </c>
      <c r="T1275" s="14" t="str">
        <f t="shared" si="158"/>
        <v>|Shunsuke Kariyama|</v>
      </c>
      <c r="U1275" s="14" t="str">
        <f t="shared" si="159"/>
        <v>|Ryo Yoshizawa|Hana Sugisaki|Amane Okayama|Honoka Matsumoto|Hiroya Shimizu|Nana Mori|Mizuki Kayashima|Ken Mitsuishi|Tasuku Emoto|</v>
      </c>
    </row>
    <row r="1276" spans="1:21">
      <c r="A1276" s="14" t="s">
        <v>6571</v>
      </c>
      <c r="B1276" s="14" t="s">
        <v>49</v>
      </c>
      <c r="C1276" s="14" t="s">
        <v>6572</v>
      </c>
      <c r="D1276" s="14" t="s">
        <v>117</v>
      </c>
      <c r="E1276" s="14" t="s">
        <v>6573</v>
      </c>
      <c r="F1276" s="14" t="s">
        <v>115</v>
      </c>
      <c r="G1276" s="26">
        <v>44251</v>
      </c>
      <c r="H1276" s="14">
        <v>2021</v>
      </c>
      <c r="I1276" s="14" t="s">
        <v>362</v>
      </c>
      <c r="J1276" s="14" t="s">
        <v>105</v>
      </c>
      <c r="K1276" s="14" t="s">
        <v>262</v>
      </c>
      <c r="L1276" s="14" t="s">
        <v>6574</v>
      </c>
      <c r="M1276" s="14">
        <f t="shared" si="152"/>
        <v>2021</v>
      </c>
      <c r="N1276" s="14">
        <f t="shared" si="153"/>
        <v>2</v>
      </c>
      <c r="O1276" s="14" t="str">
        <f>IFERROR(VLOOKUP(I1276,Lists!$F$2:$G$16,2,FALSE()),"Not Rated")</f>
        <v>Older Kids</v>
      </c>
      <c r="P1276" s="14">
        <f t="shared" si="154"/>
        <v>1</v>
      </c>
      <c r="Q1276" s="14" t="str">
        <f t="shared" si="155"/>
        <v>United States</v>
      </c>
      <c r="R1276" s="14" t="str">
        <f t="shared" si="156"/>
        <v>|United States|</v>
      </c>
      <c r="S1276" s="14" t="str">
        <f t="shared" si="157"/>
        <v>|Reality TV|</v>
      </c>
      <c r="T1276" s="14" t="str">
        <f t="shared" si="158"/>
        <v>|Unknown|</v>
      </c>
      <c r="U1276" s="14" t="str">
        <f t="shared" si="159"/>
        <v>|Jas Leverette|</v>
      </c>
    </row>
    <row r="1277" spans="1:21">
      <c r="A1277" s="14" t="s">
        <v>6575</v>
      </c>
      <c r="B1277" s="14" t="s">
        <v>49</v>
      </c>
      <c r="C1277" s="14" t="s">
        <v>6576</v>
      </c>
      <c r="D1277" s="14" t="s">
        <v>117</v>
      </c>
      <c r="E1277" s="14" t="s">
        <v>6577</v>
      </c>
      <c r="F1277" s="14" t="s">
        <v>115</v>
      </c>
      <c r="G1277" s="26">
        <v>44251</v>
      </c>
      <c r="H1277" s="14">
        <v>2021</v>
      </c>
      <c r="I1277" s="14" t="s">
        <v>361</v>
      </c>
      <c r="J1277" s="14" t="s">
        <v>105</v>
      </c>
      <c r="K1277" s="14" t="s">
        <v>4132</v>
      </c>
      <c r="L1277" s="14" t="s">
        <v>6578</v>
      </c>
      <c r="M1277" s="14">
        <f t="shared" si="152"/>
        <v>2021</v>
      </c>
      <c r="N1277" s="14">
        <f t="shared" si="153"/>
        <v>2</v>
      </c>
      <c r="O1277" s="14" t="str">
        <f>IFERROR(VLOOKUP(I1277,Lists!$F$2:$G$16,2,FALSE()),"Not Rated")</f>
        <v>Teens</v>
      </c>
      <c r="P1277" s="14">
        <f t="shared" si="154"/>
        <v>1</v>
      </c>
      <c r="Q1277" s="14" t="str">
        <f t="shared" si="155"/>
        <v>United States</v>
      </c>
      <c r="R1277" s="14" t="str">
        <f t="shared" si="156"/>
        <v>|United States|</v>
      </c>
      <c r="S1277" s="14" t="str">
        <f t="shared" si="157"/>
        <v>|Romantic TV Shows|TV Comedies|TV Dramas|</v>
      </c>
      <c r="T1277" s="14" t="str">
        <f t="shared" si="158"/>
        <v>|Unknown|</v>
      </c>
      <c r="U1277" s="14" t="str">
        <f t="shared" si="159"/>
        <v>|Brianne Howey|Antonia Gentry|Diesel La Torraca|Jennifer Robertson|Felix Mallard|Sara Waisglass|Scott Porter|Raymond Ablack|</v>
      </c>
    </row>
    <row r="1278" spans="1:21">
      <c r="A1278" s="14" t="s">
        <v>6579</v>
      </c>
      <c r="B1278" s="14" t="s">
        <v>48</v>
      </c>
      <c r="C1278" s="14" t="s">
        <v>6580</v>
      </c>
      <c r="D1278" s="14" t="s">
        <v>6581</v>
      </c>
      <c r="E1278" s="14" t="s">
        <v>6582</v>
      </c>
      <c r="F1278" s="14" t="s">
        <v>117</v>
      </c>
      <c r="G1278" s="26">
        <v>44251</v>
      </c>
      <c r="H1278" s="14">
        <v>2019</v>
      </c>
      <c r="I1278" s="14" t="s">
        <v>360</v>
      </c>
      <c r="J1278" s="14" t="s">
        <v>1668</v>
      </c>
      <c r="K1278" s="14" t="s">
        <v>475</v>
      </c>
      <c r="L1278" s="14" t="s">
        <v>6583</v>
      </c>
      <c r="M1278" s="14">
        <f t="shared" si="152"/>
        <v>2021</v>
      </c>
      <c r="N1278" s="14">
        <f t="shared" si="153"/>
        <v>2</v>
      </c>
      <c r="O1278" s="14" t="str">
        <f>IFERROR(VLOOKUP(I1278,Lists!$F$2:$G$16,2,FALSE()),"Not Rated")</f>
        <v>Adults</v>
      </c>
      <c r="P1278" s="14">
        <f t="shared" si="154"/>
        <v>84</v>
      </c>
      <c r="Q1278" s="14" t="str">
        <f t="shared" si="155"/>
        <v>Unknown</v>
      </c>
      <c r="R1278" s="14" t="str">
        <f t="shared" si="156"/>
        <v>|Unknown|</v>
      </c>
      <c r="S1278" s="14" t="str">
        <f t="shared" si="157"/>
        <v>|Dramas|International Movies|</v>
      </c>
      <c r="T1278" s="14" t="str">
        <f t="shared" si="158"/>
        <v>|Jeferson De|</v>
      </c>
      <c r="U1278" s="14" t="str">
        <f t="shared" si="159"/>
        <v>|Juan Paiva|Mariana Nunes|Giulia Gayoso|Bruno Peixoto|Fábio Beltrão|Zezé Motta|Malu Valle|Dhu Moraes|Henri Pagnoncelli|Pietro Mario|Alan Rocha|Higor Campagnaro|Aliton Graça|</v>
      </c>
    </row>
    <row r="1279" spans="1:21">
      <c r="A1279" s="14" t="s">
        <v>6584</v>
      </c>
      <c r="B1279" s="14" t="s">
        <v>49</v>
      </c>
      <c r="C1279" s="14" t="s">
        <v>6585</v>
      </c>
      <c r="D1279" s="14" t="s">
        <v>117</v>
      </c>
      <c r="E1279" s="14" t="s">
        <v>6586</v>
      </c>
      <c r="F1279" s="14" t="s">
        <v>115</v>
      </c>
      <c r="G1279" s="26">
        <v>44251</v>
      </c>
      <c r="H1279" s="14">
        <v>2021</v>
      </c>
      <c r="I1279" s="14" t="s">
        <v>361</v>
      </c>
      <c r="J1279" s="14" t="s">
        <v>106</v>
      </c>
      <c r="K1279" s="14" t="s">
        <v>6587</v>
      </c>
      <c r="L1279" s="14" t="s">
        <v>6588</v>
      </c>
      <c r="M1279" s="14">
        <f t="shared" si="152"/>
        <v>2021</v>
      </c>
      <c r="N1279" s="14">
        <f t="shared" si="153"/>
        <v>2</v>
      </c>
      <c r="O1279" s="14" t="str">
        <f>IFERROR(VLOOKUP(I1279,Lists!$F$2:$G$16,2,FALSE()),"Not Rated")</f>
        <v>Teens</v>
      </c>
      <c r="P1279" s="14">
        <f t="shared" si="154"/>
        <v>2</v>
      </c>
      <c r="Q1279" s="14" t="str">
        <f t="shared" si="155"/>
        <v>United States</v>
      </c>
      <c r="R1279" s="14" t="str">
        <f t="shared" si="156"/>
        <v>|United States|</v>
      </c>
      <c r="S1279" s="14" t="str">
        <f t="shared" si="157"/>
        <v>|TV Horror|Teen TV Shows|</v>
      </c>
      <c r="T1279" s="14" t="str">
        <f t="shared" si="158"/>
        <v>|Unknown|</v>
      </c>
      <c r="U1279" s="14" t="str">
        <f t="shared" si="159"/>
        <v>|Nicole Kang|Jim Parrack|Tara Pacheco|Christopher Shyer|Kimberley Wong|Wai Ching Ho|Greta Quispe|Zaria Degenhardt|Uly Schlesinger|Kate Jennings Grant|Aleyse Shannon|Guillermo Arribas|Jaiden Smith|Pepper Binkley|Mikelle Wright-Matos|Melinda Mo|</v>
      </c>
    </row>
    <row r="1280" spans="1:21">
      <c r="A1280" s="14" t="s">
        <v>6589</v>
      </c>
      <c r="B1280" s="14" t="s">
        <v>48</v>
      </c>
      <c r="C1280" s="14" t="s">
        <v>6590</v>
      </c>
      <c r="D1280" s="14" t="s">
        <v>306</v>
      </c>
      <c r="E1280" s="14" t="s">
        <v>6591</v>
      </c>
      <c r="F1280" s="14" t="s">
        <v>115</v>
      </c>
      <c r="G1280" s="26">
        <v>44250</v>
      </c>
      <c r="H1280" s="14">
        <v>2021</v>
      </c>
      <c r="I1280" s="14" t="s">
        <v>368</v>
      </c>
      <c r="J1280" s="14" t="s">
        <v>4182</v>
      </c>
      <c r="K1280" s="14" t="s">
        <v>261</v>
      </c>
      <c r="L1280" s="14" t="s">
        <v>6592</v>
      </c>
      <c r="M1280" s="14">
        <f t="shared" si="152"/>
        <v>2021</v>
      </c>
      <c r="N1280" s="14">
        <f t="shared" si="153"/>
        <v>2</v>
      </c>
      <c r="O1280" s="14" t="str">
        <f>IFERROR(VLOOKUP(I1280,Lists!$F$2:$G$16,2,FALSE()),"Not Rated")</f>
        <v>Kids</v>
      </c>
      <c r="P1280" s="14">
        <f t="shared" si="154"/>
        <v>58</v>
      </c>
      <c r="Q1280" s="14" t="str">
        <f t="shared" si="155"/>
        <v>United States</v>
      </c>
      <c r="R1280" s="14" t="str">
        <f t="shared" si="156"/>
        <v>|United States|</v>
      </c>
      <c r="S1280" s="14" t="str">
        <f t="shared" si="157"/>
        <v>|Stand-Up Comedy|</v>
      </c>
      <c r="T1280" s="14" t="str">
        <f t="shared" si="158"/>
        <v>|Troy Miller|</v>
      </c>
      <c r="U1280" s="14" t="str">
        <f t="shared" si="159"/>
        <v>|Brian Regan|</v>
      </c>
    </row>
    <row r="1281" spans="1:21">
      <c r="A1281" s="14" t="s">
        <v>6593</v>
      </c>
      <c r="B1281" s="14" t="s">
        <v>48</v>
      </c>
      <c r="C1281" s="14" t="s">
        <v>6594</v>
      </c>
      <c r="D1281" s="14" t="s">
        <v>6595</v>
      </c>
      <c r="E1281" s="14" t="s">
        <v>117</v>
      </c>
      <c r="F1281" s="14" t="s">
        <v>119</v>
      </c>
      <c r="G1281" s="26">
        <v>44250</v>
      </c>
      <c r="H1281" s="14">
        <v>2020</v>
      </c>
      <c r="I1281" s="14" t="s">
        <v>361</v>
      </c>
      <c r="J1281" s="14" t="s">
        <v>404</v>
      </c>
      <c r="K1281" s="14" t="s">
        <v>496</v>
      </c>
      <c r="L1281" s="14" t="s">
        <v>6596</v>
      </c>
      <c r="M1281" s="14">
        <f t="shared" si="152"/>
        <v>2021</v>
      </c>
      <c r="N1281" s="14">
        <f t="shared" si="153"/>
        <v>2</v>
      </c>
      <c r="O1281" s="14" t="str">
        <f>IFERROR(VLOOKUP(I1281,Lists!$F$2:$G$16,2,FALSE()),"Not Rated")</f>
        <v>Teens</v>
      </c>
      <c r="P1281" s="14">
        <f t="shared" si="154"/>
        <v>90</v>
      </c>
      <c r="Q1281" s="14" t="str">
        <f t="shared" si="155"/>
        <v>Canada</v>
      </c>
      <c r="R1281" s="14" t="str">
        <f t="shared" si="156"/>
        <v>|Canada|</v>
      </c>
      <c r="S1281" s="14" t="str">
        <f t="shared" si="157"/>
        <v>|Documentaries|International Movies|</v>
      </c>
      <c r="T1281" s="14" t="str">
        <f t="shared" si="158"/>
        <v>|Barry Avrich|</v>
      </c>
      <c r="U1281" s="14" t="str">
        <f t="shared" si="159"/>
        <v>|Unknown|</v>
      </c>
    </row>
    <row r="1282" spans="1:21">
      <c r="A1282" s="14" t="s">
        <v>6597</v>
      </c>
      <c r="B1282" s="14" t="s">
        <v>48</v>
      </c>
      <c r="C1282" s="14" t="s">
        <v>6598</v>
      </c>
      <c r="D1282" s="14" t="s">
        <v>6599</v>
      </c>
      <c r="E1282" s="14" t="s">
        <v>117</v>
      </c>
      <c r="F1282" s="14" t="s">
        <v>118</v>
      </c>
      <c r="G1282" s="26">
        <v>44250</v>
      </c>
      <c r="H1282" s="14">
        <v>2021</v>
      </c>
      <c r="I1282" s="14" t="s">
        <v>361</v>
      </c>
      <c r="J1282" s="14" t="s">
        <v>1226</v>
      </c>
      <c r="K1282" s="14" t="s">
        <v>784</v>
      </c>
      <c r="L1282" s="14" t="s">
        <v>6600</v>
      </c>
      <c r="M1282" s="14">
        <f t="shared" ref="M1282:M1345" si="160">IF(G1282="","",YEAR(G1282))</f>
        <v>2021</v>
      </c>
      <c r="N1282" s="14">
        <f t="shared" ref="N1282:N1345" si="161">IF(G1282="","",MONTH(G1282))</f>
        <v>2</v>
      </c>
      <c r="O1282" s="14" t="str">
        <f>IFERROR(VLOOKUP(I1282,Lists!$F$2:$G$16,2,FALSE()),"Not Rated")</f>
        <v>Teens</v>
      </c>
      <c r="P1282" s="14">
        <f t="shared" ref="P1282:P1345" si="162">IFERROR(VALUE(LEFT(J1282,FIND(" ",J1282)-1)),"")</f>
        <v>109</v>
      </c>
      <c r="Q1282" s="14" t="str">
        <f t="shared" ref="Q1282:Q1345" si="163">IFERROR(LEFT(F1282,FIND(",",F1282)-1),F1282)</f>
        <v>United Kingdom</v>
      </c>
      <c r="R1282" s="14" t="str">
        <f t="shared" ref="R1282:R1345" si="164">"|"&amp;SUBSTITUTE(F1282,", ","|")&amp;"|"</f>
        <v>|United Kingdom|</v>
      </c>
      <c r="S1282" s="14" t="str">
        <f t="shared" ref="S1282:S1345" si="165">"|"&amp;SUBSTITUTE(K1282,", ","|")&amp;"|"</f>
        <v>|Documentaries|International Movies|Sports Movies|</v>
      </c>
      <c r="T1282" s="14" t="str">
        <f t="shared" ref="T1282:T1345" si="166">"|"&amp;SUBSTITUTE(D1282,", ","|")&amp;"|"</f>
        <v>|David Tryhorn|Ben Nicholas|</v>
      </c>
      <c r="U1282" s="14" t="str">
        <f t="shared" ref="U1282:U1345" si="167">"|"&amp;SUBSTITUTE(E1282,", ","|")&amp;"|"</f>
        <v>|Unknown|</v>
      </c>
    </row>
    <row r="1283" spans="1:21">
      <c r="A1283" s="14" t="s">
        <v>6601</v>
      </c>
      <c r="B1283" s="14" t="s">
        <v>48</v>
      </c>
      <c r="C1283" s="14" t="s">
        <v>6602</v>
      </c>
      <c r="D1283" s="14" t="s">
        <v>6603</v>
      </c>
      <c r="E1283" s="14" t="s">
        <v>6604</v>
      </c>
      <c r="F1283" s="14" t="s">
        <v>116</v>
      </c>
      <c r="G1283" s="26">
        <v>44250</v>
      </c>
      <c r="H1283" s="14">
        <v>2021</v>
      </c>
      <c r="I1283" s="14" t="s">
        <v>361</v>
      </c>
      <c r="J1283" s="14" t="s">
        <v>1020</v>
      </c>
      <c r="K1283" s="14" t="s">
        <v>475</v>
      </c>
      <c r="L1283" s="14" t="s">
        <v>6605</v>
      </c>
      <c r="M1283" s="14">
        <f t="shared" si="160"/>
        <v>2021</v>
      </c>
      <c r="N1283" s="14">
        <f t="shared" si="161"/>
        <v>2</v>
      </c>
      <c r="O1283" s="14" t="str">
        <f>IFERROR(VLOOKUP(I1283,Lists!$F$2:$G$16,2,FALSE()),"Not Rated")</f>
        <v>Teens</v>
      </c>
      <c r="P1283" s="14">
        <f t="shared" si="162"/>
        <v>143</v>
      </c>
      <c r="Q1283" s="14" t="str">
        <f t="shared" si="163"/>
        <v>India</v>
      </c>
      <c r="R1283" s="14" t="str">
        <f t="shared" si="164"/>
        <v>|India|</v>
      </c>
      <c r="S1283" s="14" t="str">
        <f t="shared" si="165"/>
        <v>|Dramas|International Movies|</v>
      </c>
      <c r="T1283" s="14" t="str">
        <f t="shared" si="166"/>
        <v>|Tirumala Kishore|</v>
      </c>
      <c r="U1283" s="14" t="str">
        <f t="shared" si="167"/>
        <v>|Ram Pothineni|Nivetha Pethuraj|Malvika Sharma|Amritha Aiyer|Sampath Raj|</v>
      </c>
    </row>
    <row r="1284" spans="1:21">
      <c r="A1284" s="14" t="s">
        <v>6606</v>
      </c>
      <c r="B1284" s="14" t="s">
        <v>49</v>
      </c>
      <c r="C1284" s="14" t="s">
        <v>6607</v>
      </c>
      <c r="D1284" s="14" t="s">
        <v>117</v>
      </c>
      <c r="E1284" s="14" t="s">
        <v>117</v>
      </c>
      <c r="F1284" s="14" t="s">
        <v>116</v>
      </c>
      <c r="G1284" s="26">
        <v>44249</v>
      </c>
      <c r="H1284" s="14">
        <v>2020</v>
      </c>
      <c r="I1284" s="14" t="s">
        <v>360</v>
      </c>
      <c r="J1284" s="14" t="s">
        <v>105</v>
      </c>
      <c r="K1284" s="14" t="s">
        <v>688</v>
      </c>
      <c r="L1284" s="14" t="s">
        <v>6608</v>
      </c>
      <c r="M1284" s="14">
        <f t="shared" si="160"/>
        <v>2021</v>
      </c>
      <c r="N1284" s="14">
        <f t="shared" si="161"/>
        <v>2</v>
      </c>
      <c r="O1284" s="14" t="str">
        <f>IFERROR(VLOOKUP(I1284,Lists!$F$2:$G$16,2,FALSE()),"Not Rated")</f>
        <v>Adults</v>
      </c>
      <c r="P1284" s="14">
        <f t="shared" si="162"/>
        <v>1</v>
      </c>
      <c r="Q1284" s="14" t="str">
        <f t="shared" si="163"/>
        <v>India</v>
      </c>
      <c r="R1284" s="14" t="str">
        <f t="shared" si="164"/>
        <v>|India|</v>
      </c>
      <c r="S1284" s="14" t="str">
        <f t="shared" si="165"/>
        <v>|International TV Shows|TV Dramas|</v>
      </c>
      <c r="T1284" s="14" t="str">
        <f t="shared" si="166"/>
        <v>|Unknown|</v>
      </c>
      <c r="U1284" s="14" t="str">
        <f t="shared" si="167"/>
        <v>|Unknown|</v>
      </c>
    </row>
    <row r="1285" spans="1:21">
      <c r="A1285" s="14" t="s">
        <v>6609</v>
      </c>
      <c r="B1285" s="14" t="s">
        <v>48</v>
      </c>
      <c r="C1285" s="14" t="s">
        <v>6610</v>
      </c>
      <c r="D1285" s="14" t="s">
        <v>5830</v>
      </c>
      <c r="E1285" s="14" t="s">
        <v>6611</v>
      </c>
      <c r="F1285" s="14" t="s">
        <v>115</v>
      </c>
      <c r="G1285" s="26">
        <v>44248</v>
      </c>
      <c r="H1285" s="14">
        <v>2013</v>
      </c>
      <c r="I1285" s="14" t="s">
        <v>363</v>
      </c>
      <c r="J1285" s="14" t="s">
        <v>1375</v>
      </c>
      <c r="K1285" s="14" t="s">
        <v>3429</v>
      </c>
      <c r="L1285" s="14" t="s">
        <v>6612</v>
      </c>
      <c r="M1285" s="14">
        <f t="shared" si="160"/>
        <v>2021</v>
      </c>
      <c r="N1285" s="14">
        <f t="shared" si="161"/>
        <v>2</v>
      </c>
      <c r="O1285" s="14" t="str">
        <f>IFERROR(VLOOKUP(I1285,Lists!$F$2:$G$16,2,FALSE()),"Not Rated")</f>
        <v>Adults</v>
      </c>
      <c r="P1285" s="14">
        <f t="shared" si="162"/>
        <v>112</v>
      </c>
      <c r="Q1285" s="14" t="str">
        <f t="shared" si="163"/>
        <v>United States</v>
      </c>
      <c r="R1285" s="14" t="str">
        <f t="shared" si="164"/>
        <v>|United States|</v>
      </c>
      <c r="S1285" s="14" t="str">
        <f t="shared" si="165"/>
        <v>|Horror Movies|Thrillers|</v>
      </c>
      <c r="T1285" s="14" t="str">
        <f t="shared" si="166"/>
        <v>|James Wan|</v>
      </c>
      <c r="U1285" s="14" t="str">
        <f t="shared" si="167"/>
        <v>|Vera Farmiga|Patrick Wilson|Lili Taylor|Ron Livingston|Shanley Caswell|Hayley McFarland|Joey King|Mackenzie Foy|Kyla Deaver|Shannon Kook|</v>
      </c>
    </row>
    <row r="1286" spans="1:21">
      <c r="A1286" s="14" t="s">
        <v>6613</v>
      </c>
      <c r="B1286" s="14" t="s">
        <v>48</v>
      </c>
      <c r="C1286" s="14" t="s">
        <v>6614</v>
      </c>
      <c r="D1286" s="14" t="s">
        <v>5830</v>
      </c>
      <c r="E1286" s="14" t="s">
        <v>6615</v>
      </c>
      <c r="F1286" s="14" t="s">
        <v>6616</v>
      </c>
      <c r="G1286" s="26">
        <v>44248</v>
      </c>
      <c r="H1286" s="14">
        <v>2016</v>
      </c>
      <c r="I1286" s="14" t="s">
        <v>363</v>
      </c>
      <c r="J1286" s="14" t="s">
        <v>6477</v>
      </c>
      <c r="K1286" s="14" t="s">
        <v>260</v>
      </c>
      <c r="L1286" s="14" t="s">
        <v>6617</v>
      </c>
      <c r="M1286" s="14">
        <f t="shared" si="160"/>
        <v>2021</v>
      </c>
      <c r="N1286" s="14">
        <f t="shared" si="161"/>
        <v>2</v>
      </c>
      <c r="O1286" s="14" t="str">
        <f>IFERROR(VLOOKUP(I1286,Lists!$F$2:$G$16,2,FALSE()),"Not Rated")</f>
        <v>Adults</v>
      </c>
      <c r="P1286" s="14">
        <f t="shared" si="162"/>
        <v>134</v>
      </c>
      <c r="Q1286" s="14" t="str">
        <f t="shared" si="163"/>
        <v>Canada</v>
      </c>
      <c r="R1286" s="14" t="str">
        <f t="shared" si="164"/>
        <v>|Canada|United States|United Kingdom|</v>
      </c>
      <c r="S1286" s="14" t="str">
        <f t="shared" si="165"/>
        <v>|Horror Movies|</v>
      </c>
      <c r="T1286" s="14" t="str">
        <f t="shared" si="166"/>
        <v>|James Wan|</v>
      </c>
      <c r="U1286" s="14" t="str">
        <f t="shared" si="167"/>
        <v>|Patrick Wilson|Vera Farmiga|Madison Wolfe|Frances O'Connor|Lauren Esposito|Benjamin Haigh|Patrick McAuley|Simon McBurney|Maria Doyle Kennedy|Simon Delaney|Franka Potente|</v>
      </c>
    </row>
    <row r="1287" spans="1:21">
      <c r="A1287" s="14" t="s">
        <v>6618</v>
      </c>
      <c r="B1287" s="14" t="s">
        <v>49</v>
      </c>
      <c r="C1287" s="14" t="s">
        <v>6619</v>
      </c>
      <c r="D1287" s="14" t="s">
        <v>117</v>
      </c>
      <c r="E1287" s="14" t="s">
        <v>6620</v>
      </c>
      <c r="F1287" s="14" t="s">
        <v>123</v>
      </c>
      <c r="G1287" s="26">
        <v>44248</v>
      </c>
      <c r="H1287" s="14">
        <v>2021</v>
      </c>
      <c r="I1287" s="14" t="s">
        <v>361</v>
      </c>
      <c r="J1287" s="14" t="s">
        <v>105</v>
      </c>
      <c r="K1287" s="14" t="s">
        <v>1608</v>
      </c>
      <c r="L1287" s="14" t="s">
        <v>6621</v>
      </c>
      <c r="M1287" s="14">
        <f t="shared" si="160"/>
        <v>2021</v>
      </c>
      <c r="N1287" s="14">
        <f t="shared" si="161"/>
        <v>2</v>
      </c>
      <c r="O1287" s="14" t="str">
        <f>IFERROR(VLOOKUP(I1287,Lists!$F$2:$G$16,2,FALSE()),"Not Rated")</f>
        <v>Teens</v>
      </c>
      <c r="P1287" s="14">
        <f t="shared" si="162"/>
        <v>1</v>
      </c>
      <c r="Q1287" s="14" t="str">
        <f t="shared" si="163"/>
        <v>South Korea</v>
      </c>
      <c r="R1287" s="14" t="str">
        <f t="shared" si="164"/>
        <v>|South Korea|</v>
      </c>
      <c r="S1287" s="14" t="str">
        <f t="shared" si="165"/>
        <v>|International TV Shows|TV Comedies|TV Dramas|</v>
      </c>
      <c r="T1287" s="14" t="str">
        <f t="shared" si="166"/>
        <v>|Unknown|</v>
      </c>
      <c r="U1287" s="14" t="str">
        <f t="shared" si="167"/>
        <v>|Song Joong-ki|Jeon Yeo-been|Ok Taec-yeon|Yoo Jae-myung|Kim Yeo-jin|Kwak Dong-yeon|Cho Han-cheul|</v>
      </c>
    </row>
    <row r="1288" spans="1:21">
      <c r="A1288" s="14" t="s">
        <v>6622</v>
      </c>
      <c r="B1288" s="14" t="s">
        <v>48</v>
      </c>
      <c r="C1288" s="14" t="s">
        <v>6623</v>
      </c>
      <c r="D1288" s="14" t="s">
        <v>6624</v>
      </c>
      <c r="E1288" s="14" t="s">
        <v>6625</v>
      </c>
      <c r="F1288" s="14" t="s">
        <v>137</v>
      </c>
      <c r="G1288" s="26">
        <v>44247</v>
      </c>
      <c r="H1288" s="14">
        <v>2020</v>
      </c>
      <c r="I1288" s="14" t="s">
        <v>360</v>
      </c>
      <c r="J1288" s="14" t="s">
        <v>2442</v>
      </c>
      <c r="K1288" s="14" t="s">
        <v>1034</v>
      </c>
      <c r="L1288" s="14" t="s">
        <v>6626</v>
      </c>
      <c r="M1288" s="14">
        <f t="shared" si="160"/>
        <v>2021</v>
      </c>
      <c r="N1288" s="14">
        <f t="shared" si="161"/>
        <v>2</v>
      </c>
      <c r="O1288" s="14" t="str">
        <f>IFERROR(VLOOKUP(I1288,Lists!$F$2:$G$16,2,FALSE()),"Not Rated")</f>
        <v>Adults</v>
      </c>
      <c r="P1288" s="14">
        <f t="shared" si="162"/>
        <v>123</v>
      </c>
      <c r="Q1288" s="14" t="str">
        <f t="shared" si="163"/>
        <v>Taiwan</v>
      </c>
      <c r="R1288" s="14" t="str">
        <f t="shared" si="164"/>
        <v>|Taiwan|</v>
      </c>
      <c r="S1288" s="14" t="str">
        <f t="shared" si="165"/>
        <v>|Comedies|Dramas|Independent Movies|</v>
      </c>
      <c r="T1288" s="14" t="str">
        <f t="shared" si="166"/>
        <v>|Huang Hsin-Yao|</v>
      </c>
      <c r="U1288" s="14" t="str">
        <f t="shared" si="167"/>
        <v>|Shih Ming-shuai|Cheng Jen-shuo|Nadow Lin|Liu Kuan-ting|Chen Yi-wen|Lotus Wang|Ada Pan|Hung Shiao-ling|Jacqueline Zhu|Evelyn Zheng Yu-tong|</v>
      </c>
    </row>
    <row r="1289" spans="1:21">
      <c r="A1289" s="14" t="s">
        <v>6627</v>
      </c>
      <c r="B1289" s="14" t="s">
        <v>48</v>
      </c>
      <c r="C1289" s="14" t="s">
        <v>6628</v>
      </c>
      <c r="D1289" s="14" t="s">
        <v>117</v>
      </c>
      <c r="E1289" s="14" t="s">
        <v>6629</v>
      </c>
      <c r="F1289" s="14" t="s">
        <v>118</v>
      </c>
      <c r="G1289" s="26">
        <v>44247</v>
      </c>
      <c r="H1289" s="14">
        <v>2021</v>
      </c>
      <c r="I1289" s="14" t="s">
        <v>361</v>
      </c>
      <c r="J1289" s="14" t="s">
        <v>3992</v>
      </c>
      <c r="K1289" s="14" t="s">
        <v>458</v>
      </c>
      <c r="L1289" s="14" t="s">
        <v>6630</v>
      </c>
      <c r="M1289" s="14">
        <f t="shared" si="160"/>
        <v>2021</v>
      </c>
      <c r="N1289" s="14">
        <f t="shared" si="161"/>
        <v>2</v>
      </c>
      <c r="O1289" s="14" t="str">
        <f>IFERROR(VLOOKUP(I1289,Lists!$F$2:$G$16,2,FALSE()),"Not Rated")</f>
        <v>Teens</v>
      </c>
      <c r="P1289" s="14">
        <f t="shared" si="162"/>
        <v>36</v>
      </c>
      <c r="Q1289" s="14" t="str">
        <f t="shared" si="163"/>
        <v>United Kingdom</v>
      </c>
      <c r="R1289" s="14" t="str">
        <f t="shared" si="164"/>
        <v>|United Kingdom|</v>
      </c>
      <c r="S1289" s="14" t="str">
        <f t="shared" si="165"/>
        <v>|Comedies|Dramas|</v>
      </c>
      <c r="T1289" s="14" t="str">
        <f t="shared" si="166"/>
        <v>|Unknown|</v>
      </c>
      <c r="U1289" s="14" t="str">
        <f t="shared" si="167"/>
        <v>|David Spade|London Hughes|Fortune Feimster|Abigail Cowen|Hannah Van Der Westhuysen|Precious Mustapha|Eliot Salt|Elisha Applebaum|</v>
      </c>
    </row>
    <row r="1290" spans="1:21">
      <c r="A1290" s="14" t="s">
        <v>6631</v>
      </c>
      <c r="B1290" s="14" t="s">
        <v>48</v>
      </c>
      <c r="C1290" s="14" t="s">
        <v>6632</v>
      </c>
      <c r="D1290" s="14" t="s">
        <v>2673</v>
      </c>
      <c r="E1290" s="14" t="s">
        <v>6633</v>
      </c>
      <c r="F1290" s="14" t="s">
        <v>115</v>
      </c>
      <c r="G1290" s="26">
        <v>44247</v>
      </c>
      <c r="H1290" s="14">
        <v>2018</v>
      </c>
      <c r="I1290" s="14" t="s">
        <v>364</v>
      </c>
      <c r="J1290" s="14" t="s">
        <v>2442</v>
      </c>
      <c r="K1290" s="14" t="s">
        <v>683</v>
      </c>
      <c r="L1290" s="14" t="s">
        <v>6634</v>
      </c>
      <c r="M1290" s="14">
        <f t="shared" si="160"/>
        <v>2021</v>
      </c>
      <c r="N1290" s="14">
        <f t="shared" si="161"/>
        <v>2</v>
      </c>
      <c r="O1290" s="14" t="str">
        <f>IFERROR(VLOOKUP(I1290,Lists!$F$2:$G$16,2,FALSE()),"Not Rated")</f>
        <v>Teens</v>
      </c>
      <c r="P1290" s="14">
        <f t="shared" si="162"/>
        <v>123</v>
      </c>
      <c r="Q1290" s="14" t="str">
        <f t="shared" si="163"/>
        <v>United States</v>
      </c>
      <c r="R1290" s="14" t="str">
        <f t="shared" si="164"/>
        <v>|United States|</v>
      </c>
      <c r="S1290" s="14" t="str">
        <f t="shared" si="165"/>
        <v>|Dramas|Thrillers|</v>
      </c>
      <c r="T1290" s="14" t="str">
        <f t="shared" si="166"/>
        <v>|Chris Weitz|</v>
      </c>
      <c r="U1290" s="14" t="str">
        <f t="shared" si="167"/>
        <v>|Oscar Isaac|Ben Kingsley|Lior Raz|Mélanie Laurent|Nick Kroll|Joe Alwyn|Haley Lu Richardson|Michael Aronov|Peter Strauss|Ohad Knoller|Torben Liebrecht|Greta Scacchi|Pepe Rapazote|</v>
      </c>
    </row>
    <row r="1291" spans="1:21">
      <c r="A1291" s="14" t="s">
        <v>6635</v>
      </c>
      <c r="B1291" s="14" t="s">
        <v>48</v>
      </c>
      <c r="C1291" s="14" t="s">
        <v>6636</v>
      </c>
      <c r="D1291" s="14" t="s">
        <v>6637</v>
      </c>
      <c r="E1291" s="14" t="s">
        <v>6638</v>
      </c>
      <c r="F1291" s="14" t="s">
        <v>117</v>
      </c>
      <c r="G1291" s="26">
        <v>44247</v>
      </c>
      <c r="H1291" s="14">
        <v>2020</v>
      </c>
      <c r="I1291" s="14" t="s">
        <v>368</v>
      </c>
      <c r="J1291" s="14" t="s">
        <v>4182</v>
      </c>
      <c r="K1291" s="14" t="s">
        <v>2701</v>
      </c>
      <c r="L1291" s="14" t="s">
        <v>6639</v>
      </c>
      <c r="M1291" s="14">
        <f t="shared" si="160"/>
        <v>2021</v>
      </c>
      <c r="N1291" s="14">
        <f t="shared" si="161"/>
        <v>2</v>
      </c>
      <c r="O1291" s="14" t="str">
        <f>IFERROR(VLOOKUP(I1291,Lists!$F$2:$G$16,2,FALSE()),"Not Rated")</f>
        <v>Kids</v>
      </c>
      <c r="P1291" s="14">
        <f t="shared" si="162"/>
        <v>58</v>
      </c>
      <c r="Q1291" s="14" t="str">
        <f t="shared" si="163"/>
        <v>Unknown</v>
      </c>
      <c r="R1291" s="14" t="str">
        <f t="shared" si="164"/>
        <v>|Unknown|</v>
      </c>
      <c r="S1291" s="14" t="str">
        <f t="shared" si="165"/>
        <v>|Documentaries|International Movies|Music &amp; Musicals|</v>
      </c>
      <c r="T1291" s="14" t="str">
        <f t="shared" si="166"/>
        <v>|Saron Sakina|</v>
      </c>
      <c r="U1291" s="14" t="str">
        <f t="shared" si="167"/>
        <v>|Glenn Fredly|Marcello Tahitoe|Andien|Rahmania Astrini|Gamaliel|Cantika Abigail|Ivan Nestorman|Molukka Hiphop Community|Julie Estelle|Yovie Widianto|Irfan Ramli|</v>
      </c>
    </row>
    <row r="1292" spans="1:21">
      <c r="A1292" s="14" t="s">
        <v>6640</v>
      </c>
      <c r="B1292" s="14" t="s">
        <v>48</v>
      </c>
      <c r="C1292" s="14" t="s">
        <v>6641</v>
      </c>
      <c r="D1292" s="14" t="s">
        <v>6642</v>
      </c>
      <c r="E1292" s="14" t="s">
        <v>6643</v>
      </c>
      <c r="F1292" s="14" t="s">
        <v>916</v>
      </c>
      <c r="G1292" s="26">
        <v>44246</v>
      </c>
      <c r="H1292" s="14">
        <v>2021</v>
      </c>
      <c r="I1292" s="14" t="s">
        <v>363</v>
      </c>
      <c r="J1292" s="14" t="s">
        <v>1062</v>
      </c>
      <c r="K1292" s="14" t="s">
        <v>6644</v>
      </c>
      <c r="L1292" s="14" t="s">
        <v>6645</v>
      </c>
      <c r="M1292" s="14">
        <f t="shared" si="160"/>
        <v>2021</v>
      </c>
      <c r="N1292" s="14">
        <f t="shared" si="161"/>
        <v>2</v>
      </c>
      <c r="O1292" s="14" t="str">
        <f>IFERROR(VLOOKUP(I1292,Lists!$F$2:$G$16,2,FALSE()),"Not Rated")</f>
        <v>Adults</v>
      </c>
      <c r="P1292" s="14">
        <f t="shared" si="162"/>
        <v>118</v>
      </c>
      <c r="Q1292" s="14" t="str">
        <f t="shared" si="163"/>
        <v>United Kingdom</v>
      </c>
      <c r="R1292" s="14" t="str">
        <f t="shared" si="164"/>
        <v>|United Kingdom|United States|</v>
      </c>
      <c r="S1292" s="14" t="str">
        <f t="shared" si="165"/>
        <v>|Comedies|LGBTQ Movies|Thrillers|</v>
      </c>
      <c r="T1292" s="14" t="str">
        <f t="shared" si="166"/>
        <v>|J Blakeson|</v>
      </c>
      <c r="U1292" s="14" t="str">
        <f t="shared" si="167"/>
        <v>|Rosamund Pike|Peter Dinklage|Eiza González|Dianne Wiest|Chris Messina|Isiah Whitlock Jr.|Macon Blair|Alicia Witt|Damian Young|</v>
      </c>
    </row>
    <row r="1293" spans="1:21">
      <c r="A1293" s="14" t="s">
        <v>6646</v>
      </c>
      <c r="B1293" s="14" t="s">
        <v>48</v>
      </c>
      <c r="C1293" s="14" t="s">
        <v>6647</v>
      </c>
      <c r="D1293" s="14" t="s">
        <v>6648</v>
      </c>
      <c r="E1293" s="14" t="s">
        <v>6649</v>
      </c>
      <c r="F1293" s="14" t="s">
        <v>116</v>
      </c>
      <c r="G1293" s="26">
        <v>44246</v>
      </c>
      <c r="H1293" s="14">
        <v>2020</v>
      </c>
      <c r="I1293" s="14" t="s">
        <v>361</v>
      </c>
      <c r="J1293" s="14" t="s">
        <v>436</v>
      </c>
      <c r="K1293" s="14" t="s">
        <v>444</v>
      </c>
      <c r="L1293" s="14" t="s">
        <v>6650</v>
      </c>
      <c r="M1293" s="14">
        <f t="shared" si="160"/>
        <v>2021</v>
      </c>
      <c r="N1293" s="14">
        <f t="shared" si="161"/>
        <v>2</v>
      </c>
      <c r="O1293" s="14" t="str">
        <f>IFERROR(VLOOKUP(I1293,Lists!$F$2:$G$16,2,FALSE()),"Not Rated")</f>
        <v>Teens</v>
      </c>
      <c r="P1293" s="14">
        <f t="shared" si="162"/>
        <v>91</v>
      </c>
      <c r="Q1293" s="14" t="str">
        <f t="shared" si="163"/>
        <v>India</v>
      </c>
      <c r="R1293" s="14" t="str">
        <f t="shared" si="164"/>
        <v>|India|</v>
      </c>
      <c r="S1293" s="14" t="str">
        <f t="shared" si="165"/>
        <v>|Dramas|Independent Movies|International Movies|</v>
      </c>
      <c r="T1293" s="14" t="str">
        <f t="shared" si="166"/>
        <v>|Khalid Rahman|</v>
      </c>
      <c r="U1293" s="14" t="str">
        <f t="shared" si="167"/>
        <v>|Shine Tom Chacko|Rajisha Vijayan|Gokulan|Sudhi Koppa|Veena Nandakumar|Johny Antony|</v>
      </c>
    </row>
    <row r="1294" spans="1:21">
      <c r="A1294" s="14" t="s">
        <v>6651</v>
      </c>
      <c r="B1294" s="14" t="s">
        <v>48</v>
      </c>
      <c r="C1294" s="14" t="s">
        <v>6652</v>
      </c>
      <c r="D1294" s="14" t="s">
        <v>6653</v>
      </c>
      <c r="E1294" s="14" t="s">
        <v>117</v>
      </c>
      <c r="F1294" s="14" t="s">
        <v>160</v>
      </c>
      <c r="G1294" s="26">
        <v>44246</v>
      </c>
      <c r="H1294" s="14">
        <v>2017</v>
      </c>
      <c r="I1294" s="14" t="s">
        <v>362</v>
      </c>
      <c r="J1294" s="14" t="s">
        <v>1313</v>
      </c>
      <c r="K1294" s="14" t="s">
        <v>496</v>
      </c>
      <c r="L1294" s="14" t="s">
        <v>6654</v>
      </c>
      <c r="M1294" s="14">
        <f t="shared" si="160"/>
        <v>2021</v>
      </c>
      <c r="N1294" s="14">
        <f t="shared" si="161"/>
        <v>2</v>
      </c>
      <c r="O1294" s="14" t="str">
        <f>IFERROR(VLOOKUP(I1294,Lists!$F$2:$G$16,2,FALSE()),"Not Rated")</f>
        <v>Older Kids</v>
      </c>
      <c r="P1294" s="14">
        <f t="shared" si="162"/>
        <v>76</v>
      </c>
      <c r="Q1294" s="14" t="str">
        <f t="shared" si="163"/>
        <v>Uruguay</v>
      </c>
      <c r="R1294" s="14" t="str">
        <f t="shared" si="164"/>
        <v>|Uruguay|</v>
      </c>
      <c r="S1294" s="14" t="str">
        <f t="shared" si="165"/>
        <v>|Documentaries|International Movies|</v>
      </c>
      <c r="T1294" s="14" t="str">
        <f t="shared" si="166"/>
        <v>|Luis Ara|</v>
      </c>
      <c r="U1294" s="14" t="str">
        <f t="shared" si="167"/>
        <v>|Unknown|</v>
      </c>
    </row>
    <row r="1295" spans="1:21">
      <c r="A1295" s="14" t="s">
        <v>6655</v>
      </c>
      <c r="B1295" s="14" t="s">
        <v>49</v>
      </c>
      <c r="C1295" s="14" t="s">
        <v>6656</v>
      </c>
      <c r="D1295" s="14" t="s">
        <v>6657</v>
      </c>
      <c r="E1295" s="14" t="s">
        <v>6658</v>
      </c>
      <c r="F1295" s="14" t="s">
        <v>116</v>
      </c>
      <c r="G1295" s="26">
        <v>44246</v>
      </c>
      <c r="H1295" s="14">
        <v>2021</v>
      </c>
      <c r="I1295" s="14" t="s">
        <v>360</v>
      </c>
      <c r="J1295" s="14" t="s">
        <v>105</v>
      </c>
      <c r="K1295" s="14" t="s">
        <v>688</v>
      </c>
      <c r="L1295" s="14" t="s">
        <v>6659</v>
      </c>
      <c r="M1295" s="14">
        <f t="shared" si="160"/>
        <v>2021</v>
      </c>
      <c r="N1295" s="14">
        <f t="shared" si="161"/>
        <v>2</v>
      </c>
      <c r="O1295" s="14" t="str">
        <f>IFERROR(VLOOKUP(I1295,Lists!$F$2:$G$16,2,FALSE()),"Not Rated")</f>
        <v>Adults</v>
      </c>
      <c r="P1295" s="14">
        <f t="shared" si="162"/>
        <v>1</v>
      </c>
      <c r="Q1295" s="14" t="str">
        <f t="shared" si="163"/>
        <v>India</v>
      </c>
      <c r="R1295" s="14" t="str">
        <f t="shared" si="164"/>
        <v>|India|</v>
      </c>
      <c r="S1295" s="14" t="str">
        <f t="shared" si="165"/>
        <v>|International TV Shows|TV Dramas|</v>
      </c>
      <c r="T1295" s="14" t="str">
        <f t="shared" si="166"/>
        <v>|Tharun Bhascker Dhaassyam|B. V. Nandini Reddy|Nag Ashwin|Sankalp Reddy|</v>
      </c>
      <c r="U1295" s="14" t="str">
        <f t="shared" si="167"/>
        <v>|Manchu Lakshmi|Saanve Megghana|Naveen Kumar|Jagapathi Babu|Amala Paul|Aswin Kakamanu|Shruthi Haasan|Sanjith Hegde|Sangeeth Shoban|Anish Kuruvilla|Uko|Dayanand Reddy|Thanmayi|Satya Dev|Eesha Rebba|Srinivas Avasarala|Ashima Narwal|</v>
      </c>
    </row>
    <row r="1296" spans="1:21">
      <c r="A1296" s="14" t="s">
        <v>6660</v>
      </c>
      <c r="B1296" s="14" t="s">
        <v>49</v>
      </c>
      <c r="C1296" s="14" t="s">
        <v>6661</v>
      </c>
      <c r="D1296" s="14" t="s">
        <v>117</v>
      </c>
      <c r="E1296" s="14" t="s">
        <v>6662</v>
      </c>
      <c r="F1296" s="14" t="s">
        <v>124</v>
      </c>
      <c r="G1296" s="26">
        <v>44246</v>
      </c>
      <c r="H1296" s="14">
        <v>2021</v>
      </c>
      <c r="I1296" s="14" t="s">
        <v>360</v>
      </c>
      <c r="J1296" s="14" t="s">
        <v>105</v>
      </c>
      <c r="K1296" s="14" t="s">
        <v>522</v>
      </c>
      <c r="L1296" s="14" t="s">
        <v>6663</v>
      </c>
      <c r="M1296" s="14">
        <f t="shared" si="160"/>
        <v>2021</v>
      </c>
      <c r="N1296" s="14">
        <f t="shared" si="161"/>
        <v>2</v>
      </c>
      <c r="O1296" s="14" t="str">
        <f>IFERROR(VLOOKUP(I1296,Lists!$F$2:$G$16,2,FALSE()),"Not Rated")</f>
        <v>Adults</v>
      </c>
      <c r="P1296" s="14">
        <f t="shared" si="162"/>
        <v>1</v>
      </c>
      <c r="Q1296" s="14" t="str">
        <f t="shared" si="163"/>
        <v>Germany</v>
      </c>
      <c r="R1296" s="14" t="str">
        <f t="shared" si="164"/>
        <v>|Germany|</v>
      </c>
      <c r="S1296" s="14" t="str">
        <f t="shared" si="165"/>
        <v>|International TV Shows|TV Action &amp; Adventure|TV Dramas|</v>
      </c>
      <c r="T1296" s="14" t="str">
        <f t="shared" si="166"/>
        <v>|Unknown|</v>
      </c>
      <c r="U1296" s="14" t="str">
        <f t="shared" si="167"/>
        <v>|Henriette Confurius|Emilio Sakraya|David Ali Rashed|Oliver Masucci|Melika Foroutan|Ana Ularu|Robert Finster|</v>
      </c>
    </row>
    <row r="1297" spans="1:21">
      <c r="A1297" s="14" t="s">
        <v>6664</v>
      </c>
      <c r="B1297" s="14" t="s">
        <v>48</v>
      </c>
      <c r="C1297" s="14" t="s">
        <v>6665</v>
      </c>
      <c r="D1297" s="14" t="s">
        <v>6666</v>
      </c>
      <c r="E1297" s="14" t="s">
        <v>6667</v>
      </c>
      <c r="F1297" s="14" t="s">
        <v>116</v>
      </c>
      <c r="G1297" s="26">
        <v>44245</v>
      </c>
      <c r="H1297" s="14">
        <v>2019</v>
      </c>
      <c r="I1297" s="14" t="s">
        <v>360</v>
      </c>
      <c r="J1297" s="14" t="s">
        <v>566</v>
      </c>
      <c r="K1297" s="14" t="s">
        <v>1034</v>
      </c>
      <c r="L1297" s="14" t="s">
        <v>6668</v>
      </c>
      <c r="M1297" s="14">
        <f t="shared" si="160"/>
        <v>2021</v>
      </c>
      <c r="N1297" s="14">
        <f t="shared" si="161"/>
        <v>2</v>
      </c>
      <c r="O1297" s="14" t="str">
        <f>IFERROR(VLOOKUP(I1297,Lists!$F$2:$G$16,2,FALSE()),"Not Rated")</f>
        <v>Adults</v>
      </c>
      <c r="P1297" s="14">
        <f t="shared" si="162"/>
        <v>97</v>
      </c>
      <c r="Q1297" s="14" t="str">
        <f t="shared" si="163"/>
        <v>India</v>
      </c>
      <c r="R1297" s="14" t="str">
        <f t="shared" si="164"/>
        <v>|India|</v>
      </c>
      <c r="S1297" s="14" t="str">
        <f t="shared" si="165"/>
        <v>|Comedies|Dramas|Independent Movies|</v>
      </c>
      <c r="T1297" s="14" t="str">
        <f t="shared" si="166"/>
        <v>|Prateek Vats|</v>
      </c>
      <c r="U1297" s="14" t="str">
        <f t="shared" si="167"/>
        <v>|Shardul Bhardwaj|Nutan Sinha|Shashi Bhushan|Mahinder Nath|Nitin Goel|Naina Sareen|</v>
      </c>
    </row>
    <row r="1298" spans="1:21">
      <c r="A1298" s="14" t="s">
        <v>6669</v>
      </c>
      <c r="B1298" s="14" t="s">
        <v>49</v>
      </c>
      <c r="C1298" s="14" t="s">
        <v>6670</v>
      </c>
      <c r="D1298" s="14" t="s">
        <v>117</v>
      </c>
      <c r="E1298" s="14" t="s">
        <v>6671</v>
      </c>
      <c r="F1298" s="14" t="s">
        <v>123</v>
      </c>
      <c r="G1298" s="26">
        <v>44245</v>
      </c>
      <c r="H1298" s="14">
        <v>2021</v>
      </c>
      <c r="I1298" s="14" t="s">
        <v>361</v>
      </c>
      <c r="J1298" s="14" t="s">
        <v>105</v>
      </c>
      <c r="K1298" s="14" t="s">
        <v>424</v>
      </c>
      <c r="L1298" s="14" t="s">
        <v>6672</v>
      </c>
      <c r="M1298" s="14">
        <f t="shared" si="160"/>
        <v>2021</v>
      </c>
      <c r="N1298" s="14">
        <f t="shared" si="161"/>
        <v>2</v>
      </c>
      <c r="O1298" s="14" t="str">
        <f>IFERROR(VLOOKUP(I1298,Lists!$F$2:$G$16,2,FALSE()),"Not Rated")</f>
        <v>Teens</v>
      </c>
      <c r="P1298" s="14">
        <f t="shared" si="162"/>
        <v>1</v>
      </c>
      <c r="Q1298" s="14" t="str">
        <f t="shared" si="163"/>
        <v>South Korea</v>
      </c>
      <c r="R1298" s="14" t="str">
        <f t="shared" si="164"/>
        <v>|South Korea|</v>
      </c>
      <c r="S1298" s="14" t="str">
        <f t="shared" si="165"/>
        <v>|International TV Shows|Romantic TV Shows|TV Comedies|</v>
      </c>
      <c r="T1298" s="14" t="str">
        <f t="shared" si="166"/>
        <v>|Unknown|</v>
      </c>
      <c r="U1298" s="14" t="str">
        <f t="shared" si="167"/>
        <v>|Choi Kang-hee|Kim Young-kwang|Lee Re|Um Mun-suk|Kim You-mi|Ji Seung-hyun|Yoon Joo-sang|Baek Hyun-joo|Kim Yong-rim|Kim Byung-choon|Yun Bok-in|Jung Yi-rang|Moon Seong-hyun|Kim Mi-hwa|Kim Do-yeon|Choi Dae-chul|Kang Tae-ju|Park Chul-min|Jung Dae-ro|Shin Mun-seong|Kim Ki-ri|Koh Woo-ri|Choi Tae-hwan|</v>
      </c>
    </row>
    <row r="1299" spans="1:21">
      <c r="A1299" s="14" t="s">
        <v>6673</v>
      </c>
      <c r="B1299" s="14" t="s">
        <v>48</v>
      </c>
      <c r="C1299" s="14" t="s">
        <v>6674</v>
      </c>
      <c r="D1299" s="14" t="s">
        <v>6675</v>
      </c>
      <c r="E1299" s="14" t="s">
        <v>6676</v>
      </c>
      <c r="F1299" s="14" t="s">
        <v>115</v>
      </c>
      <c r="G1299" s="26">
        <v>44245</v>
      </c>
      <c r="H1299" s="14">
        <v>2018</v>
      </c>
      <c r="I1299" s="14" t="s">
        <v>361</v>
      </c>
      <c r="J1299" s="14" t="s">
        <v>744</v>
      </c>
      <c r="K1299" s="14" t="s">
        <v>260</v>
      </c>
      <c r="L1299" s="14" t="s">
        <v>6677</v>
      </c>
      <c r="M1299" s="14">
        <f t="shared" si="160"/>
        <v>2021</v>
      </c>
      <c r="N1299" s="14">
        <f t="shared" si="161"/>
        <v>2</v>
      </c>
      <c r="O1299" s="14" t="str">
        <f>IFERROR(VLOOKUP(I1299,Lists!$F$2:$G$16,2,FALSE()),"Not Rated")</f>
        <v>Teens</v>
      </c>
      <c r="P1299" s="14">
        <f t="shared" si="162"/>
        <v>85</v>
      </c>
      <c r="Q1299" s="14" t="str">
        <f t="shared" si="163"/>
        <v>United States</v>
      </c>
      <c r="R1299" s="14" t="str">
        <f t="shared" si="164"/>
        <v>|United States|</v>
      </c>
      <c r="S1299" s="14" t="str">
        <f t="shared" si="165"/>
        <v>|Horror Movies|</v>
      </c>
      <c r="T1299" s="14" t="str">
        <f t="shared" si="166"/>
        <v>|Alex Merkin|</v>
      </c>
      <c r="U1299" s="14" t="str">
        <f t="shared" si="167"/>
        <v>|Jeni Ross|Mark Ghanimé|Hamza Haq|Kathyrn Davis|Dennis Andres|Brianna Barnes|</v>
      </c>
    </row>
    <row r="1300" spans="1:21">
      <c r="A1300" s="14" t="s">
        <v>6678</v>
      </c>
      <c r="B1300" s="14" t="s">
        <v>49</v>
      </c>
      <c r="C1300" s="14" t="s">
        <v>6679</v>
      </c>
      <c r="D1300" s="14" t="s">
        <v>117</v>
      </c>
      <c r="E1300" s="14" t="s">
        <v>6680</v>
      </c>
      <c r="F1300" s="14" t="s">
        <v>123</v>
      </c>
      <c r="G1300" s="26">
        <v>44245</v>
      </c>
      <c r="H1300" s="14">
        <v>2021</v>
      </c>
      <c r="I1300" s="14" t="s">
        <v>361</v>
      </c>
      <c r="J1300" s="14" t="s">
        <v>105</v>
      </c>
      <c r="K1300" s="14" t="s">
        <v>522</v>
      </c>
      <c r="L1300" s="14" t="s">
        <v>6681</v>
      </c>
      <c r="M1300" s="14">
        <f t="shared" si="160"/>
        <v>2021</v>
      </c>
      <c r="N1300" s="14">
        <f t="shared" si="161"/>
        <v>2</v>
      </c>
      <c r="O1300" s="14" t="str">
        <f>IFERROR(VLOOKUP(I1300,Lists!$F$2:$G$16,2,FALSE()),"Not Rated")</f>
        <v>Teens</v>
      </c>
      <c r="P1300" s="14">
        <f t="shared" si="162"/>
        <v>1</v>
      </c>
      <c r="Q1300" s="14" t="str">
        <f t="shared" si="163"/>
        <v>South Korea</v>
      </c>
      <c r="R1300" s="14" t="str">
        <f t="shared" si="164"/>
        <v>|South Korea|</v>
      </c>
      <c r="S1300" s="14" t="str">
        <f t="shared" si="165"/>
        <v>|International TV Shows|TV Action &amp; Adventure|TV Dramas|</v>
      </c>
      <c r="T1300" s="14" t="str">
        <f t="shared" si="166"/>
        <v>|Unknown|</v>
      </c>
      <c r="U1300" s="14" t="str">
        <f t="shared" si="167"/>
        <v>|Cho Seung-woo|Park Shin-hye|Sung Dong-il|Tae In-ho|Chae Jong-hyeop|Jeong He-in|Kim Jong-tae|Choi Jung-woo|Go Yoon|Heo Joon-seok|Jeon Kook-hwan|Tae Won-seok|</v>
      </c>
    </row>
    <row r="1301" spans="1:21">
      <c r="A1301" s="14" t="s">
        <v>6682</v>
      </c>
      <c r="B1301" s="14" t="s">
        <v>49</v>
      </c>
      <c r="C1301" s="14" t="s">
        <v>6683</v>
      </c>
      <c r="D1301" s="14" t="s">
        <v>117</v>
      </c>
      <c r="E1301" s="14" t="s">
        <v>6684</v>
      </c>
      <c r="F1301" s="14" t="s">
        <v>117</v>
      </c>
      <c r="G1301" s="26">
        <v>44245</v>
      </c>
      <c r="H1301" s="14">
        <v>2021</v>
      </c>
      <c r="I1301" s="14" t="s">
        <v>360</v>
      </c>
      <c r="J1301" s="14" t="s">
        <v>105</v>
      </c>
      <c r="K1301" s="14" t="s">
        <v>822</v>
      </c>
      <c r="L1301" s="14" t="s">
        <v>6685</v>
      </c>
      <c r="M1301" s="14">
        <f t="shared" si="160"/>
        <v>2021</v>
      </c>
      <c r="N1301" s="14">
        <f t="shared" si="161"/>
        <v>2</v>
      </c>
      <c r="O1301" s="14" t="str">
        <f>IFERROR(VLOOKUP(I1301,Lists!$F$2:$G$16,2,FALSE()),"Not Rated")</f>
        <v>Adults</v>
      </c>
      <c r="P1301" s="14">
        <f t="shared" si="162"/>
        <v>1</v>
      </c>
      <c r="Q1301" s="14" t="str">
        <f t="shared" si="163"/>
        <v>Unknown</v>
      </c>
      <c r="R1301" s="14" t="str">
        <f t="shared" si="164"/>
        <v>|Unknown|</v>
      </c>
      <c r="S1301" s="14" t="str">
        <f t="shared" si="165"/>
        <v>|Anime Series|International TV Shows|</v>
      </c>
      <c r="T1301" s="14" t="str">
        <f t="shared" si="166"/>
        <v>|Unknown|</v>
      </c>
      <c r="U1301" s="14" t="str">
        <f t="shared" si="167"/>
        <v>|Takahiro Sakurai|Hiroki Takahashi|Koki Uchiyama|Mai Nakahara|Kaori Mizuhashi|Yuki Kaji|Wataru Takagi|Atsumi Tanezaki|Junji Majima|Takamasa Mogi|Satoshi Tsuruoka|Showtaro Morikubo|Yasuyuki Kase|Shinnosuke Ogami|Takeaki Masuyama|Yuuki Takada|</v>
      </c>
    </row>
    <row r="1302" spans="1:21">
      <c r="A1302" s="14" t="s">
        <v>6686</v>
      </c>
      <c r="B1302" s="14" t="s">
        <v>49</v>
      </c>
      <c r="C1302" s="14" t="s">
        <v>6687</v>
      </c>
      <c r="D1302" s="14" t="s">
        <v>117</v>
      </c>
      <c r="E1302" s="14" t="s">
        <v>6688</v>
      </c>
      <c r="F1302" s="14" t="s">
        <v>115</v>
      </c>
      <c r="G1302" s="26">
        <v>44244</v>
      </c>
      <c r="H1302" s="14">
        <v>2021</v>
      </c>
      <c r="I1302" s="14" t="s">
        <v>360</v>
      </c>
      <c r="J1302" s="14" t="s">
        <v>105</v>
      </c>
      <c r="K1302" s="14" t="s">
        <v>257</v>
      </c>
      <c r="L1302" s="14" t="s">
        <v>6689</v>
      </c>
      <c r="M1302" s="14">
        <f t="shared" si="160"/>
        <v>2021</v>
      </c>
      <c r="N1302" s="14">
        <f t="shared" si="161"/>
        <v>2</v>
      </c>
      <c r="O1302" s="14" t="str">
        <f>IFERROR(VLOOKUP(I1302,Lists!$F$2:$G$16,2,FALSE()),"Not Rated")</f>
        <v>Adults</v>
      </c>
      <c r="P1302" s="14">
        <f t="shared" si="162"/>
        <v>1</v>
      </c>
      <c r="Q1302" s="14" t="str">
        <f t="shared" si="163"/>
        <v>United States</v>
      </c>
      <c r="R1302" s="14" t="str">
        <f t="shared" si="164"/>
        <v>|United States|</v>
      </c>
      <c r="S1302" s="14" t="str">
        <f t="shared" si="165"/>
        <v>|Docuseries|</v>
      </c>
      <c r="T1302" s="14" t="str">
        <f t="shared" si="166"/>
        <v>|Unknown|</v>
      </c>
      <c r="U1302" s="14" t="str">
        <f t="shared" si="167"/>
        <v>|Will Smith|Mahershala Ali|Laverne Cox|Utkarsh Ambudkar|Bambadjan Bamba|Sterling K. Brown|Bobby Cannavale|Rafael Casal|Whitney Cummings|Daveed Diggs|Hannah Gadsby|Joseph Gordon-Levitt|Graham Greene|Diane Guerrero|Helen Hunt|Joshua Jackson|Samuel L. Jackson|Aja Naomi King|Diane Lane|Ki Hong Lee|Gabriel Luna|Marsai Martin|Dermot Mulroney|Tig Notaro|Jae Suh Park|Randall Park|Pedro Pascal|Yara Shahidi|Alia Shawkat|Algee Smith|Willow Smith|Courtney B. Vance|Lena Waithe|Samira Wiley|Larry Wilmore|</v>
      </c>
    </row>
    <row r="1303" spans="1:21">
      <c r="A1303" s="14" t="s">
        <v>6690</v>
      </c>
      <c r="B1303" s="14" t="s">
        <v>49</v>
      </c>
      <c r="C1303" s="14" t="s">
        <v>6691</v>
      </c>
      <c r="D1303" s="14" t="s">
        <v>117</v>
      </c>
      <c r="E1303" s="14" t="s">
        <v>6692</v>
      </c>
      <c r="F1303" s="14" t="s">
        <v>118</v>
      </c>
      <c r="G1303" s="26">
        <v>44244</v>
      </c>
      <c r="H1303" s="14">
        <v>2021</v>
      </c>
      <c r="I1303" s="14" t="s">
        <v>360</v>
      </c>
      <c r="J1303" s="14" t="s">
        <v>105</v>
      </c>
      <c r="K1303" s="14" t="s">
        <v>3084</v>
      </c>
      <c r="L1303" s="14" t="s">
        <v>6693</v>
      </c>
      <c r="M1303" s="14">
        <f t="shared" si="160"/>
        <v>2021</v>
      </c>
      <c r="N1303" s="14">
        <f t="shared" si="161"/>
        <v>2</v>
      </c>
      <c r="O1303" s="14" t="str">
        <f>IFERROR(VLOOKUP(I1303,Lists!$F$2:$G$16,2,FALSE()),"Not Rated")</f>
        <v>Adults</v>
      </c>
      <c r="P1303" s="14">
        <f t="shared" si="162"/>
        <v>1</v>
      </c>
      <c r="Q1303" s="14" t="str">
        <f t="shared" si="163"/>
        <v>United Kingdom</v>
      </c>
      <c r="R1303" s="14" t="str">
        <f t="shared" si="164"/>
        <v>|United Kingdom|</v>
      </c>
      <c r="S1303" s="14" t="str">
        <f t="shared" si="165"/>
        <v>|British TV Shows|International TV Shows|TV Dramas|</v>
      </c>
      <c r="T1303" s="14" t="str">
        <f t="shared" si="166"/>
        <v>|Unknown|</v>
      </c>
      <c r="U1303" s="14" t="str">
        <f t="shared" si="167"/>
        <v>|Simona Brown|Eve Hewson|Tom Bateman|Robert Aramayo|Tyler Howitt|Georgie Glen|</v>
      </c>
    </row>
    <row r="1304" spans="1:21">
      <c r="A1304" s="14" t="s">
        <v>6694</v>
      </c>
      <c r="B1304" s="14" t="s">
        <v>49</v>
      </c>
      <c r="C1304" s="14" t="s">
        <v>6695</v>
      </c>
      <c r="D1304" s="14" t="s">
        <v>117</v>
      </c>
      <c r="E1304" s="14" t="s">
        <v>6696</v>
      </c>
      <c r="F1304" s="14" t="s">
        <v>115</v>
      </c>
      <c r="G1304" s="26">
        <v>44244</v>
      </c>
      <c r="H1304" s="14">
        <v>2021</v>
      </c>
      <c r="I1304" s="14" t="s">
        <v>361</v>
      </c>
      <c r="J1304" s="14" t="s">
        <v>108</v>
      </c>
      <c r="K1304" s="14" t="s">
        <v>6697</v>
      </c>
      <c r="L1304" s="14" t="s">
        <v>6698</v>
      </c>
      <c r="M1304" s="14">
        <f t="shared" si="160"/>
        <v>2021</v>
      </c>
      <c r="N1304" s="14">
        <f t="shared" si="161"/>
        <v>2</v>
      </c>
      <c r="O1304" s="14" t="str">
        <f>IFERROR(VLOOKUP(I1304,Lists!$F$2:$G$16,2,FALSE()),"Not Rated")</f>
        <v>Teens</v>
      </c>
      <c r="P1304" s="14">
        <f t="shared" si="162"/>
        <v>4</v>
      </c>
      <c r="Q1304" s="14" t="str">
        <f t="shared" si="163"/>
        <v>United States</v>
      </c>
      <c r="R1304" s="14" t="str">
        <f t="shared" si="164"/>
        <v>|United States|</v>
      </c>
      <c r="S1304" s="14" t="str">
        <f t="shared" si="165"/>
        <v>|Docuseries|Reality TV|Science &amp; Nature TV|</v>
      </c>
      <c r="T1304" s="14" t="str">
        <f t="shared" si="166"/>
        <v>|Unknown|</v>
      </c>
      <c r="U1304" s="14" t="str">
        <f t="shared" si="167"/>
        <v>|Steven Rinella|</v>
      </c>
    </row>
    <row r="1305" spans="1:21">
      <c r="A1305" s="14" t="s">
        <v>6699</v>
      </c>
      <c r="B1305" s="14" t="s">
        <v>48</v>
      </c>
      <c r="C1305" s="14" t="s">
        <v>6700</v>
      </c>
      <c r="D1305" s="14" t="s">
        <v>6701</v>
      </c>
      <c r="E1305" s="14" t="s">
        <v>117</v>
      </c>
      <c r="F1305" s="14" t="s">
        <v>115</v>
      </c>
      <c r="G1305" s="26">
        <v>44244</v>
      </c>
      <c r="H1305" s="14">
        <v>2018</v>
      </c>
      <c r="I1305" s="14" t="s">
        <v>362</v>
      </c>
      <c r="J1305" s="14" t="s">
        <v>900</v>
      </c>
      <c r="K1305" s="14" t="s">
        <v>247</v>
      </c>
      <c r="L1305" s="14" t="s">
        <v>6702</v>
      </c>
      <c r="M1305" s="14">
        <f t="shared" si="160"/>
        <v>2021</v>
      </c>
      <c r="N1305" s="14">
        <f t="shared" si="161"/>
        <v>2</v>
      </c>
      <c r="O1305" s="14" t="str">
        <f>IFERROR(VLOOKUP(I1305,Lists!$F$2:$G$16,2,FALSE()),"Not Rated")</f>
        <v>Older Kids</v>
      </c>
      <c r="P1305" s="14">
        <f t="shared" si="162"/>
        <v>92</v>
      </c>
      <c r="Q1305" s="14" t="str">
        <f t="shared" si="163"/>
        <v>United States</v>
      </c>
      <c r="R1305" s="14" t="str">
        <f t="shared" si="164"/>
        <v>|United States|</v>
      </c>
      <c r="S1305" s="14" t="str">
        <f t="shared" si="165"/>
        <v>|Documentaries|</v>
      </c>
      <c r="T1305" s="14" t="str">
        <f t="shared" si="166"/>
        <v>|Ian Cheney|</v>
      </c>
      <c r="U1305" s="14" t="str">
        <f t="shared" si="167"/>
        <v>|Unknown|</v>
      </c>
    </row>
    <row r="1306" spans="1:21">
      <c r="A1306" s="14" t="s">
        <v>6703</v>
      </c>
      <c r="B1306" s="14" t="s">
        <v>48</v>
      </c>
      <c r="C1306" s="14" t="s">
        <v>6704</v>
      </c>
      <c r="D1306" s="14" t="s">
        <v>816</v>
      </c>
      <c r="E1306" s="14" t="s">
        <v>6705</v>
      </c>
      <c r="F1306" s="14" t="s">
        <v>115</v>
      </c>
      <c r="G1306" s="26">
        <v>44243</v>
      </c>
      <c r="H1306" s="14">
        <v>2021</v>
      </c>
      <c r="I1306" s="14" t="s">
        <v>362</v>
      </c>
      <c r="J1306" s="14" t="s">
        <v>1929</v>
      </c>
      <c r="K1306" s="14" t="s">
        <v>251</v>
      </c>
      <c r="L1306" s="14" t="s">
        <v>6706</v>
      </c>
      <c r="M1306" s="14">
        <f t="shared" si="160"/>
        <v>2021</v>
      </c>
      <c r="N1306" s="14">
        <f t="shared" si="161"/>
        <v>2</v>
      </c>
      <c r="O1306" s="14" t="str">
        <f>IFERROR(VLOOKUP(I1306,Lists!$F$2:$G$16,2,FALSE()),"Not Rated")</f>
        <v>Older Kids</v>
      </c>
      <c r="P1306" s="14">
        <f t="shared" si="162"/>
        <v>139</v>
      </c>
      <c r="Q1306" s="14" t="str">
        <f t="shared" si="163"/>
        <v>United States</v>
      </c>
      <c r="R1306" s="14" t="str">
        <f t="shared" si="164"/>
        <v>|United States|</v>
      </c>
      <c r="S1306" s="14" t="str">
        <f t="shared" si="165"/>
        <v>|Children &amp; Family Movies|</v>
      </c>
      <c r="T1306" s="14" t="str">
        <f t="shared" si="166"/>
        <v>|Ben Simms|</v>
      </c>
      <c r="U1306" s="14" t="str">
        <f t="shared" si="167"/>
        <v>|Bear Grylls|</v>
      </c>
    </row>
    <row r="1307" spans="1:21">
      <c r="A1307" s="14" t="s">
        <v>6707</v>
      </c>
      <c r="B1307" s="14" t="s">
        <v>48</v>
      </c>
      <c r="C1307" s="14" t="s">
        <v>6708</v>
      </c>
      <c r="D1307" s="14" t="s">
        <v>6709</v>
      </c>
      <c r="E1307" s="14" t="s">
        <v>6710</v>
      </c>
      <c r="F1307" s="14" t="s">
        <v>116</v>
      </c>
      <c r="G1307" s="26">
        <v>44243</v>
      </c>
      <c r="H1307" s="14">
        <v>2002</v>
      </c>
      <c r="I1307" s="14" t="s">
        <v>361</v>
      </c>
      <c r="J1307" s="14" t="s">
        <v>5390</v>
      </c>
      <c r="K1307" s="14" t="s">
        <v>861</v>
      </c>
      <c r="L1307" s="14" t="s">
        <v>6711</v>
      </c>
      <c r="M1307" s="14">
        <f t="shared" si="160"/>
        <v>2021</v>
      </c>
      <c r="N1307" s="14">
        <f t="shared" si="161"/>
        <v>2</v>
      </c>
      <c r="O1307" s="14" t="str">
        <f>IFERROR(VLOOKUP(I1307,Lists!$F$2:$G$16,2,FALSE()),"Not Rated")</f>
        <v>Teens</v>
      </c>
      <c r="P1307" s="14">
        <f t="shared" si="162"/>
        <v>162</v>
      </c>
      <c r="Q1307" s="14" t="str">
        <f t="shared" si="163"/>
        <v>India</v>
      </c>
      <c r="R1307" s="14" t="str">
        <f t="shared" si="164"/>
        <v>|India|</v>
      </c>
      <c r="S1307" s="14" t="str">
        <f t="shared" si="165"/>
        <v>|Action &amp; Adventure|Comedies|Dramas|</v>
      </c>
      <c r="T1307" s="14" t="str">
        <f t="shared" si="166"/>
        <v>|Vikram Bhatt|</v>
      </c>
      <c r="U1307" s="14" t="str">
        <f t="shared" si="167"/>
        <v>|Akshay Kumar|Sunil Shetty|Aftab Shivdasani|Preeti Jhangiani|Amrita Arora|Aarti Chhabria|Paresh Rawal|Johny Lever|Rahul Dev|Supriya Pilgaonkar|</v>
      </c>
    </row>
    <row r="1308" spans="1:21">
      <c r="A1308" s="14" t="s">
        <v>6712</v>
      </c>
      <c r="B1308" s="14" t="s">
        <v>49</v>
      </c>
      <c r="C1308" s="14" t="s">
        <v>6713</v>
      </c>
      <c r="D1308" s="14" t="s">
        <v>117</v>
      </c>
      <c r="E1308" s="14" t="s">
        <v>6714</v>
      </c>
      <c r="F1308" s="14" t="s">
        <v>115</v>
      </c>
      <c r="G1308" s="26">
        <v>44243</v>
      </c>
      <c r="H1308" s="14">
        <v>2020</v>
      </c>
      <c r="I1308" s="14" t="s">
        <v>360</v>
      </c>
      <c r="J1308" s="14" t="s">
        <v>107</v>
      </c>
      <c r="K1308" s="14" t="s">
        <v>851</v>
      </c>
      <c r="L1308" s="14" t="s">
        <v>6715</v>
      </c>
      <c r="M1308" s="14">
        <f t="shared" si="160"/>
        <v>2021</v>
      </c>
      <c r="N1308" s="14">
        <f t="shared" si="161"/>
        <v>2</v>
      </c>
      <c r="O1308" s="14" t="str">
        <f>IFERROR(VLOOKUP(I1308,Lists!$F$2:$G$16,2,FALSE()),"Not Rated")</f>
        <v>Adults</v>
      </c>
      <c r="P1308" s="14">
        <f t="shared" si="162"/>
        <v>3</v>
      </c>
      <c r="Q1308" s="14" t="str">
        <f t="shared" si="163"/>
        <v>United States</v>
      </c>
      <c r="R1308" s="14" t="str">
        <f t="shared" si="164"/>
        <v>|United States|</v>
      </c>
      <c r="S1308" s="14" t="str">
        <f t="shared" si="165"/>
        <v>|Crime TV Shows|TV Comedies|TV Dramas|</v>
      </c>
      <c r="T1308" s="14" t="str">
        <f t="shared" si="166"/>
        <v>|Unknown|</v>
      </c>
      <c r="U1308" s="14" t="str">
        <f t="shared" si="167"/>
        <v>|Christina Hendricks|Retta|Mae Whitman|Matthew Lillard|Reno Wilson|Manny Montana|Lidya Jewett|Izzy Stannard|David Hornsby|Zach Gilford|</v>
      </c>
    </row>
    <row r="1309" spans="1:21">
      <c r="A1309" s="14" t="s">
        <v>6716</v>
      </c>
      <c r="B1309" s="14" t="s">
        <v>48</v>
      </c>
      <c r="C1309" s="14" t="s">
        <v>6717</v>
      </c>
      <c r="D1309" s="14" t="s">
        <v>6718</v>
      </c>
      <c r="E1309" s="14" t="s">
        <v>6719</v>
      </c>
      <c r="F1309" s="14" t="s">
        <v>115</v>
      </c>
      <c r="G1309" s="26">
        <v>44243</v>
      </c>
      <c r="H1309" s="14">
        <v>2017</v>
      </c>
      <c r="I1309" s="14" t="s">
        <v>367</v>
      </c>
      <c r="J1309" s="14" t="s">
        <v>900</v>
      </c>
      <c r="K1309" s="14" t="s">
        <v>2179</v>
      </c>
      <c r="L1309" s="14" t="s">
        <v>6720</v>
      </c>
      <c r="M1309" s="14">
        <f t="shared" si="160"/>
        <v>2021</v>
      </c>
      <c r="N1309" s="14">
        <f t="shared" si="161"/>
        <v>2</v>
      </c>
      <c r="O1309" s="14" t="str">
        <f>IFERROR(VLOOKUP(I1309,Lists!$F$2:$G$16,2,FALSE()),"Not Rated")</f>
        <v>Older Kids</v>
      </c>
      <c r="P1309" s="14">
        <f t="shared" si="162"/>
        <v>92</v>
      </c>
      <c r="Q1309" s="14" t="str">
        <f t="shared" si="163"/>
        <v>United States</v>
      </c>
      <c r="R1309" s="14" t="str">
        <f t="shared" si="164"/>
        <v>|United States|</v>
      </c>
      <c r="S1309" s="14" t="str">
        <f t="shared" si="165"/>
        <v>|Children &amp; Family Movies|Comedies|Dramas|</v>
      </c>
      <c r="T1309" s="14" t="str">
        <f t="shared" si="166"/>
        <v>|Dallas Jenkins|</v>
      </c>
      <c r="U1309" s="14" t="str">
        <f t="shared" si="167"/>
        <v>|Brett Dalton|Anjelah Johnson-Reyes|D.B. Sweeney|Neil Flynn|Shawn Michaels|Patrick Gagnon|Tim Frank|Tara Rios|Liam Matthews|Mary Thornton|</v>
      </c>
    </row>
    <row r="1310" spans="1:21">
      <c r="A1310" s="14" t="s">
        <v>6721</v>
      </c>
      <c r="B1310" s="14" t="s">
        <v>49</v>
      </c>
      <c r="C1310" s="14" t="s">
        <v>6722</v>
      </c>
      <c r="D1310" s="14" t="s">
        <v>117</v>
      </c>
      <c r="E1310" s="14" t="s">
        <v>6723</v>
      </c>
      <c r="F1310" s="14" t="s">
        <v>118</v>
      </c>
      <c r="G1310" s="26">
        <v>44242</v>
      </c>
      <c r="H1310" s="14">
        <v>2021</v>
      </c>
      <c r="I1310" s="14" t="s">
        <v>365</v>
      </c>
      <c r="J1310" s="14" t="s">
        <v>108</v>
      </c>
      <c r="K1310" s="14" t="s">
        <v>617</v>
      </c>
      <c r="L1310" s="14" t="s">
        <v>6724</v>
      </c>
      <c r="M1310" s="14">
        <f t="shared" si="160"/>
        <v>2021</v>
      </c>
      <c r="N1310" s="14">
        <f t="shared" si="161"/>
        <v>2</v>
      </c>
      <c r="O1310" s="14" t="str">
        <f>IFERROR(VLOOKUP(I1310,Lists!$F$2:$G$16,2,FALSE()),"Not Rated")</f>
        <v>Kids</v>
      </c>
      <c r="P1310" s="14">
        <f t="shared" si="162"/>
        <v>4</v>
      </c>
      <c r="Q1310" s="14" t="str">
        <f t="shared" si="163"/>
        <v>United Kingdom</v>
      </c>
      <c r="R1310" s="14" t="str">
        <f t="shared" si="164"/>
        <v>|United Kingdom|</v>
      </c>
      <c r="S1310" s="14" t="str">
        <f t="shared" si="165"/>
        <v>|Kids' TV|TV Comedies|</v>
      </c>
      <c r="T1310" s="14" t="str">
        <f t="shared" si="166"/>
        <v>|Unknown|</v>
      </c>
      <c r="U1310" s="14" t="str">
        <f t="shared" si="167"/>
        <v>|Roman Karev|</v>
      </c>
    </row>
    <row r="1311" spans="1:21">
      <c r="A1311" s="14" t="s">
        <v>6725</v>
      </c>
      <c r="B1311" s="14" t="s">
        <v>48</v>
      </c>
      <c r="C1311" s="14" t="s">
        <v>6726</v>
      </c>
      <c r="D1311" s="14" t="s">
        <v>6727</v>
      </c>
      <c r="E1311" s="14" t="s">
        <v>6728</v>
      </c>
      <c r="F1311" s="14" t="s">
        <v>115</v>
      </c>
      <c r="G1311" s="26">
        <v>44242</v>
      </c>
      <c r="H1311" s="14">
        <v>2018</v>
      </c>
      <c r="I1311" s="14" t="s">
        <v>361</v>
      </c>
      <c r="J1311" s="14" t="s">
        <v>1290</v>
      </c>
      <c r="K1311" s="14" t="s">
        <v>254</v>
      </c>
      <c r="L1311" s="14" t="s">
        <v>6729</v>
      </c>
      <c r="M1311" s="14">
        <f t="shared" si="160"/>
        <v>2021</v>
      </c>
      <c r="N1311" s="14">
        <f t="shared" si="161"/>
        <v>2</v>
      </c>
      <c r="O1311" s="14" t="str">
        <f>IFERROR(VLOOKUP(I1311,Lists!$F$2:$G$16,2,FALSE()),"Not Rated")</f>
        <v>Teens</v>
      </c>
      <c r="P1311" s="14">
        <f t="shared" si="162"/>
        <v>86</v>
      </c>
      <c r="Q1311" s="14" t="str">
        <f t="shared" si="163"/>
        <v>United States</v>
      </c>
      <c r="R1311" s="14" t="str">
        <f t="shared" si="164"/>
        <v>|United States|</v>
      </c>
      <c r="S1311" s="14" t="str">
        <f t="shared" si="165"/>
        <v>|Thrillers|</v>
      </c>
      <c r="T1311" s="14" t="str">
        <f t="shared" si="166"/>
        <v>|Damián Romay|</v>
      </c>
      <c r="U1311" s="14" t="str">
        <f t="shared" si="167"/>
        <v>|Lucy Loken|Laura Bilgeri|Rusty Joiner|Alexandria Deberry|Dakota Bruton|Theresa Sutera|Vin Morreale Jr.|Shelby Alicea|Tyler Joseph Campbell|Lestonja Diaz|</v>
      </c>
    </row>
    <row r="1312" spans="1:21">
      <c r="A1312" s="14" t="s">
        <v>6730</v>
      </c>
      <c r="B1312" s="14" t="s">
        <v>49</v>
      </c>
      <c r="C1312" s="14" t="s">
        <v>6731</v>
      </c>
      <c r="D1312" s="14" t="s">
        <v>117</v>
      </c>
      <c r="E1312" s="14" t="s">
        <v>6732</v>
      </c>
      <c r="F1312" s="14" t="s">
        <v>115</v>
      </c>
      <c r="G1312" s="26">
        <v>44242</v>
      </c>
      <c r="H1312" s="14">
        <v>2021</v>
      </c>
      <c r="I1312" s="14" t="s">
        <v>361</v>
      </c>
      <c r="J1312" s="14" t="s">
        <v>105</v>
      </c>
      <c r="K1312" s="14" t="s">
        <v>253</v>
      </c>
      <c r="L1312" s="14" t="s">
        <v>6733</v>
      </c>
      <c r="M1312" s="14">
        <f t="shared" si="160"/>
        <v>2021</v>
      </c>
      <c r="N1312" s="14">
        <f t="shared" si="161"/>
        <v>2</v>
      </c>
      <c r="O1312" s="14" t="str">
        <f>IFERROR(VLOOKUP(I1312,Lists!$F$2:$G$16,2,FALSE()),"Not Rated")</f>
        <v>Teens</v>
      </c>
      <c r="P1312" s="14">
        <f t="shared" si="162"/>
        <v>1</v>
      </c>
      <c r="Q1312" s="14" t="str">
        <f t="shared" si="163"/>
        <v>United States</v>
      </c>
      <c r="R1312" s="14" t="str">
        <f t="shared" si="164"/>
        <v>|United States|</v>
      </c>
      <c r="S1312" s="14" t="str">
        <f t="shared" si="165"/>
        <v>|TV Comedies|</v>
      </c>
      <c r="T1312" s="14" t="str">
        <f t="shared" si="166"/>
        <v>|Unknown|</v>
      </c>
      <c r="U1312" s="14" t="str">
        <f t="shared" si="167"/>
        <v>|Kevin James|Sarah Stiles|Jillian Mueller|Freddie Stroma|Gary Anthony Williams|Dan Ahdoot|</v>
      </c>
    </row>
    <row r="1313" spans="1:21">
      <c r="A1313" s="14" t="s">
        <v>6734</v>
      </c>
      <c r="B1313" s="14" t="s">
        <v>48</v>
      </c>
      <c r="C1313" s="14" t="s">
        <v>6735</v>
      </c>
      <c r="D1313" s="14" t="s">
        <v>6736</v>
      </c>
      <c r="E1313" s="14" t="s">
        <v>6737</v>
      </c>
      <c r="F1313" s="14" t="s">
        <v>131</v>
      </c>
      <c r="G1313" s="26">
        <v>44241</v>
      </c>
      <c r="H1313" s="14">
        <v>2021</v>
      </c>
      <c r="I1313" s="14" t="s">
        <v>361</v>
      </c>
      <c r="J1313" s="14" t="s">
        <v>1386</v>
      </c>
      <c r="K1313" s="14" t="s">
        <v>834</v>
      </c>
      <c r="L1313" s="14" t="s">
        <v>6738</v>
      </c>
      <c r="M1313" s="14">
        <f t="shared" si="160"/>
        <v>2021</v>
      </c>
      <c r="N1313" s="14">
        <f t="shared" si="161"/>
        <v>2</v>
      </c>
      <c r="O1313" s="14" t="str">
        <f>IFERROR(VLOOKUP(I1313,Lists!$F$2:$G$16,2,FALSE()),"Not Rated")</f>
        <v>Teens</v>
      </c>
      <c r="P1313" s="14">
        <f t="shared" si="162"/>
        <v>107</v>
      </c>
      <c r="Q1313" s="14" t="str">
        <f t="shared" si="163"/>
        <v>Nigeria</v>
      </c>
      <c r="R1313" s="14" t="str">
        <f t="shared" si="164"/>
        <v>|Nigeria|</v>
      </c>
      <c r="S1313" s="14" t="str">
        <f t="shared" si="165"/>
        <v>|Comedies|Dramas|International Movies|</v>
      </c>
      <c r="T1313" s="14" t="str">
        <f t="shared" si="166"/>
        <v>|Hamisha Daryani Ahuja|</v>
      </c>
      <c r="U1313" s="14" t="str">
        <f t="shared" si="167"/>
        <v>|Ini Dima-Okojie|Ruslaan Mumtaz|Richard Mofe-Damijo|Joke Silva|Sujata Sehgal|Koye Kekere Ekun|Hamisha Daryani Ahuja|Anee Icha|Ibrahim Suleiman|Osas Ighodaro|Broda Shaggi|</v>
      </c>
    </row>
    <row r="1314" spans="1:21">
      <c r="A1314" s="14" t="s">
        <v>6739</v>
      </c>
      <c r="B1314" s="14" t="s">
        <v>48</v>
      </c>
      <c r="C1314" s="14" t="s">
        <v>6740</v>
      </c>
      <c r="D1314" s="14" t="s">
        <v>6741</v>
      </c>
      <c r="E1314" s="14" t="s">
        <v>6742</v>
      </c>
      <c r="F1314" s="14" t="s">
        <v>118</v>
      </c>
      <c r="G1314" s="26">
        <v>44240</v>
      </c>
      <c r="H1314" s="14">
        <v>2020</v>
      </c>
      <c r="I1314" s="14" t="s">
        <v>360</v>
      </c>
      <c r="J1314" s="14" t="s">
        <v>744</v>
      </c>
      <c r="K1314" s="14" t="s">
        <v>4213</v>
      </c>
      <c r="L1314" s="14" t="s">
        <v>6743</v>
      </c>
      <c r="M1314" s="14">
        <f t="shared" si="160"/>
        <v>2021</v>
      </c>
      <c r="N1314" s="14">
        <f t="shared" si="161"/>
        <v>2</v>
      </c>
      <c r="O1314" s="14" t="str">
        <f>IFERROR(VLOOKUP(I1314,Lists!$F$2:$G$16,2,FALSE()),"Not Rated")</f>
        <v>Adults</v>
      </c>
      <c r="P1314" s="14">
        <f t="shared" si="162"/>
        <v>85</v>
      </c>
      <c r="Q1314" s="14" t="str">
        <f t="shared" si="163"/>
        <v>United Kingdom</v>
      </c>
      <c r="R1314" s="14" t="str">
        <f t="shared" si="164"/>
        <v>|United Kingdom|</v>
      </c>
      <c r="S1314" s="14" t="str">
        <f t="shared" si="165"/>
        <v>|Dramas|Independent Movies|LGBTQ Movies|</v>
      </c>
      <c r="T1314" s="14" t="str">
        <f t="shared" si="166"/>
        <v>|Hong Khaou|</v>
      </c>
      <c r="U1314" s="14" t="str">
        <f t="shared" si="167"/>
        <v>|Henry Golding|Parker Sawyers|Molly Harris|David Tran|</v>
      </c>
    </row>
    <row r="1315" spans="1:21">
      <c r="A1315" s="14" t="s">
        <v>6744</v>
      </c>
      <c r="B1315" s="14" t="s">
        <v>49</v>
      </c>
      <c r="C1315" s="14" t="s">
        <v>6745</v>
      </c>
      <c r="D1315" s="14" t="s">
        <v>117</v>
      </c>
      <c r="E1315" s="14" t="s">
        <v>117</v>
      </c>
      <c r="F1315" s="14" t="s">
        <v>115</v>
      </c>
      <c r="G1315" s="26">
        <v>44239</v>
      </c>
      <c r="H1315" s="14">
        <v>2021</v>
      </c>
      <c r="I1315" s="14" t="s">
        <v>361</v>
      </c>
      <c r="J1315" s="14" t="s">
        <v>105</v>
      </c>
      <c r="K1315" s="14" t="s">
        <v>262</v>
      </c>
      <c r="L1315" s="14" t="s">
        <v>6746</v>
      </c>
      <c r="M1315" s="14">
        <f t="shared" si="160"/>
        <v>2021</v>
      </c>
      <c r="N1315" s="14">
        <f t="shared" si="161"/>
        <v>2</v>
      </c>
      <c r="O1315" s="14" t="str">
        <f>IFERROR(VLOOKUP(I1315,Lists!$F$2:$G$16,2,FALSE()),"Not Rated")</f>
        <v>Teens</v>
      </c>
      <c r="P1315" s="14">
        <f t="shared" si="162"/>
        <v>1</v>
      </c>
      <c r="Q1315" s="14" t="str">
        <f t="shared" si="163"/>
        <v>United States</v>
      </c>
      <c r="R1315" s="14" t="str">
        <f t="shared" si="164"/>
        <v>|United States|</v>
      </c>
      <c r="S1315" s="14" t="str">
        <f t="shared" si="165"/>
        <v>|Reality TV|</v>
      </c>
      <c r="T1315" s="14" t="str">
        <f t="shared" si="166"/>
        <v>|Unknown|</v>
      </c>
      <c r="U1315" s="14" t="str">
        <f t="shared" si="167"/>
        <v>|Unknown|</v>
      </c>
    </row>
    <row r="1316" spans="1:21">
      <c r="A1316" s="14" t="s">
        <v>6747</v>
      </c>
      <c r="B1316" s="14" t="s">
        <v>49</v>
      </c>
      <c r="C1316" s="14" t="s">
        <v>6748</v>
      </c>
      <c r="D1316" s="14" t="s">
        <v>117</v>
      </c>
      <c r="E1316" s="14" t="s">
        <v>6749</v>
      </c>
      <c r="F1316" s="14" t="s">
        <v>115</v>
      </c>
      <c r="G1316" s="26">
        <v>44239</v>
      </c>
      <c r="H1316" s="14">
        <v>2005</v>
      </c>
      <c r="I1316" s="14" t="s">
        <v>360</v>
      </c>
      <c r="J1316" s="14" t="s">
        <v>106</v>
      </c>
      <c r="K1316" s="14" t="s">
        <v>253</v>
      </c>
      <c r="L1316" s="14" t="s">
        <v>6750</v>
      </c>
      <c r="M1316" s="14">
        <f t="shared" si="160"/>
        <v>2021</v>
      </c>
      <c r="N1316" s="14">
        <f t="shared" si="161"/>
        <v>2</v>
      </c>
      <c r="O1316" s="14" t="str">
        <f>IFERROR(VLOOKUP(I1316,Lists!$F$2:$G$16,2,FALSE()),"Not Rated")</f>
        <v>Adults</v>
      </c>
      <c r="P1316" s="14">
        <f t="shared" si="162"/>
        <v>2</v>
      </c>
      <c r="Q1316" s="14" t="str">
        <f t="shared" si="163"/>
        <v>United States</v>
      </c>
      <c r="R1316" s="14" t="str">
        <f t="shared" si="164"/>
        <v>|United States|</v>
      </c>
      <c r="S1316" s="14" t="str">
        <f t="shared" si="165"/>
        <v>|TV Comedies|</v>
      </c>
      <c r="T1316" s="14" t="str">
        <f t="shared" si="166"/>
        <v>|Unknown|</v>
      </c>
      <c r="U1316" s="14" t="str">
        <f t="shared" si="167"/>
        <v>|Dave Chappelle|</v>
      </c>
    </row>
    <row r="1317" spans="1:21">
      <c r="A1317" s="14" t="s">
        <v>6751</v>
      </c>
      <c r="B1317" s="14" t="s">
        <v>48</v>
      </c>
      <c r="C1317" s="14" t="s">
        <v>6752</v>
      </c>
      <c r="D1317" s="14" t="s">
        <v>6753</v>
      </c>
      <c r="E1317" s="14" t="s">
        <v>6754</v>
      </c>
      <c r="F1317" s="14" t="s">
        <v>122</v>
      </c>
      <c r="G1317" s="26">
        <v>44239</v>
      </c>
      <c r="H1317" s="14">
        <v>2021</v>
      </c>
      <c r="I1317" s="14" t="s">
        <v>360</v>
      </c>
      <c r="J1317" s="14" t="s">
        <v>760</v>
      </c>
      <c r="K1317" s="14" t="s">
        <v>261</v>
      </c>
      <c r="L1317" s="14" t="s">
        <v>6755</v>
      </c>
      <c r="M1317" s="14">
        <f t="shared" si="160"/>
        <v>2021</v>
      </c>
      <c r="N1317" s="14">
        <f t="shared" si="161"/>
        <v>2</v>
      </c>
      <c r="O1317" s="14" t="str">
        <f>IFERROR(VLOOKUP(I1317,Lists!$F$2:$G$16,2,FALSE()),"Not Rated")</f>
        <v>Adults</v>
      </c>
      <c r="P1317" s="14">
        <f t="shared" si="162"/>
        <v>83</v>
      </c>
      <c r="Q1317" s="14" t="str">
        <f t="shared" si="163"/>
        <v>Spain</v>
      </c>
      <c r="R1317" s="14" t="str">
        <f t="shared" si="164"/>
        <v>|Spain|</v>
      </c>
      <c r="S1317" s="14" t="str">
        <f t="shared" si="165"/>
        <v>|Stand-Up Comedy|</v>
      </c>
      <c r="T1317" s="14" t="str">
        <f t="shared" si="166"/>
        <v>|Mario Briongos|</v>
      </c>
      <c r="U1317" s="14" t="str">
        <f t="shared" si="167"/>
        <v>|Dani Rovira|</v>
      </c>
    </row>
    <row r="1318" spans="1:21">
      <c r="A1318" s="14" t="s">
        <v>6756</v>
      </c>
      <c r="B1318" s="14" t="s">
        <v>48</v>
      </c>
      <c r="C1318" s="14" t="s">
        <v>6757</v>
      </c>
      <c r="D1318" s="14" t="s">
        <v>6758</v>
      </c>
      <c r="E1318" s="14" t="s">
        <v>6759</v>
      </c>
      <c r="F1318" s="14" t="s">
        <v>116</v>
      </c>
      <c r="G1318" s="26">
        <v>44239</v>
      </c>
      <c r="H1318" s="14">
        <v>2019</v>
      </c>
      <c r="I1318" s="14" t="s">
        <v>360</v>
      </c>
      <c r="J1318" s="14" t="s">
        <v>457</v>
      </c>
      <c r="K1318" s="14" t="s">
        <v>910</v>
      </c>
      <c r="L1318" s="14" t="s">
        <v>6760</v>
      </c>
      <c r="M1318" s="14">
        <f t="shared" si="160"/>
        <v>2021</v>
      </c>
      <c r="N1318" s="14">
        <f t="shared" si="161"/>
        <v>2</v>
      </c>
      <c r="O1318" s="14" t="str">
        <f>IFERROR(VLOOKUP(I1318,Lists!$F$2:$G$16,2,FALSE()),"Not Rated")</f>
        <v>Adults</v>
      </c>
      <c r="P1318" s="14">
        <f t="shared" si="162"/>
        <v>104</v>
      </c>
      <c r="Q1318" s="14" t="str">
        <f t="shared" si="163"/>
        <v>India</v>
      </c>
      <c r="R1318" s="14" t="str">
        <f t="shared" si="164"/>
        <v>|India|</v>
      </c>
      <c r="S1318" s="14" t="str">
        <f t="shared" si="165"/>
        <v>|Dramas|International Movies|Romantic Movies|</v>
      </c>
      <c r="T1318" s="14" t="str">
        <f t="shared" si="166"/>
        <v>|Vinay Bharadwaj|</v>
      </c>
      <c r="U1318" s="14" t="str">
        <f t="shared" si="167"/>
        <v>|Praveen Tej|Radhika Narayan|Ananya Kashyap|Ajay Raj|Dattanna|Shankar Ashwath|Kshama Santosh Rai|Diksha Sharma|</v>
      </c>
    </row>
    <row r="1319" spans="1:21">
      <c r="A1319" s="14" t="s">
        <v>6761</v>
      </c>
      <c r="B1319" s="14" t="s">
        <v>49</v>
      </c>
      <c r="C1319" s="14" t="s">
        <v>6762</v>
      </c>
      <c r="D1319" s="14" t="s">
        <v>117</v>
      </c>
      <c r="E1319" s="14" t="s">
        <v>6763</v>
      </c>
      <c r="F1319" s="14" t="s">
        <v>118</v>
      </c>
      <c r="G1319" s="26">
        <v>44239</v>
      </c>
      <c r="H1319" s="14">
        <v>2021</v>
      </c>
      <c r="I1319" s="14" t="s">
        <v>368</v>
      </c>
      <c r="J1319" s="14" t="s">
        <v>105</v>
      </c>
      <c r="K1319" s="14" t="s">
        <v>2297</v>
      </c>
      <c r="L1319" s="14" t="s">
        <v>6764</v>
      </c>
      <c r="M1319" s="14">
        <f t="shared" si="160"/>
        <v>2021</v>
      </c>
      <c r="N1319" s="14">
        <f t="shared" si="161"/>
        <v>2</v>
      </c>
      <c r="O1319" s="14" t="str">
        <f>IFERROR(VLOOKUP(I1319,Lists!$F$2:$G$16,2,FALSE()),"Not Rated")</f>
        <v>Kids</v>
      </c>
      <c r="P1319" s="14">
        <f t="shared" si="162"/>
        <v>1</v>
      </c>
      <c r="Q1319" s="14" t="str">
        <f t="shared" si="163"/>
        <v>United Kingdom</v>
      </c>
      <c r="R1319" s="14" t="str">
        <f t="shared" si="164"/>
        <v>|United Kingdom|</v>
      </c>
      <c r="S1319" s="14" t="str">
        <f t="shared" si="165"/>
        <v>|British TV Shows|International TV Shows|Reality TV|</v>
      </c>
      <c r="T1319" s="14" t="str">
        <f t="shared" si="166"/>
        <v>|Unknown|</v>
      </c>
      <c r="U1319" s="14" t="str">
        <f t="shared" si="167"/>
        <v>|Nadiya Hussain|</v>
      </c>
    </row>
    <row r="1320" spans="1:21">
      <c r="A1320" s="14" t="s">
        <v>6765</v>
      </c>
      <c r="B1320" s="14" t="s">
        <v>48</v>
      </c>
      <c r="C1320" s="14" t="s">
        <v>6766</v>
      </c>
      <c r="D1320" s="14" t="s">
        <v>6767</v>
      </c>
      <c r="E1320" s="14" t="s">
        <v>6768</v>
      </c>
      <c r="F1320" s="14" t="s">
        <v>115</v>
      </c>
      <c r="G1320" s="26">
        <v>44239</v>
      </c>
      <c r="H1320" s="14">
        <v>2021</v>
      </c>
      <c r="I1320" s="14" t="s">
        <v>361</v>
      </c>
      <c r="J1320" s="14" t="s">
        <v>646</v>
      </c>
      <c r="K1320" s="14" t="s">
        <v>1014</v>
      </c>
      <c r="L1320" s="14" t="s">
        <v>6769</v>
      </c>
      <c r="M1320" s="14">
        <f t="shared" si="160"/>
        <v>2021</v>
      </c>
      <c r="N1320" s="14">
        <f t="shared" si="161"/>
        <v>2</v>
      </c>
      <c r="O1320" s="14" t="str">
        <f>IFERROR(VLOOKUP(I1320,Lists!$F$2:$G$16,2,FALSE()),"Not Rated")</f>
        <v>Teens</v>
      </c>
      <c r="P1320" s="14">
        <f t="shared" si="162"/>
        <v>116</v>
      </c>
      <c r="Q1320" s="14" t="str">
        <f t="shared" si="163"/>
        <v>United States</v>
      </c>
      <c r="R1320" s="14" t="str">
        <f t="shared" si="164"/>
        <v>|United States|</v>
      </c>
      <c r="S1320" s="14" t="str">
        <f t="shared" si="165"/>
        <v>|Comedies|Romantic Movies|</v>
      </c>
      <c r="T1320" s="14" t="str">
        <f t="shared" si="166"/>
        <v>|Michael Fimognari|</v>
      </c>
      <c r="U1320" s="14" t="str">
        <f t="shared" si="167"/>
        <v>|Lana Condor|Noah Centineo|Janel Parrish|Anna Cathcart|Ross Butler|Madeleine Arthur|Emilija Baranac|Trezzo Mahoro|Sarayu Blue|John Corbett|Kelcey Mawema|Sofia Black-D'Elia|Henry Thomas|</v>
      </c>
    </row>
    <row r="1321" spans="1:21">
      <c r="A1321" s="14" t="s">
        <v>6770</v>
      </c>
      <c r="B1321" s="14" t="s">
        <v>48</v>
      </c>
      <c r="C1321" s="14" t="s">
        <v>6771</v>
      </c>
      <c r="D1321" s="14" t="s">
        <v>6772</v>
      </c>
      <c r="E1321" s="14" t="s">
        <v>6773</v>
      </c>
      <c r="F1321" s="14" t="s">
        <v>125</v>
      </c>
      <c r="G1321" s="26">
        <v>44239</v>
      </c>
      <c r="H1321" s="14">
        <v>2021</v>
      </c>
      <c r="I1321" s="14" t="s">
        <v>365</v>
      </c>
      <c r="J1321" s="14" t="s">
        <v>872</v>
      </c>
      <c r="K1321" s="14" t="s">
        <v>251</v>
      </c>
      <c r="L1321" s="14" t="s">
        <v>6774</v>
      </c>
      <c r="M1321" s="14">
        <f t="shared" si="160"/>
        <v>2021</v>
      </c>
      <c r="N1321" s="14">
        <f t="shared" si="161"/>
        <v>2</v>
      </c>
      <c r="O1321" s="14" t="str">
        <f>IFERROR(VLOOKUP(I1321,Lists!$F$2:$G$16,2,FALSE()),"Not Rated")</f>
        <v>Kids</v>
      </c>
      <c r="P1321" s="14">
        <f t="shared" si="162"/>
        <v>87</v>
      </c>
      <c r="Q1321" s="14" t="str">
        <f t="shared" si="163"/>
        <v>Mexico</v>
      </c>
      <c r="R1321" s="14" t="str">
        <f t="shared" si="164"/>
        <v>|Mexico|</v>
      </c>
      <c r="S1321" s="14" t="str">
        <f t="shared" si="165"/>
        <v>|Children &amp; Family Movies|</v>
      </c>
      <c r="T1321" s="14" t="str">
        <f t="shared" si="166"/>
        <v>|Eric D. Cabello Díaz|</v>
      </c>
      <c r="U1321" s="14" t="str">
        <f t="shared" si="167"/>
        <v>|Verónica Alva|Pablo Gama Iturrarán “Mago Gamini”|Luis Ángel Jaramillo|Lila Downs|Elena Poniatowska|Verónica Castro|Enrique Guzmán|Alex Lora|Marco Antonio Solís|Víctor Trujillo|</v>
      </c>
    </row>
    <row r="1322" spans="1:21">
      <c r="A1322" s="14" t="s">
        <v>6775</v>
      </c>
      <c r="B1322" s="14" t="s">
        <v>49</v>
      </c>
      <c r="C1322" s="14" t="s">
        <v>6776</v>
      </c>
      <c r="D1322" s="14" t="s">
        <v>117</v>
      </c>
      <c r="E1322" s="14" t="s">
        <v>6777</v>
      </c>
      <c r="F1322" s="14" t="s">
        <v>163</v>
      </c>
      <c r="G1322" s="26">
        <v>44238</v>
      </c>
      <c r="H1322" s="14">
        <v>2019</v>
      </c>
      <c r="I1322" s="14" t="s">
        <v>360</v>
      </c>
      <c r="J1322" s="14" t="s">
        <v>105</v>
      </c>
      <c r="K1322" s="14" t="s">
        <v>1470</v>
      </c>
      <c r="L1322" s="14" t="s">
        <v>6778</v>
      </c>
      <c r="M1322" s="14">
        <f t="shared" si="160"/>
        <v>2021</v>
      </c>
      <c r="N1322" s="14">
        <f t="shared" si="161"/>
        <v>2</v>
      </c>
      <c r="O1322" s="14" t="str">
        <f>IFERROR(VLOOKUP(I1322,Lists!$F$2:$G$16,2,FALSE()),"Not Rated")</f>
        <v>Adults</v>
      </c>
      <c r="P1322" s="14">
        <f t="shared" si="162"/>
        <v>1</v>
      </c>
      <c r="Q1322" s="14" t="str">
        <f t="shared" si="163"/>
        <v>Luxembourg</v>
      </c>
      <c r="R1322" s="14" t="str">
        <f t="shared" si="164"/>
        <v>|Luxembourg|</v>
      </c>
      <c r="S1322" s="14" t="str">
        <f t="shared" si="165"/>
        <v>|Crime TV Shows|International TV Shows|TV Dramas|</v>
      </c>
      <c r="T1322" s="14" t="str">
        <f t="shared" si="166"/>
        <v>|Unknown|</v>
      </c>
      <c r="U1322" s="14" t="str">
        <f t="shared" si="167"/>
        <v>|Luc Schiltz|Sophie Mousel|Claude De Demo|Joe Dennenwald|Konstantin Rommelfangen|Jules Werner|Jil Devresse|Julie Kieffer|</v>
      </c>
    </row>
    <row r="1323" spans="1:21">
      <c r="A1323" s="14" t="s">
        <v>6779</v>
      </c>
      <c r="B1323" s="14" t="s">
        <v>49</v>
      </c>
      <c r="C1323" s="14" t="s">
        <v>6780</v>
      </c>
      <c r="D1323" s="14" t="s">
        <v>117</v>
      </c>
      <c r="E1323" s="14" t="s">
        <v>6781</v>
      </c>
      <c r="F1323" s="14" t="s">
        <v>125</v>
      </c>
      <c r="G1323" s="26">
        <v>44238</v>
      </c>
      <c r="H1323" s="14">
        <v>2016</v>
      </c>
      <c r="I1323" s="14" t="s">
        <v>360</v>
      </c>
      <c r="J1323" s="14" t="s">
        <v>105</v>
      </c>
      <c r="K1323" s="14" t="s">
        <v>6782</v>
      </c>
      <c r="L1323" s="14" t="s">
        <v>6783</v>
      </c>
      <c r="M1323" s="14">
        <f t="shared" si="160"/>
        <v>2021</v>
      </c>
      <c r="N1323" s="14">
        <f t="shared" si="161"/>
        <v>2</v>
      </c>
      <c r="O1323" s="14" t="str">
        <f>IFERROR(VLOOKUP(I1323,Lists!$F$2:$G$16,2,FALSE()),"Not Rated")</f>
        <v>Adults</v>
      </c>
      <c r="P1323" s="14">
        <f t="shared" si="162"/>
        <v>1</v>
      </c>
      <c r="Q1323" s="14" t="str">
        <f t="shared" si="163"/>
        <v>Mexico</v>
      </c>
      <c r="R1323" s="14" t="str">
        <f t="shared" si="164"/>
        <v>|Mexico|</v>
      </c>
      <c r="S1323" s="14" t="str">
        <f t="shared" si="165"/>
        <v>|Crime TV Shows|Spanish-Language TV Shows|TV Action &amp; Adventure|</v>
      </c>
      <c r="T1323" s="14" t="str">
        <f t="shared" si="166"/>
        <v>|Unknown|</v>
      </c>
      <c r="U1323" s="14" t="str">
        <f t="shared" si="167"/>
        <v>|Mauricio Ochmann|Mariana Seoane|Julio Bracho|Sergio Basañez|Itatí Cantoral|Jorge Luis Vázquez|</v>
      </c>
    </row>
    <row r="1324" spans="1:21">
      <c r="A1324" s="14" t="s">
        <v>6784</v>
      </c>
      <c r="B1324" s="14" t="s">
        <v>48</v>
      </c>
      <c r="C1324" s="14" t="s">
        <v>6785</v>
      </c>
      <c r="D1324" s="14" t="s">
        <v>6786</v>
      </c>
      <c r="E1324" s="14" t="s">
        <v>6787</v>
      </c>
      <c r="F1324" s="14" t="s">
        <v>122</v>
      </c>
      <c r="G1324" s="26">
        <v>44238</v>
      </c>
      <c r="H1324" s="14">
        <v>2018</v>
      </c>
      <c r="I1324" s="14" t="s">
        <v>361</v>
      </c>
      <c r="J1324" s="14" t="s">
        <v>436</v>
      </c>
      <c r="K1324" s="14" t="s">
        <v>834</v>
      </c>
      <c r="L1324" s="14" t="s">
        <v>6788</v>
      </c>
      <c r="M1324" s="14">
        <f t="shared" si="160"/>
        <v>2021</v>
      </c>
      <c r="N1324" s="14">
        <f t="shared" si="161"/>
        <v>2</v>
      </c>
      <c r="O1324" s="14" t="str">
        <f>IFERROR(VLOOKUP(I1324,Lists!$F$2:$G$16,2,FALSE()),"Not Rated")</f>
        <v>Teens</v>
      </c>
      <c r="P1324" s="14">
        <f t="shared" si="162"/>
        <v>91</v>
      </c>
      <c r="Q1324" s="14" t="str">
        <f t="shared" si="163"/>
        <v>Spain</v>
      </c>
      <c r="R1324" s="14" t="str">
        <f t="shared" si="164"/>
        <v>|Spain|</v>
      </c>
      <c r="S1324" s="14" t="str">
        <f t="shared" si="165"/>
        <v>|Comedies|Dramas|International Movies|</v>
      </c>
      <c r="T1324" s="14" t="str">
        <f t="shared" si="166"/>
        <v>|Clara Martínez-Lázaro|</v>
      </c>
      <c r="U1324" s="14" t="str">
        <f t="shared" si="167"/>
        <v>|Silvia Alonso|Bárbara Goenaga|María Esteve|Vito Sanz|Francesco Carril|</v>
      </c>
    </row>
    <row r="1325" spans="1:21">
      <c r="A1325" s="14" t="s">
        <v>6789</v>
      </c>
      <c r="B1325" s="14" t="s">
        <v>48</v>
      </c>
      <c r="C1325" s="14" t="s">
        <v>6790</v>
      </c>
      <c r="D1325" s="14" t="s">
        <v>6791</v>
      </c>
      <c r="E1325" s="14" t="s">
        <v>6792</v>
      </c>
      <c r="F1325" s="14" t="s">
        <v>136</v>
      </c>
      <c r="G1325" s="26">
        <v>44238</v>
      </c>
      <c r="H1325" s="14">
        <v>2020</v>
      </c>
      <c r="I1325" s="14" t="s">
        <v>361</v>
      </c>
      <c r="J1325" s="14" t="s">
        <v>1008</v>
      </c>
      <c r="K1325" s="14" t="s">
        <v>910</v>
      </c>
      <c r="L1325" s="14" t="s">
        <v>6793</v>
      </c>
      <c r="M1325" s="14">
        <f t="shared" si="160"/>
        <v>2021</v>
      </c>
      <c r="N1325" s="14">
        <f t="shared" si="161"/>
        <v>2</v>
      </c>
      <c r="O1325" s="14" t="str">
        <f>IFERROR(VLOOKUP(I1325,Lists!$F$2:$G$16,2,FALSE()),"Not Rated")</f>
        <v>Teens</v>
      </c>
      <c r="P1325" s="14">
        <f t="shared" si="162"/>
        <v>119</v>
      </c>
      <c r="Q1325" s="14" t="str">
        <f t="shared" si="163"/>
        <v>Indonesia</v>
      </c>
      <c r="R1325" s="14" t="str">
        <f t="shared" si="164"/>
        <v>|Indonesia|</v>
      </c>
      <c r="S1325" s="14" t="str">
        <f t="shared" si="165"/>
        <v>|Dramas|International Movies|Romantic Movies|</v>
      </c>
      <c r="T1325" s="14" t="str">
        <f t="shared" si="166"/>
        <v>|Monty Tiwa|</v>
      </c>
      <c r="U1325" s="14" t="str">
        <f t="shared" si="167"/>
        <v>|Reza Rahadian|Acha Septriasa|Baim Wong|Beby Tsabina|Dian Nitami|Uli Herdinansyah|Natasha Rizki|Eriska Rein|Landung Simatupang|August Melasz|Chantiq Schagerl|Cut Ashifa|Aida Cabiyeva|Murad Ismayil|Nadya Arina|Augie Fantinus|Angelia Livie|Ernanto Kusumo|</v>
      </c>
    </row>
    <row r="1326" spans="1:21">
      <c r="A1326" s="14" t="s">
        <v>6794</v>
      </c>
      <c r="B1326" s="14" t="s">
        <v>48</v>
      </c>
      <c r="C1326" s="14" t="s">
        <v>6795</v>
      </c>
      <c r="D1326" s="14" t="s">
        <v>6796</v>
      </c>
      <c r="E1326" s="14" t="s">
        <v>6797</v>
      </c>
      <c r="F1326" s="14" t="s">
        <v>115</v>
      </c>
      <c r="G1326" s="26">
        <v>44238</v>
      </c>
      <c r="H1326" s="14">
        <v>2012</v>
      </c>
      <c r="I1326" s="14" t="s">
        <v>363</v>
      </c>
      <c r="J1326" s="14" t="s">
        <v>724</v>
      </c>
      <c r="K1326" s="14" t="s">
        <v>1614</v>
      </c>
      <c r="L1326" s="14" t="s">
        <v>6798</v>
      </c>
      <c r="M1326" s="14">
        <f t="shared" si="160"/>
        <v>2021</v>
      </c>
      <c r="N1326" s="14">
        <f t="shared" si="161"/>
        <v>2</v>
      </c>
      <c r="O1326" s="14" t="str">
        <f>IFERROR(VLOOKUP(I1326,Lists!$F$2:$G$16,2,FALSE()),"Not Rated")</f>
        <v>Adults</v>
      </c>
      <c r="P1326" s="14">
        <f t="shared" si="162"/>
        <v>102</v>
      </c>
      <c r="Q1326" s="14" t="str">
        <f t="shared" si="163"/>
        <v>United States</v>
      </c>
      <c r="R1326" s="14" t="str">
        <f t="shared" si="164"/>
        <v>|United States|</v>
      </c>
      <c r="S1326" s="14" t="str">
        <f t="shared" si="165"/>
        <v>|Dramas|Independent Movies|Romantic Movies|</v>
      </c>
      <c r="T1326" s="14" t="str">
        <f t="shared" si="166"/>
        <v>|Ava DuVernay|</v>
      </c>
      <c r="U1326" s="14" t="str">
        <f t="shared" si="167"/>
        <v>|Emayatzy Corinealdi|David Oyelowo|Omari Hardwick|Lorraine Toussaint|Edwina Findley Dickerson|Sharon Lawrence|Nehemiah Sutton|Troy Curvey III|Maya Gilbert|Dondre T. Whitfield|</v>
      </c>
    </row>
    <row r="1327" spans="1:21">
      <c r="A1327" s="14" t="s">
        <v>6799</v>
      </c>
      <c r="B1327" s="14" t="s">
        <v>48</v>
      </c>
      <c r="C1327" s="14" t="s">
        <v>6800</v>
      </c>
      <c r="D1327" s="14" t="s">
        <v>6801</v>
      </c>
      <c r="E1327" s="14" t="s">
        <v>6802</v>
      </c>
      <c r="F1327" s="14" t="s">
        <v>145</v>
      </c>
      <c r="G1327" s="26">
        <v>44238</v>
      </c>
      <c r="H1327" s="14">
        <v>2021</v>
      </c>
      <c r="I1327" s="14" t="s">
        <v>360</v>
      </c>
      <c r="J1327" s="14" t="s">
        <v>1290</v>
      </c>
      <c r="K1327" s="14" t="s">
        <v>873</v>
      </c>
      <c r="L1327" s="14" t="s">
        <v>6803</v>
      </c>
      <c r="M1327" s="14">
        <f t="shared" si="160"/>
        <v>2021</v>
      </c>
      <c r="N1327" s="14">
        <f t="shared" si="161"/>
        <v>2</v>
      </c>
      <c r="O1327" s="14" t="str">
        <f>IFERROR(VLOOKUP(I1327,Lists!$F$2:$G$16,2,FALSE()),"Not Rated")</f>
        <v>Adults</v>
      </c>
      <c r="P1327" s="14">
        <f t="shared" si="162"/>
        <v>86</v>
      </c>
      <c r="Q1327" s="14" t="str">
        <f t="shared" si="163"/>
        <v>Sweden</v>
      </c>
      <c r="R1327" s="14" t="str">
        <f t="shared" si="164"/>
        <v>|Sweden|</v>
      </c>
      <c r="S1327" s="14" t="str">
        <f t="shared" si="165"/>
        <v>|International Movies|Thrillers|</v>
      </c>
      <c r="T1327" s="14" t="str">
        <f t="shared" si="166"/>
        <v>|Alain Darborg|</v>
      </c>
      <c r="U1327" s="14" t="str">
        <f t="shared" si="167"/>
        <v>|Nanna Blondell|Anastasios Soulis|Thomas Hanzon|Johannes Kuhnke|Tomas Bergström|Kalled Mustonen|Anna Azcárate|</v>
      </c>
    </row>
    <row r="1328" spans="1:21">
      <c r="A1328" s="14" t="s">
        <v>6804</v>
      </c>
      <c r="B1328" s="14" t="s">
        <v>48</v>
      </c>
      <c r="C1328" s="14" t="s">
        <v>6805</v>
      </c>
      <c r="D1328" s="14" t="s">
        <v>6806</v>
      </c>
      <c r="E1328" s="14" t="s">
        <v>6807</v>
      </c>
      <c r="F1328" s="14" t="s">
        <v>147</v>
      </c>
      <c r="G1328" s="26">
        <v>44238</v>
      </c>
      <c r="H1328" s="14">
        <v>2021</v>
      </c>
      <c r="I1328" s="14" t="s">
        <v>361</v>
      </c>
      <c r="J1328" s="14" t="s">
        <v>724</v>
      </c>
      <c r="K1328" s="14" t="s">
        <v>542</v>
      </c>
      <c r="L1328" s="14" t="s">
        <v>6808</v>
      </c>
      <c r="M1328" s="14">
        <f t="shared" si="160"/>
        <v>2021</v>
      </c>
      <c r="N1328" s="14">
        <f t="shared" si="161"/>
        <v>2</v>
      </c>
      <c r="O1328" s="14" t="str">
        <f>IFERROR(VLOOKUP(I1328,Lists!$F$2:$G$16,2,FALSE()),"Not Rated")</f>
        <v>Teens</v>
      </c>
      <c r="P1328" s="14">
        <f t="shared" si="162"/>
        <v>102</v>
      </c>
      <c r="Q1328" s="14" t="str">
        <f t="shared" si="163"/>
        <v>Poland</v>
      </c>
      <c r="R1328" s="14" t="str">
        <f t="shared" si="164"/>
        <v>|Poland|</v>
      </c>
      <c r="S1328" s="14" t="str">
        <f t="shared" si="165"/>
        <v>|Comedies|International Movies|Romantic Movies|</v>
      </c>
      <c r="T1328" s="14" t="str">
        <f t="shared" si="166"/>
        <v>|Filip Zylber|</v>
      </c>
      <c r="U1328" s="14" t="str">
        <f t="shared" si="167"/>
        <v>|Adrianna Chlebicka|Mateusz Banasiuk|Agnieszka Żulewska|Krzysztof Czeczot|Mirosław Baka|Tomasz Karolak|Bartłomiej Kotschedoff|Jacek Knap|Anna Smołowik|Helena Mazur|Sebastian Stankiewicz|</v>
      </c>
    </row>
    <row r="1329" spans="1:21">
      <c r="A1329" s="14" t="s">
        <v>6809</v>
      </c>
      <c r="B1329" s="14" t="s">
        <v>48</v>
      </c>
      <c r="C1329" s="14" t="s">
        <v>6810</v>
      </c>
      <c r="D1329" s="14" t="s">
        <v>6796</v>
      </c>
      <c r="E1329" s="14" t="s">
        <v>6811</v>
      </c>
      <c r="F1329" s="14" t="s">
        <v>115</v>
      </c>
      <c r="G1329" s="26">
        <v>44238</v>
      </c>
      <c r="H1329" s="14">
        <v>2008</v>
      </c>
      <c r="I1329" s="14" t="s">
        <v>360</v>
      </c>
      <c r="J1329" s="14" t="s">
        <v>653</v>
      </c>
      <c r="K1329" s="14" t="s">
        <v>927</v>
      </c>
      <c r="L1329" s="14" t="s">
        <v>6812</v>
      </c>
      <c r="M1329" s="14">
        <f t="shared" si="160"/>
        <v>2021</v>
      </c>
      <c r="N1329" s="14">
        <f t="shared" si="161"/>
        <v>2</v>
      </c>
      <c r="O1329" s="14" t="str">
        <f>IFERROR(VLOOKUP(I1329,Lists!$F$2:$G$16,2,FALSE()),"Not Rated")</f>
        <v>Adults</v>
      </c>
      <c r="P1329" s="14">
        <f t="shared" si="162"/>
        <v>98</v>
      </c>
      <c r="Q1329" s="14" t="str">
        <f t="shared" si="163"/>
        <v>United States</v>
      </c>
      <c r="R1329" s="14" t="str">
        <f t="shared" si="164"/>
        <v>|United States|</v>
      </c>
      <c r="S1329" s="14" t="str">
        <f t="shared" si="165"/>
        <v>|Documentaries|Music &amp; Musicals|</v>
      </c>
      <c r="T1329" s="14" t="str">
        <f t="shared" si="166"/>
        <v>|Ava DuVernay|</v>
      </c>
      <c r="U1329" s="14" t="str">
        <f t="shared" si="167"/>
        <v>|Abstract Rude|Chali 2na|Cut Chemist|Ellay Khule|Riddlore|Medusa|Myka Nyne|Pigeon John|2Mex|</v>
      </c>
    </row>
    <row r="1330" spans="1:21">
      <c r="A1330" s="14" t="s">
        <v>6813</v>
      </c>
      <c r="B1330" s="14" t="s">
        <v>49</v>
      </c>
      <c r="C1330" s="14" t="s">
        <v>6814</v>
      </c>
      <c r="D1330" s="14" t="s">
        <v>6815</v>
      </c>
      <c r="E1330" s="14" t="s">
        <v>117</v>
      </c>
      <c r="F1330" s="14" t="s">
        <v>115</v>
      </c>
      <c r="G1330" s="26">
        <v>44237</v>
      </c>
      <c r="H1330" s="14">
        <v>2021</v>
      </c>
      <c r="I1330" s="14" t="s">
        <v>360</v>
      </c>
      <c r="J1330" s="14" t="s">
        <v>105</v>
      </c>
      <c r="K1330" s="14" t="s">
        <v>2015</v>
      </c>
      <c r="L1330" s="14" t="s">
        <v>6816</v>
      </c>
      <c r="M1330" s="14">
        <f t="shared" si="160"/>
        <v>2021</v>
      </c>
      <c r="N1330" s="14">
        <f t="shared" si="161"/>
        <v>2</v>
      </c>
      <c r="O1330" s="14" t="str">
        <f>IFERROR(VLOOKUP(I1330,Lists!$F$2:$G$16,2,FALSE()),"Not Rated")</f>
        <v>Adults</v>
      </c>
      <c r="P1330" s="14">
        <f t="shared" si="162"/>
        <v>1</v>
      </c>
      <c r="Q1330" s="14" t="str">
        <f t="shared" si="163"/>
        <v>United States</v>
      </c>
      <c r="R1330" s="14" t="str">
        <f t="shared" si="164"/>
        <v>|United States|</v>
      </c>
      <c r="S1330" s="14" t="str">
        <f t="shared" si="165"/>
        <v>|Crime TV Shows|Docuseries|</v>
      </c>
      <c r="T1330" s="14" t="str">
        <f t="shared" si="166"/>
        <v>|Joe Berlinger|</v>
      </c>
      <c r="U1330" s="14" t="str">
        <f t="shared" si="167"/>
        <v>|Unknown|</v>
      </c>
    </row>
    <row r="1331" spans="1:21">
      <c r="A1331" s="14" t="s">
        <v>6817</v>
      </c>
      <c r="B1331" s="14" t="s">
        <v>48</v>
      </c>
      <c r="C1331" s="14" t="s">
        <v>6818</v>
      </c>
      <c r="D1331" s="14" t="s">
        <v>6819</v>
      </c>
      <c r="E1331" s="14" t="s">
        <v>6820</v>
      </c>
      <c r="F1331" s="14" t="s">
        <v>120</v>
      </c>
      <c r="G1331" s="26">
        <v>44237</v>
      </c>
      <c r="H1331" s="14">
        <v>2021</v>
      </c>
      <c r="I1331" s="14" t="s">
        <v>360</v>
      </c>
      <c r="J1331" s="14" t="s">
        <v>698</v>
      </c>
      <c r="K1331" s="14" t="s">
        <v>529</v>
      </c>
      <c r="L1331" s="14" t="s">
        <v>6821</v>
      </c>
      <c r="M1331" s="14">
        <f t="shared" si="160"/>
        <v>2021</v>
      </c>
      <c r="N1331" s="14">
        <f t="shared" si="161"/>
        <v>2</v>
      </c>
      <c r="O1331" s="14" t="str">
        <f>IFERROR(VLOOKUP(I1331,Lists!$F$2:$G$16,2,FALSE()),"Not Rated")</f>
        <v>Adults</v>
      </c>
      <c r="P1331" s="14">
        <f t="shared" si="162"/>
        <v>99</v>
      </c>
      <c r="Q1331" s="14" t="str">
        <f t="shared" si="163"/>
        <v>France</v>
      </c>
      <c r="R1331" s="14" t="str">
        <f t="shared" si="164"/>
        <v>|France|</v>
      </c>
      <c r="S1331" s="14" t="str">
        <f t="shared" si="165"/>
        <v>|Comedies|International Movies|</v>
      </c>
      <c r="T1331" s="14" t="str">
        <f t="shared" si="166"/>
        <v>|Julien Royal|</v>
      </c>
      <c r="U1331" s="14" t="str">
        <f t="shared" si="167"/>
        <v>|Hedi Bouchenafa|Nassim Lyes|Fred Testot|Julie Ferrier|Benjamin Tranié|Hugues Jourdain|Charlotte Gabris|Vincent Desagnat|Nina Kepekian|Hakim Jemili|Bun-hay Mean|</v>
      </c>
    </row>
    <row r="1332" spans="1:21">
      <c r="A1332" s="14" t="s">
        <v>6822</v>
      </c>
      <c r="B1332" s="14" t="s">
        <v>48</v>
      </c>
      <c r="C1332" s="14" t="s">
        <v>6823</v>
      </c>
      <c r="D1332" s="14" t="s">
        <v>6824</v>
      </c>
      <c r="E1332" s="14" t="s">
        <v>6825</v>
      </c>
      <c r="F1332" s="14" t="s">
        <v>115</v>
      </c>
      <c r="G1332" s="26">
        <v>44237</v>
      </c>
      <c r="H1332" s="14">
        <v>2019</v>
      </c>
      <c r="I1332" s="14" t="s">
        <v>367</v>
      </c>
      <c r="J1332" s="14" t="s">
        <v>1096</v>
      </c>
      <c r="K1332" s="14" t="s">
        <v>1027</v>
      </c>
      <c r="L1332" s="14" t="s">
        <v>6826</v>
      </c>
      <c r="M1332" s="14">
        <f t="shared" si="160"/>
        <v>2021</v>
      </c>
      <c r="N1332" s="14">
        <f t="shared" si="161"/>
        <v>2</v>
      </c>
      <c r="O1332" s="14" t="str">
        <f>IFERROR(VLOOKUP(I1332,Lists!$F$2:$G$16,2,FALSE()),"Not Rated")</f>
        <v>Older Kids</v>
      </c>
      <c r="P1332" s="14">
        <f t="shared" si="162"/>
        <v>108</v>
      </c>
      <c r="Q1332" s="14" t="str">
        <f t="shared" si="163"/>
        <v>United States</v>
      </c>
      <c r="R1332" s="14" t="str">
        <f t="shared" si="164"/>
        <v>|United States|</v>
      </c>
      <c r="S1332" s="14" t="str">
        <f t="shared" si="165"/>
        <v>|Dramas|Romantic Movies|</v>
      </c>
      <c r="T1332" s="14" t="str">
        <f t="shared" si="166"/>
        <v>|Brian Baugh|</v>
      </c>
      <c r="U1332" s="14" t="str">
        <f t="shared" si="167"/>
        <v>|Caleb Castille|Rose Reid|Kevin Sizemore|Gregory Alan Williams|</v>
      </c>
    </row>
    <row r="1333" spans="1:21">
      <c r="A1333" s="14" t="s">
        <v>6827</v>
      </c>
      <c r="B1333" s="14" t="s">
        <v>49</v>
      </c>
      <c r="C1333" s="14" t="s">
        <v>6828</v>
      </c>
      <c r="D1333" s="14" t="s">
        <v>117</v>
      </c>
      <c r="E1333" s="14" t="s">
        <v>117</v>
      </c>
      <c r="F1333" s="14" t="s">
        <v>115</v>
      </c>
      <c r="G1333" s="26">
        <v>44236</v>
      </c>
      <c r="H1333" s="14">
        <v>1945</v>
      </c>
      <c r="I1333" s="14" t="s">
        <v>360</v>
      </c>
      <c r="J1333" s="14" t="s">
        <v>105</v>
      </c>
      <c r="K1333" s="14" t="s">
        <v>62</v>
      </c>
      <c r="L1333" s="14" t="s">
        <v>6829</v>
      </c>
      <c r="M1333" s="14">
        <f t="shared" si="160"/>
        <v>2021</v>
      </c>
      <c r="N1333" s="14">
        <f t="shared" si="161"/>
        <v>2</v>
      </c>
      <c r="O1333" s="14" t="str">
        <f>IFERROR(VLOOKUP(I1333,Lists!$F$2:$G$16,2,FALSE()),"Not Rated")</f>
        <v>Adults</v>
      </c>
      <c r="P1333" s="14">
        <f t="shared" si="162"/>
        <v>1</v>
      </c>
      <c r="Q1333" s="14" t="str">
        <f t="shared" si="163"/>
        <v>United States</v>
      </c>
      <c r="R1333" s="14" t="str">
        <f t="shared" si="164"/>
        <v>|United States|</v>
      </c>
      <c r="S1333" s="14" t="str">
        <f t="shared" si="165"/>
        <v>|TV Shows|</v>
      </c>
      <c r="T1333" s="14" t="str">
        <f t="shared" si="166"/>
        <v>|Unknown|</v>
      </c>
      <c r="U1333" s="14" t="str">
        <f t="shared" si="167"/>
        <v>|Unknown|</v>
      </c>
    </row>
    <row r="1334" spans="1:21">
      <c r="A1334" s="14" t="s">
        <v>6830</v>
      </c>
      <c r="B1334" s="14" t="s">
        <v>49</v>
      </c>
      <c r="C1334" s="14" t="s">
        <v>6831</v>
      </c>
      <c r="D1334" s="14" t="s">
        <v>117</v>
      </c>
      <c r="E1334" s="14" t="s">
        <v>6832</v>
      </c>
      <c r="F1334" s="14" t="s">
        <v>115</v>
      </c>
      <c r="G1334" s="26">
        <v>44235</v>
      </c>
      <c r="H1334" s="14">
        <v>2008</v>
      </c>
      <c r="I1334" s="14" t="s">
        <v>368</v>
      </c>
      <c r="J1334" s="14" t="s">
        <v>106</v>
      </c>
      <c r="K1334" s="14" t="s">
        <v>617</v>
      </c>
      <c r="L1334" s="14" t="s">
        <v>6833</v>
      </c>
      <c r="M1334" s="14">
        <f t="shared" si="160"/>
        <v>2021</v>
      </c>
      <c r="N1334" s="14">
        <f t="shared" si="161"/>
        <v>2</v>
      </c>
      <c r="O1334" s="14" t="str">
        <f>IFERROR(VLOOKUP(I1334,Lists!$F$2:$G$16,2,FALSE()),"Not Rated")</f>
        <v>Kids</v>
      </c>
      <c r="P1334" s="14">
        <f t="shared" si="162"/>
        <v>2</v>
      </c>
      <c r="Q1334" s="14" t="str">
        <f t="shared" si="163"/>
        <v>United States</v>
      </c>
      <c r="R1334" s="14" t="str">
        <f t="shared" si="164"/>
        <v>|United States|</v>
      </c>
      <c r="S1334" s="14" t="str">
        <f t="shared" si="165"/>
        <v>|Kids' TV|TV Comedies|</v>
      </c>
      <c r="T1334" s="14" t="str">
        <f t="shared" si="166"/>
        <v>|Unknown|</v>
      </c>
      <c r="U1334" s="14" t="str">
        <f t="shared" si="167"/>
        <v>|Miranda Cosgrove|Nathan Kress|Jerry Trainor|Jennette McCurdy|Noah Munck|Mary Scheer|</v>
      </c>
    </row>
    <row r="1335" spans="1:21">
      <c r="A1335" s="14" t="s">
        <v>6834</v>
      </c>
      <c r="B1335" s="14" t="s">
        <v>48</v>
      </c>
      <c r="C1335" s="14" t="s">
        <v>6835</v>
      </c>
      <c r="D1335" s="14" t="s">
        <v>4379</v>
      </c>
      <c r="E1335" s="14" t="s">
        <v>6836</v>
      </c>
      <c r="F1335" s="14" t="s">
        <v>6837</v>
      </c>
      <c r="G1335" s="26">
        <v>44235</v>
      </c>
      <c r="H1335" s="14">
        <v>2016</v>
      </c>
      <c r="I1335" s="14" t="s">
        <v>363</v>
      </c>
      <c r="J1335" s="14" t="s">
        <v>1033</v>
      </c>
      <c r="K1335" s="14" t="s">
        <v>458</v>
      </c>
      <c r="L1335" s="14" t="s">
        <v>6838</v>
      </c>
      <c r="M1335" s="14">
        <f t="shared" si="160"/>
        <v>2021</v>
      </c>
      <c r="N1335" s="14">
        <f t="shared" si="161"/>
        <v>2</v>
      </c>
      <c r="O1335" s="14" t="str">
        <f>IFERROR(VLOOKUP(I1335,Lists!$F$2:$G$16,2,FALSE()),"Not Rated")</f>
        <v>Adults</v>
      </c>
      <c r="P1335" s="14">
        <f t="shared" si="162"/>
        <v>114</v>
      </c>
      <c r="Q1335" s="14" t="str">
        <f t="shared" si="163"/>
        <v>United States</v>
      </c>
      <c r="R1335" s="14" t="str">
        <f t="shared" si="164"/>
        <v>|United States|Cambodia|Romania|</v>
      </c>
      <c r="S1335" s="14" t="str">
        <f t="shared" si="165"/>
        <v>|Comedies|Dramas|</v>
      </c>
      <c r="T1335" s="14" t="str">
        <f t="shared" si="166"/>
        <v>|Todd Phillips|</v>
      </c>
      <c r="U1335" s="14" t="str">
        <f t="shared" si="167"/>
        <v>|Jonah Hill|Miles Teller|Ana de Armas|Kevin Pollak|Bradley Cooper|Shaun Toub|Steve Lantz|Gregg Weiner|JB Blanc|Patrick St. Esprit|</v>
      </c>
    </row>
    <row r="1336" spans="1:21">
      <c r="A1336" s="14" t="s">
        <v>6839</v>
      </c>
      <c r="B1336" s="14" t="s">
        <v>48</v>
      </c>
      <c r="C1336" s="14" t="s">
        <v>6840</v>
      </c>
      <c r="D1336" s="14" t="s">
        <v>6841</v>
      </c>
      <c r="E1336" s="14" t="s">
        <v>6842</v>
      </c>
      <c r="F1336" s="14" t="s">
        <v>126</v>
      </c>
      <c r="G1336" s="26">
        <v>44234</v>
      </c>
      <c r="H1336" s="14">
        <v>2020</v>
      </c>
      <c r="I1336" s="14" t="s">
        <v>361</v>
      </c>
      <c r="J1336" s="14" t="s">
        <v>457</v>
      </c>
      <c r="K1336" s="14" t="s">
        <v>1227</v>
      </c>
      <c r="L1336" s="14" t="s">
        <v>6843</v>
      </c>
      <c r="M1336" s="14">
        <f t="shared" si="160"/>
        <v>2021</v>
      </c>
      <c r="N1336" s="14">
        <f t="shared" si="161"/>
        <v>2</v>
      </c>
      <c r="O1336" s="14" t="str">
        <f>IFERROR(VLOOKUP(I1336,Lists!$F$2:$G$16,2,FALSE()),"Not Rated")</f>
        <v>Teens</v>
      </c>
      <c r="P1336" s="14">
        <f t="shared" si="162"/>
        <v>104</v>
      </c>
      <c r="Q1336" s="14" t="str">
        <f t="shared" si="163"/>
        <v>China</v>
      </c>
      <c r="R1336" s="14" t="str">
        <f t="shared" si="164"/>
        <v>|China|</v>
      </c>
      <c r="S1336" s="14" t="str">
        <f t="shared" si="165"/>
        <v>|Action &amp; Adventure|International Movies|</v>
      </c>
      <c r="T1336" s="14" t="str">
        <f t="shared" si="166"/>
        <v>|Henri Wong|</v>
      </c>
      <c r="U1336" s="14" t="str">
        <f t="shared" si="167"/>
        <v>|Shawn Yue|Jessie Li|Kara Wai|Tu Men|Qiao Shan|Wang Yutian|Yang Di|Wang Zhener|</v>
      </c>
    </row>
    <row r="1337" spans="1:21">
      <c r="A1337" s="14" t="s">
        <v>6844</v>
      </c>
      <c r="B1337" s="14" t="s">
        <v>49</v>
      </c>
      <c r="C1337" s="14" t="s">
        <v>6845</v>
      </c>
      <c r="D1337" s="14" t="s">
        <v>117</v>
      </c>
      <c r="E1337" s="14" t="s">
        <v>6846</v>
      </c>
      <c r="F1337" s="14" t="s">
        <v>115</v>
      </c>
      <c r="G1337" s="26">
        <v>44233</v>
      </c>
      <c r="H1337" s="14">
        <v>2020</v>
      </c>
      <c r="I1337" s="14" t="s">
        <v>360</v>
      </c>
      <c r="J1337" s="14" t="s">
        <v>107</v>
      </c>
      <c r="K1337" s="14" t="s">
        <v>1591</v>
      </c>
      <c r="L1337" s="14" t="s">
        <v>6847</v>
      </c>
      <c r="M1337" s="14">
        <f t="shared" si="160"/>
        <v>2021</v>
      </c>
      <c r="N1337" s="14">
        <f t="shared" si="161"/>
        <v>2</v>
      </c>
      <c r="O1337" s="14" t="str">
        <f>IFERROR(VLOOKUP(I1337,Lists!$F$2:$G$16,2,FALSE()),"Not Rated")</f>
        <v>Adults</v>
      </c>
      <c r="P1337" s="14">
        <f t="shared" si="162"/>
        <v>3</v>
      </c>
      <c r="Q1337" s="14" t="str">
        <f t="shared" si="163"/>
        <v>United States</v>
      </c>
      <c r="R1337" s="14" t="str">
        <f t="shared" si="164"/>
        <v>|United States|</v>
      </c>
      <c r="S1337" s="14" t="str">
        <f t="shared" si="165"/>
        <v>|Crime TV Shows|TV Dramas|TV Mysteries|</v>
      </c>
      <c r="T1337" s="14" t="str">
        <f t="shared" si="166"/>
        <v>|Unknown|</v>
      </c>
      <c r="U1337" s="14" t="str">
        <f t="shared" si="167"/>
        <v>|Jessica Biel|Bill Pullman|Christopher Abbott|Abby Miller|Dohn Norwood|</v>
      </c>
    </row>
    <row r="1338" spans="1:21">
      <c r="A1338" s="14" t="s">
        <v>6848</v>
      </c>
      <c r="B1338" s="14" t="s">
        <v>48</v>
      </c>
      <c r="C1338" s="14" t="s">
        <v>6849</v>
      </c>
      <c r="D1338" s="14" t="s">
        <v>6850</v>
      </c>
      <c r="E1338" s="14" t="s">
        <v>6450</v>
      </c>
      <c r="F1338" s="14" t="s">
        <v>120</v>
      </c>
      <c r="G1338" s="26">
        <v>44232</v>
      </c>
      <c r="H1338" s="14">
        <v>2017</v>
      </c>
      <c r="I1338" s="14" t="s">
        <v>360</v>
      </c>
      <c r="J1338" s="14" t="s">
        <v>708</v>
      </c>
      <c r="K1338" s="14" t="s">
        <v>261</v>
      </c>
      <c r="L1338" s="14" t="s">
        <v>6851</v>
      </c>
      <c r="M1338" s="14">
        <f t="shared" si="160"/>
        <v>2021</v>
      </c>
      <c r="N1338" s="14">
        <f t="shared" si="161"/>
        <v>2</v>
      </c>
      <c r="O1338" s="14" t="str">
        <f>IFERROR(VLOOKUP(I1338,Lists!$F$2:$G$16,2,FALSE()),"Not Rated")</f>
        <v>Adults</v>
      </c>
      <c r="P1338" s="14">
        <f t="shared" si="162"/>
        <v>88</v>
      </c>
      <c r="Q1338" s="14" t="str">
        <f t="shared" si="163"/>
        <v>France</v>
      </c>
      <c r="R1338" s="14" t="str">
        <f t="shared" si="164"/>
        <v>|France|</v>
      </c>
      <c r="S1338" s="14" t="str">
        <f t="shared" si="165"/>
        <v>|Stand-Up Comedy|</v>
      </c>
      <c r="T1338" s="14" t="str">
        <f t="shared" si="166"/>
        <v>|Maïa Sandoz|</v>
      </c>
      <c r="U1338" s="14" t="str">
        <f t="shared" si="167"/>
        <v>|Blanche Gardin|</v>
      </c>
    </row>
    <row r="1339" spans="1:21">
      <c r="A1339" s="14" t="s">
        <v>6852</v>
      </c>
      <c r="B1339" s="14" t="s">
        <v>48</v>
      </c>
      <c r="C1339" s="14" t="s">
        <v>6853</v>
      </c>
      <c r="D1339" s="14" t="s">
        <v>6854</v>
      </c>
      <c r="E1339" s="14" t="s">
        <v>6855</v>
      </c>
      <c r="F1339" s="14" t="s">
        <v>182</v>
      </c>
      <c r="G1339" s="26">
        <v>44232</v>
      </c>
      <c r="H1339" s="14">
        <v>2017</v>
      </c>
      <c r="I1339" s="14" t="s">
        <v>362</v>
      </c>
      <c r="J1339" s="14" t="s">
        <v>457</v>
      </c>
      <c r="K1339" s="14" t="s">
        <v>444</v>
      </c>
      <c r="L1339" s="14" t="s">
        <v>6856</v>
      </c>
      <c r="M1339" s="14">
        <f t="shared" si="160"/>
        <v>2021</v>
      </c>
      <c r="N1339" s="14">
        <f t="shared" si="161"/>
        <v>2</v>
      </c>
      <c r="O1339" s="14" t="str">
        <f>IFERROR(VLOOKUP(I1339,Lists!$F$2:$G$16,2,FALSE()),"Not Rated")</f>
        <v>Older Kids</v>
      </c>
      <c r="P1339" s="14">
        <f t="shared" si="162"/>
        <v>104</v>
      </c>
      <c r="Q1339" s="14" t="str">
        <f t="shared" si="163"/>
        <v>Bangladesh</v>
      </c>
      <c r="R1339" s="14" t="str">
        <f t="shared" si="164"/>
        <v>|Bangladesh|</v>
      </c>
      <c r="S1339" s="14" t="str">
        <f t="shared" si="165"/>
        <v>|Dramas|Independent Movies|International Movies|</v>
      </c>
      <c r="T1339" s="14" t="str">
        <f t="shared" si="166"/>
        <v>|Mostofa Sarwar Farooki|</v>
      </c>
      <c r="U1339" s="14" t="str">
        <f t="shared" si="167"/>
        <v>|Irrfan Khan|Nusrat Imroz Tisha|Parno Mittra|Rokeya Prachy|Nader Chowdhury|Rashad Hossain|</v>
      </c>
    </row>
    <row r="1340" spans="1:21">
      <c r="A1340" s="14" t="s">
        <v>6857</v>
      </c>
      <c r="B1340" s="14" t="s">
        <v>49</v>
      </c>
      <c r="C1340" s="14" t="s">
        <v>6858</v>
      </c>
      <c r="D1340" s="14" t="s">
        <v>117</v>
      </c>
      <c r="E1340" s="14" t="s">
        <v>6859</v>
      </c>
      <c r="F1340" s="14" t="s">
        <v>122</v>
      </c>
      <c r="G1340" s="26">
        <v>44232</v>
      </c>
      <c r="H1340" s="14">
        <v>2021</v>
      </c>
      <c r="I1340" s="14" t="s">
        <v>360</v>
      </c>
      <c r="J1340" s="14" t="s">
        <v>106</v>
      </c>
      <c r="K1340" s="14" t="s">
        <v>992</v>
      </c>
      <c r="L1340" s="14" t="s">
        <v>6860</v>
      </c>
      <c r="M1340" s="14">
        <f t="shared" si="160"/>
        <v>2021</v>
      </c>
      <c r="N1340" s="14">
        <f t="shared" si="161"/>
        <v>2</v>
      </c>
      <c r="O1340" s="14" t="str">
        <f>IFERROR(VLOOKUP(I1340,Lists!$F$2:$G$16,2,FALSE()),"Not Rated")</f>
        <v>Adults</v>
      </c>
      <c r="P1340" s="14">
        <f t="shared" si="162"/>
        <v>2</v>
      </c>
      <c r="Q1340" s="14" t="str">
        <f t="shared" si="163"/>
        <v>Spain</v>
      </c>
      <c r="R1340" s="14" t="str">
        <f t="shared" si="164"/>
        <v>|Spain|</v>
      </c>
      <c r="S1340" s="14" t="str">
        <f t="shared" si="165"/>
        <v>|Crime TV Shows|International TV Shows|Spanish-Language TV Shows|</v>
      </c>
      <c r="T1340" s="14" t="str">
        <f t="shared" si="166"/>
        <v>|Unknown|</v>
      </c>
      <c r="U1340" s="14" t="str">
        <f t="shared" si="167"/>
        <v>|Adriana Ugarte|Javier Rey|Eduardo Noriega|Marc Martínez|Ingrid Rubio|Pep Ambròs|Núria Prims|Roger Casamajor|</v>
      </c>
    </row>
    <row r="1341" spans="1:21">
      <c r="A1341" s="14" t="s">
        <v>6861</v>
      </c>
      <c r="B1341" s="14" t="s">
        <v>49</v>
      </c>
      <c r="C1341" s="14" t="s">
        <v>6862</v>
      </c>
      <c r="D1341" s="14" t="s">
        <v>117</v>
      </c>
      <c r="E1341" s="14" t="s">
        <v>6863</v>
      </c>
      <c r="F1341" s="14" t="s">
        <v>133</v>
      </c>
      <c r="G1341" s="26">
        <v>44232</v>
      </c>
      <c r="H1341" s="14">
        <v>2021</v>
      </c>
      <c r="I1341" s="14" t="s">
        <v>360</v>
      </c>
      <c r="J1341" s="14" t="s">
        <v>105</v>
      </c>
      <c r="K1341" s="14" t="s">
        <v>1470</v>
      </c>
      <c r="L1341" s="14" t="s">
        <v>6864</v>
      </c>
      <c r="M1341" s="14">
        <f t="shared" si="160"/>
        <v>2021</v>
      </c>
      <c r="N1341" s="14">
        <f t="shared" si="161"/>
        <v>2</v>
      </c>
      <c r="O1341" s="14" t="str">
        <f>IFERROR(VLOOKUP(I1341,Lists!$F$2:$G$16,2,FALSE()),"Not Rated")</f>
        <v>Adults</v>
      </c>
      <c r="P1341" s="14">
        <f t="shared" si="162"/>
        <v>1</v>
      </c>
      <c r="Q1341" s="14" t="str">
        <f t="shared" si="163"/>
        <v>Brazil</v>
      </c>
      <c r="R1341" s="14" t="str">
        <f t="shared" si="164"/>
        <v>|Brazil|</v>
      </c>
      <c r="S1341" s="14" t="str">
        <f t="shared" si="165"/>
        <v>|Crime TV Shows|International TV Shows|TV Dramas|</v>
      </c>
      <c r="T1341" s="14" t="str">
        <f t="shared" si="166"/>
        <v>|Unknown|</v>
      </c>
      <c r="U1341" s="14" t="str">
        <f t="shared" si="167"/>
        <v>|Marco Pigossi|Alessandra Negrini|Fábio Lago|Jéssica Córes|Jimmy London|Wesley Guimarães|Áurea Maranhão|Julia Konrad|Thaia Perez|Manu Dieguez|José Dumont|Tainá Medina|Rafael Sieg|Samuel de Assis|Victor Sparapane|</v>
      </c>
    </row>
    <row r="1342" spans="1:21">
      <c r="A1342" s="14" t="s">
        <v>6865</v>
      </c>
      <c r="B1342" s="14" t="s">
        <v>48</v>
      </c>
      <c r="C1342" s="14" t="s">
        <v>6866</v>
      </c>
      <c r="D1342" s="14" t="s">
        <v>6867</v>
      </c>
      <c r="E1342" s="14" t="s">
        <v>6868</v>
      </c>
      <c r="F1342" s="14" t="s">
        <v>137</v>
      </c>
      <c r="G1342" s="26">
        <v>44232</v>
      </c>
      <c r="H1342" s="14">
        <v>2020</v>
      </c>
      <c r="I1342" s="14" t="s">
        <v>361</v>
      </c>
      <c r="J1342" s="14" t="s">
        <v>2442</v>
      </c>
      <c r="K1342" s="14" t="s">
        <v>475</v>
      </c>
      <c r="L1342" s="14" t="s">
        <v>6869</v>
      </c>
      <c r="M1342" s="14">
        <f t="shared" si="160"/>
        <v>2021</v>
      </c>
      <c r="N1342" s="14">
        <f t="shared" si="161"/>
        <v>2</v>
      </c>
      <c r="O1342" s="14" t="str">
        <f>IFERROR(VLOOKUP(I1342,Lists!$F$2:$G$16,2,FALSE()),"Not Rated")</f>
        <v>Teens</v>
      </c>
      <c r="P1342" s="14">
        <f t="shared" si="162"/>
        <v>123</v>
      </c>
      <c r="Q1342" s="14" t="str">
        <f t="shared" si="163"/>
        <v>Taiwan</v>
      </c>
      <c r="R1342" s="14" t="str">
        <f t="shared" si="164"/>
        <v>|Taiwan|</v>
      </c>
      <c r="S1342" s="14" t="str">
        <f t="shared" si="165"/>
        <v>|Dramas|International Movies|</v>
      </c>
      <c r="T1342" s="14" t="str">
        <f t="shared" si="166"/>
        <v>|Joseph Hsu|</v>
      </c>
      <c r="U1342" s="14" t="str">
        <f t="shared" si="167"/>
        <v>|Chen Shu-fang|Hsieh Ying-xuan|Vivian Hsu|Sun Ke-fang|Ding Ning|Buffy Chen|Chang Han|Lung Shao-hua|Honduras|Weber Yang|Sara Yu|Janine Chang|</v>
      </c>
    </row>
    <row r="1343" spans="1:21">
      <c r="A1343" s="14" t="s">
        <v>6870</v>
      </c>
      <c r="B1343" s="14" t="s">
        <v>48</v>
      </c>
      <c r="C1343" s="14" t="s">
        <v>6871</v>
      </c>
      <c r="D1343" s="14" t="s">
        <v>6872</v>
      </c>
      <c r="E1343" s="14" t="s">
        <v>6873</v>
      </c>
      <c r="F1343" s="14" t="s">
        <v>115</v>
      </c>
      <c r="G1343" s="26">
        <v>44232</v>
      </c>
      <c r="H1343" s="14">
        <v>2021</v>
      </c>
      <c r="I1343" s="14" t="s">
        <v>363</v>
      </c>
      <c r="J1343" s="14" t="s">
        <v>574</v>
      </c>
      <c r="K1343" s="14" t="s">
        <v>1436</v>
      </c>
      <c r="L1343" s="14" t="s">
        <v>6874</v>
      </c>
      <c r="M1343" s="14">
        <f t="shared" si="160"/>
        <v>2021</v>
      </c>
      <c r="N1343" s="14">
        <f t="shared" si="161"/>
        <v>2</v>
      </c>
      <c r="O1343" s="14" t="str">
        <f>IFERROR(VLOOKUP(I1343,Lists!$F$2:$G$16,2,FALSE()),"Not Rated")</f>
        <v>Adults</v>
      </c>
      <c r="P1343" s="14">
        <f t="shared" si="162"/>
        <v>106</v>
      </c>
      <c r="Q1343" s="14" t="str">
        <f t="shared" si="163"/>
        <v>United States</v>
      </c>
      <c r="R1343" s="14" t="str">
        <f t="shared" si="164"/>
        <v>|United States|</v>
      </c>
      <c r="S1343" s="14" t="str">
        <f t="shared" si="165"/>
        <v>|Dramas|Independent Movies|</v>
      </c>
      <c r="T1343" s="14" t="str">
        <f t="shared" si="166"/>
        <v>|Sam Levinson|</v>
      </c>
      <c r="U1343" s="14" t="str">
        <f t="shared" si="167"/>
        <v>|Zendaya|John David Washington|</v>
      </c>
    </row>
    <row r="1344" spans="1:21">
      <c r="A1344" s="14" t="s">
        <v>6875</v>
      </c>
      <c r="B1344" s="14" t="s">
        <v>48</v>
      </c>
      <c r="C1344" s="14" t="s">
        <v>6876</v>
      </c>
      <c r="D1344" s="14" t="s">
        <v>6877</v>
      </c>
      <c r="E1344" s="14" t="s">
        <v>6878</v>
      </c>
      <c r="F1344" s="14" t="s">
        <v>123</v>
      </c>
      <c r="G1344" s="26">
        <v>44232</v>
      </c>
      <c r="H1344" s="14">
        <v>2021</v>
      </c>
      <c r="I1344" s="14" t="s">
        <v>360</v>
      </c>
      <c r="J1344" s="14" t="s">
        <v>2323</v>
      </c>
      <c r="K1344" s="14" t="s">
        <v>612</v>
      </c>
      <c r="L1344" s="14" t="s">
        <v>6879</v>
      </c>
      <c r="M1344" s="14">
        <f t="shared" si="160"/>
        <v>2021</v>
      </c>
      <c r="N1344" s="14">
        <f t="shared" si="161"/>
        <v>2</v>
      </c>
      <c r="O1344" s="14" t="str">
        <f>IFERROR(VLOOKUP(I1344,Lists!$F$2:$G$16,2,FALSE()),"Not Rated")</f>
        <v>Adults</v>
      </c>
      <c r="P1344" s="14">
        <f t="shared" si="162"/>
        <v>138</v>
      </c>
      <c r="Q1344" s="14" t="str">
        <f t="shared" si="163"/>
        <v>South Korea</v>
      </c>
      <c r="R1344" s="14" t="str">
        <f t="shared" si="164"/>
        <v>|South Korea|</v>
      </c>
      <c r="S1344" s="14" t="str">
        <f t="shared" si="165"/>
        <v>|Action &amp; Adventure|Dramas|International Movies|</v>
      </c>
      <c r="T1344" s="14" t="str">
        <f t="shared" si="166"/>
        <v>|Jo Sung-hee|</v>
      </c>
      <c r="U1344" s="14" t="str">
        <f t="shared" si="167"/>
        <v>|Song Joong-ki|Kim Tae-ri|Jin Sun-kyu|Yoo Hai-jin|Richard Armitage|Park Ye-rin|</v>
      </c>
    </row>
    <row r="1345" spans="1:21">
      <c r="A1345" s="14" t="s">
        <v>6880</v>
      </c>
      <c r="B1345" s="14" t="s">
        <v>48</v>
      </c>
      <c r="C1345" s="14" t="s">
        <v>6881</v>
      </c>
      <c r="D1345" s="14" t="s">
        <v>6882</v>
      </c>
      <c r="E1345" s="14" t="s">
        <v>117</v>
      </c>
      <c r="F1345" s="14" t="s">
        <v>115</v>
      </c>
      <c r="G1345" s="26">
        <v>44232</v>
      </c>
      <c r="H1345" s="14">
        <v>2021</v>
      </c>
      <c r="I1345" s="14" t="s">
        <v>363</v>
      </c>
      <c r="J1345" s="14" t="s">
        <v>783</v>
      </c>
      <c r="K1345" s="14" t="s">
        <v>247</v>
      </c>
      <c r="L1345" s="14" t="s">
        <v>6883</v>
      </c>
      <c r="M1345" s="14">
        <f t="shared" si="160"/>
        <v>2021</v>
      </c>
      <c r="N1345" s="14">
        <f t="shared" si="161"/>
        <v>2</v>
      </c>
      <c r="O1345" s="14" t="str">
        <f>IFERROR(VLOOKUP(I1345,Lists!$F$2:$G$16,2,FALSE()),"Not Rated")</f>
        <v>Adults</v>
      </c>
      <c r="P1345" s="14">
        <f t="shared" si="162"/>
        <v>113</v>
      </c>
      <c r="Q1345" s="14" t="str">
        <f t="shared" si="163"/>
        <v>United States</v>
      </c>
      <c r="R1345" s="14" t="str">
        <f t="shared" si="164"/>
        <v>|United States|</v>
      </c>
      <c r="S1345" s="14" t="str">
        <f t="shared" si="165"/>
        <v>|Documentaries|</v>
      </c>
      <c r="T1345" s="14" t="str">
        <f t="shared" si="166"/>
        <v>|Michèle Ohayon|</v>
      </c>
      <c r="U1345" s="14" t="str">
        <f t="shared" si="167"/>
        <v>|Unknown|</v>
      </c>
    </row>
    <row r="1346" spans="1:21">
      <c r="A1346" s="14" t="s">
        <v>6884</v>
      </c>
      <c r="B1346" s="14" t="s">
        <v>48</v>
      </c>
      <c r="C1346" s="14" t="s">
        <v>6885</v>
      </c>
      <c r="D1346" s="14" t="s">
        <v>6886</v>
      </c>
      <c r="E1346" s="14" t="s">
        <v>6887</v>
      </c>
      <c r="F1346" s="14" t="s">
        <v>132</v>
      </c>
      <c r="G1346" s="26">
        <v>44232</v>
      </c>
      <c r="H1346" s="14">
        <v>2020</v>
      </c>
      <c r="I1346" s="14" t="s">
        <v>360</v>
      </c>
      <c r="J1346" s="14" t="s">
        <v>1386</v>
      </c>
      <c r="K1346" s="14" t="s">
        <v>910</v>
      </c>
      <c r="L1346" s="14" t="s">
        <v>6888</v>
      </c>
      <c r="M1346" s="14">
        <f t="shared" ref="M1346:M1409" si="168">IF(G1346="","",YEAR(G1346))</f>
        <v>2021</v>
      </c>
      <c r="N1346" s="14">
        <f t="shared" ref="N1346:N1409" si="169">IF(G1346="","",MONTH(G1346))</f>
        <v>2</v>
      </c>
      <c r="O1346" s="14" t="str">
        <f>IFERROR(VLOOKUP(I1346,Lists!$F$2:$G$16,2,FALSE()),"Not Rated")</f>
        <v>Adults</v>
      </c>
      <c r="P1346" s="14">
        <f t="shared" ref="P1346:P1409" si="170">IFERROR(VALUE(LEFT(J1346,FIND(" ",J1346)-1)),"")</f>
        <v>107</v>
      </c>
      <c r="Q1346" s="14" t="str">
        <f t="shared" ref="Q1346:Q1409" si="171">IFERROR(LEFT(F1346,FIND(",",F1346)-1),F1346)</f>
        <v>Italy</v>
      </c>
      <c r="R1346" s="14" t="str">
        <f t="shared" ref="R1346:R1409" si="172">"|"&amp;SUBSTITUTE(F1346,", ","|")&amp;"|"</f>
        <v>|Italy|</v>
      </c>
      <c r="S1346" s="14" t="str">
        <f t="shared" ref="S1346:S1409" si="173">"|"&amp;SUBSTITUTE(K1346,", ","|")&amp;"|"</f>
        <v>|Dramas|International Movies|Romantic Movies|</v>
      </c>
      <c r="T1346" s="14" t="str">
        <f t="shared" ref="T1346:T1409" si="174">"|"&amp;SUBSTITUTE(D1346,", ","|")&amp;"|"</f>
        <v>|Rocco Ricciardulli|</v>
      </c>
      <c r="U1346" s="14" t="str">
        <f t="shared" ref="U1346:U1409" si="175">"|"&amp;SUBSTITUTE(E1346,", ","|")&amp;"|"</f>
        <v>|Riccardo Scamarcio|Gaia Bermani Amaral|Valentina Cervi|Antonio Gerardi|Federica Torchetti|Anna Maria de Luca|Lucia Zotti|Nicoletta Carbonara|Donato Placido|Mimmo Mignemi|</v>
      </c>
    </row>
    <row r="1347" spans="1:21">
      <c r="A1347" s="14" t="s">
        <v>6889</v>
      </c>
      <c r="B1347" s="14" t="s">
        <v>48</v>
      </c>
      <c r="C1347" s="14" t="s">
        <v>6890</v>
      </c>
      <c r="D1347" s="14" t="s">
        <v>6891</v>
      </c>
      <c r="E1347" s="14" t="s">
        <v>6892</v>
      </c>
      <c r="F1347" s="14" t="s">
        <v>126</v>
      </c>
      <c r="G1347" s="26">
        <v>44232</v>
      </c>
      <c r="H1347" s="14">
        <v>2021</v>
      </c>
      <c r="I1347" s="14" t="s">
        <v>361</v>
      </c>
      <c r="J1347" s="14" t="s">
        <v>1526</v>
      </c>
      <c r="K1347" s="14" t="s">
        <v>1227</v>
      </c>
      <c r="L1347" s="14" t="s">
        <v>6893</v>
      </c>
      <c r="M1347" s="14">
        <f t="shared" si="168"/>
        <v>2021</v>
      </c>
      <c r="N1347" s="14">
        <f t="shared" si="169"/>
        <v>2</v>
      </c>
      <c r="O1347" s="14" t="str">
        <f>IFERROR(VLOOKUP(I1347,Lists!$F$2:$G$16,2,FALSE()),"Not Rated")</f>
        <v>Teens</v>
      </c>
      <c r="P1347" s="14">
        <f t="shared" si="170"/>
        <v>133</v>
      </c>
      <c r="Q1347" s="14" t="str">
        <f t="shared" si="171"/>
        <v>China</v>
      </c>
      <c r="R1347" s="14" t="str">
        <f t="shared" si="172"/>
        <v>|China|</v>
      </c>
      <c r="S1347" s="14" t="str">
        <f t="shared" si="173"/>
        <v>|Action &amp; Adventure|International Movies|</v>
      </c>
      <c r="T1347" s="14" t="str">
        <f t="shared" si="174"/>
        <v>|Guo Jingming|</v>
      </c>
      <c r="U1347" s="14" t="str">
        <f t="shared" si="175"/>
        <v>|Mark Chao|Deng Lun|Wang Ziwen|Jessie Li|Wang Duo|Sun Chenjun|Xu Kaicheng|Jasper|Ju Xiaowen|</v>
      </c>
    </row>
    <row r="1348" spans="1:21">
      <c r="A1348" s="14" t="s">
        <v>6894</v>
      </c>
      <c r="B1348" s="14" t="s">
        <v>48</v>
      </c>
      <c r="C1348" s="14" t="s">
        <v>6895</v>
      </c>
      <c r="D1348" s="14" t="s">
        <v>6896</v>
      </c>
      <c r="E1348" s="14" t="s">
        <v>6897</v>
      </c>
      <c r="F1348" s="14" t="s">
        <v>147</v>
      </c>
      <c r="G1348" s="26">
        <v>44230</v>
      </c>
      <c r="H1348" s="14">
        <v>2020</v>
      </c>
      <c r="I1348" s="14" t="s">
        <v>360</v>
      </c>
      <c r="J1348" s="14" t="s">
        <v>566</v>
      </c>
      <c r="K1348" s="14" t="s">
        <v>834</v>
      </c>
      <c r="L1348" s="14" t="s">
        <v>6898</v>
      </c>
      <c r="M1348" s="14">
        <f t="shared" si="168"/>
        <v>2021</v>
      </c>
      <c r="N1348" s="14">
        <f t="shared" si="169"/>
        <v>2</v>
      </c>
      <c r="O1348" s="14" t="str">
        <f>IFERROR(VLOOKUP(I1348,Lists!$F$2:$G$16,2,FALSE()),"Not Rated")</f>
        <v>Adults</v>
      </c>
      <c r="P1348" s="14">
        <f t="shared" si="170"/>
        <v>97</v>
      </c>
      <c r="Q1348" s="14" t="str">
        <f t="shared" si="171"/>
        <v>Poland</v>
      </c>
      <c r="R1348" s="14" t="str">
        <f t="shared" si="172"/>
        <v>|Poland|</v>
      </c>
      <c r="S1348" s="14" t="str">
        <f t="shared" si="173"/>
        <v>|Comedies|Dramas|International Movies|</v>
      </c>
      <c r="T1348" s="14" t="str">
        <f t="shared" si="174"/>
        <v>|Jan Belcl|</v>
      </c>
      <c r="U1348" s="14" t="str">
        <f t="shared" si="175"/>
        <v>|Julia Wieniawa-Narkiewicz|Mateusz Więcławek|Adam Graf Turczyk|Monika Krzywkowska|Nikodem Rozbicki|Kamil Piotrowski|Adam Bobik|Paulina Gałązka|Magdalena Perlińska|Katarzyna Chojnacka|Konrad Żygadło|Szymon Roszak|Michał Sikorski|Aleksandra Pisula|Wojciech Łozowski|Michał Meyer|Adam Woronowicz|</v>
      </c>
    </row>
    <row r="1349" spans="1:21">
      <c r="A1349" s="14" t="s">
        <v>6899</v>
      </c>
      <c r="B1349" s="14" t="s">
        <v>48</v>
      </c>
      <c r="C1349" s="14" t="s">
        <v>6900</v>
      </c>
      <c r="D1349" s="14" t="s">
        <v>6901</v>
      </c>
      <c r="E1349" s="14" t="s">
        <v>6902</v>
      </c>
      <c r="F1349" s="14" t="s">
        <v>6903</v>
      </c>
      <c r="G1349" s="26">
        <v>44230</v>
      </c>
      <c r="H1349" s="14">
        <v>2020</v>
      </c>
      <c r="I1349" s="14" t="s">
        <v>360</v>
      </c>
      <c r="J1349" s="14" t="s">
        <v>646</v>
      </c>
      <c r="K1349" s="14" t="s">
        <v>1227</v>
      </c>
      <c r="L1349" s="14" t="s">
        <v>6904</v>
      </c>
      <c r="M1349" s="14">
        <f t="shared" si="168"/>
        <v>2021</v>
      </c>
      <c r="N1349" s="14">
        <f t="shared" si="169"/>
        <v>2</v>
      </c>
      <c r="O1349" s="14" t="str">
        <f>IFERROR(VLOOKUP(I1349,Lists!$F$2:$G$16,2,FALSE()),"Not Rated")</f>
        <v>Adults</v>
      </c>
      <c r="P1349" s="14">
        <f t="shared" si="170"/>
        <v>116</v>
      </c>
      <c r="Q1349" s="14" t="str">
        <f t="shared" si="171"/>
        <v>Spain</v>
      </c>
      <c r="R1349" s="14" t="str">
        <f t="shared" si="172"/>
        <v>|Spain|Belgium|United States|</v>
      </c>
      <c r="S1349" s="14" t="str">
        <f t="shared" si="173"/>
        <v>|Action &amp; Adventure|International Movies|</v>
      </c>
      <c r="T1349" s="14" t="str">
        <f t="shared" si="174"/>
        <v>|Esteban Crespo|</v>
      </c>
      <c r="U1349" s="14" t="str">
        <f t="shared" si="175"/>
        <v>|Raúl Arévalo|Candela Peña|Paulina García|Claude Musungayi|Babou Cham|Lidia Nené|Melina Matthews|Emilio Buale|Mulie Jarju|Jimmy Castro|Fenda Drame|Dairon Tallon|Teresita Evuy|Olivier Bony|</v>
      </c>
    </row>
    <row r="1350" spans="1:21">
      <c r="A1350" s="14" t="s">
        <v>6905</v>
      </c>
      <c r="B1350" s="14" t="s">
        <v>49</v>
      </c>
      <c r="C1350" s="14" t="s">
        <v>6906</v>
      </c>
      <c r="D1350" s="14" t="s">
        <v>117</v>
      </c>
      <c r="E1350" s="14" t="s">
        <v>6907</v>
      </c>
      <c r="F1350" s="14" t="s">
        <v>115</v>
      </c>
      <c r="G1350" s="26">
        <v>44230</v>
      </c>
      <c r="H1350" s="14">
        <v>2021</v>
      </c>
      <c r="I1350" s="14" t="s">
        <v>360</v>
      </c>
      <c r="J1350" s="14" t="s">
        <v>105</v>
      </c>
      <c r="K1350" s="14" t="s">
        <v>2858</v>
      </c>
      <c r="L1350" s="14" t="s">
        <v>6908</v>
      </c>
      <c r="M1350" s="14">
        <f t="shared" si="168"/>
        <v>2021</v>
      </c>
      <c r="N1350" s="14">
        <f t="shared" si="169"/>
        <v>2</v>
      </c>
      <c r="O1350" s="14" t="str">
        <f>IFERROR(VLOOKUP(I1350,Lists!$F$2:$G$16,2,FALSE()),"Not Rated")</f>
        <v>Adults</v>
      </c>
      <c r="P1350" s="14">
        <f t="shared" si="170"/>
        <v>1</v>
      </c>
      <c r="Q1350" s="14" t="str">
        <f t="shared" si="171"/>
        <v>United States</v>
      </c>
      <c r="R1350" s="14" t="str">
        <f t="shared" si="172"/>
        <v>|United States|</v>
      </c>
      <c r="S1350" s="14" t="str">
        <f t="shared" si="173"/>
        <v>|Romantic TV Shows|TV Dramas|</v>
      </c>
      <c r="T1350" s="14" t="str">
        <f t="shared" si="174"/>
        <v>|Unknown|</v>
      </c>
      <c r="U1350" s="14" t="str">
        <f t="shared" si="175"/>
        <v>|Katherine Heigl|Sarah Chalke|Ben Lawson|Beau Garrett|Ali Skovbye|Roan Curtis|Yael Yurman|Jon-Michael Ecker|Brandon Jay McLaren|Paul McGillion|Chelah Horsdal|Brendan Taylor|</v>
      </c>
    </row>
    <row r="1351" spans="1:21">
      <c r="A1351" s="14" t="s">
        <v>6909</v>
      </c>
      <c r="B1351" s="14" t="s">
        <v>49</v>
      </c>
      <c r="C1351" s="14" t="s">
        <v>6910</v>
      </c>
      <c r="D1351" s="14" t="s">
        <v>117</v>
      </c>
      <c r="E1351" s="14" t="s">
        <v>6911</v>
      </c>
      <c r="F1351" s="14" t="s">
        <v>141</v>
      </c>
      <c r="G1351" s="26">
        <v>44230</v>
      </c>
      <c r="H1351" s="14">
        <v>2012</v>
      </c>
      <c r="I1351" s="14" t="s">
        <v>360</v>
      </c>
      <c r="J1351" s="14" t="s">
        <v>105</v>
      </c>
      <c r="K1351" s="14" t="s">
        <v>992</v>
      </c>
      <c r="L1351" s="14" t="s">
        <v>6912</v>
      </c>
      <c r="M1351" s="14">
        <f t="shared" si="168"/>
        <v>2021</v>
      </c>
      <c r="N1351" s="14">
        <f t="shared" si="169"/>
        <v>2</v>
      </c>
      <c r="O1351" s="14" t="str">
        <f>IFERROR(VLOOKUP(I1351,Lists!$F$2:$G$16,2,FALSE()),"Not Rated")</f>
        <v>Adults</v>
      </c>
      <c r="P1351" s="14">
        <f t="shared" si="170"/>
        <v>1</v>
      </c>
      <c r="Q1351" s="14" t="str">
        <f t="shared" si="171"/>
        <v>Colombia</v>
      </c>
      <c r="R1351" s="14" t="str">
        <f t="shared" si="172"/>
        <v>|Colombia|</v>
      </c>
      <c r="S1351" s="14" t="str">
        <f t="shared" si="173"/>
        <v>|Crime TV Shows|International TV Shows|Spanish-Language TV Shows|</v>
      </c>
      <c r="T1351" s="14" t="str">
        <f t="shared" si="174"/>
        <v>|Unknown|</v>
      </c>
      <c r="U1351" s="14" t="str">
        <f t="shared" si="175"/>
        <v>|Andrés Parra|Angie Cepeda|Cecilia Navia|Vicky Hernández|Christian Tappan|Rodolfo Silva|Tommy Vásquez|Toto Vega|Nicolás Montero|Marcela Gallego|</v>
      </c>
    </row>
    <row r="1352" spans="1:21">
      <c r="A1352" s="14" t="s">
        <v>6913</v>
      </c>
      <c r="B1352" s="14" t="s">
        <v>49</v>
      </c>
      <c r="C1352" s="14" t="s">
        <v>6914</v>
      </c>
      <c r="D1352" s="14" t="s">
        <v>117</v>
      </c>
      <c r="E1352" s="14" t="s">
        <v>6915</v>
      </c>
      <c r="F1352" s="14" t="s">
        <v>115</v>
      </c>
      <c r="G1352" s="26">
        <v>44230</v>
      </c>
      <c r="H1352" s="14">
        <v>2018</v>
      </c>
      <c r="I1352" s="14" t="s">
        <v>365</v>
      </c>
      <c r="J1352" s="14" t="s">
        <v>106</v>
      </c>
      <c r="K1352" s="14" t="s">
        <v>256</v>
      </c>
      <c r="L1352" s="14" t="s">
        <v>6916</v>
      </c>
      <c r="M1352" s="14">
        <f t="shared" si="168"/>
        <v>2021</v>
      </c>
      <c r="N1352" s="14">
        <f t="shared" si="169"/>
        <v>2</v>
      </c>
      <c r="O1352" s="14" t="str">
        <f>IFERROR(VLOOKUP(I1352,Lists!$F$2:$G$16,2,FALSE()),"Not Rated")</f>
        <v>Kids</v>
      </c>
      <c r="P1352" s="14">
        <f t="shared" si="170"/>
        <v>2</v>
      </c>
      <c r="Q1352" s="14" t="str">
        <f t="shared" si="171"/>
        <v>United States</v>
      </c>
      <c r="R1352" s="14" t="str">
        <f t="shared" si="172"/>
        <v>|United States|</v>
      </c>
      <c r="S1352" s="14" t="str">
        <f t="shared" si="173"/>
        <v>|Kids' TV|</v>
      </c>
      <c r="T1352" s="14" t="str">
        <f t="shared" si="174"/>
        <v>|Unknown|</v>
      </c>
      <c r="U1352" s="14" t="str">
        <f t="shared" si="175"/>
        <v>|William Shewfelt|Nico Greetham|Zoe Robins|Peter Sudarso|Chrysti Ane|Jordi Webber|Caleb Bendit|Chris Reid|Kelson Henderson|</v>
      </c>
    </row>
    <row r="1353" spans="1:21">
      <c r="A1353" s="14" t="s">
        <v>6917</v>
      </c>
      <c r="B1353" s="14" t="s">
        <v>48</v>
      </c>
      <c r="C1353" s="14" t="s">
        <v>6918</v>
      </c>
      <c r="D1353" s="14" t="s">
        <v>6919</v>
      </c>
      <c r="E1353" s="14" t="s">
        <v>6920</v>
      </c>
      <c r="F1353" s="14" t="s">
        <v>125</v>
      </c>
      <c r="G1353" s="26">
        <v>44229</v>
      </c>
      <c r="H1353" s="14">
        <v>2020</v>
      </c>
      <c r="I1353" s="14" t="s">
        <v>362</v>
      </c>
      <c r="J1353" s="14" t="s">
        <v>2442</v>
      </c>
      <c r="K1353" s="14" t="s">
        <v>3271</v>
      </c>
      <c r="L1353" s="14" t="s">
        <v>6921</v>
      </c>
      <c r="M1353" s="14">
        <f t="shared" si="168"/>
        <v>2021</v>
      </c>
      <c r="N1353" s="14">
        <f t="shared" si="169"/>
        <v>2</v>
      </c>
      <c r="O1353" s="14" t="str">
        <f>IFERROR(VLOOKUP(I1353,Lists!$F$2:$G$16,2,FALSE()),"Not Rated")</f>
        <v>Older Kids</v>
      </c>
      <c r="P1353" s="14">
        <f t="shared" si="170"/>
        <v>123</v>
      </c>
      <c r="Q1353" s="14" t="str">
        <f t="shared" si="171"/>
        <v>Mexico</v>
      </c>
      <c r="R1353" s="14" t="str">
        <f t="shared" si="172"/>
        <v>|Mexico|</v>
      </c>
      <c r="S1353" s="14" t="str">
        <f t="shared" si="173"/>
        <v>|Dramas|Faith &amp; Spirituality|International Movies|</v>
      </c>
      <c r="T1353" s="14" t="str">
        <f t="shared" si="174"/>
        <v>|Noé González|</v>
      </c>
      <c r="U1353" s="14" t="str">
        <f t="shared" si="175"/>
        <v>|Alejandro Peña Arenzana|Alejandra Yañez Reynoso|Giuliana Baker|Mauricio López|Antia Nazarely Reynoso|Felipe De Jesus Hernández|Fernanda Michelle Torres|</v>
      </c>
    </row>
    <row r="1354" spans="1:21">
      <c r="A1354" s="14" t="s">
        <v>6922</v>
      </c>
      <c r="B1354" s="14" t="s">
        <v>49</v>
      </c>
      <c r="C1354" s="14" t="s">
        <v>6923</v>
      </c>
      <c r="D1354" s="14" t="s">
        <v>117</v>
      </c>
      <c r="E1354" s="14" t="s">
        <v>6924</v>
      </c>
      <c r="F1354" s="14" t="s">
        <v>115</v>
      </c>
      <c r="G1354" s="26">
        <v>44229</v>
      </c>
      <c r="H1354" s="14">
        <v>2021</v>
      </c>
      <c r="I1354" s="14" t="s">
        <v>360</v>
      </c>
      <c r="J1354" s="14" t="s">
        <v>106</v>
      </c>
      <c r="K1354" s="14" t="s">
        <v>2400</v>
      </c>
      <c r="L1354" s="14" t="s">
        <v>6925</v>
      </c>
      <c r="M1354" s="14">
        <f t="shared" si="168"/>
        <v>2021</v>
      </c>
      <c r="N1354" s="14">
        <f t="shared" si="169"/>
        <v>2</v>
      </c>
      <c r="O1354" s="14" t="str">
        <f>IFERROR(VLOOKUP(I1354,Lists!$F$2:$G$16,2,FALSE()),"Not Rated")</f>
        <v>Adults</v>
      </c>
      <c r="P1354" s="14">
        <f t="shared" si="170"/>
        <v>2</v>
      </c>
      <c r="Q1354" s="14" t="str">
        <f t="shared" si="171"/>
        <v>United States</v>
      </c>
      <c r="R1354" s="14" t="str">
        <f t="shared" si="172"/>
        <v>|United States|</v>
      </c>
      <c r="S1354" s="14" t="str">
        <f t="shared" si="173"/>
        <v>|Stand-Up Comedy &amp; Talk Shows|TV Comedies|</v>
      </c>
      <c r="T1354" s="14" t="str">
        <f t="shared" si="174"/>
        <v>|Unknown|</v>
      </c>
      <c r="U1354" s="14" t="str">
        <f t="shared" si="175"/>
        <v>|Tracey Ashley|Flame Monroe|Aida Rodriguez|Marlo Williams|April Macie|Chaunté Wayans|Tiffany Haddish|</v>
      </c>
    </row>
    <row r="1355" spans="1:21">
      <c r="A1355" s="14" t="s">
        <v>6926</v>
      </c>
      <c r="B1355" s="14" t="s">
        <v>48</v>
      </c>
      <c r="C1355" s="14" t="s">
        <v>6927</v>
      </c>
      <c r="D1355" s="14" t="s">
        <v>558</v>
      </c>
      <c r="E1355" s="14" t="s">
        <v>6928</v>
      </c>
      <c r="F1355" s="14" t="s">
        <v>115</v>
      </c>
      <c r="G1355" s="26">
        <v>44228</v>
      </c>
      <c r="H1355" s="14">
        <v>1997</v>
      </c>
      <c r="I1355" s="14" t="s">
        <v>364</v>
      </c>
      <c r="J1355" s="14" t="s">
        <v>1330</v>
      </c>
      <c r="K1355" s="14" t="s">
        <v>1149</v>
      </c>
      <c r="L1355" s="14" t="s">
        <v>6929</v>
      </c>
      <c r="M1355" s="14">
        <f t="shared" si="168"/>
        <v>2021</v>
      </c>
      <c r="N1355" s="14">
        <f t="shared" si="169"/>
        <v>2</v>
      </c>
      <c r="O1355" s="14" t="str">
        <f>IFERROR(VLOOKUP(I1355,Lists!$F$2:$G$16,2,FALSE()),"Not Rated")</f>
        <v>Teens</v>
      </c>
      <c r="P1355" s="14">
        <f t="shared" si="170"/>
        <v>89</v>
      </c>
      <c r="Q1355" s="14" t="str">
        <f t="shared" si="171"/>
        <v>United States</v>
      </c>
      <c r="R1355" s="14" t="str">
        <f t="shared" si="172"/>
        <v>|United States|</v>
      </c>
      <c r="S1355" s="14" t="str">
        <f t="shared" si="173"/>
        <v>|Action &amp; Adventure|Comedies|</v>
      </c>
      <c r="T1355" s="14" t="str">
        <f t="shared" si="174"/>
        <v>|Dennis Dugan|</v>
      </c>
      <c r="U1355" s="14" t="str">
        <f t="shared" si="175"/>
        <v>|Chris Farley|Nicollette Sheridan|Robin Shou|Nathaniel Parker|Soon-Tek Oh|Keith Cooke|Chris Rock|François Chau|Dale Ishimoto|Daming Chen|</v>
      </c>
    </row>
    <row r="1356" spans="1:21">
      <c r="A1356" s="14" t="s">
        <v>6930</v>
      </c>
      <c r="B1356" s="14" t="s">
        <v>49</v>
      </c>
      <c r="C1356" s="14" t="s">
        <v>6931</v>
      </c>
      <c r="D1356" s="14" t="s">
        <v>117</v>
      </c>
      <c r="E1356" s="14" t="s">
        <v>6932</v>
      </c>
      <c r="F1356" s="14" t="s">
        <v>119</v>
      </c>
      <c r="G1356" s="26">
        <v>44228</v>
      </c>
      <c r="H1356" s="14">
        <v>2019</v>
      </c>
      <c r="I1356" s="14" t="s">
        <v>361</v>
      </c>
      <c r="J1356" s="14" t="s">
        <v>6933</v>
      </c>
      <c r="K1356" s="14" t="s">
        <v>249</v>
      </c>
      <c r="L1356" s="14" t="s">
        <v>6934</v>
      </c>
      <c r="M1356" s="14">
        <f t="shared" si="168"/>
        <v>2021</v>
      </c>
      <c r="N1356" s="14">
        <f t="shared" si="169"/>
        <v>2</v>
      </c>
      <c r="O1356" s="14" t="str">
        <f>IFERROR(VLOOKUP(I1356,Lists!$F$2:$G$16,2,FALSE()),"Not Rated")</f>
        <v>Teens</v>
      </c>
      <c r="P1356" s="14">
        <f t="shared" si="170"/>
        <v>13</v>
      </c>
      <c r="Q1356" s="14" t="str">
        <f t="shared" si="171"/>
        <v>Canada</v>
      </c>
      <c r="R1356" s="14" t="str">
        <f t="shared" si="172"/>
        <v>|Canada|</v>
      </c>
      <c r="S1356" s="14" t="str">
        <f t="shared" si="173"/>
        <v>|TV Dramas|</v>
      </c>
      <c r="T1356" s="14" t="str">
        <f t="shared" si="174"/>
        <v>|Unknown|</v>
      </c>
      <c r="U1356" s="14" t="str">
        <f t="shared" si="175"/>
        <v>|Amber Marshall|Michelle Morgan|Graham Wardle|Shaun Johnston|Chris Potter|Jessica Amlee|Kerry James|Nathaniel Arcand|</v>
      </c>
    </row>
    <row r="1357" spans="1:21">
      <c r="A1357" s="14" t="s">
        <v>6935</v>
      </c>
      <c r="B1357" s="14" t="s">
        <v>49</v>
      </c>
      <c r="C1357" s="14" t="s">
        <v>6936</v>
      </c>
      <c r="D1357" s="14" t="s">
        <v>117</v>
      </c>
      <c r="E1357" s="14" t="s">
        <v>6937</v>
      </c>
      <c r="F1357" s="14" t="s">
        <v>115</v>
      </c>
      <c r="G1357" s="26">
        <v>44228</v>
      </c>
      <c r="H1357" s="14">
        <v>2018</v>
      </c>
      <c r="I1357" s="14" t="s">
        <v>361</v>
      </c>
      <c r="J1357" s="14" t="s">
        <v>105</v>
      </c>
      <c r="K1357" s="14" t="s">
        <v>6938</v>
      </c>
      <c r="L1357" s="14" t="s">
        <v>6939</v>
      </c>
      <c r="M1357" s="14">
        <f t="shared" si="168"/>
        <v>2021</v>
      </c>
      <c r="N1357" s="14">
        <f t="shared" si="169"/>
        <v>2</v>
      </c>
      <c r="O1357" s="14" t="str">
        <f>IFERROR(VLOOKUP(I1357,Lists!$F$2:$G$16,2,FALSE()),"Not Rated")</f>
        <v>Teens</v>
      </c>
      <c r="P1357" s="14">
        <f t="shared" si="170"/>
        <v>1</v>
      </c>
      <c r="Q1357" s="14" t="str">
        <f t="shared" si="171"/>
        <v>United States</v>
      </c>
      <c r="R1357" s="14" t="str">
        <f t="shared" si="172"/>
        <v>|United States|</v>
      </c>
      <c r="S1357" s="14" t="str">
        <f t="shared" si="173"/>
        <v>|Romantic TV Shows|Teen TV Shows|</v>
      </c>
      <c r="T1357" s="14" t="str">
        <f t="shared" si="174"/>
        <v>|Unknown|</v>
      </c>
      <c r="U1357" s="14" t="str">
        <f t="shared" si="175"/>
        <v>|Kamil McFadden|Alexandra Peters|Laura Marano|Paul Karmiryan|Brianne Tju|Alexis G. Zall|Leo Howard|Stephanie Nogueras|</v>
      </c>
    </row>
    <row r="1358" spans="1:21">
      <c r="A1358" s="14" t="s">
        <v>6940</v>
      </c>
      <c r="B1358" s="14" t="s">
        <v>49</v>
      </c>
      <c r="C1358" s="14" t="s">
        <v>6941</v>
      </c>
      <c r="D1358" s="14" t="s">
        <v>117</v>
      </c>
      <c r="E1358" s="14" t="s">
        <v>6942</v>
      </c>
      <c r="F1358" s="14" t="s">
        <v>115</v>
      </c>
      <c r="G1358" s="26">
        <v>44228</v>
      </c>
      <c r="H1358" s="14">
        <v>2018</v>
      </c>
      <c r="I1358" s="14" t="s">
        <v>361</v>
      </c>
      <c r="J1358" s="14" t="s">
        <v>105</v>
      </c>
      <c r="K1358" s="14" t="s">
        <v>6943</v>
      </c>
      <c r="L1358" s="14" t="s">
        <v>6944</v>
      </c>
      <c r="M1358" s="14">
        <f t="shared" si="168"/>
        <v>2021</v>
      </c>
      <c r="N1358" s="14">
        <f t="shared" si="169"/>
        <v>2</v>
      </c>
      <c r="O1358" s="14" t="str">
        <f>IFERROR(VLOOKUP(I1358,Lists!$F$2:$G$16,2,FALSE()),"Not Rated")</f>
        <v>Teens</v>
      </c>
      <c r="P1358" s="14">
        <f t="shared" si="170"/>
        <v>1</v>
      </c>
      <c r="Q1358" s="14" t="str">
        <f t="shared" si="171"/>
        <v>United States</v>
      </c>
      <c r="R1358" s="14" t="str">
        <f t="shared" si="172"/>
        <v>|United States|</v>
      </c>
      <c r="S1358" s="14" t="str">
        <f t="shared" si="173"/>
        <v>|TV Comedies|Teen TV Shows|</v>
      </c>
      <c r="T1358" s="14" t="str">
        <f t="shared" si="174"/>
        <v>|Unknown|</v>
      </c>
      <c r="U1358" s="14" t="str">
        <f t="shared" si="175"/>
        <v>|Katherine Hughes|Ryan Lee|Ryan Malaty|Medalion Rahimi|Marc Evan Jackson|Beth Littleford|Audrey Wasilewski|Matt Braunger|</v>
      </c>
    </row>
    <row r="1359" spans="1:21">
      <c r="A1359" s="14" t="s">
        <v>6945</v>
      </c>
      <c r="B1359" s="14" t="s">
        <v>48</v>
      </c>
      <c r="C1359" s="14" t="s">
        <v>6946</v>
      </c>
      <c r="D1359" s="14" t="s">
        <v>6947</v>
      </c>
      <c r="E1359" s="14" t="s">
        <v>6948</v>
      </c>
      <c r="F1359" s="14" t="s">
        <v>118</v>
      </c>
      <c r="G1359" s="26">
        <v>44228</v>
      </c>
      <c r="H1359" s="14">
        <v>2019</v>
      </c>
      <c r="I1359" s="14" t="s">
        <v>360</v>
      </c>
      <c r="J1359" s="14" t="s">
        <v>730</v>
      </c>
      <c r="K1359" s="14" t="s">
        <v>244</v>
      </c>
      <c r="L1359" s="14" t="s">
        <v>6949</v>
      </c>
      <c r="M1359" s="14">
        <f t="shared" si="168"/>
        <v>2021</v>
      </c>
      <c r="N1359" s="14">
        <f t="shared" si="169"/>
        <v>2</v>
      </c>
      <c r="O1359" s="14" t="str">
        <f>IFERROR(VLOOKUP(I1359,Lists!$F$2:$G$16,2,FALSE()),"Not Rated")</f>
        <v>Adults</v>
      </c>
      <c r="P1359" s="14">
        <f t="shared" si="170"/>
        <v>93</v>
      </c>
      <c r="Q1359" s="14" t="str">
        <f t="shared" si="171"/>
        <v>United Kingdom</v>
      </c>
      <c r="R1359" s="14" t="str">
        <f t="shared" si="172"/>
        <v>|United Kingdom|</v>
      </c>
      <c r="S1359" s="14" t="str">
        <f t="shared" si="173"/>
        <v>|Dramas|</v>
      </c>
      <c r="T1359" s="14" t="str">
        <f t="shared" si="174"/>
        <v>|Sarah Gavron|</v>
      </c>
      <c r="U1359" s="14" t="str">
        <f t="shared" si="175"/>
        <v>|Bukky Bakray|Kosar Ali|D'angelou Osei Kissiedu|Shaneigha-Monik Greyson|Sarah Niles|Ruby Stokes|Tawheda Begum|Afi Okaidja|Anastasia Dymitrow|</v>
      </c>
    </row>
    <row r="1360" spans="1:21">
      <c r="A1360" s="14" t="s">
        <v>6950</v>
      </c>
      <c r="B1360" s="14" t="s">
        <v>48</v>
      </c>
      <c r="C1360" s="14" t="s">
        <v>6951</v>
      </c>
      <c r="D1360" s="14" t="s">
        <v>293</v>
      </c>
      <c r="E1360" s="14" t="s">
        <v>6952</v>
      </c>
      <c r="F1360" s="14" t="s">
        <v>115</v>
      </c>
      <c r="G1360" s="26">
        <v>44228</v>
      </c>
      <c r="H1360" s="14">
        <v>2010</v>
      </c>
      <c r="I1360" s="14" t="s">
        <v>363</v>
      </c>
      <c r="J1360" s="14" t="s">
        <v>1929</v>
      </c>
      <c r="K1360" s="14" t="s">
        <v>254</v>
      </c>
      <c r="L1360" s="14" t="s">
        <v>6953</v>
      </c>
      <c r="M1360" s="14">
        <f t="shared" si="168"/>
        <v>2021</v>
      </c>
      <c r="N1360" s="14">
        <f t="shared" si="169"/>
        <v>2</v>
      </c>
      <c r="O1360" s="14" t="str">
        <f>IFERROR(VLOOKUP(I1360,Lists!$F$2:$G$16,2,FALSE()),"Not Rated")</f>
        <v>Adults</v>
      </c>
      <c r="P1360" s="14">
        <f t="shared" si="170"/>
        <v>139</v>
      </c>
      <c r="Q1360" s="14" t="str">
        <f t="shared" si="171"/>
        <v>United States</v>
      </c>
      <c r="R1360" s="14" t="str">
        <f t="shared" si="172"/>
        <v>|United States|</v>
      </c>
      <c r="S1360" s="14" t="str">
        <f t="shared" si="173"/>
        <v>|Thrillers|</v>
      </c>
      <c r="T1360" s="14" t="str">
        <f t="shared" si="174"/>
        <v>|Martin Scorsese|</v>
      </c>
      <c r="U1360" s="14" t="str">
        <f t="shared" si="175"/>
        <v>|Leonardo DiCaprio|Mark Ruffalo|Ben Kingsley|Max von Sydow|Michelle Williams|Emily Mortimer|Patricia Clarkson|Jackie Earle Haley|Ted Levine|John Carroll Lynch|Elias Koteas|</v>
      </c>
    </row>
    <row r="1361" spans="1:21">
      <c r="A1361" s="14" t="s">
        <v>6954</v>
      </c>
      <c r="B1361" s="14" t="s">
        <v>48</v>
      </c>
      <c r="C1361" s="14" t="s">
        <v>6955</v>
      </c>
      <c r="D1361" s="14" t="s">
        <v>1618</v>
      </c>
      <c r="E1361" s="14" t="s">
        <v>6956</v>
      </c>
      <c r="F1361" s="14" t="s">
        <v>6957</v>
      </c>
      <c r="G1361" s="26">
        <v>44228</v>
      </c>
      <c r="H1361" s="14">
        <v>2008</v>
      </c>
      <c r="I1361" s="14" t="s">
        <v>363</v>
      </c>
      <c r="J1361" s="14" t="s">
        <v>1375</v>
      </c>
      <c r="K1361" s="14" t="s">
        <v>605</v>
      </c>
      <c r="L1361" s="14" t="s">
        <v>6958</v>
      </c>
      <c r="M1361" s="14">
        <f t="shared" si="168"/>
        <v>2021</v>
      </c>
      <c r="N1361" s="14">
        <f t="shared" si="169"/>
        <v>2</v>
      </c>
      <c r="O1361" s="14" t="str">
        <f>IFERROR(VLOOKUP(I1361,Lists!$F$2:$G$16,2,FALSE()),"Not Rated")</f>
        <v>Adults</v>
      </c>
      <c r="P1361" s="14">
        <f t="shared" si="170"/>
        <v>112</v>
      </c>
      <c r="Q1361" s="14" t="str">
        <f t="shared" si="171"/>
        <v>United Kingdom</v>
      </c>
      <c r="R1361" s="14" t="str">
        <f t="shared" si="172"/>
        <v>|United Kingdom|United States|Australia|</v>
      </c>
      <c r="S1361" s="14" t="str">
        <f t="shared" si="173"/>
        <v>|Dramas|International Movies|Thrillers|</v>
      </c>
      <c r="T1361" s="14" t="str">
        <f t="shared" si="174"/>
        <v>|Roger Donaldson|</v>
      </c>
      <c r="U1361" s="14" t="str">
        <f t="shared" si="175"/>
        <v>|Jason Statham|Saffron Burrows|Richard Lintern|Stephen Campbell Moore|Daniel Mays|Peter Bowles|Keeley Hawes|Colin Salmon|Alki David|James Faulkner|</v>
      </c>
    </row>
    <row r="1362" spans="1:21">
      <c r="A1362" s="14" t="s">
        <v>6959</v>
      </c>
      <c r="B1362" s="14" t="s">
        <v>49</v>
      </c>
      <c r="C1362" s="14" t="s">
        <v>6960</v>
      </c>
      <c r="D1362" s="14" t="s">
        <v>6961</v>
      </c>
      <c r="E1362" s="14" t="s">
        <v>6962</v>
      </c>
      <c r="F1362" s="14" t="s">
        <v>138</v>
      </c>
      <c r="G1362" s="26">
        <v>44228</v>
      </c>
      <c r="H1362" s="14">
        <v>2020</v>
      </c>
      <c r="I1362" s="14" t="s">
        <v>360</v>
      </c>
      <c r="J1362" s="14" t="s">
        <v>105</v>
      </c>
      <c r="K1362" s="14" t="s">
        <v>424</v>
      </c>
      <c r="L1362" s="14" t="s">
        <v>6963</v>
      </c>
      <c r="M1362" s="14">
        <f t="shared" si="168"/>
        <v>2021</v>
      </c>
      <c r="N1362" s="14">
        <f t="shared" si="169"/>
        <v>2</v>
      </c>
      <c r="O1362" s="14" t="str">
        <f>IFERROR(VLOOKUP(I1362,Lists!$F$2:$G$16,2,FALSE()),"Not Rated")</f>
        <v>Adults</v>
      </c>
      <c r="P1362" s="14">
        <f t="shared" si="170"/>
        <v>1</v>
      </c>
      <c r="Q1362" s="14" t="str">
        <f t="shared" si="171"/>
        <v>Philippines</v>
      </c>
      <c r="R1362" s="14" t="str">
        <f t="shared" si="172"/>
        <v>|Philippines|</v>
      </c>
      <c r="S1362" s="14" t="str">
        <f t="shared" si="173"/>
        <v>|International TV Shows|Romantic TV Shows|TV Comedies|</v>
      </c>
      <c r="T1362" s="14" t="str">
        <f t="shared" si="174"/>
        <v>|Richard Arellano|</v>
      </c>
      <c r="U1362" s="14" t="str">
        <f t="shared" si="175"/>
        <v>|Daniel Padilla|Kathryn Bernardo|Herbert Bautista|Ruffa Gutierrez|Gardo Versoza|Arlene Muhlach|Arlene Muchlach|Dennis Padilla|Riva Quenery|Anthony Jennings|Alora Sasam|Huybs Azarcon|</v>
      </c>
    </row>
    <row r="1363" spans="1:21">
      <c r="A1363" s="14" t="s">
        <v>6964</v>
      </c>
      <c r="B1363" s="14" t="s">
        <v>49</v>
      </c>
      <c r="C1363" s="14" t="s">
        <v>6965</v>
      </c>
      <c r="D1363" s="14" t="s">
        <v>117</v>
      </c>
      <c r="E1363" s="14" t="s">
        <v>6966</v>
      </c>
      <c r="F1363" s="14" t="s">
        <v>115</v>
      </c>
      <c r="G1363" s="26">
        <v>44228</v>
      </c>
      <c r="H1363" s="14">
        <v>2019</v>
      </c>
      <c r="I1363" s="14" t="s">
        <v>361</v>
      </c>
      <c r="J1363" s="14" t="s">
        <v>105</v>
      </c>
      <c r="K1363" s="14" t="s">
        <v>6587</v>
      </c>
      <c r="L1363" s="14" t="s">
        <v>6967</v>
      </c>
      <c r="M1363" s="14">
        <f t="shared" si="168"/>
        <v>2021</v>
      </c>
      <c r="N1363" s="14">
        <f t="shared" si="169"/>
        <v>2</v>
      </c>
      <c r="O1363" s="14" t="str">
        <f>IFERROR(VLOOKUP(I1363,Lists!$F$2:$G$16,2,FALSE()),"Not Rated")</f>
        <v>Teens</v>
      </c>
      <c r="P1363" s="14">
        <f t="shared" si="170"/>
        <v>1</v>
      </c>
      <c r="Q1363" s="14" t="str">
        <f t="shared" si="171"/>
        <v>United States</v>
      </c>
      <c r="R1363" s="14" t="str">
        <f t="shared" si="172"/>
        <v>|United States|</v>
      </c>
      <c r="S1363" s="14" t="str">
        <f t="shared" si="173"/>
        <v>|TV Horror|Teen TV Shows|</v>
      </c>
      <c r="T1363" s="14" t="str">
        <f t="shared" si="174"/>
        <v>|Unknown|</v>
      </c>
      <c r="U1363" s="14" t="str">
        <f t="shared" si="175"/>
        <v>|Holly Taylor|Tequan Richmond|Willow Shields|An-Li Bogan|Noah Grismer|Alex Lange|David Clayton Rogers|Marguerite Moreau|</v>
      </c>
    </row>
    <row r="1364" spans="1:21">
      <c r="A1364" s="14" t="s">
        <v>6968</v>
      </c>
      <c r="B1364" s="14" t="s">
        <v>49</v>
      </c>
      <c r="C1364" s="14" t="s">
        <v>6969</v>
      </c>
      <c r="D1364" s="14" t="s">
        <v>117</v>
      </c>
      <c r="E1364" s="14" t="s">
        <v>6970</v>
      </c>
      <c r="F1364" s="14" t="s">
        <v>6971</v>
      </c>
      <c r="G1364" s="26">
        <v>44228</v>
      </c>
      <c r="H1364" s="14">
        <v>2015</v>
      </c>
      <c r="I1364" s="14" t="s">
        <v>362</v>
      </c>
      <c r="J1364" s="14" t="s">
        <v>1829</v>
      </c>
      <c r="K1364" s="14" t="s">
        <v>617</v>
      </c>
      <c r="L1364" s="14" t="s">
        <v>6972</v>
      </c>
      <c r="M1364" s="14">
        <f t="shared" si="168"/>
        <v>2021</v>
      </c>
      <c r="N1364" s="14">
        <f t="shared" si="169"/>
        <v>2</v>
      </c>
      <c r="O1364" s="14" t="str">
        <f>IFERROR(VLOOKUP(I1364,Lists!$F$2:$G$16,2,FALSE()),"Not Rated")</f>
        <v>Older Kids</v>
      </c>
      <c r="P1364" s="14">
        <f t="shared" si="170"/>
        <v>7</v>
      </c>
      <c r="Q1364" s="14" t="str">
        <f t="shared" si="171"/>
        <v>Canada</v>
      </c>
      <c r="R1364" s="14" t="str">
        <f t="shared" si="172"/>
        <v>|Canada|United States|France|</v>
      </c>
      <c r="S1364" s="14" t="str">
        <f t="shared" si="173"/>
        <v>|Kids' TV|TV Comedies|</v>
      </c>
      <c r="T1364" s="14" t="str">
        <f t="shared" si="174"/>
        <v>|Unknown|</v>
      </c>
      <c r="U1364" s="14" t="str">
        <f t="shared" si="175"/>
        <v>|Clé Bennett|Christian Potenza|Scott McCord|Rachel Wilson|Drew Nelson|Stephanie Anne Mills|Novie Edwards|Megan Fahlenbock|Brian Foud|Emilie-Claire Barlow|Phillip David Lewis|Katie Crown|Sarah Gadon|Peter Oldring|Kristin Fairlie|Dan Petronijevic|Adam Greydon Reid|</v>
      </c>
    </row>
    <row r="1365" spans="1:21">
      <c r="A1365" s="14" t="s">
        <v>6973</v>
      </c>
      <c r="B1365" s="14" t="s">
        <v>49</v>
      </c>
      <c r="C1365" s="14" t="s">
        <v>6974</v>
      </c>
      <c r="D1365" s="14" t="s">
        <v>117</v>
      </c>
      <c r="E1365" s="14" t="s">
        <v>6975</v>
      </c>
      <c r="F1365" s="14" t="s">
        <v>115</v>
      </c>
      <c r="G1365" s="26">
        <v>44228</v>
      </c>
      <c r="H1365" s="14">
        <v>2019</v>
      </c>
      <c r="I1365" s="14" t="s">
        <v>361</v>
      </c>
      <c r="J1365" s="14" t="s">
        <v>106</v>
      </c>
      <c r="K1365" s="14" t="s">
        <v>6976</v>
      </c>
      <c r="L1365" s="14" t="s">
        <v>6977</v>
      </c>
      <c r="M1365" s="14">
        <f t="shared" si="168"/>
        <v>2021</v>
      </c>
      <c r="N1365" s="14">
        <f t="shared" si="169"/>
        <v>2</v>
      </c>
      <c r="O1365" s="14" t="str">
        <f>IFERROR(VLOOKUP(I1365,Lists!$F$2:$G$16,2,FALSE()),"Not Rated")</f>
        <v>Teens</v>
      </c>
      <c r="P1365" s="14">
        <f t="shared" si="170"/>
        <v>2</v>
      </c>
      <c r="Q1365" s="14" t="str">
        <f t="shared" si="171"/>
        <v>United States</v>
      </c>
      <c r="R1365" s="14" t="str">
        <f t="shared" si="172"/>
        <v>|United States|</v>
      </c>
      <c r="S1365" s="14" t="str">
        <f t="shared" si="173"/>
        <v>|Romantic TV Shows|TV Dramas|Teen TV Shows|</v>
      </c>
      <c r="T1365" s="14" t="str">
        <f t="shared" si="174"/>
        <v>|Unknown|</v>
      </c>
      <c r="U1365" s="14" t="str">
        <f t="shared" si="175"/>
        <v>|Kian Lawley|Anne Winters|Alexis G. Zall|Tory Devon Smith|James Boyd|Tanner Stine|Markus Silbiger|</v>
      </c>
    </row>
    <row r="1366" spans="1:21">
      <c r="A1366" s="14" t="s">
        <v>6978</v>
      </c>
      <c r="B1366" s="14" t="s">
        <v>48</v>
      </c>
      <c r="C1366" s="14" t="s">
        <v>6979</v>
      </c>
      <c r="D1366" s="14" t="s">
        <v>6980</v>
      </c>
      <c r="E1366" s="14" t="s">
        <v>6981</v>
      </c>
      <c r="F1366" s="14" t="s">
        <v>115</v>
      </c>
      <c r="G1366" s="26">
        <v>44228</v>
      </c>
      <c r="H1366" s="14">
        <v>2005</v>
      </c>
      <c r="I1366" s="14" t="s">
        <v>367</v>
      </c>
      <c r="J1366" s="14" t="s">
        <v>1247</v>
      </c>
      <c r="K1366" s="14" t="s">
        <v>6982</v>
      </c>
      <c r="L1366" s="14" t="s">
        <v>6983</v>
      </c>
      <c r="M1366" s="14">
        <f t="shared" si="168"/>
        <v>2021</v>
      </c>
      <c r="N1366" s="14">
        <f t="shared" si="169"/>
        <v>2</v>
      </c>
      <c r="O1366" s="14" t="str">
        <f>IFERROR(VLOOKUP(I1366,Lists!$F$2:$G$16,2,FALSE()),"Not Rated")</f>
        <v>Older Kids</v>
      </c>
      <c r="P1366" s="14">
        <f t="shared" si="170"/>
        <v>101</v>
      </c>
      <c r="Q1366" s="14" t="str">
        <f t="shared" si="171"/>
        <v>United States</v>
      </c>
      <c r="R1366" s="14" t="str">
        <f t="shared" si="172"/>
        <v>|United States|</v>
      </c>
      <c r="S1366" s="14" t="str">
        <f t="shared" si="173"/>
        <v>|Children &amp; Family Movies|Sci-Fi &amp; Fantasy|</v>
      </c>
      <c r="T1366" s="14" t="str">
        <f t="shared" si="174"/>
        <v>|Jon Favreau|</v>
      </c>
      <c r="U1366" s="14" t="str">
        <f t="shared" si="175"/>
        <v>|Jonah Bobo|Josh Hutcherson|Dax Shepard|Kristen Stewart|Tim Robbins|Frank Oz|John Alexander|Derek Mears|Douglas Tait|Joe Bucaro III|</v>
      </c>
    </row>
    <row r="1367" spans="1:21">
      <c r="A1367" s="14" t="s">
        <v>6984</v>
      </c>
      <c r="B1367" s="14" t="s">
        <v>49</v>
      </c>
      <c r="C1367" s="14" t="s">
        <v>6985</v>
      </c>
      <c r="D1367" s="14" t="s">
        <v>117</v>
      </c>
      <c r="E1367" s="14" t="s">
        <v>117</v>
      </c>
      <c r="F1367" s="14" t="s">
        <v>120</v>
      </c>
      <c r="G1367" s="26">
        <v>44228</v>
      </c>
      <c r="H1367" s="14">
        <v>2019</v>
      </c>
      <c r="I1367" s="14" t="s">
        <v>365</v>
      </c>
      <c r="J1367" s="14" t="s">
        <v>106</v>
      </c>
      <c r="K1367" s="14" t="s">
        <v>617</v>
      </c>
      <c r="L1367" s="14" t="s">
        <v>6986</v>
      </c>
      <c r="M1367" s="14">
        <f t="shared" si="168"/>
        <v>2021</v>
      </c>
      <c r="N1367" s="14">
        <f t="shared" si="169"/>
        <v>2</v>
      </c>
      <c r="O1367" s="14" t="str">
        <f>IFERROR(VLOOKUP(I1367,Lists!$F$2:$G$16,2,FALSE()),"Not Rated")</f>
        <v>Kids</v>
      </c>
      <c r="P1367" s="14">
        <f t="shared" si="170"/>
        <v>2</v>
      </c>
      <c r="Q1367" s="14" t="str">
        <f t="shared" si="171"/>
        <v>France</v>
      </c>
      <c r="R1367" s="14" t="str">
        <f t="shared" si="172"/>
        <v>|France|</v>
      </c>
      <c r="S1367" s="14" t="str">
        <f t="shared" si="173"/>
        <v>|Kids' TV|TV Comedies|</v>
      </c>
      <c r="T1367" s="14" t="str">
        <f t="shared" si="174"/>
        <v>|Unknown|</v>
      </c>
      <c r="U1367" s="14" t="str">
        <f t="shared" si="175"/>
        <v>|Unknown|</v>
      </c>
    </row>
    <row r="1368" spans="1:21">
      <c r="A1368" s="14" t="s">
        <v>6987</v>
      </c>
      <c r="B1368" s="14" t="s">
        <v>48</v>
      </c>
      <c r="C1368" s="14" t="s">
        <v>6988</v>
      </c>
      <c r="D1368" s="14" t="s">
        <v>6989</v>
      </c>
      <c r="E1368" s="14" t="s">
        <v>6990</v>
      </c>
      <c r="F1368" s="14" t="s">
        <v>6991</v>
      </c>
      <c r="G1368" s="26">
        <v>44227</v>
      </c>
      <c r="H1368" s="14">
        <v>2020</v>
      </c>
      <c r="I1368" s="14" t="s">
        <v>364</v>
      </c>
      <c r="J1368" s="14" t="s">
        <v>783</v>
      </c>
      <c r="K1368" s="14" t="s">
        <v>1336</v>
      </c>
      <c r="L1368" s="14" t="s">
        <v>6992</v>
      </c>
      <c r="M1368" s="14">
        <f t="shared" si="168"/>
        <v>2021</v>
      </c>
      <c r="N1368" s="14">
        <f t="shared" si="169"/>
        <v>1</v>
      </c>
      <c r="O1368" s="14" t="str">
        <f>IFERROR(VLOOKUP(I1368,Lists!$F$2:$G$16,2,FALSE()),"Not Rated")</f>
        <v>Teens</v>
      </c>
      <c r="P1368" s="14">
        <f t="shared" si="170"/>
        <v>113</v>
      </c>
      <c r="Q1368" s="14" t="str">
        <f t="shared" si="171"/>
        <v>Portugal</v>
      </c>
      <c r="R1368" s="14" t="str">
        <f t="shared" si="172"/>
        <v>|Portugal|United States|</v>
      </c>
      <c r="S1368" s="14" t="str">
        <f t="shared" si="173"/>
        <v>|Dramas|Faith &amp; Spirituality|</v>
      </c>
      <c r="T1368" s="14" t="str">
        <f t="shared" si="174"/>
        <v>|Marco Pontecorvo|</v>
      </c>
      <c r="U1368" s="14" t="str">
        <f t="shared" si="175"/>
        <v>|Joaquim de Almeida|Goran Visnjic|Stephanie Gil|Alejandra Howard|Jorge Lamelas|Lúcia Moniz|Marco D'Almeida|Joana Ribeiro|Carla Chambel|Elmano Sancho|Harvey Keitel|Sonia Braga|</v>
      </c>
    </row>
    <row r="1369" spans="1:21">
      <c r="A1369" s="14" t="s">
        <v>6993</v>
      </c>
      <c r="B1369" s="14" t="s">
        <v>48</v>
      </c>
      <c r="C1369" s="14" t="s">
        <v>6994</v>
      </c>
      <c r="D1369" s="14" t="s">
        <v>6995</v>
      </c>
      <c r="E1369" s="14" t="s">
        <v>6996</v>
      </c>
      <c r="F1369" s="14" t="s">
        <v>115</v>
      </c>
      <c r="G1369" s="26">
        <v>44227</v>
      </c>
      <c r="H1369" s="14">
        <v>2018</v>
      </c>
      <c r="I1369" s="14" t="s">
        <v>363</v>
      </c>
      <c r="J1369" s="14" t="s">
        <v>1330</v>
      </c>
      <c r="K1369" s="14" t="s">
        <v>260</v>
      </c>
      <c r="L1369" s="14" t="s">
        <v>6997</v>
      </c>
      <c r="M1369" s="14">
        <f t="shared" si="168"/>
        <v>2021</v>
      </c>
      <c r="N1369" s="14">
        <f t="shared" si="169"/>
        <v>1</v>
      </c>
      <c r="O1369" s="14" t="str">
        <f>IFERROR(VLOOKUP(I1369,Lists!$F$2:$G$16,2,FALSE()),"Not Rated")</f>
        <v>Adults</v>
      </c>
      <c r="P1369" s="14">
        <f t="shared" si="170"/>
        <v>89</v>
      </c>
      <c r="Q1369" s="14" t="str">
        <f t="shared" si="171"/>
        <v>United States</v>
      </c>
      <c r="R1369" s="14" t="str">
        <f t="shared" si="172"/>
        <v>|United States|</v>
      </c>
      <c r="S1369" s="14" t="str">
        <f t="shared" si="173"/>
        <v>|Horror Movies|</v>
      </c>
      <c r="T1369" s="14" t="str">
        <f t="shared" si="174"/>
        <v>|Gregory Plotkin|</v>
      </c>
      <c r="U1369" s="14" t="str">
        <f t="shared" si="175"/>
        <v>|Amy Forsyth|Reign Edwards|Bex Taylor-Klaus|Tony Todd|Christian James|Matt Mercurio|Michael Tourek|Courtney Dietz|Stephen Conroy|</v>
      </c>
    </row>
    <row r="1370" spans="1:21">
      <c r="A1370" s="14" t="s">
        <v>6998</v>
      </c>
      <c r="B1370" s="14" t="s">
        <v>48</v>
      </c>
      <c r="C1370" s="14" t="s">
        <v>6999</v>
      </c>
      <c r="D1370" s="14" t="s">
        <v>7000</v>
      </c>
      <c r="E1370" s="14" t="s">
        <v>7001</v>
      </c>
      <c r="F1370" s="14" t="s">
        <v>122</v>
      </c>
      <c r="G1370" s="26">
        <v>44225</v>
      </c>
      <c r="H1370" s="14">
        <v>2021</v>
      </c>
      <c r="I1370" s="14" t="s">
        <v>360</v>
      </c>
      <c r="J1370" s="14" t="s">
        <v>1386</v>
      </c>
      <c r="K1370" s="14" t="s">
        <v>1227</v>
      </c>
      <c r="L1370" s="14" t="s">
        <v>7002</v>
      </c>
      <c r="M1370" s="14">
        <f t="shared" si="168"/>
        <v>2021</v>
      </c>
      <c r="N1370" s="14">
        <f t="shared" si="169"/>
        <v>1</v>
      </c>
      <c r="O1370" s="14" t="str">
        <f>IFERROR(VLOOKUP(I1370,Lists!$F$2:$G$16,2,FALSE()),"Not Rated")</f>
        <v>Adults</v>
      </c>
      <c r="P1370" s="14">
        <f t="shared" si="170"/>
        <v>107</v>
      </c>
      <c r="Q1370" s="14" t="str">
        <f t="shared" si="171"/>
        <v>Spain</v>
      </c>
      <c r="R1370" s="14" t="str">
        <f t="shared" si="172"/>
        <v>|Spain|</v>
      </c>
      <c r="S1370" s="14" t="str">
        <f t="shared" si="173"/>
        <v>|Action &amp; Adventure|International Movies|</v>
      </c>
      <c r="T1370" s="14" t="str">
        <f t="shared" si="174"/>
        <v>|Lluís Quílez|</v>
      </c>
      <c r="U1370" s="14" t="str">
        <f t="shared" si="175"/>
        <v>|Javier Gutiérrez|Karra Elejalde|Luis Callejo|Andrés Gertrúdix|Isak Ferriz|Édgar Vittorino|Miquel Gelabert|Florin Opritescu|Àlex Monner|Patrick Criado|</v>
      </c>
    </row>
    <row r="1371" spans="1:21">
      <c r="A1371" s="14" t="s">
        <v>7003</v>
      </c>
      <c r="B1371" s="14" t="s">
        <v>48</v>
      </c>
      <c r="C1371" s="14" t="s">
        <v>7004</v>
      </c>
      <c r="D1371" s="14" t="s">
        <v>7005</v>
      </c>
      <c r="E1371" s="14" t="s">
        <v>7006</v>
      </c>
      <c r="F1371" s="14" t="s">
        <v>115</v>
      </c>
      <c r="G1371" s="26">
        <v>44225</v>
      </c>
      <c r="H1371" s="14">
        <v>2021</v>
      </c>
      <c r="I1371" s="14" t="s">
        <v>367</v>
      </c>
      <c r="J1371" s="14" t="s">
        <v>2442</v>
      </c>
      <c r="K1371" s="14" t="s">
        <v>481</v>
      </c>
      <c r="L1371" s="14" t="s">
        <v>7007</v>
      </c>
      <c r="M1371" s="14">
        <f t="shared" si="168"/>
        <v>2021</v>
      </c>
      <c r="N1371" s="14">
        <f t="shared" si="169"/>
        <v>1</v>
      </c>
      <c r="O1371" s="14" t="str">
        <f>IFERROR(VLOOKUP(I1371,Lists!$F$2:$G$16,2,FALSE()),"Not Rated")</f>
        <v>Older Kids</v>
      </c>
      <c r="P1371" s="14">
        <f t="shared" si="170"/>
        <v>123</v>
      </c>
      <c r="Q1371" s="14" t="str">
        <f t="shared" si="171"/>
        <v>United States</v>
      </c>
      <c r="R1371" s="14" t="str">
        <f t="shared" si="172"/>
        <v>|United States|</v>
      </c>
      <c r="S1371" s="14" t="str">
        <f t="shared" si="173"/>
        <v>|Children &amp; Family Movies|Comedies|</v>
      </c>
      <c r="T1371" s="14" t="str">
        <f t="shared" si="174"/>
        <v>|Jude Weng|</v>
      </c>
      <c r="U1371" s="14" t="str">
        <f t="shared" si="175"/>
        <v>|Kea Peahu|Alex Aiono|Lindsay Watson|Owen Vaccaro|Kelly Hu|Branscombe Richmond|Ke Huy Quan|Brad Kalilimoku|Chris Parnell|Marc Evan Jackson|Ricky Garcia|</v>
      </c>
    </row>
    <row r="1372" spans="1:21">
      <c r="A1372" s="14" t="s">
        <v>7008</v>
      </c>
      <c r="B1372" s="14" t="s">
        <v>48</v>
      </c>
      <c r="C1372" s="14" t="s">
        <v>7009</v>
      </c>
      <c r="D1372" s="14" t="s">
        <v>7010</v>
      </c>
      <c r="E1372" s="14" t="s">
        <v>7011</v>
      </c>
      <c r="F1372" s="14" t="s">
        <v>118</v>
      </c>
      <c r="G1372" s="26">
        <v>44225</v>
      </c>
      <c r="H1372" s="14">
        <v>2021</v>
      </c>
      <c r="I1372" s="14" t="s">
        <v>364</v>
      </c>
      <c r="J1372" s="14" t="s">
        <v>783</v>
      </c>
      <c r="K1372" s="14" t="s">
        <v>475</v>
      </c>
      <c r="L1372" s="14" t="s">
        <v>7012</v>
      </c>
      <c r="M1372" s="14">
        <f t="shared" si="168"/>
        <v>2021</v>
      </c>
      <c r="N1372" s="14">
        <f t="shared" si="169"/>
        <v>1</v>
      </c>
      <c r="O1372" s="14" t="str">
        <f>IFERROR(VLOOKUP(I1372,Lists!$F$2:$G$16,2,FALSE()),"Not Rated")</f>
        <v>Teens</v>
      </c>
      <c r="P1372" s="14">
        <f t="shared" si="170"/>
        <v>113</v>
      </c>
      <c r="Q1372" s="14" t="str">
        <f t="shared" si="171"/>
        <v>United Kingdom</v>
      </c>
      <c r="R1372" s="14" t="str">
        <f t="shared" si="172"/>
        <v>|United Kingdom|</v>
      </c>
      <c r="S1372" s="14" t="str">
        <f t="shared" si="173"/>
        <v>|Dramas|International Movies|</v>
      </c>
      <c r="T1372" s="14" t="str">
        <f t="shared" si="174"/>
        <v>|Simon Stone|</v>
      </c>
      <c r="U1372" s="14" t="str">
        <f t="shared" si="175"/>
        <v>|Carey Mulligan|Ralph Fiennes|Lily James|Johnny Flynn|Ben Chaplin|Ken Stott|</v>
      </c>
    </row>
    <row r="1373" spans="1:21">
      <c r="A1373" s="14" t="s">
        <v>7013</v>
      </c>
      <c r="B1373" s="14" t="s">
        <v>49</v>
      </c>
      <c r="C1373" s="14" t="s">
        <v>7014</v>
      </c>
      <c r="D1373" s="14" t="s">
        <v>117</v>
      </c>
      <c r="E1373" s="14" t="s">
        <v>117</v>
      </c>
      <c r="F1373" s="14" t="s">
        <v>115</v>
      </c>
      <c r="G1373" s="26">
        <v>44225</v>
      </c>
      <c r="H1373" s="14">
        <v>2021</v>
      </c>
      <c r="I1373" s="14" t="s">
        <v>361</v>
      </c>
      <c r="J1373" s="14" t="s">
        <v>105</v>
      </c>
      <c r="K1373" s="14" t="s">
        <v>257</v>
      </c>
      <c r="L1373" s="14" t="s">
        <v>7015</v>
      </c>
      <c r="M1373" s="14">
        <f t="shared" si="168"/>
        <v>2021</v>
      </c>
      <c r="N1373" s="14">
        <f t="shared" si="169"/>
        <v>1</v>
      </c>
      <c r="O1373" s="14" t="str">
        <f>IFERROR(VLOOKUP(I1373,Lists!$F$2:$G$16,2,FALSE()),"Not Rated")</f>
        <v>Teens</v>
      </c>
      <c r="P1373" s="14">
        <f t="shared" si="170"/>
        <v>1</v>
      </c>
      <c r="Q1373" s="14" t="str">
        <f t="shared" si="171"/>
        <v>United States</v>
      </c>
      <c r="R1373" s="14" t="str">
        <f t="shared" si="172"/>
        <v>|United States|</v>
      </c>
      <c r="S1373" s="14" t="str">
        <f t="shared" si="173"/>
        <v>|Docuseries|</v>
      </c>
      <c r="T1373" s="14" t="str">
        <f t="shared" si="174"/>
        <v>|Unknown|</v>
      </c>
      <c r="U1373" s="14" t="str">
        <f t="shared" si="175"/>
        <v>|Unknown|</v>
      </c>
    </row>
    <row r="1374" spans="1:21">
      <c r="A1374" s="14" t="s">
        <v>7016</v>
      </c>
      <c r="B1374" s="14" t="s">
        <v>48</v>
      </c>
      <c r="C1374" s="14" t="s">
        <v>7017</v>
      </c>
      <c r="D1374" s="14" t="s">
        <v>7018</v>
      </c>
      <c r="E1374" s="14" t="s">
        <v>7019</v>
      </c>
      <c r="F1374" s="14" t="s">
        <v>136</v>
      </c>
      <c r="G1374" s="26">
        <v>44224</v>
      </c>
      <c r="H1374" s="14">
        <v>2021</v>
      </c>
      <c r="I1374" s="14" t="s">
        <v>362</v>
      </c>
      <c r="J1374" s="14" t="s">
        <v>404</v>
      </c>
      <c r="K1374" s="14" t="s">
        <v>2777</v>
      </c>
      <c r="L1374" s="14" t="s">
        <v>7020</v>
      </c>
      <c r="M1374" s="14">
        <f t="shared" si="168"/>
        <v>2021</v>
      </c>
      <c r="N1374" s="14">
        <f t="shared" si="169"/>
        <v>1</v>
      </c>
      <c r="O1374" s="14" t="str">
        <f>IFERROR(VLOOKUP(I1374,Lists!$F$2:$G$16,2,FALSE()),"Not Rated")</f>
        <v>Older Kids</v>
      </c>
      <c r="P1374" s="14">
        <f t="shared" si="170"/>
        <v>90</v>
      </c>
      <c r="Q1374" s="14" t="str">
        <f t="shared" si="171"/>
        <v>Indonesia</v>
      </c>
      <c r="R1374" s="14" t="str">
        <f t="shared" si="172"/>
        <v>|Indonesia|</v>
      </c>
      <c r="S1374" s="14" t="str">
        <f t="shared" si="173"/>
        <v>|Children &amp; Family Movies|Dramas|International Movies|</v>
      </c>
      <c r="T1374" s="14" t="str">
        <f t="shared" si="174"/>
        <v>|Noviandra Santosa|</v>
      </c>
      <c r="U1374" s="14" t="str">
        <f t="shared" si="175"/>
        <v>|Acha Septriasa|Ryan Delon|Makayla Rose Hilli|TJ|</v>
      </c>
    </row>
    <row r="1375" spans="1:21">
      <c r="A1375" s="14" t="s">
        <v>7021</v>
      </c>
      <c r="B1375" s="14" t="s">
        <v>49</v>
      </c>
      <c r="C1375" s="14" t="s">
        <v>7022</v>
      </c>
      <c r="D1375" s="14" t="s">
        <v>117</v>
      </c>
      <c r="E1375" s="14" t="s">
        <v>7023</v>
      </c>
      <c r="F1375" s="14" t="s">
        <v>129</v>
      </c>
      <c r="G1375" s="26">
        <v>44223</v>
      </c>
      <c r="H1375" s="14">
        <v>2021</v>
      </c>
      <c r="I1375" s="14" t="s">
        <v>360</v>
      </c>
      <c r="J1375" s="14" t="s">
        <v>105</v>
      </c>
      <c r="K1375" s="14" t="s">
        <v>594</v>
      </c>
      <c r="L1375" s="14" t="s">
        <v>7024</v>
      </c>
      <c r="M1375" s="14">
        <f t="shared" si="168"/>
        <v>2021</v>
      </c>
      <c r="N1375" s="14">
        <f t="shared" si="169"/>
        <v>1</v>
      </c>
      <c r="O1375" s="14" t="str">
        <f>IFERROR(VLOOKUP(I1375,Lists!$F$2:$G$16,2,FALSE()),"Not Rated")</f>
        <v>Adults</v>
      </c>
      <c r="P1375" s="14">
        <f t="shared" si="170"/>
        <v>1</v>
      </c>
      <c r="Q1375" s="14" t="str">
        <f t="shared" si="171"/>
        <v>Turkey</v>
      </c>
      <c r="R1375" s="14" t="str">
        <f t="shared" si="172"/>
        <v>|Turkey|</v>
      </c>
      <c r="S1375" s="14" t="str">
        <f t="shared" si="173"/>
        <v>|International TV Shows|TV Dramas|TV Thrillers|</v>
      </c>
      <c r="T1375" s="14" t="str">
        <f t="shared" si="174"/>
        <v>|Unknown|</v>
      </c>
      <c r="U1375" s="14" t="str">
        <f t="shared" si="175"/>
        <v>|Engin Öztürk|Kürşat Alnıaçık|Cengiz Bozkurt|Aybüke Pusat|Tolga Tekin|Özgür Emre Yıldırım|Yiğit Kirazcı|</v>
      </c>
    </row>
    <row r="1376" spans="1:21">
      <c r="A1376" s="14" t="s">
        <v>7025</v>
      </c>
      <c r="B1376" s="14" t="s">
        <v>48</v>
      </c>
      <c r="C1376" s="14" t="s">
        <v>7026</v>
      </c>
      <c r="D1376" s="14" t="s">
        <v>7027</v>
      </c>
      <c r="E1376" s="14" t="s">
        <v>7028</v>
      </c>
      <c r="F1376" s="14" t="s">
        <v>115</v>
      </c>
      <c r="G1376" s="26">
        <v>44223</v>
      </c>
      <c r="H1376" s="14">
        <v>2021</v>
      </c>
      <c r="I1376" s="14" t="s">
        <v>361</v>
      </c>
      <c r="J1376" s="14" t="s">
        <v>7029</v>
      </c>
      <c r="K1376" s="14" t="s">
        <v>784</v>
      </c>
      <c r="L1376" s="14" t="s">
        <v>7030</v>
      </c>
      <c r="M1376" s="14">
        <f t="shared" si="168"/>
        <v>2021</v>
      </c>
      <c r="N1376" s="14">
        <f t="shared" si="169"/>
        <v>1</v>
      </c>
      <c r="O1376" s="14" t="str">
        <f>IFERROR(VLOOKUP(I1376,Lists!$F$2:$G$16,2,FALSE()),"Not Rated")</f>
        <v>Teens</v>
      </c>
      <c r="P1376" s="14">
        <f t="shared" si="170"/>
        <v>52</v>
      </c>
      <c r="Q1376" s="14" t="str">
        <f t="shared" si="171"/>
        <v>United States</v>
      </c>
      <c r="R1376" s="14" t="str">
        <f t="shared" si="172"/>
        <v>|United States|</v>
      </c>
      <c r="S1376" s="14" t="str">
        <f t="shared" si="173"/>
        <v>|Documentaries|International Movies|Sports Movies|</v>
      </c>
      <c r="T1376" s="14" t="str">
        <f t="shared" si="174"/>
        <v>|Jeremy Grant|</v>
      </c>
      <c r="U1376" s="14" t="str">
        <f t="shared" si="175"/>
        <v>|Kurt Sorge|Tom Van Steenbergen|Cameron Zink|Graham Agassiz|Tyler McCaul|Cameron McCaul|Ethan Nell|Hannah Bergemann|Carson Storch|Brandon Semenuk|Veronique Sandler|Nico Vink|Garett Buehler|Jaxson Riddle|Andreu Lacondeguy|Paul Genovese|Paul Basagoitia|</v>
      </c>
    </row>
    <row r="1377" spans="1:21">
      <c r="A1377" s="14" t="s">
        <v>7031</v>
      </c>
      <c r="B1377" s="14" t="s">
        <v>49</v>
      </c>
      <c r="C1377" s="14" t="s">
        <v>7032</v>
      </c>
      <c r="D1377" s="14" t="s">
        <v>117</v>
      </c>
      <c r="E1377" s="14" t="s">
        <v>7033</v>
      </c>
      <c r="F1377" s="14" t="s">
        <v>115</v>
      </c>
      <c r="G1377" s="26">
        <v>44223</v>
      </c>
      <c r="H1377" s="14">
        <v>2021</v>
      </c>
      <c r="I1377" s="14" t="s">
        <v>360</v>
      </c>
      <c r="J1377" s="14" t="s">
        <v>106</v>
      </c>
      <c r="K1377" s="14" t="s">
        <v>490</v>
      </c>
      <c r="L1377" s="14" t="s">
        <v>7034</v>
      </c>
      <c r="M1377" s="14">
        <f t="shared" si="168"/>
        <v>2021</v>
      </c>
      <c r="N1377" s="14">
        <f t="shared" si="169"/>
        <v>1</v>
      </c>
      <c r="O1377" s="14" t="str">
        <f>IFERROR(VLOOKUP(I1377,Lists!$F$2:$G$16,2,FALSE()),"Not Rated")</f>
        <v>Adults</v>
      </c>
      <c r="P1377" s="14">
        <f t="shared" si="170"/>
        <v>2</v>
      </c>
      <c r="Q1377" s="14" t="str">
        <f t="shared" si="171"/>
        <v>United States</v>
      </c>
      <c r="R1377" s="14" t="str">
        <f t="shared" si="172"/>
        <v>|United States|</v>
      </c>
      <c r="S1377" s="14" t="str">
        <f t="shared" si="173"/>
        <v>|TV Comedies|TV Dramas|</v>
      </c>
      <c r="T1377" s="14" t="str">
        <f t="shared" si="174"/>
        <v>|Unknown|</v>
      </c>
      <c r="U1377" s="14" t="str">
        <f t="shared" si="175"/>
        <v>|Zoe Levin|Brendan Scannell|Micah Stock|Theo Stockman|Alex Hurt|D'Arcy Carden|Gabrielle Ryan|Charles Gould|</v>
      </c>
    </row>
    <row r="1378" spans="1:21">
      <c r="A1378" s="14" t="s">
        <v>7035</v>
      </c>
      <c r="B1378" s="14" t="s">
        <v>48</v>
      </c>
      <c r="C1378" s="14" t="s">
        <v>7036</v>
      </c>
      <c r="D1378" s="14" t="s">
        <v>7037</v>
      </c>
      <c r="E1378" s="14" t="s">
        <v>7038</v>
      </c>
      <c r="F1378" s="14" t="s">
        <v>116</v>
      </c>
      <c r="G1378" s="26">
        <v>44223</v>
      </c>
      <c r="H1378" s="14">
        <v>2020</v>
      </c>
      <c r="I1378" s="14" t="s">
        <v>360</v>
      </c>
      <c r="J1378" s="14" t="s">
        <v>474</v>
      </c>
      <c r="K1378" s="14" t="s">
        <v>1034</v>
      </c>
      <c r="L1378" s="14" t="s">
        <v>7039</v>
      </c>
      <c r="M1378" s="14">
        <f t="shared" si="168"/>
        <v>2021</v>
      </c>
      <c r="N1378" s="14">
        <f t="shared" si="169"/>
        <v>1</v>
      </c>
      <c r="O1378" s="14" t="str">
        <f>IFERROR(VLOOKUP(I1378,Lists!$F$2:$G$16,2,FALSE()),"Not Rated")</f>
        <v>Adults</v>
      </c>
      <c r="P1378" s="14">
        <f t="shared" si="170"/>
        <v>127</v>
      </c>
      <c r="Q1378" s="14" t="str">
        <f t="shared" si="171"/>
        <v>India</v>
      </c>
      <c r="R1378" s="14" t="str">
        <f t="shared" si="172"/>
        <v>|India|</v>
      </c>
      <c r="S1378" s="14" t="str">
        <f t="shared" si="173"/>
        <v>|Comedies|Dramas|Independent Movies|</v>
      </c>
      <c r="T1378" s="14" t="str">
        <f t="shared" si="174"/>
        <v>|Jeo Baby|</v>
      </c>
      <c r="U1378" s="14" t="str">
        <f t="shared" si="175"/>
        <v>|Tovino Thomas|India Jarvis|Joju George|Sidhartha Siva|Basil Joseph|Sudheesh|Parvathi T|Pauly Valsan|</v>
      </c>
    </row>
    <row r="1379" spans="1:21">
      <c r="A1379" s="14" t="s">
        <v>7040</v>
      </c>
      <c r="B1379" s="14" t="s">
        <v>49</v>
      </c>
      <c r="C1379" s="14" t="s">
        <v>7041</v>
      </c>
      <c r="D1379" s="14" t="s">
        <v>117</v>
      </c>
      <c r="E1379" s="14" t="s">
        <v>7042</v>
      </c>
      <c r="F1379" s="14" t="s">
        <v>115</v>
      </c>
      <c r="G1379" s="26">
        <v>44223</v>
      </c>
      <c r="H1379" s="14">
        <v>2018</v>
      </c>
      <c r="I1379" s="14" t="s">
        <v>360</v>
      </c>
      <c r="J1379" s="14" t="s">
        <v>108</v>
      </c>
      <c r="K1379" s="14" t="s">
        <v>7043</v>
      </c>
      <c r="L1379" s="14" t="s">
        <v>7044</v>
      </c>
      <c r="M1379" s="14">
        <f t="shared" si="168"/>
        <v>2021</v>
      </c>
      <c r="N1379" s="14">
        <f t="shared" si="169"/>
        <v>1</v>
      </c>
      <c r="O1379" s="14" t="str">
        <f>IFERROR(VLOOKUP(I1379,Lists!$F$2:$G$16,2,FALSE()),"Not Rated")</f>
        <v>Adults</v>
      </c>
      <c r="P1379" s="14">
        <f t="shared" si="170"/>
        <v>4</v>
      </c>
      <c r="Q1379" s="14" t="str">
        <f t="shared" si="171"/>
        <v>United States</v>
      </c>
      <c r="R1379" s="14" t="str">
        <f t="shared" si="172"/>
        <v>|United States|</v>
      </c>
      <c r="S1379" s="14" t="str">
        <f t="shared" si="173"/>
        <v>|Romantic TV Shows|TV Action &amp; Adventure|TV Dramas|</v>
      </c>
      <c r="T1379" s="14" t="str">
        <f t="shared" si="174"/>
        <v>|Unknown|</v>
      </c>
      <c r="U1379" s="14" t="str">
        <f t="shared" si="175"/>
        <v>|Caitriona Balfe|Sam Heughan|Tobias Menzies|Gary Lewis|Graham McTavish|Lotte Verbeek|Duncan Lacroix|Laura Donnelly|Bill Paterson|Stephen Walters|Grant O'Rourke|Simon Callow|Richard Rankin|Sophie Skelton|David Berry|Romann Berrux|Ed Speleers|Maria Doyle Kennedy|Tim Downie|</v>
      </c>
    </row>
    <row r="1380" spans="1:21">
      <c r="A1380" s="14" t="s">
        <v>7045</v>
      </c>
      <c r="B1380" s="14" t="s">
        <v>48</v>
      </c>
      <c r="C1380" s="14" t="s">
        <v>7046</v>
      </c>
      <c r="D1380" s="14" t="s">
        <v>7047</v>
      </c>
      <c r="E1380" s="14" t="s">
        <v>7048</v>
      </c>
      <c r="F1380" s="14" t="s">
        <v>1148</v>
      </c>
      <c r="G1380" s="26">
        <v>44223</v>
      </c>
      <c r="H1380" s="14">
        <v>2021</v>
      </c>
      <c r="I1380" s="14" t="s">
        <v>361</v>
      </c>
      <c r="J1380" s="14" t="s">
        <v>739</v>
      </c>
      <c r="K1380" s="14" t="s">
        <v>982</v>
      </c>
      <c r="L1380" s="14" t="s">
        <v>7049</v>
      </c>
      <c r="M1380" s="14">
        <f t="shared" si="168"/>
        <v>2021</v>
      </c>
      <c r="N1380" s="14">
        <f t="shared" si="169"/>
        <v>1</v>
      </c>
      <c r="O1380" s="14" t="str">
        <f>IFERROR(VLOOKUP(I1380,Lists!$F$2:$G$16,2,FALSE()),"Not Rated")</f>
        <v>Teens</v>
      </c>
      <c r="P1380" s="14">
        <f t="shared" si="170"/>
        <v>95</v>
      </c>
      <c r="Q1380" s="14" t="str">
        <f t="shared" si="171"/>
        <v>Australia</v>
      </c>
      <c r="R1380" s="14" t="str">
        <f t="shared" si="172"/>
        <v>|Australia|United States|</v>
      </c>
      <c r="S1380" s="14" t="str">
        <f t="shared" si="173"/>
        <v>|Children &amp; Family Movies|Dramas|</v>
      </c>
      <c r="T1380" s="14" t="str">
        <f t="shared" si="174"/>
        <v>|Glendyn Ivin|</v>
      </c>
      <c r="U1380" s="14" t="str">
        <f t="shared" si="175"/>
        <v>|Naomi Watts|Andrew Lincoln|Jacki Weaver|Griffin Murray-Johnston|Rachel House|Leeanna Walsman|Lisa Hensley|Felix Cameron|Abe Clifford-Barr|</v>
      </c>
    </row>
    <row r="1381" spans="1:21">
      <c r="A1381" s="14" t="s">
        <v>7050</v>
      </c>
      <c r="B1381" s="14" t="s">
        <v>48</v>
      </c>
      <c r="C1381" s="14" t="s">
        <v>7051</v>
      </c>
      <c r="D1381" s="14" t="s">
        <v>7052</v>
      </c>
      <c r="E1381" s="14" t="s">
        <v>7053</v>
      </c>
      <c r="F1381" s="14" t="s">
        <v>131</v>
      </c>
      <c r="G1381" s="26">
        <v>44222</v>
      </c>
      <c r="H1381" s="14">
        <v>2018</v>
      </c>
      <c r="I1381" s="14" t="s">
        <v>361</v>
      </c>
      <c r="J1381" s="14" t="s">
        <v>1121</v>
      </c>
      <c r="K1381" s="14" t="s">
        <v>475</v>
      </c>
      <c r="L1381" s="14" t="s">
        <v>7054</v>
      </c>
      <c r="M1381" s="14">
        <f t="shared" si="168"/>
        <v>2021</v>
      </c>
      <c r="N1381" s="14">
        <f t="shared" si="169"/>
        <v>1</v>
      </c>
      <c r="O1381" s="14" t="str">
        <f>IFERROR(VLOOKUP(I1381,Lists!$F$2:$G$16,2,FALSE()),"Not Rated")</f>
        <v>Teens</v>
      </c>
      <c r="P1381" s="14">
        <f t="shared" si="170"/>
        <v>121</v>
      </c>
      <c r="Q1381" s="14" t="str">
        <f t="shared" si="171"/>
        <v>Nigeria</v>
      </c>
      <c r="R1381" s="14" t="str">
        <f t="shared" si="172"/>
        <v>|Nigeria|</v>
      </c>
      <c r="S1381" s="14" t="str">
        <f t="shared" si="173"/>
        <v>|Dramas|International Movies|</v>
      </c>
      <c r="T1381" s="14" t="str">
        <f t="shared" si="174"/>
        <v>|Okey Oku|</v>
      </c>
      <c r="U1381" s="14" t="str">
        <f t="shared" si="175"/>
        <v>|Blossom Chukwujekwu|Ebele Okaro|Lilian Echelon|Betty Bellor|Swanky JKA|</v>
      </c>
    </row>
    <row r="1382" spans="1:21">
      <c r="A1382" s="14" t="s">
        <v>7055</v>
      </c>
      <c r="B1382" s="14" t="s">
        <v>49</v>
      </c>
      <c r="C1382" s="14" t="s">
        <v>7056</v>
      </c>
      <c r="D1382" s="14" t="s">
        <v>117</v>
      </c>
      <c r="E1382" s="14" t="s">
        <v>7057</v>
      </c>
      <c r="F1382" s="14" t="s">
        <v>921</v>
      </c>
      <c r="G1382" s="26">
        <v>44222</v>
      </c>
      <c r="H1382" s="14">
        <v>2021</v>
      </c>
      <c r="I1382" s="14" t="s">
        <v>366</v>
      </c>
      <c r="J1382" s="14" t="s">
        <v>105</v>
      </c>
      <c r="K1382" s="14" t="s">
        <v>256</v>
      </c>
      <c r="L1382" s="14" t="s">
        <v>7058</v>
      </c>
      <c r="M1382" s="14">
        <f t="shared" si="168"/>
        <v>2021</v>
      </c>
      <c r="N1382" s="14">
        <f t="shared" si="169"/>
        <v>1</v>
      </c>
      <c r="O1382" s="14" t="str">
        <f>IFERROR(VLOOKUP(I1382,Lists!$F$2:$G$16,2,FALSE()),"Not Rated")</f>
        <v>Kids</v>
      </c>
      <c r="P1382" s="14">
        <f t="shared" si="170"/>
        <v>1</v>
      </c>
      <c r="Q1382" s="14" t="str">
        <f t="shared" si="171"/>
        <v>United States</v>
      </c>
      <c r="R1382" s="14" t="str">
        <f t="shared" si="172"/>
        <v>|United States|United Kingdom|</v>
      </c>
      <c r="S1382" s="14" t="str">
        <f t="shared" si="173"/>
        <v>|Kids' TV|</v>
      </c>
      <c r="T1382" s="14" t="str">
        <f t="shared" si="174"/>
        <v>|Unknown|</v>
      </c>
      <c r="U1382" s="14" t="str">
        <f t="shared" si="175"/>
        <v>|Michela Luci|Callum Shoniker|Lyon Smith|Tajja Isen|Anand Rajaram|David Berni|Linda Ballantyne|Joshua Graham|Patrick McKenna|Judy Marshak|Martin Roach|Katie Griffin|</v>
      </c>
    </row>
    <row r="1383" spans="1:21">
      <c r="A1383" s="14" t="s">
        <v>7059</v>
      </c>
      <c r="B1383" s="14" t="s">
        <v>48</v>
      </c>
      <c r="C1383" s="14" t="s">
        <v>7060</v>
      </c>
      <c r="D1383" s="14" t="s">
        <v>7061</v>
      </c>
      <c r="E1383" s="14" t="s">
        <v>7062</v>
      </c>
      <c r="F1383" s="14" t="s">
        <v>117</v>
      </c>
      <c r="G1383" s="26">
        <v>44222</v>
      </c>
      <c r="H1383" s="14">
        <v>2019</v>
      </c>
      <c r="I1383" s="14" t="s">
        <v>361</v>
      </c>
      <c r="J1383" s="14" t="s">
        <v>1096</v>
      </c>
      <c r="K1383" s="14" t="s">
        <v>542</v>
      </c>
      <c r="L1383" s="14" t="s">
        <v>7063</v>
      </c>
      <c r="M1383" s="14">
        <f t="shared" si="168"/>
        <v>2021</v>
      </c>
      <c r="N1383" s="14">
        <f t="shared" si="169"/>
        <v>1</v>
      </c>
      <c r="O1383" s="14" t="str">
        <f>IFERROR(VLOOKUP(I1383,Lists!$F$2:$G$16,2,FALSE()),"Not Rated")</f>
        <v>Teens</v>
      </c>
      <c r="P1383" s="14">
        <f t="shared" si="170"/>
        <v>108</v>
      </c>
      <c r="Q1383" s="14" t="str">
        <f t="shared" si="171"/>
        <v>Unknown</v>
      </c>
      <c r="R1383" s="14" t="str">
        <f t="shared" si="172"/>
        <v>|Unknown|</v>
      </c>
      <c r="S1383" s="14" t="str">
        <f t="shared" si="173"/>
        <v>|Comedies|International Movies|Romantic Movies|</v>
      </c>
      <c r="T1383" s="14" t="str">
        <f t="shared" si="174"/>
        <v>|Ifeanyi Ikpoenyi|</v>
      </c>
      <c r="U1383" s="14" t="str">
        <f t="shared" si="175"/>
        <v>|Alexx Ekubo|Nancy Isime|Mike Godson|Belinda Effah|Ifu Ennada|Uzor Arukwe|Uche Nwaefuna|Erica Nlewedim|</v>
      </c>
    </row>
    <row r="1384" spans="1:21">
      <c r="A1384" s="14" t="s">
        <v>7064</v>
      </c>
      <c r="B1384" s="14" t="s">
        <v>48</v>
      </c>
      <c r="C1384" s="14" t="s">
        <v>7065</v>
      </c>
      <c r="D1384" s="14" t="s">
        <v>7066</v>
      </c>
      <c r="E1384" s="14" t="s">
        <v>7067</v>
      </c>
      <c r="F1384" s="14" t="s">
        <v>117</v>
      </c>
      <c r="G1384" s="26">
        <v>44222</v>
      </c>
      <c r="H1384" s="14">
        <v>2019</v>
      </c>
      <c r="I1384" s="14" t="s">
        <v>362</v>
      </c>
      <c r="J1384" s="14" t="s">
        <v>724</v>
      </c>
      <c r="K1384" s="14" t="s">
        <v>910</v>
      </c>
      <c r="L1384" s="14" t="s">
        <v>7068</v>
      </c>
      <c r="M1384" s="14">
        <f t="shared" si="168"/>
        <v>2021</v>
      </c>
      <c r="N1384" s="14">
        <f t="shared" si="169"/>
        <v>1</v>
      </c>
      <c r="O1384" s="14" t="str">
        <f>IFERROR(VLOOKUP(I1384,Lists!$F$2:$G$16,2,FALSE()),"Not Rated")</f>
        <v>Older Kids</v>
      </c>
      <c r="P1384" s="14">
        <f t="shared" si="170"/>
        <v>102</v>
      </c>
      <c r="Q1384" s="14" t="str">
        <f t="shared" si="171"/>
        <v>Unknown</v>
      </c>
      <c r="R1384" s="14" t="str">
        <f t="shared" si="172"/>
        <v>|Unknown|</v>
      </c>
      <c r="S1384" s="14" t="str">
        <f t="shared" si="173"/>
        <v>|Dramas|International Movies|Romantic Movies|</v>
      </c>
      <c r="T1384" s="14" t="str">
        <f t="shared" si="174"/>
        <v>|Chris Eneng Enaji|</v>
      </c>
      <c r="U1384" s="14" t="str">
        <f t="shared" si="175"/>
        <v>|Somkele Iyamah|Ime Bishop Umoh|Chiwetalu Agu|Chigul|Desmond Elliot|Segun Arinze|Alibaba Akporobome|Frank Donga|Omawumi|Uzor Arukwe|Blessing Onwukwe|Amaka Iruobe|Waje|</v>
      </c>
    </row>
    <row r="1385" spans="1:21">
      <c r="A1385" s="14" t="s">
        <v>7069</v>
      </c>
      <c r="B1385" s="14" t="s">
        <v>49</v>
      </c>
      <c r="C1385" s="14" t="s">
        <v>7070</v>
      </c>
      <c r="D1385" s="14" t="s">
        <v>117</v>
      </c>
      <c r="E1385" s="14" t="s">
        <v>117</v>
      </c>
      <c r="F1385" s="14" t="s">
        <v>119</v>
      </c>
      <c r="G1385" s="26">
        <v>44218</v>
      </c>
      <c r="H1385" s="14">
        <v>2021</v>
      </c>
      <c r="I1385" s="14" t="s">
        <v>361</v>
      </c>
      <c r="J1385" s="14" t="s">
        <v>106</v>
      </c>
      <c r="K1385" s="14" t="s">
        <v>1599</v>
      </c>
      <c r="L1385" s="14" t="s">
        <v>7071</v>
      </c>
      <c r="M1385" s="14">
        <f t="shared" si="168"/>
        <v>2021</v>
      </c>
      <c r="N1385" s="14">
        <f t="shared" si="169"/>
        <v>1</v>
      </c>
      <c r="O1385" s="14" t="str">
        <f>IFERROR(VLOOKUP(I1385,Lists!$F$2:$G$16,2,FALSE()),"Not Rated")</f>
        <v>Teens</v>
      </c>
      <c r="P1385" s="14">
        <f t="shared" si="170"/>
        <v>2</v>
      </c>
      <c r="Q1385" s="14" t="str">
        <f t="shared" si="171"/>
        <v>Canada</v>
      </c>
      <c r="R1385" s="14" t="str">
        <f t="shared" si="172"/>
        <v>|Canada|</v>
      </c>
      <c r="S1385" s="14" t="str">
        <f t="shared" si="173"/>
        <v>|International TV Shows|Reality TV|</v>
      </c>
      <c r="T1385" s="14" t="str">
        <f t="shared" si="174"/>
        <v>|Unknown|</v>
      </c>
      <c r="U1385" s="14" t="str">
        <f t="shared" si="175"/>
        <v>|Unknown|</v>
      </c>
    </row>
    <row r="1386" spans="1:21">
      <c r="A1386" s="14" t="s">
        <v>7072</v>
      </c>
      <c r="B1386" s="14" t="s">
        <v>49</v>
      </c>
      <c r="C1386" s="14" t="s">
        <v>7073</v>
      </c>
      <c r="D1386" s="14" t="s">
        <v>117</v>
      </c>
      <c r="E1386" s="14" t="s">
        <v>7074</v>
      </c>
      <c r="F1386" s="14" t="s">
        <v>123</v>
      </c>
      <c r="G1386" s="26">
        <v>44218</v>
      </c>
      <c r="H1386" s="14">
        <v>2021</v>
      </c>
      <c r="I1386" s="14" t="s">
        <v>361</v>
      </c>
      <c r="J1386" s="14" t="s">
        <v>107</v>
      </c>
      <c r="K1386" s="14" t="s">
        <v>5585</v>
      </c>
      <c r="L1386" s="14" t="s">
        <v>7075</v>
      </c>
      <c r="M1386" s="14">
        <f t="shared" si="168"/>
        <v>2021</v>
      </c>
      <c r="N1386" s="14">
        <f t="shared" si="169"/>
        <v>1</v>
      </c>
      <c r="O1386" s="14" t="str">
        <f>IFERROR(VLOOKUP(I1386,Lists!$F$2:$G$16,2,FALSE()),"Not Rated")</f>
        <v>Teens</v>
      </c>
      <c r="P1386" s="14">
        <f t="shared" si="170"/>
        <v>3</v>
      </c>
      <c r="Q1386" s="14" t="str">
        <f t="shared" si="171"/>
        <v>South Korea</v>
      </c>
      <c r="R1386" s="14" t="str">
        <f t="shared" si="172"/>
        <v>|South Korea|</v>
      </c>
      <c r="S1386" s="14" t="str">
        <f t="shared" si="173"/>
        <v>|Crime TV Shows|International TV Shows|Korean TV Shows|</v>
      </c>
      <c r="T1386" s="14" t="str">
        <f t="shared" si="174"/>
        <v>|Unknown|</v>
      </c>
      <c r="U1386" s="14" t="str">
        <f t="shared" si="175"/>
        <v>|Yoo Jae-suk|Ahn Jae-wook|Kim Jong-min|Lee Kwang-soo|Park Min-young|Sehun|Kim Se-jeong|</v>
      </c>
    </row>
    <row r="1387" spans="1:21">
      <c r="A1387" s="14" t="s">
        <v>7076</v>
      </c>
      <c r="B1387" s="14" t="s">
        <v>49</v>
      </c>
      <c r="C1387" s="14" t="s">
        <v>7077</v>
      </c>
      <c r="D1387" s="14" t="s">
        <v>117</v>
      </c>
      <c r="E1387" s="14" t="s">
        <v>7078</v>
      </c>
      <c r="F1387" s="14" t="s">
        <v>121</v>
      </c>
      <c r="G1387" s="26">
        <v>44218</v>
      </c>
      <c r="H1387" s="14">
        <v>2019</v>
      </c>
      <c r="I1387" s="14" t="s">
        <v>361</v>
      </c>
      <c r="J1387" s="14" t="s">
        <v>105</v>
      </c>
      <c r="K1387" s="14" t="s">
        <v>822</v>
      </c>
      <c r="L1387" s="14" t="s">
        <v>7079</v>
      </c>
      <c r="M1387" s="14">
        <f t="shared" si="168"/>
        <v>2021</v>
      </c>
      <c r="N1387" s="14">
        <f t="shared" si="169"/>
        <v>1</v>
      </c>
      <c r="O1387" s="14" t="str">
        <f>IFERROR(VLOOKUP(I1387,Lists!$F$2:$G$16,2,FALSE()),"Not Rated")</f>
        <v>Teens</v>
      </c>
      <c r="P1387" s="14">
        <f t="shared" si="170"/>
        <v>1</v>
      </c>
      <c r="Q1387" s="14" t="str">
        <f t="shared" si="171"/>
        <v>Japan</v>
      </c>
      <c r="R1387" s="14" t="str">
        <f t="shared" si="172"/>
        <v>|Japan|</v>
      </c>
      <c r="S1387" s="14" t="str">
        <f t="shared" si="173"/>
        <v>|Anime Series|International TV Shows|</v>
      </c>
      <c r="T1387" s="14" t="str">
        <f t="shared" si="174"/>
        <v>|Unknown|</v>
      </c>
      <c r="U1387" s="14" t="str">
        <f t="shared" si="175"/>
        <v>|Natsuki Hanae|Akari Kito|Hiro Shimono|Yoshitsugu Matsuoka|Takahiro Sakurai|Hochu Otsuka|Yuki Kaji|Ai Kakuma|Nobuhiko Okamoto|Toshiyuki Morikawa|Aoi Yuki|Shiori Izawa|Daisuke Namikawa|Takumi Yamazaki|Hikaru Midorikawa|Takehito Koyasu|</v>
      </c>
    </row>
    <row r="1388" spans="1:21">
      <c r="A1388" s="14" t="s">
        <v>7080</v>
      </c>
      <c r="B1388" s="14" t="s">
        <v>48</v>
      </c>
      <c r="C1388" s="14" t="s">
        <v>7081</v>
      </c>
      <c r="D1388" s="14" t="s">
        <v>7082</v>
      </c>
      <c r="E1388" s="14" t="s">
        <v>7083</v>
      </c>
      <c r="F1388" s="14" t="s">
        <v>7084</v>
      </c>
      <c r="G1388" s="26">
        <v>44218</v>
      </c>
      <c r="H1388" s="14">
        <v>2020</v>
      </c>
      <c r="I1388" s="14" t="s">
        <v>360</v>
      </c>
      <c r="J1388" s="14" t="s">
        <v>739</v>
      </c>
      <c r="K1388" s="14" t="s">
        <v>7085</v>
      </c>
      <c r="L1388" s="14" t="s">
        <v>7086</v>
      </c>
      <c r="M1388" s="14">
        <f t="shared" si="168"/>
        <v>2021</v>
      </c>
      <c r="N1388" s="14">
        <f t="shared" si="169"/>
        <v>1</v>
      </c>
      <c r="O1388" s="14" t="str">
        <f>IFERROR(VLOOKUP(I1388,Lists!$F$2:$G$16,2,FALSE()),"Not Rated")</f>
        <v>Adults</v>
      </c>
      <c r="P1388" s="14">
        <f t="shared" si="170"/>
        <v>95</v>
      </c>
      <c r="Q1388" s="14" t="str">
        <f t="shared" si="171"/>
        <v>Portugal</v>
      </c>
      <c r="R1388" s="14" t="str">
        <f t="shared" si="172"/>
        <v>|Portugal|Spain|</v>
      </c>
      <c r="S1388" s="14" t="str">
        <f t="shared" si="173"/>
        <v>|Comedies|International Movies|LGBTQ Movies|</v>
      </c>
      <c r="T1388" s="14" t="str">
        <f t="shared" si="174"/>
        <v>|Ángeles Reiné|</v>
      </c>
      <c r="U1388" s="14" t="str">
        <f t="shared" si="175"/>
        <v>|Rosa María Sardà|Verónica Forqué|Ingrid García Jonsson|David Verdaguer|Candela Peña|Mónica López|Pol Monen|Alex O'Dogherty|Leander Vyvey|Liz Lobato|</v>
      </c>
    </row>
    <row r="1389" spans="1:21">
      <c r="A1389" s="14" t="s">
        <v>7087</v>
      </c>
      <c r="B1389" s="14" t="s">
        <v>48</v>
      </c>
      <c r="C1389" s="14" t="s">
        <v>7088</v>
      </c>
      <c r="D1389" s="14" t="s">
        <v>7089</v>
      </c>
      <c r="E1389" s="14" t="s">
        <v>7090</v>
      </c>
      <c r="F1389" s="14" t="s">
        <v>2247</v>
      </c>
      <c r="G1389" s="26">
        <v>44218</v>
      </c>
      <c r="H1389" s="14">
        <v>2010</v>
      </c>
      <c r="I1389" s="14" t="s">
        <v>364</v>
      </c>
      <c r="J1389" s="14" t="s">
        <v>1526</v>
      </c>
      <c r="K1389" s="14" t="s">
        <v>683</v>
      </c>
      <c r="L1389" s="14" t="s">
        <v>7091</v>
      </c>
      <c r="M1389" s="14">
        <f t="shared" si="168"/>
        <v>2021</v>
      </c>
      <c r="N1389" s="14">
        <f t="shared" si="169"/>
        <v>1</v>
      </c>
      <c r="O1389" s="14" t="str">
        <f>IFERROR(VLOOKUP(I1389,Lists!$F$2:$G$16,2,FALSE()),"Not Rated")</f>
        <v>Teens</v>
      </c>
      <c r="P1389" s="14">
        <f t="shared" si="170"/>
        <v>133</v>
      </c>
      <c r="Q1389" s="14" t="str">
        <f t="shared" si="171"/>
        <v>United States</v>
      </c>
      <c r="R1389" s="14" t="str">
        <f t="shared" si="172"/>
        <v>|United States|France|</v>
      </c>
      <c r="S1389" s="14" t="str">
        <f t="shared" si="173"/>
        <v>|Dramas|Thrillers|</v>
      </c>
      <c r="T1389" s="14" t="str">
        <f t="shared" si="174"/>
        <v>|Paul Haggis|</v>
      </c>
      <c r="U1389" s="14" t="str">
        <f t="shared" si="175"/>
        <v>|Russell Crowe|Elizabeth Banks|Brian Dennehy|Lennie James|Olivia Wilde|Ty Simpkins|Helen Carey|Liam Neeson|Daniel Stern|Kevin Corrigan|</v>
      </c>
    </row>
    <row r="1390" spans="1:21">
      <c r="A1390" s="14" t="s">
        <v>7092</v>
      </c>
      <c r="B1390" s="14" t="s">
        <v>48</v>
      </c>
      <c r="C1390" s="14" t="s">
        <v>7093</v>
      </c>
      <c r="D1390" s="14" t="s">
        <v>7094</v>
      </c>
      <c r="E1390" s="14" t="s">
        <v>7095</v>
      </c>
      <c r="F1390" s="14" t="s">
        <v>7096</v>
      </c>
      <c r="G1390" s="26">
        <v>44218</v>
      </c>
      <c r="H1390" s="14">
        <v>2021</v>
      </c>
      <c r="I1390" s="14" t="s">
        <v>363</v>
      </c>
      <c r="J1390" s="14" t="s">
        <v>474</v>
      </c>
      <c r="K1390" s="14" t="s">
        <v>244</v>
      </c>
      <c r="L1390" s="14" t="s">
        <v>7097</v>
      </c>
      <c r="M1390" s="14">
        <f t="shared" si="168"/>
        <v>2021</v>
      </c>
      <c r="N1390" s="14">
        <f t="shared" si="169"/>
        <v>1</v>
      </c>
      <c r="O1390" s="14" t="str">
        <f>IFERROR(VLOOKUP(I1390,Lists!$F$2:$G$16,2,FALSE()),"Not Rated")</f>
        <v>Adults</v>
      </c>
      <c r="P1390" s="14">
        <f t="shared" si="170"/>
        <v>127</v>
      </c>
      <c r="Q1390" s="14" t="str">
        <f t="shared" si="171"/>
        <v>India</v>
      </c>
      <c r="R1390" s="14" t="str">
        <f t="shared" si="172"/>
        <v>|India|United States|</v>
      </c>
      <c r="S1390" s="14" t="str">
        <f t="shared" si="173"/>
        <v>|Dramas|</v>
      </c>
      <c r="T1390" s="14" t="str">
        <f t="shared" si="174"/>
        <v>|Ramin Bahrani|</v>
      </c>
      <c r="U1390" s="14" t="str">
        <f t="shared" si="175"/>
        <v>|Adarsh Gourav|Rajkummar Rao|Priyanka Chopra Jonas|Mahesh Manjrekar|Vijay Maurya|</v>
      </c>
    </row>
    <row r="1391" spans="1:21">
      <c r="A1391" s="14" t="s">
        <v>7098</v>
      </c>
      <c r="B1391" s="14" t="s">
        <v>48</v>
      </c>
      <c r="C1391" s="14" t="s">
        <v>7099</v>
      </c>
      <c r="D1391" s="14" t="s">
        <v>7100</v>
      </c>
      <c r="E1391" s="14" t="s">
        <v>7101</v>
      </c>
      <c r="F1391" s="14" t="s">
        <v>115</v>
      </c>
      <c r="G1391" s="26">
        <v>44217</v>
      </c>
      <c r="H1391" s="14">
        <v>2020</v>
      </c>
      <c r="I1391" s="14" t="s">
        <v>363</v>
      </c>
      <c r="J1391" s="14" t="s">
        <v>739</v>
      </c>
      <c r="K1391" s="14" t="s">
        <v>245</v>
      </c>
      <c r="L1391" s="14" t="s">
        <v>7102</v>
      </c>
      <c r="M1391" s="14">
        <f t="shared" si="168"/>
        <v>2021</v>
      </c>
      <c r="N1391" s="14">
        <f t="shared" si="169"/>
        <v>1</v>
      </c>
      <c r="O1391" s="14" t="str">
        <f>IFERROR(VLOOKUP(I1391,Lists!$F$2:$G$16,2,FALSE()),"Not Rated")</f>
        <v>Adults</v>
      </c>
      <c r="P1391" s="14">
        <f t="shared" si="170"/>
        <v>95</v>
      </c>
      <c r="Q1391" s="14" t="str">
        <f t="shared" si="171"/>
        <v>United States</v>
      </c>
      <c r="R1391" s="14" t="str">
        <f t="shared" si="172"/>
        <v>|United States|</v>
      </c>
      <c r="S1391" s="14" t="str">
        <f t="shared" si="173"/>
        <v>|Comedies|</v>
      </c>
      <c r="T1391" s="14" t="str">
        <f t="shared" si="174"/>
        <v>|Nicol Paone|</v>
      </c>
      <c r="U1391" s="14" t="str">
        <f t="shared" si="175"/>
        <v>|Malin Akerman|Kat Dennings|Aisha Tyler|Jane Seymour|Jack Donnelly|Chelsea Peretti|Christine Taylor|Ryan Hansen|Deon Cole|Wanda Sykes|</v>
      </c>
    </row>
    <row r="1392" spans="1:21">
      <c r="A1392" s="14" t="s">
        <v>7103</v>
      </c>
      <c r="B1392" s="14" t="s">
        <v>48</v>
      </c>
      <c r="C1392" s="14" t="s">
        <v>7104</v>
      </c>
      <c r="D1392" s="14" t="s">
        <v>7105</v>
      </c>
      <c r="E1392" s="14" t="s">
        <v>7106</v>
      </c>
      <c r="F1392" s="14" t="s">
        <v>7107</v>
      </c>
      <c r="G1392" s="26">
        <v>44217</v>
      </c>
      <c r="H1392" s="14">
        <v>2020</v>
      </c>
      <c r="I1392" s="14" t="s">
        <v>363</v>
      </c>
      <c r="J1392" s="14" t="s">
        <v>1247</v>
      </c>
      <c r="K1392" s="14" t="s">
        <v>244</v>
      </c>
      <c r="L1392" s="14" t="s">
        <v>7108</v>
      </c>
      <c r="M1392" s="14">
        <f t="shared" si="168"/>
        <v>2021</v>
      </c>
      <c r="N1392" s="14">
        <f t="shared" si="169"/>
        <v>1</v>
      </c>
      <c r="O1392" s="14" t="str">
        <f>IFERROR(VLOOKUP(I1392,Lists!$F$2:$G$16,2,FALSE()),"Not Rated")</f>
        <v>Adults</v>
      </c>
      <c r="P1392" s="14">
        <f t="shared" si="170"/>
        <v>101</v>
      </c>
      <c r="Q1392" s="14" t="str">
        <f t="shared" si="171"/>
        <v>United Kingdom</v>
      </c>
      <c r="R1392" s="14" t="str">
        <f t="shared" si="172"/>
        <v>|United Kingdom|Ireland|</v>
      </c>
      <c r="S1392" s="14" t="str">
        <f t="shared" si="173"/>
        <v>|Dramas|</v>
      </c>
      <c r="T1392" s="14" t="str">
        <f t="shared" si="174"/>
        <v>|Nick Rowland|</v>
      </c>
      <c r="U1392" s="14" t="str">
        <f t="shared" si="175"/>
        <v>|Cosmo Jarvis|Barry Keoghan|Niamh Algar|Ned Dennehy|Kiljan Tyr Moroney|David Wilmot|Brid Brennan|Simone Kirby|Anthony Welsh|</v>
      </c>
    </row>
    <row r="1393" spans="1:21">
      <c r="A1393" s="14" t="s">
        <v>7109</v>
      </c>
      <c r="B1393" s="14" t="s">
        <v>48</v>
      </c>
      <c r="C1393" s="14" t="s">
        <v>7110</v>
      </c>
      <c r="D1393" s="14" t="s">
        <v>7111</v>
      </c>
      <c r="E1393" s="14" t="s">
        <v>7112</v>
      </c>
      <c r="F1393" s="14" t="s">
        <v>115</v>
      </c>
      <c r="G1393" s="26">
        <v>44216</v>
      </c>
      <c r="H1393" s="14">
        <v>2020</v>
      </c>
      <c r="I1393" s="14" t="s">
        <v>363</v>
      </c>
      <c r="J1393" s="14" t="s">
        <v>2442</v>
      </c>
      <c r="K1393" s="14" t="s">
        <v>244</v>
      </c>
      <c r="L1393" s="14" t="s">
        <v>7113</v>
      </c>
      <c r="M1393" s="14">
        <f t="shared" si="168"/>
        <v>2021</v>
      </c>
      <c r="N1393" s="14">
        <f t="shared" si="169"/>
        <v>1</v>
      </c>
      <c r="O1393" s="14" t="str">
        <f>IFERROR(VLOOKUP(I1393,Lists!$F$2:$G$16,2,FALSE()),"Not Rated")</f>
        <v>Adults</v>
      </c>
      <c r="P1393" s="14">
        <f t="shared" si="170"/>
        <v>123</v>
      </c>
      <c r="Q1393" s="14" t="str">
        <f t="shared" si="171"/>
        <v>United States</v>
      </c>
      <c r="R1393" s="14" t="str">
        <f t="shared" si="172"/>
        <v>|United States|</v>
      </c>
      <c r="S1393" s="14" t="str">
        <f t="shared" si="173"/>
        <v>|Dramas|</v>
      </c>
      <c r="T1393" s="14" t="str">
        <f t="shared" si="174"/>
        <v>|RZA|</v>
      </c>
      <c r="U1393" s="14" t="str">
        <f t="shared" si="175"/>
        <v>|Shameik Moore|Demetrius Shipp Jr.|Denzel Whitaker|Keean Johnson|Kat Graham|T.I.|Terrence Howard|Rob Morgan|Eiza González|Ethan Hawke|Wesley Snipes|</v>
      </c>
    </row>
    <row r="1394" spans="1:21">
      <c r="A1394" s="14" t="s">
        <v>7114</v>
      </c>
      <c r="B1394" s="14" t="s">
        <v>49</v>
      </c>
      <c r="C1394" s="14" t="s">
        <v>7115</v>
      </c>
      <c r="D1394" s="14" t="s">
        <v>117</v>
      </c>
      <c r="E1394" s="14" t="s">
        <v>7116</v>
      </c>
      <c r="F1394" s="14" t="s">
        <v>125</v>
      </c>
      <c r="G1394" s="26">
        <v>44216</v>
      </c>
      <c r="H1394" s="14">
        <v>2021</v>
      </c>
      <c r="I1394" s="14" t="s">
        <v>360</v>
      </c>
      <c r="J1394" s="14" t="s">
        <v>105</v>
      </c>
      <c r="K1394" s="14" t="s">
        <v>1682</v>
      </c>
      <c r="L1394" s="14" t="s">
        <v>7117</v>
      </c>
      <c r="M1394" s="14">
        <f t="shared" si="168"/>
        <v>2021</v>
      </c>
      <c r="N1394" s="14">
        <f t="shared" si="169"/>
        <v>1</v>
      </c>
      <c r="O1394" s="14" t="str">
        <f>IFERROR(VLOOKUP(I1394,Lists!$F$2:$G$16,2,FALSE()),"Not Rated")</f>
        <v>Adults</v>
      </c>
      <c r="P1394" s="14">
        <f t="shared" si="170"/>
        <v>1</v>
      </c>
      <c r="Q1394" s="14" t="str">
        <f t="shared" si="171"/>
        <v>Mexico</v>
      </c>
      <c r="R1394" s="14" t="str">
        <f t="shared" si="172"/>
        <v>|Mexico|</v>
      </c>
      <c r="S1394" s="14" t="str">
        <f t="shared" si="173"/>
        <v>|International TV Shows|Spanish-Language TV Shows|TV Comedies|</v>
      </c>
      <c r="T1394" s="14" t="str">
        <f t="shared" si="174"/>
        <v>|Unknown|</v>
      </c>
      <c r="U1394" s="14" t="str">
        <f t="shared" si="175"/>
        <v>|Ludwika Paleta|Paulina Goto|Martín Altomaro|Liz Gallardo|Javier Ponce|Oka Giner|Zaide Silvia Gutiérrez|Dalexa Meneses|Emilio Beltrán Ulrich|Fernando Memije|Elena del Río|Christian Chávez|</v>
      </c>
    </row>
    <row r="1395" spans="1:21">
      <c r="A1395" s="14" t="s">
        <v>7118</v>
      </c>
      <c r="B1395" s="14" t="s">
        <v>48</v>
      </c>
      <c r="C1395" s="14" t="s">
        <v>7119</v>
      </c>
      <c r="D1395" s="14" t="s">
        <v>7120</v>
      </c>
      <c r="E1395" s="14" t="s">
        <v>7121</v>
      </c>
      <c r="F1395" s="14" t="s">
        <v>115</v>
      </c>
      <c r="G1395" s="26">
        <v>44216</v>
      </c>
      <c r="H1395" s="14">
        <v>2020</v>
      </c>
      <c r="I1395" s="14" t="s">
        <v>361</v>
      </c>
      <c r="J1395" s="14" t="s">
        <v>1330</v>
      </c>
      <c r="K1395" s="14" t="s">
        <v>254</v>
      </c>
      <c r="L1395" s="14" t="s">
        <v>7122</v>
      </c>
      <c r="M1395" s="14">
        <f t="shared" si="168"/>
        <v>2021</v>
      </c>
      <c r="N1395" s="14">
        <f t="shared" si="169"/>
        <v>1</v>
      </c>
      <c r="O1395" s="14" t="str">
        <f>IFERROR(VLOOKUP(I1395,Lists!$F$2:$G$16,2,FALSE()),"Not Rated")</f>
        <v>Teens</v>
      </c>
      <c r="P1395" s="14">
        <f t="shared" si="170"/>
        <v>89</v>
      </c>
      <c r="Q1395" s="14" t="str">
        <f t="shared" si="171"/>
        <v>United States</v>
      </c>
      <c r="R1395" s="14" t="str">
        <f t="shared" si="172"/>
        <v>|United States|</v>
      </c>
      <c r="S1395" s="14" t="str">
        <f t="shared" si="173"/>
        <v>|Thrillers|</v>
      </c>
      <c r="T1395" s="14" t="str">
        <f t="shared" si="174"/>
        <v>|Cooper Karl|</v>
      </c>
      <c r="U1395" s="14" t="str">
        <f t="shared" si="175"/>
        <v>|Madelaine Petsch|Alexander Koch|December Ensminger|Lee Jones|</v>
      </c>
    </row>
    <row r="1396" spans="1:21">
      <c r="A1396" s="14" t="s">
        <v>7123</v>
      </c>
      <c r="B1396" s="14" t="s">
        <v>49</v>
      </c>
      <c r="C1396" s="14" t="s">
        <v>7124</v>
      </c>
      <c r="D1396" s="14" t="s">
        <v>117</v>
      </c>
      <c r="E1396" s="14" t="s">
        <v>117</v>
      </c>
      <c r="F1396" s="14" t="s">
        <v>115</v>
      </c>
      <c r="G1396" s="26">
        <v>44216</v>
      </c>
      <c r="H1396" s="14">
        <v>2021</v>
      </c>
      <c r="I1396" s="14" t="s">
        <v>360</v>
      </c>
      <c r="J1396" s="14" t="s">
        <v>105</v>
      </c>
      <c r="K1396" s="14" t="s">
        <v>956</v>
      </c>
      <c r="L1396" s="14" t="s">
        <v>7125</v>
      </c>
      <c r="M1396" s="14">
        <f t="shared" si="168"/>
        <v>2021</v>
      </c>
      <c r="N1396" s="14">
        <f t="shared" si="169"/>
        <v>1</v>
      </c>
      <c r="O1396" s="14" t="str">
        <f>IFERROR(VLOOKUP(I1396,Lists!$F$2:$G$16,2,FALSE()),"Not Rated")</f>
        <v>Adults</v>
      </c>
      <c r="P1396" s="14">
        <f t="shared" si="170"/>
        <v>1</v>
      </c>
      <c r="Q1396" s="14" t="str">
        <f t="shared" si="171"/>
        <v>United States</v>
      </c>
      <c r="R1396" s="14" t="str">
        <f t="shared" si="172"/>
        <v>|United States|</v>
      </c>
      <c r="S1396" s="14" t="str">
        <f t="shared" si="173"/>
        <v>|Docuseries|Science &amp; Nature TV|</v>
      </c>
      <c r="T1396" s="14" t="str">
        <f t="shared" si="174"/>
        <v>|Unknown|</v>
      </c>
      <c r="U1396" s="14" t="str">
        <f t="shared" si="175"/>
        <v>|Unknown|</v>
      </c>
    </row>
    <row r="1397" spans="1:21">
      <c r="A1397" s="14" t="s">
        <v>7126</v>
      </c>
      <c r="B1397" s="14" t="s">
        <v>49</v>
      </c>
      <c r="C1397" s="14" t="s">
        <v>7127</v>
      </c>
      <c r="D1397" s="14" t="s">
        <v>117</v>
      </c>
      <c r="E1397" s="14" t="s">
        <v>7128</v>
      </c>
      <c r="F1397" s="14" t="s">
        <v>115</v>
      </c>
      <c r="G1397" s="26">
        <v>44215</v>
      </c>
      <c r="H1397" s="14">
        <v>2021</v>
      </c>
      <c r="I1397" s="14" t="s">
        <v>366</v>
      </c>
      <c r="J1397" s="14" t="s">
        <v>108</v>
      </c>
      <c r="K1397" s="14" t="s">
        <v>256</v>
      </c>
      <c r="L1397" s="14" t="s">
        <v>7129</v>
      </c>
      <c r="M1397" s="14">
        <f t="shared" si="168"/>
        <v>2021</v>
      </c>
      <c r="N1397" s="14">
        <f t="shared" si="169"/>
        <v>1</v>
      </c>
      <c r="O1397" s="14" t="str">
        <f>IFERROR(VLOOKUP(I1397,Lists!$F$2:$G$16,2,FALSE()),"Not Rated")</f>
        <v>Kids</v>
      </c>
      <c r="P1397" s="14">
        <f t="shared" si="170"/>
        <v>4</v>
      </c>
      <c r="Q1397" s="14" t="str">
        <f t="shared" si="171"/>
        <v>United States</v>
      </c>
      <c r="R1397" s="14" t="str">
        <f t="shared" si="172"/>
        <v>|United States|</v>
      </c>
      <c r="S1397" s="14" t="str">
        <f t="shared" si="173"/>
        <v>|Kids' TV|</v>
      </c>
      <c r="T1397" s="14" t="str">
        <f t="shared" si="174"/>
        <v>|Unknown|</v>
      </c>
      <c r="U1397" s="14" t="str">
        <f t="shared" si="175"/>
        <v>|Lukas Engel|Zoey Siewert|Sam Vincent|Mayumi Yoshida|</v>
      </c>
    </row>
    <row r="1398" spans="1:21">
      <c r="A1398" s="14" t="s">
        <v>7130</v>
      </c>
      <c r="B1398" s="14" t="s">
        <v>48</v>
      </c>
      <c r="C1398" s="14" t="s">
        <v>7131</v>
      </c>
      <c r="D1398" s="14" t="s">
        <v>7132</v>
      </c>
      <c r="E1398" s="14" t="s">
        <v>7133</v>
      </c>
      <c r="F1398" s="14" t="s">
        <v>115</v>
      </c>
      <c r="G1398" s="26">
        <v>44214</v>
      </c>
      <c r="H1398" s="14">
        <v>2013</v>
      </c>
      <c r="I1398" s="14" t="s">
        <v>363</v>
      </c>
      <c r="J1398" s="14" t="s">
        <v>713</v>
      </c>
      <c r="K1398" s="14" t="s">
        <v>248</v>
      </c>
      <c r="L1398" s="14" t="s">
        <v>7134</v>
      </c>
      <c r="M1398" s="14">
        <f t="shared" si="168"/>
        <v>2021</v>
      </c>
      <c r="N1398" s="14">
        <f t="shared" si="169"/>
        <v>1</v>
      </c>
      <c r="O1398" s="14" t="str">
        <f>IFERROR(VLOOKUP(I1398,Lists!$F$2:$G$16,2,FALSE()),"Not Rated")</f>
        <v>Adults</v>
      </c>
      <c r="P1398" s="14">
        <f t="shared" si="170"/>
        <v>100</v>
      </c>
      <c r="Q1398" s="14" t="str">
        <f t="shared" si="171"/>
        <v>United States</v>
      </c>
      <c r="R1398" s="14" t="str">
        <f t="shared" si="172"/>
        <v>|United States|</v>
      </c>
      <c r="S1398" s="14" t="str">
        <f t="shared" si="173"/>
        <v>|Action &amp; Adventure|</v>
      </c>
      <c r="T1398" s="14" t="str">
        <f t="shared" si="174"/>
        <v>|Gary Fleder|</v>
      </c>
      <c r="U1398" s="14" t="str">
        <f t="shared" si="175"/>
        <v>|Jason Statham|James Franco|Izabela Vidovic|Kate Bosworth|Marcus Hester|Clancy Brown|Winona Ryder|Omar Benson Miller|Rachelle Lefevre|Frank Grillo|Chuck Zito|Pruitt Taylor Vince|</v>
      </c>
    </row>
    <row r="1399" spans="1:21">
      <c r="A1399" s="14" t="s">
        <v>7135</v>
      </c>
      <c r="B1399" s="14" t="s">
        <v>48</v>
      </c>
      <c r="C1399" s="14" t="s">
        <v>7136</v>
      </c>
      <c r="D1399" s="14" t="s">
        <v>7137</v>
      </c>
      <c r="E1399" s="14" t="s">
        <v>7138</v>
      </c>
      <c r="F1399" s="14" t="s">
        <v>7139</v>
      </c>
      <c r="G1399" s="26">
        <v>44212</v>
      </c>
      <c r="H1399" s="14">
        <v>2016</v>
      </c>
      <c r="I1399" s="14" t="s">
        <v>364</v>
      </c>
      <c r="J1399" s="14" t="s">
        <v>1096</v>
      </c>
      <c r="K1399" s="14" t="s">
        <v>7140</v>
      </c>
      <c r="L1399" s="14" t="s">
        <v>7141</v>
      </c>
      <c r="M1399" s="14">
        <f t="shared" si="168"/>
        <v>2021</v>
      </c>
      <c r="N1399" s="14">
        <f t="shared" si="169"/>
        <v>1</v>
      </c>
      <c r="O1399" s="14" t="str">
        <f>IFERROR(VLOOKUP(I1399,Lists!$F$2:$G$16,2,FALSE()),"Not Rated")</f>
        <v>Teens</v>
      </c>
      <c r="P1399" s="14">
        <f t="shared" si="170"/>
        <v>108</v>
      </c>
      <c r="Q1399" s="14" t="str">
        <f t="shared" si="171"/>
        <v>United Kingdom</v>
      </c>
      <c r="R1399" s="14" t="str">
        <f t="shared" si="172"/>
        <v>|United Kingdom|Spain|United States|</v>
      </c>
      <c r="S1399" s="14" t="str">
        <f t="shared" si="173"/>
        <v>|Dramas|Sci-Fi &amp; Fantasy|</v>
      </c>
      <c r="T1399" s="14" t="str">
        <f t="shared" si="174"/>
        <v>|J.A. Bayona|</v>
      </c>
      <c r="U1399" s="14" t="str">
        <f t="shared" si="175"/>
        <v>|Lewis MacDougall|Sigourney Weaver|Felicity Jones|Liam Neeson|Toby Kebbell|Ben Moor|James Melville|Oliver Steer|Dominic Boyle|Geraldine Chaplin|Jennifer Lim|</v>
      </c>
    </row>
    <row r="1400" spans="1:21">
      <c r="A1400" s="14" t="s">
        <v>7142</v>
      </c>
      <c r="B1400" s="14" t="s">
        <v>48</v>
      </c>
      <c r="C1400" s="14" t="s">
        <v>7143</v>
      </c>
      <c r="D1400" s="14" t="s">
        <v>7144</v>
      </c>
      <c r="E1400" s="14" t="s">
        <v>7145</v>
      </c>
      <c r="F1400" s="14" t="s">
        <v>6523</v>
      </c>
      <c r="G1400" s="26">
        <v>44212</v>
      </c>
      <c r="H1400" s="14">
        <v>2020</v>
      </c>
      <c r="I1400" s="14" t="s">
        <v>363</v>
      </c>
      <c r="J1400" s="14" t="s">
        <v>507</v>
      </c>
      <c r="K1400" s="14" t="s">
        <v>260</v>
      </c>
      <c r="L1400" s="14" t="s">
        <v>7146</v>
      </c>
      <c r="M1400" s="14">
        <f t="shared" si="168"/>
        <v>2021</v>
      </c>
      <c r="N1400" s="14">
        <f t="shared" si="169"/>
        <v>1</v>
      </c>
      <c r="O1400" s="14" t="str">
        <f>IFERROR(VLOOKUP(I1400,Lists!$F$2:$G$16,2,FALSE()),"Not Rated")</f>
        <v>Adults</v>
      </c>
      <c r="P1400" s="14">
        <f t="shared" si="170"/>
        <v>94</v>
      </c>
      <c r="Q1400" s="14" t="str">
        <f t="shared" si="171"/>
        <v>United States</v>
      </c>
      <c r="R1400" s="14" t="str">
        <f t="shared" si="172"/>
        <v>|United States|Thailand|</v>
      </c>
      <c r="S1400" s="14" t="str">
        <f t="shared" si="173"/>
        <v>|Horror Movies|</v>
      </c>
      <c r="T1400" s="14" t="str">
        <f t="shared" si="174"/>
        <v>|Darren Lynn Bousman|</v>
      </c>
      <c r="U1400" s="14" t="str">
        <f t="shared" si="175"/>
        <v>|Maggie Q|Luke Hemsworth|Alex Essoe|Ingkarat Jaraswongkosol|Kelly B. Jones|Caledonia Burr|</v>
      </c>
    </row>
    <row r="1401" spans="1:21">
      <c r="A1401" s="14" t="s">
        <v>7147</v>
      </c>
      <c r="B1401" s="14" t="s">
        <v>48</v>
      </c>
      <c r="C1401" s="14" t="s">
        <v>7148</v>
      </c>
      <c r="D1401" s="14" t="s">
        <v>7149</v>
      </c>
      <c r="E1401" s="14" t="s">
        <v>7150</v>
      </c>
      <c r="F1401" s="14" t="s">
        <v>115</v>
      </c>
      <c r="G1401" s="26">
        <v>44212</v>
      </c>
      <c r="H1401" s="14">
        <v>2018</v>
      </c>
      <c r="I1401" s="14" t="s">
        <v>361</v>
      </c>
      <c r="J1401" s="14" t="s">
        <v>560</v>
      </c>
      <c r="K1401" s="14" t="s">
        <v>1436</v>
      </c>
      <c r="L1401" s="14" t="s">
        <v>7151</v>
      </c>
      <c r="M1401" s="14">
        <f t="shared" si="168"/>
        <v>2021</v>
      </c>
      <c r="N1401" s="14">
        <f t="shared" si="169"/>
        <v>1</v>
      </c>
      <c r="O1401" s="14" t="str">
        <f>IFERROR(VLOOKUP(I1401,Lists!$F$2:$G$16,2,FALSE()),"Not Rated")</f>
        <v>Teens</v>
      </c>
      <c r="P1401" s="14">
        <f t="shared" si="170"/>
        <v>103</v>
      </c>
      <c r="Q1401" s="14" t="str">
        <f t="shared" si="171"/>
        <v>United States</v>
      </c>
      <c r="R1401" s="14" t="str">
        <f t="shared" si="172"/>
        <v>|United States|</v>
      </c>
      <c r="S1401" s="14" t="str">
        <f t="shared" si="173"/>
        <v>|Dramas|Independent Movies|</v>
      </c>
      <c r="T1401" s="14" t="str">
        <f t="shared" si="174"/>
        <v>|Lydia Dean Pilcher|Ginny Mohler|</v>
      </c>
      <c r="U1401" s="14" t="str">
        <f t="shared" si="175"/>
        <v>|Joey King|Abby Quinn|Cara Seymour|Scott Shepherd|Susan Heyward|Neal Huff|Collin Kelly-Sordelet|John Bedford Lloyd|Joe Grifasi|Colby Minifie|</v>
      </c>
    </row>
    <row r="1402" spans="1:21">
      <c r="A1402" s="14" t="s">
        <v>7152</v>
      </c>
      <c r="B1402" s="14" t="s">
        <v>49</v>
      </c>
      <c r="C1402" s="14" t="s">
        <v>7153</v>
      </c>
      <c r="D1402" s="14" t="s">
        <v>117</v>
      </c>
      <c r="E1402" s="14" t="s">
        <v>117</v>
      </c>
      <c r="F1402" s="14" t="s">
        <v>115</v>
      </c>
      <c r="G1402" s="26">
        <v>44211</v>
      </c>
      <c r="H1402" s="14">
        <v>2021</v>
      </c>
      <c r="I1402" s="14" t="s">
        <v>360</v>
      </c>
      <c r="J1402" s="14" t="s">
        <v>105</v>
      </c>
      <c r="K1402" s="14" t="s">
        <v>262</v>
      </c>
      <c r="L1402" s="14" t="s">
        <v>7154</v>
      </c>
      <c r="M1402" s="14">
        <f t="shared" si="168"/>
        <v>2021</v>
      </c>
      <c r="N1402" s="14">
        <f t="shared" si="169"/>
        <v>1</v>
      </c>
      <c r="O1402" s="14" t="str">
        <f>IFERROR(VLOOKUP(I1402,Lists!$F$2:$G$16,2,FALSE()),"Not Rated")</f>
        <v>Adults</v>
      </c>
      <c r="P1402" s="14">
        <f t="shared" si="170"/>
        <v>1</v>
      </c>
      <c r="Q1402" s="14" t="str">
        <f t="shared" si="171"/>
        <v>United States</v>
      </c>
      <c r="R1402" s="14" t="str">
        <f t="shared" si="172"/>
        <v>|United States|</v>
      </c>
      <c r="S1402" s="14" t="str">
        <f t="shared" si="173"/>
        <v>|Reality TV|</v>
      </c>
      <c r="T1402" s="14" t="str">
        <f t="shared" si="174"/>
        <v>|Unknown|</v>
      </c>
      <c r="U1402" s="14" t="str">
        <f t="shared" si="175"/>
        <v>|Unknown|</v>
      </c>
    </row>
    <row r="1403" spans="1:21">
      <c r="A1403" s="14" t="s">
        <v>7155</v>
      </c>
      <c r="B1403" s="14" t="s">
        <v>49</v>
      </c>
      <c r="C1403" s="14" t="s">
        <v>7156</v>
      </c>
      <c r="D1403" s="14" t="s">
        <v>117</v>
      </c>
      <c r="E1403" s="14" t="s">
        <v>7157</v>
      </c>
      <c r="F1403" s="14" t="s">
        <v>115</v>
      </c>
      <c r="G1403" s="26">
        <v>44211</v>
      </c>
      <c r="H1403" s="14">
        <v>2021</v>
      </c>
      <c r="I1403" s="14" t="s">
        <v>365</v>
      </c>
      <c r="J1403" s="14" t="s">
        <v>108</v>
      </c>
      <c r="K1403" s="14" t="s">
        <v>7158</v>
      </c>
      <c r="L1403" s="14" t="s">
        <v>7159</v>
      </c>
      <c r="M1403" s="14">
        <f t="shared" si="168"/>
        <v>2021</v>
      </c>
      <c r="N1403" s="14">
        <f t="shared" si="169"/>
        <v>1</v>
      </c>
      <c r="O1403" s="14" t="str">
        <f>IFERROR(VLOOKUP(I1403,Lists!$F$2:$G$16,2,FALSE()),"Not Rated")</f>
        <v>Kids</v>
      </c>
      <c r="P1403" s="14">
        <f t="shared" si="170"/>
        <v>4</v>
      </c>
      <c r="Q1403" s="14" t="str">
        <f t="shared" si="171"/>
        <v>United States</v>
      </c>
      <c r="R1403" s="14" t="str">
        <f t="shared" si="172"/>
        <v>|United States|</v>
      </c>
      <c r="S1403" s="14" t="str">
        <f t="shared" si="173"/>
        <v>|Kids' TV|TV Thrillers|</v>
      </c>
      <c r="T1403" s="14" t="str">
        <f t="shared" si="174"/>
        <v>|Unknown|</v>
      </c>
      <c r="U1403" s="14" t="str">
        <f t="shared" si="175"/>
        <v>|Gina Rodriguez|Finn Wolfhard|Abby Trott|Michael Hawley|Michael Goldsmith|Kari Wahlgren|Sharon Muthu|Liam O'Brien|Rafael Petardi|Charlet Chung|</v>
      </c>
    </row>
    <row r="1404" spans="1:21">
      <c r="A1404" s="14" t="s">
        <v>7160</v>
      </c>
      <c r="B1404" s="14" t="s">
        <v>49</v>
      </c>
      <c r="C1404" s="14" t="s">
        <v>7161</v>
      </c>
      <c r="D1404" s="14" t="s">
        <v>117</v>
      </c>
      <c r="E1404" s="14" t="s">
        <v>7162</v>
      </c>
      <c r="F1404" s="14" t="s">
        <v>115</v>
      </c>
      <c r="G1404" s="26">
        <v>44211</v>
      </c>
      <c r="H1404" s="14">
        <v>2021</v>
      </c>
      <c r="I1404" s="14" t="s">
        <v>361</v>
      </c>
      <c r="J1404" s="14" t="s">
        <v>107</v>
      </c>
      <c r="K1404" s="14" t="s">
        <v>7163</v>
      </c>
      <c r="L1404" s="14" t="s">
        <v>7164</v>
      </c>
      <c r="M1404" s="14">
        <f t="shared" si="168"/>
        <v>2021</v>
      </c>
      <c r="N1404" s="14">
        <f t="shared" si="169"/>
        <v>1</v>
      </c>
      <c r="O1404" s="14" t="str">
        <f>IFERROR(VLOOKUP(I1404,Lists!$F$2:$G$16,2,FALSE()),"Not Rated")</f>
        <v>Teens</v>
      </c>
      <c r="P1404" s="14">
        <f t="shared" si="170"/>
        <v>3</v>
      </c>
      <c r="Q1404" s="14" t="str">
        <f t="shared" si="171"/>
        <v>United States</v>
      </c>
      <c r="R1404" s="14" t="str">
        <f t="shared" si="172"/>
        <v>|United States|</v>
      </c>
      <c r="S1404" s="14" t="str">
        <f t="shared" si="173"/>
        <v>|TV Action &amp; Adventure|TV Comedies|TV Sci-Fi &amp; Fantasy|</v>
      </c>
      <c r="T1404" s="14" t="str">
        <f t="shared" si="174"/>
        <v>|Unknown|</v>
      </c>
      <c r="U1404" s="14" t="str">
        <f t="shared" si="175"/>
        <v>|Abbi Jacobson|Eric André|Nat Faxon|John DiMaggio|Tress MacNeille|Matt Berry|David Herman|Maurice LaMarche|Lucy Montgomery|Billy West|</v>
      </c>
    </row>
    <row r="1405" spans="1:21">
      <c r="A1405" s="14" t="s">
        <v>7165</v>
      </c>
      <c r="B1405" s="14" t="s">
        <v>48</v>
      </c>
      <c r="C1405" s="14" t="s">
        <v>7166</v>
      </c>
      <c r="D1405" s="14" t="s">
        <v>7167</v>
      </c>
      <c r="E1405" s="14" t="s">
        <v>7168</v>
      </c>
      <c r="F1405" s="14" t="s">
        <v>133</v>
      </c>
      <c r="G1405" s="26">
        <v>44211</v>
      </c>
      <c r="H1405" s="14">
        <v>2020</v>
      </c>
      <c r="I1405" s="14" t="s">
        <v>368</v>
      </c>
      <c r="J1405" s="14" t="s">
        <v>611</v>
      </c>
      <c r="K1405" s="14" t="s">
        <v>2179</v>
      </c>
      <c r="L1405" s="14" t="s">
        <v>7169</v>
      </c>
      <c r="M1405" s="14">
        <f t="shared" si="168"/>
        <v>2021</v>
      </c>
      <c r="N1405" s="14">
        <f t="shared" si="169"/>
        <v>1</v>
      </c>
      <c r="O1405" s="14" t="str">
        <f>IFERROR(VLOOKUP(I1405,Lists!$F$2:$G$16,2,FALSE()),"Not Rated")</f>
        <v>Kids</v>
      </c>
      <c r="P1405" s="14">
        <f t="shared" si="170"/>
        <v>105</v>
      </c>
      <c r="Q1405" s="14" t="str">
        <f t="shared" si="171"/>
        <v>Brazil</v>
      </c>
      <c r="R1405" s="14" t="str">
        <f t="shared" si="172"/>
        <v>|Brazil|</v>
      </c>
      <c r="S1405" s="14" t="str">
        <f t="shared" si="173"/>
        <v>|Children &amp; Family Movies|Comedies|Dramas|</v>
      </c>
      <c r="T1405" s="14" t="str">
        <f t="shared" si="174"/>
        <v>|Cris D'Amato|</v>
      </c>
      <c r="U1405" s="14" t="str">
        <f t="shared" si="175"/>
        <v>|Maisa Silva|Eduardo Moscovis|Marcelo Médici|Laila Zaid|Pedro Ottoni|Rayana Diniz|Caio Vegatti|Fafá de Belém|Thaynara Og|Roberto Bonfim|</v>
      </c>
    </row>
    <row r="1406" spans="1:21">
      <c r="A1406" s="14" t="s">
        <v>7170</v>
      </c>
      <c r="B1406" s="14" t="s">
        <v>49</v>
      </c>
      <c r="C1406" s="14" t="s">
        <v>7171</v>
      </c>
      <c r="D1406" s="14" t="s">
        <v>117</v>
      </c>
      <c r="E1406" s="14" t="s">
        <v>7172</v>
      </c>
      <c r="F1406" s="14" t="s">
        <v>115</v>
      </c>
      <c r="G1406" s="26">
        <v>44211</v>
      </c>
      <c r="H1406" s="14">
        <v>2016</v>
      </c>
      <c r="I1406" s="14" t="s">
        <v>368</v>
      </c>
      <c r="J1406" s="14" t="s">
        <v>107</v>
      </c>
      <c r="K1406" s="14" t="s">
        <v>617</v>
      </c>
      <c r="L1406" s="14" t="s">
        <v>7173</v>
      </c>
      <c r="M1406" s="14">
        <f t="shared" si="168"/>
        <v>2021</v>
      </c>
      <c r="N1406" s="14">
        <f t="shared" si="169"/>
        <v>1</v>
      </c>
      <c r="O1406" s="14" t="str">
        <f>IFERROR(VLOOKUP(I1406,Lists!$F$2:$G$16,2,FALSE()),"Not Rated")</f>
        <v>Kids</v>
      </c>
      <c r="P1406" s="14">
        <f t="shared" si="170"/>
        <v>3</v>
      </c>
      <c r="Q1406" s="14" t="str">
        <f t="shared" si="171"/>
        <v>United States</v>
      </c>
      <c r="R1406" s="14" t="str">
        <f t="shared" si="172"/>
        <v>|United States|</v>
      </c>
      <c r="S1406" s="14" t="str">
        <f t="shared" si="173"/>
        <v>|Kids' TV|TV Comedies|</v>
      </c>
      <c r="T1406" s="14" t="str">
        <f t="shared" si="174"/>
        <v>|Unknown|</v>
      </c>
      <c r="U1406" s="14" t="str">
        <f t="shared" si="175"/>
        <v>|Jace Norman|Cooper Barnes|Riele Downs|Sean Ryan Fox|Ella Anderson|Michael D. Cohen|</v>
      </c>
    </row>
    <row r="1407" spans="1:21">
      <c r="A1407" s="14" t="s">
        <v>7174</v>
      </c>
      <c r="B1407" s="14" t="s">
        <v>48</v>
      </c>
      <c r="C1407" s="14" t="s">
        <v>7175</v>
      </c>
      <c r="D1407" s="14" t="s">
        <v>7176</v>
      </c>
      <c r="E1407" s="14" t="s">
        <v>7177</v>
      </c>
      <c r="F1407" s="14" t="s">
        <v>7178</v>
      </c>
      <c r="G1407" s="26">
        <v>44211</v>
      </c>
      <c r="H1407" s="14">
        <v>2021</v>
      </c>
      <c r="I1407" s="14" t="s">
        <v>363</v>
      </c>
      <c r="J1407" s="14" t="s">
        <v>646</v>
      </c>
      <c r="K1407" s="14" t="s">
        <v>248</v>
      </c>
      <c r="L1407" s="14" t="s">
        <v>7179</v>
      </c>
      <c r="M1407" s="14">
        <f t="shared" si="168"/>
        <v>2021</v>
      </c>
      <c r="N1407" s="14">
        <f t="shared" si="169"/>
        <v>1</v>
      </c>
      <c r="O1407" s="14" t="str">
        <f>IFERROR(VLOOKUP(I1407,Lists!$F$2:$G$16,2,FALSE()),"Not Rated")</f>
        <v>Adults</v>
      </c>
      <c r="P1407" s="14">
        <f t="shared" si="170"/>
        <v>116</v>
      </c>
      <c r="Q1407" s="14" t="str">
        <f t="shared" si="171"/>
        <v>Hungary</v>
      </c>
      <c r="R1407" s="14" t="str">
        <f t="shared" si="172"/>
        <v>|Hungary|United States|</v>
      </c>
      <c r="S1407" s="14" t="str">
        <f t="shared" si="173"/>
        <v>|Action &amp; Adventure|</v>
      </c>
      <c r="T1407" s="14" t="str">
        <f t="shared" si="174"/>
        <v>|Mikael Håfström|</v>
      </c>
      <c r="U1407" s="14" t="str">
        <f t="shared" si="175"/>
        <v>|Anthony Mackie|Damson Idris|Emily Beecham|Michael Kelly|Pilou Asbæk|</v>
      </c>
    </row>
    <row r="1408" spans="1:21">
      <c r="A1408" s="14" t="s">
        <v>7180</v>
      </c>
      <c r="B1408" s="14" t="s">
        <v>48</v>
      </c>
      <c r="C1408" s="14" t="s">
        <v>7181</v>
      </c>
      <c r="D1408" s="14" t="s">
        <v>7182</v>
      </c>
      <c r="E1408" s="14" t="s">
        <v>7183</v>
      </c>
      <c r="F1408" s="14" t="s">
        <v>115</v>
      </c>
      <c r="G1408" s="26">
        <v>44211</v>
      </c>
      <c r="H1408" s="14">
        <v>2014</v>
      </c>
      <c r="I1408" s="14" t="s">
        <v>367</v>
      </c>
      <c r="J1408" s="14" t="s">
        <v>900</v>
      </c>
      <c r="K1408" s="14" t="s">
        <v>481</v>
      </c>
      <c r="L1408" s="14" t="s">
        <v>7184</v>
      </c>
      <c r="M1408" s="14">
        <f t="shared" si="168"/>
        <v>2021</v>
      </c>
      <c r="N1408" s="14">
        <f t="shared" si="169"/>
        <v>1</v>
      </c>
      <c r="O1408" s="14" t="str">
        <f>IFERROR(VLOOKUP(I1408,Lists!$F$2:$G$16,2,FALSE()),"Not Rated")</f>
        <v>Older Kids</v>
      </c>
      <c r="P1408" s="14">
        <f t="shared" si="170"/>
        <v>92</v>
      </c>
      <c r="Q1408" s="14" t="str">
        <f t="shared" si="171"/>
        <v>United States</v>
      </c>
      <c r="R1408" s="14" t="str">
        <f t="shared" si="172"/>
        <v>|United States|</v>
      </c>
      <c r="S1408" s="14" t="str">
        <f t="shared" si="173"/>
        <v>|Children &amp; Family Movies|Comedies|</v>
      </c>
      <c r="T1408" s="14" t="str">
        <f t="shared" si="174"/>
        <v>|Eric Darnell|Simon J. Smith|</v>
      </c>
      <c r="U1408" s="14" t="str">
        <f t="shared" si="175"/>
        <v>|Tom McGrath|Christopher Knights|Chris Miller|Conrad Vernon|John Malkovich|Benedict Cumberbatch|Ken Jeong|Annet Mahendru|Peter Stormare|</v>
      </c>
    </row>
    <row r="1409" spans="1:21">
      <c r="A1409" s="14" t="s">
        <v>7185</v>
      </c>
      <c r="B1409" s="14" t="s">
        <v>48</v>
      </c>
      <c r="C1409" s="14" t="s">
        <v>7186</v>
      </c>
      <c r="D1409" s="14" t="s">
        <v>7187</v>
      </c>
      <c r="E1409" s="14" t="s">
        <v>7188</v>
      </c>
      <c r="F1409" s="14" t="s">
        <v>7189</v>
      </c>
      <c r="G1409" s="26">
        <v>44211</v>
      </c>
      <c r="H1409" s="14">
        <v>2019</v>
      </c>
      <c r="I1409" s="14" t="s">
        <v>366</v>
      </c>
      <c r="J1409" s="14" t="s">
        <v>2482</v>
      </c>
      <c r="K1409" s="14" t="s">
        <v>251</v>
      </c>
      <c r="L1409" s="14" t="s">
        <v>7190</v>
      </c>
      <c r="M1409" s="14">
        <f t="shared" si="168"/>
        <v>2021</v>
      </c>
      <c r="N1409" s="14">
        <f t="shared" si="169"/>
        <v>1</v>
      </c>
      <c r="O1409" s="14" t="str">
        <f>IFERROR(VLOOKUP(I1409,Lists!$F$2:$G$16,2,FALSE()),"Not Rated")</f>
        <v>Kids</v>
      </c>
      <c r="P1409" s="14">
        <f t="shared" si="170"/>
        <v>65</v>
      </c>
      <c r="Q1409" s="14" t="str">
        <f t="shared" si="171"/>
        <v>United States</v>
      </c>
      <c r="R1409" s="14" t="str">
        <f t="shared" si="172"/>
        <v>|United States|South Korea|</v>
      </c>
      <c r="S1409" s="14" t="str">
        <f t="shared" si="173"/>
        <v>|Children &amp; Family Movies|</v>
      </c>
      <c r="T1409" s="14" t="str">
        <f t="shared" si="174"/>
        <v>|Byeon Hee-sun|</v>
      </c>
      <c r="U1409" s="14" t="str">
        <f t="shared" si="175"/>
        <v>|Jo Kyoung-i|Kim Seo-yeong|Kim Eun-ah|Jeong Jae-heon|</v>
      </c>
    </row>
    <row r="1410" spans="1:21">
      <c r="A1410" s="14" t="s">
        <v>7191</v>
      </c>
      <c r="B1410" s="14" t="s">
        <v>49</v>
      </c>
      <c r="C1410" s="14" t="s">
        <v>7192</v>
      </c>
      <c r="D1410" s="14" t="s">
        <v>117</v>
      </c>
      <c r="E1410" s="14" t="s">
        <v>7193</v>
      </c>
      <c r="F1410" s="14" t="s">
        <v>1084</v>
      </c>
      <c r="G1410" s="26">
        <v>44211</v>
      </c>
      <c r="H1410" s="14">
        <v>2020</v>
      </c>
      <c r="I1410" s="14" t="s">
        <v>360</v>
      </c>
      <c r="J1410" s="14" t="s">
        <v>521</v>
      </c>
      <c r="K1410" s="14" t="s">
        <v>2272</v>
      </c>
      <c r="L1410" s="14" t="s">
        <v>7194</v>
      </c>
      <c r="M1410" s="14">
        <f t="shared" ref="M1410:M1473" si="176">IF(G1410="","",YEAR(G1410))</f>
        <v>2021</v>
      </c>
      <c r="N1410" s="14">
        <f t="shared" ref="N1410:N1473" si="177">IF(G1410="","",MONTH(G1410))</f>
        <v>1</v>
      </c>
      <c r="O1410" s="14" t="str">
        <f>IFERROR(VLOOKUP(I1410,Lists!$F$2:$G$16,2,FALSE()),"Not Rated")</f>
        <v>Adults</v>
      </c>
      <c r="P1410" s="14">
        <f t="shared" ref="P1410:P1473" si="178">IFERROR(VALUE(LEFT(J1410,FIND(" ",J1410)-1)),"")</f>
        <v>5</v>
      </c>
      <c r="Q1410" s="14" t="str">
        <f t="shared" ref="Q1410:Q1473" si="179">IFERROR(LEFT(F1410,FIND(",",F1410)-1),F1410)</f>
        <v>United States</v>
      </c>
      <c r="R1410" s="14" t="str">
        <f t="shared" ref="R1410:R1473" si="180">"|"&amp;SUBSTITUTE(F1410,", ","|")&amp;"|"</f>
        <v>|United States|Canada|</v>
      </c>
      <c r="S1410" s="14" t="str">
        <f t="shared" ref="S1410:S1473" si="181">"|"&amp;SUBSTITUTE(K1410,", ","|")&amp;"|"</f>
        <v>|TV Dramas|TV Sci-Fi &amp; Fantasy|</v>
      </c>
      <c r="T1410" s="14" t="str">
        <f t="shared" ref="T1410:T1473" si="182">"|"&amp;SUBSTITUTE(D1410,", ","|")&amp;"|"</f>
        <v>|Unknown|</v>
      </c>
      <c r="U1410" s="14" t="str">
        <f t="shared" ref="U1410:U1473" si="183">"|"&amp;SUBSTITUTE(E1410,", ","|")&amp;"|"</f>
        <v>|Jason Ralph|Arjun Gupta|Hale Appleman|Stella Maeve|Summer Bishil|Olivia Taylor Dudley|Jade Tailor|Rick Worthy|Mackenzie Astin|Kacey Rohl|Charles Mesure|Keegan Connor Tracy|Trevor Einhorn|</v>
      </c>
    </row>
    <row r="1411" spans="1:21">
      <c r="A1411" s="14" t="s">
        <v>7195</v>
      </c>
      <c r="B1411" s="14" t="s">
        <v>48</v>
      </c>
      <c r="C1411" s="14" t="s">
        <v>7196</v>
      </c>
      <c r="D1411" s="14" t="s">
        <v>7197</v>
      </c>
      <c r="E1411" s="14" t="s">
        <v>7198</v>
      </c>
      <c r="F1411" s="14" t="s">
        <v>115</v>
      </c>
      <c r="G1411" s="26">
        <v>44211</v>
      </c>
      <c r="H1411" s="14">
        <v>2020</v>
      </c>
      <c r="I1411" s="14" t="s">
        <v>363</v>
      </c>
      <c r="J1411" s="14" t="s">
        <v>671</v>
      </c>
      <c r="K1411" s="14" t="s">
        <v>254</v>
      </c>
      <c r="L1411" s="14" t="s">
        <v>7199</v>
      </c>
      <c r="M1411" s="14">
        <f t="shared" si="176"/>
        <v>2021</v>
      </c>
      <c r="N1411" s="14">
        <f t="shared" si="177"/>
        <v>1</v>
      </c>
      <c r="O1411" s="14" t="str">
        <f>IFERROR(VLOOKUP(I1411,Lists!$F$2:$G$16,2,FALSE()),"Not Rated")</f>
        <v>Adults</v>
      </c>
      <c r="P1411" s="14">
        <f t="shared" si="178"/>
        <v>115</v>
      </c>
      <c r="Q1411" s="14" t="str">
        <f t="shared" si="179"/>
        <v>United States</v>
      </c>
      <c r="R1411" s="14" t="str">
        <f t="shared" si="180"/>
        <v>|United States|</v>
      </c>
      <c r="S1411" s="14" t="str">
        <f t="shared" si="181"/>
        <v>|Thrillers|</v>
      </c>
      <c r="T1411" s="14" t="str">
        <f t="shared" si="182"/>
        <v>|Peter Facinelli|</v>
      </c>
      <c r="U1411" s="14" t="str">
        <f t="shared" si="183"/>
        <v>|Thomas Jane|Anne Heche|Jason Patric|John D. Hickman|Peter Facinelli|Alex Haydon|Aleksei Archer|Kristopher Wente|</v>
      </c>
    </row>
    <row r="1412" spans="1:21">
      <c r="A1412" s="14" t="s">
        <v>7200</v>
      </c>
      <c r="B1412" s="14" t="s">
        <v>48</v>
      </c>
      <c r="C1412" s="14" t="s">
        <v>7201</v>
      </c>
      <c r="D1412" s="14" t="s">
        <v>7202</v>
      </c>
      <c r="E1412" s="14" t="s">
        <v>7203</v>
      </c>
      <c r="F1412" s="14" t="s">
        <v>116</v>
      </c>
      <c r="G1412" s="26">
        <v>44211</v>
      </c>
      <c r="H1412" s="14">
        <v>2021</v>
      </c>
      <c r="I1412" s="14" t="s">
        <v>360</v>
      </c>
      <c r="J1412" s="14" t="s">
        <v>624</v>
      </c>
      <c r="K1412" s="14" t="s">
        <v>475</v>
      </c>
      <c r="L1412" s="14" t="s">
        <v>7204</v>
      </c>
      <c r="M1412" s="14">
        <f t="shared" si="176"/>
        <v>2021</v>
      </c>
      <c r="N1412" s="14">
        <f t="shared" si="177"/>
        <v>1</v>
      </c>
      <c r="O1412" s="14" t="str">
        <f>IFERROR(VLOOKUP(I1412,Lists!$F$2:$G$16,2,FALSE()),"Not Rated")</f>
        <v>Adults</v>
      </c>
      <c r="P1412" s="14">
        <f t="shared" si="178"/>
        <v>96</v>
      </c>
      <c r="Q1412" s="14" t="str">
        <f t="shared" si="179"/>
        <v>India</v>
      </c>
      <c r="R1412" s="14" t="str">
        <f t="shared" si="180"/>
        <v>|India|</v>
      </c>
      <c r="S1412" s="14" t="str">
        <f t="shared" si="181"/>
        <v>|Dramas|International Movies|</v>
      </c>
      <c r="T1412" s="14" t="str">
        <f t="shared" si="182"/>
        <v>|Renuka Shahane|</v>
      </c>
      <c r="U1412" s="14" t="str">
        <f t="shared" si="183"/>
        <v>|Kajol|Tanvi Azmi|Mithila Palkar|Kunaal Roy Kapur|Vaibhav Tatwawaadi|Kanwaljeet Singh|Manav Gohil|Shweta Mehendale|</v>
      </c>
    </row>
    <row r="1413" spans="1:21">
      <c r="A1413" s="14" t="s">
        <v>7205</v>
      </c>
      <c r="B1413" s="14" t="s">
        <v>48</v>
      </c>
      <c r="C1413" s="14" t="s">
        <v>7206</v>
      </c>
      <c r="D1413" s="14" t="s">
        <v>7207</v>
      </c>
      <c r="E1413" s="14" t="s">
        <v>7208</v>
      </c>
      <c r="F1413" s="14" t="s">
        <v>115</v>
      </c>
      <c r="G1413" s="26">
        <v>44211</v>
      </c>
      <c r="H1413" s="14">
        <v>2021</v>
      </c>
      <c r="I1413" s="14" t="s">
        <v>361</v>
      </c>
      <c r="J1413" s="14" t="s">
        <v>4751</v>
      </c>
      <c r="K1413" s="14" t="s">
        <v>247</v>
      </c>
      <c r="L1413" s="14" t="s">
        <v>7209</v>
      </c>
      <c r="M1413" s="14">
        <f t="shared" si="176"/>
        <v>2021</v>
      </c>
      <c r="N1413" s="14">
        <f t="shared" si="177"/>
        <v>1</v>
      </c>
      <c r="O1413" s="14" t="str">
        <f>IFERROR(VLOOKUP(I1413,Lists!$F$2:$G$16,2,FALSE()),"Not Rated")</f>
        <v>Teens</v>
      </c>
      <c r="P1413" s="14">
        <f t="shared" si="178"/>
        <v>32</v>
      </c>
      <c r="Q1413" s="14" t="str">
        <f t="shared" si="179"/>
        <v>United States</v>
      </c>
      <c r="R1413" s="14" t="str">
        <f t="shared" si="180"/>
        <v>|United States|</v>
      </c>
      <c r="S1413" s="14" t="str">
        <f t="shared" si="181"/>
        <v>|Documentaries|</v>
      </c>
      <c r="T1413" s="14" t="str">
        <f t="shared" si="182"/>
        <v>|Ross Kauffman|</v>
      </c>
      <c r="U1413" s="14" t="str">
        <f t="shared" si="183"/>
        <v>|Nancy "Vincenza Careri" Kulik|Sophia Loren|</v>
      </c>
    </row>
    <row r="1414" spans="1:21">
      <c r="A1414" s="14" t="s">
        <v>7210</v>
      </c>
      <c r="B1414" s="14" t="s">
        <v>48</v>
      </c>
      <c r="C1414" s="14" t="s">
        <v>7211</v>
      </c>
      <c r="D1414" s="14" t="s">
        <v>7212</v>
      </c>
      <c r="E1414" s="14" t="s">
        <v>7213</v>
      </c>
      <c r="F1414" s="14" t="s">
        <v>123</v>
      </c>
      <c r="G1414" s="26">
        <v>44211</v>
      </c>
      <c r="H1414" s="14">
        <v>2021</v>
      </c>
      <c r="I1414" s="14" t="s">
        <v>362</v>
      </c>
      <c r="J1414" s="14" t="s">
        <v>724</v>
      </c>
      <c r="K1414" s="14" t="s">
        <v>4410</v>
      </c>
      <c r="L1414" s="14" t="s">
        <v>7214</v>
      </c>
      <c r="M1414" s="14">
        <f t="shared" si="176"/>
        <v>2021</v>
      </c>
      <c r="N1414" s="14">
        <f t="shared" si="177"/>
        <v>1</v>
      </c>
      <c r="O1414" s="14" t="str">
        <f>IFERROR(VLOOKUP(I1414,Lists!$F$2:$G$16,2,FALSE()),"Not Rated")</f>
        <v>Older Kids</v>
      </c>
      <c r="P1414" s="14">
        <f t="shared" si="178"/>
        <v>102</v>
      </c>
      <c r="Q1414" s="14" t="str">
        <f t="shared" si="179"/>
        <v>South Korea</v>
      </c>
      <c r="R1414" s="14" t="str">
        <f t="shared" si="180"/>
        <v>|South Korea|</v>
      </c>
      <c r="S1414" s="14" t="str">
        <f t="shared" si="181"/>
        <v>|Dramas|International Movies|LGBTQ Movies|</v>
      </c>
      <c r="T1414" s="14" t="str">
        <f t="shared" si="182"/>
        <v>|Sung Do-jun|</v>
      </c>
      <c r="U1414" s="14" t="str">
        <f t="shared" si="183"/>
        <v>|Kang In-soo|Lee Sang|Soo-bin|</v>
      </c>
    </row>
    <row r="1415" spans="1:21">
      <c r="A1415" s="14" t="s">
        <v>7215</v>
      </c>
      <c r="B1415" s="14" t="s">
        <v>48</v>
      </c>
      <c r="C1415" s="14" t="s">
        <v>7216</v>
      </c>
      <c r="D1415" s="14" t="s">
        <v>304</v>
      </c>
      <c r="E1415" s="14" t="s">
        <v>7217</v>
      </c>
      <c r="F1415" s="14" t="s">
        <v>136</v>
      </c>
      <c r="G1415" s="26">
        <v>44210</v>
      </c>
      <c r="H1415" s="14">
        <v>2011</v>
      </c>
      <c r="I1415" s="14" t="s">
        <v>360</v>
      </c>
      <c r="J1415" s="14" t="s">
        <v>724</v>
      </c>
      <c r="K1415" s="14" t="s">
        <v>475</v>
      </c>
      <c r="L1415" s="14" t="s">
        <v>7218</v>
      </c>
      <c r="M1415" s="14">
        <f t="shared" si="176"/>
        <v>2021</v>
      </c>
      <c r="N1415" s="14">
        <f t="shared" si="177"/>
        <v>1</v>
      </c>
      <c r="O1415" s="14" t="str">
        <f>IFERROR(VLOOKUP(I1415,Lists!$F$2:$G$16,2,FALSE()),"Not Rated")</f>
        <v>Adults</v>
      </c>
      <c r="P1415" s="14">
        <f t="shared" si="178"/>
        <v>102</v>
      </c>
      <c r="Q1415" s="14" t="str">
        <f t="shared" si="179"/>
        <v>Indonesia</v>
      </c>
      <c r="R1415" s="14" t="str">
        <f t="shared" si="180"/>
        <v>|Indonesia|</v>
      </c>
      <c r="S1415" s="14" t="str">
        <f t="shared" si="181"/>
        <v>|Dramas|International Movies|</v>
      </c>
      <c r="T1415" s="14" t="str">
        <f t="shared" si="182"/>
        <v>|Hanung Bramantyo|</v>
      </c>
      <c r="U1415" s="14" t="str">
        <f t="shared" si="183"/>
        <v>|Reza Rahadian|Revalina S. Temat|Rio Dewanto|Agus Kuncoro Adi|Endhita|Hengky Solaiman|Edmay Solaiman|Dedi Soetomo|M Ibrahim|</v>
      </c>
    </row>
    <row r="1416" spans="1:21">
      <c r="A1416" s="14" t="s">
        <v>7219</v>
      </c>
      <c r="B1416" s="14" t="s">
        <v>48</v>
      </c>
      <c r="C1416" s="14" t="s">
        <v>7220</v>
      </c>
      <c r="D1416" s="14" t="s">
        <v>7221</v>
      </c>
      <c r="E1416" s="14" t="s">
        <v>7222</v>
      </c>
      <c r="F1416" s="14" t="s">
        <v>136</v>
      </c>
      <c r="G1416" s="26">
        <v>44210</v>
      </c>
      <c r="H1416" s="14">
        <v>2020</v>
      </c>
      <c r="I1416" s="14" t="s">
        <v>361</v>
      </c>
      <c r="J1416" s="14" t="s">
        <v>1247</v>
      </c>
      <c r="K1416" s="14" t="s">
        <v>834</v>
      </c>
      <c r="L1416" s="14" t="s">
        <v>7223</v>
      </c>
      <c r="M1416" s="14">
        <f t="shared" si="176"/>
        <v>2021</v>
      </c>
      <c r="N1416" s="14">
        <f t="shared" si="177"/>
        <v>1</v>
      </c>
      <c r="O1416" s="14" t="str">
        <f>IFERROR(VLOOKUP(I1416,Lists!$F$2:$G$16,2,FALSE()),"Not Rated")</f>
        <v>Teens</v>
      </c>
      <c r="P1416" s="14">
        <f t="shared" si="178"/>
        <v>101</v>
      </c>
      <c r="Q1416" s="14" t="str">
        <f t="shared" si="179"/>
        <v>Indonesia</v>
      </c>
      <c r="R1416" s="14" t="str">
        <f t="shared" si="180"/>
        <v>|Indonesia|</v>
      </c>
      <c r="S1416" s="14" t="str">
        <f t="shared" si="181"/>
        <v>|Comedies|Dramas|International Movies|</v>
      </c>
      <c r="T1416" s="14" t="str">
        <f t="shared" si="182"/>
        <v>|Charles Gozali|Bagus Bramanti|</v>
      </c>
      <c r="U1416" s="14" t="str">
        <f t="shared" si="183"/>
        <v>|Bhisma Mulia|Denira Wiraguna|Didi Kempot|Sisca JKT48|Erick Estrada|Asri Welas|Mo Sidik|Emil Kusumo|Dede Satria|Rezca Syam|</v>
      </c>
    </row>
    <row r="1417" spans="1:21">
      <c r="A1417" s="14" t="s">
        <v>7224</v>
      </c>
      <c r="B1417" s="14" t="s">
        <v>48</v>
      </c>
      <c r="C1417" s="14" t="s">
        <v>7225</v>
      </c>
      <c r="D1417" s="14" t="s">
        <v>7226</v>
      </c>
      <c r="E1417" s="14" t="s">
        <v>7227</v>
      </c>
      <c r="F1417" s="14" t="s">
        <v>115</v>
      </c>
      <c r="G1417" s="26">
        <v>44209</v>
      </c>
      <c r="H1417" s="14">
        <v>2017</v>
      </c>
      <c r="I1417" s="14" t="s">
        <v>363</v>
      </c>
      <c r="J1417" s="14" t="s">
        <v>4998</v>
      </c>
      <c r="K1417" s="14" t="s">
        <v>683</v>
      </c>
      <c r="L1417" s="14" t="s">
        <v>7228</v>
      </c>
      <c r="M1417" s="14">
        <f t="shared" si="176"/>
        <v>2021</v>
      </c>
      <c r="N1417" s="14">
        <f t="shared" si="177"/>
        <v>1</v>
      </c>
      <c r="O1417" s="14" t="str">
        <f>IFERROR(VLOOKUP(I1417,Lists!$F$2:$G$16,2,FALSE()),"Not Rated")</f>
        <v>Adults</v>
      </c>
      <c r="P1417" s="14">
        <f t="shared" si="178"/>
        <v>71</v>
      </c>
      <c r="Q1417" s="14" t="str">
        <f t="shared" si="179"/>
        <v>United States</v>
      </c>
      <c r="R1417" s="14" t="str">
        <f t="shared" si="180"/>
        <v>|United States|</v>
      </c>
      <c r="S1417" s="14" t="str">
        <f t="shared" si="181"/>
        <v>|Dramas|Thrillers|</v>
      </c>
      <c r="T1417" s="14" t="str">
        <f t="shared" si="182"/>
        <v>|James Toback|</v>
      </c>
      <c r="U1417" s="14" t="str">
        <f t="shared" si="183"/>
        <v>|Sienna Miller|Alec Baldwin|Charles Grodin|Colleen Camp|John Buffalo Mailer|Nick Mathews|Steven Prescod|Oliver "Power" Grant|James Toback|</v>
      </c>
    </row>
    <row r="1418" spans="1:21">
      <c r="A1418" s="14" t="s">
        <v>7229</v>
      </c>
      <c r="B1418" s="14" t="s">
        <v>49</v>
      </c>
      <c r="C1418" s="14" t="s">
        <v>7230</v>
      </c>
      <c r="D1418" s="14" t="s">
        <v>7231</v>
      </c>
      <c r="E1418" s="14" t="s">
        <v>117</v>
      </c>
      <c r="F1418" s="14" t="s">
        <v>115</v>
      </c>
      <c r="G1418" s="26">
        <v>44209</v>
      </c>
      <c r="H1418" s="14">
        <v>2021</v>
      </c>
      <c r="I1418" s="14" t="s">
        <v>360</v>
      </c>
      <c r="J1418" s="14" t="s">
        <v>105</v>
      </c>
      <c r="K1418" s="14" t="s">
        <v>2015</v>
      </c>
      <c r="L1418" s="14" t="s">
        <v>7232</v>
      </c>
      <c r="M1418" s="14">
        <f t="shared" si="176"/>
        <v>2021</v>
      </c>
      <c r="N1418" s="14">
        <f t="shared" si="177"/>
        <v>1</v>
      </c>
      <c r="O1418" s="14" t="str">
        <f>IFERROR(VLOOKUP(I1418,Lists!$F$2:$G$16,2,FALSE()),"Not Rated")</f>
        <v>Adults</v>
      </c>
      <c r="P1418" s="14">
        <f t="shared" si="178"/>
        <v>1</v>
      </c>
      <c r="Q1418" s="14" t="str">
        <f t="shared" si="179"/>
        <v>United States</v>
      </c>
      <c r="R1418" s="14" t="str">
        <f t="shared" si="180"/>
        <v>|United States|</v>
      </c>
      <c r="S1418" s="14" t="str">
        <f t="shared" si="181"/>
        <v>|Crime TV Shows|Docuseries|</v>
      </c>
      <c r="T1418" s="14" t="str">
        <f t="shared" si="182"/>
        <v>|Tiller Russell|</v>
      </c>
      <c r="U1418" s="14" t="str">
        <f t="shared" si="183"/>
        <v>|Unknown|</v>
      </c>
    </row>
    <row r="1419" spans="1:21">
      <c r="A1419" s="14" t="s">
        <v>7233</v>
      </c>
      <c r="B1419" s="14" t="s">
        <v>48</v>
      </c>
      <c r="C1419" s="14" t="s">
        <v>7234</v>
      </c>
      <c r="D1419" s="14" t="s">
        <v>7235</v>
      </c>
      <c r="E1419" s="14" t="s">
        <v>7236</v>
      </c>
      <c r="F1419" s="14" t="s">
        <v>134</v>
      </c>
      <c r="G1419" s="26">
        <v>44208</v>
      </c>
      <c r="H1419" s="14">
        <v>2019</v>
      </c>
      <c r="I1419" s="14" t="s">
        <v>360</v>
      </c>
      <c r="J1419" s="14" t="s">
        <v>2352</v>
      </c>
      <c r="K1419" s="14" t="s">
        <v>873</v>
      </c>
      <c r="L1419" s="14" t="s">
        <v>7237</v>
      </c>
      <c r="M1419" s="14">
        <f t="shared" si="176"/>
        <v>2021</v>
      </c>
      <c r="N1419" s="14">
        <f t="shared" si="177"/>
        <v>1</v>
      </c>
      <c r="O1419" s="14" t="str">
        <f>IFERROR(VLOOKUP(I1419,Lists!$F$2:$G$16,2,FALSE()),"Not Rated")</f>
        <v>Adults</v>
      </c>
      <c r="P1419" s="14">
        <f t="shared" si="178"/>
        <v>81</v>
      </c>
      <c r="Q1419" s="14" t="str">
        <f t="shared" si="179"/>
        <v>Argentina</v>
      </c>
      <c r="R1419" s="14" t="str">
        <f t="shared" si="180"/>
        <v>|Argentina|</v>
      </c>
      <c r="S1419" s="14" t="str">
        <f t="shared" si="181"/>
        <v>|International Movies|Thrillers|</v>
      </c>
      <c r="T1419" s="14" t="str">
        <f t="shared" si="182"/>
        <v>|Francisco D'Eufemia|</v>
      </c>
      <c r="U1419" s="14" t="str">
        <f t="shared" si="183"/>
        <v>|Rodrigo de la Serna|Belen Blanco|Walter Jakob|Facundo Aquinos|Patricia Calisaya|</v>
      </c>
    </row>
    <row r="1420" spans="1:21">
      <c r="A1420" s="14" t="s">
        <v>7238</v>
      </c>
      <c r="B1420" s="14" t="s">
        <v>48</v>
      </c>
      <c r="C1420" s="14" t="s">
        <v>7239</v>
      </c>
      <c r="D1420" s="14" t="s">
        <v>7240</v>
      </c>
      <c r="E1420" s="14" t="s">
        <v>7240</v>
      </c>
      <c r="F1420" s="14" t="s">
        <v>117</v>
      </c>
      <c r="G1420" s="26">
        <v>44208</v>
      </c>
      <c r="H1420" s="14">
        <v>2021</v>
      </c>
      <c r="I1420" s="14" t="s">
        <v>360</v>
      </c>
      <c r="J1420" s="14" t="s">
        <v>653</v>
      </c>
      <c r="K1420" s="14" t="s">
        <v>261</v>
      </c>
      <c r="L1420" s="14" t="s">
        <v>7241</v>
      </c>
      <c r="M1420" s="14">
        <f t="shared" si="176"/>
        <v>2021</v>
      </c>
      <c r="N1420" s="14">
        <f t="shared" si="177"/>
        <v>1</v>
      </c>
      <c r="O1420" s="14" t="str">
        <f>IFERROR(VLOOKUP(I1420,Lists!$F$2:$G$16,2,FALSE()),"Not Rated")</f>
        <v>Adults</v>
      </c>
      <c r="P1420" s="14">
        <f t="shared" si="178"/>
        <v>98</v>
      </c>
      <c r="Q1420" s="14" t="str">
        <f t="shared" si="179"/>
        <v>Unknown</v>
      </c>
      <c r="R1420" s="14" t="str">
        <f t="shared" si="180"/>
        <v>|Unknown|</v>
      </c>
      <c r="S1420" s="14" t="str">
        <f t="shared" si="181"/>
        <v>|Stand-Up Comedy|</v>
      </c>
      <c r="T1420" s="14" t="str">
        <f t="shared" si="182"/>
        <v>|Chris Rock|</v>
      </c>
      <c r="U1420" s="14" t="str">
        <f t="shared" si="183"/>
        <v>|Chris Rock|</v>
      </c>
    </row>
    <row r="1421" spans="1:21">
      <c r="A1421" s="14" t="s">
        <v>7242</v>
      </c>
      <c r="B1421" s="14" t="s">
        <v>49</v>
      </c>
      <c r="C1421" s="14" t="s">
        <v>7243</v>
      </c>
      <c r="D1421" s="14" t="s">
        <v>7244</v>
      </c>
      <c r="E1421" s="14" t="s">
        <v>7245</v>
      </c>
      <c r="F1421" s="14" t="s">
        <v>118</v>
      </c>
      <c r="G1421" s="26">
        <v>44208</v>
      </c>
      <c r="H1421" s="14">
        <v>2020</v>
      </c>
      <c r="I1421" s="14" t="s">
        <v>360</v>
      </c>
      <c r="J1421" s="14" t="s">
        <v>108</v>
      </c>
      <c r="K1421" s="14" t="s">
        <v>7246</v>
      </c>
      <c r="L1421" s="14" t="s">
        <v>7247</v>
      </c>
      <c r="M1421" s="14">
        <f t="shared" si="176"/>
        <v>2021</v>
      </c>
      <c r="N1421" s="14">
        <f t="shared" si="177"/>
        <v>1</v>
      </c>
      <c r="O1421" s="14" t="str">
        <f>IFERROR(VLOOKUP(I1421,Lists!$F$2:$G$16,2,FALSE()),"Not Rated")</f>
        <v>Adults</v>
      </c>
      <c r="P1421" s="14">
        <f t="shared" si="178"/>
        <v>4</v>
      </c>
      <c r="Q1421" s="14" t="str">
        <f t="shared" si="179"/>
        <v>United Kingdom</v>
      </c>
      <c r="R1421" s="14" t="str">
        <f t="shared" si="180"/>
        <v>|United Kingdom|</v>
      </c>
      <c r="S1421" s="14" t="str">
        <f t="shared" si="181"/>
        <v>|British TV Shows|Romantic TV Shows|TV Dramas|</v>
      </c>
      <c r="T1421" s="14" t="str">
        <f t="shared" si="182"/>
        <v>|Juliet May|</v>
      </c>
      <c r="U1421" s="14" t="str">
        <f t="shared" si="183"/>
        <v>|Derek Jacobi|Anne Reid|Sarah Lancashire|Nicola Walker|Edward Ashley|Louis Greatorex|Josh Bolt|</v>
      </c>
    </row>
    <row r="1422" spans="1:21">
      <c r="A1422" s="14" t="s">
        <v>7248</v>
      </c>
      <c r="B1422" s="14" t="s">
        <v>48</v>
      </c>
      <c r="C1422" s="14" t="s">
        <v>7249</v>
      </c>
      <c r="D1422" s="14" t="s">
        <v>7250</v>
      </c>
      <c r="E1422" s="14" t="s">
        <v>117</v>
      </c>
      <c r="F1422" s="14" t="s">
        <v>115</v>
      </c>
      <c r="G1422" s="26">
        <v>44207</v>
      </c>
      <c r="H1422" s="14">
        <v>2021</v>
      </c>
      <c r="I1422" s="14" t="s">
        <v>360</v>
      </c>
      <c r="J1422" s="14" t="s">
        <v>404</v>
      </c>
      <c r="K1422" s="14" t="s">
        <v>247</v>
      </c>
      <c r="L1422" s="14" t="s">
        <v>7251</v>
      </c>
      <c r="M1422" s="14">
        <f t="shared" si="176"/>
        <v>2021</v>
      </c>
      <c r="N1422" s="14">
        <f t="shared" si="177"/>
        <v>1</v>
      </c>
      <c r="O1422" s="14" t="str">
        <f>IFERROR(VLOOKUP(I1422,Lists!$F$2:$G$16,2,FALSE()),"Not Rated")</f>
        <v>Adults</v>
      </c>
      <c r="P1422" s="14">
        <f t="shared" si="178"/>
        <v>90</v>
      </c>
      <c r="Q1422" s="14" t="str">
        <f t="shared" si="179"/>
        <v>United States</v>
      </c>
      <c r="R1422" s="14" t="str">
        <f t="shared" si="180"/>
        <v>|United States|</v>
      </c>
      <c r="S1422" s="14" t="str">
        <f t="shared" si="181"/>
        <v>|Documentaries|</v>
      </c>
      <c r="T1422" s="14" t="str">
        <f t="shared" si="182"/>
        <v>|Stanley Nelson|</v>
      </c>
      <c r="U1422" s="14" t="str">
        <f t="shared" si="183"/>
        <v>|Unknown|</v>
      </c>
    </row>
    <row r="1423" spans="1:21">
      <c r="A1423" s="14" t="s">
        <v>7252</v>
      </c>
      <c r="B1423" s="14" t="s">
        <v>48</v>
      </c>
      <c r="C1423" s="14" t="s">
        <v>7253</v>
      </c>
      <c r="D1423" s="14" t="s">
        <v>7254</v>
      </c>
      <c r="E1423" s="14" t="s">
        <v>7255</v>
      </c>
      <c r="F1423" s="14" t="s">
        <v>120</v>
      </c>
      <c r="G1423" s="26">
        <v>44207</v>
      </c>
      <c r="H1423" s="14">
        <v>2011</v>
      </c>
      <c r="I1423" s="14" t="s">
        <v>363</v>
      </c>
      <c r="J1423" s="14" t="s">
        <v>1375</v>
      </c>
      <c r="K1423" s="14" t="s">
        <v>834</v>
      </c>
      <c r="L1423" s="14" t="s">
        <v>7256</v>
      </c>
      <c r="M1423" s="14">
        <f t="shared" si="176"/>
        <v>2021</v>
      </c>
      <c r="N1423" s="14">
        <f t="shared" si="177"/>
        <v>1</v>
      </c>
      <c r="O1423" s="14" t="str">
        <f>IFERROR(VLOOKUP(I1423,Lists!$F$2:$G$16,2,FALSE()),"Not Rated")</f>
        <v>Adults</v>
      </c>
      <c r="P1423" s="14">
        <f t="shared" si="178"/>
        <v>112</v>
      </c>
      <c r="Q1423" s="14" t="str">
        <f t="shared" si="179"/>
        <v>France</v>
      </c>
      <c r="R1423" s="14" t="str">
        <f t="shared" si="180"/>
        <v>|France|</v>
      </c>
      <c r="S1423" s="14" t="str">
        <f t="shared" si="181"/>
        <v>|Comedies|Dramas|International Movies|</v>
      </c>
      <c r="T1423" s="14" t="str">
        <f t="shared" si="182"/>
        <v>|Olivier Nakache|Éric Toledano|</v>
      </c>
      <c r="U1423" s="14" t="str">
        <f t="shared" si="183"/>
        <v>|François Cluzet|Omar Sy|Anne Le Ny|Audrey Fleurot|Joséphine de Meaux|Clotilde Mollet|Alba Gaïa Kraghede Bellugi|Cyril Mendy|</v>
      </c>
    </row>
    <row r="1424" spans="1:21">
      <c r="A1424" s="14" t="s">
        <v>7257</v>
      </c>
      <c r="B1424" s="14" t="s">
        <v>48</v>
      </c>
      <c r="C1424" s="14" t="s">
        <v>7258</v>
      </c>
      <c r="D1424" s="14" t="s">
        <v>7259</v>
      </c>
      <c r="E1424" s="14" t="s">
        <v>7260</v>
      </c>
      <c r="F1424" s="14" t="s">
        <v>116</v>
      </c>
      <c r="G1424" s="26">
        <v>44204</v>
      </c>
      <c r="H1424" s="14">
        <v>2005</v>
      </c>
      <c r="I1424" s="14" t="s">
        <v>361</v>
      </c>
      <c r="J1424" s="14" t="s">
        <v>528</v>
      </c>
      <c r="K1424" s="14" t="s">
        <v>475</v>
      </c>
      <c r="L1424" s="14" t="s">
        <v>7261</v>
      </c>
      <c r="M1424" s="14">
        <f t="shared" si="176"/>
        <v>2021</v>
      </c>
      <c r="N1424" s="14">
        <f t="shared" si="177"/>
        <v>1</v>
      </c>
      <c r="O1424" s="14" t="str">
        <f>IFERROR(VLOOKUP(I1424,Lists!$F$2:$G$16,2,FALSE()),"Not Rated")</f>
        <v>Teens</v>
      </c>
      <c r="P1424" s="14">
        <f t="shared" si="178"/>
        <v>161</v>
      </c>
      <c r="Q1424" s="14" t="str">
        <f t="shared" si="179"/>
        <v>India</v>
      </c>
      <c r="R1424" s="14" t="str">
        <f t="shared" si="180"/>
        <v>|India|</v>
      </c>
      <c r="S1424" s="14" t="str">
        <f t="shared" si="181"/>
        <v>|Dramas|International Movies|</v>
      </c>
      <c r="T1424" s="14" t="str">
        <f t="shared" si="182"/>
        <v>|Prakash Jha|</v>
      </c>
      <c r="U1424" s="14" t="str">
        <f t="shared" si="183"/>
        <v>|Ajay Devgn|Nana Patekar|Bipasha Basu|Ayub Khan|Mohan Agashe|Mukesh Tiwari|Yashpal Sharma|Anoop Soni|Chetan Pandit|</v>
      </c>
    </row>
    <row r="1425" spans="1:21">
      <c r="A1425" s="14" t="s">
        <v>7262</v>
      </c>
      <c r="B1425" s="14" t="s">
        <v>48</v>
      </c>
      <c r="C1425" s="14" t="s">
        <v>7263</v>
      </c>
      <c r="D1425" s="14" t="s">
        <v>7264</v>
      </c>
      <c r="E1425" s="14" t="s">
        <v>7265</v>
      </c>
      <c r="F1425" s="14" t="s">
        <v>116</v>
      </c>
      <c r="G1425" s="26">
        <v>44204</v>
      </c>
      <c r="H1425" s="14">
        <v>2005</v>
      </c>
      <c r="I1425" s="14" t="s">
        <v>361</v>
      </c>
      <c r="J1425" s="14" t="s">
        <v>1399</v>
      </c>
      <c r="K1425" s="14" t="s">
        <v>542</v>
      </c>
      <c r="L1425" s="14" t="s">
        <v>7266</v>
      </c>
      <c r="M1425" s="14">
        <f t="shared" si="176"/>
        <v>2021</v>
      </c>
      <c r="N1425" s="14">
        <f t="shared" si="177"/>
        <v>1</v>
      </c>
      <c r="O1425" s="14" t="str">
        <f>IFERROR(VLOOKUP(I1425,Lists!$F$2:$G$16,2,FALSE()),"Not Rated")</f>
        <v>Teens</v>
      </c>
      <c r="P1425" s="14">
        <f t="shared" si="178"/>
        <v>129</v>
      </c>
      <c r="Q1425" s="14" t="str">
        <f t="shared" si="179"/>
        <v>India</v>
      </c>
      <c r="R1425" s="14" t="str">
        <f t="shared" si="180"/>
        <v>|India|</v>
      </c>
      <c r="S1425" s="14" t="str">
        <f t="shared" si="181"/>
        <v>|Comedies|International Movies|Romantic Movies|</v>
      </c>
      <c r="T1425" s="14" t="str">
        <f t="shared" si="182"/>
        <v>|Rohan Sippy|</v>
      </c>
      <c r="U1425" s="14" t="str">
        <f t="shared" si="183"/>
        <v>|Abhishek Bachchan|Priyanka Chopra|Riteish Deshmukh|Boman Irani|Nana Patekar|Sanjay Mishra|Tinnu Anand|Hussain Shaikh|</v>
      </c>
    </row>
    <row r="1426" spans="1:21">
      <c r="A1426" s="14" t="s">
        <v>7267</v>
      </c>
      <c r="B1426" s="14" t="s">
        <v>48</v>
      </c>
      <c r="C1426" s="14" t="s">
        <v>7268</v>
      </c>
      <c r="D1426" s="14" t="s">
        <v>7269</v>
      </c>
      <c r="E1426" s="14" t="s">
        <v>7270</v>
      </c>
      <c r="F1426" s="14" t="s">
        <v>7271</v>
      </c>
      <c r="G1426" s="26">
        <v>44204</v>
      </c>
      <c r="H1426" s="14">
        <v>2021</v>
      </c>
      <c r="I1426" s="14" t="s">
        <v>365</v>
      </c>
      <c r="J1426" s="14" t="s">
        <v>744</v>
      </c>
      <c r="K1426" s="14" t="s">
        <v>481</v>
      </c>
      <c r="L1426" s="14" t="s">
        <v>7272</v>
      </c>
      <c r="M1426" s="14">
        <f t="shared" si="176"/>
        <v>2021</v>
      </c>
      <c r="N1426" s="14">
        <f t="shared" si="177"/>
        <v>1</v>
      </c>
      <c r="O1426" s="14" t="str">
        <f>IFERROR(VLOOKUP(I1426,Lists!$F$2:$G$16,2,FALSE()),"Not Rated")</f>
        <v>Kids</v>
      </c>
      <c r="P1426" s="14">
        <f t="shared" si="178"/>
        <v>85</v>
      </c>
      <c r="Q1426" s="14" t="str">
        <f t="shared" si="179"/>
        <v>Canada</v>
      </c>
      <c r="R1426" s="14" t="str">
        <f t="shared" si="180"/>
        <v>|Canada|United States|Cayman Islands|</v>
      </c>
      <c r="S1426" s="14" t="str">
        <f t="shared" si="181"/>
        <v>|Children &amp; Family Movies|Comedies|</v>
      </c>
      <c r="T1426" s="14" t="str">
        <f t="shared" si="182"/>
        <v>|Ross Venokur|</v>
      </c>
      <c r="U1426" s="14" t="str">
        <f t="shared" si="183"/>
        <v>|Wilmer Valderrama|Demi Lovato|Sia|Nia Vardalos|Ashley Tisdale|Avril Lavigne|G.E.M.|John Cleese|Chris Harrison|Dee Bradley Baker|Carlos Alazraqui|</v>
      </c>
    </row>
    <row r="1427" spans="1:21">
      <c r="A1427" s="14" t="s">
        <v>7273</v>
      </c>
      <c r="B1427" s="14" t="s">
        <v>48</v>
      </c>
      <c r="C1427" s="14" t="s">
        <v>7274</v>
      </c>
      <c r="D1427" s="14" t="s">
        <v>117</v>
      </c>
      <c r="E1427" s="14" t="s">
        <v>117</v>
      </c>
      <c r="F1427" s="14" t="s">
        <v>115</v>
      </c>
      <c r="G1427" s="26">
        <v>44204</v>
      </c>
      <c r="H1427" s="14">
        <v>2021</v>
      </c>
      <c r="I1427" s="14" t="s">
        <v>361</v>
      </c>
      <c r="J1427" s="14" t="s">
        <v>7275</v>
      </c>
      <c r="K1427" s="14" t="s">
        <v>247</v>
      </c>
      <c r="L1427" s="14" t="s">
        <v>7276</v>
      </c>
      <c r="M1427" s="14">
        <f t="shared" si="176"/>
        <v>2021</v>
      </c>
      <c r="N1427" s="14">
        <f t="shared" si="177"/>
        <v>1</v>
      </c>
      <c r="O1427" s="14" t="str">
        <f>IFERROR(VLOOKUP(I1427,Lists!$F$2:$G$16,2,FALSE()),"Not Rated")</f>
        <v>Teens</v>
      </c>
      <c r="P1427" s="14">
        <f t="shared" si="178"/>
        <v>14</v>
      </c>
      <c r="Q1427" s="14" t="str">
        <f t="shared" si="179"/>
        <v>United States</v>
      </c>
      <c r="R1427" s="14" t="str">
        <f t="shared" si="180"/>
        <v>|United States|</v>
      </c>
      <c r="S1427" s="14" t="str">
        <f t="shared" si="181"/>
        <v>|Documentaries|</v>
      </c>
      <c r="T1427" s="14" t="str">
        <f t="shared" si="182"/>
        <v>|Unknown|</v>
      </c>
      <c r="U1427" s="14" t="str">
        <f t="shared" si="183"/>
        <v>|Unknown|</v>
      </c>
    </row>
    <row r="1428" spans="1:21">
      <c r="A1428" s="14" t="s">
        <v>7277</v>
      </c>
      <c r="B1428" s="14" t="s">
        <v>48</v>
      </c>
      <c r="C1428" s="14" t="s">
        <v>7278</v>
      </c>
      <c r="D1428" s="14" t="s">
        <v>7259</v>
      </c>
      <c r="E1428" s="14" t="s">
        <v>7279</v>
      </c>
      <c r="F1428" s="14" t="s">
        <v>116</v>
      </c>
      <c r="G1428" s="26">
        <v>44204</v>
      </c>
      <c r="H1428" s="14">
        <v>2003</v>
      </c>
      <c r="I1428" s="14" t="s">
        <v>360</v>
      </c>
      <c r="J1428" s="14" t="s">
        <v>2157</v>
      </c>
      <c r="K1428" s="14" t="s">
        <v>475</v>
      </c>
      <c r="L1428" s="14" t="s">
        <v>7280</v>
      </c>
      <c r="M1428" s="14">
        <f t="shared" si="176"/>
        <v>2021</v>
      </c>
      <c r="N1428" s="14">
        <f t="shared" si="177"/>
        <v>1</v>
      </c>
      <c r="O1428" s="14" t="str">
        <f>IFERROR(VLOOKUP(I1428,Lists!$F$2:$G$16,2,FALSE()),"Not Rated")</f>
        <v>Adults</v>
      </c>
      <c r="P1428" s="14">
        <f t="shared" si="178"/>
        <v>148</v>
      </c>
      <c r="Q1428" s="14" t="str">
        <f t="shared" si="179"/>
        <v>India</v>
      </c>
      <c r="R1428" s="14" t="str">
        <f t="shared" si="180"/>
        <v>|India|</v>
      </c>
      <c r="S1428" s="14" t="str">
        <f t="shared" si="181"/>
        <v>|Dramas|International Movies|</v>
      </c>
      <c r="T1428" s="14" t="str">
        <f t="shared" si="182"/>
        <v>|Prakash Jha|</v>
      </c>
      <c r="U1428" s="14" t="str">
        <f t="shared" si="183"/>
        <v>|Ajay Devgn|Gracy Singh|Mohan Agashe|Mohan Joshi|Ayub Khan|Akhilendra Mishra|Mukesh Tiwari|Yashpal Sharma|Brij Gopal|Anita Kanwal|</v>
      </c>
    </row>
    <row r="1429" spans="1:21">
      <c r="A1429" s="14" t="s">
        <v>7281</v>
      </c>
      <c r="B1429" s="14" t="s">
        <v>49</v>
      </c>
      <c r="C1429" s="14" t="s">
        <v>7282</v>
      </c>
      <c r="D1429" s="14" t="s">
        <v>117</v>
      </c>
      <c r="E1429" s="14" t="s">
        <v>7283</v>
      </c>
      <c r="F1429" s="14" t="s">
        <v>118</v>
      </c>
      <c r="G1429" s="26">
        <v>44204</v>
      </c>
      <c r="H1429" s="14">
        <v>2021</v>
      </c>
      <c r="I1429" s="14" t="s">
        <v>360</v>
      </c>
      <c r="J1429" s="14" t="s">
        <v>521</v>
      </c>
      <c r="K1429" s="14" t="s">
        <v>485</v>
      </c>
      <c r="L1429" s="14" t="s">
        <v>7284</v>
      </c>
      <c r="M1429" s="14">
        <f t="shared" si="176"/>
        <v>2021</v>
      </c>
      <c r="N1429" s="14">
        <f t="shared" si="177"/>
        <v>1</v>
      </c>
      <c r="O1429" s="14" t="str">
        <f>IFERROR(VLOOKUP(I1429,Lists!$F$2:$G$16,2,FALSE()),"Not Rated")</f>
        <v>Adults</v>
      </c>
      <c r="P1429" s="14">
        <f t="shared" si="178"/>
        <v>5</v>
      </c>
      <c r="Q1429" s="14" t="str">
        <f t="shared" si="179"/>
        <v>United Kingdom</v>
      </c>
      <c r="R1429" s="14" t="str">
        <f t="shared" si="180"/>
        <v>|United Kingdom|</v>
      </c>
      <c r="S1429" s="14" t="str">
        <f t="shared" si="181"/>
        <v>|British TV Shows|Crime TV Shows|Docuseries|</v>
      </c>
      <c r="T1429" s="14" t="str">
        <f t="shared" si="182"/>
        <v>|Unknown|</v>
      </c>
      <c r="U1429" s="14" t="str">
        <f t="shared" si="183"/>
        <v>|Paul Connolly|</v>
      </c>
    </row>
    <row r="1430" spans="1:21">
      <c r="A1430" s="14" t="s">
        <v>7285</v>
      </c>
      <c r="B1430" s="14" t="s">
        <v>48</v>
      </c>
      <c r="C1430" s="14" t="s">
        <v>7286</v>
      </c>
      <c r="D1430" s="14" t="s">
        <v>7287</v>
      </c>
      <c r="E1430" s="14" t="s">
        <v>7288</v>
      </c>
      <c r="F1430" s="14" t="s">
        <v>7289</v>
      </c>
      <c r="G1430" s="26">
        <v>44204</v>
      </c>
      <c r="H1430" s="14">
        <v>2018</v>
      </c>
      <c r="I1430" s="14" t="s">
        <v>360</v>
      </c>
      <c r="J1430" s="14" t="s">
        <v>698</v>
      </c>
      <c r="K1430" s="14" t="s">
        <v>444</v>
      </c>
      <c r="L1430" s="14" t="s">
        <v>7290</v>
      </c>
      <c r="M1430" s="14">
        <f t="shared" si="176"/>
        <v>2021</v>
      </c>
      <c r="N1430" s="14">
        <f t="shared" si="177"/>
        <v>1</v>
      </c>
      <c r="O1430" s="14" t="str">
        <f>IFERROR(VLOOKUP(I1430,Lists!$F$2:$G$16,2,FALSE()),"Not Rated")</f>
        <v>Adults</v>
      </c>
      <c r="P1430" s="14">
        <f t="shared" si="178"/>
        <v>99</v>
      </c>
      <c r="Q1430" s="14" t="str">
        <f t="shared" si="179"/>
        <v>India</v>
      </c>
      <c r="R1430" s="14" t="str">
        <f t="shared" si="180"/>
        <v>|India|France|</v>
      </c>
      <c r="S1430" s="14" t="str">
        <f t="shared" si="181"/>
        <v>|Dramas|Independent Movies|International Movies|</v>
      </c>
      <c r="T1430" s="14" t="str">
        <f t="shared" si="182"/>
        <v>|Rohena Gera|</v>
      </c>
      <c r="U1430" s="14" t="str">
        <f t="shared" si="183"/>
        <v>|Tillotama Shome|Vivek Gomber|Geetanjali Kulkarni|Rahul Vohra|Divya Seth|Chandrachoor Rai|Dilnaz Irani|Bhagyashree Pandit|Anupriya Goenka|Rashi Mal|</v>
      </c>
    </row>
    <row r="1431" spans="1:21">
      <c r="A1431" s="14" t="s">
        <v>7291</v>
      </c>
      <c r="B1431" s="14" t="s">
        <v>49</v>
      </c>
      <c r="C1431" s="14" t="s">
        <v>7292</v>
      </c>
      <c r="D1431" s="14" t="s">
        <v>117</v>
      </c>
      <c r="E1431" s="14" t="s">
        <v>7293</v>
      </c>
      <c r="F1431" s="14" t="s">
        <v>116</v>
      </c>
      <c r="G1431" s="26">
        <v>44204</v>
      </c>
      <c r="H1431" s="14">
        <v>2021</v>
      </c>
      <c r="I1431" s="14" t="s">
        <v>366</v>
      </c>
      <c r="J1431" s="14" t="s">
        <v>105</v>
      </c>
      <c r="K1431" s="14" t="s">
        <v>617</v>
      </c>
      <c r="L1431" s="14" t="s">
        <v>7294</v>
      </c>
      <c r="M1431" s="14">
        <f t="shared" si="176"/>
        <v>2021</v>
      </c>
      <c r="N1431" s="14">
        <f t="shared" si="177"/>
        <v>1</v>
      </c>
      <c r="O1431" s="14" t="str">
        <f>IFERROR(VLOOKUP(I1431,Lists!$F$2:$G$16,2,FALSE()),"Not Rated")</f>
        <v>Kids</v>
      </c>
      <c r="P1431" s="14">
        <f t="shared" si="178"/>
        <v>1</v>
      </c>
      <c r="Q1431" s="14" t="str">
        <f t="shared" si="179"/>
        <v>India</v>
      </c>
      <c r="R1431" s="14" t="str">
        <f t="shared" si="180"/>
        <v>|India|</v>
      </c>
      <c r="S1431" s="14" t="str">
        <f t="shared" si="181"/>
        <v>|Kids' TV|TV Comedies|</v>
      </c>
      <c r="T1431" s="14" t="str">
        <f t="shared" si="182"/>
        <v>|Unknown|</v>
      </c>
      <c r="U1431" s="14" t="str">
        <f t="shared" si="183"/>
        <v>|Sumruddhi Shukla|Aranya Kaur|Nishka Raheja|</v>
      </c>
    </row>
    <row r="1432" spans="1:21">
      <c r="A1432" s="14" t="s">
        <v>7295</v>
      </c>
      <c r="B1432" s="14" t="s">
        <v>49</v>
      </c>
      <c r="C1432" s="14" t="s">
        <v>7296</v>
      </c>
      <c r="D1432" s="14" t="s">
        <v>117</v>
      </c>
      <c r="E1432" s="14" t="s">
        <v>7297</v>
      </c>
      <c r="F1432" s="14" t="s">
        <v>115</v>
      </c>
      <c r="G1432" s="26">
        <v>44204</v>
      </c>
      <c r="H1432" s="14">
        <v>2021</v>
      </c>
      <c r="I1432" s="14" t="s">
        <v>361</v>
      </c>
      <c r="J1432" s="14" t="s">
        <v>105</v>
      </c>
      <c r="K1432" s="14" t="s">
        <v>257</v>
      </c>
      <c r="L1432" s="14" t="s">
        <v>7298</v>
      </c>
      <c r="M1432" s="14">
        <f t="shared" si="176"/>
        <v>2021</v>
      </c>
      <c r="N1432" s="14">
        <f t="shared" si="177"/>
        <v>1</v>
      </c>
      <c r="O1432" s="14" t="str">
        <f>IFERROR(VLOOKUP(I1432,Lists!$F$2:$G$16,2,FALSE()),"Not Rated")</f>
        <v>Teens</v>
      </c>
      <c r="P1432" s="14">
        <f t="shared" si="178"/>
        <v>1</v>
      </c>
      <c r="Q1432" s="14" t="str">
        <f t="shared" si="179"/>
        <v>United States</v>
      </c>
      <c r="R1432" s="14" t="str">
        <f t="shared" si="180"/>
        <v>|United States|</v>
      </c>
      <c r="S1432" s="14" t="str">
        <f t="shared" si="181"/>
        <v>|Docuseries|</v>
      </c>
      <c r="T1432" s="14" t="str">
        <f t="shared" si="182"/>
        <v>|Unknown|</v>
      </c>
      <c r="U1432" s="14" t="str">
        <f t="shared" si="183"/>
        <v>|Fran Lebowitz|</v>
      </c>
    </row>
    <row r="1433" spans="1:21">
      <c r="A1433" s="14" t="s">
        <v>7299</v>
      </c>
      <c r="B1433" s="14" t="s">
        <v>48</v>
      </c>
      <c r="C1433" s="14" t="s">
        <v>7300</v>
      </c>
      <c r="D1433" s="14" t="s">
        <v>117</v>
      </c>
      <c r="E1433" s="14" t="s">
        <v>7301</v>
      </c>
      <c r="F1433" s="14" t="s">
        <v>129</v>
      </c>
      <c r="G1433" s="26">
        <v>44204</v>
      </c>
      <c r="H1433" s="14">
        <v>2021</v>
      </c>
      <c r="I1433" s="14" t="s">
        <v>360</v>
      </c>
      <c r="J1433" s="14" t="s">
        <v>566</v>
      </c>
      <c r="K1433" s="14" t="s">
        <v>834</v>
      </c>
      <c r="L1433" s="14" t="s">
        <v>7302</v>
      </c>
      <c r="M1433" s="14">
        <f t="shared" si="176"/>
        <v>2021</v>
      </c>
      <c r="N1433" s="14">
        <f t="shared" si="177"/>
        <v>1</v>
      </c>
      <c r="O1433" s="14" t="str">
        <f>IFERROR(VLOOKUP(I1433,Lists!$F$2:$G$16,2,FALSE()),"Not Rated")</f>
        <v>Adults</v>
      </c>
      <c r="P1433" s="14">
        <f t="shared" si="178"/>
        <v>97</v>
      </c>
      <c r="Q1433" s="14" t="str">
        <f t="shared" si="179"/>
        <v>Turkey</v>
      </c>
      <c r="R1433" s="14" t="str">
        <f t="shared" si="180"/>
        <v>|Turkey|</v>
      </c>
      <c r="S1433" s="14" t="str">
        <f t="shared" si="181"/>
        <v>|Comedies|Dramas|International Movies|</v>
      </c>
      <c r="T1433" s="14" t="str">
        <f t="shared" si="182"/>
        <v>|Unknown|</v>
      </c>
      <c r="U1433" s="14" t="str">
        <f t="shared" si="183"/>
        <v>|Engin Günaydın|Haluk Bilginer|Binnur Kaya|Öner Erkan|İrem Sak|Fatih Artman|Gülçin Santırcıoğlu|İlker Aksum|Hülya Duyar|Göktuğ Yıldırım|Helin Kandemir|</v>
      </c>
    </row>
    <row r="1434" spans="1:21">
      <c r="A1434" s="14" t="s">
        <v>7303</v>
      </c>
      <c r="B1434" s="14" t="s">
        <v>49</v>
      </c>
      <c r="C1434" s="14" t="s">
        <v>7304</v>
      </c>
      <c r="D1434" s="14" t="s">
        <v>7305</v>
      </c>
      <c r="E1434" s="14" t="s">
        <v>7306</v>
      </c>
      <c r="F1434" s="14" t="s">
        <v>122</v>
      </c>
      <c r="G1434" s="26">
        <v>44204</v>
      </c>
      <c r="H1434" s="14">
        <v>2021</v>
      </c>
      <c r="I1434" s="14" t="s">
        <v>361</v>
      </c>
      <c r="J1434" s="14" t="s">
        <v>106</v>
      </c>
      <c r="K1434" s="14" t="s">
        <v>7307</v>
      </c>
      <c r="L1434" s="14" t="s">
        <v>7308</v>
      </c>
      <c r="M1434" s="14">
        <f t="shared" si="176"/>
        <v>2021</v>
      </c>
      <c r="N1434" s="14">
        <f t="shared" si="177"/>
        <v>1</v>
      </c>
      <c r="O1434" s="14" t="str">
        <f>IFERROR(VLOOKUP(I1434,Lists!$F$2:$G$16,2,FALSE()),"Not Rated")</f>
        <v>Teens</v>
      </c>
      <c r="P1434" s="14">
        <f t="shared" si="178"/>
        <v>2</v>
      </c>
      <c r="Q1434" s="14" t="str">
        <f t="shared" si="179"/>
        <v>Spain</v>
      </c>
      <c r="R1434" s="14" t="str">
        <f t="shared" si="180"/>
        <v>|Spain|</v>
      </c>
      <c r="S1434" s="14" t="str">
        <f t="shared" si="181"/>
        <v>|Anime Series|International TV Shows|Spanish-Language TV Shows|</v>
      </c>
      <c r="T1434" s="14" t="str">
        <f t="shared" si="182"/>
        <v>|Maite Ruiz De Austri|</v>
      </c>
      <c r="U1434" s="14" t="str">
        <f t="shared" si="183"/>
        <v>|Michelle Jenner|Itzan Escamilla|Sergio Mur|Nico Romero|Carlos Cuevas|</v>
      </c>
    </row>
    <row r="1435" spans="1:21">
      <c r="A1435" s="14" t="s">
        <v>7309</v>
      </c>
      <c r="B1435" s="14" t="s">
        <v>48</v>
      </c>
      <c r="C1435" s="14" t="s">
        <v>7310</v>
      </c>
      <c r="D1435" s="14" t="s">
        <v>7311</v>
      </c>
      <c r="E1435" s="14" t="s">
        <v>7312</v>
      </c>
      <c r="F1435" s="14" t="s">
        <v>136</v>
      </c>
      <c r="G1435" s="26">
        <v>44203</v>
      </c>
      <c r="H1435" s="14">
        <v>2020</v>
      </c>
      <c r="I1435" s="14" t="s">
        <v>361</v>
      </c>
      <c r="J1435" s="14" t="s">
        <v>1247</v>
      </c>
      <c r="K1435" s="14" t="s">
        <v>475</v>
      </c>
      <c r="L1435" s="14" t="s">
        <v>7313</v>
      </c>
      <c r="M1435" s="14">
        <f t="shared" si="176"/>
        <v>2021</v>
      </c>
      <c r="N1435" s="14">
        <f t="shared" si="177"/>
        <v>1</v>
      </c>
      <c r="O1435" s="14" t="str">
        <f>IFERROR(VLOOKUP(I1435,Lists!$F$2:$G$16,2,FALSE()),"Not Rated")</f>
        <v>Teens</v>
      </c>
      <c r="P1435" s="14">
        <f t="shared" si="178"/>
        <v>101</v>
      </c>
      <c r="Q1435" s="14" t="str">
        <f t="shared" si="179"/>
        <v>Indonesia</v>
      </c>
      <c r="R1435" s="14" t="str">
        <f t="shared" si="180"/>
        <v>|Indonesia|</v>
      </c>
      <c r="S1435" s="14" t="str">
        <f t="shared" si="181"/>
        <v>|Dramas|International Movies|</v>
      </c>
      <c r="T1435" s="14" t="str">
        <f t="shared" si="182"/>
        <v>|Jastis Arimba|</v>
      </c>
      <c r="U1435" s="14" t="str">
        <f t="shared" si="183"/>
        <v>|Anisa Rahma|Ariyo Wahab|Anandito Dwis|Fitria Rasyidi|Arafah Rianti|Kinaryosih|</v>
      </c>
    </row>
    <row r="1436" spans="1:21">
      <c r="A1436" s="14" t="s">
        <v>7314</v>
      </c>
      <c r="B1436" s="14" t="s">
        <v>48</v>
      </c>
      <c r="C1436" s="14" t="s">
        <v>7315</v>
      </c>
      <c r="D1436" s="14" t="s">
        <v>7316</v>
      </c>
      <c r="E1436" s="14" t="s">
        <v>7317</v>
      </c>
      <c r="F1436" s="14" t="s">
        <v>7318</v>
      </c>
      <c r="G1436" s="26">
        <v>44203</v>
      </c>
      <c r="H1436" s="14">
        <v>2016</v>
      </c>
      <c r="I1436" s="14" t="s">
        <v>367</v>
      </c>
      <c r="J1436" s="14" t="s">
        <v>1330</v>
      </c>
      <c r="K1436" s="14" t="s">
        <v>481</v>
      </c>
      <c r="L1436" s="14" t="s">
        <v>7319</v>
      </c>
      <c r="M1436" s="14">
        <f t="shared" si="176"/>
        <v>2021</v>
      </c>
      <c r="N1436" s="14">
        <f t="shared" si="177"/>
        <v>1</v>
      </c>
      <c r="O1436" s="14" t="str">
        <f>IFERROR(VLOOKUP(I1436,Lists!$F$2:$G$16,2,FALSE()),"Not Rated")</f>
        <v>Older Kids</v>
      </c>
      <c r="P1436" s="14">
        <f t="shared" si="178"/>
        <v>89</v>
      </c>
      <c r="Q1436" s="14" t="str">
        <f t="shared" si="179"/>
        <v>France</v>
      </c>
      <c r="R1436" s="14" t="str">
        <f t="shared" si="180"/>
        <v>|France|Canada|</v>
      </c>
      <c r="S1436" s="14" t="str">
        <f t="shared" si="181"/>
        <v>|Children &amp; Family Movies|Comedies|</v>
      </c>
      <c r="T1436" s="14" t="str">
        <f t="shared" si="182"/>
        <v>|Eric Summer|Éric Warin|</v>
      </c>
      <c r="U1436" s="14" t="str">
        <f t="shared" si="183"/>
        <v>|Bronwen Mantel|Mel Brooks|Maddie Ziegler|Dane DeHaan|Julie Khaner|Elle Fanning|Terrence Scammell|Tamir Kapelian|Carly Rae Jepsen|</v>
      </c>
    </row>
    <row r="1437" spans="1:21">
      <c r="A1437" s="14" t="s">
        <v>7320</v>
      </c>
      <c r="B1437" s="14" t="s">
        <v>48</v>
      </c>
      <c r="C1437" s="14" t="s">
        <v>7321</v>
      </c>
      <c r="D1437" s="14" t="s">
        <v>7322</v>
      </c>
      <c r="E1437" s="14" t="s">
        <v>7323</v>
      </c>
      <c r="F1437" s="14" t="s">
        <v>7324</v>
      </c>
      <c r="G1437" s="26">
        <v>44203</v>
      </c>
      <c r="H1437" s="14">
        <v>2020</v>
      </c>
      <c r="I1437" s="14" t="s">
        <v>363</v>
      </c>
      <c r="J1437" s="14" t="s">
        <v>972</v>
      </c>
      <c r="K1437" s="14" t="s">
        <v>244</v>
      </c>
      <c r="L1437" s="14" t="s">
        <v>7325</v>
      </c>
      <c r="M1437" s="14">
        <f t="shared" si="176"/>
        <v>2021</v>
      </c>
      <c r="N1437" s="14">
        <f t="shared" si="177"/>
        <v>1</v>
      </c>
      <c r="O1437" s="14" t="str">
        <f>IFERROR(VLOOKUP(I1437,Lists!$F$2:$G$16,2,FALSE()),"Not Rated")</f>
        <v>Adults</v>
      </c>
      <c r="P1437" s="14">
        <f t="shared" si="178"/>
        <v>128</v>
      </c>
      <c r="Q1437" s="14" t="str">
        <f t="shared" si="179"/>
        <v>Canada</v>
      </c>
      <c r="R1437" s="14" t="str">
        <f t="shared" si="180"/>
        <v>|Canada|Hungary|United States|</v>
      </c>
      <c r="S1437" s="14" t="str">
        <f t="shared" si="181"/>
        <v>|Dramas|</v>
      </c>
      <c r="T1437" s="14" t="str">
        <f t="shared" si="182"/>
        <v>|Kornél Mundruczó|</v>
      </c>
      <c r="U1437" s="14" t="str">
        <f t="shared" si="183"/>
        <v>|Vanessa Kirby|Shia LaBeouf|Ellen Burstyn|Molly Parker|Sarah Snook|Iliza Shlesinger|Benny Safdie|Jimmie Fails|</v>
      </c>
    </row>
    <row r="1438" spans="1:21">
      <c r="A1438" s="14" t="s">
        <v>7326</v>
      </c>
      <c r="B1438" s="14" t="s">
        <v>48</v>
      </c>
      <c r="C1438" s="14" t="s">
        <v>7327</v>
      </c>
      <c r="D1438" s="14" t="s">
        <v>7328</v>
      </c>
      <c r="E1438" s="14" t="s">
        <v>7329</v>
      </c>
      <c r="F1438" s="14" t="s">
        <v>117</v>
      </c>
      <c r="G1438" s="26">
        <v>44202</v>
      </c>
      <c r="H1438" s="14">
        <v>2021</v>
      </c>
      <c r="I1438" s="14" t="s">
        <v>360</v>
      </c>
      <c r="J1438" s="14" t="s">
        <v>1313</v>
      </c>
      <c r="K1438" s="14" t="s">
        <v>2701</v>
      </c>
      <c r="L1438" s="14" t="s">
        <v>7330</v>
      </c>
      <c r="M1438" s="14">
        <f t="shared" si="176"/>
        <v>2021</v>
      </c>
      <c r="N1438" s="14">
        <f t="shared" si="177"/>
        <v>1</v>
      </c>
      <c r="O1438" s="14" t="str">
        <f>IFERROR(VLOOKUP(I1438,Lists!$F$2:$G$16,2,FALSE()),"Not Rated")</f>
        <v>Adults</v>
      </c>
      <c r="P1438" s="14">
        <f t="shared" si="178"/>
        <v>76</v>
      </c>
      <c r="Q1438" s="14" t="str">
        <f t="shared" si="179"/>
        <v>Unknown</v>
      </c>
      <c r="R1438" s="14" t="str">
        <f t="shared" si="180"/>
        <v>|Unknown|</v>
      </c>
      <c r="S1438" s="14" t="str">
        <f t="shared" si="181"/>
        <v>|Documentaries|International Movies|Music &amp; Musicals|</v>
      </c>
      <c r="T1438" s="14" t="str">
        <f t="shared" si="182"/>
        <v>|Alejandro Ruax|Ramiro Martínez|</v>
      </c>
      <c r="U1438" s="14" t="str">
        <f t="shared" si="183"/>
        <v>|Juan Sebastián Gutiérrez|Pablo Cano|Pablo Memi|Roy Quiroga|</v>
      </c>
    </row>
    <row r="1439" spans="1:21">
      <c r="A1439" s="14" t="s">
        <v>7331</v>
      </c>
      <c r="B1439" s="14" t="s">
        <v>49</v>
      </c>
      <c r="C1439" s="14" t="s">
        <v>7332</v>
      </c>
      <c r="D1439" s="14" t="s">
        <v>117</v>
      </c>
      <c r="E1439" s="14" t="s">
        <v>117</v>
      </c>
      <c r="F1439" s="14" t="s">
        <v>115</v>
      </c>
      <c r="G1439" s="26">
        <v>44202</v>
      </c>
      <c r="H1439" s="14">
        <v>2021</v>
      </c>
      <c r="I1439" s="14" t="s">
        <v>360</v>
      </c>
      <c r="J1439" s="14" t="s">
        <v>105</v>
      </c>
      <c r="K1439" s="14" t="s">
        <v>419</v>
      </c>
      <c r="L1439" s="14" t="s">
        <v>7333</v>
      </c>
      <c r="M1439" s="14">
        <f t="shared" si="176"/>
        <v>2021</v>
      </c>
      <c r="N1439" s="14">
        <f t="shared" si="177"/>
        <v>1</v>
      </c>
      <c r="O1439" s="14" t="str">
        <f>IFERROR(VLOOKUP(I1439,Lists!$F$2:$G$16,2,FALSE()),"Not Rated")</f>
        <v>Adults</v>
      </c>
      <c r="P1439" s="14">
        <f t="shared" si="178"/>
        <v>1</v>
      </c>
      <c r="Q1439" s="14" t="str">
        <f t="shared" si="179"/>
        <v>United States</v>
      </c>
      <c r="R1439" s="14" t="str">
        <f t="shared" si="180"/>
        <v>|United States|</v>
      </c>
      <c r="S1439" s="14" t="str">
        <f t="shared" si="181"/>
        <v>|Docuseries|Reality TV|</v>
      </c>
      <c r="T1439" s="14" t="str">
        <f t="shared" si="182"/>
        <v>|Unknown|</v>
      </c>
      <c r="U1439" s="14" t="str">
        <f t="shared" si="183"/>
        <v>|Unknown|</v>
      </c>
    </row>
    <row r="1440" spans="1:21">
      <c r="A1440" s="14" t="s">
        <v>7334</v>
      </c>
      <c r="B1440" s="14" t="s">
        <v>48</v>
      </c>
      <c r="C1440" s="14" t="s">
        <v>7335</v>
      </c>
      <c r="D1440" s="14" t="s">
        <v>7336</v>
      </c>
      <c r="E1440" s="14" t="s">
        <v>7337</v>
      </c>
      <c r="F1440" s="14" t="s">
        <v>120</v>
      </c>
      <c r="G1440" s="26">
        <v>44202</v>
      </c>
      <c r="H1440" s="14">
        <v>2020</v>
      </c>
      <c r="I1440" s="14" t="s">
        <v>361</v>
      </c>
      <c r="J1440" s="14" t="s">
        <v>698</v>
      </c>
      <c r="K1440" s="14" t="s">
        <v>784</v>
      </c>
      <c r="L1440" s="14" t="s">
        <v>7338</v>
      </c>
      <c r="M1440" s="14">
        <f t="shared" si="176"/>
        <v>2021</v>
      </c>
      <c r="N1440" s="14">
        <f t="shared" si="177"/>
        <v>1</v>
      </c>
      <c r="O1440" s="14" t="str">
        <f>IFERROR(VLOOKUP(I1440,Lists!$F$2:$G$16,2,FALSE()),"Not Rated")</f>
        <v>Teens</v>
      </c>
      <c r="P1440" s="14">
        <f t="shared" si="178"/>
        <v>99</v>
      </c>
      <c r="Q1440" s="14" t="str">
        <f t="shared" si="179"/>
        <v>France</v>
      </c>
      <c r="R1440" s="14" t="str">
        <f t="shared" si="180"/>
        <v>|France|</v>
      </c>
      <c r="S1440" s="14" t="str">
        <f t="shared" si="181"/>
        <v>|Documentaries|International Movies|Sports Movies|</v>
      </c>
      <c r="T1440" s="14" t="str">
        <f t="shared" si="182"/>
        <v>|Florent Bodin|</v>
      </c>
      <c r="U1440" s="14" t="str">
        <f t="shared" si="183"/>
        <v>|Tony Parker|</v>
      </c>
    </row>
    <row r="1441" spans="1:21">
      <c r="A1441" s="14" t="s">
        <v>7339</v>
      </c>
      <c r="B1441" s="14" t="s">
        <v>49</v>
      </c>
      <c r="C1441" s="14" t="s">
        <v>7340</v>
      </c>
      <c r="D1441" s="14" t="s">
        <v>117</v>
      </c>
      <c r="E1441" s="14" t="s">
        <v>344</v>
      </c>
      <c r="F1441" s="14" t="s">
        <v>115</v>
      </c>
      <c r="G1441" s="26">
        <v>44201</v>
      </c>
      <c r="H1441" s="14">
        <v>2021</v>
      </c>
      <c r="I1441" s="14" t="s">
        <v>360</v>
      </c>
      <c r="J1441" s="14" t="s">
        <v>105</v>
      </c>
      <c r="K1441" s="14" t="s">
        <v>7341</v>
      </c>
      <c r="L1441" s="14" t="s">
        <v>7342</v>
      </c>
      <c r="M1441" s="14">
        <f t="shared" si="176"/>
        <v>2021</v>
      </c>
      <c r="N1441" s="14">
        <f t="shared" si="177"/>
        <v>1</v>
      </c>
      <c r="O1441" s="14" t="str">
        <f>IFERROR(VLOOKUP(I1441,Lists!$F$2:$G$16,2,FALSE()),"Not Rated")</f>
        <v>Adults</v>
      </c>
      <c r="P1441" s="14">
        <f t="shared" si="178"/>
        <v>1</v>
      </c>
      <c r="Q1441" s="14" t="str">
        <f t="shared" si="179"/>
        <v>United States</v>
      </c>
      <c r="R1441" s="14" t="str">
        <f t="shared" si="180"/>
        <v>|United States|</v>
      </c>
      <c r="S1441" s="14" t="str">
        <f t="shared" si="181"/>
        <v>|Docuseries|TV Comedies|</v>
      </c>
      <c r="T1441" s="14" t="str">
        <f t="shared" si="182"/>
        <v>|Unknown|</v>
      </c>
      <c r="U1441" s="14" t="str">
        <f t="shared" si="183"/>
        <v>|Nicolas Cage|</v>
      </c>
    </row>
    <row r="1442" spans="1:21">
      <c r="A1442" s="14" t="s">
        <v>7343</v>
      </c>
      <c r="B1442" s="14" t="s">
        <v>49</v>
      </c>
      <c r="C1442" s="14" t="s">
        <v>7344</v>
      </c>
      <c r="D1442" s="14" t="s">
        <v>117</v>
      </c>
      <c r="E1442" s="14" t="s">
        <v>7345</v>
      </c>
      <c r="F1442" s="14" t="s">
        <v>4904</v>
      </c>
      <c r="G1442" s="26">
        <v>44201</v>
      </c>
      <c r="H1442" s="14">
        <v>2021</v>
      </c>
      <c r="I1442" s="14" t="s">
        <v>362</v>
      </c>
      <c r="J1442" s="14" t="s">
        <v>107</v>
      </c>
      <c r="K1442" s="14" t="s">
        <v>3736</v>
      </c>
      <c r="L1442" s="14" t="s">
        <v>7346</v>
      </c>
      <c r="M1442" s="14">
        <f t="shared" si="176"/>
        <v>2021</v>
      </c>
      <c r="N1442" s="14">
        <f t="shared" si="177"/>
        <v>1</v>
      </c>
      <c r="O1442" s="14" t="str">
        <f>IFERROR(VLOOKUP(I1442,Lists!$F$2:$G$16,2,FALSE()),"Not Rated")</f>
        <v>Older Kids</v>
      </c>
      <c r="P1442" s="14">
        <f t="shared" si="178"/>
        <v>3</v>
      </c>
      <c r="Q1442" s="14" t="str">
        <f t="shared" si="179"/>
        <v>Mexico</v>
      </c>
      <c r="R1442" s="14" t="str">
        <f t="shared" si="180"/>
        <v>|Mexico|United States|</v>
      </c>
      <c r="S1442" s="14" t="str">
        <f t="shared" si="181"/>
        <v>|International TV Shows|Reality TV|Spanish-Language TV Shows|</v>
      </c>
      <c r="T1442" s="14" t="str">
        <f t="shared" si="182"/>
        <v>|Unknown|</v>
      </c>
      <c r="U1442" s="14" t="str">
        <f t="shared" si="183"/>
        <v>|Omar Chaparro|Anna Ruiz|</v>
      </c>
    </row>
    <row r="1443" spans="1:21">
      <c r="A1443" s="14" t="s">
        <v>7347</v>
      </c>
      <c r="B1443" s="14" t="s">
        <v>48</v>
      </c>
      <c r="C1443" s="14" t="s">
        <v>7348</v>
      </c>
      <c r="D1443" s="14" t="s">
        <v>7349</v>
      </c>
      <c r="E1443" s="14" t="s">
        <v>7350</v>
      </c>
      <c r="F1443" s="14" t="s">
        <v>116</v>
      </c>
      <c r="G1443" s="26">
        <v>44200</v>
      </c>
      <c r="H1443" s="14">
        <v>1999</v>
      </c>
      <c r="I1443" s="14" t="s">
        <v>361</v>
      </c>
      <c r="J1443" s="14" t="s">
        <v>3165</v>
      </c>
      <c r="K1443" s="14" t="s">
        <v>1442</v>
      </c>
      <c r="L1443" s="14" t="s">
        <v>7351</v>
      </c>
      <c r="M1443" s="14">
        <f t="shared" si="176"/>
        <v>2021</v>
      </c>
      <c r="N1443" s="14">
        <f t="shared" si="177"/>
        <v>1</v>
      </c>
      <c r="O1443" s="14" t="str">
        <f>IFERROR(VLOOKUP(I1443,Lists!$F$2:$G$16,2,FALSE()),"Not Rated")</f>
        <v>Teens</v>
      </c>
      <c r="P1443" s="14">
        <f t="shared" si="178"/>
        <v>126</v>
      </c>
      <c r="Q1443" s="14" t="str">
        <f t="shared" si="179"/>
        <v>India</v>
      </c>
      <c r="R1443" s="14" t="str">
        <f t="shared" si="180"/>
        <v>|India|</v>
      </c>
      <c r="S1443" s="14" t="str">
        <f t="shared" si="181"/>
        <v>|Action &amp; Adventure|Comedies|International Movies|</v>
      </c>
      <c r="T1443" s="14" t="str">
        <f t="shared" si="182"/>
        <v>|Sohail Khan|</v>
      </c>
      <c r="U1443" s="14" t="str">
        <f t="shared" si="183"/>
        <v>|Salman Khan|Arbaaz Khan|Rani Mukerji|Johny Lever|Neeraj Vora|Shakti Kapoor|Razak Khan|Sulabha Arya|</v>
      </c>
    </row>
    <row r="1444" spans="1:21">
      <c r="A1444" s="14" t="s">
        <v>7352</v>
      </c>
      <c r="B1444" s="14" t="s">
        <v>49</v>
      </c>
      <c r="C1444" s="14" t="s">
        <v>7353</v>
      </c>
      <c r="D1444" s="14" t="s">
        <v>117</v>
      </c>
      <c r="E1444" s="14" t="s">
        <v>1691</v>
      </c>
      <c r="F1444" s="14" t="s">
        <v>117</v>
      </c>
      <c r="G1444" s="26">
        <v>44200</v>
      </c>
      <c r="H1444" s="14">
        <v>2020</v>
      </c>
      <c r="I1444" s="14" t="s">
        <v>368</v>
      </c>
      <c r="J1444" s="14" t="s">
        <v>105</v>
      </c>
      <c r="K1444" s="14" t="s">
        <v>773</v>
      </c>
      <c r="L1444" s="14" t="s">
        <v>7354</v>
      </c>
      <c r="M1444" s="14">
        <f t="shared" si="176"/>
        <v>2021</v>
      </c>
      <c r="N1444" s="14">
        <f t="shared" si="177"/>
        <v>1</v>
      </c>
      <c r="O1444" s="14" t="str">
        <f>IFERROR(VLOOKUP(I1444,Lists!$F$2:$G$16,2,FALSE()),"Not Rated")</f>
        <v>Kids</v>
      </c>
      <c r="P1444" s="14">
        <f t="shared" si="178"/>
        <v>1</v>
      </c>
      <c r="Q1444" s="14" t="str">
        <f t="shared" si="179"/>
        <v>Unknown</v>
      </c>
      <c r="R1444" s="14" t="str">
        <f t="shared" si="180"/>
        <v>|Unknown|</v>
      </c>
      <c r="S1444" s="14" t="str">
        <f t="shared" si="181"/>
        <v>|Docuseries|International TV Shows|</v>
      </c>
      <c r="T1444" s="14" t="str">
        <f t="shared" si="182"/>
        <v>|Unknown|</v>
      </c>
      <c r="U1444" s="14" t="str">
        <f t="shared" si="183"/>
        <v>|Paik Jong-won|</v>
      </c>
    </row>
    <row r="1445" spans="1:21">
      <c r="A1445" s="14" t="s">
        <v>7355</v>
      </c>
      <c r="B1445" s="14" t="s">
        <v>49</v>
      </c>
      <c r="C1445" s="14" t="s">
        <v>7356</v>
      </c>
      <c r="D1445" s="14" t="s">
        <v>117</v>
      </c>
      <c r="E1445" s="14" t="s">
        <v>117</v>
      </c>
      <c r="F1445" s="14" t="s">
        <v>115</v>
      </c>
      <c r="G1445" s="26">
        <v>44200</v>
      </c>
      <c r="H1445" s="14">
        <v>2019</v>
      </c>
      <c r="I1445" s="14" t="s">
        <v>361</v>
      </c>
      <c r="J1445" s="14" t="s">
        <v>105</v>
      </c>
      <c r="K1445" s="14" t="s">
        <v>257</v>
      </c>
      <c r="L1445" s="14" t="s">
        <v>7357</v>
      </c>
      <c r="M1445" s="14">
        <f t="shared" si="176"/>
        <v>2021</v>
      </c>
      <c r="N1445" s="14">
        <f t="shared" si="177"/>
        <v>1</v>
      </c>
      <c r="O1445" s="14" t="str">
        <f>IFERROR(VLOOKUP(I1445,Lists!$F$2:$G$16,2,FALSE()),"Not Rated")</f>
        <v>Teens</v>
      </c>
      <c r="P1445" s="14">
        <f t="shared" si="178"/>
        <v>1</v>
      </c>
      <c r="Q1445" s="14" t="str">
        <f t="shared" si="179"/>
        <v>United States</v>
      </c>
      <c r="R1445" s="14" t="str">
        <f t="shared" si="180"/>
        <v>|United States|</v>
      </c>
      <c r="S1445" s="14" t="str">
        <f t="shared" si="181"/>
        <v>|Docuseries|</v>
      </c>
      <c r="T1445" s="14" t="str">
        <f t="shared" si="182"/>
        <v>|Unknown|</v>
      </c>
      <c r="U1445" s="14" t="str">
        <f t="shared" si="183"/>
        <v>|Unknown|</v>
      </c>
    </row>
    <row r="1446" spans="1:21">
      <c r="A1446" s="14" t="s">
        <v>7358</v>
      </c>
      <c r="B1446" s="14" t="s">
        <v>48</v>
      </c>
      <c r="C1446" s="14" t="s">
        <v>7359</v>
      </c>
      <c r="D1446" s="14" t="s">
        <v>3344</v>
      </c>
      <c r="E1446" s="14" t="s">
        <v>7360</v>
      </c>
      <c r="F1446" s="14" t="s">
        <v>115</v>
      </c>
      <c r="G1446" s="26">
        <v>44199</v>
      </c>
      <c r="H1446" s="14">
        <v>2012</v>
      </c>
      <c r="I1446" s="14" t="s">
        <v>364</v>
      </c>
      <c r="J1446" s="14" t="s">
        <v>574</v>
      </c>
      <c r="K1446" s="14" t="s">
        <v>7361</v>
      </c>
      <c r="L1446" s="14" t="s">
        <v>7362</v>
      </c>
      <c r="M1446" s="14">
        <f t="shared" si="176"/>
        <v>2021</v>
      </c>
      <c r="N1446" s="14">
        <f t="shared" si="177"/>
        <v>1</v>
      </c>
      <c r="O1446" s="14" t="str">
        <f>IFERROR(VLOOKUP(I1446,Lists!$F$2:$G$16,2,FALSE()),"Not Rated")</f>
        <v>Teens</v>
      </c>
      <c r="P1446" s="14">
        <f t="shared" si="178"/>
        <v>106</v>
      </c>
      <c r="Q1446" s="14" t="str">
        <f t="shared" si="179"/>
        <v>United States</v>
      </c>
      <c r="R1446" s="14" t="str">
        <f t="shared" si="180"/>
        <v>|United States|</v>
      </c>
      <c r="S1446" s="14" t="str">
        <f t="shared" si="181"/>
        <v>|Comedies|Romantic Movies|Sports Movies|</v>
      </c>
      <c r="T1446" s="14" t="str">
        <f t="shared" si="182"/>
        <v>|Gabriele Muccino|</v>
      </c>
      <c r="U1446" s="14" t="str">
        <f t="shared" si="183"/>
        <v>|Gerard Butler|Jessica Biel|Catherine Zeta-Jones|Dennis Quaid|Uma Thurman|Judy Greer|Noah Lomax|James Tupper|Abella Wyss|Grant Goodman|</v>
      </c>
    </row>
    <row r="1447" spans="1:21">
      <c r="A1447" s="14" t="s">
        <v>7363</v>
      </c>
      <c r="B1447" s="14" t="s">
        <v>48</v>
      </c>
      <c r="C1447" s="14" t="s">
        <v>7364</v>
      </c>
      <c r="D1447" s="14" t="s">
        <v>7365</v>
      </c>
      <c r="E1447" s="14" t="s">
        <v>7366</v>
      </c>
      <c r="F1447" s="14" t="s">
        <v>152</v>
      </c>
      <c r="G1447" s="26">
        <v>44198</v>
      </c>
      <c r="H1447" s="14">
        <v>2020</v>
      </c>
      <c r="I1447" s="14" t="s">
        <v>361</v>
      </c>
      <c r="J1447" s="14" t="s">
        <v>1247</v>
      </c>
      <c r="K1447" s="14" t="s">
        <v>1442</v>
      </c>
      <c r="L1447" s="14" t="s">
        <v>7367</v>
      </c>
      <c r="M1447" s="14">
        <f t="shared" si="176"/>
        <v>2021</v>
      </c>
      <c r="N1447" s="14">
        <f t="shared" si="177"/>
        <v>1</v>
      </c>
      <c r="O1447" s="14" t="str">
        <f>IFERROR(VLOOKUP(I1447,Lists!$F$2:$G$16,2,FALSE()),"Not Rated")</f>
        <v>Teens</v>
      </c>
      <c r="P1447" s="14">
        <f t="shared" si="178"/>
        <v>101</v>
      </c>
      <c r="Q1447" s="14" t="str">
        <f t="shared" si="179"/>
        <v>Norway</v>
      </c>
      <c r="R1447" s="14" t="str">
        <f t="shared" si="180"/>
        <v>|Norway|</v>
      </c>
      <c r="S1447" s="14" t="str">
        <f t="shared" si="181"/>
        <v>|Action &amp; Adventure|Comedies|International Movies|</v>
      </c>
      <c r="T1447" s="14" t="str">
        <f t="shared" si="182"/>
        <v>|Hallvard Bræin|</v>
      </c>
      <c r="U1447" s="14" t="str">
        <f t="shared" si="183"/>
        <v>|Anders Baasmo|Kathrine Thorborg Johansen|Ida Husøy|Otto Jespersen|Sven Nordin|Trond Halbo|Alexandra Maria Lara|Wenche Myhre|Kostja Ullmann|Björn Kjellman|</v>
      </c>
    </row>
    <row r="1448" spans="1:21">
      <c r="A1448" s="14" t="s">
        <v>7368</v>
      </c>
      <c r="B1448" s="14" t="s">
        <v>48</v>
      </c>
      <c r="C1448" s="14" t="s">
        <v>7369</v>
      </c>
      <c r="D1448" s="14" t="s">
        <v>7370</v>
      </c>
      <c r="E1448" s="14" t="s">
        <v>7371</v>
      </c>
      <c r="F1448" s="14" t="s">
        <v>115</v>
      </c>
      <c r="G1448" s="26">
        <v>44197</v>
      </c>
      <c r="H1448" s="14">
        <v>2014</v>
      </c>
      <c r="I1448" s="14" t="s">
        <v>360</v>
      </c>
      <c r="J1448" s="14" t="s">
        <v>872</v>
      </c>
      <c r="K1448" s="14" t="s">
        <v>245</v>
      </c>
      <c r="L1448" s="14" t="s">
        <v>7372</v>
      </c>
      <c r="M1448" s="14">
        <f t="shared" si="176"/>
        <v>2021</v>
      </c>
      <c r="N1448" s="14">
        <f t="shared" si="177"/>
        <v>1</v>
      </c>
      <c r="O1448" s="14" t="str">
        <f>IFERROR(VLOOKUP(I1448,Lists!$F$2:$G$16,2,FALSE()),"Not Rated")</f>
        <v>Adults</v>
      </c>
      <c r="P1448" s="14">
        <f t="shared" si="178"/>
        <v>87</v>
      </c>
      <c r="Q1448" s="14" t="str">
        <f t="shared" si="179"/>
        <v>United States</v>
      </c>
      <c r="R1448" s="14" t="str">
        <f t="shared" si="180"/>
        <v>|United States|</v>
      </c>
      <c r="S1448" s="14" t="str">
        <f t="shared" si="181"/>
        <v>|Comedies|</v>
      </c>
      <c r="T1448" s="14" t="str">
        <f t="shared" si="182"/>
        <v>|Jeff Tremaine|</v>
      </c>
      <c r="U1448" s="14" t="str">
        <f t="shared" si="183"/>
        <v>|Johnny Knoxville|Jackson Nicoll|Greg Harris|Georgina Cates|Kamber Hejlik|Jill Killington|Madison Davis|George Faughnan|Spike Jonze|Catherine Keener|</v>
      </c>
    </row>
    <row r="1449" spans="1:21">
      <c r="A1449" s="14" t="s">
        <v>7373</v>
      </c>
      <c r="B1449" s="14" t="s">
        <v>48</v>
      </c>
      <c r="C1449" s="14" t="s">
        <v>7374</v>
      </c>
      <c r="D1449" s="14" t="s">
        <v>7375</v>
      </c>
      <c r="E1449" s="14" t="s">
        <v>7376</v>
      </c>
      <c r="F1449" s="14" t="s">
        <v>1084</v>
      </c>
      <c r="G1449" s="26">
        <v>44197</v>
      </c>
      <c r="H1449" s="14">
        <v>2009</v>
      </c>
      <c r="I1449" s="14" t="s">
        <v>363</v>
      </c>
      <c r="J1449" s="14" t="s">
        <v>580</v>
      </c>
      <c r="K1449" s="14" t="s">
        <v>3429</v>
      </c>
      <c r="L1449" s="14" t="s">
        <v>7377</v>
      </c>
      <c r="M1449" s="14">
        <f t="shared" si="176"/>
        <v>2021</v>
      </c>
      <c r="N1449" s="14">
        <f t="shared" si="177"/>
        <v>1</v>
      </c>
      <c r="O1449" s="14" t="str">
        <f>IFERROR(VLOOKUP(I1449,Lists!$F$2:$G$16,2,FALSE()),"Not Rated")</f>
        <v>Adults</v>
      </c>
      <c r="P1449" s="14">
        <f t="shared" si="178"/>
        <v>111</v>
      </c>
      <c r="Q1449" s="14" t="str">
        <f t="shared" si="179"/>
        <v>United States</v>
      </c>
      <c r="R1449" s="14" t="str">
        <f t="shared" si="180"/>
        <v>|United States|Canada|</v>
      </c>
      <c r="S1449" s="14" t="str">
        <f t="shared" si="181"/>
        <v>|Horror Movies|Thrillers|</v>
      </c>
      <c r="T1449" s="14" t="str">
        <f t="shared" si="182"/>
        <v>|Christian Alvart|</v>
      </c>
      <c r="U1449" s="14" t="str">
        <f t="shared" si="183"/>
        <v>|Renée Zellweger|Jodelle Ferland|Ian McShane|Bradley Cooper|Callum Keith Rennie|Adrian Lester|Kerry O'Malley|Cynthia Stevenson|Alexander Conti|Philip Cabrita|</v>
      </c>
    </row>
    <row r="1450" spans="1:21">
      <c r="A1450" s="14" t="s">
        <v>7378</v>
      </c>
      <c r="B1450" s="14" t="s">
        <v>49</v>
      </c>
      <c r="C1450" s="14" t="s">
        <v>7379</v>
      </c>
      <c r="D1450" s="14" t="s">
        <v>117</v>
      </c>
      <c r="E1450" s="14" t="s">
        <v>7380</v>
      </c>
      <c r="F1450" s="14" t="s">
        <v>115</v>
      </c>
      <c r="G1450" s="26">
        <v>44197</v>
      </c>
      <c r="H1450" s="14">
        <v>2021</v>
      </c>
      <c r="I1450" s="14" t="s">
        <v>361</v>
      </c>
      <c r="J1450" s="14" t="s">
        <v>107</v>
      </c>
      <c r="K1450" s="14" t="s">
        <v>7381</v>
      </c>
      <c r="L1450" s="14" t="s">
        <v>7382</v>
      </c>
      <c r="M1450" s="14">
        <f t="shared" si="176"/>
        <v>2021</v>
      </c>
      <c r="N1450" s="14">
        <f t="shared" si="177"/>
        <v>1</v>
      </c>
      <c r="O1450" s="14" t="str">
        <f>IFERROR(VLOOKUP(I1450,Lists!$F$2:$G$16,2,FALSE()),"Not Rated")</f>
        <v>Teens</v>
      </c>
      <c r="P1450" s="14">
        <f t="shared" si="178"/>
        <v>3</v>
      </c>
      <c r="Q1450" s="14" t="str">
        <f t="shared" si="179"/>
        <v>United States</v>
      </c>
      <c r="R1450" s="14" t="str">
        <f t="shared" si="180"/>
        <v>|United States|</v>
      </c>
      <c r="S1450" s="14" t="str">
        <f t="shared" si="181"/>
        <v>|TV Action &amp; Adventure|TV Comedies|TV Dramas|</v>
      </c>
      <c r="T1450" s="14" t="str">
        <f t="shared" si="182"/>
        <v>|Unknown|</v>
      </c>
      <c r="U1450" s="14" t="str">
        <f t="shared" si="183"/>
        <v>|Ralph Macchio|William Zabka|Xolo Maridueña|Martin Kove|Mary Mouser|Tanner Buchanan|Courtney Henggeler|Jacob Bertrand|</v>
      </c>
    </row>
    <row r="1451" spans="1:21">
      <c r="A1451" s="14" t="s">
        <v>7383</v>
      </c>
      <c r="B1451" s="14" t="s">
        <v>49</v>
      </c>
      <c r="C1451" s="14" t="s">
        <v>7384</v>
      </c>
      <c r="D1451" s="14" t="s">
        <v>117</v>
      </c>
      <c r="E1451" s="14" t="s">
        <v>117</v>
      </c>
      <c r="F1451" s="14" t="s">
        <v>115</v>
      </c>
      <c r="G1451" s="26">
        <v>44197</v>
      </c>
      <c r="H1451" s="14">
        <v>2021</v>
      </c>
      <c r="I1451" s="14" t="s">
        <v>368</v>
      </c>
      <c r="J1451" s="14" t="s">
        <v>106</v>
      </c>
      <c r="K1451" s="14" t="s">
        <v>262</v>
      </c>
      <c r="L1451" s="14" t="s">
        <v>7385</v>
      </c>
      <c r="M1451" s="14">
        <f t="shared" si="176"/>
        <v>2021</v>
      </c>
      <c r="N1451" s="14">
        <f t="shared" si="177"/>
        <v>1</v>
      </c>
      <c r="O1451" s="14" t="str">
        <f>IFERROR(VLOOKUP(I1451,Lists!$F$2:$G$16,2,FALSE()),"Not Rated")</f>
        <v>Kids</v>
      </c>
      <c r="P1451" s="14">
        <f t="shared" si="178"/>
        <v>2</v>
      </c>
      <c r="Q1451" s="14" t="str">
        <f t="shared" si="179"/>
        <v>United States</v>
      </c>
      <c r="R1451" s="14" t="str">
        <f t="shared" si="180"/>
        <v>|United States|</v>
      </c>
      <c r="S1451" s="14" t="str">
        <f t="shared" si="181"/>
        <v>|Reality TV|</v>
      </c>
      <c r="T1451" s="14" t="str">
        <f t="shared" si="182"/>
        <v>|Unknown|</v>
      </c>
      <c r="U1451" s="14" t="str">
        <f t="shared" si="183"/>
        <v>|Unknown|</v>
      </c>
    </row>
    <row r="1452" spans="1:21">
      <c r="A1452" s="14" t="s">
        <v>7386</v>
      </c>
      <c r="B1452" s="14" t="s">
        <v>48</v>
      </c>
      <c r="C1452" s="14" t="s">
        <v>7387</v>
      </c>
      <c r="D1452" s="14" t="s">
        <v>7388</v>
      </c>
      <c r="E1452" s="14" t="s">
        <v>7389</v>
      </c>
      <c r="F1452" s="14" t="s">
        <v>115</v>
      </c>
      <c r="G1452" s="26">
        <v>44197</v>
      </c>
      <c r="H1452" s="14">
        <v>1987</v>
      </c>
      <c r="I1452" s="14" t="s">
        <v>363</v>
      </c>
      <c r="J1452" s="14" t="s">
        <v>404</v>
      </c>
      <c r="K1452" s="14" t="s">
        <v>261</v>
      </c>
      <c r="L1452" s="14" t="s">
        <v>7390</v>
      </c>
      <c r="M1452" s="14">
        <f t="shared" si="176"/>
        <v>2021</v>
      </c>
      <c r="N1452" s="14">
        <f t="shared" si="177"/>
        <v>1</v>
      </c>
      <c r="O1452" s="14" t="str">
        <f>IFERROR(VLOOKUP(I1452,Lists!$F$2:$G$16,2,FALSE()),"Not Rated")</f>
        <v>Adults</v>
      </c>
      <c r="P1452" s="14">
        <f t="shared" si="178"/>
        <v>90</v>
      </c>
      <c r="Q1452" s="14" t="str">
        <f t="shared" si="179"/>
        <v>United States</v>
      </c>
      <c r="R1452" s="14" t="str">
        <f t="shared" si="180"/>
        <v>|United States|</v>
      </c>
      <c r="S1452" s="14" t="str">
        <f t="shared" si="181"/>
        <v>|Stand-Up Comedy|</v>
      </c>
      <c r="T1452" s="14" t="str">
        <f t="shared" si="182"/>
        <v>|Robert Townsend|</v>
      </c>
      <c r="U1452" s="14" t="str">
        <f t="shared" si="183"/>
        <v>|Eddie Murphy|</v>
      </c>
    </row>
    <row r="1453" spans="1:21">
      <c r="A1453" s="14" t="s">
        <v>7391</v>
      </c>
      <c r="B1453" s="14" t="s">
        <v>48</v>
      </c>
      <c r="C1453" s="14" t="s">
        <v>7392</v>
      </c>
      <c r="D1453" s="14" t="s">
        <v>7393</v>
      </c>
      <c r="E1453" s="14" t="s">
        <v>7394</v>
      </c>
      <c r="F1453" s="14" t="s">
        <v>115</v>
      </c>
      <c r="G1453" s="26">
        <v>44197</v>
      </c>
      <c r="H1453" s="14">
        <v>2020</v>
      </c>
      <c r="I1453" s="14" t="s">
        <v>366</v>
      </c>
      <c r="J1453" s="14" t="s">
        <v>436</v>
      </c>
      <c r="K1453" s="14" t="s">
        <v>7395</v>
      </c>
      <c r="L1453" s="14" t="s">
        <v>7396</v>
      </c>
      <c r="M1453" s="14">
        <f t="shared" si="176"/>
        <v>2021</v>
      </c>
      <c r="N1453" s="14">
        <f t="shared" si="177"/>
        <v>1</v>
      </c>
      <c r="O1453" s="14" t="str">
        <f>IFERROR(VLOOKUP(I1453,Lists!$F$2:$G$16,2,FALSE()),"Not Rated")</f>
        <v>Kids</v>
      </c>
      <c r="P1453" s="14">
        <f t="shared" si="178"/>
        <v>91</v>
      </c>
      <c r="Q1453" s="14" t="str">
        <f t="shared" si="179"/>
        <v>United States</v>
      </c>
      <c r="R1453" s="14" t="str">
        <f t="shared" si="180"/>
        <v>|United States|</v>
      </c>
      <c r="S1453" s="14" t="str">
        <f t="shared" si="181"/>
        <v>|Children &amp; Family Movies|Dramas|Sports Movies|</v>
      </c>
      <c r="T1453" s="14" t="str">
        <f t="shared" si="182"/>
        <v>|Jeff Deverett|</v>
      </c>
      <c r="U1453" s="14" t="str">
        <f t="shared" si="183"/>
        <v>|Sydney Cope|Logan Edra|Liza Wilk|Braedyn Bruner|Billie Merritt|</v>
      </c>
    </row>
    <row r="1454" spans="1:21">
      <c r="A1454" s="14" t="s">
        <v>7397</v>
      </c>
      <c r="B1454" s="14" t="s">
        <v>48</v>
      </c>
      <c r="C1454" s="14" t="s">
        <v>7398</v>
      </c>
      <c r="D1454" s="14" t="s">
        <v>7399</v>
      </c>
      <c r="E1454" s="14" t="s">
        <v>7400</v>
      </c>
      <c r="F1454" s="14" t="s">
        <v>115</v>
      </c>
      <c r="G1454" s="26">
        <v>44197</v>
      </c>
      <c r="H1454" s="14">
        <v>2013</v>
      </c>
      <c r="I1454" s="14" t="s">
        <v>364</v>
      </c>
      <c r="J1454" s="14" t="s">
        <v>1247</v>
      </c>
      <c r="K1454" s="14" t="s">
        <v>1436</v>
      </c>
      <c r="L1454" s="14" t="s">
        <v>7401</v>
      </c>
      <c r="M1454" s="14">
        <f t="shared" si="176"/>
        <v>2021</v>
      </c>
      <c r="N1454" s="14">
        <f t="shared" si="177"/>
        <v>1</v>
      </c>
      <c r="O1454" s="14" t="str">
        <f>IFERROR(VLOOKUP(I1454,Lists!$F$2:$G$16,2,FALSE()),"Not Rated")</f>
        <v>Teens</v>
      </c>
      <c r="P1454" s="14">
        <f t="shared" si="178"/>
        <v>101</v>
      </c>
      <c r="Q1454" s="14" t="str">
        <f t="shared" si="179"/>
        <v>United States</v>
      </c>
      <c r="R1454" s="14" t="str">
        <f t="shared" si="180"/>
        <v>|United States|</v>
      </c>
      <c r="S1454" s="14" t="str">
        <f t="shared" si="181"/>
        <v>|Dramas|Independent Movies|</v>
      </c>
      <c r="T1454" s="14" t="str">
        <f t="shared" si="182"/>
        <v>|Ron Krauss|</v>
      </c>
      <c r="U1454" s="14" t="str">
        <f t="shared" si="183"/>
        <v>|Vanessa Hudgens|James Earl Jones|Rosario Dawson|Ann Dowd|Stephanie Szostak|Emily Meade|Brendan Fraser|Dascha Polanco|</v>
      </c>
    </row>
    <row r="1455" spans="1:21">
      <c r="A1455" s="14" t="s">
        <v>7402</v>
      </c>
      <c r="B1455" s="14" t="s">
        <v>48</v>
      </c>
      <c r="C1455" s="14" t="s">
        <v>7403</v>
      </c>
      <c r="D1455" s="14" t="s">
        <v>7404</v>
      </c>
      <c r="E1455" s="14" t="s">
        <v>7405</v>
      </c>
      <c r="F1455" s="14" t="s">
        <v>115</v>
      </c>
      <c r="G1455" s="26">
        <v>44197</v>
      </c>
      <c r="H1455" s="14">
        <v>1997</v>
      </c>
      <c r="I1455" s="14" t="s">
        <v>367</v>
      </c>
      <c r="J1455" s="14" t="s">
        <v>624</v>
      </c>
      <c r="K1455" s="14" t="s">
        <v>481</v>
      </c>
      <c r="L1455" s="14" t="s">
        <v>7406</v>
      </c>
      <c r="M1455" s="14">
        <f t="shared" si="176"/>
        <v>2021</v>
      </c>
      <c r="N1455" s="14">
        <f t="shared" si="177"/>
        <v>1</v>
      </c>
      <c r="O1455" s="14" t="str">
        <f>IFERROR(VLOOKUP(I1455,Lists!$F$2:$G$16,2,FALSE()),"Not Rated")</f>
        <v>Older Kids</v>
      </c>
      <c r="P1455" s="14">
        <f t="shared" si="178"/>
        <v>96</v>
      </c>
      <c r="Q1455" s="14" t="str">
        <f t="shared" si="179"/>
        <v>United States</v>
      </c>
      <c r="R1455" s="14" t="str">
        <f t="shared" si="180"/>
        <v>|United States|</v>
      </c>
      <c r="S1455" s="14" t="str">
        <f t="shared" si="181"/>
        <v>|Children &amp; Family Movies|Comedies|</v>
      </c>
      <c r="T1455" s="14" t="str">
        <f t="shared" si="182"/>
        <v>|Brian Robbins|</v>
      </c>
      <c r="U1455" s="14" t="str">
        <f t="shared" si="183"/>
        <v>|Kenan Thompson|Kel Mitchell|Abe Vigoda|Dan Schneider|Shar Jackson|Jan Schweiterman|Linda Cardellini|Sinbad|Ron Lester|Josh Server|Ginny Schreiber|</v>
      </c>
    </row>
    <row r="1456" spans="1:21">
      <c r="A1456" s="14" t="s">
        <v>7407</v>
      </c>
      <c r="B1456" s="14" t="s">
        <v>48</v>
      </c>
      <c r="C1456" s="14" t="s">
        <v>7408</v>
      </c>
      <c r="D1456" s="14" t="s">
        <v>7409</v>
      </c>
      <c r="E1456" s="14" t="s">
        <v>7410</v>
      </c>
      <c r="F1456" s="14" t="s">
        <v>115</v>
      </c>
      <c r="G1456" s="26">
        <v>44197</v>
      </c>
      <c r="H1456" s="14">
        <v>2009</v>
      </c>
      <c r="I1456" s="14" t="s">
        <v>364</v>
      </c>
      <c r="J1456" s="14" t="s">
        <v>624</v>
      </c>
      <c r="K1456" s="14" t="s">
        <v>247</v>
      </c>
      <c r="L1456" s="14" t="s">
        <v>7411</v>
      </c>
      <c r="M1456" s="14">
        <f t="shared" si="176"/>
        <v>2021</v>
      </c>
      <c r="N1456" s="14">
        <f t="shared" si="177"/>
        <v>1</v>
      </c>
      <c r="O1456" s="14" t="str">
        <f>IFERROR(VLOOKUP(I1456,Lists!$F$2:$G$16,2,FALSE()),"Not Rated")</f>
        <v>Teens</v>
      </c>
      <c r="P1456" s="14">
        <f t="shared" si="178"/>
        <v>96</v>
      </c>
      <c r="Q1456" s="14" t="str">
        <f t="shared" si="179"/>
        <v>United States</v>
      </c>
      <c r="R1456" s="14" t="str">
        <f t="shared" si="180"/>
        <v>|United States|</v>
      </c>
      <c r="S1456" s="14" t="str">
        <f t="shared" si="181"/>
        <v>|Documentaries|</v>
      </c>
      <c r="T1456" s="14" t="str">
        <f t="shared" si="182"/>
        <v>|Jeff Stilson|</v>
      </c>
      <c r="U1456" s="14" t="str">
        <f t="shared" si="183"/>
        <v>|Chris Rock|Nia Long|Maya Angelou|Ice-T|Eve|Meagan Good|Al Sharpton|KRS-One|Raven-Symoné|</v>
      </c>
    </row>
    <row r="1457" spans="1:21">
      <c r="A1457" s="14" t="s">
        <v>7412</v>
      </c>
      <c r="B1457" s="14" t="s">
        <v>49</v>
      </c>
      <c r="C1457" s="14" t="s">
        <v>7413</v>
      </c>
      <c r="D1457" s="14" t="s">
        <v>117</v>
      </c>
      <c r="E1457" s="14" t="s">
        <v>7414</v>
      </c>
      <c r="F1457" s="14" t="s">
        <v>115</v>
      </c>
      <c r="G1457" s="26">
        <v>44197</v>
      </c>
      <c r="H1457" s="14">
        <v>2021</v>
      </c>
      <c r="I1457" s="14" t="s">
        <v>368</v>
      </c>
      <c r="J1457" s="14" t="s">
        <v>105</v>
      </c>
      <c r="K1457" s="14" t="s">
        <v>956</v>
      </c>
      <c r="L1457" s="14" t="s">
        <v>7415</v>
      </c>
      <c r="M1457" s="14">
        <f t="shared" si="176"/>
        <v>2021</v>
      </c>
      <c r="N1457" s="14">
        <f t="shared" si="177"/>
        <v>1</v>
      </c>
      <c r="O1457" s="14" t="str">
        <f>IFERROR(VLOOKUP(I1457,Lists!$F$2:$G$16,2,FALSE()),"Not Rated")</f>
        <v>Kids</v>
      </c>
      <c r="P1457" s="14">
        <f t="shared" si="178"/>
        <v>1</v>
      </c>
      <c r="Q1457" s="14" t="str">
        <f t="shared" si="179"/>
        <v>United States</v>
      </c>
      <c r="R1457" s="14" t="str">
        <f t="shared" si="180"/>
        <v>|United States|</v>
      </c>
      <c r="S1457" s="14" t="str">
        <f t="shared" si="181"/>
        <v>|Docuseries|Science &amp; Nature TV|</v>
      </c>
      <c r="T1457" s="14" t="str">
        <f t="shared" si="182"/>
        <v>|Unknown|</v>
      </c>
      <c r="U1457" s="14" t="str">
        <f t="shared" si="183"/>
        <v>|Andy Puddicombe|</v>
      </c>
    </row>
    <row r="1458" spans="1:21">
      <c r="A1458" s="14" t="s">
        <v>7416</v>
      </c>
      <c r="B1458" s="14" t="s">
        <v>48</v>
      </c>
      <c r="C1458" s="14" t="s">
        <v>7417</v>
      </c>
      <c r="D1458" s="14" t="s">
        <v>7418</v>
      </c>
      <c r="E1458" s="14" t="s">
        <v>7419</v>
      </c>
      <c r="F1458" s="14" t="s">
        <v>115</v>
      </c>
      <c r="G1458" s="26">
        <v>44197</v>
      </c>
      <c r="H1458" s="14">
        <v>2007</v>
      </c>
      <c r="I1458" s="14" t="s">
        <v>363</v>
      </c>
      <c r="J1458" s="14" t="s">
        <v>2157</v>
      </c>
      <c r="K1458" s="14" t="s">
        <v>7420</v>
      </c>
      <c r="L1458" s="14" t="s">
        <v>7421</v>
      </c>
      <c r="M1458" s="14">
        <f t="shared" si="176"/>
        <v>2021</v>
      </c>
      <c r="N1458" s="14">
        <f t="shared" si="177"/>
        <v>1</v>
      </c>
      <c r="O1458" s="14" t="str">
        <f>IFERROR(VLOOKUP(I1458,Lists!$F$2:$G$16,2,FALSE()),"Not Rated")</f>
        <v>Adults</v>
      </c>
      <c r="P1458" s="14">
        <f t="shared" si="178"/>
        <v>148</v>
      </c>
      <c r="Q1458" s="14" t="str">
        <f t="shared" si="179"/>
        <v>United States</v>
      </c>
      <c r="R1458" s="14" t="str">
        <f t="shared" si="180"/>
        <v>|United States|</v>
      </c>
      <c r="S1458" s="14" t="str">
        <f t="shared" si="181"/>
        <v>|Action &amp; Adventure|Dramas|Independent Movies|</v>
      </c>
      <c r="T1458" s="14" t="str">
        <f t="shared" si="182"/>
        <v>|Sean Penn|</v>
      </c>
      <c r="U1458" s="14" t="str">
        <f t="shared" si="183"/>
        <v>|Emile Hirsch|Marcia Gay Harden|William Hurt|Jena Malone|Brian Dierker|Catherine Keener|Vince Vaughn|Kristen Stewart|Hal Holbrook|Zach Galifianakis|</v>
      </c>
    </row>
    <row r="1459" spans="1:21">
      <c r="A1459" s="14" t="s">
        <v>7422</v>
      </c>
      <c r="B1459" s="14" t="s">
        <v>49</v>
      </c>
      <c r="C1459" s="14" t="s">
        <v>7423</v>
      </c>
      <c r="D1459" s="14" t="s">
        <v>117</v>
      </c>
      <c r="E1459" s="14" t="s">
        <v>7424</v>
      </c>
      <c r="F1459" s="14" t="s">
        <v>115</v>
      </c>
      <c r="G1459" s="26">
        <v>44197</v>
      </c>
      <c r="H1459" s="14">
        <v>2017</v>
      </c>
      <c r="I1459" s="14" t="s">
        <v>360</v>
      </c>
      <c r="J1459" s="14" t="s">
        <v>105</v>
      </c>
      <c r="K1459" s="14" t="s">
        <v>7425</v>
      </c>
      <c r="L1459" s="14" t="s">
        <v>7426</v>
      </c>
      <c r="M1459" s="14">
        <f t="shared" si="176"/>
        <v>2021</v>
      </c>
      <c r="N1459" s="14">
        <f t="shared" si="177"/>
        <v>1</v>
      </c>
      <c r="O1459" s="14" t="str">
        <f>IFERROR(VLOOKUP(I1459,Lists!$F$2:$G$16,2,FALSE()),"Not Rated")</f>
        <v>Adults</v>
      </c>
      <c r="P1459" s="14">
        <f t="shared" si="178"/>
        <v>1</v>
      </c>
      <c r="Q1459" s="14" t="str">
        <f t="shared" si="179"/>
        <v>United States</v>
      </c>
      <c r="R1459" s="14" t="str">
        <f t="shared" si="180"/>
        <v>|United States|</v>
      </c>
      <c r="S1459" s="14" t="str">
        <f t="shared" si="181"/>
        <v>|Spanish-Language TV Shows|TV Dramas|</v>
      </c>
      <c r="T1459" s="14" t="str">
        <f t="shared" si="182"/>
        <v>|Unknown|</v>
      </c>
      <c r="U1459" s="14" t="str">
        <f t="shared" si="183"/>
        <v>|Angélica Celaya|Gabriel Porras|Rosalinda Rodríguez|Samadhi Zendejas|Tony Garza|Regina Orquín|Enrique Montaño|Adrián Carvajal|Emmanuel Morales|Adriano Zendejas|Xavier Ruvalcaba|Raúl Sandoval|Mauricio Novoa|Uriel del Toro|Ana Wolfermann|Stephanie Arcila|Vanessa Pose|Alma Matrecito|</v>
      </c>
    </row>
    <row r="1460" spans="1:21">
      <c r="A1460" s="14" t="s">
        <v>7427</v>
      </c>
      <c r="B1460" s="14" t="s">
        <v>48</v>
      </c>
      <c r="C1460" s="14" t="s">
        <v>7428</v>
      </c>
      <c r="D1460" s="14" t="s">
        <v>7429</v>
      </c>
      <c r="E1460" s="14" t="s">
        <v>7430</v>
      </c>
      <c r="F1460" s="14" t="s">
        <v>118</v>
      </c>
      <c r="G1460" s="26">
        <v>44197</v>
      </c>
      <c r="H1460" s="14">
        <v>2017</v>
      </c>
      <c r="I1460" s="14" t="s">
        <v>363</v>
      </c>
      <c r="J1460" s="14" t="s">
        <v>624</v>
      </c>
      <c r="K1460" s="14" t="s">
        <v>248</v>
      </c>
      <c r="L1460" s="14" t="s">
        <v>7431</v>
      </c>
      <c r="M1460" s="14">
        <f t="shared" si="176"/>
        <v>2021</v>
      </c>
      <c r="N1460" s="14">
        <f t="shared" si="177"/>
        <v>1</v>
      </c>
      <c r="O1460" s="14" t="str">
        <f>IFERROR(VLOOKUP(I1460,Lists!$F$2:$G$16,2,FALSE()),"Not Rated")</f>
        <v>Adults</v>
      </c>
      <c r="P1460" s="14">
        <f t="shared" si="178"/>
        <v>96</v>
      </c>
      <c r="Q1460" s="14" t="str">
        <f t="shared" si="179"/>
        <v>United Kingdom</v>
      </c>
      <c r="R1460" s="14" t="str">
        <f t="shared" si="180"/>
        <v>|United Kingdom|</v>
      </c>
      <c r="S1460" s="14" t="str">
        <f t="shared" si="181"/>
        <v>|Action &amp; Adventure|</v>
      </c>
      <c r="T1460" s="14" t="str">
        <f t="shared" si="182"/>
        <v>|Mark McQueen|</v>
      </c>
      <c r="U1460" s="14" t="str">
        <f t="shared" si="183"/>
        <v>|Craig Fairbrass|James Cosmo|Mem Ferda|Nick Moran|Steven Berkoff|Nathalie Cox|Roland Manookian|Eddie Webber|Tony Denham|Katie Clarkson-Hill|</v>
      </c>
    </row>
    <row r="1461" spans="1:21">
      <c r="A1461" s="14" t="s">
        <v>7432</v>
      </c>
      <c r="B1461" s="14" t="s">
        <v>48</v>
      </c>
      <c r="C1461" s="14" t="s">
        <v>7433</v>
      </c>
      <c r="D1461" s="14" t="s">
        <v>7434</v>
      </c>
      <c r="E1461" s="14" t="s">
        <v>7435</v>
      </c>
      <c r="F1461" s="14" t="s">
        <v>115</v>
      </c>
      <c r="G1461" s="26">
        <v>44197</v>
      </c>
      <c r="H1461" s="14">
        <v>2011</v>
      </c>
      <c r="I1461" s="14" t="s">
        <v>364</v>
      </c>
      <c r="J1461" s="14" t="s">
        <v>653</v>
      </c>
      <c r="K1461" s="14" t="s">
        <v>245</v>
      </c>
      <c r="L1461" s="14" t="s">
        <v>7436</v>
      </c>
      <c r="M1461" s="14">
        <f t="shared" si="176"/>
        <v>2021</v>
      </c>
      <c r="N1461" s="14">
        <f t="shared" si="177"/>
        <v>1</v>
      </c>
      <c r="O1461" s="14" t="str">
        <f>IFERROR(VLOOKUP(I1461,Lists!$F$2:$G$16,2,FALSE()),"Not Rated")</f>
        <v>Teens</v>
      </c>
      <c r="P1461" s="14">
        <f t="shared" si="178"/>
        <v>98</v>
      </c>
      <c r="Q1461" s="14" t="str">
        <f t="shared" si="179"/>
        <v>United States</v>
      </c>
      <c r="R1461" s="14" t="str">
        <f t="shared" si="180"/>
        <v>|United States|</v>
      </c>
      <c r="S1461" s="14" t="str">
        <f t="shared" si="181"/>
        <v>|Comedies|</v>
      </c>
      <c r="T1461" s="14" t="str">
        <f t="shared" si="182"/>
        <v>|Melanie Mayron|</v>
      </c>
      <c r="U1461" s="14" t="str">
        <f t="shared" si="183"/>
        <v>|Meaghan Martin|Maiara Walsh|Jennifer Stone|Nicole Gale Anderson|Claire Holt|Diego Boneta|Linden Ashby|Rhoda Griffis|Mike Pniewski|Patrick Johnson|Tim Meadows|</v>
      </c>
    </row>
    <row r="1462" spans="1:21">
      <c r="A1462" s="14" t="s">
        <v>7437</v>
      </c>
      <c r="B1462" s="14" t="s">
        <v>49</v>
      </c>
      <c r="C1462" s="14" t="s">
        <v>7438</v>
      </c>
      <c r="D1462" s="14" t="s">
        <v>117</v>
      </c>
      <c r="E1462" s="14" t="s">
        <v>7439</v>
      </c>
      <c r="F1462" s="14" t="s">
        <v>125</v>
      </c>
      <c r="G1462" s="26">
        <v>44197</v>
      </c>
      <c r="H1462" s="14">
        <v>2021</v>
      </c>
      <c r="I1462" s="14" t="s">
        <v>360</v>
      </c>
      <c r="J1462" s="14" t="s">
        <v>106</v>
      </c>
      <c r="K1462" s="14" t="s">
        <v>1451</v>
      </c>
      <c r="L1462" s="14" t="s">
        <v>7440</v>
      </c>
      <c r="M1462" s="14">
        <f t="shared" si="176"/>
        <v>2021</v>
      </c>
      <c r="N1462" s="14">
        <f t="shared" si="177"/>
        <v>1</v>
      </c>
      <c r="O1462" s="14" t="str">
        <f>IFERROR(VLOOKUP(I1462,Lists!$F$2:$G$16,2,FALSE()),"Not Rated")</f>
        <v>Adults</v>
      </c>
      <c r="P1462" s="14">
        <f t="shared" si="178"/>
        <v>2</v>
      </c>
      <c r="Q1462" s="14" t="str">
        <f t="shared" si="179"/>
        <v>Mexico</v>
      </c>
      <c r="R1462" s="14" t="str">
        <f t="shared" si="180"/>
        <v>|Mexico|</v>
      </c>
      <c r="S1462" s="14" t="str">
        <f t="shared" si="181"/>
        <v>|International TV Shows|Spanish-Language TV Shows|TV Dramas|</v>
      </c>
      <c r="T1462" s="14" t="str">
        <f t="shared" si="182"/>
        <v>|Unknown|</v>
      </c>
      <c r="U1462" s="14" t="str">
        <f t="shared" si="183"/>
        <v>|Irene Azuela|Juan Manuel Bernal|Osvaldo Benavides|Rosa María Bianchi|Antonio de la Vega|Luis Rábago|Sophie Gómez|James Hyde|Carla Adell|Regina Pavón|Dalí González|Alejandro de Hoyos Parera|José Manuel Rincón|Daniela Schmidt|Gabriela de la Garza|</v>
      </c>
    </row>
    <row r="1463" spans="1:21">
      <c r="A1463" s="14" t="s">
        <v>7441</v>
      </c>
      <c r="B1463" s="14" t="s">
        <v>48</v>
      </c>
      <c r="C1463" s="14" t="s">
        <v>7442</v>
      </c>
      <c r="D1463" s="14" t="s">
        <v>7443</v>
      </c>
      <c r="E1463" s="14" t="s">
        <v>7444</v>
      </c>
      <c r="F1463" s="14" t="s">
        <v>115</v>
      </c>
      <c r="G1463" s="26">
        <v>44197</v>
      </c>
      <c r="H1463" s="14">
        <v>1988</v>
      </c>
      <c r="I1463" s="14" t="s">
        <v>363</v>
      </c>
      <c r="J1463" s="14" t="s">
        <v>457</v>
      </c>
      <c r="K1463" s="14" t="s">
        <v>1034</v>
      </c>
      <c r="L1463" s="14" t="s">
        <v>7445</v>
      </c>
      <c r="M1463" s="14">
        <f t="shared" si="176"/>
        <v>2021</v>
      </c>
      <c r="N1463" s="14">
        <f t="shared" si="177"/>
        <v>1</v>
      </c>
      <c r="O1463" s="14" t="str">
        <f>IFERROR(VLOOKUP(I1463,Lists!$F$2:$G$16,2,FALSE()),"Not Rated")</f>
        <v>Adults</v>
      </c>
      <c r="P1463" s="14">
        <f t="shared" si="178"/>
        <v>104</v>
      </c>
      <c r="Q1463" s="14" t="str">
        <f t="shared" si="179"/>
        <v>United States</v>
      </c>
      <c r="R1463" s="14" t="str">
        <f t="shared" si="180"/>
        <v>|United States|</v>
      </c>
      <c r="S1463" s="14" t="str">
        <f t="shared" si="181"/>
        <v>|Comedies|Dramas|Independent Movies|</v>
      </c>
      <c r="T1463" s="14" t="str">
        <f t="shared" si="182"/>
        <v>|Donald Petrie|</v>
      </c>
      <c r="U1463" s="14" t="str">
        <f t="shared" si="183"/>
        <v>|Annabeth Gish|Julia Roberts|Lili Taylor|Vincent D'Onofrio|William R. Moses|Adam Storke|Conchata Ferrell|Joanna Merlin|Porscha Radcliffe|John Fiore|</v>
      </c>
    </row>
    <row r="1464" spans="1:21">
      <c r="A1464" s="14" t="s">
        <v>7446</v>
      </c>
      <c r="B1464" s="14" t="s">
        <v>49</v>
      </c>
      <c r="C1464" s="14" t="s">
        <v>7447</v>
      </c>
      <c r="D1464" s="14" t="s">
        <v>117</v>
      </c>
      <c r="E1464" s="14" t="s">
        <v>7448</v>
      </c>
      <c r="F1464" s="14" t="s">
        <v>117</v>
      </c>
      <c r="G1464" s="26">
        <v>44197</v>
      </c>
      <c r="H1464" s="14">
        <v>2020</v>
      </c>
      <c r="I1464" s="14" t="s">
        <v>365</v>
      </c>
      <c r="J1464" s="14" t="s">
        <v>105</v>
      </c>
      <c r="K1464" s="14" t="s">
        <v>617</v>
      </c>
      <c r="L1464" s="14" t="s">
        <v>7449</v>
      </c>
      <c r="M1464" s="14">
        <f t="shared" si="176"/>
        <v>2021</v>
      </c>
      <c r="N1464" s="14">
        <f t="shared" si="177"/>
        <v>1</v>
      </c>
      <c r="O1464" s="14" t="str">
        <f>IFERROR(VLOOKUP(I1464,Lists!$F$2:$G$16,2,FALSE()),"Not Rated")</f>
        <v>Kids</v>
      </c>
      <c r="P1464" s="14">
        <f t="shared" si="178"/>
        <v>1</v>
      </c>
      <c r="Q1464" s="14" t="str">
        <f t="shared" si="179"/>
        <v>Unknown</v>
      </c>
      <c r="R1464" s="14" t="str">
        <f t="shared" si="180"/>
        <v>|Unknown|</v>
      </c>
      <c r="S1464" s="14" t="str">
        <f t="shared" si="181"/>
        <v>|Kids' TV|TV Comedies|</v>
      </c>
      <c r="T1464" s="14" t="str">
        <f t="shared" si="182"/>
        <v>|Unknown|</v>
      </c>
      <c r="U1464" s="14" t="str">
        <f t="shared" si="183"/>
        <v>|Kim Seo-yeong|Um Sang-hyun|Kwon Changwook|Kim Yeon-woo|Kang Shi-hyun|Jeon Tae-yeol|Nam Do-hyeong|Park No-sik|</v>
      </c>
    </row>
    <row r="1465" spans="1:21">
      <c r="A1465" s="14" t="s">
        <v>7450</v>
      </c>
      <c r="B1465" s="14" t="s">
        <v>49</v>
      </c>
      <c r="C1465" s="14" t="s">
        <v>7451</v>
      </c>
      <c r="D1465" s="14" t="s">
        <v>7452</v>
      </c>
      <c r="E1465" s="14" t="s">
        <v>7453</v>
      </c>
      <c r="F1465" s="14" t="s">
        <v>7454</v>
      </c>
      <c r="G1465" s="26">
        <v>44197</v>
      </c>
      <c r="H1465" s="14">
        <v>2014</v>
      </c>
      <c r="I1465" s="14" t="s">
        <v>366</v>
      </c>
      <c r="J1465" s="14" t="s">
        <v>105</v>
      </c>
      <c r="K1465" s="14" t="s">
        <v>256</v>
      </c>
      <c r="L1465" s="14" t="s">
        <v>7455</v>
      </c>
      <c r="M1465" s="14">
        <f t="shared" si="176"/>
        <v>2021</v>
      </c>
      <c r="N1465" s="14">
        <f t="shared" si="177"/>
        <v>1</v>
      </c>
      <c r="O1465" s="14" t="str">
        <f>IFERROR(VLOOKUP(I1465,Lists!$F$2:$G$16,2,FALSE()),"Not Rated")</f>
        <v>Kids</v>
      </c>
      <c r="P1465" s="14">
        <f t="shared" si="178"/>
        <v>1</v>
      </c>
      <c r="Q1465" s="14" t="str">
        <f t="shared" si="179"/>
        <v>Canada</v>
      </c>
      <c r="R1465" s="14" t="str">
        <f t="shared" si="180"/>
        <v>|Canada|United Kingdom|United States|</v>
      </c>
      <c r="S1465" s="14" t="str">
        <f t="shared" si="181"/>
        <v>|Kids' TV|</v>
      </c>
      <c r="T1465" s="14" t="str">
        <f t="shared" si="182"/>
        <v>|Tony Collingwood|</v>
      </c>
      <c r="U1465" s="14" t="str">
        <f t="shared" si="183"/>
        <v>|Martin Short|Alexa Torrington|Jacob Ewaniuk|Robert Tinkler|Tracey Hoyt|</v>
      </c>
    </row>
    <row r="1466" spans="1:21">
      <c r="A1466" s="14" t="s">
        <v>7456</v>
      </c>
      <c r="B1466" s="14" t="s">
        <v>48</v>
      </c>
      <c r="C1466" s="14" t="s">
        <v>7457</v>
      </c>
      <c r="D1466" s="14" t="s">
        <v>7458</v>
      </c>
      <c r="E1466" s="14" t="s">
        <v>7459</v>
      </c>
      <c r="F1466" s="14" t="s">
        <v>115</v>
      </c>
      <c r="G1466" s="26">
        <v>44197</v>
      </c>
      <c r="H1466" s="14">
        <v>2019</v>
      </c>
      <c r="I1466" s="14" t="s">
        <v>361</v>
      </c>
      <c r="J1466" s="14" t="s">
        <v>7460</v>
      </c>
      <c r="K1466" s="14" t="s">
        <v>247</v>
      </c>
      <c r="L1466" s="14" t="s">
        <v>7461</v>
      </c>
      <c r="M1466" s="14">
        <f t="shared" si="176"/>
        <v>2021</v>
      </c>
      <c r="N1466" s="14">
        <f t="shared" si="177"/>
        <v>1</v>
      </c>
      <c r="O1466" s="14" t="str">
        <f>IFERROR(VLOOKUP(I1466,Lists!$F$2:$G$16,2,FALSE()),"Not Rated")</f>
        <v>Teens</v>
      </c>
      <c r="P1466" s="14">
        <f t="shared" si="178"/>
        <v>53</v>
      </c>
      <c r="Q1466" s="14" t="str">
        <f t="shared" si="179"/>
        <v>United States</v>
      </c>
      <c r="R1466" s="14" t="str">
        <f t="shared" si="180"/>
        <v>|United States|</v>
      </c>
      <c r="S1466" s="14" t="str">
        <f t="shared" si="181"/>
        <v>|Documentaries|</v>
      </c>
      <c r="T1466" s="14" t="str">
        <f t="shared" si="182"/>
        <v>|Jennifer Beamish|Toby Trackman|</v>
      </c>
      <c r="U1466" s="14" t="str">
        <f t="shared" si="183"/>
        <v>|David Eagleman|</v>
      </c>
    </row>
    <row r="1467" spans="1:21">
      <c r="A1467" s="14" t="s">
        <v>7462</v>
      </c>
      <c r="B1467" s="14" t="s">
        <v>49</v>
      </c>
      <c r="C1467" s="14" t="s">
        <v>7463</v>
      </c>
      <c r="D1467" s="14" t="s">
        <v>117</v>
      </c>
      <c r="E1467" s="14" t="s">
        <v>7464</v>
      </c>
      <c r="F1467" s="14" t="s">
        <v>115</v>
      </c>
      <c r="G1467" s="26">
        <v>44197</v>
      </c>
      <c r="H1467" s="14">
        <v>2013</v>
      </c>
      <c r="I1467" s="14" t="s">
        <v>368</v>
      </c>
      <c r="J1467" s="14" t="s">
        <v>106</v>
      </c>
      <c r="K1467" s="14" t="s">
        <v>932</v>
      </c>
      <c r="L1467" s="14" t="s">
        <v>7465</v>
      </c>
      <c r="M1467" s="14">
        <f t="shared" si="176"/>
        <v>2021</v>
      </c>
      <c r="N1467" s="14">
        <f t="shared" si="177"/>
        <v>1</v>
      </c>
      <c r="O1467" s="14" t="str">
        <f>IFERROR(VLOOKUP(I1467,Lists!$F$2:$G$16,2,FALSE()),"Not Rated")</f>
        <v>Kids</v>
      </c>
      <c r="P1467" s="14">
        <f t="shared" si="178"/>
        <v>2</v>
      </c>
      <c r="Q1467" s="14" t="str">
        <f t="shared" si="179"/>
        <v>United States</v>
      </c>
      <c r="R1467" s="14" t="str">
        <f t="shared" si="180"/>
        <v>|United States|</v>
      </c>
      <c r="S1467" s="14" t="str">
        <f t="shared" si="181"/>
        <v>|Kids' TV|TV Comedies|TV Sci-Fi &amp; Fantasy|</v>
      </c>
      <c r="T1467" s="14" t="str">
        <f t="shared" si="182"/>
        <v>|Unknown|</v>
      </c>
      <c r="U1467" s="14" t="str">
        <f t="shared" si="183"/>
        <v>|Amber Frank|Curtis Harris|Benjamin Flores Jr.|Breanna Yde|Ginifer King|Chico Benymon|</v>
      </c>
    </row>
    <row r="1468" spans="1:21">
      <c r="A1468" s="14" t="s">
        <v>7466</v>
      </c>
      <c r="B1468" s="14" t="s">
        <v>48</v>
      </c>
      <c r="C1468" s="14" t="s">
        <v>7467</v>
      </c>
      <c r="D1468" s="14" t="s">
        <v>117</v>
      </c>
      <c r="E1468" s="14" t="s">
        <v>117</v>
      </c>
      <c r="F1468" s="14" t="s">
        <v>115</v>
      </c>
      <c r="G1468" s="26">
        <v>44197</v>
      </c>
      <c r="H1468" s="14">
        <v>2021</v>
      </c>
      <c r="I1468" s="14" t="s">
        <v>361</v>
      </c>
      <c r="J1468" s="14" t="s">
        <v>5250</v>
      </c>
      <c r="K1468" s="14" t="s">
        <v>247</v>
      </c>
      <c r="L1468" s="14" t="s">
        <v>7468</v>
      </c>
      <c r="M1468" s="14">
        <f t="shared" si="176"/>
        <v>2021</v>
      </c>
      <c r="N1468" s="14">
        <f t="shared" si="177"/>
        <v>1</v>
      </c>
      <c r="O1468" s="14" t="str">
        <f>IFERROR(VLOOKUP(I1468,Lists!$F$2:$G$16,2,FALSE()),"Not Rated")</f>
        <v>Teens</v>
      </c>
      <c r="P1468" s="14">
        <f t="shared" si="178"/>
        <v>54</v>
      </c>
      <c r="Q1468" s="14" t="str">
        <f t="shared" si="179"/>
        <v>United States</v>
      </c>
      <c r="R1468" s="14" t="str">
        <f t="shared" si="180"/>
        <v>|United States|</v>
      </c>
      <c r="S1468" s="14" t="str">
        <f t="shared" si="181"/>
        <v>|Documentaries|</v>
      </c>
      <c r="T1468" s="14" t="str">
        <f t="shared" si="182"/>
        <v>|Unknown|</v>
      </c>
      <c r="U1468" s="14" t="str">
        <f t="shared" si="183"/>
        <v>|Unknown|</v>
      </c>
    </row>
    <row r="1469" spans="1:21">
      <c r="A1469" s="14" t="s">
        <v>7469</v>
      </c>
      <c r="B1469" s="14" t="s">
        <v>48</v>
      </c>
      <c r="C1469" s="14" t="s">
        <v>117</v>
      </c>
      <c r="D1469" s="14" t="s">
        <v>7470</v>
      </c>
      <c r="E1469" s="14" t="s">
        <v>7471</v>
      </c>
      <c r="F1469" s="14" t="s">
        <v>7472</v>
      </c>
      <c r="G1469" s="26">
        <v>44197</v>
      </c>
      <c r="H1469" s="14">
        <v>2011</v>
      </c>
      <c r="I1469" s="14" t="s">
        <v>364</v>
      </c>
      <c r="J1469" s="14" t="s">
        <v>783</v>
      </c>
      <c r="K1469" s="14" t="s">
        <v>3225</v>
      </c>
      <c r="L1469" s="14" t="s">
        <v>7473</v>
      </c>
      <c r="M1469" s="14">
        <f t="shared" si="176"/>
        <v>2021</v>
      </c>
      <c r="N1469" s="14">
        <f t="shared" si="177"/>
        <v>1</v>
      </c>
      <c r="O1469" s="14" t="str">
        <f>IFERROR(VLOOKUP(I1469,Lists!$F$2:$G$16,2,FALSE()),"Not Rated")</f>
        <v>Teens</v>
      </c>
      <c r="P1469" s="14">
        <f t="shared" si="178"/>
        <v>113</v>
      </c>
      <c r="Q1469" s="14" t="str">
        <f t="shared" si="179"/>
        <v>United Kingdom</v>
      </c>
      <c r="R1469" s="14" t="str">
        <f t="shared" si="180"/>
        <v>|United Kingdom|Germany|France|United States|</v>
      </c>
      <c r="S1469" s="14" t="str">
        <f t="shared" si="181"/>
        <v>|Action &amp; Adventure|Thrillers|</v>
      </c>
      <c r="T1469" s="14" t="str">
        <f t="shared" si="182"/>
        <v>|Jaume Collet-Serra|</v>
      </c>
      <c r="U1469" s="14" t="str">
        <f t="shared" si="183"/>
        <v>|Liam Neeson|Diane Kruger|January Jones|Aidan Quinn|Bruno Ganz|Frank Langella|Sebastian Koch|Olivier Schneider|Stipe Erceg|Rainer Bock|</v>
      </c>
    </row>
    <row r="1470" spans="1:21">
      <c r="A1470" s="14" t="s">
        <v>7474</v>
      </c>
      <c r="B1470" s="14" t="s">
        <v>48</v>
      </c>
      <c r="C1470" s="14" t="s">
        <v>7475</v>
      </c>
      <c r="D1470" s="14" t="s">
        <v>7476</v>
      </c>
      <c r="E1470" s="14" t="s">
        <v>7477</v>
      </c>
      <c r="F1470" s="14" t="s">
        <v>123</v>
      </c>
      <c r="G1470" s="26">
        <v>44197</v>
      </c>
      <c r="H1470" s="14">
        <v>2021</v>
      </c>
      <c r="I1470" s="14" t="s">
        <v>360</v>
      </c>
      <c r="J1470" s="14" t="s">
        <v>724</v>
      </c>
      <c r="K1470" s="14" t="s">
        <v>529</v>
      </c>
      <c r="L1470" s="14" t="s">
        <v>7478</v>
      </c>
      <c r="M1470" s="14">
        <f t="shared" si="176"/>
        <v>2021</v>
      </c>
      <c r="N1470" s="14">
        <f t="shared" si="177"/>
        <v>1</v>
      </c>
      <c r="O1470" s="14" t="str">
        <f>IFERROR(VLOOKUP(I1470,Lists!$F$2:$G$16,2,FALSE()),"Not Rated")</f>
        <v>Adults</v>
      </c>
      <c r="P1470" s="14">
        <f t="shared" si="178"/>
        <v>102</v>
      </c>
      <c r="Q1470" s="14" t="str">
        <f t="shared" si="179"/>
        <v>South Korea</v>
      </c>
      <c r="R1470" s="14" t="str">
        <f t="shared" si="180"/>
        <v>|South Korea|</v>
      </c>
      <c r="S1470" s="14" t="str">
        <f t="shared" si="181"/>
        <v>|Comedies|International Movies|</v>
      </c>
      <c r="T1470" s="14" t="str">
        <f t="shared" si="182"/>
        <v>|Kim Dong-kyu|</v>
      </c>
      <c r="U1470" s="14" t="str">
        <f t="shared" si="183"/>
        <v>|Cha In-pyo|Cho Dal-hwan|Song Jae-ryong|</v>
      </c>
    </row>
    <row r="1471" spans="1:21">
      <c r="A1471" s="14" t="s">
        <v>7479</v>
      </c>
      <c r="B1471" s="14" t="s">
        <v>48</v>
      </c>
      <c r="C1471" s="14" t="s">
        <v>7480</v>
      </c>
      <c r="D1471" s="14" t="s">
        <v>1093</v>
      </c>
      <c r="E1471" s="14" t="s">
        <v>7481</v>
      </c>
      <c r="F1471" s="14" t="s">
        <v>115</v>
      </c>
      <c r="G1471" s="26">
        <v>44197</v>
      </c>
      <c r="H1471" s="14">
        <v>1993</v>
      </c>
      <c r="I1471" s="14" t="s">
        <v>364</v>
      </c>
      <c r="J1471" s="14" t="s">
        <v>1062</v>
      </c>
      <c r="K1471" s="14" t="s">
        <v>1796</v>
      </c>
      <c r="L1471" s="14" t="s">
        <v>7482</v>
      </c>
      <c r="M1471" s="14">
        <f t="shared" si="176"/>
        <v>2021</v>
      </c>
      <c r="N1471" s="14">
        <f t="shared" si="177"/>
        <v>1</v>
      </c>
      <c r="O1471" s="14" t="str">
        <f>IFERROR(VLOOKUP(I1471,Lists!$F$2:$G$16,2,FALSE()),"Not Rated")</f>
        <v>Teens</v>
      </c>
      <c r="P1471" s="14">
        <f t="shared" si="178"/>
        <v>118</v>
      </c>
      <c r="Q1471" s="14" t="str">
        <f t="shared" si="179"/>
        <v>United States</v>
      </c>
      <c r="R1471" s="14" t="str">
        <f t="shared" si="180"/>
        <v>|United States|</v>
      </c>
      <c r="S1471" s="14" t="str">
        <f t="shared" si="181"/>
        <v>|Classic Movies|Dramas|Independent Movies|</v>
      </c>
      <c r="T1471" s="14" t="str">
        <f t="shared" si="182"/>
        <v>|Lasse Hallström|</v>
      </c>
      <c r="U1471" s="14" t="str">
        <f t="shared" si="183"/>
        <v>|Johnny Depp|Leonardo DiCaprio|Juliette Lewis|Mary Steenburgen|Darlene Cates|Laura Harrington|Mary Kate Schellhardt|Kevin Tighe|John C. Reilly|Crispin Glover|</v>
      </c>
    </row>
    <row r="1472" spans="1:21">
      <c r="A1472" s="14" t="s">
        <v>7483</v>
      </c>
      <c r="B1472" s="14" t="s">
        <v>48</v>
      </c>
      <c r="C1472" s="14" t="s">
        <v>7484</v>
      </c>
      <c r="D1472" s="14" t="s">
        <v>7485</v>
      </c>
      <c r="E1472" s="14" t="s">
        <v>7486</v>
      </c>
      <c r="F1472" s="14" t="s">
        <v>115</v>
      </c>
      <c r="G1472" s="26">
        <v>44196</v>
      </c>
      <c r="H1472" s="14">
        <v>2017</v>
      </c>
      <c r="I1472" s="14" t="s">
        <v>360</v>
      </c>
      <c r="J1472" s="14" t="s">
        <v>760</v>
      </c>
      <c r="K1472" s="14" t="s">
        <v>7487</v>
      </c>
      <c r="L1472" s="14" t="s">
        <v>7488</v>
      </c>
      <c r="M1472" s="14">
        <f t="shared" si="176"/>
        <v>2020</v>
      </c>
      <c r="N1472" s="14">
        <f t="shared" si="177"/>
        <v>12</v>
      </c>
      <c r="O1472" s="14" t="str">
        <f>IFERROR(VLOOKUP(I1472,Lists!$F$2:$G$16,2,FALSE()),"Not Rated")</f>
        <v>Adults</v>
      </c>
      <c r="P1472" s="14">
        <f t="shared" si="178"/>
        <v>83</v>
      </c>
      <c r="Q1472" s="14" t="str">
        <f t="shared" si="179"/>
        <v>United States</v>
      </c>
      <c r="R1472" s="14" t="str">
        <f t="shared" si="180"/>
        <v>|United States|</v>
      </c>
      <c r="S1472" s="14" t="str">
        <f t="shared" si="181"/>
        <v>|Dramas|LGBTQ Movies|</v>
      </c>
      <c r="T1472" s="14" t="str">
        <f t="shared" si="182"/>
        <v>|Shaz Bennett|</v>
      </c>
      <c r="U1472" s="14" t="str">
        <f t="shared" si="183"/>
        <v>|Martin L. Washington Jr.|Maya Washington|Matt Dallas|Christopher O'Shea|Jason Scott Lee|Margaret Cho|Kevin Daniels|John Fleck|Nia Peeples|Adam Tomei|</v>
      </c>
    </row>
    <row r="1473" spans="1:21">
      <c r="A1473" s="14" t="s">
        <v>7489</v>
      </c>
      <c r="B1473" s="14" t="s">
        <v>48</v>
      </c>
      <c r="C1473" s="14" t="s">
        <v>7490</v>
      </c>
      <c r="D1473" s="14" t="s">
        <v>117</v>
      </c>
      <c r="E1473" s="14" t="s">
        <v>7491</v>
      </c>
      <c r="F1473" s="14" t="s">
        <v>117</v>
      </c>
      <c r="G1473" s="26">
        <v>44196</v>
      </c>
      <c r="H1473" s="14">
        <v>2020</v>
      </c>
      <c r="I1473" s="14" t="s">
        <v>360</v>
      </c>
      <c r="J1473" s="14" t="s">
        <v>4073</v>
      </c>
      <c r="K1473" s="14" t="s">
        <v>261</v>
      </c>
      <c r="L1473" s="14" t="s">
        <v>7492</v>
      </c>
      <c r="M1473" s="14">
        <f t="shared" si="176"/>
        <v>2020</v>
      </c>
      <c r="N1473" s="14">
        <f t="shared" si="177"/>
        <v>12</v>
      </c>
      <c r="O1473" s="14" t="str">
        <f>IFERROR(VLOOKUP(I1473,Lists!$F$2:$G$16,2,FALSE()),"Not Rated")</f>
        <v>Adults</v>
      </c>
      <c r="P1473" s="14">
        <f t="shared" si="178"/>
        <v>77</v>
      </c>
      <c r="Q1473" s="14" t="str">
        <f t="shared" si="179"/>
        <v>Unknown</v>
      </c>
      <c r="R1473" s="14" t="str">
        <f t="shared" si="180"/>
        <v>|Unknown|</v>
      </c>
      <c r="S1473" s="14" t="str">
        <f t="shared" si="181"/>
        <v>|Stand-Up Comedy|</v>
      </c>
      <c r="T1473" s="14" t="str">
        <f t="shared" si="182"/>
        <v>|Unknown|</v>
      </c>
      <c r="U1473" s="14" t="str">
        <f t="shared" si="183"/>
        <v>|Jerry Seinfeld|Leslie Jones|Taylor Tomlinson|Tom Segura|Jack Whitehall|Michelle Buteau|Bert Kreischer|Jo Koy|Donnell Rawlings|Jim Jefferies|Nikki Glaser|George Lopez|Sam Jay|Marc Maron|Kevin Hart|Michael McIntyre|Fortune Feimster|Eric André|Jim Norton|Felipe Esparza|Hannah Gadsby|Patton Oswalt|Vir Das|Robert Kelly|Urzila Carlson|Tom Papa|Kanan Gill|Ms. Pat|Rob Schneider|Adrienne Iapalucci|Kenny Sebastian|Thomas Middleditch|Ben Schwartz|</v>
      </c>
    </row>
    <row r="1474" spans="1:21">
      <c r="A1474" s="14" t="s">
        <v>7493</v>
      </c>
      <c r="B1474" s="14" t="s">
        <v>48</v>
      </c>
      <c r="C1474" s="14" t="s">
        <v>7494</v>
      </c>
      <c r="D1474" s="14" t="s">
        <v>7495</v>
      </c>
      <c r="E1474" s="14" t="s">
        <v>7496</v>
      </c>
      <c r="F1474" s="14" t="s">
        <v>116</v>
      </c>
      <c r="G1474" s="26">
        <v>44196</v>
      </c>
      <c r="H1474" s="14">
        <v>2014</v>
      </c>
      <c r="I1474" s="14" t="s">
        <v>361</v>
      </c>
      <c r="J1474" s="14" t="s">
        <v>646</v>
      </c>
      <c r="K1474" s="14" t="s">
        <v>834</v>
      </c>
      <c r="L1474" s="14" t="s">
        <v>7497</v>
      </c>
      <c r="M1474" s="14">
        <f t="shared" ref="M1474:M1537" si="184">IF(G1474="","",YEAR(G1474))</f>
        <v>2020</v>
      </c>
      <c r="N1474" s="14">
        <f t="shared" ref="N1474:N1537" si="185">IF(G1474="","",MONTH(G1474))</f>
        <v>12</v>
      </c>
      <c r="O1474" s="14" t="str">
        <f>IFERROR(VLOOKUP(I1474,Lists!$F$2:$G$16,2,FALSE()),"Not Rated")</f>
        <v>Teens</v>
      </c>
      <c r="P1474" s="14">
        <f t="shared" ref="P1474:P1537" si="186">IFERROR(VALUE(LEFT(J1474,FIND(" ",J1474)-1)),"")</f>
        <v>116</v>
      </c>
      <c r="Q1474" s="14" t="str">
        <f t="shared" ref="Q1474:Q1537" si="187">IFERROR(LEFT(F1474,FIND(",",F1474)-1),F1474)</f>
        <v>India</v>
      </c>
      <c r="R1474" s="14" t="str">
        <f t="shared" ref="R1474:R1537" si="188">"|"&amp;SUBSTITUTE(F1474,", ","|")&amp;"|"</f>
        <v>|India|</v>
      </c>
      <c r="S1474" s="14" t="str">
        <f t="shared" ref="S1474:S1537" si="189">"|"&amp;SUBSTITUTE(K1474,", ","|")&amp;"|"</f>
        <v>|Comedies|Dramas|International Movies|</v>
      </c>
      <c r="T1474" s="14" t="str">
        <f t="shared" ref="T1474:T1537" si="190">"|"&amp;SUBSTITUTE(D1474,", ","|")&amp;"|"</f>
        <v>|Samar Shaikh|</v>
      </c>
      <c r="U1474" s="14" t="str">
        <f t="shared" ref="U1474:U1537" si="191">"|"&amp;SUBSTITUTE(E1474,", ","|")&amp;"|"</f>
        <v>|Vidya Balan|Ali Fazal|Supriya Pathak|Tanvi Azmi|Zarina Wahab|Kiran Kumar|Rajendra Gupta|Arjan Bajwa|Prasad Barve|Aakash Dahiya|</v>
      </c>
    </row>
    <row r="1475" spans="1:21">
      <c r="A1475" s="14" t="s">
        <v>7498</v>
      </c>
      <c r="B1475" s="14" t="s">
        <v>49</v>
      </c>
      <c r="C1475" s="14" t="s">
        <v>7499</v>
      </c>
      <c r="D1475" s="14" t="s">
        <v>117</v>
      </c>
      <c r="E1475" s="14" t="s">
        <v>7500</v>
      </c>
      <c r="F1475" s="14" t="s">
        <v>115</v>
      </c>
      <c r="G1475" s="26">
        <v>44196</v>
      </c>
      <c r="H1475" s="14">
        <v>2020</v>
      </c>
      <c r="I1475" s="14" t="s">
        <v>361</v>
      </c>
      <c r="J1475" s="14" t="s">
        <v>108</v>
      </c>
      <c r="K1475" s="14" t="s">
        <v>7501</v>
      </c>
      <c r="L1475" s="14" t="s">
        <v>7502</v>
      </c>
      <c r="M1475" s="14">
        <f t="shared" si="184"/>
        <v>2020</v>
      </c>
      <c r="N1475" s="14">
        <f t="shared" si="185"/>
        <v>12</v>
      </c>
      <c r="O1475" s="14" t="str">
        <f>IFERROR(VLOOKUP(I1475,Lists!$F$2:$G$16,2,FALSE()),"Not Rated")</f>
        <v>Teens</v>
      </c>
      <c r="P1475" s="14">
        <f t="shared" si="186"/>
        <v>4</v>
      </c>
      <c r="Q1475" s="14" t="str">
        <f t="shared" si="187"/>
        <v>United States</v>
      </c>
      <c r="R1475" s="14" t="str">
        <f t="shared" si="188"/>
        <v>|United States|</v>
      </c>
      <c r="S1475" s="14" t="str">
        <f t="shared" si="189"/>
        <v>|TV Horror|TV Mysteries|TV Sci-Fi &amp; Fantasy|</v>
      </c>
      <c r="T1475" s="14" t="str">
        <f t="shared" si="190"/>
        <v>|Unknown|</v>
      </c>
      <c r="U1475" s="14" t="str">
        <f t="shared" si="191"/>
        <v>|Kiernan Shipka|Ross Lynch|Miranda Otto|Lucy Davis|Chance Perdomo|Michelle Gomez|Richard Coyle|Jaz Sinclair|Lachlan Watson|Tati Gabrielle|Adeline Rudolph|Abigail Cowen|Gavin Leatherwood|Bronson Pinchot|</v>
      </c>
    </row>
    <row r="1476" spans="1:21">
      <c r="A1476" s="14" t="s">
        <v>7503</v>
      </c>
      <c r="B1476" s="14" t="s">
        <v>48</v>
      </c>
      <c r="C1476" s="14" t="s">
        <v>7504</v>
      </c>
      <c r="D1476" s="14" t="s">
        <v>7505</v>
      </c>
      <c r="E1476" s="14" t="s">
        <v>7506</v>
      </c>
      <c r="F1476" s="14" t="s">
        <v>136</v>
      </c>
      <c r="G1476" s="26">
        <v>44196</v>
      </c>
      <c r="H1476" s="14">
        <v>2020</v>
      </c>
      <c r="I1476" s="14" t="s">
        <v>362</v>
      </c>
      <c r="J1476" s="14" t="s">
        <v>646</v>
      </c>
      <c r="K1476" s="14" t="s">
        <v>7507</v>
      </c>
      <c r="L1476" s="14" t="s">
        <v>7508</v>
      </c>
      <c r="M1476" s="14">
        <f t="shared" si="184"/>
        <v>2020</v>
      </c>
      <c r="N1476" s="14">
        <f t="shared" si="185"/>
        <v>12</v>
      </c>
      <c r="O1476" s="14" t="str">
        <f>IFERROR(VLOOKUP(I1476,Lists!$F$2:$G$16,2,FALSE()),"Not Rated")</f>
        <v>Older Kids</v>
      </c>
      <c r="P1476" s="14">
        <f t="shared" si="186"/>
        <v>116</v>
      </c>
      <c r="Q1476" s="14" t="str">
        <f t="shared" si="187"/>
        <v>Indonesia</v>
      </c>
      <c r="R1476" s="14" t="str">
        <f t="shared" si="188"/>
        <v>|Indonesia|</v>
      </c>
      <c r="S1476" s="14" t="str">
        <f t="shared" si="189"/>
        <v>|Action &amp; Adventure|Dramas|Faith &amp; Spirituality|</v>
      </c>
      <c r="T1476" s="14" t="str">
        <f t="shared" si="190"/>
        <v>|Archie Hekagery|</v>
      </c>
      <c r="U1476" s="14" t="str">
        <f t="shared" si="191"/>
        <v>|Panji Zoni|Yayan Ruhian|Maizura|Cemal Farukh|Imelda Therinne|Surya Saputra|Jarot Superdj|Doyok Superdj|Hajra Romessa|Annette Edoarda|</v>
      </c>
    </row>
    <row r="1477" spans="1:21">
      <c r="A1477" s="14" t="s">
        <v>7509</v>
      </c>
      <c r="B1477" s="14" t="s">
        <v>48</v>
      </c>
      <c r="C1477" s="14" t="s">
        <v>7510</v>
      </c>
      <c r="D1477" s="14" t="s">
        <v>7511</v>
      </c>
      <c r="E1477" s="14" t="s">
        <v>7512</v>
      </c>
      <c r="F1477" s="14" t="s">
        <v>136</v>
      </c>
      <c r="G1477" s="26">
        <v>44196</v>
      </c>
      <c r="H1477" s="14">
        <v>2019</v>
      </c>
      <c r="I1477" s="14" t="s">
        <v>361</v>
      </c>
      <c r="J1477" s="14" t="s">
        <v>574</v>
      </c>
      <c r="K1477" s="14" t="s">
        <v>834</v>
      </c>
      <c r="L1477" s="14" t="s">
        <v>7513</v>
      </c>
      <c r="M1477" s="14">
        <f t="shared" si="184"/>
        <v>2020</v>
      </c>
      <c r="N1477" s="14">
        <f t="shared" si="185"/>
        <v>12</v>
      </c>
      <c r="O1477" s="14" t="str">
        <f>IFERROR(VLOOKUP(I1477,Lists!$F$2:$G$16,2,FALSE()),"Not Rated")</f>
        <v>Teens</v>
      </c>
      <c r="P1477" s="14">
        <f t="shared" si="186"/>
        <v>106</v>
      </c>
      <c r="Q1477" s="14" t="str">
        <f t="shared" si="187"/>
        <v>Indonesia</v>
      </c>
      <c r="R1477" s="14" t="str">
        <f t="shared" si="188"/>
        <v>|Indonesia|</v>
      </c>
      <c r="S1477" s="14" t="str">
        <f t="shared" si="189"/>
        <v>|Comedies|Dramas|International Movies|</v>
      </c>
      <c r="T1477" s="14" t="str">
        <f t="shared" si="190"/>
        <v>|Sabrina Rochelle Kalangie|</v>
      </c>
      <c r="U1477" s="14" t="str">
        <f t="shared" si="191"/>
        <v>|Ari Irham|Nikita Willy|Calvin Jeremy|Rachel Amanda|Dimas Dinang|Tarra Budiman|Marcellino Lafrand|Iis Dahlia|</v>
      </c>
    </row>
    <row r="1478" spans="1:21">
      <c r="A1478" s="14" t="s">
        <v>7514</v>
      </c>
      <c r="B1478" s="14" t="s">
        <v>49</v>
      </c>
      <c r="C1478" s="14" t="s">
        <v>7515</v>
      </c>
      <c r="D1478" s="14" t="s">
        <v>117</v>
      </c>
      <c r="E1478" s="14" t="s">
        <v>7516</v>
      </c>
      <c r="F1478" s="14" t="s">
        <v>115</v>
      </c>
      <c r="G1478" s="26">
        <v>44195</v>
      </c>
      <c r="H1478" s="14">
        <v>2020</v>
      </c>
      <c r="I1478" s="14" t="s">
        <v>368</v>
      </c>
      <c r="J1478" s="14" t="s">
        <v>105</v>
      </c>
      <c r="K1478" s="14" t="s">
        <v>262</v>
      </c>
      <c r="L1478" s="14" t="s">
        <v>7517</v>
      </c>
      <c r="M1478" s="14">
        <f t="shared" si="184"/>
        <v>2020</v>
      </c>
      <c r="N1478" s="14">
        <f t="shared" si="185"/>
        <v>12</v>
      </c>
      <c r="O1478" s="14" t="str">
        <f>IFERROR(VLOOKUP(I1478,Lists!$F$2:$G$16,2,FALSE()),"Not Rated")</f>
        <v>Kids</v>
      </c>
      <c r="P1478" s="14">
        <f t="shared" si="186"/>
        <v>1</v>
      </c>
      <c r="Q1478" s="14" t="str">
        <f t="shared" si="187"/>
        <v>United States</v>
      </c>
      <c r="R1478" s="14" t="str">
        <f t="shared" si="188"/>
        <v>|United States|</v>
      </c>
      <c r="S1478" s="14" t="str">
        <f t="shared" si="189"/>
        <v>|Reality TV|</v>
      </c>
      <c r="T1478" s="14" t="str">
        <f t="shared" si="190"/>
        <v>|Unknown|</v>
      </c>
      <c r="U1478" s="14" t="str">
        <f t="shared" si="191"/>
        <v>|Jackie Tohn|David So|Rosemary Shrager|</v>
      </c>
    </row>
    <row r="1479" spans="1:21">
      <c r="A1479" s="14" t="s">
        <v>7518</v>
      </c>
      <c r="B1479" s="14" t="s">
        <v>49</v>
      </c>
      <c r="C1479" s="14" t="s">
        <v>7519</v>
      </c>
      <c r="D1479" s="14" t="s">
        <v>117</v>
      </c>
      <c r="E1479" s="14" t="s">
        <v>7520</v>
      </c>
      <c r="F1479" s="14" t="s">
        <v>115</v>
      </c>
      <c r="G1479" s="26">
        <v>44195</v>
      </c>
      <c r="H1479" s="14">
        <v>2019</v>
      </c>
      <c r="I1479" s="14" t="s">
        <v>360</v>
      </c>
      <c r="J1479" s="14" t="s">
        <v>105</v>
      </c>
      <c r="K1479" s="14" t="s">
        <v>3758</v>
      </c>
      <c r="L1479" s="14" t="s">
        <v>7521</v>
      </c>
      <c r="M1479" s="14">
        <f t="shared" si="184"/>
        <v>2020</v>
      </c>
      <c r="N1479" s="14">
        <f t="shared" si="185"/>
        <v>12</v>
      </c>
      <c r="O1479" s="14" t="str">
        <f>IFERROR(VLOOKUP(I1479,Lists!$F$2:$G$16,2,FALSE()),"Not Rated")</f>
        <v>Adults</v>
      </c>
      <c r="P1479" s="14">
        <f t="shared" si="186"/>
        <v>1</v>
      </c>
      <c r="Q1479" s="14" t="str">
        <f t="shared" si="187"/>
        <v>United States</v>
      </c>
      <c r="R1479" s="14" t="str">
        <f t="shared" si="188"/>
        <v>|United States|</v>
      </c>
      <c r="S1479" s="14" t="str">
        <f t="shared" si="189"/>
        <v>|Crime TV Shows|TV Dramas|TV Thrillers|</v>
      </c>
      <c r="T1479" s="14" t="str">
        <f t="shared" si="190"/>
        <v>|Unknown|</v>
      </c>
      <c r="U1479" s="14" t="str">
        <f t="shared" si="191"/>
        <v>|Willa Fitzgerald|Herizen Guardiola|Marlo Kelly|Rob Heaps|Zach Roerig|Paul Fitzgerald|Alison Thornton|Tammy Blanchard|Amanda Brugel|Chris Zylka|</v>
      </c>
    </row>
    <row r="1480" spans="1:21">
      <c r="A1480" s="14" t="s">
        <v>7522</v>
      </c>
      <c r="B1480" s="14" t="s">
        <v>49</v>
      </c>
      <c r="C1480" s="14" t="s">
        <v>7523</v>
      </c>
      <c r="D1480" s="14" t="s">
        <v>117</v>
      </c>
      <c r="E1480" s="14" t="s">
        <v>7524</v>
      </c>
      <c r="F1480" s="14" t="s">
        <v>7525</v>
      </c>
      <c r="G1480" s="26">
        <v>44195</v>
      </c>
      <c r="H1480" s="14">
        <v>2020</v>
      </c>
      <c r="I1480" s="14" t="s">
        <v>360</v>
      </c>
      <c r="J1480" s="14" t="s">
        <v>105</v>
      </c>
      <c r="K1480" s="14" t="s">
        <v>7526</v>
      </c>
      <c r="L1480" s="14" t="s">
        <v>7527</v>
      </c>
      <c r="M1480" s="14">
        <f t="shared" si="184"/>
        <v>2020</v>
      </c>
      <c r="N1480" s="14">
        <f t="shared" si="185"/>
        <v>12</v>
      </c>
      <c r="O1480" s="14" t="str">
        <f>IFERROR(VLOOKUP(I1480,Lists!$F$2:$G$16,2,FALSE()),"Not Rated")</f>
        <v>Adults</v>
      </c>
      <c r="P1480" s="14">
        <f t="shared" si="186"/>
        <v>1</v>
      </c>
      <c r="Q1480" s="14" t="str">
        <f t="shared" si="187"/>
        <v>Denmark</v>
      </c>
      <c r="R1480" s="14" t="str">
        <f t="shared" si="188"/>
        <v>|Denmark|United States|</v>
      </c>
      <c r="S1480" s="14" t="str">
        <f t="shared" si="189"/>
        <v>|International TV Shows|TV Mysteries|TV Thrillers|</v>
      </c>
      <c r="T1480" s="14" t="str">
        <f t="shared" si="190"/>
        <v>|Unknown|</v>
      </c>
      <c r="U1480" s="14" t="str">
        <f t="shared" si="191"/>
        <v>|Danica Curcic|Karoline Hamm|Viola Martinsen|Lars Brygmann|Hanne Hedelund|August Issac Carter|Fanny Leander Bornedal|Ask Mossberg Truelsen|Peder Holm Johansen|Alexandre Willaume|Susanne Storm|Andrea Engelsmann Persson|Thomas Chaanhing|Morten Hauch-Fausbøll|Eskil Tonnesen|</v>
      </c>
    </row>
    <row r="1481" spans="1:21">
      <c r="A1481" s="14" t="s">
        <v>7528</v>
      </c>
      <c r="B1481" s="14" t="s">
        <v>49</v>
      </c>
      <c r="C1481" s="14" t="s">
        <v>7529</v>
      </c>
      <c r="D1481" s="14" t="s">
        <v>7530</v>
      </c>
      <c r="E1481" s="14" t="s">
        <v>117</v>
      </c>
      <c r="F1481" s="14" t="s">
        <v>132</v>
      </c>
      <c r="G1481" s="26">
        <v>44195</v>
      </c>
      <c r="H1481" s="14">
        <v>2020</v>
      </c>
      <c r="I1481" s="14" t="s">
        <v>360</v>
      </c>
      <c r="J1481" s="14" t="s">
        <v>105</v>
      </c>
      <c r="K1481" s="14" t="s">
        <v>462</v>
      </c>
      <c r="L1481" s="14" t="s">
        <v>7531</v>
      </c>
      <c r="M1481" s="14">
        <f t="shared" si="184"/>
        <v>2020</v>
      </c>
      <c r="N1481" s="14">
        <f t="shared" si="185"/>
        <v>12</v>
      </c>
      <c r="O1481" s="14" t="str">
        <f>IFERROR(VLOOKUP(I1481,Lists!$F$2:$G$16,2,FALSE()),"Not Rated")</f>
        <v>Adults</v>
      </c>
      <c r="P1481" s="14">
        <f t="shared" si="186"/>
        <v>1</v>
      </c>
      <c r="Q1481" s="14" t="str">
        <f t="shared" si="187"/>
        <v>Italy</v>
      </c>
      <c r="R1481" s="14" t="str">
        <f t="shared" si="188"/>
        <v>|Italy|</v>
      </c>
      <c r="S1481" s="14" t="str">
        <f t="shared" si="189"/>
        <v>|Crime TV Shows|Docuseries|International TV Shows|</v>
      </c>
      <c r="T1481" s="14" t="str">
        <f t="shared" si="190"/>
        <v>|Cosima Spender|</v>
      </c>
      <c r="U1481" s="14" t="str">
        <f t="shared" si="191"/>
        <v>|Unknown|</v>
      </c>
    </row>
    <row r="1482" spans="1:21">
      <c r="A1482" s="14" t="s">
        <v>7532</v>
      </c>
      <c r="B1482" s="14" t="s">
        <v>49</v>
      </c>
      <c r="C1482" s="14" t="s">
        <v>7533</v>
      </c>
      <c r="D1482" s="14" t="s">
        <v>117</v>
      </c>
      <c r="E1482" s="14" t="s">
        <v>7534</v>
      </c>
      <c r="F1482" s="14" t="s">
        <v>118</v>
      </c>
      <c r="G1482" s="26">
        <v>44195</v>
      </c>
      <c r="H1482" s="14">
        <v>2018</v>
      </c>
      <c r="I1482" s="14" t="s">
        <v>361</v>
      </c>
      <c r="J1482" s="14" t="s">
        <v>450</v>
      </c>
      <c r="K1482" s="14" t="s">
        <v>7535</v>
      </c>
      <c r="L1482" s="14" t="s">
        <v>7536</v>
      </c>
      <c r="M1482" s="14">
        <f t="shared" si="184"/>
        <v>2020</v>
      </c>
      <c r="N1482" s="14">
        <f t="shared" si="185"/>
        <v>12</v>
      </c>
      <c r="O1482" s="14" t="str">
        <f>IFERROR(VLOOKUP(I1482,Lists!$F$2:$G$16,2,FALSE()),"Not Rated")</f>
        <v>Teens</v>
      </c>
      <c r="P1482" s="14">
        <f t="shared" si="186"/>
        <v>9</v>
      </c>
      <c r="Q1482" s="14" t="str">
        <f t="shared" si="187"/>
        <v>United Kingdom</v>
      </c>
      <c r="R1482" s="14" t="str">
        <f t="shared" si="188"/>
        <v>|United Kingdom|</v>
      </c>
      <c r="S1482" s="14" t="str">
        <f t="shared" si="189"/>
        <v>|British TV Shows|Classic &amp; Cult TV|International TV Shows|</v>
      </c>
      <c r="T1482" s="14" t="str">
        <f t="shared" si="190"/>
        <v>|Unknown|</v>
      </c>
      <c r="U1482" s="14" t="str">
        <f t="shared" si="191"/>
        <v>|Ford Kiernan|Paul Riley|Jane McCarry|Greg Hemphill|Mark Cox|Gavin Mitchell|Sanjeev Kohli|</v>
      </c>
    </row>
    <row r="1483" spans="1:21">
      <c r="A1483" s="14" t="s">
        <v>7537</v>
      </c>
      <c r="B1483" s="14" t="s">
        <v>48</v>
      </c>
      <c r="C1483" s="14" t="s">
        <v>7538</v>
      </c>
      <c r="D1483" s="14" t="s">
        <v>7539</v>
      </c>
      <c r="E1483" s="14" t="s">
        <v>7540</v>
      </c>
      <c r="F1483" s="14" t="s">
        <v>137</v>
      </c>
      <c r="G1483" s="26">
        <v>44195</v>
      </c>
      <c r="H1483" s="14">
        <v>2020</v>
      </c>
      <c r="I1483" s="14" t="s">
        <v>360</v>
      </c>
      <c r="J1483" s="14" t="s">
        <v>611</v>
      </c>
      <c r="K1483" s="14" t="s">
        <v>1537</v>
      </c>
      <c r="L1483" s="14" t="s">
        <v>7541</v>
      </c>
      <c r="M1483" s="14">
        <f t="shared" si="184"/>
        <v>2020</v>
      </c>
      <c r="N1483" s="14">
        <f t="shared" si="185"/>
        <v>12</v>
      </c>
      <c r="O1483" s="14" t="str">
        <f>IFERROR(VLOOKUP(I1483,Lists!$F$2:$G$16,2,FALSE()),"Not Rated")</f>
        <v>Adults</v>
      </c>
      <c r="P1483" s="14">
        <f t="shared" si="186"/>
        <v>105</v>
      </c>
      <c r="Q1483" s="14" t="str">
        <f t="shared" si="187"/>
        <v>Taiwan</v>
      </c>
      <c r="R1483" s="14" t="str">
        <f t="shared" si="188"/>
        <v>|Taiwan|</v>
      </c>
      <c r="S1483" s="14" t="str">
        <f t="shared" si="189"/>
        <v>|Horror Movies|International Movies|</v>
      </c>
      <c r="T1483" s="14" t="str">
        <f t="shared" si="190"/>
        <v>|Liao Shih-han|</v>
      </c>
      <c r="U1483" s="14" t="str">
        <f t="shared" si="191"/>
        <v>|Lee Kang-sheng|Wilson Hsu|Vera Chen|Yen Cheng-kuo|Chen Bor-jeng|Liu Kuo-shao|</v>
      </c>
    </row>
    <row r="1484" spans="1:21">
      <c r="A1484" s="14" t="s">
        <v>7542</v>
      </c>
      <c r="B1484" s="14" t="s">
        <v>49</v>
      </c>
      <c r="C1484" s="14" t="s">
        <v>7543</v>
      </c>
      <c r="D1484" s="14" t="s">
        <v>117</v>
      </c>
      <c r="E1484" s="14" t="s">
        <v>2342</v>
      </c>
      <c r="F1484" s="14" t="s">
        <v>117</v>
      </c>
      <c r="G1484" s="26">
        <v>44195</v>
      </c>
      <c r="H1484" s="14">
        <v>2020</v>
      </c>
      <c r="I1484" s="14" t="s">
        <v>365</v>
      </c>
      <c r="J1484" s="14" t="s">
        <v>105</v>
      </c>
      <c r="K1484" s="14" t="s">
        <v>266</v>
      </c>
      <c r="L1484" s="14" t="s">
        <v>7544</v>
      </c>
      <c r="M1484" s="14">
        <f t="shared" si="184"/>
        <v>2020</v>
      </c>
      <c r="N1484" s="14">
        <f t="shared" si="185"/>
        <v>12</v>
      </c>
      <c r="O1484" s="14" t="str">
        <f>IFERROR(VLOOKUP(I1484,Lists!$F$2:$G$16,2,FALSE()),"Not Rated")</f>
        <v>Kids</v>
      </c>
      <c r="P1484" s="14">
        <f t="shared" si="186"/>
        <v>1</v>
      </c>
      <c r="Q1484" s="14" t="str">
        <f t="shared" si="187"/>
        <v>Unknown</v>
      </c>
      <c r="R1484" s="14" t="str">
        <f t="shared" si="188"/>
        <v>|Unknown|</v>
      </c>
      <c r="S1484" s="14" t="str">
        <f t="shared" si="189"/>
        <v>|Anime Series|</v>
      </c>
      <c r="T1484" s="14" t="str">
        <f t="shared" si="190"/>
        <v>|Unknown|</v>
      </c>
      <c r="U1484" s="14" t="str">
        <f t="shared" si="191"/>
        <v>|Jake Foushee|Jason Marnocha|Linsay Rousseau|Joe Zieja|Frank Todaro|Bill Rogers|Keith Silverstein|Edward Bosco|Tessho Genda|Ryohei Kimura|Kikuko Inoue|Kazuhiko Inoue|Chafurin|</v>
      </c>
    </row>
    <row r="1485" spans="1:21">
      <c r="A1485" s="14" t="s">
        <v>7545</v>
      </c>
      <c r="B1485" s="14" t="s">
        <v>49</v>
      </c>
      <c r="C1485" s="14" t="s">
        <v>7546</v>
      </c>
      <c r="D1485" s="14" t="s">
        <v>117</v>
      </c>
      <c r="E1485" s="14" t="s">
        <v>7547</v>
      </c>
      <c r="F1485" s="14" t="s">
        <v>123</v>
      </c>
      <c r="G1485" s="26">
        <v>44193</v>
      </c>
      <c r="H1485" s="14">
        <v>2020</v>
      </c>
      <c r="I1485" s="14" t="s">
        <v>362</v>
      </c>
      <c r="J1485" s="14" t="s">
        <v>105</v>
      </c>
      <c r="K1485" s="14" t="s">
        <v>424</v>
      </c>
      <c r="L1485" s="14" t="s">
        <v>7548</v>
      </c>
      <c r="M1485" s="14">
        <f t="shared" si="184"/>
        <v>2020</v>
      </c>
      <c r="N1485" s="14">
        <f t="shared" si="185"/>
        <v>12</v>
      </c>
      <c r="O1485" s="14" t="str">
        <f>IFERROR(VLOOKUP(I1485,Lists!$F$2:$G$16,2,FALSE()),"Not Rated")</f>
        <v>Older Kids</v>
      </c>
      <c r="P1485" s="14">
        <f t="shared" si="186"/>
        <v>1</v>
      </c>
      <c r="Q1485" s="14" t="str">
        <f t="shared" si="187"/>
        <v>South Korea</v>
      </c>
      <c r="R1485" s="14" t="str">
        <f t="shared" si="188"/>
        <v>|South Korea|</v>
      </c>
      <c r="S1485" s="14" t="str">
        <f t="shared" si="189"/>
        <v>|International TV Shows|Romantic TV Shows|TV Comedies|</v>
      </c>
      <c r="T1485" s="14" t="str">
        <f t="shared" si="190"/>
        <v>|Unknown|</v>
      </c>
      <c r="U1485" s="14" t="str">
        <f t="shared" si="191"/>
        <v>|Kim Yo-han|So Joo-yeon|Yeo Hoi-hyun|Jeong Jin-hwan|Jo Hye-joo|Yun Seo-hyun|Cho Ryun|Kim Sung-gon|Seong Hye-min|Park Ji-won|</v>
      </c>
    </row>
    <row r="1486" spans="1:21">
      <c r="A1486" s="14" t="s">
        <v>7549</v>
      </c>
      <c r="B1486" s="14" t="s">
        <v>48</v>
      </c>
      <c r="C1486" s="14" t="s">
        <v>7550</v>
      </c>
      <c r="D1486" s="14" t="s">
        <v>7551</v>
      </c>
      <c r="E1486" s="14" t="s">
        <v>7552</v>
      </c>
      <c r="F1486" s="14" t="s">
        <v>115</v>
      </c>
      <c r="G1486" s="26">
        <v>44193</v>
      </c>
      <c r="H1486" s="14">
        <v>2020</v>
      </c>
      <c r="I1486" s="14" t="s">
        <v>364</v>
      </c>
      <c r="J1486" s="14" t="s">
        <v>7553</v>
      </c>
      <c r="K1486" s="14" t="s">
        <v>244</v>
      </c>
      <c r="L1486" s="14" t="s">
        <v>7554</v>
      </c>
      <c r="M1486" s="14">
        <f t="shared" si="184"/>
        <v>2020</v>
      </c>
      <c r="N1486" s="14">
        <f t="shared" si="185"/>
        <v>12</v>
      </c>
      <c r="O1486" s="14" t="str">
        <f>IFERROR(VLOOKUP(I1486,Lists!$F$2:$G$16,2,FALSE()),"Not Rated")</f>
        <v>Teens</v>
      </c>
      <c r="P1486" s="14">
        <f t="shared" si="186"/>
        <v>8</v>
      </c>
      <c r="Q1486" s="14" t="str">
        <f t="shared" si="187"/>
        <v>United States</v>
      </c>
      <c r="R1486" s="14" t="str">
        <f t="shared" si="188"/>
        <v>|United States|</v>
      </c>
      <c r="S1486" s="14" t="str">
        <f t="shared" si="189"/>
        <v>|Dramas|</v>
      </c>
      <c r="T1486" s="14" t="str">
        <f t="shared" si="190"/>
        <v>|Arnon Manor|Timothy Ware-Hill|</v>
      </c>
      <c r="U1486" s="14" t="str">
        <f t="shared" si="191"/>
        <v>|Timothy Ware-Hill|</v>
      </c>
    </row>
    <row r="1487" spans="1:21">
      <c r="A1487" s="14" t="s">
        <v>7555</v>
      </c>
      <c r="B1487" s="14" t="s">
        <v>48</v>
      </c>
      <c r="C1487" s="14" t="s">
        <v>7556</v>
      </c>
      <c r="D1487" s="14" t="s">
        <v>7557</v>
      </c>
      <c r="E1487" s="14" t="s">
        <v>7558</v>
      </c>
      <c r="F1487" s="14" t="s">
        <v>1084</v>
      </c>
      <c r="G1487" s="26">
        <v>44193</v>
      </c>
      <c r="H1487" s="14">
        <v>2011</v>
      </c>
      <c r="I1487" s="14" t="s">
        <v>367</v>
      </c>
      <c r="J1487" s="14" t="s">
        <v>604</v>
      </c>
      <c r="K1487" s="14" t="s">
        <v>481</v>
      </c>
      <c r="L1487" s="14" t="s">
        <v>7559</v>
      </c>
      <c r="M1487" s="14">
        <f t="shared" si="184"/>
        <v>2020</v>
      </c>
      <c r="N1487" s="14">
        <f t="shared" si="185"/>
        <v>12</v>
      </c>
      <c r="O1487" s="14" t="str">
        <f>IFERROR(VLOOKUP(I1487,Lists!$F$2:$G$16,2,FALSE()),"Not Rated")</f>
        <v>Older Kids</v>
      </c>
      <c r="P1487" s="14">
        <f t="shared" si="186"/>
        <v>110</v>
      </c>
      <c r="Q1487" s="14" t="str">
        <f t="shared" si="187"/>
        <v>United States</v>
      </c>
      <c r="R1487" s="14" t="str">
        <f t="shared" si="188"/>
        <v>|United States|Canada|</v>
      </c>
      <c r="S1487" s="14" t="str">
        <f t="shared" si="189"/>
        <v>|Children &amp; Family Movies|Comedies|</v>
      </c>
      <c r="T1487" s="14" t="str">
        <f t="shared" si="190"/>
        <v>|Gore Verbinski|</v>
      </c>
      <c r="U1487" s="14" t="str">
        <f t="shared" si="191"/>
        <v>|Johnny Depp|Isla Fisher|Abigail Breslin|Ned Beatty|Alfred Molina|Bill Nighy|Stephen Root|Harry Dean Stanton|Timothy Olyphant|Ray Winstone|</v>
      </c>
    </row>
    <row r="1488" spans="1:21">
      <c r="A1488" s="14" t="s">
        <v>7560</v>
      </c>
      <c r="B1488" s="14" t="s">
        <v>48</v>
      </c>
      <c r="C1488" s="14" t="s">
        <v>7561</v>
      </c>
      <c r="D1488" s="14" t="s">
        <v>7562</v>
      </c>
      <c r="E1488" s="14" t="s">
        <v>7563</v>
      </c>
      <c r="F1488" s="14" t="s">
        <v>115</v>
      </c>
      <c r="G1488" s="26">
        <v>44192</v>
      </c>
      <c r="H1488" s="14">
        <v>2020</v>
      </c>
      <c r="I1488" s="14" t="s">
        <v>360</v>
      </c>
      <c r="J1488" s="14" t="s">
        <v>4998</v>
      </c>
      <c r="K1488" s="14" t="s">
        <v>245</v>
      </c>
      <c r="L1488" s="14" t="s">
        <v>7564</v>
      </c>
      <c r="M1488" s="14">
        <f t="shared" si="184"/>
        <v>2020</v>
      </c>
      <c r="N1488" s="14">
        <f t="shared" si="185"/>
        <v>12</v>
      </c>
      <c r="O1488" s="14" t="str">
        <f>IFERROR(VLOOKUP(I1488,Lists!$F$2:$G$16,2,FALSE()),"Not Rated")</f>
        <v>Adults</v>
      </c>
      <c r="P1488" s="14">
        <f t="shared" si="186"/>
        <v>71</v>
      </c>
      <c r="Q1488" s="14" t="str">
        <f t="shared" si="187"/>
        <v>United States</v>
      </c>
      <c r="R1488" s="14" t="str">
        <f t="shared" si="188"/>
        <v>|United States|</v>
      </c>
      <c r="S1488" s="14" t="str">
        <f t="shared" si="189"/>
        <v>|Comedies|</v>
      </c>
      <c r="T1488" s="14" t="str">
        <f t="shared" si="190"/>
        <v>|Al Campbell|Alice Mathias|</v>
      </c>
      <c r="U1488" s="14" t="str">
        <f t="shared" si="191"/>
        <v>|Samuel L. Jackson|Hugh Grant|Lisa Kudrow|Kumail Nanjiani|Tracey Ullman|Samson Kayo|Leslie Jones|Diane Morgan|Cristin Milioti|Joe Keery|</v>
      </c>
    </row>
    <row r="1489" spans="1:21">
      <c r="A1489" s="14" t="s">
        <v>7565</v>
      </c>
      <c r="B1489" s="14" t="s">
        <v>49</v>
      </c>
      <c r="C1489" s="14" t="s">
        <v>7566</v>
      </c>
      <c r="D1489" s="14" t="s">
        <v>117</v>
      </c>
      <c r="E1489" s="14" t="s">
        <v>7567</v>
      </c>
      <c r="F1489" s="14" t="s">
        <v>187</v>
      </c>
      <c r="G1489" s="26">
        <v>44192</v>
      </c>
      <c r="H1489" s="14">
        <v>2019</v>
      </c>
      <c r="I1489" s="14" t="s">
        <v>360</v>
      </c>
      <c r="J1489" s="14" t="s">
        <v>105</v>
      </c>
      <c r="K1489" s="14" t="s">
        <v>1470</v>
      </c>
      <c r="L1489" s="14" t="s">
        <v>7568</v>
      </c>
      <c r="M1489" s="14">
        <f t="shared" si="184"/>
        <v>2020</v>
      </c>
      <c r="N1489" s="14">
        <f t="shared" si="185"/>
        <v>12</v>
      </c>
      <c r="O1489" s="14" t="str">
        <f>IFERROR(VLOOKUP(I1489,Lists!$F$2:$G$16,2,FALSE()),"Not Rated")</f>
        <v>Adults</v>
      </c>
      <c r="P1489" s="14">
        <f t="shared" si="186"/>
        <v>1</v>
      </c>
      <c r="Q1489" s="14" t="str">
        <f t="shared" si="187"/>
        <v>Senegal</v>
      </c>
      <c r="R1489" s="14" t="str">
        <f t="shared" si="188"/>
        <v>|Senegal|</v>
      </c>
      <c r="S1489" s="14" t="str">
        <f t="shared" si="189"/>
        <v>|Crime TV Shows|International TV Shows|TV Dramas|</v>
      </c>
      <c r="T1489" s="14" t="str">
        <f t="shared" si="190"/>
        <v>|Unknown|</v>
      </c>
      <c r="U1489" s="14" t="str">
        <f t="shared" si="191"/>
        <v>|Issaka Sawadogo|Yann Gael|Christiane Dumont|Fatou-Elise Ba|Khalima Gadji|Ricky Tribord|Ndiaga Mbow|Christophe Guybet|</v>
      </c>
    </row>
    <row r="1490" spans="1:21">
      <c r="A1490" s="14" t="s">
        <v>7569</v>
      </c>
      <c r="B1490" s="14" t="s">
        <v>48</v>
      </c>
      <c r="C1490" s="14" t="s">
        <v>7570</v>
      </c>
      <c r="D1490" s="14" t="s">
        <v>7571</v>
      </c>
      <c r="E1490" s="14" t="s">
        <v>7572</v>
      </c>
      <c r="F1490" s="14" t="s">
        <v>2293</v>
      </c>
      <c r="G1490" s="26">
        <v>44191</v>
      </c>
      <c r="H1490" s="14">
        <v>2020</v>
      </c>
      <c r="I1490" s="14" t="s">
        <v>360</v>
      </c>
      <c r="J1490" s="14" t="s">
        <v>436</v>
      </c>
      <c r="K1490" s="14" t="s">
        <v>475</v>
      </c>
      <c r="L1490" s="14" t="s">
        <v>7573</v>
      </c>
      <c r="M1490" s="14">
        <f t="shared" si="184"/>
        <v>2020</v>
      </c>
      <c r="N1490" s="14">
        <f t="shared" si="185"/>
        <v>12</v>
      </c>
      <c r="O1490" s="14" t="str">
        <f>IFERROR(VLOOKUP(I1490,Lists!$F$2:$G$16,2,FALSE()),"Not Rated")</f>
        <v>Adults</v>
      </c>
      <c r="P1490" s="14">
        <f t="shared" si="186"/>
        <v>91</v>
      </c>
      <c r="Q1490" s="14" t="str">
        <f t="shared" si="187"/>
        <v>France</v>
      </c>
      <c r="R1490" s="14" t="str">
        <f t="shared" si="188"/>
        <v>|France|Algeria|</v>
      </c>
      <c r="S1490" s="14" t="str">
        <f t="shared" si="189"/>
        <v>|Dramas|International Movies|</v>
      </c>
      <c r="T1490" s="14" t="str">
        <f t="shared" si="190"/>
        <v>|Maïwenn|</v>
      </c>
      <c r="U1490" s="14" t="str">
        <f t="shared" si="191"/>
        <v>|Maïwenn|Fanny Ardant|Louis Garrel|Dylan Robert|Marine Vacth|Caroline Chaniolleau|Alain Françon|Florent Lacger|Henri-Noël Tabary|Omar Marwan|</v>
      </c>
    </row>
    <row r="1491" spans="1:21">
      <c r="A1491" s="14" t="s">
        <v>7574</v>
      </c>
      <c r="B1491" s="14" t="s">
        <v>49</v>
      </c>
      <c r="C1491" s="14" t="s">
        <v>7575</v>
      </c>
      <c r="D1491" s="14" t="s">
        <v>117</v>
      </c>
      <c r="E1491" s="14" t="s">
        <v>117</v>
      </c>
      <c r="F1491" s="14" t="s">
        <v>116</v>
      </c>
      <c r="G1491" s="26">
        <v>44191</v>
      </c>
      <c r="H1491" s="14">
        <v>2020</v>
      </c>
      <c r="I1491" s="14" t="s">
        <v>362</v>
      </c>
      <c r="J1491" s="14" t="s">
        <v>106</v>
      </c>
      <c r="K1491" s="14" t="s">
        <v>773</v>
      </c>
      <c r="L1491" s="14" t="s">
        <v>7576</v>
      </c>
      <c r="M1491" s="14">
        <f t="shared" si="184"/>
        <v>2020</v>
      </c>
      <c r="N1491" s="14">
        <f t="shared" si="185"/>
        <v>12</v>
      </c>
      <c r="O1491" s="14" t="str">
        <f>IFERROR(VLOOKUP(I1491,Lists!$F$2:$G$16,2,FALSE()),"Not Rated")</f>
        <v>Older Kids</v>
      </c>
      <c r="P1491" s="14">
        <f t="shared" si="186"/>
        <v>2</v>
      </c>
      <c r="Q1491" s="14" t="str">
        <f t="shared" si="187"/>
        <v>India</v>
      </c>
      <c r="R1491" s="14" t="str">
        <f t="shared" si="188"/>
        <v>|India|</v>
      </c>
      <c r="S1491" s="14" t="str">
        <f t="shared" si="189"/>
        <v>|Docuseries|International TV Shows|</v>
      </c>
      <c r="T1491" s="14" t="str">
        <f t="shared" si="190"/>
        <v>|Unknown|</v>
      </c>
      <c r="U1491" s="14" t="str">
        <f t="shared" si="191"/>
        <v>|Unknown|</v>
      </c>
    </row>
    <row r="1492" spans="1:21">
      <c r="A1492" s="14" t="s">
        <v>7577</v>
      </c>
      <c r="B1492" s="14" t="s">
        <v>48</v>
      </c>
      <c r="C1492" s="14" t="s">
        <v>7578</v>
      </c>
      <c r="D1492" s="14" t="s">
        <v>7579</v>
      </c>
      <c r="E1492" s="14" t="s">
        <v>7580</v>
      </c>
      <c r="F1492" s="14" t="s">
        <v>119</v>
      </c>
      <c r="G1492" s="26">
        <v>44191</v>
      </c>
      <c r="H1492" s="14">
        <v>2020</v>
      </c>
      <c r="I1492" s="14" t="s">
        <v>366</v>
      </c>
      <c r="J1492" s="14" t="s">
        <v>2838</v>
      </c>
      <c r="K1492" s="14" t="s">
        <v>251</v>
      </c>
      <c r="L1492" s="14" t="s">
        <v>7581</v>
      </c>
      <c r="M1492" s="14">
        <f t="shared" si="184"/>
        <v>2020</v>
      </c>
      <c r="N1492" s="14">
        <f t="shared" si="185"/>
        <v>12</v>
      </c>
      <c r="O1492" s="14" t="str">
        <f>IFERROR(VLOOKUP(I1492,Lists!$F$2:$G$16,2,FALSE()),"Not Rated")</f>
        <v>Kids</v>
      </c>
      <c r="P1492" s="14">
        <f t="shared" si="186"/>
        <v>46</v>
      </c>
      <c r="Q1492" s="14" t="str">
        <f t="shared" si="187"/>
        <v>Canada</v>
      </c>
      <c r="R1492" s="14" t="str">
        <f t="shared" si="188"/>
        <v>|Canada|</v>
      </c>
      <c r="S1492" s="14" t="str">
        <f t="shared" si="189"/>
        <v>|Children &amp; Family Movies|</v>
      </c>
      <c r="T1492" s="14" t="str">
        <f t="shared" si="190"/>
        <v>|Richard Weston|</v>
      </c>
      <c r="U1492" s="14" t="str">
        <f t="shared" si="191"/>
        <v>|Mikaela Blake|Gabby Clarke|Roman Lutterotti|Leke Maceda-Rustecki|Matthew Mucci|Lynsey Pham|Kaden Stephen|Lights|</v>
      </c>
    </row>
    <row r="1493" spans="1:21">
      <c r="A1493" s="14" t="s">
        <v>7582</v>
      </c>
      <c r="B1493" s="14" t="s">
        <v>48</v>
      </c>
      <c r="C1493" s="14" t="s">
        <v>7583</v>
      </c>
      <c r="D1493" s="14" t="s">
        <v>7584</v>
      </c>
      <c r="E1493" s="14" t="s">
        <v>7585</v>
      </c>
      <c r="F1493" s="14" t="s">
        <v>116</v>
      </c>
      <c r="G1493" s="26">
        <v>44190</v>
      </c>
      <c r="H1493" s="14">
        <v>2020</v>
      </c>
      <c r="I1493" s="14" t="s">
        <v>360</v>
      </c>
      <c r="J1493" s="14" t="s">
        <v>1226</v>
      </c>
      <c r="K1493" s="14" t="s">
        <v>834</v>
      </c>
      <c r="L1493" s="14" t="s">
        <v>7586</v>
      </c>
      <c r="M1493" s="14">
        <f t="shared" si="184"/>
        <v>2020</v>
      </c>
      <c r="N1493" s="14">
        <f t="shared" si="185"/>
        <v>12</v>
      </c>
      <c r="O1493" s="14" t="str">
        <f>IFERROR(VLOOKUP(I1493,Lists!$F$2:$G$16,2,FALSE()),"Not Rated")</f>
        <v>Adults</v>
      </c>
      <c r="P1493" s="14">
        <f t="shared" si="186"/>
        <v>109</v>
      </c>
      <c r="Q1493" s="14" t="str">
        <f t="shared" si="187"/>
        <v>India</v>
      </c>
      <c r="R1493" s="14" t="str">
        <f t="shared" si="188"/>
        <v>|India|</v>
      </c>
      <c r="S1493" s="14" t="str">
        <f t="shared" si="189"/>
        <v>|Comedies|Dramas|International Movies|</v>
      </c>
      <c r="T1493" s="14" t="str">
        <f t="shared" si="190"/>
        <v>|Vikramaditya Motwane|</v>
      </c>
      <c r="U1493" s="14" t="str">
        <f t="shared" si="191"/>
        <v>|Anil Kapoor|Anurag Kashyap|</v>
      </c>
    </row>
    <row r="1494" spans="1:21">
      <c r="A1494" s="14" t="s">
        <v>7587</v>
      </c>
      <c r="B1494" s="14" t="s">
        <v>49</v>
      </c>
      <c r="C1494" s="14" t="s">
        <v>7588</v>
      </c>
      <c r="D1494" s="14" t="s">
        <v>117</v>
      </c>
      <c r="E1494" s="14" t="s">
        <v>7589</v>
      </c>
      <c r="F1494" s="14" t="s">
        <v>115</v>
      </c>
      <c r="G1494" s="26">
        <v>44190</v>
      </c>
      <c r="H1494" s="14">
        <v>2020</v>
      </c>
      <c r="I1494" s="14" t="s">
        <v>360</v>
      </c>
      <c r="J1494" s="14" t="s">
        <v>105</v>
      </c>
      <c r="K1494" s="14" t="s">
        <v>2858</v>
      </c>
      <c r="L1494" s="14" t="s">
        <v>7590</v>
      </c>
      <c r="M1494" s="14">
        <f t="shared" si="184"/>
        <v>2020</v>
      </c>
      <c r="N1494" s="14">
        <f t="shared" si="185"/>
        <v>12</v>
      </c>
      <c r="O1494" s="14" t="str">
        <f>IFERROR(VLOOKUP(I1494,Lists!$F$2:$G$16,2,FALSE()),"Not Rated")</f>
        <v>Adults</v>
      </c>
      <c r="P1494" s="14">
        <f t="shared" si="186"/>
        <v>1</v>
      </c>
      <c r="Q1494" s="14" t="str">
        <f t="shared" si="187"/>
        <v>United States</v>
      </c>
      <c r="R1494" s="14" t="str">
        <f t="shared" si="188"/>
        <v>|United States|</v>
      </c>
      <c r="S1494" s="14" t="str">
        <f t="shared" si="189"/>
        <v>|Romantic TV Shows|TV Dramas|</v>
      </c>
      <c r="T1494" s="14" t="str">
        <f t="shared" si="190"/>
        <v>|Unknown|</v>
      </c>
      <c r="U1494" s="14" t="str">
        <f t="shared" si="191"/>
        <v>|Adjoa Andoh|Julie Andrews|Lorraine Ashbourne|Jonathan Bailey|Ruby Barker|Sabrina Bartlett|Harriet Cains|Bessie Carter|Nicola Coughlan|Phoebe Dynevor|Ruth Gemmell|Florence Hunt|Claudia Jessie|Ben Miller|Luke Newton|Regé-Jean Page|Golda Rosheuvel|Luke Thompson|Will Tilston|Polly Walker|</v>
      </c>
    </row>
    <row r="1495" spans="1:21">
      <c r="A1495" s="14" t="s">
        <v>7591</v>
      </c>
      <c r="B1495" s="14" t="s">
        <v>48</v>
      </c>
      <c r="C1495" s="14" t="s">
        <v>7592</v>
      </c>
      <c r="D1495" s="14" t="s">
        <v>7593</v>
      </c>
      <c r="E1495" s="14" t="s">
        <v>7594</v>
      </c>
      <c r="F1495" s="14" t="s">
        <v>138</v>
      </c>
      <c r="G1495" s="26">
        <v>44190</v>
      </c>
      <c r="H1495" s="14">
        <v>2019</v>
      </c>
      <c r="I1495" s="14" t="s">
        <v>368</v>
      </c>
      <c r="J1495" s="14" t="s">
        <v>724</v>
      </c>
      <c r="K1495" s="14" t="s">
        <v>2943</v>
      </c>
      <c r="L1495" s="14" t="s">
        <v>7595</v>
      </c>
      <c r="M1495" s="14">
        <f t="shared" si="184"/>
        <v>2020</v>
      </c>
      <c r="N1495" s="14">
        <f t="shared" si="185"/>
        <v>12</v>
      </c>
      <c r="O1495" s="14" t="str">
        <f>IFERROR(VLOOKUP(I1495,Lists!$F$2:$G$16,2,FALSE()),"Not Rated")</f>
        <v>Kids</v>
      </c>
      <c r="P1495" s="14">
        <f t="shared" si="186"/>
        <v>102</v>
      </c>
      <c r="Q1495" s="14" t="str">
        <f t="shared" si="187"/>
        <v>Philippines</v>
      </c>
      <c r="R1495" s="14" t="str">
        <f t="shared" si="188"/>
        <v>|Philippines|</v>
      </c>
      <c r="S1495" s="14" t="str">
        <f t="shared" si="189"/>
        <v>|International Movies|Romantic Movies|</v>
      </c>
      <c r="T1495" s="14" t="str">
        <f t="shared" si="190"/>
        <v>|Prime Cruz|</v>
      </c>
      <c r="U1495" s="14" t="str">
        <f t="shared" si="191"/>
        <v>|Maine Mendoza|Carlo Aquino|Lotlot De Leon|Cris Villanueva|Nikki Valdez|Vangie Labalan|Geleen Eugenio|</v>
      </c>
    </row>
    <row r="1496" spans="1:21">
      <c r="A1496" s="14" t="s">
        <v>7596</v>
      </c>
      <c r="B1496" s="14" t="s">
        <v>48</v>
      </c>
      <c r="C1496" s="14" t="s">
        <v>7597</v>
      </c>
      <c r="D1496" s="14" t="s">
        <v>302</v>
      </c>
      <c r="E1496" s="14" t="s">
        <v>7598</v>
      </c>
      <c r="F1496" s="14" t="s">
        <v>115</v>
      </c>
      <c r="G1496" s="26">
        <v>44190</v>
      </c>
      <c r="H1496" s="14">
        <v>2020</v>
      </c>
      <c r="I1496" s="14" t="s">
        <v>367</v>
      </c>
      <c r="J1496" s="14" t="s">
        <v>1247</v>
      </c>
      <c r="K1496" s="14" t="s">
        <v>481</v>
      </c>
      <c r="L1496" s="14" t="s">
        <v>7599</v>
      </c>
      <c r="M1496" s="14">
        <f t="shared" si="184"/>
        <v>2020</v>
      </c>
      <c r="N1496" s="14">
        <f t="shared" si="185"/>
        <v>12</v>
      </c>
      <c r="O1496" s="14" t="str">
        <f>IFERROR(VLOOKUP(I1496,Lists!$F$2:$G$16,2,FALSE()),"Not Rated")</f>
        <v>Older Kids</v>
      </c>
      <c r="P1496" s="14">
        <f t="shared" si="186"/>
        <v>101</v>
      </c>
      <c r="Q1496" s="14" t="str">
        <f t="shared" si="187"/>
        <v>United States</v>
      </c>
      <c r="R1496" s="14" t="str">
        <f t="shared" si="188"/>
        <v>|United States|</v>
      </c>
      <c r="S1496" s="14" t="str">
        <f t="shared" si="189"/>
        <v>|Children &amp; Family Movies|Comedies|</v>
      </c>
      <c r="T1496" s="14" t="str">
        <f t="shared" si="190"/>
        <v>|Robert Rodriguez|</v>
      </c>
      <c r="U1496" s="14" t="str">
        <f t="shared" si="191"/>
        <v>|YaYa Gosselin|Pedro Pascal|Priyanka Chopra|Isaiah Russell-Bailey|Akira Akbar|Christian Slater|Boyd Holbrook|Adriana Barraza|Taylor Dooley|Vivien Lyra Blair|Hala Finley|Lyon Daniels|Sung Kang|Christopher McDonald|Andy Walken|Lotus Blossom|Haley Reinhart|Nathan Blair|Dylan Henry Lau|Andrew Diaz|</v>
      </c>
    </row>
    <row r="1497" spans="1:21">
      <c r="A1497" s="14" t="s">
        <v>7600</v>
      </c>
      <c r="B1497" s="14" t="s">
        <v>48</v>
      </c>
      <c r="C1497" s="14" t="s">
        <v>7601</v>
      </c>
      <c r="D1497" s="14" t="s">
        <v>7602</v>
      </c>
      <c r="E1497" s="14" t="s">
        <v>7603</v>
      </c>
      <c r="F1497" s="14" t="s">
        <v>136</v>
      </c>
      <c r="G1497" s="26">
        <v>44189</v>
      </c>
      <c r="H1497" s="14">
        <v>2019</v>
      </c>
      <c r="I1497" s="14" t="s">
        <v>360</v>
      </c>
      <c r="J1497" s="14" t="s">
        <v>507</v>
      </c>
      <c r="K1497" s="14" t="s">
        <v>834</v>
      </c>
      <c r="L1497" s="14" t="s">
        <v>7604</v>
      </c>
      <c r="M1497" s="14">
        <f t="shared" si="184"/>
        <v>2020</v>
      </c>
      <c r="N1497" s="14">
        <f t="shared" si="185"/>
        <v>12</v>
      </c>
      <c r="O1497" s="14" t="str">
        <f>IFERROR(VLOOKUP(I1497,Lists!$F$2:$G$16,2,FALSE()),"Not Rated")</f>
        <v>Adults</v>
      </c>
      <c r="P1497" s="14">
        <f t="shared" si="186"/>
        <v>94</v>
      </c>
      <c r="Q1497" s="14" t="str">
        <f t="shared" si="187"/>
        <v>Indonesia</v>
      </c>
      <c r="R1497" s="14" t="str">
        <f t="shared" si="188"/>
        <v>|Indonesia|</v>
      </c>
      <c r="S1497" s="14" t="str">
        <f t="shared" si="189"/>
        <v>|Comedies|Dramas|International Movies|</v>
      </c>
      <c r="T1497" s="14" t="str">
        <f t="shared" si="190"/>
        <v>|Andibachtiar Yusuf|</v>
      </c>
      <c r="U1497" s="14" t="str">
        <f t="shared" si="191"/>
        <v>|Jessica Mila|Rio Dewanto|Sheila Dara|Rafael Tan|Widyawati|Aimee Saras|Rukman Rosadi|Lucinta Luna|</v>
      </c>
    </row>
    <row r="1498" spans="1:21">
      <c r="A1498" s="14" t="s">
        <v>7605</v>
      </c>
      <c r="B1498" s="14" t="s">
        <v>48</v>
      </c>
      <c r="C1498" s="14" t="s">
        <v>7606</v>
      </c>
      <c r="D1498" s="14" t="s">
        <v>7607</v>
      </c>
      <c r="E1498" s="14" t="s">
        <v>7608</v>
      </c>
      <c r="F1498" s="14" t="s">
        <v>136</v>
      </c>
      <c r="G1498" s="26">
        <v>44189</v>
      </c>
      <c r="H1498" s="14">
        <v>2018</v>
      </c>
      <c r="I1498" s="14" t="s">
        <v>368</v>
      </c>
      <c r="J1498" s="14" t="s">
        <v>604</v>
      </c>
      <c r="K1498" s="14" t="s">
        <v>2777</v>
      </c>
      <c r="L1498" s="14" t="s">
        <v>7609</v>
      </c>
      <c r="M1498" s="14">
        <f t="shared" si="184"/>
        <v>2020</v>
      </c>
      <c r="N1498" s="14">
        <f t="shared" si="185"/>
        <v>12</v>
      </c>
      <c r="O1498" s="14" t="str">
        <f>IFERROR(VLOOKUP(I1498,Lists!$F$2:$G$16,2,FALSE()),"Not Rated")</f>
        <v>Kids</v>
      </c>
      <c r="P1498" s="14">
        <f t="shared" si="186"/>
        <v>110</v>
      </c>
      <c r="Q1498" s="14" t="str">
        <f t="shared" si="187"/>
        <v>Indonesia</v>
      </c>
      <c r="R1498" s="14" t="str">
        <f t="shared" si="188"/>
        <v>|Indonesia|</v>
      </c>
      <c r="S1498" s="14" t="str">
        <f t="shared" si="189"/>
        <v>|Children &amp; Family Movies|Dramas|International Movies|</v>
      </c>
      <c r="T1498" s="14" t="str">
        <f t="shared" si="190"/>
        <v>|Yandy Laurens|</v>
      </c>
      <c r="U1498" s="14" t="str">
        <f t="shared" si="191"/>
        <v>|Ringgo Agus Rahman|Nirina Zubir|Zara JKT48|Widuri Puteri|Ariyo Wahab|Asri Welas|Abdurrahman Arif|Kafin Sulthan|</v>
      </c>
    </row>
    <row r="1499" spans="1:21">
      <c r="A1499" s="14" t="s">
        <v>7610</v>
      </c>
      <c r="B1499" s="14" t="s">
        <v>48</v>
      </c>
      <c r="C1499" s="14" t="s">
        <v>7611</v>
      </c>
      <c r="D1499" s="14" t="s">
        <v>291</v>
      </c>
      <c r="E1499" s="14" t="s">
        <v>7612</v>
      </c>
      <c r="F1499" s="14" t="s">
        <v>138</v>
      </c>
      <c r="G1499" s="26">
        <v>44189</v>
      </c>
      <c r="H1499" s="14">
        <v>2019</v>
      </c>
      <c r="I1499" s="14" t="s">
        <v>361</v>
      </c>
      <c r="J1499" s="14" t="s">
        <v>962</v>
      </c>
      <c r="K1499" s="14" t="s">
        <v>910</v>
      </c>
      <c r="L1499" s="14" t="s">
        <v>7613</v>
      </c>
      <c r="M1499" s="14">
        <f t="shared" si="184"/>
        <v>2020</v>
      </c>
      <c r="N1499" s="14">
        <f t="shared" si="185"/>
        <v>12</v>
      </c>
      <c r="O1499" s="14" t="str">
        <f>IFERROR(VLOOKUP(I1499,Lists!$F$2:$G$16,2,FALSE()),"Not Rated")</f>
        <v>Teens</v>
      </c>
      <c r="P1499" s="14">
        <f t="shared" si="186"/>
        <v>117</v>
      </c>
      <c r="Q1499" s="14" t="str">
        <f t="shared" si="187"/>
        <v>Philippines</v>
      </c>
      <c r="R1499" s="14" t="str">
        <f t="shared" si="188"/>
        <v>|Philippines|</v>
      </c>
      <c r="S1499" s="14" t="str">
        <f t="shared" si="189"/>
        <v>|Dramas|International Movies|Romantic Movies|</v>
      </c>
      <c r="T1499" s="14" t="str">
        <f t="shared" si="190"/>
        <v>|Cathy Garcia-Molina|</v>
      </c>
      <c r="U1499" s="14" t="str">
        <f t="shared" si="191"/>
        <v>|Kathryn Bernardo|Alden Richards|Maymay Entrata|Maricel Laxa|Joross Gamboa|Jameson Blake|Kaka Bautista|Lito Pimentel|Jeffrey Tam|Lovely Abella|</v>
      </c>
    </row>
    <row r="1500" spans="1:21">
      <c r="A1500" s="14" t="s">
        <v>7614</v>
      </c>
      <c r="B1500" s="14" t="s">
        <v>48</v>
      </c>
      <c r="C1500" s="14" t="s">
        <v>7615</v>
      </c>
      <c r="D1500" s="14" t="s">
        <v>7616</v>
      </c>
      <c r="E1500" s="14" t="s">
        <v>7617</v>
      </c>
      <c r="F1500" s="14" t="s">
        <v>115</v>
      </c>
      <c r="G1500" s="26">
        <v>44188</v>
      </c>
      <c r="H1500" s="14">
        <v>2012</v>
      </c>
      <c r="I1500" s="14" t="s">
        <v>361</v>
      </c>
      <c r="J1500" s="14" t="s">
        <v>744</v>
      </c>
      <c r="K1500" s="14" t="s">
        <v>7618</v>
      </c>
      <c r="L1500" s="14" t="s">
        <v>7619</v>
      </c>
      <c r="M1500" s="14">
        <f t="shared" si="184"/>
        <v>2020</v>
      </c>
      <c r="N1500" s="14">
        <f t="shared" si="185"/>
        <v>12</v>
      </c>
      <c r="O1500" s="14" t="str">
        <f>IFERROR(VLOOKUP(I1500,Lists!$F$2:$G$16,2,FALSE()),"Not Rated")</f>
        <v>Teens</v>
      </c>
      <c r="P1500" s="14">
        <f t="shared" si="186"/>
        <v>85</v>
      </c>
      <c r="Q1500" s="14" t="str">
        <f t="shared" si="187"/>
        <v>United States</v>
      </c>
      <c r="R1500" s="14" t="str">
        <f t="shared" si="188"/>
        <v>|United States|</v>
      </c>
      <c r="S1500" s="14" t="str">
        <f t="shared" si="189"/>
        <v>|Action &amp; Adventure|Comedies|Independent Movies|</v>
      </c>
      <c r="T1500" s="14" t="str">
        <f t="shared" si="190"/>
        <v>|John Mitchell|Jeremy Kipp Walker|</v>
      </c>
      <c r="U1500" s="14" t="str">
        <f t="shared" si="191"/>
        <v>|Nils d'Aulaire|Jay Klaitz|Julie Ann Emery|April L. Hernandez|Onata Aprile|Dee Snider|</v>
      </c>
    </row>
    <row r="1501" spans="1:21">
      <c r="A1501" s="14" t="s">
        <v>7620</v>
      </c>
      <c r="B1501" s="14" t="s">
        <v>48</v>
      </c>
      <c r="C1501" s="14" t="s">
        <v>7621</v>
      </c>
      <c r="D1501" s="14" t="s">
        <v>7622</v>
      </c>
      <c r="E1501" s="14" t="s">
        <v>7623</v>
      </c>
      <c r="F1501" s="14" t="s">
        <v>115</v>
      </c>
      <c r="G1501" s="26">
        <v>44188</v>
      </c>
      <c r="H1501" s="14">
        <v>2020</v>
      </c>
      <c r="I1501" s="14" t="s">
        <v>364</v>
      </c>
      <c r="J1501" s="14" t="s">
        <v>1008</v>
      </c>
      <c r="K1501" s="14" t="s">
        <v>244</v>
      </c>
      <c r="L1501" s="14" t="s">
        <v>7624</v>
      </c>
      <c r="M1501" s="14">
        <f t="shared" si="184"/>
        <v>2020</v>
      </c>
      <c r="N1501" s="14">
        <f t="shared" si="185"/>
        <v>12</v>
      </c>
      <c r="O1501" s="14" t="str">
        <f>IFERROR(VLOOKUP(I1501,Lists!$F$2:$G$16,2,FALSE()),"Not Rated")</f>
        <v>Teens</v>
      </c>
      <c r="P1501" s="14">
        <f t="shared" si="186"/>
        <v>119</v>
      </c>
      <c r="Q1501" s="14" t="str">
        <f t="shared" si="187"/>
        <v>United States</v>
      </c>
      <c r="R1501" s="14" t="str">
        <f t="shared" si="188"/>
        <v>|United States|</v>
      </c>
      <c r="S1501" s="14" t="str">
        <f t="shared" si="189"/>
        <v>|Dramas|</v>
      </c>
      <c r="T1501" s="14" t="str">
        <f t="shared" si="190"/>
        <v>|George Clooney|</v>
      </c>
      <c r="U1501" s="14" t="str">
        <f t="shared" si="191"/>
        <v>|George Clooney|Felicity Jones|Kyle Chandler|Demián Bichir|David Oyelowo|Tiffany Boone|Caoilinn Springall|Sophie Rundle|Ethan Peck|</v>
      </c>
    </row>
    <row r="1502" spans="1:21">
      <c r="A1502" s="14" t="s">
        <v>7625</v>
      </c>
      <c r="B1502" s="14" t="s">
        <v>48</v>
      </c>
      <c r="C1502" s="14" t="s">
        <v>7626</v>
      </c>
      <c r="D1502" s="14" t="s">
        <v>7627</v>
      </c>
      <c r="E1502" s="14" t="s">
        <v>7628</v>
      </c>
      <c r="F1502" s="14" t="s">
        <v>137</v>
      </c>
      <c r="G1502" s="26">
        <v>44188</v>
      </c>
      <c r="H1502" s="14">
        <v>2020</v>
      </c>
      <c r="I1502" s="14" t="s">
        <v>360</v>
      </c>
      <c r="J1502" s="14" t="s">
        <v>671</v>
      </c>
      <c r="K1502" s="14" t="s">
        <v>4410</v>
      </c>
      <c r="L1502" s="14" t="s">
        <v>7629</v>
      </c>
      <c r="M1502" s="14">
        <f t="shared" si="184"/>
        <v>2020</v>
      </c>
      <c r="N1502" s="14">
        <f t="shared" si="185"/>
        <v>12</v>
      </c>
      <c r="O1502" s="14" t="str">
        <f>IFERROR(VLOOKUP(I1502,Lists!$F$2:$G$16,2,FALSE()),"Not Rated")</f>
        <v>Adults</v>
      </c>
      <c r="P1502" s="14">
        <f t="shared" si="186"/>
        <v>115</v>
      </c>
      <c r="Q1502" s="14" t="str">
        <f t="shared" si="187"/>
        <v>Taiwan</v>
      </c>
      <c r="R1502" s="14" t="str">
        <f t="shared" si="188"/>
        <v>|Taiwan|</v>
      </c>
      <c r="S1502" s="14" t="str">
        <f t="shared" si="189"/>
        <v>|Dramas|International Movies|LGBTQ Movies|</v>
      </c>
      <c r="T1502" s="14" t="str">
        <f t="shared" si="190"/>
        <v>|Liu Kuang-hui|</v>
      </c>
      <c r="U1502" s="14" t="str">
        <f t="shared" si="191"/>
        <v>|Edward Chen|Tseng Ching-hua|Leon Dai|Jason Wang|Fabio Grangeon|Mimi Shao|Barry Qu|Erek Lin|Honduras|Lotus Wang|</v>
      </c>
    </row>
    <row r="1503" spans="1:21">
      <c r="A1503" s="14" t="s">
        <v>7630</v>
      </c>
      <c r="B1503" s="14" t="s">
        <v>48</v>
      </c>
      <c r="C1503" s="14" t="s">
        <v>7631</v>
      </c>
      <c r="D1503" s="14" t="s">
        <v>5051</v>
      </c>
      <c r="E1503" s="14" t="s">
        <v>7632</v>
      </c>
      <c r="F1503" s="14" t="s">
        <v>115</v>
      </c>
      <c r="G1503" s="26">
        <v>44187</v>
      </c>
      <c r="H1503" s="14">
        <v>2020</v>
      </c>
      <c r="I1503" s="14" t="s">
        <v>363</v>
      </c>
      <c r="J1503" s="14" t="s">
        <v>611</v>
      </c>
      <c r="K1503" s="14" t="s">
        <v>1027</v>
      </c>
      <c r="L1503" s="14" t="s">
        <v>7633</v>
      </c>
      <c r="M1503" s="14">
        <f t="shared" si="184"/>
        <v>2020</v>
      </c>
      <c r="N1503" s="14">
        <f t="shared" si="185"/>
        <v>12</v>
      </c>
      <c r="O1503" s="14" t="str">
        <f>IFERROR(VLOOKUP(I1503,Lists!$F$2:$G$16,2,FALSE()),"Not Rated")</f>
        <v>Adults</v>
      </c>
      <c r="P1503" s="14">
        <f t="shared" si="186"/>
        <v>105</v>
      </c>
      <c r="Q1503" s="14" t="str">
        <f t="shared" si="187"/>
        <v>United States</v>
      </c>
      <c r="R1503" s="14" t="str">
        <f t="shared" si="188"/>
        <v>|United States|</v>
      </c>
      <c r="S1503" s="14" t="str">
        <f t="shared" si="189"/>
        <v>|Dramas|Romantic Movies|</v>
      </c>
      <c r="T1503" s="14" t="str">
        <f t="shared" si="190"/>
        <v>|Roger Kumble|</v>
      </c>
      <c r="U1503" s="14" t="str">
        <f t="shared" si="191"/>
        <v>|Josephine Langford|Hero Fiennes Tiffin|Dylan Sprouse|Selma Blair|Louise Lombard|Shane Paul McGhie|Candice King|Charlie Weber|Khadijha Red Thunder|Inanna Sarkis|Pia Mia|Samuel Larsen|Dylan Arnold|Karimah Westbrook|Rob Estes|</v>
      </c>
    </row>
    <row r="1504" spans="1:21">
      <c r="A1504" s="14" t="s">
        <v>7634</v>
      </c>
      <c r="B1504" s="14" t="s">
        <v>48</v>
      </c>
      <c r="C1504" s="14" t="s">
        <v>7635</v>
      </c>
      <c r="D1504" s="14" t="s">
        <v>7636</v>
      </c>
      <c r="E1504" s="14" t="s">
        <v>7637</v>
      </c>
      <c r="F1504" s="14" t="s">
        <v>115</v>
      </c>
      <c r="G1504" s="26">
        <v>44187</v>
      </c>
      <c r="H1504" s="14">
        <v>2020</v>
      </c>
      <c r="I1504" s="14" t="s">
        <v>360</v>
      </c>
      <c r="J1504" s="14" t="s">
        <v>2489</v>
      </c>
      <c r="K1504" s="14" t="s">
        <v>261</v>
      </c>
      <c r="L1504" s="14" t="s">
        <v>7638</v>
      </c>
      <c r="M1504" s="14">
        <f t="shared" si="184"/>
        <v>2020</v>
      </c>
      <c r="N1504" s="14">
        <f t="shared" si="185"/>
        <v>12</v>
      </c>
      <c r="O1504" s="14" t="str">
        <f>IFERROR(VLOOKUP(I1504,Lists!$F$2:$G$16,2,FALSE()),"Not Rated")</f>
        <v>Adults</v>
      </c>
      <c r="P1504" s="14">
        <f t="shared" si="186"/>
        <v>68</v>
      </c>
      <c r="Q1504" s="14" t="str">
        <f t="shared" si="187"/>
        <v>United States</v>
      </c>
      <c r="R1504" s="14" t="str">
        <f t="shared" si="188"/>
        <v>|United States|</v>
      </c>
      <c r="S1504" s="14" t="str">
        <f t="shared" si="189"/>
        <v>|Stand-Up Comedy|</v>
      </c>
      <c r="T1504" s="14" t="str">
        <f t="shared" si="190"/>
        <v>|Kristian Mercado|</v>
      </c>
      <c r="U1504" s="14" t="str">
        <f t="shared" si="191"/>
        <v>|London Hughes|</v>
      </c>
    </row>
    <row r="1505" spans="1:21">
      <c r="A1505" s="14" t="s">
        <v>7639</v>
      </c>
      <c r="B1505" s="14" t="s">
        <v>49</v>
      </c>
      <c r="C1505" s="14" t="s">
        <v>7640</v>
      </c>
      <c r="D1505" s="14" t="s">
        <v>117</v>
      </c>
      <c r="E1505" s="14" t="s">
        <v>7641</v>
      </c>
      <c r="F1505" s="14" t="s">
        <v>123</v>
      </c>
      <c r="G1505" s="26">
        <v>44187</v>
      </c>
      <c r="H1505" s="14">
        <v>2020</v>
      </c>
      <c r="I1505" s="14" t="s">
        <v>361</v>
      </c>
      <c r="J1505" s="14" t="s">
        <v>105</v>
      </c>
      <c r="K1505" s="14" t="s">
        <v>424</v>
      </c>
      <c r="L1505" s="14" t="s">
        <v>7642</v>
      </c>
      <c r="M1505" s="14">
        <f t="shared" si="184"/>
        <v>2020</v>
      </c>
      <c r="N1505" s="14">
        <f t="shared" si="185"/>
        <v>12</v>
      </c>
      <c r="O1505" s="14" t="str">
        <f>IFERROR(VLOOKUP(I1505,Lists!$F$2:$G$16,2,FALSE()),"Not Rated")</f>
        <v>Teens</v>
      </c>
      <c r="P1505" s="14">
        <f t="shared" si="186"/>
        <v>1</v>
      </c>
      <c r="Q1505" s="14" t="str">
        <f t="shared" si="187"/>
        <v>South Korea</v>
      </c>
      <c r="R1505" s="14" t="str">
        <f t="shared" si="188"/>
        <v>|South Korea|</v>
      </c>
      <c r="S1505" s="14" t="str">
        <f t="shared" si="189"/>
        <v>|International TV Shows|Romantic TV Shows|TV Comedies|</v>
      </c>
      <c r="T1505" s="14" t="str">
        <f t="shared" si="190"/>
        <v>|Unknown|</v>
      </c>
      <c r="U1505" s="14" t="str">
        <f t="shared" si="191"/>
        <v>|Ji Chang-wook|Kim Ji-won|Kim Min-seok|Han Ji-eun|Ryu Gyeong-soo|So Joo-yeon|</v>
      </c>
    </row>
    <row r="1506" spans="1:21">
      <c r="A1506" s="14" t="s">
        <v>7643</v>
      </c>
      <c r="B1506" s="14" t="s">
        <v>48</v>
      </c>
      <c r="C1506" s="14" t="s">
        <v>7644</v>
      </c>
      <c r="D1506" s="14" t="s">
        <v>7645</v>
      </c>
      <c r="E1506" s="14" t="s">
        <v>7646</v>
      </c>
      <c r="F1506" s="14" t="s">
        <v>142</v>
      </c>
      <c r="G1506" s="26">
        <v>44187</v>
      </c>
      <c r="H1506" s="14">
        <v>2020</v>
      </c>
      <c r="I1506" s="14" t="s">
        <v>361</v>
      </c>
      <c r="J1506" s="14" t="s">
        <v>7647</v>
      </c>
      <c r="K1506" s="14" t="s">
        <v>258</v>
      </c>
      <c r="L1506" s="14" t="s">
        <v>7648</v>
      </c>
      <c r="M1506" s="14">
        <f t="shared" si="184"/>
        <v>2020</v>
      </c>
      <c r="N1506" s="14">
        <f t="shared" si="185"/>
        <v>12</v>
      </c>
      <c r="O1506" s="14" t="str">
        <f>IFERROR(VLOOKUP(I1506,Lists!$F$2:$G$16,2,FALSE()),"Not Rated")</f>
        <v>Teens</v>
      </c>
      <c r="P1506" s="14">
        <f t="shared" si="186"/>
        <v>57</v>
      </c>
      <c r="Q1506" s="14" t="str">
        <f t="shared" si="187"/>
        <v>Netherlands</v>
      </c>
      <c r="R1506" s="14" t="str">
        <f t="shared" si="188"/>
        <v>|Netherlands|</v>
      </c>
      <c r="S1506" s="14" t="str">
        <f t="shared" si="189"/>
        <v>|Music &amp; Musicals|</v>
      </c>
      <c r="T1506" s="14" t="str">
        <f t="shared" si="190"/>
        <v>|Daan Jansen|Stijn Verlinde|</v>
      </c>
      <c r="U1506" s="14" t="str">
        <f t="shared" si="191"/>
        <v>|Michael Brons|Nigel Coppen|Thomas Velderman|Carlos Antunes|Marco Spronk|Willem Rebergen|Joshua Dutrieux|Bob van der Palen|Sefa Vlaarkamp|</v>
      </c>
    </row>
    <row r="1507" spans="1:21">
      <c r="A1507" s="14" t="s">
        <v>7649</v>
      </c>
      <c r="B1507" s="14" t="s">
        <v>49</v>
      </c>
      <c r="C1507" s="14" t="s">
        <v>7650</v>
      </c>
      <c r="D1507" s="14" t="s">
        <v>117</v>
      </c>
      <c r="E1507" s="14" t="s">
        <v>7651</v>
      </c>
      <c r="F1507" s="14" t="s">
        <v>115</v>
      </c>
      <c r="G1507" s="26">
        <v>44187</v>
      </c>
      <c r="H1507" s="14">
        <v>2020</v>
      </c>
      <c r="I1507" s="14" t="s">
        <v>366</v>
      </c>
      <c r="J1507" s="14" t="s">
        <v>105</v>
      </c>
      <c r="K1507" s="14" t="s">
        <v>256</v>
      </c>
      <c r="L1507" s="14" t="s">
        <v>7652</v>
      </c>
      <c r="M1507" s="14">
        <f t="shared" si="184"/>
        <v>2020</v>
      </c>
      <c r="N1507" s="14">
        <f t="shared" si="185"/>
        <v>12</v>
      </c>
      <c r="O1507" s="14" t="str">
        <f>IFERROR(VLOOKUP(I1507,Lists!$F$2:$G$16,2,FALSE()),"Not Rated")</f>
        <v>Kids</v>
      </c>
      <c r="P1507" s="14">
        <f t="shared" si="186"/>
        <v>1</v>
      </c>
      <c r="Q1507" s="14" t="str">
        <f t="shared" si="187"/>
        <v>United States</v>
      </c>
      <c r="R1507" s="14" t="str">
        <f t="shared" si="188"/>
        <v>|United States|</v>
      </c>
      <c r="S1507" s="14" t="str">
        <f t="shared" si="189"/>
        <v>|Kids' TV|</v>
      </c>
      <c r="T1507" s="14" t="str">
        <f t="shared" si="190"/>
        <v>|Unknown|</v>
      </c>
      <c r="U1507" s="14" t="str">
        <f t="shared" si="191"/>
        <v>|Luke Amis|Annabelle Westenholz-Smith|Maddie Evans|Jude Muir|Hannah Jane Fox|Rhashan Stone|</v>
      </c>
    </row>
    <row r="1508" spans="1:21">
      <c r="A1508" s="14" t="s">
        <v>7653</v>
      </c>
      <c r="B1508" s="14" t="s">
        <v>49</v>
      </c>
      <c r="C1508" s="14" t="s">
        <v>7654</v>
      </c>
      <c r="D1508" s="14" t="s">
        <v>117</v>
      </c>
      <c r="E1508" s="14" t="s">
        <v>7655</v>
      </c>
      <c r="F1508" s="14" t="s">
        <v>7656</v>
      </c>
      <c r="G1508" s="26">
        <v>44187</v>
      </c>
      <c r="H1508" s="14">
        <v>2016</v>
      </c>
      <c r="I1508" s="14" t="s">
        <v>366</v>
      </c>
      <c r="J1508" s="14" t="s">
        <v>106</v>
      </c>
      <c r="K1508" s="14" t="s">
        <v>7657</v>
      </c>
      <c r="L1508" s="14" t="s">
        <v>7658</v>
      </c>
      <c r="M1508" s="14">
        <f t="shared" si="184"/>
        <v>2020</v>
      </c>
      <c r="N1508" s="14">
        <f t="shared" si="185"/>
        <v>12</v>
      </c>
      <c r="O1508" s="14" t="str">
        <f>IFERROR(VLOOKUP(I1508,Lists!$F$2:$G$16,2,FALSE()),"Not Rated")</f>
        <v>Kids</v>
      </c>
      <c r="P1508" s="14">
        <f t="shared" si="186"/>
        <v>2</v>
      </c>
      <c r="Q1508" s="14" t="str">
        <f t="shared" si="187"/>
        <v>United Kingdom</v>
      </c>
      <c r="R1508" s="14" t="str">
        <f t="shared" si="188"/>
        <v>|United Kingdom|Finland|Germany|United States|Australia|Japan|France|Ireland|</v>
      </c>
      <c r="S1508" s="14" t="str">
        <f t="shared" si="189"/>
        <v>|British TV Shows|Kids' TV|TV Comedies|</v>
      </c>
      <c r="T1508" s="14" t="str">
        <f t="shared" si="190"/>
        <v>|Unknown|</v>
      </c>
      <c r="U1508" s="14" t="str">
        <f t="shared" si="191"/>
        <v>|John Sparkes|Justin Fletcher|Kate Harbour|Richard Webber|Jo Allen|</v>
      </c>
    </row>
    <row r="1509" spans="1:21">
      <c r="A1509" s="14" t="s">
        <v>7659</v>
      </c>
      <c r="B1509" s="14" t="s">
        <v>48</v>
      </c>
      <c r="C1509" s="14" t="s">
        <v>7660</v>
      </c>
      <c r="D1509" s="14" t="s">
        <v>7661</v>
      </c>
      <c r="E1509" s="14" t="s">
        <v>7662</v>
      </c>
      <c r="F1509" s="14" t="s">
        <v>118</v>
      </c>
      <c r="G1509" s="26">
        <v>44187</v>
      </c>
      <c r="H1509" s="14">
        <v>2020</v>
      </c>
      <c r="I1509" s="14" t="s">
        <v>366</v>
      </c>
      <c r="J1509" s="14" t="s">
        <v>7663</v>
      </c>
      <c r="K1509" s="14" t="s">
        <v>481</v>
      </c>
      <c r="L1509" s="14" t="s">
        <v>7664</v>
      </c>
      <c r="M1509" s="14">
        <f t="shared" si="184"/>
        <v>2020</v>
      </c>
      <c r="N1509" s="14">
        <f t="shared" si="185"/>
        <v>12</v>
      </c>
      <c r="O1509" s="14" t="str">
        <f>IFERROR(VLOOKUP(I1509,Lists!$F$2:$G$16,2,FALSE()),"Not Rated")</f>
        <v>Kids</v>
      </c>
      <c r="P1509" s="14">
        <f t="shared" si="186"/>
        <v>28</v>
      </c>
      <c r="Q1509" s="14" t="str">
        <f t="shared" si="187"/>
        <v>United Kingdom</v>
      </c>
      <c r="R1509" s="14" t="str">
        <f t="shared" si="188"/>
        <v>|United Kingdom|</v>
      </c>
      <c r="S1509" s="14" t="str">
        <f t="shared" si="189"/>
        <v>|Children &amp; Family Movies|Comedies|</v>
      </c>
      <c r="T1509" s="14" t="str">
        <f t="shared" si="190"/>
        <v>|Jay Grace|</v>
      </c>
      <c r="U1509" s="14" t="str">
        <f t="shared" si="191"/>
        <v>|Justin Fletcher|John Sparkes|Sean Connolly|Chris Grimes|</v>
      </c>
    </row>
    <row r="1510" spans="1:21">
      <c r="A1510" s="14" t="s">
        <v>7665</v>
      </c>
      <c r="B1510" s="14" t="s">
        <v>49</v>
      </c>
      <c r="C1510" s="14" t="s">
        <v>7666</v>
      </c>
      <c r="D1510" s="14" t="s">
        <v>117</v>
      </c>
      <c r="E1510" s="14" t="s">
        <v>7667</v>
      </c>
      <c r="F1510" s="14" t="s">
        <v>118</v>
      </c>
      <c r="G1510" s="26">
        <v>44187</v>
      </c>
      <c r="H1510" s="14">
        <v>2010</v>
      </c>
      <c r="I1510" s="14" t="s">
        <v>366</v>
      </c>
      <c r="J1510" s="14" t="s">
        <v>105</v>
      </c>
      <c r="K1510" s="14" t="s">
        <v>937</v>
      </c>
      <c r="L1510" s="14" t="s">
        <v>7668</v>
      </c>
      <c r="M1510" s="14">
        <f t="shared" si="184"/>
        <v>2020</v>
      </c>
      <c r="N1510" s="14">
        <f t="shared" si="185"/>
        <v>12</v>
      </c>
      <c r="O1510" s="14" t="str">
        <f>IFERROR(VLOOKUP(I1510,Lists!$F$2:$G$16,2,FALSE()),"Not Rated")</f>
        <v>Kids</v>
      </c>
      <c r="P1510" s="14">
        <f t="shared" si="186"/>
        <v>1</v>
      </c>
      <c r="Q1510" s="14" t="str">
        <f t="shared" si="187"/>
        <v>United Kingdom</v>
      </c>
      <c r="R1510" s="14" t="str">
        <f t="shared" si="188"/>
        <v>|United Kingdom|</v>
      </c>
      <c r="S1510" s="14" t="str">
        <f t="shared" si="189"/>
        <v>|British TV Shows|Kids' TV|</v>
      </c>
      <c r="T1510" s="14" t="str">
        <f t="shared" si="190"/>
        <v>|Unknown|</v>
      </c>
      <c r="U1510" s="14" t="str">
        <f t="shared" si="191"/>
        <v>|Kate Harbour|Justin Fletcher|Louis Jones|</v>
      </c>
    </row>
    <row r="1511" spans="1:21">
      <c r="A1511" s="14" t="s">
        <v>7669</v>
      </c>
      <c r="B1511" s="14" t="s">
        <v>48</v>
      </c>
      <c r="C1511" s="14" t="s">
        <v>7670</v>
      </c>
      <c r="D1511" s="14" t="s">
        <v>7671</v>
      </c>
      <c r="E1511" s="14" t="s">
        <v>7672</v>
      </c>
      <c r="F1511" s="14" t="s">
        <v>115</v>
      </c>
      <c r="G1511" s="26">
        <v>44186</v>
      </c>
      <c r="H1511" s="14">
        <v>2020</v>
      </c>
      <c r="I1511" s="14" t="s">
        <v>360</v>
      </c>
      <c r="J1511" s="14" t="s">
        <v>653</v>
      </c>
      <c r="K1511" s="14" t="s">
        <v>927</v>
      </c>
      <c r="L1511" s="14" t="s">
        <v>7673</v>
      </c>
      <c r="M1511" s="14">
        <f t="shared" si="184"/>
        <v>2020</v>
      </c>
      <c r="N1511" s="14">
        <f t="shared" si="185"/>
        <v>12</v>
      </c>
      <c r="O1511" s="14" t="str">
        <f>IFERROR(VLOOKUP(I1511,Lists!$F$2:$G$16,2,FALSE()),"Not Rated")</f>
        <v>Adults</v>
      </c>
      <c r="P1511" s="14">
        <f t="shared" si="186"/>
        <v>98</v>
      </c>
      <c r="Q1511" s="14" t="str">
        <f t="shared" si="187"/>
        <v>United States</v>
      </c>
      <c r="R1511" s="14" t="str">
        <f t="shared" si="188"/>
        <v>|United States|</v>
      </c>
      <c r="S1511" s="14" t="str">
        <f t="shared" si="189"/>
        <v>|Documentaries|Music &amp; Musicals|</v>
      </c>
      <c r="T1511" s="14" t="str">
        <f t="shared" si="190"/>
        <v>|Paul Dugdale|</v>
      </c>
      <c r="U1511" s="14" t="str">
        <f t="shared" si="191"/>
        <v>|Ariana Grande|</v>
      </c>
    </row>
    <row r="1512" spans="1:21">
      <c r="A1512" s="14" t="s">
        <v>7674</v>
      </c>
      <c r="B1512" s="14" t="s">
        <v>48</v>
      </c>
      <c r="C1512" s="14" t="s">
        <v>7675</v>
      </c>
      <c r="D1512" s="14" t="s">
        <v>7676</v>
      </c>
      <c r="E1512" s="14" t="s">
        <v>7677</v>
      </c>
      <c r="F1512" s="14" t="s">
        <v>921</v>
      </c>
      <c r="G1512" s="26">
        <v>44186</v>
      </c>
      <c r="H1512" s="14">
        <v>2018</v>
      </c>
      <c r="I1512" s="14" t="s">
        <v>363</v>
      </c>
      <c r="J1512" s="14" t="s">
        <v>739</v>
      </c>
      <c r="K1512" s="14" t="s">
        <v>245</v>
      </c>
      <c r="L1512" s="14" t="s">
        <v>7678</v>
      </c>
      <c r="M1512" s="14">
        <f t="shared" si="184"/>
        <v>2020</v>
      </c>
      <c r="N1512" s="14">
        <f t="shared" si="185"/>
        <v>12</v>
      </c>
      <c r="O1512" s="14" t="str">
        <f>IFERROR(VLOOKUP(I1512,Lists!$F$2:$G$16,2,FALSE()),"Not Rated")</f>
        <v>Adults</v>
      </c>
      <c r="P1512" s="14">
        <f t="shared" si="186"/>
        <v>95</v>
      </c>
      <c r="Q1512" s="14" t="str">
        <f t="shared" si="187"/>
        <v>United States</v>
      </c>
      <c r="R1512" s="14" t="str">
        <f t="shared" si="188"/>
        <v>|United States|United Kingdom|</v>
      </c>
      <c r="S1512" s="14" t="str">
        <f t="shared" si="189"/>
        <v>|Comedies|</v>
      </c>
      <c r="T1512" s="14" t="str">
        <f t="shared" si="190"/>
        <v>|James Haslam|</v>
      </c>
      <c r="U1512" s="14" t="str">
        <f t="shared" si="191"/>
        <v>|Uma Thurman|Tim Roth|Alice Eve|Parker Posey|Maggie Q|Crispin Glover|Michael Sirow|Sofía Vergara|Stephen Fry|Sharon Maughan|Susan Traylor|Wilmer Calderon|Richard Reid|Ethan Cohn|Nathalie Love|</v>
      </c>
    </row>
    <row r="1513" spans="1:21">
      <c r="A1513" s="14" t="s">
        <v>7679</v>
      </c>
      <c r="B1513" s="14" t="s">
        <v>48</v>
      </c>
      <c r="C1513" s="14" t="s">
        <v>7680</v>
      </c>
      <c r="D1513" s="14" t="s">
        <v>7681</v>
      </c>
      <c r="E1513" s="14" t="s">
        <v>7682</v>
      </c>
      <c r="F1513" s="14" t="s">
        <v>128</v>
      </c>
      <c r="G1513" s="26">
        <v>44185</v>
      </c>
      <c r="H1513" s="14">
        <v>2019</v>
      </c>
      <c r="I1513" s="14" t="s">
        <v>361</v>
      </c>
      <c r="J1513" s="14" t="s">
        <v>624</v>
      </c>
      <c r="K1513" s="14" t="s">
        <v>529</v>
      </c>
      <c r="L1513" s="14" t="s">
        <v>7683</v>
      </c>
      <c r="M1513" s="14">
        <f t="shared" si="184"/>
        <v>2020</v>
      </c>
      <c r="N1513" s="14">
        <f t="shared" si="185"/>
        <v>12</v>
      </c>
      <c r="O1513" s="14" t="str">
        <f>IFERROR(VLOOKUP(I1513,Lists!$F$2:$G$16,2,FALSE()),"Not Rated")</f>
        <v>Teens</v>
      </c>
      <c r="P1513" s="14">
        <f t="shared" si="186"/>
        <v>96</v>
      </c>
      <c r="Q1513" s="14" t="str">
        <f t="shared" si="187"/>
        <v>Egypt</v>
      </c>
      <c r="R1513" s="14" t="str">
        <f t="shared" si="188"/>
        <v>|Egypt|</v>
      </c>
      <c r="S1513" s="14" t="str">
        <f t="shared" si="189"/>
        <v>|Comedies|International Movies|</v>
      </c>
      <c r="T1513" s="14" t="str">
        <f t="shared" si="190"/>
        <v>|Muhammad Ali|</v>
      </c>
      <c r="U1513" s="14" t="str">
        <f t="shared" si="191"/>
        <v>|Mohamed Saad|Samir Sabri|Mai Selim|Dina Mohsen|Bayoumi Fouad|Mohammed Tharwat|Feryal Youssef|Nabil Issa|Ahmed Seyam|Hassan Abdulfattah|Hamdi Al Wazir|Mohamed Shahin|</v>
      </c>
    </row>
    <row r="1514" spans="1:21">
      <c r="A1514" s="14" t="s">
        <v>7684</v>
      </c>
      <c r="B1514" s="14" t="s">
        <v>48</v>
      </c>
      <c r="C1514" s="14" t="s">
        <v>7685</v>
      </c>
      <c r="D1514" s="14" t="s">
        <v>7686</v>
      </c>
      <c r="E1514" s="14" t="s">
        <v>7687</v>
      </c>
      <c r="F1514" s="14" t="s">
        <v>118</v>
      </c>
      <c r="G1514" s="26">
        <v>44185</v>
      </c>
      <c r="H1514" s="14">
        <v>2020</v>
      </c>
      <c r="I1514" s="14" t="s">
        <v>360</v>
      </c>
      <c r="J1514" s="14" t="s">
        <v>2497</v>
      </c>
      <c r="K1514" s="14" t="s">
        <v>261</v>
      </c>
      <c r="L1514" s="14" t="s">
        <v>7688</v>
      </c>
      <c r="M1514" s="14">
        <f t="shared" si="184"/>
        <v>2020</v>
      </c>
      <c r="N1514" s="14">
        <f t="shared" si="185"/>
        <v>12</v>
      </c>
      <c r="O1514" s="14" t="str">
        <f>IFERROR(VLOOKUP(I1514,Lists!$F$2:$G$16,2,FALSE()),"Not Rated")</f>
        <v>Adults</v>
      </c>
      <c r="P1514" s="14">
        <f t="shared" si="186"/>
        <v>66</v>
      </c>
      <c r="Q1514" s="14" t="str">
        <f t="shared" si="187"/>
        <v>United Kingdom</v>
      </c>
      <c r="R1514" s="14" t="str">
        <f t="shared" si="188"/>
        <v>|United Kingdom|</v>
      </c>
      <c r="S1514" s="14" t="str">
        <f t="shared" si="189"/>
        <v>|Stand-Up Comedy|</v>
      </c>
      <c r="T1514" s="14" t="str">
        <f t="shared" si="190"/>
        <v>|Thomas Toby Parkinson|</v>
      </c>
      <c r="U1514" s="14" t="str">
        <f t="shared" si="191"/>
        <v>|Rhys Nicholson|</v>
      </c>
    </row>
    <row r="1515" spans="1:21">
      <c r="A1515" s="14" t="s">
        <v>7689</v>
      </c>
      <c r="B1515" s="14" t="s">
        <v>48</v>
      </c>
      <c r="C1515" s="14" t="s">
        <v>7690</v>
      </c>
      <c r="D1515" s="14" t="s">
        <v>7691</v>
      </c>
      <c r="E1515" s="14" t="s">
        <v>7692</v>
      </c>
      <c r="F1515" s="14" t="s">
        <v>115</v>
      </c>
      <c r="G1515" s="26">
        <v>44184</v>
      </c>
      <c r="H1515" s="14">
        <v>2012</v>
      </c>
      <c r="I1515" s="14" t="s">
        <v>364</v>
      </c>
      <c r="J1515" s="14" t="s">
        <v>1375</v>
      </c>
      <c r="K1515" s="14" t="s">
        <v>244</v>
      </c>
      <c r="L1515" s="14" t="s">
        <v>7693</v>
      </c>
      <c r="M1515" s="14">
        <f t="shared" si="184"/>
        <v>2020</v>
      </c>
      <c r="N1515" s="14">
        <f t="shared" si="185"/>
        <v>12</v>
      </c>
      <c r="O1515" s="14" t="str">
        <f>IFERROR(VLOOKUP(I1515,Lists!$F$2:$G$16,2,FALSE()),"Not Rated")</f>
        <v>Teens</v>
      </c>
      <c r="P1515" s="14">
        <f t="shared" si="186"/>
        <v>112</v>
      </c>
      <c r="Q1515" s="14" t="str">
        <f t="shared" si="187"/>
        <v>United States</v>
      </c>
      <c r="R1515" s="14" t="str">
        <f t="shared" si="188"/>
        <v>|United States|</v>
      </c>
      <c r="S1515" s="14" t="str">
        <f t="shared" si="189"/>
        <v>|Dramas|</v>
      </c>
      <c r="T1515" s="14" t="str">
        <f t="shared" si="190"/>
        <v>|John Putch|</v>
      </c>
      <c r="U1515" s="14" t="str">
        <f t="shared" si="191"/>
        <v>|Samantha Mathis|Jason Beghe|Esai Morales|Patrick Fabian|Kim Rhodes|Richard T. Jones|D.B. Sweeney|Paul McCrane|John Rubinstein|Robert Picardo|</v>
      </c>
    </row>
    <row r="1516" spans="1:21">
      <c r="A1516" s="14" t="s">
        <v>7694</v>
      </c>
      <c r="B1516" s="14" t="s">
        <v>49</v>
      </c>
      <c r="C1516" s="14" t="s">
        <v>7695</v>
      </c>
      <c r="D1516" s="14" t="s">
        <v>117</v>
      </c>
      <c r="E1516" s="14" t="s">
        <v>7696</v>
      </c>
      <c r="F1516" s="14" t="s">
        <v>140</v>
      </c>
      <c r="G1516" s="26">
        <v>44183</v>
      </c>
      <c r="H1516" s="14">
        <v>2019</v>
      </c>
      <c r="I1516" s="14" t="s">
        <v>360</v>
      </c>
      <c r="J1516" s="14" t="s">
        <v>105</v>
      </c>
      <c r="K1516" s="14" t="s">
        <v>1470</v>
      </c>
      <c r="L1516" s="14" t="s">
        <v>7697</v>
      </c>
      <c r="M1516" s="14">
        <f t="shared" si="184"/>
        <v>2020</v>
      </c>
      <c r="N1516" s="14">
        <f t="shared" si="185"/>
        <v>12</v>
      </c>
      <c r="O1516" s="14" t="str">
        <f>IFERROR(VLOOKUP(I1516,Lists!$F$2:$G$16,2,FALSE()),"Not Rated")</f>
        <v>Adults</v>
      </c>
      <c r="P1516" s="14">
        <f t="shared" si="186"/>
        <v>1</v>
      </c>
      <c r="Q1516" s="14" t="str">
        <f t="shared" si="187"/>
        <v>South Africa</v>
      </c>
      <c r="R1516" s="14" t="str">
        <f t="shared" si="188"/>
        <v>|South Africa|</v>
      </c>
      <c r="S1516" s="14" t="str">
        <f t="shared" si="189"/>
        <v>|Crime TV Shows|International TV Shows|TV Dramas|</v>
      </c>
      <c r="T1516" s="14" t="str">
        <f t="shared" si="190"/>
        <v>|Unknown|</v>
      </c>
      <c r="U1516" s="14" t="str">
        <f t="shared" si="191"/>
        <v>|Noxee Maqashalala|Angela Sithole|Nambitha Ben-Mazwi|Thabang Molaba|Lehlohonolo Makoko|Ilse Klink|Makgano Mamabolo|Tshepo Maseko|</v>
      </c>
    </row>
    <row r="1517" spans="1:21">
      <c r="A1517" s="14" t="s">
        <v>7698</v>
      </c>
      <c r="B1517" s="14" t="s">
        <v>48</v>
      </c>
      <c r="C1517" s="14" t="s">
        <v>7699</v>
      </c>
      <c r="D1517" s="14" t="s">
        <v>7700</v>
      </c>
      <c r="E1517" s="14" t="s">
        <v>7701</v>
      </c>
      <c r="F1517" s="14" t="s">
        <v>115</v>
      </c>
      <c r="G1517" s="26">
        <v>44183</v>
      </c>
      <c r="H1517" s="14">
        <v>2020</v>
      </c>
      <c r="I1517" s="14" t="s">
        <v>363</v>
      </c>
      <c r="J1517" s="14" t="s">
        <v>1668</v>
      </c>
      <c r="K1517" s="14" t="s">
        <v>245</v>
      </c>
      <c r="L1517" s="14" t="s">
        <v>7702</v>
      </c>
      <c r="M1517" s="14">
        <f t="shared" si="184"/>
        <v>2020</v>
      </c>
      <c r="N1517" s="14">
        <f t="shared" si="185"/>
        <v>12</v>
      </c>
      <c r="O1517" s="14" t="str">
        <f>IFERROR(VLOOKUP(I1517,Lists!$F$2:$G$16,2,FALSE()),"Not Rated")</f>
        <v>Adults</v>
      </c>
      <c r="P1517" s="14">
        <f t="shared" si="186"/>
        <v>84</v>
      </c>
      <c r="Q1517" s="14" t="str">
        <f t="shared" si="187"/>
        <v>United States</v>
      </c>
      <c r="R1517" s="14" t="str">
        <f t="shared" si="188"/>
        <v>|United States|</v>
      </c>
      <c r="S1517" s="14" t="str">
        <f t="shared" si="189"/>
        <v>|Comedies|</v>
      </c>
      <c r="T1517" s="14" t="str">
        <f t="shared" si="190"/>
        <v>|Sam Macaroni|</v>
      </c>
      <c r="U1517" s="14" t="str">
        <f t="shared" si="191"/>
        <v>|Pauly Shore|Mike Castle|Aimee Teegarden|Billy Zane|Charlotte McKinney|Louis Ferrigno|Jr.|Erik Griffin|Bobby Lee|Punkie Johnson|Mikaela Hoover|Chris Kattan|Steve-O|</v>
      </c>
    </row>
    <row r="1518" spans="1:21">
      <c r="A1518" s="14" t="s">
        <v>7703</v>
      </c>
      <c r="B1518" s="14" t="s">
        <v>49</v>
      </c>
      <c r="C1518" s="14" t="s">
        <v>7704</v>
      </c>
      <c r="D1518" s="14" t="s">
        <v>117</v>
      </c>
      <c r="E1518" s="14" t="s">
        <v>7705</v>
      </c>
      <c r="F1518" s="14" t="s">
        <v>152</v>
      </c>
      <c r="G1518" s="26">
        <v>44183</v>
      </c>
      <c r="H1518" s="14">
        <v>2020</v>
      </c>
      <c r="I1518" s="14" t="s">
        <v>360</v>
      </c>
      <c r="J1518" s="14" t="s">
        <v>106</v>
      </c>
      <c r="K1518" s="14" t="s">
        <v>424</v>
      </c>
      <c r="L1518" s="14" t="s">
        <v>7706</v>
      </c>
      <c r="M1518" s="14">
        <f t="shared" si="184"/>
        <v>2020</v>
      </c>
      <c r="N1518" s="14">
        <f t="shared" si="185"/>
        <v>12</v>
      </c>
      <c r="O1518" s="14" t="str">
        <f>IFERROR(VLOOKUP(I1518,Lists!$F$2:$G$16,2,FALSE()),"Not Rated")</f>
        <v>Adults</v>
      </c>
      <c r="P1518" s="14">
        <f t="shared" si="186"/>
        <v>2</v>
      </c>
      <c r="Q1518" s="14" t="str">
        <f t="shared" si="187"/>
        <v>Norway</v>
      </c>
      <c r="R1518" s="14" t="str">
        <f t="shared" si="188"/>
        <v>|Norway|</v>
      </c>
      <c r="S1518" s="14" t="str">
        <f t="shared" si="189"/>
        <v>|International TV Shows|Romantic TV Shows|TV Comedies|</v>
      </c>
      <c r="T1518" s="14" t="str">
        <f t="shared" si="190"/>
        <v>|Unknown|</v>
      </c>
      <c r="U1518" s="14" t="str">
        <f t="shared" si="191"/>
        <v>|Ida Elise Broch|Gabrielle Susanne Solheim Leithaug|Dennis Storhøi|Anette Hoff|Felix Sandman|Ghita Nørby|Hege Schøyen|Bjørn Skagestad|Mads Sjøgård Pettersen|</v>
      </c>
    </row>
    <row r="1519" spans="1:21">
      <c r="A1519" s="14" t="s">
        <v>7707</v>
      </c>
      <c r="B1519" s="14" t="s">
        <v>48</v>
      </c>
      <c r="C1519" s="14" t="s">
        <v>7708</v>
      </c>
      <c r="D1519" s="14" t="s">
        <v>7709</v>
      </c>
      <c r="E1519" s="14" t="s">
        <v>7710</v>
      </c>
      <c r="F1519" s="14" t="s">
        <v>115</v>
      </c>
      <c r="G1519" s="26">
        <v>44183</v>
      </c>
      <c r="H1519" s="14">
        <v>2020</v>
      </c>
      <c r="I1519" s="14" t="s">
        <v>363</v>
      </c>
      <c r="J1519" s="14" t="s">
        <v>507</v>
      </c>
      <c r="K1519" s="14" t="s">
        <v>6206</v>
      </c>
      <c r="L1519" s="14" t="s">
        <v>7711</v>
      </c>
      <c r="M1519" s="14">
        <f t="shared" si="184"/>
        <v>2020</v>
      </c>
      <c r="N1519" s="14">
        <f t="shared" si="185"/>
        <v>12</v>
      </c>
      <c r="O1519" s="14" t="str">
        <f>IFERROR(VLOOKUP(I1519,Lists!$F$2:$G$16,2,FALSE()),"Not Rated")</f>
        <v>Adults</v>
      </c>
      <c r="P1519" s="14">
        <f t="shared" si="186"/>
        <v>94</v>
      </c>
      <c r="Q1519" s="14" t="str">
        <f t="shared" si="187"/>
        <v>United States</v>
      </c>
      <c r="R1519" s="14" t="str">
        <f t="shared" si="188"/>
        <v>|United States|</v>
      </c>
      <c r="S1519" s="14" t="str">
        <f t="shared" si="189"/>
        <v>|Dramas|Music &amp; Musicals|</v>
      </c>
      <c r="T1519" s="14" t="str">
        <f t="shared" si="190"/>
        <v>|George C. Wolfe|</v>
      </c>
      <c r="U1519" s="14" t="str">
        <f t="shared" si="191"/>
        <v>|Viola Davis|Chadwick Boseman|Glynn Turman|Colman Domingo|Michael Potts|Jonny Coyne|Taylour Paige|Jeremy Shamos|Dusan Brown|Joshua Harto|</v>
      </c>
    </row>
    <row r="1520" spans="1:21">
      <c r="A1520" s="14" t="s">
        <v>7712</v>
      </c>
      <c r="B1520" s="14" t="s">
        <v>48</v>
      </c>
      <c r="C1520" s="14" t="s">
        <v>7713</v>
      </c>
      <c r="D1520" s="14" t="s">
        <v>117</v>
      </c>
      <c r="E1520" s="14" t="s">
        <v>7714</v>
      </c>
      <c r="F1520" s="14" t="s">
        <v>117</v>
      </c>
      <c r="G1520" s="26">
        <v>44183</v>
      </c>
      <c r="H1520" s="14">
        <v>2020</v>
      </c>
      <c r="I1520" s="14" t="s">
        <v>362</v>
      </c>
      <c r="J1520" s="14" t="s">
        <v>4751</v>
      </c>
      <c r="K1520" s="14" t="s">
        <v>927</v>
      </c>
      <c r="L1520" s="14" t="s">
        <v>7715</v>
      </c>
      <c r="M1520" s="14">
        <f t="shared" si="184"/>
        <v>2020</v>
      </c>
      <c r="N1520" s="14">
        <f t="shared" si="185"/>
        <v>12</v>
      </c>
      <c r="O1520" s="14" t="str">
        <f>IFERROR(VLOOKUP(I1520,Lists!$F$2:$G$16,2,FALSE()),"Not Rated")</f>
        <v>Older Kids</v>
      </c>
      <c r="P1520" s="14">
        <f t="shared" si="186"/>
        <v>32</v>
      </c>
      <c r="Q1520" s="14" t="str">
        <f t="shared" si="187"/>
        <v>Unknown</v>
      </c>
      <c r="R1520" s="14" t="str">
        <f t="shared" si="188"/>
        <v>|Unknown|</v>
      </c>
      <c r="S1520" s="14" t="str">
        <f t="shared" si="189"/>
        <v>|Documentaries|Music &amp; Musicals|</v>
      </c>
      <c r="T1520" s="14" t="str">
        <f t="shared" si="190"/>
        <v>|Unknown|</v>
      </c>
      <c r="U1520" s="14" t="str">
        <f t="shared" si="191"/>
        <v>|Glynn Turman|Denzel Washington|George C. Wolfe|Branford Marsalis|Viola Davis|Imani Perry|Michael Potts|Coleman Domingo|Constanza Romero|August Wilson|Todd Black|Dusan Brown|Taylour Paige|Ann Roth|Chadwick Boseman|</v>
      </c>
    </row>
    <row r="1521" spans="1:21">
      <c r="A1521" s="14" t="s">
        <v>7716</v>
      </c>
      <c r="B1521" s="14" t="s">
        <v>48</v>
      </c>
      <c r="C1521" s="14" t="s">
        <v>7717</v>
      </c>
      <c r="D1521" s="14" t="s">
        <v>7718</v>
      </c>
      <c r="E1521" s="14" t="s">
        <v>7719</v>
      </c>
      <c r="F1521" s="14" t="s">
        <v>155</v>
      </c>
      <c r="G1521" s="26">
        <v>44183</v>
      </c>
      <c r="H1521" s="14">
        <v>2006</v>
      </c>
      <c r="I1521" s="14" t="s">
        <v>362</v>
      </c>
      <c r="J1521" s="14" t="s">
        <v>653</v>
      </c>
      <c r="K1521" s="14" t="s">
        <v>2179</v>
      </c>
      <c r="L1521" s="14" t="s">
        <v>7720</v>
      </c>
      <c r="M1521" s="14">
        <f t="shared" si="184"/>
        <v>2020</v>
      </c>
      <c r="N1521" s="14">
        <f t="shared" si="185"/>
        <v>12</v>
      </c>
      <c r="O1521" s="14" t="str">
        <f>IFERROR(VLOOKUP(I1521,Lists!$F$2:$G$16,2,FALSE()),"Not Rated")</f>
        <v>Older Kids</v>
      </c>
      <c r="P1521" s="14">
        <f t="shared" si="186"/>
        <v>98</v>
      </c>
      <c r="Q1521" s="14" t="str">
        <f t="shared" si="187"/>
        <v>Malaysia</v>
      </c>
      <c r="R1521" s="14" t="str">
        <f t="shared" si="188"/>
        <v>|Malaysia|</v>
      </c>
      <c r="S1521" s="14" t="str">
        <f t="shared" si="189"/>
        <v>|Children &amp; Family Movies|Comedies|Dramas|</v>
      </c>
      <c r="T1521" s="14" t="str">
        <f t="shared" si="190"/>
        <v>|Yasmin Ahmad|</v>
      </c>
      <c r="U1521" s="14" t="str">
        <f t="shared" si="191"/>
        <v>|Mohd Syafie Naswip|Sharifah Aryana|Sharifah Aleya|Adibah Noor|Irwan Iskandar|Sallehuddin Abu Bakar|</v>
      </c>
    </row>
    <row r="1522" spans="1:21">
      <c r="A1522" s="14" t="s">
        <v>7721</v>
      </c>
      <c r="B1522" s="14" t="s">
        <v>49</v>
      </c>
      <c r="C1522" s="14" t="s">
        <v>7722</v>
      </c>
      <c r="D1522" s="14" t="s">
        <v>7723</v>
      </c>
      <c r="E1522" s="14" t="s">
        <v>7724</v>
      </c>
      <c r="F1522" s="14" t="s">
        <v>116</v>
      </c>
      <c r="G1522" s="26">
        <v>44183</v>
      </c>
      <c r="H1522" s="14">
        <v>2020</v>
      </c>
      <c r="I1522" s="14" t="s">
        <v>360</v>
      </c>
      <c r="J1522" s="14" t="s">
        <v>105</v>
      </c>
      <c r="K1522" s="14" t="s">
        <v>688</v>
      </c>
      <c r="L1522" s="14" t="s">
        <v>7725</v>
      </c>
      <c r="M1522" s="14">
        <f t="shared" si="184"/>
        <v>2020</v>
      </c>
      <c r="N1522" s="14">
        <f t="shared" si="185"/>
        <v>12</v>
      </c>
      <c r="O1522" s="14" t="str">
        <f>IFERROR(VLOOKUP(I1522,Lists!$F$2:$G$16,2,FALSE()),"Not Rated")</f>
        <v>Adults</v>
      </c>
      <c r="P1522" s="14">
        <f t="shared" si="186"/>
        <v>1</v>
      </c>
      <c r="Q1522" s="14" t="str">
        <f t="shared" si="187"/>
        <v>India</v>
      </c>
      <c r="R1522" s="14" t="str">
        <f t="shared" si="188"/>
        <v>|India|</v>
      </c>
      <c r="S1522" s="14" t="str">
        <f t="shared" si="189"/>
        <v>|International TV Shows|TV Dramas|</v>
      </c>
      <c r="T1522" s="14" t="str">
        <f t="shared" si="190"/>
        <v>|Sudha Kongara|Vignesh Shivan|Gautham Vasudev Menon|Vetri Maaran|</v>
      </c>
      <c r="U1522" s="14" t="str">
        <f t="shared" si="191"/>
        <v>|Kalidas Jayaram|Shanthnu Bhagyaraj|Bhavani Sre|Kalki Koechlin|Anjali|Padam Kumar|Prakash Raj|Sai Pallavi|Hari|Gautham Vasudev Menon|Simran|</v>
      </c>
    </row>
    <row r="1523" spans="1:21">
      <c r="A1523" s="14" t="s">
        <v>7726</v>
      </c>
      <c r="B1523" s="14" t="s">
        <v>48</v>
      </c>
      <c r="C1523" s="14" t="s">
        <v>7727</v>
      </c>
      <c r="D1523" s="14" t="s">
        <v>7718</v>
      </c>
      <c r="E1523" s="14" t="s">
        <v>7728</v>
      </c>
      <c r="F1523" s="14" t="s">
        <v>155</v>
      </c>
      <c r="G1523" s="26">
        <v>44183</v>
      </c>
      <c r="H1523" s="14">
        <v>2004</v>
      </c>
      <c r="I1523" s="14" t="s">
        <v>362</v>
      </c>
      <c r="J1523" s="14" t="s">
        <v>744</v>
      </c>
      <c r="K1523" s="14" t="s">
        <v>444</v>
      </c>
      <c r="L1523" s="14" t="s">
        <v>7729</v>
      </c>
      <c r="M1523" s="14">
        <f t="shared" si="184"/>
        <v>2020</v>
      </c>
      <c r="N1523" s="14">
        <f t="shared" si="185"/>
        <v>12</v>
      </c>
      <c r="O1523" s="14" t="str">
        <f>IFERROR(VLOOKUP(I1523,Lists!$F$2:$G$16,2,FALSE()),"Not Rated")</f>
        <v>Older Kids</v>
      </c>
      <c r="P1523" s="14">
        <f t="shared" si="186"/>
        <v>85</v>
      </c>
      <c r="Q1523" s="14" t="str">
        <f t="shared" si="187"/>
        <v>Malaysia</v>
      </c>
      <c r="R1523" s="14" t="str">
        <f t="shared" si="188"/>
        <v>|Malaysia|</v>
      </c>
      <c r="S1523" s="14" t="str">
        <f t="shared" si="189"/>
        <v>|Dramas|Independent Movies|International Movies|</v>
      </c>
      <c r="T1523" s="14" t="str">
        <f t="shared" si="190"/>
        <v>|Yasmin Ahmad|</v>
      </c>
      <c r="U1523" s="14" t="str">
        <f t="shared" si="191"/>
        <v>|M. Rajoli|Kartina Aziz|Rozie Rashid|Irwan Iskandar|Noor Khiriah|Hafiz Ibrahim|</v>
      </c>
    </row>
    <row r="1524" spans="1:21">
      <c r="A1524" s="14" t="s">
        <v>7730</v>
      </c>
      <c r="B1524" s="14" t="s">
        <v>48</v>
      </c>
      <c r="C1524" s="14" t="s">
        <v>7731</v>
      </c>
      <c r="D1524" s="14" t="s">
        <v>7718</v>
      </c>
      <c r="E1524" s="14" t="s">
        <v>7732</v>
      </c>
      <c r="F1524" s="14" t="s">
        <v>155</v>
      </c>
      <c r="G1524" s="26">
        <v>44183</v>
      </c>
      <c r="H1524" s="14">
        <v>2009</v>
      </c>
      <c r="I1524" s="14" t="s">
        <v>361</v>
      </c>
      <c r="J1524" s="14" t="s">
        <v>1159</v>
      </c>
      <c r="K1524" s="14" t="s">
        <v>910</v>
      </c>
      <c r="L1524" s="14" t="s">
        <v>7733</v>
      </c>
      <c r="M1524" s="14">
        <f t="shared" si="184"/>
        <v>2020</v>
      </c>
      <c r="N1524" s="14">
        <f t="shared" si="185"/>
        <v>12</v>
      </c>
      <c r="O1524" s="14" t="str">
        <f>IFERROR(VLOOKUP(I1524,Lists!$F$2:$G$16,2,FALSE()),"Not Rated")</f>
        <v>Teens</v>
      </c>
      <c r="P1524" s="14">
        <f t="shared" si="186"/>
        <v>120</v>
      </c>
      <c r="Q1524" s="14" t="str">
        <f t="shared" si="187"/>
        <v>Malaysia</v>
      </c>
      <c r="R1524" s="14" t="str">
        <f t="shared" si="188"/>
        <v>|Malaysia|</v>
      </c>
      <c r="S1524" s="14" t="str">
        <f t="shared" si="189"/>
        <v>|Dramas|International Movies|Romantic Movies|</v>
      </c>
      <c r="T1524" s="14" t="str">
        <f t="shared" si="190"/>
        <v>|Yasmin Ahmad|</v>
      </c>
      <c r="U1524" s="14" t="str">
        <f t="shared" si="191"/>
        <v>|Mahesh Jugal Kishor|Pamela Chong Ven Teen|Mohd Syafie Naswip|Jaclyn Victor|Harith Iskander|Mislina Mustaffa|Sukania Venugopal|</v>
      </c>
    </row>
    <row r="1525" spans="1:21">
      <c r="A1525" s="14" t="s">
        <v>7734</v>
      </c>
      <c r="B1525" s="14" t="s">
        <v>48</v>
      </c>
      <c r="C1525" s="14" t="s">
        <v>7735</v>
      </c>
      <c r="D1525" s="14" t="s">
        <v>7736</v>
      </c>
      <c r="E1525" s="14" t="s">
        <v>7737</v>
      </c>
      <c r="F1525" s="14" t="s">
        <v>141</v>
      </c>
      <c r="G1525" s="26">
        <v>44182</v>
      </c>
      <c r="H1525" s="14">
        <v>2020</v>
      </c>
      <c r="I1525" s="14" t="s">
        <v>361</v>
      </c>
      <c r="J1525" s="14" t="s">
        <v>760</v>
      </c>
      <c r="K1525" s="14" t="s">
        <v>834</v>
      </c>
      <c r="L1525" s="14" t="s">
        <v>7738</v>
      </c>
      <c r="M1525" s="14">
        <f t="shared" si="184"/>
        <v>2020</v>
      </c>
      <c r="N1525" s="14">
        <f t="shared" si="185"/>
        <v>12</v>
      </c>
      <c r="O1525" s="14" t="str">
        <f>IFERROR(VLOOKUP(I1525,Lists!$F$2:$G$16,2,FALSE()),"Not Rated")</f>
        <v>Teens</v>
      </c>
      <c r="P1525" s="14">
        <f t="shared" si="186"/>
        <v>83</v>
      </c>
      <c r="Q1525" s="14" t="str">
        <f t="shared" si="187"/>
        <v>Colombia</v>
      </c>
      <c r="R1525" s="14" t="str">
        <f t="shared" si="188"/>
        <v>|Colombia|</v>
      </c>
      <c r="S1525" s="14" t="str">
        <f t="shared" si="189"/>
        <v>|Comedies|Dramas|International Movies|</v>
      </c>
      <c r="T1525" s="14" t="str">
        <f t="shared" si="190"/>
        <v>|Juan Camilo Pinzon|</v>
      </c>
      <c r="U1525" s="14" t="str">
        <f t="shared" si="191"/>
        <v>|Antonio Sanint|Luis Eduardo Arango|María Cecilia Sánchez|Mariana Gómez|Julián Cerati|Aura Cristina Geithener|Biassini Segura|Lina Tejeiro|Julio César Herrera|Christian Villamil|</v>
      </c>
    </row>
    <row r="1526" spans="1:21">
      <c r="A1526" s="14" t="s">
        <v>7739</v>
      </c>
      <c r="B1526" s="14" t="s">
        <v>48</v>
      </c>
      <c r="C1526" s="14" t="s">
        <v>7740</v>
      </c>
      <c r="D1526" s="14" t="s">
        <v>7741</v>
      </c>
      <c r="E1526" s="14" t="s">
        <v>7742</v>
      </c>
      <c r="F1526" s="14" t="s">
        <v>119</v>
      </c>
      <c r="G1526" s="26">
        <v>44182</v>
      </c>
      <c r="H1526" s="14">
        <v>2018</v>
      </c>
      <c r="I1526" s="14" t="s">
        <v>363</v>
      </c>
      <c r="J1526" s="14" t="s">
        <v>507</v>
      </c>
      <c r="K1526" s="14" t="s">
        <v>248</v>
      </c>
      <c r="L1526" s="14" t="s">
        <v>7743</v>
      </c>
      <c r="M1526" s="14">
        <f t="shared" si="184"/>
        <v>2020</v>
      </c>
      <c r="N1526" s="14">
        <f t="shared" si="185"/>
        <v>12</v>
      </c>
      <c r="O1526" s="14" t="str">
        <f>IFERROR(VLOOKUP(I1526,Lists!$F$2:$G$16,2,FALSE()),"Not Rated")</f>
        <v>Adults</v>
      </c>
      <c r="P1526" s="14">
        <f t="shared" si="186"/>
        <v>94</v>
      </c>
      <c r="Q1526" s="14" t="str">
        <f t="shared" si="187"/>
        <v>Canada</v>
      </c>
      <c r="R1526" s="14" t="str">
        <f t="shared" si="188"/>
        <v>|Canada|</v>
      </c>
      <c r="S1526" s="14" t="str">
        <f t="shared" si="189"/>
        <v>|Action &amp; Adventure|</v>
      </c>
      <c r="T1526" s="14" t="str">
        <f t="shared" si="190"/>
        <v>|Lin Oeding|</v>
      </c>
      <c r="U1526" s="14" t="str">
        <f t="shared" si="191"/>
        <v>|Jason Momoa|Garret Dillahunt|Jill Wagner|Stephen Lang|Sasha Rosoff|Sala Baker|Fraser Aitcheson|Teach Grant|Glenn Ennis|Todd Scott|Zahn McClarnon|Brendan Fletcher|</v>
      </c>
    </row>
    <row r="1527" spans="1:21">
      <c r="A1527" s="14" t="s">
        <v>7744</v>
      </c>
      <c r="B1527" s="14" t="s">
        <v>48</v>
      </c>
      <c r="C1527" s="14" t="s">
        <v>7745</v>
      </c>
      <c r="D1527" s="14" t="s">
        <v>7746</v>
      </c>
      <c r="E1527" s="14" t="s">
        <v>7747</v>
      </c>
      <c r="F1527" s="14" t="s">
        <v>136</v>
      </c>
      <c r="G1527" s="26">
        <v>44182</v>
      </c>
      <c r="H1527" s="14">
        <v>2019</v>
      </c>
      <c r="I1527" s="14" t="s">
        <v>361</v>
      </c>
      <c r="J1527" s="14" t="s">
        <v>724</v>
      </c>
      <c r="K1527" s="14" t="s">
        <v>910</v>
      </c>
      <c r="L1527" s="14" t="s">
        <v>7748</v>
      </c>
      <c r="M1527" s="14">
        <f t="shared" si="184"/>
        <v>2020</v>
      </c>
      <c r="N1527" s="14">
        <f t="shared" si="185"/>
        <v>12</v>
      </c>
      <c r="O1527" s="14" t="str">
        <f>IFERROR(VLOOKUP(I1527,Lists!$F$2:$G$16,2,FALSE()),"Not Rated")</f>
        <v>Teens</v>
      </c>
      <c r="P1527" s="14">
        <f t="shared" si="186"/>
        <v>102</v>
      </c>
      <c r="Q1527" s="14" t="str">
        <f t="shared" si="187"/>
        <v>Indonesia</v>
      </c>
      <c r="R1527" s="14" t="str">
        <f t="shared" si="188"/>
        <v>|Indonesia|</v>
      </c>
      <c r="S1527" s="14" t="str">
        <f t="shared" si="189"/>
        <v>|Dramas|International Movies|Romantic Movies|</v>
      </c>
      <c r="T1527" s="14" t="str">
        <f t="shared" si="190"/>
        <v>|Naya Anindita|</v>
      </c>
      <c r="U1527" s="14" t="str">
        <f t="shared" si="191"/>
        <v>|Morgan Oey|Sheila Dara|Luna Maya|Kevin Julio|Anggika Bolsterli|Reza Nangin|Martin Anugrah|Fatih Unru|</v>
      </c>
    </row>
    <row r="1528" spans="1:21">
      <c r="A1528" s="14" t="s">
        <v>7749</v>
      </c>
      <c r="B1528" s="14" t="s">
        <v>48</v>
      </c>
      <c r="C1528" s="14" t="s">
        <v>7750</v>
      </c>
      <c r="D1528" s="14" t="s">
        <v>3851</v>
      </c>
      <c r="E1528" s="14" t="s">
        <v>7751</v>
      </c>
      <c r="F1528" s="14" t="s">
        <v>138</v>
      </c>
      <c r="G1528" s="26">
        <v>44182</v>
      </c>
      <c r="H1528" s="14">
        <v>2017</v>
      </c>
      <c r="I1528" s="14" t="s">
        <v>361</v>
      </c>
      <c r="J1528" s="14" t="s">
        <v>580</v>
      </c>
      <c r="K1528" s="14" t="s">
        <v>542</v>
      </c>
      <c r="L1528" s="14" t="s">
        <v>7752</v>
      </c>
      <c r="M1528" s="14">
        <f t="shared" si="184"/>
        <v>2020</v>
      </c>
      <c r="N1528" s="14">
        <f t="shared" si="185"/>
        <v>12</v>
      </c>
      <c r="O1528" s="14" t="str">
        <f>IFERROR(VLOOKUP(I1528,Lists!$F$2:$G$16,2,FALSE()),"Not Rated")</f>
        <v>Teens</v>
      </c>
      <c r="P1528" s="14">
        <f t="shared" si="186"/>
        <v>111</v>
      </c>
      <c r="Q1528" s="14" t="str">
        <f t="shared" si="187"/>
        <v>Philippines</v>
      </c>
      <c r="R1528" s="14" t="str">
        <f t="shared" si="188"/>
        <v>|Philippines|</v>
      </c>
      <c r="S1528" s="14" t="str">
        <f t="shared" si="189"/>
        <v>|Comedies|International Movies|Romantic Movies|</v>
      </c>
      <c r="T1528" s="14" t="str">
        <f t="shared" si="190"/>
        <v>|Antoinette Jadaone|</v>
      </c>
      <c r="U1528" s="14" t="str">
        <f t="shared" si="191"/>
        <v>|Julia Barretto|Joshua Garcia|Carmina Villaroel|Cherry Pie Picache|Ariel Rivera|Maricar Reyes|Edgar Allan Guzman|Jelson Bay|Odette Khan|</v>
      </c>
    </row>
    <row r="1529" spans="1:21">
      <c r="A1529" s="14" t="s">
        <v>7753</v>
      </c>
      <c r="B1529" s="14" t="s">
        <v>49</v>
      </c>
      <c r="C1529" s="14" t="s">
        <v>7754</v>
      </c>
      <c r="D1529" s="14" t="s">
        <v>117</v>
      </c>
      <c r="E1529" s="14" t="s">
        <v>117</v>
      </c>
      <c r="F1529" s="14" t="s">
        <v>142</v>
      </c>
      <c r="G1529" s="26">
        <v>44182</v>
      </c>
      <c r="H1529" s="14">
        <v>2020</v>
      </c>
      <c r="I1529" s="14" t="s">
        <v>366</v>
      </c>
      <c r="J1529" s="14" t="s">
        <v>106</v>
      </c>
      <c r="K1529" s="14" t="s">
        <v>937</v>
      </c>
      <c r="L1529" s="14" t="s">
        <v>7755</v>
      </c>
      <c r="M1529" s="14">
        <f t="shared" si="184"/>
        <v>2020</v>
      </c>
      <c r="N1529" s="14">
        <f t="shared" si="185"/>
        <v>12</v>
      </c>
      <c r="O1529" s="14" t="str">
        <f>IFERROR(VLOOKUP(I1529,Lists!$F$2:$G$16,2,FALSE()),"Not Rated")</f>
        <v>Kids</v>
      </c>
      <c r="P1529" s="14">
        <f t="shared" si="186"/>
        <v>2</v>
      </c>
      <c r="Q1529" s="14" t="str">
        <f t="shared" si="187"/>
        <v>Netherlands</v>
      </c>
      <c r="R1529" s="14" t="str">
        <f t="shared" si="188"/>
        <v>|Netherlands|</v>
      </c>
      <c r="S1529" s="14" t="str">
        <f t="shared" si="189"/>
        <v>|British TV Shows|Kids' TV|</v>
      </c>
      <c r="T1529" s="14" t="str">
        <f t="shared" si="190"/>
        <v>|Unknown|</v>
      </c>
      <c r="U1529" s="14" t="str">
        <f t="shared" si="191"/>
        <v>|Unknown|</v>
      </c>
    </row>
    <row r="1530" spans="1:21">
      <c r="A1530" s="14" t="s">
        <v>7756</v>
      </c>
      <c r="B1530" s="14" t="s">
        <v>49</v>
      </c>
      <c r="C1530" s="14" t="s">
        <v>7757</v>
      </c>
      <c r="D1530" s="14" t="s">
        <v>117</v>
      </c>
      <c r="E1530" s="14" t="s">
        <v>7758</v>
      </c>
      <c r="F1530" s="14" t="s">
        <v>123</v>
      </c>
      <c r="G1530" s="26">
        <v>44182</v>
      </c>
      <c r="H1530" s="14">
        <v>2020</v>
      </c>
      <c r="I1530" s="14" t="s">
        <v>360</v>
      </c>
      <c r="J1530" s="14" t="s">
        <v>105</v>
      </c>
      <c r="K1530" s="14" t="s">
        <v>424</v>
      </c>
      <c r="L1530" s="14" t="s">
        <v>7759</v>
      </c>
      <c r="M1530" s="14">
        <f t="shared" si="184"/>
        <v>2020</v>
      </c>
      <c r="N1530" s="14">
        <f t="shared" si="185"/>
        <v>12</v>
      </c>
      <c r="O1530" s="14" t="str">
        <f>IFERROR(VLOOKUP(I1530,Lists!$F$2:$G$16,2,FALSE()),"Not Rated")</f>
        <v>Adults</v>
      </c>
      <c r="P1530" s="14">
        <f t="shared" si="186"/>
        <v>1</v>
      </c>
      <c r="Q1530" s="14" t="str">
        <f t="shared" si="187"/>
        <v>South Korea</v>
      </c>
      <c r="R1530" s="14" t="str">
        <f t="shared" si="188"/>
        <v>|South Korea|</v>
      </c>
      <c r="S1530" s="14" t="str">
        <f t="shared" si="189"/>
        <v>|International TV Shows|Romantic TV Shows|TV Comedies|</v>
      </c>
      <c r="T1530" s="14" t="str">
        <f t="shared" si="190"/>
        <v>|Unknown|</v>
      </c>
      <c r="U1530" s="14" t="str">
        <f t="shared" si="191"/>
        <v>|Yim Si-wan|Shin Sae-kyeong|Choi Soo-young|Kang Tae-oh|Park Yeong-gyu|Cha Hwa-yeon|Lee Bong-ryeon|Ryu Abell|Seo Jae-hee|Yeon Je-wook|Choi Jae-hyun|Lee Jeong-ha|Park Sung-jun|Lee Hwang-eui|Lee Shin-ki|Kim Dong-yeong|Kim Si-eun|Kim Si-young|</v>
      </c>
    </row>
    <row r="1531" spans="1:21">
      <c r="A1531" s="14" t="s">
        <v>7760</v>
      </c>
      <c r="B1531" s="14" t="s">
        <v>48</v>
      </c>
      <c r="C1531" s="14" t="s">
        <v>7761</v>
      </c>
      <c r="D1531" s="14" t="s">
        <v>1047</v>
      </c>
      <c r="E1531" s="14" t="s">
        <v>7762</v>
      </c>
      <c r="F1531" s="14" t="s">
        <v>138</v>
      </c>
      <c r="G1531" s="26">
        <v>44182</v>
      </c>
      <c r="H1531" s="14">
        <v>2019</v>
      </c>
      <c r="I1531" s="14" t="s">
        <v>361</v>
      </c>
      <c r="J1531" s="14" t="s">
        <v>404</v>
      </c>
      <c r="K1531" s="14" t="s">
        <v>2943</v>
      </c>
      <c r="L1531" s="14" t="s">
        <v>7763</v>
      </c>
      <c r="M1531" s="14">
        <f t="shared" si="184"/>
        <v>2020</v>
      </c>
      <c r="N1531" s="14">
        <f t="shared" si="185"/>
        <v>12</v>
      </c>
      <c r="O1531" s="14" t="str">
        <f>IFERROR(VLOOKUP(I1531,Lists!$F$2:$G$16,2,FALSE()),"Not Rated")</f>
        <v>Teens</v>
      </c>
      <c r="P1531" s="14">
        <f t="shared" si="186"/>
        <v>90</v>
      </c>
      <c r="Q1531" s="14" t="str">
        <f t="shared" si="187"/>
        <v>Philippines</v>
      </c>
      <c r="R1531" s="14" t="str">
        <f t="shared" si="188"/>
        <v>|Philippines|</v>
      </c>
      <c r="S1531" s="14" t="str">
        <f t="shared" si="189"/>
        <v>|International Movies|Romantic Movies|</v>
      </c>
      <c r="T1531" s="14" t="str">
        <f t="shared" si="190"/>
        <v>|JP Habac|</v>
      </c>
      <c r="U1531" s="14" t="str">
        <f t="shared" si="191"/>
        <v>|McCoy De Leon|Elisse Joson|Bembol Roco|Chai Fonacier|Paulo Angeles|Markus Paterson|Milo Elmido Jr.|</v>
      </c>
    </row>
    <row r="1532" spans="1:21">
      <c r="A1532" s="14" t="s">
        <v>7764</v>
      </c>
      <c r="B1532" s="14" t="s">
        <v>49</v>
      </c>
      <c r="C1532" s="14" t="s">
        <v>7765</v>
      </c>
      <c r="D1532" s="14" t="s">
        <v>7766</v>
      </c>
      <c r="E1532" s="14" t="s">
        <v>7767</v>
      </c>
      <c r="F1532" s="14" t="s">
        <v>115</v>
      </c>
      <c r="G1532" s="26">
        <v>44182</v>
      </c>
      <c r="H1532" s="14">
        <v>2020</v>
      </c>
      <c r="I1532" s="14" t="s">
        <v>360</v>
      </c>
      <c r="J1532" s="14" t="s">
        <v>105</v>
      </c>
      <c r="K1532" s="14" t="s">
        <v>2400</v>
      </c>
      <c r="L1532" s="14" t="s">
        <v>7768</v>
      </c>
      <c r="M1532" s="14">
        <f t="shared" si="184"/>
        <v>2020</v>
      </c>
      <c r="N1532" s="14">
        <f t="shared" si="185"/>
        <v>12</v>
      </c>
      <c r="O1532" s="14" t="str">
        <f>IFERROR(VLOOKUP(I1532,Lists!$F$2:$G$16,2,FALSE()),"Not Rated")</f>
        <v>Adults</v>
      </c>
      <c r="P1532" s="14">
        <f t="shared" si="186"/>
        <v>1</v>
      </c>
      <c r="Q1532" s="14" t="str">
        <f t="shared" si="187"/>
        <v>United States</v>
      </c>
      <c r="R1532" s="14" t="str">
        <f t="shared" si="188"/>
        <v>|United States|</v>
      </c>
      <c r="S1532" s="14" t="str">
        <f t="shared" si="189"/>
        <v>|Stand-Up Comedy &amp; Talk Shows|TV Comedies|</v>
      </c>
      <c r="T1532" s="14" t="str">
        <f t="shared" si="190"/>
        <v>|Alexx Media|</v>
      </c>
      <c r="U1532" s="14" t="str">
        <f t="shared" si="191"/>
        <v>|Andrew Schulz|</v>
      </c>
    </row>
    <row r="1533" spans="1:21">
      <c r="A1533" s="14" t="s">
        <v>7769</v>
      </c>
      <c r="B1533" s="14" t="s">
        <v>48</v>
      </c>
      <c r="C1533" s="14" t="s">
        <v>7770</v>
      </c>
      <c r="D1533" s="14" t="s">
        <v>7771</v>
      </c>
      <c r="E1533" s="14" t="s">
        <v>7772</v>
      </c>
      <c r="F1533" s="14" t="s">
        <v>117</v>
      </c>
      <c r="G1533" s="26">
        <v>44182</v>
      </c>
      <c r="H1533" s="14">
        <v>2019</v>
      </c>
      <c r="I1533" s="14" t="s">
        <v>362</v>
      </c>
      <c r="J1533" s="14" t="s">
        <v>580</v>
      </c>
      <c r="K1533" s="14" t="s">
        <v>910</v>
      </c>
      <c r="L1533" s="14" t="s">
        <v>7773</v>
      </c>
      <c r="M1533" s="14">
        <f t="shared" si="184"/>
        <v>2020</v>
      </c>
      <c r="N1533" s="14">
        <f t="shared" si="185"/>
        <v>12</v>
      </c>
      <c r="O1533" s="14" t="str">
        <f>IFERROR(VLOOKUP(I1533,Lists!$F$2:$G$16,2,FALSE()),"Not Rated")</f>
        <v>Older Kids</v>
      </c>
      <c r="P1533" s="14">
        <f t="shared" si="186"/>
        <v>111</v>
      </c>
      <c r="Q1533" s="14" t="str">
        <f t="shared" si="187"/>
        <v>Unknown</v>
      </c>
      <c r="R1533" s="14" t="str">
        <f t="shared" si="188"/>
        <v>|Unknown|</v>
      </c>
      <c r="S1533" s="14" t="str">
        <f t="shared" si="189"/>
        <v>|Dramas|International Movies|Romantic Movies|</v>
      </c>
      <c r="T1533" s="14" t="str">
        <f t="shared" si="190"/>
        <v>|Farishad I. Latjuba|</v>
      </c>
      <c r="U1533" s="14" t="str">
        <f t="shared" si="191"/>
        <v>|Atiqah Hasiholan|Tutie Kirana|Arifin Putra|Tio Pakusadewo|Marthino Lio|Oxcel|Dodit Mulyanto|</v>
      </c>
    </row>
    <row r="1534" spans="1:21">
      <c r="A1534" s="14" t="s">
        <v>7774</v>
      </c>
      <c r="B1534" s="14" t="s">
        <v>49</v>
      </c>
      <c r="C1534" s="14" t="s">
        <v>7775</v>
      </c>
      <c r="D1534" s="14" t="s">
        <v>7776</v>
      </c>
      <c r="E1534" s="14" t="s">
        <v>7777</v>
      </c>
      <c r="F1534" s="14" t="s">
        <v>133</v>
      </c>
      <c r="G1534" s="26">
        <v>44181</v>
      </c>
      <c r="H1534" s="14">
        <v>2020</v>
      </c>
      <c r="I1534" s="14" t="s">
        <v>360</v>
      </c>
      <c r="J1534" s="14" t="s">
        <v>105</v>
      </c>
      <c r="K1534" s="14" t="s">
        <v>773</v>
      </c>
      <c r="L1534" s="14" t="s">
        <v>7778</v>
      </c>
      <c r="M1534" s="14">
        <f t="shared" si="184"/>
        <v>2020</v>
      </c>
      <c r="N1534" s="14">
        <f t="shared" si="185"/>
        <v>12</v>
      </c>
      <c r="O1534" s="14" t="str">
        <f>IFERROR(VLOOKUP(I1534,Lists!$F$2:$G$16,2,FALSE()),"Not Rated")</f>
        <v>Adults</v>
      </c>
      <c r="P1534" s="14">
        <f t="shared" si="186"/>
        <v>1</v>
      </c>
      <c r="Q1534" s="14" t="str">
        <f t="shared" si="187"/>
        <v>Brazil</v>
      </c>
      <c r="R1534" s="14" t="str">
        <f t="shared" si="188"/>
        <v>|Brazil|</v>
      </c>
      <c r="S1534" s="14" t="str">
        <f t="shared" si="189"/>
        <v>|Docuseries|International TV Shows|</v>
      </c>
      <c r="T1534" s="14" t="str">
        <f t="shared" si="190"/>
        <v>|Andrucha Waddington|Pedro Waddington|</v>
      </c>
      <c r="U1534" s="14" t="str">
        <f t="shared" si="191"/>
        <v>|Anitta|</v>
      </c>
    </row>
    <row r="1535" spans="1:21">
      <c r="A1535" s="14" t="s">
        <v>7779</v>
      </c>
      <c r="B1535" s="14" t="s">
        <v>49</v>
      </c>
      <c r="C1535" s="14" t="s">
        <v>7780</v>
      </c>
      <c r="D1535" s="14" t="s">
        <v>7781</v>
      </c>
      <c r="E1535" s="14" t="s">
        <v>117</v>
      </c>
      <c r="F1535" s="14" t="s">
        <v>117</v>
      </c>
      <c r="G1535" s="26">
        <v>44181</v>
      </c>
      <c r="H1535" s="14">
        <v>2020</v>
      </c>
      <c r="I1535" s="14" t="s">
        <v>360</v>
      </c>
      <c r="J1535" s="14" t="s">
        <v>105</v>
      </c>
      <c r="K1535" s="14" t="s">
        <v>7782</v>
      </c>
      <c r="L1535" s="14" t="s">
        <v>7783</v>
      </c>
      <c r="M1535" s="14">
        <f t="shared" si="184"/>
        <v>2020</v>
      </c>
      <c r="N1535" s="14">
        <f t="shared" si="185"/>
        <v>12</v>
      </c>
      <c r="O1535" s="14" t="str">
        <f>IFERROR(VLOOKUP(I1535,Lists!$F$2:$G$16,2,FALSE()),"Not Rated")</f>
        <v>Adults</v>
      </c>
      <c r="P1535" s="14">
        <f t="shared" si="186"/>
        <v>1</v>
      </c>
      <c r="Q1535" s="14" t="str">
        <f t="shared" si="187"/>
        <v>Unknown</v>
      </c>
      <c r="R1535" s="14" t="str">
        <f t="shared" si="188"/>
        <v>|Unknown|</v>
      </c>
      <c r="S1535" s="14" t="str">
        <f t="shared" si="189"/>
        <v>|Docuseries|Spanish-Language TV Shows|</v>
      </c>
      <c r="T1535" s="14" t="str">
        <f t="shared" si="190"/>
        <v>|Picky Talarico|</v>
      </c>
      <c r="U1535" s="14" t="str">
        <f t="shared" si="191"/>
        <v>|Unknown|</v>
      </c>
    </row>
    <row r="1536" spans="1:21">
      <c r="A1536" s="14" t="s">
        <v>7784</v>
      </c>
      <c r="B1536" s="14" t="s">
        <v>48</v>
      </c>
      <c r="C1536" s="14" t="s">
        <v>7785</v>
      </c>
      <c r="D1536" s="14" t="s">
        <v>7786</v>
      </c>
      <c r="E1536" s="14" t="s">
        <v>7787</v>
      </c>
      <c r="F1536" s="14" t="s">
        <v>7788</v>
      </c>
      <c r="G1536" s="26">
        <v>44181</v>
      </c>
      <c r="H1536" s="14">
        <v>2012</v>
      </c>
      <c r="I1536" s="14" t="s">
        <v>360</v>
      </c>
      <c r="J1536" s="14" t="s">
        <v>604</v>
      </c>
      <c r="K1536" s="14" t="s">
        <v>4410</v>
      </c>
      <c r="L1536" s="14" t="s">
        <v>7789</v>
      </c>
      <c r="M1536" s="14">
        <f t="shared" si="184"/>
        <v>2020</v>
      </c>
      <c r="N1536" s="14">
        <f t="shared" si="185"/>
        <v>12</v>
      </c>
      <c r="O1536" s="14" t="str">
        <f>IFERROR(VLOOKUP(I1536,Lists!$F$2:$G$16,2,FALSE()),"Not Rated")</f>
        <v>Adults</v>
      </c>
      <c r="P1536" s="14">
        <f t="shared" si="186"/>
        <v>110</v>
      </c>
      <c r="Q1536" s="14" t="str">
        <f t="shared" si="187"/>
        <v>Philippines</v>
      </c>
      <c r="R1536" s="14" t="str">
        <f t="shared" si="188"/>
        <v>|Philippines|Canada|United Kingdom|United States|</v>
      </c>
      <c r="S1536" s="14" t="str">
        <f t="shared" si="189"/>
        <v>|Dramas|International Movies|LGBTQ Movies|</v>
      </c>
      <c r="T1536" s="14" t="str">
        <f t="shared" si="190"/>
        <v>|Jun Lana|</v>
      </c>
      <c r="U1536" s="14" t="str">
        <f t="shared" si="191"/>
        <v>|Eddie Garcia|Princess|Rez Cortez|Bibeth Orteza|Joey Paras|Allan Paule|Beverly Salviejo|Soxy Topacio|Armida Siguion-Reyna|Luz Valdez|Gardo Versoza|</v>
      </c>
    </row>
    <row r="1537" spans="1:21">
      <c r="A1537" s="14" t="s">
        <v>7790</v>
      </c>
      <c r="B1537" s="14" t="s">
        <v>49</v>
      </c>
      <c r="C1537" s="14" t="s">
        <v>7791</v>
      </c>
      <c r="D1537" s="14" t="s">
        <v>117</v>
      </c>
      <c r="E1537" s="14" t="s">
        <v>117</v>
      </c>
      <c r="F1537" s="14" t="s">
        <v>140</v>
      </c>
      <c r="G1537" s="26">
        <v>44181</v>
      </c>
      <c r="H1537" s="14">
        <v>2020</v>
      </c>
      <c r="I1537" s="14" t="s">
        <v>360</v>
      </c>
      <c r="J1537" s="14" t="s">
        <v>105</v>
      </c>
      <c r="K1537" s="14" t="s">
        <v>1608</v>
      </c>
      <c r="L1537" s="14" t="s">
        <v>7792</v>
      </c>
      <c r="M1537" s="14">
        <f t="shared" si="184"/>
        <v>2020</v>
      </c>
      <c r="N1537" s="14">
        <f t="shared" si="185"/>
        <v>12</v>
      </c>
      <c r="O1537" s="14" t="str">
        <f>IFERROR(VLOOKUP(I1537,Lists!$F$2:$G$16,2,FALSE()),"Not Rated")</f>
        <v>Adults</v>
      </c>
      <c r="P1537" s="14">
        <f t="shared" si="186"/>
        <v>1</v>
      </c>
      <c r="Q1537" s="14" t="str">
        <f t="shared" si="187"/>
        <v>South Africa</v>
      </c>
      <c r="R1537" s="14" t="str">
        <f t="shared" si="188"/>
        <v>|South Africa|</v>
      </c>
      <c r="S1537" s="14" t="str">
        <f t="shared" si="189"/>
        <v>|International TV Shows|TV Comedies|TV Dramas|</v>
      </c>
      <c r="T1537" s="14" t="str">
        <f t="shared" si="190"/>
        <v>|Unknown|</v>
      </c>
      <c r="U1537" s="14" t="str">
        <f t="shared" si="191"/>
        <v>|Unknown|</v>
      </c>
    </row>
    <row r="1538" spans="1:21">
      <c r="A1538" s="14" t="s">
        <v>7793</v>
      </c>
      <c r="B1538" s="14" t="s">
        <v>48</v>
      </c>
      <c r="C1538" s="14" t="s">
        <v>7794</v>
      </c>
      <c r="D1538" s="14" t="s">
        <v>7795</v>
      </c>
      <c r="E1538" s="14" t="s">
        <v>7796</v>
      </c>
      <c r="F1538" s="14" t="s">
        <v>115</v>
      </c>
      <c r="G1538" s="26">
        <v>44181</v>
      </c>
      <c r="H1538" s="14">
        <v>2016</v>
      </c>
      <c r="I1538" s="14" t="s">
        <v>364</v>
      </c>
      <c r="J1538" s="14" t="s">
        <v>872</v>
      </c>
      <c r="K1538" s="14" t="s">
        <v>3429</v>
      </c>
      <c r="L1538" s="14" t="s">
        <v>7797</v>
      </c>
      <c r="M1538" s="14">
        <f t="shared" ref="M1538:M1601" si="192">IF(G1538="","",YEAR(G1538))</f>
        <v>2020</v>
      </c>
      <c r="N1538" s="14">
        <f t="shared" ref="N1538:N1601" si="193">IF(G1538="","",MONTH(G1538))</f>
        <v>12</v>
      </c>
      <c r="O1538" s="14" t="str">
        <f>IFERROR(VLOOKUP(I1538,Lists!$F$2:$G$16,2,FALSE()),"Not Rated")</f>
        <v>Teens</v>
      </c>
      <c r="P1538" s="14">
        <f t="shared" ref="P1538:P1601" si="194">IFERROR(VALUE(LEFT(J1538,FIND(" ",J1538)-1)),"")</f>
        <v>87</v>
      </c>
      <c r="Q1538" s="14" t="str">
        <f t="shared" ref="Q1538:Q1601" si="195">IFERROR(LEFT(F1538,FIND(",",F1538)-1),F1538)</f>
        <v>United States</v>
      </c>
      <c r="R1538" s="14" t="str">
        <f t="shared" ref="R1538:R1601" si="196">"|"&amp;SUBSTITUTE(F1538,", ","|")&amp;"|"</f>
        <v>|United States|</v>
      </c>
      <c r="S1538" s="14" t="str">
        <f t="shared" ref="S1538:S1601" si="197">"|"&amp;SUBSTITUTE(K1538,", ","|")&amp;"|"</f>
        <v>|Horror Movies|Thrillers|</v>
      </c>
      <c r="T1538" s="14" t="str">
        <f t="shared" ref="T1538:T1601" si="198">"|"&amp;SUBSTITUTE(D1538,", ","|")&amp;"|"</f>
        <v>|Brad Peyton|</v>
      </c>
      <c r="U1538" s="14" t="str">
        <f t="shared" ref="U1538:U1601" si="199">"|"&amp;SUBSTITUTE(E1538,", ","|")&amp;"|"</f>
        <v>|Aaron Eckhart|Carice van Houten|Catalina Sandino Moreno|David Mazouz|Keir O'Donnell|Matt Nable|Emily Jackson|Paul Vincent O'Connor|Natalija Nogulich|John Pirruccello|Mark Steger|Emjay Anthony|Karolina Wydra|</v>
      </c>
    </row>
    <row r="1539" spans="1:21">
      <c r="A1539" s="14" t="s">
        <v>7798</v>
      </c>
      <c r="B1539" s="14" t="s">
        <v>48</v>
      </c>
      <c r="C1539" s="14" t="s">
        <v>7799</v>
      </c>
      <c r="D1539" s="14" t="s">
        <v>7800</v>
      </c>
      <c r="E1539" s="14" t="s">
        <v>7801</v>
      </c>
      <c r="F1539" s="14" t="s">
        <v>115</v>
      </c>
      <c r="G1539" s="26">
        <v>44181</v>
      </c>
      <c r="H1539" s="14">
        <v>2013</v>
      </c>
      <c r="I1539" s="14" t="s">
        <v>364</v>
      </c>
      <c r="J1539" s="14" t="s">
        <v>2394</v>
      </c>
      <c r="K1539" s="14" t="s">
        <v>244</v>
      </c>
      <c r="L1539" s="14" t="s">
        <v>7802</v>
      </c>
      <c r="M1539" s="14">
        <f t="shared" si="192"/>
        <v>2020</v>
      </c>
      <c r="N1539" s="14">
        <f t="shared" si="193"/>
        <v>12</v>
      </c>
      <c r="O1539" s="14" t="str">
        <f>IFERROR(VLOOKUP(I1539,Lists!$F$2:$G$16,2,FALSE()),"Not Rated")</f>
        <v>Teens</v>
      </c>
      <c r="P1539" s="14">
        <f t="shared" si="194"/>
        <v>132</v>
      </c>
      <c r="Q1539" s="14" t="str">
        <f t="shared" si="195"/>
        <v>United States</v>
      </c>
      <c r="R1539" s="14" t="str">
        <f t="shared" si="196"/>
        <v>|United States|</v>
      </c>
      <c r="S1539" s="14" t="str">
        <f t="shared" si="197"/>
        <v>|Dramas|</v>
      </c>
      <c r="T1539" s="14" t="str">
        <f t="shared" si="198"/>
        <v>|Lee Daniels|</v>
      </c>
      <c r="U1539" s="14" t="str">
        <f t="shared" si="199"/>
        <v>|Forest Whitaker|Oprah Winfrey|John Cusack|Jane Fonda|Cuba Gooding Jr.|Terrence Howard|Lenny Kravitz|James Marsden|David Oyelowo|Alan Rickman|Liev Schreiber|Robin Williams|Mariah Carey|Alex Pettyfer|Vanessa Redgrave|David Banner|Michael Rainey Jr.|</v>
      </c>
    </row>
    <row r="1540" spans="1:21">
      <c r="A1540" s="14" t="s">
        <v>7803</v>
      </c>
      <c r="B1540" s="14" t="s">
        <v>49</v>
      </c>
      <c r="C1540" s="14" t="s">
        <v>7804</v>
      </c>
      <c r="D1540" s="14" t="s">
        <v>117</v>
      </c>
      <c r="E1540" s="14" t="s">
        <v>7805</v>
      </c>
      <c r="F1540" s="14" t="s">
        <v>1856</v>
      </c>
      <c r="G1540" s="26">
        <v>44181</v>
      </c>
      <c r="H1540" s="14">
        <v>2011</v>
      </c>
      <c r="I1540" s="14" t="s">
        <v>361</v>
      </c>
      <c r="J1540" s="14" t="s">
        <v>105</v>
      </c>
      <c r="K1540" s="14" t="s">
        <v>822</v>
      </c>
      <c r="L1540" s="14" t="s">
        <v>7806</v>
      </c>
      <c r="M1540" s="14">
        <f t="shared" si="192"/>
        <v>2020</v>
      </c>
      <c r="N1540" s="14">
        <f t="shared" si="193"/>
        <v>12</v>
      </c>
      <c r="O1540" s="14" t="str">
        <f>IFERROR(VLOOKUP(I1540,Lists!$F$2:$G$16,2,FALSE()),"Not Rated")</f>
        <v>Teens</v>
      </c>
      <c r="P1540" s="14">
        <f t="shared" si="194"/>
        <v>1</v>
      </c>
      <c r="Q1540" s="14" t="str">
        <f t="shared" si="195"/>
        <v>United States</v>
      </c>
      <c r="R1540" s="14" t="str">
        <f t="shared" si="196"/>
        <v>|United States|Japan|</v>
      </c>
      <c r="S1540" s="14" t="str">
        <f t="shared" si="197"/>
        <v>|Anime Series|International TV Shows|</v>
      </c>
      <c r="T1540" s="14" t="str">
        <f t="shared" si="198"/>
        <v>|Unknown|</v>
      </c>
      <c r="U1540" s="14" t="str">
        <f t="shared" si="199"/>
        <v>|Rikiya Koyama|Romi Park|Fumiko Orikasa|Hidekatsu Shibata|Kazuki Yao|Masato Hagiwara|</v>
      </c>
    </row>
    <row r="1541" spans="1:21">
      <c r="A1541" s="14" t="s">
        <v>7807</v>
      </c>
      <c r="B1541" s="14" t="s">
        <v>49</v>
      </c>
      <c r="C1541" s="14" t="s">
        <v>7808</v>
      </c>
      <c r="D1541" s="14" t="s">
        <v>117</v>
      </c>
      <c r="E1541" s="14" t="s">
        <v>7809</v>
      </c>
      <c r="F1541" s="14" t="s">
        <v>121</v>
      </c>
      <c r="G1541" s="26">
        <v>44181</v>
      </c>
      <c r="H1541" s="14">
        <v>2011</v>
      </c>
      <c r="I1541" s="14" t="s">
        <v>361</v>
      </c>
      <c r="J1541" s="14" t="s">
        <v>105</v>
      </c>
      <c r="K1541" s="14" t="s">
        <v>822</v>
      </c>
      <c r="L1541" s="14" t="s">
        <v>7810</v>
      </c>
      <c r="M1541" s="14">
        <f t="shared" si="192"/>
        <v>2020</v>
      </c>
      <c r="N1541" s="14">
        <f t="shared" si="193"/>
        <v>12</v>
      </c>
      <c r="O1541" s="14" t="str">
        <f>IFERROR(VLOOKUP(I1541,Lists!$F$2:$G$16,2,FALSE()),"Not Rated")</f>
        <v>Teens</v>
      </c>
      <c r="P1541" s="14">
        <f t="shared" si="194"/>
        <v>1</v>
      </c>
      <c r="Q1541" s="14" t="str">
        <f t="shared" si="195"/>
        <v>Japan</v>
      </c>
      <c r="R1541" s="14" t="str">
        <f t="shared" si="196"/>
        <v>|Japan|</v>
      </c>
      <c r="S1541" s="14" t="str">
        <f t="shared" si="197"/>
        <v>|Anime Series|International TV Shows|</v>
      </c>
      <c r="T1541" s="14" t="str">
        <f t="shared" si="198"/>
        <v>|Unknown|</v>
      </c>
      <c r="U1541" s="14" t="str">
        <f t="shared" si="199"/>
        <v>|Toshiyuki Morikawa|Rikiya Koyama|Katsunosuke Hori|Aya Hisakawa|Kaori Yamagata|Yoshiko Sakakibara|Yurika Hino|Yukari Tamura|Hideyuki Tanaka|</v>
      </c>
    </row>
    <row r="1542" spans="1:21">
      <c r="A1542" s="14" t="s">
        <v>7811</v>
      </c>
      <c r="B1542" s="14" t="s">
        <v>48</v>
      </c>
      <c r="C1542" s="14" t="s">
        <v>7812</v>
      </c>
      <c r="D1542" s="14" t="s">
        <v>7813</v>
      </c>
      <c r="E1542" s="14" t="s">
        <v>7814</v>
      </c>
      <c r="F1542" s="14" t="s">
        <v>115</v>
      </c>
      <c r="G1542" s="26">
        <v>44181</v>
      </c>
      <c r="H1542" s="14">
        <v>2016</v>
      </c>
      <c r="I1542" s="14" t="s">
        <v>363</v>
      </c>
      <c r="J1542" s="14" t="s">
        <v>962</v>
      </c>
      <c r="K1542" s="14" t="s">
        <v>683</v>
      </c>
      <c r="L1542" s="14" t="s">
        <v>7815</v>
      </c>
      <c r="M1542" s="14">
        <f t="shared" si="192"/>
        <v>2020</v>
      </c>
      <c r="N1542" s="14">
        <f t="shared" si="193"/>
        <v>12</v>
      </c>
      <c r="O1542" s="14" t="str">
        <f>IFERROR(VLOOKUP(I1542,Lists!$F$2:$G$16,2,FALSE()),"Not Rated")</f>
        <v>Adults</v>
      </c>
      <c r="P1542" s="14">
        <f t="shared" si="194"/>
        <v>117</v>
      </c>
      <c r="Q1542" s="14" t="str">
        <f t="shared" si="195"/>
        <v>United States</v>
      </c>
      <c r="R1542" s="14" t="str">
        <f t="shared" si="196"/>
        <v>|United States|</v>
      </c>
      <c r="S1542" s="14" t="str">
        <f t="shared" si="197"/>
        <v>|Dramas|Thrillers|</v>
      </c>
      <c r="T1542" s="14" t="str">
        <f t="shared" si="198"/>
        <v>|Tom Ford|</v>
      </c>
      <c r="U1542" s="14" t="str">
        <f t="shared" si="199"/>
        <v>|Amy Adams|Jake Gyllenhaal|Michael Shannon|Aaron Taylor-Johnson|Isla Fisher|Ellie Bamber|Armie Hammer|Karl Glusman|Laura Linney|Michael Sheen|Andrea Riseborough|</v>
      </c>
    </row>
    <row r="1543" spans="1:21">
      <c r="A1543" s="14" t="s">
        <v>7816</v>
      </c>
      <c r="B1543" s="14" t="s">
        <v>49</v>
      </c>
      <c r="C1543" s="14" t="s">
        <v>7817</v>
      </c>
      <c r="D1543" s="14" t="s">
        <v>7818</v>
      </c>
      <c r="E1543" s="14" t="s">
        <v>117</v>
      </c>
      <c r="F1543" s="14" t="s">
        <v>118</v>
      </c>
      <c r="G1543" s="26">
        <v>44181</v>
      </c>
      <c r="H1543" s="14">
        <v>2020</v>
      </c>
      <c r="I1543" s="14" t="s">
        <v>360</v>
      </c>
      <c r="J1543" s="14" t="s">
        <v>105</v>
      </c>
      <c r="K1543" s="14" t="s">
        <v>485</v>
      </c>
      <c r="L1543" s="14" t="s">
        <v>7819</v>
      </c>
      <c r="M1543" s="14">
        <f t="shared" si="192"/>
        <v>2020</v>
      </c>
      <c r="N1543" s="14">
        <f t="shared" si="193"/>
        <v>12</v>
      </c>
      <c r="O1543" s="14" t="str">
        <f>IFERROR(VLOOKUP(I1543,Lists!$F$2:$G$16,2,FALSE()),"Not Rated")</f>
        <v>Adults</v>
      </c>
      <c r="P1543" s="14">
        <f t="shared" si="194"/>
        <v>1</v>
      </c>
      <c r="Q1543" s="14" t="str">
        <f t="shared" si="195"/>
        <v>United Kingdom</v>
      </c>
      <c r="R1543" s="14" t="str">
        <f t="shared" si="196"/>
        <v>|United Kingdom|</v>
      </c>
      <c r="S1543" s="14" t="str">
        <f t="shared" si="197"/>
        <v>|British TV Shows|Crime TV Shows|Docuseries|</v>
      </c>
      <c r="T1543" s="14" t="str">
        <f t="shared" si="198"/>
        <v>|Ellena Wood|Jesse Vile|</v>
      </c>
      <c r="U1543" s="14" t="str">
        <f t="shared" si="199"/>
        <v>|Unknown|</v>
      </c>
    </row>
    <row r="1544" spans="1:21">
      <c r="A1544" s="14" t="s">
        <v>7820</v>
      </c>
      <c r="B1544" s="14" t="s">
        <v>48</v>
      </c>
      <c r="C1544" s="14" t="s">
        <v>7821</v>
      </c>
      <c r="D1544" s="14" t="s">
        <v>7822</v>
      </c>
      <c r="E1544" s="14" t="s">
        <v>7822</v>
      </c>
      <c r="F1544" s="14" t="s">
        <v>116</v>
      </c>
      <c r="G1544" s="26">
        <v>44181</v>
      </c>
      <c r="H1544" s="14">
        <v>2020</v>
      </c>
      <c r="I1544" s="14" t="s">
        <v>360</v>
      </c>
      <c r="J1544" s="14" t="s">
        <v>7823</v>
      </c>
      <c r="K1544" s="14" t="s">
        <v>261</v>
      </c>
      <c r="L1544" s="14" t="s">
        <v>7824</v>
      </c>
      <c r="M1544" s="14">
        <f t="shared" si="192"/>
        <v>2020</v>
      </c>
      <c r="N1544" s="14">
        <f t="shared" si="193"/>
        <v>12</v>
      </c>
      <c r="O1544" s="14" t="str">
        <f>IFERROR(VLOOKUP(I1544,Lists!$F$2:$G$16,2,FALSE()),"Not Rated")</f>
        <v>Adults</v>
      </c>
      <c r="P1544" s="14">
        <f t="shared" si="194"/>
        <v>50</v>
      </c>
      <c r="Q1544" s="14" t="str">
        <f t="shared" si="195"/>
        <v>India</v>
      </c>
      <c r="R1544" s="14" t="str">
        <f t="shared" si="196"/>
        <v>|India|</v>
      </c>
      <c r="S1544" s="14" t="str">
        <f t="shared" si="197"/>
        <v>|Stand-Up Comedy|</v>
      </c>
      <c r="T1544" s="14" t="str">
        <f t="shared" si="198"/>
        <v>|Vir Das|</v>
      </c>
      <c r="U1544" s="14" t="str">
        <f t="shared" si="199"/>
        <v>|Vir Das|</v>
      </c>
    </row>
    <row r="1545" spans="1:21">
      <c r="A1545" s="14" t="s">
        <v>7825</v>
      </c>
      <c r="B1545" s="14" t="s">
        <v>49</v>
      </c>
      <c r="C1545" s="14" t="s">
        <v>7826</v>
      </c>
      <c r="D1545" s="14" t="s">
        <v>117</v>
      </c>
      <c r="E1545" s="14" t="s">
        <v>7827</v>
      </c>
      <c r="F1545" s="14" t="s">
        <v>115</v>
      </c>
      <c r="G1545" s="26">
        <v>44180</v>
      </c>
      <c r="H1545" s="14">
        <v>2014</v>
      </c>
      <c r="I1545" s="14" t="s">
        <v>361</v>
      </c>
      <c r="J1545" s="14" t="s">
        <v>106</v>
      </c>
      <c r="K1545" s="14" t="s">
        <v>262</v>
      </c>
      <c r="L1545" s="14" t="s">
        <v>7828</v>
      </c>
      <c r="M1545" s="14">
        <f t="shared" si="192"/>
        <v>2020</v>
      </c>
      <c r="N1545" s="14">
        <f t="shared" si="193"/>
        <v>12</v>
      </c>
      <c r="O1545" s="14" t="str">
        <f>IFERROR(VLOOKUP(I1545,Lists!$F$2:$G$16,2,FALSE()),"Not Rated")</f>
        <v>Teens</v>
      </c>
      <c r="P1545" s="14">
        <f t="shared" si="194"/>
        <v>2</v>
      </c>
      <c r="Q1545" s="14" t="str">
        <f t="shared" si="195"/>
        <v>United States</v>
      </c>
      <c r="R1545" s="14" t="str">
        <f t="shared" si="196"/>
        <v>|United States|</v>
      </c>
      <c r="S1545" s="14" t="str">
        <f t="shared" si="197"/>
        <v>|Reality TV|</v>
      </c>
      <c r="T1545" s="14" t="str">
        <f t="shared" si="198"/>
        <v>|Unknown|</v>
      </c>
      <c r="U1545" s="14" t="str">
        <f t="shared" si="199"/>
        <v>|Ceaser Emanuel|Dutchess Lattimore|Puma Robinson|Alex Estevez|Sassy Bermudez|</v>
      </c>
    </row>
    <row r="1546" spans="1:21">
      <c r="A1546" s="14" t="s">
        <v>7829</v>
      </c>
      <c r="B1546" s="14" t="s">
        <v>48</v>
      </c>
      <c r="C1546" s="14" t="s">
        <v>7830</v>
      </c>
      <c r="D1546" s="14" t="s">
        <v>7831</v>
      </c>
      <c r="E1546" s="14" t="s">
        <v>7832</v>
      </c>
      <c r="F1546" s="14" t="s">
        <v>119</v>
      </c>
      <c r="G1546" s="26">
        <v>44180</v>
      </c>
      <c r="H1546" s="14">
        <v>2018</v>
      </c>
      <c r="I1546" s="14" t="s">
        <v>363</v>
      </c>
      <c r="J1546" s="14" t="s">
        <v>574</v>
      </c>
      <c r="K1546" s="14" t="s">
        <v>7833</v>
      </c>
      <c r="L1546" s="14" t="s">
        <v>7834</v>
      </c>
      <c r="M1546" s="14">
        <f t="shared" si="192"/>
        <v>2020</v>
      </c>
      <c r="N1546" s="14">
        <f t="shared" si="193"/>
        <v>12</v>
      </c>
      <c r="O1546" s="14" t="str">
        <f>IFERROR(VLOOKUP(I1546,Lists!$F$2:$G$16,2,FALSE()),"Not Rated")</f>
        <v>Adults</v>
      </c>
      <c r="P1546" s="14">
        <f t="shared" si="194"/>
        <v>106</v>
      </c>
      <c r="Q1546" s="14" t="str">
        <f t="shared" si="195"/>
        <v>Canada</v>
      </c>
      <c r="R1546" s="14" t="str">
        <f t="shared" si="196"/>
        <v>|Canada|</v>
      </c>
      <c r="S1546" s="14" t="str">
        <f t="shared" si="197"/>
        <v>|Dramas|Independent Movies|Sports Movies|</v>
      </c>
      <c r="T1546" s="14" t="str">
        <f t="shared" si="198"/>
        <v>|Miranda de Pencier|</v>
      </c>
      <c r="U1546" s="14" t="str">
        <f t="shared" si="199"/>
        <v>|Ben Schnetzer|Emerald MacDonald|Booboo Stewart|Will Sasso|Paul Nutarariaq|Ricky Marty-Pahtaykan|Tantoo Cardinal|Eric Schweig|</v>
      </c>
    </row>
    <row r="1547" spans="1:21">
      <c r="A1547" s="14" t="s">
        <v>7835</v>
      </c>
      <c r="B1547" s="14" t="s">
        <v>49</v>
      </c>
      <c r="C1547" s="14" t="s">
        <v>7836</v>
      </c>
      <c r="D1547" s="14" t="s">
        <v>117</v>
      </c>
      <c r="E1547" s="14" t="s">
        <v>7837</v>
      </c>
      <c r="F1547" s="14" t="s">
        <v>115</v>
      </c>
      <c r="G1547" s="26">
        <v>44180</v>
      </c>
      <c r="H1547" s="14">
        <v>2020</v>
      </c>
      <c r="I1547" s="14" t="s">
        <v>366</v>
      </c>
      <c r="J1547" s="14" t="s">
        <v>106</v>
      </c>
      <c r="K1547" s="14" t="s">
        <v>617</v>
      </c>
      <c r="L1547" s="14" t="s">
        <v>7838</v>
      </c>
      <c r="M1547" s="14">
        <f t="shared" si="192"/>
        <v>2020</v>
      </c>
      <c r="N1547" s="14">
        <f t="shared" si="193"/>
        <v>12</v>
      </c>
      <c r="O1547" s="14" t="str">
        <f>IFERROR(VLOOKUP(I1547,Lists!$F$2:$G$16,2,FALSE()),"Not Rated")</f>
        <v>Kids</v>
      </c>
      <c r="P1547" s="14">
        <f t="shared" si="194"/>
        <v>2</v>
      </c>
      <c r="Q1547" s="14" t="str">
        <f t="shared" si="195"/>
        <v>United States</v>
      </c>
      <c r="R1547" s="14" t="str">
        <f t="shared" si="196"/>
        <v>|United States|</v>
      </c>
      <c r="S1547" s="14" t="str">
        <f t="shared" si="197"/>
        <v>|Kids' TV|TV Comedies|</v>
      </c>
      <c r="T1547" s="14" t="str">
        <f t="shared" si="198"/>
        <v>|Unknown|</v>
      </c>
      <c r="U1547" s="14" t="str">
        <f t="shared" si="199"/>
        <v>|Christian Convery|Don Lake|Chance Hurstfield|Aria Birch|Dylan Schombing|Riley O'Donnell|</v>
      </c>
    </row>
    <row r="1548" spans="1:21">
      <c r="A1548" s="14" t="s">
        <v>7839</v>
      </c>
      <c r="B1548" s="14" t="s">
        <v>49</v>
      </c>
      <c r="C1548" s="14" t="s">
        <v>7840</v>
      </c>
      <c r="D1548" s="14" t="s">
        <v>117</v>
      </c>
      <c r="E1548" s="14" t="s">
        <v>7841</v>
      </c>
      <c r="F1548" s="14" t="s">
        <v>115</v>
      </c>
      <c r="G1548" s="26">
        <v>44180</v>
      </c>
      <c r="H1548" s="14">
        <v>2020</v>
      </c>
      <c r="I1548" s="14" t="s">
        <v>360</v>
      </c>
      <c r="J1548" s="14" t="s">
        <v>106</v>
      </c>
      <c r="K1548" s="14" t="s">
        <v>257</v>
      </c>
      <c r="L1548" s="14" t="s">
        <v>7842</v>
      </c>
      <c r="M1548" s="14">
        <f t="shared" si="192"/>
        <v>2020</v>
      </c>
      <c r="N1548" s="14">
        <f t="shared" si="193"/>
        <v>12</v>
      </c>
      <c r="O1548" s="14" t="str">
        <f>IFERROR(VLOOKUP(I1548,Lists!$F$2:$G$16,2,FALSE()),"Not Rated")</f>
        <v>Adults</v>
      </c>
      <c r="P1548" s="14">
        <f t="shared" si="194"/>
        <v>2</v>
      </c>
      <c r="Q1548" s="14" t="str">
        <f t="shared" si="195"/>
        <v>United States</v>
      </c>
      <c r="R1548" s="14" t="str">
        <f t="shared" si="196"/>
        <v>|United States|</v>
      </c>
      <c r="S1548" s="14" t="str">
        <f t="shared" si="197"/>
        <v>|Docuseries|</v>
      </c>
      <c r="T1548" s="14" t="str">
        <f t="shared" si="198"/>
        <v>|Unknown|</v>
      </c>
      <c r="U1548" s="14" t="str">
        <f t="shared" si="199"/>
        <v>|Hrishikesh Hirway|</v>
      </c>
    </row>
    <row r="1549" spans="1:21">
      <c r="A1549" s="14" t="s">
        <v>7843</v>
      </c>
      <c r="B1549" s="14" t="s">
        <v>49</v>
      </c>
      <c r="C1549" s="14" t="s">
        <v>7844</v>
      </c>
      <c r="D1549" s="14" t="s">
        <v>117</v>
      </c>
      <c r="E1549" s="14" t="s">
        <v>7845</v>
      </c>
      <c r="F1549" s="14" t="s">
        <v>115</v>
      </c>
      <c r="G1549" s="26">
        <v>44180</v>
      </c>
      <c r="H1549" s="14">
        <v>2011</v>
      </c>
      <c r="I1549" s="14" t="s">
        <v>361</v>
      </c>
      <c r="J1549" s="14" t="s">
        <v>106</v>
      </c>
      <c r="K1549" s="14" t="s">
        <v>262</v>
      </c>
      <c r="L1549" s="14" t="s">
        <v>7846</v>
      </c>
      <c r="M1549" s="14">
        <f t="shared" si="192"/>
        <v>2020</v>
      </c>
      <c r="N1549" s="14">
        <f t="shared" si="193"/>
        <v>12</v>
      </c>
      <c r="O1549" s="14" t="str">
        <f>IFERROR(VLOOKUP(I1549,Lists!$F$2:$G$16,2,FALSE()),"Not Rated")</f>
        <v>Teens</v>
      </c>
      <c r="P1549" s="14">
        <f t="shared" si="194"/>
        <v>2</v>
      </c>
      <c r="Q1549" s="14" t="str">
        <f t="shared" si="195"/>
        <v>United States</v>
      </c>
      <c r="R1549" s="14" t="str">
        <f t="shared" si="196"/>
        <v>|United States|</v>
      </c>
      <c r="S1549" s="14" t="str">
        <f t="shared" si="197"/>
        <v>|Reality TV|</v>
      </c>
      <c r="T1549" s="14" t="str">
        <f t="shared" si="198"/>
        <v>|Unknown|</v>
      </c>
      <c r="U1549" s="14" t="str">
        <f t="shared" si="199"/>
        <v>|Jenelle Evans|Chelsea Houska|Kailyn Lowry|Leah Messer|</v>
      </c>
    </row>
    <row r="1550" spans="1:21">
      <c r="A1550" s="14" t="s">
        <v>7847</v>
      </c>
      <c r="B1550" s="14" t="s">
        <v>49</v>
      </c>
      <c r="C1550" s="14" t="s">
        <v>7848</v>
      </c>
      <c r="D1550" s="14" t="s">
        <v>117</v>
      </c>
      <c r="E1550" s="14" t="s">
        <v>7849</v>
      </c>
      <c r="F1550" s="14" t="s">
        <v>115</v>
      </c>
      <c r="G1550" s="26">
        <v>44180</v>
      </c>
      <c r="H1550" s="14">
        <v>2006</v>
      </c>
      <c r="I1550" s="14" t="s">
        <v>361</v>
      </c>
      <c r="J1550" s="14" t="s">
        <v>106</v>
      </c>
      <c r="K1550" s="14" t="s">
        <v>262</v>
      </c>
      <c r="L1550" s="14" t="s">
        <v>7850</v>
      </c>
      <c r="M1550" s="14">
        <f t="shared" si="192"/>
        <v>2020</v>
      </c>
      <c r="N1550" s="14">
        <f t="shared" si="193"/>
        <v>12</v>
      </c>
      <c r="O1550" s="14" t="str">
        <f>IFERROR(VLOOKUP(I1550,Lists!$F$2:$G$16,2,FALSE()),"Not Rated")</f>
        <v>Teens</v>
      </c>
      <c r="P1550" s="14">
        <f t="shared" si="194"/>
        <v>2</v>
      </c>
      <c r="Q1550" s="14" t="str">
        <f t="shared" si="195"/>
        <v>United States</v>
      </c>
      <c r="R1550" s="14" t="str">
        <f t="shared" si="196"/>
        <v>|United States|</v>
      </c>
      <c r="S1550" s="14" t="str">
        <f t="shared" si="197"/>
        <v>|Reality TV|</v>
      </c>
      <c r="T1550" s="14" t="str">
        <f t="shared" si="198"/>
        <v>|Unknown|</v>
      </c>
      <c r="U1550" s="14" t="str">
        <f t="shared" si="199"/>
        <v>|Jamie Chung|Landon Lueck|Diem Brown|Mike 'The Miz' Mizanin|Darrell Taylor|Wes Bergmann|Jodi Weatherton|Brad Fiorenza|Cara Maria Sorbello|Zachary Nichols|Turabi "Turbo" Çamkıran|Theo Campbell|</v>
      </c>
    </row>
    <row r="1551" spans="1:21">
      <c r="A1551" s="14" t="s">
        <v>7851</v>
      </c>
      <c r="B1551" s="14" t="s">
        <v>48</v>
      </c>
      <c r="C1551" s="14" t="s">
        <v>7852</v>
      </c>
      <c r="D1551" s="14" t="s">
        <v>7853</v>
      </c>
      <c r="E1551" s="14" t="s">
        <v>7854</v>
      </c>
      <c r="F1551" s="14" t="s">
        <v>7855</v>
      </c>
      <c r="G1551" s="26">
        <v>44180</v>
      </c>
      <c r="H1551" s="14">
        <v>2019</v>
      </c>
      <c r="I1551" s="14" t="s">
        <v>361</v>
      </c>
      <c r="J1551" s="14" t="s">
        <v>443</v>
      </c>
      <c r="K1551" s="14" t="s">
        <v>1436</v>
      </c>
      <c r="L1551" s="14" t="s">
        <v>7856</v>
      </c>
      <c r="M1551" s="14">
        <f t="shared" si="192"/>
        <v>2020</v>
      </c>
      <c r="N1551" s="14">
        <f t="shared" si="193"/>
        <v>12</v>
      </c>
      <c r="O1551" s="14" t="str">
        <f>IFERROR(VLOOKUP(I1551,Lists!$F$2:$G$16,2,FALSE()),"Not Rated")</f>
        <v>Teens</v>
      </c>
      <c r="P1551" s="14">
        <f t="shared" si="194"/>
        <v>125</v>
      </c>
      <c r="Q1551" s="14" t="str">
        <f t="shared" si="195"/>
        <v>Ireland</v>
      </c>
      <c r="R1551" s="14" t="str">
        <f t="shared" si="196"/>
        <v>|Ireland|France|Iceland|United States|Mexico|Belgium|United Kingdom|Hong Kong|</v>
      </c>
      <c r="S1551" s="14" t="str">
        <f t="shared" si="197"/>
        <v>|Dramas|Independent Movies|</v>
      </c>
      <c r="T1551" s="14" t="str">
        <f t="shared" si="198"/>
        <v>|Farhad Safinia|</v>
      </c>
      <c r="U1551" s="14" t="str">
        <f t="shared" si="199"/>
        <v>|Mel Gibson|Sean Penn|Natalie Dormer|Eddie Marsan|Steve Coogan|Stephen Dillane|Ioan Gruffudd|Jennifer Ehle|Jeremy Irvine|David O'Hara|Anthony Andrews|</v>
      </c>
    </row>
    <row r="1552" spans="1:21">
      <c r="A1552" s="14" t="s">
        <v>7857</v>
      </c>
      <c r="B1552" s="14" t="s">
        <v>48</v>
      </c>
      <c r="C1552" s="14" t="s">
        <v>7858</v>
      </c>
      <c r="D1552" s="14" t="s">
        <v>7859</v>
      </c>
      <c r="E1552" s="14" t="s">
        <v>7860</v>
      </c>
      <c r="F1552" s="14" t="s">
        <v>115</v>
      </c>
      <c r="G1552" s="26">
        <v>44179</v>
      </c>
      <c r="H1552" s="14">
        <v>2020</v>
      </c>
      <c r="I1552" s="14" t="s">
        <v>364</v>
      </c>
      <c r="J1552" s="14" t="s">
        <v>1386</v>
      </c>
      <c r="K1552" s="14" t="s">
        <v>1014</v>
      </c>
      <c r="L1552" s="14" t="s">
        <v>7861</v>
      </c>
      <c r="M1552" s="14">
        <f t="shared" si="192"/>
        <v>2020</v>
      </c>
      <c r="N1552" s="14">
        <f t="shared" si="193"/>
        <v>12</v>
      </c>
      <c r="O1552" s="14" t="str">
        <f>IFERROR(VLOOKUP(I1552,Lists!$F$2:$G$16,2,FALSE()),"Not Rated")</f>
        <v>Teens</v>
      </c>
      <c r="P1552" s="14">
        <f t="shared" si="194"/>
        <v>107</v>
      </c>
      <c r="Q1552" s="14" t="str">
        <f t="shared" si="195"/>
        <v>United States</v>
      </c>
      <c r="R1552" s="14" t="str">
        <f t="shared" si="196"/>
        <v>|United States|</v>
      </c>
      <c r="S1552" s="14" t="str">
        <f t="shared" si="197"/>
        <v>|Comedies|Romantic Movies|</v>
      </c>
      <c r="T1552" s="14" t="str">
        <f t="shared" si="198"/>
        <v>|Shaun Paul Piccinino|</v>
      </c>
      <c r="U1552" s="14" t="str">
        <f t="shared" si="199"/>
        <v>|Lauren Swickard|Josh Swickard|Ali Afshar|David Del Rio|Natalia Mann|Katelyn Epperly|Gunnar Anderson|Julie Lancaster|Amanda Detmer|</v>
      </c>
    </row>
    <row r="1553" spans="1:21">
      <c r="A1553" s="14" t="s">
        <v>7862</v>
      </c>
      <c r="B1553" s="14" t="s">
        <v>49</v>
      </c>
      <c r="C1553" s="14" t="s">
        <v>7863</v>
      </c>
      <c r="D1553" s="14" t="s">
        <v>117</v>
      </c>
      <c r="E1553" s="14" t="s">
        <v>7864</v>
      </c>
      <c r="F1553" s="14" t="s">
        <v>1435</v>
      </c>
      <c r="G1553" s="26">
        <v>44179</v>
      </c>
      <c r="H1553" s="14">
        <v>2021</v>
      </c>
      <c r="I1553" s="14" t="s">
        <v>365</v>
      </c>
      <c r="J1553" s="14" t="s">
        <v>106</v>
      </c>
      <c r="K1553" s="14" t="s">
        <v>256</v>
      </c>
      <c r="L1553" s="14" t="s">
        <v>7865</v>
      </c>
      <c r="M1553" s="14">
        <f t="shared" si="192"/>
        <v>2020</v>
      </c>
      <c r="N1553" s="14">
        <f t="shared" si="193"/>
        <v>12</v>
      </c>
      <c r="O1553" s="14" t="str">
        <f>IFERROR(VLOOKUP(I1553,Lists!$F$2:$G$16,2,FALSE()),"Not Rated")</f>
        <v>Kids</v>
      </c>
      <c r="P1553" s="14">
        <f t="shared" si="194"/>
        <v>2</v>
      </c>
      <c r="Q1553" s="14" t="str">
        <f t="shared" si="195"/>
        <v>United Kingdom</v>
      </c>
      <c r="R1553" s="14" t="str">
        <f t="shared" si="196"/>
        <v>|United Kingdom|Canada|United States|</v>
      </c>
      <c r="S1553" s="14" t="str">
        <f t="shared" si="197"/>
        <v>|Kids' TV|</v>
      </c>
      <c r="T1553" s="14" t="str">
        <f t="shared" si="198"/>
        <v>|Unknown|</v>
      </c>
      <c r="U1553" s="14" t="str">
        <f t="shared" si="199"/>
        <v>|Bella Ramsey|Ameerah Falzon-Ojo|Oliver Nelson|Daisy Haggard|Rasmus Hardiker|</v>
      </c>
    </row>
    <row r="1554" spans="1:21">
      <c r="A1554" s="14" t="s">
        <v>7866</v>
      </c>
      <c r="B1554" s="14" t="s">
        <v>49</v>
      </c>
      <c r="C1554" s="14" t="s">
        <v>7867</v>
      </c>
      <c r="D1554" s="14" t="s">
        <v>117</v>
      </c>
      <c r="E1554" s="14" t="s">
        <v>7868</v>
      </c>
      <c r="F1554" s="14" t="s">
        <v>115</v>
      </c>
      <c r="G1554" s="26">
        <v>44179</v>
      </c>
      <c r="H1554" s="14">
        <v>2020</v>
      </c>
      <c r="I1554" s="14" t="s">
        <v>360</v>
      </c>
      <c r="J1554" s="14" t="s">
        <v>105</v>
      </c>
      <c r="K1554" s="14" t="s">
        <v>7869</v>
      </c>
      <c r="L1554" s="14" t="s">
        <v>7870</v>
      </c>
      <c r="M1554" s="14">
        <f t="shared" si="192"/>
        <v>2020</v>
      </c>
      <c r="N1554" s="14">
        <f t="shared" si="193"/>
        <v>12</v>
      </c>
      <c r="O1554" s="14" t="str">
        <f>IFERROR(VLOOKUP(I1554,Lists!$F$2:$G$16,2,FALSE()),"Not Rated")</f>
        <v>Adults</v>
      </c>
      <c r="P1554" s="14">
        <f t="shared" si="194"/>
        <v>1</v>
      </c>
      <c r="Q1554" s="14" t="str">
        <f t="shared" si="195"/>
        <v>United States</v>
      </c>
      <c r="R1554" s="14" t="str">
        <f t="shared" si="196"/>
        <v>|United States|</v>
      </c>
      <c r="S1554" s="14" t="str">
        <f t="shared" si="197"/>
        <v>|TV Dramas|TV Mysteries|TV Thrillers|</v>
      </c>
      <c r="T1554" s="14" t="str">
        <f t="shared" si="198"/>
        <v>|Unknown|</v>
      </c>
      <c r="U1554" s="14" t="str">
        <f t="shared" si="199"/>
        <v>|Lauren Holly|Kylie Jefferson|Casimere Jollette|Brennan Clost|Barton Cowperthwaite|Bayardo De Murguia|Damon J. Gillespie|Anna Maiche|Daniela Norman|Michael Hsu Rosen|Tory Trowbridge|</v>
      </c>
    </row>
    <row r="1555" spans="1:21">
      <c r="A1555" s="14" t="s">
        <v>7871</v>
      </c>
      <c r="B1555" s="14" t="s">
        <v>48</v>
      </c>
      <c r="C1555" s="14" t="s">
        <v>7872</v>
      </c>
      <c r="D1555" s="14" t="s">
        <v>117</v>
      </c>
      <c r="E1555" s="14" t="s">
        <v>2770</v>
      </c>
      <c r="F1555" s="14" t="s">
        <v>115</v>
      </c>
      <c r="G1555" s="26">
        <v>44178</v>
      </c>
      <c r="H1555" s="14">
        <v>2020</v>
      </c>
      <c r="I1555" s="14" t="s">
        <v>360</v>
      </c>
      <c r="J1555" s="14" t="s">
        <v>1857</v>
      </c>
      <c r="K1555" s="14" t="s">
        <v>245</v>
      </c>
      <c r="L1555" s="14" t="s">
        <v>7873</v>
      </c>
      <c r="M1555" s="14">
        <f t="shared" si="192"/>
        <v>2020</v>
      </c>
      <c r="N1555" s="14">
        <f t="shared" si="193"/>
        <v>12</v>
      </c>
      <c r="O1555" s="14" t="str">
        <f>IFERROR(VLOOKUP(I1555,Lists!$F$2:$G$16,2,FALSE()),"Not Rated")</f>
        <v>Adults</v>
      </c>
      <c r="P1555" s="14">
        <f t="shared" si="194"/>
        <v>59</v>
      </c>
      <c r="Q1555" s="14" t="str">
        <f t="shared" si="195"/>
        <v>United States</v>
      </c>
      <c r="R1555" s="14" t="str">
        <f t="shared" si="196"/>
        <v>|United States|</v>
      </c>
      <c r="S1555" s="14" t="str">
        <f t="shared" si="197"/>
        <v>|Comedies|</v>
      </c>
      <c r="T1555" s="14" t="str">
        <f t="shared" si="198"/>
        <v>|Unknown|</v>
      </c>
      <c r="U1555" s="14" t="str">
        <f t="shared" si="199"/>
        <v>|David Spade|London Hughes|Fortune Feimster|</v>
      </c>
    </row>
    <row r="1556" spans="1:21">
      <c r="A1556" s="14" t="s">
        <v>7874</v>
      </c>
      <c r="B1556" s="14" t="s">
        <v>49</v>
      </c>
      <c r="C1556" s="14" t="s">
        <v>7875</v>
      </c>
      <c r="D1556" s="14" t="s">
        <v>117</v>
      </c>
      <c r="E1556" s="14" t="s">
        <v>7876</v>
      </c>
      <c r="F1556" s="14" t="s">
        <v>150</v>
      </c>
      <c r="G1556" s="26">
        <v>44177</v>
      </c>
      <c r="H1556" s="14">
        <v>2020</v>
      </c>
      <c r="I1556" s="14" t="s">
        <v>361</v>
      </c>
      <c r="J1556" s="14" t="s">
        <v>105</v>
      </c>
      <c r="K1556" s="14" t="s">
        <v>594</v>
      </c>
      <c r="L1556" s="14" t="s">
        <v>7877</v>
      </c>
      <c r="M1556" s="14">
        <f t="shared" si="192"/>
        <v>2020</v>
      </c>
      <c r="N1556" s="14">
        <f t="shared" si="193"/>
        <v>12</v>
      </c>
      <c r="O1556" s="14" t="str">
        <f>IFERROR(VLOOKUP(I1556,Lists!$F$2:$G$16,2,FALSE()),"Not Rated")</f>
        <v>Teens</v>
      </c>
      <c r="P1556" s="14">
        <f t="shared" si="194"/>
        <v>1</v>
      </c>
      <c r="Q1556" s="14" t="str">
        <f t="shared" si="195"/>
        <v>Lebanon</v>
      </c>
      <c r="R1556" s="14" t="str">
        <f t="shared" si="196"/>
        <v>|Lebanon|</v>
      </c>
      <c r="S1556" s="14" t="str">
        <f t="shared" si="197"/>
        <v>|International TV Shows|TV Dramas|TV Thrillers|</v>
      </c>
      <c r="T1556" s="14" t="str">
        <f t="shared" si="198"/>
        <v>|Unknown|</v>
      </c>
      <c r="U1556" s="14" t="str">
        <f t="shared" si="199"/>
        <v>|Maguy Bou Ghosn|Daniella Rahme|Maxim Khalil|Qays Sheikh Najib|Mohamed Yaghy|Rodney Haddad|Nada Abou Farhat|</v>
      </c>
    </row>
    <row r="1557" spans="1:21">
      <c r="A1557" s="14" t="s">
        <v>7878</v>
      </c>
      <c r="B1557" s="14" t="s">
        <v>49</v>
      </c>
      <c r="C1557" s="14" t="s">
        <v>7879</v>
      </c>
      <c r="D1557" s="14" t="s">
        <v>117</v>
      </c>
      <c r="E1557" s="14" t="s">
        <v>7880</v>
      </c>
      <c r="F1557" s="14" t="s">
        <v>120</v>
      </c>
      <c r="G1557" s="26">
        <v>44177</v>
      </c>
      <c r="H1557" s="14">
        <v>2018</v>
      </c>
      <c r="I1557" s="14" t="s">
        <v>366</v>
      </c>
      <c r="J1557" s="14" t="s">
        <v>106</v>
      </c>
      <c r="K1557" s="14" t="s">
        <v>617</v>
      </c>
      <c r="L1557" s="14" t="s">
        <v>7881</v>
      </c>
      <c r="M1557" s="14">
        <f t="shared" si="192"/>
        <v>2020</v>
      </c>
      <c r="N1557" s="14">
        <f t="shared" si="193"/>
        <v>12</v>
      </c>
      <c r="O1557" s="14" t="str">
        <f>IFERROR(VLOOKUP(I1557,Lists!$F$2:$G$16,2,FALSE()),"Not Rated")</f>
        <v>Kids</v>
      </c>
      <c r="P1557" s="14">
        <f t="shared" si="194"/>
        <v>2</v>
      </c>
      <c r="Q1557" s="14" t="str">
        <f t="shared" si="195"/>
        <v>France</v>
      </c>
      <c r="R1557" s="14" t="str">
        <f t="shared" si="196"/>
        <v>|France|</v>
      </c>
      <c r="S1557" s="14" t="str">
        <f t="shared" si="197"/>
        <v>|Kids' TV|TV Comedies|</v>
      </c>
      <c r="T1557" s="14" t="str">
        <f t="shared" si="198"/>
        <v>|Unknown|</v>
      </c>
      <c r="U1557" s="14" t="str">
        <f t="shared" si="199"/>
        <v>|Pierre-Alain de Garrigues|Josselin Charier|</v>
      </c>
    </row>
    <row r="1558" spans="1:21">
      <c r="A1558" s="14" t="s">
        <v>7882</v>
      </c>
      <c r="B1558" s="14" t="s">
        <v>48</v>
      </c>
      <c r="C1558" s="14" t="s">
        <v>7883</v>
      </c>
      <c r="D1558" s="14" t="s">
        <v>7884</v>
      </c>
      <c r="E1558" s="14" t="s">
        <v>7885</v>
      </c>
      <c r="F1558" s="14" t="s">
        <v>117</v>
      </c>
      <c r="G1558" s="26">
        <v>44176</v>
      </c>
      <c r="H1558" s="14">
        <v>2020</v>
      </c>
      <c r="I1558" s="14" t="s">
        <v>366</v>
      </c>
      <c r="J1558" s="14" t="s">
        <v>7663</v>
      </c>
      <c r="K1558" s="14" t="s">
        <v>251</v>
      </c>
      <c r="L1558" s="14" t="s">
        <v>7886</v>
      </c>
      <c r="M1558" s="14">
        <f t="shared" si="192"/>
        <v>2020</v>
      </c>
      <c r="N1558" s="14">
        <f t="shared" si="193"/>
        <v>12</v>
      </c>
      <c r="O1558" s="14" t="str">
        <f>IFERROR(VLOOKUP(I1558,Lists!$F$2:$G$16,2,FALSE()),"Not Rated")</f>
        <v>Kids</v>
      </c>
      <c r="P1558" s="14">
        <f t="shared" si="194"/>
        <v>28</v>
      </c>
      <c r="Q1558" s="14" t="str">
        <f t="shared" si="195"/>
        <v>Unknown</v>
      </c>
      <c r="R1558" s="14" t="str">
        <f t="shared" si="196"/>
        <v>|Unknown|</v>
      </c>
      <c r="S1558" s="14" t="str">
        <f t="shared" si="197"/>
        <v>|Children &amp; Family Movies|</v>
      </c>
      <c r="T1558" s="14" t="str">
        <f t="shared" si="198"/>
        <v>|Eddie Rosas|</v>
      </c>
      <c r="U1558" s="14" t="str">
        <f t="shared" si="199"/>
        <v>|Henry Keane|Glen Keane|Lucas Neff|Brian Baumgartner|Jackie Loeb|John DiMaggio|</v>
      </c>
    </row>
    <row r="1559" spans="1:21">
      <c r="A1559" s="14" t="s">
        <v>7887</v>
      </c>
      <c r="B1559" s="14" t="s">
        <v>48</v>
      </c>
      <c r="C1559" s="14" t="s">
        <v>7888</v>
      </c>
      <c r="D1559" s="14" t="s">
        <v>7889</v>
      </c>
      <c r="E1559" s="14" t="s">
        <v>117</v>
      </c>
      <c r="F1559" s="14" t="s">
        <v>115</v>
      </c>
      <c r="G1559" s="26">
        <v>44176</v>
      </c>
      <c r="H1559" s="14">
        <v>2020</v>
      </c>
      <c r="I1559" s="14" t="s">
        <v>370</v>
      </c>
      <c r="J1559" s="14" t="s">
        <v>7890</v>
      </c>
      <c r="K1559" s="14" t="s">
        <v>982</v>
      </c>
      <c r="L1559" s="14" t="s">
        <v>7891</v>
      </c>
      <c r="M1559" s="14">
        <f t="shared" si="192"/>
        <v>2020</v>
      </c>
      <c r="N1559" s="14">
        <f t="shared" si="193"/>
        <v>12</v>
      </c>
      <c r="O1559" s="14" t="str">
        <f>IFERROR(VLOOKUP(I1559,Lists!$F$2:$G$16,2,FALSE()),"Not Rated")</f>
        <v>Kids</v>
      </c>
      <c r="P1559" s="14">
        <f t="shared" si="194"/>
        <v>9</v>
      </c>
      <c r="Q1559" s="14" t="str">
        <f t="shared" si="195"/>
        <v>United States</v>
      </c>
      <c r="R1559" s="14" t="str">
        <f t="shared" si="196"/>
        <v>|United States|</v>
      </c>
      <c r="S1559" s="14" t="str">
        <f t="shared" si="197"/>
        <v>|Children &amp; Family Movies|Dramas|</v>
      </c>
      <c r="T1559" s="14" t="str">
        <f t="shared" si="198"/>
        <v>|Frank E. Abney III|</v>
      </c>
      <c r="U1559" s="14" t="str">
        <f t="shared" si="199"/>
        <v>|Unknown|</v>
      </c>
    </row>
    <row r="1560" spans="1:21">
      <c r="A1560" s="14" t="s">
        <v>7892</v>
      </c>
      <c r="B1560" s="14" t="s">
        <v>48</v>
      </c>
      <c r="C1560" s="14" t="s">
        <v>7893</v>
      </c>
      <c r="D1560" s="14" t="s">
        <v>7894</v>
      </c>
      <c r="E1560" s="14" t="s">
        <v>7895</v>
      </c>
      <c r="F1560" s="14" t="s">
        <v>115</v>
      </c>
      <c r="G1560" s="26">
        <v>44176</v>
      </c>
      <c r="H1560" s="14">
        <v>2020</v>
      </c>
      <c r="I1560" s="14" t="s">
        <v>364</v>
      </c>
      <c r="J1560" s="14" t="s">
        <v>436</v>
      </c>
      <c r="K1560" s="14" t="s">
        <v>247</v>
      </c>
      <c r="L1560" s="14" t="s">
        <v>7896</v>
      </c>
      <c r="M1560" s="14">
        <f t="shared" si="192"/>
        <v>2020</v>
      </c>
      <c r="N1560" s="14">
        <f t="shared" si="193"/>
        <v>12</v>
      </c>
      <c r="O1560" s="14" t="str">
        <f>IFERROR(VLOOKUP(I1560,Lists!$F$2:$G$16,2,FALSE()),"Not Rated")</f>
        <v>Teens</v>
      </c>
      <c r="P1560" s="14">
        <f t="shared" si="194"/>
        <v>91</v>
      </c>
      <c r="Q1560" s="14" t="str">
        <f t="shared" si="195"/>
        <v>United States</v>
      </c>
      <c r="R1560" s="14" t="str">
        <f t="shared" si="196"/>
        <v>|United States|</v>
      </c>
      <c r="S1560" s="14" t="str">
        <f t="shared" si="197"/>
        <v>|Documentaries|</v>
      </c>
      <c r="T1560" s="14" t="str">
        <f t="shared" si="198"/>
        <v>|James D. Stern|Fernando Villena|</v>
      </c>
      <c r="U1560" s="14" t="str">
        <f t="shared" si="199"/>
        <v>|Viola Davis|Denzel Washington|Stephen Henderson|Freedom Martin|Nia Sarfo|Cody Merridith|Gerardo Navarro|Aaron Guy|Callie Holley|</v>
      </c>
    </row>
    <row r="1561" spans="1:21">
      <c r="A1561" s="14" t="s">
        <v>7897</v>
      </c>
      <c r="B1561" s="14" t="s">
        <v>49</v>
      </c>
      <c r="C1561" s="14" t="s">
        <v>7898</v>
      </c>
      <c r="D1561" s="14" t="s">
        <v>117</v>
      </c>
      <c r="E1561" s="14" t="s">
        <v>7899</v>
      </c>
      <c r="F1561" s="14" t="s">
        <v>122</v>
      </c>
      <c r="G1561" s="26">
        <v>44176</v>
      </c>
      <c r="H1561" s="14">
        <v>2020</v>
      </c>
      <c r="I1561" s="14" t="s">
        <v>360</v>
      </c>
      <c r="J1561" s="14" t="s">
        <v>105</v>
      </c>
      <c r="K1561" s="14" t="s">
        <v>1451</v>
      </c>
      <c r="L1561" s="14" t="s">
        <v>7900</v>
      </c>
      <c r="M1561" s="14">
        <f t="shared" si="192"/>
        <v>2020</v>
      </c>
      <c r="N1561" s="14">
        <f t="shared" si="193"/>
        <v>12</v>
      </c>
      <c r="O1561" s="14" t="str">
        <f>IFERROR(VLOOKUP(I1561,Lists!$F$2:$G$16,2,FALSE()),"Not Rated")</f>
        <v>Adults</v>
      </c>
      <c r="P1561" s="14">
        <f t="shared" si="194"/>
        <v>1</v>
      </c>
      <c r="Q1561" s="14" t="str">
        <f t="shared" si="195"/>
        <v>Spain</v>
      </c>
      <c r="R1561" s="14" t="str">
        <f t="shared" si="196"/>
        <v>|Spain|</v>
      </c>
      <c r="S1561" s="14" t="str">
        <f t="shared" si="197"/>
        <v>|International TV Shows|Spanish-Language TV Shows|TV Dramas|</v>
      </c>
      <c r="T1561" s="14" t="str">
        <f t="shared" si="198"/>
        <v>|Unknown|</v>
      </c>
      <c r="U1561" s="14" t="str">
        <f t="shared" si="199"/>
        <v>|Inma Cuesta|Bárbara Lennie|Tamar Novas|Arón Piper|Roberto Enríquez|Roque Ruíz|Isabel Garrido|Fede Pérez|Alfonso Agra|Susana Dans|Xavier Estévez|Xosé Antonio Touriñán|María Tasende|Camila Bossa|María Costas|Abril Zamora|Chelo Falcón|Ana Santos|Mela Casal|César Cambeiro|</v>
      </c>
    </row>
    <row r="1562" spans="1:21">
      <c r="A1562" s="14" t="s">
        <v>7901</v>
      </c>
      <c r="B1562" s="14" t="s">
        <v>48</v>
      </c>
      <c r="C1562" s="14" t="s">
        <v>7902</v>
      </c>
      <c r="D1562" s="14" t="s">
        <v>7903</v>
      </c>
      <c r="E1562" s="14" t="s">
        <v>7904</v>
      </c>
      <c r="F1562" s="14" t="s">
        <v>115</v>
      </c>
      <c r="G1562" s="26">
        <v>44176</v>
      </c>
      <c r="H1562" s="14">
        <v>2020</v>
      </c>
      <c r="I1562" s="14" t="s">
        <v>364</v>
      </c>
      <c r="J1562" s="14" t="s">
        <v>2394</v>
      </c>
      <c r="K1562" s="14" t="s">
        <v>7905</v>
      </c>
      <c r="L1562" s="14" t="s">
        <v>7906</v>
      </c>
      <c r="M1562" s="14">
        <f t="shared" si="192"/>
        <v>2020</v>
      </c>
      <c r="N1562" s="14">
        <f t="shared" si="193"/>
        <v>12</v>
      </c>
      <c r="O1562" s="14" t="str">
        <f>IFERROR(VLOOKUP(I1562,Lists!$F$2:$G$16,2,FALSE()),"Not Rated")</f>
        <v>Teens</v>
      </c>
      <c r="P1562" s="14">
        <f t="shared" si="194"/>
        <v>132</v>
      </c>
      <c r="Q1562" s="14" t="str">
        <f t="shared" si="195"/>
        <v>United States</v>
      </c>
      <c r="R1562" s="14" t="str">
        <f t="shared" si="196"/>
        <v>|United States|</v>
      </c>
      <c r="S1562" s="14" t="str">
        <f t="shared" si="197"/>
        <v>|Comedies|LGBTQ Movies|Music &amp; Musicals|</v>
      </c>
      <c r="T1562" s="14" t="str">
        <f t="shared" si="198"/>
        <v>|Ryan Murphy|</v>
      </c>
      <c r="U1562" s="14" t="str">
        <f t="shared" si="199"/>
        <v>|Meryl Streep|James Corden|Nicole Kidman|Kerry Washington|Andrew Rannells|Keegan-Michael Key|Jo Ellen Pellman|Ariana DeBose|Mary Kay Place|Kevin Chamberlin|Tracey Ullman|Logan Riley|Sofia Deler|Nico Greetham|Nathaniel J. Potvin|</v>
      </c>
    </row>
    <row r="1563" spans="1:21">
      <c r="A1563" s="14" t="s">
        <v>7907</v>
      </c>
      <c r="B1563" s="14" t="s">
        <v>48</v>
      </c>
      <c r="C1563" s="14" t="s">
        <v>7908</v>
      </c>
      <c r="D1563" s="14" t="s">
        <v>7909</v>
      </c>
      <c r="E1563" s="14" t="s">
        <v>7910</v>
      </c>
      <c r="F1563" s="14" t="s">
        <v>116</v>
      </c>
      <c r="G1563" s="26">
        <v>44176</v>
      </c>
      <c r="H1563" s="14">
        <v>2020</v>
      </c>
      <c r="I1563" s="14" t="s">
        <v>360</v>
      </c>
      <c r="J1563" s="14" t="s">
        <v>1526</v>
      </c>
      <c r="K1563" s="14" t="s">
        <v>4531</v>
      </c>
      <c r="L1563" s="14" t="s">
        <v>7911</v>
      </c>
      <c r="M1563" s="14">
        <f t="shared" si="192"/>
        <v>2020</v>
      </c>
      <c r="N1563" s="14">
        <f t="shared" si="193"/>
        <v>12</v>
      </c>
      <c r="O1563" s="14" t="str">
        <f>IFERROR(VLOOKUP(I1563,Lists!$F$2:$G$16,2,FALSE()),"Not Rated")</f>
        <v>Adults</v>
      </c>
      <c r="P1563" s="14">
        <f t="shared" si="194"/>
        <v>133</v>
      </c>
      <c r="Q1563" s="14" t="str">
        <f t="shared" si="195"/>
        <v>India</v>
      </c>
      <c r="R1563" s="14" t="str">
        <f t="shared" si="196"/>
        <v>|India|</v>
      </c>
      <c r="S1563" s="14" t="str">
        <f t="shared" si="197"/>
        <v>|Dramas|International Movies|Sports Movies|</v>
      </c>
      <c r="T1563" s="14" t="str">
        <f t="shared" si="198"/>
        <v>|Girish Malik|</v>
      </c>
      <c r="U1563" s="14" t="str">
        <f t="shared" si="199"/>
        <v>|Sanjay Dutt|Nargis Fakhri|Rahul Dev|Priyanka Verma|Kuwaarjeet Chopraa|Aishan Jawaid Malik|Rahul Mittra|Gavie Chahal|Humayun Shams Khan|Babrak Akbari|</v>
      </c>
    </row>
    <row r="1564" spans="1:21">
      <c r="A1564" s="14" t="s">
        <v>7912</v>
      </c>
      <c r="B1564" s="14" t="s">
        <v>49</v>
      </c>
      <c r="C1564" s="14" t="s">
        <v>7913</v>
      </c>
      <c r="D1564" s="14" t="s">
        <v>117</v>
      </c>
      <c r="E1564" s="14" t="s">
        <v>7914</v>
      </c>
      <c r="F1564" s="14" t="s">
        <v>121</v>
      </c>
      <c r="G1564" s="26">
        <v>44175</v>
      </c>
      <c r="H1564" s="14">
        <v>2020</v>
      </c>
      <c r="I1564" s="14" t="s">
        <v>360</v>
      </c>
      <c r="J1564" s="14" t="s">
        <v>105</v>
      </c>
      <c r="K1564" s="14" t="s">
        <v>7915</v>
      </c>
      <c r="L1564" s="14" t="s">
        <v>7916</v>
      </c>
      <c r="M1564" s="14">
        <f t="shared" si="192"/>
        <v>2020</v>
      </c>
      <c r="N1564" s="14">
        <f t="shared" si="193"/>
        <v>12</v>
      </c>
      <c r="O1564" s="14" t="str">
        <f>IFERROR(VLOOKUP(I1564,Lists!$F$2:$G$16,2,FALSE()),"Not Rated")</f>
        <v>Adults</v>
      </c>
      <c r="P1564" s="14">
        <f t="shared" si="194"/>
        <v>1</v>
      </c>
      <c r="Q1564" s="14" t="str">
        <f t="shared" si="195"/>
        <v>Japan</v>
      </c>
      <c r="R1564" s="14" t="str">
        <f t="shared" si="196"/>
        <v>|Japan|</v>
      </c>
      <c r="S1564" s="14" t="str">
        <f t="shared" si="197"/>
        <v>|International TV Shows|TV Action &amp; Adventure|TV Mysteries|</v>
      </c>
      <c r="T1564" s="14" t="str">
        <f t="shared" si="198"/>
        <v>|Unknown|</v>
      </c>
      <c r="U1564" s="14" t="str">
        <f t="shared" si="199"/>
        <v>|Kento Yamazaki|Tao Tsuchiya|Nijiro Murakami|Yuki Morinaga|Keita Machida|Ayaka Miyoshi|Dori Sakurada|Aya Asahina|Shuntaro Yanagi|Yutaro Watanabe|Ayame Misaki|Mizuki Yoshida|Tsuyoshi Abe|Nobuaki Kaneko|Sho Aoyagi|Riisa Naka|</v>
      </c>
    </row>
    <row r="1565" spans="1:21">
      <c r="A1565" s="14" t="s">
        <v>7917</v>
      </c>
      <c r="B1565" s="14" t="s">
        <v>48</v>
      </c>
      <c r="C1565" s="14" t="s">
        <v>7918</v>
      </c>
      <c r="D1565" s="14" t="s">
        <v>7919</v>
      </c>
      <c r="E1565" s="14" t="s">
        <v>7920</v>
      </c>
      <c r="F1565" s="14" t="s">
        <v>1963</v>
      </c>
      <c r="G1565" s="26">
        <v>44175</v>
      </c>
      <c r="H1565" s="14">
        <v>2020</v>
      </c>
      <c r="I1565" s="14" t="s">
        <v>360</v>
      </c>
      <c r="J1565" s="14" t="s">
        <v>1226</v>
      </c>
      <c r="K1565" s="14" t="s">
        <v>7487</v>
      </c>
      <c r="L1565" s="14" t="s">
        <v>7921</v>
      </c>
      <c r="M1565" s="14">
        <f t="shared" si="192"/>
        <v>2020</v>
      </c>
      <c r="N1565" s="14">
        <f t="shared" si="193"/>
        <v>12</v>
      </c>
      <c r="O1565" s="14" t="str">
        <f>IFERROR(VLOOKUP(I1565,Lists!$F$2:$G$16,2,FALSE()),"Not Rated")</f>
        <v>Adults</v>
      </c>
      <c r="P1565" s="14">
        <f t="shared" si="194"/>
        <v>109</v>
      </c>
      <c r="Q1565" s="14" t="str">
        <f t="shared" si="195"/>
        <v>Canada</v>
      </c>
      <c r="R1565" s="14" t="str">
        <f t="shared" si="196"/>
        <v>|Canada|United States|</v>
      </c>
      <c r="S1565" s="14" t="str">
        <f t="shared" si="197"/>
        <v>|Dramas|LGBTQ Movies|</v>
      </c>
      <c r="T1565" s="14" t="str">
        <f t="shared" si="198"/>
        <v>|Deepa Mehta|</v>
      </c>
      <c r="U1565" s="14" t="str">
        <f t="shared" si="199"/>
        <v>|Brandon Ingram|Nimmi Harasgama|Ali Kazmi|Arush Nand|Agam Darshi|Rehan Mudannayake|Shivantha Wijesinha|Seema Biswas|Hidaayath Hazeer|</v>
      </c>
    </row>
    <row r="1566" spans="1:21">
      <c r="A1566" s="14" t="s">
        <v>7922</v>
      </c>
      <c r="B1566" s="14" t="s">
        <v>49</v>
      </c>
      <c r="C1566" s="14" t="s">
        <v>7923</v>
      </c>
      <c r="D1566" s="14" t="s">
        <v>7924</v>
      </c>
      <c r="E1566" s="14" t="s">
        <v>7925</v>
      </c>
      <c r="F1566" s="14" t="s">
        <v>117</v>
      </c>
      <c r="G1566" s="26">
        <v>44175</v>
      </c>
      <c r="H1566" s="14">
        <v>2020</v>
      </c>
      <c r="I1566" s="14" t="s">
        <v>361</v>
      </c>
      <c r="J1566" s="14" t="s">
        <v>105</v>
      </c>
      <c r="K1566" s="14" t="s">
        <v>1470</v>
      </c>
      <c r="L1566" s="14" t="s">
        <v>7926</v>
      </c>
      <c r="M1566" s="14">
        <f t="shared" si="192"/>
        <v>2020</v>
      </c>
      <c r="N1566" s="14">
        <f t="shared" si="193"/>
        <v>12</v>
      </c>
      <c r="O1566" s="14" t="str">
        <f>IFERROR(VLOOKUP(I1566,Lists!$F$2:$G$16,2,FALSE()),"Not Rated")</f>
        <v>Teens</v>
      </c>
      <c r="P1566" s="14">
        <f t="shared" si="194"/>
        <v>1</v>
      </c>
      <c r="Q1566" s="14" t="str">
        <f t="shared" si="195"/>
        <v>Unknown</v>
      </c>
      <c r="R1566" s="14" t="str">
        <f t="shared" si="196"/>
        <v>|Unknown|</v>
      </c>
      <c r="S1566" s="14" t="str">
        <f t="shared" si="197"/>
        <v>|Crime TV Shows|International TV Shows|TV Dramas|</v>
      </c>
      <c r="T1566" s="14" t="str">
        <f t="shared" si="198"/>
        <v>|Lai Chun-yu|</v>
      </c>
      <c r="U1566" s="14" t="str">
        <f t="shared" si="199"/>
        <v>|Bryan Chang|Eugenie Liu|Bruce He|Ivy Shao|Allison Lin|River Huang|Ting Chun-cheng|Wang Ko-yuan|Phoebe Huang|Chu Chung-heng|Wu Chien-ho|Camille Chalons|</v>
      </c>
    </row>
    <row r="1567" spans="1:21">
      <c r="A1567" s="14" t="s">
        <v>7927</v>
      </c>
      <c r="B1567" s="14" t="s">
        <v>48</v>
      </c>
      <c r="C1567" s="14" t="s">
        <v>7928</v>
      </c>
      <c r="D1567" s="14" t="s">
        <v>7929</v>
      </c>
      <c r="E1567" s="14" t="s">
        <v>7930</v>
      </c>
      <c r="F1567" s="14" t="s">
        <v>138</v>
      </c>
      <c r="G1567" s="26">
        <v>44175</v>
      </c>
      <c r="H1567" s="14">
        <v>2016</v>
      </c>
      <c r="I1567" s="14" t="s">
        <v>368</v>
      </c>
      <c r="J1567" s="14" t="s">
        <v>1386</v>
      </c>
      <c r="K1567" s="14" t="s">
        <v>2943</v>
      </c>
      <c r="L1567" s="14" t="s">
        <v>7931</v>
      </c>
      <c r="M1567" s="14">
        <f t="shared" si="192"/>
        <v>2020</v>
      </c>
      <c r="N1567" s="14">
        <f t="shared" si="193"/>
        <v>12</v>
      </c>
      <c r="O1567" s="14" t="str">
        <f>IFERROR(VLOOKUP(I1567,Lists!$F$2:$G$16,2,FALSE()),"Not Rated")</f>
        <v>Kids</v>
      </c>
      <c r="P1567" s="14">
        <f t="shared" si="194"/>
        <v>107</v>
      </c>
      <c r="Q1567" s="14" t="str">
        <f t="shared" si="195"/>
        <v>Philippines</v>
      </c>
      <c r="R1567" s="14" t="str">
        <f t="shared" si="196"/>
        <v>|Philippines|</v>
      </c>
      <c r="S1567" s="14" t="str">
        <f t="shared" si="197"/>
        <v>|International Movies|Romantic Movies|</v>
      </c>
      <c r="T1567" s="14" t="str">
        <f t="shared" si="198"/>
        <v>|Theodore Boborol|</v>
      </c>
      <c r="U1567" s="14" t="str">
        <f t="shared" si="199"/>
        <v>|Enrique Gil|Liza Soberano|Yves Flores|Sue Ramirez|Erin Ocampo|Yayo Aguila|Alex Diaz|Jon Lucas|Chienna Filomeno|Marco Gumabao|Myrtle Sarrosa|Kyra Custodio|Miguel Vergara|Tonton Gutierrez|Ricky Davao|Sunshine Cruz|</v>
      </c>
    </row>
    <row r="1568" spans="1:21">
      <c r="A1568" s="14" t="s">
        <v>7932</v>
      </c>
      <c r="B1568" s="14" t="s">
        <v>48</v>
      </c>
      <c r="C1568" s="14" t="s">
        <v>7933</v>
      </c>
      <c r="D1568" s="14" t="s">
        <v>4685</v>
      </c>
      <c r="E1568" s="14" t="s">
        <v>7934</v>
      </c>
      <c r="F1568" s="14" t="s">
        <v>138</v>
      </c>
      <c r="G1568" s="26">
        <v>44175</v>
      </c>
      <c r="H1568" s="14">
        <v>2013</v>
      </c>
      <c r="I1568" s="14" t="s">
        <v>361</v>
      </c>
      <c r="J1568" s="14" t="s">
        <v>580</v>
      </c>
      <c r="K1568" s="14" t="s">
        <v>910</v>
      </c>
      <c r="L1568" s="14" t="s">
        <v>7935</v>
      </c>
      <c r="M1568" s="14">
        <f t="shared" si="192"/>
        <v>2020</v>
      </c>
      <c r="N1568" s="14">
        <f t="shared" si="193"/>
        <v>12</v>
      </c>
      <c r="O1568" s="14" t="str">
        <f>IFERROR(VLOOKUP(I1568,Lists!$F$2:$G$16,2,FALSE()),"Not Rated")</f>
        <v>Teens</v>
      </c>
      <c r="P1568" s="14">
        <f t="shared" si="194"/>
        <v>111</v>
      </c>
      <c r="Q1568" s="14" t="str">
        <f t="shared" si="195"/>
        <v>Philippines</v>
      </c>
      <c r="R1568" s="14" t="str">
        <f t="shared" si="196"/>
        <v>|Philippines|</v>
      </c>
      <c r="S1568" s="14" t="str">
        <f t="shared" si="197"/>
        <v>|Dramas|International Movies|Romantic Movies|</v>
      </c>
      <c r="T1568" s="14" t="str">
        <f t="shared" si="198"/>
        <v>|Mae Czarina Cruz|</v>
      </c>
      <c r="U1568" s="14" t="str">
        <f t="shared" si="199"/>
        <v>|Bea Alonzo|Dingdong Dantes|Enrique Gil|</v>
      </c>
    </row>
    <row r="1569" spans="1:21">
      <c r="A1569" s="14" t="s">
        <v>7936</v>
      </c>
      <c r="B1569" s="14" t="s">
        <v>48</v>
      </c>
      <c r="C1569" s="14" t="s">
        <v>7937</v>
      </c>
      <c r="D1569" s="14" t="s">
        <v>7786</v>
      </c>
      <c r="E1569" s="14" t="s">
        <v>7938</v>
      </c>
      <c r="F1569" s="14" t="s">
        <v>138</v>
      </c>
      <c r="G1569" s="26">
        <v>44175</v>
      </c>
      <c r="H1569" s="14">
        <v>2019</v>
      </c>
      <c r="I1569" s="14" t="s">
        <v>360</v>
      </c>
      <c r="J1569" s="14" t="s">
        <v>1096</v>
      </c>
      <c r="K1569" s="14" t="s">
        <v>7085</v>
      </c>
      <c r="L1569" s="14" t="s">
        <v>7939</v>
      </c>
      <c r="M1569" s="14">
        <f t="shared" si="192"/>
        <v>2020</v>
      </c>
      <c r="N1569" s="14">
        <f t="shared" si="193"/>
        <v>12</v>
      </c>
      <c r="O1569" s="14" t="str">
        <f>IFERROR(VLOOKUP(I1569,Lists!$F$2:$G$16,2,FALSE()),"Not Rated")</f>
        <v>Adults</v>
      </c>
      <c r="P1569" s="14">
        <f t="shared" si="194"/>
        <v>108</v>
      </c>
      <c r="Q1569" s="14" t="str">
        <f t="shared" si="195"/>
        <v>Philippines</v>
      </c>
      <c r="R1569" s="14" t="str">
        <f t="shared" si="196"/>
        <v>|Philippines|</v>
      </c>
      <c r="S1569" s="14" t="str">
        <f t="shared" si="197"/>
        <v>|Comedies|International Movies|LGBTQ Movies|</v>
      </c>
      <c r="T1569" s="14" t="str">
        <f t="shared" si="198"/>
        <v>|Jun Lana|</v>
      </c>
      <c r="U1569" s="14" t="str">
        <f t="shared" si="199"/>
        <v>|Paolo Ballesteros|Martin del Rosario|Christian Bables|John Arcilla|Carmi Martin|Rosanna Roces|Joross Gamboa|Via Antonio|Roxanne Barcelo|</v>
      </c>
    </row>
    <row r="1570" spans="1:21">
      <c r="A1570" s="14" t="s">
        <v>7940</v>
      </c>
      <c r="B1570" s="14" t="s">
        <v>48</v>
      </c>
      <c r="C1570" s="14" t="s">
        <v>7941</v>
      </c>
      <c r="D1570" s="14" t="s">
        <v>7786</v>
      </c>
      <c r="E1570" s="14" t="s">
        <v>7942</v>
      </c>
      <c r="F1570" s="14" t="s">
        <v>138</v>
      </c>
      <c r="G1570" s="26">
        <v>44174</v>
      </c>
      <c r="H1570" s="14">
        <v>2019</v>
      </c>
      <c r="I1570" s="14" t="s">
        <v>360</v>
      </c>
      <c r="J1570" s="14" t="s">
        <v>611</v>
      </c>
      <c r="K1570" s="14" t="s">
        <v>444</v>
      </c>
      <c r="L1570" s="14" t="s">
        <v>7943</v>
      </c>
      <c r="M1570" s="14">
        <f t="shared" si="192"/>
        <v>2020</v>
      </c>
      <c r="N1570" s="14">
        <f t="shared" si="193"/>
        <v>12</v>
      </c>
      <c r="O1570" s="14" t="str">
        <f>IFERROR(VLOOKUP(I1570,Lists!$F$2:$G$16,2,FALSE()),"Not Rated")</f>
        <v>Adults</v>
      </c>
      <c r="P1570" s="14">
        <f t="shared" si="194"/>
        <v>105</v>
      </c>
      <c r="Q1570" s="14" t="str">
        <f t="shared" si="195"/>
        <v>Philippines</v>
      </c>
      <c r="R1570" s="14" t="str">
        <f t="shared" si="196"/>
        <v>|Philippines|</v>
      </c>
      <c r="S1570" s="14" t="str">
        <f t="shared" si="197"/>
        <v>|Dramas|Independent Movies|International Movies|</v>
      </c>
      <c r="T1570" s="14" t="str">
        <f t="shared" si="198"/>
        <v>|Jun Lana|</v>
      </c>
      <c r="U1570" s="14" t="str">
        <f t="shared" si="199"/>
        <v>|Elijah Canlas|Eddie Garcia|Jaclyn Jose|Gabby Padilla|Cedrick Juan|Elora Espano|Sue Prado|</v>
      </c>
    </row>
    <row r="1571" spans="1:21">
      <c r="A1571" s="14" t="s">
        <v>7944</v>
      </c>
      <c r="B1571" s="14" t="s">
        <v>49</v>
      </c>
      <c r="C1571" s="14" t="s">
        <v>7945</v>
      </c>
      <c r="D1571" s="14" t="s">
        <v>117</v>
      </c>
      <c r="E1571" s="14" t="s">
        <v>7946</v>
      </c>
      <c r="F1571" s="14" t="s">
        <v>161</v>
      </c>
      <c r="G1571" s="26">
        <v>44174</v>
      </c>
      <c r="H1571" s="14">
        <v>2013</v>
      </c>
      <c r="I1571" s="14" t="s">
        <v>361</v>
      </c>
      <c r="J1571" s="14" t="s">
        <v>108</v>
      </c>
      <c r="K1571" s="14" t="s">
        <v>1415</v>
      </c>
      <c r="L1571" s="14" t="s">
        <v>7947</v>
      </c>
      <c r="M1571" s="14">
        <f t="shared" si="192"/>
        <v>2020</v>
      </c>
      <c r="N1571" s="14">
        <f t="shared" si="193"/>
        <v>12</v>
      </c>
      <c r="O1571" s="14" t="str">
        <f>IFERROR(VLOOKUP(I1571,Lists!$F$2:$G$16,2,FALSE()),"Not Rated")</f>
        <v>Teens</v>
      </c>
      <c r="P1571" s="14">
        <f t="shared" si="194"/>
        <v>4</v>
      </c>
      <c r="Q1571" s="14" t="str">
        <f t="shared" si="195"/>
        <v>Saudi Arabia</v>
      </c>
      <c r="R1571" s="14" t="str">
        <f t="shared" si="196"/>
        <v>|Saudi Arabia|</v>
      </c>
      <c r="S1571" s="14" t="str">
        <f t="shared" si="197"/>
        <v>|International TV Shows|TV Comedies|</v>
      </c>
      <c r="T1571" s="14" t="str">
        <f t="shared" si="198"/>
        <v>|Unknown|</v>
      </c>
      <c r="U1571" s="14" t="str">
        <f t="shared" si="199"/>
        <v>|Malik Nejer|Abdulaziz Alshehri|</v>
      </c>
    </row>
    <row r="1572" spans="1:21">
      <c r="A1572" s="14" t="s">
        <v>7948</v>
      </c>
      <c r="B1572" s="14" t="s">
        <v>49</v>
      </c>
      <c r="C1572" s="14" t="s">
        <v>7949</v>
      </c>
      <c r="D1572" s="14" t="s">
        <v>117</v>
      </c>
      <c r="E1572" s="14" t="s">
        <v>7950</v>
      </c>
      <c r="F1572" s="14" t="s">
        <v>128</v>
      </c>
      <c r="G1572" s="26">
        <v>44174</v>
      </c>
      <c r="H1572" s="14">
        <v>2019</v>
      </c>
      <c r="I1572" s="14" t="s">
        <v>361</v>
      </c>
      <c r="J1572" s="14" t="s">
        <v>105</v>
      </c>
      <c r="K1572" s="14" t="s">
        <v>1905</v>
      </c>
      <c r="L1572" s="14" t="s">
        <v>7951</v>
      </c>
      <c r="M1572" s="14">
        <f t="shared" si="192"/>
        <v>2020</v>
      </c>
      <c r="N1572" s="14">
        <f t="shared" si="193"/>
        <v>12</v>
      </c>
      <c r="O1572" s="14" t="str">
        <f>IFERROR(VLOOKUP(I1572,Lists!$F$2:$G$16,2,FALSE()),"Not Rated")</f>
        <v>Teens</v>
      </c>
      <c r="P1572" s="14">
        <f t="shared" si="194"/>
        <v>1</v>
      </c>
      <c r="Q1572" s="14" t="str">
        <f t="shared" si="195"/>
        <v>Egypt</v>
      </c>
      <c r="R1572" s="14" t="str">
        <f t="shared" si="196"/>
        <v>|Egypt|</v>
      </c>
      <c r="S1572" s="14" t="str">
        <f t="shared" si="197"/>
        <v>|International TV Shows|Romantic TV Shows|TV Dramas|</v>
      </c>
      <c r="T1572" s="14" t="str">
        <f t="shared" si="198"/>
        <v>|Unknown|</v>
      </c>
      <c r="U1572" s="14" t="str">
        <f t="shared" si="199"/>
        <v>|Ruby|Mohamed Farraag|Ahmed Dawood|Sawsan Badr|Arwa Gouda|Hesham Ismail|Ali Al Tayeb|Mahmoud El-Bezzawy|Heba Abdelghany|Hany Seif|</v>
      </c>
    </row>
    <row r="1573" spans="1:21">
      <c r="A1573" s="14" t="s">
        <v>7952</v>
      </c>
      <c r="B1573" s="14" t="s">
        <v>48</v>
      </c>
      <c r="C1573" s="14" t="s">
        <v>7953</v>
      </c>
      <c r="D1573" s="14" t="s">
        <v>7954</v>
      </c>
      <c r="E1573" s="14" t="s">
        <v>7955</v>
      </c>
      <c r="F1573" s="14" t="s">
        <v>132</v>
      </c>
      <c r="G1573" s="26">
        <v>44174</v>
      </c>
      <c r="H1573" s="14">
        <v>2020</v>
      </c>
      <c r="I1573" s="14" t="s">
        <v>361</v>
      </c>
      <c r="J1573" s="14" t="s">
        <v>1008</v>
      </c>
      <c r="K1573" s="14" t="s">
        <v>834</v>
      </c>
      <c r="L1573" s="14" t="s">
        <v>7956</v>
      </c>
      <c r="M1573" s="14">
        <f t="shared" si="192"/>
        <v>2020</v>
      </c>
      <c r="N1573" s="14">
        <f t="shared" si="193"/>
        <v>12</v>
      </c>
      <c r="O1573" s="14" t="str">
        <f>IFERROR(VLOOKUP(I1573,Lists!$F$2:$G$16,2,FALSE()),"Not Rated")</f>
        <v>Teens</v>
      </c>
      <c r="P1573" s="14">
        <f t="shared" si="194"/>
        <v>119</v>
      </c>
      <c r="Q1573" s="14" t="str">
        <f t="shared" si="195"/>
        <v>Italy</v>
      </c>
      <c r="R1573" s="14" t="str">
        <f t="shared" si="196"/>
        <v>|Italy|</v>
      </c>
      <c r="S1573" s="14" t="str">
        <f t="shared" si="197"/>
        <v>|Comedies|Dramas|International Movies|</v>
      </c>
      <c r="T1573" s="14" t="str">
        <f t="shared" si="198"/>
        <v>|Sydney Sibilia|</v>
      </c>
      <c r="U1573" s="14" t="str">
        <f t="shared" si="199"/>
        <v>|Elio Germano|Matilda De Angelis|Tom Wlaschiha|Luca Zingaretti|Fabrizio Bentivoglio|Leonardo Lidi|François Cluzet|</v>
      </c>
    </row>
    <row r="1574" spans="1:21">
      <c r="A1574" s="14" t="s">
        <v>7957</v>
      </c>
      <c r="B1574" s="14" t="s">
        <v>49</v>
      </c>
      <c r="C1574" s="14" t="s">
        <v>7958</v>
      </c>
      <c r="D1574" s="14" t="s">
        <v>117</v>
      </c>
      <c r="E1574" s="14" t="s">
        <v>7959</v>
      </c>
      <c r="F1574" s="14" t="s">
        <v>115</v>
      </c>
      <c r="G1574" s="26">
        <v>44174</v>
      </c>
      <c r="H1574" s="14">
        <v>2020</v>
      </c>
      <c r="I1574" s="14" t="s">
        <v>368</v>
      </c>
      <c r="J1574" s="14" t="s">
        <v>106</v>
      </c>
      <c r="K1574" s="14" t="s">
        <v>617</v>
      </c>
      <c r="L1574" s="14" t="s">
        <v>7960</v>
      </c>
      <c r="M1574" s="14">
        <f t="shared" si="192"/>
        <v>2020</v>
      </c>
      <c r="N1574" s="14">
        <f t="shared" si="193"/>
        <v>12</v>
      </c>
      <c r="O1574" s="14" t="str">
        <f>IFERROR(VLOOKUP(I1574,Lists!$F$2:$G$16,2,FALSE()),"Not Rated")</f>
        <v>Kids</v>
      </c>
      <c r="P1574" s="14">
        <f t="shared" si="194"/>
        <v>2</v>
      </c>
      <c r="Q1574" s="14" t="str">
        <f t="shared" si="195"/>
        <v>United States</v>
      </c>
      <c r="R1574" s="14" t="str">
        <f t="shared" si="196"/>
        <v>|United States|</v>
      </c>
      <c r="S1574" s="14" t="str">
        <f t="shared" si="197"/>
        <v>|Kids' TV|TV Comedies|</v>
      </c>
      <c r="T1574" s="14" t="str">
        <f t="shared" si="198"/>
        <v>|Unknown|</v>
      </c>
      <c r="U1574" s="14" t="str">
        <f t="shared" si="199"/>
        <v>|Paul Wight|Allison Munn|Reylynn Caster|Lily Brooks O'Briant|Juliet Donenfeld|</v>
      </c>
    </row>
    <row r="1575" spans="1:21">
      <c r="A1575" s="14" t="s">
        <v>7961</v>
      </c>
      <c r="B1575" s="14" t="s">
        <v>49</v>
      </c>
      <c r="C1575" s="14" t="s">
        <v>7962</v>
      </c>
      <c r="D1575" s="14" t="s">
        <v>117</v>
      </c>
      <c r="E1575" s="14" t="s">
        <v>7963</v>
      </c>
      <c r="F1575" s="14" t="s">
        <v>115</v>
      </c>
      <c r="G1575" s="26">
        <v>44174</v>
      </c>
      <c r="H1575" s="14">
        <v>2020</v>
      </c>
      <c r="I1575" s="14" t="s">
        <v>362</v>
      </c>
      <c r="J1575" s="14" t="s">
        <v>107</v>
      </c>
      <c r="K1575" s="14" t="s">
        <v>7964</v>
      </c>
      <c r="L1575" s="14" t="s">
        <v>7965</v>
      </c>
      <c r="M1575" s="14">
        <f t="shared" si="192"/>
        <v>2020</v>
      </c>
      <c r="N1575" s="14">
        <f t="shared" si="193"/>
        <v>12</v>
      </c>
      <c r="O1575" s="14" t="str">
        <f>IFERROR(VLOOKUP(I1575,Lists!$F$2:$G$16,2,FALSE()),"Not Rated")</f>
        <v>Older Kids</v>
      </c>
      <c r="P1575" s="14">
        <f t="shared" si="194"/>
        <v>3</v>
      </c>
      <c r="Q1575" s="14" t="str">
        <f t="shared" si="195"/>
        <v>United States</v>
      </c>
      <c r="R1575" s="14" t="str">
        <f t="shared" si="196"/>
        <v>|United States|</v>
      </c>
      <c r="S1575" s="14" t="str">
        <f t="shared" si="197"/>
        <v>|Kids' TV|TV Comedies|Teen TV Shows|</v>
      </c>
      <c r="T1575" s="14" t="str">
        <f t="shared" si="198"/>
        <v>|Unknown|</v>
      </c>
      <c r="U1575" s="14" t="str">
        <f t="shared" si="199"/>
        <v>|Paulina Chávez|Jencarlos Canela|</v>
      </c>
    </row>
    <row r="1576" spans="1:21">
      <c r="A1576" s="14" t="s">
        <v>7966</v>
      </c>
      <c r="B1576" s="14" t="s">
        <v>49</v>
      </c>
      <c r="C1576" s="14" t="s">
        <v>7967</v>
      </c>
      <c r="D1576" s="14" t="s">
        <v>117</v>
      </c>
      <c r="E1576" s="14" t="s">
        <v>117</v>
      </c>
      <c r="F1576" s="14" t="s">
        <v>115</v>
      </c>
      <c r="G1576" s="26">
        <v>44174</v>
      </c>
      <c r="H1576" s="14">
        <v>2020</v>
      </c>
      <c r="I1576" s="14" t="s">
        <v>361</v>
      </c>
      <c r="J1576" s="14" t="s">
        <v>105</v>
      </c>
      <c r="K1576" s="14" t="s">
        <v>956</v>
      </c>
      <c r="L1576" s="14" t="s">
        <v>7968</v>
      </c>
      <c r="M1576" s="14">
        <f t="shared" si="192"/>
        <v>2020</v>
      </c>
      <c r="N1576" s="14">
        <f t="shared" si="193"/>
        <v>12</v>
      </c>
      <c r="O1576" s="14" t="str">
        <f>IFERROR(VLOOKUP(I1576,Lists!$F$2:$G$16,2,FALSE()),"Not Rated")</f>
        <v>Teens</v>
      </c>
      <c r="P1576" s="14">
        <f t="shared" si="194"/>
        <v>1</v>
      </c>
      <c r="Q1576" s="14" t="str">
        <f t="shared" si="195"/>
        <v>United States</v>
      </c>
      <c r="R1576" s="14" t="str">
        <f t="shared" si="196"/>
        <v>|United States|</v>
      </c>
      <c r="S1576" s="14" t="str">
        <f t="shared" si="197"/>
        <v>|Docuseries|Science &amp; Nature TV|</v>
      </c>
      <c r="T1576" s="14" t="str">
        <f t="shared" si="198"/>
        <v>|Unknown|</v>
      </c>
      <c r="U1576" s="14" t="str">
        <f t="shared" si="199"/>
        <v>|Unknown|</v>
      </c>
    </row>
    <row r="1577" spans="1:21">
      <c r="A1577" s="14" t="s">
        <v>7969</v>
      </c>
      <c r="B1577" s="14" t="s">
        <v>48</v>
      </c>
      <c r="C1577" s="14" t="s">
        <v>7970</v>
      </c>
      <c r="D1577" s="14" t="s">
        <v>7971</v>
      </c>
      <c r="E1577" s="14" t="s">
        <v>7972</v>
      </c>
      <c r="F1577" s="14" t="s">
        <v>146</v>
      </c>
      <c r="G1577" s="26">
        <v>44173</v>
      </c>
      <c r="H1577" s="14">
        <v>2020</v>
      </c>
      <c r="I1577" s="14" t="s">
        <v>362</v>
      </c>
      <c r="J1577" s="14" t="s">
        <v>457</v>
      </c>
      <c r="K1577" s="14" t="s">
        <v>496</v>
      </c>
      <c r="L1577" s="14" t="s">
        <v>7973</v>
      </c>
      <c r="M1577" s="14">
        <f t="shared" si="192"/>
        <v>2020</v>
      </c>
      <c r="N1577" s="14">
        <f t="shared" si="193"/>
        <v>12</v>
      </c>
      <c r="O1577" s="14" t="str">
        <f>IFERROR(VLOOKUP(I1577,Lists!$F$2:$G$16,2,FALSE()),"Not Rated")</f>
        <v>Older Kids</v>
      </c>
      <c r="P1577" s="14">
        <f t="shared" si="194"/>
        <v>104</v>
      </c>
      <c r="Q1577" s="14" t="str">
        <f t="shared" si="195"/>
        <v>Singapore</v>
      </c>
      <c r="R1577" s="14" t="str">
        <f t="shared" si="196"/>
        <v>|Singapore|</v>
      </c>
      <c r="S1577" s="14" t="str">
        <f t="shared" si="197"/>
        <v>|Documentaries|International Movies|</v>
      </c>
      <c r="T1577" s="14" t="str">
        <f t="shared" si="198"/>
        <v>|Josiah Ng|</v>
      </c>
      <c r="U1577" s="14" t="str">
        <f t="shared" si="199"/>
        <v>|André Chiang|</v>
      </c>
    </row>
    <row r="1578" spans="1:21">
      <c r="A1578" s="14" t="s">
        <v>7974</v>
      </c>
      <c r="B1578" s="14" t="s">
        <v>48</v>
      </c>
      <c r="C1578" s="14" t="s">
        <v>7975</v>
      </c>
      <c r="D1578" s="14" t="s">
        <v>7976</v>
      </c>
      <c r="E1578" s="14" t="s">
        <v>7977</v>
      </c>
      <c r="F1578" s="14" t="s">
        <v>115</v>
      </c>
      <c r="G1578" s="26">
        <v>44173</v>
      </c>
      <c r="H1578" s="14">
        <v>2020</v>
      </c>
      <c r="I1578" s="14" t="s">
        <v>367</v>
      </c>
      <c r="J1578" s="14" t="s">
        <v>760</v>
      </c>
      <c r="K1578" s="14" t="s">
        <v>481</v>
      </c>
      <c r="L1578" s="14" t="s">
        <v>7978</v>
      </c>
      <c r="M1578" s="14">
        <f t="shared" si="192"/>
        <v>2020</v>
      </c>
      <c r="N1578" s="14">
        <f t="shared" si="193"/>
        <v>12</v>
      </c>
      <c r="O1578" s="14" t="str">
        <f>IFERROR(VLOOKUP(I1578,Lists!$F$2:$G$16,2,FALSE()),"Not Rated")</f>
        <v>Older Kids</v>
      </c>
      <c r="P1578" s="14">
        <f t="shared" si="194"/>
        <v>83</v>
      </c>
      <c r="Q1578" s="14" t="str">
        <f t="shared" si="195"/>
        <v>United States</v>
      </c>
      <c r="R1578" s="14" t="str">
        <f t="shared" si="196"/>
        <v>|United States|</v>
      </c>
      <c r="S1578" s="14" t="str">
        <f t="shared" si="197"/>
        <v>|Children &amp; Family Movies|Comedies|</v>
      </c>
      <c r="T1578" s="14" t="str">
        <f t="shared" si="198"/>
        <v>|Kirk Wise|</v>
      </c>
      <c r="U1578" s="14" t="str">
        <f t="shared" si="199"/>
        <v>|Jennifer Coolidge|Karen Fukuhara|Khary Payton|Julian Sands|Brenda Song|Luke Wilson|Cher|</v>
      </c>
    </row>
    <row r="1579" spans="1:21">
      <c r="A1579" s="14" t="s">
        <v>7979</v>
      </c>
      <c r="B1579" s="14" t="s">
        <v>48</v>
      </c>
      <c r="C1579" s="14" t="s">
        <v>7980</v>
      </c>
      <c r="D1579" s="14" t="s">
        <v>117</v>
      </c>
      <c r="E1579" s="14" t="s">
        <v>2700</v>
      </c>
      <c r="F1579" s="14" t="s">
        <v>133</v>
      </c>
      <c r="G1579" s="26">
        <v>44173</v>
      </c>
      <c r="H1579" s="14">
        <v>2020</v>
      </c>
      <c r="I1579" s="14" t="s">
        <v>360</v>
      </c>
      <c r="J1579" s="14" t="s">
        <v>404</v>
      </c>
      <c r="K1579" s="14" t="s">
        <v>2701</v>
      </c>
      <c r="L1579" s="14" t="s">
        <v>7981</v>
      </c>
      <c r="M1579" s="14">
        <f t="shared" si="192"/>
        <v>2020</v>
      </c>
      <c r="N1579" s="14">
        <f t="shared" si="193"/>
        <v>12</v>
      </c>
      <c r="O1579" s="14" t="str">
        <f>IFERROR(VLOOKUP(I1579,Lists!$F$2:$G$16,2,FALSE()),"Not Rated")</f>
        <v>Adults</v>
      </c>
      <c r="P1579" s="14">
        <f t="shared" si="194"/>
        <v>90</v>
      </c>
      <c r="Q1579" s="14" t="str">
        <f t="shared" si="195"/>
        <v>Brazil</v>
      </c>
      <c r="R1579" s="14" t="str">
        <f t="shared" si="196"/>
        <v>|Brazil|</v>
      </c>
      <c r="S1579" s="14" t="str">
        <f t="shared" si="197"/>
        <v>|Documentaries|International Movies|Music &amp; Musicals|</v>
      </c>
      <c r="T1579" s="14" t="str">
        <f t="shared" si="198"/>
        <v>|Unknown|</v>
      </c>
      <c r="U1579" s="14" t="str">
        <f t="shared" si="199"/>
        <v>|Emicida|</v>
      </c>
    </row>
    <row r="1580" spans="1:21">
      <c r="A1580" s="14" t="s">
        <v>7982</v>
      </c>
      <c r="B1580" s="14" t="s">
        <v>49</v>
      </c>
      <c r="C1580" s="14" t="s">
        <v>7983</v>
      </c>
      <c r="D1580" s="14" t="s">
        <v>117</v>
      </c>
      <c r="E1580" s="14" t="s">
        <v>7984</v>
      </c>
      <c r="F1580" s="14" t="s">
        <v>172</v>
      </c>
      <c r="G1580" s="26">
        <v>44173</v>
      </c>
      <c r="H1580" s="14">
        <v>2019</v>
      </c>
      <c r="I1580" s="14" t="s">
        <v>362</v>
      </c>
      <c r="J1580" s="14" t="s">
        <v>105</v>
      </c>
      <c r="K1580" s="14" t="s">
        <v>1905</v>
      </c>
      <c r="L1580" s="14" t="s">
        <v>7985</v>
      </c>
      <c r="M1580" s="14">
        <f t="shared" si="192"/>
        <v>2020</v>
      </c>
      <c r="N1580" s="14">
        <f t="shared" si="193"/>
        <v>12</v>
      </c>
      <c r="O1580" s="14" t="str">
        <f>IFERROR(VLOOKUP(I1580,Lists!$F$2:$G$16,2,FALSE()),"Not Rated")</f>
        <v>Older Kids</v>
      </c>
      <c r="P1580" s="14">
        <f t="shared" si="194"/>
        <v>1</v>
      </c>
      <c r="Q1580" s="14" t="str">
        <f t="shared" si="195"/>
        <v>Kuwait</v>
      </c>
      <c r="R1580" s="14" t="str">
        <f t="shared" si="196"/>
        <v>|Kuwait|</v>
      </c>
      <c r="S1580" s="14" t="str">
        <f t="shared" si="197"/>
        <v>|International TV Shows|Romantic TV Shows|TV Dramas|</v>
      </c>
      <c r="T1580" s="14" t="str">
        <f t="shared" si="198"/>
        <v>|Unknown|</v>
      </c>
      <c r="U1580" s="14" t="str">
        <f t="shared" si="199"/>
        <v>|Nour Al Ghandour|Muhanad Al-Hamdi|Huda El Khateib|Hassan Ibrahim|Abdullah Al-Turkumani|Nasser Kermani|Foaz Al -Shatti|Muhammad Al Dousari|Ahmed El Hozeem|Ghorour|Fatma Al Tabbakh|</v>
      </c>
    </row>
    <row r="1581" spans="1:21">
      <c r="A1581" s="14" t="s">
        <v>7986</v>
      </c>
      <c r="B1581" s="14" t="s">
        <v>49</v>
      </c>
      <c r="C1581" s="14" t="s">
        <v>7987</v>
      </c>
      <c r="D1581" s="14" t="s">
        <v>117</v>
      </c>
      <c r="E1581" s="14" t="s">
        <v>7988</v>
      </c>
      <c r="F1581" s="14" t="s">
        <v>115</v>
      </c>
      <c r="G1581" s="26">
        <v>44173</v>
      </c>
      <c r="H1581" s="14">
        <v>2020</v>
      </c>
      <c r="I1581" s="14" t="s">
        <v>361</v>
      </c>
      <c r="J1581" s="14" t="s">
        <v>107</v>
      </c>
      <c r="K1581" s="14" t="s">
        <v>6943</v>
      </c>
      <c r="L1581" s="14" t="s">
        <v>7989</v>
      </c>
      <c r="M1581" s="14">
        <f t="shared" si="192"/>
        <v>2020</v>
      </c>
      <c r="N1581" s="14">
        <f t="shared" si="193"/>
        <v>12</v>
      </c>
      <c r="O1581" s="14" t="str">
        <f>IFERROR(VLOOKUP(I1581,Lists!$F$2:$G$16,2,FALSE()),"Not Rated")</f>
        <v>Teens</v>
      </c>
      <c r="P1581" s="14">
        <f t="shared" si="194"/>
        <v>3</v>
      </c>
      <c r="Q1581" s="14" t="str">
        <f t="shared" si="195"/>
        <v>United States</v>
      </c>
      <c r="R1581" s="14" t="str">
        <f t="shared" si="196"/>
        <v>|United States|</v>
      </c>
      <c r="S1581" s="14" t="str">
        <f t="shared" si="197"/>
        <v>|TV Comedies|Teen TV Shows|</v>
      </c>
      <c r="T1581" s="14" t="str">
        <f t="shared" si="198"/>
        <v>|Unknown|</v>
      </c>
      <c r="U1581" s="14" t="str">
        <f t="shared" si="199"/>
        <v>|Gabriel Iglesias|Sherri Shepherd|Jacob Vargas|Maggie Geha|Richard Gant|Cree Cicchino|Fabrizio Guido|Oscar Nuñez|</v>
      </c>
    </row>
    <row r="1582" spans="1:21">
      <c r="A1582" s="14" t="s">
        <v>7990</v>
      </c>
      <c r="B1582" s="14" t="s">
        <v>48</v>
      </c>
      <c r="C1582" s="14" t="s">
        <v>7991</v>
      </c>
      <c r="D1582" s="14" t="s">
        <v>7992</v>
      </c>
      <c r="E1582" s="14" t="s">
        <v>7993</v>
      </c>
      <c r="F1582" s="14" t="s">
        <v>115</v>
      </c>
      <c r="G1582" s="26">
        <v>44173</v>
      </c>
      <c r="H1582" s="14">
        <v>2020</v>
      </c>
      <c r="I1582" s="14" t="s">
        <v>365</v>
      </c>
      <c r="J1582" s="14" t="s">
        <v>5629</v>
      </c>
      <c r="K1582" s="14" t="s">
        <v>251</v>
      </c>
      <c r="L1582" s="14" t="s">
        <v>7994</v>
      </c>
      <c r="M1582" s="14">
        <f t="shared" si="192"/>
        <v>2020</v>
      </c>
      <c r="N1582" s="14">
        <f t="shared" si="193"/>
        <v>12</v>
      </c>
      <c r="O1582" s="14" t="str">
        <f>IFERROR(VLOOKUP(I1582,Lists!$F$2:$G$16,2,FALSE()),"Not Rated")</f>
        <v>Kids</v>
      </c>
      <c r="P1582" s="14">
        <f t="shared" si="194"/>
        <v>79</v>
      </c>
      <c r="Q1582" s="14" t="str">
        <f t="shared" si="195"/>
        <v>United States</v>
      </c>
      <c r="R1582" s="14" t="str">
        <f t="shared" si="196"/>
        <v>|United States|</v>
      </c>
      <c r="S1582" s="14" t="str">
        <f t="shared" si="197"/>
        <v>|Children &amp; Family Movies|</v>
      </c>
      <c r="T1582" s="14" t="str">
        <f t="shared" si="198"/>
        <v>|Beth Sleven|Allan Jacobsen|Kevin Wotton|</v>
      </c>
      <c r="U1582" s="14" t="str">
        <f t="shared" si="199"/>
        <v>|Amber Frank|Bailey Gambertoglio|Sydney Park|Katey Sagal|Rachel Kimsey|Darcy Rose Byrnes|Duncan Joiner|Bella Aboulhosn|Kai Scott|</v>
      </c>
    </row>
    <row r="1583" spans="1:21">
      <c r="A1583" s="14" t="s">
        <v>7995</v>
      </c>
      <c r="B1583" s="14" t="s">
        <v>48</v>
      </c>
      <c r="C1583" s="14" t="s">
        <v>7996</v>
      </c>
      <c r="D1583" s="14" t="s">
        <v>4388</v>
      </c>
      <c r="E1583" s="14" t="s">
        <v>7997</v>
      </c>
      <c r="F1583" s="14" t="s">
        <v>117</v>
      </c>
      <c r="G1583" s="26">
        <v>44173</v>
      </c>
      <c r="H1583" s="14">
        <v>2020</v>
      </c>
      <c r="I1583" s="14" t="s">
        <v>366</v>
      </c>
      <c r="J1583" s="14" t="s">
        <v>6181</v>
      </c>
      <c r="K1583" s="14" t="s">
        <v>251</v>
      </c>
      <c r="L1583" s="14" t="s">
        <v>7998</v>
      </c>
      <c r="M1583" s="14">
        <f t="shared" si="192"/>
        <v>2020</v>
      </c>
      <c r="N1583" s="14">
        <f t="shared" si="193"/>
        <v>12</v>
      </c>
      <c r="O1583" s="14" t="str">
        <f>IFERROR(VLOOKUP(I1583,Lists!$F$2:$G$16,2,FALSE()),"Not Rated")</f>
        <v>Kids</v>
      </c>
      <c r="P1583" s="14">
        <f t="shared" si="194"/>
        <v>24</v>
      </c>
      <c r="Q1583" s="14" t="str">
        <f t="shared" si="195"/>
        <v>Unknown</v>
      </c>
      <c r="R1583" s="14" t="str">
        <f t="shared" si="196"/>
        <v>|Unknown|</v>
      </c>
      <c r="S1583" s="14" t="str">
        <f t="shared" si="197"/>
        <v>|Children &amp; Family Movies|</v>
      </c>
      <c r="T1583" s="14" t="str">
        <f t="shared" si="198"/>
        <v>|Steve Ball|</v>
      </c>
      <c r="U1583" s="14" t="str">
        <f t="shared" si="199"/>
        <v>|Elyse Maloway|Vincent Tong|Erin Mathews|Andrea Libman|Alessandro Juliani|Nicole Anthony|Diana Kaarina|Gigi Saul Guerrero|Rukiya Bernard|Asia Mattu|Elicia MacKenzie|</v>
      </c>
    </row>
    <row r="1584" spans="1:21">
      <c r="A1584" s="14" t="s">
        <v>7999</v>
      </c>
      <c r="B1584" s="14" t="s">
        <v>48</v>
      </c>
      <c r="C1584" s="14" t="s">
        <v>8000</v>
      </c>
      <c r="D1584" s="14" t="s">
        <v>6005</v>
      </c>
      <c r="E1584" s="14" t="s">
        <v>8001</v>
      </c>
      <c r="F1584" s="14" t="s">
        <v>115</v>
      </c>
      <c r="G1584" s="26">
        <v>44173</v>
      </c>
      <c r="H1584" s="14">
        <v>2016</v>
      </c>
      <c r="I1584" s="14" t="s">
        <v>363</v>
      </c>
      <c r="J1584" s="14" t="s">
        <v>671</v>
      </c>
      <c r="K1584" s="14" t="s">
        <v>683</v>
      </c>
      <c r="L1584" s="14" t="s">
        <v>8002</v>
      </c>
      <c r="M1584" s="14">
        <f t="shared" si="192"/>
        <v>2020</v>
      </c>
      <c r="N1584" s="14">
        <f t="shared" si="193"/>
        <v>12</v>
      </c>
      <c r="O1584" s="14" t="str">
        <f>IFERROR(VLOOKUP(I1584,Lists!$F$2:$G$16,2,FALSE()),"Not Rated")</f>
        <v>Adults</v>
      </c>
      <c r="P1584" s="14">
        <f t="shared" si="194"/>
        <v>115</v>
      </c>
      <c r="Q1584" s="14" t="str">
        <f t="shared" si="195"/>
        <v>United States</v>
      </c>
      <c r="R1584" s="14" t="str">
        <f t="shared" si="196"/>
        <v>|United States|</v>
      </c>
      <c r="S1584" s="14" t="str">
        <f t="shared" si="197"/>
        <v>|Dramas|Thrillers|</v>
      </c>
      <c r="T1584" s="14" t="str">
        <f t="shared" si="198"/>
        <v>|John Hillcoat|</v>
      </c>
      <c r="U1584" s="14" t="str">
        <f t="shared" si="199"/>
        <v>|Casey Affleck|Chiwetel Ejiofor|Anthony Mackie|Aaron Paul|Clifton Collins Jr.|Norman Reedus|Woody Harrelson|Kate Winslet|Teresa Palmer|Michael Kenneth Williams|Gal Gadot|</v>
      </c>
    </row>
    <row r="1585" spans="1:21">
      <c r="A1585" s="14" t="s">
        <v>8003</v>
      </c>
      <c r="B1585" s="14" t="s">
        <v>49</v>
      </c>
      <c r="C1585" s="14" t="s">
        <v>8004</v>
      </c>
      <c r="D1585" s="14" t="s">
        <v>117</v>
      </c>
      <c r="E1585" s="14" t="s">
        <v>8005</v>
      </c>
      <c r="F1585" s="14" t="s">
        <v>123</v>
      </c>
      <c r="G1585" s="26">
        <v>44172</v>
      </c>
      <c r="H1585" s="14">
        <v>2018</v>
      </c>
      <c r="I1585" s="14" t="s">
        <v>361</v>
      </c>
      <c r="J1585" s="14" t="s">
        <v>105</v>
      </c>
      <c r="K1585" s="14" t="s">
        <v>1905</v>
      </c>
      <c r="L1585" s="14" t="s">
        <v>8006</v>
      </c>
      <c r="M1585" s="14">
        <f t="shared" si="192"/>
        <v>2020</v>
      </c>
      <c r="N1585" s="14">
        <f t="shared" si="193"/>
        <v>12</v>
      </c>
      <c r="O1585" s="14" t="str">
        <f>IFERROR(VLOOKUP(I1585,Lists!$F$2:$G$16,2,FALSE()),"Not Rated")</f>
        <v>Teens</v>
      </c>
      <c r="P1585" s="14">
        <f t="shared" si="194"/>
        <v>1</v>
      </c>
      <c r="Q1585" s="14" t="str">
        <f t="shared" si="195"/>
        <v>South Korea</v>
      </c>
      <c r="R1585" s="14" t="str">
        <f t="shared" si="196"/>
        <v>|South Korea|</v>
      </c>
      <c r="S1585" s="14" t="str">
        <f t="shared" si="197"/>
        <v>|International TV Shows|Romantic TV Shows|TV Dramas|</v>
      </c>
      <c r="T1585" s="14" t="str">
        <f t="shared" si="198"/>
        <v>|Unknown|</v>
      </c>
      <c r="U1585" s="14" t="str">
        <f t="shared" si="199"/>
        <v>|Doh Kyung-soo|Nam Ji-hyun|Cho Seong-ha|Cho Han-cheul|Kim Seon-ho|Han So-hee|</v>
      </c>
    </row>
    <row r="1586" spans="1:21">
      <c r="A1586" s="14" t="s">
        <v>8007</v>
      </c>
      <c r="B1586" s="14" t="s">
        <v>48</v>
      </c>
      <c r="C1586" s="14" t="s">
        <v>8008</v>
      </c>
      <c r="D1586" s="14" t="s">
        <v>6204</v>
      </c>
      <c r="E1586" s="14" t="s">
        <v>8009</v>
      </c>
      <c r="F1586" s="14" t="s">
        <v>115</v>
      </c>
      <c r="G1586" s="26">
        <v>44172</v>
      </c>
      <c r="H1586" s="14">
        <v>2020</v>
      </c>
      <c r="I1586" s="14" t="s">
        <v>363</v>
      </c>
      <c r="J1586" s="14" t="s">
        <v>566</v>
      </c>
      <c r="K1586" s="14" t="s">
        <v>625</v>
      </c>
      <c r="L1586" s="14" t="s">
        <v>8010</v>
      </c>
      <c r="M1586" s="14">
        <f t="shared" si="192"/>
        <v>2020</v>
      </c>
      <c r="N1586" s="14">
        <f t="shared" si="193"/>
        <v>12</v>
      </c>
      <c r="O1586" s="14" t="str">
        <f>IFERROR(VLOOKUP(I1586,Lists!$F$2:$G$16,2,FALSE()),"Not Rated")</f>
        <v>Adults</v>
      </c>
      <c r="P1586" s="14">
        <f t="shared" si="194"/>
        <v>97</v>
      </c>
      <c r="Q1586" s="14" t="str">
        <f t="shared" si="195"/>
        <v>United States</v>
      </c>
      <c r="R1586" s="14" t="str">
        <f t="shared" si="196"/>
        <v>|United States|</v>
      </c>
      <c r="S1586" s="14" t="str">
        <f t="shared" si="197"/>
        <v>|Action &amp; Adventure|Dramas|</v>
      </c>
      <c r="T1586" s="14" t="str">
        <f t="shared" si="198"/>
        <v>|Tate Taylor|</v>
      </c>
      <c r="U1586" s="14" t="str">
        <f t="shared" si="199"/>
        <v>|Jessica Chastain|Colin Farrell|John Malkovich|Common|Geena Davis|Jess Weixler|Diana Silvers|Joan Chen|Ioan Gruffudd|</v>
      </c>
    </row>
    <row r="1587" spans="1:21">
      <c r="A1587" s="14" t="s">
        <v>8011</v>
      </c>
      <c r="B1587" s="14" t="s">
        <v>49</v>
      </c>
      <c r="C1587" s="14" t="s">
        <v>8012</v>
      </c>
      <c r="D1587" s="14" t="s">
        <v>117</v>
      </c>
      <c r="E1587" s="14" t="s">
        <v>8013</v>
      </c>
      <c r="F1587" s="14" t="s">
        <v>117</v>
      </c>
      <c r="G1587" s="26">
        <v>44172</v>
      </c>
      <c r="H1587" s="14">
        <v>2020</v>
      </c>
      <c r="I1587" s="14" t="s">
        <v>361</v>
      </c>
      <c r="J1587" s="14" t="s">
        <v>105</v>
      </c>
      <c r="K1587" s="14" t="s">
        <v>1591</v>
      </c>
      <c r="L1587" s="14" t="s">
        <v>8014</v>
      </c>
      <c r="M1587" s="14">
        <f t="shared" si="192"/>
        <v>2020</v>
      </c>
      <c r="N1587" s="14">
        <f t="shared" si="193"/>
        <v>12</v>
      </c>
      <c r="O1587" s="14" t="str">
        <f>IFERROR(VLOOKUP(I1587,Lists!$F$2:$G$16,2,FALSE()),"Not Rated")</f>
        <v>Teens</v>
      </c>
      <c r="P1587" s="14">
        <f t="shared" si="194"/>
        <v>1</v>
      </c>
      <c r="Q1587" s="14" t="str">
        <f t="shared" si="195"/>
        <v>Unknown</v>
      </c>
      <c r="R1587" s="14" t="str">
        <f t="shared" si="196"/>
        <v>|Unknown|</v>
      </c>
      <c r="S1587" s="14" t="str">
        <f t="shared" si="197"/>
        <v>|Crime TV Shows|TV Dramas|TV Mysteries|</v>
      </c>
      <c r="T1587" s="14" t="str">
        <f t="shared" si="198"/>
        <v>|Unknown|</v>
      </c>
      <c r="U1587" s="14" t="str">
        <f t="shared" si="199"/>
        <v>|Cameron Britton|Jack Huston|Judith Light|Carla Gugino|Gethin Anthony|Kelly Jenrette|Arliss Howard|Jay O. Sanders|Nick Searcy|Marley Shelton|Becky Ann Baker|Brad William Henke|</v>
      </c>
    </row>
    <row r="1588" spans="1:21">
      <c r="A1588" s="14" t="s">
        <v>8015</v>
      </c>
      <c r="B1588" s="14" t="s">
        <v>49</v>
      </c>
      <c r="C1588" s="14" t="s">
        <v>8016</v>
      </c>
      <c r="D1588" s="14" t="s">
        <v>8017</v>
      </c>
      <c r="E1588" s="14" t="s">
        <v>117</v>
      </c>
      <c r="F1588" s="14" t="s">
        <v>120</v>
      </c>
      <c r="G1588" s="26">
        <v>44172</v>
      </c>
      <c r="H1588" s="14">
        <v>2020</v>
      </c>
      <c r="I1588" s="14" t="s">
        <v>360</v>
      </c>
      <c r="J1588" s="14" t="s">
        <v>105</v>
      </c>
      <c r="K1588" s="14" t="s">
        <v>462</v>
      </c>
      <c r="L1588" s="14" t="s">
        <v>8018</v>
      </c>
      <c r="M1588" s="14">
        <f t="shared" si="192"/>
        <v>2020</v>
      </c>
      <c r="N1588" s="14">
        <f t="shared" si="193"/>
        <v>12</v>
      </c>
      <c r="O1588" s="14" t="str">
        <f>IFERROR(VLOOKUP(I1588,Lists!$F$2:$G$16,2,FALSE()),"Not Rated")</f>
        <v>Adults</v>
      </c>
      <c r="P1588" s="14">
        <f t="shared" si="194"/>
        <v>1</v>
      </c>
      <c r="Q1588" s="14" t="str">
        <f t="shared" si="195"/>
        <v>France</v>
      </c>
      <c r="R1588" s="14" t="str">
        <f t="shared" si="196"/>
        <v>|France|</v>
      </c>
      <c r="S1588" s="14" t="str">
        <f t="shared" si="197"/>
        <v>|Crime TV Shows|Docuseries|International TV Shows|</v>
      </c>
      <c r="T1588" s="14" t="str">
        <f t="shared" si="198"/>
        <v>|Jalil Lespert|</v>
      </c>
      <c r="U1588" s="14" t="str">
        <f t="shared" si="199"/>
        <v>|Unknown|</v>
      </c>
    </row>
    <row r="1589" spans="1:21">
      <c r="A1589" s="14" t="s">
        <v>8019</v>
      </c>
      <c r="B1589" s="14" t="s">
        <v>49</v>
      </c>
      <c r="C1589" s="14" t="s">
        <v>8020</v>
      </c>
      <c r="D1589" s="14" t="s">
        <v>8021</v>
      </c>
      <c r="E1589" s="14" t="s">
        <v>8022</v>
      </c>
      <c r="F1589" s="14" t="s">
        <v>137</v>
      </c>
      <c r="G1589" s="26">
        <v>44170</v>
      </c>
      <c r="H1589" s="14">
        <v>2020</v>
      </c>
      <c r="I1589" s="14" t="s">
        <v>360</v>
      </c>
      <c r="J1589" s="14" t="s">
        <v>105</v>
      </c>
      <c r="K1589" s="14" t="s">
        <v>8023</v>
      </c>
      <c r="L1589" s="14" t="s">
        <v>8024</v>
      </c>
      <c r="M1589" s="14">
        <f t="shared" si="192"/>
        <v>2020</v>
      </c>
      <c r="N1589" s="14">
        <f t="shared" si="193"/>
        <v>12</v>
      </c>
      <c r="O1589" s="14" t="str">
        <f>IFERROR(VLOOKUP(I1589,Lists!$F$2:$G$16,2,FALSE()),"Not Rated")</f>
        <v>Adults</v>
      </c>
      <c r="P1589" s="14">
        <f t="shared" si="194"/>
        <v>1</v>
      </c>
      <c r="Q1589" s="14" t="str">
        <f t="shared" si="195"/>
        <v>Taiwan</v>
      </c>
      <c r="R1589" s="14" t="str">
        <f t="shared" si="196"/>
        <v>|Taiwan|</v>
      </c>
      <c r="S1589" s="14" t="str">
        <f t="shared" si="197"/>
        <v>|International TV Shows|TV Dramas|TV Horror|</v>
      </c>
      <c r="T1589" s="14" t="str">
        <f t="shared" si="198"/>
        <v>|Su I-Hsuan|Chuang Shiang-an|Liu Yi|</v>
      </c>
      <c r="U1589" s="14" t="str">
        <f t="shared" si="199"/>
        <v>|Li Lingwei|Han Ning|Huang Guanzhi|Jack Yao|Hsia Teng-hung|David Chao|Luo Guanxu|Wu Kunda|Serena Fang|Carol Cheng|Chang Han|</v>
      </c>
    </row>
    <row r="1590" spans="1:21">
      <c r="A1590" s="14" t="s">
        <v>8025</v>
      </c>
      <c r="B1590" s="14" t="s">
        <v>48</v>
      </c>
      <c r="C1590" s="14" t="s">
        <v>8026</v>
      </c>
      <c r="D1590" s="14" t="s">
        <v>8027</v>
      </c>
      <c r="E1590" s="14" t="s">
        <v>8028</v>
      </c>
      <c r="F1590" s="14" t="s">
        <v>119</v>
      </c>
      <c r="G1590" s="26">
        <v>44170</v>
      </c>
      <c r="H1590" s="14">
        <v>2020</v>
      </c>
      <c r="I1590" s="14" t="s">
        <v>366</v>
      </c>
      <c r="J1590" s="14" t="s">
        <v>8029</v>
      </c>
      <c r="K1590" s="14" t="s">
        <v>251</v>
      </c>
      <c r="L1590" s="14" t="s">
        <v>8030</v>
      </c>
      <c r="M1590" s="14">
        <f t="shared" si="192"/>
        <v>2020</v>
      </c>
      <c r="N1590" s="14">
        <f t="shared" si="193"/>
        <v>12</v>
      </c>
      <c r="O1590" s="14" t="str">
        <f>IFERROR(VLOOKUP(I1590,Lists!$F$2:$G$16,2,FALSE()),"Not Rated")</f>
        <v>Kids</v>
      </c>
      <c r="P1590" s="14">
        <f t="shared" si="194"/>
        <v>26</v>
      </c>
      <c r="Q1590" s="14" t="str">
        <f t="shared" si="195"/>
        <v>Canada</v>
      </c>
      <c r="R1590" s="14" t="str">
        <f t="shared" si="196"/>
        <v>|Canada|</v>
      </c>
      <c r="S1590" s="14" t="str">
        <f t="shared" si="197"/>
        <v>|Children &amp; Family Movies|</v>
      </c>
      <c r="T1590" s="14" t="str">
        <f t="shared" si="198"/>
        <v>|Clint Butler|</v>
      </c>
      <c r="U1590" s="14" t="str">
        <f t="shared" si="199"/>
        <v>|Jay Hatton|Zoe Hatz|Meesha Contreras|Dylan Schombing|Tyler Nathan|Leo Orgil|Michela Luci|Ian Ho|Evan Lefeuvre|Annick Obonsawin|Gracen Daly|</v>
      </c>
    </row>
    <row r="1591" spans="1:21">
      <c r="A1591" s="14" t="s">
        <v>8031</v>
      </c>
      <c r="B1591" s="14" t="s">
        <v>49</v>
      </c>
      <c r="C1591" s="14" t="s">
        <v>8032</v>
      </c>
      <c r="D1591" s="14" t="s">
        <v>117</v>
      </c>
      <c r="E1591" s="14" t="s">
        <v>8033</v>
      </c>
      <c r="F1591" s="14" t="s">
        <v>116</v>
      </c>
      <c r="G1591" s="26">
        <v>44169</v>
      </c>
      <c r="H1591" s="14">
        <v>2020</v>
      </c>
      <c r="I1591" s="14" t="s">
        <v>360</v>
      </c>
      <c r="J1591" s="14" t="s">
        <v>105</v>
      </c>
      <c r="K1591" s="14" t="s">
        <v>424</v>
      </c>
      <c r="L1591" s="14" t="s">
        <v>8034</v>
      </c>
      <c r="M1591" s="14">
        <f t="shared" si="192"/>
        <v>2020</v>
      </c>
      <c r="N1591" s="14">
        <f t="shared" si="193"/>
        <v>12</v>
      </c>
      <c r="O1591" s="14" t="str">
        <f>IFERROR(VLOOKUP(I1591,Lists!$F$2:$G$16,2,FALSE()),"Not Rated")</f>
        <v>Adults</v>
      </c>
      <c r="P1591" s="14">
        <f t="shared" si="194"/>
        <v>1</v>
      </c>
      <c r="Q1591" s="14" t="str">
        <f t="shared" si="195"/>
        <v>India</v>
      </c>
      <c r="R1591" s="14" t="str">
        <f t="shared" si="196"/>
        <v>|India|</v>
      </c>
      <c r="S1591" s="14" t="str">
        <f t="shared" si="197"/>
        <v>|International TV Shows|Romantic TV Shows|TV Comedies|</v>
      </c>
      <c r="T1591" s="14" t="str">
        <f t="shared" si="198"/>
        <v>|Unknown|</v>
      </c>
      <c r="U1591" s="14" t="str">
        <f t="shared" si="199"/>
        <v>|Swara Bhasker|Dolly Singh|Ravi Patel|Varun Thakur|Mona Ambegaonkar|Girish Kulkarni|</v>
      </c>
    </row>
    <row r="1592" spans="1:21">
      <c r="A1592" s="14" t="s">
        <v>8035</v>
      </c>
      <c r="B1592" s="14" t="s">
        <v>49</v>
      </c>
      <c r="C1592" s="14" t="s">
        <v>8036</v>
      </c>
      <c r="D1592" s="14" t="s">
        <v>117</v>
      </c>
      <c r="E1592" s="14" t="s">
        <v>8037</v>
      </c>
      <c r="F1592" s="14" t="s">
        <v>115</v>
      </c>
      <c r="G1592" s="26">
        <v>44169</v>
      </c>
      <c r="H1592" s="14">
        <v>2020</v>
      </c>
      <c r="I1592" s="14" t="s">
        <v>360</v>
      </c>
      <c r="J1592" s="14" t="s">
        <v>108</v>
      </c>
      <c r="K1592" s="14" t="s">
        <v>253</v>
      </c>
      <c r="L1592" s="14" t="s">
        <v>8038</v>
      </c>
      <c r="M1592" s="14">
        <f t="shared" si="192"/>
        <v>2020</v>
      </c>
      <c r="N1592" s="14">
        <f t="shared" si="193"/>
        <v>12</v>
      </c>
      <c r="O1592" s="14" t="str">
        <f>IFERROR(VLOOKUP(I1592,Lists!$F$2:$G$16,2,FALSE()),"Not Rated")</f>
        <v>Adults</v>
      </c>
      <c r="P1592" s="14">
        <f t="shared" si="194"/>
        <v>4</v>
      </c>
      <c r="Q1592" s="14" t="str">
        <f t="shared" si="195"/>
        <v>United States</v>
      </c>
      <c r="R1592" s="14" t="str">
        <f t="shared" si="196"/>
        <v>|United States|</v>
      </c>
      <c r="S1592" s="14" t="str">
        <f t="shared" si="197"/>
        <v>|TV Comedies|</v>
      </c>
      <c r="T1592" s="14" t="str">
        <f t="shared" si="198"/>
        <v>|Unknown|</v>
      </c>
      <c r="U1592" s="14" t="str">
        <f t="shared" si="199"/>
        <v>|Nick Kroll|John Mulaney|Jessi Klein|Jason Mantzoukas|Jenny Slate|Fred Armisen|Maya Rudolph|Jordan Peele|</v>
      </c>
    </row>
    <row r="1593" spans="1:21">
      <c r="A1593" s="14" t="s">
        <v>8039</v>
      </c>
      <c r="B1593" s="14" t="s">
        <v>48</v>
      </c>
      <c r="C1593" s="14" t="s">
        <v>8040</v>
      </c>
      <c r="D1593" s="14" t="s">
        <v>8041</v>
      </c>
      <c r="E1593" s="14" t="s">
        <v>8042</v>
      </c>
      <c r="F1593" s="14" t="s">
        <v>115</v>
      </c>
      <c r="G1593" s="26">
        <v>44169</v>
      </c>
      <c r="H1593" s="14">
        <v>2020</v>
      </c>
      <c r="I1593" s="14" t="s">
        <v>365</v>
      </c>
      <c r="J1593" s="14" t="s">
        <v>2838</v>
      </c>
      <c r="K1593" s="14" t="s">
        <v>481</v>
      </c>
      <c r="L1593" s="14" t="s">
        <v>8043</v>
      </c>
      <c r="M1593" s="14">
        <f t="shared" si="192"/>
        <v>2020</v>
      </c>
      <c r="N1593" s="14">
        <f t="shared" si="193"/>
        <v>12</v>
      </c>
      <c r="O1593" s="14" t="str">
        <f>IFERROR(VLOOKUP(I1593,Lists!$F$2:$G$16,2,FALSE()),"Not Rated")</f>
        <v>Kids</v>
      </c>
      <c r="P1593" s="14">
        <f t="shared" si="194"/>
        <v>46</v>
      </c>
      <c r="Q1593" s="14" t="str">
        <f t="shared" si="195"/>
        <v>United States</v>
      </c>
      <c r="R1593" s="14" t="str">
        <f t="shared" si="196"/>
        <v>|United States|</v>
      </c>
      <c r="S1593" s="14" t="str">
        <f t="shared" si="197"/>
        <v>|Children &amp; Family Movies|Comedies|</v>
      </c>
      <c r="T1593" s="14" t="str">
        <f t="shared" si="198"/>
        <v>|Erik Kling|Kevin Peaty|</v>
      </c>
      <c r="U1593" s="14" t="str">
        <f t="shared" si="199"/>
        <v>|Nat Faxon|Jay Gragnani|Ramone Hamilton|Sean Astin|Dayci Brookshire|Jim Cummings|Jorge Diaz|</v>
      </c>
    </row>
    <row r="1594" spans="1:21">
      <c r="A1594" s="14" t="s">
        <v>8044</v>
      </c>
      <c r="B1594" s="14" t="s">
        <v>48</v>
      </c>
      <c r="C1594" s="14" t="s">
        <v>8045</v>
      </c>
      <c r="D1594" s="14" t="s">
        <v>8046</v>
      </c>
      <c r="E1594" s="14" t="s">
        <v>8047</v>
      </c>
      <c r="F1594" s="14" t="s">
        <v>124</v>
      </c>
      <c r="G1594" s="26">
        <v>44169</v>
      </c>
      <c r="H1594" s="14">
        <v>2020</v>
      </c>
      <c r="I1594" s="14" t="s">
        <v>360</v>
      </c>
      <c r="J1594" s="14" t="s">
        <v>574</v>
      </c>
      <c r="K1594" s="14" t="s">
        <v>8048</v>
      </c>
      <c r="L1594" s="14" t="s">
        <v>8049</v>
      </c>
      <c r="M1594" s="14">
        <f t="shared" si="192"/>
        <v>2020</v>
      </c>
      <c r="N1594" s="14">
        <f t="shared" si="193"/>
        <v>12</v>
      </c>
      <c r="O1594" s="14" t="str">
        <f>IFERROR(VLOOKUP(I1594,Lists!$F$2:$G$16,2,FALSE()),"Not Rated")</f>
        <v>Adults</v>
      </c>
      <c r="P1594" s="14">
        <f t="shared" si="194"/>
        <v>106</v>
      </c>
      <c r="Q1594" s="14" t="str">
        <f t="shared" si="195"/>
        <v>Germany</v>
      </c>
      <c r="R1594" s="14" t="str">
        <f t="shared" si="196"/>
        <v>|Germany|</v>
      </c>
      <c r="S1594" s="14" t="str">
        <f t="shared" si="197"/>
        <v>|Comedies|International Movies|Thrillers|</v>
      </c>
      <c r="T1594" s="14" t="str">
        <f t="shared" si="198"/>
        <v>|Detlev Buck|</v>
      </c>
      <c r="U1594" s="14" t="str">
        <f t="shared" si="199"/>
        <v>|Kostja Ullmann|Alli Neumann|Sascha Alexander Gersak|Sophia Thomalla|Merlin Rose|Detlev Buck|Peter Kurth|Anika Mauer|Frederic Linkemann|Bernd Hölscher|</v>
      </c>
    </row>
    <row r="1595" spans="1:21">
      <c r="A1595" s="14" t="s">
        <v>8050</v>
      </c>
      <c r="B1595" s="14" t="s">
        <v>49</v>
      </c>
      <c r="C1595" s="14" t="s">
        <v>8051</v>
      </c>
      <c r="D1595" s="14" t="s">
        <v>117</v>
      </c>
      <c r="E1595" s="14" t="s">
        <v>8052</v>
      </c>
      <c r="F1595" s="14" t="s">
        <v>140</v>
      </c>
      <c r="G1595" s="26">
        <v>44169</v>
      </c>
      <c r="H1595" s="14">
        <v>2020</v>
      </c>
      <c r="I1595" s="14" t="s">
        <v>360</v>
      </c>
      <c r="J1595" s="14" t="s">
        <v>105</v>
      </c>
      <c r="K1595" s="14" t="s">
        <v>1470</v>
      </c>
      <c r="L1595" s="14" t="s">
        <v>8053</v>
      </c>
      <c r="M1595" s="14">
        <f t="shared" si="192"/>
        <v>2020</v>
      </c>
      <c r="N1595" s="14">
        <f t="shared" si="193"/>
        <v>12</v>
      </c>
      <c r="O1595" s="14" t="str">
        <f>IFERROR(VLOOKUP(I1595,Lists!$F$2:$G$16,2,FALSE()),"Not Rated")</f>
        <v>Adults</v>
      </c>
      <c r="P1595" s="14">
        <f t="shared" si="194"/>
        <v>1</v>
      </c>
      <c r="Q1595" s="14" t="str">
        <f t="shared" si="195"/>
        <v>South Africa</v>
      </c>
      <c r="R1595" s="14" t="str">
        <f t="shared" si="196"/>
        <v>|South Africa|</v>
      </c>
      <c r="S1595" s="14" t="str">
        <f t="shared" si="197"/>
        <v>|Crime TV Shows|International TV Shows|TV Dramas|</v>
      </c>
      <c r="T1595" s="14" t="str">
        <f t="shared" si="198"/>
        <v>|Unknown|</v>
      </c>
      <c r="U1595" s="14" t="str">
        <f t="shared" si="199"/>
        <v>|Shona Ferguson|Zolisa Xaluva|Tsholofelo Matshaba|Sello Sebotsane|Buhle Samuels|Thembi Seete|TK Sebothoma|Cindy Mahlangu|Lunathi Mampofu|Abdul Khoza|Connie Ferguson|</v>
      </c>
    </row>
    <row r="1596" spans="1:21">
      <c r="A1596" s="14" t="s">
        <v>8054</v>
      </c>
      <c r="B1596" s="14" t="s">
        <v>48</v>
      </c>
      <c r="C1596" s="14" t="s">
        <v>8055</v>
      </c>
      <c r="D1596" s="14" t="s">
        <v>117</v>
      </c>
      <c r="E1596" s="14" t="s">
        <v>8056</v>
      </c>
      <c r="F1596" s="14" t="s">
        <v>129</v>
      </c>
      <c r="G1596" s="26">
        <v>44169</v>
      </c>
      <c r="H1596" s="14">
        <v>2020</v>
      </c>
      <c r="I1596" s="14" t="s">
        <v>360</v>
      </c>
      <c r="J1596" s="14" t="s">
        <v>783</v>
      </c>
      <c r="K1596" s="14" t="s">
        <v>529</v>
      </c>
      <c r="L1596" s="14" t="s">
        <v>8057</v>
      </c>
      <c r="M1596" s="14">
        <f t="shared" si="192"/>
        <v>2020</v>
      </c>
      <c r="N1596" s="14">
        <f t="shared" si="193"/>
        <v>12</v>
      </c>
      <c r="O1596" s="14" t="str">
        <f>IFERROR(VLOOKUP(I1596,Lists!$F$2:$G$16,2,FALSE()),"Not Rated")</f>
        <v>Adults</v>
      </c>
      <c r="P1596" s="14">
        <f t="shared" si="194"/>
        <v>113</v>
      </c>
      <c r="Q1596" s="14" t="str">
        <f t="shared" si="195"/>
        <v>Turkey</v>
      </c>
      <c r="R1596" s="14" t="str">
        <f t="shared" si="196"/>
        <v>|Turkey|</v>
      </c>
      <c r="S1596" s="14" t="str">
        <f t="shared" si="197"/>
        <v>|Comedies|International Movies|</v>
      </c>
      <c r="T1596" s="14" t="str">
        <f t="shared" si="198"/>
        <v>|Unknown|</v>
      </c>
      <c r="U1596" s="14" t="str">
        <f t="shared" si="199"/>
        <v>|Demet Akbağ|Haluk Bilginer|Elçin Sangu|Fırat Tanış|Alican Yücesoy|Emre Kıvılcım|Hakan Eke|İhsan Ceylan|Bimen Zartar|</v>
      </c>
    </row>
    <row r="1597" spans="1:21">
      <c r="A1597" s="14" t="s">
        <v>8058</v>
      </c>
      <c r="B1597" s="14" t="s">
        <v>48</v>
      </c>
      <c r="C1597" s="14" t="s">
        <v>8059</v>
      </c>
      <c r="D1597" s="14" t="s">
        <v>3390</v>
      </c>
      <c r="E1597" s="14" t="s">
        <v>8060</v>
      </c>
      <c r="F1597" s="14" t="s">
        <v>115</v>
      </c>
      <c r="G1597" s="26">
        <v>44169</v>
      </c>
      <c r="H1597" s="14">
        <v>2020</v>
      </c>
      <c r="I1597" s="14" t="s">
        <v>363</v>
      </c>
      <c r="J1597" s="14" t="s">
        <v>1526</v>
      </c>
      <c r="K1597" s="14" t="s">
        <v>1436</v>
      </c>
      <c r="L1597" s="14" t="s">
        <v>8061</v>
      </c>
      <c r="M1597" s="14">
        <f t="shared" si="192"/>
        <v>2020</v>
      </c>
      <c r="N1597" s="14">
        <f t="shared" si="193"/>
        <v>12</v>
      </c>
      <c r="O1597" s="14" t="str">
        <f>IFERROR(VLOOKUP(I1597,Lists!$F$2:$G$16,2,FALSE()),"Not Rated")</f>
        <v>Adults</v>
      </c>
      <c r="P1597" s="14">
        <f t="shared" si="194"/>
        <v>133</v>
      </c>
      <c r="Q1597" s="14" t="str">
        <f t="shared" si="195"/>
        <v>United States</v>
      </c>
      <c r="R1597" s="14" t="str">
        <f t="shared" si="196"/>
        <v>|United States|</v>
      </c>
      <c r="S1597" s="14" t="str">
        <f t="shared" si="197"/>
        <v>|Dramas|Independent Movies|</v>
      </c>
      <c r="T1597" s="14" t="str">
        <f t="shared" si="198"/>
        <v>|David Fincher|</v>
      </c>
      <c r="U1597" s="14" t="str">
        <f t="shared" si="199"/>
        <v>|Gary Oldman|Amanda Seyfried|Charles Dance|Lily Collins|Arliss Howard|Tom Pelphrey|Sam Troughton|Ferdinand Kingsley|Tuppence Middleton|Tom Burke|Joseph Cross|Jamie McShane|Toby Leonard Moore|Monika Gossmann|</v>
      </c>
    </row>
    <row r="1598" spans="1:21">
      <c r="A1598" s="14" t="s">
        <v>8062</v>
      </c>
      <c r="B1598" s="14" t="s">
        <v>49</v>
      </c>
      <c r="C1598" s="14" t="s">
        <v>8063</v>
      </c>
      <c r="D1598" s="14" t="s">
        <v>117</v>
      </c>
      <c r="E1598" s="14" t="s">
        <v>8064</v>
      </c>
      <c r="F1598" s="14" t="s">
        <v>117</v>
      </c>
      <c r="G1598" s="26">
        <v>44169</v>
      </c>
      <c r="H1598" s="14">
        <v>2020</v>
      </c>
      <c r="I1598" s="14" t="s">
        <v>360</v>
      </c>
      <c r="J1598" s="14" t="s">
        <v>107</v>
      </c>
      <c r="K1598" s="14" t="s">
        <v>451</v>
      </c>
      <c r="L1598" s="14" t="s">
        <v>8065</v>
      </c>
      <c r="M1598" s="14">
        <f t="shared" si="192"/>
        <v>2020</v>
      </c>
      <c r="N1598" s="14">
        <f t="shared" si="193"/>
        <v>12</v>
      </c>
      <c r="O1598" s="14" t="str">
        <f>IFERROR(VLOOKUP(I1598,Lists!$F$2:$G$16,2,FALSE()),"Not Rated")</f>
        <v>Adults</v>
      </c>
      <c r="P1598" s="14">
        <f t="shared" si="194"/>
        <v>3</v>
      </c>
      <c r="Q1598" s="14" t="str">
        <f t="shared" si="195"/>
        <v>Unknown</v>
      </c>
      <c r="R1598" s="14" t="str">
        <f t="shared" si="196"/>
        <v>|Unknown|</v>
      </c>
      <c r="S1598" s="14" t="str">
        <f t="shared" si="197"/>
        <v>|British TV Shows|Reality TV|</v>
      </c>
      <c r="T1598" s="14" t="str">
        <f t="shared" si="198"/>
        <v>|Unknown|</v>
      </c>
      <c r="U1598" s="14" t="str">
        <f t="shared" si="199"/>
        <v>|Paul Hollywood|Prue Leith|Sandi Toksvig|Noel Fielding|</v>
      </c>
    </row>
    <row r="1599" spans="1:21">
      <c r="A1599" s="14" t="s">
        <v>8066</v>
      </c>
      <c r="B1599" s="14" t="s">
        <v>48</v>
      </c>
      <c r="C1599" s="14" t="s">
        <v>8067</v>
      </c>
      <c r="D1599" s="14" t="s">
        <v>8068</v>
      </c>
      <c r="E1599" s="14" t="s">
        <v>8069</v>
      </c>
      <c r="F1599" s="14" t="s">
        <v>115</v>
      </c>
      <c r="G1599" s="26">
        <v>44169</v>
      </c>
      <c r="H1599" s="14">
        <v>2020</v>
      </c>
      <c r="I1599" s="14" t="s">
        <v>362</v>
      </c>
      <c r="J1599" s="14" t="s">
        <v>730</v>
      </c>
      <c r="K1599" s="14" t="s">
        <v>982</v>
      </c>
      <c r="L1599" s="14" t="s">
        <v>8070</v>
      </c>
      <c r="M1599" s="14">
        <f t="shared" si="192"/>
        <v>2020</v>
      </c>
      <c r="N1599" s="14">
        <f t="shared" si="193"/>
        <v>12</v>
      </c>
      <c r="O1599" s="14" t="str">
        <f>IFERROR(VLOOKUP(I1599,Lists!$F$2:$G$16,2,FALSE()),"Not Rated")</f>
        <v>Older Kids</v>
      </c>
      <c r="P1599" s="14">
        <f t="shared" si="194"/>
        <v>93</v>
      </c>
      <c r="Q1599" s="14" t="str">
        <f t="shared" si="195"/>
        <v>United States</v>
      </c>
      <c r="R1599" s="14" t="str">
        <f t="shared" si="196"/>
        <v>|United States|</v>
      </c>
      <c r="S1599" s="14" t="str">
        <f t="shared" si="197"/>
        <v>|Children &amp; Family Movies|Dramas|</v>
      </c>
      <c r="T1599" s="14" t="str">
        <f t="shared" si="198"/>
        <v>|Amanda Raymond|</v>
      </c>
      <c r="U1599" s="14" t="str">
        <f t="shared" si="199"/>
        <v>|Alyssa Milano|Angel Parker|Cristián de la Fuente|Eva Ariel Binder|Joel Steingold|</v>
      </c>
    </row>
    <row r="1600" spans="1:21">
      <c r="A1600" s="14" t="s">
        <v>8071</v>
      </c>
      <c r="B1600" s="14" t="s">
        <v>48</v>
      </c>
      <c r="C1600" s="14" t="s">
        <v>8072</v>
      </c>
      <c r="D1600" s="14" t="s">
        <v>8073</v>
      </c>
      <c r="E1600" s="14" t="s">
        <v>8074</v>
      </c>
      <c r="F1600" s="14" t="s">
        <v>138</v>
      </c>
      <c r="G1600" s="26">
        <v>44168</v>
      </c>
      <c r="H1600" s="14">
        <v>2019</v>
      </c>
      <c r="I1600" s="14" t="s">
        <v>361</v>
      </c>
      <c r="J1600" s="14" t="s">
        <v>1096</v>
      </c>
      <c r="K1600" s="14" t="s">
        <v>910</v>
      </c>
      <c r="L1600" s="14" t="s">
        <v>8075</v>
      </c>
      <c r="M1600" s="14">
        <f t="shared" si="192"/>
        <v>2020</v>
      </c>
      <c r="N1600" s="14">
        <f t="shared" si="193"/>
        <v>12</v>
      </c>
      <c r="O1600" s="14" t="str">
        <f>IFERROR(VLOOKUP(I1600,Lists!$F$2:$G$16,2,FALSE()),"Not Rated")</f>
        <v>Teens</v>
      </c>
      <c r="P1600" s="14">
        <f t="shared" si="194"/>
        <v>108</v>
      </c>
      <c r="Q1600" s="14" t="str">
        <f t="shared" si="195"/>
        <v>Philippines</v>
      </c>
      <c r="R1600" s="14" t="str">
        <f t="shared" si="196"/>
        <v>|Philippines|</v>
      </c>
      <c r="S1600" s="14" t="str">
        <f t="shared" si="197"/>
        <v>|Dramas|International Movies|Romantic Movies|</v>
      </c>
      <c r="T1600" s="14" t="str">
        <f t="shared" si="198"/>
        <v>|Jason Paul Laxamana|</v>
      </c>
      <c r="U1600" s="14" t="str">
        <f t="shared" si="199"/>
        <v>|Gerald Anderson|Julia Barretto|Yayo Aguila|Christian Vazquez|</v>
      </c>
    </row>
    <row r="1601" spans="1:21">
      <c r="A1601" s="14" t="s">
        <v>8076</v>
      </c>
      <c r="B1601" s="14" t="s">
        <v>48</v>
      </c>
      <c r="C1601" s="14" t="s">
        <v>8077</v>
      </c>
      <c r="D1601" s="14" t="s">
        <v>8078</v>
      </c>
      <c r="E1601" s="14" t="s">
        <v>8079</v>
      </c>
      <c r="F1601" s="14" t="s">
        <v>2970</v>
      </c>
      <c r="G1601" s="26">
        <v>44168</v>
      </c>
      <c r="H1601" s="14">
        <v>2018</v>
      </c>
      <c r="I1601" s="14" t="s">
        <v>360</v>
      </c>
      <c r="J1601" s="14" t="s">
        <v>624</v>
      </c>
      <c r="K1601" s="14" t="s">
        <v>834</v>
      </c>
      <c r="L1601" s="14" t="s">
        <v>8080</v>
      </c>
      <c r="M1601" s="14">
        <f t="shared" si="192"/>
        <v>2020</v>
      </c>
      <c r="N1601" s="14">
        <f t="shared" si="193"/>
        <v>12</v>
      </c>
      <c r="O1601" s="14" t="str">
        <f>IFERROR(VLOOKUP(I1601,Lists!$F$2:$G$16,2,FALSE()),"Not Rated")</f>
        <v>Adults</v>
      </c>
      <c r="P1601" s="14">
        <f t="shared" si="194"/>
        <v>96</v>
      </c>
      <c r="Q1601" s="14" t="str">
        <f t="shared" si="195"/>
        <v>France</v>
      </c>
      <c r="R1601" s="14" t="str">
        <f t="shared" si="196"/>
        <v>|France|Belgium|</v>
      </c>
      <c r="S1601" s="14" t="str">
        <f t="shared" si="197"/>
        <v>|Comedies|Dramas|International Movies|</v>
      </c>
      <c r="T1601" s="14" t="str">
        <f t="shared" si="198"/>
        <v>|Marc Fouchard|</v>
      </c>
      <c r="U1601" s="14" t="str">
        <f t="shared" si="199"/>
        <v>|Sabrina Ouazani|Kévin Mischel|Hassam Ghancy|Slimane|Maxime Pambet|Camille Japy|Christophe Reymond|</v>
      </c>
    </row>
    <row r="1602" spans="1:21">
      <c r="A1602" s="14" t="s">
        <v>8081</v>
      </c>
      <c r="B1602" s="14" t="s">
        <v>48</v>
      </c>
      <c r="C1602" s="14" t="s">
        <v>8082</v>
      </c>
      <c r="D1602" s="14" t="s">
        <v>8083</v>
      </c>
      <c r="E1602" s="14" t="s">
        <v>8084</v>
      </c>
      <c r="F1602" s="14" t="s">
        <v>117</v>
      </c>
      <c r="G1602" s="26">
        <v>44168</v>
      </c>
      <c r="H1602" s="14">
        <v>2020</v>
      </c>
      <c r="I1602" s="14" t="s">
        <v>366</v>
      </c>
      <c r="J1602" s="14" t="s">
        <v>4390</v>
      </c>
      <c r="K1602" s="14" t="s">
        <v>251</v>
      </c>
      <c r="L1602" s="14" t="s">
        <v>8085</v>
      </c>
      <c r="M1602" s="14">
        <f t="shared" ref="M1602:M1665" si="200">IF(G1602="","",YEAR(G1602))</f>
        <v>2020</v>
      </c>
      <c r="N1602" s="14">
        <f t="shared" ref="N1602:N1665" si="201">IF(G1602="","",MONTH(G1602))</f>
        <v>12</v>
      </c>
      <c r="O1602" s="14" t="str">
        <f>IFERROR(VLOOKUP(I1602,Lists!$F$2:$G$16,2,FALSE()),"Not Rated")</f>
        <v>Kids</v>
      </c>
      <c r="P1602" s="14">
        <f t="shared" ref="P1602:P1665" si="202">IFERROR(VALUE(LEFT(J1602,FIND(" ",J1602)-1)),"")</f>
        <v>25</v>
      </c>
      <c r="Q1602" s="14" t="str">
        <f t="shared" ref="Q1602:Q1665" si="203">IFERROR(LEFT(F1602,FIND(",",F1602)-1),F1602)</f>
        <v>Unknown</v>
      </c>
      <c r="R1602" s="14" t="str">
        <f t="shared" ref="R1602:R1665" si="204">"|"&amp;SUBSTITUTE(F1602,", ","|")&amp;"|"</f>
        <v>|Unknown|</v>
      </c>
      <c r="S1602" s="14" t="str">
        <f t="shared" ref="S1602:S1665" si="205">"|"&amp;SUBSTITUTE(K1602,", ","|")&amp;"|"</f>
        <v>|Children &amp; Family Movies|</v>
      </c>
      <c r="T1602" s="14" t="str">
        <f t="shared" ref="T1602:T1665" si="206">"|"&amp;SUBSTITUTE(D1602,", ","|")&amp;"|"</f>
        <v>|Darragh O'Connell|</v>
      </c>
      <c r="U1602" s="14" t="str">
        <f t="shared" ref="U1602:U1665" si="207">"|"&amp;SUBSTITUTE(E1602,", ","|")&amp;"|"</f>
        <v>|Robbie Daymond|Dayci Brookshire|Anthony Tedesco|Andy Abbott|Emma Sloan Jacobs|Joanna Lewis|Matt Mercer|Ian Nikus|</v>
      </c>
    </row>
    <row r="1603" spans="1:21">
      <c r="A1603" s="14" t="s">
        <v>8086</v>
      </c>
      <c r="B1603" s="14" t="s">
        <v>48</v>
      </c>
      <c r="C1603" s="14" t="s">
        <v>8087</v>
      </c>
      <c r="D1603" s="14" t="s">
        <v>8088</v>
      </c>
      <c r="E1603" s="14" t="s">
        <v>8089</v>
      </c>
      <c r="F1603" s="14" t="s">
        <v>133</v>
      </c>
      <c r="G1603" s="26">
        <v>44168</v>
      </c>
      <c r="H1603" s="14">
        <v>2020</v>
      </c>
      <c r="I1603" s="14" t="s">
        <v>360</v>
      </c>
      <c r="J1603" s="14" t="s">
        <v>1247</v>
      </c>
      <c r="K1603" s="14" t="s">
        <v>529</v>
      </c>
      <c r="L1603" s="14" t="s">
        <v>8090</v>
      </c>
      <c r="M1603" s="14">
        <f t="shared" si="200"/>
        <v>2020</v>
      </c>
      <c r="N1603" s="14">
        <f t="shared" si="201"/>
        <v>12</v>
      </c>
      <c r="O1603" s="14" t="str">
        <f>IFERROR(VLOOKUP(I1603,Lists!$F$2:$G$16,2,FALSE()),"Not Rated")</f>
        <v>Adults</v>
      </c>
      <c r="P1603" s="14">
        <f t="shared" si="202"/>
        <v>101</v>
      </c>
      <c r="Q1603" s="14" t="str">
        <f t="shared" si="203"/>
        <v>Brazil</v>
      </c>
      <c r="R1603" s="14" t="str">
        <f t="shared" si="204"/>
        <v>|Brazil|</v>
      </c>
      <c r="S1603" s="14" t="str">
        <f t="shared" si="205"/>
        <v>|Comedies|International Movies|</v>
      </c>
      <c r="T1603" s="14" t="str">
        <f t="shared" si="206"/>
        <v>|Roberto Santucci|</v>
      </c>
      <c r="U1603" s="14" t="str">
        <f t="shared" si="207"/>
        <v>|Leandro Hassum|Elisa Pinheiro|Danielle Winits|Louise Cardoso|Rodrigo Fagundes|Arianne Botelho|Miguel Rômulo|José Rubens Chachá|Levi Ferreira|Daniel Filho|</v>
      </c>
    </row>
    <row r="1604" spans="1:21">
      <c r="A1604" s="14" t="s">
        <v>8091</v>
      </c>
      <c r="B1604" s="14" t="s">
        <v>48</v>
      </c>
      <c r="C1604" s="14" t="s">
        <v>8092</v>
      </c>
      <c r="D1604" s="14" t="s">
        <v>8093</v>
      </c>
      <c r="E1604" s="14" t="s">
        <v>8094</v>
      </c>
      <c r="F1604" s="14" t="s">
        <v>138</v>
      </c>
      <c r="G1604" s="26">
        <v>44168</v>
      </c>
      <c r="H1604" s="14">
        <v>2013</v>
      </c>
      <c r="I1604" s="14" t="s">
        <v>361</v>
      </c>
      <c r="J1604" s="14" t="s">
        <v>574</v>
      </c>
      <c r="K1604" s="14" t="s">
        <v>834</v>
      </c>
      <c r="L1604" s="14" t="s">
        <v>8095</v>
      </c>
      <c r="M1604" s="14">
        <f t="shared" si="200"/>
        <v>2020</v>
      </c>
      <c r="N1604" s="14">
        <f t="shared" si="201"/>
        <v>12</v>
      </c>
      <c r="O1604" s="14" t="str">
        <f>IFERROR(VLOOKUP(I1604,Lists!$F$2:$G$16,2,FALSE()),"Not Rated")</f>
        <v>Teens</v>
      </c>
      <c r="P1604" s="14">
        <f t="shared" si="202"/>
        <v>106</v>
      </c>
      <c r="Q1604" s="14" t="str">
        <f t="shared" si="203"/>
        <v>Philippines</v>
      </c>
      <c r="R1604" s="14" t="str">
        <f t="shared" si="204"/>
        <v>|Philippines|</v>
      </c>
      <c r="S1604" s="14" t="str">
        <f t="shared" si="205"/>
        <v>|Comedies|Dramas|International Movies|</v>
      </c>
      <c r="T1604" s="14" t="str">
        <f t="shared" si="206"/>
        <v>|Dado C. Lumibao|</v>
      </c>
      <c r="U1604" s="14" t="str">
        <f t="shared" si="207"/>
        <v>|Kathryn Bernardo|Daniel Padilla|Liza Soberano|John Estrada|John Lapus|</v>
      </c>
    </row>
    <row r="1605" spans="1:21">
      <c r="A1605" s="14" t="s">
        <v>8096</v>
      </c>
      <c r="B1605" s="14" t="s">
        <v>49</v>
      </c>
      <c r="C1605" s="14" t="s">
        <v>8097</v>
      </c>
      <c r="D1605" s="14" t="s">
        <v>117</v>
      </c>
      <c r="E1605" s="14" t="s">
        <v>117</v>
      </c>
      <c r="F1605" s="14" t="s">
        <v>118</v>
      </c>
      <c r="G1605" s="26">
        <v>44167</v>
      </c>
      <c r="H1605" s="14">
        <v>2020</v>
      </c>
      <c r="I1605" s="14" t="s">
        <v>362</v>
      </c>
      <c r="J1605" s="14" t="s">
        <v>105</v>
      </c>
      <c r="K1605" s="14" t="s">
        <v>803</v>
      </c>
      <c r="L1605" s="14" t="s">
        <v>8098</v>
      </c>
      <c r="M1605" s="14">
        <f t="shared" si="200"/>
        <v>2020</v>
      </c>
      <c r="N1605" s="14">
        <f t="shared" si="201"/>
        <v>12</v>
      </c>
      <c r="O1605" s="14" t="str">
        <f>IFERROR(VLOOKUP(I1605,Lists!$F$2:$G$16,2,FALSE()),"Not Rated")</f>
        <v>Older Kids</v>
      </c>
      <c r="P1605" s="14">
        <f t="shared" si="202"/>
        <v>1</v>
      </c>
      <c r="Q1605" s="14" t="str">
        <f t="shared" si="203"/>
        <v>United Kingdom</v>
      </c>
      <c r="R1605" s="14" t="str">
        <f t="shared" si="204"/>
        <v>|United Kingdom|</v>
      </c>
      <c r="S1605" s="14" t="str">
        <f t="shared" si="205"/>
        <v>|British TV Shows|Docuseries|International TV Shows|</v>
      </c>
      <c r="T1605" s="14" t="str">
        <f t="shared" si="206"/>
        <v>|Unknown|</v>
      </c>
      <c r="U1605" s="14" t="str">
        <f t="shared" si="207"/>
        <v>|Unknown|</v>
      </c>
    </row>
    <row r="1606" spans="1:21">
      <c r="A1606" s="14" t="s">
        <v>8099</v>
      </c>
      <c r="B1606" s="14" t="s">
        <v>48</v>
      </c>
      <c r="C1606" s="14" t="s">
        <v>8100</v>
      </c>
      <c r="D1606" s="14" t="s">
        <v>8101</v>
      </c>
      <c r="E1606" s="14" t="s">
        <v>8102</v>
      </c>
      <c r="F1606" s="14" t="s">
        <v>167</v>
      </c>
      <c r="G1606" s="26">
        <v>44167</v>
      </c>
      <c r="H1606" s="14">
        <v>2020</v>
      </c>
      <c r="I1606" s="14" t="s">
        <v>360</v>
      </c>
      <c r="J1606" s="14" t="s">
        <v>5250</v>
      </c>
      <c r="K1606" s="14" t="s">
        <v>261</v>
      </c>
      <c r="L1606" s="14" t="s">
        <v>8103</v>
      </c>
      <c r="M1606" s="14">
        <f t="shared" si="200"/>
        <v>2020</v>
      </c>
      <c r="N1606" s="14">
        <f t="shared" si="201"/>
        <v>12</v>
      </c>
      <c r="O1606" s="14" t="str">
        <f>IFERROR(VLOOKUP(I1606,Lists!$F$2:$G$16,2,FALSE()),"Not Rated")</f>
        <v>Adults</v>
      </c>
      <c r="P1606" s="14">
        <f t="shared" si="202"/>
        <v>54</v>
      </c>
      <c r="Q1606" s="14" t="str">
        <f t="shared" si="203"/>
        <v>Iceland</v>
      </c>
      <c r="R1606" s="14" t="str">
        <f t="shared" si="204"/>
        <v>|Iceland|</v>
      </c>
      <c r="S1606" s="14" t="str">
        <f t="shared" si="205"/>
        <v>|Stand-Up Comedy|</v>
      </c>
      <c r="T1606" s="14" t="str">
        <f t="shared" si="206"/>
        <v>|August Jakobsson|</v>
      </c>
      <c r="U1606" s="14" t="str">
        <f t="shared" si="207"/>
        <v>|Ari Eldjárn|</v>
      </c>
    </row>
    <row r="1607" spans="1:21">
      <c r="A1607" s="14" t="s">
        <v>8104</v>
      </c>
      <c r="B1607" s="14" t="s">
        <v>49</v>
      </c>
      <c r="C1607" s="14" t="s">
        <v>8105</v>
      </c>
      <c r="D1607" s="14" t="s">
        <v>117</v>
      </c>
      <c r="E1607" s="14" t="s">
        <v>8106</v>
      </c>
      <c r="F1607" s="14" t="s">
        <v>136</v>
      </c>
      <c r="G1607" s="26">
        <v>44167</v>
      </c>
      <c r="H1607" s="14">
        <v>2020</v>
      </c>
      <c r="I1607" s="14" t="s">
        <v>361</v>
      </c>
      <c r="J1607" s="14" t="s">
        <v>106</v>
      </c>
      <c r="K1607" s="14" t="s">
        <v>1608</v>
      </c>
      <c r="L1607" s="14" t="s">
        <v>8107</v>
      </c>
      <c r="M1607" s="14">
        <f t="shared" si="200"/>
        <v>2020</v>
      </c>
      <c r="N1607" s="14">
        <f t="shared" si="201"/>
        <v>12</v>
      </c>
      <c r="O1607" s="14" t="str">
        <f>IFERROR(VLOOKUP(I1607,Lists!$F$2:$G$16,2,FALSE()),"Not Rated")</f>
        <v>Teens</v>
      </c>
      <c r="P1607" s="14">
        <f t="shared" si="202"/>
        <v>2</v>
      </c>
      <c r="Q1607" s="14" t="str">
        <f t="shared" si="203"/>
        <v>Indonesia</v>
      </c>
      <c r="R1607" s="14" t="str">
        <f t="shared" si="204"/>
        <v>|Indonesia|</v>
      </c>
      <c r="S1607" s="14" t="str">
        <f t="shared" si="205"/>
        <v>|International TV Shows|TV Comedies|TV Dramas|</v>
      </c>
      <c r="T1607" s="14" t="str">
        <f t="shared" si="206"/>
        <v>|Unknown|</v>
      </c>
      <c r="U1607" s="14" t="str">
        <f t="shared" si="207"/>
        <v>|Ernest Prakasa|Chew Kin Wah|Dion Wiyoko|Morgan Oey|Anggika Bolsterli|Arie Kriting|Yusril Fahriza|Awwe|Adjis Doaibu|Aci Resti|Bintang Emon|Jenny Zhang|Soleh Solihun|Denny Gitong|</v>
      </c>
    </row>
    <row r="1608" spans="1:21">
      <c r="A1608" s="14" t="s">
        <v>8108</v>
      </c>
      <c r="B1608" s="14" t="s">
        <v>48</v>
      </c>
      <c r="C1608" s="14" t="s">
        <v>8109</v>
      </c>
      <c r="D1608" s="14" t="s">
        <v>8110</v>
      </c>
      <c r="E1608" s="14" t="s">
        <v>8111</v>
      </c>
      <c r="F1608" s="14" t="s">
        <v>147</v>
      </c>
      <c r="G1608" s="26">
        <v>44167</v>
      </c>
      <c r="H1608" s="14">
        <v>2020</v>
      </c>
      <c r="I1608" s="14" t="s">
        <v>360</v>
      </c>
      <c r="J1608" s="14" t="s">
        <v>1062</v>
      </c>
      <c r="K1608" s="14" t="s">
        <v>834</v>
      </c>
      <c r="L1608" s="14" t="s">
        <v>8112</v>
      </c>
      <c r="M1608" s="14">
        <f t="shared" si="200"/>
        <v>2020</v>
      </c>
      <c r="N1608" s="14">
        <f t="shared" si="201"/>
        <v>12</v>
      </c>
      <c r="O1608" s="14" t="str">
        <f>IFERROR(VLOOKUP(I1608,Lists!$F$2:$G$16,2,FALSE()),"Not Rated")</f>
        <v>Adults</v>
      </c>
      <c r="P1608" s="14">
        <f t="shared" si="202"/>
        <v>118</v>
      </c>
      <c r="Q1608" s="14" t="str">
        <f t="shared" si="203"/>
        <v>Poland</v>
      </c>
      <c r="R1608" s="14" t="str">
        <f t="shared" si="204"/>
        <v>|Poland|</v>
      </c>
      <c r="S1608" s="14" t="str">
        <f t="shared" si="205"/>
        <v>|Comedies|Dramas|International Movies|</v>
      </c>
      <c r="T1608" s="14" t="str">
        <f t="shared" si="206"/>
        <v>|Anna Wieczur-Bluszcz|</v>
      </c>
      <c r="U1608" s="14" t="str">
        <f t="shared" si="207"/>
        <v>|Katarzyna Sawczuk|Maciej Zakościelny|Anita Sokołowska|Julia Kamińska|Tomasz Karolak|Maria Pakulnis|Barbara Wypych|Wojciech Solarz|Adrian Majewski|Michał Piprowski|Urszula Dudziak|Krzysztof Ibisz|</v>
      </c>
    </row>
    <row r="1609" spans="1:21">
      <c r="A1609" s="14" t="s">
        <v>8113</v>
      </c>
      <c r="B1609" s="14" t="s">
        <v>48</v>
      </c>
      <c r="C1609" s="14" t="s">
        <v>8114</v>
      </c>
      <c r="D1609" s="14" t="s">
        <v>117</v>
      </c>
      <c r="E1609" s="14" t="s">
        <v>8115</v>
      </c>
      <c r="F1609" s="14" t="s">
        <v>124</v>
      </c>
      <c r="G1609" s="26">
        <v>44167</v>
      </c>
      <c r="H1609" s="14">
        <v>2020</v>
      </c>
      <c r="I1609" s="14" t="s">
        <v>360</v>
      </c>
      <c r="J1609" s="14" t="s">
        <v>4182</v>
      </c>
      <c r="K1609" s="14" t="s">
        <v>261</v>
      </c>
      <c r="L1609" s="14" t="s">
        <v>8116</v>
      </c>
      <c r="M1609" s="14">
        <f t="shared" si="200"/>
        <v>2020</v>
      </c>
      <c r="N1609" s="14">
        <f t="shared" si="201"/>
        <v>12</v>
      </c>
      <c r="O1609" s="14" t="str">
        <f>IFERROR(VLOOKUP(I1609,Lists!$F$2:$G$16,2,FALSE()),"Not Rated")</f>
        <v>Adults</v>
      </c>
      <c r="P1609" s="14">
        <f t="shared" si="202"/>
        <v>58</v>
      </c>
      <c r="Q1609" s="14" t="str">
        <f t="shared" si="203"/>
        <v>Germany</v>
      </c>
      <c r="R1609" s="14" t="str">
        <f t="shared" si="204"/>
        <v>|Germany|</v>
      </c>
      <c r="S1609" s="14" t="str">
        <f t="shared" si="205"/>
        <v>|Stand-Up Comedy|</v>
      </c>
      <c r="T1609" s="14" t="str">
        <f t="shared" si="206"/>
        <v>|Unknown|</v>
      </c>
      <c r="U1609" s="14" t="str">
        <f t="shared" si="207"/>
        <v>|Hazel Brugger|</v>
      </c>
    </row>
    <row r="1610" spans="1:21">
      <c r="A1610" s="14" t="s">
        <v>8117</v>
      </c>
      <c r="B1610" s="14" t="s">
        <v>48</v>
      </c>
      <c r="C1610" s="14" t="s">
        <v>8118</v>
      </c>
      <c r="D1610" s="14" t="s">
        <v>3218</v>
      </c>
      <c r="E1610" s="14" t="s">
        <v>8119</v>
      </c>
      <c r="F1610" s="14" t="s">
        <v>8120</v>
      </c>
      <c r="G1610" s="26">
        <v>44166</v>
      </c>
      <c r="H1610" s="14">
        <v>2014</v>
      </c>
      <c r="I1610" s="14" t="s">
        <v>364</v>
      </c>
      <c r="J1610" s="14" t="s">
        <v>962</v>
      </c>
      <c r="K1610" s="14" t="s">
        <v>248</v>
      </c>
      <c r="L1610" s="14" t="s">
        <v>8121</v>
      </c>
      <c r="M1610" s="14">
        <f t="shared" si="200"/>
        <v>2020</v>
      </c>
      <c r="N1610" s="14">
        <f t="shared" si="201"/>
        <v>12</v>
      </c>
      <c r="O1610" s="14" t="str">
        <f>IFERROR(VLOOKUP(I1610,Lists!$F$2:$G$16,2,FALSE()),"Not Rated")</f>
        <v>Teens</v>
      </c>
      <c r="P1610" s="14">
        <f t="shared" si="202"/>
        <v>117</v>
      </c>
      <c r="Q1610" s="14" t="str">
        <f t="shared" si="203"/>
        <v>United States</v>
      </c>
      <c r="R1610" s="14" t="str">
        <f t="shared" si="204"/>
        <v>|United States|France|Serbia|</v>
      </c>
      <c r="S1610" s="14" t="str">
        <f t="shared" si="205"/>
        <v>|Action &amp; Adventure|</v>
      </c>
      <c r="T1610" s="14" t="str">
        <f t="shared" si="206"/>
        <v>|McG|</v>
      </c>
      <c r="U1610" s="14" t="str">
        <f t="shared" si="207"/>
        <v>|Kevin Costner|Amber Heard|Hailee Steinfeld|Connie Nielsen|Tómas Lemarquis|Richard Sammel|Marc Andréoni|Bruno Ricci|Jonas Bloquet|Eriq Ebouaney|</v>
      </c>
    </row>
    <row r="1611" spans="1:21">
      <c r="A1611" s="14" t="s">
        <v>8122</v>
      </c>
      <c r="B1611" s="14" t="s">
        <v>48</v>
      </c>
      <c r="C1611" s="14" t="s">
        <v>8123</v>
      </c>
      <c r="D1611" s="14" t="s">
        <v>8124</v>
      </c>
      <c r="E1611" s="14" t="s">
        <v>8125</v>
      </c>
      <c r="F1611" s="14" t="s">
        <v>115</v>
      </c>
      <c r="G1611" s="26">
        <v>44166</v>
      </c>
      <c r="H1611" s="14">
        <v>2020</v>
      </c>
      <c r="I1611" s="14" t="s">
        <v>366</v>
      </c>
      <c r="J1611" s="14" t="s">
        <v>827</v>
      </c>
      <c r="K1611" s="14" t="s">
        <v>251</v>
      </c>
      <c r="L1611" s="14" t="s">
        <v>8126</v>
      </c>
      <c r="M1611" s="14">
        <f t="shared" si="200"/>
        <v>2020</v>
      </c>
      <c r="N1611" s="14">
        <f t="shared" si="201"/>
        <v>12</v>
      </c>
      <c r="O1611" s="14" t="str">
        <f>IFERROR(VLOOKUP(I1611,Lists!$F$2:$G$16,2,FALSE()),"Not Rated")</f>
        <v>Kids</v>
      </c>
      <c r="P1611" s="14">
        <f t="shared" si="202"/>
        <v>48</v>
      </c>
      <c r="Q1611" s="14" t="str">
        <f t="shared" si="203"/>
        <v>United States</v>
      </c>
      <c r="R1611" s="14" t="str">
        <f t="shared" si="204"/>
        <v>|United States|</v>
      </c>
      <c r="S1611" s="14" t="str">
        <f t="shared" si="205"/>
        <v>|Children &amp; Family Movies|</v>
      </c>
      <c r="T1611" s="14" t="str">
        <f t="shared" si="206"/>
        <v>|Damien O’Connor|</v>
      </c>
      <c r="U1611" s="14" t="str">
        <f t="shared" si="207"/>
        <v>|Lucy O'Connell|Brendan Mullins|Ruth Negga|Lola Metcalfe|Jared Harris|Moe Dunford|Oscar Butler|Shona Hamill|Pat Kinevane|Janet Moran|Anya O'Connor|</v>
      </c>
    </row>
    <row r="1612" spans="1:21">
      <c r="A1612" s="14" t="s">
        <v>8127</v>
      </c>
      <c r="B1612" s="14" t="s">
        <v>48</v>
      </c>
      <c r="C1612" s="14" t="s">
        <v>8128</v>
      </c>
      <c r="D1612" s="14" t="s">
        <v>5444</v>
      </c>
      <c r="E1612" s="14" t="s">
        <v>8129</v>
      </c>
      <c r="F1612" s="14" t="s">
        <v>8130</v>
      </c>
      <c r="G1612" s="26">
        <v>44166</v>
      </c>
      <c r="H1612" s="14">
        <v>2009</v>
      </c>
      <c r="I1612" s="14" t="s">
        <v>364</v>
      </c>
      <c r="J1612" s="14" t="s">
        <v>1929</v>
      </c>
      <c r="K1612" s="14" t="s">
        <v>254</v>
      </c>
      <c r="L1612" s="14" t="s">
        <v>8131</v>
      </c>
      <c r="M1612" s="14">
        <f t="shared" si="200"/>
        <v>2020</v>
      </c>
      <c r="N1612" s="14">
        <f t="shared" si="201"/>
        <v>12</v>
      </c>
      <c r="O1612" s="14" t="str">
        <f>IFERROR(VLOOKUP(I1612,Lists!$F$2:$G$16,2,FALSE()),"Not Rated")</f>
        <v>Teens</v>
      </c>
      <c r="P1612" s="14">
        <f t="shared" si="202"/>
        <v>139</v>
      </c>
      <c r="Q1612" s="14" t="str">
        <f t="shared" si="203"/>
        <v>United States</v>
      </c>
      <c r="R1612" s="14" t="str">
        <f t="shared" si="204"/>
        <v>|United States|Italy|</v>
      </c>
      <c r="S1612" s="14" t="str">
        <f t="shared" si="205"/>
        <v>|Thrillers|</v>
      </c>
      <c r="T1612" s="14" t="str">
        <f t="shared" si="206"/>
        <v>|Ron Howard|</v>
      </c>
      <c r="U1612" s="14" t="str">
        <f t="shared" si="207"/>
        <v>|Tom Hanks|Ewan McGregor|Ayelet Zurer|Stellan Skarsgård|Pierfrancesco Favino|Nikolaj Lie Kaas|Armin Mueller-Stahl|Thure Lindhardt|David Pasquesi|Cosimo Fusco|</v>
      </c>
    </row>
    <row r="1613" spans="1:21">
      <c r="A1613" s="14" t="s">
        <v>8132</v>
      </c>
      <c r="B1613" s="14" t="s">
        <v>49</v>
      </c>
      <c r="C1613" s="14" t="s">
        <v>8133</v>
      </c>
      <c r="D1613" s="14" t="s">
        <v>117</v>
      </c>
      <c r="E1613" s="14" t="s">
        <v>8134</v>
      </c>
      <c r="F1613" s="14" t="s">
        <v>115</v>
      </c>
      <c r="G1613" s="26">
        <v>44166</v>
      </c>
      <c r="H1613" s="14">
        <v>2014</v>
      </c>
      <c r="I1613" s="14" t="s">
        <v>361</v>
      </c>
      <c r="J1613" s="14" t="s">
        <v>106</v>
      </c>
      <c r="K1613" s="14" t="s">
        <v>262</v>
      </c>
      <c r="L1613" s="14" t="s">
        <v>8135</v>
      </c>
      <c r="M1613" s="14">
        <f t="shared" si="200"/>
        <v>2020</v>
      </c>
      <c r="N1613" s="14">
        <f t="shared" si="201"/>
        <v>12</v>
      </c>
      <c r="O1613" s="14" t="str">
        <f>IFERROR(VLOOKUP(I1613,Lists!$F$2:$G$16,2,FALSE()),"Not Rated")</f>
        <v>Teens</v>
      </c>
      <c r="P1613" s="14">
        <f t="shared" si="202"/>
        <v>2</v>
      </c>
      <c r="Q1613" s="14" t="str">
        <f t="shared" si="203"/>
        <v>United States</v>
      </c>
      <c r="R1613" s="14" t="str">
        <f t="shared" si="204"/>
        <v>|United States|</v>
      </c>
      <c r="S1613" s="14" t="str">
        <f t="shared" si="205"/>
        <v>|Reality TV|</v>
      </c>
      <c r="T1613" s="14" t="str">
        <f t="shared" si="206"/>
        <v>|Unknown|</v>
      </c>
      <c r="U1613" s="14" t="str">
        <f t="shared" si="207"/>
        <v>|Ryan Devlin|</v>
      </c>
    </row>
    <row r="1614" spans="1:21">
      <c r="A1614" s="14" t="s">
        <v>8136</v>
      </c>
      <c r="B1614" s="14" t="s">
        <v>48</v>
      </c>
      <c r="C1614" s="14" t="s">
        <v>8137</v>
      </c>
      <c r="D1614" s="14" t="s">
        <v>6980</v>
      </c>
      <c r="E1614" s="14" t="s">
        <v>8138</v>
      </c>
      <c r="F1614" s="14" t="s">
        <v>115</v>
      </c>
      <c r="G1614" s="26">
        <v>44166</v>
      </c>
      <c r="H1614" s="14">
        <v>2014</v>
      </c>
      <c r="I1614" s="14" t="s">
        <v>363</v>
      </c>
      <c r="J1614" s="14" t="s">
        <v>671</v>
      </c>
      <c r="K1614" s="14" t="s">
        <v>1782</v>
      </c>
      <c r="L1614" s="14" t="s">
        <v>8139</v>
      </c>
      <c r="M1614" s="14">
        <f t="shared" si="200"/>
        <v>2020</v>
      </c>
      <c r="N1614" s="14">
        <f t="shared" si="201"/>
        <v>12</v>
      </c>
      <c r="O1614" s="14" t="str">
        <f>IFERROR(VLOOKUP(I1614,Lists!$F$2:$G$16,2,FALSE()),"Not Rated")</f>
        <v>Adults</v>
      </c>
      <c r="P1614" s="14">
        <f t="shared" si="202"/>
        <v>115</v>
      </c>
      <c r="Q1614" s="14" t="str">
        <f t="shared" si="203"/>
        <v>United States</v>
      </c>
      <c r="R1614" s="14" t="str">
        <f t="shared" si="204"/>
        <v>|United States|</v>
      </c>
      <c r="S1614" s="14" t="str">
        <f t="shared" si="205"/>
        <v>|Comedies|Independent Movies|</v>
      </c>
      <c r="T1614" s="14" t="str">
        <f t="shared" si="206"/>
        <v>|Jon Favreau|</v>
      </c>
      <c r="U1614" s="14" t="str">
        <f t="shared" si="207"/>
        <v>|Jon Favreau|Sofía Vergara|John Leguizamo|Scarlett Johansson|Dustin Hoffman|Oliver Platt|Bobby Cannavale|Amy Sedaris|Robert Downey Jr.|Emjay Anthony|Russell Peters|</v>
      </c>
    </row>
    <row r="1615" spans="1:21">
      <c r="A1615" s="14" t="s">
        <v>8140</v>
      </c>
      <c r="B1615" s="14" t="s">
        <v>48</v>
      </c>
      <c r="C1615" s="14" t="s">
        <v>8141</v>
      </c>
      <c r="D1615" s="14" t="s">
        <v>8142</v>
      </c>
      <c r="E1615" s="14" t="s">
        <v>8143</v>
      </c>
      <c r="F1615" s="14" t="s">
        <v>118</v>
      </c>
      <c r="G1615" s="26">
        <v>44166</v>
      </c>
      <c r="H1615" s="14">
        <v>2014</v>
      </c>
      <c r="I1615" s="14" t="s">
        <v>364</v>
      </c>
      <c r="J1615" s="14" t="s">
        <v>1226</v>
      </c>
      <c r="K1615" s="14" t="s">
        <v>910</v>
      </c>
      <c r="L1615" s="14" t="s">
        <v>8144</v>
      </c>
      <c r="M1615" s="14">
        <f t="shared" si="200"/>
        <v>2020</v>
      </c>
      <c r="N1615" s="14">
        <f t="shared" si="201"/>
        <v>12</v>
      </c>
      <c r="O1615" s="14" t="str">
        <f>IFERROR(VLOOKUP(I1615,Lists!$F$2:$G$16,2,FALSE()),"Not Rated")</f>
        <v>Teens</v>
      </c>
      <c r="P1615" s="14">
        <f t="shared" si="202"/>
        <v>109</v>
      </c>
      <c r="Q1615" s="14" t="str">
        <f t="shared" si="203"/>
        <v>United Kingdom</v>
      </c>
      <c r="R1615" s="14" t="str">
        <f t="shared" si="204"/>
        <v>|United Kingdom|</v>
      </c>
      <c r="S1615" s="14" t="str">
        <f t="shared" si="205"/>
        <v>|Dramas|International Movies|Romantic Movies|</v>
      </c>
      <c r="T1615" s="14" t="str">
        <f t="shared" si="206"/>
        <v>|Richard Laxton|</v>
      </c>
      <c r="U1615" s="14" t="str">
        <f t="shared" si="207"/>
        <v>|Dakota Fanning|Emma Thompson|Julie Walters|David Suchet|Derek Jacobi|James Fox|Robbie Coltrane|Claudia Cardinale|Greg Wise|Tom Sturridge|</v>
      </c>
    </row>
    <row r="1616" spans="1:21">
      <c r="A1616" s="14" t="s">
        <v>8145</v>
      </c>
      <c r="B1616" s="14" t="s">
        <v>49</v>
      </c>
      <c r="C1616" s="14" t="s">
        <v>8146</v>
      </c>
      <c r="D1616" s="14" t="s">
        <v>117</v>
      </c>
      <c r="E1616" s="14" t="s">
        <v>8147</v>
      </c>
      <c r="F1616" s="14" t="s">
        <v>8148</v>
      </c>
      <c r="G1616" s="26">
        <v>44166</v>
      </c>
      <c r="H1616" s="14">
        <v>2018</v>
      </c>
      <c r="I1616" s="14" t="s">
        <v>366</v>
      </c>
      <c r="J1616" s="14" t="s">
        <v>105</v>
      </c>
      <c r="K1616" s="14" t="s">
        <v>256</v>
      </c>
      <c r="L1616" s="14" t="s">
        <v>8149</v>
      </c>
      <c r="M1616" s="14">
        <f t="shared" si="200"/>
        <v>2020</v>
      </c>
      <c r="N1616" s="14">
        <f t="shared" si="201"/>
        <v>12</v>
      </c>
      <c r="O1616" s="14" t="str">
        <f>IFERROR(VLOOKUP(I1616,Lists!$F$2:$G$16,2,FALSE()),"Not Rated")</f>
        <v>Kids</v>
      </c>
      <c r="P1616" s="14">
        <f t="shared" si="202"/>
        <v>1</v>
      </c>
      <c r="Q1616" s="14" t="str">
        <f t="shared" si="203"/>
        <v>Spain</v>
      </c>
      <c r="R1616" s="14" t="str">
        <f t="shared" si="204"/>
        <v>|Spain|Italy|</v>
      </c>
      <c r="S1616" s="14" t="str">
        <f t="shared" si="205"/>
        <v>|Kids' TV|</v>
      </c>
      <c r="T1616" s="14" t="str">
        <f t="shared" si="206"/>
        <v>|Unknown|</v>
      </c>
      <c r="U1616" s="14" t="str">
        <f t="shared" si="207"/>
        <v>|Dermot Arrigan|Jenny Beacraft|Stephanie Figueira|Ella Galt|James Giblin|Noah Levin|</v>
      </c>
    </row>
    <row r="1617" spans="1:21">
      <c r="A1617" s="14" t="s">
        <v>8150</v>
      </c>
      <c r="B1617" s="14" t="s">
        <v>49</v>
      </c>
      <c r="C1617" s="14" t="s">
        <v>8151</v>
      </c>
      <c r="D1617" s="14" t="s">
        <v>117</v>
      </c>
      <c r="E1617" s="14" t="s">
        <v>8152</v>
      </c>
      <c r="F1617" s="14" t="s">
        <v>115</v>
      </c>
      <c r="G1617" s="26">
        <v>44166</v>
      </c>
      <c r="H1617" s="14">
        <v>2012</v>
      </c>
      <c r="I1617" s="14" t="s">
        <v>361</v>
      </c>
      <c r="J1617" s="14" t="s">
        <v>106</v>
      </c>
      <c r="K1617" s="14" t="s">
        <v>262</v>
      </c>
      <c r="L1617" s="14" t="s">
        <v>8153</v>
      </c>
      <c r="M1617" s="14">
        <f t="shared" si="200"/>
        <v>2020</v>
      </c>
      <c r="N1617" s="14">
        <f t="shared" si="201"/>
        <v>12</v>
      </c>
      <c r="O1617" s="14" t="str">
        <f>IFERROR(VLOOKUP(I1617,Lists!$F$2:$G$16,2,FALSE()),"Not Rated")</f>
        <v>Teens</v>
      </c>
      <c r="P1617" s="14">
        <f t="shared" si="202"/>
        <v>2</v>
      </c>
      <c r="Q1617" s="14" t="str">
        <f t="shared" si="203"/>
        <v>United States</v>
      </c>
      <c r="R1617" s="14" t="str">
        <f t="shared" si="204"/>
        <v>|United States|</v>
      </c>
      <c r="S1617" s="14" t="str">
        <f t="shared" si="205"/>
        <v>|Reality TV|</v>
      </c>
      <c r="T1617" s="14" t="str">
        <f t="shared" si="206"/>
        <v>|Unknown|</v>
      </c>
      <c r="U1617" s="14" t="str">
        <f t="shared" si="207"/>
        <v>|Dave Navarro|Chris Nuñez|Oliver Peck|</v>
      </c>
    </row>
    <row r="1618" spans="1:21">
      <c r="A1618" s="14" t="s">
        <v>8154</v>
      </c>
      <c r="B1618" s="14" t="s">
        <v>48</v>
      </c>
      <c r="C1618" s="14" t="s">
        <v>8155</v>
      </c>
      <c r="D1618" s="14" t="s">
        <v>8156</v>
      </c>
      <c r="E1618" s="14" t="s">
        <v>8157</v>
      </c>
      <c r="F1618" s="14" t="s">
        <v>115</v>
      </c>
      <c r="G1618" s="26">
        <v>44166</v>
      </c>
      <c r="H1618" s="14">
        <v>2006</v>
      </c>
      <c r="I1618" s="14" t="s">
        <v>367</v>
      </c>
      <c r="J1618" s="14" t="s">
        <v>436</v>
      </c>
      <c r="K1618" s="14" t="s">
        <v>481</v>
      </c>
      <c r="L1618" s="14" t="s">
        <v>8158</v>
      </c>
      <c r="M1618" s="14">
        <f t="shared" si="200"/>
        <v>2020</v>
      </c>
      <c r="N1618" s="14">
        <f t="shared" si="201"/>
        <v>12</v>
      </c>
      <c r="O1618" s="14" t="str">
        <f>IFERROR(VLOOKUP(I1618,Lists!$F$2:$G$16,2,FALSE()),"Not Rated")</f>
        <v>Older Kids</v>
      </c>
      <c r="P1618" s="14">
        <f t="shared" si="202"/>
        <v>91</v>
      </c>
      <c r="Q1618" s="14" t="str">
        <f t="shared" si="203"/>
        <v>United States</v>
      </c>
      <c r="R1618" s="14" t="str">
        <f t="shared" si="204"/>
        <v>|United States|</v>
      </c>
      <c r="S1618" s="14" t="str">
        <f t="shared" si="205"/>
        <v>|Children &amp; Family Movies|Comedies|</v>
      </c>
      <c r="T1618" s="14" t="str">
        <f t="shared" si="206"/>
        <v>|Gil Kenan|</v>
      </c>
      <c r="U1618" s="14" t="str">
        <f t="shared" si="207"/>
        <v>|Mitchel Musso|Sam Lerner|Spencer Locke|Steve Buscemi|Kathleen Turner|Jason Lee|Jon Heder|Maggie Gyllenhaal|Catherine O'Hara|Fred Willard|Nick Cannon|Kevin James|</v>
      </c>
    </row>
    <row r="1619" spans="1:21">
      <c r="A1619" s="14" t="s">
        <v>8159</v>
      </c>
      <c r="B1619" s="14" t="s">
        <v>48</v>
      </c>
      <c r="C1619" s="14" t="s">
        <v>8160</v>
      </c>
      <c r="D1619" s="14" t="s">
        <v>8161</v>
      </c>
      <c r="E1619" s="14" t="s">
        <v>8162</v>
      </c>
      <c r="F1619" s="14" t="s">
        <v>115</v>
      </c>
      <c r="G1619" s="26">
        <v>44166</v>
      </c>
      <c r="H1619" s="14">
        <v>2020</v>
      </c>
      <c r="I1619" s="14" t="s">
        <v>360</v>
      </c>
      <c r="J1619" s="14" t="s">
        <v>4137</v>
      </c>
      <c r="K1619" s="14" t="s">
        <v>245</v>
      </c>
      <c r="L1619" s="14" t="s">
        <v>8163</v>
      </c>
      <c r="M1619" s="14">
        <f t="shared" si="200"/>
        <v>2020</v>
      </c>
      <c r="N1619" s="14">
        <f t="shared" si="201"/>
        <v>12</v>
      </c>
      <c r="O1619" s="14" t="str">
        <f>IFERROR(VLOOKUP(I1619,Lists!$F$2:$G$16,2,FALSE()),"Not Rated")</f>
        <v>Adults</v>
      </c>
      <c r="P1619" s="14">
        <f t="shared" si="202"/>
        <v>60</v>
      </c>
      <c r="Q1619" s="14" t="str">
        <f t="shared" si="203"/>
        <v>United States</v>
      </c>
      <c r="R1619" s="14" t="str">
        <f t="shared" si="204"/>
        <v>|United States|</v>
      </c>
      <c r="S1619" s="14" t="str">
        <f t="shared" si="205"/>
        <v>|Comedies|</v>
      </c>
      <c r="T1619" s="14" t="str">
        <f t="shared" si="206"/>
        <v>|Phil Burgers|</v>
      </c>
      <c r="U1619" s="14" t="str">
        <f t="shared" si="207"/>
        <v>|Natalie Palamides|</v>
      </c>
    </row>
    <row r="1620" spans="1:21">
      <c r="A1620" s="14" t="s">
        <v>8164</v>
      </c>
      <c r="B1620" s="14" t="s">
        <v>49</v>
      </c>
      <c r="C1620" s="14" t="s">
        <v>8165</v>
      </c>
      <c r="D1620" s="14" t="s">
        <v>117</v>
      </c>
      <c r="E1620" s="14" t="s">
        <v>8166</v>
      </c>
      <c r="F1620" s="14" t="s">
        <v>8167</v>
      </c>
      <c r="G1620" s="26">
        <v>44166</v>
      </c>
      <c r="H1620" s="14">
        <v>2015</v>
      </c>
      <c r="I1620" s="14" t="s">
        <v>366</v>
      </c>
      <c r="J1620" s="14" t="s">
        <v>108</v>
      </c>
      <c r="K1620" s="14" t="s">
        <v>937</v>
      </c>
      <c r="L1620" s="14" t="s">
        <v>8168</v>
      </c>
      <c r="M1620" s="14">
        <f t="shared" si="200"/>
        <v>2020</v>
      </c>
      <c r="N1620" s="14">
        <f t="shared" si="201"/>
        <v>12</v>
      </c>
      <c r="O1620" s="14" t="str">
        <f>IFERROR(VLOOKUP(I1620,Lists!$F$2:$G$16,2,FALSE()),"Not Rated")</f>
        <v>Kids</v>
      </c>
      <c r="P1620" s="14">
        <f t="shared" si="202"/>
        <v>4</v>
      </c>
      <c r="Q1620" s="14" t="str">
        <f t="shared" si="203"/>
        <v>United States</v>
      </c>
      <c r="R1620" s="14" t="str">
        <f t="shared" si="204"/>
        <v>|United States|Ireland|United Kingdom|India|</v>
      </c>
      <c r="S1620" s="14" t="str">
        <f t="shared" si="205"/>
        <v>|British TV Shows|Kids' TV|</v>
      </c>
      <c r="T1620" s="14" t="str">
        <f t="shared" si="206"/>
        <v>|Unknown|</v>
      </c>
      <c r="U1620" s="14" t="str">
        <f t="shared" si="207"/>
        <v>|Keith Wickham|Jo Wyatt|Ross Breen|Simon Greenall|Paul Panting|Rob Rackstraw|Teresa Gallagher|Shelley Longworth|</v>
      </c>
    </row>
    <row r="1621" spans="1:21">
      <c r="A1621" s="14" t="s">
        <v>8169</v>
      </c>
      <c r="B1621" s="14" t="s">
        <v>49</v>
      </c>
      <c r="C1621" s="14" t="s">
        <v>8170</v>
      </c>
      <c r="D1621" s="14" t="s">
        <v>117</v>
      </c>
      <c r="E1621" s="14" t="s">
        <v>8171</v>
      </c>
      <c r="F1621" s="14" t="s">
        <v>8172</v>
      </c>
      <c r="G1621" s="26">
        <v>44166</v>
      </c>
      <c r="H1621" s="14">
        <v>2017</v>
      </c>
      <c r="I1621" s="14" t="s">
        <v>366</v>
      </c>
      <c r="J1621" s="14" t="s">
        <v>105</v>
      </c>
      <c r="K1621" s="14" t="s">
        <v>617</v>
      </c>
      <c r="L1621" s="14" t="s">
        <v>8173</v>
      </c>
      <c r="M1621" s="14">
        <f t="shared" si="200"/>
        <v>2020</v>
      </c>
      <c r="N1621" s="14">
        <f t="shared" si="201"/>
        <v>12</v>
      </c>
      <c r="O1621" s="14" t="str">
        <f>IFERROR(VLOOKUP(I1621,Lists!$F$2:$G$16,2,FALSE()),"Not Rated")</f>
        <v>Kids</v>
      </c>
      <c r="P1621" s="14">
        <f t="shared" si="202"/>
        <v>1</v>
      </c>
      <c r="Q1621" s="14" t="str">
        <f t="shared" si="203"/>
        <v>United Kingdom</v>
      </c>
      <c r="R1621" s="14" t="str">
        <f t="shared" si="204"/>
        <v>|United Kingdom|Singapore|</v>
      </c>
      <c r="S1621" s="14" t="str">
        <f t="shared" si="205"/>
        <v>|Kids' TV|TV Comedies|</v>
      </c>
      <c r="T1621" s="14" t="str">
        <f t="shared" si="206"/>
        <v>|Unknown|</v>
      </c>
      <c r="U1621" s="14" t="str">
        <f t="shared" si="207"/>
        <v>|Nadia Ramlee|Chio Su-Ping|Jeremy Linn|Marlon Dance-Hooi|</v>
      </c>
    </row>
    <row r="1622" spans="1:21">
      <c r="A1622" s="14" t="s">
        <v>8174</v>
      </c>
      <c r="B1622" s="14" t="s">
        <v>48</v>
      </c>
      <c r="C1622" s="14" t="s">
        <v>8175</v>
      </c>
      <c r="D1622" s="14" t="s">
        <v>8176</v>
      </c>
      <c r="E1622" s="14" t="s">
        <v>8177</v>
      </c>
      <c r="F1622" s="14" t="s">
        <v>8178</v>
      </c>
      <c r="G1622" s="26">
        <v>44166</v>
      </c>
      <c r="H1622" s="14">
        <v>2018</v>
      </c>
      <c r="I1622" s="14" t="s">
        <v>363</v>
      </c>
      <c r="J1622" s="14" t="s">
        <v>724</v>
      </c>
      <c r="K1622" s="14" t="s">
        <v>248</v>
      </c>
      <c r="L1622" s="14" t="s">
        <v>8179</v>
      </c>
      <c r="M1622" s="14">
        <f t="shared" si="200"/>
        <v>2020</v>
      </c>
      <c r="N1622" s="14">
        <f t="shared" si="201"/>
        <v>12</v>
      </c>
      <c r="O1622" s="14" t="str">
        <f>IFERROR(VLOOKUP(I1622,Lists!$F$2:$G$16,2,FALSE()),"Not Rated")</f>
        <v>Adults</v>
      </c>
      <c r="P1622" s="14">
        <f t="shared" si="202"/>
        <v>102</v>
      </c>
      <c r="Q1622" s="14" t="str">
        <f t="shared" si="203"/>
        <v>Hong Kong</v>
      </c>
      <c r="R1622" s="14" t="str">
        <f t="shared" si="204"/>
        <v>|Hong Kong|United States|</v>
      </c>
      <c r="S1622" s="14" t="str">
        <f t="shared" si="205"/>
        <v>|Action &amp; Adventure|</v>
      </c>
      <c r="T1622" s="14" t="str">
        <f t="shared" si="206"/>
        <v>|Pierre Morel|</v>
      </c>
      <c r="U1622" s="14" t="str">
        <f t="shared" si="207"/>
        <v>|Jennifer Garner|John Ortiz|John Gallagher Jr.|Juan Pablo Raba|Annie Ilonzeh|Jeff Hephner|Pell James|Method Man|Cailey Fleming|Tyson Ritter|</v>
      </c>
    </row>
    <row r="1623" spans="1:21">
      <c r="A1623" s="14" t="s">
        <v>8180</v>
      </c>
      <c r="B1623" s="14" t="s">
        <v>48</v>
      </c>
      <c r="C1623" s="14" t="s">
        <v>8181</v>
      </c>
      <c r="D1623" s="14" t="s">
        <v>1146</v>
      </c>
      <c r="E1623" s="14" t="s">
        <v>8182</v>
      </c>
      <c r="F1623" s="14" t="s">
        <v>1148</v>
      </c>
      <c r="G1623" s="26">
        <v>44166</v>
      </c>
      <c r="H1623" s="14">
        <v>1990</v>
      </c>
      <c r="I1623" s="14" t="s">
        <v>364</v>
      </c>
      <c r="J1623" s="14" t="s">
        <v>1159</v>
      </c>
      <c r="K1623" s="14" t="s">
        <v>248</v>
      </c>
      <c r="L1623" s="14" t="s">
        <v>8183</v>
      </c>
      <c r="M1623" s="14">
        <f t="shared" si="200"/>
        <v>2020</v>
      </c>
      <c r="N1623" s="14">
        <f t="shared" si="201"/>
        <v>12</v>
      </c>
      <c r="O1623" s="14" t="str">
        <f>IFERROR(VLOOKUP(I1623,Lists!$F$2:$G$16,2,FALSE()),"Not Rated")</f>
        <v>Teens</v>
      </c>
      <c r="P1623" s="14">
        <f t="shared" si="202"/>
        <v>120</v>
      </c>
      <c r="Q1623" s="14" t="str">
        <f t="shared" si="203"/>
        <v>Australia</v>
      </c>
      <c r="R1623" s="14" t="str">
        <f t="shared" si="204"/>
        <v>|Australia|United States|</v>
      </c>
      <c r="S1623" s="14" t="str">
        <f t="shared" si="205"/>
        <v>|Action &amp; Adventure|</v>
      </c>
      <c r="T1623" s="14" t="str">
        <f t="shared" si="206"/>
        <v>|Simon Wincer|</v>
      </c>
      <c r="U1623" s="14" t="str">
        <f t="shared" si="207"/>
        <v>|Tom Selleck|Laura San Giacomo|Alan Rickman|Chris Haywood|Ron Haddrick|Tony Bonner|Jerome Ehlers|Ben Mendelsohn|Conor McDermottroe|Roger Ward|</v>
      </c>
    </row>
    <row r="1624" spans="1:21">
      <c r="A1624" s="14" t="s">
        <v>8184</v>
      </c>
      <c r="B1624" s="14" t="s">
        <v>49</v>
      </c>
      <c r="C1624" s="14" t="s">
        <v>8185</v>
      </c>
      <c r="D1624" s="14" t="s">
        <v>117</v>
      </c>
      <c r="E1624" s="14" t="s">
        <v>8186</v>
      </c>
      <c r="F1624" s="14" t="s">
        <v>1084</v>
      </c>
      <c r="G1624" s="26">
        <v>44166</v>
      </c>
      <c r="H1624" s="14">
        <v>2006</v>
      </c>
      <c r="I1624" s="14" t="s">
        <v>360</v>
      </c>
      <c r="J1624" s="14" t="s">
        <v>2411</v>
      </c>
      <c r="K1624" s="14" t="s">
        <v>8187</v>
      </c>
      <c r="L1624" s="14" t="s">
        <v>8188</v>
      </c>
      <c r="M1624" s="14">
        <f t="shared" si="200"/>
        <v>2020</v>
      </c>
      <c r="N1624" s="14">
        <f t="shared" si="201"/>
        <v>12</v>
      </c>
      <c r="O1624" s="14" t="str">
        <f>IFERROR(VLOOKUP(I1624,Lists!$F$2:$G$16,2,FALSE()),"Not Rated")</f>
        <v>Adults</v>
      </c>
      <c r="P1624" s="14">
        <f t="shared" si="202"/>
        <v>10</v>
      </c>
      <c r="Q1624" s="14" t="str">
        <f t="shared" si="203"/>
        <v>United States</v>
      </c>
      <c r="R1624" s="14" t="str">
        <f t="shared" si="204"/>
        <v>|United States|Canada|</v>
      </c>
      <c r="S1624" s="14" t="str">
        <f t="shared" si="205"/>
        <v>|Classic &amp; Cult TV|TV Action &amp; Adventure|TV Sci-Fi &amp; Fantasy|</v>
      </c>
      <c r="T1624" s="14" t="str">
        <f t="shared" si="206"/>
        <v>|Unknown|</v>
      </c>
      <c r="U1624" s="14" t="str">
        <f t="shared" si="207"/>
        <v>|Richard Dean Anderson|Michael Shanks|Amanda Tapping|Christopher Judge|Don S. Davis|Corin Nemec|Ben Browder|Beau Bridges|Gary Jones|</v>
      </c>
    </row>
    <row r="1625" spans="1:21">
      <c r="A1625" s="14" t="s">
        <v>8189</v>
      </c>
      <c r="B1625" s="14" t="s">
        <v>49</v>
      </c>
      <c r="C1625" s="14" t="s">
        <v>8190</v>
      </c>
      <c r="D1625" s="14" t="s">
        <v>117</v>
      </c>
      <c r="E1625" s="14" t="s">
        <v>117</v>
      </c>
      <c r="F1625" s="14" t="s">
        <v>115</v>
      </c>
      <c r="G1625" s="26">
        <v>44166</v>
      </c>
      <c r="H1625" s="14">
        <v>2010</v>
      </c>
      <c r="I1625" s="14" t="s">
        <v>361</v>
      </c>
      <c r="J1625" s="14" t="s">
        <v>105</v>
      </c>
      <c r="K1625" s="14" t="s">
        <v>3626</v>
      </c>
      <c r="L1625" s="14" t="s">
        <v>8191</v>
      </c>
      <c r="M1625" s="14">
        <f t="shared" si="200"/>
        <v>2020</v>
      </c>
      <c r="N1625" s="14">
        <f t="shared" si="201"/>
        <v>12</v>
      </c>
      <c r="O1625" s="14" t="str">
        <f>IFERROR(VLOOKUP(I1625,Lists!$F$2:$G$16,2,FALSE()),"Not Rated")</f>
        <v>Teens</v>
      </c>
      <c r="P1625" s="14">
        <f t="shared" si="202"/>
        <v>1</v>
      </c>
      <c r="Q1625" s="14" t="str">
        <f t="shared" si="203"/>
        <v>United States</v>
      </c>
      <c r="R1625" s="14" t="str">
        <f t="shared" si="204"/>
        <v>|United States|</v>
      </c>
      <c r="S1625" s="14" t="str">
        <f t="shared" si="205"/>
        <v>|Reality TV|Romantic TV Shows|</v>
      </c>
      <c r="T1625" s="14" t="str">
        <f t="shared" si="206"/>
        <v>|Unknown|</v>
      </c>
      <c r="U1625" s="14" t="str">
        <f t="shared" si="207"/>
        <v>|Unknown|</v>
      </c>
    </row>
    <row r="1626" spans="1:21">
      <c r="A1626" s="14" t="s">
        <v>8192</v>
      </c>
      <c r="B1626" s="14" t="s">
        <v>48</v>
      </c>
      <c r="C1626" s="14" t="s">
        <v>8193</v>
      </c>
      <c r="D1626" s="14" t="s">
        <v>5444</v>
      </c>
      <c r="E1626" s="14" t="s">
        <v>8194</v>
      </c>
      <c r="F1626" s="14" t="s">
        <v>8195</v>
      </c>
      <c r="G1626" s="26">
        <v>44166</v>
      </c>
      <c r="H1626" s="14">
        <v>2006</v>
      </c>
      <c r="I1626" s="14" t="s">
        <v>364</v>
      </c>
      <c r="J1626" s="14" t="s">
        <v>5156</v>
      </c>
      <c r="K1626" s="14" t="s">
        <v>254</v>
      </c>
      <c r="L1626" s="14" t="s">
        <v>8196</v>
      </c>
      <c r="M1626" s="14">
        <f t="shared" si="200"/>
        <v>2020</v>
      </c>
      <c r="N1626" s="14">
        <f t="shared" si="201"/>
        <v>12</v>
      </c>
      <c r="O1626" s="14" t="str">
        <f>IFERROR(VLOOKUP(I1626,Lists!$F$2:$G$16,2,FALSE()),"Not Rated")</f>
        <v>Teens</v>
      </c>
      <c r="P1626" s="14">
        <f t="shared" si="202"/>
        <v>149</v>
      </c>
      <c r="Q1626" s="14" t="str">
        <f t="shared" si="203"/>
        <v>United States</v>
      </c>
      <c r="R1626" s="14" t="str">
        <f t="shared" si="204"/>
        <v>|United States|Malta|France|United Kingdom|</v>
      </c>
      <c r="S1626" s="14" t="str">
        <f t="shared" si="205"/>
        <v>|Thrillers|</v>
      </c>
      <c r="T1626" s="14" t="str">
        <f t="shared" si="206"/>
        <v>|Ron Howard|</v>
      </c>
      <c r="U1626" s="14" t="str">
        <f t="shared" si="207"/>
        <v>|Tom Hanks|Audrey Tautou|Ian McKellen|Jean Reno|Paul Bettany|Alfred Molina|Jürgen Prochnow|Jean-Yves Berteloot|Etienne Chicot|Jean-Pierre Marielle|</v>
      </c>
    </row>
    <row r="1627" spans="1:21">
      <c r="A1627" s="14" t="s">
        <v>8197</v>
      </c>
      <c r="B1627" s="14" t="s">
        <v>49</v>
      </c>
      <c r="C1627" s="14" t="s">
        <v>8198</v>
      </c>
      <c r="D1627" s="14" t="s">
        <v>117</v>
      </c>
      <c r="E1627" s="14" t="s">
        <v>8199</v>
      </c>
      <c r="F1627" s="14" t="s">
        <v>123</v>
      </c>
      <c r="G1627" s="26">
        <v>44166</v>
      </c>
      <c r="H1627" s="14">
        <v>2018</v>
      </c>
      <c r="I1627" s="14" t="s">
        <v>361</v>
      </c>
      <c r="J1627" s="14" t="s">
        <v>105</v>
      </c>
      <c r="K1627" s="14" t="s">
        <v>8200</v>
      </c>
      <c r="L1627" s="14" t="s">
        <v>8201</v>
      </c>
      <c r="M1627" s="14">
        <f t="shared" si="200"/>
        <v>2020</v>
      </c>
      <c r="N1627" s="14">
        <f t="shared" si="201"/>
        <v>12</v>
      </c>
      <c r="O1627" s="14" t="str">
        <f>IFERROR(VLOOKUP(I1627,Lists!$F$2:$G$16,2,FALSE()),"Not Rated")</f>
        <v>Teens</v>
      </c>
      <c r="P1627" s="14">
        <f t="shared" si="202"/>
        <v>1</v>
      </c>
      <c r="Q1627" s="14" t="str">
        <f t="shared" si="203"/>
        <v>South Korea</v>
      </c>
      <c r="R1627" s="14" t="str">
        <f t="shared" si="204"/>
        <v>|South Korea|</v>
      </c>
      <c r="S1627" s="14" t="str">
        <f t="shared" si="205"/>
        <v>|International TV Shows|TV Horror|TV Mysteries|</v>
      </c>
      <c r="T1627" s="14" t="str">
        <f t="shared" si="206"/>
        <v>|Unknown|</v>
      </c>
      <c r="U1627" s="14" t="str">
        <f t="shared" si="207"/>
        <v>|Kim Dong-wook|Kim Jae-uk|Jung Eun-chae|Ahn Nae-sang|Lee Won-jong|Park Ho-san|</v>
      </c>
    </row>
    <row r="1628" spans="1:21">
      <c r="A1628" s="14" t="s">
        <v>8202</v>
      </c>
      <c r="B1628" s="14" t="s">
        <v>48</v>
      </c>
      <c r="C1628" s="14" t="s">
        <v>8203</v>
      </c>
      <c r="D1628" s="14" t="s">
        <v>8204</v>
      </c>
      <c r="E1628" s="14" t="s">
        <v>8205</v>
      </c>
      <c r="F1628" s="14" t="s">
        <v>8206</v>
      </c>
      <c r="G1628" s="26">
        <v>44166</v>
      </c>
      <c r="H1628" s="14">
        <v>2018</v>
      </c>
      <c r="I1628" s="14" t="s">
        <v>363</v>
      </c>
      <c r="J1628" s="14" t="s">
        <v>436</v>
      </c>
      <c r="K1628" s="14" t="s">
        <v>1149</v>
      </c>
      <c r="L1628" s="14" t="s">
        <v>8207</v>
      </c>
      <c r="M1628" s="14">
        <f t="shared" si="200"/>
        <v>2020</v>
      </c>
      <c r="N1628" s="14">
        <f t="shared" si="201"/>
        <v>12</v>
      </c>
      <c r="O1628" s="14" t="str">
        <f>IFERROR(VLOOKUP(I1628,Lists!$F$2:$G$16,2,FALSE()),"Not Rated")</f>
        <v>Adults</v>
      </c>
      <c r="P1628" s="14">
        <f t="shared" si="202"/>
        <v>91</v>
      </c>
      <c r="Q1628" s="14" t="str">
        <f t="shared" si="203"/>
        <v>United States</v>
      </c>
      <c r="R1628" s="14" t="str">
        <f t="shared" si="204"/>
        <v>|United States|China|Canada|</v>
      </c>
      <c r="S1628" s="14" t="str">
        <f t="shared" si="205"/>
        <v>|Action &amp; Adventure|Comedies|</v>
      </c>
      <c r="T1628" s="14" t="str">
        <f t="shared" si="206"/>
        <v>|Brian Henson|</v>
      </c>
      <c r="U1628" s="14" t="str">
        <f t="shared" si="207"/>
        <v>|Melissa McCarthy|Elizabeth Banks|Maya Rudolph|Bill Barretta|Leslie David Baker|Joel McHale|Dorien Davies|Cynthy Wu|Michael McDonald|Mitch Silpa|</v>
      </c>
    </row>
    <row r="1629" spans="1:21">
      <c r="A1629" s="14" t="s">
        <v>8208</v>
      </c>
      <c r="B1629" s="14" t="s">
        <v>49</v>
      </c>
      <c r="C1629" s="14" t="s">
        <v>8209</v>
      </c>
      <c r="D1629" s="14" t="s">
        <v>117</v>
      </c>
      <c r="E1629" s="14" t="s">
        <v>117</v>
      </c>
      <c r="F1629" s="14" t="s">
        <v>115</v>
      </c>
      <c r="G1629" s="26">
        <v>44166</v>
      </c>
      <c r="H1629" s="14">
        <v>2020</v>
      </c>
      <c r="I1629" s="14" t="s">
        <v>362</v>
      </c>
      <c r="J1629" s="14" t="s">
        <v>105</v>
      </c>
      <c r="K1629" s="14" t="s">
        <v>257</v>
      </c>
      <c r="L1629" s="14" t="s">
        <v>8210</v>
      </c>
      <c r="M1629" s="14">
        <f t="shared" si="200"/>
        <v>2020</v>
      </c>
      <c r="N1629" s="14">
        <f t="shared" si="201"/>
        <v>12</v>
      </c>
      <c r="O1629" s="14" t="str">
        <f>IFERROR(VLOOKUP(I1629,Lists!$F$2:$G$16,2,FALSE()),"Not Rated")</f>
        <v>Older Kids</v>
      </c>
      <c r="P1629" s="14">
        <f t="shared" si="202"/>
        <v>1</v>
      </c>
      <c r="Q1629" s="14" t="str">
        <f t="shared" si="203"/>
        <v>United States</v>
      </c>
      <c r="R1629" s="14" t="str">
        <f t="shared" si="204"/>
        <v>|United States|</v>
      </c>
      <c r="S1629" s="14" t="str">
        <f t="shared" si="205"/>
        <v>|Docuseries|</v>
      </c>
      <c r="T1629" s="14" t="str">
        <f t="shared" si="206"/>
        <v>|Unknown|</v>
      </c>
      <c r="U1629" s="14" t="str">
        <f t="shared" si="207"/>
        <v>|Unknown|</v>
      </c>
    </row>
    <row r="1630" spans="1:21">
      <c r="A1630" s="14" t="s">
        <v>8211</v>
      </c>
      <c r="B1630" s="14" t="s">
        <v>49</v>
      </c>
      <c r="C1630" s="14" t="s">
        <v>8212</v>
      </c>
      <c r="D1630" s="14" t="s">
        <v>117</v>
      </c>
      <c r="E1630" s="14" t="s">
        <v>117</v>
      </c>
      <c r="F1630" s="14" t="s">
        <v>118</v>
      </c>
      <c r="G1630" s="26">
        <v>44166</v>
      </c>
      <c r="H1630" s="14">
        <v>2018</v>
      </c>
      <c r="I1630" s="14" t="s">
        <v>362</v>
      </c>
      <c r="J1630" s="14" t="s">
        <v>105</v>
      </c>
      <c r="K1630" s="14" t="s">
        <v>451</v>
      </c>
      <c r="L1630" s="14" t="s">
        <v>8213</v>
      </c>
      <c r="M1630" s="14">
        <f t="shared" si="200"/>
        <v>2020</v>
      </c>
      <c r="N1630" s="14">
        <f t="shared" si="201"/>
        <v>12</v>
      </c>
      <c r="O1630" s="14" t="str">
        <f>IFERROR(VLOOKUP(I1630,Lists!$F$2:$G$16,2,FALSE()),"Not Rated")</f>
        <v>Older Kids</v>
      </c>
      <c r="P1630" s="14">
        <f t="shared" si="202"/>
        <v>1</v>
      </c>
      <c r="Q1630" s="14" t="str">
        <f t="shared" si="203"/>
        <v>United Kingdom</v>
      </c>
      <c r="R1630" s="14" t="str">
        <f t="shared" si="204"/>
        <v>|United Kingdom|</v>
      </c>
      <c r="S1630" s="14" t="str">
        <f t="shared" si="205"/>
        <v>|British TV Shows|Reality TV|</v>
      </c>
      <c r="T1630" s="14" t="str">
        <f t="shared" si="206"/>
        <v>|Unknown|</v>
      </c>
      <c r="U1630" s="14" t="str">
        <f t="shared" si="207"/>
        <v>|Unknown|</v>
      </c>
    </row>
    <row r="1631" spans="1:21">
      <c r="A1631" s="14" t="s">
        <v>8214</v>
      </c>
      <c r="B1631" s="14" t="s">
        <v>48</v>
      </c>
      <c r="C1631" s="14" t="s">
        <v>8215</v>
      </c>
      <c r="D1631" s="14" t="s">
        <v>8216</v>
      </c>
      <c r="E1631" s="14" t="s">
        <v>8217</v>
      </c>
      <c r="F1631" s="14" t="s">
        <v>138</v>
      </c>
      <c r="G1631" s="26">
        <v>44166</v>
      </c>
      <c r="H1631" s="14">
        <v>2020</v>
      </c>
      <c r="I1631" s="14" t="s">
        <v>360</v>
      </c>
      <c r="J1631" s="14" t="s">
        <v>698</v>
      </c>
      <c r="K1631" s="14" t="s">
        <v>1537</v>
      </c>
      <c r="L1631" s="14" t="s">
        <v>8218</v>
      </c>
      <c r="M1631" s="14">
        <f t="shared" si="200"/>
        <v>2020</v>
      </c>
      <c r="N1631" s="14">
        <f t="shared" si="201"/>
        <v>12</v>
      </c>
      <c r="O1631" s="14" t="str">
        <f>IFERROR(VLOOKUP(I1631,Lists!$F$2:$G$16,2,FALSE()),"Not Rated")</f>
        <v>Adults</v>
      </c>
      <c r="P1631" s="14">
        <f t="shared" si="202"/>
        <v>99</v>
      </c>
      <c r="Q1631" s="14" t="str">
        <f t="shared" si="203"/>
        <v>Philippines</v>
      </c>
      <c r="R1631" s="14" t="str">
        <f t="shared" si="204"/>
        <v>|Philippines|</v>
      </c>
      <c r="S1631" s="14" t="str">
        <f t="shared" si="205"/>
        <v>|Horror Movies|International Movies|</v>
      </c>
      <c r="T1631" s="14" t="str">
        <f t="shared" si="206"/>
        <v>|Derick Cabrido|</v>
      </c>
      <c r="U1631" s="14" t="str">
        <f t="shared" si="207"/>
        <v>|Kim Chiu|JM de Guzman|Tony Labrusca|Martin del Rosario|Kate Alejandrino|Miel Espinoza|Janella Salvador|Cris Villanueva|Almira Muhlach|Cris Villonco|Mercedes Cabral|Jerry O'Hara|Simon Ibarra|Alex Medina|Markus Paterson|</v>
      </c>
    </row>
    <row r="1632" spans="1:21">
      <c r="A1632" s="14" t="s">
        <v>8219</v>
      </c>
      <c r="B1632" s="14" t="s">
        <v>48</v>
      </c>
      <c r="C1632" s="14" t="s">
        <v>8220</v>
      </c>
      <c r="D1632" s="14" t="s">
        <v>8221</v>
      </c>
      <c r="E1632" s="14" t="s">
        <v>8222</v>
      </c>
      <c r="F1632" s="14" t="s">
        <v>138</v>
      </c>
      <c r="G1632" s="26">
        <v>44165</v>
      </c>
      <c r="H1632" s="14">
        <v>2020</v>
      </c>
      <c r="I1632" s="14" t="s">
        <v>362</v>
      </c>
      <c r="J1632" s="14" t="s">
        <v>574</v>
      </c>
      <c r="K1632" s="14" t="s">
        <v>475</v>
      </c>
      <c r="L1632" s="14" t="s">
        <v>8223</v>
      </c>
      <c r="M1632" s="14">
        <f t="shared" si="200"/>
        <v>2020</v>
      </c>
      <c r="N1632" s="14">
        <f t="shared" si="201"/>
        <v>11</v>
      </c>
      <c r="O1632" s="14" t="str">
        <f>IFERROR(VLOOKUP(I1632,Lists!$F$2:$G$16,2,FALSE()),"Not Rated")</f>
        <v>Older Kids</v>
      </c>
      <c r="P1632" s="14">
        <f t="shared" si="202"/>
        <v>106</v>
      </c>
      <c r="Q1632" s="14" t="str">
        <f t="shared" si="203"/>
        <v>Philippines</v>
      </c>
      <c r="R1632" s="14" t="str">
        <f t="shared" si="204"/>
        <v>|Philippines|</v>
      </c>
      <c r="S1632" s="14" t="str">
        <f t="shared" si="205"/>
        <v>|Dramas|International Movies|</v>
      </c>
      <c r="T1632" s="14" t="str">
        <f t="shared" si="206"/>
        <v>|Marla M. Ancheta|</v>
      </c>
      <c r="U1632" s="14" t="str">
        <f t="shared" si="207"/>
        <v>|Jelson Bay|Sue Ramirez|Sandy Andolong|Roxanne Guinoo|Cheska Iñigo|Hannah Ledesma|Yuan Francisco|Raffa Esplana|Varoon Kessop|</v>
      </c>
    </row>
    <row r="1633" spans="1:21">
      <c r="A1633" s="14" t="s">
        <v>8224</v>
      </c>
      <c r="B1633" s="14" t="s">
        <v>48</v>
      </c>
      <c r="C1633" s="14" t="s">
        <v>8225</v>
      </c>
      <c r="D1633" s="14" t="s">
        <v>8226</v>
      </c>
      <c r="E1633" s="14" t="s">
        <v>8227</v>
      </c>
      <c r="F1633" s="14" t="s">
        <v>115</v>
      </c>
      <c r="G1633" s="26">
        <v>44165</v>
      </c>
      <c r="H1633" s="14">
        <v>2018</v>
      </c>
      <c r="I1633" s="14" t="s">
        <v>363</v>
      </c>
      <c r="J1633" s="14" t="s">
        <v>1096</v>
      </c>
      <c r="K1633" s="14" t="s">
        <v>254</v>
      </c>
      <c r="L1633" s="14" t="s">
        <v>8228</v>
      </c>
      <c r="M1633" s="14">
        <f t="shared" si="200"/>
        <v>2020</v>
      </c>
      <c r="N1633" s="14">
        <f t="shared" si="201"/>
        <v>11</v>
      </c>
      <c r="O1633" s="14" t="str">
        <f>IFERROR(VLOOKUP(I1633,Lists!$F$2:$G$16,2,FALSE()),"Not Rated")</f>
        <v>Adults</v>
      </c>
      <c r="P1633" s="14">
        <f t="shared" si="202"/>
        <v>108</v>
      </c>
      <c r="Q1633" s="14" t="str">
        <f t="shared" si="203"/>
        <v>United States</v>
      </c>
      <c r="R1633" s="14" t="str">
        <f t="shared" si="204"/>
        <v>|United States|</v>
      </c>
      <c r="S1633" s="14" t="str">
        <f t="shared" si="205"/>
        <v>|Thrillers|</v>
      </c>
      <c r="T1633" s="14" t="str">
        <f t="shared" si="206"/>
        <v>|Jen McGowan|</v>
      </c>
      <c r="U1633" s="14" t="str">
        <f t="shared" si="207"/>
        <v>|Hermione Corfield|Jay Paulson|Sean O'Bryan|Micah Hauptman|Micah Hauptman|Daniel R. Hill|Jeremy Glazer|John Marshall Jones|Laura Guzman|Jake Kidwell|</v>
      </c>
    </row>
    <row r="1634" spans="1:21">
      <c r="A1634" s="14" t="s">
        <v>8229</v>
      </c>
      <c r="B1634" s="14" t="s">
        <v>48</v>
      </c>
      <c r="C1634" s="14" t="s">
        <v>8230</v>
      </c>
      <c r="D1634" s="14" t="s">
        <v>8231</v>
      </c>
      <c r="E1634" s="14" t="s">
        <v>8232</v>
      </c>
      <c r="F1634" s="14" t="s">
        <v>115</v>
      </c>
      <c r="G1634" s="26">
        <v>44165</v>
      </c>
      <c r="H1634" s="14">
        <v>2019</v>
      </c>
      <c r="I1634" s="14" t="s">
        <v>366</v>
      </c>
      <c r="J1634" s="14" t="s">
        <v>8233</v>
      </c>
      <c r="K1634" s="14" t="s">
        <v>251</v>
      </c>
      <c r="L1634" s="14" t="s">
        <v>8234</v>
      </c>
      <c r="M1634" s="14">
        <f t="shared" si="200"/>
        <v>2020</v>
      </c>
      <c r="N1634" s="14">
        <f t="shared" si="201"/>
        <v>11</v>
      </c>
      <c r="O1634" s="14" t="str">
        <f>IFERROR(VLOOKUP(I1634,Lists!$F$2:$G$16,2,FALSE()),"Not Rated")</f>
        <v>Kids</v>
      </c>
      <c r="P1634" s="14">
        <f t="shared" si="202"/>
        <v>45</v>
      </c>
      <c r="Q1634" s="14" t="str">
        <f t="shared" si="203"/>
        <v>United States</v>
      </c>
      <c r="R1634" s="14" t="str">
        <f t="shared" si="204"/>
        <v>|United States|</v>
      </c>
      <c r="S1634" s="14" t="str">
        <f t="shared" si="205"/>
        <v>|Children &amp; Family Movies|</v>
      </c>
      <c r="T1634" s="14" t="str">
        <f t="shared" si="206"/>
        <v>|Bernie Denk|</v>
      </c>
      <c r="U1634" s="14" t="str">
        <f t="shared" si="207"/>
        <v>|Vlasta Vrana|Sonja Ball|Craig Francis|Richard C. Jones|Michael Perron|Terrence Scammell|Bruce Dinsmore|Jennifer Seguin|Daniel Brochu|</v>
      </c>
    </row>
    <row r="1635" spans="1:21">
      <c r="A1635" s="14" t="s">
        <v>8235</v>
      </c>
      <c r="B1635" s="14" t="s">
        <v>48</v>
      </c>
      <c r="C1635" s="14" t="s">
        <v>8236</v>
      </c>
      <c r="D1635" s="14" t="s">
        <v>8237</v>
      </c>
      <c r="E1635" s="14" t="s">
        <v>8238</v>
      </c>
      <c r="F1635" s="14" t="s">
        <v>115</v>
      </c>
      <c r="G1635" s="26">
        <v>44165</v>
      </c>
      <c r="H1635" s="14">
        <v>2020</v>
      </c>
      <c r="I1635" s="14" t="s">
        <v>360</v>
      </c>
      <c r="J1635" s="14" t="s">
        <v>730</v>
      </c>
      <c r="K1635" s="14" t="s">
        <v>248</v>
      </c>
      <c r="L1635" s="14" t="s">
        <v>8239</v>
      </c>
      <c r="M1635" s="14">
        <f t="shared" si="200"/>
        <v>2020</v>
      </c>
      <c r="N1635" s="14">
        <f t="shared" si="201"/>
        <v>11</v>
      </c>
      <c r="O1635" s="14" t="str">
        <f>IFERROR(VLOOKUP(I1635,Lists!$F$2:$G$16,2,FALSE()),"Not Rated")</f>
        <v>Adults</v>
      </c>
      <c r="P1635" s="14">
        <f t="shared" si="202"/>
        <v>93</v>
      </c>
      <c r="Q1635" s="14" t="str">
        <f t="shared" si="203"/>
        <v>United States</v>
      </c>
      <c r="R1635" s="14" t="str">
        <f t="shared" si="204"/>
        <v>|United States|</v>
      </c>
      <c r="S1635" s="14" t="str">
        <f t="shared" si="205"/>
        <v>|Action &amp; Adventure|</v>
      </c>
      <c r="T1635" s="14" t="str">
        <f t="shared" si="206"/>
        <v>|Brian Skiba|</v>
      </c>
      <c r="U1635" s="14" t="str">
        <f t="shared" si="207"/>
        <v>|Ryan Phillippe|Casper Van Dien|Jack Griffo|Lexi Simonsen|Richard Burgi|William Katt|Samaire Armstrong|William McNamara|Jacob Grodnik|</v>
      </c>
    </row>
    <row r="1636" spans="1:21">
      <c r="A1636" s="14" t="s">
        <v>8240</v>
      </c>
      <c r="B1636" s="14" t="s">
        <v>49</v>
      </c>
      <c r="C1636" s="14" t="s">
        <v>8241</v>
      </c>
      <c r="D1636" s="14" t="s">
        <v>117</v>
      </c>
      <c r="E1636" s="14" t="s">
        <v>8242</v>
      </c>
      <c r="F1636" s="14" t="s">
        <v>123</v>
      </c>
      <c r="G1636" s="26">
        <v>44164</v>
      </c>
      <c r="H1636" s="14">
        <v>2020</v>
      </c>
      <c r="I1636" s="14" t="s">
        <v>361</v>
      </c>
      <c r="J1636" s="14" t="s">
        <v>105</v>
      </c>
      <c r="K1636" s="14" t="s">
        <v>522</v>
      </c>
      <c r="L1636" s="14" t="s">
        <v>8243</v>
      </c>
      <c r="M1636" s="14">
        <f t="shared" si="200"/>
        <v>2020</v>
      </c>
      <c r="N1636" s="14">
        <f t="shared" si="201"/>
        <v>11</v>
      </c>
      <c r="O1636" s="14" t="str">
        <f>IFERROR(VLOOKUP(I1636,Lists!$F$2:$G$16,2,FALSE()),"Not Rated")</f>
        <v>Teens</v>
      </c>
      <c r="P1636" s="14">
        <f t="shared" si="202"/>
        <v>1</v>
      </c>
      <c r="Q1636" s="14" t="str">
        <f t="shared" si="203"/>
        <v>South Korea</v>
      </c>
      <c r="R1636" s="14" t="str">
        <f t="shared" si="204"/>
        <v>|South Korea|</v>
      </c>
      <c r="S1636" s="14" t="str">
        <f t="shared" si="205"/>
        <v>|International TV Shows|TV Action &amp; Adventure|TV Dramas|</v>
      </c>
      <c r="T1636" s="14" t="str">
        <f t="shared" si="206"/>
        <v>|Unknown|</v>
      </c>
      <c r="U1636" s="14" t="str">
        <f t="shared" si="207"/>
        <v>|Cho Byeong-kyu|Yu Jun-sang|Kim Se-jeong|Yeom Hye-ran|Ahn Seok-hwan|Moon Sook|Choi Yoon-young|Lee Hong-nae|</v>
      </c>
    </row>
    <row r="1637" spans="1:21">
      <c r="A1637" s="14" t="s">
        <v>8244</v>
      </c>
      <c r="B1637" s="14" t="s">
        <v>48</v>
      </c>
      <c r="C1637" s="14" t="s">
        <v>8245</v>
      </c>
      <c r="D1637" s="14" t="s">
        <v>8246</v>
      </c>
      <c r="E1637" s="14" t="s">
        <v>8247</v>
      </c>
      <c r="F1637" s="14" t="s">
        <v>115</v>
      </c>
      <c r="G1637" s="26">
        <v>44162</v>
      </c>
      <c r="H1637" s="14">
        <v>2020</v>
      </c>
      <c r="I1637" s="14" t="s">
        <v>366</v>
      </c>
      <c r="J1637" s="14" t="s">
        <v>6472</v>
      </c>
      <c r="K1637" s="14" t="s">
        <v>251</v>
      </c>
      <c r="L1637" s="14" t="s">
        <v>8248</v>
      </c>
      <c r="M1637" s="14">
        <f t="shared" si="200"/>
        <v>2020</v>
      </c>
      <c r="N1637" s="14">
        <f t="shared" si="201"/>
        <v>11</v>
      </c>
      <c r="O1637" s="14" t="str">
        <f>IFERROR(VLOOKUP(I1637,Lists!$F$2:$G$16,2,FALSE()),"Not Rated")</f>
        <v>Kids</v>
      </c>
      <c r="P1637" s="14">
        <f t="shared" si="202"/>
        <v>22</v>
      </c>
      <c r="Q1637" s="14" t="str">
        <f t="shared" si="203"/>
        <v>United States</v>
      </c>
      <c r="R1637" s="14" t="str">
        <f t="shared" si="204"/>
        <v>|United States|</v>
      </c>
      <c r="S1637" s="14" t="str">
        <f t="shared" si="205"/>
        <v>|Children &amp; Family Movies|</v>
      </c>
      <c r="T1637" s="14" t="str">
        <f t="shared" si="206"/>
        <v>|Stanley Moore|Alex Woo|</v>
      </c>
      <c r="U1637" s="14" t="str">
        <f t="shared" si="207"/>
        <v>|Alan C. Lim|Taron C. Hensley|Maisie Benson|Kerry Gudjohnsen|Paul Killam|Smith Foreman|Ann Kendrick|Ella Joy Ballesteros|Neena-Sinaii Simpo|Eli Morse|</v>
      </c>
    </row>
    <row r="1638" spans="1:21">
      <c r="A1638" s="14" t="s">
        <v>8249</v>
      </c>
      <c r="B1638" s="14" t="s">
        <v>48</v>
      </c>
      <c r="C1638" s="14" t="s">
        <v>8250</v>
      </c>
      <c r="D1638" s="14" t="s">
        <v>8251</v>
      </c>
      <c r="E1638" s="14" t="s">
        <v>8252</v>
      </c>
      <c r="F1638" s="14" t="s">
        <v>115</v>
      </c>
      <c r="G1638" s="26">
        <v>44162</v>
      </c>
      <c r="H1638" s="14">
        <v>2020</v>
      </c>
      <c r="I1638" s="14" t="s">
        <v>362</v>
      </c>
      <c r="J1638" s="14" t="s">
        <v>2352</v>
      </c>
      <c r="K1638" s="14" t="s">
        <v>8253</v>
      </c>
      <c r="L1638" s="14" t="s">
        <v>8254</v>
      </c>
      <c r="M1638" s="14">
        <f t="shared" si="200"/>
        <v>2020</v>
      </c>
      <c r="N1638" s="14">
        <f t="shared" si="201"/>
        <v>11</v>
      </c>
      <c r="O1638" s="14" t="str">
        <f>IFERROR(VLOOKUP(I1638,Lists!$F$2:$G$16,2,FALSE()),"Not Rated")</f>
        <v>Older Kids</v>
      </c>
      <c r="P1638" s="14">
        <f t="shared" si="202"/>
        <v>81</v>
      </c>
      <c r="Q1638" s="14" t="str">
        <f t="shared" si="203"/>
        <v>United States</v>
      </c>
      <c r="R1638" s="14" t="str">
        <f t="shared" si="204"/>
        <v>|United States|</v>
      </c>
      <c r="S1638" s="14" t="str">
        <f t="shared" si="205"/>
        <v>|Children &amp; Family Movies|Documentaries|</v>
      </c>
      <c r="T1638" s="14" t="str">
        <f t="shared" si="206"/>
        <v>|Oliver Bokelberg|</v>
      </c>
      <c r="U1638" s="14" t="str">
        <f t="shared" si="207"/>
        <v>|Debbie Allen|</v>
      </c>
    </row>
    <row r="1639" spans="1:21">
      <c r="A1639" s="14" t="s">
        <v>8255</v>
      </c>
      <c r="B1639" s="14" t="s">
        <v>48</v>
      </c>
      <c r="C1639" s="14" t="s">
        <v>8256</v>
      </c>
      <c r="D1639" s="14" t="s">
        <v>8257</v>
      </c>
      <c r="E1639" s="14" t="s">
        <v>8258</v>
      </c>
      <c r="F1639" s="14" t="s">
        <v>122</v>
      </c>
      <c r="G1639" s="26">
        <v>44162</v>
      </c>
      <c r="H1639" s="14">
        <v>2020</v>
      </c>
      <c r="I1639" s="14" t="s">
        <v>360</v>
      </c>
      <c r="J1639" s="14" t="s">
        <v>653</v>
      </c>
      <c r="K1639" s="14" t="s">
        <v>1537</v>
      </c>
      <c r="L1639" s="14" t="s">
        <v>8259</v>
      </c>
      <c r="M1639" s="14">
        <f t="shared" si="200"/>
        <v>2020</v>
      </c>
      <c r="N1639" s="14">
        <f t="shared" si="201"/>
        <v>11</v>
      </c>
      <c r="O1639" s="14" t="str">
        <f>IFERROR(VLOOKUP(I1639,Lists!$F$2:$G$16,2,FALSE()),"Not Rated")</f>
        <v>Adults</v>
      </c>
      <c r="P1639" s="14">
        <f t="shared" si="202"/>
        <v>98</v>
      </c>
      <c r="Q1639" s="14" t="str">
        <f t="shared" si="203"/>
        <v>Spain</v>
      </c>
      <c r="R1639" s="14" t="str">
        <f t="shared" si="204"/>
        <v>|Spain|</v>
      </c>
      <c r="S1639" s="14" t="str">
        <f t="shared" si="205"/>
        <v>|Horror Movies|International Movies|</v>
      </c>
      <c r="T1639" s="14" t="str">
        <f t="shared" si="206"/>
        <v>|Ángel Gómez Hernández|</v>
      </c>
      <c r="U1639" s="14" t="str">
        <f t="shared" si="207"/>
        <v>|Rodolfo Sancho|Ana Fernández|Ramón Barea|Belén Fabra|Lucas Blas|</v>
      </c>
    </row>
    <row r="1640" spans="1:21">
      <c r="A1640" s="14" t="s">
        <v>8260</v>
      </c>
      <c r="B1640" s="14" t="s">
        <v>49</v>
      </c>
      <c r="C1640" s="14" t="s">
        <v>8261</v>
      </c>
      <c r="D1640" s="14" t="s">
        <v>117</v>
      </c>
      <c r="E1640" s="14" t="s">
        <v>117</v>
      </c>
      <c r="F1640" s="14" t="s">
        <v>116</v>
      </c>
      <c r="G1640" s="26">
        <v>44162</v>
      </c>
      <c r="H1640" s="14">
        <v>2020</v>
      </c>
      <c r="I1640" s="14" t="s">
        <v>360</v>
      </c>
      <c r="J1640" s="14" t="s">
        <v>105</v>
      </c>
      <c r="K1640" s="14" t="s">
        <v>1599</v>
      </c>
      <c r="L1640" s="14" t="s">
        <v>8262</v>
      </c>
      <c r="M1640" s="14">
        <f t="shared" si="200"/>
        <v>2020</v>
      </c>
      <c r="N1640" s="14">
        <f t="shared" si="201"/>
        <v>11</v>
      </c>
      <c r="O1640" s="14" t="str">
        <f>IFERROR(VLOOKUP(I1640,Lists!$F$2:$G$16,2,FALSE()),"Not Rated")</f>
        <v>Adults</v>
      </c>
      <c r="P1640" s="14">
        <f t="shared" si="202"/>
        <v>1</v>
      </c>
      <c r="Q1640" s="14" t="str">
        <f t="shared" si="203"/>
        <v>India</v>
      </c>
      <c r="R1640" s="14" t="str">
        <f t="shared" si="204"/>
        <v>|India|</v>
      </c>
      <c r="S1640" s="14" t="str">
        <f t="shared" si="205"/>
        <v>|International TV Shows|Reality TV|</v>
      </c>
      <c r="T1640" s="14" t="str">
        <f t="shared" si="206"/>
        <v>|Unknown|</v>
      </c>
      <c r="U1640" s="14" t="str">
        <f t="shared" si="207"/>
        <v>|Unknown|</v>
      </c>
    </row>
    <row r="1641" spans="1:21">
      <c r="A1641" s="14" t="s">
        <v>8263</v>
      </c>
      <c r="B1641" s="14" t="s">
        <v>49</v>
      </c>
      <c r="C1641" s="14" t="s">
        <v>8264</v>
      </c>
      <c r="D1641" s="14" t="s">
        <v>117</v>
      </c>
      <c r="E1641" s="14" t="s">
        <v>8265</v>
      </c>
      <c r="F1641" s="14" t="s">
        <v>127</v>
      </c>
      <c r="G1641" s="26">
        <v>44162</v>
      </c>
      <c r="H1641" s="14">
        <v>1999</v>
      </c>
      <c r="I1641" s="14" t="s">
        <v>361</v>
      </c>
      <c r="J1641" s="14" t="s">
        <v>1829</v>
      </c>
      <c r="K1641" s="14" t="s">
        <v>1844</v>
      </c>
      <c r="L1641" s="14" t="s">
        <v>8266</v>
      </c>
      <c r="M1641" s="14">
        <f t="shared" si="200"/>
        <v>2020</v>
      </c>
      <c r="N1641" s="14">
        <f t="shared" si="201"/>
        <v>11</v>
      </c>
      <c r="O1641" s="14" t="str">
        <f>IFERROR(VLOOKUP(I1641,Lists!$F$2:$G$16,2,FALSE()),"Not Rated")</f>
        <v>Teens</v>
      </c>
      <c r="P1641" s="14">
        <f t="shared" si="202"/>
        <v>7</v>
      </c>
      <c r="Q1641" s="14" t="str">
        <f t="shared" si="203"/>
        <v>Australia</v>
      </c>
      <c r="R1641" s="14" t="str">
        <f t="shared" si="204"/>
        <v>|Australia|</v>
      </c>
      <c r="S1641" s="14" t="str">
        <f t="shared" si="205"/>
        <v>|International TV Shows|TV Dramas|Teen TV Shows|</v>
      </c>
      <c r="T1641" s="14" t="str">
        <f t="shared" si="206"/>
        <v>|Unknown|</v>
      </c>
      <c r="U1641" s="14" t="str">
        <f t="shared" si="207"/>
        <v>|Callan Mulvey|Lara Cox|Emma Roche|Ada Nicodemou|Rel Hunt|Putu Winchester|Salvatore Coco|Barbara Gouskos|Ivar Kants|Stephen O'Rourke|Abi Tucker|Scott Major|Corey Page|Despina Caldis|Deni Gordon|Jon Pollard|Vince Poletto|Andrea Moor|Jeremy Lindsay Taylor|Doris Younane|Tony Martin|Sebastian Goldspink|Katherine Halliday|Marcel Bracks|Nina Liu|Morna Seres|Nathalie Roy|Rebecca Smart|Fleur Beaupert|Alex Dimitriades|Tina Bursill|Peter Sumner|Mario Gamma|Tai Nguyen|Inge Hornstra|Rupert Reid|John Walton|Nick Lathouris|Hugh Baldwin|Sarah Lambert|Jan Adele|Diane Craig|Ian Bliss|Alexandra Brunning|Kym Wilson|Isabella Gutierrez|Simon Baker|</v>
      </c>
    </row>
    <row r="1642" spans="1:21">
      <c r="A1642" s="14" t="s">
        <v>8267</v>
      </c>
      <c r="B1642" s="14" t="s">
        <v>49</v>
      </c>
      <c r="C1642" s="14" t="s">
        <v>8268</v>
      </c>
      <c r="D1642" s="14" t="s">
        <v>117</v>
      </c>
      <c r="E1642" s="14" t="s">
        <v>8269</v>
      </c>
      <c r="F1642" s="14" t="s">
        <v>124</v>
      </c>
      <c r="G1642" s="26">
        <v>44162</v>
      </c>
      <c r="H1642" s="14">
        <v>2020</v>
      </c>
      <c r="I1642" s="14" t="s">
        <v>360</v>
      </c>
      <c r="J1642" s="14" t="s">
        <v>105</v>
      </c>
      <c r="K1642" s="14" t="s">
        <v>424</v>
      </c>
      <c r="L1642" s="14" t="s">
        <v>8270</v>
      </c>
      <c r="M1642" s="14">
        <f t="shared" si="200"/>
        <v>2020</v>
      </c>
      <c r="N1642" s="14">
        <f t="shared" si="201"/>
        <v>11</v>
      </c>
      <c r="O1642" s="14" t="str">
        <f>IFERROR(VLOOKUP(I1642,Lists!$F$2:$G$16,2,FALSE()),"Not Rated")</f>
        <v>Adults</v>
      </c>
      <c r="P1642" s="14">
        <f t="shared" si="202"/>
        <v>1</v>
      </c>
      <c r="Q1642" s="14" t="str">
        <f t="shared" si="203"/>
        <v>Germany</v>
      </c>
      <c r="R1642" s="14" t="str">
        <f t="shared" si="204"/>
        <v>|Germany|</v>
      </c>
      <c r="S1642" s="14" t="str">
        <f t="shared" si="205"/>
        <v>|International TV Shows|Romantic TV Shows|TV Comedies|</v>
      </c>
      <c r="T1642" s="14" t="str">
        <f t="shared" si="206"/>
        <v>|Unknown|</v>
      </c>
      <c r="U1642" s="14" t="str">
        <f t="shared" si="207"/>
        <v>|Luke Mockridge|Seyneb Saleh|Cristina do Rego|Lucas Reiber|Johanna Gastdorf|Rudolf Kowalski|Carmen-Maja Antoni|Eugen Bauder|Jonathan Kwesi Aikins|Martina Eitner-Acheampong|Eike Weinreich|Eskindir Tesfay|</v>
      </c>
    </row>
    <row r="1643" spans="1:21">
      <c r="A1643" s="14" t="s">
        <v>8271</v>
      </c>
      <c r="B1643" s="14" t="s">
        <v>49</v>
      </c>
      <c r="C1643" s="14" t="s">
        <v>8272</v>
      </c>
      <c r="D1643" s="14" t="s">
        <v>117</v>
      </c>
      <c r="E1643" s="14" t="s">
        <v>8273</v>
      </c>
      <c r="F1643" s="14" t="s">
        <v>115</v>
      </c>
      <c r="G1643" s="26">
        <v>44162</v>
      </c>
      <c r="H1643" s="14">
        <v>2020</v>
      </c>
      <c r="I1643" s="14" t="s">
        <v>361</v>
      </c>
      <c r="J1643" s="14" t="s">
        <v>106</v>
      </c>
      <c r="K1643" s="14" t="s">
        <v>262</v>
      </c>
      <c r="L1643" s="14" t="s">
        <v>8274</v>
      </c>
      <c r="M1643" s="14">
        <f t="shared" si="200"/>
        <v>2020</v>
      </c>
      <c r="N1643" s="14">
        <f t="shared" si="201"/>
        <v>11</v>
      </c>
      <c r="O1643" s="14" t="str">
        <f>IFERROR(VLOOKUP(I1643,Lists!$F$2:$G$16,2,FALSE()),"Not Rated")</f>
        <v>Teens</v>
      </c>
      <c r="P1643" s="14">
        <f t="shared" si="202"/>
        <v>2</v>
      </c>
      <c r="Q1643" s="14" t="str">
        <f t="shared" si="203"/>
        <v>United States</v>
      </c>
      <c r="R1643" s="14" t="str">
        <f t="shared" si="204"/>
        <v>|United States|</v>
      </c>
      <c r="S1643" s="14" t="str">
        <f t="shared" si="205"/>
        <v>|Reality TV|</v>
      </c>
      <c r="T1643" s="14" t="str">
        <f t="shared" si="206"/>
        <v>|Unknown|</v>
      </c>
      <c r="U1643" s="14" t="str">
        <f t="shared" si="207"/>
        <v>|Hunter March|Candace Nelson|Adriano Zumbo|</v>
      </c>
    </row>
    <row r="1644" spans="1:21">
      <c r="A1644" s="14" t="s">
        <v>8275</v>
      </c>
      <c r="B1644" s="14" t="s">
        <v>48</v>
      </c>
      <c r="C1644" s="14" t="s">
        <v>8276</v>
      </c>
      <c r="D1644" s="14" t="s">
        <v>8277</v>
      </c>
      <c r="E1644" s="14" t="s">
        <v>8278</v>
      </c>
      <c r="F1644" s="14" t="s">
        <v>132</v>
      </c>
      <c r="G1644" s="26">
        <v>44162</v>
      </c>
      <c r="H1644" s="14">
        <v>2020</v>
      </c>
      <c r="I1644" s="14" t="s">
        <v>360</v>
      </c>
      <c r="J1644" s="14" t="s">
        <v>713</v>
      </c>
      <c r="K1644" s="14" t="s">
        <v>1227</v>
      </c>
      <c r="L1644" s="14" t="s">
        <v>8279</v>
      </c>
      <c r="M1644" s="14">
        <f t="shared" si="200"/>
        <v>2020</v>
      </c>
      <c r="N1644" s="14">
        <f t="shared" si="201"/>
        <v>11</v>
      </c>
      <c r="O1644" s="14" t="str">
        <f>IFERROR(VLOOKUP(I1644,Lists!$F$2:$G$16,2,FALSE()),"Not Rated")</f>
        <v>Adults</v>
      </c>
      <c r="P1644" s="14">
        <f t="shared" si="202"/>
        <v>100</v>
      </c>
      <c r="Q1644" s="14" t="str">
        <f t="shared" si="203"/>
        <v>Italy</v>
      </c>
      <c r="R1644" s="14" t="str">
        <f t="shared" si="204"/>
        <v>|Italy|</v>
      </c>
      <c r="S1644" s="14" t="str">
        <f t="shared" si="205"/>
        <v>|Action &amp; Adventure|International Movies|</v>
      </c>
      <c r="T1644" s="14" t="str">
        <f t="shared" si="206"/>
        <v>|Ludovico Di Martino|</v>
      </c>
      <c r="U1644" s="14" t="str">
        <f t="shared" si="207"/>
        <v>|Fabrizio Gifuni|Lino Musella|Monica Piseddu|Andrea Pennacchi|Emanuele Linfatti|Nicolò Galasso|Giacomo Colavito|Giada Gagliardi|Gianmarco Vettori|Silvia Gallerano|Massimiliano Setti|</v>
      </c>
    </row>
    <row r="1645" spans="1:21">
      <c r="A1645" s="14" t="s">
        <v>8280</v>
      </c>
      <c r="B1645" s="14" t="s">
        <v>48</v>
      </c>
      <c r="C1645" s="14" t="s">
        <v>8281</v>
      </c>
      <c r="D1645" s="14" t="s">
        <v>8282</v>
      </c>
      <c r="E1645" s="14" t="s">
        <v>8283</v>
      </c>
      <c r="F1645" s="14" t="s">
        <v>123</v>
      </c>
      <c r="G1645" s="26">
        <v>44162</v>
      </c>
      <c r="H1645" s="14">
        <v>2020</v>
      </c>
      <c r="I1645" s="14" t="s">
        <v>360</v>
      </c>
      <c r="J1645" s="14" t="s">
        <v>1375</v>
      </c>
      <c r="K1645" s="14" t="s">
        <v>873</v>
      </c>
      <c r="L1645" s="14" t="s">
        <v>8284</v>
      </c>
      <c r="M1645" s="14">
        <f t="shared" si="200"/>
        <v>2020</v>
      </c>
      <c r="N1645" s="14">
        <f t="shared" si="201"/>
        <v>11</v>
      </c>
      <c r="O1645" s="14" t="str">
        <f>IFERROR(VLOOKUP(I1645,Lists!$F$2:$G$16,2,FALSE()),"Not Rated")</f>
        <v>Adults</v>
      </c>
      <c r="P1645" s="14">
        <f t="shared" si="202"/>
        <v>112</v>
      </c>
      <c r="Q1645" s="14" t="str">
        <f t="shared" si="203"/>
        <v>South Korea</v>
      </c>
      <c r="R1645" s="14" t="str">
        <f t="shared" si="204"/>
        <v>|South Korea|</v>
      </c>
      <c r="S1645" s="14" t="str">
        <f t="shared" si="205"/>
        <v>|International Movies|Thrillers|</v>
      </c>
      <c r="T1645" s="14" t="str">
        <f t="shared" si="206"/>
        <v>|Lee Chung-hyun|</v>
      </c>
      <c r="U1645" s="14" t="str">
        <f t="shared" si="207"/>
        <v>|Park Shin-hye|Jun Jong-seo|Kim Sung-ryoung|EL|Park Ho-san|Oh Jung-se|Lee Dong-hwi|Um Chae-young|</v>
      </c>
    </row>
    <row r="1646" spans="1:21">
      <c r="A1646" s="14" t="s">
        <v>8285</v>
      </c>
      <c r="B1646" s="14" t="s">
        <v>48</v>
      </c>
      <c r="C1646" s="14" t="s">
        <v>8286</v>
      </c>
      <c r="D1646" s="14" t="s">
        <v>8287</v>
      </c>
      <c r="E1646" s="14" t="s">
        <v>8288</v>
      </c>
      <c r="F1646" s="14" t="s">
        <v>138</v>
      </c>
      <c r="G1646" s="26">
        <v>44161</v>
      </c>
      <c r="H1646" s="14">
        <v>2018</v>
      </c>
      <c r="I1646" s="14" t="s">
        <v>362</v>
      </c>
      <c r="J1646" s="14" t="s">
        <v>1033</v>
      </c>
      <c r="K1646" s="14" t="s">
        <v>7085</v>
      </c>
      <c r="L1646" s="14" t="s">
        <v>8289</v>
      </c>
      <c r="M1646" s="14">
        <f t="shared" si="200"/>
        <v>2020</v>
      </c>
      <c r="N1646" s="14">
        <f t="shared" si="201"/>
        <v>11</v>
      </c>
      <c r="O1646" s="14" t="str">
        <f>IFERROR(VLOOKUP(I1646,Lists!$F$2:$G$16,2,FALSE()),"Not Rated")</f>
        <v>Older Kids</v>
      </c>
      <c r="P1646" s="14">
        <f t="shared" si="202"/>
        <v>114</v>
      </c>
      <c r="Q1646" s="14" t="str">
        <f t="shared" si="203"/>
        <v>Philippines</v>
      </c>
      <c r="R1646" s="14" t="str">
        <f t="shared" si="204"/>
        <v>|Philippines|</v>
      </c>
      <c r="S1646" s="14" t="str">
        <f t="shared" si="205"/>
        <v>|Comedies|International Movies|LGBTQ Movies|</v>
      </c>
      <c r="T1646" s="14" t="str">
        <f t="shared" si="206"/>
        <v>|Barry Gonzalez|</v>
      </c>
      <c r="U1646" s="14" t="str">
        <f t="shared" si="207"/>
        <v>|Vice Ganda|Richard Gutierrez|Dingdong Dantes|Bela Padilla|</v>
      </c>
    </row>
    <row r="1647" spans="1:21">
      <c r="A1647" s="14" t="s">
        <v>8290</v>
      </c>
      <c r="B1647" s="14" t="s">
        <v>48</v>
      </c>
      <c r="C1647" s="14" t="s">
        <v>8291</v>
      </c>
      <c r="D1647" s="14" t="s">
        <v>8292</v>
      </c>
      <c r="E1647" s="14" t="s">
        <v>8293</v>
      </c>
      <c r="F1647" s="14" t="s">
        <v>115</v>
      </c>
      <c r="G1647" s="26">
        <v>44161</v>
      </c>
      <c r="H1647" s="14">
        <v>2020</v>
      </c>
      <c r="I1647" s="14" t="s">
        <v>361</v>
      </c>
      <c r="J1647" s="14" t="s">
        <v>2489</v>
      </c>
      <c r="K1647" s="14" t="s">
        <v>261</v>
      </c>
      <c r="L1647" s="14" t="s">
        <v>8294</v>
      </c>
      <c r="M1647" s="14">
        <f t="shared" si="200"/>
        <v>2020</v>
      </c>
      <c r="N1647" s="14">
        <f t="shared" si="201"/>
        <v>11</v>
      </c>
      <c r="O1647" s="14" t="str">
        <f>IFERROR(VLOOKUP(I1647,Lists!$F$2:$G$16,2,FALSE()),"Not Rated")</f>
        <v>Teens</v>
      </c>
      <c r="P1647" s="14">
        <f t="shared" si="202"/>
        <v>68</v>
      </c>
      <c r="Q1647" s="14" t="str">
        <f t="shared" si="203"/>
        <v>United States</v>
      </c>
      <c r="R1647" s="14" t="str">
        <f t="shared" si="204"/>
        <v>|United States|</v>
      </c>
      <c r="S1647" s="14" t="str">
        <f t="shared" si="205"/>
        <v>|Stand-Up Comedy|</v>
      </c>
      <c r="T1647" s="14" t="str">
        <f t="shared" si="206"/>
        <v>|Brian Volk-Weiss|</v>
      </c>
      <c r="U1647" s="14" t="str">
        <f t="shared" si="207"/>
        <v>|Larry the Cable Guy|</v>
      </c>
    </row>
    <row r="1648" spans="1:21">
      <c r="A1648" s="14" t="s">
        <v>8295</v>
      </c>
      <c r="B1648" s="14" t="s">
        <v>48</v>
      </c>
      <c r="C1648" s="14" t="s">
        <v>8296</v>
      </c>
      <c r="D1648" s="14" t="s">
        <v>8297</v>
      </c>
      <c r="E1648" s="14" t="s">
        <v>8298</v>
      </c>
      <c r="F1648" s="14" t="s">
        <v>115</v>
      </c>
      <c r="G1648" s="26">
        <v>44161</v>
      </c>
      <c r="H1648" s="14">
        <v>2020</v>
      </c>
      <c r="I1648" s="14" t="s">
        <v>360</v>
      </c>
      <c r="J1648" s="14" t="s">
        <v>560</v>
      </c>
      <c r="K1648" s="14" t="s">
        <v>612</v>
      </c>
      <c r="L1648" s="14" t="s">
        <v>8299</v>
      </c>
      <c r="M1648" s="14">
        <f t="shared" si="200"/>
        <v>2020</v>
      </c>
      <c r="N1648" s="14">
        <f t="shared" si="201"/>
        <v>11</v>
      </c>
      <c r="O1648" s="14" t="str">
        <f>IFERROR(VLOOKUP(I1648,Lists!$F$2:$G$16,2,FALSE()),"Not Rated")</f>
        <v>Adults</v>
      </c>
      <c r="P1648" s="14">
        <f t="shared" si="202"/>
        <v>103</v>
      </c>
      <c r="Q1648" s="14" t="str">
        <f t="shared" si="203"/>
        <v>United States</v>
      </c>
      <c r="R1648" s="14" t="str">
        <f t="shared" si="204"/>
        <v>|United States|</v>
      </c>
      <c r="S1648" s="14" t="str">
        <f t="shared" si="205"/>
        <v>|Action &amp; Adventure|Dramas|International Movies|</v>
      </c>
      <c r="T1648" s="14" t="str">
        <f t="shared" si="206"/>
        <v>|Matthew Michael Carnahan|</v>
      </c>
      <c r="U1648" s="14" t="str">
        <f t="shared" si="207"/>
        <v>|Suhail Dabbach|Adam Bessa|Is'haq Elias|Qutaiba Abdelhaq|Ahmad El Ghanem|Hicham Ouarqa|Mohimen Mahbuba|Thaer Al-Shayei|Abdellah Bensaid|Faycal Attougui|Mohamed Attougui|Tarik Belmekki|Hayat Kamille|Seema Al Khalidi|Waleed Algadi|</v>
      </c>
    </row>
    <row r="1649" spans="1:21">
      <c r="A1649" s="14" t="s">
        <v>8300</v>
      </c>
      <c r="B1649" s="14" t="s">
        <v>48</v>
      </c>
      <c r="C1649" s="14" t="s">
        <v>8301</v>
      </c>
      <c r="D1649" s="14" t="s">
        <v>291</v>
      </c>
      <c r="E1649" s="14" t="s">
        <v>8302</v>
      </c>
      <c r="F1649" s="14" t="s">
        <v>138</v>
      </c>
      <c r="G1649" s="26">
        <v>44161</v>
      </c>
      <c r="H1649" s="14">
        <v>2017</v>
      </c>
      <c r="I1649" s="14" t="s">
        <v>361</v>
      </c>
      <c r="J1649" s="14" t="s">
        <v>1121</v>
      </c>
      <c r="K1649" s="14" t="s">
        <v>542</v>
      </c>
      <c r="L1649" s="14" t="s">
        <v>8303</v>
      </c>
      <c r="M1649" s="14">
        <f t="shared" si="200"/>
        <v>2020</v>
      </c>
      <c r="N1649" s="14">
        <f t="shared" si="201"/>
        <v>11</v>
      </c>
      <c r="O1649" s="14" t="str">
        <f>IFERROR(VLOOKUP(I1649,Lists!$F$2:$G$16,2,FALSE()),"Not Rated")</f>
        <v>Teens</v>
      </c>
      <c r="P1649" s="14">
        <f t="shared" si="202"/>
        <v>121</v>
      </c>
      <c r="Q1649" s="14" t="str">
        <f t="shared" si="203"/>
        <v>Philippines</v>
      </c>
      <c r="R1649" s="14" t="str">
        <f t="shared" si="204"/>
        <v>|Philippines|</v>
      </c>
      <c r="S1649" s="14" t="str">
        <f t="shared" si="205"/>
        <v>|Comedies|International Movies|Romantic Movies|</v>
      </c>
      <c r="T1649" s="14" t="str">
        <f t="shared" si="206"/>
        <v>|Cathy Garcia-Molina|</v>
      </c>
      <c r="U1649" s="14" t="str">
        <f t="shared" si="207"/>
        <v>|Sharon Cuneta|Robin Padilla|Julia Barretto|Joshua Garcia|John Estrada|Pilar Pilapil|Marissa Delgado|Maritoni Fernandez|</v>
      </c>
    </row>
    <row r="1650" spans="1:21">
      <c r="A1650" s="14" t="s">
        <v>8304</v>
      </c>
      <c r="B1650" s="14" t="s">
        <v>48</v>
      </c>
      <c r="C1650" s="14" t="s">
        <v>8305</v>
      </c>
      <c r="D1650" s="14" t="s">
        <v>8306</v>
      </c>
      <c r="E1650" s="14" t="s">
        <v>8307</v>
      </c>
      <c r="F1650" s="14" t="s">
        <v>118</v>
      </c>
      <c r="G1650" s="26">
        <v>44160</v>
      </c>
      <c r="H1650" s="14">
        <v>2020</v>
      </c>
      <c r="I1650" s="14" t="s">
        <v>363</v>
      </c>
      <c r="J1650" s="14" t="s">
        <v>739</v>
      </c>
      <c r="K1650" s="14" t="s">
        <v>260</v>
      </c>
      <c r="L1650" s="14" t="s">
        <v>8308</v>
      </c>
      <c r="M1650" s="14">
        <f t="shared" si="200"/>
        <v>2020</v>
      </c>
      <c r="N1650" s="14">
        <f t="shared" si="201"/>
        <v>11</v>
      </c>
      <c r="O1650" s="14" t="str">
        <f>IFERROR(VLOOKUP(I1650,Lists!$F$2:$G$16,2,FALSE()),"Not Rated")</f>
        <v>Adults</v>
      </c>
      <c r="P1650" s="14">
        <f t="shared" si="202"/>
        <v>95</v>
      </c>
      <c r="Q1650" s="14" t="str">
        <f t="shared" si="203"/>
        <v>United Kingdom</v>
      </c>
      <c r="R1650" s="14" t="str">
        <f t="shared" si="204"/>
        <v>|United Kingdom|</v>
      </c>
      <c r="S1650" s="14" t="str">
        <f t="shared" si="205"/>
        <v>|Horror Movies|</v>
      </c>
      <c r="T1650" s="14" t="str">
        <f t="shared" si="206"/>
        <v>|Eric Bress|</v>
      </c>
      <c r="U1650" s="14" t="str">
        <f t="shared" si="207"/>
        <v>|Brenton Thwaites|Theo Rossi|Skylar Astin|Kyle Gallner|Alan Ritchson|Billy Zane|Shaun Toub|</v>
      </c>
    </row>
    <row r="1651" spans="1:21">
      <c r="A1651" s="14" t="s">
        <v>8309</v>
      </c>
      <c r="B1651" s="14" t="s">
        <v>49</v>
      </c>
      <c r="C1651" s="14" t="s">
        <v>8310</v>
      </c>
      <c r="D1651" s="14" t="s">
        <v>117</v>
      </c>
      <c r="E1651" s="14" t="s">
        <v>8311</v>
      </c>
      <c r="F1651" s="14" t="s">
        <v>121</v>
      </c>
      <c r="G1651" s="26">
        <v>44160</v>
      </c>
      <c r="H1651" s="14">
        <v>2020</v>
      </c>
      <c r="I1651" s="14" t="s">
        <v>360</v>
      </c>
      <c r="J1651" s="14" t="s">
        <v>106</v>
      </c>
      <c r="K1651" s="14" t="s">
        <v>3504</v>
      </c>
      <c r="L1651" s="14" t="s">
        <v>8312</v>
      </c>
      <c r="M1651" s="14">
        <f t="shared" si="200"/>
        <v>2020</v>
      </c>
      <c r="N1651" s="14">
        <f t="shared" si="201"/>
        <v>11</v>
      </c>
      <c r="O1651" s="14" t="str">
        <f>IFERROR(VLOOKUP(I1651,Lists!$F$2:$G$16,2,FALSE()),"Not Rated")</f>
        <v>Adults</v>
      </c>
      <c r="P1651" s="14">
        <f t="shared" si="202"/>
        <v>2</v>
      </c>
      <c r="Q1651" s="14" t="str">
        <f t="shared" si="203"/>
        <v>Japan</v>
      </c>
      <c r="R1651" s="14" t="str">
        <f t="shared" si="204"/>
        <v>|Japan|</v>
      </c>
      <c r="S1651" s="14" t="str">
        <f t="shared" si="205"/>
        <v>|Anime Series|Crime TV Shows|International TV Shows|</v>
      </c>
      <c r="T1651" s="14" t="str">
        <f t="shared" si="206"/>
        <v>|Unknown|</v>
      </c>
      <c r="U1651" s="14" t="str">
        <f t="shared" si="207"/>
        <v>|Chiaki Kobayashi|Junichi Suwabe|Natsumi Fujiwara|Mie Sonozaki|</v>
      </c>
    </row>
    <row r="1652" spans="1:21">
      <c r="A1652" s="14" t="s">
        <v>8313</v>
      </c>
      <c r="B1652" s="14" t="s">
        <v>48</v>
      </c>
      <c r="C1652" s="14" t="s">
        <v>8314</v>
      </c>
      <c r="D1652" s="14" t="s">
        <v>7671</v>
      </c>
      <c r="E1652" s="14" t="s">
        <v>8315</v>
      </c>
      <c r="F1652" s="14" t="s">
        <v>916</v>
      </c>
      <c r="G1652" s="26">
        <v>44160</v>
      </c>
      <c r="H1652" s="14">
        <v>2020</v>
      </c>
      <c r="I1652" s="14" t="s">
        <v>362</v>
      </c>
      <c r="J1652" s="14" t="s">
        <v>872</v>
      </c>
      <c r="K1652" s="14" t="s">
        <v>258</v>
      </c>
      <c r="L1652" s="14" t="s">
        <v>8316</v>
      </c>
      <c r="M1652" s="14">
        <f t="shared" si="200"/>
        <v>2020</v>
      </c>
      <c r="N1652" s="14">
        <f t="shared" si="201"/>
        <v>11</v>
      </c>
      <c r="O1652" s="14" t="str">
        <f>IFERROR(VLOOKUP(I1652,Lists!$F$2:$G$16,2,FALSE()),"Not Rated")</f>
        <v>Older Kids</v>
      </c>
      <c r="P1652" s="14">
        <f t="shared" si="202"/>
        <v>87</v>
      </c>
      <c r="Q1652" s="14" t="str">
        <f t="shared" si="203"/>
        <v>United Kingdom</v>
      </c>
      <c r="R1652" s="14" t="str">
        <f t="shared" si="204"/>
        <v>|United Kingdom|United States|</v>
      </c>
      <c r="S1652" s="14" t="str">
        <f t="shared" si="205"/>
        <v>|Music &amp; Musicals|</v>
      </c>
      <c r="T1652" s="14" t="str">
        <f t="shared" si="206"/>
        <v>|Paul Dugdale|</v>
      </c>
      <c r="U1652" s="14" t="str">
        <f t="shared" si="207"/>
        <v>|Shawn Mendes|</v>
      </c>
    </row>
    <row r="1653" spans="1:21">
      <c r="A1653" s="14" t="s">
        <v>8317</v>
      </c>
      <c r="B1653" s="14" t="s">
        <v>48</v>
      </c>
      <c r="C1653" s="14" t="s">
        <v>8318</v>
      </c>
      <c r="D1653" s="14" t="s">
        <v>8319</v>
      </c>
      <c r="E1653" s="14" t="s">
        <v>8320</v>
      </c>
      <c r="F1653" s="14" t="s">
        <v>119</v>
      </c>
      <c r="G1653" s="26">
        <v>44160</v>
      </c>
      <c r="H1653" s="14">
        <v>2020</v>
      </c>
      <c r="I1653" s="14" t="s">
        <v>367</v>
      </c>
      <c r="J1653" s="14" t="s">
        <v>671</v>
      </c>
      <c r="K1653" s="14" t="s">
        <v>481</v>
      </c>
      <c r="L1653" s="14" t="s">
        <v>8321</v>
      </c>
      <c r="M1653" s="14">
        <f t="shared" si="200"/>
        <v>2020</v>
      </c>
      <c r="N1653" s="14">
        <f t="shared" si="201"/>
        <v>11</v>
      </c>
      <c r="O1653" s="14" t="str">
        <f>IFERROR(VLOOKUP(I1653,Lists!$F$2:$G$16,2,FALSE()),"Not Rated")</f>
        <v>Older Kids</v>
      </c>
      <c r="P1653" s="14">
        <f t="shared" si="202"/>
        <v>115</v>
      </c>
      <c r="Q1653" s="14" t="str">
        <f t="shared" si="203"/>
        <v>Canada</v>
      </c>
      <c r="R1653" s="14" t="str">
        <f t="shared" si="204"/>
        <v>|Canada|</v>
      </c>
      <c r="S1653" s="14" t="str">
        <f t="shared" si="205"/>
        <v>|Children &amp; Family Movies|Comedies|</v>
      </c>
      <c r="T1653" s="14" t="str">
        <f t="shared" si="206"/>
        <v>|Chris Columbus|</v>
      </c>
      <c r="U1653" s="14" t="str">
        <f t="shared" si="207"/>
        <v>|Kurt Russell|Goldie Hawn|Darby Camp|Jahzir Bruno|Julian Dennison|Judah Lewis|Kimberly Williams-Paisley|Tyrese Gibson|</v>
      </c>
    </row>
    <row r="1654" spans="1:21">
      <c r="A1654" s="14" t="s">
        <v>8322</v>
      </c>
      <c r="B1654" s="14" t="s">
        <v>48</v>
      </c>
      <c r="C1654" s="14" t="s">
        <v>8323</v>
      </c>
      <c r="D1654" s="14" t="s">
        <v>8324</v>
      </c>
      <c r="E1654" s="14" t="s">
        <v>8325</v>
      </c>
      <c r="F1654" s="14" t="s">
        <v>117</v>
      </c>
      <c r="G1654" s="26">
        <v>44159</v>
      </c>
      <c r="H1654" s="14">
        <v>2020</v>
      </c>
      <c r="I1654" s="14" t="s">
        <v>361</v>
      </c>
      <c r="J1654" s="14" t="s">
        <v>8326</v>
      </c>
      <c r="K1654" s="14" t="s">
        <v>1656</v>
      </c>
      <c r="L1654" s="14" t="s">
        <v>8327</v>
      </c>
      <c r="M1654" s="14">
        <f t="shared" si="200"/>
        <v>2020</v>
      </c>
      <c r="N1654" s="14">
        <f t="shared" si="201"/>
        <v>11</v>
      </c>
      <c r="O1654" s="14" t="str">
        <f>IFERROR(VLOOKUP(I1654,Lists!$F$2:$G$16,2,FALSE()),"Not Rated")</f>
        <v>Teens</v>
      </c>
      <c r="P1654" s="14">
        <f t="shared" si="202"/>
        <v>171</v>
      </c>
      <c r="Q1654" s="14" t="str">
        <f t="shared" si="203"/>
        <v>Unknown</v>
      </c>
      <c r="R1654" s="14" t="str">
        <f t="shared" si="204"/>
        <v>|Unknown|</v>
      </c>
      <c r="S1654" s="14" t="str">
        <f t="shared" si="205"/>
        <v>|Horror Movies|International Movies|Thrillers|</v>
      </c>
      <c r="T1654" s="14" t="str">
        <f t="shared" si="206"/>
        <v>|V Vignarajan|</v>
      </c>
      <c r="U1654" s="14" t="str">
        <f t="shared" si="207"/>
        <v>|Vinoth Kishan|Arjun Das|Pooja Ramachandran|Kumar Natarajan|Misha Ghoshal|Arul Vincent|Chenthu Mohan|Pradeep Kalipurayath|</v>
      </c>
    </row>
    <row r="1655" spans="1:21">
      <c r="A1655" s="14" t="s">
        <v>8328</v>
      </c>
      <c r="B1655" s="14" t="s">
        <v>48</v>
      </c>
      <c r="C1655" s="14" t="s">
        <v>8329</v>
      </c>
      <c r="D1655" s="14" t="s">
        <v>8324</v>
      </c>
      <c r="E1655" s="14" t="s">
        <v>8325</v>
      </c>
      <c r="F1655" s="14" t="s">
        <v>116</v>
      </c>
      <c r="G1655" s="26">
        <v>44159</v>
      </c>
      <c r="H1655" s="14">
        <v>2020</v>
      </c>
      <c r="I1655" s="14" t="s">
        <v>361</v>
      </c>
      <c r="J1655" s="14" t="s">
        <v>8326</v>
      </c>
      <c r="K1655" s="14" t="s">
        <v>1656</v>
      </c>
      <c r="L1655" s="14" t="s">
        <v>8327</v>
      </c>
      <c r="M1655" s="14">
        <f t="shared" si="200"/>
        <v>2020</v>
      </c>
      <c r="N1655" s="14">
        <f t="shared" si="201"/>
        <v>11</v>
      </c>
      <c r="O1655" s="14" t="str">
        <f>IFERROR(VLOOKUP(I1655,Lists!$F$2:$G$16,2,FALSE()),"Not Rated")</f>
        <v>Teens</v>
      </c>
      <c r="P1655" s="14">
        <f t="shared" si="202"/>
        <v>171</v>
      </c>
      <c r="Q1655" s="14" t="str">
        <f t="shared" si="203"/>
        <v>India</v>
      </c>
      <c r="R1655" s="14" t="str">
        <f t="shared" si="204"/>
        <v>|India|</v>
      </c>
      <c r="S1655" s="14" t="str">
        <f t="shared" si="205"/>
        <v>|Horror Movies|International Movies|Thrillers|</v>
      </c>
      <c r="T1655" s="14" t="str">
        <f t="shared" si="206"/>
        <v>|V Vignarajan|</v>
      </c>
      <c r="U1655" s="14" t="str">
        <f t="shared" si="207"/>
        <v>|Vinoth Kishan|Arjun Das|Pooja Ramachandran|Kumar Natarajan|Misha Ghoshal|Arul Vincent|Chenthu Mohan|Pradeep Kalipurayath|</v>
      </c>
    </row>
    <row r="1656" spans="1:21">
      <c r="A1656" s="14" t="s">
        <v>8330</v>
      </c>
      <c r="B1656" s="14" t="s">
        <v>49</v>
      </c>
      <c r="C1656" s="14" t="s">
        <v>8331</v>
      </c>
      <c r="D1656" s="14" t="s">
        <v>5776</v>
      </c>
      <c r="E1656" s="14" t="s">
        <v>8332</v>
      </c>
      <c r="F1656" s="14" t="s">
        <v>131</v>
      </c>
      <c r="G1656" s="26">
        <v>44159</v>
      </c>
      <c r="H1656" s="14">
        <v>2015</v>
      </c>
      <c r="I1656" s="14" t="s">
        <v>360</v>
      </c>
      <c r="J1656" s="14" t="s">
        <v>105</v>
      </c>
      <c r="K1656" s="14" t="s">
        <v>424</v>
      </c>
      <c r="L1656" s="14" t="s">
        <v>8333</v>
      </c>
      <c r="M1656" s="14">
        <f t="shared" si="200"/>
        <v>2020</v>
      </c>
      <c r="N1656" s="14">
        <f t="shared" si="201"/>
        <v>11</v>
      </c>
      <c r="O1656" s="14" t="str">
        <f>IFERROR(VLOOKUP(I1656,Lists!$F$2:$G$16,2,FALSE()),"Not Rated")</f>
        <v>Adults</v>
      </c>
      <c r="P1656" s="14">
        <f t="shared" si="202"/>
        <v>1</v>
      </c>
      <c r="Q1656" s="14" t="str">
        <f t="shared" si="203"/>
        <v>Nigeria</v>
      </c>
      <c r="R1656" s="14" t="str">
        <f t="shared" si="204"/>
        <v>|Nigeria|</v>
      </c>
      <c r="S1656" s="14" t="str">
        <f t="shared" si="205"/>
        <v>|International TV Shows|Romantic TV Shows|TV Comedies|</v>
      </c>
      <c r="T1656" s="14" t="str">
        <f t="shared" si="206"/>
        <v>|BB Sasore|</v>
      </c>
      <c r="U1656" s="14" t="str">
        <f t="shared" si="207"/>
        <v>|Damilola Adegbite|O.C. Ukeje|Beverly Naya|Meg Otanwa|Anee Icha|Patrick Diabuah|Tunbosun Aiyedehin|Patrick Doyle|</v>
      </c>
    </row>
    <row r="1657" spans="1:21">
      <c r="A1657" s="14" t="s">
        <v>8334</v>
      </c>
      <c r="B1657" s="14" t="s">
        <v>48</v>
      </c>
      <c r="C1657" s="14" t="s">
        <v>8335</v>
      </c>
      <c r="D1657" s="14" t="s">
        <v>8336</v>
      </c>
      <c r="E1657" s="14" t="s">
        <v>8337</v>
      </c>
      <c r="F1657" s="14" t="s">
        <v>115</v>
      </c>
      <c r="G1657" s="26">
        <v>44159</v>
      </c>
      <c r="H1657" s="14">
        <v>2020</v>
      </c>
      <c r="I1657" s="14" t="s">
        <v>366</v>
      </c>
      <c r="J1657" s="14" t="s">
        <v>2838</v>
      </c>
      <c r="K1657" s="14" t="s">
        <v>481</v>
      </c>
      <c r="L1657" s="14" t="s">
        <v>8338</v>
      </c>
      <c r="M1657" s="14">
        <f t="shared" si="200"/>
        <v>2020</v>
      </c>
      <c r="N1657" s="14">
        <f t="shared" si="201"/>
        <v>11</v>
      </c>
      <c r="O1657" s="14" t="str">
        <f>IFERROR(VLOOKUP(I1657,Lists!$F$2:$G$16,2,FALSE()),"Not Rated")</f>
        <v>Kids</v>
      </c>
      <c r="P1657" s="14">
        <f t="shared" si="202"/>
        <v>46</v>
      </c>
      <c r="Q1657" s="14" t="str">
        <f t="shared" si="203"/>
        <v>United States</v>
      </c>
      <c r="R1657" s="14" t="str">
        <f t="shared" si="204"/>
        <v>|United States|</v>
      </c>
      <c r="S1657" s="14" t="str">
        <f t="shared" si="205"/>
        <v>|Children &amp; Family Movies|Comedies|</v>
      </c>
      <c r="T1657" s="14" t="str">
        <f t="shared" si="206"/>
        <v>|Greg Rankin|TJ Sullivan|</v>
      </c>
      <c r="U1657" s="14" t="str">
        <f t="shared" si="207"/>
        <v>|Noah Kaye Bentley|Brennley Brown|Zach Callison|Nicolas Cantu|Skai Jackson|Marsai Martin|Andre Robinson|Carlos Alazraqui|Roshon Fegan|Grey Griffin|Brad Grusnick|Sam Lavagnino|John C. McGinley|Roger Craig Smith|</v>
      </c>
    </row>
    <row r="1658" spans="1:21">
      <c r="A1658" s="14" t="s">
        <v>8339</v>
      </c>
      <c r="B1658" s="14" t="s">
        <v>48</v>
      </c>
      <c r="C1658" s="14" t="s">
        <v>8340</v>
      </c>
      <c r="D1658" s="14" t="s">
        <v>5444</v>
      </c>
      <c r="E1658" s="14" t="s">
        <v>8341</v>
      </c>
      <c r="F1658" s="14" t="s">
        <v>115</v>
      </c>
      <c r="G1658" s="26">
        <v>44159</v>
      </c>
      <c r="H1658" s="14">
        <v>2020</v>
      </c>
      <c r="I1658" s="14" t="s">
        <v>363</v>
      </c>
      <c r="J1658" s="14" t="s">
        <v>962</v>
      </c>
      <c r="K1658" s="14" t="s">
        <v>244</v>
      </c>
      <c r="L1658" s="14" t="s">
        <v>8342</v>
      </c>
      <c r="M1658" s="14">
        <f t="shared" si="200"/>
        <v>2020</v>
      </c>
      <c r="N1658" s="14">
        <f t="shared" si="201"/>
        <v>11</v>
      </c>
      <c r="O1658" s="14" t="str">
        <f>IFERROR(VLOOKUP(I1658,Lists!$F$2:$G$16,2,FALSE()),"Not Rated")</f>
        <v>Adults</v>
      </c>
      <c r="P1658" s="14">
        <f t="shared" si="202"/>
        <v>117</v>
      </c>
      <c r="Q1658" s="14" t="str">
        <f t="shared" si="203"/>
        <v>United States</v>
      </c>
      <c r="R1658" s="14" t="str">
        <f t="shared" si="204"/>
        <v>|United States|</v>
      </c>
      <c r="S1658" s="14" t="str">
        <f t="shared" si="205"/>
        <v>|Dramas|</v>
      </c>
      <c r="T1658" s="14" t="str">
        <f t="shared" si="206"/>
        <v>|Ron Howard|</v>
      </c>
      <c r="U1658" s="14" t="str">
        <f t="shared" si="207"/>
        <v>|Amy Adams|Glenn Close|Gabriel Basso|Haley Bennett|Freida Pinto|Bo Hopkins|Owen Asztalos|</v>
      </c>
    </row>
    <row r="1659" spans="1:21">
      <c r="A1659" s="14" t="s">
        <v>8343</v>
      </c>
      <c r="B1659" s="14" t="s">
        <v>48</v>
      </c>
      <c r="C1659" s="14" t="s">
        <v>8344</v>
      </c>
      <c r="D1659" s="14" t="s">
        <v>8345</v>
      </c>
      <c r="E1659" s="14" t="s">
        <v>8346</v>
      </c>
      <c r="F1659" s="14" t="s">
        <v>134</v>
      </c>
      <c r="G1659" s="26">
        <v>44159</v>
      </c>
      <c r="H1659" s="14">
        <v>2020</v>
      </c>
      <c r="I1659" s="14" t="s">
        <v>360</v>
      </c>
      <c r="J1659" s="14" t="s">
        <v>1668</v>
      </c>
      <c r="K1659" s="14" t="s">
        <v>475</v>
      </c>
      <c r="L1659" s="14" t="s">
        <v>8347</v>
      </c>
      <c r="M1659" s="14">
        <f t="shared" si="200"/>
        <v>2020</v>
      </c>
      <c r="N1659" s="14">
        <f t="shared" si="201"/>
        <v>11</v>
      </c>
      <c r="O1659" s="14" t="str">
        <f>IFERROR(VLOOKUP(I1659,Lists!$F$2:$G$16,2,FALSE()),"Not Rated")</f>
        <v>Adults</v>
      </c>
      <c r="P1659" s="14">
        <f t="shared" si="202"/>
        <v>84</v>
      </c>
      <c r="Q1659" s="14" t="str">
        <f t="shared" si="203"/>
        <v>Argentina</v>
      </c>
      <c r="R1659" s="14" t="str">
        <f t="shared" si="204"/>
        <v>|Argentina|</v>
      </c>
      <c r="S1659" s="14" t="str">
        <f t="shared" si="205"/>
        <v>|Dramas|International Movies|</v>
      </c>
      <c r="T1659" s="14" t="str">
        <f t="shared" si="206"/>
        <v>|Carlos Sorín|</v>
      </c>
      <c r="U1659" s="14" t="str">
        <f t="shared" si="207"/>
        <v>|Valeria Bertuccelli|Esteban Lamothe|Julián Sorín|Mauricio Dayub|Malena Pichot|Catarina Spinetta|Carla Quevedo|Anita Pauls|Mónica Antonópulos|Paola Barrientos|Ana Katz|Romina Richi|Diego Gentile|Beatriz Spelzini|Diego Reinhold|</v>
      </c>
    </row>
    <row r="1660" spans="1:21">
      <c r="A1660" s="14" t="s">
        <v>8348</v>
      </c>
      <c r="B1660" s="14" t="s">
        <v>49</v>
      </c>
      <c r="C1660" s="14" t="s">
        <v>8349</v>
      </c>
      <c r="D1660" s="14" t="s">
        <v>117</v>
      </c>
      <c r="E1660" s="14" t="s">
        <v>8350</v>
      </c>
      <c r="F1660" s="14" t="s">
        <v>128</v>
      </c>
      <c r="G1660" s="26">
        <v>44159</v>
      </c>
      <c r="H1660" s="14">
        <v>2020</v>
      </c>
      <c r="I1660" s="14" t="s">
        <v>361</v>
      </c>
      <c r="J1660" s="14" t="s">
        <v>105</v>
      </c>
      <c r="K1660" s="14" t="s">
        <v>1608</v>
      </c>
      <c r="L1660" s="14" t="s">
        <v>8351</v>
      </c>
      <c r="M1660" s="14">
        <f t="shared" si="200"/>
        <v>2020</v>
      </c>
      <c r="N1660" s="14">
        <f t="shared" si="201"/>
        <v>11</v>
      </c>
      <c r="O1660" s="14" t="str">
        <f>IFERROR(VLOOKUP(I1660,Lists!$F$2:$G$16,2,FALSE()),"Not Rated")</f>
        <v>Teens</v>
      </c>
      <c r="P1660" s="14">
        <f t="shared" si="202"/>
        <v>1</v>
      </c>
      <c r="Q1660" s="14" t="str">
        <f t="shared" si="203"/>
        <v>Egypt</v>
      </c>
      <c r="R1660" s="14" t="str">
        <f t="shared" si="204"/>
        <v>|Egypt|</v>
      </c>
      <c r="S1660" s="14" t="str">
        <f t="shared" si="205"/>
        <v>|International TV Shows|TV Comedies|TV Dramas|</v>
      </c>
      <c r="T1660" s="14" t="str">
        <f t="shared" si="206"/>
        <v>|Unknown|</v>
      </c>
      <c r="U1660" s="14" t="str">
        <f t="shared" si="207"/>
        <v>|Adel Imam|Dalal Abdelaziz|Hamdy Al-Merghany|Mohamed al-Kilani|Tarek El Ebiary|Huda El Mufti|Soleiman Eid|Badria Tolba|Reda Idrees|Enaam Al-Gritly|Wafaa Sadeq|Rania Mahmoud Yassin|</v>
      </c>
    </row>
    <row r="1661" spans="1:21">
      <c r="A1661" s="14" t="s">
        <v>8352</v>
      </c>
      <c r="B1661" s="14" t="s">
        <v>48</v>
      </c>
      <c r="C1661" s="14" t="s">
        <v>8353</v>
      </c>
      <c r="D1661" s="14" t="s">
        <v>8354</v>
      </c>
      <c r="E1661" s="14" t="s">
        <v>8355</v>
      </c>
      <c r="F1661" s="14" t="s">
        <v>115</v>
      </c>
      <c r="G1661" s="26">
        <v>44158</v>
      </c>
      <c r="H1661" s="14">
        <v>2020</v>
      </c>
      <c r="I1661" s="14" t="s">
        <v>363</v>
      </c>
      <c r="J1661" s="14" t="s">
        <v>653</v>
      </c>
      <c r="K1661" s="14" t="s">
        <v>248</v>
      </c>
      <c r="L1661" s="14" t="s">
        <v>8356</v>
      </c>
      <c r="M1661" s="14">
        <f t="shared" si="200"/>
        <v>2020</v>
      </c>
      <c r="N1661" s="14">
        <f t="shared" si="201"/>
        <v>11</v>
      </c>
      <c r="O1661" s="14" t="str">
        <f>IFERROR(VLOOKUP(I1661,Lists!$F$2:$G$16,2,FALSE()),"Not Rated")</f>
        <v>Adults</v>
      </c>
      <c r="P1661" s="14">
        <f t="shared" si="202"/>
        <v>98</v>
      </c>
      <c r="Q1661" s="14" t="str">
        <f t="shared" si="203"/>
        <v>United States</v>
      </c>
      <c r="R1661" s="14" t="str">
        <f t="shared" si="204"/>
        <v>|United States|</v>
      </c>
      <c r="S1661" s="14" t="str">
        <f t="shared" si="205"/>
        <v>|Action &amp; Adventure|</v>
      </c>
      <c r="T1661" s="14" t="str">
        <f t="shared" si="206"/>
        <v>|Matt Eskandari|</v>
      </c>
      <c r="U1661" s="14" t="str">
        <f t="shared" si="207"/>
        <v>|Jesse Metcalfe|Bruce Willis|Natalie Eva Marie|Lala Kent|Texas Battle|Swen Temmel|Sergio Rizzuto|Tyler Jon Olson|Jon Galanis|</v>
      </c>
    </row>
    <row r="1662" spans="1:21">
      <c r="A1662" s="14" t="s">
        <v>8357</v>
      </c>
      <c r="B1662" s="14" t="s">
        <v>48</v>
      </c>
      <c r="C1662" s="14" t="s">
        <v>8358</v>
      </c>
      <c r="D1662" s="14" t="s">
        <v>8359</v>
      </c>
      <c r="E1662" s="14" t="s">
        <v>8315</v>
      </c>
      <c r="F1662" s="14" t="s">
        <v>115</v>
      </c>
      <c r="G1662" s="26">
        <v>44158</v>
      </c>
      <c r="H1662" s="14">
        <v>2020</v>
      </c>
      <c r="I1662" s="14" t="s">
        <v>360</v>
      </c>
      <c r="J1662" s="14" t="s">
        <v>760</v>
      </c>
      <c r="K1662" s="14" t="s">
        <v>927</v>
      </c>
      <c r="L1662" s="14" t="s">
        <v>8360</v>
      </c>
      <c r="M1662" s="14">
        <f t="shared" si="200"/>
        <v>2020</v>
      </c>
      <c r="N1662" s="14">
        <f t="shared" si="201"/>
        <v>11</v>
      </c>
      <c r="O1662" s="14" t="str">
        <f>IFERROR(VLOOKUP(I1662,Lists!$F$2:$G$16,2,FALSE()),"Not Rated")</f>
        <v>Adults</v>
      </c>
      <c r="P1662" s="14">
        <f t="shared" si="202"/>
        <v>83</v>
      </c>
      <c r="Q1662" s="14" t="str">
        <f t="shared" si="203"/>
        <v>United States</v>
      </c>
      <c r="R1662" s="14" t="str">
        <f t="shared" si="204"/>
        <v>|United States|</v>
      </c>
      <c r="S1662" s="14" t="str">
        <f t="shared" si="205"/>
        <v>|Documentaries|Music &amp; Musicals|</v>
      </c>
      <c r="T1662" s="14" t="str">
        <f t="shared" si="206"/>
        <v>|Grant Singer|</v>
      </c>
      <c r="U1662" s="14" t="str">
        <f t="shared" si="207"/>
        <v>|Shawn Mendes|</v>
      </c>
    </row>
    <row r="1663" spans="1:21">
      <c r="A1663" s="14" t="s">
        <v>8361</v>
      </c>
      <c r="B1663" s="14" t="s">
        <v>49</v>
      </c>
      <c r="C1663" s="14" t="s">
        <v>8362</v>
      </c>
      <c r="D1663" s="14" t="s">
        <v>117</v>
      </c>
      <c r="E1663" s="14" t="s">
        <v>8363</v>
      </c>
      <c r="F1663" s="14" t="s">
        <v>123</v>
      </c>
      <c r="G1663" s="26">
        <v>44158</v>
      </c>
      <c r="H1663" s="14">
        <v>2017</v>
      </c>
      <c r="I1663" s="14" t="s">
        <v>360</v>
      </c>
      <c r="J1663" s="14" t="s">
        <v>105</v>
      </c>
      <c r="K1663" s="14" t="s">
        <v>1905</v>
      </c>
      <c r="L1663" s="14" t="s">
        <v>8364</v>
      </c>
      <c r="M1663" s="14">
        <f t="shared" si="200"/>
        <v>2020</v>
      </c>
      <c r="N1663" s="14">
        <f t="shared" si="201"/>
        <v>11</v>
      </c>
      <c r="O1663" s="14" t="str">
        <f>IFERROR(VLOOKUP(I1663,Lists!$F$2:$G$16,2,FALSE()),"Not Rated")</f>
        <v>Adults</v>
      </c>
      <c r="P1663" s="14">
        <f t="shared" si="202"/>
        <v>1</v>
      </c>
      <c r="Q1663" s="14" t="str">
        <f t="shared" si="203"/>
        <v>South Korea</v>
      </c>
      <c r="R1663" s="14" t="str">
        <f t="shared" si="204"/>
        <v>|South Korea|</v>
      </c>
      <c r="S1663" s="14" t="str">
        <f t="shared" si="205"/>
        <v>|International TV Shows|Romantic TV Shows|TV Dramas|</v>
      </c>
      <c r="T1663" s="14" t="str">
        <f t="shared" si="206"/>
        <v>|Unknown|</v>
      </c>
      <c r="U1663" s="14" t="str">
        <f t="shared" si="207"/>
        <v>|Ko Kyung-pyo|Chae Soo-bin|Kim Seon-ho|Go Won-hee|</v>
      </c>
    </row>
    <row r="1664" spans="1:21">
      <c r="A1664" s="14" t="s">
        <v>8365</v>
      </c>
      <c r="B1664" s="14" t="s">
        <v>48</v>
      </c>
      <c r="C1664" s="14" t="s">
        <v>8366</v>
      </c>
      <c r="D1664" s="14" t="s">
        <v>8367</v>
      </c>
      <c r="E1664" s="14" t="s">
        <v>8368</v>
      </c>
      <c r="F1664" s="14" t="s">
        <v>128</v>
      </c>
      <c r="G1664" s="26">
        <v>44158</v>
      </c>
      <c r="H1664" s="14">
        <v>2018</v>
      </c>
      <c r="I1664" s="14" t="s">
        <v>361</v>
      </c>
      <c r="J1664" s="14" t="s">
        <v>566</v>
      </c>
      <c r="K1664" s="14" t="s">
        <v>1442</v>
      </c>
      <c r="L1664" s="14" t="s">
        <v>8369</v>
      </c>
      <c r="M1664" s="14">
        <f t="shared" si="200"/>
        <v>2020</v>
      </c>
      <c r="N1664" s="14">
        <f t="shared" si="201"/>
        <v>11</v>
      </c>
      <c r="O1664" s="14" t="str">
        <f>IFERROR(VLOOKUP(I1664,Lists!$F$2:$G$16,2,FALSE()),"Not Rated")</f>
        <v>Teens</v>
      </c>
      <c r="P1664" s="14">
        <f t="shared" si="202"/>
        <v>97</v>
      </c>
      <c r="Q1664" s="14" t="str">
        <f t="shared" si="203"/>
        <v>Egypt</v>
      </c>
      <c r="R1664" s="14" t="str">
        <f t="shared" si="204"/>
        <v>|Egypt|</v>
      </c>
      <c r="S1664" s="14" t="str">
        <f t="shared" si="205"/>
        <v>|Action &amp; Adventure|Comedies|International Movies|</v>
      </c>
      <c r="T1664" s="14" t="str">
        <f t="shared" si="206"/>
        <v>|Mohammad Adel|</v>
      </c>
      <c r="U1664" s="14" t="str">
        <f t="shared" si="207"/>
        <v>|Tamer Hosny|Akram Hosny|Amina Khalil|Dalal Abdelaziz|Maged El-Masri|Yasser Ali Maher|Salwa Mohammed|Mahmoud El-Bezzawy|Hassan Hosny|Taher Abu Lela|Ahmed Zaher|</v>
      </c>
    </row>
    <row r="1665" spans="1:21">
      <c r="A1665" s="14" t="s">
        <v>8370</v>
      </c>
      <c r="B1665" s="14" t="s">
        <v>48</v>
      </c>
      <c r="C1665" s="14" t="s">
        <v>8371</v>
      </c>
      <c r="D1665" s="14" t="s">
        <v>8252</v>
      </c>
      <c r="E1665" s="14" t="s">
        <v>8372</v>
      </c>
      <c r="F1665" s="14" t="s">
        <v>115</v>
      </c>
      <c r="G1665" s="26">
        <v>44157</v>
      </c>
      <c r="H1665" s="14">
        <v>2020</v>
      </c>
      <c r="I1665" s="14" t="s">
        <v>362</v>
      </c>
      <c r="J1665" s="14" t="s">
        <v>698</v>
      </c>
      <c r="K1665" s="14" t="s">
        <v>1103</v>
      </c>
      <c r="L1665" s="14" t="s">
        <v>8373</v>
      </c>
      <c r="M1665" s="14">
        <f t="shared" si="200"/>
        <v>2020</v>
      </c>
      <c r="N1665" s="14">
        <f t="shared" si="201"/>
        <v>11</v>
      </c>
      <c r="O1665" s="14" t="str">
        <f>IFERROR(VLOOKUP(I1665,Lists!$F$2:$G$16,2,FALSE()),"Not Rated")</f>
        <v>Older Kids</v>
      </c>
      <c r="P1665" s="14">
        <f t="shared" si="202"/>
        <v>99</v>
      </c>
      <c r="Q1665" s="14" t="str">
        <f t="shared" si="203"/>
        <v>United States</v>
      </c>
      <c r="R1665" s="14" t="str">
        <f t="shared" si="204"/>
        <v>|United States|</v>
      </c>
      <c r="S1665" s="14" t="str">
        <f t="shared" si="205"/>
        <v>|Children &amp; Family Movies|Music &amp; Musicals|</v>
      </c>
      <c r="T1665" s="14" t="str">
        <f t="shared" si="206"/>
        <v>|Debbie Allen|</v>
      </c>
      <c r="U1665" s="14" t="str">
        <f t="shared" si="207"/>
        <v>|Dolly Parton|Christine Baranski|Treat Williams|Jenifer Lewis|Josh Segarra|Jeanine Mason|Mary Lane Haskell|</v>
      </c>
    </row>
    <row r="1666" spans="1:21">
      <c r="A1666" s="14" t="s">
        <v>8374</v>
      </c>
      <c r="B1666" s="14" t="s">
        <v>48</v>
      </c>
      <c r="C1666" s="14" t="s">
        <v>8375</v>
      </c>
      <c r="D1666" s="14" t="s">
        <v>302</v>
      </c>
      <c r="E1666" s="14" t="s">
        <v>8376</v>
      </c>
      <c r="F1666" s="14" t="s">
        <v>5040</v>
      </c>
      <c r="G1666" s="26">
        <v>44157</v>
      </c>
      <c r="H1666" s="14">
        <v>2013</v>
      </c>
      <c r="I1666" s="14" t="s">
        <v>363</v>
      </c>
      <c r="J1666" s="14" t="s">
        <v>1096</v>
      </c>
      <c r="K1666" s="14" t="s">
        <v>248</v>
      </c>
      <c r="L1666" s="14" t="s">
        <v>8377</v>
      </c>
      <c r="M1666" s="14">
        <f t="shared" ref="M1666:M1729" si="208">IF(G1666="","",YEAR(G1666))</f>
        <v>2020</v>
      </c>
      <c r="N1666" s="14">
        <f t="shared" ref="N1666:N1729" si="209">IF(G1666="","",MONTH(G1666))</f>
        <v>11</v>
      </c>
      <c r="O1666" s="14" t="str">
        <f>IFERROR(VLOOKUP(I1666,Lists!$F$2:$G$16,2,FALSE()),"Not Rated")</f>
        <v>Adults</v>
      </c>
      <c r="P1666" s="14">
        <f t="shared" ref="P1666:P1729" si="210">IFERROR(VALUE(LEFT(J1666,FIND(" ",J1666)-1)),"")</f>
        <v>108</v>
      </c>
      <c r="Q1666" s="14" t="str">
        <f t="shared" ref="Q1666:Q1729" si="211">IFERROR(LEFT(F1666,FIND(",",F1666)-1),F1666)</f>
        <v>United States</v>
      </c>
      <c r="R1666" s="14" t="str">
        <f t="shared" ref="R1666:R1729" si="212">"|"&amp;SUBSTITUTE(F1666,", ","|")&amp;"|"</f>
        <v>|United States|Russia|</v>
      </c>
      <c r="S1666" s="14" t="str">
        <f t="shared" ref="S1666:S1729" si="213">"|"&amp;SUBSTITUTE(K1666,", ","|")&amp;"|"</f>
        <v>|Action &amp; Adventure|</v>
      </c>
      <c r="T1666" s="14" t="str">
        <f t="shared" ref="T1666:T1729" si="214">"|"&amp;SUBSTITUTE(D1666,", ","|")&amp;"|"</f>
        <v>|Robert Rodriguez|</v>
      </c>
      <c r="U1666" s="14" t="str">
        <f t="shared" ref="U1666:U1729" si="215">"|"&amp;SUBSTITUTE(E1666,", ","|")&amp;"|"</f>
        <v>|Danny Trejo|Sofía Vergara|Charlie Sheen|Michelle Rodriguez|Demián Bichir|Amber Heard|Mel Gibson|William Sadler|Alexa PenaVega|Antonio Banderas|Lady Gaga|Cuba Gooding Jr.|Jessica Alba|Walton Goggins|Vanessa Hudgens|</v>
      </c>
    </row>
    <row r="1667" spans="1:21">
      <c r="A1667" s="14" t="s">
        <v>8378</v>
      </c>
      <c r="B1667" s="14" t="s">
        <v>48</v>
      </c>
      <c r="C1667" s="14" t="s">
        <v>8379</v>
      </c>
      <c r="D1667" s="14" t="s">
        <v>8380</v>
      </c>
      <c r="E1667" s="14" t="s">
        <v>8381</v>
      </c>
      <c r="F1667" s="14" t="s">
        <v>175</v>
      </c>
      <c r="G1667" s="26">
        <v>44155</v>
      </c>
      <c r="H1667" s="14">
        <v>2019</v>
      </c>
      <c r="I1667" s="14" t="s">
        <v>361</v>
      </c>
      <c r="J1667" s="14" t="s">
        <v>730</v>
      </c>
      <c r="K1667" s="14" t="s">
        <v>873</v>
      </c>
      <c r="L1667" s="14" t="s">
        <v>8382</v>
      </c>
      <c r="M1667" s="14">
        <f t="shared" si="208"/>
        <v>2020</v>
      </c>
      <c r="N1667" s="14">
        <f t="shared" si="209"/>
        <v>11</v>
      </c>
      <c r="O1667" s="14" t="str">
        <f>IFERROR(VLOOKUP(I1667,Lists!$F$2:$G$16,2,FALSE()),"Not Rated")</f>
        <v>Teens</v>
      </c>
      <c r="P1667" s="14">
        <f t="shared" si="210"/>
        <v>93</v>
      </c>
      <c r="Q1667" s="14" t="str">
        <f t="shared" si="211"/>
        <v>Kenya</v>
      </c>
      <c r="R1667" s="14" t="str">
        <f t="shared" si="212"/>
        <v>|Kenya|</v>
      </c>
      <c r="S1667" s="14" t="str">
        <f t="shared" si="213"/>
        <v>|International Movies|Thrillers|</v>
      </c>
      <c r="T1667" s="14" t="str">
        <f t="shared" si="214"/>
        <v>|Victor Gatonye|</v>
      </c>
      <c r="U1667" s="14" t="str">
        <f t="shared" si="215"/>
        <v>|Robert Agengo|Mwaura Bilal|Andreo Kamau|Cajetan Boy|Arabron Nyyeneque|Shiviske Shivisi|Xavier Ywaya|</v>
      </c>
    </row>
    <row r="1668" spans="1:21">
      <c r="A1668" s="14" t="s">
        <v>8383</v>
      </c>
      <c r="B1668" s="14" t="s">
        <v>48</v>
      </c>
      <c r="C1668" s="14" t="s">
        <v>8384</v>
      </c>
      <c r="D1668" s="14" t="s">
        <v>8385</v>
      </c>
      <c r="E1668" s="14" t="s">
        <v>8386</v>
      </c>
      <c r="F1668" s="14" t="s">
        <v>115</v>
      </c>
      <c r="G1668" s="26">
        <v>44155</v>
      </c>
      <c r="H1668" s="14">
        <v>2020</v>
      </c>
      <c r="I1668" s="14" t="s">
        <v>366</v>
      </c>
      <c r="J1668" s="14" t="s">
        <v>6456</v>
      </c>
      <c r="K1668" s="14" t="s">
        <v>251</v>
      </c>
      <c r="L1668" s="14" t="s">
        <v>8387</v>
      </c>
      <c r="M1668" s="14">
        <f t="shared" si="208"/>
        <v>2020</v>
      </c>
      <c r="N1668" s="14">
        <f t="shared" si="209"/>
        <v>11</v>
      </c>
      <c r="O1668" s="14" t="str">
        <f>IFERROR(VLOOKUP(I1668,Lists!$F$2:$G$16,2,FALSE()),"Not Rated")</f>
        <v>Kids</v>
      </c>
      <c r="P1668" s="14">
        <f t="shared" si="210"/>
        <v>42</v>
      </c>
      <c r="Q1668" s="14" t="str">
        <f t="shared" si="211"/>
        <v>United States</v>
      </c>
      <c r="R1668" s="14" t="str">
        <f t="shared" si="212"/>
        <v>|United States|</v>
      </c>
      <c r="S1668" s="14" t="str">
        <f t="shared" si="213"/>
        <v>|Children &amp; Family Movies|</v>
      </c>
      <c r="T1668" s="14" t="str">
        <f t="shared" si="214"/>
        <v>|Stephen Chiodo|</v>
      </c>
      <c r="U1668" s="14" t="str">
        <f t="shared" si="215"/>
        <v>|Keythe Farley|Dee Bradley Baker|Kaliayh Rhambo|Michelle Deco|Barbara Goodson|</v>
      </c>
    </row>
    <row r="1669" spans="1:21">
      <c r="A1669" s="14" t="s">
        <v>8388</v>
      </c>
      <c r="B1669" s="14" t="s">
        <v>49</v>
      </c>
      <c r="C1669" s="14" t="s">
        <v>8389</v>
      </c>
      <c r="D1669" s="14" t="s">
        <v>117</v>
      </c>
      <c r="E1669" s="14" t="s">
        <v>8390</v>
      </c>
      <c r="F1669" s="14" t="s">
        <v>126</v>
      </c>
      <c r="G1669" s="26">
        <v>44155</v>
      </c>
      <c r="H1669" s="14">
        <v>2020</v>
      </c>
      <c r="I1669" s="14" t="s">
        <v>368</v>
      </c>
      <c r="J1669" s="14" t="s">
        <v>107</v>
      </c>
      <c r="K1669" s="14" t="s">
        <v>773</v>
      </c>
      <c r="L1669" s="14" t="s">
        <v>8391</v>
      </c>
      <c r="M1669" s="14">
        <f t="shared" si="208"/>
        <v>2020</v>
      </c>
      <c r="N1669" s="14">
        <f t="shared" si="209"/>
        <v>11</v>
      </c>
      <c r="O1669" s="14" t="str">
        <f>IFERROR(VLOOKUP(I1669,Lists!$F$2:$G$16,2,FALSE()),"Not Rated")</f>
        <v>Kids</v>
      </c>
      <c r="P1669" s="14">
        <f t="shared" si="210"/>
        <v>3</v>
      </c>
      <c r="Q1669" s="14" t="str">
        <f t="shared" si="211"/>
        <v>China</v>
      </c>
      <c r="R1669" s="14" t="str">
        <f t="shared" si="212"/>
        <v>|China|</v>
      </c>
      <c r="S1669" s="14" t="str">
        <f t="shared" si="213"/>
        <v>|Docuseries|International TV Shows|</v>
      </c>
      <c r="T1669" s="14" t="str">
        <f t="shared" si="214"/>
        <v>|Unknown|</v>
      </c>
      <c r="U1669" s="14" t="str">
        <f t="shared" si="215"/>
        <v>|Yang Chen|</v>
      </c>
    </row>
    <row r="1670" spans="1:21">
      <c r="A1670" s="14" t="s">
        <v>8392</v>
      </c>
      <c r="B1670" s="14" t="s">
        <v>49</v>
      </c>
      <c r="C1670" s="14" t="s">
        <v>8393</v>
      </c>
      <c r="D1670" s="14" t="s">
        <v>117</v>
      </c>
      <c r="E1670" s="14" t="s">
        <v>8394</v>
      </c>
      <c r="F1670" s="14" t="s">
        <v>117</v>
      </c>
      <c r="G1670" s="26">
        <v>44155</v>
      </c>
      <c r="H1670" s="14">
        <v>2019</v>
      </c>
      <c r="I1670" s="14" t="s">
        <v>361</v>
      </c>
      <c r="J1670" s="14" t="s">
        <v>105</v>
      </c>
      <c r="K1670" s="14" t="s">
        <v>688</v>
      </c>
      <c r="L1670" s="14" t="s">
        <v>8395</v>
      </c>
      <c r="M1670" s="14">
        <f t="shared" si="208"/>
        <v>2020</v>
      </c>
      <c r="N1670" s="14">
        <f t="shared" si="209"/>
        <v>11</v>
      </c>
      <c r="O1670" s="14" t="str">
        <f>IFERROR(VLOOKUP(I1670,Lists!$F$2:$G$16,2,FALSE()),"Not Rated")</f>
        <v>Teens</v>
      </c>
      <c r="P1670" s="14">
        <f t="shared" si="210"/>
        <v>1</v>
      </c>
      <c r="Q1670" s="14" t="str">
        <f t="shared" si="211"/>
        <v>Unknown</v>
      </c>
      <c r="R1670" s="14" t="str">
        <f t="shared" si="212"/>
        <v>|Unknown|</v>
      </c>
      <c r="S1670" s="14" t="str">
        <f t="shared" si="213"/>
        <v>|International TV Shows|TV Dramas|</v>
      </c>
      <c r="T1670" s="14" t="str">
        <f t="shared" si="214"/>
        <v>|Unknown|</v>
      </c>
      <c r="U1670" s="14" t="str">
        <f t="shared" si="215"/>
        <v>|Anthony Monjaro|Phoenix Ezendu|Ademola Amoo|Chioma Adibe|Ijeoma Richards|Joy Mmezi|</v>
      </c>
    </row>
    <row r="1671" spans="1:21">
      <c r="A1671" s="14" t="s">
        <v>8396</v>
      </c>
      <c r="B1671" s="14" t="s">
        <v>48</v>
      </c>
      <c r="C1671" s="14" t="s">
        <v>8397</v>
      </c>
      <c r="D1671" s="14" t="s">
        <v>8398</v>
      </c>
      <c r="E1671" s="14" t="s">
        <v>117</v>
      </c>
      <c r="F1671" s="14" t="s">
        <v>115</v>
      </c>
      <c r="G1671" s="26">
        <v>44155</v>
      </c>
      <c r="H1671" s="14">
        <v>2020</v>
      </c>
      <c r="I1671" s="14" t="s">
        <v>367</v>
      </c>
      <c r="J1671" s="14" t="s">
        <v>798</v>
      </c>
      <c r="K1671" s="14" t="s">
        <v>244</v>
      </c>
      <c r="L1671" s="14" t="s">
        <v>8399</v>
      </c>
      <c r="M1671" s="14">
        <f t="shared" si="208"/>
        <v>2020</v>
      </c>
      <c r="N1671" s="14">
        <f t="shared" si="209"/>
        <v>11</v>
      </c>
      <c r="O1671" s="14" t="str">
        <f>IFERROR(VLOOKUP(I1671,Lists!$F$2:$G$16,2,FALSE()),"Not Rated")</f>
        <v>Older Kids</v>
      </c>
      <c r="P1671" s="14">
        <f t="shared" si="210"/>
        <v>13</v>
      </c>
      <c r="Q1671" s="14" t="str">
        <f t="shared" si="211"/>
        <v>United States</v>
      </c>
      <c r="R1671" s="14" t="str">
        <f t="shared" si="212"/>
        <v>|United States|</v>
      </c>
      <c r="S1671" s="14" t="str">
        <f t="shared" si="213"/>
        <v>|Dramas|</v>
      </c>
      <c r="T1671" s="14" t="str">
        <f t="shared" si="214"/>
        <v>|Will McCormack|Michael Govier|</v>
      </c>
      <c r="U1671" s="14" t="str">
        <f t="shared" si="215"/>
        <v>|Unknown|</v>
      </c>
    </row>
    <row r="1672" spans="1:21">
      <c r="A1672" s="14" t="s">
        <v>8400</v>
      </c>
      <c r="B1672" s="14" t="s">
        <v>49</v>
      </c>
      <c r="C1672" s="14" t="s">
        <v>8401</v>
      </c>
      <c r="D1672" s="14" t="s">
        <v>117</v>
      </c>
      <c r="E1672" s="14" t="s">
        <v>8402</v>
      </c>
      <c r="F1672" s="14" t="s">
        <v>116</v>
      </c>
      <c r="G1672" s="26">
        <v>44155</v>
      </c>
      <c r="H1672" s="14">
        <v>2020</v>
      </c>
      <c r="I1672" s="14" t="s">
        <v>360</v>
      </c>
      <c r="J1672" s="14" t="s">
        <v>105</v>
      </c>
      <c r="K1672" s="14" t="s">
        <v>424</v>
      </c>
      <c r="L1672" s="14" t="s">
        <v>8403</v>
      </c>
      <c r="M1672" s="14">
        <f t="shared" si="208"/>
        <v>2020</v>
      </c>
      <c r="N1672" s="14">
        <f t="shared" si="209"/>
        <v>11</v>
      </c>
      <c r="O1672" s="14" t="str">
        <f>IFERROR(VLOOKUP(I1672,Lists!$F$2:$G$16,2,FALSE()),"Not Rated")</f>
        <v>Adults</v>
      </c>
      <c r="P1672" s="14">
        <f t="shared" si="210"/>
        <v>1</v>
      </c>
      <c r="Q1672" s="14" t="str">
        <f t="shared" si="211"/>
        <v>India</v>
      </c>
      <c r="R1672" s="14" t="str">
        <f t="shared" si="212"/>
        <v>|India|</v>
      </c>
      <c r="S1672" s="14" t="str">
        <f t="shared" si="213"/>
        <v>|International TV Shows|Romantic TV Shows|TV Comedies|</v>
      </c>
      <c r="T1672" s="14" t="str">
        <f t="shared" si="214"/>
        <v>|Unknown|</v>
      </c>
      <c r="U1672" s="14" t="str">
        <f t="shared" si="215"/>
        <v>|Prajakta Koli|Rohit Saraf|Vihaan Samat|Taaruk Raina|Vidya Malavade|Kritika Bharadwaj|Rannvijay Singh|Muskkaan Jaferi|Devyani Shorey|Suhasini Mulay|Abhinav Sharma|Ravin Makhija|</v>
      </c>
    </row>
    <row r="1673" spans="1:21">
      <c r="A1673" s="14" t="s">
        <v>8404</v>
      </c>
      <c r="B1673" s="14" t="s">
        <v>48</v>
      </c>
      <c r="C1673" s="14" t="s">
        <v>8405</v>
      </c>
      <c r="D1673" s="14" t="s">
        <v>8406</v>
      </c>
      <c r="E1673" s="14" t="s">
        <v>8407</v>
      </c>
      <c r="F1673" s="14" t="s">
        <v>115</v>
      </c>
      <c r="G1673" s="26">
        <v>44155</v>
      </c>
      <c r="H1673" s="14">
        <v>2020</v>
      </c>
      <c r="I1673" s="14" t="s">
        <v>362</v>
      </c>
      <c r="J1673" s="14" t="s">
        <v>1850</v>
      </c>
      <c r="K1673" s="14" t="s">
        <v>481</v>
      </c>
      <c r="L1673" s="14" t="s">
        <v>8408</v>
      </c>
      <c r="M1673" s="14">
        <f t="shared" si="208"/>
        <v>2020</v>
      </c>
      <c r="N1673" s="14">
        <f t="shared" si="209"/>
        <v>11</v>
      </c>
      <c r="O1673" s="14" t="str">
        <f>IFERROR(VLOOKUP(I1673,Lists!$F$2:$G$16,2,FALSE()),"Not Rated")</f>
        <v>Older Kids</v>
      </c>
      <c r="P1673" s="14">
        <f t="shared" si="210"/>
        <v>64</v>
      </c>
      <c r="Q1673" s="14" t="str">
        <f t="shared" si="211"/>
        <v>United States</v>
      </c>
      <c r="R1673" s="14" t="str">
        <f t="shared" si="212"/>
        <v>|United States|</v>
      </c>
      <c r="S1673" s="14" t="str">
        <f t="shared" si="213"/>
        <v>|Children &amp; Family Movies|Comedies|</v>
      </c>
      <c r="T1673" s="14" t="str">
        <f t="shared" si="214"/>
        <v>|Monica Floyd|</v>
      </c>
      <c r="U1673" s="14" t="str">
        <f t="shared" si="215"/>
        <v>|Jackie Long|Diane Marie Howard|Jaylin Hall|Miguel A. Núñez Jr.|Ray J|JayQ The Legend|J. Anthony Brown|Kenny Rhodes|Amber Cosich|</v>
      </c>
    </row>
    <row r="1674" spans="1:21">
      <c r="A1674" s="14" t="s">
        <v>8409</v>
      </c>
      <c r="B1674" s="14" t="s">
        <v>49</v>
      </c>
      <c r="C1674" s="14" t="s">
        <v>8410</v>
      </c>
      <c r="D1674" s="14" t="s">
        <v>117</v>
      </c>
      <c r="E1674" s="14" t="s">
        <v>8411</v>
      </c>
      <c r="F1674" s="14" t="s">
        <v>115</v>
      </c>
      <c r="G1674" s="26">
        <v>44155</v>
      </c>
      <c r="H1674" s="14">
        <v>2020</v>
      </c>
      <c r="I1674" s="14" t="s">
        <v>362</v>
      </c>
      <c r="J1674" s="14" t="s">
        <v>105</v>
      </c>
      <c r="K1674" s="14" t="s">
        <v>419</v>
      </c>
      <c r="L1674" s="14" t="s">
        <v>8412</v>
      </c>
      <c r="M1674" s="14">
        <f t="shared" si="208"/>
        <v>2020</v>
      </c>
      <c r="N1674" s="14">
        <f t="shared" si="209"/>
        <v>11</v>
      </c>
      <c r="O1674" s="14" t="str">
        <f>IFERROR(VLOOKUP(I1674,Lists!$F$2:$G$16,2,FALSE()),"Not Rated")</f>
        <v>Older Kids</v>
      </c>
      <c r="P1674" s="14">
        <f t="shared" si="210"/>
        <v>1</v>
      </c>
      <c r="Q1674" s="14" t="str">
        <f t="shared" si="211"/>
        <v>United States</v>
      </c>
      <c r="R1674" s="14" t="str">
        <f t="shared" si="212"/>
        <v>|United States|</v>
      </c>
      <c r="S1674" s="14" t="str">
        <f t="shared" si="213"/>
        <v>|Docuseries|Reality TV|</v>
      </c>
      <c r="T1674" s="14" t="str">
        <f t="shared" si="214"/>
        <v>|Unknown|</v>
      </c>
      <c r="U1674" s="14" t="str">
        <f t="shared" si="215"/>
        <v>|Pharrell Williams|</v>
      </c>
    </row>
    <row r="1675" spans="1:21">
      <c r="A1675" s="14" t="s">
        <v>8413</v>
      </c>
      <c r="B1675" s="14" t="s">
        <v>48</v>
      </c>
      <c r="C1675" s="14" t="s">
        <v>8414</v>
      </c>
      <c r="D1675" s="14" t="s">
        <v>299</v>
      </c>
      <c r="E1675" s="14" t="s">
        <v>8415</v>
      </c>
      <c r="F1675" s="14" t="s">
        <v>116</v>
      </c>
      <c r="G1675" s="26">
        <v>44154</v>
      </c>
      <c r="H1675" s="14">
        <v>2004</v>
      </c>
      <c r="I1675" s="14" t="s">
        <v>360</v>
      </c>
      <c r="J1675" s="14" t="s">
        <v>5390</v>
      </c>
      <c r="K1675" s="14" t="s">
        <v>475</v>
      </c>
      <c r="L1675" s="14" t="s">
        <v>8416</v>
      </c>
      <c r="M1675" s="14">
        <f t="shared" si="208"/>
        <v>2020</v>
      </c>
      <c r="N1675" s="14">
        <f t="shared" si="209"/>
        <v>11</v>
      </c>
      <c r="O1675" s="14" t="str">
        <f>IFERROR(VLOOKUP(I1675,Lists!$F$2:$G$16,2,FALSE()),"Not Rated")</f>
        <v>Adults</v>
      </c>
      <c r="P1675" s="14">
        <f t="shared" si="210"/>
        <v>162</v>
      </c>
      <c r="Q1675" s="14" t="str">
        <f t="shared" si="211"/>
        <v>India</v>
      </c>
      <c r="R1675" s="14" t="str">
        <f t="shared" si="212"/>
        <v>|India|</v>
      </c>
      <c r="S1675" s="14" t="str">
        <f t="shared" si="213"/>
        <v>|Dramas|International Movies|</v>
      </c>
      <c r="T1675" s="14" t="str">
        <f t="shared" si="214"/>
        <v>|Anurag Kashyap|</v>
      </c>
      <c r="U1675" s="14" t="str">
        <f t="shared" si="215"/>
        <v>|Pavan Malhotra|Kay Kay Menon|Aditya Srivastava|Dibyendu Bhattacharya|Kishore Kadam|Gajraj Rao|Zakir Hussain|Imtiaz Ali|Pratima Kazmi|Raj Arjun|</v>
      </c>
    </row>
    <row r="1676" spans="1:21">
      <c r="A1676" s="14" t="s">
        <v>8417</v>
      </c>
      <c r="B1676" s="14" t="s">
        <v>48</v>
      </c>
      <c r="C1676" s="14" t="s">
        <v>8418</v>
      </c>
      <c r="D1676" s="14" t="s">
        <v>8419</v>
      </c>
      <c r="E1676" s="14" t="s">
        <v>8420</v>
      </c>
      <c r="F1676" s="14" t="s">
        <v>116</v>
      </c>
      <c r="G1676" s="26">
        <v>44154</v>
      </c>
      <c r="H1676" s="14">
        <v>2011</v>
      </c>
      <c r="I1676" s="14" t="s">
        <v>361</v>
      </c>
      <c r="J1676" s="14" t="s">
        <v>2213</v>
      </c>
      <c r="K1676" s="14" t="s">
        <v>1442</v>
      </c>
      <c r="L1676" s="14" t="s">
        <v>8421</v>
      </c>
      <c r="M1676" s="14">
        <f t="shared" si="208"/>
        <v>2020</v>
      </c>
      <c r="N1676" s="14">
        <f t="shared" si="209"/>
        <v>11</v>
      </c>
      <c r="O1676" s="14" t="str">
        <f>IFERROR(VLOOKUP(I1676,Lists!$F$2:$G$16,2,FALSE()),"Not Rated")</f>
        <v>Teens</v>
      </c>
      <c r="P1676" s="14">
        <f t="shared" si="210"/>
        <v>130</v>
      </c>
      <c r="Q1676" s="14" t="str">
        <f t="shared" si="211"/>
        <v>India</v>
      </c>
      <c r="R1676" s="14" t="str">
        <f t="shared" si="212"/>
        <v>|India|</v>
      </c>
      <c r="S1676" s="14" t="str">
        <f t="shared" si="213"/>
        <v>|Action &amp; Adventure|Comedies|International Movies|</v>
      </c>
      <c r="T1676" s="14" t="str">
        <f t="shared" si="214"/>
        <v>|Siddique|</v>
      </c>
      <c r="U1676" s="14" t="str">
        <f t="shared" si="215"/>
        <v>|Salman Khan|Kareena Kapoor|Raj Babbar|Asrani|Vidya Sinha|Hazel Keech|Chetan Hansraj|Salim Baig|</v>
      </c>
    </row>
    <row r="1677" spans="1:21">
      <c r="A1677" s="14" t="s">
        <v>8422</v>
      </c>
      <c r="B1677" s="14" t="s">
        <v>48</v>
      </c>
      <c r="C1677" s="14" t="s">
        <v>8423</v>
      </c>
      <c r="D1677" s="14" t="s">
        <v>8424</v>
      </c>
      <c r="E1677" s="14" t="s">
        <v>8425</v>
      </c>
      <c r="F1677" s="14" t="s">
        <v>116</v>
      </c>
      <c r="G1677" s="26">
        <v>44154</v>
      </c>
      <c r="H1677" s="14">
        <v>2010</v>
      </c>
      <c r="I1677" s="14" t="s">
        <v>361</v>
      </c>
      <c r="J1677" s="14" t="s">
        <v>1096</v>
      </c>
      <c r="K1677" s="14" t="s">
        <v>554</v>
      </c>
      <c r="L1677" s="14" t="s">
        <v>8426</v>
      </c>
      <c r="M1677" s="14">
        <f t="shared" si="208"/>
        <v>2020</v>
      </c>
      <c r="N1677" s="14">
        <f t="shared" si="209"/>
        <v>11</v>
      </c>
      <c r="O1677" s="14" t="str">
        <f>IFERROR(VLOOKUP(I1677,Lists!$F$2:$G$16,2,FALSE()),"Not Rated")</f>
        <v>Teens</v>
      </c>
      <c r="P1677" s="14">
        <f t="shared" si="210"/>
        <v>108</v>
      </c>
      <c r="Q1677" s="14" t="str">
        <f t="shared" si="211"/>
        <v>India</v>
      </c>
      <c r="R1677" s="14" t="str">
        <f t="shared" si="212"/>
        <v>|India|</v>
      </c>
      <c r="S1677" s="14" t="str">
        <f t="shared" si="213"/>
        <v>|Comedies|International Movies|Music &amp; Musicals|</v>
      </c>
      <c r="T1677" s="14" t="str">
        <f t="shared" si="214"/>
        <v>|Danish Aslam|</v>
      </c>
      <c r="U1677" s="14" t="str">
        <f t="shared" si="215"/>
        <v>|Imran Khan|Deepika Padukone|Shahana Goswami|Lillete Dubey|Sharmila Tagore|Navin Nischol|Parzan Dastur|Neelu Kohli|Ziyah Vastani|Yudhishtir Urs|Grady McGahan|</v>
      </c>
    </row>
    <row r="1678" spans="1:21">
      <c r="A1678" s="14" t="s">
        <v>8427</v>
      </c>
      <c r="B1678" s="14" t="s">
        <v>48</v>
      </c>
      <c r="C1678" s="14" t="s">
        <v>8428</v>
      </c>
      <c r="D1678" s="14" t="s">
        <v>8429</v>
      </c>
      <c r="E1678" s="14" t="s">
        <v>8430</v>
      </c>
      <c r="F1678" s="14" t="s">
        <v>116</v>
      </c>
      <c r="G1678" s="26">
        <v>44154</v>
      </c>
      <c r="H1678" s="14">
        <v>2015</v>
      </c>
      <c r="I1678" s="14" t="s">
        <v>361</v>
      </c>
      <c r="J1678" s="14" t="s">
        <v>1399</v>
      </c>
      <c r="K1678" s="14" t="s">
        <v>910</v>
      </c>
      <c r="L1678" s="14" t="s">
        <v>8431</v>
      </c>
      <c r="M1678" s="14">
        <f t="shared" si="208"/>
        <v>2020</v>
      </c>
      <c r="N1678" s="14">
        <f t="shared" si="209"/>
        <v>11</v>
      </c>
      <c r="O1678" s="14" t="str">
        <f>IFERROR(VLOOKUP(I1678,Lists!$F$2:$G$16,2,FALSE()),"Not Rated")</f>
        <v>Teens</v>
      </c>
      <c r="P1678" s="14">
        <f t="shared" si="210"/>
        <v>129</v>
      </c>
      <c r="Q1678" s="14" t="str">
        <f t="shared" si="211"/>
        <v>India</v>
      </c>
      <c r="R1678" s="14" t="str">
        <f t="shared" si="212"/>
        <v>|India|</v>
      </c>
      <c r="S1678" s="14" t="str">
        <f t="shared" si="213"/>
        <v>|Dramas|International Movies|Romantic Movies|</v>
      </c>
      <c r="T1678" s="14" t="str">
        <f t="shared" si="214"/>
        <v>|Vibhu Virender Puri|</v>
      </c>
      <c r="U1678" s="14" t="str">
        <f t="shared" si="215"/>
        <v>|Ayushmann Khurrana|Mithun Chakraborty|Pallavi Sharda|Naman Jain|Jameel Khan|</v>
      </c>
    </row>
    <row r="1679" spans="1:21">
      <c r="A1679" s="14" t="s">
        <v>8432</v>
      </c>
      <c r="B1679" s="14" t="s">
        <v>48</v>
      </c>
      <c r="C1679" s="14" t="s">
        <v>8433</v>
      </c>
      <c r="D1679" s="14" t="s">
        <v>291</v>
      </c>
      <c r="E1679" s="14" t="s">
        <v>8434</v>
      </c>
      <c r="F1679" s="14" t="s">
        <v>138</v>
      </c>
      <c r="G1679" s="26">
        <v>44154</v>
      </c>
      <c r="H1679" s="14">
        <v>2010</v>
      </c>
      <c r="I1679" s="14" t="s">
        <v>361</v>
      </c>
      <c r="J1679" s="14" t="s">
        <v>611</v>
      </c>
      <c r="K1679" s="14" t="s">
        <v>2943</v>
      </c>
      <c r="L1679" s="14" t="s">
        <v>8435</v>
      </c>
      <c r="M1679" s="14">
        <f t="shared" si="208"/>
        <v>2020</v>
      </c>
      <c r="N1679" s="14">
        <f t="shared" si="209"/>
        <v>11</v>
      </c>
      <c r="O1679" s="14" t="str">
        <f>IFERROR(VLOOKUP(I1679,Lists!$F$2:$G$16,2,FALSE()),"Not Rated")</f>
        <v>Teens</v>
      </c>
      <c r="P1679" s="14">
        <f t="shared" si="210"/>
        <v>105</v>
      </c>
      <c r="Q1679" s="14" t="str">
        <f t="shared" si="211"/>
        <v>Philippines</v>
      </c>
      <c r="R1679" s="14" t="str">
        <f t="shared" si="212"/>
        <v>|Philippines|</v>
      </c>
      <c r="S1679" s="14" t="str">
        <f t="shared" si="213"/>
        <v>|International Movies|Romantic Movies|</v>
      </c>
      <c r="T1679" s="14" t="str">
        <f t="shared" si="214"/>
        <v>|Cathy Garcia-Molina|</v>
      </c>
      <c r="U1679" s="14" t="str">
        <f t="shared" si="215"/>
        <v>|John Lloyd Cruz|Toni Gonzaga|Carlos Agassi|Ketchup Eusebio|Joross Gamboa|JM de Guzman|Beatriz Saw|Nico Antonio|</v>
      </c>
    </row>
    <row r="1680" spans="1:21">
      <c r="A1680" s="14" t="s">
        <v>8436</v>
      </c>
      <c r="B1680" s="14" t="s">
        <v>48</v>
      </c>
      <c r="C1680" s="14" t="s">
        <v>8437</v>
      </c>
      <c r="D1680" s="14" t="s">
        <v>299</v>
      </c>
      <c r="E1680" s="14" t="s">
        <v>8438</v>
      </c>
      <c r="F1680" s="14" t="s">
        <v>116</v>
      </c>
      <c r="G1680" s="26">
        <v>44154</v>
      </c>
      <c r="H1680" s="14">
        <v>2016</v>
      </c>
      <c r="I1680" s="14" t="s">
        <v>360</v>
      </c>
      <c r="J1680" s="14" t="s">
        <v>1526</v>
      </c>
      <c r="K1680" s="14" t="s">
        <v>873</v>
      </c>
      <c r="L1680" s="14" t="s">
        <v>8439</v>
      </c>
      <c r="M1680" s="14">
        <f t="shared" si="208"/>
        <v>2020</v>
      </c>
      <c r="N1680" s="14">
        <f t="shared" si="209"/>
        <v>11</v>
      </c>
      <c r="O1680" s="14" t="str">
        <f>IFERROR(VLOOKUP(I1680,Lists!$F$2:$G$16,2,FALSE()),"Not Rated")</f>
        <v>Adults</v>
      </c>
      <c r="P1680" s="14">
        <f t="shared" si="210"/>
        <v>133</v>
      </c>
      <c r="Q1680" s="14" t="str">
        <f t="shared" si="211"/>
        <v>India</v>
      </c>
      <c r="R1680" s="14" t="str">
        <f t="shared" si="212"/>
        <v>|India|</v>
      </c>
      <c r="S1680" s="14" t="str">
        <f t="shared" si="213"/>
        <v>|International Movies|Thrillers|</v>
      </c>
      <c r="T1680" s="14" t="str">
        <f t="shared" si="214"/>
        <v>|Anurag Kashyap|</v>
      </c>
      <c r="U1680" s="14" t="str">
        <f t="shared" si="215"/>
        <v>|Nawazuddin Siddiqui|Vicky Kaushal|Sobhita Dhulipala|Mukesh Chhabra|Anuschka Sawhney|Vipin Sharma|Deepali Suryakant Badekar|Ashok Lokhande|Harssh Singh|Rajesh Jais|Hitesh Dave|</v>
      </c>
    </row>
    <row r="1681" spans="1:21">
      <c r="A1681" s="14" t="s">
        <v>8440</v>
      </c>
      <c r="B1681" s="14" t="s">
        <v>48</v>
      </c>
      <c r="C1681" s="14" t="s">
        <v>8441</v>
      </c>
      <c r="D1681" s="14" t="s">
        <v>1967</v>
      </c>
      <c r="E1681" s="14" t="s">
        <v>8442</v>
      </c>
      <c r="F1681" s="14" t="s">
        <v>116</v>
      </c>
      <c r="G1681" s="26">
        <v>44154</v>
      </c>
      <c r="H1681" s="14">
        <v>2011</v>
      </c>
      <c r="I1681" s="14" t="s">
        <v>361</v>
      </c>
      <c r="J1681" s="14" t="s">
        <v>1129</v>
      </c>
      <c r="K1681" s="14" t="s">
        <v>612</v>
      </c>
      <c r="L1681" s="14" t="s">
        <v>8443</v>
      </c>
      <c r="M1681" s="14">
        <f t="shared" si="208"/>
        <v>2020</v>
      </c>
      <c r="N1681" s="14">
        <f t="shared" si="209"/>
        <v>11</v>
      </c>
      <c r="O1681" s="14" t="str">
        <f>IFERROR(VLOOKUP(I1681,Lists!$F$2:$G$16,2,FALSE()),"Not Rated")</f>
        <v>Teens</v>
      </c>
      <c r="P1681" s="14">
        <f t="shared" si="210"/>
        <v>142</v>
      </c>
      <c r="Q1681" s="14" t="str">
        <f t="shared" si="211"/>
        <v>India</v>
      </c>
      <c r="R1681" s="14" t="str">
        <f t="shared" si="212"/>
        <v>|India|</v>
      </c>
      <c r="S1681" s="14" t="str">
        <f t="shared" si="213"/>
        <v>|Action &amp; Adventure|Dramas|International Movies|</v>
      </c>
      <c r="T1681" s="14" t="str">
        <f t="shared" si="214"/>
        <v>|Rohit Shetty|</v>
      </c>
      <c r="U1681" s="14" t="str">
        <f t="shared" si="215"/>
        <v>|Ajay Devgn|Kajal Aggarwal|Prakash Raj|Sonali Kulkarni|Sachin Khedekar|Sudhanshu Pandey|Anant Jog|</v>
      </c>
    </row>
    <row r="1682" spans="1:21">
      <c r="A1682" s="14" t="s">
        <v>8444</v>
      </c>
      <c r="B1682" s="14" t="s">
        <v>48</v>
      </c>
      <c r="C1682" s="14" t="s">
        <v>8445</v>
      </c>
      <c r="D1682" s="14" t="s">
        <v>6532</v>
      </c>
      <c r="E1682" s="14" t="s">
        <v>8446</v>
      </c>
      <c r="F1682" s="14" t="s">
        <v>116</v>
      </c>
      <c r="G1682" s="26">
        <v>44154</v>
      </c>
      <c r="H1682" s="14">
        <v>2016</v>
      </c>
      <c r="I1682" s="14" t="s">
        <v>361</v>
      </c>
      <c r="J1682" s="14" t="s">
        <v>972</v>
      </c>
      <c r="K1682" s="14" t="s">
        <v>605</v>
      </c>
      <c r="L1682" s="14" t="s">
        <v>8447</v>
      </c>
      <c r="M1682" s="14">
        <f t="shared" si="208"/>
        <v>2020</v>
      </c>
      <c r="N1682" s="14">
        <f t="shared" si="209"/>
        <v>11</v>
      </c>
      <c r="O1682" s="14" t="str">
        <f>IFERROR(VLOOKUP(I1682,Lists!$F$2:$G$16,2,FALSE()),"Not Rated")</f>
        <v>Teens</v>
      </c>
      <c r="P1682" s="14">
        <f t="shared" si="210"/>
        <v>128</v>
      </c>
      <c r="Q1682" s="14" t="str">
        <f t="shared" si="211"/>
        <v>India</v>
      </c>
      <c r="R1682" s="14" t="str">
        <f t="shared" si="212"/>
        <v>|India|</v>
      </c>
      <c r="S1682" s="14" t="str">
        <f t="shared" si="213"/>
        <v>|Dramas|International Movies|Thrillers|</v>
      </c>
      <c r="T1682" s="14" t="str">
        <f t="shared" si="214"/>
        <v>|Ribhu Dasgupta|</v>
      </c>
      <c r="U1682" s="14" t="str">
        <f t="shared" si="215"/>
        <v>|Amitabh Bachchan|Nawazuddin Siddiqui|Vidya Balan|Mukesh Chhabra|Sabyasachi Chakraborty|Prakash Belawadi|Tota Roy Chowdhury|Padmavati Rao|Suneel Sinha|</v>
      </c>
    </row>
    <row r="1683" spans="1:21">
      <c r="A1683" s="14" t="s">
        <v>8448</v>
      </c>
      <c r="B1683" s="14" t="s">
        <v>48</v>
      </c>
      <c r="C1683" s="14" t="s">
        <v>8449</v>
      </c>
      <c r="D1683" s="14" t="s">
        <v>8450</v>
      </c>
      <c r="E1683" s="14" t="s">
        <v>8451</v>
      </c>
      <c r="F1683" s="14" t="s">
        <v>115</v>
      </c>
      <c r="G1683" s="26">
        <v>44154</v>
      </c>
      <c r="H1683" s="14">
        <v>2020</v>
      </c>
      <c r="I1683" s="14" t="s">
        <v>368</v>
      </c>
      <c r="J1683" s="14" t="s">
        <v>566</v>
      </c>
      <c r="K1683" s="14" t="s">
        <v>2179</v>
      </c>
      <c r="L1683" s="14" t="s">
        <v>8452</v>
      </c>
      <c r="M1683" s="14">
        <f t="shared" si="208"/>
        <v>2020</v>
      </c>
      <c r="N1683" s="14">
        <f t="shared" si="209"/>
        <v>11</v>
      </c>
      <c r="O1683" s="14" t="str">
        <f>IFERROR(VLOOKUP(I1683,Lists!$F$2:$G$16,2,FALSE()),"Not Rated")</f>
        <v>Kids</v>
      </c>
      <c r="P1683" s="14">
        <f t="shared" si="210"/>
        <v>97</v>
      </c>
      <c r="Q1683" s="14" t="str">
        <f t="shared" si="211"/>
        <v>United States</v>
      </c>
      <c r="R1683" s="14" t="str">
        <f t="shared" si="212"/>
        <v>|United States|</v>
      </c>
      <c r="S1683" s="14" t="str">
        <f t="shared" si="213"/>
        <v>|Children &amp; Family Movies|Comedies|Dramas|</v>
      </c>
      <c r="T1683" s="14" t="str">
        <f t="shared" si="214"/>
        <v>|Mike Rohl|</v>
      </c>
      <c r="U1683" s="14" t="str">
        <f t="shared" si="215"/>
        <v>|Vanessa Hudgens|Nick Sagar|Sam Palladio|Mia Lloyd|Lachlan Nieboer|Ricky Norwood|Florence Hall|Suanne Braun|Mark Fleischmann|</v>
      </c>
    </row>
    <row r="1684" spans="1:21">
      <c r="A1684" s="14" t="s">
        <v>8453</v>
      </c>
      <c r="B1684" s="14" t="s">
        <v>48</v>
      </c>
      <c r="C1684" s="14" t="s">
        <v>8454</v>
      </c>
      <c r="D1684" s="14" t="s">
        <v>291</v>
      </c>
      <c r="E1684" s="14" t="s">
        <v>8455</v>
      </c>
      <c r="F1684" s="14" t="s">
        <v>138</v>
      </c>
      <c r="G1684" s="26">
        <v>44154</v>
      </c>
      <c r="H1684" s="14">
        <v>2018</v>
      </c>
      <c r="I1684" s="14" t="s">
        <v>368</v>
      </c>
      <c r="J1684" s="14" t="s">
        <v>1386</v>
      </c>
      <c r="K1684" s="14" t="s">
        <v>834</v>
      </c>
      <c r="L1684" s="14" t="s">
        <v>8456</v>
      </c>
      <c r="M1684" s="14">
        <f t="shared" si="208"/>
        <v>2020</v>
      </c>
      <c r="N1684" s="14">
        <f t="shared" si="209"/>
        <v>11</v>
      </c>
      <c r="O1684" s="14" t="str">
        <f>IFERROR(VLOOKUP(I1684,Lists!$F$2:$G$16,2,FALSE()),"Not Rated")</f>
        <v>Kids</v>
      </c>
      <c r="P1684" s="14">
        <f t="shared" si="210"/>
        <v>107</v>
      </c>
      <c r="Q1684" s="14" t="str">
        <f t="shared" si="211"/>
        <v>Philippines</v>
      </c>
      <c r="R1684" s="14" t="str">
        <f t="shared" si="212"/>
        <v>|Philippines|</v>
      </c>
      <c r="S1684" s="14" t="str">
        <f t="shared" si="213"/>
        <v>|Comedies|Dramas|International Movies|</v>
      </c>
      <c r="T1684" s="14" t="str">
        <f t="shared" si="214"/>
        <v>|Cathy Garcia-Molina|</v>
      </c>
      <c r="U1684" s="14" t="str">
        <f t="shared" si="215"/>
        <v>|Sharon Cuneta|Richard Gomez|Kathryn Bernardo|Liza Lorena|Freddie Webb|Tommy Esguerra|Joross Gamboa|Tobie Dela Cruz|</v>
      </c>
    </row>
    <row r="1685" spans="1:21">
      <c r="A1685" s="14" t="s">
        <v>8457</v>
      </c>
      <c r="B1685" s="14" t="s">
        <v>48</v>
      </c>
      <c r="C1685" s="14" t="s">
        <v>8458</v>
      </c>
      <c r="D1685" s="14" t="s">
        <v>8459</v>
      </c>
      <c r="E1685" s="14" t="s">
        <v>8460</v>
      </c>
      <c r="F1685" s="14" t="s">
        <v>116</v>
      </c>
      <c r="G1685" s="26">
        <v>44154</v>
      </c>
      <c r="H1685" s="14">
        <v>2009</v>
      </c>
      <c r="I1685" s="14" t="s">
        <v>361</v>
      </c>
      <c r="J1685" s="14" t="s">
        <v>1476</v>
      </c>
      <c r="K1685" s="14" t="s">
        <v>529</v>
      </c>
      <c r="L1685" s="14" t="s">
        <v>8461</v>
      </c>
      <c r="M1685" s="14">
        <f t="shared" si="208"/>
        <v>2020</v>
      </c>
      <c r="N1685" s="14">
        <f t="shared" si="209"/>
        <v>11</v>
      </c>
      <c r="O1685" s="14" t="str">
        <f>IFERROR(VLOOKUP(I1685,Lists!$F$2:$G$16,2,FALSE()),"Not Rated")</f>
        <v>Teens</v>
      </c>
      <c r="P1685" s="14">
        <f t="shared" si="210"/>
        <v>135</v>
      </c>
      <c r="Q1685" s="14" t="str">
        <f t="shared" si="211"/>
        <v>India</v>
      </c>
      <c r="R1685" s="14" t="str">
        <f t="shared" si="212"/>
        <v>|India|</v>
      </c>
      <c r="S1685" s="14" t="str">
        <f t="shared" si="213"/>
        <v>|Comedies|International Movies|</v>
      </c>
      <c r="T1685" s="14" t="str">
        <f t="shared" si="214"/>
        <v>|Shyam Benegal|</v>
      </c>
      <c r="U1685" s="14" t="str">
        <f t="shared" si="215"/>
        <v>|Boman Irani|Minissha Lamba|Sammir Dattani|Ila Arun|Ravi Kishan|Sonali Kulkarni|Rajit Kapoor|Ravi Jhankal|Yashpal Sharma|Rajendra Gupta|</v>
      </c>
    </row>
    <row r="1686" spans="1:21">
      <c r="A1686" s="14" t="s">
        <v>8462</v>
      </c>
      <c r="B1686" s="14" t="s">
        <v>49</v>
      </c>
      <c r="C1686" s="14" t="s">
        <v>8463</v>
      </c>
      <c r="D1686" s="14" t="s">
        <v>117</v>
      </c>
      <c r="E1686" s="14" t="s">
        <v>8464</v>
      </c>
      <c r="F1686" s="14" t="s">
        <v>115</v>
      </c>
      <c r="G1686" s="26">
        <v>44153</v>
      </c>
      <c r="H1686" s="14">
        <v>2020</v>
      </c>
      <c r="I1686" s="14" t="s">
        <v>368</v>
      </c>
      <c r="J1686" s="14" t="s">
        <v>105</v>
      </c>
      <c r="K1686" s="14" t="s">
        <v>262</v>
      </c>
      <c r="L1686" s="14" t="s">
        <v>8465</v>
      </c>
      <c r="M1686" s="14">
        <f t="shared" si="208"/>
        <v>2020</v>
      </c>
      <c r="N1686" s="14">
        <f t="shared" si="209"/>
        <v>11</v>
      </c>
      <c r="O1686" s="14" t="str">
        <f>IFERROR(VLOOKUP(I1686,Lists!$F$2:$G$16,2,FALSE()),"Not Rated")</f>
        <v>Kids</v>
      </c>
      <c r="P1686" s="14">
        <f t="shared" si="210"/>
        <v>1</v>
      </c>
      <c r="Q1686" s="14" t="str">
        <f t="shared" si="211"/>
        <v>United States</v>
      </c>
      <c r="R1686" s="14" t="str">
        <f t="shared" si="212"/>
        <v>|United States|</v>
      </c>
      <c r="S1686" s="14" t="str">
        <f t="shared" si="213"/>
        <v>|Reality TV|</v>
      </c>
      <c r="T1686" s="14" t="str">
        <f t="shared" si="214"/>
        <v>|Unknown|</v>
      </c>
      <c r="U1686" s="14" t="str">
        <f t="shared" si="215"/>
        <v>|Benjamin Bradley|</v>
      </c>
    </row>
    <row r="1687" spans="1:21">
      <c r="A1687" s="14" t="s">
        <v>8466</v>
      </c>
      <c r="B1687" s="14" t="s">
        <v>48</v>
      </c>
      <c r="C1687" s="14" t="s">
        <v>8467</v>
      </c>
      <c r="D1687" s="14" t="s">
        <v>8468</v>
      </c>
      <c r="E1687" s="14" t="s">
        <v>8469</v>
      </c>
      <c r="F1687" s="14" t="s">
        <v>1856</v>
      </c>
      <c r="G1687" s="26">
        <v>44152</v>
      </c>
      <c r="H1687" s="14">
        <v>2020</v>
      </c>
      <c r="I1687" s="14" t="s">
        <v>362</v>
      </c>
      <c r="J1687" s="14" t="s">
        <v>1668</v>
      </c>
      <c r="K1687" s="14" t="s">
        <v>475</v>
      </c>
      <c r="L1687" s="14" t="s">
        <v>8470</v>
      </c>
      <c r="M1687" s="14">
        <f t="shared" si="208"/>
        <v>2020</v>
      </c>
      <c r="N1687" s="14">
        <f t="shared" si="209"/>
        <v>11</v>
      </c>
      <c r="O1687" s="14" t="str">
        <f>IFERROR(VLOOKUP(I1687,Lists!$F$2:$G$16,2,FALSE()),"Not Rated")</f>
        <v>Older Kids</v>
      </c>
      <c r="P1687" s="14">
        <f t="shared" si="210"/>
        <v>84</v>
      </c>
      <c r="Q1687" s="14" t="str">
        <f t="shared" si="211"/>
        <v>United States</v>
      </c>
      <c r="R1687" s="14" t="str">
        <f t="shared" si="212"/>
        <v>|United States|Japan|</v>
      </c>
      <c r="S1687" s="14" t="str">
        <f t="shared" si="213"/>
        <v>|Dramas|International Movies|</v>
      </c>
      <c r="T1687" s="14" t="str">
        <f t="shared" si="214"/>
        <v>|Takeshi Fukunaga|</v>
      </c>
      <c r="U1687" s="14" t="str">
        <f t="shared" si="215"/>
        <v>|Kanto Shimokura|Debo Akibe|Emi Shimokura|Toko Miura|Lily Franky|</v>
      </c>
    </row>
    <row r="1688" spans="1:21">
      <c r="A1688" s="14" t="s">
        <v>8471</v>
      </c>
      <c r="B1688" s="14" t="s">
        <v>48</v>
      </c>
      <c r="C1688" s="14" t="s">
        <v>8472</v>
      </c>
      <c r="D1688" s="14" t="s">
        <v>8473</v>
      </c>
      <c r="E1688" s="14" t="s">
        <v>8474</v>
      </c>
      <c r="F1688" s="14" t="s">
        <v>115</v>
      </c>
      <c r="G1688" s="26">
        <v>44152</v>
      </c>
      <c r="H1688" s="14">
        <v>2020</v>
      </c>
      <c r="I1688" s="14" t="s">
        <v>360</v>
      </c>
      <c r="J1688" s="14" t="s">
        <v>1649</v>
      </c>
      <c r="K1688" s="14" t="s">
        <v>261</v>
      </c>
      <c r="L1688" s="14" t="s">
        <v>8475</v>
      </c>
      <c r="M1688" s="14">
        <f t="shared" si="208"/>
        <v>2020</v>
      </c>
      <c r="N1688" s="14">
        <f t="shared" si="209"/>
        <v>11</v>
      </c>
      <c r="O1688" s="14" t="str">
        <f>IFERROR(VLOOKUP(I1688,Lists!$F$2:$G$16,2,FALSE()),"Not Rated")</f>
        <v>Adults</v>
      </c>
      <c r="P1688" s="14">
        <f t="shared" si="210"/>
        <v>70</v>
      </c>
      <c r="Q1688" s="14" t="str">
        <f t="shared" si="211"/>
        <v>United States</v>
      </c>
      <c r="R1688" s="14" t="str">
        <f t="shared" si="212"/>
        <v>|United States|</v>
      </c>
      <c r="S1688" s="14" t="str">
        <f t="shared" si="213"/>
        <v>|Stand-Up Comedy|</v>
      </c>
      <c r="T1688" s="14" t="str">
        <f t="shared" si="214"/>
        <v>|Leslie Small|</v>
      </c>
      <c r="U1688" s="14" t="str">
        <f t="shared" si="215"/>
        <v>|Kevin Hart|</v>
      </c>
    </row>
    <row r="1689" spans="1:21">
      <c r="A1689" s="14" t="s">
        <v>8476</v>
      </c>
      <c r="B1689" s="14" t="s">
        <v>49</v>
      </c>
      <c r="C1689" s="14" t="s">
        <v>8477</v>
      </c>
      <c r="D1689" s="14" t="s">
        <v>117</v>
      </c>
      <c r="E1689" s="14" t="s">
        <v>8478</v>
      </c>
      <c r="F1689" s="14" t="s">
        <v>115</v>
      </c>
      <c r="G1689" s="26">
        <v>44152</v>
      </c>
      <c r="H1689" s="14">
        <v>2020</v>
      </c>
      <c r="I1689" s="14" t="s">
        <v>365</v>
      </c>
      <c r="J1689" s="14" t="s">
        <v>108</v>
      </c>
      <c r="K1689" s="14" t="s">
        <v>617</v>
      </c>
      <c r="L1689" s="14" t="s">
        <v>8479</v>
      </c>
      <c r="M1689" s="14">
        <f t="shared" si="208"/>
        <v>2020</v>
      </c>
      <c r="N1689" s="14">
        <f t="shared" si="209"/>
        <v>11</v>
      </c>
      <c r="O1689" s="14" t="str">
        <f>IFERROR(VLOOKUP(I1689,Lists!$F$2:$G$16,2,FALSE()),"Not Rated")</f>
        <v>Kids</v>
      </c>
      <c r="P1689" s="14">
        <f t="shared" si="210"/>
        <v>4</v>
      </c>
      <c r="Q1689" s="14" t="str">
        <f t="shared" si="211"/>
        <v>United States</v>
      </c>
      <c r="R1689" s="14" t="str">
        <f t="shared" si="212"/>
        <v>|United States|</v>
      </c>
      <c r="S1689" s="14" t="str">
        <f t="shared" si="213"/>
        <v>|Kids' TV|TV Comedies|</v>
      </c>
      <c r="T1689" s="14" t="str">
        <f t="shared" si="214"/>
        <v>|Unknown|</v>
      </c>
      <c r="U1689" s="14" t="str">
        <f t="shared" si="215"/>
        <v>|JP Karliak|Pierce Gagnon|Kevin Michael Richardson|Alex Cazares|Flula Borg|Jake Green|Eric Bell Jr.|David Lodge|Hope Levy|David Collins|Tony Hale|Nicole Sullivan|</v>
      </c>
    </row>
    <row r="1690" spans="1:21">
      <c r="A1690" s="14" t="s">
        <v>8480</v>
      </c>
      <c r="B1690" s="14" t="s">
        <v>49</v>
      </c>
      <c r="C1690" s="14" t="s">
        <v>8481</v>
      </c>
      <c r="D1690" s="14" t="s">
        <v>117</v>
      </c>
      <c r="E1690" s="14" t="s">
        <v>117</v>
      </c>
      <c r="F1690" s="14" t="s">
        <v>115</v>
      </c>
      <c r="G1690" s="26">
        <v>44152</v>
      </c>
      <c r="H1690" s="14">
        <v>2020</v>
      </c>
      <c r="I1690" s="14" t="s">
        <v>360</v>
      </c>
      <c r="J1690" s="14" t="s">
        <v>105</v>
      </c>
      <c r="K1690" s="14" t="s">
        <v>419</v>
      </c>
      <c r="L1690" s="14" t="s">
        <v>8482</v>
      </c>
      <c r="M1690" s="14">
        <f t="shared" si="208"/>
        <v>2020</v>
      </c>
      <c r="N1690" s="14">
        <f t="shared" si="209"/>
        <v>11</v>
      </c>
      <c r="O1690" s="14" t="str">
        <f>IFERROR(VLOOKUP(I1690,Lists!$F$2:$G$16,2,FALSE()),"Not Rated")</f>
        <v>Adults</v>
      </c>
      <c r="P1690" s="14">
        <f t="shared" si="210"/>
        <v>1</v>
      </c>
      <c r="Q1690" s="14" t="str">
        <f t="shared" si="211"/>
        <v>United States</v>
      </c>
      <c r="R1690" s="14" t="str">
        <f t="shared" si="212"/>
        <v>|United States|</v>
      </c>
      <c r="S1690" s="14" t="str">
        <f t="shared" si="213"/>
        <v>|Docuseries|Reality TV|</v>
      </c>
      <c r="T1690" s="14" t="str">
        <f t="shared" si="214"/>
        <v>|Unknown|</v>
      </c>
      <c r="U1690" s="14" t="str">
        <f t="shared" si="215"/>
        <v>|Unknown|</v>
      </c>
    </row>
    <row r="1691" spans="1:21">
      <c r="A1691" s="14" t="s">
        <v>8483</v>
      </c>
      <c r="B1691" s="14" t="s">
        <v>48</v>
      </c>
      <c r="C1691" s="14" t="s">
        <v>8484</v>
      </c>
      <c r="D1691" s="14" t="s">
        <v>8485</v>
      </c>
      <c r="E1691" s="14" t="s">
        <v>8486</v>
      </c>
      <c r="F1691" s="14" t="s">
        <v>916</v>
      </c>
      <c r="G1691" s="26">
        <v>44151</v>
      </c>
      <c r="H1691" s="14">
        <v>2016</v>
      </c>
      <c r="I1691" s="14" t="s">
        <v>364</v>
      </c>
      <c r="J1691" s="14" t="s">
        <v>639</v>
      </c>
      <c r="K1691" s="14" t="s">
        <v>1027</v>
      </c>
      <c r="L1691" s="14" t="s">
        <v>8487</v>
      </c>
      <c r="M1691" s="14">
        <f t="shared" si="208"/>
        <v>2020</v>
      </c>
      <c r="N1691" s="14">
        <f t="shared" si="209"/>
        <v>11</v>
      </c>
      <c r="O1691" s="14" t="str">
        <f>IFERROR(VLOOKUP(I1691,Lists!$F$2:$G$16,2,FALSE()),"Not Rated")</f>
        <v>Teens</v>
      </c>
      <c r="P1691" s="14">
        <f t="shared" si="210"/>
        <v>124</v>
      </c>
      <c r="Q1691" s="14" t="str">
        <f t="shared" si="211"/>
        <v>United Kingdom</v>
      </c>
      <c r="R1691" s="14" t="str">
        <f t="shared" si="212"/>
        <v>|United Kingdom|United States|</v>
      </c>
      <c r="S1691" s="14" t="str">
        <f t="shared" si="213"/>
        <v>|Dramas|Romantic Movies|</v>
      </c>
      <c r="T1691" s="14" t="str">
        <f t="shared" si="214"/>
        <v>|Jeff Nichols|</v>
      </c>
      <c r="U1691" s="14" t="str">
        <f t="shared" si="215"/>
        <v>|Joel Edgerton|Ruth Negga|Marton Csokas|Nick Kroll|Michael Shannon|Terri Abney|Alano Miller|Jon Bass|Bill Camp|David Jensen|</v>
      </c>
    </row>
    <row r="1692" spans="1:21">
      <c r="A1692" s="14" t="s">
        <v>8488</v>
      </c>
      <c r="B1692" s="14" t="s">
        <v>48</v>
      </c>
      <c r="C1692" s="14" t="s">
        <v>8489</v>
      </c>
      <c r="D1692" s="14" t="s">
        <v>8490</v>
      </c>
      <c r="E1692" s="14" t="s">
        <v>117</v>
      </c>
      <c r="F1692" s="14" t="s">
        <v>115</v>
      </c>
      <c r="G1692" s="26">
        <v>44151</v>
      </c>
      <c r="H1692" s="14">
        <v>2017</v>
      </c>
      <c r="I1692" s="14" t="s">
        <v>363</v>
      </c>
      <c r="J1692" s="14" t="s">
        <v>724</v>
      </c>
      <c r="K1692" s="14" t="s">
        <v>247</v>
      </c>
      <c r="L1692" s="14" t="s">
        <v>8491</v>
      </c>
      <c r="M1692" s="14">
        <f t="shared" si="208"/>
        <v>2020</v>
      </c>
      <c r="N1692" s="14">
        <f t="shared" si="209"/>
        <v>11</v>
      </c>
      <c r="O1692" s="14" t="str">
        <f>IFERROR(VLOOKUP(I1692,Lists!$F$2:$G$16,2,FALSE()),"Not Rated")</f>
        <v>Adults</v>
      </c>
      <c r="P1692" s="14">
        <f t="shared" si="210"/>
        <v>102</v>
      </c>
      <c r="Q1692" s="14" t="str">
        <f t="shared" si="211"/>
        <v>United States</v>
      </c>
      <c r="R1692" s="14" t="str">
        <f t="shared" si="212"/>
        <v>|United States|</v>
      </c>
      <c r="S1692" s="14" t="str">
        <f t="shared" si="213"/>
        <v>|Documentaries|</v>
      </c>
      <c r="T1692" s="14" t="str">
        <f t="shared" si="214"/>
        <v>|Sabaah Folayan|Damon Davis|</v>
      </c>
      <c r="U1692" s="14" t="str">
        <f t="shared" si="215"/>
        <v>|Unknown|</v>
      </c>
    </row>
    <row r="1693" spans="1:21">
      <c r="A1693" s="14" t="s">
        <v>8492</v>
      </c>
      <c r="B1693" s="14" t="s">
        <v>48</v>
      </c>
      <c r="C1693" s="14" t="s">
        <v>8493</v>
      </c>
      <c r="D1693" s="14" t="s">
        <v>307</v>
      </c>
      <c r="E1693" s="14" t="s">
        <v>8494</v>
      </c>
      <c r="F1693" s="14" t="s">
        <v>1084</v>
      </c>
      <c r="G1693" s="26">
        <v>44150</v>
      </c>
      <c r="H1693" s="14">
        <v>2017</v>
      </c>
      <c r="I1693" s="14" t="s">
        <v>368</v>
      </c>
      <c r="J1693" s="14" t="s">
        <v>1668</v>
      </c>
      <c r="K1693" s="14" t="s">
        <v>8495</v>
      </c>
      <c r="L1693" s="14" t="s">
        <v>8496</v>
      </c>
      <c r="M1693" s="14">
        <f t="shared" si="208"/>
        <v>2020</v>
      </c>
      <c r="N1693" s="14">
        <f t="shared" si="209"/>
        <v>11</v>
      </c>
      <c r="O1693" s="14" t="str">
        <f>IFERROR(VLOOKUP(I1693,Lists!$F$2:$G$16,2,FALSE()),"Not Rated")</f>
        <v>Kids</v>
      </c>
      <c r="P1693" s="14">
        <f t="shared" si="210"/>
        <v>84</v>
      </c>
      <c r="Q1693" s="14" t="str">
        <f t="shared" si="211"/>
        <v>United States</v>
      </c>
      <c r="R1693" s="14" t="str">
        <f t="shared" si="212"/>
        <v>|United States|Canada|</v>
      </c>
      <c r="S1693" s="14" t="str">
        <f t="shared" si="213"/>
        <v>|Music &amp; Musicals|Romantic Movies|</v>
      </c>
      <c r="T1693" s="14" t="str">
        <f t="shared" si="214"/>
        <v>|Justin G. Dyck|</v>
      </c>
      <c r="U1693" s="14" t="str">
        <f t="shared" si="215"/>
        <v>|Bea Santos|Greyston Holt|Greg Vaughan|Deana Carter|Allison Hossack|</v>
      </c>
    </row>
    <row r="1694" spans="1:21">
      <c r="A1694" s="14" t="s">
        <v>8497</v>
      </c>
      <c r="B1694" s="14" t="s">
        <v>49</v>
      </c>
      <c r="C1694" s="14" t="s">
        <v>8498</v>
      </c>
      <c r="D1694" s="14" t="s">
        <v>117</v>
      </c>
      <c r="E1694" s="14" t="s">
        <v>8499</v>
      </c>
      <c r="F1694" s="14" t="s">
        <v>115</v>
      </c>
      <c r="G1694" s="26">
        <v>44150</v>
      </c>
      <c r="H1694" s="14">
        <v>2013</v>
      </c>
      <c r="I1694" s="14" t="s">
        <v>361</v>
      </c>
      <c r="J1694" s="14" t="s">
        <v>106</v>
      </c>
      <c r="K1694" s="14" t="s">
        <v>262</v>
      </c>
      <c r="L1694" s="14" t="s">
        <v>8500</v>
      </c>
      <c r="M1694" s="14">
        <f t="shared" si="208"/>
        <v>2020</v>
      </c>
      <c r="N1694" s="14">
        <f t="shared" si="209"/>
        <v>11</v>
      </c>
      <c r="O1694" s="14" t="str">
        <f>IFERROR(VLOOKUP(I1694,Lists!$F$2:$G$16,2,FALSE()),"Not Rated")</f>
        <v>Teens</v>
      </c>
      <c r="P1694" s="14">
        <f t="shared" si="210"/>
        <v>2</v>
      </c>
      <c r="Q1694" s="14" t="str">
        <f t="shared" si="211"/>
        <v>United States</v>
      </c>
      <c r="R1694" s="14" t="str">
        <f t="shared" si="212"/>
        <v>|United States|</v>
      </c>
      <c r="S1694" s="14" t="str">
        <f t="shared" si="213"/>
        <v>|Reality TV|</v>
      </c>
      <c r="T1694" s="14" t="str">
        <f t="shared" si="214"/>
        <v>|Unknown|</v>
      </c>
      <c r="U1694" s="14" t="str">
        <f t="shared" si="215"/>
        <v>|Tyra Banks|</v>
      </c>
    </row>
    <row r="1695" spans="1:21">
      <c r="A1695" s="14" t="s">
        <v>8501</v>
      </c>
      <c r="B1695" s="14" t="s">
        <v>49</v>
      </c>
      <c r="C1695" s="14" t="s">
        <v>8502</v>
      </c>
      <c r="D1695" s="14" t="s">
        <v>117</v>
      </c>
      <c r="E1695" s="14" t="s">
        <v>8503</v>
      </c>
      <c r="F1695" s="14" t="s">
        <v>121</v>
      </c>
      <c r="G1695" s="26">
        <v>44150</v>
      </c>
      <c r="H1695" s="14">
        <v>2019</v>
      </c>
      <c r="I1695" s="14" t="s">
        <v>366</v>
      </c>
      <c r="J1695" s="14" t="s">
        <v>105</v>
      </c>
      <c r="K1695" s="14" t="s">
        <v>866</v>
      </c>
      <c r="L1695" s="14" t="s">
        <v>8504</v>
      </c>
      <c r="M1695" s="14">
        <f t="shared" si="208"/>
        <v>2020</v>
      </c>
      <c r="N1695" s="14">
        <f t="shared" si="209"/>
        <v>11</v>
      </c>
      <c r="O1695" s="14" t="str">
        <f>IFERROR(VLOOKUP(I1695,Lists!$F$2:$G$16,2,FALSE()),"Not Rated")</f>
        <v>Kids</v>
      </c>
      <c r="P1695" s="14">
        <f t="shared" si="210"/>
        <v>1</v>
      </c>
      <c r="Q1695" s="14" t="str">
        <f t="shared" si="211"/>
        <v>Japan</v>
      </c>
      <c r="R1695" s="14" t="str">
        <f t="shared" si="212"/>
        <v>|Japan|</v>
      </c>
      <c r="S1695" s="14" t="str">
        <f t="shared" si="213"/>
        <v>|Anime Series|Kids' TV|</v>
      </c>
      <c r="T1695" s="14" t="str">
        <f t="shared" si="214"/>
        <v>|Unknown|</v>
      </c>
      <c r="U1695" s="14" t="str">
        <f t="shared" si="215"/>
        <v>|Erika Harlacher|Griffin Puatu|Kimlinh Tran|Taylor Henry|Janice Roman Roku|Brian Anderson|</v>
      </c>
    </row>
    <row r="1696" spans="1:21">
      <c r="A1696" s="14" t="s">
        <v>8505</v>
      </c>
      <c r="B1696" s="14" t="s">
        <v>48</v>
      </c>
      <c r="C1696" s="14" t="s">
        <v>8506</v>
      </c>
      <c r="D1696" s="14" t="s">
        <v>8507</v>
      </c>
      <c r="E1696" s="14" t="s">
        <v>8508</v>
      </c>
      <c r="F1696" s="14" t="s">
        <v>115</v>
      </c>
      <c r="G1696" s="26">
        <v>44150</v>
      </c>
      <c r="H1696" s="14">
        <v>2013</v>
      </c>
      <c r="I1696" s="14" t="s">
        <v>367</v>
      </c>
      <c r="J1696" s="14" t="s">
        <v>739</v>
      </c>
      <c r="K1696" s="14" t="s">
        <v>481</v>
      </c>
      <c r="L1696" s="14" t="s">
        <v>8509</v>
      </c>
      <c r="M1696" s="14">
        <f t="shared" si="208"/>
        <v>2020</v>
      </c>
      <c r="N1696" s="14">
        <f t="shared" si="209"/>
        <v>11</v>
      </c>
      <c r="O1696" s="14" t="str">
        <f>IFERROR(VLOOKUP(I1696,Lists!$F$2:$G$16,2,FALSE()),"Not Rated")</f>
        <v>Older Kids</v>
      </c>
      <c r="P1696" s="14">
        <f t="shared" si="210"/>
        <v>95</v>
      </c>
      <c r="Q1696" s="14" t="str">
        <f t="shared" si="211"/>
        <v>United States</v>
      </c>
      <c r="R1696" s="14" t="str">
        <f t="shared" si="212"/>
        <v>|United States|</v>
      </c>
      <c r="S1696" s="14" t="str">
        <f t="shared" si="213"/>
        <v>|Children &amp; Family Movies|Comedies|</v>
      </c>
      <c r="T1696" s="14" t="str">
        <f t="shared" si="214"/>
        <v>|Cody Cameron|Kris Pearn|</v>
      </c>
      <c r="U1696" s="14" t="str">
        <f t="shared" si="215"/>
        <v>|Bill Hader|Anna Faris|James Caan|Will Forte|Andy Samberg|Benjamin Bratt|Neil Patrick Harris|Terry Crews|Kristen Schaal|</v>
      </c>
    </row>
    <row r="1697" spans="1:21">
      <c r="A1697" s="14" t="s">
        <v>8510</v>
      </c>
      <c r="B1697" s="14" t="s">
        <v>48</v>
      </c>
      <c r="C1697" s="14" t="s">
        <v>8511</v>
      </c>
      <c r="D1697" s="14" t="s">
        <v>307</v>
      </c>
      <c r="E1697" s="14" t="s">
        <v>8512</v>
      </c>
      <c r="F1697" s="14" t="s">
        <v>119</v>
      </c>
      <c r="G1697" s="26">
        <v>44150</v>
      </c>
      <c r="H1697" s="14">
        <v>2018</v>
      </c>
      <c r="I1697" s="14" t="s">
        <v>368</v>
      </c>
      <c r="J1697" s="14" t="s">
        <v>1668</v>
      </c>
      <c r="K1697" s="14" t="s">
        <v>252</v>
      </c>
      <c r="L1697" s="14" t="s">
        <v>8513</v>
      </c>
      <c r="M1697" s="14">
        <f t="shared" si="208"/>
        <v>2020</v>
      </c>
      <c r="N1697" s="14">
        <f t="shared" si="209"/>
        <v>11</v>
      </c>
      <c r="O1697" s="14" t="str">
        <f>IFERROR(VLOOKUP(I1697,Lists!$F$2:$G$16,2,FALSE()),"Not Rated")</f>
        <v>Kids</v>
      </c>
      <c r="P1697" s="14">
        <f t="shared" si="210"/>
        <v>84</v>
      </c>
      <c r="Q1697" s="14" t="str">
        <f t="shared" si="211"/>
        <v>Canada</v>
      </c>
      <c r="R1697" s="14" t="str">
        <f t="shared" si="212"/>
        <v>|Canada|</v>
      </c>
      <c r="S1697" s="14" t="str">
        <f t="shared" si="213"/>
        <v>|Romantic Movies|</v>
      </c>
      <c r="T1697" s="14" t="str">
        <f t="shared" si="214"/>
        <v>|Justin G. Dyck|</v>
      </c>
      <c r="U1697" s="14" t="str">
        <f t="shared" si="215"/>
        <v>|Sarah Troyer|Bradley Hamilton|Kevin McGarry|Samantha Gracie|</v>
      </c>
    </row>
    <row r="1698" spans="1:21">
      <c r="A1698" s="14" t="s">
        <v>8514</v>
      </c>
      <c r="B1698" s="14" t="s">
        <v>49</v>
      </c>
      <c r="C1698" s="14" t="s">
        <v>8515</v>
      </c>
      <c r="D1698" s="14" t="s">
        <v>117</v>
      </c>
      <c r="E1698" s="14" t="s">
        <v>8516</v>
      </c>
      <c r="F1698" s="14" t="s">
        <v>8517</v>
      </c>
      <c r="G1698" s="26">
        <v>44150</v>
      </c>
      <c r="H1698" s="14">
        <v>2021</v>
      </c>
      <c r="I1698" s="14" t="s">
        <v>366</v>
      </c>
      <c r="J1698" s="14" t="s">
        <v>106</v>
      </c>
      <c r="K1698" s="14" t="s">
        <v>256</v>
      </c>
      <c r="L1698" s="14" t="s">
        <v>8518</v>
      </c>
      <c r="M1698" s="14">
        <f t="shared" si="208"/>
        <v>2020</v>
      </c>
      <c r="N1698" s="14">
        <f t="shared" si="209"/>
        <v>11</v>
      </c>
      <c r="O1698" s="14" t="str">
        <f>IFERROR(VLOOKUP(I1698,Lists!$F$2:$G$16,2,FALSE()),"Not Rated")</f>
        <v>Kids</v>
      </c>
      <c r="P1698" s="14">
        <f t="shared" si="210"/>
        <v>2</v>
      </c>
      <c r="Q1698" s="14" t="str">
        <f t="shared" si="211"/>
        <v>Canada</v>
      </c>
      <c r="R1698" s="14" t="str">
        <f t="shared" si="212"/>
        <v>|Canada|United States|Ireland|</v>
      </c>
      <c r="S1698" s="14" t="str">
        <f t="shared" si="213"/>
        <v>|Kids' TV|</v>
      </c>
      <c r="T1698" s="14" t="str">
        <f t="shared" si="214"/>
        <v>|Unknown|</v>
      </c>
      <c r="U1698" s="14" t="str">
        <f t="shared" si="215"/>
        <v>|Emily Tennant|Shannon Chan-Kent|Kazumi Evans|Patricia Drake|Rhona Rees|Ian Hanlin|Maryke Hendrikse|Vincent Tong|David Kaye|Ellen Kennedy|</v>
      </c>
    </row>
    <row r="1699" spans="1:21">
      <c r="A1699" s="14" t="s">
        <v>8519</v>
      </c>
      <c r="B1699" s="14" t="s">
        <v>49</v>
      </c>
      <c r="C1699" s="14" t="s">
        <v>8520</v>
      </c>
      <c r="D1699" s="14" t="s">
        <v>117</v>
      </c>
      <c r="E1699" s="14" t="s">
        <v>8521</v>
      </c>
      <c r="F1699" s="14" t="s">
        <v>115</v>
      </c>
      <c r="G1699" s="26">
        <v>44150</v>
      </c>
      <c r="H1699" s="14">
        <v>2014</v>
      </c>
      <c r="I1699" s="14" t="s">
        <v>361</v>
      </c>
      <c r="J1699" s="14" t="s">
        <v>106</v>
      </c>
      <c r="K1699" s="14" t="s">
        <v>262</v>
      </c>
      <c r="L1699" s="14" t="s">
        <v>8522</v>
      </c>
      <c r="M1699" s="14">
        <f t="shared" si="208"/>
        <v>2020</v>
      </c>
      <c r="N1699" s="14">
        <f t="shared" si="209"/>
        <v>11</v>
      </c>
      <c r="O1699" s="14" t="str">
        <f>IFERROR(VLOOKUP(I1699,Lists!$F$2:$G$16,2,FALSE()),"Not Rated")</f>
        <v>Teens</v>
      </c>
      <c r="P1699" s="14">
        <f t="shared" si="210"/>
        <v>2</v>
      </c>
      <c r="Q1699" s="14" t="str">
        <f t="shared" si="211"/>
        <v>United States</v>
      </c>
      <c r="R1699" s="14" t="str">
        <f t="shared" si="212"/>
        <v>|United States|</v>
      </c>
      <c r="S1699" s="14" t="str">
        <f t="shared" si="213"/>
        <v>|Reality TV|</v>
      </c>
      <c r="T1699" s="14" t="str">
        <f t="shared" si="214"/>
        <v>|Unknown|</v>
      </c>
      <c r="U1699" s="14" t="str">
        <f t="shared" si="215"/>
        <v>|Jeff Probst|Jerri Manthey|Colby Donaldson|Rupert Boneham|Parvati Shallow|Rob Mariano|Amanda Kimmel|James Clement|Amber Brkich|Alicia Calaway|Ethan Zohn|Tina Wesson|</v>
      </c>
    </row>
    <row r="1700" spans="1:21">
      <c r="A1700" s="14" t="s">
        <v>8523</v>
      </c>
      <c r="B1700" s="14" t="s">
        <v>49</v>
      </c>
      <c r="C1700" s="14" t="s">
        <v>8524</v>
      </c>
      <c r="D1700" s="14" t="s">
        <v>117</v>
      </c>
      <c r="E1700" s="14" t="s">
        <v>8525</v>
      </c>
      <c r="F1700" s="14" t="s">
        <v>916</v>
      </c>
      <c r="G1700" s="26">
        <v>44150</v>
      </c>
      <c r="H1700" s="14">
        <v>2020</v>
      </c>
      <c r="I1700" s="14" t="s">
        <v>360</v>
      </c>
      <c r="J1700" s="14" t="s">
        <v>108</v>
      </c>
      <c r="K1700" s="14" t="s">
        <v>3084</v>
      </c>
      <c r="L1700" s="14" t="s">
        <v>8526</v>
      </c>
      <c r="M1700" s="14">
        <f t="shared" si="208"/>
        <v>2020</v>
      </c>
      <c r="N1700" s="14">
        <f t="shared" si="209"/>
        <v>11</v>
      </c>
      <c r="O1700" s="14" t="str">
        <f>IFERROR(VLOOKUP(I1700,Lists!$F$2:$G$16,2,FALSE()),"Not Rated")</f>
        <v>Adults</v>
      </c>
      <c r="P1700" s="14">
        <f t="shared" si="210"/>
        <v>4</v>
      </c>
      <c r="Q1700" s="14" t="str">
        <f t="shared" si="211"/>
        <v>United Kingdom</v>
      </c>
      <c r="R1700" s="14" t="str">
        <f t="shared" si="212"/>
        <v>|United Kingdom|United States|</v>
      </c>
      <c r="S1700" s="14" t="str">
        <f t="shared" si="213"/>
        <v>|British TV Shows|International TV Shows|TV Dramas|</v>
      </c>
      <c r="T1700" s="14" t="str">
        <f t="shared" si="214"/>
        <v>|Unknown|</v>
      </c>
      <c r="U1700" s="14" t="str">
        <f t="shared" si="215"/>
        <v>|Claire Foy|John Lithgow|Matt Smith|Vanessa Kirby|Jared Harris|Victoria Hamilton|Eileen Atkins|Jeremy Northam|Alex Jennings|Ben Miles|Pip Torrens|Will Keen|Harry Hadden-Paton|Daniel Ings|Greg Wise|Harriet Walter|Lia Williams|Matthew Goode|Anton Lesser|</v>
      </c>
    </row>
    <row r="1701" spans="1:21">
      <c r="A1701" s="14" t="s">
        <v>8527</v>
      </c>
      <c r="B1701" s="14" t="s">
        <v>48</v>
      </c>
      <c r="C1701" s="14" t="s">
        <v>8528</v>
      </c>
      <c r="D1701" s="14" t="s">
        <v>8529</v>
      </c>
      <c r="E1701" s="14" t="s">
        <v>8530</v>
      </c>
      <c r="F1701" s="14" t="s">
        <v>115</v>
      </c>
      <c r="G1701" s="26">
        <v>44150</v>
      </c>
      <c r="H1701" s="14">
        <v>1954</v>
      </c>
      <c r="I1701" s="14" t="s">
        <v>368</v>
      </c>
      <c r="J1701" s="14" t="s">
        <v>1159</v>
      </c>
      <c r="K1701" s="14" t="s">
        <v>8531</v>
      </c>
      <c r="L1701" s="14" t="s">
        <v>8532</v>
      </c>
      <c r="M1701" s="14">
        <f t="shared" si="208"/>
        <v>2020</v>
      </c>
      <c r="N1701" s="14">
        <f t="shared" si="209"/>
        <v>11</v>
      </c>
      <c r="O1701" s="14" t="str">
        <f>IFERROR(VLOOKUP(I1701,Lists!$F$2:$G$16,2,FALSE()),"Not Rated")</f>
        <v>Kids</v>
      </c>
      <c r="P1701" s="14">
        <f t="shared" si="210"/>
        <v>120</v>
      </c>
      <c r="Q1701" s="14" t="str">
        <f t="shared" si="211"/>
        <v>United States</v>
      </c>
      <c r="R1701" s="14" t="str">
        <f t="shared" si="212"/>
        <v>|United States|</v>
      </c>
      <c r="S1701" s="14" t="str">
        <f t="shared" si="213"/>
        <v>|Children &amp; Family Movies|Classic Movies|Comedies|</v>
      </c>
      <c r="T1701" s="14" t="str">
        <f t="shared" si="214"/>
        <v>|Michael Curtiz|</v>
      </c>
      <c r="U1701" s="14" t="str">
        <f t="shared" si="215"/>
        <v>|Bing Crosby|Danny Kaye|Rosemary Clooney|Vera-Ellen|Dean Jagger|Mary Wickes|John Brascia|Anne Whitfield|George Chakiris|</v>
      </c>
    </row>
    <row r="1702" spans="1:21">
      <c r="A1702" s="14" t="s">
        <v>8533</v>
      </c>
      <c r="B1702" s="14" t="s">
        <v>48</v>
      </c>
      <c r="C1702" s="14" t="s">
        <v>8534</v>
      </c>
      <c r="D1702" s="14" t="s">
        <v>6727</v>
      </c>
      <c r="E1702" s="14" t="s">
        <v>8535</v>
      </c>
      <c r="F1702" s="14" t="s">
        <v>115</v>
      </c>
      <c r="G1702" s="26">
        <v>44149</v>
      </c>
      <c r="H1702" s="14">
        <v>2019</v>
      </c>
      <c r="I1702" s="14" t="s">
        <v>361</v>
      </c>
      <c r="J1702" s="14" t="s">
        <v>872</v>
      </c>
      <c r="K1702" s="14" t="s">
        <v>254</v>
      </c>
      <c r="L1702" s="14" t="s">
        <v>8536</v>
      </c>
      <c r="M1702" s="14">
        <f t="shared" si="208"/>
        <v>2020</v>
      </c>
      <c r="N1702" s="14">
        <f t="shared" si="209"/>
        <v>11</v>
      </c>
      <c r="O1702" s="14" t="str">
        <f>IFERROR(VLOOKUP(I1702,Lists!$F$2:$G$16,2,FALSE()),"Not Rated")</f>
        <v>Teens</v>
      </c>
      <c r="P1702" s="14">
        <f t="shared" si="210"/>
        <v>87</v>
      </c>
      <c r="Q1702" s="14" t="str">
        <f t="shared" si="211"/>
        <v>United States</v>
      </c>
      <c r="R1702" s="14" t="str">
        <f t="shared" si="212"/>
        <v>|United States|</v>
      </c>
      <c r="S1702" s="14" t="str">
        <f t="shared" si="213"/>
        <v>|Thrillers|</v>
      </c>
      <c r="T1702" s="14" t="str">
        <f t="shared" si="214"/>
        <v>|Damián Romay|</v>
      </c>
      <c r="U1702" s="14" t="str">
        <f t="shared" si="215"/>
        <v>|Haley Webb|Donny Boaz|Cathy Baron|Jason Alan Smith|Dennis Staroselsky|Owen Miller|Shawn Fitzgibbon|</v>
      </c>
    </row>
    <row r="1703" spans="1:21">
      <c r="A1703" s="14" t="s">
        <v>8537</v>
      </c>
      <c r="B1703" s="14" t="s">
        <v>49</v>
      </c>
      <c r="C1703" s="14" t="s">
        <v>8538</v>
      </c>
      <c r="D1703" s="14" t="s">
        <v>117</v>
      </c>
      <c r="E1703" s="14" t="s">
        <v>8539</v>
      </c>
      <c r="F1703" s="14" t="s">
        <v>115</v>
      </c>
      <c r="G1703" s="26">
        <v>44148</v>
      </c>
      <c r="H1703" s="14">
        <v>2019</v>
      </c>
      <c r="I1703" s="14" t="s">
        <v>360</v>
      </c>
      <c r="J1703" s="14" t="s">
        <v>450</v>
      </c>
      <c r="K1703" s="14" t="s">
        <v>5590</v>
      </c>
      <c r="L1703" s="14" t="s">
        <v>8540</v>
      </c>
      <c r="M1703" s="14">
        <f t="shared" si="208"/>
        <v>2020</v>
      </c>
      <c r="N1703" s="14">
        <f t="shared" si="209"/>
        <v>11</v>
      </c>
      <c r="O1703" s="14" t="str">
        <f>IFERROR(VLOOKUP(I1703,Lists!$F$2:$G$16,2,FALSE()),"Not Rated")</f>
        <v>Adults</v>
      </c>
      <c r="P1703" s="14">
        <f t="shared" si="210"/>
        <v>9</v>
      </c>
      <c r="Q1703" s="14" t="str">
        <f t="shared" si="211"/>
        <v>United States</v>
      </c>
      <c r="R1703" s="14" t="str">
        <f t="shared" si="212"/>
        <v>|United States|</v>
      </c>
      <c r="S1703" s="14" t="str">
        <f t="shared" si="213"/>
        <v>|TV Horror|TV Mysteries|TV Thrillers|</v>
      </c>
      <c r="T1703" s="14" t="str">
        <f t="shared" si="214"/>
        <v>|Unknown|</v>
      </c>
      <c r="U1703" s="14" t="str">
        <f t="shared" si="215"/>
        <v>|Evan Peters|Sarah Paulson|Jessica Lange|Denis O'Hare|Kathy Bates|Angela Bassett|Lily Rabe|Frances Conroy|Cheyenne Jackson|Emma Roberts|Taissa Farmiga|Wes Bentley|Finn Wittrock|Chloë Sevigny|Zachary Quinto|Jamie Brewer|Naomi Grossman|Dylan McDermott|Gabourey Sidibe|Lady Gaga|Mare Winningham|Joseph Fiennes|Michael Chiklis|Matt Bomer|Lizzie Brocheré|Erika Ervin|Mat Fraser|Rose Siggins|Connie Britton|James Cromwell|Adina Porter|Jyoti Amge|Billie Lourde|Alison Pill|Billy Eichner|Leslie Grossman|Colton Haynes|Cuba Gooding Jr.|André Holland|Danny Huston|</v>
      </c>
    </row>
    <row r="1704" spans="1:21">
      <c r="A1704" s="14" t="s">
        <v>8541</v>
      </c>
      <c r="B1704" s="14" t="s">
        <v>48</v>
      </c>
      <c r="C1704" s="14" t="s">
        <v>8542</v>
      </c>
      <c r="D1704" s="14" t="s">
        <v>8543</v>
      </c>
      <c r="E1704" s="14" t="s">
        <v>8544</v>
      </c>
      <c r="F1704" s="14" t="s">
        <v>116</v>
      </c>
      <c r="G1704" s="26">
        <v>44148</v>
      </c>
      <c r="H1704" s="14">
        <v>2020</v>
      </c>
      <c r="I1704" s="14" t="s">
        <v>365</v>
      </c>
      <c r="J1704" s="14" t="s">
        <v>5539</v>
      </c>
      <c r="K1704" s="14" t="s">
        <v>481</v>
      </c>
      <c r="L1704" s="14" t="s">
        <v>8545</v>
      </c>
      <c r="M1704" s="14">
        <f t="shared" si="208"/>
        <v>2020</v>
      </c>
      <c r="N1704" s="14">
        <f t="shared" si="209"/>
        <v>11</v>
      </c>
      <c r="O1704" s="14" t="str">
        <f>IFERROR(VLOOKUP(I1704,Lists!$F$2:$G$16,2,FALSE()),"Not Rated")</f>
        <v>Kids</v>
      </c>
      <c r="P1704" s="14">
        <f t="shared" si="210"/>
        <v>75</v>
      </c>
      <c r="Q1704" s="14" t="str">
        <f t="shared" si="211"/>
        <v>India</v>
      </c>
      <c r="R1704" s="14" t="str">
        <f t="shared" si="212"/>
        <v>|India|</v>
      </c>
      <c r="S1704" s="14" t="str">
        <f t="shared" si="213"/>
        <v>|Children &amp; Family Movies|Comedies|</v>
      </c>
      <c r="T1704" s="14" t="str">
        <f t="shared" si="214"/>
        <v>|Avinash Walzade|</v>
      </c>
      <c r="U1704" s="14" t="str">
        <f t="shared" si="215"/>
        <v>|Viraaj Modgill|Jasleen Singh|Pooja Punjabi|Amit Deondi|Ketan Kava|Zeel Thakkar|Manish Bhavan|Viswanathan Sridhar|</v>
      </c>
    </row>
    <row r="1705" spans="1:21">
      <c r="A1705" s="14" t="s">
        <v>8546</v>
      </c>
      <c r="B1705" s="14" t="s">
        <v>48</v>
      </c>
      <c r="C1705" s="14" t="s">
        <v>8547</v>
      </c>
      <c r="D1705" s="14" t="s">
        <v>8548</v>
      </c>
      <c r="E1705" s="14" t="s">
        <v>8549</v>
      </c>
      <c r="F1705" s="14" t="s">
        <v>115</v>
      </c>
      <c r="G1705" s="26">
        <v>44148</v>
      </c>
      <c r="H1705" s="14">
        <v>2020</v>
      </c>
      <c r="I1705" s="14" t="s">
        <v>367</v>
      </c>
      <c r="J1705" s="14" t="s">
        <v>639</v>
      </c>
      <c r="K1705" s="14" t="s">
        <v>1103</v>
      </c>
      <c r="L1705" s="14" t="s">
        <v>8550</v>
      </c>
      <c r="M1705" s="14">
        <f t="shared" si="208"/>
        <v>2020</v>
      </c>
      <c r="N1705" s="14">
        <f t="shared" si="209"/>
        <v>11</v>
      </c>
      <c r="O1705" s="14" t="str">
        <f>IFERROR(VLOOKUP(I1705,Lists!$F$2:$G$16,2,FALSE()),"Not Rated")</f>
        <v>Older Kids</v>
      </c>
      <c r="P1705" s="14">
        <f t="shared" si="210"/>
        <v>124</v>
      </c>
      <c r="Q1705" s="14" t="str">
        <f t="shared" si="211"/>
        <v>United States</v>
      </c>
      <c r="R1705" s="14" t="str">
        <f t="shared" si="212"/>
        <v>|United States|</v>
      </c>
      <c r="S1705" s="14" t="str">
        <f t="shared" si="213"/>
        <v>|Children &amp; Family Movies|Music &amp; Musicals|</v>
      </c>
      <c r="T1705" s="14" t="str">
        <f t="shared" si="214"/>
        <v>|David E. Talbert|</v>
      </c>
      <c r="U1705" s="14" t="str">
        <f t="shared" si="215"/>
        <v>|Forest Whitaker|Keegan-Michael Key|Hugh Bonneville|Anika Noni Rose|Madalen Mills|Phylicia Rashad|Ricky Martin|Justin Cornwell|Sharon Rose|Lisa Davina Phillip|Kieron Dyer|</v>
      </c>
    </row>
    <row r="1706" spans="1:21">
      <c r="A1706" s="14" t="s">
        <v>8551</v>
      </c>
      <c r="B1706" s="14" t="s">
        <v>48</v>
      </c>
      <c r="C1706" s="14" t="s">
        <v>8552</v>
      </c>
      <c r="D1706" s="14" t="s">
        <v>8553</v>
      </c>
      <c r="E1706" s="14" t="s">
        <v>117</v>
      </c>
      <c r="F1706" s="14" t="s">
        <v>133</v>
      </c>
      <c r="G1706" s="26">
        <v>44148</v>
      </c>
      <c r="H1706" s="14">
        <v>2020</v>
      </c>
      <c r="I1706" s="14" t="s">
        <v>362</v>
      </c>
      <c r="J1706" s="14" t="s">
        <v>900</v>
      </c>
      <c r="K1706" s="14" t="s">
        <v>496</v>
      </c>
      <c r="L1706" s="14" t="s">
        <v>8554</v>
      </c>
      <c r="M1706" s="14">
        <f t="shared" si="208"/>
        <v>2020</v>
      </c>
      <c r="N1706" s="14">
        <f t="shared" si="209"/>
        <v>11</v>
      </c>
      <c r="O1706" s="14" t="str">
        <f>IFERROR(VLOOKUP(I1706,Lists!$F$2:$G$16,2,FALSE()),"Not Rated")</f>
        <v>Older Kids</v>
      </c>
      <c r="P1706" s="14">
        <f t="shared" si="210"/>
        <v>92</v>
      </c>
      <c r="Q1706" s="14" t="str">
        <f t="shared" si="211"/>
        <v>Brazil</v>
      </c>
      <c r="R1706" s="14" t="str">
        <f t="shared" si="212"/>
        <v>|Brazil|</v>
      </c>
      <c r="S1706" s="14" t="str">
        <f t="shared" si="213"/>
        <v>|Documentaries|International Movies|</v>
      </c>
      <c r="T1706" s="14" t="str">
        <f t="shared" si="214"/>
        <v>|Renata Terra|</v>
      </c>
      <c r="U1706" s="14" t="str">
        <f t="shared" si="215"/>
        <v>|Unknown|</v>
      </c>
    </row>
    <row r="1707" spans="1:21">
      <c r="A1707" s="14" t="s">
        <v>8555</v>
      </c>
      <c r="B1707" s="14" t="s">
        <v>48</v>
      </c>
      <c r="C1707" s="14" t="s">
        <v>8556</v>
      </c>
      <c r="D1707" s="14" t="s">
        <v>8557</v>
      </c>
      <c r="E1707" s="14" t="s">
        <v>8558</v>
      </c>
      <c r="F1707" s="14" t="s">
        <v>132</v>
      </c>
      <c r="G1707" s="26">
        <v>44148</v>
      </c>
      <c r="H1707" s="14">
        <v>2020</v>
      </c>
      <c r="I1707" s="14" t="s">
        <v>364</v>
      </c>
      <c r="J1707" s="14" t="s">
        <v>739</v>
      </c>
      <c r="K1707" s="14" t="s">
        <v>475</v>
      </c>
      <c r="L1707" s="14" t="s">
        <v>8559</v>
      </c>
      <c r="M1707" s="14">
        <f t="shared" si="208"/>
        <v>2020</v>
      </c>
      <c r="N1707" s="14">
        <f t="shared" si="209"/>
        <v>11</v>
      </c>
      <c r="O1707" s="14" t="str">
        <f>IFERROR(VLOOKUP(I1707,Lists!$F$2:$G$16,2,FALSE()),"Not Rated")</f>
        <v>Teens</v>
      </c>
      <c r="P1707" s="14">
        <f t="shared" si="210"/>
        <v>95</v>
      </c>
      <c r="Q1707" s="14" t="str">
        <f t="shared" si="211"/>
        <v>Italy</v>
      </c>
      <c r="R1707" s="14" t="str">
        <f t="shared" si="212"/>
        <v>|Italy|</v>
      </c>
      <c r="S1707" s="14" t="str">
        <f t="shared" si="213"/>
        <v>|Dramas|International Movies|</v>
      </c>
      <c r="T1707" s="14" t="str">
        <f t="shared" si="214"/>
        <v>|Edoardo Ponti|</v>
      </c>
      <c r="U1707" s="14" t="str">
        <f t="shared" si="215"/>
        <v>|Sophia Loren|Ibrahima Gueye|Renato Carpentieri|Diego Iosif Pirvu|Massimiliano Rossi|Abril Zamora|Babak Karimi|</v>
      </c>
    </row>
    <row r="1708" spans="1:21">
      <c r="A1708" s="14" t="s">
        <v>8560</v>
      </c>
      <c r="B1708" s="14" t="s">
        <v>49</v>
      </c>
      <c r="C1708" s="14" t="s">
        <v>8561</v>
      </c>
      <c r="D1708" s="14" t="s">
        <v>8562</v>
      </c>
      <c r="E1708" s="14" t="s">
        <v>8563</v>
      </c>
      <c r="F1708" s="14" t="s">
        <v>122</v>
      </c>
      <c r="G1708" s="26">
        <v>44148</v>
      </c>
      <c r="H1708" s="14">
        <v>2020</v>
      </c>
      <c r="I1708" s="14" t="s">
        <v>360</v>
      </c>
      <c r="J1708" s="14" t="s">
        <v>105</v>
      </c>
      <c r="K1708" s="14" t="s">
        <v>992</v>
      </c>
      <c r="L1708" s="14" t="s">
        <v>8564</v>
      </c>
      <c r="M1708" s="14">
        <f t="shared" si="208"/>
        <v>2020</v>
      </c>
      <c r="N1708" s="14">
        <f t="shared" si="209"/>
        <v>11</v>
      </c>
      <c r="O1708" s="14" t="str">
        <f>IFERROR(VLOOKUP(I1708,Lists!$F$2:$G$16,2,FALSE()),"Not Rated")</f>
        <v>Adults</v>
      </c>
      <c r="P1708" s="14">
        <f t="shared" si="210"/>
        <v>1</v>
      </c>
      <c r="Q1708" s="14" t="str">
        <f t="shared" si="211"/>
        <v>Spain</v>
      </c>
      <c r="R1708" s="14" t="str">
        <f t="shared" si="212"/>
        <v>|Spain|</v>
      </c>
      <c r="S1708" s="14" t="str">
        <f t="shared" si="213"/>
        <v>|Crime TV Shows|International TV Shows|Spanish-Language TV Shows|</v>
      </c>
      <c r="T1708" s="14" t="str">
        <f t="shared" si="214"/>
        <v>|Mateo Gil|</v>
      </c>
      <c r="U1708" s="14" t="str">
        <f t="shared" si="215"/>
        <v>|Luis Tosar|Marta Belmonte|Guillermo Toledo|Carlos Blanco|Marta Milans|Goize Blanco|Elena Irureta|Bea Segura|Jorge Andreu|Daniel Holguín|Adolfo Fernández|Fernando Barona|Juan Blanco|Ahmed Boulane|Pepe Ocio|Vito Sanz|Adelfa Calvo|Joaquín Climent|Carmelo Gómez|Miguel Ángel Solá|</v>
      </c>
    </row>
    <row r="1709" spans="1:21">
      <c r="A1709" s="14" t="s">
        <v>8565</v>
      </c>
      <c r="B1709" s="14" t="s">
        <v>48</v>
      </c>
      <c r="C1709" s="14" t="s">
        <v>8566</v>
      </c>
      <c r="D1709" s="14" t="s">
        <v>291</v>
      </c>
      <c r="E1709" s="14" t="s">
        <v>8567</v>
      </c>
      <c r="F1709" s="14" t="s">
        <v>138</v>
      </c>
      <c r="G1709" s="26">
        <v>44147</v>
      </c>
      <c r="H1709" s="14">
        <v>2008</v>
      </c>
      <c r="I1709" s="14" t="s">
        <v>368</v>
      </c>
      <c r="J1709" s="14" t="s">
        <v>1386</v>
      </c>
      <c r="K1709" s="14" t="s">
        <v>2943</v>
      </c>
      <c r="L1709" s="14" t="s">
        <v>8568</v>
      </c>
      <c r="M1709" s="14">
        <f t="shared" si="208"/>
        <v>2020</v>
      </c>
      <c r="N1709" s="14">
        <f t="shared" si="209"/>
        <v>11</v>
      </c>
      <c r="O1709" s="14" t="str">
        <f>IFERROR(VLOOKUP(I1709,Lists!$F$2:$G$16,2,FALSE()),"Not Rated")</f>
        <v>Kids</v>
      </c>
      <c r="P1709" s="14">
        <f t="shared" si="210"/>
        <v>107</v>
      </c>
      <c r="Q1709" s="14" t="str">
        <f t="shared" si="211"/>
        <v>Philippines</v>
      </c>
      <c r="R1709" s="14" t="str">
        <f t="shared" si="212"/>
        <v>|Philippines|</v>
      </c>
      <c r="S1709" s="14" t="str">
        <f t="shared" si="213"/>
        <v>|International Movies|Romantic Movies|</v>
      </c>
      <c r="T1709" s="14" t="str">
        <f t="shared" si="214"/>
        <v>|Cathy Garcia-Molina|</v>
      </c>
      <c r="U1709" s="14" t="str">
        <f t="shared" si="215"/>
        <v>|John Lloyd Cruz|Sarah Geronimo|Dante Rivero|Rowell Santiago|Johnny Revilla|Bing Pimental|Daphne Oseña-Paez|Al Tantay|Irma Adlawan|Arno Morales|Miles Ocampo|</v>
      </c>
    </row>
    <row r="1710" spans="1:21">
      <c r="A1710" s="14" t="s">
        <v>8569</v>
      </c>
      <c r="B1710" s="14" t="s">
        <v>49</v>
      </c>
      <c r="C1710" s="14" t="s">
        <v>8570</v>
      </c>
      <c r="D1710" s="14" t="s">
        <v>117</v>
      </c>
      <c r="E1710" s="14" t="s">
        <v>8571</v>
      </c>
      <c r="F1710" s="14" t="s">
        <v>129</v>
      </c>
      <c r="G1710" s="26">
        <v>44147</v>
      </c>
      <c r="H1710" s="14">
        <v>2020</v>
      </c>
      <c r="I1710" s="14" t="s">
        <v>360</v>
      </c>
      <c r="J1710" s="14" t="s">
        <v>105</v>
      </c>
      <c r="K1710" s="14" t="s">
        <v>688</v>
      </c>
      <c r="L1710" s="14" t="s">
        <v>8572</v>
      </c>
      <c r="M1710" s="14">
        <f t="shared" si="208"/>
        <v>2020</v>
      </c>
      <c r="N1710" s="14">
        <f t="shared" si="209"/>
        <v>11</v>
      </c>
      <c r="O1710" s="14" t="str">
        <f>IFERROR(VLOOKUP(I1710,Lists!$F$2:$G$16,2,FALSE()),"Not Rated")</f>
        <v>Adults</v>
      </c>
      <c r="P1710" s="14">
        <f t="shared" si="210"/>
        <v>1</v>
      </c>
      <c r="Q1710" s="14" t="str">
        <f t="shared" si="211"/>
        <v>Turkey</v>
      </c>
      <c r="R1710" s="14" t="str">
        <f t="shared" si="212"/>
        <v>|Turkey|</v>
      </c>
      <c r="S1710" s="14" t="str">
        <f t="shared" si="213"/>
        <v>|International TV Shows|TV Dramas|</v>
      </c>
      <c r="T1710" s="14" t="str">
        <f t="shared" si="214"/>
        <v>|Unknown|</v>
      </c>
      <c r="U1710" s="14" t="str">
        <f t="shared" si="215"/>
        <v>|Öykü Karayel|Fatih Artman|Funda Eryiğit|Defne Kayalar|Settar Tanrıöğen|Tülin Özen|Alican Yücesoy|Bige Önal|</v>
      </c>
    </row>
    <row r="1711" spans="1:21">
      <c r="A1711" s="14" t="s">
        <v>8573</v>
      </c>
      <c r="B1711" s="14" t="s">
        <v>48</v>
      </c>
      <c r="C1711" s="14" t="s">
        <v>8574</v>
      </c>
      <c r="D1711" s="14" t="s">
        <v>8575</v>
      </c>
      <c r="E1711" s="14" t="s">
        <v>8576</v>
      </c>
      <c r="F1711" s="14" t="s">
        <v>138</v>
      </c>
      <c r="G1711" s="26">
        <v>44147</v>
      </c>
      <c r="H1711" s="14">
        <v>2018</v>
      </c>
      <c r="I1711" s="14" t="s">
        <v>360</v>
      </c>
      <c r="J1711" s="14" t="s">
        <v>2442</v>
      </c>
      <c r="K1711" s="14" t="s">
        <v>910</v>
      </c>
      <c r="L1711" s="14" t="s">
        <v>8577</v>
      </c>
      <c r="M1711" s="14">
        <f t="shared" si="208"/>
        <v>2020</v>
      </c>
      <c r="N1711" s="14">
        <f t="shared" si="209"/>
        <v>11</v>
      </c>
      <c r="O1711" s="14" t="str">
        <f>IFERROR(VLOOKUP(I1711,Lists!$F$2:$G$16,2,FALSE()),"Not Rated")</f>
        <v>Adults</v>
      </c>
      <c r="P1711" s="14">
        <f t="shared" si="210"/>
        <v>123</v>
      </c>
      <c r="Q1711" s="14" t="str">
        <f t="shared" si="211"/>
        <v>Philippines</v>
      </c>
      <c r="R1711" s="14" t="str">
        <f t="shared" si="212"/>
        <v>|Philippines|</v>
      </c>
      <c r="S1711" s="14" t="str">
        <f t="shared" si="213"/>
        <v>|Dramas|International Movies|Romantic Movies|</v>
      </c>
      <c r="T1711" s="14" t="str">
        <f t="shared" si="214"/>
        <v>|Paul Soriano|</v>
      </c>
      <c r="U1711" s="14" t="str">
        <f t="shared" si="215"/>
        <v>|Aga Muhlach|Bea Alonzo|Sandy Andolong|Albie Casiño|Edward Barber|Maureen Mann|Tim Donadt|Giselle Toengi|Raymond Lauchengco|Beverly Salviejo|</v>
      </c>
    </row>
    <row r="1712" spans="1:21">
      <c r="A1712" s="14" t="s">
        <v>8578</v>
      </c>
      <c r="B1712" s="14" t="s">
        <v>48</v>
      </c>
      <c r="C1712" s="14" t="s">
        <v>8579</v>
      </c>
      <c r="D1712" s="14" t="s">
        <v>8580</v>
      </c>
      <c r="E1712" s="14" t="s">
        <v>8581</v>
      </c>
      <c r="F1712" s="14" t="s">
        <v>115</v>
      </c>
      <c r="G1712" s="26">
        <v>44147</v>
      </c>
      <c r="H1712" s="14">
        <v>2013</v>
      </c>
      <c r="I1712" s="14" t="s">
        <v>363</v>
      </c>
      <c r="J1712" s="14" t="s">
        <v>744</v>
      </c>
      <c r="K1712" s="14" t="s">
        <v>1436</v>
      </c>
      <c r="L1712" s="14" t="s">
        <v>8582</v>
      </c>
      <c r="M1712" s="14">
        <f t="shared" si="208"/>
        <v>2020</v>
      </c>
      <c r="N1712" s="14">
        <f t="shared" si="209"/>
        <v>11</v>
      </c>
      <c r="O1712" s="14" t="str">
        <f>IFERROR(VLOOKUP(I1712,Lists!$F$2:$G$16,2,FALSE()),"Not Rated")</f>
        <v>Adults</v>
      </c>
      <c r="P1712" s="14">
        <f t="shared" si="210"/>
        <v>85</v>
      </c>
      <c r="Q1712" s="14" t="str">
        <f t="shared" si="211"/>
        <v>United States</v>
      </c>
      <c r="R1712" s="14" t="str">
        <f t="shared" si="212"/>
        <v>|United States|</v>
      </c>
      <c r="S1712" s="14" t="str">
        <f t="shared" si="213"/>
        <v>|Dramas|Independent Movies|</v>
      </c>
      <c r="T1712" s="14" t="str">
        <f t="shared" si="214"/>
        <v>|Ryan Coogler|</v>
      </c>
      <c r="U1712" s="14" t="str">
        <f t="shared" si="215"/>
        <v>|Michael B. Jordan|Melonie Diaz|Octavia Spencer|Kevin Durand|Chad Michael Murray|Ahna O'Reilly|Ariana Neal|Keenan Coogler|Trestin George|Joey Oglesby|</v>
      </c>
    </row>
    <row r="1713" spans="1:21">
      <c r="A1713" s="14" t="s">
        <v>8583</v>
      </c>
      <c r="B1713" s="14" t="s">
        <v>49</v>
      </c>
      <c r="C1713" s="14" t="s">
        <v>8584</v>
      </c>
      <c r="D1713" s="14" t="s">
        <v>117</v>
      </c>
      <c r="E1713" s="14" t="s">
        <v>8585</v>
      </c>
      <c r="F1713" s="14" t="s">
        <v>123</v>
      </c>
      <c r="G1713" s="26">
        <v>44147</v>
      </c>
      <c r="H1713" s="14">
        <v>2020</v>
      </c>
      <c r="I1713" s="14" t="s">
        <v>360</v>
      </c>
      <c r="J1713" s="14" t="s">
        <v>105</v>
      </c>
      <c r="K1713" s="14" t="s">
        <v>1470</v>
      </c>
      <c r="L1713" s="14" t="s">
        <v>8586</v>
      </c>
      <c r="M1713" s="14">
        <f t="shared" si="208"/>
        <v>2020</v>
      </c>
      <c r="N1713" s="14">
        <f t="shared" si="209"/>
        <v>11</v>
      </c>
      <c r="O1713" s="14" t="str">
        <f>IFERROR(VLOOKUP(I1713,Lists!$F$2:$G$16,2,FALSE()),"Not Rated")</f>
        <v>Adults</v>
      </c>
      <c r="P1713" s="14">
        <f t="shared" si="210"/>
        <v>1</v>
      </c>
      <c r="Q1713" s="14" t="str">
        <f t="shared" si="211"/>
        <v>South Korea</v>
      </c>
      <c r="R1713" s="14" t="str">
        <f t="shared" si="212"/>
        <v>|South Korea|</v>
      </c>
      <c r="S1713" s="14" t="str">
        <f t="shared" si="213"/>
        <v>|Crime TV Shows|International TV Shows|TV Dramas|</v>
      </c>
      <c r="T1713" s="14" t="str">
        <f t="shared" si="214"/>
        <v>|Unknown|</v>
      </c>
      <c r="U1713" s="14" t="str">
        <f t="shared" si="215"/>
        <v>|Yu Jun-sang|Song Yoon-a|Bae Soo-bin|Kim Sung-oh|Jung Seok-yong|Kim Won-hae|</v>
      </c>
    </row>
    <row r="1714" spans="1:21">
      <c r="A1714" s="14" t="s">
        <v>8587</v>
      </c>
      <c r="B1714" s="14" t="s">
        <v>48</v>
      </c>
      <c r="C1714" s="14" t="s">
        <v>8588</v>
      </c>
      <c r="D1714" s="14" t="s">
        <v>8589</v>
      </c>
      <c r="E1714" s="14" t="s">
        <v>8590</v>
      </c>
      <c r="F1714" s="14" t="s">
        <v>116</v>
      </c>
      <c r="G1714" s="26">
        <v>44147</v>
      </c>
      <c r="H1714" s="14">
        <v>2020</v>
      </c>
      <c r="I1714" s="14" t="s">
        <v>360</v>
      </c>
      <c r="J1714" s="14" t="s">
        <v>1508</v>
      </c>
      <c r="K1714" s="14" t="s">
        <v>834</v>
      </c>
      <c r="L1714" s="14" t="s">
        <v>8591</v>
      </c>
      <c r="M1714" s="14">
        <f t="shared" si="208"/>
        <v>2020</v>
      </c>
      <c r="N1714" s="14">
        <f t="shared" si="209"/>
        <v>11</v>
      </c>
      <c r="O1714" s="14" t="str">
        <f>IFERROR(VLOOKUP(I1714,Lists!$F$2:$G$16,2,FALSE()),"Not Rated")</f>
        <v>Adults</v>
      </c>
      <c r="P1714" s="14">
        <f t="shared" si="210"/>
        <v>150</v>
      </c>
      <c r="Q1714" s="14" t="str">
        <f t="shared" si="211"/>
        <v>India</v>
      </c>
      <c r="R1714" s="14" t="str">
        <f t="shared" si="212"/>
        <v>|India|</v>
      </c>
      <c r="S1714" s="14" t="str">
        <f t="shared" si="213"/>
        <v>|Comedies|Dramas|International Movies|</v>
      </c>
      <c r="T1714" s="14" t="str">
        <f t="shared" si="214"/>
        <v>|Anurag Basu|</v>
      </c>
      <c r="U1714" s="14" t="str">
        <f t="shared" si="215"/>
        <v>|Abhishek Bachchan|Aditya Roy Kapur|Rajkummar Rao|Sanya Malhotra|Fatima Sana Shaikh|Pankaj Tripathi|Rohit Saraf|Shalini Vatsa|Pearle Maaney|</v>
      </c>
    </row>
    <row r="1715" spans="1:21">
      <c r="A1715" s="14" t="s">
        <v>8592</v>
      </c>
      <c r="B1715" s="14" t="s">
        <v>48</v>
      </c>
      <c r="C1715" s="14" t="s">
        <v>8593</v>
      </c>
      <c r="D1715" s="14" t="s">
        <v>8594</v>
      </c>
      <c r="E1715" s="14" t="s">
        <v>8595</v>
      </c>
      <c r="F1715" s="14" t="s">
        <v>134</v>
      </c>
      <c r="G1715" s="26">
        <v>44147</v>
      </c>
      <c r="H1715" s="14">
        <v>2019</v>
      </c>
      <c r="I1715" s="14" t="s">
        <v>360</v>
      </c>
      <c r="J1715" s="14" t="s">
        <v>566</v>
      </c>
      <c r="K1715" s="14" t="s">
        <v>4410</v>
      </c>
      <c r="L1715" s="14" t="s">
        <v>8596</v>
      </c>
      <c r="M1715" s="14">
        <f t="shared" si="208"/>
        <v>2020</v>
      </c>
      <c r="N1715" s="14">
        <f t="shared" si="209"/>
        <v>11</v>
      </c>
      <c r="O1715" s="14" t="str">
        <f>IFERROR(VLOOKUP(I1715,Lists!$F$2:$G$16,2,FALSE()),"Not Rated")</f>
        <v>Adults</v>
      </c>
      <c r="P1715" s="14">
        <f t="shared" si="210"/>
        <v>97</v>
      </c>
      <c r="Q1715" s="14" t="str">
        <f t="shared" si="211"/>
        <v>Argentina</v>
      </c>
      <c r="R1715" s="14" t="str">
        <f t="shared" si="212"/>
        <v>|Argentina|</v>
      </c>
      <c r="S1715" s="14" t="str">
        <f t="shared" si="213"/>
        <v>|Dramas|International Movies|LGBTQ Movies|</v>
      </c>
      <c r="T1715" s="14" t="str">
        <f t="shared" si="214"/>
        <v>|Lucas Santa Ana|</v>
      </c>
      <c r="U1715" s="14" t="str">
        <f t="shared" si="215"/>
        <v>|Renato Quattordio|Malena Narvay|Thomás Lepera|Jerónimo Giocondo Bosia|Tomás Wicz|Tomás Raimondi|Majo Chicar|Agustina Cabo|</v>
      </c>
    </row>
    <row r="1716" spans="1:21">
      <c r="A1716" s="14" t="s">
        <v>8597</v>
      </c>
      <c r="B1716" s="14" t="s">
        <v>48</v>
      </c>
      <c r="C1716" s="14" t="s">
        <v>8598</v>
      </c>
      <c r="D1716" s="14" t="s">
        <v>5934</v>
      </c>
      <c r="E1716" s="14" t="s">
        <v>8599</v>
      </c>
      <c r="F1716" s="14" t="s">
        <v>1084</v>
      </c>
      <c r="G1716" s="26">
        <v>44147</v>
      </c>
      <c r="H1716" s="14">
        <v>2008</v>
      </c>
      <c r="I1716" s="14" t="s">
        <v>364</v>
      </c>
      <c r="J1716" s="14" t="s">
        <v>708</v>
      </c>
      <c r="K1716" s="14" t="s">
        <v>260</v>
      </c>
      <c r="L1716" s="14" t="s">
        <v>8600</v>
      </c>
      <c r="M1716" s="14">
        <f t="shared" si="208"/>
        <v>2020</v>
      </c>
      <c r="N1716" s="14">
        <f t="shared" si="209"/>
        <v>11</v>
      </c>
      <c r="O1716" s="14" t="str">
        <f>IFERROR(VLOOKUP(I1716,Lists!$F$2:$G$16,2,FALSE()),"Not Rated")</f>
        <v>Teens</v>
      </c>
      <c r="P1716" s="14">
        <f t="shared" si="210"/>
        <v>88</v>
      </c>
      <c r="Q1716" s="14" t="str">
        <f t="shared" si="211"/>
        <v>United States</v>
      </c>
      <c r="R1716" s="14" t="str">
        <f t="shared" si="212"/>
        <v>|United States|Canada|</v>
      </c>
      <c r="S1716" s="14" t="str">
        <f t="shared" si="213"/>
        <v>|Horror Movies|</v>
      </c>
      <c r="T1716" s="14" t="str">
        <f t="shared" si="214"/>
        <v>|Nelson McCormick|</v>
      </c>
      <c r="U1716" s="14" t="str">
        <f t="shared" si="215"/>
        <v>|Brittany Snow|Scott Porter|Jessica Stroup|Dana Davis|Collins Pennie|Kelly Blatz|James Ransone|Brianne Davis|Kellan Lutz|Mary Mara|Ming-Na Wen|Johnathon Schaech|Idris Elba|</v>
      </c>
    </row>
    <row r="1717" spans="1:21">
      <c r="A1717" s="14" t="s">
        <v>8601</v>
      </c>
      <c r="B1717" s="14" t="s">
        <v>49</v>
      </c>
      <c r="C1717" s="14" t="s">
        <v>8602</v>
      </c>
      <c r="D1717" s="14" t="s">
        <v>8603</v>
      </c>
      <c r="E1717" s="14" t="s">
        <v>8604</v>
      </c>
      <c r="F1717" s="14" t="s">
        <v>133</v>
      </c>
      <c r="G1717" s="26">
        <v>44146</v>
      </c>
      <c r="H1717" s="14">
        <v>2020</v>
      </c>
      <c r="I1717" s="14" t="s">
        <v>361</v>
      </c>
      <c r="J1717" s="14" t="s">
        <v>105</v>
      </c>
      <c r="K1717" s="14" t="s">
        <v>1599</v>
      </c>
      <c r="L1717" s="14" t="s">
        <v>8605</v>
      </c>
      <c r="M1717" s="14">
        <f t="shared" si="208"/>
        <v>2020</v>
      </c>
      <c r="N1717" s="14">
        <f t="shared" si="209"/>
        <v>11</v>
      </c>
      <c r="O1717" s="14" t="str">
        <f>IFERROR(VLOOKUP(I1717,Lists!$F$2:$G$16,2,FALSE()),"Not Rated")</f>
        <v>Teens</v>
      </c>
      <c r="P1717" s="14">
        <f t="shared" si="210"/>
        <v>1</v>
      </c>
      <c r="Q1717" s="14" t="str">
        <f t="shared" si="211"/>
        <v>Brazil</v>
      </c>
      <c r="R1717" s="14" t="str">
        <f t="shared" si="212"/>
        <v>|Brazil|</v>
      </c>
      <c r="S1717" s="14" t="str">
        <f t="shared" si="213"/>
        <v>|International TV Shows|Reality TV|</v>
      </c>
      <c r="T1717" s="14" t="str">
        <f t="shared" si="214"/>
        <v>|Carla Barros|</v>
      </c>
      <c r="U1717" s="14" t="str">
        <f t="shared" si="215"/>
        <v>|Gloria Groove|Alexia Twister|</v>
      </c>
    </row>
    <row r="1718" spans="1:21">
      <c r="A1718" s="14" t="s">
        <v>8606</v>
      </c>
      <c r="B1718" s="14" t="s">
        <v>49</v>
      </c>
      <c r="C1718" s="14" t="s">
        <v>8607</v>
      </c>
      <c r="D1718" s="14" t="s">
        <v>117</v>
      </c>
      <c r="E1718" s="14" t="s">
        <v>8608</v>
      </c>
      <c r="F1718" s="14" t="s">
        <v>127</v>
      </c>
      <c r="G1718" s="26">
        <v>44146</v>
      </c>
      <c r="H1718" s="14">
        <v>2020</v>
      </c>
      <c r="I1718" s="14" t="s">
        <v>360</v>
      </c>
      <c r="J1718" s="14" t="s">
        <v>105</v>
      </c>
      <c r="K1718" s="14" t="s">
        <v>253</v>
      </c>
      <c r="L1718" s="14" t="s">
        <v>8609</v>
      </c>
      <c r="M1718" s="14">
        <f t="shared" si="208"/>
        <v>2020</v>
      </c>
      <c r="N1718" s="14">
        <f t="shared" si="209"/>
        <v>11</v>
      </c>
      <c r="O1718" s="14" t="str">
        <f>IFERROR(VLOOKUP(I1718,Lists!$F$2:$G$16,2,FALSE()),"Not Rated")</f>
        <v>Adults</v>
      </c>
      <c r="P1718" s="14">
        <f t="shared" si="210"/>
        <v>1</v>
      </c>
      <c r="Q1718" s="14" t="str">
        <f t="shared" si="211"/>
        <v>Australia</v>
      </c>
      <c r="R1718" s="14" t="str">
        <f t="shared" si="212"/>
        <v>|Australia|</v>
      </c>
      <c r="S1718" s="14" t="str">
        <f t="shared" si="213"/>
        <v>|TV Comedies|</v>
      </c>
      <c r="T1718" s="14" t="str">
        <f t="shared" si="214"/>
        <v>|Unknown|</v>
      </c>
      <c r="U1718" s="14" t="str">
        <f t="shared" si="215"/>
        <v>|Mark Samual Bonanno|Broden Kelly|Zachary Ruane|Ed Helms|Kristen Schaal|Weird Al Yankovic|Kia Stevens|Paul F. Tompkins|Tawny Newsome|</v>
      </c>
    </row>
    <row r="1719" spans="1:21">
      <c r="A1719" s="14" t="s">
        <v>8610</v>
      </c>
      <c r="B1719" s="14" t="s">
        <v>49</v>
      </c>
      <c r="C1719" s="14" t="s">
        <v>8611</v>
      </c>
      <c r="D1719" s="14" t="s">
        <v>117</v>
      </c>
      <c r="E1719" s="14" t="s">
        <v>8612</v>
      </c>
      <c r="F1719" s="14" t="s">
        <v>115</v>
      </c>
      <c r="G1719" s="26">
        <v>44146</v>
      </c>
      <c r="H1719" s="14">
        <v>2020</v>
      </c>
      <c r="I1719" s="14" t="s">
        <v>360</v>
      </c>
      <c r="J1719" s="14" t="s">
        <v>105</v>
      </c>
      <c r="K1719" s="14" t="s">
        <v>8613</v>
      </c>
      <c r="L1719" s="14" t="s">
        <v>8614</v>
      </c>
      <c r="M1719" s="14">
        <f t="shared" si="208"/>
        <v>2020</v>
      </c>
      <c r="N1719" s="14">
        <f t="shared" si="209"/>
        <v>11</v>
      </c>
      <c r="O1719" s="14" t="str">
        <f>IFERROR(VLOOKUP(I1719,Lists!$F$2:$G$16,2,FALSE()),"Not Rated")</f>
        <v>Adults</v>
      </c>
      <c r="P1719" s="14">
        <f t="shared" si="210"/>
        <v>1</v>
      </c>
      <c r="Q1719" s="14" t="str">
        <f t="shared" si="211"/>
        <v>United States</v>
      </c>
      <c r="R1719" s="14" t="str">
        <f t="shared" si="212"/>
        <v>|United States|</v>
      </c>
      <c r="S1719" s="14" t="str">
        <f t="shared" si="213"/>
        <v>|TV Action &amp; Adventure|TV Dramas|</v>
      </c>
      <c r="T1719" s="14" t="str">
        <f t="shared" si="214"/>
        <v>|Unknown|</v>
      </c>
      <c r="U1719" s="14" t="str">
        <f t="shared" si="215"/>
        <v>|Bradley James|Martin Sensmeier|Jose Miguel Vasquez|Forrest Goodluck|Bryan Hibbard|Matt Mercurio|Harrison Stone|Billy Breed|Tatanka Means|Kiowa Gordon|</v>
      </c>
    </row>
    <row r="1720" spans="1:21">
      <c r="A1720" s="14" t="s">
        <v>8615</v>
      </c>
      <c r="B1720" s="14" t="s">
        <v>49</v>
      </c>
      <c r="C1720" s="14" t="s">
        <v>8616</v>
      </c>
      <c r="D1720" s="14" t="s">
        <v>117</v>
      </c>
      <c r="E1720" s="14" t="s">
        <v>117</v>
      </c>
      <c r="F1720" s="14" t="s">
        <v>115</v>
      </c>
      <c r="G1720" s="26">
        <v>44146</v>
      </c>
      <c r="H1720" s="14">
        <v>2020</v>
      </c>
      <c r="I1720" s="14" t="s">
        <v>360</v>
      </c>
      <c r="J1720" s="14" t="s">
        <v>105</v>
      </c>
      <c r="K1720" s="14" t="s">
        <v>2015</v>
      </c>
      <c r="L1720" s="14" t="s">
        <v>8617</v>
      </c>
      <c r="M1720" s="14">
        <f t="shared" si="208"/>
        <v>2020</v>
      </c>
      <c r="N1720" s="14">
        <f t="shared" si="209"/>
        <v>11</v>
      </c>
      <c r="O1720" s="14" t="str">
        <f>IFERROR(VLOOKUP(I1720,Lists!$F$2:$G$16,2,FALSE()),"Not Rated")</f>
        <v>Adults</v>
      </c>
      <c r="P1720" s="14">
        <f t="shared" si="210"/>
        <v>1</v>
      </c>
      <c r="Q1720" s="14" t="str">
        <f t="shared" si="211"/>
        <v>United States</v>
      </c>
      <c r="R1720" s="14" t="str">
        <f t="shared" si="212"/>
        <v>|United States|</v>
      </c>
      <c r="S1720" s="14" t="str">
        <f t="shared" si="213"/>
        <v>|Crime TV Shows|Docuseries|</v>
      </c>
      <c r="T1720" s="14" t="str">
        <f t="shared" si="214"/>
        <v>|Unknown|</v>
      </c>
      <c r="U1720" s="14" t="str">
        <f t="shared" si="215"/>
        <v>|Unknown|</v>
      </c>
    </row>
    <row r="1721" spans="1:21">
      <c r="A1721" s="14" t="s">
        <v>8618</v>
      </c>
      <c r="B1721" s="14" t="s">
        <v>48</v>
      </c>
      <c r="C1721" s="14" t="s">
        <v>8619</v>
      </c>
      <c r="D1721" s="14" t="s">
        <v>117</v>
      </c>
      <c r="E1721" s="14" t="s">
        <v>117</v>
      </c>
      <c r="F1721" s="14" t="s">
        <v>8620</v>
      </c>
      <c r="G1721" s="26">
        <v>44146</v>
      </c>
      <c r="H1721" s="14">
        <v>1979</v>
      </c>
      <c r="I1721" s="14" t="s">
        <v>361</v>
      </c>
      <c r="J1721" s="14" t="s">
        <v>2548</v>
      </c>
      <c r="K1721" s="14" t="s">
        <v>496</v>
      </c>
      <c r="L1721" s="14" t="s">
        <v>8621</v>
      </c>
      <c r="M1721" s="14">
        <f t="shared" si="208"/>
        <v>2020</v>
      </c>
      <c r="N1721" s="14">
        <f t="shared" si="209"/>
        <v>11</v>
      </c>
      <c r="O1721" s="14" t="str">
        <f>IFERROR(VLOOKUP(I1721,Lists!$F$2:$G$16,2,FALSE()),"Not Rated")</f>
        <v>Teens</v>
      </c>
      <c r="P1721" s="14">
        <f t="shared" si="210"/>
        <v>74</v>
      </c>
      <c r="Q1721" s="14" t="str">
        <f t="shared" si="211"/>
        <v>Lebanon</v>
      </c>
      <c r="R1721" s="14" t="str">
        <f t="shared" si="212"/>
        <v>|Lebanon|Canada|France|</v>
      </c>
      <c r="S1721" s="14" t="str">
        <f t="shared" si="213"/>
        <v>|Documentaries|International Movies|</v>
      </c>
      <c r="T1721" s="14" t="str">
        <f t="shared" si="214"/>
        <v>|Unknown|</v>
      </c>
      <c r="U1721" s="14" t="str">
        <f t="shared" si="215"/>
        <v>|Unknown|</v>
      </c>
    </row>
    <row r="1722" spans="1:21">
      <c r="A1722" s="14" t="s">
        <v>8622</v>
      </c>
      <c r="B1722" s="14" t="s">
        <v>48</v>
      </c>
      <c r="C1722" s="14" t="s">
        <v>8623</v>
      </c>
      <c r="D1722" s="14" t="s">
        <v>8624</v>
      </c>
      <c r="E1722" s="14" t="s">
        <v>8625</v>
      </c>
      <c r="F1722" s="14" t="s">
        <v>162</v>
      </c>
      <c r="G1722" s="26">
        <v>44146</v>
      </c>
      <c r="H1722" s="14">
        <v>2020</v>
      </c>
      <c r="I1722" s="14" t="s">
        <v>360</v>
      </c>
      <c r="J1722" s="14" t="s">
        <v>730</v>
      </c>
      <c r="K1722" s="14" t="s">
        <v>475</v>
      </c>
      <c r="L1722" s="14" t="s">
        <v>8626</v>
      </c>
      <c r="M1722" s="14">
        <f t="shared" si="208"/>
        <v>2020</v>
      </c>
      <c r="N1722" s="14">
        <f t="shared" si="209"/>
        <v>11</v>
      </c>
      <c r="O1722" s="14" t="str">
        <f>IFERROR(VLOOKUP(I1722,Lists!$F$2:$G$16,2,FALSE()),"Not Rated")</f>
        <v>Adults</v>
      </c>
      <c r="P1722" s="14">
        <f t="shared" si="210"/>
        <v>93</v>
      </c>
      <c r="Q1722" s="14" t="str">
        <f t="shared" si="211"/>
        <v>Austria</v>
      </c>
      <c r="R1722" s="14" t="str">
        <f t="shared" si="212"/>
        <v>|Austria|</v>
      </c>
      <c r="S1722" s="14" t="str">
        <f t="shared" si="213"/>
        <v>|Dramas|International Movies|</v>
      </c>
      <c r="T1722" s="14" t="str">
        <f t="shared" si="214"/>
        <v>|Ulrike Kofler|</v>
      </c>
      <c r="U1722" s="14" t="str">
        <f t="shared" si="215"/>
        <v>|Lavinia Wilson|Elyas M'Barek|Anna Unterberger|Lukas Spisser|Iva Höpperger|Fedor Teyml|Marta Manduca|Maria Hofstätter|Tina Haller|</v>
      </c>
    </row>
    <row r="1723" spans="1:21">
      <c r="A1723" s="14" t="s">
        <v>8627</v>
      </c>
      <c r="B1723" s="14" t="s">
        <v>49</v>
      </c>
      <c r="C1723" s="14" t="s">
        <v>8628</v>
      </c>
      <c r="D1723" s="14" t="s">
        <v>8629</v>
      </c>
      <c r="E1723" s="14" t="s">
        <v>117</v>
      </c>
      <c r="F1723" s="14" t="s">
        <v>115</v>
      </c>
      <c r="G1723" s="26">
        <v>44145</v>
      </c>
      <c r="H1723" s="14">
        <v>2006</v>
      </c>
      <c r="I1723" s="14" t="s">
        <v>361</v>
      </c>
      <c r="J1723" s="14" t="s">
        <v>105</v>
      </c>
      <c r="K1723" s="14" t="s">
        <v>62</v>
      </c>
      <c r="L1723" s="14" t="s">
        <v>8630</v>
      </c>
      <c r="M1723" s="14">
        <f t="shared" si="208"/>
        <v>2020</v>
      </c>
      <c r="N1723" s="14">
        <f t="shared" si="209"/>
        <v>11</v>
      </c>
      <c r="O1723" s="14" t="str">
        <f>IFERROR(VLOOKUP(I1723,Lists!$F$2:$G$16,2,FALSE()),"Not Rated")</f>
        <v>Teens</v>
      </c>
      <c r="P1723" s="14">
        <f t="shared" si="210"/>
        <v>1</v>
      </c>
      <c r="Q1723" s="14" t="str">
        <f t="shared" si="211"/>
        <v>United States</v>
      </c>
      <c r="R1723" s="14" t="str">
        <f t="shared" si="212"/>
        <v>|United States|</v>
      </c>
      <c r="S1723" s="14" t="str">
        <f t="shared" si="213"/>
        <v>|TV Shows|</v>
      </c>
      <c r="T1723" s="14" t="str">
        <f t="shared" si="214"/>
        <v>|Steven Bognar|Julia Reichert|</v>
      </c>
      <c r="U1723" s="14" t="str">
        <f t="shared" si="215"/>
        <v>|Unknown|</v>
      </c>
    </row>
    <row r="1724" spans="1:21">
      <c r="A1724" s="14" t="s">
        <v>8631</v>
      </c>
      <c r="B1724" s="14" t="s">
        <v>49</v>
      </c>
      <c r="C1724" s="14" t="s">
        <v>8632</v>
      </c>
      <c r="D1724" s="14" t="s">
        <v>117</v>
      </c>
      <c r="E1724" s="14" t="s">
        <v>8633</v>
      </c>
      <c r="F1724" s="14" t="s">
        <v>115</v>
      </c>
      <c r="G1724" s="26">
        <v>44145</v>
      </c>
      <c r="H1724" s="14">
        <v>2020</v>
      </c>
      <c r="I1724" s="14" t="s">
        <v>361</v>
      </c>
      <c r="J1724" s="14" t="s">
        <v>105</v>
      </c>
      <c r="K1724" s="14" t="s">
        <v>4132</v>
      </c>
      <c r="L1724" s="14" t="s">
        <v>8634</v>
      </c>
      <c r="M1724" s="14">
        <f t="shared" si="208"/>
        <v>2020</v>
      </c>
      <c r="N1724" s="14">
        <f t="shared" si="209"/>
        <v>11</v>
      </c>
      <c r="O1724" s="14" t="str">
        <f>IFERROR(VLOOKUP(I1724,Lists!$F$2:$G$16,2,FALSE()),"Not Rated")</f>
        <v>Teens</v>
      </c>
      <c r="P1724" s="14">
        <f t="shared" si="210"/>
        <v>1</v>
      </c>
      <c r="Q1724" s="14" t="str">
        <f t="shared" si="211"/>
        <v>United States</v>
      </c>
      <c r="R1724" s="14" t="str">
        <f t="shared" si="212"/>
        <v>|United States|</v>
      </c>
      <c r="S1724" s="14" t="str">
        <f t="shared" si="213"/>
        <v>|Romantic TV Shows|TV Comedies|TV Dramas|</v>
      </c>
      <c r="T1724" s="14" t="str">
        <f t="shared" si="214"/>
        <v>|Unknown|</v>
      </c>
      <c r="U1724" s="14" t="str">
        <f t="shared" si="215"/>
        <v>|Midori Francis|Austin Abrams|Dante Brown|Troy Iwata|</v>
      </c>
    </row>
    <row r="1725" spans="1:21">
      <c r="A1725" s="14" t="s">
        <v>8635</v>
      </c>
      <c r="B1725" s="14" t="s">
        <v>49</v>
      </c>
      <c r="C1725" s="14" t="s">
        <v>8636</v>
      </c>
      <c r="D1725" s="14" t="s">
        <v>117</v>
      </c>
      <c r="E1725" s="14" t="s">
        <v>117</v>
      </c>
      <c r="F1725" s="14" t="s">
        <v>117</v>
      </c>
      <c r="G1725" s="26">
        <v>44141</v>
      </c>
      <c r="H1725" s="14">
        <v>2020</v>
      </c>
      <c r="I1725" s="14" t="s">
        <v>365</v>
      </c>
      <c r="J1725" s="14" t="s">
        <v>105</v>
      </c>
      <c r="K1725" s="14" t="s">
        <v>866</v>
      </c>
      <c r="L1725" s="14" t="s">
        <v>8637</v>
      </c>
      <c r="M1725" s="14">
        <f t="shared" si="208"/>
        <v>2020</v>
      </c>
      <c r="N1725" s="14">
        <f t="shared" si="209"/>
        <v>11</v>
      </c>
      <c r="O1725" s="14" t="str">
        <f>IFERROR(VLOOKUP(I1725,Lists!$F$2:$G$16,2,FALSE()),"Not Rated")</f>
        <v>Kids</v>
      </c>
      <c r="P1725" s="14">
        <f t="shared" si="210"/>
        <v>1</v>
      </c>
      <c r="Q1725" s="14" t="str">
        <f t="shared" si="211"/>
        <v>Unknown</v>
      </c>
      <c r="R1725" s="14" t="str">
        <f t="shared" si="212"/>
        <v>|Unknown|</v>
      </c>
      <c r="S1725" s="14" t="str">
        <f t="shared" si="213"/>
        <v>|Anime Series|Kids' TV|</v>
      </c>
      <c r="T1725" s="14" t="str">
        <f t="shared" si="214"/>
        <v>|Unknown|</v>
      </c>
      <c r="U1725" s="14" t="str">
        <f t="shared" si="215"/>
        <v>|Unknown|</v>
      </c>
    </row>
    <row r="1726" spans="1:21">
      <c r="A1726" s="14" t="s">
        <v>8638</v>
      </c>
      <c r="B1726" s="14" t="s">
        <v>49</v>
      </c>
      <c r="C1726" s="14" t="s">
        <v>8639</v>
      </c>
      <c r="D1726" s="14" t="s">
        <v>117</v>
      </c>
      <c r="E1726" s="14" t="s">
        <v>8640</v>
      </c>
      <c r="F1726" s="14" t="s">
        <v>8641</v>
      </c>
      <c r="G1726" s="26">
        <v>44141</v>
      </c>
      <c r="H1726" s="14">
        <v>2018</v>
      </c>
      <c r="I1726" s="14" t="s">
        <v>362</v>
      </c>
      <c r="J1726" s="14" t="s">
        <v>105</v>
      </c>
      <c r="K1726" s="14" t="s">
        <v>866</v>
      </c>
      <c r="L1726" s="14" t="s">
        <v>8642</v>
      </c>
      <c r="M1726" s="14">
        <f t="shared" si="208"/>
        <v>2020</v>
      </c>
      <c r="N1726" s="14">
        <f t="shared" si="209"/>
        <v>11</v>
      </c>
      <c r="O1726" s="14" t="str">
        <f>IFERROR(VLOOKUP(I1726,Lists!$F$2:$G$16,2,FALSE()),"Not Rated")</f>
        <v>Older Kids</v>
      </c>
      <c r="P1726" s="14">
        <f t="shared" si="210"/>
        <v>1</v>
      </c>
      <c r="Q1726" s="14" t="str">
        <f t="shared" si="211"/>
        <v>Japan</v>
      </c>
      <c r="R1726" s="14" t="str">
        <f t="shared" si="212"/>
        <v>|Japan|Canada|United States|</v>
      </c>
      <c r="S1726" s="14" t="str">
        <f t="shared" si="213"/>
        <v>|Anime Series|Kids' TV|</v>
      </c>
      <c r="T1726" s="14" t="str">
        <f t="shared" si="214"/>
        <v>|Unknown|</v>
      </c>
      <c r="U1726" s="14" t="str">
        <f t="shared" si="215"/>
        <v>|Jonah Wineberg|Deven Christian Mack|Margarita Valderrama|Ticoon Kim|Jason Deline|Will Bowes|</v>
      </c>
    </row>
    <row r="1727" spans="1:21">
      <c r="A1727" s="14" t="s">
        <v>8643</v>
      </c>
      <c r="B1727" s="14" t="s">
        <v>48</v>
      </c>
      <c r="C1727" s="14" t="s">
        <v>8644</v>
      </c>
      <c r="D1727" s="14" t="s">
        <v>308</v>
      </c>
      <c r="E1727" s="14" t="s">
        <v>8645</v>
      </c>
      <c r="F1727" s="14" t="s">
        <v>131</v>
      </c>
      <c r="G1727" s="26">
        <v>44141</v>
      </c>
      <c r="H1727" s="14">
        <v>2020</v>
      </c>
      <c r="I1727" s="14" t="s">
        <v>360</v>
      </c>
      <c r="J1727" s="14" t="s">
        <v>6363</v>
      </c>
      <c r="K1727" s="14" t="s">
        <v>475</v>
      </c>
      <c r="L1727" s="14" t="s">
        <v>8646</v>
      </c>
      <c r="M1727" s="14">
        <f t="shared" si="208"/>
        <v>2020</v>
      </c>
      <c r="N1727" s="14">
        <f t="shared" si="209"/>
        <v>11</v>
      </c>
      <c r="O1727" s="14" t="str">
        <f>IFERROR(VLOOKUP(I1727,Lists!$F$2:$G$16,2,FALSE()),"Not Rated")</f>
        <v>Adults</v>
      </c>
      <c r="P1727" s="14">
        <f t="shared" si="210"/>
        <v>151</v>
      </c>
      <c r="Q1727" s="14" t="str">
        <f t="shared" si="211"/>
        <v>Nigeria</v>
      </c>
      <c r="R1727" s="14" t="str">
        <f t="shared" si="212"/>
        <v>|Nigeria|</v>
      </c>
      <c r="S1727" s="14" t="str">
        <f t="shared" si="213"/>
        <v>|Dramas|International Movies|</v>
      </c>
      <c r="T1727" s="14" t="str">
        <f t="shared" si="214"/>
        <v>|Kunle Afolayan|</v>
      </c>
      <c r="U1727" s="14" t="str">
        <f t="shared" si="215"/>
        <v>|Temi Otedola|Jimmy Jean-Louis|Joke Silva|Gabriel Afolayan|Adjetey Anang|Ini Edo|Sadiq Daba|Wole Olowomojuore|Yomi Fash-Lanso|Bukunmi Oluwashina|Bienvenu Neba|Ray Reboul|Ibukun Awosika|Seun Kuti|</v>
      </c>
    </row>
    <row r="1728" spans="1:21">
      <c r="A1728" s="14" t="s">
        <v>8647</v>
      </c>
      <c r="B1728" s="14" t="s">
        <v>49</v>
      </c>
      <c r="C1728" s="14" t="s">
        <v>8648</v>
      </c>
      <c r="D1728" s="14" t="s">
        <v>117</v>
      </c>
      <c r="E1728" s="14" t="s">
        <v>117</v>
      </c>
      <c r="F1728" s="14" t="s">
        <v>115</v>
      </c>
      <c r="G1728" s="26">
        <v>44141</v>
      </c>
      <c r="H1728" s="14">
        <v>2020</v>
      </c>
      <c r="I1728" s="14" t="s">
        <v>362</v>
      </c>
      <c r="J1728" s="14" t="s">
        <v>105</v>
      </c>
      <c r="K1728" s="14" t="s">
        <v>262</v>
      </c>
      <c r="L1728" s="14" t="s">
        <v>8649</v>
      </c>
      <c r="M1728" s="14">
        <f t="shared" si="208"/>
        <v>2020</v>
      </c>
      <c r="N1728" s="14">
        <f t="shared" si="209"/>
        <v>11</v>
      </c>
      <c r="O1728" s="14" t="str">
        <f>IFERROR(VLOOKUP(I1728,Lists!$F$2:$G$16,2,FALSE()),"Not Rated")</f>
        <v>Older Kids</v>
      </c>
      <c r="P1728" s="14">
        <f t="shared" si="210"/>
        <v>1</v>
      </c>
      <c r="Q1728" s="14" t="str">
        <f t="shared" si="211"/>
        <v>United States</v>
      </c>
      <c r="R1728" s="14" t="str">
        <f t="shared" si="212"/>
        <v>|United States|</v>
      </c>
      <c r="S1728" s="14" t="str">
        <f t="shared" si="213"/>
        <v>|Reality TV|</v>
      </c>
      <c r="T1728" s="14" t="str">
        <f t="shared" si="214"/>
        <v>|Unknown|</v>
      </c>
      <c r="U1728" s="14" t="str">
        <f t="shared" si="215"/>
        <v>|Unknown|</v>
      </c>
    </row>
    <row r="1729" spans="1:21">
      <c r="A1729" s="14" t="s">
        <v>8650</v>
      </c>
      <c r="B1729" s="14" t="s">
        <v>48</v>
      </c>
      <c r="C1729" s="14" t="s">
        <v>8651</v>
      </c>
      <c r="D1729" s="14" t="s">
        <v>8652</v>
      </c>
      <c r="E1729" s="14" t="s">
        <v>8653</v>
      </c>
      <c r="F1729" s="14" t="s">
        <v>137</v>
      </c>
      <c r="G1729" s="26">
        <v>44141</v>
      </c>
      <c r="H1729" s="14">
        <v>2020</v>
      </c>
      <c r="I1729" s="14" t="s">
        <v>360</v>
      </c>
      <c r="J1729" s="14" t="s">
        <v>1173</v>
      </c>
      <c r="K1729" s="14" t="s">
        <v>475</v>
      </c>
      <c r="L1729" s="14" t="s">
        <v>8654</v>
      </c>
      <c r="M1729" s="14">
        <f t="shared" si="208"/>
        <v>2020</v>
      </c>
      <c r="N1729" s="14">
        <f t="shared" si="209"/>
        <v>11</v>
      </c>
      <c r="O1729" s="14" t="str">
        <f>IFERROR(VLOOKUP(I1729,Lists!$F$2:$G$16,2,FALSE()),"Not Rated")</f>
        <v>Adults</v>
      </c>
      <c r="P1729" s="14">
        <f t="shared" si="210"/>
        <v>82</v>
      </c>
      <c r="Q1729" s="14" t="str">
        <f t="shared" si="211"/>
        <v>Taiwan</v>
      </c>
      <c r="R1729" s="14" t="str">
        <f t="shared" si="212"/>
        <v>|Taiwan|</v>
      </c>
      <c r="S1729" s="14" t="str">
        <f t="shared" si="213"/>
        <v>|Dramas|International Movies|</v>
      </c>
      <c r="T1729" s="14" t="str">
        <f t="shared" si="214"/>
        <v>|Weica Wang|</v>
      </c>
      <c r="U1729" s="14" t="str">
        <f t="shared" si="215"/>
        <v>|Wang Yu-ping|Yuri Chen|Shiny Yao|Pii Liu|Mike Lin|Edison Song|Xia Teng-hong|Moon Lee|</v>
      </c>
    </row>
    <row r="1730" spans="1:21">
      <c r="A1730" s="14" t="s">
        <v>8655</v>
      </c>
      <c r="B1730" s="14" t="s">
        <v>48</v>
      </c>
      <c r="C1730" s="14" t="s">
        <v>8656</v>
      </c>
      <c r="D1730" s="14" t="s">
        <v>8657</v>
      </c>
      <c r="E1730" s="14" t="s">
        <v>8658</v>
      </c>
      <c r="F1730" s="14" t="s">
        <v>8659</v>
      </c>
      <c r="G1730" s="26">
        <v>44141</v>
      </c>
      <c r="H1730" s="14">
        <v>2019</v>
      </c>
      <c r="I1730" s="14" t="s">
        <v>360</v>
      </c>
      <c r="J1730" s="14" t="s">
        <v>2157</v>
      </c>
      <c r="K1730" s="14" t="s">
        <v>444</v>
      </c>
      <c r="L1730" s="14" t="s">
        <v>8660</v>
      </c>
      <c r="M1730" s="14">
        <f t="shared" ref="M1730:M1793" si="216">IF(G1730="","",YEAR(G1730))</f>
        <v>2020</v>
      </c>
      <c r="N1730" s="14">
        <f t="shared" ref="N1730:N1793" si="217">IF(G1730="","",MONTH(G1730))</f>
        <v>11</v>
      </c>
      <c r="O1730" s="14" t="str">
        <f>IFERROR(VLOOKUP(I1730,Lists!$F$2:$G$16,2,FALSE()),"Not Rated")</f>
        <v>Adults</v>
      </c>
      <c r="P1730" s="14">
        <f t="shared" ref="P1730:P1793" si="218">IFERROR(VALUE(LEFT(J1730,FIND(" ",J1730)-1)),"")</f>
        <v>148</v>
      </c>
      <c r="Q1730" s="14" t="str">
        <f t="shared" ref="Q1730:Q1793" si="219">IFERROR(LEFT(F1730,FIND(",",F1730)-1),F1730)</f>
        <v>Spain</v>
      </c>
      <c r="R1730" s="14" t="str">
        <f t="shared" ref="R1730:R1793" si="220">"|"&amp;SUBSTITUTE(F1730,", ","|")&amp;"|"</f>
        <v>|Spain|France|Canada|</v>
      </c>
      <c r="S1730" s="14" t="str">
        <f t="shared" ref="S1730:S1793" si="221">"|"&amp;SUBSTITUTE(K1730,", ","|")&amp;"|"</f>
        <v>|Dramas|Independent Movies|International Movies|</v>
      </c>
      <c r="T1730" s="14" t="str">
        <f t="shared" ref="T1730:T1793" si="222">"|"&amp;SUBSTITUTE(D1730,", ","|")&amp;"|"</f>
        <v>|Aitor Arregi|Jon Garaño|Jose Mari Goenaga|</v>
      </c>
      <c r="U1730" s="14" t="str">
        <f t="shared" ref="U1730:U1793" si="223">"|"&amp;SUBSTITUTE(E1730,", ","|")&amp;"|"</f>
        <v>|Antonio de la Torre|Belén Cuesta|Vicente Vergara|José Manuel Poga|Emilio Palacios|</v>
      </c>
    </row>
    <row r="1731" spans="1:21">
      <c r="A1731" s="14" t="s">
        <v>8661</v>
      </c>
      <c r="B1731" s="14" t="s">
        <v>48</v>
      </c>
      <c r="C1731" s="14" t="s">
        <v>8662</v>
      </c>
      <c r="D1731" s="14" t="s">
        <v>8663</v>
      </c>
      <c r="E1731" s="14" t="s">
        <v>8664</v>
      </c>
      <c r="F1731" s="14" t="s">
        <v>115</v>
      </c>
      <c r="G1731" s="26">
        <v>44141</v>
      </c>
      <c r="H1731" s="14">
        <v>2016</v>
      </c>
      <c r="I1731" s="14" t="s">
        <v>363</v>
      </c>
      <c r="J1731" s="14" t="s">
        <v>739</v>
      </c>
      <c r="K1731" s="14" t="s">
        <v>245</v>
      </c>
      <c r="L1731" s="14" t="s">
        <v>8665</v>
      </c>
      <c r="M1731" s="14">
        <f t="shared" si="216"/>
        <v>2020</v>
      </c>
      <c r="N1731" s="14">
        <f t="shared" si="217"/>
        <v>11</v>
      </c>
      <c r="O1731" s="14" t="str">
        <f>IFERROR(VLOOKUP(I1731,Lists!$F$2:$G$16,2,FALSE()),"Not Rated")</f>
        <v>Adults</v>
      </c>
      <c r="P1731" s="14">
        <f t="shared" si="218"/>
        <v>95</v>
      </c>
      <c r="Q1731" s="14" t="str">
        <f t="shared" si="219"/>
        <v>United States</v>
      </c>
      <c r="R1731" s="14" t="str">
        <f t="shared" si="220"/>
        <v>|United States|</v>
      </c>
      <c r="S1731" s="14" t="str">
        <f t="shared" si="221"/>
        <v>|Comedies|</v>
      </c>
      <c r="T1731" s="14" t="str">
        <f t="shared" si="222"/>
        <v>|Kevin Pollak|</v>
      </c>
      <c r="U1731" s="14" t="str">
        <f t="shared" si="223"/>
        <v>|Johnny Simmons|Maria Bello|Brittany Snow|Kumail Nanjiani|Beck Bennett|Paul Wesley|Jane Lynch|J.K. Simmons|Lenora Crichlow|</v>
      </c>
    </row>
    <row r="1732" spans="1:21">
      <c r="A1732" s="14" t="s">
        <v>8666</v>
      </c>
      <c r="B1732" s="14" t="s">
        <v>49</v>
      </c>
      <c r="C1732" s="14" t="s">
        <v>8667</v>
      </c>
      <c r="D1732" s="14" t="s">
        <v>117</v>
      </c>
      <c r="E1732" s="14" t="s">
        <v>8668</v>
      </c>
      <c r="F1732" s="14" t="s">
        <v>127</v>
      </c>
      <c r="G1732" s="26">
        <v>44141</v>
      </c>
      <c r="H1732" s="14">
        <v>2018</v>
      </c>
      <c r="I1732" s="14" t="s">
        <v>360</v>
      </c>
      <c r="J1732" s="14" t="s">
        <v>105</v>
      </c>
      <c r="K1732" s="14" t="s">
        <v>1608</v>
      </c>
      <c r="L1732" s="14" t="s">
        <v>8669</v>
      </c>
      <c r="M1732" s="14">
        <f t="shared" si="216"/>
        <v>2020</v>
      </c>
      <c r="N1732" s="14">
        <f t="shared" si="217"/>
        <v>11</v>
      </c>
      <c r="O1732" s="14" t="str">
        <f>IFERROR(VLOOKUP(I1732,Lists!$F$2:$G$16,2,FALSE()),"Not Rated")</f>
        <v>Adults</v>
      </c>
      <c r="P1732" s="14">
        <f t="shared" si="218"/>
        <v>1</v>
      </c>
      <c r="Q1732" s="14" t="str">
        <f t="shared" si="219"/>
        <v>Australia</v>
      </c>
      <c r="R1732" s="14" t="str">
        <f t="shared" si="220"/>
        <v>|Australia|</v>
      </c>
      <c r="S1732" s="14" t="str">
        <f t="shared" si="221"/>
        <v>|International TV Shows|TV Comedies|TV Dramas|</v>
      </c>
      <c r="T1732" s="14" t="str">
        <f t="shared" si="222"/>
        <v>|Unknown|</v>
      </c>
      <c r="U1732" s="14" t="str">
        <f t="shared" si="223"/>
        <v>|Clarence Ryan|Aaron L. McGrath|Lisa Flanagan|Tommy Lewis|Nilbi Yasserie|Christopher Ketchup|Boori Monty Pryor|Jacek Koman|Colin Lane|Arthur Angel|Toby Truslove|</v>
      </c>
    </row>
    <row r="1733" spans="1:21">
      <c r="A1733" s="14" t="s">
        <v>8670</v>
      </c>
      <c r="B1733" s="14" t="s">
        <v>48</v>
      </c>
      <c r="C1733" s="14" t="s">
        <v>8671</v>
      </c>
      <c r="D1733" s="14" t="s">
        <v>8672</v>
      </c>
      <c r="E1733" s="14" t="s">
        <v>8673</v>
      </c>
      <c r="F1733" s="14" t="s">
        <v>115</v>
      </c>
      <c r="G1733" s="26">
        <v>44140</v>
      </c>
      <c r="H1733" s="14">
        <v>2020</v>
      </c>
      <c r="I1733" s="14" t="s">
        <v>360</v>
      </c>
      <c r="J1733" s="14" t="s">
        <v>404</v>
      </c>
      <c r="K1733" s="14" t="s">
        <v>8674</v>
      </c>
      <c r="L1733" s="14" t="s">
        <v>8675</v>
      </c>
      <c r="M1733" s="14">
        <f t="shared" si="216"/>
        <v>2020</v>
      </c>
      <c r="N1733" s="14">
        <f t="shared" si="217"/>
        <v>11</v>
      </c>
      <c r="O1733" s="14" t="str">
        <f>IFERROR(VLOOKUP(I1733,Lists!$F$2:$G$16,2,FALSE()),"Not Rated")</f>
        <v>Adults</v>
      </c>
      <c r="P1733" s="14">
        <f t="shared" si="218"/>
        <v>90</v>
      </c>
      <c r="Q1733" s="14" t="str">
        <f t="shared" si="219"/>
        <v>United States</v>
      </c>
      <c r="R1733" s="14" t="str">
        <f t="shared" si="220"/>
        <v>|United States|</v>
      </c>
      <c r="S1733" s="14" t="str">
        <f t="shared" si="221"/>
        <v>|Dramas|LGBTQ Movies|Romantic Movies|</v>
      </c>
      <c r="T1733" s="14" t="str">
        <f t="shared" si="222"/>
        <v>|Otoja Abit|</v>
      </c>
      <c r="U1733" s="14" t="str">
        <f t="shared" si="223"/>
        <v>|Nia Fairweather|Chris Noth|Cooper Koch|Tyra Ferrell|Denny Dillon|Adriana DeMeo|Otoja Abit|David Anzuelo|Camilla Harden|Natasha Goodman|Avery Whitted|Tony D. Head|Joe Perrino|</v>
      </c>
    </row>
    <row r="1734" spans="1:21">
      <c r="A1734" s="14" t="s">
        <v>8676</v>
      </c>
      <c r="B1734" s="14" t="s">
        <v>48</v>
      </c>
      <c r="C1734" s="14" t="s">
        <v>8677</v>
      </c>
      <c r="D1734" s="14" t="s">
        <v>3851</v>
      </c>
      <c r="E1734" s="14" t="s">
        <v>8678</v>
      </c>
      <c r="F1734" s="14" t="s">
        <v>138</v>
      </c>
      <c r="G1734" s="26">
        <v>44140</v>
      </c>
      <c r="H1734" s="14">
        <v>2019</v>
      </c>
      <c r="I1734" s="14" t="s">
        <v>361</v>
      </c>
      <c r="J1734" s="14" t="s">
        <v>560</v>
      </c>
      <c r="K1734" s="14" t="s">
        <v>910</v>
      </c>
      <c r="L1734" s="14" t="s">
        <v>8679</v>
      </c>
      <c r="M1734" s="14">
        <f t="shared" si="216"/>
        <v>2020</v>
      </c>
      <c r="N1734" s="14">
        <f t="shared" si="217"/>
        <v>11</v>
      </c>
      <c r="O1734" s="14" t="str">
        <f>IFERROR(VLOOKUP(I1734,Lists!$F$2:$G$16,2,FALSE()),"Not Rated")</f>
        <v>Teens</v>
      </c>
      <c r="P1734" s="14">
        <f t="shared" si="218"/>
        <v>103</v>
      </c>
      <c r="Q1734" s="14" t="str">
        <f t="shared" si="219"/>
        <v>Philippines</v>
      </c>
      <c r="R1734" s="14" t="str">
        <f t="shared" si="220"/>
        <v>|Philippines|</v>
      </c>
      <c r="S1734" s="14" t="str">
        <f t="shared" si="221"/>
        <v>|Dramas|International Movies|Romantic Movies|</v>
      </c>
      <c r="T1734" s="14" t="str">
        <f t="shared" si="222"/>
        <v>|Antoinette Jadaone|</v>
      </c>
      <c r="U1734" s="14" t="str">
        <f t="shared" si="223"/>
        <v>|Liza Soberano|Enrique Gil|Adrian Alandy|Jasmine Curtis-Smith|Sylvia Sanchez|Nonie Buencamino|Xia Vigor|Richard Manabat|</v>
      </c>
    </row>
    <row r="1735" spans="1:21">
      <c r="A1735" s="14" t="s">
        <v>8680</v>
      </c>
      <c r="B1735" s="14" t="s">
        <v>49</v>
      </c>
      <c r="C1735" s="14" t="s">
        <v>8681</v>
      </c>
      <c r="D1735" s="14" t="s">
        <v>8682</v>
      </c>
      <c r="E1735" s="14" t="s">
        <v>117</v>
      </c>
      <c r="F1735" s="14" t="s">
        <v>134</v>
      </c>
      <c r="G1735" s="26">
        <v>44140</v>
      </c>
      <c r="H1735" s="14">
        <v>2020</v>
      </c>
      <c r="I1735" s="14" t="s">
        <v>361</v>
      </c>
      <c r="J1735" s="14" t="s">
        <v>105</v>
      </c>
      <c r="K1735" s="14" t="s">
        <v>462</v>
      </c>
      <c r="L1735" s="14" t="s">
        <v>8683</v>
      </c>
      <c r="M1735" s="14">
        <f t="shared" si="216"/>
        <v>2020</v>
      </c>
      <c r="N1735" s="14">
        <f t="shared" si="217"/>
        <v>11</v>
      </c>
      <c r="O1735" s="14" t="str">
        <f>IFERROR(VLOOKUP(I1735,Lists!$F$2:$G$16,2,FALSE()),"Not Rated")</f>
        <v>Teens</v>
      </c>
      <c r="P1735" s="14">
        <f t="shared" si="218"/>
        <v>1</v>
      </c>
      <c r="Q1735" s="14" t="str">
        <f t="shared" si="219"/>
        <v>Argentina</v>
      </c>
      <c r="R1735" s="14" t="str">
        <f t="shared" si="220"/>
        <v>|Argentina|</v>
      </c>
      <c r="S1735" s="14" t="str">
        <f t="shared" si="221"/>
        <v>|Crime TV Shows|Docuseries|International TV Shows|</v>
      </c>
      <c r="T1735" s="14" t="str">
        <f t="shared" si="222"/>
        <v>|Alejandro Hartmann|</v>
      </c>
      <c r="U1735" s="14" t="str">
        <f t="shared" si="223"/>
        <v>|Unknown|</v>
      </c>
    </row>
    <row r="1736" spans="1:21">
      <c r="A1736" s="14" t="s">
        <v>8684</v>
      </c>
      <c r="B1736" s="14" t="s">
        <v>48</v>
      </c>
      <c r="C1736" s="14" t="s">
        <v>8685</v>
      </c>
      <c r="D1736" s="14" t="s">
        <v>8686</v>
      </c>
      <c r="E1736" s="14" t="s">
        <v>8687</v>
      </c>
      <c r="F1736" s="14" t="s">
        <v>119</v>
      </c>
      <c r="G1736" s="26">
        <v>44140</v>
      </c>
      <c r="H1736" s="14">
        <v>2020</v>
      </c>
      <c r="I1736" s="14" t="s">
        <v>368</v>
      </c>
      <c r="J1736" s="14" t="s">
        <v>872</v>
      </c>
      <c r="K1736" s="14" t="s">
        <v>1014</v>
      </c>
      <c r="L1736" s="14" t="s">
        <v>8688</v>
      </c>
      <c r="M1736" s="14">
        <f t="shared" si="216"/>
        <v>2020</v>
      </c>
      <c r="N1736" s="14">
        <f t="shared" si="217"/>
        <v>11</v>
      </c>
      <c r="O1736" s="14" t="str">
        <f>IFERROR(VLOOKUP(I1736,Lists!$F$2:$G$16,2,FALSE()),"Not Rated")</f>
        <v>Kids</v>
      </c>
      <c r="P1736" s="14">
        <f t="shared" si="218"/>
        <v>87</v>
      </c>
      <c r="Q1736" s="14" t="str">
        <f t="shared" si="219"/>
        <v>Canada</v>
      </c>
      <c r="R1736" s="14" t="str">
        <f t="shared" si="220"/>
        <v>|Canada|</v>
      </c>
      <c r="S1736" s="14" t="str">
        <f t="shared" si="221"/>
        <v>|Comedies|Romantic Movies|</v>
      </c>
      <c r="T1736" s="14" t="str">
        <f t="shared" si="222"/>
        <v>|Maxwell McGuire|</v>
      </c>
      <c r="U1736" s="14" t="str">
        <f t="shared" si="223"/>
        <v>|Natalie Hall|Evan Williams|Michael Gordon Shore|Steve Cumyn|Albert Brooks|</v>
      </c>
    </row>
    <row r="1737" spans="1:21">
      <c r="A1737" s="14" t="s">
        <v>8689</v>
      </c>
      <c r="B1737" s="14" t="s">
        <v>48</v>
      </c>
      <c r="C1737" s="14" t="s">
        <v>8690</v>
      </c>
      <c r="D1737" s="14" t="s">
        <v>8691</v>
      </c>
      <c r="E1737" s="14" t="s">
        <v>8692</v>
      </c>
      <c r="F1737" s="14" t="s">
        <v>138</v>
      </c>
      <c r="G1737" s="26">
        <v>44140</v>
      </c>
      <c r="H1737" s="14">
        <v>2012</v>
      </c>
      <c r="I1737" s="14" t="s">
        <v>361</v>
      </c>
      <c r="J1737" s="14" t="s">
        <v>724</v>
      </c>
      <c r="K1737" s="14" t="s">
        <v>910</v>
      </c>
      <c r="L1737" s="14" t="s">
        <v>8693</v>
      </c>
      <c r="M1737" s="14">
        <f t="shared" si="216"/>
        <v>2020</v>
      </c>
      <c r="N1737" s="14">
        <f t="shared" si="217"/>
        <v>11</v>
      </c>
      <c r="O1737" s="14" t="str">
        <f>IFERROR(VLOOKUP(I1737,Lists!$F$2:$G$16,2,FALSE()),"Not Rated")</f>
        <v>Teens</v>
      </c>
      <c r="P1737" s="14">
        <f t="shared" si="218"/>
        <v>102</v>
      </c>
      <c r="Q1737" s="14" t="str">
        <f t="shared" si="219"/>
        <v>Philippines</v>
      </c>
      <c r="R1737" s="14" t="str">
        <f t="shared" si="220"/>
        <v>|Philippines|</v>
      </c>
      <c r="S1737" s="14" t="str">
        <f t="shared" si="221"/>
        <v>|Dramas|International Movies|Romantic Movies|</v>
      </c>
      <c r="T1737" s="14" t="str">
        <f t="shared" si="222"/>
        <v>|Ruel S. Bayani|</v>
      </c>
      <c r="U1737" s="14" t="str">
        <f t="shared" si="223"/>
        <v>|Angel Locsin|Angelica Panganiban|Dingdong Dantes|Zanjoe Marudo|Miguel Vergara|Gina Pareño|Carmina Villarroel|Agot Isidro|</v>
      </c>
    </row>
    <row r="1738" spans="1:21">
      <c r="A1738" s="14" t="s">
        <v>8694</v>
      </c>
      <c r="B1738" s="14" t="s">
        <v>48</v>
      </c>
      <c r="C1738" s="14" t="s">
        <v>8695</v>
      </c>
      <c r="D1738" s="14" t="s">
        <v>8696</v>
      </c>
      <c r="E1738" s="14" t="s">
        <v>8697</v>
      </c>
      <c r="F1738" s="14" t="s">
        <v>115</v>
      </c>
      <c r="G1738" s="26">
        <v>44140</v>
      </c>
      <c r="H1738" s="14">
        <v>2020</v>
      </c>
      <c r="I1738" s="14" t="s">
        <v>368</v>
      </c>
      <c r="J1738" s="14" t="s">
        <v>624</v>
      </c>
      <c r="K1738" s="14" t="s">
        <v>8698</v>
      </c>
      <c r="L1738" s="14" t="s">
        <v>8699</v>
      </c>
      <c r="M1738" s="14">
        <f t="shared" si="216"/>
        <v>2020</v>
      </c>
      <c r="N1738" s="14">
        <f t="shared" si="217"/>
        <v>11</v>
      </c>
      <c r="O1738" s="14" t="str">
        <f>IFERROR(VLOOKUP(I1738,Lists!$F$2:$G$16,2,FALSE()),"Not Rated")</f>
        <v>Kids</v>
      </c>
      <c r="P1738" s="14">
        <f t="shared" si="218"/>
        <v>96</v>
      </c>
      <c r="Q1738" s="14" t="str">
        <f t="shared" si="219"/>
        <v>United States</v>
      </c>
      <c r="R1738" s="14" t="str">
        <f t="shared" si="220"/>
        <v>|United States|</v>
      </c>
      <c r="S1738" s="14" t="str">
        <f t="shared" si="221"/>
        <v>|Children &amp; Family Movies|Comedies|Romantic Movies|</v>
      </c>
      <c r="T1738" s="14" t="str">
        <f t="shared" si="222"/>
        <v>|Martin Wood|</v>
      </c>
      <c r="U1738" s="14" t="str">
        <f t="shared" si="223"/>
        <v>|Kat Graham|Alexander Ludwig|Virginia Madsen|Janet Kidder|Jeff Joseph|Bethany Brown|Trezzo Mahoro|Rohan Campbell|Aliza Vellani|Aaron Douglas|Xavier de Guzman|Bruce Best|</v>
      </c>
    </row>
    <row r="1739" spans="1:21">
      <c r="A1739" s="14" t="s">
        <v>8700</v>
      </c>
      <c r="B1739" s="14" t="s">
        <v>49</v>
      </c>
      <c r="C1739" s="14" t="s">
        <v>8701</v>
      </c>
      <c r="D1739" s="14" t="s">
        <v>117</v>
      </c>
      <c r="E1739" s="14" t="s">
        <v>8702</v>
      </c>
      <c r="F1739" s="14" t="s">
        <v>128</v>
      </c>
      <c r="G1739" s="26">
        <v>44140</v>
      </c>
      <c r="H1739" s="14">
        <v>2020</v>
      </c>
      <c r="I1739" s="14" t="s">
        <v>361</v>
      </c>
      <c r="J1739" s="14" t="s">
        <v>105</v>
      </c>
      <c r="K1739" s="14" t="s">
        <v>8023</v>
      </c>
      <c r="L1739" s="14" t="s">
        <v>8703</v>
      </c>
      <c r="M1739" s="14">
        <f t="shared" si="216"/>
        <v>2020</v>
      </c>
      <c r="N1739" s="14">
        <f t="shared" si="217"/>
        <v>11</v>
      </c>
      <c r="O1739" s="14" t="str">
        <f>IFERROR(VLOOKUP(I1739,Lists!$F$2:$G$16,2,FALSE()),"Not Rated")</f>
        <v>Teens</v>
      </c>
      <c r="P1739" s="14">
        <f t="shared" si="218"/>
        <v>1</v>
      </c>
      <c r="Q1739" s="14" t="str">
        <f t="shared" si="219"/>
        <v>Egypt</v>
      </c>
      <c r="R1739" s="14" t="str">
        <f t="shared" si="220"/>
        <v>|Egypt|</v>
      </c>
      <c r="S1739" s="14" t="str">
        <f t="shared" si="221"/>
        <v>|International TV Shows|TV Dramas|TV Horror|</v>
      </c>
      <c r="T1739" s="14" t="str">
        <f t="shared" si="222"/>
        <v>|Unknown|</v>
      </c>
      <c r="U1739" s="14" t="str">
        <f t="shared" si="223"/>
        <v>|Ahmed Amin|Razane Jammal|Ayah Samaha|Samaa Ibrahem|Roshdy El Shamy|Reem Abd El Kader|</v>
      </c>
    </row>
    <row r="1740" spans="1:21">
      <c r="A1740" s="14" t="s">
        <v>8704</v>
      </c>
      <c r="B1740" s="14" t="s">
        <v>48</v>
      </c>
      <c r="C1740" s="14" t="s">
        <v>8705</v>
      </c>
      <c r="D1740" s="14" t="s">
        <v>117</v>
      </c>
      <c r="E1740" s="14" t="s">
        <v>8706</v>
      </c>
      <c r="F1740" s="14" t="s">
        <v>119</v>
      </c>
      <c r="G1740" s="26">
        <v>44139</v>
      </c>
      <c r="H1740" s="14">
        <v>2018</v>
      </c>
      <c r="I1740" s="14" t="s">
        <v>368</v>
      </c>
      <c r="J1740" s="14" t="s">
        <v>872</v>
      </c>
      <c r="K1740" s="14" t="s">
        <v>1027</v>
      </c>
      <c r="L1740" s="14" t="s">
        <v>8707</v>
      </c>
      <c r="M1740" s="14">
        <f t="shared" si="216"/>
        <v>2020</v>
      </c>
      <c r="N1740" s="14">
        <f t="shared" si="217"/>
        <v>11</v>
      </c>
      <c r="O1740" s="14" t="str">
        <f>IFERROR(VLOOKUP(I1740,Lists!$F$2:$G$16,2,FALSE()),"Not Rated")</f>
        <v>Kids</v>
      </c>
      <c r="P1740" s="14">
        <f t="shared" si="218"/>
        <v>87</v>
      </c>
      <c r="Q1740" s="14" t="str">
        <f t="shared" si="219"/>
        <v>Canada</v>
      </c>
      <c r="R1740" s="14" t="str">
        <f t="shared" si="220"/>
        <v>|Canada|</v>
      </c>
      <c r="S1740" s="14" t="str">
        <f t="shared" si="221"/>
        <v>|Dramas|Romantic Movies|</v>
      </c>
      <c r="T1740" s="14" t="str">
        <f t="shared" si="222"/>
        <v>|Unknown|</v>
      </c>
      <c r="U1740" s="14" t="str">
        <f t="shared" si="223"/>
        <v>|Emily Alatalo|Lauren Holly|Yanic Truesdale|Franco Lo Presti|Andrew Bushell|Genelle Williams|Kyana Teresa|Eric Hicks|</v>
      </c>
    </row>
    <row r="1741" spans="1:21">
      <c r="A1741" s="14" t="s">
        <v>8708</v>
      </c>
      <c r="B1741" s="14" t="s">
        <v>48</v>
      </c>
      <c r="C1741" s="14" t="s">
        <v>8709</v>
      </c>
      <c r="D1741" s="14" t="s">
        <v>307</v>
      </c>
      <c r="E1741" s="14" t="s">
        <v>8710</v>
      </c>
      <c r="F1741" s="14" t="s">
        <v>119</v>
      </c>
      <c r="G1741" s="26">
        <v>44139</v>
      </c>
      <c r="H1741" s="14">
        <v>2018</v>
      </c>
      <c r="I1741" s="14" t="s">
        <v>362</v>
      </c>
      <c r="J1741" s="14" t="s">
        <v>1290</v>
      </c>
      <c r="K1741" s="14" t="s">
        <v>1254</v>
      </c>
      <c r="L1741" s="14" t="s">
        <v>8711</v>
      </c>
      <c r="M1741" s="14">
        <f t="shared" si="216"/>
        <v>2020</v>
      </c>
      <c r="N1741" s="14">
        <f t="shared" si="217"/>
        <v>11</v>
      </c>
      <c r="O1741" s="14" t="str">
        <f>IFERROR(VLOOKUP(I1741,Lists!$F$2:$G$16,2,FALSE()),"Not Rated")</f>
        <v>Older Kids</v>
      </c>
      <c r="P1741" s="14">
        <f t="shared" si="218"/>
        <v>86</v>
      </c>
      <c r="Q1741" s="14" t="str">
        <f t="shared" si="219"/>
        <v>Canada</v>
      </c>
      <c r="R1741" s="14" t="str">
        <f t="shared" si="220"/>
        <v>|Canada|</v>
      </c>
      <c r="S1741" s="14" t="str">
        <f t="shared" si="221"/>
        <v>|Comedies|Dramas|Romantic Movies|</v>
      </c>
      <c r="T1741" s="14" t="str">
        <f t="shared" si="222"/>
        <v>|Justin G. Dyck|</v>
      </c>
      <c r="U1741" s="14" t="str">
        <f t="shared" si="223"/>
        <v>|Kaitlyn Leeb|Nick Hounslow|Josh Dean|Melinda Shankar|Liam MacDonald|Ilamaria Ebrahim|Charles Shaughnessy|Julia Baldwin|</v>
      </c>
    </row>
    <row r="1742" spans="1:21">
      <c r="A1742" s="14" t="s">
        <v>8712</v>
      </c>
      <c r="B1742" s="14" t="s">
        <v>49</v>
      </c>
      <c r="C1742" s="14" t="s">
        <v>8713</v>
      </c>
      <c r="D1742" s="14" t="s">
        <v>117</v>
      </c>
      <c r="E1742" s="14" t="s">
        <v>8714</v>
      </c>
      <c r="F1742" s="14" t="s">
        <v>145</v>
      </c>
      <c r="G1742" s="26">
        <v>44139</v>
      </c>
      <c r="H1742" s="14">
        <v>2020</v>
      </c>
      <c r="I1742" s="14" t="s">
        <v>360</v>
      </c>
      <c r="J1742" s="14" t="s">
        <v>105</v>
      </c>
      <c r="K1742" s="14" t="s">
        <v>424</v>
      </c>
      <c r="L1742" s="14" t="s">
        <v>8715</v>
      </c>
      <c r="M1742" s="14">
        <f t="shared" si="216"/>
        <v>2020</v>
      </c>
      <c r="N1742" s="14">
        <f t="shared" si="217"/>
        <v>11</v>
      </c>
      <c r="O1742" s="14" t="str">
        <f>IFERROR(VLOOKUP(I1742,Lists!$F$2:$G$16,2,FALSE()),"Not Rated")</f>
        <v>Adults</v>
      </c>
      <c r="P1742" s="14">
        <f t="shared" si="218"/>
        <v>1</v>
      </c>
      <c r="Q1742" s="14" t="str">
        <f t="shared" si="219"/>
        <v>Sweden</v>
      </c>
      <c r="R1742" s="14" t="str">
        <f t="shared" si="220"/>
        <v>|Sweden|</v>
      </c>
      <c r="S1742" s="14" t="str">
        <f t="shared" si="221"/>
        <v>|International TV Shows|Romantic TV Shows|TV Comedies|</v>
      </c>
      <c r="T1742" s="14" t="str">
        <f t="shared" si="222"/>
        <v>|Unknown|</v>
      </c>
      <c r="U1742" s="14" t="str">
        <f t="shared" si="223"/>
        <v>|Ida Engvoll|Björn Mosten|Carla Sehn|Reine Brynolfsson|Gizem Erdogan|Björn Kjellman|Ruben Lopez|Johannes Kuhnke|Elsa Agemalm Reiland|Benjamin Shaps|Disa Östrand|Ejke Blomberg|Lars Väringer|</v>
      </c>
    </row>
    <row r="1743" spans="1:21">
      <c r="A1743" s="14" t="s">
        <v>8716</v>
      </c>
      <c r="B1743" s="14" t="s">
        <v>48</v>
      </c>
      <c r="C1743" s="14" t="s">
        <v>8717</v>
      </c>
      <c r="D1743" s="14" t="s">
        <v>8718</v>
      </c>
      <c r="E1743" s="14" t="s">
        <v>8719</v>
      </c>
      <c r="F1743" s="14" t="s">
        <v>116</v>
      </c>
      <c r="G1743" s="26">
        <v>44139</v>
      </c>
      <c r="H1743" s="14">
        <v>2020</v>
      </c>
      <c r="I1743" s="14" t="s">
        <v>362</v>
      </c>
      <c r="J1743" s="14" t="s">
        <v>1488</v>
      </c>
      <c r="K1743" s="14" t="s">
        <v>475</v>
      </c>
      <c r="L1743" s="14" t="s">
        <v>8720</v>
      </c>
      <c r="M1743" s="14">
        <f t="shared" si="216"/>
        <v>2020</v>
      </c>
      <c r="N1743" s="14">
        <f t="shared" si="217"/>
        <v>11</v>
      </c>
      <c r="O1743" s="14" t="str">
        <f>IFERROR(VLOOKUP(I1743,Lists!$F$2:$G$16,2,FALSE()),"Not Rated")</f>
        <v>Older Kids</v>
      </c>
      <c r="P1743" s="14">
        <f t="shared" si="218"/>
        <v>136</v>
      </c>
      <c r="Q1743" s="14" t="str">
        <f t="shared" si="219"/>
        <v>India</v>
      </c>
      <c r="R1743" s="14" t="str">
        <f t="shared" si="220"/>
        <v>|India|</v>
      </c>
      <c r="S1743" s="14" t="str">
        <f t="shared" si="221"/>
        <v>|Dramas|International Movies|</v>
      </c>
      <c r="T1743" s="14" t="str">
        <f t="shared" si="222"/>
        <v>|Narendra Nath|</v>
      </c>
      <c r="U1743" s="14" t="str">
        <f t="shared" si="223"/>
        <v>|Keerthy Suresh|Dr. Rajendra Prasad|Jagapathi Babu|V. K. Naresh|Nadhiya|Naveen Chandra|Sumanth Shailendra|Kamal Kamaraju|Praveen|Pujitha Ponnada|Divya Sripada|</v>
      </c>
    </row>
    <row r="1744" spans="1:21">
      <c r="A1744" s="14" t="s">
        <v>8721</v>
      </c>
      <c r="B1744" s="14" t="s">
        <v>48</v>
      </c>
      <c r="C1744" s="14" t="s">
        <v>8722</v>
      </c>
      <c r="D1744" s="14" t="s">
        <v>8723</v>
      </c>
      <c r="E1744" s="14" t="s">
        <v>8724</v>
      </c>
      <c r="F1744" s="14" t="s">
        <v>124</v>
      </c>
      <c r="G1744" s="26">
        <v>44138</v>
      </c>
      <c r="H1744" s="14">
        <v>2020</v>
      </c>
      <c r="I1744" s="14" t="s">
        <v>360</v>
      </c>
      <c r="J1744" s="14" t="s">
        <v>4137</v>
      </c>
      <c r="K1744" s="14" t="s">
        <v>261</v>
      </c>
      <c r="L1744" s="14" t="s">
        <v>8725</v>
      </c>
      <c r="M1744" s="14">
        <f t="shared" si="216"/>
        <v>2020</v>
      </c>
      <c r="N1744" s="14">
        <f t="shared" si="217"/>
        <v>11</v>
      </c>
      <c r="O1744" s="14" t="str">
        <f>IFERROR(VLOOKUP(I1744,Lists!$F$2:$G$16,2,FALSE()),"Not Rated")</f>
        <v>Adults</v>
      </c>
      <c r="P1744" s="14">
        <f t="shared" si="218"/>
        <v>60</v>
      </c>
      <c r="Q1744" s="14" t="str">
        <f t="shared" si="219"/>
        <v>Germany</v>
      </c>
      <c r="R1744" s="14" t="str">
        <f t="shared" si="220"/>
        <v>|Germany|</v>
      </c>
      <c r="S1744" s="14" t="str">
        <f t="shared" si="221"/>
        <v>|Stand-Up Comedy|</v>
      </c>
      <c r="T1744" s="14" t="str">
        <f t="shared" si="222"/>
        <v>|Jan-Peter Horns|</v>
      </c>
      <c r="U1744" s="14" t="str">
        <f t="shared" si="223"/>
        <v>|Felix Lobrecht|</v>
      </c>
    </row>
    <row r="1745" spans="1:21">
      <c r="A1745" s="14" t="s">
        <v>8726</v>
      </c>
      <c r="B1745" s="14" t="s">
        <v>48</v>
      </c>
      <c r="C1745" s="14" t="s">
        <v>8727</v>
      </c>
      <c r="D1745" s="14" t="s">
        <v>8728</v>
      </c>
      <c r="E1745" s="14" t="s">
        <v>8729</v>
      </c>
      <c r="F1745" s="14" t="s">
        <v>121</v>
      </c>
      <c r="G1745" s="26">
        <v>44138</v>
      </c>
      <c r="H1745" s="14">
        <v>2020</v>
      </c>
      <c r="I1745" s="14" t="s">
        <v>361</v>
      </c>
      <c r="J1745" s="14" t="s">
        <v>474</v>
      </c>
      <c r="K1745" s="14" t="s">
        <v>475</v>
      </c>
      <c r="L1745" s="14" t="s">
        <v>8730</v>
      </c>
      <c r="M1745" s="14">
        <f t="shared" si="216"/>
        <v>2020</v>
      </c>
      <c r="N1745" s="14">
        <f t="shared" si="217"/>
        <v>11</v>
      </c>
      <c r="O1745" s="14" t="str">
        <f>IFERROR(VLOOKUP(I1745,Lists!$F$2:$G$16,2,FALSE()),"Not Rated")</f>
        <v>Teens</v>
      </c>
      <c r="P1745" s="14">
        <f t="shared" si="218"/>
        <v>127</v>
      </c>
      <c r="Q1745" s="14" t="str">
        <f t="shared" si="219"/>
        <v>Japan</v>
      </c>
      <c r="R1745" s="14" t="str">
        <f t="shared" si="220"/>
        <v>|Japan|</v>
      </c>
      <c r="S1745" s="14" t="str">
        <f t="shared" si="221"/>
        <v>|Dramas|International Movies|</v>
      </c>
      <c r="T1745" s="14" t="str">
        <f t="shared" si="222"/>
        <v>|Tatsushi Omori|</v>
      </c>
      <c r="U1745" s="14" t="str">
        <f t="shared" si="223"/>
        <v>|Masami Nagasawa|Sadao Abe|Daiken Okudaira|</v>
      </c>
    </row>
    <row r="1746" spans="1:21">
      <c r="A1746" s="14" t="s">
        <v>8731</v>
      </c>
      <c r="B1746" s="14" t="s">
        <v>48</v>
      </c>
      <c r="C1746" s="14" t="s">
        <v>8732</v>
      </c>
      <c r="D1746" s="14" t="s">
        <v>8733</v>
      </c>
      <c r="E1746" s="14" t="s">
        <v>117</v>
      </c>
      <c r="F1746" s="14" t="s">
        <v>117</v>
      </c>
      <c r="G1746" s="26">
        <v>44138</v>
      </c>
      <c r="H1746" s="14">
        <v>2016</v>
      </c>
      <c r="I1746" s="14" t="s">
        <v>362</v>
      </c>
      <c r="J1746" s="14" t="s">
        <v>624</v>
      </c>
      <c r="K1746" s="14" t="s">
        <v>496</v>
      </c>
      <c r="L1746" s="14" t="s">
        <v>8734</v>
      </c>
      <c r="M1746" s="14">
        <f t="shared" si="216"/>
        <v>2020</v>
      </c>
      <c r="N1746" s="14">
        <f t="shared" si="217"/>
        <v>11</v>
      </c>
      <c r="O1746" s="14" t="str">
        <f>IFERROR(VLOOKUP(I1746,Lists!$F$2:$G$16,2,FALSE()),"Not Rated")</f>
        <v>Older Kids</v>
      </c>
      <c r="P1746" s="14">
        <f t="shared" si="218"/>
        <v>96</v>
      </c>
      <c r="Q1746" s="14" t="str">
        <f t="shared" si="219"/>
        <v>Unknown</v>
      </c>
      <c r="R1746" s="14" t="str">
        <f t="shared" si="220"/>
        <v>|Unknown|</v>
      </c>
      <c r="S1746" s="14" t="str">
        <f t="shared" si="221"/>
        <v>|Documentaries|International Movies|</v>
      </c>
      <c r="T1746" s="14" t="str">
        <f t="shared" si="222"/>
        <v>|Estela Renner|</v>
      </c>
      <c r="U1746" s="14" t="str">
        <f t="shared" si="223"/>
        <v>|Unknown|</v>
      </c>
    </row>
    <row r="1747" spans="1:21">
      <c r="A1747" s="14" t="s">
        <v>8735</v>
      </c>
      <c r="B1747" s="14" t="s">
        <v>48</v>
      </c>
      <c r="C1747" s="14" t="s">
        <v>8736</v>
      </c>
      <c r="D1747" s="14" t="s">
        <v>117</v>
      </c>
      <c r="E1747" s="14" t="s">
        <v>8737</v>
      </c>
      <c r="F1747" s="14" t="s">
        <v>117</v>
      </c>
      <c r="G1747" s="26">
        <v>44138</v>
      </c>
      <c r="H1747" s="14">
        <v>2020</v>
      </c>
      <c r="I1747" s="14" t="s">
        <v>362</v>
      </c>
      <c r="J1747" s="14" t="s">
        <v>5244</v>
      </c>
      <c r="K1747" s="14" t="s">
        <v>247</v>
      </c>
      <c r="L1747" s="14" t="s">
        <v>8738</v>
      </c>
      <c r="M1747" s="14">
        <f t="shared" si="216"/>
        <v>2020</v>
      </c>
      <c r="N1747" s="14">
        <f t="shared" si="217"/>
        <v>11</v>
      </c>
      <c r="O1747" s="14" t="str">
        <f>IFERROR(VLOOKUP(I1747,Lists!$F$2:$G$16,2,FALSE()),"Not Rated")</f>
        <v>Older Kids</v>
      </c>
      <c r="P1747" s="14">
        <f t="shared" si="218"/>
        <v>15</v>
      </c>
      <c r="Q1747" s="14" t="str">
        <f t="shared" si="219"/>
        <v>Unknown</v>
      </c>
      <c r="R1747" s="14" t="str">
        <f t="shared" si="220"/>
        <v>|Unknown|</v>
      </c>
      <c r="S1747" s="14" t="str">
        <f t="shared" si="221"/>
        <v>|Documentaries|</v>
      </c>
      <c r="T1747" s="14" t="str">
        <f t="shared" si="222"/>
        <v>|Unknown|</v>
      </c>
      <c r="U1747" s="14" t="str">
        <f t="shared" si="223"/>
        <v>|Guillermo del Toro|Alfonso Cuarón|</v>
      </c>
    </row>
    <row r="1748" spans="1:21">
      <c r="A1748" s="14" t="s">
        <v>8739</v>
      </c>
      <c r="B1748" s="14" t="s">
        <v>49</v>
      </c>
      <c r="C1748" s="14" t="s">
        <v>8740</v>
      </c>
      <c r="D1748" s="14" t="s">
        <v>117</v>
      </c>
      <c r="E1748" s="14" t="s">
        <v>8741</v>
      </c>
      <c r="F1748" s="14" t="s">
        <v>119</v>
      </c>
      <c r="G1748" s="26">
        <v>44137</v>
      </c>
      <c r="H1748" s="14">
        <v>2020</v>
      </c>
      <c r="I1748" s="14" t="s">
        <v>360</v>
      </c>
      <c r="J1748" s="14" t="s">
        <v>106</v>
      </c>
      <c r="K1748" s="14" t="s">
        <v>1608</v>
      </c>
      <c r="L1748" s="14" t="s">
        <v>8742</v>
      </c>
      <c r="M1748" s="14">
        <f t="shared" si="216"/>
        <v>2020</v>
      </c>
      <c r="N1748" s="14">
        <f t="shared" si="217"/>
        <v>11</v>
      </c>
      <c r="O1748" s="14" t="str">
        <f>IFERROR(VLOOKUP(I1748,Lists!$F$2:$G$16,2,FALSE()),"Not Rated")</f>
        <v>Adults</v>
      </c>
      <c r="P1748" s="14">
        <f t="shared" si="218"/>
        <v>2</v>
      </c>
      <c r="Q1748" s="14" t="str">
        <f t="shared" si="219"/>
        <v>Canada</v>
      </c>
      <c r="R1748" s="14" t="str">
        <f t="shared" si="220"/>
        <v>|Canada|</v>
      </c>
      <c r="S1748" s="14" t="str">
        <f t="shared" si="221"/>
        <v>|International TV Shows|TV Comedies|TV Dramas|</v>
      </c>
      <c r="T1748" s="14" t="str">
        <f t="shared" si="222"/>
        <v>|Unknown|</v>
      </c>
      <c r="U1748" s="14" t="str">
        <f t="shared" si="223"/>
        <v>|Mélissa Bédard|Ève Landry|Florence Longpré|</v>
      </c>
    </row>
    <row r="1749" spans="1:21">
      <c r="A1749" s="14" t="s">
        <v>8743</v>
      </c>
      <c r="B1749" s="14" t="s">
        <v>48</v>
      </c>
      <c r="C1749" s="14" t="s">
        <v>8744</v>
      </c>
      <c r="D1749" s="14" t="s">
        <v>8745</v>
      </c>
      <c r="E1749" s="14" t="s">
        <v>8746</v>
      </c>
      <c r="F1749" s="14" t="s">
        <v>1963</v>
      </c>
      <c r="G1749" s="26">
        <v>44137</v>
      </c>
      <c r="H1749" s="14">
        <v>2018</v>
      </c>
      <c r="I1749" s="14" t="s">
        <v>363</v>
      </c>
      <c r="J1749" s="14" t="s">
        <v>713</v>
      </c>
      <c r="K1749" s="14" t="s">
        <v>895</v>
      </c>
      <c r="L1749" s="14" t="s">
        <v>8747</v>
      </c>
      <c r="M1749" s="14">
        <f t="shared" si="216"/>
        <v>2020</v>
      </c>
      <c r="N1749" s="14">
        <f t="shared" si="217"/>
        <v>11</v>
      </c>
      <c r="O1749" s="14" t="str">
        <f>IFERROR(VLOOKUP(I1749,Lists!$F$2:$G$16,2,FALSE()),"Not Rated")</f>
        <v>Adults</v>
      </c>
      <c r="P1749" s="14">
        <f t="shared" si="218"/>
        <v>100</v>
      </c>
      <c r="Q1749" s="14" t="str">
        <f t="shared" si="219"/>
        <v>Canada</v>
      </c>
      <c r="R1749" s="14" t="str">
        <f t="shared" si="220"/>
        <v>|Canada|United States|</v>
      </c>
      <c r="S1749" s="14" t="str">
        <f t="shared" si="221"/>
        <v>|Sci-Fi &amp; Fantasy|Thrillers|</v>
      </c>
      <c r="T1749" s="14" t="str">
        <f t="shared" si="222"/>
        <v>|Zeek Earl|Christopher Caldwell|</v>
      </c>
      <c r="U1749" s="14" t="str">
        <f t="shared" si="223"/>
        <v>|Sophie Thatcher|Pedro Pascal|Jay Duplass|Andre Royo|Sheila Vand|Anwan Glover|</v>
      </c>
    </row>
    <row r="1750" spans="1:21">
      <c r="A1750" s="14" t="s">
        <v>8748</v>
      </c>
      <c r="B1750" s="14" t="s">
        <v>49</v>
      </c>
      <c r="C1750" s="14" t="s">
        <v>8749</v>
      </c>
      <c r="D1750" s="14" t="s">
        <v>117</v>
      </c>
      <c r="E1750" s="14" t="s">
        <v>117</v>
      </c>
      <c r="F1750" s="14" t="s">
        <v>115</v>
      </c>
      <c r="G1750" s="26">
        <v>44136</v>
      </c>
      <c r="H1750" s="14">
        <v>2019</v>
      </c>
      <c r="I1750" s="14" t="s">
        <v>360</v>
      </c>
      <c r="J1750" s="14" t="s">
        <v>105</v>
      </c>
      <c r="K1750" s="14" t="s">
        <v>262</v>
      </c>
      <c r="L1750" s="14" t="s">
        <v>8750</v>
      </c>
      <c r="M1750" s="14">
        <f t="shared" si="216"/>
        <v>2020</v>
      </c>
      <c r="N1750" s="14">
        <f t="shared" si="217"/>
        <v>11</v>
      </c>
      <c r="O1750" s="14" t="str">
        <f>IFERROR(VLOOKUP(I1750,Lists!$F$2:$G$16,2,FALSE()),"Not Rated")</f>
        <v>Adults</v>
      </c>
      <c r="P1750" s="14">
        <f t="shared" si="218"/>
        <v>1</v>
      </c>
      <c r="Q1750" s="14" t="str">
        <f t="shared" si="219"/>
        <v>United States</v>
      </c>
      <c r="R1750" s="14" t="str">
        <f t="shared" si="220"/>
        <v>|United States|</v>
      </c>
      <c r="S1750" s="14" t="str">
        <f t="shared" si="221"/>
        <v>|Reality TV|</v>
      </c>
      <c r="T1750" s="14" t="str">
        <f t="shared" si="222"/>
        <v>|Unknown|</v>
      </c>
      <c r="U1750" s="14" t="str">
        <f t="shared" si="223"/>
        <v>|Unknown|</v>
      </c>
    </row>
    <row r="1751" spans="1:21">
      <c r="A1751" s="14" t="s">
        <v>8751</v>
      </c>
      <c r="B1751" s="14" t="s">
        <v>48</v>
      </c>
      <c r="C1751" s="14" t="s">
        <v>8752</v>
      </c>
      <c r="D1751" s="14" t="s">
        <v>8753</v>
      </c>
      <c r="E1751" s="14" t="s">
        <v>8754</v>
      </c>
      <c r="F1751" s="14" t="s">
        <v>115</v>
      </c>
      <c r="G1751" s="26">
        <v>44136</v>
      </c>
      <c r="H1751" s="14">
        <v>2019</v>
      </c>
      <c r="I1751" s="14" t="s">
        <v>362</v>
      </c>
      <c r="J1751" s="14" t="s">
        <v>872</v>
      </c>
      <c r="K1751" s="14" t="s">
        <v>481</v>
      </c>
      <c r="L1751" s="14" t="s">
        <v>8755</v>
      </c>
      <c r="M1751" s="14">
        <f t="shared" si="216"/>
        <v>2020</v>
      </c>
      <c r="N1751" s="14">
        <f t="shared" si="217"/>
        <v>11</v>
      </c>
      <c r="O1751" s="14" t="str">
        <f>IFERROR(VLOOKUP(I1751,Lists!$F$2:$G$16,2,FALSE()),"Not Rated")</f>
        <v>Older Kids</v>
      </c>
      <c r="P1751" s="14">
        <f t="shared" si="218"/>
        <v>87</v>
      </c>
      <c r="Q1751" s="14" t="str">
        <f t="shared" si="219"/>
        <v>United States</v>
      </c>
      <c r="R1751" s="14" t="str">
        <f t="shared" si="220"/>
        <v>|United States|</v>
      </c>
      <c r="S1751" s="14" t="str">
        <f t="shared" si="221"/>
        <v>|Children &amp; Family Movies|Comedies|</v>
      </c>
      <c r="T1751" s="14" t="str">
        <f t="shared" si="222"/>
        <v>|Michael Kampa|</v>
      </c>
      <c r="U1751" s="14" t="str">
        <f t="shared" si="223"/>
        <v>|Danny Glover|Denise Richards|Cameron Seely|Sean O'Bryan|Katrina Begin|Jake Van Wagoner|Douglas Spain|Dawson Ehlke|</v>
      </c>
    </row>
    <row r="1752" spans="1:21">
      <c r="A1752" s="14" t="s">
        <v>8756</v>
      </c>
      <c r="B1752" s="14" t="s">
        <v>49</v>
      </c>
      <c r="C1752" s="14" t="s">
        <v>8757</v>
      </c>
      <c r="D1752" s="14" t="s">
        <v>117</v>
      </c>
      <c r="E1752" s="14" t="s">
        <v>8758</v>
      </c>
      <c r="F1752" s="14" t="s">
        <v>115</v>
      </c>
      <c r="G1752" s="26">
        <v>44136</v>
      </c>
      <c r="H1752" s="14">
        <v>2002</v>
      </c>
      <c r="I1752" s="14" t="s">
        <v>361</v>
      </c>
      <c r="J1752" s="14" t="s">
        <v>718</v>
      </c>
      <c r="K1752" s="14" t="s">
        <v>6976</v>
      </c>
      <c r="L1752" s="14" t="s">
        <v>8759</v>
      </c>
      <c r="M1752" s="14">
        <f t="shared" si="216"/>
        <v>2020</v>
      </c>
      <c r="N1752" s="14">
        <f t="shared" si="217"/>
        <v>11</v>
      </c>
      <c r="O1752" s="14" t="str">
        <f>IFERROR(VLOOKUP(I1752,Lists!$F$2:$G$16,2,FALSE()),"Not Rated")</f>
        <v>Teens</v>
      </c>
      <c r="P1752" s="14">
        <f t="shared" si="218"/>
        <v>6</v>
      </c>
      <c r="Q1752" s="14" t="str">
        <f t="shared" si="219"/>
        <v>United States</v>
      </c>
      <c r="R1752" s="14" t="str">
        <f t="shared" si="220"/>
        <v>|United States|</v>
      </c>
      <c r="S1752" s="14" t="str">
        <f t="shared" si="221"/>
        <v>|Romantic TV Shows|TV Dramas|Teen TV Shows|</v>
      </c>
      <c r="T1752" s="14" t="str">
        <f t="shared" si="222"/>
        <v>|Unknown|</v>
      </c>
      <c r="U1752" s="14" t="str">
        <f t="shared" si="223"/>
        <v>|James Van Der Beek|Katie Holmes|Michelle Williams|Joshua Jackson|Kerr Smith|Meredith Monroe|Busy Philipps|Mary Beth Peil|</v>
      </c>
    </row>
    <row r="1753" spans="1:21">
      <c r="A1753" s="14" t="s">
        <v>8760</v>
      </c>
      <c r="B1753" s="14" t="s">
        <v>48</v>
      </c>
      <c r="C1753" s="14" t="s">
        <v>8761</v>
      </c>
      <c r="D1753" s="14" t="s">
        <v>8762</v>
      </c>
      <c r="E1753" s="14" t="s">
        <v>8763</v>
      </c>
      <c r="F1753" s="14" t="s">
        <v>115</v>
      </c>
      <c r="G1753" s="26">
        <v>44136</v>
      </c>
      <c r="H1753" s="14">
        <v>2020</v>
      </c>
      <c r="I1753" s="14" t="s">
        <v>366</v>
      </c>
      <c r="J1753" s="14" t="s">
        <v>7663</v>
      </c>
      <c r="K1753" s="14" t="s">
        <v>251</v>
      </c>
      <c r="L1753" s="14" t="s">
        <v>8764</v>
      </c>
      <c r="M1753" s="14">
        <f t="shared" si="216"/>
        <v>2020</v>
      </c>
      <c r="N1753" s="14">
        <f t="shared" si="217"/>
        <v>11</v>
      </c>
      <c r="O1753" s="14" t="str">
        <f>IFERROR(VLOOKUP(I1753,Lists!$F$2:$G$16,2,FALSE()),"Not Rated")</f>
        <v>Kids</v>
      </c>
      <c r="P1753" s="14">
        <f t="shared" si="218"/>
        <v>28</v>
      </c>
      <c r="Q1753" s="14" t="str">
        <f t="shared" si="219"/>
        <v>United States</v>
      </c>
      <c r="R1753" s="14" t="str">
        <f t="shared" si="220"/>
        <v>|United States|</v>
      </c>
      <c r="S1753" s="14" t="str">
        <f t="shared" si="221"/>
        <v>|Children &amp; Family Movies|</v>
      </c>
      <c r="T1753" s="14" t="str">
        <f t="shared" si="222"/>
        <v>|Chanda Bell|</v>
      </c>
      <c r="U1753" s="14" t="str">
        <f t="shared" si="223"/>
        <v>|Leslie Bellair|Brad Hyland|Brody Rose|Carol Aebersold|</v>
      </c>
    </row>
    <row r="1754" spans="1:21">
      <c r="A1754" s="14" t="s">
        <v>8765</v>
      </c>
      <c r="B1754" s="14" t="s">
        <v>48</v>
      </c>
      <c r="C1754" s="14" t="s">
        <v>8766</v>
      </c>
      <c r="D1754" s="14" t="s">
        <v>8762</v>
      </c>
      <c r="E1754" s="14" t="s">
        <v>8767</v>
      </c>
      <c r="F1754" s="14" t="s">
        <v>115</v>
      </c>
      <c r="G1754" s="26">
        <v>44136</v>
      </c>
      <c r="H1754" s="14">
        <v>2020</v>
      </c>
      <c r="I1754" s="14" t="s">
        <v>366</v>
      </c>
      <c r="J1754" s="14" t="s">
        <v>8768</v>
      </c>
      <c r="K1754" s="14" t="s">
        <v>251</v>
      </c>
      <c r="L1754" s="14" t="s">
        <v>8769</v>
      </c>
      <c r="M1754" s="14">
        <f t="shared" si="216"/>
        <v>2020</v>
      </c>
      <c r="N1754" s="14">
        <f t="shared" si="217"/>
        <v>11</v>
      </c>
      <c r="O1754" s="14" t="str">
        <f>IFERROR(VLOOKUP(I1754,Lists!$F$2:$G$16,2,FALSE()),"Not Rated")</f>
        <v>Kids</v>
      </c>
      <c r="P1754" s="14">
        <f t="shared" si="218"/>
        <v>27</v>
      </c>
      <c r="Q1754" s="14" t="str">
        <f t="shared" si="219"/>
        <v>United States</v>
      </c>
      <c r="R1754" s="14" t="str">
        <f t="shared" si="220"/>
        <v>|United States|</v>
      </c>
      <c r="S1754" s="14" t="str">
        <f t="shared" si="221"/>
        <v>|Children &amp; Family Movies|</v>
      </c>
      <c r="T1754" s="14" t="str">
        <f t="shared" si="222"/>
        <v>|Chanda Bell|</v>
      </c>
      <c r="U1754" s="14" t="str">
        <f t="shared" si="223"/>
        <v>|Brad Hyland|Drew Barber|Ashley Roberts|Lowrey Brown|Kristyl Tift|Manny Mahen|Olivia Berkeley|Eleanor Rocha|</v>
      </c>
    </row>
    <row r="1755" spans="1:21">
      <c r="A1755" s="14" t="s">
        <v>8770</v>
      </c>
      <c r="B1755" s="14" t="s">
        <v>48</v>
      </c>
      <c r="C1755" s="14" t="s">
        <v>8771</v>
      </c>
      <c r="D1755" s="14" t="s">
        <v>8772</v>
      </c>
      <c r="E1755" s="14" t="s">
        <v>8773</v>
      </c>
      <c r="F1755" s="14" t="s">
        <v>119</v>
      </c>
      <c r="G1755" s="26">
        <v>44136</v>
      </c>
      <c r="H1755" s="14">
        <v>2018</v>
      </c>
      <c r="I1755" s="14" t="s">
        <v>367</v>
      </c>
      <c r="J1755" s="14" t="s">
        <v>404</v>
      </c>
      <c r="K1755" s="14" t="s">
        <v>251</v>
      </c>
      <c r="L1755" s="14" t="s">
        <v>8774</v>
      </c>
      <c r="M1755" s="14">
        <f t="shared" si="216"/>
        <v>2020</v>
      </c>
      <c r="N1755" s="14">
        <f t="shared" si="217"/>
        <v>11</v>
      </c>
      <c r="O1755" s="14" t="str">
        <f>IFERROR(VLOOKUP(I1755,Lists!$F$2:$G$16,2,FALSE()),"Not Rated")</f>
        <v>Older Kids</v>
      </c>
      <c r="P1755" s="14">
        <f t="shared" si="218"/>
        <v>90</v>
      </c>
      <c r="Q1755" s="14" t="str">
        <f t="shared" si="219"/>
        <v>Canada</v>
      </c>
      <c r="R1755" s="14" t="str">
        <f t="shared" si="220"/>
        <v>|Canada|</v>
      </c>
      <c r="S1755" s="14" t="str">
        <f t="shared" si="221"/>
        <v>|Children &amp; Family Movies|</v>
      </c>
      <c r="T1755" s="14" t="str">
        <f t="shared" si="222"/>
        <v>|Jennifer Westcott|</v>
      </c>
      <c r="U1755" s="14" t="str">
        <f t="shared" si="223"/>
        <v>|Josh Hutcherson|Samantha Bee|Martin Short|Morena Baccarin|Jeff Dunham|John Cleese|</v>
      </c>
    </row>
    <row r="1756" spans="1:21">
      <c r="A1756" s="14" t="s">
        <v>8775</v>
      </c>
      <c r="B1756" s="14" t="s">
        <v>49</v>
      </c>
      <c r="C1756" s="14" t="s">
        <v>8776</v>
      </c>
      <c r="D1756" s="14" t="s">
        <v>117</v>
      </c>
      <c r="E1756" s="14" t="s">
        <v>8777</v>
      </c>
      <c r="F1756" s="14" t="s">
        <v>115</v>
      </c>
      <c r="G1756" s="26">
        <v>44136</v>
      </c>
      <c r="H1756" s="14">
        <v>2019</v>
      </c>
      <c r="I1756" s="14" t="s">
        <v>361</v>
      </c>
      <c r="J1756" s="14" t="s">
        <v>105</v>
      </c>
      <c r="K1756" s="14" t="s">
        <v>262</v>
      </c>
      <c r="L1756" s="14" t="s">
        <v>8778</v>
      </c>
      <c r="M1756" s="14">
        <f t="shared" si="216"/>
        <v>2020</v>
      </c>
      <c r="N1756" s="14">
        <f t="shared" si="217"/>
        <v>11</v>
      </c>
      <c r="O1756" s="14" t="str">
        <f>IFERROR(VLOOKUP(I1756,Lists!$F$2:$G$16,2,FALSE()),"Not Rated")</f>
        <v>Teens</v>
      </c>
      <c r="P1756" s="14">
        <f t="shared" si="218"/>
        <v>1</v>
      </c>
      <c r="Q1756" s="14" t="str">
        <f t="shared" si="219"/>
        <v>United States</v>
      </c>
      <c r="R1756" s="14" t="str">
        <f t="shared" si="220"/>
        <v>|United States|</v>
      </c>
      <c r="S1756" s="14" t="str">
        <f t="shared" si="221"/>
        <v>|Reality TV|</v>
      </c>
      <c r="T1756" s="14" t="str">
        <f t="shared" si="222"/>
        <v>|Unknown|</v>
      </c>
      <c r="U1756" s="14" t="str">
        <f t="shared" si="223"/>
        <v>|Wil Willis|</v>
      </c>
    </row>
    <row r="1757" spans="1:21">
      <c r="A1757" s="14" t="s">
        <v>8779</v>
      </c>
      <c r="B1757" s="14" t="s">
        <v>49</v>
      </c>
      <c r="C1757" s="14" t="s">
        <v>8780</v>
      </c>
      <c r="D1757" s="14" t="s">
        <v>117</v>
      </c>
      <c r="E1757" s="14" t="s">
        <v>8781</v>
      </c>
      <c r="F1757" s="14" t="s">
        <v>115</v>
      </c>
      <c r="G1757" s="26">
        <v>44136</v>
      </c>
      <c r="H1757" s="14">
        <v>2018</v>
      </c>
      <c r="I1757" s="14" t="s">
        <v>361</v>
      </c>
      <c r="J1757" s="14" t="s">
        <v>107</v>
      </c>
      <c r="K1757" s="14" t="s">
        <v>257</v>
      </c>
      <c r="L1757" s="14" t="s">
        <v>8782</v>
      </c>
      <c r="M1757" s="14">
        <f t="shared" si="216"/>
        <v>2020</v>
      </c>
      <c r="N1757" s="14">
        <f t="shared" si="217"/>
        <v>11</v>
      </c>
      <c r="O1757" s="14" t="str">
        <f>IFERROR(VLOOKUP(I1757,Lists!$F$2:$G$16,2,FALSE()),"Not Rated")</f>
        <v>Teens</v>
      </c>
      <c r="P1757" s="14">
        <f t="shared" si="218"/>
        <v>3</v>
      </c>
      <c r="Q1757" s="14" t="str">
        <f t="shared" si="219"/>
        <v>United States</v>
      </c>
      <c r="R1757" s="14" t="str">
        <f t="shared" si="220"/>
        <v>|United States|</v>
      </c>
      <c r="S1757" s="14" t="str">
        <f t="shared" si="221"/>
        <v>|Docuseries|</v>
      </c>
      <c r="T1757" s="14" t="str">
        <f t="shared" si="222"/>
        <v>|Unknown|</v>
      </c>
      <c r="U1757" s="14" t="str">
        <f t="shared" si="223"/>
        <v>|Leah Remini|Mike Rinder|</v>
      </c>
    </row>
    <row r="1758" spans="1:21">
      <c r="A1758" s="14" t="s">
        <v>8783</v>
      </c>
      <c r="B1758" s="14" t="s">
        <v>49</v>
      </c>
      <c r="C1758" s="14" t="s">
        <v>8784</v>
      </c>
      <c r="D1758" s="14" t="s">
        <v>117</v>
      </c>
      <c r="E1758" s="14" t="s">
        <v>117</v>
      </c>
      <c r="F1758" s="14" t="s">
        <v>115</v>
      </c>
      <c r="G1758" s="26">
        <v>44136</v>
      </c>
      <c r="H1758" s="14">
        <v>2019</v>
      </c>
      <c r="I1758" s="14" t="s">
        <v>366</v>
      </c>
      <c r="J1758" s="14" t="s">
        <v>105</v>
      </c>
      <c r="K1758" s="14" t="s">
        <v>256</v>
      </c>
      <c r="L1758" s="14" t="s">
        <v>8785</v>
      </c>
      <c r="M1758" s="14">
        <f t="shared" si="216"/>
        <v>2020</v>
      </c>
      <c r="N1758" s="14">
        <f t="shared" si="217"/>
        <v>11</v>
      </c>
      <c r="O1758" s="14" t="str">
        <f>IFERROR(VLOOKUP(I1758,Lists!$F$2:$G$16,2,FALSE()),"Not Rated")</f>
        <v>Kids</v>
      </c>
      <c r="P1758" s="14">
        <f t="shared" si="218"/>
        <v>1</v>
      </c>
      <c r="Q1758" s="14" t="str">
        <f t="shared" si="219"/>
        <v>United States</v>
      </c>
      <c r="R1758" s="14" t="str">
        <f t="shared" si="220"/>
        <v>|United States|</v>
      </c>
      <c r="S1758" s="14" t="str">
        <f t="shared" si="221"/>
        <v>|Kids' TV|</v>
      </c>
      <c r="T1758" s="14" t="str">
        <f t="shared" si="222"/>
        <v>|Unknown|</v>
      </c>
      <c r="U1758" s="14" t="str">
        <f t="shared" si="223"/>
        <v>|Unknown|</v>
      </c>
    </row>
    <row r="1759" spans="1:21">
      <c r="A1759" s="14" t="s">
        <v>8786</v>
      </c>
      <c r="B1759" s="14" t="s">
        <v>49</v>
      </c>
      <c r="C1759" s="14" t="s">
        <v>8787</v>
      </c>
      <c r="D1759" s="14" t="s">
        <v>117</v>
      </c>
      <c r="E1759" s="14" t="s">
        <v>8788</v>
      </c>
      <c r="F1759" s="14" t="s">
        <v>115</v>
      </c>
      <c r="G1759" s="26">
        <v>44136</v>
      </c>
      <c r="H1759" s="14">
        <v>2018</v>
      </c>
      <c r="I1759" s="14" t="s">
        <v>366</v>
      </c>
      <c r="J1759" s="14" t="s">
        <v>105</v>
      </c>
      <c r="K1759" s="14" t="s">
        <v>256</v>
      </c>
      <c r="L1759" s="14" t="s">
        <v>8789</v>
      </c>
      <c r="M1759" s="14">
        <f t="shared" si="216"/>
        <v>2020</v>
      </c>
      <c r="N1759" s="14">
        <f t="shared" si="217"/>
        <v>11</v>
      </c>
      <c r="O1759" s="14" t="str">
        <f>IFERROR(VLOOKUP(I1759,Lists!$F$2:$G$16,2,FALSE()),"Not Rated")</f>
        <v>Kids</v>
      </c>
      <c r="P1759" s="14">
        <f t="shared" si="218"/>
        <v>1</v>
      </c>
      <c r="Q1759" s="14" t="str">
        <f t="shared" si="219"/>
        <v>United States</v>
      </c>
      <c r="R1759" s="14" t="str">
        <f t="shared" si="220"/>
        <v>|United States|</v>
      </c>
      <c r="S1759" s="14" t="str">
        <f t="shared" si="221"/>
        <v>|Kids' TV|</v>
      </c>
      <c r="T1759" s="14" t="str">
        <f t="shared" si="222"/>
        <v>|Unknown|</v>
      </c>
      <c r="U1759" s="14" t="str">
        <f t="shared" si="223"/>
        <v>|Britt McKillip|Ian Hanlin|Dhirendra|Alex Zahara|Vincent Tong|Bethany Brown|Adrian Petriw|Sabrina Pitre|</v>
      </c>
    </row>
    <row r="1760" spans="1:21">
      <c r="A1760" s="14" t="s">
        <v>8790</v>
      </c>
      <c r="B1760" s="14" t="s">
        <v>49</v>
      </c>
      <c r="C1760" s="14" t="s">
        <v>8791</v>
      </c>
      <c r="D1760" s="14" t="s">
        <v>117</v>
      </c>
      <c r="E1760" s="14" t="s">
        <v>8792</v>
      </c>
      <c r="F1760" s="14" t="s">
        <v>119</v>
      </c>
      <c r="G1760" s="26">
        <v>44136</v>
      </c>
      <c r="H1760" s="14">
        <v>2020</v>
      </c>
      <c r="I1760" s="14" t="s">
        <v>365</v>
      </c>
      <c r="J1760" s="14" t="s">
        <v>106</v>
      </c>
      <c r="K1760" s="14" t="s">
        <v>256</v>
      </c>
      <c r="L1760" s="14" t="s">
        <v>8793</v>
      </c>
      <c r="M1760" s="14">
        <f t="shared" si="216"/>
        <v>2020</v>
      </c>
      <c r="N1760" s="14">
        <f t="shared" si="217"/>
        <v>11</v>
      </c>
      <c r="O1760" s="14" t="str">
        <f>IFERROR(VLOOKUP(I1760,Lists!$F$2:$G$16,2,FALSE()),"Not Rated")</f>
        <v>Kids</v>
      </c>
      <c r="P1760" s="14">
        <f t="shared" si="218"/>
        <v>2</v>
      </c>
      <c r="Q1760" s="14" t="str">
        <f t="shared" si="219"/>
        <v>Canada</v>
      </c>
      <c r="R1760" s="14" t="str">
        <f t="shared" si="220"/>
        <v>|Canada|</v>
      </c>
      <c r="S1760" s="14" t="str">
        <f t="shared" si="221"/>
        <v>|Kids' TV|</v>
      </c>
      <c r="T1760" s="14" t="str">
        <f t="shared" si="222"/>
        <v>|Unknown|</v>
      </c>
      <c r="U1760" s="14" t="str">
        <f t="shared" si="223"/>
        <v>|Michael Adamthwaite|Paul Dobson|Kelly Metzger|Brent Miller|Kirby Morrow|Pauline Newstone|Vincent Tong|Sam Vincent|</v>
      </c>
    </row>
    <row r="1761" spans="1:21">
      <c r="A1761" s="14" t="s">
        <v>8794</v>
      </c>
      <c r="B1761" s="14" t="s">
        <v>49</v>
      </c>
      <c r="C1761" s="14" t="s">
        <v>8795</v>
      </c>
      <c r="D1761" s="14" t="s">
        <v>117</v>
      </c>
      <c r="E1761" s="14" t="s">
        <v>8796</v>
      </c>
      <c r="F1761" s="14" t="s">
        <v>8797</v>
      </c>
      <c r="G1761" s="26">
        <v>44136</v>
      </c>
      <c r="H1761" s="14">
        <v>2019</v>
      </c>
      <c r="I1761" s="14" t="s">
        <v>365</v>
      </c>
      <c r="J1761" s="14" t="s">
        <v>2411</v>
      </c>
      <c r="K1761" s="14" t="s">
        <v>256</v>
      </c>
      <c r="L1761" s="14" t="s">
        <v>8798</v>
      </c>
      <c r="M1761" s="14">
        <f t="shared" si="216"/>
        <v>2020</v>
      </c>
      <c r="N1761" s="14">
        <f t="shared" si="217"/>
        <v>11</v>
      </c>
      <c r="O1761" s="14" t="str">
        <f>IFERROR(VLOOKUP(I1761,Lists!$F$2:$G$16,2,FALSE()),"Not Rated")</f>
        <v>Kids</v>
      </c>
      <c r="P1761" s="14">
        <f t="shared" si="218"/>
        <v>10</v>
      </c>
      <c r="Q1761" s="14" t="str">
        <f t="shared" si="219"/>
        <v>Denmark</v>
      </c>
      <c r="R1761" s="14" t="str">
        <f t="shared" si="220"/>
        <v>|Denmark|Singapore|Canada|United States|</v>
      </c>
      <c r="S1761" s="14" t="str">
        <f t="shared" si="221"/>
        <v>|Kids' TV|</v>
      </c>
      <c r="T1761" s="14" t="str">
        <f t="shared" si="222"/>
        <v>|Unknown|</v>
      </c>
      <c r="U1761" s="14" t="str">
        <f t="shared" si="223"/>
        <v>|Vincent Tong|Jillian Michaels|Ian James Corlett|John Novak|Paul Dobson|Michael Adamthwaite|Kelly Metzger|Brent Miller|Kirby Morrow|Brian Drummond|Mark Oliver|Michael Kopsa|</v>
      </c>
    </row>
    <row r="1762" spans="1:21">
      <c r="A1762" s="14" t="s">
        <v>8799</v>
      </c>
      <c r="B1762" s="14" t="s">
        <v>49</v>
      </c>
      <c r="C1762" s="14" t="s">
        <v>8800</v>
      </c>
      <c r="D1762" s="14" t="s">
        <v>117</v>
      </c>
      <c r="E1762" s="14" t="s">
        <v>8801</v>
      </c>
      <c r="F1762" s="14" t="s">
        <v>8802</v>
      </c>
      <c r="G1762" s="26">
        <v>44136</v>
      </c>
      <c r="H1762" s="14">
        <v>2019</v>
      </c>
      <c r="I1762" s="14" t="s">
        <v>366</v>
      </c>
      <c r="J1762" s="14" t="s">
        <v>105</v>
      </c>
      <c r="K1762" s="14" t="s">
        <v>617</v>
      </c>
      <c r="L1762" s="14" t="s">
        <v>8803</v>
      </c>
      <c r="M1762" s="14">
        <f t="shared" si="216"/>
        <v>2020</v>
      </c>
      <c r="N1762" s="14">
        <f t="shared" si="217"/>
        <v>11</v>
      </c>
      <c r="O1762" s="14" t="str">
        <f>IFERROR(VLOOKUP(I1762,Lists!$F$2:$G$16,2,FALSE()),"Not Rated")</f>
        <v>Kids</v>
      </c>
      <c r="P1762" s="14">
        <f t="shared" si="218"/>
        <v>1</v>
      </c>
      <c r="Q1762" s="14" t="str">
        <f t="shared" si="219"/>
        <v>United States</v>
      </c>
      <c r="R1762" s="14" t="str">
        <f t="shared" si="220"/>
        <v>|United States|France|Denmark|</v>
      </c>
      <c r="S1762" s="14" t="str">
        <f t="shared" si="221"/>
        <v>|Kids' TV|TV Comedies|</v>
      </c>
      <c r="T1762" s="14" t="str">
        <f t="shared" si="222"/>
        <v>|Unknown|</v>
      </c>
      <c r="U1762" s="14" t="str">
        <f t="shared" si="223"/>
        <v>|Joe Zieja|Misty Lee|Alex Cazares|Daniel MK Cohen|James Arnold Taylor|Roger Craig Smith|Mick Lauer|</v>
      </c>
    </row>
    <row r="1763" spans="1:21">
      <c r="A1763" s="14" t="s">
        <v>8804</v>
      </c>
      <c r="B1763" s="14" t="s">
        <v>48</v>
      </c>
      <c r="C1763" s="14" t="s">
        <v>8805</v>
      </c>
      <c r="D1763" s="14" t="s">
        <v>8806</v>
      </c>
      <c r="E1763" s="14" t="s">
        <v>8807</v>
      </c>
      <c r="F1763" s="14" t="s">
        <v>115</v>
      </c>
      <c r="G1763" s="26">
        <v>44136</v>
      </c>
      <c r="H1763" s="14">
        <v>1989</v>
      </c>
      <c r="I1763" s="14" t="s">
        <v>367</v>
      </c>
      <c r="J1763" s="14" t="s">
        <v>724</v>
      </c>
      <c r="K1763" s="14" t="s">
        <v>481</v>
      </c>
      <c r="L1763" s="14" t="s">
        <v>8808</v>
      </c>
      <c r="M1763" s="14">
        <f t="shared" si="216"/>
        <v>2020</v>
      </c>
      <c r="N1763" s="14">
        <f t="shared" si="217"/>
        <v>11</v>
      </c>
      <c r="O1763" s="14" t="str">
        <f>IFERROR(VLOOKUP(I1763,Lists!$F$2:$G$16,2,FALSE()),"Not Rated")</f>
        <v>Older Kids</v>
      </c>
      <c r="P1763" s="14">
        <f t="shared" si="218"/>
        <v>102</v>
      </c>
      <c r="Q1763" s="14" t="str">
        <f t="shared" si="219"/>
        <v>United States</v>
      </c>
      <c r="R1763" s="14" t="str">
        <f t="shared" si="220"/>
        <v>|United States|</v>
      </c>
      <c r="S1763" s="14" t="str">
        <f t="shared" si="221"/>
        <v>|Children &amp; Family Movies|Comedies|</v>
      </c>
      <c r="T1763" s="14" t="str">
        <f t="shared" si="222"/>
        <v>|Richard Greenberg|</v>
      </c>
      <c r="U1763" s="14" t="str">
        <f t="shared" si="223"/>
        <v>|Fred Savage|Howie Mandel|Daniel Stern|Margaret Whitton|Rick Ducommun|Frank Whaley|Ben Savage|William Murray Weiss|Devin Ratray|Amber Barretto|</v>
      </c>
    </row>
    <row r="1764" spans="1:21">
      <c r="A1764" s="14" t="s">
        <v>8809</v>
      </c>
      <c r="B1764" s="14" t="s">
        <v>48</v>
      </c>
      <c r="C1764" s="14" t="s">
        <v>8810</v>
      </c>
      <c r="D1764" s="14" t="s">
        <v>8811</v>
      </c>
      <c r="E1764" s="14" t="s">
        <v>8812</v>
      </c>
      <c r="F1764" s="14" t="s">
        <v>8813</v>
      </c>
      <c r="G1764" s="26">
        <v>44136</v>
      </c>
      <c r="H1764" s="14">
        <v>2018</v>
      </c>
      <c r="I1764" s="14" t="s">
        <v>363</v>
      </c>
      <c r="J1764" s="14" t="s">
        <v>507</v>
      </c>
      <c r="K1764" s="14" t="s">
        <v>248</v>
      </c>
      <c r="L1764" s="14" t="s">
        <v>8814</v>
      </c>
      <c r="M1764" s="14">
        <f t="shared" si="216"/>
        <v>2020</v>
      </c>
      <c r="N1764" s="14">
        <f t="shared" si="217"/>
        <v>11</v>
      </c>
      <c r="O1764" s="14" t="str">
        <f>IFERROR(VLOOKUP(I1764,Lists!$F$2:$G$16,2,FALSE()),"Not Rated")</f>
        <v>Adults</v>
      </c>
      <c r="P1764" s="14">
        <f t="shared" si="218"/>
        <v>94</v>
      </c>
      <c r="Q1764" s="14" t="str">
        <f t="shared" si="219"/>
        <v>United States</v>
      </c>
      <c r="R1764" s="14" t="str">
        <f t="shared" si="220"/>
        <v>|United States|China|Colombia|</v>
      </c>
      <c r="S1764" s="14" t="str">
        <f t="shared" si="221"/>
        <v>|Action &amp; Adventure|</v>
      </c>
      <c r="T1764" s="14" t="str">
        <f t="shared" si="222"/>
        <v>|Peter Berg|</v>
      </c>
      <c r="U1764" s="14" t="str">
        <f t="shared" si="223"/>
        <v>|Mark Wahlberg|Lauren Cohan|Iko Uwais|John Malkovich|Ronda Rousey|Carlo Alban|Sam Medina|Terry Kinney|Nikolai Nikolaeff|Natasha Goubskaya|</v>
      </c>
    </row>
    <row r="1765" spans="1:21">
      <c r="A1765" s="14" t="s">
        <v>8815</v>
      </c>
      <c r="B1765" s="14" t="s">
        <v>48</v>
      </c>
      <c r="C1765" s="14" t="s">
        <v>8816</v>
      </c>
      <c r="D1765" s="14" t="s">
        <v>8817</v>
      </c>
      <c r="E1765" s="14" t="s">
        <v>8818</v>
      </c>
      <c r="F1765" s="14" t="s">
        <v>115</v>
      </c>
      <c r="G1765" s="26">
        <v>44136</v>
      </c>
      <c r="H1765" s="14">
        <v>2018</v>
      </c>
      <c r="I1765" s="14" t="s">
        <v>363</v>
      </c>
      <c r="J1765" s="14" t="s">
        <v>2352</v>
      </c>
      <c r="K1765" s="14" t="s">
        <v>2253</v>
      </c>
      <c r="L1765" s="14" t="s">
        <v>8819</v>
      </c>
      <c r="M1765" s="14">
        <f t="shared" si="216"/>
        <v>2020</v>
      </c>
      <c r="N1765" s="14">
        <f t="shared" si="217"/>
        <v>11</v>
      </c>
      <c r="O1765" s="14" t="str">
        <f>IFERROR(VLOOKUP(I1765,Lists!$F$2:$G$16,2,FALSE()),"Not Rated")</f>
        <v>Adults</v>
      </c>
      <c r="P1765" s="14">
        <f t="shared" si="218"/>
        <v>81</v>
      </c>
      <c r="Q1765" s="14" t="str">
        <f t="shared" si="219"/>
        <v>United States</v>
      </c>
      <c r="R1765" s="14" t="str">
        <f t="shared" si="220"/>
        <v>|United States|</v>
      </c>
      <c r="S1765" s="14" t="str">
        <f t="shared" si="221"/>
        <v>|Dramas|Independent Movies|Thrillers|</v>
      </c>
      <c r="T1765" s="14" t="str">
        <f t="shared" si="222"/>
        <v>|Nicolas Pesce|</v>
      </c>
      <c r="U1765" s="14" t="str">
        <f t="shared" si="223"/>
        <v>|Christopher Abbott|Mia Wasikowska|Laia Costa|Marin Ireland|Maria Dizzia|Wendell Pierce|Olivia Bond|Dakota Lustick|</v>
      </c>
    </row>
    <row r="1766" spans="1:21">
      <c r="A1766" s="14" t="s">
        <v>8820</v>
      </c>
      <c r="B1766" s="14" t="s">
        <v>48</v>
      </c>
      <c r="C1766" s="14" t="s">
        <v>8821</v>
      </c>
      <c r="D1766" s="14" t="s">
        <v>6215</v>
      </c>
      <c r="E1766" s="14" t="s">
        <v>8822</v>
      </c>
      <c r="F1766" s="14" t="s">
        <v>4416</v>
      </c>
      <c r="G1766" s="26">
        <v>44136</v>
      </c>
      <c r="H1766" s="14">
        <v>2016</v>
      </c>
      <c r="I1766" s="14" t="s">
        <v>363</v>
      </c>
      <c r="J1766" s="14" t="s">
        <v>6477</v>
      </c>
      <c r="K1766" s="14" t="s">
        <v>683</v>
      </c>
      <c r="L1766" s="14" t="s">
        <v>8823</v>
      </c>
      <c r="M1766" s="14">
        <f t="shared" si="216"/>
        <v>2020</v>
      </c>
      <c r="N1766" s="14">
        <f t="shared" si="217"/>
        <v>11</v>
      </c>
      <c r="O1766" s="14" t="str">
        <f>IFERROR(VLOOKUP(I1766,Lists!$F$2:$G$16,2,FALSE()),"Not Rated")</f>
        <v>Adults</v>
      </c>
      <c r="P1766" s="14">
        <f t="shared" si="218"/>
        <v>134</v>
      </c>
      <c r="Q1766" s="14" t="str">
        <f t="shared" si="219"/>
        <v>United Kingdom</v>
      </c>
      <c r="R1766" s="14" t="str">
        <f t="shared" si="220"/>
        <v>|United Kingdom|France|Germany|United States|</v>
      </c>
      <c r="S1766" s="14" t="str">
        <f t="shared" si="221"/>
        <v>|Dramas|Thrillers|</v>
      </c>
      <c r="T1766" s="14" t="str">
        <f t="shared" si="222"/>
        <v>|Oliver Stone|</v>
      </c>
      <c r="U1766" s="14" t="str">
        <f t="shared" si="223"/>
        <v>|Joseph Gordon-Levitt|Shailene Woodley|Zachary Quinto|Melissa Leo|Tom Wilkinson|Timothy Olyphant|Nicolas Cage|Rhys Ifans|Joely Richardson|Scott Eastwood|Ben Schnetzer|Logan Marshall-Green|</v>
      </c>
    </row>
    <row r="1767" spans="1:21">
      <c r="A1767" s="14" t="s">
        <v>8824</v>
      </c>
      <c r="B1767" s="14" t="s">
        <v>49</v>
      </c>
      <c r="C1767" s="14" t="s">
        <v>8825</v>
      </c>
      <c r="D1767" s="14" t="s">
        <v>117</v>
      </c>
      <c r="E1767" s="14" t="s">
        <v>8826</v>
      </c>
      <c r="F1767" s="14" t="s">
        <v>942</v>
      </c>
      <c r="G1767" s="26">
        <v>44136</v>
      </c>
      <c r="H1767" s="14">
        <v>2018</v>
      </c>
      <c r="I1767" s="14" t="s">
        <v>366</v>
      </c>
      <c r="J1767" s="14" t="s">
        <v>108</v>
      </c>
      <c r="K1767" s="14" t="s">
        <v>617</v>
      </c>
      <c r="L1767" s="14" t="s">
        <v>8827</v>
      </c>
      <c r="M1767" s="14">
        <f t="shared" si="216"/>
        <v>2020</v>
      </c>
      <c r="N1767" s="14">
        <f t="shared" si="217"/>
        <v>11</v>
      </c>
      <c r="O1767" s="14" t="str">
        <f>IFERROR(VLOOKUP(I1767,Lists!$F$2:$G$16,2,FALSE()),"Not Rated")</f>
        <v>Kids</v>
      </c>
      <c r="P1767" s="14">
        <f t="shared" si="218"/>
        <v>4</v>
      </c>
      <c r="Q1767" s="14" t="str">
        <f t="shared" si="219"/>
        <v>France</v>
      </c>
      <c r="R1767" s="14" t="str">
        <f t="shared" si="220"/>
        <v>|France|United States|</v>
      </c>
      <c r="S1767" s="14" t="str">
        <f t="shared" si="221"/>
        <v>|Kids' TV|TV Comedies|</v>
      </c>
      <c r="T1767" s="14" t="str">
        <f t="shared" si="222"/>
        <v>|Unknown|</v>
      </c>
      <c r="U1767" s="14" t="str">
        <f t="shared" si="223"/>
        <v>|Frank Welker|Wally Wingert|Gregg Berger|</v>
      </c>
    </row>
    <row r="1768" spans="1:21">
      <c r="A1768" s="14" t="s">
        <v>8828</v>
      </c>
      <c r="B1768" s="14" t="s">
        <v>49</v>
      </c>
      <c r="C1768" s="14" t="s">
        <v>8829</v>
      </c>
      <c r="D1768" s="14" t="s">
        <v>117</v>
      </c>
      <c r="E1768" s="14" t="s">
        <v>8830</v>
      </c>
      <c r="F1768" s="14" t="s">
        <v>123</v>
      </c>
      <c r="G1768" s="26">
        <v>44136</v>
      </c>
      <c r="H1768" s="14">
        <v>2020</v>
      </c>
      <c r="I1768" s="14" t="s">
        <v>360</v>
      </c>
      <c r="J1768" s="14" t="s">
        <v>105</v>
      </c>
      <c r="K1768" s="14" t="s">
        <v>1470</v>
      </c>
      <c r="L1768" s="14" t="s">
        <v>8831</v>
      </c>
      <c r="M1768" s="14">
        <f t="shared" si="216"/>
        <v>2020</v>
      </c>
      <c r="N1768" s="14">
        <f t="shared" si="217"/>
        <v>11</v>
      </c>
      <c r="O1768" s="14" t="str">
        <f>IFERROR(VLOOKUP(I1768,Lists!$F$2:$G$16,2,FALSE()),"Not Rated")</f>
        <v>Adults</v>
      </c>
      <c r="P1768" s="14">
        <f t="shared" si="218"/>
        <v>1</v>
      </c>
      <c r="Q1768" s="14" t="str">
        <f t="shared" si="219"/>
        <v>South Korea</v>
      </c>
      <c r="R1768" s="14" t="str">
        <f t="shared" si="220"/>
        <v>|South Korea|</v>
      </c>
      <c r="S1768" s="14" t="str">
        <f t="shared" si="221"/>
        <v>|Crime TV Shows|International TV Shows|TV Dramas|</v>
      </c>
      <c r="T1768" s="14" t="str">
        <f t="shared" si="222"/>
        <v>|Unknown|</v>
      </c>
      <c r="U1768" s="14" t="str">
        <f t="shared" si="223"/>
        <v>|Son Hyun-joo|Jang Seung-jo|Lee Elijah|Oh Jung-se|</v>
      </c>
    </row>
    <row r="1769" spans="1:21">
      <c r="A1769" s="14" t="s">
        <v>8832</v>
      </c>
      <c r="B1769" s="14" t="s">
        <v>48</v>
      </c>
      <c r="C1769" s="14" t="s">
        <v>8833</v>
      </c>
      <c r="D1769" s="14" t="s">
        <v>7137</v>
      </c>
      <c r="E1769" s="14" t="s">
        <v>8834</v>
      </c>
      <c r="F1769" s="14" t="s">
        <v>8835</v>
      </c>
      <c r="G1769" s="26">
        <v>44136</v>
      </c>
      <c r="H1769" s="14">
        <v>2012</v>
      </c>
      <c r="I1769" s="14" t="s">
        <v>364</v>
      </c>
      <c r="J1769" s="14" t="s">
        <v>1033</v>
      </c>
      <c r="K1769" s="14" t="s">
        <v>244</v>
      </c>
      <c r="L1769" s="14" t="s">
        <v>8836</v>
      </c>
      <c r="M1769" s="14">
        <f t="shared" si="216"/>
        <v>2020</v>
      </c>
      <c r="N1769" s="14">
        <f t="shared" si="217"/>
        <v>11</v>
      </c>
      <c r="O1769" s="14" t="str">
        <f>IFERROR(VLOOKUP(I1769,Lists!$F$2:$G$16,2,FALSE()),"Not Rated")</f>
        <v>Teens</v>
      </c>
      <c r="P1769" s="14">
        <f t="shared" si="218"/>
        <v>114</v>
      </c>
      <c r="Q1769" s="14" t="str">
        <f t="shared" si="219"/>
        <v>Spain</v>
      </c>
      <c r="R1769" s="14" t="str">
        <f t="shared" si="220"/>
        <v>|Spain|Thailand|United States|</v>
      </c>
      <c r="S1769" s="14" t="str">
        <f t="shared" si="221"/>
        <v>|Dramas|</v>
      </c>
      <c r="T1769" s="14" t="str">
        <f t="shared" si="222"/>
        <v>|J.A. Bayona|</v>
      </c>
      <c r="U1769" s="14" t="str">
        <f t="shared" si="223"/>
        <v>|Naomi Watts|Ewan McGregor|Tom Holland|Samuel Joslin|Oaklee Pendergast|Marta Etura|Sönke Möhring|Geraldine Chaplin|Ploy Jindachote|Jomjaoi Sae-Limh|</v>
      </c>
    </row>
    <row r="1770" spans="1:21">
      <c r="A1770" s="14" t="s">
        <v>8837</v>
      </c>
      <c r="B1770" s="14" t="s">
        <v>48</v>
      </c>
      <c r="C1770" s="14" t="s">
        <v>8838</v>
      </c>
      <c r="D1770" s="14" t="s">
        <v>8839</v>
      </c>
      <c r="E1770" s="14" t="s">
        <v>8840</v>
      </c>
      <c r="F1770" s="14" t="s">
        <v>115</v>
      </c>
      <c r="G1770" s="26">
        <v>44136</v>
      </c>
      <c r="H1770" s="14">
        <v>1994</v>
      </c>
      <c r="I1770" s="14" t="s">
        <v>367</v>
      </c>
      <c r="J1770" s="14" t="s">
        <v>1386</v>
      </c>
      <c r="K1770" s="14" t="s">
        <v>4338</v>
      </c>
      <c r="L1770" s="14" t="s">
        <v>8841</v>
      </c>
      <c r="M1770" s="14">
        <f t="shared" si="216"/>
        <v>2020</v>
      </c>
      <c r="N1770" s="14">
        <f t="shared" si="217"/>
        <v>11</v>
      </c>
      <c r="O1770" s="14" t="str">
        <f>IFERROR(VLOOKUP(I1770,Lists!$F$2:$G$16,2,FALSE()),"Not Rated")</f>
        <v>Older Kids</v>
      </c>
      <c r="P1770" s="14">
        <f t="shared" si="218"/>
        <v>107</v>
      </c>
      <c r="Q1770" s="14" t="str">
        <f t="shared" si="219"/>
        <v>United States</v>
      </c>
      <c r="R1770" s="14" t="str">
        <f t="shared" si="220"/>
        <v>|United States|</v>
      </c>
      <c r="S1770" s="14" t="str">
        <f t="shared" si="221"/>
        <v>|Action &amp; Adventure|Dramas|Sports Movies|</v>
      </c>
      <c r="T1770" s="14" t="str">
        <f t="shared" si="222"/>
        <v>|Christopher Cain|</v>
      </c>
      <c r="U1770" s="14" t="str">
        <f t="shared" si="223"/>
        <v>|Pat Morita|Hilary Swank|Michael Ironside|Constance Towers|Chris Conrad|Arsenio "Sonny" Trinidad|Michael Cavalieri|Walton Goggins|</v>
      </c>
    </row>
    <row r="1771" spans="1:21">
      <c r="A1771" s="14" t="s">
        <v>8842</v>
      </c>
      <c r="B1771" s="14" t="s">
        <v>49</v>
      </c>
      <c r="C1771" s="14" t="s">
        <v>8843</v>
      </c>
      <c r="D1771" s="14" t="s">
        <v>117</v>
      </c>
      <c r="E1771" s="14" t="s">
        <v>8844</v>
      </c>
      <c r="F1771" s="14" t="s">
        <v>123</v>
      </c>
      <c r="G1771" s="26">
        <v>44136</v>
      </c>
      <c r="H1771" s="14">
        <v>2018</v>
      </c>
      <c r="I1771" s="14" t="s">
        <v>361</v>
      </c>
      <c r="J1771" s="14" t="s">
        <v>106</v>
      </c>
      <c r="K1771" s="14" t="s">
        <v>5585</v>
      </c>
      <c r="L1771" s="14" t="s">
        <v>8845</v>
      </c>
      <c r="M1771" s="14">
        <f t="shared" si="216"/>
        <v>2020</v>
      </c>
      <c r="N1771" s="14">
        <f t="shared" si="217"/>
        <v>11</v>
      </c>
      <c r="O1771" s="14" t="str">
        <f>IFERROR(VLOOKUP(I1771,Lists!$F$2:$G$16,2,FALSE()),"Not Rated")</f>
        <v>Teens</v>
      </c>
      <c r="P1771" s="14">
        <f t="shared" si="218"/>
        <v>2</v>
      </c>
      <c r="Q1771" s="14" t="str">
        <f t="shared" si="219"/>
        <v>South Korea</v>
      </c>
      <c r="R1771" s="14" t="str">
        <f t="shared" si="220"/>
        <v>|South Korea|</v>
      </c>
      <c r="S1771" s="14" t="str">
        <f t="shared" si="221"/>
        <v>|Crime TV Shows|International TV Shows|Korean TV Shows|</v>
      </c>
      <c r="T1771" s="14" t="str">
        <f t="shared" si="222"/>
        <v>|Unknown|</v>
      </c>
      <c r="U1771" s="14" t="str">
        <f t="shared" si="223"/>
        <v>|Jang Hyuk|Lee Ha-na|Baek Sung-hyun|Ye-sung|Son Eun-seo|Kwon Jae-hwan|Lee Ju-seung|Kim Jae-wook|</v>
      </c>
    </row>
    <row r="1772" spans="1:21">
      <c r="A1772" s="14" t="s">
        <v>8846</v>
      </c>
      <c r="B1772" s="14" t="s">
        <v>48</v>
      </c>
      <c r="C1772" s="14" t="s">
        <v>8847</v>
      </c>
      <c r="D1772" s="14" t="s">
        <v>7859</v>
      </c>
      <c r="E1772" s="14" t="s">
        <v>8848</v>
      </c>
      <c r="F1772" s="14" t="s">
        <v>115</v>
      </c>
      <c r="G1772" s="26">
        <v>44136</v>
      </c>
      <c r="H1772" s="14">
        <v>2020</v>
      </c>
      <c r="I1772" s="14" t="s">
        <v>363</v>
      </c>
      <c r="J1772" s="14" t="s">
        <v>1386</v>
      </c>
      <c r="K1772" s="14" t="s">
        <v>8849</v>
      </c>
      <c r="L1772" s="14" t="s">
        <v>8850</v>
      </c>
      <c r="M1772" s="14">
        <f t="shared" si="216"/>
        <v>2020</v>
      </c>
      <c r="N1772" s="14">
        <f t="shared" si="217"/>
        <v>11</v>
      </c>
      <c r="O1772" s="14" t="str">
        <f>IFERROR(VLOOKUP(I1772,Lists!$F$2:$G$16,2,FALSE()),"Not Rated")</f>
        <v>Adults</v>
      </c>
      <c r="P1772" s="14">
        <f t="shared" si="218"/>
        <v>107</v>
      </c>
      <c r="Q1772" s="14" t="str">
        <f t="shared" si="219"/>
        <v>United States</v>
      </c>
      <c r="R1772" s="14" t="str">
        <f t="shared" si="220"/>
        <v>|United States|</v>
      </c>
      <c r="S1772" s="14" t="str">
        <f t="shared" si="221"/>
        <v>|Comedies|Sports Movies|</v>
      </c>
      <c r="T1772" s="14" t="str">
        <f t="shared" si="222"/>
        <v>|Shaun Paul Piccinino|</v>
      </c>
      <c r="U1772" s="14" t="str">
        <f t="shared" si="223"/>
        <v>|Matt Jones|Noureen DeWulf|John Ducey|Matty Cardarople|Jeff Fahey|Christina Moore|Gabriel Tigerman|Ali Afshar|Tyler Jacob Moore|Jessica Serfaty|</v>
      </c>
    </row>
    <row r="1773" spans="1:21">
      <c r="A1773" s="14" t="s">
        <v>8851</v>
      </c>
      <c r="B1773" s="14" t="s">
        <v>49</v>
      </c>
      <c r="C1773" s="14" t="s">
        <v>8852</v>
      </c>
      <c r="D1773" s="14" t="s">
        <v>8853</v>
      </c>
      <c r="E1773" s="14" t="s">
        <v>8854</v>
      </c>
      <c r="F1773" s="14" t="s">
        <v>133</v>
      </c>
      <c r="G1773" s="26">
        <v>44135</v>
      </c>
      <c r="H1773" s="14">
        <v>2017</v>
      </c>
      <c r="I1773" s="14" t="s">
        <v>362</v>
      </c>
      <c r="J1773" s="14" t="s">
        <v>105</v>
      </c>
      <c r="K1773" s="14" t="s">
        <v>773</v>
      </c>
      <c r="L1773" s="14" t="s">
        <v>8855</v>
      </c>
      <c r="M1773" s="14">
        <f t="shared" si="216"/>
        <v>2020</v>
      </c>
      <c r="N1773" s="14">
        <f t="shared" si="217"/>
        <v>10</v>
      </c>
      <c r="O1773" s="14" t="str">
        <f>IFERROR(VLOOKUP(I1773,Lists!$F$2:$G$16,2,FALSE()),"Not Rated")</f>
        <v>Older Kids</v>
      </c>
      <c r="P1773" s="14">
        <f t="shared" si="218"/>
        <v>1</v>
      </c>
      <c r="Q1773" s="14" t="str">
        <f t="shared" si="219"/>
        <v>Brazil</v>
      </c>
      <c r="R1773" s="14" t="str">
        <f t="shared" si="220"/>
        <v>|Brazil|</v>
      </c>
      <c r="S1773" s="14" t="str">
        <f t="shared" si="221"/>
        <v>|Docuseries|International TV Shows|</v>
      </c>
      <c r="T1773" s="14" t="str">
        <f t="shared" si="222"/>
        <v>|Juliana Vicente|</v>
      </c>
      <c r="U1773" s="14" t="str">
        <f t="shared" si="223"/>
        <v>|Loo Nascimento|Ingrid Silva|Rincon Sapiência|Batekoo|Gabriel Martins|Benjamin Abras|Daniele DaMata|Tasha &amp; Tracie Okereke|Mariana de Matos|André Novais|Mahal Pita|Grace Passô|Thamyra Thâmara|Xenia França|Criola|Dani Ornellas|Anelis Assumpção|Magá Moura|Tássia Reis|Liniker|Yasmin Thayná|Raquel Virgínia|Juliana Luna|Erica Malunguinho|Diane Lima|Karol Conká|</v>
      </c>
    </row>
    <row r="1774" spans="1:21">
      <c r="A1774" s="14" t="s">
        <v>8856</v>
      </c>
      <c r="B1774" s="14" t="s">
        <v>48</v>
      </c>
      <c r="C1774" s="14" t="s">
        <v>8857</v>
      </c>
      <c r="D1774" s="14" t="s">
        <v>8858</v>
      </c>
      <c r="E1774" s="14" t="s">
        <v>8859</v>
      </c>
      <c r="F1774" s="14" t="s">
        <v>152</v>
      </c>
      <c r="G1774" s="26">
        <v>44135</v>
      </c>
      <c r="H1774" s="14">
        <v>2018</v>
      </c>
      <c r="I1774" s="14" t="s">
        <v>360</v>
      </c>
      <c r="J1774" s="14" t="s">
        <v>2213</v>
      </c>
      <c r="K1774" s="14" t="s">
        <v>612</v>
      </c>
      <c r="L1774" s="14" t="s">
        <v>8860</v>
      </c>
      <c r="M1774" s="14">
        <f t="shared" si="216"/>
        <v>2020</v>
      </c>
      <c r="N1774" s="14">
        <f t="shared" si="217"/>
        <v>10</v>
      </c>
      <c r="O1774" s="14" t="str">
        <f>IFERROR(VLOOKUP(I1774,Lists!$F$2:$G$16,2,FALSE()),"Not Rated")</f>
        <v>Adults</v>
      </c>
      <c r="P1774" s="14">
        <f t="shared" si="218"/>
        <v>130</v>
      </c>
      <c r="Q1774" s="14" t="str">
        <f t="shared" si="219"/>
        <v>Norway</v>
      </c>
      <c r="R1774" s="14" t="str">
        <f t="shared" si="220"/>
        <v>|Norway|</v>
      </c>
      <c r="S1774" s="14" t="str">
        <f t="shared" si="221"/>
        <v>|Action &amp; Adventure|Dramas|International Movies|</v>
      </c>
      <c r="T1774" s="14" t="str">
        <f t="shared" si="222"/>
        <v>|Harald Zwart|</v>
      </c>
      <c r="U1774" s="14" t="str">
        <f t="shared" si="223"/>
        <v>|Thomas Gullestad|Jonathan Rhys Meyers|Marie Blokhus|Mads Sjøgård Pettersen|Vegar Hoel|Håkon T. Nielsen|Eirik Risholm Velle|Daniel Frikstad|Eric Dirnes|Alexander Zwart|</v>
      </c>
    </row>
    <row r="1775" spans="1:21">
      <c r="A1775" s="14" t="s">
        <v>8861</v>
      </c>
      <c r="B1775" s="14" t="s">
        <v>49</v>
      </c>
      <c r="C1775" s="14" t="s">
        <v>8862</v>
      </c>
      <c r="D1775" s="14" t="s">
        <v>117</v>
      </c>
      <c r="E1775" s="14" t="s">
        <v>8863</v>
      </c>
      <c r="F1775" s="14" t="s">
        <v>127</v>
      </c>
      <c r="G1775" s="26">
        <v>44135</v>
      </c>
      <c r="H1775" s="14">
        <v>2019</v>
      </c>
      <c r="I1775" s="14" t="s">
        <v>362</v>
      </c>
      <c r="J1775" s="14" t="s">
        <v>105</v>
      </c>
      <c r="K1775" s="14" t="s">
        <v>1599</v>
      </c>
      <c r="L1775" s="14" t="s">
        <v>8864</v>
      </c>
      <c r="M1775" s="14">
        <f t="shared" si="216"/>
        <v>2020</v>
      </c>
      <c r="N1775" s="14">
        <f t="shared" si="217"/>
        <v>10</v>
      </c>
      <c r="O1775" s="14" t="str">
        <f>IFERROR(VLOOKUP(I1775,Lists!$F$2:$G$16,2,FALSE()),"Not Rated")</f>
        <v>Older Kids</v>
      </c>
      <c r="P1775" s="14">
        <f t="shared" si="218"/>
        <v>1</v>
      </c>
      <c r="Q1775" s="14" t="str">
        <f t="shared" si="219"/>
        <v>Australia</v>
      </c>
      <c r="R1775" s="14" t="str">
        <f t="shared" si="220"/>
        <v>|Australia|</v>
      </c>
      <c r="S1775" s="14" t="str">
        <f t="shared" si="221"/>
        <v>|International TV Shows|Reality TV|</v>
      </c>
      <c r="T1775" s="14" t="str">
        <f t="shared" si="222"/>
        <v>|Unknown|</v>
      </c>
      <c r="U1775" s="14" t="str">
        <f t="shared" si="223"/>
        <v>|Adriano Zumbo|Rachel Khoo|</v>
      </c>
    </row>
    <row r="1776" spans="1:21">
      <c r="A1776" s="14" t="s">
        <v>8865</v>
      </c>
      <c r="B1776" s="14" t="s">
        <v>48</v>
      </c>
      <c r="C1776" s="14" t="s">
        <v>8866</v>
      </c>
      <c r="D1776" s="14" t="s">
        <v>8867</v>
      </c>
      <c r="E1776" s="14" t="s">
        <v>8868</v>
      </c>
      <c r="F1776" s="14" t="s">
        <v>115</v>
      </c>
      <c r="G1776" s="26">
        <v>44134</v>
      </c>
      <c r="H1776" s="14">
        <v>2019</v>
      </c>
      <c r="I1776" s="14" t="s">
        <v>361</v>
      </c>
      <c r="J1776" s="14" t="s">
        <v>872</v>
      </c>
      <c r="K1776" s="14" t="s">
        <v>2253</v>
      </c>
      <c r="L1776" s="14" t="s">
        <v>8869</v>
      </c>
      <c r="M1776" s="14">
        <f t="shared" si="216"/>
        <v>2020</v>
      </c>
      <c r="N1776" s="14">
        <f t="shared" si="217"/>
        <v>10</v>
      </c>
      <c r="O1776" s="14" t="str">
        <f>IFERROR(VLOOKUP(I1776,Lists!$F$2:$G$16,2,FALSE()),"Not Rated")</f>
        <v>Teens</v>
      </c>
      <c r="P1776" s="14">
        <f t="shared" si="218"/>
        <v>87</v>
      </c>
      <c r="Q1776" s="14" t="str">
        <f t="shared" si="219"/>
        <v>United States</v>
      </c>
      <c r="R1776" s="14" t="str">
        <f t="shared" si="220"/>
        <v>|United States|</v>
      </c>
      <c r="S1776" s="14" t="str">
        <f t="shared" si="221"/>
        <v>|Dramas|Independent Movies|Thrillers|</v>
      </c>
      <c r="T1776" s="14" t="str">
        <f t="shared" si="222"/>
        <v>|Stacia Crawford|</v>
      </c>
      <c r="U1776" s="14" t="str">
        <f t="shared" si="223"/>
        <v>|Victoria Barabas|Gino Anthony Pesi|Jake Allyn|Deborah Van Valkenburgh|Jessica Meraz|Jack Fisher|Eve Sigall|Jerod Meagher|</v>
      </c>
    </row>
    <row r="1777" spans="1:21">
      <c r="A1777" s="14" t="s">
        <v>8870</v>
      </c>
      <c r="B1777" s="14" t="s">
        <v>48</v>
      </c>
      <c r="C1777" s="14" t="s">
        <v>8871</v>
      </c>
      <c r="D1777" s="14" t="s">
        <v>8872</v>
      </c>
      <c r="E1777" s="14" t="s">
        <v>8873</v>
      </c>
      <c r="F1777" s="14" t="s">
        <v>118</v>
      </c>
      <c r="G1777" s="26">
        <v>44134</v>
      </c>
      <c r="H1777" s="14">
        <v>2020</v>
      </c>
      <c r="I1777" s="14" t="s">
        <v>361</v>
      </c>
      <c r="J1777" s="14" t="s">
        <v>730</v>
      </c>
      <c r="K1777" s="14" t="s">
        <v>6328</v>
      </c>
      <c r="L1777" s="14" t="s">
        <v>8874</v>
      </c>
      <c r="M1777" s="14">
        <f t="shared" si="216"/>
        <v>2020</v>
      </c>
      <c r="N1777" s="14">
        <f t="shared" si="217"/>
        <v>10</v>
      </c>
      <c r="O1777" s="14" t="str">
        <f>IFERROR(VLOOKUP(I1777,Lists!$F$2:$G$16,2,FALSE()),"Not Rated")</f>
        <v>Teens</v>
      </c>
      <c r="P1777" s="14">
        <f t="shared" si="218"/>
        <v>93</v>
      </c>
      <c r="Q1777" s="14" t="str">
        <f t="shared" si="219"/>
        <v>United Kingdom</v>
      </c>
      <c r="R1777" s="14" t="str">
        <f t="shared" si="220"/>
        <v>|United Kingdom|</v>
      </c>
      <c r="S1777" s="14" t="str">
        <f t="shared" si="221"/>
        <v>|Horror Movies|Independent Movies|</v>
      </c>
      <c r="T1777" s="14" t="str">
        <f t="shared" si="222"/>
        <v>|Remi Weekes|</v>
      </c>
      <c r="U1777" s="14" t="str">
        <f t="shared" si="223"/>
        <v>|Ṣọpẹ́ Dìrísù|Wunmi Mosaku|Matt Smith|Malaika Wakoli-Abigaba|</v>
      </c>
    </row>
    <row r="1778" spans="1:21">
      <c r="A1778" s="14" t="s">
        <v>8875</v>
      </c>
      <c r="B1778" s="14" t="s">
        <v>48</v>
      </c>
      <c r="C1778" s="14" t="s">
        <v>8876</v>
      </c>
      <c r="D1778" s="14" t="s">
        <v>8877</v>
      </c>
      <c r="E1778" s="14" t="s">
        <v>8878</v>
      </c>
      <c r="F1778" s="14" t="s">
        <v>131</v>
      </c>
      <c r="G1778" s="26">
        <v>44134</v>
      </c>
      <c r="H1778" s="14">
        <v>2017</v>
      </c>
      <c r="I1778" s="14" t="s">
        <v>361</v>
      </c>
      <c r="J1778" s="14" t="s">
        <v>1033</v>
      </c>
      <c r="K1778" s="14" t="s">
        <v>475</v>
      </c>
      <c r="L1778" s="14" t="s">
        <v>8879</v>
      </c>
      <c r="M1778" s="14">
        <f t="shared" si="216"/>
        <v>2020</v>
      </c>
      <c r="N1778" s="14">
        <f t="shared" si="217"/>
        <v>10</v>
      </c>
      <c r="O1778" s="14" t="str">
        <f>IFERROR(VLOOKUP(I1778,Lists!$F$2:$G$16,2,FALSE()),"Not Rated")</f>
        <v>Teens</v>
      </c>
      <c r="P1778" s="14">
        <f t="shared" si="218"/>
        <v>114</v>
      </c>
      <c r="Q1778" s="14" t="str">
        <f t="shared" si="219"/>
        <v>Nigeria</v>
      </c>
      <c r="R1778" s="14" t="str">
        <f t="shared" si="220"/>
        <v>|Nigeria|</v>
      </c>
      <c r="S1778" s="14" t="str">
        <f t="shared" si="221"/>
        <v>|Dramas|International Movies|</v>
      </c>
      <c r="T1778" s="14" t="str">
        <f t="shared" si="222"/>
        <v>|Tope Oshin|</v>
      </c>
      <c r="U1778" s="14" t="str">
        <f t="shared" si="223"/>
        <v>|Chris Attoh|Adesua Etomi|Uzor Arukwe|Sika Osei|Leonora Okien|Shawn Faqua|Tina Mba|</v>
      </c>
    </row>
    <row r="1779" spans="1:21">
      <c r="A1779" s="14" t="s">
        <v>8880</v>
      </c>
      <c r="B1779" s="14" t="s">
        <v>48</v>
      </c>
      <c r="C1779" s="14" t="s">
        <v>8881</v>
      </c>
      <c r="D1779" s="14" t="s">
        <v>8882</v>
      </c>
      <c r="E1779" s="14" t="s">
        <v>8883</v>
      </c>
      <c r="F1779" s="14" t="s">
        <v>116</v>
      </c>
      <c r="G1779" s="26">
        <v>44134</v>
      </c>
      <c r="H1779" s="14">
        <v>2020</v>
      </c>
      <c r="I1779" s="14" t="s">
        <v>361</v>
      </c>
      <c r="J1779" s="14" t="s">
        <v>436</v>
      </c>
      <c r="K1779" s="14" t="s">
        <v>1537</v>
      </c>
      <c r="L1779" s="14" t="s">
        <v>8884</v>
      </c>
      <c r="M1779" s="14">
        <f t="shared" si="216"/>
        <v>2020</v>
      </c>
      <c r="N1779" s="14">
        <f t="shared" si="217"/>
        <v>10</v>
      </c>
      <c r="O1779" s="14" t="str">
        <f>IFERROR(VLOOKUP(I1779,Lists!$F$2:$G$16,2,FALSE()),"Not Rated")</f>
        <v>Teens</v>
      </c>
      <c r="P1779" s="14">
        <f t="shared" si="218"/>
        <v>91</v>
      </c>
      <c r="Q1779" s="14" t="str">
        <f t="shared" si="219"/>
        <v>India</v>
      </c>
      <c r="R1779" s="14" t="str">
        <f t="shared" si="220"/>
        <v>|India|</v>
      </c>
      <c r="S1779" s="14" t="str">
        <f t="shared" si="221"/>
        <v>|Horror Movies|International Movies|</v>
      </c>
      <c r="T1779" s="14" t="str">
        <f t="shared" si="222"/>
        <v>|Terrie Samundra|</v>
      </c>
      <c r="U1779" s="14" t="str">
        <f t="shared" si="223"/>
        <v>|Shabana Azmi|Leela Samson|Sanjeeda Sheikh|Satyadeep Misra|Riva Arora|Hetvi Bhanushali|Rose Rathod|</v>
      </c>
    </row>
    <row r="1780" spans="1:21">
      <c r="A1780" s="14" t="s">
        <v>8885</v>
      </c>
      <c r="B1780" s="14" t="s">
        <v>49</v>
      </c>
      <c r="C1780" s="14" t="s">
        <v>8886</v>
      </c>
      <c r="D1780" s="14" t="s">
        <v>117</v>
      </c>
      <c r="E1780" s="14" t="s">
        <v>8887</v>
      </c>
      <c r="F1780" s="14" t="s">
        <v>117</v>
      </c>
      <c r="G1780" s="26">
        <v>44134</v>
      </c>
      <c r="H1780" s="14">
        <v>2020</v>
      </c>
      <c r="I1780" s="14" t="s">
        <v>366</v>
      </c>
      <c r="J1780" s="14" t="s">
        <v>106</v>
      </c>
      <c r="K1780" s="14" t="s">
        <v>878</v>
      </c>
      <c r="L1780" s="14" t="s">
        <v>8888</v>
      </c>
      <c r="M1780" s="14">
        <f t="shared" si="216"/>
        <v>2020</v>
      </c>
      <c r="N1780" s="14">
        <f t="shared" si="217"/>
        <v>10</v>
      </c>
      <c r="O1780" s="14" t="str">
        <f>IFERROR(VLOOKUP(I1780,Lists!$F$2:$G$16,2,FALSE()),"Not Rated")</f>
        <v>Kids</v>
      </c>
      <c r="P1780" s="14">
        <f t="shared" si="218"/>
        <v>2</v>
      </c>
      <c r="Q1780" s="14" t="str">
        <f t="shared" si="219"/>
        <v>Unknown</v>
      </c>
      <c r="R1780" s="14" t="str">
        <f t="shared" si="220"/>
        <v>|Unknown|</v>
      </c>
      <c r="S1780" s="14" t="str">
        <f t="shared" si="221"/>
        <v>|Kids' TV|Korean TV Shows|</v>
      </c>
      <c r="T1780" s="14" t="str">
        <f t="shared" si="222"/>
        <v>|Unknown|</v>
      </c>
      <c r="U1780" s="14" t="str">
        <f t="shared" si="223"/>
        <v>|Hong So-yeong|Choi Bo-bae|Kim Eun-ah|Jeong Hye-won|Bae Jin-hong|Um Sang-hyun|Cha Moo-jin|Jang Min-young|Jang Do-young|Kim Sook-young|Park Ran|Kim Chang-won|Park Yeon-kyung|</v>
      </c>
    </row>
    <row r="1781" spans="1:21">
      <c r="A1781" s="14" t="s">
        <v>8889</v>
      </c>
      <c r="B1781" s="14" t="s">
        <v>49</v>
      </c>
      <c r="C1781" s="14" t="s">
        <v>8890</v>
      </c>
      <c r="D1781" s="14" t="s">
        <v>117</v>
      </c>
      <c r="E1781" s="14" t="s">
        <v>8891</v>
      </c>
      <c r="F1781" s="14" t="s">
        <v>115</v>
      </c>
      <c r="G1781" s="26">
        <v>44134</v>
      </c>
      <c r="H1781" s="14">
        <v>2020</v>
      </c>
      <c r="I1781" s="14" t="s">
        <v>361</v>
      </c>
      <c r="J1781" s="14" t="s">
        <v>1829</v>
      </c>
      <c r="K1781" s="14" t="s">
        <v>2456</v>
      </c>
      <c r="L1781" s="14" t="s">
        <v>8892</v>
      </c>
      <c r="M1781" s="14">
        <f t="shared" si="216"/>
        <v>2020</v>
      </c>
      <c r="N1781" s="14">
        <f t="shared" si="217"/>
        <v>10</v>
      </c>
      <c r="O1781" s="14" t="str">
        <f>IFERROR(VLOOKUP(I1781,Lists!$F$2:$G$16,2,FALSE()),"Not Rated")</f>
        <v>Teens</v>
      </c>
      <c r="P1781" s="14">
        <f t="shared" si="218"/>
        <v>7</v>
      </c>
      <c r="Q1781" s="14" t="str">
        <f t="shared" si="219"/>
        <v>United States</v>
      </c>
      <c r="R1781" s="14" t="str">
        <f t="shared" si="220"/>
        <v>|United States|</v>
      </c>
      <c r="S1781" s="14" t="str">
        <f t="shared" si="221"/>
        <v>|TV Action &amp; Adventure|TV Sci-Fi &amp; Fantasy|</v>
      </c>
      <c r="T1781" s="14" t="str">
        <f t="shared" si="222"/>
        <v>|Unknown|</v>
      </c>
      <c r="U1781" s="14" t="str">
        <f t="shared" si="223"/>
        <v>|Clark Gregg|Ming-Na Wen|Brett Dalton|Chloe Bennet|Iain De Caestecker|Elizabeth Henstridge|Adrianne Palicki|Luke Mitchell|Henry Simmons|</v>
      </c>
    </row>
    <row r="1782" spans="1:21">
      <c r="A1782" s="14" t="s">
        <v>8893</v>
      </c>
      <c r="B1782" s="14" t="s">
        <v>48</v>
      </c>
      <c r="C1782" s="14" t="s">
        <v>8894</v>
      </c>
      <c r="D1782" s="14" t="s">
        <v>8895</v>
      </c>
      <c r="E1782" s="14" t="s">
        <v>8896</v>
      </c>
      <c r="F1782" s="14" t="s">
        <v>120</v>
      </c>
      <c r="G1782" s="26">
        <v>44134</v>
      </c>
      <c r="H1782" s="14">
        <v>2020</v>
      </c>
      <c r="I1782" s="14" t="s">
        <v>360</v>
      </c>
      <c r="J1782" s="14" t="s">
        <v>646</v>
      </c>
      <c r="K1782" s="14" t="s">
        <v>605</v>
      </c>
      <c r="L1782" s="14" t="s">
        <v>8897</v>
      </c>
      <c r="M1782" s="14">
        <f t="shared" si="216"/>
        <v>2020</v>
      </c>
      <c r="N1782" s="14">
        <f t="shared" si="217"/>
        <v>10</v>
      </c>
      <c r="O1782" s="14" t="str">
        <f>IFERROR(VLOOKUP(I1782,Lists!$F$2:$G$16,2,FALSE()),"Not Rated")</f>
        <v>Adults</v>
      </c>
      <c r="P1782" s="14">
        <f t="shared" si="218"/>
        <v>116</v>
      </c>
      <c r="Q1782" s="14" t="str">
        <f t="shared" si="219"/>
        <v>France</v>
      </c>
      <c r="R1782" s="14" t="str">
        <f t="shared" si="220"/>
        <v>|France|</v>
      </c>
      <c r="S1782" s="14" t="str">
        <f t="shared" si="221"/>
        <v>|Dramas|International Movies|Thrillers|</v>
      </c>
      <c r="T1782" s="14" t="str">
        <f t="shared" si="222"/>
        <v>|Olivier Marchal|</v>
      </c>
      <c r="U1782" s="14" t="str">
        <f t="shared" si="223"/>
        <v>|Lannick Gautry|Stanislas Merhar|Kaaris|David Belle|Jean Reno|Claudia Cardinale|Gérard Lanvin|Patrick Catalifo|Moussa Maaskri|Catherine Marchal|</v>
      </c>
    </row>
    <row r="1783" spans="1:21">
      <c r="A1783" s="14" t="s">
        <v>8898</v>
      </c>
      <c r="B1783" s="14" t="s">
        <v>49</v>
      </c>
      <c r="C1783" s="14" t="s">
        <v>8899</v>
      </c>
      <c r="D1783" s="14" t="s">
        <v>117</v>
      </c>
      <c r="E1783" s="14" t="s">
        <v>8900</v>
      </c>
      <c r="F1783" s="14" t="s">
        <v>115</v>
      </c>
      <c r="G1783" s="26">
        <v>44134</v>
      </c>
      <c r="H1783" s="14">
        <v>2020</v>
      </c>
      <c r="I1783" s="14" t="s">
        <v>361</v>
      </c>
      <c r="J1783" s="14" t="s">
        <v>108</v>
      </c>
      <c r="K1783" s="14" t="s">
        <v>419</v>
      </c>
      <c r="L1783" s="14" t="s">
        <v>8901</v>
      </c>
      <c r="M1783" s="14">
        <f t="shared" si="216"/>
        <v>2020</v>
      </c>
      <c r="N1783" s="14">
        <f t="shared" si="217"/>
        <v>10</v>
      </c>
      <c r="O1783" s="14" t="str">
        <f>IFERROR(VLOOKUP(I1783,Lists!$F$2:$G$16,2,FALSE()),"Not Rated")</f>
        <v>Teens</v>
      </c>
      <c r="P1783" s="14">
        <f t="shared" si="218"/>
        <v>4</v>
      </c>
      <c r="Q1783" s="14" t="str">
        <f t="shared" si="219"/>
        <v>United States</v>
      </c>
      <c r="R1783" s="14" t="str">
        <f t="shared" si="220"/>
        <v>|United States|</v>
      </c>
      <c r="S1783" s="14" t="str">
        <f t="shared" si="221"/>
        <v>|Docuseries|Reality TV|</v>
      </c>
      <c r="T1783" s="14" t="str">
        <f t="shared" si="222"/>
        <v>|Unknown|</v>
      </c>
      <c r="U1783" s="14" t="str">
        <f t="shared" si="223"/>
        <v>|Philip Rosenthal|</v>
      </c>
    </row>
    <row r="1784" spans="1:21">
      <c r="A1784" s="14" t="s">
        <v>8902</v>
      </c>
      <c r="B1784" s="14" t="s">
        <v>49</v>
      </c>
      <c r="C1784" s="14" t="s">
        <v>8903</v>
      </c>
      <c r="D1784" s="14" t="s">
        <v>117</v>
      </c>
      <c r="E1784" s="14" t="s">
        <v>8904</v>
      </c>
      <c r="F1784" s="14" t="s">
        <v>132</v>
      </c>
      <c r="G1784" s="26">
        <v>44134</v>
      </c>
      <c r="H1784" s="14">
        <v>2020</v>
      </c>
      <c r="I1784" s="14" t="s">
        <v>360</v>
      </c>
      <c r="J1784" s="14" t="s">
        <v>107</v>
      </c>
      <c r="K1784" s="14" t="s">
        <v>1470</v>
      </c>
      <c r="L1784" s="14" t="s">
        <v>8905</v>
      </c>
      <c r="M1784" s="14">
        <f t="shared" si="216"/>
        <v>2020</v>
      </c>
      <c r="N1784" s="14">
        <f t="shared" si="217"/>
        <v>10</v>
      </c>
      <c r="O1784" s="14" t="str">
        <f>IFERROR(VLOOKUP(I1784,Lists!$F$2:$G$16,2,FALSE()),"Not Rated")</f>
        <v>Adults</v>
      </c>
      <c r="P1784" s="14">
        <f t="shared" si="218"/>
        <v>3</v>
      </c>
      <c r="Q1784" s="14" t="str">
        <f t="shared" si="219"/>
        <v>Italy</v>
      </c>
      <c r="R1784" s="14" t="str">
        <f t="shared" si="220"/>
        <v>|Italy|</v>
      </c>
      <c r="S1784" s="14" t="str">
        <f t="shared" si="221"/>
        <v>|Crime TV Shows|International TV Shows|TV Dramas|</v>
      </c>
      <c r="T1784" s="14" t="str">
        <f t="shared" si="222"/>
        <v>|Unknown|</v>
      </c>
      <c r="U1784" s="14" t="str">
        <f t="shared" si="223"/>
        <v>|Alessandro Borghi|Giacomo Ferrara|Eduardo Valdarnini|Francesco Acquaroli|Filippo Nigro|Claudia Gerini|Adamo Dionisi|Barbara Chichiarelli|Federico Tocci|Gerasimos Skiadaresis|Elisabetta De Palo|Carlotta Antonelli|Renato Marchetti|Paola Sotgiu|</v>
      </c>
    </row>
    <row r="1785" spans="1:21">
      <c r="A1785" s="14" t="s">
        <v>8906</v>
      </c>
      <c r="B1785" s="14" t="s">
        <v>48</v>
      </c>
      <c r="C1785" s="14" t="s">
        <v>8907</v>
      </c>
      <c r="D1785" s="14" t="s">
        <v>8908</v>
      </c>
      <c r="E1785" s="14" t="s">
        <v>8909</v>
      </c>
      <c r="F1785" s="14" t="s">
        <v>8910</v>
      </c>
      <c r="G1785" s="26">
        <v>44134</v>
      </c>
      <c r="H1785" s="14">
        <v>2020</v>
      </c>
      <c r="I1785" s="14" t="s">
        <v>360</v>
      </c>
      <c r="J1785" s="14" t="s">
        <v>730</v>
      </c>
      <c r="K1785" s="14" t="s">
        <v>1537</v>
      </c>
      <c r="L1785" s="14" t="s">
        <v>8911</v>
      </c>
      <c r="M1785" s="14">
        <f t="shared" si="216"/>
        <v>2020</v>
      </c>
      <c r="N1785" s="14">
        <f t="shared" si="217"/>
        <v>10</v>
      </c>
      <c r="O1785" s="14" t="str">
        <f>IFERROR(VLOOKUP(I1785,Lists!$F$2:$G$16,2,FALSE()),"Not Rated")</f>
        <v>Adults</v>
      </c>
      <c r="P1785" s="14">
        <f t="shared" si="218"/>
        <v>93</v>
      </c>
      <c r="Q1785" s="14" t="str">
        <f t="shared" si="219"/>
        <v>Mexico</v>
      </c>
      <c r="R1785" s="14" t="str">
        <f t="shared" si="220"/>
        <v>|Mexico|Spain|</v>
      </c>
      <c r="S1785" s="14" t="str">
        <f t="shared" si="221"/>
        <v>|Horror Movies|International Movies|</v>
      </c>
      <c r="T1785" s="14" t="str">
        <f t="shared" si="222"/>
        <v>|Santiago Alvarado Ilarri|</v>
      </c>
      <c r="U1785" s="14" t="str">
        <f t="shared" si="223"/>
        <v>|Juli Fàbregas|Ximena Romo|Héctor Illanes|Dolores Heredia|</v>
      </c>
    </row>
    <row r="1786" spans="1:21">
      <c r="A1786" s="14" t="s">
        <v>8912</v>
      </c>
      <c r="B1786" s="14" t="s">
        <v>48</v>
      </c>
      <c r="C1786" s="14" t="s">
        <v>8913</v>
      </c>
      <c r="D1786" s="14" t="s">
        <v>8914</v>
      </c>
      <c r="E1786" s="14" t="s">
        <v>8915</v>
      </c>
      <c r="F1786" s="14" t="s">
        <v>138</v>
      </c>
      <c r="G1786" s="26">
        <v>44133</v>
      </c>
      <c r="H1786" s="14">
        <v>2013</v>
      </c>
      <c r="I1786" s="14" t="s">
        <v>361</v>
      </c>
      <c r="J1786" s="14" t="s">
        <v>574</v>
      </c>
      <c r="K1786" s="14" t="s">
        <v>1537</v>
      </c>
      <c r="L1786" s="14" t="s">
        <v>8916</v>
      </c>
      <c r="M1786" s="14">
        <f t="shared" si="216"/>
        <v>2020</v>
      </c>
      <c r="N1786" s="14">
        <f t="shared" si="217"/>
        <v>10</v>
      </c>
      <c r="O1786" s="14" t="str">
        <f>IFERROR(VLOOKUP(I1786,Lists!$F$2:$G$16,2,FALSE()),"Not Rated")</f>
        <v>Teens</v>
      </c>
      <c r="P1786" s="14">
        <f t="shared" si="218"/>
        <v>106</v>
      </c>
      <c r="Q1786" s="14" t="str">
        <f t="shared" si="219"/>
        <v>Philippines</v>
      </c>
      <c r="R1786" s="14" t="str">
        <f t="shared" si="220"/>
        <v>|Philippines|</v>
      </c>
      <c r="S1786" s="14" t="str">
        <f t="shared" si="221"/>
        <v>|Horror Movies|International Movies|</v>
      </c>
      <c r="T1786" s="14" t="str">
        <f t="shared" si="222"/>
        <v>|Frasco Mortiz|</v>
      </c>
      <c r="U1786" s="14" t="str">
        <f t="shared" si="223"/>
        <v>|Daniel Padilla|Kathryn Bernardo|Shaina Magdayao|Paulo Avelino|Matet De Leon|Janus del Prado|Miles Ocampo|Clarence Delgado|CJ Navato|Michelle Vito|</v>
      </c>
    </row>
    <row r="1787" spans="1:21">
      <c r="A1787" s="14" t="s">
        <v>8917</v>
      </c>
      <c r="B1787" s="14" t="s">
        <v>48</v>
      </c>
      <c r="C1787" s="14" t="s">
        <v>8918</v>
      </c>
      <c r="D1787" s="14" t="s">
        <v>8919</v>
      </c>
      <c r="E1787" s="14" t="s">
        <v>8920</v>
      </c>
      <c r="F1787" s="14" t="s">
        <v>115</v>
      </c>
      <c r="G1787" s="26">
        <v>44132</v>
      </c>
      <c r="H1787" s="14">
        <v>2020</v>
      </c>
      <c r="I1787" s="14" t="s">
        <v>360</v>
      </c>
      <c r="J1787" s="14" t="s">
        <v>611</v>
      </c>
      <c r="K1787" s="14" t="s">
        <v>1014</v>
      </c>
      <c r="L1787" s="14" t="s">
        <v>8921</v>
      </c>
      <c r="M1787" s="14">
        <f t="shared" si="216"/>
        <v>2020</v>
      </c>
      <c r="N1787" s="14">
        <f t="shared" si="217"/>
        <v>10</v>
      </c>
      <c r="O1787" s="14" t="str">
        <f>IFERROR(VLOOKUP(I1787,Lists!$F$2:$G$16,2,FALSE()),"Not Rated")</f>
        <v>Adults</v>
      </c>
      <c r="P1787" s="14">
        <f t="shared" si="218"/>
        <v>105</v>
      </c>
      <c r="Q1787" s="14" t="str">
        <f t="shared" si="219"/>
        <v>United States</v>
      </c>
      <c r="R1787" s="14" t="str">
        <f t="shared" si="220"/>
        <v>|United States|</v>
      </c>
      <c r="S1787" s="14" t="str">
        <f t="shared" si="221"/>
        <v>|Comedies|Romantic Movies|</v>
      </c>
      <c r="T1787" s="14" t="str">
        <f t="shared" si="222"/>
        <v>|John Whitesell|</v>
      </c>
      <c r="U1787" s="14" t="str">
        <f t="shared" si="223"/>
        <v>|Emma Roberts|Luke Bracey|Kristin Chenoweth|Frances Fisher|Jessica Capshaw|Andrew Bachelor|Cynthy Wu|Alex Moffat|Manish Dayal|</v>
      </c>
    </row>
    <row r="1788" spans="1:21">
      <c r="A1788" s="14" t="s">
        <v>8922</v>
      </c>
      <c r="B1788" s="14" t="s">
        <v>48</v>
      </c>
      <c r="C1788" s="14" t="s">
        <v>8923</v>
      </c>
      <c r="D1788" s="14" t="s">
        <v>6048</v>
      </c>
      <c r="E1788" s="14" t="s">
        <v>6048</v>
      </c>
      <c r="F1788" s="14" t="s">
        <v>117</v>
      </c>
      <c r="G1788" s="26">
        <v>44132</v>
      </c>
      <c r="H1788" s="14">
        <v>2016</v>
      </c>
      <c r="I1788" s="14" t="s">
        <v>361</v>
      </c>
      <c r="J1788" s="14" t="s">
        <v>7823</v>
      </c>
      <c r="K1788" s="14" t="s">
        <v>243</v>
      </c>
      <c r="L1788" s="14" t="s">
        <v>8924</v>
      </c>
      <c r="M1788" s="14">
        <f t="shared" si="216"/>
        <v>2020</v>
      </c>
      <c r="N1788" s="14">
        <f t="shared" si="217"/>
        <v>10</v>
      </c>
      <c r="O1788" s="14" t="str">
        <f>IFERROR(VLOOKUP(I1788,Lists!$F$2:$G$16,2,FALSE()),"Not Rated")</f>
        <v>Teens</v>
      </c>
      <c r="P1788" s="14">
        <f t="shared" si="218"/>
        <v>50</v>
      </c>
      <c r="Q1788" s="14" t="str">
        <f t="shared" si="219"/>
        <v>Unknown</v>
      </c>
      <c r="R1788" s="14" t="str">
        <f t="shared" si="220"/>
        <v>|Unknown|</v>
      </c>
      <c r="S1788" s="14" t="str">
        <f t="shared" si="221"/>
        <v>|International Movies|</v>
      </c>
      <c r="T1788" s="14" t="str">
        <f t="shared" si="222"/>
        <v>|Antonio Díaz|</v>
      </c>
      <c r="U1788" s="14" t="str">
        <f t="shared" si="223"/>
        <v>|Antonio Díaz|</v>
      </c>
    </row>
    <row r="1789" spans="1:21">
      <c r="A1789" s="14" t="s">
        <v>8925</v>
      </c>
      <c r="B1789" s="14" t="s">
        <v>48</v>
      </c>
      <c r="C1789" s="14" t="s">
        <v>8926</v>
      </c>
      <c r="D1789" s="14" t="s">
        <v>8927</v>
      </c>
      <c r="E1789" s="14" t="s">
        <v>8928</v>
      </c>
      <c r="F1789" s="14" t="s">
        <v>115</v>
      </c>
      <c r="G1789" s="26">
        <v>44132</v>
      </c>
      <c r="H1789" s="14">
        <v>2013</v>
      </c>
      <c r="I1789" s="14" t="s">
        <v>363</v>
      </c>
      <c r="J1789" s="14" t="s">
        <v>730</v>
      </c>
      <c r="K1789" s="14" t="s">
        <v>258</v>
      </c>
      <c r="L1789" s="14" t="s">
        <v>8929</v>
      </c>
      <c r="M1789" s="14">
        <f t="shared" si="216"/>
        <v>2020</v>
      </c>
      <c r="N1789" s="14">
        <f t="shared" si="217"/>
        <v>10</v>
      </c>
      <c r="O1789" s="14" t="str">
        <f>IFERROR(VLOOKUP(I1789,Lists!$F$2:$G$16,2,FALSE()),"Not Rated")</f>
        <v>Adults</v>
      </c>
      <c r="P1789" s="14">
        <f t="shared" si="218"/>
        <v>93</v>
      </c>
      <c r="Q1789" s="14" t="str">
        <f t="shared" si="219"/>
        <v>United States</v>
      </c>
      <c r="R1789" s="14" t="str">
        <f t="shared" si="220"/>
        <v>|United States|</v>
      </c>
      <c r="S1789" s="14" t="str">
        <f t="shared" si="221"/>
        <v>|Music &amp; Musicals|</v>
      </c>
      <c r="T1789" s="14" t="str">
        <f t="shared" si="222"/>
        <v>|Nimród Antal|</v>
      </c>
      <c r="U1789" s="14" t="str">
        <f t="shared" si="223"/>
        <v>|Dane DeHaan|James Hetfield|Lars Ulrich|Kirk Hammett|Robert Trujillo|</v>
      </c>
    </row>
    <row r="1790" spans="1:21">
      <c r="A1790" s="14" t="s">
        <v>8930</v>
      </c>
      <c r="B1790" s="14" t="s">
        <v>48</v>
      </c>
      <c r="C1790" s="14" t="s">
        <v>8931</v>
      </c>
      <c r="D1790" s="14" t="s">
        <v>8932</v>
      </c>
      <c r="E1790" s="14" t="s">
        <v>8933</v>
      </c>
      <c r="F1790" s="14" t="s">
        <v>147</v>
      </c>
      <c r="G1790" s="26">
        <v>44132</v>
      </c>
      <c r="H1790" s="14">
        <v>2020</v>
      </c>
      <c r="I1790" s="14" t="s">
        <v>360</v>
      </c>
      <c r="J1790" s="14" t="s">
        <v>560</v>
      </c>
      <c r="K1790" s="14" t="s">
        <v>1537</v>
      </c>
      <c r="L1790" s="14" t="s">
        <v>8934</v>
      </c>
      <c r="M1790" s="14">
        <f t="shared" si="216"/>
        <v>2020</v>
      </c>
      <c r="N1790" s="14">
        <f t="shared" si="217"/>
        <v>10</v>
      </c>
      <c r="O1790" s="14" t="str">
        <f>IFERROR(VLOOKUP(I1790,Lists!$F$2:$G$16,2,FALSE()),"Not Rated")</f>
        <v>Adults</v>
      </c>
      <c r="P1790" s="14">
        <f t="shared" si="218"/>
        <v>103</v>
      </c>
      <c r="Q1790" s="14" t="str">
        <f t="shared" si="219"/>
        <v>Poland</v>
      </c>
      <c r="R1790" s="14" t="str">
        <f t="shared" si="220"/>
        <v>|Poland|</v>
      </c>
      <c r="S1790" s="14" t="str">
        <f t="shared" si="221"/>
        <v>|Horror Movies|International Movies|</v>
      </c>
      <c r="T1790" s="14" t="str">
        <f t="shared" si="222"/>
        <v>|Bartosz M. Kowalski|</v>
      </c>
      <c r="U1790" s="14" t="str">
        <f t="shared" si="223"/>
        <v>|Julia Wieniawa-Narkiewicz|Michał Lupa|Wiktoria Gąsiewska|Stanisław Cywka|Sebastian Dela|Gabriela Muskała|Michał Zbroja|Mirosław Zbrojewicz|Piotr Cyrwus|Olaf Lubaszenko|Wojciech Mecwaldowski|</v>
      </c>
    </row>
    <row r="1791" spans="1:21">
      <c r="A1791" s="14" t="s">
        <v>8935</v>
      </c>
      <c r="B1791" s="14" t="s">
        <v>48</v>
      </c>
      <c r="C1791" s="14" t="s">
        <v>8936</v>
      </c>
      <c r="D1791" s="14" t="s">
        <v>8937</v>
      </c>
      <c r="E1791" s="14" t="s">
        <v>117</v>
      </c>
      <c r="F1791" s="14" t="s">
        <v>115</v>
      </c>
      <c r="G1791" s="26">
        <v>44132</v>
      </c>
      <c r="H1791" s="14">
        <v>2020</v>
      </c>
      <c r="I1791" s="14" t="s">
        <v>362</v>
      </c>
      <c r="J1791" s="14" t="s">
        <v>1033</v>
      </c>
      <c r="K1791" s="14" t="s">
        <v>247</v>
      </c>
      <c r="L1791" s="14" t="s">
        <v>8938</v>
      </c>
      <c r="M1791" s="14">
        <f t="shared" si="216"/>
        <v>2020</v>
      </c>
      <c r="N1791" s="14">
        <f t="shared" si="217"/>
        <v>10</v>
      </c>
      <c r="O1791" s="14" t="str">
        <f>IFERROR(VLOOKUP(I1791,Lists!$F$2:$G$16,2,FALSE()),"Not Rated")</f>
        <v>Older Kids</v>
      </c>
      <c r="P1791" s="14">
        <f t="shared" si="218"/>
        <v>114</v>
      </c>
      <c r="Q1791" s="14" t="str">
        <f t="shared" si="219"/>
        <v>United States</v>
      </c>
      <c r="R1791" s="14" t="str">
        <f t="shared" si="220"/>
        <v>|United States|</v>
      </c>
      <c r="S1791" s="14" t="str">
        <f t="shared" si="221"/>
        <v>|Documentaries|</v>
      </c>
      <c r="T1791" s="14" t="str">
        <f t="shared" si="222"/>
        <v>|James Tovell|</v>
      </c>
      <c r="U1791" s="14" t="str">
        <f t="shared" si="223"/>
        <v>|Unknown|</v>
      </c>
    </row>
    <row r="1792" spans="1:21">
      <c r="A1792" s="14" t="s">
        <v>8939</v>
      </c>
      <c r="B1792" s="14" t="s">
        <v>49</v>
      </c>
      <c r="C1792" s="14" t="s">
        <v>8940</v>
      </c>
      <c r="D1792" s="14" t="s">
        <v>117</v>
      </c>
      <c r="E1792" s="14" t="s">
        <v>8941</v>
      </c>
      <c r="F1792" s="14" t="s">
        <v>115</v>
      </c>
      <c r="G1792" s="26">
        <v>44131</v>
      </c>
      <c r="H1792" s="14">
        <v>2020</v>
      </c>
      <c r="I1792" s="14" t="s">
        <v>360</v>
      </c>
      <c r="J1792" s="14" t="s">
        <v>105</v>
      </c>
      <c r="K1792" s="14" t="s">
        <v>266</v>
      </c>
      <c r="L1792" s="14" t="s">
        <v>8942</v>
      </c>
      <c r="M1792" s="14">
        <f t="shared" si="216"/>
        <v>2020</v>
      </c>
      <c r="N1792" s="14">
        <f t="shared" si="217"/>
        <v>10</v>
      </c>
      <c r="O1792" s="14" t="str">
        <f>IFERROR(VLOOKUP(I1792,Lists!$F$2:$G$16,2,FALSE()),"Not Rated")</f>
        <v>Adults</v>
      </c>
      <c r="P1792" s="14">
        <f t="shared" si="218"/>
        <v>1</v>
      </c>
      <c r="Q1792" s="14" t="str">
        <f t="shared" si="219"/>
        <v>United States</v>
      </c>
      <c r="R1792" s="14" t="str">
        <f t="shared" si="220"/>
        <v>|United States|</v>
      </c>
      <c r="S1792" s="14" t="str">
        <f t="shared" si="221"/>
        <v>|Anime Series|</v>
      </c>
      <c r="T1792" s="14" t="str">
        <f t="shared" si="222"/>
        <v>|Unknown|</v>
      </c>
      <c r="U1792" s="14" t="str">
        <f t="shared" si="223"/>
        <v>|Derek Phillips|Jason O'Mara|Claudia Christian|Mamie Gummer|Jessica Henwick|Elias Toufexis|Chris Diamantopoulos|Adetokumboh M'Cormack|Matthew Mercer|Melina Kanakaredes|Danny Jacobs|Matt Lowe|Adam Croasdell|Jennifer Hale|David Shaughnessy|Fred Tatasciore|Vanessa Marshall|</v>
      </c>
    </row>
    <row r="1793" spans="1:21">
      <c r="A1793" s="14" t="s">
        <v>8943</v>
      </c>
      <c r="B1793" s="14" t="s">
        <v>49</v>
      </c>
      <c r="C1793" s="14" t="s">
        <v>8944</v>
      </c>
      <c r="D1793" s="14" t="s">
        <v>117</v>
      </c>
      <c r="E1793" s="14" t="s">
        <v>8945</v>
      </c>
      <c r="F1793" s="14" t="s">
        <v>115</v>
      </c>
      <c r="G1793" s="26">
        <v>44131</v>
      </c>
      <c r="H1793" s="14">
        <v>2020</v>
      </c>
      <c r="I1793" s="14" t="s">
        <v>366</v>
      </c>
      <c r="J1793" s="14" t="s">
        <v>108</v>
      </c>
      <c r="K1793" s="14" t="s">
        <v>256</v>
      </c>
      <c r="L1793" s="14" t="s">
        <v>8946</v>
      </c>
      <c r="M1793" s="14">
        <f t="shared" si="216"/>
        <v>2020</v>
      </c>
      <c r="N1793" s="14">
        <f t="shared" si="217"/>
        <v>10</v>
      </c>
      <c r="O1793" s="14" t="str">
        <f>IFERROR(VLOOKUP(I1793,Lists!$F$2:$G$16,2,FALSE()),"Not Rated")</f>
        <v>Kids</v>
      </c>
      <c r="P1793" s="14">
        <f t="shared" si="218"/>
        <v>4</v>
      </c>
      <c r="Q1793" s="14" t="str">
        <f t="shared" si="219"/>
        <v>United States</v>
      </c>
      <c r="R1793" s="14" t="str">
        <f t="shared" si="220"/>
        <v>|United States|</v>
      </c>
      <c r="S1793" s="14" t="str">
        <f t="shared" si="221"/>
        <v>|Kids' TV|</v>
      </c>
      <c r="T1793" s="14" t="str">
        <f t="shared" si="222"/>
        <v>|Unknown|</v>
      </c>
      <c r="U1793" s="14" t="str">
        <f t="shared" si="223"/>
        <v>|Robbie Daymond|Dayci Brookshire|Anthony Tedesco|Andy Abbott|Roberta Lemons|Cole Seaver|</v>
      </c>
    </row>
    <row r="1794" spans="1:21">
      <c r="A1794" s="14" t="s">
        <v>8947</v>
      </c>
      <c r="B1794" s="14" t="s">
        <v>48</v>
      </c>
      <c r="C1794" s="14" t="s">
        <v>8948</v>
      </c>
      <c r="D1794" s="14" t="s">
        <v>8949</v>
      </c>
      <c r="E1794" s="14" t="s">
        <v>117</v>
      </c>
      <c r="F1794" s="14" t="s">
        <v>134</v>
      </c>
      <c r="G1794" s="26">
        <v>44131</v>
      </c>
      <c r="H1794" s="14">
        <v>2020</v>
      </c>
      <c r="I1794" s="14" t="s">
        <v>361</v>
      </c>
      <c r="J1794" s="14" t="s">
        <v>739</v>
      </c>
      <c r="K1794" s="14" t="s">
        <v>784</v>
      </c>
      <c r="L1794" s="14" t="s">
        <v>8950</v>
      </c>
      <c r="M1794" s="14">
        <f t="shared" ref="M1794:M1857" si="224">IF(G1794="","",YEAR(G1794))</f>
        <v>2020</v>
      </c>
      <c r="N1794" s="14">
        <f t="shared" ref="N1794:N1857" si="225">IF(G1794="","",MONTH(G1794))</f>
        <v>10</v>
      </c>
      <c r="O1794" s="14" t="str">
        <f>IFERROR(VLOOKUP(I1794,Lists!$F$2:$G$16,2,FALSE()),"Not Rated")</f>
        <v>Teens</v>
      </c>
      <c r="P1794" s="14">
        <f t="shared" ref="P1794:P1857" si="226">IFERROR(VALUE(LEFT(J1794,FIND(" ",J1794)-1)),"")</f>
        <v>95</v>
      </c>
      <c r="Q1794" s="14" t="str">
        <f t="shared" ref="Q1794:Q1857" si="227">IFERROR(LEFT(F1794,FIND(",",F1794)-1),F1794)</f>
        <v>Argentina</v>
      </c>
      <c r="R1794" s="14" t="str">
        <f t="shared" ref="R1794:R1857" si="228">"|"&amp;SUBSTITUTE(F1794,", ","|")&amp;"|"</f>
        <v>|Argentina|</v>
      </c>
      <c r="S1794" s="14" t="str">
        <f t="shared" ref="S1794:S1857" si="229">"|"&amp;SUBSTITUTE(K1794,", ","|")&amp;"|"</f>
        <v>|Documentaries|International Movies|Sports Movies|</v>
      </c>
      <c r="T1794" s="14" t="str">
        <f t="shared" ref="T1794:T1857" si="230">"|"&amp;SUBSTITUTE(D1794,", ","|")&amp;"|"</f>
        <v>|Matías Gueilburt|</v>
      </c>
      <c r="U1794" s="14" t="str">
        <f t="shared" ref="U1794:U1857" si="231">"|"&amp;SUBSTITUTE(E1794,", ","|")&amp;"|"</f>
        <v>|Unknown|</v>
      </c>
    </row>
    <row r="1795" spans="1:21">
      <c r="A1795" s="14" t="s">
        <v>8951</v>
      </c>
      <c r="B1795" s="14" t="s">
        <v>48</v>
      </c>
      <c r="C1795" s="14" t="s">
        <v>8952</v>
      </c>
      <c r="D1795" s="14" t="s">
        <v>8953</v>
      </c>
      <c r="E1795" s="14" t="s">
        <v>8954</v>
      </c>
      <c r="F1795" s="14" t="s">
        <v>115</v>
      </c>
      <c r="G1795" s="26">
        <v>44131</v>
      </c>
      <c r="H1795" s="14">
        <v>2020</v>
      </c>
      <c r="I1795" s="14" t="s">
        <v>360</v>
      </c>
      <c r="J1795" s="14" t="s">
        <v>7823</v>
      </c>
      <c r="K1795" s="14" t="s">
        <v>245</v>
      </c>
      <c r="L1795" s="14" t="s">
        <v>8955</v>
      </c>
      <c r="M1795" s="14">
        <f t="shared" si="224"/>
        <v>2020</v>
      </c>
      <c r="N1795" s="14">
        <f t="shared" si="225"/>
        <v>10</v>
      </c>
      <c r="O1795" s="14" t="str">
        <f>IFERROR(VLOOKUP(I1795,Lists!$F$2:$G$16,2,FALSE()),"Not Rated")</f>
        <v>Adults</v>
      </c>
      <c r="P1795" s="14">
        <f t="shared" si="226"/>
        <v>50</v>
      </c>
      <c r="Q1795" s="14" t="str">
        <f t="shared" si="227"/>
        <v>United States</v>
      </c>
      <c r="R1795" s="14" t="str">
        <f t="shared" si="228"/>
        <v>|United States|</v>
      </c>
      <c r="S1795" s="14" t="str">
        <f t="shared" si="229"/>
        <v>|Comedies|</v>
      </c>
      <c r="T1795" s="14" t="str">
        <f t="shared" si="230"/>
        <v>|Natasha Lyonne|</v>
      </c>
      <c r="U1795" s="14" t="str">
        <f t="shared" si="231"/>
        <v>|Sarah Cooper|Fred Armisen|Maya Rudolph|Ben Stiller|Megan Thee Stallion|Jane Lynch|Jon Hamm|Aubrey Plaza|Connie Chung|Jordan Black|Tommy Davidson|Helen Mirren|Jonathan Van Ness|Danielle Brooks|Winona Ryder|Marcella Arguello|Eddie Pepitone|Marisa Tomei|Whoopi Goldberg|Tom Kane|</v>
      </c>
    </row>
    <row r="1796" spans="1:21">
      <c r="A1796" s="14" t="s">
        <v>8956</v>
      </c>
      <c r="B1796" s="14" t="s">
        <v>49</v>
      </c>
      <c r="C1796" s="14" t="s">
        <v>8957</v>
      </c>
      <c r="D1796" s="14" t="s">
        <v>8958</v>
      </c>
      <c r="E1796" s="14" t="s">
        <v>8959</v>
      </c>
      <c r="F1796" s="14" t="s">
        <v>137</v>
      </c>
      <c r="G1796" s="26">
        <v>44130</v>
      </c>
      <c r="H1796" s="14">
        <v>2020</v>
      </c>
      <c r="I1796" s="14" t="s">
        <v>361</v>
      </c>
      <c r="J1796" s="14" t="s">
        <v>105</v>
      </c>
      <c r="K1796" s="14" t="s">
        <v>8960</v>
      </c>
      <c r="L1796" s="14" t="s">
        <v>8961</v>
      </c>
      <c r="M1796" s="14">
        <f t="shared" si="224"/>
        <v>2020</v>
      </c>
      <c r="N1796" s="14">
        <f t="shared" si="225"/>
        <v>10</v>
      </c>
      <c r="O1796" s="14" t="str">
        <f>IFERROR(VLOOKUP(I1796,Lists!$F$2:$G$16,2,FALSE()),"Not Rated")</f>
        <v>Teens</v>
      </c>
      <c r="P1796" s="14">
        <f t="shared" si="226"/>
        <v>1</v>
      </c>
      <c r="Q1796" s="14" t="str">
        <f t="shared" si="227"/>
        <v>Taiwan</v>
      </c>
      <c r="R1796" s="14" t="str">
        <f t="shared" si="228"/>
        <v>|Taiwan|</v>
      </c>
      <c r="S1796" s="14" t="str">
        <f t="shared" si="229"/>
        <v>|International TV Shows|Romantic TV Shows|TV Mysteries|</v>
      </c>
      <c r="T1796" s="14" t="str">
        <f t="shared" si="230"/>
        <v>|Chang Chin-jung|Chen Rong-hui|</v>
      </c>
      <c r="U1796" s="14" t="str">
        <f t="shared" si="231"/>
        <v>|Mike He|Ivy Shao|Anson Chen|Jane Chang|Roy Chang|Amanda Chou|Johnny Yang|Yin Chao-te|Tan Ai-Chen|Chen Bor-jeng|Dewi Chien|</v>
      </c>
    </row>
    <row r="1797" spans="1:21">
      <c r="A1797" s="14" t="s">
        <v>8962</v>
      </c>
      <c r="B1797" s="14" t="s">
        <v>48</v>
      </c>
      <c r="C1797" s="14" t="s">
        <v>8963</v>
      </c>
      <c r="D1797" s="14" t="s">
        <v>8964</v>
      </c>
      <c r="E1797" s="14" t="s">
        <v>8965</v>
      </c>
      <c r="F1797" s="14" t="s">
        <v>116</v>
      </c>
      <c r="G1797" s="26">
        <v>44129</v>
      </c>
      <c r="H1797" s="14">
        <v>2009</v>
      </c>
      <c r="I1797" s="14" t="s">
        <v>361</v>
      </c>
      <c r="J1797" s="14" t="s">
        <v>1508</v>
      </c>
      <c r="K1797" s="14" t="s">
        <v>554</v>
      </c>
      <c r="L1797" s="14" t="s">
        <v>8966</v>
      </c>
      <c r="M1797" s="14">
        <f t="shared" si="224"/>
        <v>2020</v>
      </c>
      <c r="N1797" s="14">
        <f t="shared" si="225"/>
        <v>10</v>
      </c>
      <c r="O1797" s="14" t="str">
        <f>IFERROR(VLOOKUP(I1797,Lists!$F$2:$G$16,2,FALSE()),"Not Rated")</f>
        <v>Teens</v>
      </c>
      <c r="P1797" s="14">
        <f t="shared" si="226"/>
        <v>150</v>
      </c>
      <c r="Q1797" s="14" t="str">
        <f t="shared" si="227"/>
        <v>India</v>
      </c>
      <c r="R1797" s="14" t="str">
        <f t="shared" si="228"/>
        <v>|India|</v>
      </c>
      <c r="S1797" s="14" t="str">
        <f t="shared" si="229"/>
        <v>|Comedies|International Movies|Music &amp; Musicals|</v>
      </c>
      <c r="T1797" s="14" t="str">
        <f t="shared" si="230"/>
        <v>|Rajkumar Santoshi|</v>
      </c>
      <c r="U1797" s="14" t="str">
        <f t="shared" si="231"/>
        <v>|Ranbir Kapoor|Katrina Kaif|Govind Namdeo|Darshan Jariwala|Zakir Hussain|Smita Jaykar|Navneet Nishan|Dolly Bindra|Upen Patel|</v>
      </c>
    </row>
    <row r="1798" spans="1:21">
      <c r="A1798" s="14" t="s">
        <v>8967</v>
      </c>
      <c r="B1798" s="14" t="s">
        <v>48</v>
      </c>
      <c r="C1798" s="14" t="s">
        <v>8968</v>
      </c>
      <c r="D1798" s="14" t="s">
        <v>8969</v>
      </c>
      <c r="E1798" s="14" t="s">
        <v>8970</v>
      </c>
      <c r="F1798" s="14" t="s">
        <v>8971</v>
      </c>
      <c r="G1798" s="26">
        <v>44128</v>
      </c>
      <c r="H1798" s="14">
        <v>2018</v>
      </c>
      <c r="I1798" s="14" t="s">
        <v>363</v>
      </c>
      <c r="J1798" s="14" t="s">
        <v>713</v>
      </c>
      <c r="K1798" s="14" t="s">
        <v>7420</v>
      </c>
      <c r="L1798" s="14" t="s">
        <v>8972</v>
      </c>
      <c r="M1798" s="14">
        <f t="shared" si="224"/>
        <v>2020</v>
      </c>
      <c r="N1798" s="14">
        <f t="shared" si="225"/>
        <v>10</v>
      </c>
      <c r="O1798" s="14" t="str">
        <f>IFERROR(VLOOKUP(I1798,Lists!$F$2:$G$16,2,FALSE()),"Not Rated")</f>
        <v>Adults</v>
      </c>
      <c r="P1798" s="14">
        <f t="shared" si="226"/>
        <v>100</v>
      </c>
      <c r="Q1798" s="14" t="str">
        <f t="shared" si="227"/>
        <v>Ireland</v>
      </c>
      <c r="R1798" s="14" t="str">
        <f t="shared" si="228"/>
        <v>|Ireland|Luxembourg|Belgium|</v>
      </c>
      <c r="S1798" s="14" t="str">
        <f t="shared" si="229"/>
        <v>|Action &amp; Adventure|Dramas|Independent Movies|</v>
      </c>
      <c r="T1798" s="14" t="str">
        <f t="shared" si="230"/>
        <v>|Lance Daly|</v>
      </c>
      <c r="U1798" s="14" t="str">
        <f t="shared" si="231"/>
        <v>|Hugo Weaving|James Frecheville|Stephen Rea|Freddie Fox|Barry Keoghan|Moe Dunford|Sarah Greene|Jim Broadbent|</v>
      </c>
    </row>
    <row r="1799" spans="1:21">
      <c r="A1799" s="14" t="s">
        <v>8973</v>
      </c>
      <c r="B1799" s="14" t="s">
        <v>48</v>
      </c>
      <c r="C1799" s="14" t="s">
        <v>8974</v>
      </c>
      <c r="D1799" s="14" t="s">
        <v>8975</v>
      </c>
      <c r="E1799" s="14" t="s">
        <v>8976</v>
      </c>
      <c r="F1799" s="14" t="s">
        <v>127</v>
      </c>
      <c r="G1799" s="26">
        <v>44128</v>
      </c>
      <c r="H1799" s="14">
        <v>2019</v>
      </c>
      <c r="I1799" s="14" t="s">
        <v>360</v>
      </c>
      <c r="J1799" s="14" t="s">
        <v>962</v>
      </c>
      <c r="K1799" s="14" t="s">
        <v>6206</v>
      </c>
      <c r="L1799" s="14" t="s">
        <v>8977</v>
      </c>
      <c r="M1799" s="14">
        <f t="shared" si="224"/>
        <v>2020</v>
      </c>
      <c r="N1799" s="14">
        <f t="shared" si="225"/>
        <v>10</v>
      </c>
      <c r="O1799" s="14" t="str">
        <f>IFERROR(VLOOKUP(I1799,Lists!$F$2:$G$16,2,FALSE()),"Not Rated")</f>
        <v>Adults</v>
      </c>
      <c r="P1799" s="14">
        <f t="shared" si="226"/>
        <v>117</v>
      </c>
      <c r="Q1799" s="14" t="str">
        <f t="shared" si="227"/>
        <v>Australia</v>
      </c>
      <c r="R1799" s="14" t="str">
        <f t="shared" si="228"/>
        <v>|Australia|</v>
      </c>
      <c r="S1799" s="14" t="str">
        <f t="shared" si="229"/>
        <v>|Dramas|Music &amp; Musicals|</v>
      </c>
      <c r="T1799" s="14" t="str">
        <f t="shared" si="230"/>
        <v>|Unjoo Moon|</v>
      </c>
      <c r="U1799" s="14" t="str">
        <f t="shared" si="231"/>
        <v>|Tilda Cobham-Hervey|Danielle Macdonald|Evan Peters|Chris Parnell|David Lyons|Matty Cardarople|Dusty Sorg|</v>
      </c>
    </row>
    <row r="1800" spans="1:21">
      <c r="A1800" s="14" t="s">
        <v>8978</v>
      </c>
      <c r="B1800" s="14" t="s">
        <v>48</v>
      </c>
      <c r="C1800" s="14" t="s">
        <v>8979</v>
      </c>
      <c r="D1800" s="14" t="s">
        <v>8980</v>
      </c>
      <c r="E1800" s="14" t="s">
        <v>8981</v>
      </c>
      <c r="F1800" s="14" t="s">
        <v>133</v>
      </c>
      <c r="G1800" s="26">
        <v>44127</v>
      </c>
      <c r="H1800" s="14">
        <v>2019</v>
      </c>
      <c r="I1800" s="14" t="s">
        <v>360</v>
      </c>
      <c r="J1800" s="14" t="s">
        <v>872</v>
      </c>
      <c r="K1800" s="14" t="s">
        <v>7085</v>
      </c>
      <c r="L1800" s="14" t="s">
        <v>8982</v>
      </c>
      <c r="M1800" s="14">
        <f t="shared" si="224"/>
        <v>2020</v>
      </c>
      <c r="N1800" s="14">
        <f t="shared" si="225"/>
        <v>10</v>
      </c>
      <c r="O1800" s="14" t="str">
        <f>IFERROR(VLOOKUP(I1800,Lists!$F$2:$G$16,2,FALSE()),"Not Rated")</f>
        <v>Adults</v>
      </c>
      <c r="P1800" s="14">
        <f t="shared" si="226"/>
        <v>87</v>
      </c>
      <c r="Q1800" s="14" t="str">
        <f t="shared" si="227"/>
        <v>Brazil</v>
      </c>
      <c r="R1800" s="14" t="str">
        <f t="shared" si="228"/>
        <v>|Brazil|</v>
      </c>
      <c r="S1800" s="14" t="str">
        <f t="shared" si="229"/>
        <v>|Comedies|International Movies|LGBTQ Movies|</v>
      </c>
      <c r="T1800" s="14" t="str">
        <f t="shared" si="230"/>
        <v>|Gil Baroni|</v>
      </c>
      <c r="U1800" s="14" t="str">
        <f t="shared" si="231"/>
        <v>|Anne Celestino Mota|Emmanuel Rosset|Matheus Moura|Surya Amitrano|Thaís Schier|Cida Rolim|Katia Horn|Igor Augustho|Marcel Szymanski|</v>
      </c>
    </row>
    <row r="1801" spans="1:21">
      <c r="A1801" s="14" t="s">
        <v>8983</v>
      </c>
      <c r="B1801" s="14" t="s">
        <v>49</v>
      </c>
      <c r="C1801" s="14" t="s">
        <v>8984</v>
      </c>
      <c r="D1801" s="14" t="s">
        <v>117</v>
      </c>
      <c r="E1801" s="14" t="s">
        <v>8985</v>
      </c>
      <c r="F1801" s="14" t="s">
        <v>124</v>
      </c>
      <c r="G1801" s="26">
        <v>44127</v>
      </c>
      <c r="H1801" s="14">
        <v>2020</v>
      </c>
      <c r="I1801" s="14" t="s">
        <v>360</v>
      </c>
      <c r="J1801" s="14" t="s">
        <v>105</v>
      </c>
      <c r="K1801" s="14" t="s">
        <v>522</v>
      </c>
      <c r="L1801" s="14" t="s">
        <v>8986</v>
      </c>
      <c r="M1801" s="14">
        <f t="shared" si="224"/>
        <v>2020</v>
      </c>
      <c r="N1801" s="14">
        <f t="shared" si="225"/>
        <v>10</v>
      </c>
      <c r="O1801" s="14" t="str">
        <f>IFERROR(VLOOKUP(I1801,Lists!$F$2:$G$16,2,FALSE()),"Not Rated")</f>
        <v>Adults</v>
      </c>
      <c r="P1801" s="14">
        <f t="shared" si="226"/>
        <v>1</v>
      </c>
      <c r="Q1801" s="14" t="str">
        <f t="shared" si="227"/>
        <v>Germany</v>
      </c>
      <c r="R1801" s="14" t="str">
        <f t="shared" si="228"/>
        <v>|Germany|</v>
      </c>
      <c r="S1801" s="14" t="str">
        <f t="shared" si="229"/>
        <v>|International TV Shows|TV Action &amp; Adventure|TV Dramas|</v>
      </c>
      <c r="T1801" s="14" t="str">
        <f t="shared" si="230"/>
        <v>|Unknown|</v>
      </c>
      <c r="U1801" s="14" t="str">
        <f t="shared" si="231"/>
        <v>|Laurence Rupp|Jeanne Goursaud|David Schütter|Ronald Zehrfeld|Nicki von Tempelhoff|Bernhard Schütz|Eva Verena Müller|Sophie Rois|Gaetano Aronica|Nikolai Kinski|Jeremy Miliker|</v>
      </c>
    </row>
    <row r="1802" spans="1:21">
      <c r="A1802" s="14" t="s">
        <v>8987</v>
      </c>
      <c r="B1802" s="14" t="s">
        <v>49</v>
      </c>
      <c r="C1802" s="14" t="s">
        <v>8988</v>
      </c>
      <c r="D1802" s="14" t="s">
        <v>8989</v>
      </c>
      <c r="E1802" s="14" t="s">
        <v>117</v>
      </c>
      <c r="F1802" s="14" t="s">
        <v>115</v>
      </c>
      <c r="G1802" s="26">
        <v>44127</v>
      </c>
      <c r="H1802" s="14">
        <v>2020</v>
      </c>
      <c r="I1802" s="14" t="s">
        <v>360</v>
      </c>
      <c r="J1802" s="14" t="s">
        <v>105</v>
      </c>
      <c r="K1802" s="14" t="s">
        <v>773</v>
      </c>
      <c r="L1802" s="14" t="s">
        <v>8990</v>
      </c>
      <c r="M1802" s="14">
        <f t="shared" si="224"/>
        <v>2020</v>
      </c>
      <c r="N1802" s="14">
        <f t="shared" si="225"/>
        <v>10</v>
      </c>
      <c r="O1802" s="14" t="str">
        <f>IFERROR(VLOOKUP(I1802,Lists!$F$2:$G$16,2,FALSE()),"Not Rated")</f>
        <v>Adults</v>
      </c>
      <c r="P1802" s="14">
        <f t="shared" si="226"/>
        <v>1</v>
      </c>
      <c r="Q1802" s="14" t="str">
        <f t="shared" si="227"/>
        <v>United States</v>
      </c>
      <c r="R1802" s="14" t="str">
        <f t="shared" si="228"/>
        <v>|United States|</v>
      </c>
      <c r="S1802" s="14" t="str">
        <f t="shared" si="229"/>
        <v>|Docuseries|International TV Shows|</v>
      </c>
      <c r="T1802" s="14" t="str">
        <f t="shared" si="230"/>
        <v>|Thierry Demaizière|Alban Teurlai|</v>
      </c>
      <c r="U1802" s="14" t="str">
        <f t="shared" si="231"/>
        <v>|Unknown|</v>
      </c>
    </row>
    <row r="1803" spans="1:21">
      <c r="A1803" s="14" t="s">
        <v>8991</v>
      </c>
      <c r="B1803" s="14" t="s">
        <v>48</v>
      </c>
      <c r="C1803" s="14" t="s">
        <v>8992</v>
      </c>
      <c r="D1803" s="14" t="s">
        <v>8993</v>
      </c>
      <c r="E1803" s="14" t="s">
        <v>8994</v>
      </c>
      <c r="F1803" s="14" t="s">
        <v>8995</v>
      </c>
      <c r="G1803" s="26">
        <v>44127</v>
      </c>
      <c r="H1803" s="14">
        <v>2020</v>
      </c>
      <c r="I1803" s="14" t="s">
        <v>367</v>
      </c>
      <c r="J1803" s="14" t="s">
        <v>713</v>
      </c>
      <c r="K1803" s="14" t="s">
        <v>1103</v>
      </c>
      <c r="L1803" s="14" t="s">
        <v>8996</v>
      </c>
      <c r="M1803" s="14">
        <f t="shared" si="224"/>
        <v>2020</v>
      </c>
      <c r="N1803" s="14">
        <f t="shared" si="225"/>
        <v>10</v>
      </c>
      <c r="O1803" s="14" t="str">
        <f>IFERROR(VLOOKUP(I1803,Lists!$F$2:$G$16,2,FALSE()),"Not Rated")</f>
        <v>Older Kids</v>
      </c>
      <c r="P1803" s="14">
        <f t="shared" si="226"/>
        <v>100</v>
      </c>
      <c r="Q1803" s="14" t="str">
        <f t="shared" si="227"/>
        <v>China</v>
      </c>
      <c r="R1803" s="14" t="str">
        <f t="shared" si="228"/>
        <v>|China|United States|</v>
      </c>
      <c r="S1803" s="14" t="str">
        <f t="shared" si="229"/>
        <v>|Children &amp; Family Movies|Music &amp; Musicals|</v>
      </c>
      <c r="T1803" s="14" t="str">
        <f t="shared" si="230"/>
        <v>|Glen Keane|</v>
      </c>
      <c r="U1803" s="14" t="str">
        <f t="shared" si="231"/>
        <v>|Cathy Ang|Phillipa Soo|Ken Jeong|Robert G. Chiu|John Cho|Sandra Oh|Ruthie Ann Miles|Margaret Cho|Kimiko Glenn|Artt Butler|Irene Tsu|Clem Cheung|Conrad Ricamora|</v>
      </c>
    </row>
    <row r="1804" spans="1:21">
      <c r="A1804" s="14" t="s">
        <v>8997</v>
      </c>
      <c r="B1804" s="14" t="s">
        <v>48</v>
      </c>
      <c r="C1804" s="14" t="s">
        <v>8998</v>
      </c>
      <c r="D1804" s="14" t="s">
        <v>8999</v>
      </c>
      <c r="E1804" s="14" t="s">
        <v>9000</v>
      </c>
      <c r="F1804" s="14" t="s">
        <v>115</v>
      </c>
      <c r="G1804" s="26">
        <v>44127</v>
      </c>
      <c r="H1804" s="14">
        <v>2018</v>
      </c>
      <c r="I1804" s="14" t="s">
        <v>361</v>
      </c>
      <c r="J1804" s="14" t="s">
        <v>1290</v>
      </c>
      <c r="K1804" s="14" t="s">
        <v>683</v>
      </c>
      <c r="L1804" s="14" t="s">
        <v>9001</v>
      </c>
      <c r="M1804" s="14">
        <f t="shared" si="224"/>
        <v>2020</v>
      </c>
      <c r="N1804" s="14">
        <f t="shared" si="225"/>
        <v>10</v>
      </c>
      <c r="O1804" s="14" t="str">
        <f>IFERROR(VLOOKUP(I1804,Lists!$F$2:$G$16,2,FALSE()),"Not Rated")</f>
        <v>Teens</v>
      </c>
      <c r="P1804" s="14">
        <f t="shared" si="226"/>
        <v>86</v>
      </c>
      <c r="Q1804" s="14" t="str">
        <f t="shared" si="227"/>
        <v>United States</v>
      </c>
      <c r="R1804" s="14" t="str">
        <f t="shared" si="228"/>
        <v>|United States|</v>
      </c>
      <c r="S1804" s="14" t="str">
        <f t="shared" si="229"/>
        <v>|Dramas|Thrillers|</v>
      </c>
      <c r="T1804" s="14" t="str">
        <f t="shared" si="230"/>
        <v>|Chris Sivertson|</v>
      </c>
      <c r="U1804" s="14" t="str">
        <f t="shared" si="231"/>
        <v>|Elizabeth Bogush|Brad Schmidt|Sarah Lind|Eddie Kaye Thomas|Phillip Boyd|Victoria Barabas|Mark Famiglietti|Walker Borba|Meg DeLacy|</v>
      </c>
    </row>
    <row r="1805" spans="1:21">
      <c r="A1805" s="14" t="s">
        <v>9002</v>
      </c>
      <c r="B1805" s="14" t="s">
        <v>49</v>
      </c>
      <c r="C1805" s="14" t="s">
        <v>9003</v>
      </c>
      <c r="D1805" s="14" t="s">
        <v>117</v>
      </c>
      <c r="E1805" s="14" t="s">
        <v>9004</v>
      </c>
      <c r="F1805" s="14" t="s">
        <v>122</v>
      </c>
      <c r="G1805" s="26">
        <v>44127</v>
      </c>
      <c r="H1805" s="14">
        <v>2020</v>
      </c>
      <c r="I1805" s="14" t="s">
        <v>360</v>
      </c>
      <c r="J1805" s="14" t="s">
        <v>105</v>
      </c>
      <c r="K1805" s="14" t="s">
        <v>992</v>
      </c>
      <c r="L1805" s="14" t="s">
        <v>9005</v>
      </c>
      <c r="M1805" s="14">
        <f t="shared" si="224"/>
        <v>2020</v>
      </c>
      <c r="N1805" s="14">
        <f t="shared" si="225"/>
        <v>10</v>
      </c>
      <c r="O1805" s="14" t="str">
        <f>IFERROR(VLOOKUP(I1805,Lists!$F$2:$G$16,2,FALSE()),"Not Rated")</f>
        <v>Adults</v>
      </c>
      <c r="P1805" s="14">
        <f t="shared" si="226"/>
        <v>1</v>
      </c>
      <c r="Q1805" s="14" t="str">
        <f t="shared" si="227"/>
        <v>Spain</v>
      </c>
      <c r="R1805" s="14" t="str">
        <f t="shared" si="228"/>
        <v>|Spain|</v>
      </c>
      <c r="S1805" s="14" t="str">
        <f t="shared" si="229"/>
        <v>|Crime TV Shows|International TV Shows|Spanish-Language TV Shows|</v>
      </c>
      <c r="T1805" s="14" t="str">
        <f t="shared" si="230"/>
        <v>|Unknown|</v>
      </c>
      <c r="U1805" s="14" t="str">
        <f t="shared" si="231"/>
        <v>|Daniel Grao|Carolina Lapausa|Melani Olivares|Adriana Paz|Fernando Solórzano|Juan Carlos Messier|Jon Arias|Verónica Velásquez|David Trejos|Ana Maria Orozco|</v>
      </c>
    </row>
    <row r="1806" spans="1:21">
      <c r="A1806" s="14" t="s">
        <v>9006</v>
      </c>
      <c r="B1806" s="14" t="s">
        <v>49</v>
      </c>
      <c r="C1806" s="14" t="s">
        <v>9007</v>
      </c>
      <c r="D1806" s="14" t="s">
        <v>117</v>
      </c>
      <c r="E1806" s="14" t="s">
        <v>9008</v>
      </c>
      <c r="F1806" s="14" t="s">
        <v>115</v>
      </c>
      <c r="G1806" s="26">
        <v>44127</v>
      </c>
      <c r="H1806" s="14">
        <v>2020</v>
      </c>
      <c r="I1806" s="14" t="s">
        <v>360</v>
      </c>
      <c r="J1806" s="14" t="s">
        <v>105</v>
      </c>
      <c r="K1806" s="14" t="s">
        <v>249</v>
      </c>
      <c r="L1806" s="14" t="s">
        <v>9009</v>
      </c>
      <c r="M1806" s="14">
        <f t="shared" si="224"/>
        <v>2020</v>
      </c>
      <c r="N1806" s="14">
        <f t="shared" si="225"/>
        <v>10</v>
      </c>
      <c r="O1806" s="14" t="str">
        <f>IFERROR(VLOOKUP(I1806,Lists!$F$2:$G$16,2,FALSE()),"Not Rated")</f>
        <v>Adults</v>
      </c>
      <c r="P1806" s="14">
        <f t="shared" si="226"/>
        <v>1</v>
      </c>
      <c r="Q1806" s="14" t="str">
        <f t="shared" si="227"/>
        <v>United States</v>
      </c>
      <c r="R1806" s="14" t="str">
        <f t="shared" si="228"/>
        <v>|United States|</v>
      </c>
      <c r="S1806" s="14" t="str">
        <f t="shared" si="229"/>
        <v>|TV Dramas|</v>
      </c>
      <c r="T1806" s="14" t="str">
        <f t="shared" si="230"/>
        <v>|Unknown|</v>
      </c>
      <c r="U1806" s="14" t="str">
        <f t="shared" si="231"/>
        <v>|Anya Taylor-Joy|Bill Camp|Marielle Heller|Thomas Brodie-Sangster|Moses Ingram|Harry Melling|Isla Johnston|Christiane Seidel|Rebecca Root|Chloe Pirrie|Jacob Fortune-Lloyd|</v>
      </c>
    </row>
    <row r="1807" spans="1:21">
      <c r="A1807" s="14" t="s">
        <v>9010</v>
      </c>
      <c r="B1807" s="14" t="s">
        <v>48</v>
      </c>
      <c r="C1807" s="14" t="s">
        <v>9011</v>
      </c>
      <c r="D1807" s="14" t="s">
        <v>9012</v>
      </c>
      <c r="E1807" s="14" t="s">
        <v>117</v>
      </c>
      <c r="F1807" s="14" t="s">
        <v>115</v>
      </c>
      <c r="G1807" s="26">
        <v>44126</v>
      </c>
      <c r="H1807" s="14">
        <v>2017</v>
      </c>
      <c r="I1807" s="14" t="s">
        <v>360</v>
      </c>
      <c r="J1807" s="14" t="s">
        <v>724</v>
      </c>
      <c r="K1807" s="14" t="s">
        <v>247</v>
      </c>
      <c r="L1807" s="14" t="s">
        <v>9013</v>
      </c>
      <c r="M1807" s="14">
        <f t="shared" si="224"/>
        <v>2020</v>
      </c>
      <c r="N1807" s="14">
        <f t="shared" si="225"/>
        <v>10</v>
      </c>
      <c r="O1807" s="14" t="str">
        <f>IFERROR(VLOOKUP(I1807,Lists!$F$2:$G$16,2,FALSE()),"Not Rated")</f>
        <v>Adults</v>
      </c>
      <c r="P1807" s="14">
        <f t="shared" si="226"/>
        <v>102</v>
      </c>
      <c r="Q1807" s="14" t="str">
        <f t="shared" si="227"/>
        <v>United States</v>
      </c>
      <c r="R1807" s="14" t="str">
        <f t="shared" si="228"/>
        <v>|United States|</v>
      </c>
      <c r="S1807" s="14" t="str">
        <f t="shared" si="229"/>
        <v>|Documentaries|</v>
      </c>
      <c r="T1807" s="14" t="str">
        <f t="shared" si="230"/>
        <v>|Kief Davidson|Pedro Kos|</v>
      </c>
      <c r="U1807" s="14" t="str">
        <f t="shared" si="231"/>
        <v>|Unknown|</v>
      </c>
    </row>
    <row r="1808" spans="1:21">
      <c r="A1808" s="14" t="s">
        <v>9014</v>
      </c>
      <c r="B1808" s="14" t="s">
        <v>48</v>
      </c>
      <c r="C1808" s="14" t="s">
        <v>9015</v>
      </c>
      <c r="D1808" s="14" t="s">
        <v>9016</v>
      </c>
      <c r="E1808" s="14" t="s">
        <v>9017</v>
      </c>
      <c r="F1808" s="14" t="s">
        <v>152</v>
      </c>
      <c r="G1808" s="26">
        <v>44126</v>
      </c>
      <c r="H1808" s="14">
        <v>2020</v>
      </c>
      <c r="I1808" s="14" t="s">
        <v>360</v>
      </c>
      <c r="J1808" s="14" t="s">
        <v>872</v>
      </c>
      <c r="K1808" s="14" t="s">
        <v>1537</v>
      </c>
      <c r="L1808" s="14" t="s">
        <v>9018</v>
      </c>
      <c r="M1808" s="14">
        <f t="shared" si="224"/>
        <v>2020</v>
      </c>
      <c r="N1808" s="14">
        <f t="shared" si="225"/>
        <v>10</v>
      </c>
      <c r="O1808" s="14" t="str">
        <f>IFERROR(VLOOKUP(I1808,Lists!$F$2:$G$16,2,FALSE()),"Not Rated")</f>
        <v>Adults</v>
      </c>
      <c r="P1808" s="14">
        <f t="shared" si="226"/>
        <v>87</v>
      </c>
      <c r="Q1808" s="14" t="str">
        <f t="shared" si="227"/>
        <v>Norway</v>
      </c>
      <c r="R1808" s="14" t="str">
        <f t="shared" si="228"/>
        <v>|Norway|</v>
      </c>
      <c r="S1808" s="14" t="str">
        <f t="shared" si="229"/>
        <v>|Horror Movies|International Movies|</v>
      </c>
      <c r="T1808" s="14" t="str">
        <f t="shared" si="230"/>
        <v>|Jarand Herdal|</v>
      </c>
      <c r="U1808" s="14" t="str">
        <f t="shared" si="231"/>
        <v>|Gitte Witt|Thomas Gullestad|Thorbjørn Harr|Tuva Olivia Remman|Trine Wiggen|Maria Grazia Di Meo|Kingsford Siayor|Jonatan Rodriguez|</v>
      </c>
    </row>
    <row r="1809" spans="1:21">
      <c r="A1809" s="14" t="s">
        <v>9019</v>
      </c>
      <c r="B1809" s="14" t="s">
        <v>48</v>
      </c>
      <c r="C1809" s="14" t="s">
        <v>9020</v>
      </c>
      <c r="D1809" s="14" t="s">
        <v>9021</v>
      </c>
      <c r="E1809" s="14" t="s">
        <v>9022</v>
      </c>
      <c r="F1809" s="14" t="s">
        <v>138</v>
      </c>
      <c r="G1809" s="26">
        <v>44126</v>
      </c>
      <c r="H1809" s="14">
        <v>2018</v>
      </c>
      <c r="I1809" s="14" t="s">
        <v>360</v>
      </c>
      <c r="J1809" s="14" t="s">
        <v>560</v>
      </c>
      <c r="K1809" s="14" t="s">
        <v>910</v>
      </c>
      <c r="L1809" s="14" t="s">
        <v>9023</v>
      </c>
      <c r="M1809" s="14">
        <f t="shared" si="224"/>
        <v>2020</v>
      </c>
      <c r="N1809" s="14">
        <f t="shared" si="225"/>
        <v>10</v>
      </c>
      <c r="O1809" s="14" t="str">
        <f>IFERROR(VLOOKUP(I1809,Lists!$F$2:$G$16,2,FALSE()),"Not Rated")</f>
        <v>Adults</v>
      </c>
      <c r="P1809" s="14">
        <f t="shared" si="226"/>
        <v>103</v>
      </c>
      <c r="Q1809" s="14" t="str">
        <f t="shared" si="227"/>
        <v>Philippines</v>
      </c>
      <c r="R1809" s="14" t="str">
        <f t="shared" si="228"/>
        <v>|Philippines|</v>
      </c>
      <c r="S1809" s="14" t="str">
        <f t="shared" si="229"/>
        <v>|Dramas|International Movies|Romantic Movies|</v>
      </c>
      <c r="T1809" s="14" t="str">
        <f t="shared" si="230"/>
        <v>|Dan Villegas|</v>
      </c>
      <c r="U1809" s="14" t="str">
        <f t="shared" si="231"/>
        <v>|Angelica Panganiban|Carlo Aquino|Dionne Monsanto|</v>
      </c>
    </row>
    <row r="1810" spans="1:21">
      <c r="A1810" s="14" t="s">
        <v>9024</v>
      </c>
      <c r="B1810" s="14" t="s">
        <v>48</v>
      </c>
      <c r="C1810" s="14" t="s">
        <v>9025</v>
      </c>
      <c r="D1810" s="14" t="s">
        <v>9026</v>
      </c>
      <c r="E1810" s="14" t="s">
        <v>9027</v>
      </c>
      <c r="F1810" s="14" t="s">
        <v>118</v>
      </c>
      <c r="G1810" s="26">
        <v>44126</v>
      </c>
      <c r="H1810" s="14">
        <v>2019</v>
      </c>
      <c r="I1810" s="14" t="s">
        <v>364</v>
      </c>
      <c r="J1810" s="14" t="s">
        <v>1375</v>
      </c>
      <c r="K1810" s="14" t="s">
        <v>6413</v>
      </c>
      <c r="L1810" s="14" t="s">
        <v>9028</v>
      </c>
      <c r="M1810" s="14">
        <f t="shared" si="224"/>
        <v>2020</v>
      </c>
      <c r="N1810" s="14">
        <f t="shared" si="225"/>
        <v>10</v>
      </c>
      <c r="O1810" s="14" t="str">
        <f>IFERROR(VLOOKUP(I1810,Lists!$F$2:$G$16,2,FALSE()),"Not Rated")</f>
        <v>Teens</v>
      </c>
      <c r="P1810" s="14">
        <f t="shared" si="226"/>
        <v>112</v>
      </c>
      <c r="Q1810" s="14" t="str">
        <f t="shared" si="227"/>
        <v>United Kingdom</v>
      </c>
      <c r="R1810" s="14" t="str">
        <f t="shared" si="228"/>
        <v>|United Kingdom|</v>
      </c>
      <c r="S1810" s="14" t="str">
        <f t="shared" si="229"/>
        <v>|Comedies|Dramas|Music &amp; Musicals|</v>
      </c>
      <c r="T1810" s="14" t="str">
        <f t="shared" si="230"/>
        <v>|Chris Foggin|</v>
      </c>
      <c r="U1810" s="14" t="str">
        <f t="shared" si="231"/>
        <v>|Daniel Mays|James Purefoy|David Hayman|Dave Johns|Sam Swainsbury|Tuppence Middleton|Noel Clarke|Maggie Steed|Vahid Gold|Christian Brassington|</v>
      </c>
    </row>
    <row r="1811" spans="1:21">
      <c r="A1811" s="14" t="s">
        <v>9029</v>
      </c>
      <c r="B1811" s="14" t="s">
        <v>48</v>
      </c>
      <c r="C1811" s="14" t="s">
        <v>9030</v>
      </c>
      <c r="D1811" s="14" t="s">
        <v>291</v>
      </c>
      <c r="E1811" s="14" t="s">
        <v>9031</v>
      </c>
      <c r="F1811" s="14" t="s">
        <v>138</v>
      </c>
      <c r="G1811" s="26">
        <v>44126</v>
      </c>
      <c r="H1811" s="14">
        <v>2018</v>
      </c>
      <c r="I1811" s="14" t="s">
        <v>361</v>
      </c>
      <c r="J1811" s="14" t="s">
        <v>1159</v>
      </c>
      <c r="K1811" s="14" t="s">
        <v>910</v>
      </c>
      <c r="L1811" s="14" t="s">
        <v>9032</v>
      </c>
      <c r="M1811" s="14">
        <f t="shared" si="224"/>
        <v>2020</v>
      </c>
      <c r="N1811" s="14">
        <f t="shared" si="225"/>
        <v>10</v>
      </c>
      <c r="O1811" s="14" t="str">
        <f>IFERROR(VLOOKUP(I1811,Lists!$F$2:$G$16,2,FALSE()),"Not Rated")</f>
        <v>Teens</v>
      </c>
      <c r="P1811" s="14">
        <f t="shared" si="226"/>
        <v>120</v>
      </c>
      <c r="Q1811" s="14" t="str">
        <f t="shared" si="227"/>
        <v>Philippines</v>
      </c>
      <c r="R1811" s="14" t="str">
        <f t="shared" si="228"/>
        <v>|Philippines|</v>
      </c>
      <c r="S1811" s="14" t="str">
        <f t="shared" si="229"/>
        <v>|Dramas|International Movies|Romantic Movies|</v>
      </c>
      <c r="T1811" s="14" t="str">
        <f t="shared" si="230"/>
        <v>|Cathy Garcia-Molina|</v>
      </c>
      <c r="U1811" s="14" t="str">
        <f t="shared" si="231"/>
        <v>|Kathryn Bernardo|Daniel Padilla|Darren Espanto|Jean Garcia|Susan Africa|Ria Atayde|Kit Thompson|Odette Khan|Alwyn Uytingco|Juan Miguel Severo|</v>
      </c>
    </row>
    <row r="1812" spans="1:21">
      <c r="A1812" s="14" t="s">
        <v>9033</v>
      </c>
      <c r="B1812" s="14" t="s">
        <v>48</v>
      </c>
      <c r="C1812" s="14" t="s">
        <v>9034</v>
      </c>
      <c r="D1812" s="14" t="s">
        <v>9035</v>
      </c>
      <c r="E1812" s="14" t="s">
        <v>9036</v>
      </c>
      <c r="F1812" s="14" t="s">
        <v>9037</v>
      </c>
      <c r="G1812" s="26">
        <v>44126</v>
      </c>
      <c r="H1812" s="14">
        <v>2018</v>
      </c>
      <c r="I1812" s="14" t="s">
        <v>363</v>
      </c>
      <c r="J1812" s="14" t="s">
        <v>580</v>
      </c>
      <c r="K1812" s="14" t="s">
        <v>1436</v>
      </c>
      <c r="L1812" s="14" t="s">
        <v>9038</v>
      </c>
      <c r="M1812" s="14">
        <f t="shared" si="224"/>
        <v>2020</v>
      </c>
      <c r="N1812" s="14">
        <f t="shared" si="225"/>
        <v>10</v>
      </c>
      <c r="O1812" s="14" t="str">
        <f>IFERROR(VLOOKUP(I1812,Lists!$F$2:$G$16,2,FALSE()),"Not Rated")</f>
        <v>Adults</v>
      </c>
      <c r="P1812" s="14">
        <f t="shared" si="226"/>
        <v>111</v>
      </c>
      <c r="Q1812" s="14" t="str">
        <f t="shared" si="227"/>
        <v>Canada</v>
      </c>
      <c r="R1812" s="14" t="str">
        <f t="shared" si="228"/>
        <v>|Canada|Belgium|</v>
      </c>
      <c r="S1812" s="14" t="str">
        <f t="shared" si="229"/>
        <v>|Dramas|Independent Movies|</v>
      </c>
      <c r="T1812" s="14" t="str">
        <f t="shared" si="230"/>
        <v>|Kim Nguyen|</v>
      </c>
      <c r="U1812" s="14" t="str">
        <f t="shared" si="231"/>
        <v>|Jesse Eisenberg|Alexander Skarsgård|Salma Hayek|Michael Mando|Sarah Goldberg|Anna Maguire|Frank Schorpion|Johan Heldenbergh|Kwasi Songui|Ayisha Issa|</v>
      </c>
    </row>
    <row r="1813" spans="1:21">
      <c r="A1813" s="14" t="s">
        <v>9039</v>
      </c>
      <c r="B1813" s="14" t="s">
        <v>48</v>
      </c>
      <c r="C1813" s="14" t="s">
        <v>9040</v>
      </c>
      <c r="D1813" s="14" t="s">
        <v>9041</v>
      </c>
      <c r="E1813" s="14" t="s">
        <v>9042</v>
      </c>
      <c r="F1813" s="14" t="s">
        <v>115</v>
      </c>
      <c r="G1813" s="26">
        <v>44126</v>
      </c>
      <c r="H1813" s="14">
        <v>2020</v>
      </c>
      <c r="I1813" s="14" t="s">
        <v>363</v>
      </c>
      <c r="J1813" s="14" t="s">
        <v>1773</v>
      </c>
      <c r="K1813" s="14" t="s">
        <v>1034</v>
      </c>
      <c r="L1813" s="14" t="s">
        <v>9043</v>
      </c>
      <c r="M1813" s="14">
        <f t="shared" si="224"/>
        <v>2020</v>
      </c>
      <c r="N1813" s="14">
        <f t="shared" si="225"/>
        <v>10</v>
      </c>
      <c r="O1813" s="14" t="str">
        <f>IFERROR(VLOOKUP(I1813,Lists!$F$2:$G$16,2,FALSE()),"Not Rated")</f>
        <v>Adults</v>
      </c>
      <c r="P1813" s="14">
        <f t="shared" si="226"/>
        <v>78</v>
      </c>
      <c r="Q1813" s="14" t="str">
        <f t="shared" si="227"/>
        <v>United States</v>
      </c>
      <c r="R1813" s="14" t="str">
        <f t="shared" si="228"/>
        <v>|United States|</v>
      </c>
      <c r="S1813" s="14" t="str">
        <f t="shared" si="229"/>
        <v>|Comedies|Dramas|Independent Movies|</v>
      </c>
      <c r="T1813" s="14" t="str">
        <f t="shared" si="230"/>
        <v>|Karen Maine|</v>
      </c>
      <c r="U1813" s="14" t="str">
        <f t="shared" si="231"/>
        <v>|Natalia Dyer|Timothy Simons|Wolfgang Novogratz|Francesca Reale|Susan Blackwell|Alisha Boe|Donna Lynne Champlin|Parker Wierling|</v>
      </c>
    </row>
    <row r="1814" spans="1:21">
      <c r="A1814" s="14" t="s">
        <v>9044</v>
      </c>
      <c r="B1814" s="14" t="s">
        <v>48</v>
      </c>
      <c r="C1814" s="14" t="s">
        <v>9045</v>
      </c>
      <c r="D1814" s="14" t="s">
        <v>9046</v>
      </c>
      <c r="E1814" s="14" t="s">
        <v>9047</v>
      </c>
      <c r="F1814" s="14" t="s">
        <v>9048</v>
      </c>
      <c r="G1814" s="26">
        <v>44125</v>
      </c>
      <c r="H1814" s="14">
        <v>2020</v>
      </c>
      <c r="I1814" s="14" t="s">
        <v>362</v>
      </c>
      <c r="J1814" s="14" t="s">
        <v>6186</v>
      </c>
      <c r="K1814" s="14" t="s">
        <v>496</v>
      </c>
      <c r="L1814" s="14" t="s">
        <v>9049</v>
      </c>
      <c r="M1814" s="14">
        <f t="shared" si="224"/>
        <v>2020</v>
      </c>
      <c r="N1814" s="14">
        <f t="shared" si="225"/>
        <v>10</v>
      </c>
      <c r="O1814" s="14" t="str">
        <f>IFERROR(VLOOKUP(I1814,Lists!$F$2:$G$16,2,FALSE()),"Not Rated")</f>
        <v>Older Kids</v>
      </c>
      <c r="P1814" s="14">
        <f t="shared" si="226"/>
        <v>51</v>
      </c>
      <c r="Q1814" s="14" t="str">
        <f t="shared" si="227"/>
        <v>Canada</v>
      </c>
      <c r="R1814" s="14" t="str">
        <f t="shared" si="228"/>
        <v>|Canada|United Kingdom|</v>
      </c>
      <c r="S1814" s="14" t="str">
        <f t="shared" si="229"/>
        <v>|Documentaries|International Movies|</v>
      </c>
      <c r="T1814" s="14" t="str">
        <f t="shared" si="230"/>
        <v>|Tim Neeves|</v>
      </c>
      <c r="U1814" s="14" t="str">
        <f t="shared" si="231"/>
        <v>|Liam Neeson|Matt Damon|Jaden Smith|</v>
      </c>
    </row>
    <row r="1815" spans="1:21">
      <c r="A1815" s="14" t="s">
        <v>9050</v>
      </c>
      <c r="B1815" s="14" t="s">
        <v>49</v>
      </c>
      <c r="C1815" s="14" t="s">
        <v>9051</v>
      </c>
      <c r="D1815" s="14" t="s">
        <v>117</v>
      </c>
      <c r="E1815" s="14" t="s">
        <v>9052</v>
      </c>
      <c r="F1815" s="14" t="s">
        <v>115</v>
      </c>
      <c r="G1815" s="26">
        <v>44125</v>
      </c>
      <c r="H1815" s="14">
        <v>2020</v>
      </c>
      <c r="I1815" s="14" t="s">
        <v>360</v>
      </c>
      <c r="J1815" s="14" t="s">
        <v>107</v>
      </c>
      <c r="K1815" s="14" t="s">
        <v>281</v>
      </c>
      <c r="L1815" s="14" t="s">
        <v>9053</v>
      </c>
      <c r="M1815" s="14">
        <f t="shared" si="224"/>
        <v>2020</v>
      </c>
      <c r="N1815" s="14">
        <f t="shared" si="225"/>
        <v>10</v>
      </c>
      <c r="O1815" s="14" t="str">
        <f>IFERROR(VLOOKUP(I1815,Lists!$F$2:$G$16,2,FALSE()),"Not Rated")</f>
        <v>Adults</v>
      </c>
      <c r="P1815" s="14">
        <f t="shared" si="226"/>
        <v>3</v>
      </c>
      <c r="Q1815" s="14" t="str">
        <f t="shared" si="227"/>
        <v>United States</v>
      </c>
      <c r="R1815" s="14" t="str">
        <f t="shared" si="228"/>
        <v>|United States|</v>
      </c>
      <c r="S1815" s="14" t="str">
        <f t="shared" si="229"/>
        <v>|Stand-Up Comedy &amp; Talk Shows|</v>
      </c>
      <c r="T1815" s="14" t="str">
        <f t="shared" si="230"/>
        <v>|Unknown|</v>
      </c>
      <c r="U1815" s="14" t="str">
        <f t="shared" si="231"/>
        <v>|President Barack Obama|George Clooney|Malala Yousafzai|Jay-Z|Tina Fey|Howard Stern|David Letterman|</v>
      </c>
    </row>
    <row r="1816" spans="1:21">
      <c r="A1816" s="14" t="s">
        <v>9054</v>
      </c>
      <c r="B1816" s="14" t="s">
        <v>48</v>
      </c>
      <c r="C1816" s="14" t="s">
        <v>9055</v>
      </c>
      <c r="D1816" s="14" t="s">
        <v>9056</v>
      </c>
      <c r="E1816" s="14" t="s">
        <v>9057</v>
      </c>
      <c r="F1816" s="14" t="s">
        <v>118</v>
      </c>
      <c r="G1816" s="26">
        <v>44125</v>
      </c>
      <c r="H1816" s="14">
        <v>2020</v>
      </c>
      <c r="I1816" s="14" t="s">
        <v>364</v>
      </c>
      <c r="J1816" s="14" t="s">
        <v>2442</v>
      </c>
      <c r="K1816" s="14" t="s">
        <v>4440</v>
      </c>
      <c r="L1816" s="14" t="s">
        <v>9058</v>
      </c>
      <c r="M1816" s="14">
        <f t="shared" si="224"/>
        <v>2020</v>
      </c>
      <c r="N1816" s="14">
        <f t="shared" si="225"/>
        <v>10</v>
      </c>
      <c r="O1816" s="14" t="str">
        <f>IFERROR(VLOOKUP(I1816,Lists!$F$2:$G$16,2,FALSE()),"Not Rated")</f>
        <v>Teens</v>
      </c>
      <c r="P1816" s="14">
        <f t="shared" si="226"/>
        <v>123</v>
      </c>
      <c r="Q1816" s="14" t="str">
        <f t="shared" si="227"/>
        <v>United Kingdom</v>
      </c>
      <c r="R1816" s="14" t="str">
        <f t="shared" si="228"/>
        <v>|United Kingdom|</v>
      </c>
      <c r="S1816" s="14" t="str">
        <f t="shared" si="229"/>
        <v>|Dramas|Romantic Movies|Thrillers|</v>
      </c>
      <c r="T1816" s="14" t="str">
        <f t="shared" si="230"/>
        <v>|Ben Wheatley|</v>
      </c>
      <c r="U1816" s="14" t="str">
        <f t="shared" si="231"/>
        <v>|Lily James|Armie Hammer|Kristin Scott Thomas|Keeley Hawes|Ann Dowd|Sam Riley|Tom Goodman-Hill|Mark Lewis Jones|John Hollingworth|Bill Paterson|</v>
      </c>
    </row>
    <row r="1817" spans="1:21">
      <c r="A1817" s="14" t="s">
        <v>9059</v>
      </c>
      <c r="B1817" s="14" t="s">
        <v>48</v>
      </c>
      <c r="C1817" s="14" t="s">
        <v>9060</v>
      </c>
      <c r="D1817" s="14" t="s">
        <v>7579</v>
      </c>
      <c r="E1817" s="14" t="s">
        <v>9061</v>
      </c>
      <c r="F1817" s="14" t="s">
        <v>119</v>
      </c>
      <c r="G1817" s="26">
        <v>44124</v>
      </c>
      <c r="H1817" s="14">
        <v>2020</v>
      </c>
      <c r="I1817" s="14" t="s">
        <v>366</v>
      </c>
      <c r="J1817" s="14" t="s">
        <v>2838</v>
      </c>
      <c r="K1817" s="14" t="s">
        <v>251</v>
      </c>
      <c r="L1817" s="14" t="s">
        <v>9062</v>
      </c>
      <c r="M1817" s="14">
        <f t="shared" si="224"/>
        <v>2020</v>
      </c>
      <c r="N1817" s="14">
        <f t="shared" si="225"/>
        <v>10</v>
      </c>
      <c r="O1817" s="14" t="str">
        <f>IFERROR(VLOOKUP(I1817,Lists!$F$2:$G$16,2,FALSE()),"Not Rated")</f>
        <v>Kids</v>
      </c>
      <c r="P1817" s="14">
        <f t="shared" si="226"/>
        <v>46</v>
      </c>
      <c r="Q1817" s="14" t="str">
        <f t="shared" si="227"/>
        <v>Canada</v>
      </c>
      <c r="R1817" s="14" t="str">
        <f t="shared" si="228"/>
        <v>|Canada|</v>
      </c>
      <c r="S1817" s="14" t="str">
        <f t="shared" si="229"/>
        <v>|Children &amp; Family Movies|</v>
      </c>
      <c r="T1817" s="14" t="str">
        <f t="shared" si="230"/>
        <v>|Richard Weston|</v>
      </c>
      <c r="U1817" s="14" t="str">
        <f t="shared" si="231"/>
        <v>|Kate McKinnon|Roman Lutterotti|Mikaela Blake|Gabby Clarke|Leke Maceda-Rustecki|Matthew Mucci|Birva Pandya|Lynsey Pham|Kaden Stephen|</v>
      </c>
    </row>
    <row r="1818" spans="1:21">
      <c r="A1818" s="14" t="s">
        <v>9063</v>
      </c>
      <c r="B1818" s="14" t="s">
        <v>48</v>
      </c>
      <c r="C1818" s="14" t="s">
        <v>9064</v>
      </c>
      <c r="D1818" s="14" t="s">
        <v>296</v>
      </c>
      <c r="E1818" s="14" t="s">
        <v>9065</v>
      </c>
      <c r="F1818" s="14" t="s">
        <v>115</v>
      </c>
      <c r="G1818" s="26">
        <v>44124</v>
      </c>
      <c r="H1818" s="14">
        <v>2020</v>
      </c>
      <c r="I1818" s="14" t="s">
        <v>364</v>
      </c>
      <c r="J1818" s="14" t="s">
        <v>724</v>
      </c>
      <c r="K1818" s="14" t="s">
        <v>4585</v>
      </c>
      <c r="L1818" s="14" t="s">
        <v>9066</v>
      </c>
      <c r="M1818" s="14">
        <f t="shared" si="224"/>
        <v>2020</v>
      </c>
      <c r="N1818" s="14">
        <f t="shared" si="225"/>
        <v>10</v>
      </c>
      <c r="O1818" s="14" t="str">
        <f>IFERROR(VLOOKUP(I1818,Lists!$F$2:$G$16,2,FALSE()),"Not Rated")</f>
        <v>Teens</v>
      </c>
      <c r="P1818" s="14">
        <f t="shared" si="226"/>
        <v>102</v>
      </c>
      <c r="Q1818" s="14" t="str">
        <f t="shared" si="227"/>
        <v>United States</v>
      </c>
      <c r="R1818" s="14" t="str">
        <f t="shared" si="228"/>
        <v>|United States|</v>
      </c>
      <c r="S1818" s="14" t="str">
        <f t="shared" si="229"/>
        <v>|Action &amp; Adventure|Horror Movies|</v>
      </c>
      <c r="T1818" s="14" t="str">
        <f t="shared" si="230"/>
        <v>|Don Michael Paul|</v>
      </c>
      <c r="U1818" s="14" t="str">
        <f t="shared" si="231"/>
        <v>|Michael Gross|Jon Heder|Caroline Langrishe|Cassie Clare|Matthew Douglas|Sahajak Boonthanakit|David Asavanond|Jackie Cruz|Richard Brake|</v>
      </c>
    </row>
    <row r="1819" spans="1:21">
      <c r="A1819" s="14" t="s">
        <v>9067</v>
      </c>
      <c r="B1819" s="14" t="s">
        <v>48</v>
      </c>
      <c r="C1819" s="14" t="s">
        <v>9068</v>
      </c>
      <c r="D1819" s="14" t="s">
        <v>9069</v>
      </c>
      <c r="E1819" s="14" t="s">
        <v>9070</v>
      </c>
      <c r="F1819" s="14" t="s">
        <v>150</v>
      </c>
      <c r="G1819" s="26">
        <v>44123</v>
      </c>
      <c r="H1819" s="14">
        <v>1975</v>
      </c>
      <c r="I1819" s="14" t="s">
        <v>361</v>
      </c>
      <c r="J1819" s="14" t="s">
        <v>574</v>
      </c>
      <c r="K1819" s="14" t="s">
        <v>1991</v>
      </c>
      <c r="L1819" s="14" t="s">
        <v>9071</v>
      </c>
      <c r="M1819" s="14">
        <f t="shared" si="224"/>
        <v>2020</v>
      </c>
      <c r="N1819" s="14">
        <f t="shared" si="225"/>
        <v>10</v>
      </c>
      <c r="O1819" s="14" t="str">
        <f>IFERROR(VLOOKUP(I1819,Lists!$F$2:$G$16,2,FALSE()),"Not Rated")</f>
        <v>Teens</v>
      </c>
      <c r="P1819" s="14">
        <f t="shared" si="226"/>
        <v>106</v>
      </c>
      <c r="Q1819" s="14" t="str">
        <f t="shared" si="227"/>
        <v>Lebanon</v>
      </c>
      <c r="R1819" s="14" t="str">
        <f t="shared" si="228"/>
        <v>|Lebanon|</v>
      </c>
      <c r="S1819" s="14" t="str">
        <f t="shared" si="229"/>
        <v>|Classic Movies|Dramas|International Movies|</v>
      </c>
      <c r="T1819" s="14" t="str">
        <f t="shared" si="230"/>
        <v>|Maroun Baghdadi|</v>
      </c>
      <c r="U1819" s="14" t="str">
        <f t="shared" si="231"/>
        <v>|Ezzat El Alaily|Mireille Maalouf|Joseph Bou Nassar|Elie Adabachi|Philippe Akiki|Ahmed Al Zein|</v>
      </c>
    </row>
    <row r="1820" spans="1:21">
      <c r="A1820" s="14" t="s">
        <v>9072</v>
      </c>
      <c r="B1820" s="14" t="s">
        <v>48</v>
      </c>
      <c r="C1820" s="14" t="s">
        <v>9073</v>
      </c>
      <c r="D1820" s="14" t="s">
        <v>9074</v>
      </c>
      <c r="E1820" s="14" t="s">
        <v>9075</v>
      </c>
      <c r="F1820" s="14" t="s">
        <v>150</v>
      </c>
      <c r="G1820" s="26">
        <v>44123</v>
      </c>
      <c r="H1820" s="14">
        <v>2005</v>
      </c>
      <c r="I1820" s="14" t="s">
        <v>361</v>
      </c>
      <c r="J1820" s="14" t="s">
        <v>1375</v>
      </c>
      <c r="K1820" s="14" t="s">
        <v>1527</v>
      </c>
      <c r="L1820" s="14" t="s">
        <v>9076</v>
      </c>
      <c r="M1820" s="14">
        <f t="shared" si="224"/>
        <v>2020</v>
      </c>
      <c r="N1820" s="14">
        <f t="shared" si="225"/>
        <v>10</v>
      </c>
      <c r="O1820" s="14" t="str">
        <f>IFERROR(VLOOKUP(I1820,Lists!$F$2:$G$16,2,FALSE()),"Not Rated")</f>
        <v>Teens</v>
      </c>
      <c r="P1820" s="14">
        <f t="shared" si="226"/>
        <v>112</v>
      </c>
      <c r="Q1820" s="14" t="str">
        <f t="shared" si="227"/>
        <v>Lebanon</v>
      </c>
      <c r="R1820" s="14" t="str">
        <f t="shared" si="228"/>
        <v>|Lebanon|</v>
      </c>
      <c r="S1820" s="14" t="str">
        <f t="shared" si="229"/>
        <v>|Dramas|International Movies|Music &amp; Musicals|</v>
      </c>
      <c r="T1820" s="14" t="str">
        <f t="shared" si="230"/>
        <v>|Philippe Aractingi|</v>
      </c>
      <c r="U1820" s="14" t="str">
        <f t="shared" si="231"/>
        <v>|Rodney El Haddad|Nadine Labaky|Nada Abou Farhat|Liliane Nemri|Omar Rajeh|Mounir Malaeb|Bshara Atallah|Rana Alamuddin|Joelle Rizk|Mahfouz Barakat|Mahmoud Mabsout|Bader Haddad|Youssef Emalhoub|</v>
      </c>
    </row>
    <row r="1821" spans="1:21">
      <c r="A1821" s="14" t="s">
        <v>9077</v>
      </c>
      <c r="B1821" s="14" t="s">
        <v>48</v>
      </c>
      <c r="C1821" s="14" t="s">
        <v>9078</v>
      </c>
      <c r="D1821" s="14" t="s">
        <v>9079</v>
      </c>
      <c r="E1821" s="14" t="s">
        <v>9080</v>
      </c>
      <c r="F1821" s="14" t="s">
        <v>150</v>
      </c>
      <c r="G1821" s="26">
        <v>44123</v>
      </c>
      <c r="H1821" s="14">
        <v>2013</v>
      </c>
      <c r="I1821" s="14" t="s">
        <v>360</v>
      </c>
      <c r="J1821" s="14" t="s">
        <v>1247</v>
      </c>
      <c r="K1821" s="14" t="s">
        <v>834</v>
      </c>
      <c r="L1821" s="14" t="s">
        <v>9081</v>
      </c>
      <c r="M1821" s="14">
        <f t="shared" si="224"/>
        <v>2020</v>
      </c>
      <c r="N1821" s="14">
        <f t="shared" si="225"/>
        <v>10</v>
      </c>
      <c r="O1821" s="14" t="str">
        <f>IFERROR(VLOOKUP(I1821,Lists!$F$2:$G$16,2,FALSE()),"Not Rated")</f>
        <v>Adults</v>
      </c>
      <c r="P1821" s="14">
        <f t="shared" si="226"/>
        <v>101</v>
      </c>
      <c r="Q1821" s="14" t="str">
        <f t="shared" si="227"/>
        <v>Lebanon</v>
      </c>
      <c r="R1821" s="14" t="str">
        <f t="shared" si="228"/>
        <v>|Lebanon|</v>
      </c>
      <c r="S1821" s="14" t="str">
        <f t="shared" si="229"/>
        <v>|Comedies|Dramas|International Movies|</v>
      </c>
      <c r="T1821" s="14" t="str">
        <f t="shared" si="230"/>
        <v>|Amin Dora|</v>
      </c>
      <c r="U1821" s="14" t="str">
        <f t="shared" si="231"/>
        <v>|Georges Khabbaz|Lara Rain|Emmanuel Khairallah|Samir Youssef|Camille Salameh|Rodrigue Sleiman|Caroline Labaki|Giselle Boueiz|Christine Choueiri|</v>
      </c>
    </row>
    <row r="1822" spans="1:21">
      <c r="A1822" s="14" t="s">
        <v>9082</v>
      </c>
      <c r="B1822" s="14" t="s">
        <v>48</v>
      </c>
      <c r="C1822" s="14" t="s">
        <v>9083</v>
      </c>
      <c r="D1822" s="14" t="s">
        <v>9074</v>
      </c>
      <c r="E1822" s="14" t="s">
        <v>9084</v>
      </c>
      <c r="F1822" s="14" t="s">
        <v>9085</v>
      </c>
      <c r="G1822" s="26">
        <v>44123</v>
      </c>
      <c r="H1822" s="14">
        <v>2014</v>
      </c>
      <c r="I1822" s="14" t="s">
        <v>361</v>
      </c>
      <c r="J1822" s="14" t="s">
        <v>624</v>
      </c>
      <c r="K1822" s="14" t="s">
        <v>496</v>
      </c>
      <c r="L1822" s="14" t="s">
        <v>9086</v>
      </c>
      <c r="M1822" s="14">
        <f t="shared" si="224"/>
        <v>2020</v>
      </c>
      <c r="N1822" s="14">
        <f t="shared" si="225"/>
        <v>10</v>
      </c>
      <c r="O1822" s="14" t="str">
        <f>IFERROR(VLOOKUP(I1822,Lists!$F$2:$G$16,2,FALSE()),"Not Rated")</f>
        <v>Teens</v>
      </c>
      <c r="P1822" s="14">
        <f t="shared" si="226"/>
        <v>96</v>
      </c>
      <c r="Q1822" s="14" t="str">
        <f t="shared" si="227"/>
        <v>Lebanon</v>
      </c>
      <c r="R1822" s="14" t="str">
        <f t="shared" si="228"/>
        <v>|Lebanon|United Arab Emirates|France|Switzerland|Germany|</v>
      </c>
      <c r="S1822" s="14" t="str">
        <f t="shared" si="229"/>
        <v>|Documentaries|International Movies|</v>
      </c>
      <c r="T1822" s="14" t="str">
        <f t="shared" si="230"/>
        <v>|Philippe Aractingi|</v>
      </c>
      <c r="U1822" s="14" t="str">
        <f t="shared" si="231"/>
        <v>|Philippe Aractingi|Diane Aractingi|</v>
      </c>
    </row>
    <row r="1823" spans="1:21">
      <c r="A1823" s="14" t="s">
        <v>9087</v>
      </c>
      <c r="B1823" s="14" t="s">
        <v>48</v>
      </c>
      <c r="C1823" s="14" t="s">
        <v>9088</v>
      </c>
      <c r="D1823" s="14" t="s">
        <v>9074</v>
      </c>
      <c r="E1823" s="14" t="s">
        <v>9089</v>
      </c>
      <c r="F1823" s="14" t="s">
        <v>150</v>
      </c>
      <c r="G1823" s="26">
        <v>44123</v>
      </c>
      <c r="H1823" s="14">
        <v>2017</v>
      </c>
      <c r="I1823" s="14" t="s">
        <v>360</v>
      </c>
      <c r="J1823" s="14" t="s">
        <v>560</v>
      </c>
      <c r="K1823" s="14" t="s">
        <v>444</v>
      </c>
      <c r="L1823" s="14" t="s">
        <v>9090</v>
      </c>
      <c r="M1823" s="14">
        <f t="shared" si="224"/>
        <v>2020</v>
      </c>
      <c r="N1823" s="14">
        <f t="shared" si="225"/>
        <v>10</v>
      </c>
      <c r="O1823" s="14" t="str">
        <f>IFERROR(VLOOKUP(I1823,Lists!$F$2:$G$16,2,FALSE()),"Not Rated")</f>
        <v>Adults</v>
      </c>
      <c r="P1823" s="14">
        <f t="shared" si="226"/>
        <v>103</v>
      </c>
      <c r="Q1823" s="14" t="str">
        <f t="shared" si="227"/>
        <v>Lebanon</v>
      </c>
      <c r="R1823" s="14" t="str">
        <f t="shared" si="228"/>
        <v>|Lebanon|</v>
      </c>
      <c r="S1823" s="14" t="str">
        <f t="shared" si="229"/>
        <v>|Dramas|Independent Movies|International Movies|</v>
      </c>
      <c r="T1823" s="14" t="str">
        <f t="shared" si="230"/>
        <v>|Philippe Aractingi|</v>
      </c>
      <c r="U1823" s="14" t="str">
        <f t="shared" si="231"/>
        <v>|Hadi Bou Ayash|Ruba Zarour|Yara Bou Nassar|Rafik Ali Ahmad|Joseph Bou Nassar|Lama Lawand|</v>
      </c>
    </row>
    <row r="1824" spans="1:21">
      <c r="A1824" s="14" t="s">
        <v>9091</v>
      </c>
      <c r="B1824" s="14" t="s">
        <v>48</v>
      </c>
      <c r="C1824" s="14" t="s">
        <v>9092</v>
      </c>
      <c r="D1824" s="14" t="s">
        <v>9069</v>
      </c>
      <c r="E1824" s="14" t="s">
        <v>9093</v>
      </c>
      <c r="F1824" s="14" t="s">
        <v>9094</v>
      </c>
      <c r="G1824" s="26">
        <v>44123</v>
      </c>
      <c r="H1824" s="14">
        <v>1991</v>
      </c>
      <c r="I1824" s="14" t="s">
        <v>360</v>
      </c>
      <c r="J1824" s="14" t="s">
        <v>507</v>
      </c>
      <c r="K1824" s="14" t="s">
        <v>1796</v>
      </c>
      <c r="L1824" s="14" t="s">
        <v>9095</v>
      </c>
      <c r="M1824" s="14">
        <f t="shared" si="224"/>
        <v>2020</v>
      </c>
      <c r="N1824" s="14">
        <f t="shared" si="225"/>
        <v>10</v>
      </c>
      <c r="O1824" s="14" t="str">
        <f>IFERROR(VLOOKUP(I1824,Lists!$F$2:$G$16,2,FALSE()),"Not Rated")</f>
        <v>Adults</v>
      </c>
      <c r="P1824" s="14">
        <f t="shared" si="226"/>
        <v>94</v>
      </c>
      <c r="Q1824" s="14" t="str">
        <f t="shared" si="227"/>
        <v>France</v>
      </c>
      <c r="R1824" s="14" t="str">
        <f t="shared" si="228"/>
        <v>|France|Belgium|Italy|</v>
      </c>
      <c r="S1824" s="14" t="str">
        <f t="shared" si="229"/>
        <v>|Classic Movies|Dramas|Independent Movies|</v>
      </c>
      <c r="T1824" s="14" t="str">
        <f t="shared" si="230"/>
        <v>|Maroun Baghdadi|</v>
      </c>
      <c r="U1824" s="14" t="str">
        <f t="shared" si="231"/>
        <v>|Hippolyte Girardot|Rafik Ali Ahmad|Hussein Sbeity|Habib Hammoud|Majdi Machmouchi|Hassan Farhat|Hassan Zbib|Nabila Zeitouni|Hamza Nasrallah|Sami Hawat|Sabrina Leurquin|Roger Assaf|Nidal El Askhar|</v>
      </c>
    </row>
    <row r="1825" spans="1:21">
      <c r="A1825" s="14" t="s">
        <v>9096</v>
      </c>
      <c r="B1825" s="14" t="s">
        <v>48</v>
      </c>
      <c r="C1825" s="14" t="s">
        <v>9097</v>
      </c>
      <c r="D1825" s="14" t="s">
        <v>9098</v>
      </c>
      <c r="E1825" s="14" t="s">
        <v>9098</v>
      </c>
      <c r="F1825" s="14" t="s">
        <v>150</v>
      </c>
      <c r="G1825" s="26">
        <v>44123</v>
      </c>
      <c r="H1825" s="14">
        <v>2017</v>
      </c>
      <c r="I1825" s="14" t="s">
        <v>360</v>
      </c>
      <c r="J1825" s="14" t="s">
        <v>1973</v>
      </c>
      <c r="K1825" s="14" t="s">
        <v>496</v>
      </c>
      <c r="L1825" s="14" t="s">
        <v>9099</v>
      </c>
      <c r="M1825" s="14">
        <f t="shared" si="224"/>
        <v>2020</v>
      </c>
      <c r="N1825" s="14">
        <f t="shared" si="225"/>
        <v>10</v>
      </c>
      <c r="O1825" s="14" t="str">
        <f>IFERROR(VLOOKUP(I1825,Lists!$F$2:$G$16,2,FALSE()),"Not Rated")</f>
        <v>Adults</v>
      </c>
      <c r="P1825" s="14">
        <f t="shared" si="226"/>
        <v>69</v>
      </c>
      <c r="Q1825" s="14" t="str">
        <f t="shared" si="227"/>
        <v>Lebanon</v>
      </c>
      <c r="R1825" s="14" t="str">
        <f t="shared" si="228"/>
        <v>|Lebanon|</v>
      </c>
      <c r="S1825" s="14" t="str">
        <f t="shared" si="229"/>
        <v>|Documentaries|International Movies|</v>
      </c>
      <c r="T1825" s="14" t="str">
        <f t="shared" si="230"/>
        <v>|Rana Eid|</v>
      </c>
      <c r="U1825" s="14" t="str">
        <f t="shared" si="231"/>
        <v>|Rana Eid|</v>
      </c>
    </row>
    <row r="1826" spans="1:21">
      <c r="A1826" s="14" t="s">
        <v>9100</v>
      </c>
      <c r="B1826" s="14" t="s">
        <v>48</v>
      </c>
      <c r="C1826" s="14" t="s">
        <v>9101</v>
      </c>
      <c r="D1826" s="14" t="s">
        <v>9102</v>
      </c>
      <c r="E1826" s="14" t="s">
        <v>9103</v>
      </c>
      <c r="F1826" s="14" t="s">
        <v>9104</v>
      </c>
      <c r="G1826" s="26">
        <v>44123</v>
      </c>
      <c r="H1826" s="14">
        <v>2012</v>
      </c>
      <c r="I1826" s="14" t="s">
        <v>360</v>
      </c>
      <c r="J1826" s="14" t="s">
        <v>2352</v>
      </c>
      <c r="K1826" s="14" t="s">
        <v>475</v>
      </c>
      <c r="L1826" s="14" t="s">
        <v>9105</v>
      </c>
      <c r="M1826" s="14">
        <f t="shared" si="224"/>
        <v>2020</v>
      </c>
      <c r="N1826" s="14">
        <f t="shared" si="225"/>
        <v>10</v>
      </c>
      <c r="O1826" s="14" t="str">
        <f>IFERROR(VLOOKUP(I1826,Lists!$F$2:$G$16,2,FALSE()),"Not Rated")</f>
        <v>Adults</v>
      </c>
      <c r="P1826" s="14">
        <f t="shared" si="226"/>
        <v>81</v>
      </c>
      <c r="Q1826" s="14" t="str">
        <f t="shared" si="227"/>
        <v>Lebanon</v>
      </c>
      <c r="R1826" s="14" t="str">
        <f t="shared" si="228"/>
        <v>|Lebanon|United States|United Arab Emirates|</v>
      </c>
      <c r="S1826" s="14" t="str">
        <f t="shared" si="229"/>
        <v>|Dramas|International Movies|</v>
      </c>
      <c r="T1826" s="14" t="str">
        <f t="shared" si="230"/>
        <v>|Daniel Joseph|</v>
      </c>
      <c r="U1826" s="14" t="str">
        <f t="shared" si="231"/>
        <v>|Talal El-Jordi|Karina Logue|Badih Abou Chakra|Tariq Tamim|Omar Mikati|Hiam Abou Chedid|Mahmoud Mabsout|Aida Sabra|</v>
      </c>
    </row>
    <row r="1827" spans="1:21">
      <c r="A1827" s="14" t="s">
        <v>9106</v>
      </c>
      <c r="B1827" s="14" t="s">
        <v>48</v>
      </c>
      <c r="C1827" s="14" t="s">
        <v>9107</v>
      </c>
      <c r="D1827" s="14" t="s">
        <v>9108</v>
      </c>
      <c r="E1827" s="14" t="s">
        <v>9109</v>
      </c>
      <c r="F1827" s="14" t="s">
        <v>9110</v>
      </c>
      <c r="G1827" s="26">
        <v>44123</v>
      </c>
      <c r="H1827" s="14">
        <v>2003</v>
      </c>
      <c r="I1827" s="14" t="s">
        <v>360</v>
      </c>
      <c r="J1827" s="14" t="s">
        <v>1313</v>
      </c>
      <c r="K1827" s="14" t="s">
        <v>910</v>
      </c>
      <c r="L1827" s="14" t="s">
        <v>9111</v>
      </c>
      <c r="M1827" s="14">
        <f t="shared" si="224"/>
        <v>2020</v>
      </c>
      <c r="N1827" s="14">
        <f t="shared" si="225"/>
        <v>10</v>
      </c>
      <c r="O1827" s="14" t="str">
        <f>IFERROR(VLOOKUP(I1827,Lists!$F$2:$G$16,2,FALSE()),"Not Rated")</f>
        <v>Adults</v>
      </c>
      <c r="P1827" s="14">
        <f t="shared" si="226"/>
        <v>76</v>
      </c>
      <c r="Q1827" s="14" t="str">
        <f t="shared" si="227"/>
        <v>Lebanon</v>
      </c>
      <c r="R1827" s="14" t="str">
        <f t="shared" si="228"/>
        <v>|Lebanon|France|</v>
      </c>
      <c r="S1827" s="14" t="str">
        <f t="shared" si="229"/>
        <v>|Dramas|International Movies|Romantic Movies|</v>
      </c>
      <c r="T1827" s="14" t="str">
        <f t="shared" si="230"/>
        <v>|Randa Chahal Sabbag|</v>
      </c>
      <c r="U1827" s="14" t="str">
        <f t="shared" si="231"/>
        <v>|Flavia Bechara|Maher Bsaibes|Randa Asmar|Renée Dick|Julia Kassar|Liliane Nemri|Ziad Rahbani|Nayef Naji|Edmond Haddad|Alia Nemry|</v>
      </c>
    </row>
    <row r="1828" spans="1:21">
      <c r="A1828" s="14" t="s">
        <v>9112</v>
      </c>
      <c r="B1828" s="14" t="s">
        <v>48</v>
      </c>
      <c r="C1828" s="14" t="s">
        <v>9113</v>
      </c>
      <c r="D1828" s="14" t="s">
        <v>9069</v>
      </c>
      <c r="E1828" s="14" t="s">
        <v>9114</v>
      </c>
      <c r="F1828" s="14" t="s">
        <v>9115</v>
      </c>
      <c r="G1828" s="26">
        <v>44123</v>
      </c>
      <c r="H1828" s="14">
        <v>1982</v>
      </c>
      <c r="I1828" s="14" t="s">
        <v>361</v>
      </c>
      <c r="J1828" s="14" t="s">
        <v>1096</v>
      </c>
      <c r="K1828" s="14" t="s">
        <v>444</v>
      </c>
      <c r="L1828" s="14" t="s">
        <v>9116</v>
      </c>
      <c r="M1828" s="14">
        <f t="shared" si="224"/>
        <v>2020</v>
      </c>
      <c r="N1828" s="14">
        <f t="shared" si="225"/>
        <v>10</v>
      </c>
      <c r="O1828" s="14" t="str">
        <f>IFERROR(VLOOKUP(I1828,Lists!$F$2:$G$16,2,FALSE()),"Not Rated")</f>
        <v>Teens</v>
      </c>
      <c r="P1828" s="14">
        <f t="shared" si="226"/>
        <v>108</v>
      </c>
      <c r="Q1828" s="14" t="str">
        <f t="shared" si="227"/>
        <v>France</v>
      </c>
      <c r="R1828" s="14" t="str">
        <f t="shared" si="228"/>
        <v>|France|Lebanon|</v>
      </c>
      <c r="S1828" s="14" t="str">
        <f t="shared" si="229"/>
        <v>|Dramas|Independent Movies|International Movies|</v>
      </c>
      <c r="T1828" s="14" t="str">
        <f t="shared" si="230"/>
        <v>|Maroun Baghdadi|</v>
      </c>
      <c r="U1828" s="14" t="str">
        <f t="shared" si="231"/>
        <v>|Soraya Khoury|Nabil Ismaïl|Roger Hawa|Reda Khoury|Youcef Hosni|Rifaat Tarabay|</v>
      </c>
    </row>
    <row r="1829" spans="1:21">
      <c r="A1829" s="14" t="s">
        <v>9117</v>
      </c>
      <c r="B1829" s="14" t="s">
        <v>48</v>
      </c>
      <c r="C1829" s="14" t="s">
        <v>9118</v>
      </c>
      <c r="D1829" s="14" t="s">
        <v>9074</v>
      </c>
      <c r="E1829" s="14" t="s">
        <v>9119</v>
      </c>
      <c r="F1829" s="14" t="s">
        <v>9120</v>
      </c>
      <c r="G1829" s="26">
        <v>44123</v>
      </c>
      <c r="H1829" s="14">
        <v>2007</v>
      </c>
      <c r="I1829" s="14" t="s">
        <v>360</v>
      </c>
      <c r="J1829" s="14" t="s">
        <v>507</v>
      </c>
      <c r="K1829" s="14" t="s">
        <v>444</v>
      </c>
      <c r="L1829" s="14" t="s">
        <v>9121</v>
      </c>
      <c r="M1829" s="14">
        <f t="shared" si="224"/>
        <v>2020</v>
      </c>
      <c r="N1829" s="14">
        <f t="shared" si="225"/>
        <v>10</v>
      </c>
      <c r="O1829" s="14" t="str">
        <f>IFERROR(VLOOKUP(I1829,Lists!$F$2:$G$16,2,FALSE()),"Not Rated")</f>
        <v>Adults</v>
      </c>
      <c r="P1829" s="14">
        <f t="shared" si="226"/>
        <v>94</v>
      </c>
      <c r="Q1829" s="14" t="str">
        <f t="shared" si="227"/>
        <v>France</v>
      </c>
      <c r="R1829" s="14" t="str">
        <f t="shared" si="228"/>
        <v>|France|Lebanon|United Kingdom|</v>
      </c>
      <c r="S1829" s="14" t="str">
        <f t="shared" si="229"/>
        <v>|Dramas|Independent Movies|International Movies|</v>
      </c>
      <c r="T1829" s="14" t="str">
        <f t="shared" si="230"/>
        <v>|Philippe Aractingi|</v>
      </c>
      <c r="U1829" s="14" t="str">
        <f t="shared" si="231"/>
        <v>|Nada Abou Farhat|Georges Khabbaz|Bshara Atallah|Rawia Elchab|Elham Abbas|Iman Affara|Zahra Ali|Ali Maerouf Amer|Ali Azour|Najat Darwish|</v>
      </c>
    </row>
    <row r="1830" spans="1:21">
      <c r="A1830" s="14" t="s">
        <v>9122</v>
      </c>
      <c r="B1830" s="14" t="s">
        <v>49</v>
      </c>
      <c r="C1830" s="14" t="s">
        <v>9123</v>
      </c>
      <c r="D1830" s="14" t="s">
        <v>117</v>
      </c>
      <c r="E1830" s="14" t="s">
        <v>117</v>
      </c>
      <c r="F1830" s="14" t="s">
        <v>117</v>
      </c>
      <c r="G1830" s="26">
        <v>44123</v>
      </c>
      <c r="H1830" s="14">
        <v>2020</v>
      </c>
      <c r="I1830" s="14" t="s">
        <v>360</v>
      </c>
      <c r="J1830" s="14" t="s">
        <v>106</v>
      </c>
      <c r="K1830" s="14" t="s">
        <v>2015</v>
      </c>
      <c r="L1830" s="14" t="s">
        <v>9124</v>
      </c>
      <c r="M1830" s="14">
        <f t="shared" si="224"/>
        <v>2020</v>
      </c>
      <c r="N1830" s="14">
        <f t="shared" si="225"/>
        <v>10</v>
      </c>
      <c r="O1830" s="14" t="str">
        <f>IFERROR(VLOOKUP(I1830,Lists!$F$2:$G$16,2,FALSE()),"Not Rated")</f>
        <v>Adults</v>
      </c>
      <c r="P1830" s="14">
        <f t="shared" si="226"/>
        <v>2</v>
      </c>
      <c r="Q1830" s="14" t="str">
        <f t="shared" si="227"/>
        <v>Unknown</v>
      </c>
      <c r="R1830" s="14" t="str">
        <f t="shared" si="228"/>
        <v>|Unknown|</v>
      </c>
      <c r="S1830" s="14" t="str">
        <f t="shared" si="229"/>
        <v>|Crime TV Shows|Docuseries|</v>
      </c>
      <c r="T1830" s="14" t="str">
        <f t="shared" si="230"/>
        <v>|Unknown|</v>
      </c>
      <c r="U1830" s="14" t="str">
        <f t="shared" si="231"/>
        <v>|Unknown|</v>
      </c>
    </row>
    <row r="1831" spans="1:21">
      <c r="A1831" s="14" t="s">
        <v>9125</v>
      </c>
      <c r="B1831" s="14" t="s">
        <v>48</v>
      </c>
      <c r="C1831" s="14" t="s">
        <v>9126</v>
      </c>
      <c r="D1831" s="14" t="s">
        <v>9127</v>
      </c>
      <c r="E1831" s="14" t="s">
        <v>9128</v>
      </c>
      <c r="F1831" s="14" t="s">
        <v>9129</v>
      </c>
      <c r="G1831" s="26">
        <v>44123</v>
      </c>
      <c r="H1831" s="14">
        <v>1999</v>
      </c>
      <c r="I1831" s="14" t="s">
        <v>360</v>
      </c>
      <c r="J1831" s="14" t="s">
        <v>574</v>
      </c>
      <c r="K1831" s="14" t="s">
        <v>475</v>
      </c>
      <c r="L1831" s="14" t="s">
        <v>9130</v>
      </c>
      <c r="M1831" s="14">
        <f t="shared" si="224"/>
        <v>2020</v>
      </c>
      <c r="N1831" s="14">
        <f t="shared" si="225"/>
        <v>10</v>
      </c>
      <c r="O1831" s="14" t="str">
        <f>IFERROR(VLOOKUP(I1831,Lists!$F$2:$G$16,2,FALSE()),"Not Rated")</f>
        <v>Adults</v>
      </c>
      <c r="P1831" s="14">
        <f t="shared" si="226"/>
        <v>106</v>
      </c>
      <c r="Q1831" s="14" t="str">
        <f t="shared" si="227"/>
        <v>France</v>
      </c>
      <c r="R1831" s="14" t="str">
        <f t="shared" si="228"/>
        <v>|France|Norway|Lebanon|Belgium|</v>
      </c>
      <c r="S1831" s="14" t="str">
        <f t="shared" si="229"/>
        <v>|Dramas|International Movies|</v>
      </c>
      <c r="T1831" s="14" t="str">
        <f t="shared" si="230"/>
        <v>|Ziad Doueiri|</v>
      </c>
      <c r="U1831" s="14" t="str">
        <f t="shared" si="231"/>
        <v>|Rami Doueiri|Mohamad Chamas|Rola Al Amin|Carmen Lebbos|Joseph Bou Nassar|Liliane Nemri|</v>
      </c>
    </row>
    <row r="1832" spans="1:21">
      <c r="A1832" s="14" t="s">
        <v>9131</v>
      </c>
      <c r="B1832" s="14" t="s">
        <v>48</v>
      </c>
      <c r="C1832" s="14" t="s">
        <v>9132</v>
      </c>
      <c r="D1832" s="14" t="s">
        <v>9133</v>
      </c>
      <c r="E1832" s="14" t="s">
        <v>9134</v>
      </c>
      <c r="F1832" s="14" t="s">
        <v>150</v>
      </c>
      <c r="G1832" s="26">
        <v>44123</v>
      </c>
      <c r="H1832" s="14">
        <v>2018</v>
      </c>
      <c r="I1832" s="14" t="s">
        <v>361</v>
      </c>
      <c r="J1832" s="14" t="s">
        <v>653</v>
      </c>
      <c r="K1832" s="14" t="s">
        <v>542</v>
      </c>
      <c r="L1832" s="14" t="s">
        <v>9135</v>
      </c>
      <c r="M1832" s="14">
        <f t="shared" si="224"/>
        <v>2020</v>
      </c>
      <c r="N1832" s="14">
        <f t="shared" si="225"/>
        <v>10</v>
      </c>
      <c r="O1832" s="14" t="str">
        <f>IFERROR(VLOOKUP(I1832,Lists!$F$2:$G$16,2,FALSE()),"Not Rated")</f>
        <v>Teens</v>
      </c>
      <c r="P1832" s="14">
        <f t="shared" si="226"/>
        <v>98</v>
      </c>
      <c r="Q1832" s="14" t="str">
        <f t="shared" si="227"/>
        <v>Lebanon</v>
      </c>
      <c r="R1832" s="14" t="str">
        <f t="shared" si="228"/>
        <v>|Lebanon|</v>
      </c>
      <c r="S1832" s="14" t="str">
        <f t="shared" si="229"/>
        <v>|Comedies|International Movies|Romantic Movies|</v>
      </c>
      <c r="T1832" s="14" t="str">
        <f t="shared" si="230"/>
        <v>|Shady Hanna|</v>
      </c>
      <c r="U1832" s="14" t="str">
        <f t="shared" si="231"/>
        <v>|Rola Beksmati|Junaid Zeineldine|Abboudy Mallah|Tanya Nasr|Matteo El Khodr|Rita El Khoury|Tony Benn|</v>
      </c>
    </row>
    <row r="1833" spans="1:21">
      <c r="A1833" s="14" t="s">
        <v>9136</v>
      </c>
      <c r="B1833" s="14" t="s">
        <v>48</v>
      </c>
      <c r="C1833" s="14" t="s">
        <v>9137</v>
      </c>
      <c r="D1833" s="14" t="s">
        <v>9069</v>
      </c>
      <c r="E1833" s="14" t="s">
        <v>9138</v>
      </c>
      <c r="F1833" s="14" t="s">
        <v>8620</v>
      </c>
      <c r="G1833" s="26">
        <v>44123</v>
      </c>
      <c r="H1833" s="14">
        <v>1980</v>
      </c>
      <c r="I1833" s="14" t="s">
        <v>361</v>
      </c>
      <c r="J1833" s="14" t="s">
        <v>730</v>
      </c>
      <c r="K1833" s="14" t="s">
        <v>496</v>
      </c>
      <c r="L1833" s="14" t="s">
        <v>9139</v>
      </c>
      <c r="M1833" s="14">
        <f t="shared" si="224"/>
        <v>2020</v>
      </c>
      <c r="N1833" s="14">
        <f t="shared" si="225"/>
        <v>10</v>
      </c>
      <c r="O1833" s="14" t="str">
        <f>IFERROR(VLOOKUP(I1833,Lists!$F$2:$G$16,2,FALSE()),"Not Rated")</f>
        <v>Teens</v>
      </c>
      <c r="P1833" s="14">
        <f t="shared" si="226"/>
        <v>93</v>
      </c>
      <c r="Q1833" s="14" t="str">
        <f t="shared" si="227"/>
        <v>Lebanon</v>
      </c>
      <c r="R1833" s="14" t="str">
        <f t="shared" si="228"/>
        <v>|Lebanon|Canada|France|</v>
      </c>
      <c r="S1833" s="14" t="str">
        <f t="shared" si="229"/>
        <v>|Documentaries|International Movies|</v>
      </c>
      <c r="T1833" s="14" t="str">
        <f t="shared" si="230"/>
        <v>|Maroun Baghdadi|</v>
      </c>
      <c r="U1833" s="14" t="str">
        <f t="shared" si="231"/>
        <v>|Nadia Tueni|Ziad Rahbani|</v>
      </c>
    </row>
    <row r="1834" spans="1:21">
      <c r="A1834" s="14" t="s">
        <v>9140</v>
      </c>
      <c r="B1834" s="14" t="s">
        <v>48</v>
      </c>
      <c r="C1834" s="14" t="s">
        <v>9141</v>
      </c>
      <c r="D1834" s="14" t="s">
        <v>9142</v>
      </c>
      <c r="E1834" s="14" t="s">
        <v>9143</v>
      </c>
      <c r="F1834" s="14" t="s">
        <v>9144</v>
      </c>
      <c r="G1834" s="26">
        <v>44123</v>
      </c>
      <c r="H1834" s="14">
        <v>2005</v>
      </c>
      <c r="I1834" s="14" t="s">
        <v>360</v>
      </c>
      <c r="J1834" s="14" t="s">
        <v>698</v>
      </c>
      <c r="K1834" s="14" t="s">
        <v>475</v>
      </c>
      <c r="L1834" s="14" t="s">
        <v>9145</v>
      </c>
      <c r="M1834" s="14">
        <f t="shared" si="224"/>
        <v>2020</v>
      </c>
      <c r="N1834" s="14">
        <f t="shared" si="225"/>
        <v>10</v>
      </c>
      <c r="O1834" s="14" t="str">
        <f>IFERROR(VLOOKUP(I1834,Lists!$F$2:$G$16,2,FALSE()),"Not Rated")</f>
        <v>Adults</v>
      </c>
      <c r="P1834" s="14">
        <f t="shared" si="226"/>
        <v>99</v>
      </c>
      <c r="Q1834" s="14" t="str">
        <f t="shared" si="227"/>
        <v>Sweden</v>
      </c>
      <c r="R1834" s="14" t="str">
        <f t="shared" si="228"/>
        <v>|Sweden|Czech Republic|United Kingdom|Denmark|Netherlands|</v>
      </c>
      <c r="S1834" s="14" t="str">
        <f t="shared" si="229"/>
        <v>|Dramas|International Movies|</v>
      </c>
      <c r="T1834" s="14" t="str">
        <f t="shared" si="230"/>
        <v>|Josef Fares|</v>
      </c>
      <c r="U1834" s="14" t="str">
        <f t="shared" si="231"/>
        <v>|Imad Creidi|Antoinette Turk|Elias Gergi|Carmen Lebbos|Viktor Axelsson|Charbel Iskandar|Yasmine Awad|</v>
      </c>
    </row>
    <row r="1835" spans="1:21">
      <c r="A1835" s="14" t="s">
        <v>9146</v>
      </c>
      <c r="B1835" s="14" t="s">
        <v>48</v>
      </c>
      <c r="C1835" s="14" t="s">
        <v>9147</v>
      </c>
      <c r="D1835" s="14" t="s">
        <v>9148</v>
      </c>
      <c r="E1835" s="14" t="s">
        <v>9149</v>
      </c>
      <c r="F1835" s="14" t="s">
        <v>115</v>
      </c>
      <c r="G1835" s="26">
        <v>44122</v>
      </c>
      <c r="H1835" s="14">
        <v>2012</v>
      </c>
      <c r="I1835" s="14" t="s">
        <v>367</v>
      </c>
      <c r="J1835" s="14" t="s">
        <v>730</v>
      </c>
      <c r="K1835" s="14" t="s">
        <v>481</v>
      </c>
      <c r="L1835" s="14" t="s">
        <v>9150</v>
      </c>
      <c r="M1835" s="14">
        <f t="shared" si="224"/>
        <v>2020</v>
      </c>
      <c r="N1835" s="14">
        <f t="shared" si="225"/>
        <v>10</v>
      </c>
      <c r="O1835" s="14" t="str">
        <f>IFERROR(VLOOKUP(I1835,Lists!$F$2:$G$16,2,FALSE()),"Not Rated")</f>
        <v>Older Kids</v>
      </c>
      <c r="P1835" s="14">
        <f t="shared" si="226"/>
        <v>93</v>
      </c>
      <c r="Q1835" s="14" t="str">
        <f t="shared" si="227"/>
        <v>United States</v>
      </c>
      <c r="R1835" s="14" t="str">
        <f t="shared" si="228"/>
        <v>|United States|</v>
      </c>
      <c r="S1835" s="14" t="str">
        <f t="shared" si="229"/>
        <v>|Children &amp; Family Movies|Comedies|</v>
      </c>
      <c r="T1835" s="14" t="str">
        <f t="shared" si="230"/>
        <v>|Sam Fell|Chris Butler|</v>
      </c>
      <c r="U1835" s="14" t="str">
        <f t="shared" si="231"/>
        <v>|Kodi Smit-McPhee|Tucker Albrizzi|Anna Kendrick|Casey Affleck|Christopher Mintz-Plasse|Leslie Mann|Jeff Garlin|Elaine Stritch|Bernard Hill|Jodelle Ferland|Tempestt Bledsoe|Alex Borstein|John Goodman|</v>
      </c>
    </row>
    <row r="1836" spans="1:21">
      <c r="A1836" s="14" t="s">
        <v>9151</v>
      </c>
      <c r="B1836" s="14" t="s">
        <v>49</v>
      </c>
      <c r="C1836" s="14" t="s">
        <v>9152</v>
      </c>
      <c r="D1836" s="14" t="s">
        <v>117</v>
      </c>
      <c r="E1836" s="14" t="s">
        <v>9153</v>
      </c>
      <c r="F1836" s="14" t="s">
        <v>123</v>
      </c>
      <c r="G1836" s="26">
        <v>44122</v>
      </c>
      <c r="H1836" s="14">
        <v>2020</v>
      </c>
      <c r="I1836" s="14" t="s">
        <v>361</v>
      </c>
      <c r="J1836" s="14" t="s">
        <v>105</v>
      </c>
      <c r="K1836" s="14" t="s">
        <v>424</v>
      </c>
      <c r="L1836" s="14" t="s">
        <v>9154</v>
      </c>
      <c r="M1836" s="14">
        <f t="shared" si="224"/>
        <v>2020</v>
      </c>
      <c r="N1836" s="14">
        <f t="shared" si="225"/>
        <v>10</v>
      </c>
      <c r="O1836" s="14" t="str">
        <f>IFERROR(VLOOKUP(I1836,Lists!$F$2:$G$16,2,FALSE()),"Not Rated")</f>
        <v>Teens</v>
      </c>
      <c r="P1836" s="14">
        <f t="shared" si="226"/>
        <v>1</v>
      </c>
      <c r="Q1836" s="14" t="str">
        <f t="shared" si="227"/>
        <v>South Korea</v>
      </c>
      <c r="R1836" s="14" t="str">
        <f t="shared" si="228"/>
        <v>|South Korea|</v>
      </c>
      <c r="S1836" s="14" t="str">
        <f t="shared" si="229"/>
        <v>|International TV Shows|Romantic TV Shows|TV Comedies|</v>
      </c>
      <c r="T1836" s="14" t="str">
        <f t="shared" si="230"/>
        <v>|Unknown|</v>
      </c>
      <c r="U1836" s="14" t="str">
        <f t="shared" si="231"/>
        <v>|Bae Suzy|Nam Joo-hyuk|Kim Seon-ho|Kang Han-na|Kim Do-wan|Yu Su-bin|Stephanie Lee|Kim Hae-sook|Seo Yi-sook|Song Sun-mi|</v>
      </c>
    </row>
    <row r="1837" spans="1:21">
      <c r="A1837" s="14" t="s">
        <v>9155</v>
      </c>
      <c r="B1837" s="14" t="s">
        <v>48</v>
      </c>
      <c r="C1837" s="14" t="s">
        <v>9156</v>
      </c>
      <c r="D1837" s="14" t="s">
        <v>9157</v>
      </c>
      <c r="E1837" s="14" t="s">
        <v>9158</v>
      </c>
      <c r="F1837" s="14" t="s">
        <v>118</v>
      </c>
      <c r="G1837" s="26">
        <v>44121</v>
      </c>
      <c r="H1837" s="14">
        <v>2020</v>
      </c>
      <c r="I1837" s="14" t="s">
        <v>363</v>
      </c>
      <c r="J1837" s="14" t="s">
        <v>1173</v>
      </c>
      <c r="K1837" s="14" t="s">
        <v>248</v>
      </c>
      <c r="L1837" s="14" t="s">
        <v>9159</v>
      </c>
      <c r="M1837" s="14">
        <f t="shared" si="224"/>
        <v>2020</v>
      </c>
      <c r="N1837" s="14">
        <f t="shared" si="225"/>
        <v>10</v>
      </c>
      <c r="O1837" s="14" t="str">
        <f>IFERROR(VLOOKUP(I1837,Lists!$F$2:$G$16,2,FALSE()),"Not Rated")</f>
        <v>Adults</v>
      </c>
      <c r="P1837" s="14">
        <f t="shared" si="226"/>
        <v>82</v>
      </c>
      <c r="Q1837" s="14" t="str">
        <f t="shared" si="227"/>
        <v>United Kingdom</v>
      </c>
      <c r="R1837" s="14" t="str">
        <f t="shared" si="228"/>
        <v>|United Kingdom|</v>
      </c>
      <c r="S1837" s="14" t="str">
        <f t="shared" si="229"/>
        <v>|Action &amp; Adventure|</v>
      </c>
      <c r="T1837" s="14" t="str">
        <f t="shared" si="230"/>
        <v>|Ross Boyask|</v>
      </c>
      <c r="U1837" s="14" t="str">
        <f t="shared" si="231"/>
        <v>|Stu Bennett|Vinnie Jones|Mark Griffin|Katrina Durden|Phoebe Robinson-Galvin|Sam Benjamin|David Schaal|Jessica-Jane Stafford|Bentley Kalu|Jean-Paul Ly|</v>
      </c>
    </row>
    <row r="1838" spans="1:21">
      <c r="A1838" s="14" t="s">
        <v>9160</v>
      </c>
      <c r="B1838" s="14" t="s">
        <v>48</v>
      </c>
      <c r="C1838" s="14" t="s">
        <v>9161</v>
      </c>
      <c r="D1838" s="14" t="s">
        <v>9162</v>
      </c>
      <c r="E1838" s="14" t="s">
        <v>9163</v>
      </c>
      <c r="F1838" s="14" t="s">
        <v>175</v>
      </c>
      <c r="G1838" s="26">
        <v>44120</v>
      </c>
      <c r="H1838" s="14">
        <v>2018</v>
      </c>
      <c r="I1838" s="14" t="s">
        <v>360</v>
      </c>
      <c r="J1838" s="14" t="s">
        <v>1386</v>
      </c>
      <c r="K1838" s="14" t="s">
        <v>542</v>
      </c>
      <c r="L1838" s="14" t="s">
        <v>9164</v>
      </c>
      <c r="M1838" s="14">
        <f t="shared" si="224"/>
        <v>2020</v>
      </c>
      <c r="N1838" s="14">
        <f t="shared" si="225"/>
        <v>10</v>
      </c>
      <c r="O1838" s="14" t="str">
        <f>IFERROR(VLOOKUP(I1838,Lists!$F$2:$G$16,2,FALSE()),"Not Rated")</f>
        <v>Adults</v>
      </c>
      <c r="P1838" s="14">
        <f t="shared" si="226"/>
        <v>107</v>
      </c>
      <c r="Q1838" s="14" t="str">
        <f t="shared" si="227"/>
        <v>Kenya</v>
      </c>
      <c r="R1838" s="14" t="str">
        <f t="shared" si="228"/>
        <v>|Kenya|</v>
      </c>
      <c r="S1838" s="14" t="str">
        <f t="shared" si="229"/>
        <v>|Comedies|International Movies|Romantic Movies|</v>
      </c>
      <c r="T1838" s="14" t="str">
        <f t="shared" si="230"/>
        <v>|David 'Tosh' Gitonga|Michael Jones|</v>
      </c>
      <c r="U1838" s="14" t="str">
        <f t="shared" si="231"/>
        <v>|Brenda Wairimu|Nick Mutuma|Catherine Kamau|Pascal Tokodi|Patricia Kihoro|Pierra Makena|Bridget Shighadi|Brian Ogola|Illya Frank|Aseem Sharma|Arthur Sanya|Justin Mirichii|Maqbul Mohammed|</v>
      </c>
    </row>
    <row r="1839" spans="1:21">
      <c r="A1839" s="14" t="s">
        <v>9165</v>
      </c>
      <c r="B1839" s="14" t="s">
        <v>49</v>
      </c>
      <c r="C1839" s="14" t="s">
        <v>9166</v>
      </c>
      <c r="D1839" s="14" t="s">
        <v>117</v>
      </c>
      <c r="E1839" s="14" t="s">
        <v>9167</v>
      </c>
      <c r="F1839" s="14" t="s">
        <v>115</v>
      </c>
      <c r="G1839" s="26">
        <v>44120</v>
      </c>
      <c r="H1839" s="14">
        <v>2020</v>
      </c>
      <c r="I1839" s="14" t="s">
        <v>360</v>
      </c>
      <c r="J1839" s="14" t="s">
        <v>105</v>
      </c>
      <c r="K1839" s="14" t="s">
        <v>2137</v>
      </c>
      <c r="L1839" s="14" t="s">
        <v>9168</v>
      </c>
      <c r="M1839" s="14">
        <f t="shared" si="224"/>
        <v>2020</v>
      </c>
      <c r="N1839" s="14">
        <f t="shared" si="225"/>
        <v>10</v>
      </c>
      <c r="O1839" s="14" t="str">
        <f>IFERROR(VLOOKUP(I1839,Lists!$F$2:$G$16,2,FALSE()),"Not Rated")</f>
        <v>Adults</v>
      </c>
      <c r="P1839" s="14">
        <f t="shared" si="226"/>
        <v>1</v>
      </c>
      <c r="Q1839" s="14" t="str">
        <f t="shared" si="227"/>
        <v>United States</v>
      </c>
      <c r="R1839" s="14" t="str">
        <f t="shared" si="228"/>
        <v>|United States|</v>
      </c>
      <c r="S1839" s="14" t="str">
        <f t="shared" si="229"/>
        <v>|TV Dramas|Teen TV Shows|</v>
      </c>
      <c r="T1839" s="14" t="str">
        <f t="shared" si="230"/>
        <v>|Unknown|</v>
      </c>
      <c r="U1839" s="14" t="str">
        <f t="shared" si="231"/>
        <v>|Odessa A’zion|Odley Jean|Amir Bageria|Maliq Johnson|Amalia Yoo|Alphonso Romero Jones II|Thelonius Serrell-Freed|Anthony Ippolito|Brian Altemus|</v>
      </c>
    </row>
    <row r="1840" spans="1:21">
      <c r="A1840" s="14" t="s">
        <v>9169</v>
      </c>
      <c r="B1840" s="14" t="s">
        <v>48</v>
      </c>
      <c r="C1840" s="14" t="s">
        <v>9170</v>
      </c>
      <c r="D1840" s="14" t="s">
        <v>9171</v>
      </c>
      <c r="E1840" s="14" t="s">
        <v>9172</v>
      </c>
      <c r="F1840" s="14" t="s">
        <v>115</v>
      </c>
      <c r="G1840" s="26">
        <v>44120</v>
      </c>
      <c r="H1840" s="14">
        <v>2016</v>
      </c>
      <c r="I1840" s="14" t="s">
        <v>363</v>
      </c>
      <c r="J1840" s="14" t="s">
        <v>457</v>
      </c>
      <c r="K1840" s="14" t="s">
        <v>248</v>
      </c>
      <c r="L1840" s="14" t="s">
        <v>9173</v>
      </c>
      <c r="M1840" s="14">
        <f t="shared" si="224"/>
        <v>2020</v>
      </c>
      <c r="N1840" s="14">
        <f t="shared" si="225"/>
        <v>10</v>
      </c>
      <c r="O1840" s="14" t="str">
        <f>IFERROR(VLOOKUP(I1840,Lists!$F$2:$G$16,2,FALSE()),"Not Rated")</f>
        <v>Adults</v>
      </c>
      <c r="P1840" s="14">
        <f t="shared" si="226"/>
        <v>104</v>
      </c>
      <c r="Q1840" s="14" t="str">
        <f t="shared" si="227"/>
        <v>United States</v>
      </c>
      <c r="R1840" s="14" t="str">
        <f t="shared" si="228"/>
        <v>|United States|</v>
      </c>
      <c r="S1840" s="14" t="str">
        <f t="shared" si="229"/>
        <v>|Action &amp; Adventure|</v>
      </c>
      <c r="T1840" s="14" t="str">
        <f t="shared" si="230"/>
        <v>|Ti West|</v>
      </c>
      <c r="U1840" s="14" t="str">
        <f t="shared" si="231"/>
        <v>|Ethan Hawke|John Travolta|Taissa Farmiga|James Ransone|Karen Gillan|Toby Huss|Tommy Nohilly|Larry Fessenden|Michael Davis|Burn Gorman|</v>
      </c>
    </row>
    <row r="1841" spans="1:21">
      <c r="A1841" s="14" t="s">
        <v>9174</v>
      </c>
      <c r="B1841" s="14" t="s">
        <v>49</v>
      </c>
      <c r="C1841" s="14" t="s">
        <v>9175</v>
      </c>
      <c r="D1841" s="14" t="s">
        <v>117</v>
      </c>
      <c r="E1841" s="14" t="s">
        <v>9176</v>
      </c>
      <c r="F1841" s="14" t="s">
        <v>120</v>
      </c>
      <c r="G1841" s="26">
        <v>44120</v>
      </c>
      <c r="H1841" s="14">
        <v>2020</v>
      </c>
      <c r="I1841" s="14" t="s">
        <v>360</v>
      </c>
      <c r="J1841" s="14" t="s">
        <v>105</v>
      </c>
      <c r="K1841" s="14" t="s">
        <v>522</v>
      </c>
      <c r="L1841" s="14" t="s">
        <v>9177</v>
      </c>
      <c r="M1841" s="14">
        <f t="shared" si="224"/>
        <v>2020</v>
      </c>
      <c r="N1841" s="14">
        <f t="shared" si="225"/>
        <v>10</v>
      </c>
      <c r="O1841" s="14" t="str">
        <f>IFERROR(VLOOKUP(I1841,Lists!$F$2:$G$16,2,FALSE()),"Not Rated")</f>
        <v>Adults</v>
      </c>
      <c r="P1841" s="14">
        <f t="shared" si="226"/>
        <v>1</v>
      </c>
      <c r="Q1841" s="14" t="str">
        <f t="shared" si="227"/>
        <v>France</v>
      </c>
      <c r="R1841" s="14" t="str">
        <f t="shared" si="228"/>
        <v>|France|</v>
      </c>
      <c r="S1841" s="14" t="str">
        <f t="shared" si="229"/>
        <v>|International TV Shows|TV Action &amp; Adventure|TV Dramas|</v>
      </c>
      <c r="T1841" s="14" t="str">
        <f t="shared" si="230"/>
        <v>|Unknown|</v>
      </c>
      <c r="U1841" s="14" t="str">
        <f t="shared" si="231"/>
        <v>|Amir El Kacem|Marilou Aussilloux|Lionel Erdogan|Isabel Aimé Gonzalez Sola|Julien Frison|Doudou Masta|Dimitri Storoge|Amélia Lacquemant|Coline Beal|Laurent Lucas|Gaia Weiss|Chiara Tantimonaco|Nina Tantimonaco|Pierre Andrau|Philippine Martinot|Jérémie Covillault|</v>
      </c>
    </row>
    <row r="1842" spans="1:21">
      <c r="A1842" s="14" t="s">
        <v>9178</v>
      </c>
      <c r="B1842" s="14" t="s">
        <v>49</v>
      </c>
      <c r="C1842" s="14" t="s">
        <v>9179</v>
      </c>
      <c r="D1842" s="14" t="s">
        <v>3616</v>
      </c>
      <c r="E1842" s="14" t="s">
        <v>9180</v>
      </c>
      <c r="F1842" s="14" t="s">
        <v>8910</v>
      </c>
      <c r="G1842" s="26">
        <v>44120</v>
      </c>
      <c r="H1842" s="14">
        <v>2020</v>
      </c>
      <c r="I1842" s="14" t="s">
        <v>360</v>
      </c>
      <c r="J1842" s="14" t="s">
        <v>105</v>
      </c>
      <c r="K1842" s="14" t="s">
        <v>992</v>
      </c>
      <c r="L1842" s="14" t="s">
        <v>9181</v>
      </c>
      <c r="M1842" s="14">
        <f t="shared" si="224"/>
        <v>2020</v>
      </c>
      <c r="N1842" s="14">
        <f t="shared" si="225"/>
        <v>10</v>
      </c>
      <c r="O1842" s="14" t="str">
        <f>IFERROR(VLOOKUP(I1842,Lists!$F$2:$G$16,2,FALSE()),"Not Rated")</f>
        <v>Adults</v>
      </c>
      <c r="P1842" s="14">
        <f t="shared" si="226"/>
        <v>1</v>
      </c>
      <c r="Q1842" s="14" t="str">
        <f t="shared" si="227"/>
        <v>Mexico</v>
      </c>
      <c r="R1842" s="14" t="str">
        <f t="shared" si="228"/>
        <v>|Mexico|Spain|</v>
      </c>
      <c r="S1842" s="14" t="str">
        <f t="shared" si="229"/>
        <v>|Crime TV Shows|International TV Shows|Spanish-Language TV Shows|</v>
      </c>
      <c r="T1842" s="14" t="str">
        <f t="shared" si="230"/>
        <v>|Manolo Caro|</v>
      </c>
      <c r="U1842" s="14" t="str">
        <f t="shared" si="231"/>
        <v>|Carmen Maura|Cecilia Suárez|Ester Expósito|Ernesto Alterio|Alejandro Speitzer|Isaac Hernández|Carlos Cuevas|Mariola Fuentes|Pilar Castro|Juan Carlos Vellido|Eduardo Casanova|Manuel Morón|Javier Pereira|</v>
      </c>
    </row>
    <row r="1843" spans="1:21">
      <c r="A1843" s="14" t="s">
        <v>9182</v>
      </c>
      <c r="B1843" s="14" t="s">
        <v>49</v>
      </c>
      <c r="C1843" s="14" t="s">
        <v>9183</v>
      </c>
      <c r="D1843" s="14" t="s">
        <v>117</v>
      </c>
      <c r="E1843" s="14" t="s">
        <v>9184</v>
      </c>
      <c r="F1843" s="14" t="s">
        <v>115</v>
      </c>
      <c r="G1843" s="26">
        <v>44120</v>
      </c>
      <c r="H1843" s="14">
        <v>2020</v>
      </c>
      <c r="I1843" s="14" t="s">
        <v>365</v>
      </c>
      <c r="J1843" s="14" t="s">
        <v>107</v>
      </c>
      <c r="K1843" s="14" t="s">
        <v>617</v>
      </c>
      <c r="L1843" s="14" t="s">
        <v>9185</v>
      </c>
      <c r="M1843" s="14">
        <f t="shared" si="224"/>
        <v>2020</v>
      </c>
      <c r="N1843" s="14">
        <f t="shared" si="225"/>
        <v>10</v>
      </c>
      <c r="O1843" s="14" t="str">
        <f>IFERROR(VLOOKUP(I1843,Lists!$F$2:$G$16,2,FALSE()),"Not Rated")</f>
        <v>Kids</v>
      </c>
      <c r="P1843" s="14">
        <f t="shared" si="226"/>
        <v>3</v>
      </c>
      <c r="Q1843" s="14" t="str">
        <f t="shared" si="227"/>
        <v>United States</v>
      </c>
      <c r="R1843" s="14" t="str">
        <f t="shared" si="228"/>
        <v>|United States|</v>
      </c>
      <c r="S1843" s="14" t="str">
        <f t="shared" si="229"/>
        <v>|Kids' TV|TV Comedies|</v>
      </c>
      <c r="T1843" s="14" t="str">
        <f t="shared" si="230"/>
        <v>|Unknown|</v>
      </c>
      <c r="U1843" s="14" t="str">
        <f t="shared" si="231"/>
        <v>|Nick Wolfhard|Charles Demers|Garland Whitt|Montse Hernandez|Brian Drummond|Giles Panton|Keith David|</v>
      </c>
    </row>
    <row r="1844" spans="1:21">
      <c r="A1844" s="14" t="s">
        <v>9186</v>
      </c>
      <c r="B1844" s="14" t="s">
        <v>48</v>
      </c>
      <c r="C1844" s="14" t="s">
        <v>9187</v>
      </c>
      <c r="D1844" s="14" t="s">
        <v>9188</v>
      </c>
      <c r="E1844" s="14" t="s">
        <v>9189</v>
      </c>
      <c r="F1844" s="14" t="s">
        <v>9190</v>
      </c>
      <c r="G1844" s="26">
        <v>44120</v>
      </c>
      <c r="H1844" s="14">
        <v>2020</v>
      </c>
      <c r="I1844" s="14" t="s">
        <v>363</v>
      </c>
      <c r="J1844" s="14" t="s">
        <v>2213</v>
      </c>
      <c r="K1844" s="14" t="s">
        <v>244</v>
      </c>
      <c r="L1844" s="14" t="s">
        <v>9191</v>
      </c>
      <c r="M1844" s="14">
        <f t="shared" si="224"/>
        <v>2020</v>
      </c>
      <c r="N1844" s="14">
        <f t="shared" si="225"/>
        <v>10</v>
      </c>
      <c r="O1844" s="14" t="str">
        <f>IFERROR(VLOOKUP(I1844,Lists!$F$2:$G$16,2,FALSE()),"Not Rated")</f>
        <v>Adults</v>
      </c>
      <c r="P1844" s="14">
        <f t="shared" si="226"/>
        <v>130</v>
      </c>
      <c r="Q1844" s="14" t="str">
        <f t="shared" si="227"/>
        <v>United States</v>
      </c>
      <c r="R1844" s="14" t="str">
        <f t="shared" si="228"/>
        <v>|United States|United Kingdom|India|</v>
      </c>
      <c r="S1844" s="14" t="str">
        <f t="shared" si="229"/>
        <v>|Dramas|</v>
      </c>
      <c r="T1844" s="14" t="str">
        <f t="shared" si="230"/>
        <v>|Aaron Sorkin|</v>
      </c>
      <c r="U1844" s="14" t="str">
        <f t="shared" si="231"/>
        <v>|Sacha Baron Cohen|Eddie Redmayne|Yahya Abdul-Mateen II|Jeremy Strong|Mark Rylance|Joseph Gordon-Levitt|Michael Keaton|Frank Langella|John Carroll Lynch|Alex Sharp|John Doman|Ben Shenkman|</v>
      </c>
    </row>
    <row r="1845" spans="1:21">
      <c r="A1845" s="14" t="s">
        <v>9192</v>
      </c>
      <c r="B1845" s="14" t="s">
        <v>48</v>
      </c>
      <c r="C1845" s="14" t="s">
        <v>9193</v>
      </c>
      <c r="D1845" s="14" t="s">
        <v>9194</v>
      </c>
      <c r="E1845" s="14" t="s">
        <v>9195</v>
      </c>
      <c r="F1845" s="14" t="s">
        <v>5040</v>
      </c>
      <c r="G1845" s="26">
        <v>44120</v>
      </c>
      <c r="H1845" s="14">
        <v>2014</v>
      </c>
      <c r="I1845" s="14" t="s">
        <v>363</v>
      </c>
      <c r="J1845" s="14" t="s">
        <v>760</v>
      </c>
      <c r="K1845" s="14" t="s">
        <v>3429</v>
      </c>
      <c r="L1845" s="14" t="s">
        <v>9196</v>
      </c>
      <c r="M1845" s="14">
        <f t="shared" si="224"/>
        <v>2020</v>
      </c>
      <c r="N1845" s="14">
        <f t="shared" si="225"/>
        <v>10</v>
      </c>
      <c r="O1845" s="14" t="str">
        <f>IFERROR(VLOOKUP(I1845,Lists!$F$2:$G$16,2,FALSE()),"Not Rated")</f>
        <v>Adults</v>
      </c>
      <c r="P1845" s="14">
        <f t="shared" si="226"/>
        <v>83</v>
      </c>
      <c r="Q1845" s="14" t="str">
        <f t="shared" si="227"/>
        <v>United States</v>
      </c>
      <c r="R1845" s="14" t="str">
        <f t="shared" si="228"/>
        <v>|United States|Russia|</v>
      </c>
      <c r="S1845" s="14" t="str">
        <f t="shared" si="229"/>
        <v>|Horror Movies|Thrillers|</v>
      </c>
      <c r="T1845" s="14" t="str">
        <f t="shared" si="230"/>
        <v>|Levan Gabriadze|</v>
      </c>
      <c r="U1845" s="14" t="str">
        <f t="shared" si="231"/>
        <v>|Shelley Hennig|Moses Storm|Renee Olstead|Will Peltz|Jacob Wysocki|Courtney Halverson|Heather Sossaman|Matthew Bohrer|Mickey River|Cal Barnes|</v>
      </c>
    </row>
    <row r="1846" spans="1:21">
      <c r="A1846" s="14" t="s">
        <v>9197</v>
      </c>
      <c r="B1846" s="14" t="s">
        <v>48</v>
      </c>
      <c r="C1846" s="14" t="s">
        <v>9198</v>
      </c>
      <c r="D1846" s="14" t="s">
        <v>9199</v>
      </c>
      <c r="E1846" s="14" t="s">
        <v>9200</v>
      </c>
      <c r="F1846" s="14" t="s">
        <v>115</v>
      </c>
      <c r="G1846" s="26">
        <v>44119</v>
      </c>
      <c r="H1846" s="14">
        <v>2020</v>
      </c>
      <c r="I1846" s="14" t="s">
        <v>362</v>
      </c>
      <c r="J1846" s="14" t="s">
        <v>698</v>
      </c>
      <c r="K1846" s="14" t="s">
        <v>251</v>
      </c>
      <c r="L1846" s="14" t="s">
        <v>9201</v>
      </c>
      <c r="M1846" s="14">
        <f t="shared" si="224"/>
        <v>2020</v>
      </c>
      <c r="N1846" s="14">
        <f t="shared" si="225"/>
        <v>10</v>
      </c>
      <c r="O1846" s="14" t="str">
        <f>IFERROR(VLOOKUP(I1846,Lists!$F$2:$G$16,2,FALSE()),"Not Rated")</f>
        <v>Older Kids</v>
      </c>
      <c r="P1846" s="14">
        <f t="shared" si="226"/>
        <v>99</v>
      </c>
      <c r="Q1846" s="14" t="str">
        <f t="shared" si="227"/>
        <v>United States</v>
      </c>
      <c r="R1846" s="14" t="str">
        <f t="shared" si="228"/>
        <v>|United States|</v>
      </c>
      <c r="S1846" s="14" t="str">
        <f t="shared" si="229"/>
        <v>|Children &amp; Family Movies|</v>
      </c>
      <c r="T1846" s="14" t="str">
        <f t="shared" si="230"/>
        <v>|Rachel Talalay|</v>
      </c>
      <c r="U1846" s="14" t="str">
        <f t="shared" si="231"/>
        <v>|Tamara Smart|Oona Laurence|Tom Felton|Troy Leigh-Anne Johnson|Lynn Masako Cheng|Ty Consiglio|Ian Ho|Indya Moore|Alessio Scalzotto|Tamsen McDonough|</v>
      </c>
    </row>
    <row r="1847" spans="1:21">
      <c r="A1847" s="14" t="s">
        <v>9202</v>
      </c>
      <c r="B1847" s="14" t="s">
        <v>48</v>
      </c>
      <c r="C1847" s="14" t="s">
        <v>9203</v>
      </c>
      <c r="D1847" s="14" t="s">
        <v>9204</v>
      </c>
      <c r="E1847" s="14" t="s">
        <v>9205</v>
      </c>
      <c r="F1847" s="14" t="s">
        <v>115</v>
      </c>
      <c r="G1847" s="26">
        <v>44119</v>
      </c>
      <c r="H1847" s="14">
        <v>2016</v>
      </c>
      <c r="I1847" s="14" t="s">
        <v>363</v>
      </c>
      <c r="J1847" s="14" t="s">
        <v>4073</v>
      </c>
      <c r="K1847" s="14" t="s">
        <v>248</v>
      </c>
      <c r="L1847" s="14" t="s">
        <v>9206</v>
      </c>
      <c r="M1847" s="14">
        <f t="shared" si="224"/>
        <v>2020</v>
      </c>
      <c r="N1847" s="14">
        <f t="shared" si="225"/>
        <v>10</v>
      </c>
      <c r="O1847" s="14" t="str">
        <f>IFERROR(VLOOKUP(I1847,Lists!$F$2:$G$16,2,FALSE()),"Not Rated")</f>
        <v>Adults</v>
      </c>
      <c r="P1847" s="14">
        <f t="shared" si="226"/>
        <v>77</v>
      </c>
      <c r="Q1847" s="14" t="str">
        <f t="shared" si="227"/>
        <v>United States</v>
      </c>
      <c r="R1847" s="14" t="str">
        <f t="shared" si="228"/>
        <v>|United States|</v>
      </c>
      <c r="S1847" s="14" t="str">
        <f t="shared" si="229"/>
        <v>|Action &amp; Adventure|</v>
      </c>
      <c r="T1847" s="14" t="str">
        <f t="shared" si="230"/>
        <v>|Sam Liu|</v>
      </c>
      <c r="U1847" s="14" t="str">
        <f t="shared" si="231"/>
        <v>|Kevin Conroy|Mark Hamill|Tara Strong|Ray Wise|John DiMaggio|Robin Atkin Downes|Brian George|JP Karliak|Andrew Kishino|Nolan North|</v>
      </c>
    </row>
    <row r="1848" spans="1:21">
      <c r="A1848" s="14" t="s">
        <v>9207</v>
      </c>
      <c r="B1848" s="14" t="s">
        <v>48</v>
      </c>
      <c r="C1848" s="14" t="s">
        <v>9208</v>
      </c>
      <c r="D1848" s="14" t="s">
        <v>9209</v>
      </c>
      <c r="E1848" s="14" t="s">
        <v>9210</v>
      </c>
      <c r="F1848" s="14" t="s">
        <v>128</v>
      </c>
      <c r="G1848" s="26">
        <v>44119</v>
      </c>
      <c r="H1848" s="14">
        <v>2018</v>
      </c>
      <c r="I1848" s="14" t="s">
        <v>361</v>
      </c>
      <c r="J1848" s="14" t="s">
        <v>507</v>
      </c>
      <c r="K1848" s="14" t="s">
        <v>1442</v>
      </c>
      <c r="L1848" s="14" t="s">
        <v>9211</v>
      </c>
      <c r="M1848" s="14">
        <f t="shared" si="224"/>
        <v>2020</v>
      </c>
      <c r="N1848" s="14">
        <f t="shared" si="225"/>
        <v>10</v>
      </c>
      <c r="O1848" s="14" t="str">
        <f>IFERROR(VLOOKUP(I1848,Lists!$F$2:$G$16,2,FALSE()),"Not Rated")</f>
        <v>Teens</v>
      </c>
      <c r="P1848" s="14">
        <f t="shared" si="226"/>
        <v>94</v>
      </c>
      <c r="Q1848" s="14" t="str">
        <f t="shared" si="227"/>
        <v>Egypt</v>
      </c>
      <c r="R1848" s="14" t="str">
        <f t="shared" si="228"/>
        <v>|Egypt|</v>
      </c>
      <c r="S1848" s="14" t="str">
        <f t="shared" si="229"/>
        <v>|Action &amp; Adventure|Comedies|International Movies|</v>
      </c>
      <c r="T1848" s="14" t="str">
        <f t="shared" si="230"/>
        <v>|Peter Mimi|</v>
      </c>
      <c r="U1848" s="14" t="str">
        <f t="shared" si="231"/>
        <v>|Hassan El Raddad|Mohamed Lotfy|Hana El Zahed|Hassan Hosny|Majed El Masry|Mohamed Ezz|Samia Trabelsi|Yasser Al Zankalouni|Ahmed El Sobky|Bayoumi Fouad|</v>
      </c>
    </row>
    <row r="1849" spans="1:21">
      <c r="A1849" s="14" t="s">
        <v>9212</v>
      </c>
      <c r="B1849" s="14" t="s">
        <v>49</v>
      </c>
      <c r="C1849" s="14" t="s">
        <v>9213</v>
      </c>
      <c r="D1849" s="14" t="s">
        <v>117</v>
      </c>
      <c r="E1849" s="14" t="s">
        <v>9214</v>
      </c>
      <c r="F1849" s="14" t="s">
        <v>118</v>
      </c>
      <c r="G1849" s="26">
        <v>44119</v>
      </c>
      <c r="H1849" s="14">
        <v>2018</v>
      </c>
      <c r="I1849" s="14" t="s">
        <v>366</v>
      </c>
      <c r="J1849" s="14" t="s">
        <v>108</v>
      </c>
      <c r="K1849" s="14" t="s">
        <v>937</v>
      </c>
      <c r="L1849" s="14" t="s">
        <v>9215</v>
      </c>
      <c r="M1849" s="14">
        <f t="shared" si="224"/>
        <v>2020</v>
      </c>
      <c r="N1849" s="14">
        <f t="shared" si="225"/>
        <v>10</v>
      </c>
      <c r="O1849" s="14" t="str">
        <f>IFERROR(VLOOKUP(I1849,Lists!$F$2:$G$16,2,FALSE()),"Not Rated")</f>
        <v>Kids</v>
      </c>
      <c r="P1849" s="14">
        <f t="shared" si="226"/>
        <v>4</v>
      </c>
      <c r="Q1849" s="14" t="str">
        <f t="shared" si="227"/>
        <v>United Kingdom</v>
      </c>
      <c r="R1849" s="14" t="str">
        <f t="shared" si="228"/>
        <v>|United Kingdom|</v>
      </c>
      <c r="S1849" s="14" t="str">
        <f t="shared" si="229"/>
        <v>|British TV Shows|Kids' TV|</v>
      </c>
      <c r="T1849" s="14" t="str">
        <f t="shared" si="230"/>
        <v>|Unknown|</v>
      </c>
      <c r="U1849" s="14" t="str">
        <f t="shared" si="231"/>
        <v>|Steven Kynman|David Carling|Tegwen Tucker|Su Douglas|Andrew Hodwitz|Dave Pender|Lily Cassano|Carter Treneer|Sarah Lynn Strange|</v>
      </c>
    </row>
    <row r="1850" spans="1:21">
      <c r="A1850" s="14" t="s">
        <v>9216</v>
      </c>
      <c r="B1850" s="14" t="s">
        <v>49</v>
      </c>
      <c r="C1850" s="14" t="s">
        <v>9217</v>
      </c>
      <c r="D1850" s="14" t="s">
        <v>117</v>
      </c>
      <c r="E1850" s="14" t="s">
        <v>9218</v>
      </c>
      <c r="F1850" s="14" t="s">
        <v>115</v>
      </c>
      <c r="G1850" s="26">
        <v>44119</v>
      </c>
      <c r="H1850" s="14">
        <v>2005</v>
      </c>
      <c r="I1850" s="14" t="s">
        <v>361</v>
      </c>
      <c r="J1850" s="14" t="s">
        <v>108</v>
      </c>
      <c r="K1850" s="14" t="s">
        <v>253</v>
      </c>
      <c r="L1850" s="14" t="s">
        <v>9219</v>
      </c>
      <c r="M1850" s="14">
        <f t="shared" si="224"/>
        <v>2020</v>
      </c>
      <c r="N1850" s="14">
        <f t="shared" si="225"/>
        <v>10</v>
      </c>
      <c r="O1850" s="14" t="str">
        <f>IFERROR(VLOOKUP(I1850,Lists!$F$2:$G$16,2,FALSE()),"Not Rated")</f>
        <v>Teens</v>
      </c>
      <c r="P1850" s="14">
        <f t="shared" si="226"/>
        <v>4</v>
      </c>
      <c r="Q1850" s="14" t="str">
        <f t="shared" si="227"/>
        <v>United States</v>
      </c>
      <c r="R1850" s="14" t="str">
        <f t="shared" si="228"/>
        <v>|United States|</v>
      </c>
      <c r="S1850" s="14" t="str">
        <f t="shared" si="229"/>
        <v>|TV Comedies|</v>
      </c>
      <c r="T1850" s="14" t="str">
        <f t="shared" si="230"/>
        <v>|Unknown|</v>
      </c>
      <c r="U1850" s="14" t="str">
        <f t="shared" si="231"/>
        <v>|Rachel True|Essence Atkins|Telma Hopkins|Chico Benymon|Valarie Pettiford|Alec Mapa|</v>
      </c>
    </row>
    <row r="1851" spans="1:21">
      <c r="A1851" s="14" t="s">
        <v>9220</v>
      </c>
      <c r="B1851" s="14" t="s">
        <v>48</v>
      </c>
      <c r="C1851" s="14" t="s">
        <v>9221</v>
      </c>
      <c r="D1851" s="14" t="s">
        <v>304</v>
      </c>
      <c r="E1851" s="14" t="s">
        <v>9222</v>
      </c>
      <c r="F1851" s="14" t="s">
        <v>9223</v>
      </c>
      <c r="G1851" s="26">
        <v>44119</v>
      </c>
      <c r="H1851" s="14">
        <v>2017</v>
      </c>
      <c r="I1851" s="14" t="s">
        <v>362</v>
      </c>
      <c r="J1851" s="14" t="s">
        <v>1062</v>
      </c>
      <c r="K1851" s="14" t="s">
        <v>475</v>
      </c>
      <c r="L1851" s="14" t="s">
        <v>9224</v>
      </c>
      <c r="M1851" s="14">
        <f t="shared" si="224"/>
        <v>2020</v>
      </c>
      <c r="N1851" s="14">
        <f t="shared" si="225"/>
        <v>10</v>
      </c>
      <c r="O1851" s="14" t="str">
        <f>IFERROR(VLOOKUP(I1851,Lists!$F$2:$G$16,2,FALSE()),"Not Rated")</f>
        <v>Older Kids</v>
      </c>
      <c r="P1851" s="14">
        <f t="shared" si="226"/>
        <v>118</v>
      </c>
      <c r="Q1851" s="14" t="str">
        <f t="shared" si="227"/>
        <v>Indonesia</v>
      </c>
      <c r="R1851" s="14" t="str">
        <f t="shared" si="228"/>
        <v>|Indonesia|Netherlands|</v>
      </c>
      <c r="S1851" s="14" t="str">
        <f t="shared" si="229"/>
        <v>|Dramas|International Movies|</v>
      </c>
      <c r="T1851" s="14" t="str">
        <f t="shared" si="230"/>
        <v>|Hanung Bramantyo|</v>
      </c>
      <c r="U1851" s="14" t="str">
        <f t="shared" si="231"/>
        <v>|Dian Sastrowardoyo|Ayushita|Acha Septriasa|Deddy Sutomo|Christine Hakim|Djenar Maesa Ayu|Denny Sumargo|Adinia Wirasti|Reza Rahadian|</v>
      </c>
    </row>
    <row r="1852" spans="1:21">
      <c r="A1852" s="14" t="s">
        <v>9225</v>
      </c>
      <c r="B1852" s="14" t="s">
        <v>48</v>
      </c>
      <c r="C1852" s="14" t="s">
        <v>9226</v>
      </c>
      <c r="D1852" s="14" t="s">
        <v>9227</v>
      </c>
      <c r="E1852" s="14" t="s">
        <v>9228</v>
      </c>
      <c r="F1852" s="14" t="s">
        <v>136</v>
      </c>
      <c r="G1852" s="26">
        <v>44119</v>
      </c>
      <c r="H1852" s="14">
        <v>2020</v>
      </c>
      <c r="I1852" s="14" t="s">
        <v>361</v>
      </c>
      <c r="J1852" s="14" t="s">
        <v>872</v>
      </c>
      <c r="K1852" s="14" t="s">
        <v>910</v>
      </c>
      <c r="L1852" s="14" t="s">
        <v>9229</v>
      </c>
      <c r="M1852" s="14">
        <f t="shared" si="224"/>
        <v>2020</v>
      </c>
      <c r="N1852" s="14">
        <f t="shared" si="225"/>
        <v>10</v>
      </c>
      <c r="O1852" s="14" t="str">
        <f>IFERROR(VLOOKUP(I1852,Lists!$F$2:$G$16,2,FALSE()),"Not Rated")</f>
        <v>Teens</v>
      </c>
      <c r="P1852" s="14">
        <f t="shared" si="226"/>
        <v>87</v>
      </c>
      <c r="Q1852" s="14" t="str">
        <f t="shared" si="227"/>
        <v>Indonesia</v>
      </c>
      <c r="R1852" s="14" t="str">
        <f t="shared" si="228"/>
        <v>|Indonesia|</v>
      </c>
      <c r="S1852" s="14" t="str">
        <f t="shared" si="229"/>
        <v>|Dramas|International Movies|Romantic Movies|</v>
      </c>
      <c r="T1852" s="14" t="str">
        <f t="shared" si="230"/>
        <v>|Lasja Fauzia Susatyo|</v>
      </c>
      <c r="U1852" s="14" t="str">
        <f t="shared" si="231"/>
        <v>|Jefri Nichol|Aurora Ribero|Axel Matthew|Nadya Arina|Karina Suwandhi|Rebecca Klopper|</v>
      </c>
    </row>
    <row r="1853" spans="1:21">
      <c r="A1853" s="14" t="s">
        <v>9230</v>
      </c>
      <c r="B1853" s="14" t="s">
        <v>49</v>
      </c>
      <c r="C1853" s="14" t="s">
        <v>9231</v>
      </c>
      <c r="D1853" s="14" t="s">
        <v>117</v>
      </c>
      <c r="E1853" s="14" t="s">
        <v>9232</v>
      </c>
      <c r="F1853" s="14" t="s">
        <v>115</v>
      </c>
      <c r="G1853" s="26">
        <v>44119</v>
      </c>
      <c r="H1853" s="14">
        <v>2006</v>
      </c>
      <c r="I1853" s="14" t="s">
        <v>361</v>
      </c>
      <c r="J1853" s="14" t="s">
        <v>521</v>
      </c>
      <c r="K1853" s="14" t="s">
        <v>6943</v>
      </c>
      <c r="L1853" s="14" t="s">
        <v>9233</v>
      </c>
      <c r="M1853" s="14">
        <f t="shared" si="224"/>
        <v>2020</v>
      </c>
      <c r="N1853" s="14">
        <f t="shared" si="225"/>
        <v>10</v>
      </c>
      <c r="O1853" s="14" t="str">
        <f>IFERROR(VLOOKUP(I1853,Lists!$F$2:$G$16,2,FALSE()),"Not Rated")</f>
        <v>Teens</v>
      </c>
      <c r="P1853" s="14">
        <f t="shared" si="226"/>
        <v>5</v>
      </c>
      <c r="Q1853" s="14" t="str">
        <f t="shared" si="227"/>
        <v>United States</v>
      </c>
      <c r="R1853" s="14" t="str">
        <f t="shared" si="228"/>
        <v>|United States|</v>
      </c>
      <c r="S1853" s="14" t="str">
        <f t="shared" si="229"/>
        <v>|TV Comedies|Teen TV Shows|</v>
      </c>
      <c r="T1853" s="14" t="str">
        <f t="shared" si="230"/>
        <v>|Unknown|</v>
      </c>
      <c r="U1853" s="14" t="str">
        <f t="shared" si="231"/>
        <v>|Flex Alexander|Kyla Pratt|Kelly Perine|Sicily Johnson|Robert Ri'chard|</v>
      </c>
    </row>
    <row r="1854" spans="1:21">
      <c r="A1854" s="14" t="s">
        <v>9234</v>
      </c>
      <c r="B1854" s="14" t="s">
        <v>49</v>
      </c>
      <c r="C1854" s="14" t="s">
        <v>9235</v>
      </c>
      <c r="D1854" s="14" t="s">
        <v>117</v>
      </c>
      <c r="E1854" s="14" t="s">
        <v>9236</v>
      </c>
      <c r="F1854" s="14" t="s">
        <v>115</v>
      </c>
      <c r="G1854" s="26">
        <v>44119</v>
      </c>
      <c r="H1854" s="14">
        <v>2020</v>
      </c>
      <c r="I1854" s="14" t="s">
        <v>365</v>
      </c>
      <c r="J1854" s="14" t="s">
        <v>106</v>
      </c>
      <c r="K1854" s="14" t="s">
        <v>256</v>
      </c>
      <c r="L1854" s="14" t="s">
        <v>9237</v>
      </c>
      <c r="M1854" s="14">
        <f t="shared" si="224"/>
        <v>2020</v>
      </c>
      <c r="N1854" s="14">
        <f t="shared" si="225"/>
        <v>10</v>
      </c>
      <c r="O1854" s="14" t="str">
        <f>IFERROR(VLOOKUP(I1854,Lists!$F$2:$G$16,2,FALSE()),"Not Rated")</f>
        <v>Kids</v>
      </c>
      <c r="P1854" s="14">
        <f t="shared" si="226"/>
        <v>2</v>
      </c>
      <c r="Q1854" s="14" t="str">
        <f t="shared" si="227"/>
        <v>United States</v>
      </c>
      <c r="R1854" s="14" t="str">
        <f t="shared" si="228"/>
        <v>|United States|</v>
      </c>
      <c r="S1854" s="14" t="str">
        <f t="shared" si="229"/>
        <v>|Kids' TV|</v>
      </c>
      <c r="T1854" s="14" t="str">
        <f t="shared" si="230"/>
        <v>|Unknown|</v>
      </c>
      <c r="U1854" s="14" t="str">
        <f t="shared" si="231"/>
        <v>|Rorrie D. Travis|Jazz Baduwalia|Jacqueline Scislowski|Abraham Rodríguez|Teuila Blakely|Kristina Ho|Cosme Flores|Kevin Copeland|</v>
      </c>
    </row>
    <row r="1855" spans="1:21">
      <c r="A1855" s="14" t="s">
        <v>9238</v>
      </c>
      <c r="B1855" s="14" t="s">
        <v>48</v>
      </c>
      <c r="C1855" s="14" t="s">
        <v>9239</v>
      </c>
      <c r="D1855" s="14" t="s">
        <v>9240</v>
      </c>
      <c r="E1855" s="14" t="s">
        <v>117</v>
      </c>
      <c r="F1855" s="14" t="s">
        <v>116</v>
      </c>
      <c r="G1855" s="26">
        <v>44119</v>
      </c>
      <c r="H1855" s="14">
        <v>2020</v>
      </c>
      <c r="I1855" s="14" t="s">
        <v>362</v>
      </c>
      <c r="J1855" s="14" t="s">
        <v>6456</v>
      </c>
      <c r="K1855" s="14" t="s">
        <v>496</v>
      </c>
      <c r="L1855" s="14" t="s">
        <v>9241</v>
      </c>
      <c r="M1855" s="14">
        <f t="shared" si="224"/>
        <v>2020</v>
      </c>
      <c r="N1855" s="14">
        <f t="shared" si="225"/>
        <v>10</v>
      </c>
      <c r="O1855" s="14" t="str">
        <f>IFERROR(VLOOKUP(I1855,Lists!$F$2:$G$16,2,FALSE()),"Not Rated")</f>
        <v>Older Kids</v>
      </c>
      <c r="P1855" s="14">
        <f t="shared" si="226"/>
        <v>42</v>
      </c>
      <c r="Q1855" s="14" t="str">
        <f t="shared" si="227"/>
        <v>India</v>
      </c>
      <c r="R1855" s="14" t="str">
        <f t="shared" si="228"/>
        <v>|India|</v>
      </c>
      <c r="S1855" s="14" t="str">
        <f t="shared" si="229"/>
        <v>|Documentaries|International Movies|</v>
      </c>
      <c r="T1855" s="14" t="str">
        <f t="shared" si="230"/>
        <v>|Pavitra Chalam|Akshay Shankar|</v>
      </c>
      <c r="U1855" s="14" t="str">
        <f t="shared" si="231"/>
        <v>|Unknown|</v>
      </c>
    </row>
    <row r="1856" spans="1:21">
      <c r="A1856" s="14" t="s">
        <v>9242</v>
      </c>
      <c r="B1856" s="14" t="s">
        <v>49</v>
      </c>
      <c r="C1856" s="14" t="s">
        <v>9243</v>
      </c>
      <c r="D1856" s="14" t="s">
        <v>117</v>
      </c>
      <c r="E1856" s="14" t="s">
        <v>9244</v>
      </c>
      <c r="F1856" s="14" t="s">
        <v>115</v>
      </c>
      <c r="G1856" s="26">
        <v>44119</v>
      </c>
      <c r="H1856" s="14">
        <v>2020</v>
      </c>
      <c r="I1856" s="14" t="s">
        <v>360</v>
      </c>
      <c r="J1856" s="14" t="s">
        <v>105</v>
      </c>
      <c r="K1856" s="14" t="s">
        <v>490</v>
      </c>
      <c r="L1856" s="14" t="s">
        <v>9245</v>
      </c>
      <c r="M1856" s="14">
        <f t="shared" si="224"/>
        <v>2020</v>
      </c>
      <c r="N1856" s="14">
        <f t="shared" si="225"/>
        <v>10</v>
      </c>
      <c r="O1856" s="14" t="str">
        <f>IFERROR(VLOOKUP(I1856,Lists!$F$2:$G$16,2,FALSE()),"Not Rated")</f>
        <v>Adults</v>
      </c>
      <c r="P1856" s="14">
        <f t="shared" si="226"/>
        <v>1</v>
      </c>
      <c r="Q1856" s="14" t="str">
        <f t="shared" si="227"/>
        <v>United States</v>
      </c>
      <c r="R1856" s="14" t="str">
        <f t="shared" si="228"/>
        <v>|United States|</v>
      </c>
      <c r="S1856" s="14" t="str">
        <f t="shared" si="229"/>
        <v>|TV Comedies|TV Dramas|</v>
      </c>
      <c r="T1856" s="14" t="str">
        <f t="shared" si="230"/>
        <v>|Unknown|</v>
      </c>
      <c r="U1856" s="14" t="str">
        <f t="shared" si="231"/>
        <v>|Danielle Brooks|Oscar Nuñez|Mike Colter|Heather Burns|Okieriete Onaodowan|Ajay Naidu|Shakira Barrera|Steven Weber|Helena Howard|Daphne Rubin-Vega|Guillermo Díaz|Miguel Sandoval|Camila Perez|Gianna Aragon|Tom Costanzo|Luca Costanzo|Olli Haaskivi|Marsha Stephanie Blake|Isabella Ferreira|Rocco Luna|Larita Brooks|Misha Brooks|Liam Foley|Zoë Verbil|Anthony Norman|Brian Jordan Alvarez|Max Jenkins|Peter Vack|Rana Roy|Peter Scanavino|Ali Ahn|Tami Sagher|Barbara Rosenblat|Michael Mulheren|Leo Bai-Scanavino|Becky Ann Baker|Dylan Baker|Marcia DeBonis|Raymond Anthony Thomas|Sunita Mani|Kylie Liya Page|David Iacono|Lachlan Riley Watson|Niles Fitch|Will Meyers|Ava DeMary|Lydia Look|Asante Blackk|Ayize Ma'at|Lovie Simone|</v>
      </c>
    </row>
    <row r="1857" spans="1:21">
      <c r="A1857" s="14" t="s">
        <v>9246</v>
      </c>
      <c r="B1857" s="14" t="s">
        <v>48</v>
      </c>
      <c r="C1857" s="14" t="s">
        <v>9247</v>
      </c>
      <c r="D1857" s="14" t="s">
        <v>9248</v>
      </c>
      <c r="E1857" s="14" t="s">
        <v>9249</v>
      </c>
      <c r="F1857" s="14" t="s">
        <v>137</v>
      </c>
      <c r="G1857" s="26">
        <v>44118</v>
      </c>
      <c r="H1857" s="14">
        <v>2020</v>
      </c>
      <c r="I1857" s="14" t="s">
        <v>361</v>
      </c>
      <c r="J1857" s="14" t="s">
        <v>1247</v>
      </c>
      <c r="K1857" s="14" t="s">
        <v>9250</v>
      </c>
      <c r="L1857" s="14" t="s">
        <v>9251</v>
      </c>
      <c r="M1857" s="14">
        <f t="shared" si="224"/>
        <v>2020</v>
      </c>
      <c r="N1857" s="14">
        <f t="shared" si="225"/>
        <v>10</v>
      </c>
      <c r="O1857" s="14" t="str">
        <f>IFERROR(VLOOKUP(I1857,Lists!$F$2:$G$16,2,FALSE()),"Not Rated")</f>
        <v>Teens</v>
      </c>
      <c r="P1857" s="14">
        <f t="shared" si="226"/>
        <v>101</v>
      </c>
      <c r="Q1857" s="14" t="str">
        <f t="shared" si="227"/>
        <v>Taiwan</v>
      </c>
      <c r="R1857" s="14" t="str">
        <f t="shared" si="228"/>
        <v>|Taiwan|</v>
      </c>
      <c r="S1857" s="14" t="str">
        <f t="shared" si="229"/>
        <v>|Action &amp; Adventure|International Movies|Romantic Movies|</v>
      </c>
      <c r="T1857" s="14" t="str">
        <f t="shared" si="230"/>
        <v>|Kevin Ko|Peter Tsi|</v>
      </c>
      <c r="U1857" s="14" t="str">
        <f t="shared" si="231"/>
        <v>|Kai Ko|Ariel Lin|Darren Wang|Zhang Xiaolong|Louis Koo|Vanness Wu|Kate Tsui|</v>
      </c>
    </row>
    <row r="1858" spans="1:21">
      <c r="A1858" s="14" t="s">
        <v>9252</v>
      </c>
      <c r="B1858" s="14" t="s">
        <v>48</v>
      </c>
      <c r="C1858" s="14" t="s">
        <v>9253</v>
      </c>
      <c r="D1858" s="14" t="s">
        <v>9254</v>
      </c>
      <c r="E1858" s="14" t="s">
        <v>9255</v>
      </c>
      <c r="F1858" s="14" t="s">
        <v>115</v>
      </c>
      <c r="G1858" s="26">
        <v>44118</v>
      </c>
      <c r="H1858" s="14">
        <v>2020</v>
      </c>
      <c r="I1858" s="14" t="s">
        <v>361</v>
      </c>
      <c r="J1858" s="14" t="s">
        <v>951</v>
      </c>
      <c r="K1858" s="14" t="s">
        <v>927</v>
      </c>
      <c r="L1858" s="14" t="s">
        <v>9256</v>
      </c>
      <c r="M1858" s="14">
        <f t="shared" ref="M1858:M1921" si="232">IF(G1858="","",YEAR(G1858))</f>
        <v>2020</v>
      </c>
      <c r="N1858" s="14">
        <f t="shared" ref="N1858:N1921" si="233">IF(G1858="","",MONTH(G1858))</f>
        <v>10</v>
      </c>
      <c r="O1858" s="14" t="str">
        <f>IFERROR(VLOOKUP(I1858,Lists!$F$2:$G$16,2,FALSE()),"Not Rated")</f>
        <v>Teens</v>
      </c>
      <c r="P1858" s="14">
        <f t="shared" ref="P1858:P1921" si="234">IFERROR(VALUE(LEFT(J1858,FIND(" ",J1858)-1)),"")</f>
        <v>80</v>
      </c>
      <c r="Q1858" s="14" t="str">
        <f t="shared" ref="Q1858:Q1921" si="235">IFERROR(LEFT(F1858,FIND(",",F1858)-1),F1858)</f>
        <v>United States</v>
      </c>
      <c r="R1858" s="14" t="str">
        <f t="shared" ref="R1858:R1921" si="236">"|"&amp;SUBSTITUTE(F1858,", ","|")&amp;"|"</f>
        <v>|United States|</v>
      </c>
      <c r="S1858" s="14" t="str">
        <f t="shared" ref="S1858:S1921" si="237">"|"&amp;SUBSTITUTE(K1858,", ","|")&amp;"|"</f>
        <v>|Documentaries|Music &amp; Musicals|</v>
      </c>
      <c r="T1858" s="14" t="str">
        <f t="shared" ref="T1858:T1921" si="238">"|"&amp;SUBSTITUTE(D1858,", ","|")&amp;"|"</f>
        <v>|Caroline Suh|</v>
      </c>
      <c r="U1858" s="14" t="str">
        <f t="shared" ref="U1858:U1921" si="239">"|"&amp;SUBSTITUTE(E1858,", ","|")&amp;"|"</f>
        <v>|Blackpink|</v>
      </c>
    </row>
    <row r="1859" spans="1:21">
      <c r="A1859" s="14" t="s">
        <v>9257</v>
      </c>
      <c r="B1859" s="14" t="s">
        <v>48</v>
      </c>
      <c r="C1859" s="14" t="s">
        <v>9258</v>
      </c>
      <c r="D1859" s="14" t="s">
        <v>9259</v>
      </c>
      <c r="E1859" s="14" t="s">
        <v>117</v>
      </c>
      <c r="F1859" s="14" t="s">
        <v>125</v>
      </c>
      <c r="G1859" s="26">
        <v>44118</v>
      </c>
      <c r="H1859" s="14">
        <v>2020</v>
      </c>
      <c r="I1859" s="14" t="s">
        <v>360</v>
      </c>
      <c r="J1859" s="14" t="s">
        <v>604</v>
      </c>
      <c r="K1859" s="14" t="s">
        <v>496</v>
      </c>
      <c r="L1859" s="14" t="s">
        <v>9260</v>
      </c>
      <c r="M1859" s="14">
        <f t="shared" si="232"/>
        <v>2020</v>
      </c>
      <c r="N1859" s="14">
        <f t="shared" si="233"/>
        <v>10</v>
      </c>
      <c r="O1859" s="14" t="str">
        <f>IFERROR(VLOOKUP(I1859,Lists!$F$2:$G$16,2,FALSE()),"Not Rated")</f>
        <v>Adults</v>
      </c>
      <c r="P1859" s="14">
        <f t="shared" si="234"/>
        <v>110</v>
      </c>
      <c r="Q1859" s="14" t="str">
        <f t="shared" si="235"/>
        <v>Mexico</v>
      </c>
      <c r="R1859" s="14" t="str">
        <f t="shared" si="236"/>
        <v>|Mexico|</v>
      </c>
      <c r="S1859" s="14" t="str">
        <f t="shared" si="237"/>
        <v>|Documentaries|International Movies|</v>
      </c>
      <c r="T1859" s="14" t="str">
        <f t="shared" si="238"/>
        <v>|Carlos Pérez Osorio|</v>
      </c>
      <c r="U1859" s="14" t="str">
        <f t="shared" si="239"/>
        <v>|Unknown|</v>
      </c>
    </row>
    <row r="1860" spans="1:21">
      <c r="A1860" s="14" t="s">
        <v>9261</v>
      </c>
      <c r="B1860" s="14" t="s">
        <v>48</v>
      </c>
      <c r="C1860" s="14" t="s">
        <v>9262</v>
      </c>
      <c r="D1860" s="14" t="s">
        <v>9263</v>
      </c>
      <c r="E1860" s="14" t="s">
        <v>9264</v>
      </c>
      <c r="F1860" s="14" t="s">
        <v>116</v>
      </c>
      <c r="G1860" s="26">
        <v>44117</v>
      </c>
      <c r="H1860" s="14">
        <v>2004</v>
      </c>
      <c r="I1860" s="14" t="s">
        <v>361</v>
      </c>
      <c r="J1860" s="14" t="s">
        <v>962</v>
      </c>
      <c r="K1860" s="14" t="s">
        <v>3144</v>
      </c>
      <c r="L1860" s="14" t="s">
        <v>9265</v>
      </c>
      <c r="M1860" s="14">
        <f t="shared" si="232"/>
        <v>2020</v>
      </c>
      <c r="N1860" s="14">
        <f t="shared" si="233"/>
        <v>10</v>
      </c>
      <c r="O1860" s="14" t="str">
        <f>IFERROR(VLOOKUP(I1860,Lists!$F$2:$G$16,2,FALSE()),"Not Rated")</f>
        <v>Teens</v>
      </c>
      <c r="P1860" s="14">
        <f t="shared" si="234"/>
        <v>117</v>
      </c>
      <c r="Q1860" s="14" t="str">
        <f t="shared" si="235"/>
        <v>India</v>
      </c>
      <c r="R1860" s="14" t="str">
        <f t="shared" si="236"/>
        <v>|India|</v>
      </c>
      <c r="S1860" s="14" t="str">
        <f t="shared" si="237"/>
        <v>|International Movies|Romantic Movies|Thrillers|</v>
      </c>
      <c r="T1860" s="14" t="str">
        <f t="shared" si="238"/>
        <v>|Ken Ghosh|</v>
      </c>
      <c r="U1860" s="14" t="str">
        <f t="shared" si="239"/>
        <v>|Fardeen Khan|Kareena Kapoor|Shahid Kapoor|Kim Sharma|Akhilendra Mishra|</v>
      </c>
    </row>
    <row r="1861" spans="1:21">
      <c r="A1861" s="14" t="s">
        <v>9266</v>
      </c>
      <c r="B1861" s="14" t="s">
        <v>48</v>
      </c>
      <c r="C1861" s="14" t="s">
        <v>9267</v>
      </c>
      <c r="D1861" s="14" t="s">
        <v>5990</v>
      </c>
      <c r="E1861" s="14" t="s">
        <v>5991</v>
      </c>
      <c r="F1861" s="14" t="s">
        <v>118</v>
      </c>
      <c r="G1861" s="26">
        <v>44117</v>
      </c>
      <c r="H1861" s="14">
        <v>2020</v>
      </c>
      <c r="I1861" s="14" t="s">
        <v>366</v>
      </c>
      <c r="J1861" s="14" t="s">
        <v>4622</v>
      </c>
      <c r="K1861" s="14" t="s">
        <v>251</v>
      </c>
      <c r="L1861" s="14" t="s">
        <v>9268</v>
      </c>
      <c r="M1861" s="14">
        <f t="shared" si="232"/>
        <v>2020</v>
      </c>
      <c r="N1861" s="14">
        <f t="shared" si="233"/>
        <v>10</v>
      </c>
      <c r="O1861" s="14" t="str">
        <f>IFERROR(VLOOKUP(I1861,Lists!$F$2:$G$16,2,FALSE()),"Not Rated")</f>
        <v>Kids</v>
      </c>
      <c r="P1861" s="14">
        <f t="shared" si="234"/>
        <v>47</v>
      </c>
      <c r="Q1861" s="14" t="str">
        <f t="shared" si="235"/>
        <v>United Kingdom</v>
      </c>
      <c r="R1861" s="14" t="str">
        <f t="shared" si="236"/>
        <v>|United Kingdom|</v>
      </c>
      <c r="S1861" s="14" t="str">
        <f t="shared" si="237"/>
        <v>|Children &amp; Family Movies|</v>
      </c>
      <c r="T1861" s="14" t="str">
        <f t="shared" si="238"/>
        <v>|Blair Simmons|</v>
      </c>
      <c r="U1861" s="14" t="str">
        <f t="shared" si="239"/>
        <v>|Simon Greenall|Rob Rackstraw|Jo Wyatt|Paul Buckley|Simon Foster|Teresa Gallagher|Richard Grieve|Michael Murphy|Paul Panting|Keith Wickham|</v>
      </c>
    </row>
    <row r="1862" spans="1:21">
      <c r="A1862" s="14" t="s">
        <v>9269</v>
      </c>
      <c r="B1862" s="14" t="s">
        <v>49</v>
      </c>
      <c r="C1862" s="14" t="s">
        <v>9270</v>
      </c>
      <c r="D1862" s="14" t="s">
        <v>117</v>
      </c>
      <c r="E1862" s="14" t="s">
        <v>9271</v>
      </c>
      <c r="F1862" s="14" t="s">
        <v>115</v>
      </c>
      <c r="G1862" s="26">
        <v>44117</v>
      </c>
      <c r="H1862" s="14">
        <v>2020</v>
      </c>
      <c r="I1862" s="14" t="s">
        <v>360</v>
      </c>
      <c r="J1862" s="14" t="s">
        <v>105</v>
      </c>
      <c r="K1862" s="14" t="s">
        <v>9272</v>
      </c>
      <c r="L1862" s="14" t="s">
        <v>9273</v>
      </c>
      <c r="M1862" s="14">
        <f t="shared" si="232"/>
        <v>2020</v>
      </c>
      <c r="N1862" s="14">
        <f t="shared" si="233"/>
        <v>10</v>
      </c>
      <c r="O1862" s="14" t="str">
        <f>IFERROR(VLOOKUP(I1862,Lists!$F$2:$G$16,2,FALSE()),"Not Rated")</f>
        <v>Adults</v>
      </c>
      <c r="P1862" s="14">
        <f t="shared" si="234"/>
        <v>1</v>
      </c>
      <c r="Q1862" s="14" t="str">
        <f t="shared" si="235"/>
        <v>United States</v>
      </c>
      <c r="R1862" s="14" t="str">
        <f t="shared" si="236"/>
        <v>|United States|</v>
      </c>
      <c r="S1862" s="14" t="str">
        <f t="shared" si="237"/>
        <v>|Reality TV|TV Comedies|</v>
      </c>
      <c r="T1862" s="14" t="str">
        <f t="shared" si="238"/>
        <v>|Unknown|</v>
      </c>
      <c r="U1862" s="14" t="str">
        <f t="shared" si="239"/>
        <v>|Bert Kreischer|Anthony Anderson|Caitlyn Jenner|Tom Segura|Joey Diaz|Nikki Glaser|Fortune Feimster|Bobby Lee|Donnell Rawlings|Kaley Cuoco|Joel McHale|Ms. Pat|Deon Cole|Big Jay Oakerson|</v>
      </c>
    </row>
    <row r="1863" spans="1:21">
      <c r="A1863" s="14" t="s">
        <v>9274</v>
      </c>
      <c r="B1863" s="14" t="s">
        <v>48</v>
      </c>
      <c r="C1863" s="14" t="s">
        <v>9275</v>
      </c>
      <c r="D1863" s="14" t="s">
        <v>9276</v>
      </c>
      <c r="E1863" s="14" t="s">
        <v>9277</v>
      </c>
      <c r="F1863" s="14" t="s">
        <v>116</v>
      </c>
      <c r="G1863" s="26">
        <v>44116</v>
      </c>
      <c r="H1863" s="14">
        <v>1990</v>
      </c>
      <c r="I1863" s="14" t="s">
        <v>361</v>
      </c>
      <c r="J1863" s="14" t="s">
        <v>1494</v>
      </c>
      <c r="K1863" s="14" t="s">
        <v>834</v>
      </c>
      <c r="L1863" s="14" t="s">
        <v>9278</v>
      </c>
      <c r="M1863" s="14">
        <f t="shared" si="232"/>
        <v>2020</v>
      </c>
      <c r="N1863" s="14">
        <f t="shared" si="233"/>
        <v>10</v>
      </c>
      <c r="O1863" s="14" t="str">
        <f>IFERROR(VLOOKUP(I1863,Lists!$F$2:$G$16,2,FALSE()),"Not Rated")</f>
        <v>Teens</v>
      </c>
      <c r="P1863" s="14">
        <f t="shared" si="234"/>
        <v>165</v>
      </c>
      <c r="Q1863" s="14" t="str">
        <f t="shared" si="235"/>
        <v>India</v>
      </c>
      <c r="R1863" s="14" t="str">
        <f t="shared" si="236"/>
        <v>|India|</v>
      </c>
      <c r="S1863" s="14" t="str">
        <f t="shared" si="237"/>
        <v>|Comedies|Dramas|International Movies|</v>
      </c>
      <c r="T1863" s="14" t="str">
        <f t="shared" si="238"/>
        <v>|Indra Kumar|</v>
      </c>
      <c r="U1863" s="14" t="str">
        <f t="shared" si="239"/>
        <v>|Aamir Khan|Madhuri Dixit|Saeed Jaffrey|Deven Verma|Anupam Kher|Shammi|Padma Rani|Rajesh Puri|Satyendra Kapoor|</v>
      </c>
    </row>
    <row r="1864" spans="1:21">
      <c r="A1864" s="14" t="s">
        <v>9279</v>
      </c>
      <c r="B1864" s="14" t="s">
        <v>48</v>
      </c>
      <c r="C1864" s="14" t="s">
        <v>9280</v>
      </c>
      <c r="D1864" s="14" t="s">
        <v>9281</v>
      </c>
      <c r="E1864" s="14" t="s">
        <v>9282</v>
      </c>
      <c r="F1864" s="14" t="s">
        <v>116</v>
      </c>
      <c r="G1864" s="26">
        <v>44116</v>
      </c>
      <c r="H1864" s="14">
        <v>1982</v>
      </c>
      <c r="I1864" s="14" t="s">
        <v>361</v>
      </c>
      <c r="J1864" s="14" t="s">
        <v>6477</v>
      </c>
      <c r="K1864" s="14" t="s">
        <v>9283</v>
      </c>
      <c r="L1864" s="14" t="s">
        <v>9284</v>
      </c>
      <c r="M1864" s="14">
        <f t="shared" si="232"/>
        <v>2020</v>
      </c>
      <c r="N1864" s="14">
        <f t="shared" si="233"/>
        <v>10</v>
      </c>
      <c r="O1864" s="14" t="str">
        <f>IFERROR(VLOOKUP(I1864,Lists!$F$2:$G$16,2,FALSE()),"Not Rated")</f>
        <v>Teens</v>
      </c>
      <c r="P1864" s="14">
        <f t="shared" si="234"/>
        <v>134</v>
      </c>
      <c r="Q1864" s="14" t="str">
        <f t="shared" si="235"/>
        <v>India</v>
      </c>
      <c r="R1864" s="14" t="str">
        <f t="shared" si="236"/>
        <v>|India|</v>
      </c>
      <c r="S1864" s="14" t="str">
        <f t="shared" si="237"/>
        <v>|Cult Movies|Dramas|International Movies|</v>
      </c>
      <c r="T1864" s="14" t="str">
        <f t="shared" si="238"/>
        <v>|B. Subhash|</v>
      </c>
      <c r="U1864" s="14" t="str">
        <f t="shared" si="239"/>
        <v>|Mithun Chakraborty|Kim|Kalpana Iyer|Om Puri|Gita Siddharth|Yusuf Khan|Bob Christo|Om Shivpuri|Karan Razdan|</v>
      </c>
    </row>
    <row r="1865" spans="1:21">
      <c r="A1865" s="14" t="s">
        <v>9285</v>
      </c>
      <c r="B1865" s="14" t="s">
        <v>48</v>
      </c>
      <c r="C1865" s="14" t="s">
        <v>9286</v>
      </c>
      <c r="D1865" s="14" t="s">
        <v>9287</v>
      </c>
      <c r="E1865" s="14" t="s">
        <v>9288</v>
      </c>
      <c r="F1865" s="14" t="s">
        <v>116</v>
      </c>
      <c r="G1865" s="26">
        <v>44116</v>
      </c>
      <c r="H1865" s="14">
        <v>2015</v>
      </c>
      <c r="I1865" s="14" t="s">
        <v>360</v>
      </c>
      <c r="J1865" s="14" t="s">
        <v>1745</v>
      </c>
      <c r="K1865" s="14" t="s">
        <v>542</v>
      </c>
      <c r="L1865" s="14" t="s">
        <v>9289</v>
      </c>
      <c r="M1865" s="14">
        <f t="shared" si="232"/>
        <v>2020</v>
      </c>
      <c r="N1865" s="14">
        <f t="shared" si="233"/>
        <v>10</v>
      </c>
      <c r="O1865" s="14" t="str">
        <f>IFERROR(VLOOKUP(I1865,Lists!$F$2:$G$16,2,FALSE()),"Not Rated")</f>
        <v>Adults</v>
      </c>
      <c r="P1865" s="14">
        <f t="shared" si="234"/>
        <v>140</v>
      </c>
      <c r="Q1865" s="14" t="str">
        <f t="shared" si="235"/>
        <v>India</v>
      </c>
      <c r="R1865" s="14" t="str">
        <f t="shared" si="236"/>
        <v>|India|</v>
      </c>
      <c r="S1865" s="14" t="str">
        <f t="shared" si="237"/>
        <v>|Comedies|International Movies|Romantic Movies|</v>
      </c>
      <c r="T1865" s="14" t="str">
        <f t="shared" si="238"/>
        <v>|Harshavardhan Kulkarni|</v>
      </c>
      <c r="U1865" s="14" t="str">
        <f t="shared" si="239"/>
        <v>|Gulshan Devaiah|Radhika Apte|Sai Tamhankar|Veera Saxena|Sagar Deshmukh|</v>
      </c>
    </row>
    <row r="1866" spans="1:21">
      <c r="A1866" s="14" t="s">
        <v>9290</v>
      </c>
      <c r="B1866" s="14" t="s">
        <v>49</v>
      </c>
      <c r="C1866" s="14" t="s">
        <v>9291</v>
      </c>
      <c r="D1866" s="14" t="s">
        <v>117</v>
      </c>
      <c r="E1866" s="14" t="s">
        <v>9292</v>
      </c>
      <c r="F1866" s="14" t="s">
        <v>115</v>
      </c>
      <c r="G1866" s="26">
        <v>44116</v>
      </c>
      <c r="H1866" s="14">
        <v>2020</v>
      </c>
      <c r="I1866" s="14" t="s">
        <v>365</v>
      </c>
      <c r="J1866" s="14" t="s">
        <v>107</v>
      </c>
      <c r="K1866" s="14" t="s">
        <v>617</v>
      </c>
      <c r="L1866" s="14" t="s">
        <v>9293</v>
      </c>
      <c r="M1866" s="14">
        <f t="shared" si="232"/>
        <v>2020</v>
      </c>
      <c r="N1866" s="14">
        <f t="shared" si="233"/>
        <v>10</v>
      </c>
      <c r="O1866" s="14" t="str">
        <f>IFERROR(VLOOKUP(I1866,Lists!$F$2:$G$16,2,FALSE()),"Not Rated")</f>
        <v>Kids</v>
      </c>
      <c r="P1866" s="14">
        <f t="shared" si="234"/>
        <v>3</v>
      </c>
      <c r="Q1866" s="14" t="str">
        <f t="shared" si="235"/>
        <v>United States</v>
      </c>
      <c r="R1866" s="14" t="str">
        <f t="shared" si="236"/>
        <v>|United States|</v>
      </c>
      <c r="S1866" s="14" t="str">
        <f t="shared" si="237"/>
        <v>|Kids' TV|TV Comedies|</v>
      </c>
      <c r="T1866" s="14" t="str">
        <f t="shared" si="238"/>
        <v>|Unknown|</v>
      </c>
      <c r="U1866" s="14" t="str">
        <f t="shared" si="239"/>
        <v>|Karen Fukuhara|Sydney Mikayla|Deon Cole|Coy Stewart|Dee Bradley Baker|Sterling K. Brown|Dan Stevens|Jake Green|Steve Blum|</v>
      </c>
    </row>
    <row r="1867" spans="1:21">
      <c r="A1867" s="14" t="s">
        <v>9294</v>
      </c>
      <c r="B1867" s="14" t="s">
        <v>48</v>
      </c>
      <c r="C1867" s="14" t="s">
        <v>9295</v>
      </c>
      <c r="D1867" s="14" t="s">
        <v>9296</v>
      </c>
      <c r="E1867" s="14" t="s">
        <v>9297</v>
      </c>
      <c r="F1867" s="14" t="s">
        <v>116</v>
      </c>
      <c r="G1867" s="26">
        <v>44116</v>
      </c>
      <c r="H1867" s="14">
        <v>2006</v>
      </c>
      <c r="I1867" s="14" t="s">
        <v>361</v>
      </c>
      <c r="J1867" s="14" t="s">
        <v>1508</v>
      </c>
      <c r="K1867" s="14" t="s">
        <v>529</v>
      </c>
      <c r="L1867" s="14" t="s">
        <v>9298</v>
      </c>
      <c r="M1867" s="14">
        <f t="shared" si="232"/>
        <v>2020</v>
      </c>
      <c r="N1867" s="14">
        <f t="shared" si="233"/>
        <v>10</v>
      </c>
      <c r="O1867" s="14" t="str">
        <f>IFERROR(VLOOKUP(I1867,Lists!$F$2:$G$16,2,FALSE()),"Not Rated")</f>
        <v>Teens</v>
      </c>
      <c r="P1867" s="14">
        <f t="shared" si="234"/>
        <v>150</v>
      </c>
      <c r="Q1867" s="14" t="str">
        <f t="shared" si="235"/>
        <v>India</v>
      </c>
      <c r="R1867" s="14" t="str">
        <f t="shared" si="236"/>
        <v>|India|</v>
      </c>
      <c r="S1867" s="14" t="str">
        <f t="shared" si="237"/>
        <v>|Comedies|International Movies|</v>
      </c>
      <c r="T1867" s="14" t="str">
        <f t="shared" si="238"/>
        <v>|Neeraj Vora|</v>
      </c>
      <c r="U1867" s="14" t="str">
        <f t="shared" si="239"/>
        <v>|Akshay Kumar|Sunil Shetty|Paresh Rawal|Bipasha Basu|Rimi Sen|Johny Lever|Manoj Joshi|Rajpal Yadav|Sharat Saxena|Suresh Menon|</v>
      </c>
    </row>
    <row r="1868" spans="1:21">
      <c r="A1868" s="14" t="s">
        <v>9299</v>
      </c>
      <c r="B1868" s="14" t="s">
        <v>48</v>
      </c>
      <c r="C1868" s="14" t="s">
        <v>9300</v>
      </c>
      <c r="D1868" s="14" t="s">
        <v>8964</v>
      </c>
      <c r="E1868" s="14" t="s">
        <v>9301</v>
      </c>
      <c r="F1868" s="14" t="s">
        <v>116</v>
      </c>
      <c r="G1868" s="26">
        <v>44116</v>
      </c>
      <c r="H1868" s="14">
        <v>2002</v>
      </c>
      <c r="I1868" s="14" t="s">
        <v>361</v>
      </c>
      <c r="J1868" s="14" t="s">
        <v>1368</v>
      </c>
      <c r="K1868" s="14" t="s">
        <v>475</v>
      </c>
      <c r="L1868" s="14" t="s">
        <v>9302</v>
      </c>
      <c r="M1868" s="14">
        <f t="shared" si="232"/>
        <v>2020</v>
      </c>
      <c r="N1868" s="14">
        <f t="shared" si="233"/>
        <v>10</v>
      </c>
      <c r="O1868" s="14" t="str">
        <f>IFERROR(VLOOKUP(I1868,Lists!$F$2:$G$16,2,FALSE()),"Not Rated")</f>
        <v>Teens</v>
      </c>
      <c r="P1868" s="14">
        <f t="shared" si="234"/>
        <v>156</v>
      </c>
      <c r="Q1868" s="14" t="str">
        <f t="shared" si="235"/>
        <v>India</v>
      </c>
      <c r="R1868" s="14" t="str">
        <f t="shared" si="236"/>
        <v>|India|</v>
      </c>
      <c r="S1868" s="14" t="str">
        <f t="shared" si="237"/>
        <v>|Dramas|International Movies|</v>
      </c>
      <c r="T1868" s="14" t="str">
        <f t="shared" si="238"/>
        <v>|Rajkumar Santoshi|</v>
      </c>
      <c r="U1868" s="14" t="str">
        <f t="shared" si="239"/>
        <v>|Ajay Devgn|Sushant Singh|D. Santosh|Akhilendra Mishra|Raj Babbar|Farida Jalal|Amrita Rao|Mukesh Tiwari|</v>
      </c>
    </row>
    <row r="1869" spans="1:21">
      <c r="A1869" s="14" t="s">
        <v>9303</v>
      </c>
      <c r="B1869" s="14" t="s">
        <v>48</v>
      </c>
      <c r="C1869" s="14" t="s">
        <v>9304</v>
      </c>
      <c r="D1869" s="14" t="s">
        <v>6675</v>
      </c>
      <c r="E1869" s="14" t="s">
        <v>9305</v>
      </c>
      <c r="F1869" s="14" t="s">
        <v>115</v>
      </c>
      <c r="G1869" s="26">
        <v>44115</v>
      </c>
      <c r="H1869" s="14">
        <v>2017</v>
      </c>
      <c r="I1869" s="14" t="s">
        <v>360</v>
      </c>
      <c r="J1869" s="14" t="s">
        <v>1290</v>
      </c>
      <c r="K1869" s="14" t="s">
        <v>260</v>
      </c>
      <c r="L1869" s="14" t="s">
        <v>9306</v>
      </c>
      <c r="M1869" s="14">
        <f t="shared" si="232"/>
        <v>2020</v>
      </c>
      <c r="N1869" s="14">
        <f t="shared" si="233"/>
        <v>10</v>
      </c>
      <c r="O1869" s="14" t="str">
        <f>IFERROR(VLOOKUP(I1869,Lists!$F$2:$G$16,2,FALSE()),"Not Rated")</f>
        <v>Adults</v>
      </c>
      <c r="P1869" s="14">
        <f t="shared" si="234"/>
        <v>86</v>
      </c>
      <c r="Q1869" s="14" t="str">
        <f t="shared" si="235"/>
        <v>United States</v>
      </c>
      <c r="R1869" s="14" t="str">
        <f t="shared" si="236"/>
        <v>|United States|</v>
      </c>
      <c r="S1869" s="14" t="str">
        <f t="shared" si="237"/>
        <v>|Horror Movies|</v>
      </c>
      <c r="T1869" s="14" t="str">
        <f t="shared" si="238"/>
        <v>|Alex Merkin|</v>
      </c>
      <c r="U1869" s="14" t="str">
        <f t="shared" si="239"/>
        <v>|Emily Bader|Darren Mann|Michelle Randolph|Coy Stewart|Jesse Pepe|Arden Belle|Joel Nagle|Nolan Bateman|</v>
      </c>
    </row>
    <row r="1870" spans="1:21">
      <c r="A1870" s="14" t="s">
        <v>9307</v>
      </c>
      <c r="B1870" s="14" t="s">
        <v>49</v>
      </c>
      <c r="C1870" s="14" t="s">
        <v>9308</v>
      </c>
      <c r="D1870" s="14" t="s">
        <v>117</v>
      </c>
      <c r="E1870" s="14" t="s">
        <v>117</v>
      </c>
      <c r="F1870" s="14" t="s">
        <v>115</v>
      </c>
      <c r="G1870" s="26">
        <v>44113</v>
      </c>
      <c r="H1870" s="14">
        <v>2020</v>
      </c>
      <c r="I1870" s="14" t="s">
        <v>360</v>
      </c>
      <c r="J1870" s="14" t="s">
        <v>105</v>
      </c>
      <c r="K1870" s="14" t="s">
        <v>257</v>
      </c>
      <c r="L1870" s="14" t="s">
        <v>9309</v>
      </c>
      <c r="M1870" s="14">
        <f t="shared" si="232"/>
        <v>2020</v>
      </c>
      <c r="N1870" s="14">
        <f t="shared" si="233"/>
        <v>10</v>
      </c>
      <c r="O1870" s="14" t="str">
        <f>IFERROR(VLOOKUP(I1870,Lists!$F$2:$G$16,2,FALSE()),"Not Rated")</f>
        <v>Adults</v>
      </c>
      <c r="P1870" s="14">
        <f t="shared" si="234"/>
        <v>1</v>
      </c>
      <c r="Q1870" s="14" t="str">
        <f t="shared" si="235"/>
        <v>United States</v>
      </c>
      <c r="R1870" s="14" t="str">
        <f t="shared" si="236"/>
        <v>|United States|</v>
      </c>
      <c r="S1870" s="14" t="str">
        <f t="shared" si="237"/>
        <v>|Docuseries|</v>
      </c>
      <c r="T1870" s="14" t="str">
        <f t="shared" si="238"/>
        <v>|Unknown|</v>
      </c>
      <c r="U1870" s="14" t="str">
        <f t="shared" si="239"/>
        <v>|Unknown|</v>
      </c>
    </row>
    <row r="1871" spans="1:21">
      <c r="A1871" s="14" t="s">
        <v>9310</v>
      </c>
      <c r="B1871" s="14" t="s">
        <v>48</v>
      </c>
      <c r="C1871" s="14" t="s">
        <v>9311</v>
      </c>
      <c r="D1871" s="14" t="s">
        <v>9312</v>
      </c>
      <c r="E1871" s="14" t="s">
        <v>9313</v>
      </c>
      <c r="F1871" s="14" t="s">
        <v>116</v>
      </c>
      <c r="G1871" s="26">
        <v>44113</v>
      </c>
      <c r="H1871" s="14">
        <v>2020</v>
      </c>
      <c r="I1871" s="14" t="s">
        <v>360</v>
      </c>
      <c r="J1871" s="14" t="s">
        <v>3165</v>
      </c>
      <c r="K1871" s="14" t="s">
        <v>542</v>
      </c>
      <c r="L1871" s="14" t="s">
        <v>9314</v>
      </c>
      <c r="M1871" s="14">
        <f t="shared" si="232"/>
        <v>2020</v>
      </c>
      <c r="N1871" s="14">
        <f t="shared" si="233"/>
        <v>10</v>
      </c>
      <c r="O1871" s="14" t="str">
        <f>IFERROR(VLOOKUP(I1871,Lists!$F$2:$G$16,2,FALSE()),"Not Rated")</f>
        <v>Adults</v>
      </c>
      <c r="P1871" s="14">
        <f t="shared" si="234"/>
        <v>126</v>
      </c>
      <c r="Q1871" s="14" t="str">
        <f t="shared" si="235"/>
        <v>India</v>
      </c>
      <c r="R1871" s="14" t="str">
        <f t="shared" si="236"/>
        <v>|India|</v>
      </c>
      <c r="S1871" s="14" t="str">
        <f t="shared" si="237"/>
        <v>|Comedies|International Movies|Romantic Movies|</v>
      </c>
      <c r="T1871" s="14" t="str">
        <f t="shared" si="238"/>
        <v>|Puneet Khanna|</v>
      </c>
      <c r="U1871" s="14" t="str">
        <f t="shared" si="239"/>
        <v>|Yami Gautam|Vikrant Massey|Suhail Nayyar|Ayesha Raza Mishra|Isha Talwar|Rajeev Gupta|</v>
      </c>
    </row>
    <row r="1872" spans="1:21">
      <c r="A1872" s="14" t="s">
        <v>9315</v>
      </c>
      <c r="B1872" s="14" t="s">
        <v>48</v>
      </c>
      <c r="C1872" s="14" t="s">
        <v>9316</v>
      </c>
      <c r="D1872" s="14" t="s">
        <v>5175</v>
      </c>
      <c r="E1872" s="14" t="s">
        <v>9317</v>
      </c>
      <c r="F1872" s="14" t="s">
        <v>9318</v>
      </c>
      <c r="G1872" s="26">
        <v>44113</v>
      </c>
      <c r="H1872" s="14">
        <v>2018</v>
      </c>
      <c r="I1872" s="14" t="s">
        <v>360</v>
      </c>
      <c r="J1872" s="14" t="s">
        <v>713</v>
      </c>
      <c r="K1872" s="14" t="s">
        <v>529</v>
      </c>
      <c r="L1872" s="14" t="s">
        <v>9319</v>
      </c>
      <c r="M1872" s="14">
        <f t="shared" si="232"/>
        <v>2020</v>
      </c>
      <c r="N1872" s="14">
        <f t="shared" si="233"/>
        <v>10</v>
      </c>
      <c r="O1872" s="14" t="str">
        <f>IFERROR(VLOOKUP(I1872,Lists!$F$2:$G$16,2,FALSE()),"Not Rated")</f>
        <v>Adults</v>
      </c>
      <c r="P1872" s="14">
        <f t="shared" si="234"/>
        <v>100</v>
      </c>
      <c r="Q1872" s="14" t="str">
        <f t="shared" si="235"/>
        <v>Turkey</v>
      </c>
      <c r="R1872" s="14" t="str">
        <f t="shared" si="236"/>
        <v>|Turkey|South Korea|</v>
      </c>
      <c r="S1872" s="14" t="str">
        <f t="shared" si="237"/>
        <v>|Comedies|International Movies|</v>
      </c>
      <c r="T1872" s="14" t="str">
        <f t="shared" si="238"/>
        <v>|Meltem Bozoflu|</v>
      </c>
      <c r="U1872" s="14" t="str">
        <f t="shared" si="239"/>
        <v>|Onur Buldu|Mahir İpek|Derya Karadaş|Onur Attila|Meltem Yılmazkaya|Yasemin Conka|Burak Topaloglu|Sefik Taylan|Orkun Karagöz|Erdogan Aydin|</v>
      </c>
    </row>
    <row r="1873" spans="1:21">
      <c r="A1873" s="14" t="s">
        <v>9320</v>
      </c>
      <c r="B1873" s="14" t="s">
        <v>48</v>
      </c>
      <c r="C1873" s="14" t="s">
        <v>9321</v>
      </c>
      <c r="D1873" s="14" t="s">
        <v>117</v>
      </c>
      <c r="E1873" s="14" t="s">
        <v>117</v>
      </c>
      <c r="F1873" s="14" t="s">
        <v>119</v>
      </c>
      <c r="G1873" s="26">
        <v>44113</v>
      </c>
      <c r="H1873" s="14">
        <v>2020</v>
      </c>
      <c r="I1873" s="14" t="s">
        <v>366</v>
      </c>
      <c r="J1873" s="14" t="s">
        <v>4390</v>
      </c>
      <c r="K1873" s="14" t="s">
        <v>251</v>
      </c>
      <c r="L1873" s="14" t="s">
        <v>9322</v>
      </c>
      <c r="M1873" s="14">
        <f t="shared" si="232"/>
        <v>2020</v>
      </c>
      <c r="N1873" s="14">
        <f t="shared" si="233"/>
        <v>10</v>
      </c>
      <c r="O1873" s="14" t="str">
        <f>IFERROR(VLOOKUP(I1873,Lists!$F$2:$G$16,2,FALSE()),"Not Rated")</f>
        <v>Kids</v>
      </c>
      <c r="P1873" s="14">
        <f t="shared" si="234"/>
        <v>25</v>
      </c>
      <c r="Q1873" s="14" t="str">
        <f t="shared" si="235"/>
        <v>Canada</v>
      </c>
      <c r="R1873" s="14" t="str">
        <f t="shared" si="236"/>
        <v>|Canada|</v>
      </c>
      <c r="S1873" s="14" t="str">
        <f t="shared" si="237"/>
        <v>|Children &amp; Family Movies|</v>
      </c>
      <c r="T1873" s="14" t="str">
        <f t="shared" si="238"/>
        <v>|Unknown|</v>
      </c>
      <c r="U1873" s="14" t="str">
        <f t="shared" si="239"/>
        <v>|Unknown|</v>
      </c>
    </row>
    <row r="1874" spans="1:21">
      <c r="A1874" s="14" t="s">
        <v>9323</v>
      </c>
      <c r="B1874" s="14" t="s">
        <v>48</v>
      </c>
      <c r="C1874" s="14" t="s">
        <v>9324</v>
      </c>
      <c r="D1874" s="14" t="s">
        <v>9325</v>
      </c>
      <c r="E1874" s="14" t="s">
        <v>9326</v>
      </c>
      <c r="F1874" s="14" t="s">
        <v>115</v>
      </c>
      <c r="G1874" s="26">
        <v>44113</v>
      </c>
      <c r="H1874" s="14">
        <v>2020</v>
      </c>
      <c r="I1874" s="14" t="s">
        <v>363</v>
      </c>
      <c r="J1874" s="14" t="s">
        <v>639</v>
      </c>
      <c r="K1874" s="14" t="s">
        <v>1034</v>
      </c>
      <c r="L1874" s="14" t="s">
        <v>9327</v>
      </c>
      <c r="M1874" s="14">
        <f t="shared" si="232"/>
        <v>2020</v>
      </c>
      <c r="N1874" s="14">
        <f t="shared" si="233"/>
        <v>10</v>
      </c>
      <c r="O1874" s="14" t="str">
        <f>IFERROR(VLOOKUP(I1874,Lists!$F$2:$G$16,2,FALSE()),"Not Rated")</f>
        <v>Adults</v>
      </c>
      <c r="P1874" s="14">
        <f t="shared" si="234"/>
        <v>124</v>
      </c>
      <c r="Q1874" s="14" t="str">
        <f t="shared" si="235"/>
        <v>United States</v>
      </c>
      <c r="R1874" s="14" t="str">
        <f t="shared" si="236"/>
        <v>|United States|</v>
      </c>
      <c r="S1874" s="14" t="str">
        <f t="shared" si="237"/>
        <v>|Comedies|Dramas|Independent Movies|</v>
      </c>
      <c r="T1874" s="14" t="str">
        <f t="shared" si="238"/>
        <v>|Radha Blank|</v>
      </c>
      <c r="U1874" s="14" t="str">
        <f t="shared" si="239"/>
        <v>|Radha Blank|Peter Kim|Oswin Benjamin|Imani Lewis|Haskiri Velazquez|Antonio Ortiz|T.J. Atoms|Reed Birney|</v>
      </c>
    </row>
    <row r="1875" spans="1:21">
      <c r="A1875" s="14" t="s">
        <v>9328</v>
      </c>
      <c r="B1875" s="14" t="s">
        <v>49</v>
      </c>
      <c r="C1875" s="14" t="s">
        <v>9329</v>
      </c>
      <c r="D1875" s="14" t="s">
        <v>117</v>
      </c>
      <c r="E1875" s="14" t="s">
        <v>9330</v>
      </c>
      <c r="F1875" s="14" t="s">
        <v>115</v>
      </c>
      <c r="G1875" s="26">
        <v>44113</v>
      </c>
      <c r="H1875" s="14">
        <v>2020</v>
      </c>
      <c r="I1875" s="14" t="s">
        <v>360</v>
      </c>
      <c r="J1875" s="14" t="s">
        <v>105</v>
      </c>
      <c r="K1875" s="14" t="s">
        <v>430</v>
      </c>
      <c r="L1875" s="14" t="s">
        <v>9331</v>
      </c>
      <c r="M1875" s="14">
        <f t="shared" si="232"/>
        <v>2020</v>
      </c>
      <c r="N1875" s="14">
        <f t="shared" si="233"/>
        <v>10</v>
      </c>
      <c r="O1875" s="14" t="str">
        <f>IFERROR(VLOOKUP(I1875,Lists!$F$2:$G$16,2,FALSE()),"Not Rated")</f>
        <v>Adults</v>
      </c>
      <c r="P1875" s="14">
        <f t="shared" si="234"/>
        <v>1</v>
      </c>
      <c r="Q1875" s="14" t="str">
        <f t="shared" si="235"/>
        <v>United States</v>
      </c>
      <c r="R1875" s="14" t="str">
        <f t="shared" si="236"/>
        <v>|United States|</v>
      </c>
      <c r="S1875" s="14" t="str">
        <f t="shared" si="237"/>
        <v>|TV Dramas|TV Horror|TV Mysteries|</v>
      </c>
      <c r="T1875" s="14" t="str">
        <f t="shared" si="238"/>
        <v>|Unknown|</v>
      </c>
      <c r="U1875" s="14" t="str">
        <f t="shared" si="239"/>
        <v>|Victoria Pedretti|Oliver Jackson-Cohen|Henry Thomas|Amelia Eve|T'Nia Miller|Rahul Kohli|Tahirah Sharif|Amelie Bea Smith|Benjamin Evan Ainsworth|</v>
      </c>
    </row>
    <row r="1876" spans="1:21">
      <c r="A1876" s="14" t="s">
        <v>9332</v>
      </c>
      <c r="B1876" s="14" t="s">
        <v>48</v>
      </c>
      <c r="C1876" s="14" t="s">
        <v>9333</v>
      </c>
      <c r="D1876" s="14" t="s">
        <v>9334</v>
      </c>
      <c r="E1876" s="14" t="s">
        <v>9335</v>
      </c>
      <c r="F1876" s="14" t="s">
        <v>120</v>
      </c>
      <c r="G1876" s="26">
        <v>44112</v>
      </c>
      <c r="H1876" s="14">
        <v>2020</v>
      </c>
      <c r="I1876" s="14" t="s">
        <v>360</v>
      </c>
      <c r="J1876" s="14" t="s">
        <v>713</v>
      </c>
      <c r="K1876" s="14" t="s">
        <v>2701</v>
      </c>
      <c r="L1876" s="14" t="s">
        <v>9336</v>
      </c>
      <c r="M1876" s="14">
        <f t="shared" si="232"/>
        <v>2020</v>
      </c>
      <c r="N1876" s="14">
        <f t="shared" si="233"/>
        <v>10</v>
      </c>
      <c r="O1876" s="14" t="str">
        <f>IFERROR(VLOOKUP(I1876,Lists!$F$2:$G$16,2,FALSE()),"Not Rated")</f>
        <v>Adults</v>
      </c>
      <c r="P1876" s="14">
        <f t="shared" si="234"/>
        <v>100</v>
      </c>
      <c r="Q1876" s="14" t="str">
        <f t="shared" si="235"/>
        <v>France</v>
      </c>
      <c r="R1876" s="14" t="str">
        <f t="shared" si="236"/>
        <v>|France|</v>
      </c>
      <c r="S1876" s="14" t="str">
        <f t="shared" si="237"/>
        <v>|Documentaries|International Movies|Music &amp; Musicals|</v>
      </c>
      <c r="T1876" s="14" t="str">
        <f t="shared" si="238"/>
        <v>|Bigflo &amp; Oli|Jérémie Levypon|</v>
      </c>
      <c r="U1876" s="14" t="str">
        <f t="shared" si="239"/>
        <v>|Bigflo &amp; Oli|</v>
      </c>
    </row>
    <row r="1877" spans="1:21">
      <c r="A1877" s="14" t="s">
        <v>9337</v>
      </c>
      <c r="B1877" s="14" t="s">
        <v>49</v>
      </c>
      <c r="C1877" s="14" t="s">
        <v>9338</v>
      </c>
      <c r="D1877" s="14" t="s">
        <v>117</v>
      </c>
      <c r="E1877" s="14" t="s">
        <v>9339</v>
      </c>
      <c r="F1877" s="14" t="s">
        <v>123</v>
      </c>
      <c r="G1877" s="26">
        <v>44112</v>
      </c>
      <c r="H1877" s="14">
        <v>2020</v>
      </c>
      <c r="I1877" s="14" t="s">
        <v>361</v>
      </c>
      <c r="J1877" s="14" t="s">
        <v>105</v>
      </c>
      <c r="K1877" s="14" t="s">
        <v>424</v>
      </c>
      <c r="L1877" s="14" t="s">
        <v>9340</v>
      </c>
      <c r="M1877" s="14">
        <f t="shared" si="232"/>
        <v>2020</v>
      </c>
      <c r="N1877" s="14">
        <f t="shared" si="233"/>
        <v>10</v>
      </c>
      <c r="O1877" s="14" t="str">
        <f>IFERROR(VLOOKUP(I1877,Lists!$F$2:$G$16,2,FALSE()),"Not Rated")</f>
        <v>Teens</v>
      </c>
      <c r="P1877" s="14">
        <f t="shared" si="234"/>
        <v>1</v>
      </c>
      <c r="Q1877" s="14" t="str">
        <f t="shared" si="235"/>
        <v>South Korea</v>
      </c>
      <c r="R1877" s="14" t="str">
        <f t="shared" si="236"/>
        <v>|South Korea|</v>
      </c>
      <c r="S1877" s="14" t="str">
        <f t="shared" si="237"/>
        <v>|International TV Shows|Romantic TV Shows|TV Comedies|</v>
      </c>
      <c r="T1877" s="14" t="str">
        <f t="shared" si="238"/>
        <v>|Unknown|</v>
      </c>
      <c r="U1877" s="14" t="str">
        <f t="shared" si="239"/>
        <v>|Go A-ra|Lee Jae-wook|Kim Ju-hun|Ye Ji-won|Lee Soon-jae|Shin Eun-soo|Seo Yi-sook|</v>
      </c>
    </row>
    <row r="1878" spans="1:21">
      <c r="A1878" s="14" t="s">
        <v>9341</v>
      </c>
      <c r="B1878" s="14" t="s">
        <v>48</v>
      </c>
      <c r="C1878" s="14" t="s">
        <v>9342</v>
      </c>
      <c r="D1878" s="14" t="s">
        <v>9343</v>
      </c>
      <c r="E1878" s="14" t="s">
        <v>9344</v>
      </c>
      <c r="F1878" s="14" t="s">
        <v>134</v>
      </c>
      <c r="G1878" s="26">
        <v>44112</v>
      </c>
      <c r="H1878" s="14">
        <v>2004</v>
      </c>
      <c r="I1878" s="14" t="s">
        <v>360</v>
      </c>
      <c r="J1878" s="14" t="s">
        <v>574</v>
      </c>
      <c r="K1878" s="14" t="s">
        <v>475</v>
      </c>
      <c r="L1878" s="14" t="s">
        <v>9345</v>
      </c>
      <c r="M1878" s="14">
        <f t="shared" si="232"/>
        <v>2020</v>
      </c>
      <c r="N1878" s="14">
        <f t="shared" si="233"/>
        <v>10</v>
      </c>
      <c r="O1878" s="14" t="str">
        <f>IFERROR(VLOOKUP(I1878,Lists!$F$2:$G$16,2,FALSE()),"Not Rated")</f>
        <v>Adults</v>
      </c>
      <c r="P1878" s="14">
        <f t="shared" si="234"/>
        <v>106</v>
      </c>
      <c r="Q1878" s="14" t="str">
        <f t="shared" si="235"/>
        <v>Argentina</v>
      </c>
      <c r="R1878" s="14" t="str">
        <f t="shared" si="236"/>
        <v>|Argentina|</v>
      </c>
      <c r="S1878" s="14" t="str">
        <f t="shared" si="237"/>
        <v>|Dramas|International Movies|</v>
      </c>
      <c r="T1878" s="14" t="str">
        <f t="shared" si="238"/>
        <v>|Eduardo Pinto|</v>
      </c>
      <c r="U1878" s="14" t="str">
        <f t="shared" si="239"/>
        <v>|Brian Maya|Matías Desiderio|Manuela Pal|Azul Lombardía|</v>
      </c>
    </row>
    <row r="1879" spans="1:21">
      <c r="A1879" s="14" t="s">
        <v>9346</v>
      </c>
      <c r="B1879" s="14" t="s">
        <v>49</v>
      </c>
      <c r="C1879" s="14" t="s">
        <v>9347</v>
      </c>
      <c r="D1879" s="14" t="s">
        <v>117</v>
      </c>
      <c r="E1879" s="14" t="s">
        <v>9348</v>
      </c>
      <c r="F1879" s="14" t="s">
        <v>123</v>
      </c>
      <c r="G1879" s="26">
        <v>44112</v>
      </c>
      <c r="H1879" s="14">
        <v>2020</v>
      </c>
      <c r="I1879" s="14" t="s">
        <v>361</v>
      </c>
      <c r="J1879" s="14" t="s">
        <v>105</v>
      </c>
      <c r="K1879" s="14" t="s">
        <v>1470</v>
      </c>
      <c r="L1879" s="14" t="s">
        <v>9349</v>
      </c>
      <c r="M1879" s="14">
        <f t="shared" si="232"/>
        <v>2020</v>
      </c>
      <c r="N1879" s="14">
        <f t="shared" si="233"/>
        <v>10</v>
      </c>
      <c r="O1879" s="14" t="str">
        <f>IFERROR(VLOOKUP(I1879,Lists!$F$2:$G$16,2,FALSE()),"Not Rated")</f>
        <v>Teens</v>
      </c>
      <c r="P1879" s="14">
        <f t="shared" si="234"/>
        <v>1</v>
      </c>
      <c r="Q1879" s="14" t="str">
        <f t="shared" si="235"/>
        <v>South Korea</v>
      </c>
      <c r="R1879" s="14" t="str">
        <f t="shared" si="236"/>
        <v>|South Korea|</v>
      </c>
      <c r="S1879" s="14" t="str">
        <f t="shared" si="237"/>
        <v>|Crime TV Shows|International TV Shows|TV Dramas|</v>
      </c>
      <c r="T1879" s="14" t="str">
        <f t="shared" si="238"/>
        <v>|Unknown|</v>
      </c>
      <c r="U1879" s="14" t="str">
        <f t="shared" si="239"/>
        <v>|Seohyun|Ko Kyung-pyo|Kim Hyo-jin|Kim Young-min|Tae Won-seok|Song Sun-mi|Park Seong-geun|Jang Jin-hee|Yoon Sa-bong|Lee Hak-ju|Song Sang-eun|Jang Won-hyeok|Yoo Hee-je|Min Zio|Kim Min-sang|Kim Ba-da|Cha Soo-yeon|</v>
      </c>
    </row>
    <row r="1880" spans="1:21">
      <c r="A1880" s="14" t="s">
        <v>9350</v>
      </c>
      <c r="B1880" s="14" t="s">
        <v>49</v>
      </c>
      <c r="C1880" s="14" t="s">
        <v>9351</v>
      </c>
      <c r="D1880" s="14" t="s">
        <v>117</v>
      </c>
      <c r="E1880" s="14" t="s">
        <v>9352</v>
      </c>
      <c r="F1880" s="14" t="s">
        <v>1084</v>
      </c>
      <c r="G1880" s="26">
        <v>44112</v>
      </c>
      <c r="H1880" s="14">
        <v>2020</v>
      </c>
      <c r="I1880" s="14" t="s">
        <v>360</v>
      </c>
      <c r="J1880" s="14" t="s">
        <v>1829</v>
      </c>
      <c r="K1880" s="14" t="s">
        <v>2975</v>
      </c>
      <c r="L1880" s="14" t="s">
        <v>9353</v>
      </c>
      <c r="M1880" s="14">
        <f t="shared" si="232"/>
        <v>2020</v>
      </c>
      <c r="N1880" s="14">
        <f t="shared" si="233"/>
        <v>10</v>
      </c>
      <c r="O1880" s="14" t="str">
        <f>IFERROR(VLOOKUP(I1880,Lists!$F$2:$G$16,2,FALSE()),"Not Rated")</f>
        <v>Adults</v>
      </c>
      <c r="P1880" s="14">
        <f t="shared" si="234"/>
        <v>7</v>
      </c>
      <c r="Q1880" s="14" t="str">
        <f t="shared" si="235"/>
        <v>United States</v>
      </c>
      <c r="R1880" s="14" t="str">
        <f t="shared" si="236"/>
        <v>|United States|Canada|</v>
      </c>
      <c r="S1880" s="14" t="str">
        <f t="shared" si="237"/>
        <v>|TV Action &amp; Adventure|TV Dramas|TV Sci-Fi &amp; Fantasy|</v>
      </c>
      <c r="T1880" s="14" t="str">
        <f t="shared" si="238"/>
        <v>|Unknown|</v>
      </c>
      <c r="U1880" s="14" t="str">
        <f t="shared" si="239"/>
        <v>|Eliza Taylor|Paige Turco|Bob Morley|Marie Avgeropoulos|Christopher Larkin|Henry Ian Cusick|Isaiah Washington|Lindsey Morgan|Devon Bostick|Richard Harmon|Ricky Whittle|Jarod Joseph|Chelsey Reist|Sachin Sahel|Adina Porter|</v>
      </c>
    </row>
    <row r="1881" spans="1:21">
      <c r="A1881" s="14" t="s">
        <v>9354</v>
      </c>
      <c r="B1881" s="14" t="s">
        <v>48</v>
      </c>
      <c r="C1881" s="14" t="s">
        <v>9355</v>
      </c>
      <c r="D1881" s="14" t="s">
        <v>1780</v>
      </c>
      <c r="E1881" s="14" t="s">
        <v>9356</v>
      </c>
      <c r="F1881" s="14" t="s">
        <v>115</v>
      </c>
      <c r="G1881" s="26">
        <v>44111</v>
      </c>
      <c r="H1881" s="14">
        <v>2020</v>
      </c>
      <c r="I1881" s="14" t="s">
        <v>364</v>
      </c>
      <c r="J1881" s="14" t="s">
        <v>457</v>
      </c>
      <c r="K1881" s="14" t="s">
        <v>4045</v>
      </c>
      <c r="L1881" s="14" t="s">
        <v>9357</v>
      </c>
      <c r="M1881" s="14">
        <f t="shared" si="232"/>
        <v>2020</v>
      </c>
      <c r="N1881" s="14">
        <f t="shared" si="233"/>
        <v>10</v>
      </c>
      <c r="O1881" s="14" t="str">
        <f>IFERROR(VLOOKUP(I1881,Lists!$F$2:$G$16,2,FALSE()),"Not Rated")</f>
        <v>Teens</v>
      </c>
      <c r="P1881" s="14">
        <f t="shared" si="234"/>
        <v>104</v>
      </c>
      <c r="Q1881" s="14" t="str">
        <f t="shared" si="235"/>
        <v>United States</v>
      </c>
      <c r="R1881" s="14" t="str">
        <f t="shared" si="236"/>
        <v>|United States|</v>
      </c>
      <c r="S1881" s="14" t="str">
        <f t="shared" si="237"/>
        <v>|Comedies|Horror Movies|</v>
      </c>
      <c r="T1881" s="14" t="str">
        <f t="shared" si="238"/>
        <v>|Steve Brill|</v>
      </c>
      <c r="U1881" s="14" t="str">
        <f t="shared" si="239"/>
        <v>|Adam Sandler|Kevin James|Julie Bowen|Ray Liotta|Steve Buscemi|Maya Rudolph|Rob Schneider|June Squibb|Kenan Thompson|Tim Meadows|Michael Chiklis|Karan Brar|George Wallace|Paris Berelc|Noah Schnapp|China Anne McClain|Colin Quinn|Kym Whitley|Lavell Crawford|Mikey Day|Jackie Sandler|Sadie Sandler|Sunny Sandler|</v>
      </c>
    </row>
    <row r="1882" spans="1:21">
      <c r="A1882" s="14" t="s">
        <v>9358</v>
      </c>
      <c r="B1882" s="14" t="s">
        <v>49</v>
      </c>
      <c r="C1882" s="14" t="s">
        <v>9359</v>
      </c>
      <c r="D1882" s="14" t="s">
        <v>9360</v>
      </c>
      <c r="E1882" s="14" t="s">
        <v>9361</v>
      </c>
      <c r="F1882" s="14" t="s">
        <v>154</v>
      </c>
      <c r="G1882" s="26">
        <v>44111</v>
      </c>
      <c r="H1882" s="14">
        <v>2020</v>
      </c>
      <c r="I1882" s="14" t="s">
        <v>360</v>
      </c>
      <c r="J1882" s="14" t="s">
        <v>105</v>
      </c>
      <c r="K1882" s="14" t="s">
        <v>409</v>
      </c>
      <c r="L1882" s="14" t="s">
        <v>9362</v>
      </c>
      <c r="M1882" s="14">
        <f t="shared" si="232"/>
        <v>2020</v>
      </c>
      <c r="N1882" s="14">
        <f t="shared" si="233"/>
        <v>10</v>
      </c>
      <c r="O1882" s="14" t="str">
        <f>IFERROR(VLOOKUP(I1882,Lists!$F$2:$G$16,2,FALSE()),"Not Rated")</f>
        <v>Adults</v>
      </c>
      <c r="P1882" s="14">
        <f t="shared" si="234"/>
        <v>1</v>
      </c>
      <c r="Q1882" s="14" t="str">
        <f t="shared" si="235"/>
        <v>Russia</v>
      </c>
      <c r="R1882" s="14" t="str">
        <f t="shared" si="236"/>
        <v>|Russia|</v>
      </c>
      <c r="S1882" s="14" t="str">
        <f t="shared" si="237"/>
        <v>|International TV Shows|TV Dramas|TV Mysteries|</v>
      </c>
      <c r="T1882" s="14" t="str">
        <f t="shared" si="238"/>
        <v>|Pavel Kostomarov|</v>
      </c>
      <c r="U1882" s="14" t="str">
        <f t="shared" si="239"/>
        <v>|Viktoriya Isakova|Kirill Käro|Aleksandr Robak|Natalya Zemtsova|Maryana Spivak|Yuri Kuznetsov|Eldar Kalimulin|Viktoriya Agalakova|Alexander Yatsenko|Saveliy Kudryashov|</v>
      </c>
    </row>
    <row r="1883" spans="1:21">
      <c r="A1883" s="14" t="s">
        <v>9363</v>
      </c>
      <c r="B1883" s="14" t="s">
        <v>48</v>
      </c>
      <c r="C1883" s="14" t="s">
        <v>9364</v>
      </c>
      <c r="D1883" s="14" t="s">
        <v>9365</v>
      </c>
      <c r="E1883" s="14" t="s">
        <v>9366</v>
      </c>
      <c r="F1883" s="14" t="s">
        <v>115</v>
      </c>
      <c r="G1883" s="26">
        <v>44110</v>
      </c>
      <c r="H1883" s="14">
        <v>2020</v>
      </c>
      <c r="I1883" s="14" t="s">
        <v>363</v>
      </c>
      <c r="J1883" s="14" t="s">
        <v>624</v>
      </c>
      <c r="K1883" s="14" t="s">
        <v>245</v>
      </c>
      <c r="L1883" s="14" t="s">
        <v>9367</v>
      </c>
      <c r="M1883" s="14">
        <f t="shared" si="232"/>
        <v>2020</v>
      </c>
      <c r="N1883" s="14">
        <f t="shared" si="233"/>
        <v>10</v>
      </c>
      <c r="O1883" s="14" t="str">
        <f>IFERROR(VLOOKUP(I1883,Lists!$F$2:$G$16,2,FALSE()),"Not Rated")</f>
        <v>Adults</v>
      </c>
      <c r="P1883" s="14">
        <f t="shared" si="234"/>
        <v>96</v>
      </c>
      <c r="Q1883" s="14" t="str">
        <f t="shared" si="235"/>
        <v>United States</v>
      </c>
      <c r="R1883" s="14" t="str">
        <f t="shared" si="236"/>
        <v>|United States|</v>
      </c>
      <c r="S1883" s="14" t="str">
        <f t="shared" si="237"/>
        <v>|Comedies|</v>
      </c>
      <c r="T1883" s="14" t="str">
        <f t="shared" si="238"/>
        <v>|Mike Elliott|</v>
      </c>
      <c r="U1883" s="14" t="str">
        <f t="shared" si="239"/>
        <v>|Madison Pettis|Lizze Broadway|Piper Curda|Natasha Behnam|Darren Barnet|Sara Rue|Zachary Gordon|Camaron Engels|Christian Valderrama|Zayne Emory|</v>
      </c>
    </row>
    <row r="1884" spans="1:21">
      <c r="A1884" s="14" t="s">
        <v>9368</v>
      </c>
      <c r="B1884" s="14" t="s">
        <v>48</v>
      </c>
      <c r="C1884" s="14" t="s">
        <v>9369</v>
      </c>
      <c r="D1884" s="14" t="s">
        <v>9370</v>
      </c>
      <c r="E1884" s="14" t="s">
        <v>5707</v>
      </c>
      <c r="F1884" s="14" t="s">
        <v>118</v>
      </c>
      <c r="G1884" s="26">
        <v>44110</v>
      </c>
      <c r="H1884" s="14">
        <v>2019</v>
      </c>
      <c r="I1884" s="14" t="s">
        <v>361</v>
      </c>
      <c r="J1884" s="14" t="s">
        <v>404</v>
      </c>
      <c r="K1884" s="14" t="s">
        <v>927</v>
      </c>
      <c r="L1884" s="14" t="s">
        <v>9371</v>
      </c>
      <c r="M1884" s="14">
        <f t="shared" si="232"/>
        <v>2020</v>
      </c>
      <c r="N1884" s="14">
        <f t="shared" si="233"/>
        <v>10</v>
      </c>
      <c r="O1884" s="14" t="str">
        <f>IFERROR(VLOOKUP(I1884,Lists!$F$2:$G$16,2,FALSE()),"Not Rated")</f>
        <v>Teens</v>
      </c>
      <c r="P1884" s="14">
        <f t="shared" si="234"/>
        <v>90</v>
      </c>
      <c r="Q1884" s="14" t="str">
        <f t="shared" si="235"/>
        <v>United Kingdom</v>
      </c>
      <c r="R1884" s="14" t="str">
        <f t="shared" si="236"/>
        <v>|United Kingdom|</v>
      </c>
      <c r="S1884" s="14" t="str">
        <f t="shared" si="237"/>
        <v>|Documentaries|Music &amp; Musicals|</v>
      </c>
      <c r="T1884" s="14" t="str">
        <f t="shared" si="238"/>
        <v>|Francis Whately|</v>
      </c>
      <c r="U1884" s="14" t="str">
        <f t="shared" si="239"/>
        <v>|Dolly Parton|</v>
      </c>
    </row>
    <row r="1885" spans="1:21">
      <c r="A1885" s="14" t="s">
        <v>9372</v>
      </c>
      <c r="B1885" s="14" t="s">
        <v>48</v>
      </c>
      <c r="C1885" s="14" t="s">
        <v>9373</v>
      </c>
      <c r="D1885" s="14" t="s">
        <v>9374</v>
      </c>
      <c r="E1885" s="14" t="s">
        <v>9375</v>
      </c>
      <c r="F1885" s="14" t="s">
        <v>119</v>
      </c>
      <c r="G1885" s="26">
        <v>44110</v>
      </c>
      <c r="H1885" s="14">
        <v>2020</v>
      </c>
      <c r="I1885" s="14" t="s">
        <v>366</v>
      </c>
      <c r="J1885" s="14" t="s">
        <v>5166</v>
      </c>
      <c r="K1885" s="14" t="s">
        <v>251</v>
      </c>
      <c r="L1885" s="14" t="s">
        <v>9376</v>
      </c>
      <c r="M1885" s="14">
        <f t="shared" si="232"/>
        <v>2020</v>
      </c>
      <c r="N1885" s="14">
        <f t="shared" si="233"/>
        <v>10</v>
      </c>
      <c r="O1885" s="14" t="str">
        <f>IFERROR(VLOOKUP(I1885,Lists!$F$2:$G$16,2,FALSE()),"Not Rated")</f>
        <v>Kids</v>
      </c>
      <c r="P1885" s="14">
        <f t="shared" si="234"/>
        <v>33</v>
      </c>
      <c r="Q1885" s="14" t="str">
        <f t="shared" si="235"/>
        <v>Canada</v>
      </c>
      <c r="R1885" s="14" t="str">
        <f t="shared" si="236"/>
        <v>|Canada|</v>
      </c>
      <c r="S1885" s="14" t="str">
        <f t="shared" si="237"/>
        <v>|Children &amp; Family Movies|</v>
      </c>
      <c r="T1885" s="14" t="str">
        <f t="shared" si="238"/>
        <v>|Jon Izen|</v>
      </c>
      <c r="U1885" s="14" t="str">
        <f t="shared" si="239"/>
        <v>|Nahanni Mitchell|Dean Petriw|Terry Klassen|Sam Vincent|Rhona Rees|Laara Sadiq|</v>
      </c>
    </row>
    <row r="1886" spans="1:21">
      <c r="A1886" s="14" t="s">
        <v>9377</v>
      </c>
      <c r="B1886" s="14" t="s">
        <v>48</v>
      </c>
      <c r="C1886" s="14" t="s">
        <v>9378</v>
      </c>
      <c r="D1886" s="14" t="s">
        <v>9379</v>
      </c>
      <c r="E1886" s="14" t="s">
        <v>9380</v>
      </c>
      <c r="F1886" s="14" t="s">
        <v>115</v>
      </c>
      <c r="G1886" s="26">
        <v>44110</v>
      </c>
      <c r="H1886" s="14">
        <v>2017</v>
      </c>
      <c r="I1886" s="14" t="s">
        <v>361</v>
      </c>
      <c r="J1886" s="14" t="s">
        <v>2352</v>
      </c>
      <c r="K1886" s="14" t="s">
        <v>1027</v>
      </c>
      <c r="L1886" s="14" t="s">
        <v>9381</v>
      </c>
      <c r="M1886" s="14">
        <f t="shared" si="232"/>
        <v>2020</v>
      </c>
      <c r="N1886" s="14">
        <f t="shared" si="233"/>
        <v>10</v>
      </c>
      <c r="O1886" s="14" t="str">
        <f>IFERROR(VLOOKUP(I1886,Lists!$F$2:$G$16,2,FALSE()),"Not Rated")</f>
        <v>Teens</v>
      </c>
      <c r="P1886" s="14">
        <f t="shared" si="234"/>
        <v>81</v>
      </c>
      <c r="Q1886" s="14" t="str">
        <f t="shared" si="235"/>
        <v>United States</v>
      </c>
      <c r="R1886" s="14" t="str">
        <f t="shared" si="236"/>
        <v>|United States|</v>
      </c>
      <c r="S1886" s="14" t="str">
        <f t="shared" si="237"/>
        <v>|Dramas|Romantic Movies|</v>
      </c>
      <c r="T1886" s="14" t="str">
        <f t="shared" si="238"/>
        <v>|Christopher Nolen|</v>
      </c>
      <c r="U1886" s="14" t="str">
        <f t="shared" si="239"/>
        <v>|Noree Victoria|Brad James|Robert Christopher Riley|Brely Evans|Sabrina Revelle|</v>
      </c>
    </row>
    <row r="1887" spans="1:21">
      <c r="A1887" s="14" t="s">
        <v>9382</v>
      </c>
      <c r="B1887" s="14" t="s">
        <v>49</v>
      </c>
      <c r="C1887" s="14" t="s">
        <v>9383</v>
      </c>
      <c r="D1887" s="14" t="s">
        <v>117</v>
      </c>
      <c r="E1887" s="14" t="s">
        <v>117</v>
      </c>
      <c r="F1887" s="14" t="s">
        <v>116</v>
      </c>
      <c r="G1887" s="26">
        <v>44109</v>
      </c>
      <c r="H1887" s="14">
        <v>2020</v>
      </c>
      <c r="I1887" s="14" t="s">
        <v>361</v>
      </c>
      <c r="J1887" s="14" t="s">
        <v>105</v>
      </c>
      <c r="K1887" s="14" t="s">
        <v>803</v>
      </c>
      <c r="L1887" s="14" t="s">
        <v>9384</v>
      </c>
      <c r="M1887" s="14">
        <f t="shared" si="232"/>
        <v>2020</v>
      </c>
      <c r="N1887" s="14">
        <f t="shared" si="233"/>
        <v>10</v>
      </c>
      <c r="O1887" s="14" t="str">
        <f>IFERROR(VLOOKUP(I1887,Lists!$F$2:$G$16,2,FALSE()),"Not Rated")</f>
        <v>Teens</v>
      </c>
      <c r="P1887" s="14">
        <f t="shared" si="234"/>
        <v>1</v>
      </c>
      <c r="Q1887" s="14" t="str">
        <f t="shared" si="235"/>
        <v>India</v>
      </c>
      <c r="R1887" s="14" t="str">
        <f t="shared" si="236"/>
        <v>|India|</v>
      </c>
      <c r="S1887" s="14" t="str">
        <f t="shared" si="237"/>
        <v>|British TV Shows|Docuseries|International TV Shows|</v>
      </c>
      <c r="T1887" s="14" t="str">
        <f t="shared" si="238"/>
        <v>|Unknown|</v>
      </c>
      <c r="U1887" s="14" t="str">
        <f t="shared" si="239"/>
        <v>|Unknown|</v>
      </c>
    </row>
    <row r="1888" spans="1:21">
      <c r="A1888" s="14" t="s">
        <v>9385</v>
      </c>
      <c r="B1888" s="14" t="s">
        <v>48</v>
      </c>
      <c r="C1888" s="14" t="s">
        <v>9386</v>
      </c>
      <c r="D1888" s="14" t="s">
        <v>9387</v>
      </c>
      <c r="E1888" s="14" t="s">
        <v>347</v>
      </c>
      <c r="F1888" s="14" t="s">
        <v>921</v>
      </c>
      <c r="G1888" s="26">
        <v>44108</v>
      </c>
      <c r="H1888" s="14">
        <v>2020</v>
      </c>
      <c r="I1888" s="14" t="s">
        <v>367</v>
      </c>
      <c r="J1888" s="14" t="s">
        <v>1668</v>
      </c>
      <c r="K1888" s="14" t="s">
        <v>247</v>
      </c>
      <c r="L1888" s="14" t="s">
        <v>9388</v>
      </c>
      <c r="M1888" s="14">
        <f t="shared" si="232"/>
        <v>2020</v>
      </c>
      <c r="N1888" s="14">
        <f t="shared" si="233"/>
        <v>10</v>
      </c>
      <c r="O1888" s="14" t="str">
        <f>IFERROR(VLOOKUP(I1888,Lists!$F$2:$G$16,2,FALSE()),"Not Rated")</f>
        <v>Older Kids</v>
      </c>
      <c r="P1888" s="14">
        <f t="shared" si="234"/>
        <v>84</v>
      </c>
      <c r="Q1888" s="14" t="str">
        <f t="shared" si="235"/>
        <v>United States</v>
      </c>
      <c r="R1888" s="14" t="str">
        <f t="shared" si="236"/>
        <v>|United States|United Kingdom|</v>
      </c>
      <c r="S1888" s="14" t="str">
        <f t="shared" si="237"/>
        <v>|Documentaries|</v>
      </c>
      <c r="T1888" s="14" t="str">
        <f t="shared" si="238"/>
        <v>|Alastair Fothergill|Jonnie Hughes|Keith Scholey|</v>
      </c>
      <c r="U1888" s="14" t="str">
        <f t="shared" si="239"/>
        <v>|David Attenborough|</v>
      </c>
    </row>
    <row r="1889" spans="1:21">
      <c r="A1889" s="14" t="s">
        <v>9389</v>
      </c>
      <c r="B1889" s="14" t="s">
        <v>48</v>
      </c>
      <c r="C1889" s="14" t="s">
        <v>9390</v>
      </c>
      <c r="D1889" s="14" t="s">
        <v>9391</v>
      </c>
      <c r="E1889" s="14" t="s">
        <v>9392</v>
      </c>
      <c r="F1889" s="14" t="s">
        <v>119</v>
      </c>
      <c r="G1889" s="26">
        <v>44107</v>
      </c>
      <c r="H1889" s="14">
        <v>2020</v>
      </c>
      <c r="I1889" s="14" t="s">
        <v>360</v>
      </c>
      <c r="J1889" s="14" t="s">
        <v>9393</v>
      </c>
      <c r="K1889" s="14" t="s">
        <v>1348</v>
      </c>
      <c r="L1889" s="14" t="s">
        <v>9394</v>
      </c>
      <c r="M1889" s="14">
        <f t="shared" si="232"/>
        <v>2020</v>
      </c>
      <c r="N1889" s="14">
        <f t="shared" si="233"/>
        <v>10</v>
      </c>
      <c r="O1889" s="14" t="str">
        <f>IFERROR(VLOOKUP(I1889,Lists!$F$2:$G$16,2,FALSE()),"Not Rated")</f>
        <v>Adults</v>
      </c>
      <c r="P1889" s="14">
        <f t="shared" si="234"/>
        <v>44</v>
      </c>
      <c r="Q1889" s="14" t="str">
        <f t="shared" si="235"/>
        <v>Canada</v>
      </c>
      <c r="R1889" s="14" t="str">
        <f t="shared" si="236"/>
        <v>|Canada|</v>
      </c>
      <c r="S1889" s="14" t="str">
        <f t="shared" si="237"/>
        <v>|Documentaries|LGBTQ Movies|</v>
      </c>
      <c r="T1889" s="14" t="str">
        <f t="shared" si="238"/>
        <v>|Amy Segal|</v>
      </c>
      <c r="U1889" s="14" t="str">
        <f t="shared" si="239"/>
        <v>|Daniel Levy|Eugene Levy|Catherine O'Hara|Annie Murphy|Chris Elliott|Emily Hampshire|Sarah Levy|Jennifer Robertson|Noah Reid|Dustin Milligan|Karen Robinson|Rizwan Manji|</v>
      </c>
    </row>
    <row r="1890" spans="1:21">
      <c r="A1890" s="14" t="s">
        <v>9395</v>
      </c>
      <c r="B1890" s="14" t="s">
        <v>48</v>
      </c>
      <c r="C1890" s="14" t="s">
        <v>9396</v>
      </c>
      <c r="D1890" s="14" t="s">
        <v>9397</v>
      </c>
      <c r="E1890" s="14" t="s">
        <v>9398</v>
      </c>
      <c r="F1890" s="14" t="s">
        <v>129</v>
      </c>
      <c r="G1890" s="26">
        <v>44107</v>
      </c>
      <c r="H1890" s="14">
        <v>2018</v>
      </c>
      <c r="I1890" s="14" t="s">
        <v>361</v>
      </c>
      <c r="J1890" s="14" t="s">
        <v>671</v>
      </c>
      <c r="K1890" s="14" t="s">
        <v>4531</v>
      </c>
      <c r="L1890" s="14" t="s">
        <v>9399</v>
      </c>
      <c r="M1890" s="14">
        <f t="shared" si="232"/>
        <v>2020</v>
      </c>
      <c r="N1890" s="14">
        <f t="shared" si="233"/>
        <v>10</v>
      </c>
      <c r="O1890" s="14" t="str">
        <f>IFERROR(VLOOKUP(I1890,Lists!$F$2:$G$16,2,FALSE()),"Not Rated")</f>
        <v>Teens</v>
      </c>
      <c r="P1890" s="14">
        <f t="shared" si="234"/>
        <v>115</v>
      </c>
      <c r="Q1890" s="14" t="str">
        <f t="shared" si="235"/>
        <v>Turkey</v>
      </c>
      <c r="R1890" s="14" t="str">
        <f t="shared" si="236"/>
        <v>|Turkey|</v>
      </c>
      <c r="S1890" s="14" t="str">
        <f t="shared" si="237"/>
        <v>|Dramas|International Movies|Sports Movies|</v>
      </c>
      <c r="T1890" s="14" t="str">
        <f t="shared" si="238"/>
        <v>|Umut Aral|</v>
      </c>
      <c r="U1890" s="14" t="str">
        <f t="shared" si="239"/>
        <v>|Mert Yazıcıoğlu|Afra Saraçoğlu|Yiğit Kirazcı|Orkun Işıtmak|Bahar Şahin|Tolga Canbeyli|Bada Oh Deniz|Hakan Kurtaş|Doğaç Yildiz|</v>
      </c>
    </row>
    <row r="1891" spans="1:21">
      <c r="A1891" s="14" t="s">
        <v>9400</v>
      </c>
      <c r="B1891" s="14" t="s">
        <v>49</v>
      </c>
      <c r="C1891" s="14" t="s">
        <v>9401</v>
      </c>
      <c r="D1891" s="14" t="s">
        <v>117</v>
      </c>
      <c r="E1891" s="14" t="s">
        <v>117</v>
      </c>
      <c r="F1891" s="14" t="s">
        <v>117</v>
      </c>
      <c r="G1891" s="26">
        <v>44107</v>
      </c>
      <c r="H1891" s="14">
        <v>2016</v>
      </c>
      <c r="I1891" s="14" t="s">
        <v>366</v>
      </c>
      <c r="J1891" s="14" t="s">
        <v>105</v>
      </c>
      <c r="K1891" s="14" t="s">
        <v>256</v>
      </c>
      <c r="L1891" s="14" t="s">
        <v>9402</v>
      </c>
      <c r="M1891" s="14">
        <f t="shared" si="232"/>
        <v>2020</v>
      </c>
      <c r="N1891" s="14">
        <f t="shared" si="233"/>
        <v>10</v>
      </c>
      <c r="O1891" s="14" t="str">
        <f>IFERROR(VLOOKUP(I1891,Lists!$F$2:$G$16,2,FALSE()),"Not Rated")</f>
        <v>Kids</v>
      </c>
      <c r="P1891" s="14">
        <f t="shared" si="234"/>
        <v>1</v>
      </c>
      <c r="Q1891" s="14" t="str">
        <f t="shared" si="235"/>
        <v>Unknown</v>
      </c>
      <c r="R1891" s="14" t="str">
        <f t="shared" si="236"/>
        <v>|Unknown|</v>
      </c>
      <c r="S1891" s="14" t="str">
        <f t="shared" si="237"/>
        <v>|Kids' TV|</v>
      </c>
      <c r="T1891" s="14" t="str">
        <f t="shared" si="238"/>
        <v>|Unknown|</v>
      </c>
      <c r="U1891" s="14" t="str">
        <f t="shared" si="239"/>
        <v>|Unknown|</v>
      </c>
    </row>
    <row r="1892" spans="1:21">
      <c r="A1892" s="14" t="s">
        <v>9403</v>
      </c>
      <c r="B1892" s="14" t="s">
        <v>49</v>
      </c>
      <c r="C1892" s="14" t="s">
        <v>9404</v>
      </c>
      <c r="D1892" s="14" t="s">
        <v>117</v>
      </c>
      <c r="E1892" s="14" t="s">
        <v>117</v>
      </c>
      <c r="F1892" s="14" t="s">
        <v>117</v>
      </c>
      <c r="G1892" s="26">
        <v>44107</v>
      </c>
      <c r="H1892" s="14">
        <v>2017</v>
      </c>
      <c r="I1892" s="14" t="s">
        <v>366</v>
      </c>
      <c r="J1892" s="14" t="s">
        <v>105</v>
      </c>
      <c r="K1892" s="14" t="s">
        <v>256</v>
      </c>
      <c r="L1892" s="14" t="s">
        <v>9405</v>
      </c>
      <c r="M1892" s="14">
        <f t="shared" si="232"/>
        <v>2020</v>
      </c>
      <c r="N1892" s="14">
        <f t="shared" si="233"/>
        <v>10</v>
      </c>
      <c r="O1892" s="14" t="str">
        <f>IFERROR(VLOOKUP(I1892,Lists!$F$2:$G$16,2,FALSE()),"Not Rated")</f>
        <v>Kids</v>
      </c>
      <c r="P1892" s="14">
        <f t="shared" si="234"/>
        <v>1</v>
      </c>
      <c r="Q1892" s="14" t="str">
        <f t="shared" si="235"/>
        <v>Unknown</v>
      </c>
      <c r="R1892" s="14" t="str">
        <f t="shared" si="236"/>
        <v>|Unknown|</v>
      </c>
      <c r="S1892" s="14" t="str">
        <f t="shared" si="237"/>
        <v>|Kids' TV|</v>
      </c>
      <c r="T1892" s="14" t="str">
        <f t="shared" si="238"/>
        <v>|Unknown|</v>
      </c>
      <c r="U1892" s="14" t="str">
        <f t="shared" si="239"/>
        <v>|Unknown|</v>
      </c>
    </row>
    <row r="1893" spans="1:21">
      <c r="A1893" s="14" t="s">
        <v>9406</v>
      </c>
      <c r="B1893" s="14" t="s">
        <v>48</v>
      </c>
      <c r="C1893" s="14" t="s">
        <v>9407</v>
      </c>
      <c r="D1893" s="14" t="s">
        <v>9408</v>
      </c>
      <c r="E1893" s="14" t="s">
        <v>9409</v>
      </c>
      <c r="F1893" s="14" t="s">
        <v>129</v>
      </c>
      <c r="G1893" s="26">
        <v>44106</v>
      </c>
      <c r="H1893" s="14">
        <v>2016</v>
      </c>
      <c r="I1893" s="14" t="s">
        <v>361</v>
      </c>
      <c r="J1893" s="14" t="s">
        <v>507</v>
      </c>
      <c r="K1893" s="14" t="s">
        <v>542</v>
      </c>
      <c r="L1893" s="14" t="s">
        <v>9410</v>
      </c>
      <c r="M1893" s="14">
        <f t="shared" si="232"/>
        <v>2020</v>
      </c>
      <c r="N1893" s="14">
        <f t="shared" si="233"/>
        <v>10</v>
      </c>
      <c r="O1893" s="14" t="str">
        <f>IFERROR(VLOOKUP(I1893,Lists!$F$2:$G$16,2,FALSE()),"Not Rated")</f>
        <v>Teens</v>
      </c>
      <c r="P1893" s="14">
        <f t="shared" si="234"/>
        <v>94</v>
      </c>
      <c r="Q1893" s="14" t="str">
        <f t="shared" si="235"/>
        <v>Turkey</v>
      </c>
      <c r="R1893" s="14" t="str">
        <f t="shared" si="236"/>
        <v>|Turkey|</v>
      </c>
      <c r="S1893" s="14" t="str">
        <f t="shared" si="237"/>
        <v>|Comedies|International Movies|Romantic Movies|</v>
      </c>
      <c r="T1893" s="14" t="str">
        <f t="shared" si="238"/>
        <v>|Umut Kirca|</v>
      </c>
      <c r="U1893" s="14" t="str">
        <f t="shared" si="239"/>
        <v>|Emre Karayel|Ceren Moray|Begüm Kütük|Ececan Gümeci|Ümit Erdim|Cem Kiliç|Haldun Boysan|Ferdi Akarnur|Mine Teber|Güneş Hayat|</v>
      </c>
    </row>
    <row r="1894" spans="1:21">
      <c r="A1894" s="14" t="s">
        <v>9411</v>
      </c>
      <c r="B1894" s="14" t="s">
        <v>48</v>
      </c>
      <c r="C1894" s="14" t="s">
        <v>9412</v>
      </c>
      <c r="D1894" s="14" t="s">
        <v>533</v>
      </c>
      <c r="E1894" s="14" t="s">
        <v>9413</v>
      </c>
      <c r="F1894" s="14" t="s">
        <v>117</v>
      </c>
      <c r="G1894" s="26">
        <v>44106</v>
      </c>
      <c r="H1894" s="14">
        <v>2020</v>
      </c>
      <c r="I1894" s="14" t="s">
        <v>366</v>
      </c>
      <c r="J1894" s="14" t="s">
        <v>6472</v>
      </c>
      <c r="K1894" s="14" t="s">
        <v>251</v>
      </c>
      <c r="L1894" s="14" t="s">
        <v>9414</v>
      </c>
      <c r="M1894" s="14">
        <f t="shared" si="232"/>
        <v>2020</v>
      </c>
      <c r="N1894" s="14">
        <f t="shared" si="233"/>
        <v>10</v>
      </c>
      <c r="O1894" s="14" t="str">
        <f>IFERROR(VLOOKUP(I1894,Lists!$F$2:$G$16,2,FALSE()),"Not Rated")</f>
        <v>Kids</v>
      </c>
      <c r="P1894" s="14">
        <f t="shared" si="234"/>
        <v>22</v>
      </c>
      <c r="Q1894" s="14" t="str">
        <f t="shared" si="235"/>
        <v>Unknown</v>
      </c>
      <c r="R1894" s="14" t="str">
        <f t="shared" si="236"/>
        <v>|Unknown|</v>
      </c>
      <c r="S1894" s="14" t="str">
        <f t="shared" si="237"/>
        <v>|Children &amp; Family Movies|</v>
      </c>
      <c r="T1894" s="14" t="str">
        <f t="shared" si="238"/>
        <v>|Alex Woo|Stanley Moore|</v>
      </c>
      <c r="U1894" s="14" t="str">
        <f t="shared" si="239"/>
        <v>|Alan C. Lim|Smith Foreman|Maisie Benson|Ann Kendrick|Kerry Gudjohnsen|Paul Killam|Stanley Moore|Tyler Hendrix|Ella Joy Ballesteros|Jimmy Olea|</v>
      </c>
    </row>
    <row r="1895" spans="1:21">
      <c r="A1895" s="14" t="s">
        <v>9415</v>
      </c>
      <c r="B1895" s="14" t="s">
        <v>49</v>
      </c>
      <c r="C1895" s="14" t="s">
        <v>9416</v>
      </c>
      <c r="D1895" s="14" t="s">
        <v>117</v>
      </c>
      <c r="E1895" s="14" t="s">
        <v>9417</v>
      </c>
      <c r="F1895" s="14" t="s">
        <v>115</v>
      </c>
      <c r="G1895" s="26">
        <v>44106</v>
      </c>
      <c r="H1895" s="14">
        <v>2005</v>
      </c>
      <c r="I1895" s="14" t="s">
        <v>362</v>
      </c>
      <c r="J1895" s="14" t="s">
        <v>105</v>
      </c>
      <c r="K1895" s="14" t="s">
        <v>617</v>
      </c>
      <c r="L1895" s="14" t="s">
        <v>9418</v>
      </c>
      <c r="M1895" s="14">
        <f t="shared" si="232"/>
        <v>2020</v>
      </c>
      <c r="N1895" s="14">
        <f t="shared" si="233"/>
        <v>10</v>
      </c>
      <c r="O1895" s="14" t="str">
        <f>IFERROR(VLOOKUP(I1895,Lists!$F$2:$G$16,2,FALSE()),"Not Rated")</f>
        <v>Older Kids</v>
      </c>
      <c r="P1895" s="14">
        <f t="shared" si="234"/>
        <v>1</v>
      </c>
      <c r="Q1895" s="14" t="str">
        <f t="shared" si="235"/>
        <v>United States</v>
      </c>
      <c r="R1895" s="14" t="str">
        <f t="shared" si="236"/>
        <v>|United States|</v>
      </c>
      <c r="S1895" s="14" t="str">
        <f t="shared" si="237"/>
        <v>|Kids' TV|TV Comedies|</v>
      </c>
      <c r="T1895" s="14" t="str">
        <f t="shared" si="238"/>
        <v>|Unknown|</v>
      </c>
      <c r="U1895" s="14" t="str">
        <f t="shared" si="239"/>
        <v>|Tom McGrath|Chris Miller|Christopher Knights|John DiMaggio|Ben Stiller|Chris Rock|David Schwimmer|Jada Pinkett Smith|Cedric the Entertainer|Andy Richter|Carl Reiner|</v>
      </c>
    </row>
    <row r="1896" spans="1:21">
      <c r="A1896" s="14" t="s">
        <v>9419</v>
      </c>
      <c r="B1896" s="14" t="s">
        <v>49</v>
      </c>
      <c r="C1896" s="14" t="s">
        <v>9420</v>
      </c>
      <c r="D1896" s="14" t="s">
        <v>117</v>
      </c>
      <c r="E1896" s="14" t="s">
        <v>9421</v>
      </c>
      <c r="F1896" s="14" t="s">
        <v>115</v>
      </c>
      <c r="G1896" s="26">
        <v>44106</v>
      </c>
      <c r="H1896" s="14">
        <v>2020</v>
      </c>
      <c r="I1896" s="14" t="s">
        <v>360</v>
      </c>
      <c r="J1896" s="14" t="s">
        <v>105</v>
      </c>
      <c r="K1896" s="14" t="s">
        <v>4132</v>
      </c>
      <c r="L1896" s="14" t="s">
        <v>9422</v>
      </c>
      <c r="M1896" s="14">
        <f t="shared" si="232"/>
        <v>2020</v>
      </c>
      <c r="N1896" s="14">
        <f t="shared" si="233"/>
        <v>10</v>
      </c>
      <c r="O1896" s="14" t="str">
        <f>IFERROR(VLOOKUP(I1896,Lists!$F$2:$G$16,2,FALSE()),"Not Rated")</f>
        <v>Adults</v>
      </c>
      <c r="P1896" s="14">
        <f t="shared" si="234"/>
        <v>1</v>
      </c>
      <c r="Q1896" s="14" t="str">
        <f t="shared" si="235"/>
        <v>United States</v>
      </c>
      <c r="R1896" s="14" t="str">
        <f t="shared" si="236"/>
        <v>|United States|</v>
      </c>
      <c r="S1896" s="14" t="str">
        <f t="shared" si="237"/>
        <v>|Romantic TV Shows|TV Comedies|TV Dramas|</v>
      </c>
      <c r="T1896" s="14" t="str">
        <f t="shared" si="238"/>
        <v>|Unknown|</v>
      </c>
      <c r="U1896" s="14" t="str">
        <f t="shared" si="239"/>
        <v>|Lily Collins|Philippine Leroy-Beaulieu|Ashley Park|Lucas Bravo|Kate Walsh|Samuel Arnold|Bruno Gouery|Camille Razat|</v>
      </c>
    </row>
    <row r="1897" spans="1:21">
      <c r="A1897" s="14" t="s">
        <v>9423</v>
      </c>
      <c r="B1897" s="14" t="s">
        <v>49</v>
      </c>
      <c r="C1897" s="14" t="s">
        <v>9424</v>
      </c>
      <c r="D1897" s="14" t="s">
        <v>117</v>
      </c>
      <c r="E1897" s="14" t="s">
        <v>9425</v>
      </c>
      <c r="F1897" s="14" t="s">
        <v>127</v>
      </c>
      <c r="G1897" s="26">
        <v>44106</v>
      </c>
      <c r="H1897" s="14">
        <v>2009</v>
      </c>
      <c r="I1897" s="14" t="s">
        <v>362</v>
      </c>
      <c r="J1897" s="14" t="s">
        <v>107</v>
      </c>
      <c r="K1897" s="14" t="s">
        <v>9426</v>
      </c>
      <c r="L1897" s="14" t="s">
        <v>9427</v>
      </c>
      <c r="M1897" s="14">
        <f t="shared" si="232"/>
        <v>2020</v>
      </c>
      <c r="N1897" s="14">
        <f t="shared" si="233"/>
        <v>10</v>
      </c>
      <c r="O1897" s="14" t="str">
        <f>IFERROR(VLOOKUP(I1897,Lists!$F$2:$G$16,2,FALSE()),"Not Rated")</f>
        <v>Older Kids</v>
      </c>
      <c r="P1897" s="14">
        <f t="shared" si="234"/>
        <v>3</v>
      </c>
      <c r="Q1897" s="14" t="str">
        <f t="shared" si="235"/>
        <v>Australia</v>
      </c>
      <c r="R1897" s="14" t="str">
        <f t="shared" si="236"/>
        <v>|Australia|</v>
      </c>
      <c r="S1897" s="14" t="str">
        <f t="shared" si="237"/>
        <v>|Kids' TV|TV Dramas|</v>
      </c>
      <c r="T1897" s="14" t="str">
        <f t="shared" si="238"/>
        <v>|Unknown|</v>
      </c>
      <c r="U1897" s="14" t="str">
        <f t="shared" si="239"/>
        <v>|Cariba Heine|Phoebe Tonkin|Angus McLaren|Burgess Abernethy|Claire Holt|Alan David Lee|Cleo Massey|Jamie Timony|</v>
      </c>
    </row>
    <row r="1898" spans="1:21">
      <c r="A1898" s="14" t="s">
        <v>9428</v>
      </c>
      <c r="B1898" s="14" t="s">
        <v>48</v>
      </c>
      <c r="C1898" s="14" t="s">
        <v>9429</v>
      </c>
      <c r="D1898" s="14" t="s">
        <v>2276</v>
      </c>
      <c r="E1898" s="14" t="s">
        <v>9430</v>
      </c>
      <c r="F1898" s="14" t="s">
        <v>131</v>
      </c>
      <c r="G1898" s="26">
        <v>44106</v>
      </c>
      <c r="H1898" s="14">
        <v>2020</v>
      </c>
      <c r="I1898" s="14" t="s">
        <v>360</v>
      </c>
      <c r="J1898" s="14" t="s">
        <v>1386</v>
      </c>
      <c r="K1898" s="14" t="s">
        <v>475</v>
      </c>
      <c r="L1898" s="14" t="s">
        <v>9431</v>
      </c>
      <c r="M1898" s="14">
        <f t="shared" si="232"/>
        <v>2020</v>
      </c>
      <c r="N1898" s="14">
        <f t="shared" si="233"/>
        <v>10</v>
      </c>
      <c r="O1898" s="14" t="str">
        <f>IFERROR(VLOOKUP(I1898,Lists!$F$2:$G$16,2,FALSE()),"Not Rated")</f>
        <v>Adults</v>
      </c>
      <c r="P1898" s="14">
        <f t="shared" si="234"/>
        <v>107</v>
      </c>
      <c r="Q1898" s="14" t="str">
        <f t="shared" si="235"/>
        <v>Nigeria</v>
      </c>
      <c r="R1898" s="14" t="str">
        <f t="shared" si="236"/>
        <v>|Nigeria|</v>
      </c>
      <c r="S1898" s="14" t="str">
        <f t="shared" si="237"/>
        <v>|Dramas|International Movies|</v>
      </c>
      <c r="T1898" s="14" t="str">
        <f t="shared" si="238"/>
        <v>|Kenneth Gyang|</v>
      </c>
      <c r="U1898" s="14" t="str">
        <f t="shared" si="239"/>
        <v>|Beverly Osu|Sharon Ooja|Omowunmi Dada|Pearl Okorie|Wofai Samuel|Ikechukwu Onunaku|Kemi Lala Akindoju|Blossom Chukwujekwu|Adebukola Oladipupo|Omoni Oboli|Segun Arinze|Ada Ameh|Sambasa Nzeribe|Patrick Doyle|Gregory Ojefua|</v>
      </c>
    </row>
    <row r="1899" spans="1:21">
      <c r="A1899" s="14" t="s">
        <v>9432</v>
      </c>
      <c r="B1899" s="14" t="s">
        <v>48</v>
      </c>
      <c r="C1899" s="14" t="s">
        <v>9433</v>
      </c>
      <c r="D1899" s="14" t="s">
        <v>9434</v>
      </c>
      <c r="E1899" s="14" t="s">
        <v>9435</v>
      </c>
      <c r="F1899" s="14" t="s">
        <v>116</v>
      </c>
      <c r="G1899" s="26">
        <v>44106</v>
      </c>
      <c r="H1899" s="14">
        <v>2020</v>
      </c>
      <c r="I1899" s="14" t="s">
        <v>360</v>
      </c>
      <c r="J1899" s="14" t="s">
        <v>671</v>
      </c>
      <c r="K1899" s="14" t="s">
        <v>834</v>
      </c>
      <c r="L1899" s="14" t="s">
        <v>9436</v>
      </c>
      <c r="M1899" s="14">
        <f t="shared" si="232"/>
        <v>2020</v>
      </c>
      <c r="N1899" s="14">
        <f t="shared" si="233"/>
        <v>10</v>
      </c>
      <c r="O1899" s="14" t="str">
        <f>IFERROR(VLOOKUP(I1899,Lists!$F$2:$G$16,2,FALSE()),"Not Rated")</f>
        <v>Adults</v>
      </c>
      <c r="P1899" s="14">
        <f t="shared" si="234"/>
        <v>115</v>
      </c>
      <c r="Q1899" s="14" t="str">
        <f t="shared" si="235"/>
        <v>India</v>
      </c>
      <c r="R1899" s="14" t="str">
        <f t="shared" si="236"/>
        <v>|India|</v>
      </c>
      <c r="S1899" s="14" t="str">
        <f t="shared" si="237"/>
        <v>|Comedies|Dramas|International Movies|</v>
      </c>
      <c r="T1899" s="14" t="str">
        <f t="shared" si="238"/>
        <v>|Sudhir Mishra|</v>
      </c>
      <c r="U1899" s="14" t="str">
        <f t="shared" si="239"/>
        <v>|Nawazuddin Siddiqui|Nasser|Aakshath Das|Indira Tiwari|Sanjay Narvekar|Shweta Basu Prasad|</v>
      </c>
    </row>
    <row r="1900" spans="1:21">
      <c r="A1900" s="14" t="s">
        <v>9437</v>
      </c>
      <c r="B1900" s="14" t="s">
        <v>48</v>
      </c>
      <c r="C1900" s="14" t="s">
        <v>9438</v>
      </c>
      <c r="D1900" s="14" t="s">
        <v>9439</v>
      </c>
      <c r="E1900" s="14" t="s">
        <v>9440</v>
      </c>
      <c r="F1900" s="14" t="s">
        <v>132</v>
      </c>
      <c r="G1900" s="26">
        <v>44106</v>
      </c>
      <c r="H1900" s="14">
        <v>2020</v>
      </c>
      <c r="I1900" s="14" t="s">
        <v>360</v>
      </c>
      <c r="J1900" s="14" t="s">
        <v>730</v>
      </c>
      <c r="K1900" s="14" t="s">
        <v>1656</v>
      </c>
      <c r="L1900" s="14" t="s">
        <v>9441</v>
      </c>
      <c r="M1900" s="14">
        <f t="shared" si="232"/>
        <v>2020</v>
      </c>
      <c r="N1900" s="14">
        <f t="shared" si="233"/>
        <v>10</v>
      </c>
      <c r="O1900" s="14" t="str">
        <f>IFERROR(VLOOKUP(I1900,Lists!$F$2:$G$16,2,FALSE()),"Not Rated")</f>
        <v>Adults</v>
      </c>
      <c r="P1900" s="14">
        <f t="shared" si="234"/>
        <v>93</v>
      </c>
      <c r="Q1900" s="14" t="str">
        <f t="shared" si="235"/>
        <v>Italy</v>
      </c>
      <c r="R1900" s="14" t="str">
        <f t="shared" si="236"/>
        <v>|Italy|</v>
      </c>
      <c r="S1900" s="14" t="str">
        <f t="shared" si="237"/>
        <v>|Horror Movies|International Movies|Thrillers|</v>
      </c>
      <c r="T1900" s="14" t="str">
        <f t="shared" si="238"/>
        <v>|Domenico de Feudis|</v>
      </c>
      <c r="U1900" s="14" t="str">
        <f t="shared" si="239"/>
        <v>|Riccardo Scamarcio|Mía Maestro|</v>
      </c>
    </row>
    <row r="1901" spans="1:21">
      <c r="A1901" s="14" t="s">
        <v>9442</v>
      </c>
      <c r="B1901" s="14" t="s">
        <v>48</v>
      </c>
      <c r="C1901" s="14" t="s">
        <v>9443</v>
      </c>
      <c r="D1901" s="14" t="s">
        <v>5209</v>
      </c>
      <c r="E1901" s="14" t="s">
        <v>9444</v>
      </c>
      <c r="F1901" s="14" t="s">
        <v>129</v>
      </c>
      <c r="G1901" s="26">
        <v>44106</v>
      </c>
      <c r="H1901" s="14">
        <v>2017</v>
      </c>
      <c r="I1901" s="14" t="s">
        <v>360</v>
      </c>
      <c r="J1901" s="14" t="s">
        <v>1386</v>
      </c>
      <c r="K1901" s="14" t="s">
        <v>542</v>
      </c>
      <c r="L1901" s="14" t="s">
        <v>9445</v>
      </c>
      <c r="M1901" s="14">
        <f t="shared" si="232"/>
        <v>2020</v>
      </c>
      <c r="N1901" s="14">
        <f t="shared" si="233"/>
        <v>10</v>
      </c>
      <c r="O1901" s="14" t="str">
        <f>IFERROR(VLOOKUP(I1901,Lists!$F$2:$G$16,2,FALSE()),"Not Rated")</f>
        <v>Adults</v>
      </c>
      <c r="P1901" s="14">
        <f t="shared" si="234"/>
        <v>107</v>
      </c>
      <c r="Q1901" s="14" t="str">
        <f t="shared" si="235"/>
        <v>Turkey</v>
      </c>
      <c r="R1901" s="14" t="str">
        <f t="shared" si="236"/>
        <v>|Turkey|</v>
      </c>
      <c r="S1901" s="14" t="str">
        <f t="shared" si="237"/>
        <v>|Comedies|International Movies|Romantic Movies|</v>
      </c>
      <c r="T1901" s="14" t="str">
        <f t="shared" si="238"/>
        <v>|Burak Aksak|</v>
      </c>
      <c r="U1901" s="14" t="str">
        <f t="shared" si="239"/>
        <v>|Binnur Kaya|Demet Özdemir|Uraz Kaygılaroğlu|Okan Çabalar|Bora Cengiz|Nergis Öztürk|Berat Yenilmez|Meltem Gülenç|Hakan Salınmış|</v>
      </c>
    </row>
    <row r="1902" spans="1:21">
      <c r="A1902" s="14" t="s">
        <v>9446</v>
      </c>
      <c r="B1902" s="14" t="s">
        <v>48</v>
      </c>
      <c r="C1902" s="14" t="s">
        <v>9447</v>
      </c>
      <c r="D1902" s="14" t="s">
        <v>9448</v>
      </c>
      <c r="E1902" s="14" t="s">
        <v>9449</v>
      </c>
      <c r="F1902" s="14" t="s">
        <v>115</v>
      </c>
      <c r="G1902" s="26">
        <v>44106</v>
      </c>
      <c r="H1902" s="14">
        <v>2020</v>
      </c>
      <c r="I1902" s="14" t="s">
        <v>364</v>
      </c>
      <c r="J1902" s="14" t="s">
        <v>1290</v>
      </c>
      <c r="K1902" s="14" t="s">
        <v>4045</v>
      </c>
      <c r="L1902" s="14" t="s">
        <v>9450</v>
      </c>
      <c r="M1902" s="14">
        <f t="shared" si="232"/>
        <v>2020</v>
      </c>
      <c r="N1902" s="14">
        <f t="shared" si="233"/>
        <v>10</v>
      </c>
      <c r="O1902" s="14" t="str">
        <f>IFERROR(VLOOKUP(I1902,Lists!$F$2:$G$16,2,FALSE()),"Not Rated")</f>
        <v>Teens</v>
      </c>
      <c r="P1902" s="14">
        <f t="shared" si="234"/>
        <v>86</v>
      </c>
      <c r="Q1902" s="14" t="str">
        <f t="shared" si="235"/>
        <v>United States</v>
      </c>
      <c r="R1902" s="14" t="str">
        <f t="shared" si="236"/>
        <v>|United States|</v>
      </c>
      <c r="S1902" s="14" t="str">
        <f t="shared" si="237"/>
        <v>|Comedies|Horror Movies|</v>
      </c>
      <c r="T1902" s="14" t="str">
        <f t="shared" si="238"/>
        <v>|Oz Rodriguez|</v>
      </c>
      <c r="U1902" s="14" t="str">
        <f t="shared" si="239"/>
        <v>|Jaden Michael|Gerald W. Jones III|Gregory Diaz IV|Sarah Gadon|Method Man|Shea Whigham|Coco Jones|The Kid Mero|Chris Redd|Vladimir Caamaño|Jeremie Harris|Adam David Thompson|Zoe Saldana|</v>
      </c>
    </row>
    <row r="1903" spans="1:21">
      <c r="A1903" s="14" t="s">
        <v>9451</v>
      </c>
      <c r="B1903" s="14" t="s">
        <v>48</v>
      </c>
      <c r="C1903" s="14" t="s">
        <v>9452</v>
      </c>
      <c r="D1903" s="14" t="s">
        <v>9453</v>
      </c>
      <c r="E1903" s="14" t="s">
        <v>9454</v>
      </c>
      <c r="F1903" s="14" t="s">
        <v>125</v>
      </c>
      <c r="G1903" s="26">
        <v>44106</v>
      </c>
      <c r="H1903" s="14">
        <v>2020</v>
      </c>
      <c r="I1903" s="14" t="s">
        <v>360</v>
      </c>
      <c r="J1903" s="14" t="s">
        <v>1375</v>
      </c>
      <c r="K1903" s="14" t="s">
        <v>542</v>
      </c>
      <c r="L1903" s="14" t="s">
        <v>9455</v>
      </c>
      <c r="M1903" s="14">
        <f t="shared" si="232"/>
        <v>2020</v>
      </c>
      <c r="N1903" s="14">
        <f t="shared" si="233"/>
        <v>10</v>
      </c>
      <c r="O1903" s="14" t="str">
        <f>IFERROR(VLOOKUP(I1903,Lists!$F$2:$G$16,2,FALSE()),"Not Rated")</f>
        <v>Adults</v>
      </c>
      <c r="P1903" s="14">
        <f t="shared" si="234"/>
        <v>112</v>
      </c>
      <c r="Q1903" s="14" t="str">
        <f t="shared" si="235"/>
        <v>Mexico</v>
      </c>
      <c r="R1903" s="14" t="str">
        <f t="shared" si="236"/>
        <v>|Mexico|</v>
      </c>
      <c r="S1903" s="14" t="str">
        <f t="shared" si="237"/>
        <v>|Comedies|International Movies|Romantic Movies|</v>
      </c>
      <c r="T1903" s="14" t="str">
        <f t="shared" si="238"/>
        <v>|Salvador Espinosa|</v>
      </c>
      <c r="U1903" s="14" t="str">
        <f t="shared" si="239"/>
        <v>|Mauricio Ochmann|Esmeralda Pimentel|Matteo Giannini|Regina Reynoso|Juan Martín Jauregui|Tato Alexander|Verónica Bravo|Fernando Becerril|Moisés Arizmendi|Tiaré Scanda|Mariana Cabrera|Montserrat Marañón|Verónica Langer|</v>
      </c>
    </row>
    <row r="1904" spans="1:21">
      <c r="A1904" s="14" t="s">
        <v>9456</v>
      </c>
      <c r="B1904" s="14" t="s">
        <v>48</v>
      </c>
      <c r="C1904" s="14" t="s">
        <v>9457</v>
      </c>
      <c r="D1904" s="14" t="s">
        <v>9458</v>
      </c>
      <c r="E1904" s="14" t="s">
        <v>9459</v>
      </c>
      <c r="F1904" s="14" t="s">
        <v>155</v>
      </c>
      <c r="G1904" s="26">
        <v>44105</v>
      </c>
      <c r="H1904" s="14">
        <v>2020</v>
      </c>
      <c r="I1904" s="14" t="s">
        <v>362</v>
      </c>
      <c r="J1904" s="14" t="s">
        <v>724</v>
      </c>
      <c r="K1904" s="14" t="s">
        <v>1442</v>
      </c>
      <c r="L1904" s="14" t="s">
        <v>9460</v>
      </c>
      <c r="M1904" s="14">
        <f t="shared" si="232"/>
        <v>2020</v>
      </c>
      <c r="N1904" s="14">
        <f t="shared" si="233"/>
        <v>10</v>
      </c>
      <c r="O1904" s="14" t="str">
        <f>IFERROR(VLOOKUP(I1904,Lists!$F$2:$G$16,2,FALSE()),"Not Rated")</f>
        <v>Older Kids</v>
      </c>
      <c r="P1904" s="14">
        <f t="shared" si="234"/>
        <v>102</v>
      </c>
      <c r="Q1904" s="14" t="str">
        <f t="shared" si="235"/>
        <v>Malaysia</v>
      </c>
      <c r="R1904" s="14" t="str">
        <f t="shared" si="236"/>
        <v>|Malaysia|</v>
      </c>
      <c r="S1904" s="14" t="str">
        <f t="shared" si="237"/>
        <v>|Action &amp; Adventure|Comedies|International Movies|</v>
      </c>
      <c r="T1904" s="14" t="str">
        <f t="shared" si="238"/>
        <v>|Adrian Teh|</v>
      </c>
      <c r="U1904" s="14" t="str">
        <f t="shared" si="239"/>
        <v>|Hairul Azreen|Janna Nick|Amerul Affendi|Henley Hii|Nam Ron|Theebaan Govindasamy|Taufiq Hanafi|Hafizul Kamal|Josiah Hogan|Sophia Albarakbah|Sugeeta Chandran|Anna Jobling|</v>
      </c>
    </row>
    <row r="1905" spans="1:21">
      <c r="A1905" s="14" t="s">
        <v>9461</v>
      </c>
      <c r="B1905" s="14" t="s">
        <v>48</v>
      </c>
      <c r="C1905" s="14" t="s">
        <v>9462</v>
      </c>
      <c r="D1905" s="14" t="s">
        <v>9463</v>
      </c>
      <c r="E1905" s="14" t="s">
        <v>9464</v>
      </c>
      <c r="F1905" s="14" t="s">
        <v>9465</v>
      </c>
      <c r="G1905" s="26">
        <v>44105</v>
      </c>
      <c r="H1905" s="14">
        <v>2017</v>
      </c>
      <c r="I1905" s="14" t="s">
        <v>363</v>
      </c>
      <c r="J1905" s="14" t="s">
        <v>436</v>
      </c>
      <c r="K1905" s="14" t="s">
        <v>683</v>
      </c>
      <c r="L1905" s="14" t="s">
        <v>9466</v>
      </c>
      <c r="M1905" s="14">
        <f t="shared" si="232"/>
        <v>2020</v>
      </c>
      <c r="N1905" s="14">
        <f t="shared" si="233"/>
        <v>10</v>
      </c>
      <c r="O1905" s="14" t="str">
        <f>IFERROR(VLOOKUP(I1905,Lists!$F$2:$G$16,2,FALSE()),"Not Rated")</f>
        <v>Adults</v>
      </c>
      <c r="P1905" s="14">
        <f t="shared" si="234"/>
        <v>91</v>
      </c>
      <c r="Q1905" s="14" t="str">
        <f t="shared" si="235"/>
        <v>Serbia</v>
      </c>
      <c r="R1905" s="14" t="str">
        <f t="shared" si="236"/>
        <v>|Serbia|United States|</v>
      </c>
      <c r="S1905" s="14" t="str">
        <f t="shared" si="237"/>
        <v>|Dramas|Thrillers|</v>
      </c>
      <c r="T1905" s="14" t="str">
        <f t="shared" si="238"/>
        <v>|Brad Silberling|</v>
      </c>
      <c r="U1905" s="14" t="str">
        <f t="shared" si="239"/>
        <v>|Ben Kingsley|Hera Hilmar|Peter Serafinowicz|</v>
      </c>
    </row>
    <row r="1906" spans="1:21">
      <c r="A1906" s="14" t="s">
        <v>9467</v>
      </c>
      <c r="B1906" s="14" t="s">
        <v>48</v>
      </c>
      <c r="C1906" s="14" t="s">
        <v>9468</v>
      </c>
      <c r="D1906" s="14" t="s">
        <v>9469</v>
      </c>
      <c r="E1906" s="14" t="s">
        <v>9470</v>
      </c>
      <c r="F1906" s="14" t="s">
        <v>115</v>
      </c>
      <c r="G1906" s="26">
        <v>44105</v>
      </c>
      <c r="H1906" s="14">
        <v>2019</v>
      </c>
      <c r="I1906" s="14" t="s">
        <v>361</v>
      </c>
      <c r="J1906" s="14" t="s">
        <v>760</v>
      </c>
      <c r="K1906" s="14" t="s">
        <v>1348</v>
      </c>
      <c r="L1906" s="14" t="s">
        <v>9471</v>
      </c>
      <c r="M1906" s="14">
        <f t="shared" si="232"/>
        <v>2020</v>
      </c>
      <c r="N1906" s="14">
        <f t="shared" si="233"/>
        <v>10</v>
      </c>
      <c r="O1906" s="14" t="str">
        <f>IFERROR(VLOOKUP(I1906,Lists!$F$2:$G$16,2,FALSE()),"Not Rated")</f>
        <v>Teens</v>
      </c>
      <c r="P1906" s="14">
        <f t="shared" si="234"/>
        <v>83</v>
      </c>
      <c r="Q1906" s="14" t="str">
        <f t="shared" si="235"/>
        <v>United States</v>
      </c>
      <c r="R1906" s="14" t="str">
        <f t="shared" si="236"/>
        <v>|United States|</v>
      </c>
      <c r="S1906" s="14" t="str">
        <f t="shared" si="237"/>
        <v>|Documentaries|LGBTQ Movies|</v>
      </c>
      <c r="T1906" s="14" t="str">
        <f t="shared" si="238"/>
        <v>|Elsa Flores Almaraz|Richard J Montoya|</v>
      </c>
      <c r="U1906" s="14" t="str">
        <f t="shared" si="239"/>
        <v>|Edward James Olmos|Zach De La Rocha|</v>
      </c>
    </row>
    <row r="1907" spans="1:21">
      <c r="A1907" s="14" t="s">
        <v>9472</v>
      </c>
      <c r="B1907" s="14" t="s">
        <v>48</v>
      </c>
      <c r="C1907" s="14" t="s">
        <v>9473</v>
      </c>
      <c r="D1907" s="14" t="s">
        <v>9474</v>
      </c>
      <c r="E1907" s="14" t="s">
        <v>9475</v>
      </c>
      <c r="F1907" s="14" t="s">
        <v>140</v>
      </c>
      <c r="G1907" s="26">
        <v>44105</v>
      </c>
      <c r="H1907" s="14">
        <v>2013</v>
      </c>
      <c r="I1907" s="14" t="s">
        <v>360</v>
      </c>
      <c r="J1907" s="14" t="s">
        <v>4548</v>
      </c>
      <c r="K1907" s="14" t="s">
        <v>612</v>
      </c>
      <c r="L1907" s="14" t="s">
        <v>9476</v>
      </c>
      <c r="M1907" s="14">
        <f t="shared" si="232"/>
        <v>2020</v>
      </c>
      <c r="N1907" s="14">
        <f t="shared" si="233"/>
        <v>10</v>
      </c>
      <c r="O1907" s="14" t="str">
        <f>IFERROR(VLOOKUP(I1907,Lists!$F$2:$G$16,2,FALSE()),"Not Rated")</f>
        <v>Adults</v>
      </c>
      <c r="P1907" s="14">
        <f t="shared" si="234"/>
        <v>73</v>
      </c>
      <c r="Q1907" s="14" t="str">
        <f t="shared" si="235"/>
        <v>South Africa</v>
      </c>
      <c r="R1907" s="14" t="str">
        <f t="shared" si="236"/>
        <v>|South Africa|</v>
      </c>
      <c r="S1907" s="14" t="str">
        <f t="shared" si="237"/>
        <v>|Action &amp; Adventure|Dramas|International Movies|</v>
      </c>
      <c r="T1907" s="14" t="str">
        <f t="shared" si="238"/>
        <v>|Carey McKenzie|</v>
      </c>
      <c r="U1907" s="14" t="str">
        <f t="shared" si="239"/>
        <v>|Tony Kgoroge|Yu Nan|Thomas Gumede|Deon Lotz|Fana Mokoena|Zolani Mahola|Kenneth Fok|Nicole Bessick|</v>
      </c>
    </row>
    <row r="1908" spans="1:21">
      <c r="A1908" s="14" t="s">
        <v>9477</v>
      </c>
      <c r="B1908" s="14" t="s">
        <v>49</v>
      </c>
      <c r="C1908" s="14" t="s">
        <v>9478</v>
      </c>
      <c r="D1908" s="14" t="s">
        <v>117</v>
      </c>
      <c r="E1908" s="14" t="s">
        <v>9479</v>
      </c>
      <c r="F1908" s="14" t="s">
        <v>115</v>
      </c>
      <c r="G1908" s="26">
        <v>44105</v>
      </c>
      <c r="H1908" s="14">
        <v>2019</v>
      </c>
      <c r="I1908" s="14" t="s">
        <v>361</v>
      </c>
      <c r="J1908" s="14" t="s">
        <v>105</v>
      </c>
      <c r="K1908" s="14" t="s">
        <v>249</v>
      </c>
      <c r="L1908" s="14" t="s">
        <v>9480</v>
      </c>
      <c r="M1908" s="14">
        <f t="shared" si="232"/>
        <v>2020</v>
      </c>
      <c r="N1908" s="14">
        <f t="shared" si="233"/>
        <v>10</v>
      </c>
      <c r="O1908" s="14" t="str">
        <f>IFERROR(VLOOKUP(I1908,Lists!$F$2:$G$16,2,FALSE()),"Not Rated")</f>
        <v>Teens</v>
      </c>
      <c r="P1908" s="14">
        <f t="shared" si="234"/>
        <v>1</v>
      </c>
      <c r="Q1908" s="14" t="str">
        <f t="shared" si="235"/>
        <v>United States</v>
      </c>
      <c r="R1908" s="14" t="str">
        <f t="shared" si="236"/>
        <v>|United States|</v>
      </c>
      <c r="S1908" s="14" t="str">
        <f t="shared" si="237"/>
        <v>|TV Dramas|</v>
      </c>
      <c r="T1908" s="14" t="str">
        <f t="shared" si="238"/>
        <v>|Unknown|</v>
      </c>
      <c r="U1908" s="14" t="str">
        <f t="shared" si="239"/>
        <v>|Katja Herbers|Mike Colter|Aasif Mandvi|Michael Emerson|Christine Lahti|Kurt Fuller|Marti Matulis|</v>
      </c>
    </row>
    <row r="1909" spans="1:21">
      <c r="A1909" s="14" t="s">
        <v>9481</v>
      </c>
      <c r="B1909" s="14" t="s">
        <v>49</v>
      </c>
      <c r="C1909" s="14" t="s">
        <v>9482</v>
      </c>
      <c r="D1909" s="14" t="s">
        <v>117</v>
      </c>
      <c r="E1909" s="14" t="s">
        <v>9483</v>
      </c>
      <c r="F1909" s="14" t="s">
        <v>123</v>
      </c>
      <c r="G1909" s="26">
        <v>44105</v>
      </c>
      <c r="H1909" s="14">
        <v>2018</v>
      </c>
      <c r="I1909" s="14" t="s">
        <v>360</v>
      </c>
      <c r="J1909" s="14" t="s">
        <v>105</v>
      </c>
      <c r="K1909" s="14" t="s">
        <v>1905</v>
      </c>
      <c r="L1909" s="14" t="s">
        <v>9484</v>
      </c>
      <c r="M1909" s="14">
        <f t="shared" si="232"/>
        <v>2020</v>
      </c>
      <c r="N1909" s="14">
        <f t="shared" si="233"/>
        <v>10</v>
      </c>
      <c r="O1909" s="14" t="str">
        <f>IFERROR(VLOOKUP(I1909,Lists!$F$2:$G$16,2,FALSE()),"Not Rated")</f>
        <v>Adults</v>
      </c>
      <c r="P1909" s="14">
        <f t="shared" si="234"/>
        <v>1</v>
      </c>
      <c r="Q1909" s="14" t="str">
        <f t="shared" si="235"/>
        <v>South Korea</v>
      </c>
      <c r="R1909" s="14" t="str">
        <f t="shared" si="236"/>
        <v>|South Korea|</v>
      </c>
      <c r="S1909" s="14" t="str">
        <f t="shared" si="237"/>
        <v>|International TV Shows|Romantic TV Shows|TV Dramas|</v>
      </c>
      <c r="T1909" s="14" t="str">
        <f t="shared" si="238"/>
        <v>|Unknown|</v>
      </c>
      <c r="U1909" s="14" t="str">
        <f t="shared" si="239"/>
        <v>|Ji Sung|Han Ji-min|Kang Han-na|Jang Seung-jo|</v>
      </c>
    </row>
    <row r="1910" spans="1:21">
      <c r="A1910" s="14" t="s">
        <v>9485</v>
      </c>
      <c r="B1910" s="14" t="s">
        <v>49</v>
      </c>
      <c r="C1910" s="14" t="s">
        <v>9486</v>
      </c>
      <c r="D1910" s="14" t="s">
        <v>117</v>
      </c>
      <c r="E1910" s="14" t="s">
        <v>9487</v>
      </c>
      <c r="F1910" s="14" t="s">
        <v>121</v>
      </c>
      <c r="G1910" s="26">
        <v>44105</v>
      </c>
      <c r="H1910" s="14">
        <v>2016</v>
      </c>
      <c r="I1910" s="14" t="s">
        <v>360</v>
      </c>
      <c r="J1910" s="14" t="s">
        <v>106</v>
      </c>
      <c r="K1910" s="14" t="s">
        <v>1241</v>
      </c>
      <c r="L1910" s="14" t="s">
        <v>9488</v>
      </c>
      <c r="M1910" s="14">
        <f t="shared" si="232"/>
        <v>2020</v>
      </c>
      <c r="N1910" s="14">
        <f t="shared" si="233"/>
        <v>10</v>
      </c>
      <c r="O1910" s="14" t="str">
        <f>IFERROR(VLOOKUP(I1910,Lists!$F$2:$G$16,2,FALSE()),"Not Rated")</f>
        <v>Adults</v>
      </c>
      <c r="P1910" s="14">
        <f t="shared" si="234"/>
        <v>2</v>
      </c>
      <c r="Q1910" s="14" t="str">
        <f t="shared" si="235"/>
        <v>Japan</v>
      </c>
      <c r="R1910" s="14" t="str">
        <f t="shared" si="236"/>
        <v>|Japan|</v>
      </c>
      <c r="S1910" s="14" t="str">
        <f t="shared" si="237"/>
        <v>|Anime Series|International TV Shows|Teen TV Shows|</v>
      </c>
      <c r="T1910" s="14" t="str">
        <f t="shared" si="238"/>
        <v>|Unknown|</v>
      </c>
      <c r="U1910" s="14" t="str">
        <f t="shared" si="239"/>
        <v>|Yoshitsugu Matsuoka|Risa Taneda|Minami Takahashi|Shizuka Ishigami|Natsuki Hanae|Yuki Ono|Takahiro Sakurai|Ai Kayano|Maaya Uchida|Taishi Murata|Yusuke Kobayashi|Saori Onishi|Hisako Kanemoto|Chinatsu Akasaki|Nobuhiko Okamoto|Junichi Suwabe|Yuichi Nakamura|Jun Fukuyama|</v>
      </c>
    </row>
    <row r="1911" spans="1:21">
      <c r="A1911" s="14" t="s">
        <v>9489</v>
      </c>
      <c r="B1911" s="14" t="s">
        <v>48</v>
      </c>
      <c r="C1911" s="14" t="s">
        <v>9490</v>
      </c>
      <c r="D1911" s="14" t="s">
        <v>2204</v>
      </c>
      <c r="E1911" s="14" t="s">
        <v>9491</v>
      </c>
      <c r="F1911" s="14" t="s">
        <v>115</v>
      </c>
      <c r="G1911" s="26">
        <v>44105</v>
      </c>
      <c r="H1911" s="14">
        <v>2016</v>
      </c>
      <c r="I1911" s="14" t="s">
        <v>363</v>
      </c>
      <c r="J1911" s="14" t="s">
        <v>1929</v>
      </c>
      <c r="K1911" s="14" t="s">
        <v>625</v>
      </c>
      <c r="L1911" s="14" t="s">
        <v>9492</v>
      </c>
      <c r="M1911" s="14">
        <f t="shared" si="232"/>
        <v>2020</v>
      </c>
      <c r="N1911" s="14">
        <f t="shared" si="233"/>
        <v>10</v>
      </c>
      <c r="O1911" s="14" t="str">
        <f>IFERROR(VLOOKUP(I1911,Lists!$F$2:$G$16,2,FALSE()),"Not Rated")</f>
        <v>Adults</v>
      </c>
      <c r="P1911" s="14">
        <f t="shared" si="234"/>
        <v>139</v>
      </c>
      <c r="Q1911" s="14" t="str">
        <f t="shared" si="235"/>
        <v>United States</v>
      </c>
      <c r="R1911" s="14" t="str">
        <f t="shared" si="236"/>
        <v>|United States|</v>
      </c>
      <c r="S1911" s="14" t="str">
        <f t="shared" si="237"/>
        <v>|Action &amp; Adventure|Dramas|</v>
      </c>
      <c r="T1911" s="14" t="str">
        <f t="shared" si="238"/>
        <v>|Gary Ross|</v>
      </c>
      <c r="U1911" s="14" t="str">
        <f t="shared" si="239"/>
        <v>|Matthew McConaughey|Gugu Mbatha-Raw|Mahershala Ali|Keri Russell|Christopher Berry|Sean Bridgers|Jacob Lofland|Thomas Francis Murphy|Bill Tangradi|</v>
      </c>
    </row>
    <row r="1912" spans="1:21">
      <c r="A1912" s="14" t="s">
        <v>9493</v>
      </c>
      <c r="B1912" s="14" t="s">
        <v>49</v>
      </c>
      <c r="C1912" s="14" t="s">
        <v>9494</v>
      </c>
      <c r="D1912" s="14" t="s">
        <v>117</v>
      </c>
      <c r="E1912" s="14" t="s">
        <v>9495</v>
      </c>
      <c r="F1912" s="14" t="s">
        <v>133</v>
      </c>
      <c r="G1912" s="26">
        <v>44105</v>
      </c>
      <c r="H1912" s="14">
        <v>2020</v>
      </c>
      <c r="I1912" s="14" t="s">
        <v>360</v>
      </c>
      <c r="J1912" s="14" t="s">
        <v>105</v>
      </c>
      <c r="K1912" s="14" t="s">
        <v>9496</v>
      </c>
      <c r="L1912" s="14" t="s">
        <v>9497</v>
      </c>
      <c r="M1912" s="14">
        <f t="shared" si="232"/>
        <v>2020</v>
      </c>
      <c r="N1912" s="14">
        <f t="shared" si="233"/>
        <v>10</v>
      </c>
      <c r="O1912" s="14" t="str">
        <f>IFERROR(VLOOKUP(I1912,Lists!$F$2:$G$16,2,FALSE()),"Not Rated")</f>
        <v>Adults</v>
      </c>
      <c r="P1912" s="14">
        <f t="shared" si="234"/>
        <v>1</v>
      </c>
      <c r="Q1912" s="14" t="str">
        <f t="shared" si="235"/>
        <v>Brazil</v>
      </c>
      <c r="R1912" s="14" t="str">
        <f t="shared" si="236"/>
        <v>|Brazil|</v>
      </c>
      <c r="S1912" s="14" t="str">
        <f t="shared" si="237"/>
        <v>|Crime TV Shows|International TV Shows|TV Mysteries|</v>
      </c>
      <c r="T1912" s="14" t="str">
        <f t="shared" si="238"/>
        <v>|Unknown|</v>
      </c>
      <c r="U1912" s="14" t="str">
        <f t="shared" si="239"/>
        <v>|Tainá Müller|Eduardo Moscovis|Camila Morgado|Antonio Grassi|Elisa Volpatto|César Mello|Sílvio Guindane|Alice Valverde|DJ Amorim|Adriano Garib|Johnnas Oliva|Marina Provenzzano|José Rubens Chachá|Julia Ianina|Sacha Bali|Aline Borges|Cassio Pandolfi|Pally Siqueira|Juliana Lohmann|</v>
      </c>
    </row>
    <row r="1913" spans="1:21">
      <c r="A1913" s="14" t="s">
        <v>9498</v>
      </c>
      <c r="B1913" s="14" t="s">
        <v>48</v>
      </c>
      <c r="C1913" s="14" t="s">
        <v>9499</v>
      </c>
      <c r="D1913" s="14" t="s">
        <v>9500</v>
      </c>
      <c r="E1913" s="14" t="s">
        <v>117</v>
      </c>
      <c r="F1913" s="14" t="s">
        <v>115</v>
      </c>
      <c r="G1913" s="26">
        <v>44105</v>
      </c>
      <c r="H1913" s="14">
        <v>2019</v>
      </c>
      <c r="I1913" s="14" t="s">
        <v>361</v>
      </c>
      <c r="J1913" s="14" t="s">
        <v>739</v>
      </c>
      <c r="K1913" s="14" t="s">
        <v>247</v>
      </c>
      <c r="L1913" s="14" t="s">
        <v>9501</v>
      </c>
      <c r="M1913" s="14">
        <f t="shared" si="232"/>
        <v>2020</v>
      </c>
      <c r="N1913" s="14">
        <f t="shared" si="233"/>
        <v>10</v>
      </c>
      <c r="O1913" s="14" t="str">
        <f>IFERROR(VLOOKUP(I1913,Lists!$F$2:$G$16,2,FALSE()),"Not Rated")</f>
        <v>Teens</v>
      </c>
      <c r="P1913" s="14">
        <f t="shared" si="234"/>
        <v>95</v>
      </c>
      <c r="Q1913" s="14" t="str">
        <f t="shared" si="235"/>
        <v>United States</v>
      </c>
      <c r="R1913" s="14" t="str">
        <f t="shared" si="236"/>
        <v>|United States|</v>
      </c>
      <c r="S1913" s="14" t="str">
        <f t="shared" si="237"/>
        <v>|Documentaries|</v>
      </c>
      <c r="T1913" s="14" t="str">
        <f t="shared" si="238"/>
        <v>|Adam Bolt|</v>
      </c>
      <c r="U1913" s="14" t="str">
        <f t="shared" si="239"/>
        <v>|Unknown|</v>
      </c>
    </row>
    <row r="1914" spans="1:21">
      <c r="A1914" s="14" t="s">
        <v>9502</v>
      </c>
      <c r="B1914" s="14" t="s">
        <v>48</v>
      </c>
      <c r="C1914" s="14" t="s">
        <v>9503</v>
      </c>
      <c r="D1914" s="14" t="s">
        <v>9504</v>
      </c>
      <c r="E1914" s="14" t="s">
        <v>9505</v>
      </c>
      <c r="F1914" s="14" t="s">
        <v>149</v>
      </c>
      <c r="G1914" s="26">
        <v>44105</v>
      </c>
      <c r="H1914" s="14">
        <v>2016</v>
      </c>
      <c r="I1914" s="14" t="s">
        <v>364</v>
      </c>
      <c r="J1914" s="14" t="s">
        <v>1247</v>
      </c>
      <c r="K1914" s="14" t="s">
        <v>861</v>
      </c>
      <c r="L1914" s="14" t="s">
        <v>9506</v>
      </c>
      <c r="M1914" s="14">
        <f t="shared" si="232"/>
        <v>2020</v>
      </c>
      <c r="N1914" s="14">
        <f t="shared" si="233"/>
        <v>10</v>
      </c>
      <c r="O1914" s="14" t="str">
        <f>IFERROR(VLOOKUP(I1914,Lists!$F$2:$G$16,2,FALSE()),"Not Rated")</f>
        <v>Teens</v>
      </c>
      <c r="P1914" s="14">
        <f t="shared" si="234"/>
        <v>101</v>
      </c>
      <c r="Q1914" s="14" t="str">
        <f t="shared" si="235"/>
        <v>New Zealand</v>
      </c>
      <c r="R1914" s="14" t="str">
        <f t="shared" si="236"/>
        <v>|New Zealand|</v>
      </c>
      <c r="S1914" s="14" t="str">
        <f t="shared" si="237"/>
        <v>|Action &amp; Adventure|Comedies|Dramas|</v>
      </c>
      <c r="T1914" s="14" t="str">
        <f t="shared" si="238"/>
        <v>|Taika Waititi|</v>
      </c>
      <c r="U1914" s="14" t="str">
        <f t="shared" si="239"/>
        <v>|Sam Neill|Julian Dennison|Rima Te Wiata|Rachel House|Tioreore Ngatai-Melbourne|Oscar Kightley|Stan Walker|Mike Minogue|Cohen Holloway|Rhys Darby|</v>
      </c>
    </row>
    <row r="1915" spans="1:21">
      <c r="A1915" s="14" t="s">
        <v>9507</v>
      </c>
      <c r="B1915" s="14" t="s">
        <v>48</v>
      </c>
      <c r="C1915" s="14" t="s">
        <v>9508</v>
      </c>
      <c r="D1915" s="14" t="s">
        <v>9509</v>
      </c>
      <c r="E1915" s="14" t="s">
        <v>117</v>
      </c>
      <c r="F1915" s="14" t="s">
        <v>1128</v>
      </c>
      <c r="G1915" s="26">
        <v>44105</v>
      </c>
      <c r="H1915" s="14">
        <v>2019</v>
      </c>
      <c r="I1915" s="14" t="s">
        <v>360</v>
      </c>
      <c r="J1915" s="14" t="s">
        <v>5539</v>
      </c>
      <c r="K1915" s="14" t="s">
        <v>496</v>
      </c>
      <c r="L1915" s="14" t="s">
        <v>9510</v>
      </c>
      <c r="M1915" s="14">
        <f t="shared" si="232"/>
        <v>2020</v>
      </c>
      <c r="N1915" s="14">
        <f t="shared" si="233"/>
        <v>10</v>
      </c>
      <c r="O1915" s="14" t="str">
        <f>IFERROR(VLOOKUP(I1915,Lists!$F$2:$G$16,2,FALSE()),"Not Rated")</f>
        <v>Adults</v>
      </c>
      <c r="P1915" s="14">
        <f t="shared" si="234"/>
        <v>75</v>
      </c>
      <c r="Q1915" s="14" t="str">
        <f t="shared" si="235"/>
        <v>United States</v>
      </c>
      <c r="R1915" s="14" t="str">
        <f t="shared" si="236"/>
        <v>|United States|Mexico|</v>
      </c>
      <c r="S1915" s="14" t="str">
        <f t="shared" si="237"/>
        <v>|Documentaries|International Movies|</v>
      </c>
      <c r="T1915" s="14" t="str">
        <f t="shared" si="238"/>
        <v>|Lindsey Cordero|Armando Croda|</v>
      </c>
      <c r="U1915" s="14" t="str">
        <f t="shared" si="239"/>
        <v>|Unknown|</v>
      </c>
    </row>
    <row r="1916" spans="1:21">
      <c r="A1916" s="14" t="s">
        <v>9511</v>
      </c>
      <c r="B1916" s="14" t="s">
        <v>49</v>
      </c>
      <c r="C1916" s="14" t="s">
        <v>9512</v>
      </c>
      <c r="D1916" s="14" t="s">
        <v>117</v>
      </c>
      <c r="E1916" s="14" t="s">
        <v>9513</v>
      </c>
      <c r="F1916" s="14" t="s">
        <v>117</v>
      </c>
      <c r="G1916" s="26">
        <v>44105</v>
      </c>
      <c r="H1916" s="14">
        <v>2018</v>
      </c>
      <c r="I1916" s="14" t="s">
        <v>360</v>
      </c>
      <c r="J1916" s="14" t="s">
        <v>105</v>
      </c>
      <c r="K1916" s="14" t="s">
        <v>773</v>
      </c>
      <c r="L1916" s="14" t="s">
        <v>9514</v>
      </c>
      <c r="M1916" s="14">
        <f t="shared" si="232"/>
        <v>2020</v>
      </c>
      <c r="N1916" s="14">
        <f t="shared" si="233"/>
        <v>10</v>
      </c>
      <c r="O1916" s="14" t="str">
        <f>IFERROR(VLOOKUP(I1916,Lists!$F$2:$G$16,2,FALSE()),"Not Rated")</f>
        <v>Adults</v>
      </c>
      <c r="P1916" s="14">
        <f t="shared" si="234"/>
        <v>1</v>
      </c>
      <c r="Q1916" s="14" t="str">
        <f t="shared" si="235"/>
        <v>Unknown</v>
      </c>
      <c r="R1916" s="14" t="str">
        <f t="shared" si="236"/>
        <v>|Unknown|</v>
      </c>
      <c r="S1916" s="14" t="str">
        <f t="shared" si="237"/>
        <v>|Docuseries|International TV Shows|</v>
      </c>
      <c r="T1916" s="14" t="str">
        <f t="shared" si="238"/>
        <v>|Unknown|</v>
      </c>
      <c r="U1916" s="14" t="str">
        <f t="shared" si="239"/>
        <v>|Olasupo Shasore|</v>
      </c>
    </row>
    <row r="1917" spans="1:21">
      <c r="A1917" s="14" t="s">
        <v>9515</v>
      </c>
      <c r="B1917" s="14" t="s">
        <v>49</v>
      </c>
      <c r="C1917" s="14" t="s">
        <v>9516</v>
      </c>
      <c r="D1917" s="14" t="s">
        <v>117</v>
      </c>
      <c r="E1917" s="14" t="s">
        <v>9517</v>
      </c>
      <c r="F1917" s="14" t="s">
        <v>473</v>
      </c>
      <c r="G1917" s="26">
        <v>44105</v>
      </c>
      <c r="H1917" s="14">
        <v>2020</v>
      </c>
      <c r="I1917" s="14" t="s">
        <v>360</v>
      </c>
      <c r="J1917" s="14" t="s">
        <v>105</v>
      </c>
      <c r="K1917" s="14" t="s">
        <v>688</v>
      </c>
      <c r="L1917" s="14" t="s">
        <v>9518</v>
      </c>
      <c r="M1917" s="14">
        <f t="shared" si="232"/>
        <v>2020</v>
      </c>
      <c r="N1917" s="14">
        <f t="shared" si="233"/>
        <v>10</v>
      </c>
      <c r="O1917" s="14" t="str">
        <f>IFERROR(VLOOKUP(I1917,Lists!$F$2:$G$16,2,FALSE()),"Not Rated")</f>
        <v>Adults</v>
      </c>
      <c r="P1917" s="14">
        <f t="shared" si="234"/>
        <v>1</v>
      </c>
      <c r="Q1917" s="14" t="str">
        <f t="shared" si="235"/>
        <v>Germany</v>
      </c>
      <c r="R1917" s="14" t="str">
        <f t="shared" si="236"/>
        <v>|Germany|Czech Republic|</v>
      </c>
      <c r="S1917" s="14" t="str">
        <f t="shared" si="237"/>
        <v>|International TV Shows|TV Dramas|</v>
      </c>
      <c r="T1917" s="14" t="str">
        <f t="shared" si="238"/>
        <v>|Unknown|</v>
      </c>
      <c r="U1917" s="14" t="str">
        <f t="shared" si="239"/>
        <v>|Mišel Matičević|Martina Gedeck|Klaus Steinbacher|Mercedes Müller|Maximilian Brückner|Brigitte Hobmeier|Markus Krojer|Martin Feifel|Michael Kranz|Vladimir Burlakov|</v>
      </c>
    </row>
    <row r="1918" spans="1:21">
      <c r="A1918" s="14" t="s">
        <v>9519</v>
      </c>
      <c r="B1918" s="14" t="s">
        <v>48</v>
      </c>
      <c r="C1918" s="14" t="s">
        <v>9520</v>
      </c>
      <c r="D1918" s="14" t="s">
        <v>9521</v>
      </c>
      <c r="E1918" s="14" t="s">
        <v>9522</v>
      </c>
      <c r="F1918" s="14" t="s">
        <v>921</v>
      </c>
      <c r="G1918" s="26">
        <v>44105</v>
      </c>
      <c r="H1918" s="14">
        <v>2005</v>
      </c>
      <c r="I1918" s="14" t="s">
        <v>364</v>
      </c>
      <c r="J1918" s="14" t="s">
        <v>872</v>
      </c>
      <c r="K1918" s="14" t="s">
        <v>927</v>
      </c>
      <c r="L1918" s="14" t="s">
        <v>9523</v>
      </c>
      <c r="M1918" s="14">
        <f t="shared" si="232"/>
        <v>2020</v>
      </c>
      <c r="N1918" s="14">
        <f t="shared" si="233"/>
        <v>10</v>
      </c>
      <c r="O1918" s="14" t="str">
        <f>IFERROR(VLOOKUP(I1918,Lists!$F$2:$G$16,2,FALSE()),"Not Rated")</f>
        <v>Teens</v>
      </c>
      <c r="P1918" s="14">
        <f t="shared" si="234"/>
        <v>87</v>
      </c>
      <c r="Q1918" s="14" t="str">
        <f t="shared" si="235"/>
        <v>United States</v>
      </c>
      <c r="R1918" s="14" t="str">
        <f t="shared" si="236"/>
        <v>|United States|United Kingdom|</v>
      </c>
      <c r="S1918" s="14" t="str">
        <f t="shared" si="237"/>
        <v>|Documentaries|Music &amp; Musicals|</v>
      </c>
      <c r="T1918" s="14" t="str">
        <f t="shared" si="238"/>
        <v>|David LaChapelle|</v>
      </c>
      <c r="U1918" s="14" t="str">
        <f t="shared" si="239"/>
        <v>|Tommy the Clown|Tight Eyez|</v>
      </c>
    </row>
    <row r="1919" spans="1:21">
      <c r="A1919" s="14" t="s">
        <v>9524</v>
      </c>
      <c r="B1919" s="14" t="s">
        <v>49</v>
      </c>
      <c r="C1919" s="14" t="s">
        <v>9525</v>
      </c>
      <c r="D1919" s="14" t="s">
        <v>117</v>
      </c>
      <c r="E1919" s="14" t="s">
        <v>9526</v>
      </c>
      <c r="F1919" s="14" t="s">
        <v>134</v>
      </c>
      <c r="G1919" s="26">
        <v>44105</v>
      </c>
      <c r="H1919" s="14">
        <v>2019</v>
      </c>
      <c r="I1919" s="14" t="s">
        <v>360</v>
      </c>
      <c r="J1919" s="14" t="s">
        <v>105</v>
      </c>
      <c r="K1919" s="14" t="s">
        <v>1839</v>
      </c>
      <c r="L1919" s="14" t="s">
        <v>9527</v>
      </c>
      <c r="M1919" s="14">
        <f t="shared" si="232"/>
        <v>2020</v>
      </c>
      <c r="N1919" s="14">
        <f t="shared" si="233"/>
        <v>10</v>
      </c>
      <c r="O1919" s="14" t="str">
        <f>IFERROR(VLOOKUP(I1919,Lists!$F$2:$G$16,2,FALSE()),"Not Rated")</f>
        <v>Adults</v>
      </c>
      <c r="P1919" s="14">
        <f t="shared" si="234"/>
        <v>1</v>
      </c>
      <c r="Q1919" s="14" t="str">
        <f t="shared" si="235"/>
        <v>Argentina</v>
      </c>
      <c r="R1919" s="14" t="str">
        <f t="shared" si="236"/>
        <v>|Argentina|</v>
      </c>
      <c r="S1919" s="14" t="str">
        <f t="shared" si="237"/>
        <v>|International TV Shows|Romantic TV Shows|Spanish-Language TV Shows|</v>
      </c>
      <c r="T1919" s="14" t="str">
        <f t="shared" si="238"/>
        <v>|Unknown|</v>
      </c>
      <c r="U1919" s="14" t="str">
        <f t="shared" si="239"/>
        <v>|Oriana Sabatini|Victorio D'Alessandro|Noemí Frenkel|Matías Mayer|Paula Sartor|Agustina Palma|Graciela Tenenbaum|Bárbara Lombardo|</v>
      </c>
    </row>
    <row r="1920" spans="1:21">
      <c r="A1920" s="14" t="s">
        <v>9528</v>
      </c>
      <c r="B1920" s="14" t="s">
        <v>49</v>
      </c>
      <c r="C1920" s="14" t="s">
        <v>9529</v>
      </c>
      <c r="D1920" s="14" t="s">
        <v>117</v>
      </c>
      <c r="E1920" s="14" t="s">
        <v>9530</v>
      </c>
      <c r="F1920" s="14" t="s">
        <v>121</v>
      </c>
      <c r="G1920" s="26">
        <v>44105</v>
      </c>
      <c r="H1920" s="14">
        <v>2018</v>
      </c>
      <c r="I1920" s="14" t="s">
        <v>360</v>
      </c>
      <c r="J1920" s="14" t="s">
        <v>107</v>
      </c>
      <c r="K1920" s="14" t="s">
        <v>822</v>
      </c>
      <c r="L1920" s="14" t="s">
        <v>9531</v>
      </c>
      <c r="M1920" s="14">
        <f t="shared" si="232"/>
        <v>2020</v>
      </c>
      <c r="N1920" s="14">
        <f t="shared" si="233"/>
        <v>10</v>
      </c>
      <c r="O1920" s="14" t="str">
        <f>IFERROR(VLOOKUP(I1920,Lists!$F$2:$G$16,2,FALSE()),"Not Rated")</f>
        <v>Adults</v>
      </c>
      <c r="P1920" s="14">
        <f t="shared" si="234"/>
        <v>3</v>
      </c>
      <c r="Q1920" s="14" t="str">
        <f t="shared" si="235"/>
        <v>Japan</v>
      </c>
      <c r="R1920" s="14" t="str">
        <f t="shared" si="236"/>
        <v>|Japan|</v>
      </c>
      <c r="S1920" s="14" t="str">
        <f t="shared" si="237"/>
        <v>|Anime Series|International TV Shows|</v>
      </c>
      <c r="T1920" s="14" t="str">
        <f t="shared" si="238"/>
        <v>|Unknown|</v>
      </c>
      <c r="U1920" s="14" t="str">
        <f t="shared" si="239"/>
        <v>|Yoshitsugu Matsuoka|Haruka Tomatsu|Ayana Taketatsu|Kanae Ito|Rina Hidaka|Ayahi Takagaki|Hiroaki Hirata|Hiroki Yasumoto|Saori Hayami|Koichi Yamadera|</v>
      </c>
    </row>
    <row r="1921" spans="1:21">
      <c r="A1921" s="14" t="s">
        <v>9532</v>
      </c>
      <c r="B1921" s="14" t="s">
        <v>48</v>
      </c>
      <c r="C1921" s="14" t="s">
        <v>9533</v>
      </c>
      <c r="D1921" s="14" t="s">
        <v>9534</v>
      </c>
      <c r="E1921" s="14" t="s">
        <v>9535</v>
      </c>
      <c r="F1921" s="14" t="s">
        <v>117</v>
      </c>
      <c r="G1921" s="26">
        <v>44105</v>
      </c>
      <c r="H1921" s="14">
        <v>2019</v>
      </c>
      <c r="I1921" s="14" t="s">
        <v>362</v>
      </c>
      <c r="J1921" s="14" t="s">
        <v>436</v>
      </c>
      <c r="K1921" s="14" t="s">
        <v>542</v>
      </c>
      <c r="L1921" s="14" t="s">
        <v>9536</v>
      </c>
      <c r="M1921" s="14">
        <f t="shared" si="232"/>
        <v>2020</v>
      </c>
      <c r="N1921" s="14">
        <f t="shared" si="233"/>
        <v>10</v>
      </c>
      <c r="O1921" s="14" t="str">
        <f>IFERROR(VLOOKUP(I1921,Lists!$F$2:$G$16,2,FALSE()),"Not Rated")</f>
        <v>Older Kids</v>
      </c>
      <c r="P1921" s="14">
        <f t="shared" si="234"/>
        <v>91</v>
      </c>
      <c r="Q1921" s="14" t="str">
        <f t="shared" si="235"/>
        <v>Unknown</v>
      </c>
      <c r="R1921" s="14" t="str">
        <f t="shared" si="236"/>
        <v>|Unknown|</v>
      </c>
      <c r="S1921" s="14" t="str">
        <f t="shared" si="237"/>
        <v>|Comedies|International Movies|Romantic Movies|</v>
      </c>
      <c r="T1921" s="14" t="str">
        <f t="shared" si="238"/>
        <v>|Mostafa Abu Seif|</v>
      </c>
      <c r="U1921" s="14" t="str">
        <f t="shared" si="239"/>
        <v>|Nahed El Sebaï|Ahmed Fahmi|Shaima Saif|Bayoumi Fouad|Entsar|</v>
      </c>
    </row>
    <row r="1922" spans="1:21">
      <c r="A1922" s="14" t="s">
        <v>9537</v>
      </c>
      <c r="B1922" s="14" t="s">
        <v>48</v>
      </c>
      <c r="C1922" s="14" t="s">
        <v>9538</v>
      </c>
      <c r="D1922" s="14" t="s">
        <v>9539</v>
      </c>
      <c r="E1922" s="14" t="s">
        <v>9540</v>
      </c>
      <c r="F1922" s="14" t="s">
        <v>161</v>
      </c>
      <c r="G1922" s="26">
        <v>44105</v>
      </c>
      <c r="H1922" s="14">
        <v>2020</v>
      </c>
      <c r="I1922" s="14" t="s">
        <v>361</v>
      </c>
      <c r="J1922" s="14" t="s">
        <v>1159</v>
      </c>
      <c r="K1922" s="14" t="s">
        <v>4695</v>
      </c>
      <c r="L1922" s="14" t="s">
        <v>9541</v>
      </c>
      <c r="M1922" s="14">
        <f t="shared" ref="M1922:M1985" si="240">IF(G1922="","",YEAR(G1922))</f>
        <v>2020</v>
      </c>
      <c r="N1922" s="14">
        <f t="shared" ref="N1922:N1985" si="241">IF(G1922="","",MONTH(G1922))</f>
        <v>10</v>
      </c>
      <c r="O1922" s="14" t="str">
        <f>IFERROR(VLOOKUP(I1922,Lists!$F$2:$G$16,2,FALSE()),"Not Rated")</f>
        <v>Teens</v>
      </c>
      <c r="P1922" s="14">
        <f t="shared" ref="P1922:P1985" si="242">IFERROR(VALUE(LEFT(J1922,FIND(" ",J1922)-1)),"")</f>
        <v>120</v>
      </c>
      <c r="Q1922" s="14" t="str">
        <f t="shared" ref="Q1922:Q1985" si="243">IFERROR(LEFT(F1922,FIND(",",F1922)-1),F1922)</f>
        <v>Saudi Arabia</v>
      </c>
      <c r="R1922" s="14" t="str">
        <f t="shared" ref="R1922:R1985" si="244">"|"&amp;SUBSTITUTE(F1922,", ","|")&amp;"|"</f>
        <v>|Saudi Arabia|</v>
      </c>
      <c r="S1922" s="14" t="str">
        <f t="shared" ref="S1922:S1985" si="245">"|"&amp;SUBSTITUTE(K1922,", ","|")&amp;"|"</f>
        <v>|Comedies|Independent Movies|International Movies|</v>
      </c>
      <c r="T1922" s="14" t="str">
        <f t="shared" ref="T1922:T1985" si="246">"|"&amp;SUBSTITUTE(D1922,", ","|")&amp;"|"</f>
        <v>|Faris Godus|</v>
      </c>
      <c r="U1922" s="14" t="str">
        <f t="shared" ref="U1922:U1985" si="247">"|"&amp;SUBSTITUTE(E1922,", ","|")&amp;"|"</f>
        <v>|Baraa Alem|Ismail Alhassan|Ahmed Saddam|Sohayb Godus|Nawaf Alshubaili|Eyad Ayman Kaifi|</v>
      </c>
    </row>
    <row r="1923" spans="1:21">
      <c r="A1923" s="14" t="s">
        <v>9542</v>
      </c>
      <c r="B1923" s="14" t="s">
        <v>48</v>
      </c>
      <c r="C1923" s="14" t="s">
        <v>9543</v>
      </c>
      <c r="D1923" s="14" t="s">
        <v>9544</v>
      </c>
      <c r="E1923" s="14" t="s">
        <v>9545</v>
      </c>
      <c r="F1923" s="14" t="s">
        <v>4375</v>
      </c>
      <c r="G1923" s="26">
        <v>44105</v>
      </c>
      <c r="H1923" s="14">
        <v>2020</v>
      </c>
      <c r="I1923" s="14" t="s">
        <v>363</v>
      </c>
      <c r="J1923" s="14" t="s">
        <v>2442</v>
      </c>
      <c r="K1923" s="14" t="s">
        <v>625</v>
      </c>
      <c r="L1923" s="14" t="s">
        <v>9546</v>
      </c>
      <c r="M1923" s="14">
        <f t="shared" si="240"/>
        <v>2020</v>
      </c>
      <c r="N1923" s="14">
        <f t="shared" si="241"/>
        <v>10</v>
      </c>
      <c r="O1923" s="14" t="str">
        <f>IFERROR(VLOOKUP(I1923,Lists!$F$2:$G$16,2,FALSE()),"Not Rated")</f>
        <v>Adults</v>
      </c>
      <c r="P1923" s="14">
        <f t="shared" si="242"/>
        <v>123</v>
      </c>
      <c r="Q1923" s="14" t="str">
        <f t="shared" si="243"/>
        <v>United States</v>
      </c>
      <c r="R1923" s="14" t="str">
        <f t="shared" si="244"/>
        <v>|United States|Bulgaria|</v>
      </c>
      <c r="S1923" s="14" t="str">
        <f t="shared" si="245"/>
        <v>|Action &amp; Adventure|Dramas|</v>
      </c>
      <c r="T1923" s="14" t="str">
        <f t="shared" si="246"/>
        <v>|Rod Lurie|</v>
      </c>
      <c r="U1923" s="14" t="str">
        <f t="shared" si="247"/>
        <v>|Scott Eastwood|Caleb Landry Jones|Orlando Bloom|Jack Kesy|Cory Hardrict|Milo Gibson|Jacob Scipio|Taylor John Smith|Jonathan Yunger|Alexander Arnold|</v>
      </c>
    </row>
    <row r="1924" spans="1:21">
      <c r="A1924" s="14" t="s">
        <v>9547</v>
      </c>
      <c r="B1924" s="14" t="s">
        <v>49</v>
      </c>
      <c r="C1924" s="14" t="s">
        <v>9548</v>
      </c>
      <c r="D1924" s="14" t="s">
        <v>117</v>
      </c>
      <c r="E1924" s="14" t="s">
        <v>9549</v>
      </c>
      <c r="F1924" s="14" t="s">
        <v>115</v>
      </c>
      <c r="G1924" s="26">
        <v>44105</v>
      </c>
      <c r="H1924" s="14">
        <v>2003</v>
      </c>
      <c r="I1924" s="14" t="s">
        <v>362</v>
      </c>
      <c r="J1924" s="14" t="s">
        <v>521</v>
      </c>
      <c r="K1924" s="14" t="s">
        <v>253</v>
      </c>
      <c r="L1924" s="14" t="s">
        <v>9550</v>
      </c>
      <c r="M1924" s="14">
        <f t="shared" si="240"/>
        <v>2020</v>
      </c>
      <c r="N1924" s="14">
        <f t="shared" si="241"/>
        <v>10</v>
      </c>
      <c r="O1924" s="14" t="str">
        <f>IFERROR(VLOOKUP(I1924,Lists!$F$2:$G$16,2,FALSE()),"Not Rated")</f>
        <v>Older Kids</v>
      </c>
      <c r="P1924" s="14">
        <f t="shared" si="242"/>
        <v>5</v>
      </c>
      <c r="Q1924" s="14" t="str">
        <f t="shared" si="243"/>
        <v>United States</v>
      </c>
      <c r="R1924" s="14" t="str">
        <f t="shared" si="244"/>
        <v>|United States|</v>
      </c>
      <c r="S1924" s="14" t="str">
        <f t="shared" si="245"/>
        <v>|TV Comedies|</v>
      </c>
      <c r="T1924" s="14" t="str">
        <f t="shared" si="246"/>
        <v>|Unknown|</v>
      </c>
      <c r="U1924" s="14" t="str">
        <f t="shared" si="247"/>
        <v>|Mo'Nique|Countess Vaughn|Dorien Wilson|Jenna von Oÿ|Ken Lawson|Yvette Wilson|</v>
      </c>
    </row>
    <row r="1925" spans="1:21">
      <c r="A1925" s="14" t="s">
        <v>9551</v>
      </c>
      <c r="B1925" s="14" t="s">
        <v>49</v>
      </c>
      <c r="C1925" s="14" t="s">
        <v>9552</v>
      </c>
      <c r="D1925" s="14" t="s">
        <v>117</v>
      </c>
      <c r="E1925" s="14" t="s">
        <v>9553</v>
      </c>
      <c r="F1925" s="14" t="s">
        <v>115</v>
      </c>
      <c r="G1925" s="26">
        <v>44105</v>
      </c>
      <c r="H1925" s="14">
        <v>2019</v>
      </c>
      <c r="I1925" s="14" t="s">
        <v>361</v>
      </c>
      <c r="J1925" s="14" t="s">
        <v>105</v>
      </c>
      <c r="K1925" s="14" t="s">
        <v>490</v>
      </c>
      <c r="L1925" s="14" t="s">
        <v>9554</v>
      </c>
      <c r="M1925" s="14">
        <f t="shared" si="240"/>
        <v>2020</v>
      </c>
      <c r="N1925" s="14">
        <f t="shared" si="241"/>
        <v>10</v>
      </c>
      <c r="O1925" s="14" t="str">
        <f>IFERROR(VLOOKUP(I1925,Lists!$F$2:$G$16,2,FALSE()),"Not Rated")</f>
        <v>Teens</v>
      </c>
      <c r="P1925" s="14">
        <f t="shared" si="242"/>
        <v>1</v>
      </c>
      <c r="Q1925" s="14" t="str">
        <f t="shared" si="243"/>
        <v>United States</v>
      </c>
      <c r="R1925" s="14" t="str">
        <f t="shared" si="244"/>
        <v>|United States|</v>
      </c>
      <c r="S1925" s="14" t="str">
        <f t="shared" si="245"/>
        <v>|TV Comedies|TV Dramas|</v>
      </c>
      <c r="T1925" s="14" t="str">
        <f t="shared" si="246"/>
        <v>|Unknown|</v>
      </c>
      <c r="U1925" s="14" t="str">
        <f t="shared" si="247"/>
        <v>|Walton Goggins|Rob Corddry|Michaela Watkins|Omar Benson Miller|Maya Lynne Robinson|Ruby Jay|Makenzie Moss|</v>
      </c>
    </row>
    <row r="1926" spans="1:21">
      <c r="A1926" s="14" t="s">
        <v>9555</v>
      </c>
      <c r="B1926" s="14" t="s">
        <v>48</v>
      </c>
      <c r="C1926" s="14" t="s">
        <v>9556</v>
      </c>
      <c r="D1926" s="14" t="s">
        <v>9557</v>
      </c>
      <c r="E1926" s="14" t="s">
        <v>9558</v>
      </c>
      <c r="F1926" s="14" t="s">
        <v>115</v>
      </c>
      <c r="G1926" s="26">
        <v>44105</v>
      </c>
      <c r="H1926" s="14">
        <v>2018</v>
      </c>
      <c r="I1926" s="14" t="s">
        <v>361</v>
      </c>
      <c r="J1926" s="14" t="s">
        <v>739</v>
      </c>
      <c r="K1926" s="14" t="s">
        <v>683</v>
      </c>
      <c r="L1926" s="14" t="s">
        <v>9559</v>
      </c>
      <c r="M1926" s="14">
        <f t="shared" si="240"/>
        <v>2020</v>
      </c>
      <c r="N1926" s="14">
        <f t="shared" si="241"/>
        <v>10</v>
      </c>
      <c r="O1926" s="14" t="str">
        <f>IFERROR(VLOOKUP(I1926,Lists!$F$2:$G$16,2,FALSE()),"Not Rated")</f>
        <v>Teens</v>
      </c>
      <c r="P1926" s="14">
        <f t="shared" si="242"/>
        <v>95</v>
      </c>
      <c r="Q1926" s="14" t="str">
        <f t="shared" si="243"/>
        <v>United States</v>
      </c>
      <c r="R1926" s="14" t="str">
        <f t="shared" si="244"/>
        <v>|United States|</v>
      </c>
      <c r="S1926" s="14" t="str">
        <f t="shared" si="245"/>
        <v>|Dramas|Thrillers|</v>
      </c>
      <c r="T1926" s="14" t="str">
        <f t="shared" si="246"/>
        <v>|Stacie Passon|</v>
      </c>
      <c r="U1926" s="14" t="str">
        <f t="shared" si="247"/>
        <v>|Taissa Farmiga|Alexandra Daddario|Crispin Glover|Sebastian Stan|Paula Malcomson|Peter Coonan|Ian Toner|Joanne Crawford|</v>
      </c>
    </row>
    <row r="1927" spans="1:21">
      <c r="A1927" s="14" t="s">
        <v>9560</v>
      </c>
      <c r="B1927" s="14" t="s">
        <v>49</v>
      </c>
      <c r="C1927" s="14" t="s">
        <v>9561</v>
      </c>
      <c r="D1927" s="14" t="s">
        <v>117</v>
      </c>
      <c r="E1927" s="14" t="s">
        <v>9562</v>
      </c>
      <c r="F1927" s="14" t="s">
        <v>125</v>
      </c>
      <c r="G1927" s="26">
        <v>44105</v>
      </c>
      <c r="H1927" s="14">
        <v>2020</v>
      </c>
      <c r="I1927" s="14" t="s">
        <v>360</v>
      </c>
      <c r="J1927" s="14" t="s">
        <v>105</v>
      </c>
      <c r="K1927" s="14" t="s">
        <v>992</v>
      </c>
      <c r="L1927" s="14" t="s">
        <v>9563</v>
      </c>
      <c r="M1927" s="14">
        <f t="shared" si="240"/>
        <v>2020</v>
      </c>
      <c r="N1927" s="14">
        <f t="shared" si="241"/>
        <v>10</v>
      </c>
      <c r="O1927" s="14" t="str">
        <f>IFERROR(VLOOKUP(I1927,Lists!$F$2:$G$16,2,FALSE()),"Not Rated")</f>
        <v>Adults</v>
      </c>
      <c r="P1927" s="14">
        <f t="shared" si="242"/>
        <v>1</v>
      </c>
      <c r="Q1927" s="14" t="str">
        <f t="shared" si="243"/>
        <v>Mexico</v>
      </c>
      <c r="R1927" s="14" t="str">
        <f t="shared" si="244"/>
        <v>|Mexico|</v>
      </c>
      <c r="S1927" s="14" t="str">
        <f t="shared" si="245"/>
        <v>|Crime TV Shows|International TV Shows|Spanish-Language TV Shows|</v>
      </c>
      <c r="T1927" s="14" t="str">
        <f t="shared" si="246"/>
        <v>|Unknown|</v>
      </c>
      <c r="U1927" s="14" t="str">
        <f t="shared" si="247"/>
        <v>|Blanca Soto|Eduardo Noriega|Iván Sánchez|Maribel Verdú|Samantha Siqueiros|Peter Vives|Patricia Guirado|Jorge Bosch|Pere Ponce|Juan Caballero|Jordi Planas|</v>
      </c>
    </row>
    <row r="1928" spans="1:21">
      <c r="A1928" s="14" t="s">
        <v>9564</v>
      </c>
      <c r="B1928" s="14" t="s">
        <v>48</v>
      </c>
      <c r="C1928" s="14" t="s">
        <v>9565</v>
      </c>
      <c r="D1928" s="14" t="s">
        <v>9566</v>
      </c>
      <c r="E1928" s="14" t="s">
        <v>117</v>
      </c>
      <c r="F1928" s="14" t="s">
        <v>115</v>
      </c>
      <c r="G1928" s="26">
        <v>44104</v>
      </c>
      <c r="H1928" s="14">
        <v>2020</v>
      </c>
      <c r="I1928" s="14" t="s">
        <v>360</v>
      </c>
      <c r="J1928" s="14" t="s">
        <v>1668</v>
      </c>
      <c r="K1928" s="14" t="s">
        <v>247</v>
      </c>
      <c r="L1928" s="14" t="s">
        <v>9567</v>
      </c>
      <c r="M1928" s="14">
        <f t="shared" si="240"/>
        <v>2020</v>
      </c>
      <c r="N1928" s="14">
        <f t="shared" si="241"/>
        <v>9</v>
      </c>
      <c r="O1928" s="14" t="str">
        <f>IFERROR(VLOOKUP(I1928,Lists!$F$2:$G$16,2,FALSE()),"Not Rated")</f>
        <v>Adults</v>
      </c>
      <c r="P1928" s="14">
        <f t="shared" si="242"/>
        <v>84</v>
      </c>
      <c r="Q1928" s="14" t="str">
        <f t="shared" si="243"/>
        <v>United States</v>
      </c>
      <c r="R1928" s="14" t="str">
        <f t="shared" si="244"/>
        <v>|United States|</v>
      </c>
      <c r="S1928" s="14" t="str">
        <f t="shared" si="245"/>
        <v>|Documentaries|</v>
      </c>
      <c r="T1928" s="14" t="str">
        <f t="shared" si="246"/>
        <v>|Jenny Popplewell|</v>
      </c>
      <c r="U1928" s="14" t="str">
        <f t="shared" si="247"/>
        <v>|Unknown|</v>
      </c>
    </row>
    <row r="1929" spans="1:21">
      <c r="A1929" s="14" t="s">
        <v>9568</v>
      </c>
      <c r="B1929" s="14" t="s">
        <v>48</v>
      </c>
      <c r="C1929" s="14" t="s">
        <v>9569</v>
      </c>
      <c r="D1929" s="14" t="s">
        <v>9570</v>
      </c>
      <c r="E1929" s="14" t="s">
        <v>9571</v>
      </c>
      <c r="F1929" s="14" t="s">
        <v>196</v>
      </c>
      <c r="G1929" s="26">
        <v>44104</v>
      </c>
      <c r="H1929" s="14">
        <v>2019</v>
      </c>
      <c r="I1929" s="14" t="s">
        <v>362</v>
      </c>
      <c r="J1929" s="14" t="s">
        <v>4589</v>
      </c>
      <c r="K1929" s="14" t="s">
        <v>475</v>
      </c>
      <c r="L1929" s="14" t="s">
        <v>9572</v>
      </c>
      <c r="M1929" s="14">
        <f t="shared" si="240"/>
        <v>2020</v>
      </c>
      <c r="N1929" s="14">
        <f t="shared" si="241"/>
        <v>9</v>
      </c>
      <c r="O1929" s="14" t="str">
        <f>IFERROR(VLOOKUP(I1929,Lists!$F$2:$G$16,2,FALSE()),"Not Rated")</f>
        <v>Older Kids</v>
      </c>
      <c r="P1929" s="14">
        <f t="shared" si="242"/>
        <v>29</v>
      </c>
      <c r="Q1929" s="14" t="str">
        <f t="shared" si="243"/>
        <v>Namibia</v>
      </c>
      <c r="R1929" s="14" t="str">
        <f t="shared" si="244"/>
        <v>|Namibia|</v>
      </c>
      <c r="S1929" s="14" t="str">
        <f t="shared" si="245"/>
        <v>|Dramas|International Movies|</v>
      </c>
      <c r="T1929" s="14" t="str">
        <f t="shared" si="246"/>
        <v>|Florian Schott|</v>
      </c>
      <c r="U1929" s="14" t="str">
        <f t="shared" si="247"/>
        <v>|Camilla Jo-Ann Daries|Wafeeq Narimab|Anna Louw|Steven Afrikaner|Ashwyn Mberi|Robert Hara Gaeb|</v>
      </c>
    </row>
    <row r="1930" spans="1:21">
      <c r="A1930" s="14" t="s">
        <v>9573</v>
      </c>
      <c r="B1930" s="14" t="s">
        <v>49</v>
      </c>
      <c r="C1930" s="14" t="s">
        <v>9574</v>
      </c>
      <c r="D1930" s="14" t="s">
        <v>117</v>
      </c>
      <c r="E1930" s="14" t="s">
        <v>9575</v>
      </c>
      <c r="F1930" s="14" t="s">
        <v>121</v>
      </c>
      <c r="G1930" s="26">
        <v>44104</v>
      </c>
      <c r="H1930" s="14">
        <v>2010</v>
      </c>
      <c r="I1930" s="14" t="s">
        <v>360</v>
      </c>
      <c r="J1930" s="14" t="s">
        <v>107</v>
      </c>
      <c r="K1930" s="14" t="s">
        <v>822</v>
      </c>
      <c r="L1930" s="14" t="s">
        <v>9576</v>
      </c>
      <c r="M1930" s="14">
        <f t="shared" si="240"/>
        <v>2020</v>
      </c>
      <c r="N1930" s="14">
        <f t="shared" si="241"/>
        <v>9</v>
      </c>
      <c r="O1930" s="14" t="str">
        <f>IFERROR(VLOOKUP(I1930,Lists!$F$2:$G$16,2,FALSE()),"Not Rated")</f>
        <v>Adults</v>
      </c>
      <c r="P1930" s="14">
        <f t="shared" si="242"/>
        <v>3</v>
      </c>
      <c r="Q1930" s="14" t="str">
        <f t="shared" si="243"/>
        <v>Japan</v>
      </c>
      <c r="R1930" s="14" t="str">
        <f t="shared" si="244"/>
        <v>|Japan|</v>
      </c>
      <c r="S1930" s="14" t="str">
        <f t="shared" si="245"/>
        <v>|Anime Series|International TV Shows|</v>
      </c>
      <c r="T1930" s="14" t="str">
        <f t="shared" si="246"/>
        <v>|Unknown|</v>
      </c>
      <c r="U1930" s="14" t="str">
        <f t="shared" si="247"/>
        <v>|Daisuke Ono|Maaya Sakamoto|Hiroki Touchi|Yuki Kaji|Emiri Kato|Koji Yusa|Shunji Fujimura|Yukari Tamura|Romi Park|Jun Fukuyama|</v>
      </c>
    </row>
    <row r="1931" spans="1:21">
      <c r="A1931" s="14" t="s">
        <v>9577</v>
      </c>
      <c r="B1931" s="14" t="s">
        <v>49</v>
      </c>
      <c r="C1931" s="14" t="s">
        <v>9578</v>
      </c>
      <c r="D1931" s="14" t="s">
        <v>117</v>
      </c>
      <c r="E1931" s="14" t="s">
        <v>9579</v>
      </c>
      <c r="F1931" s="14" t="s">
        <v>115</v>
      </c>
      <c r="G1931" s="26">
        <v>44104</v>
      </c>
      <c r="H1931" s="14">
        <v>2020</v>
      </c>
      <c r="I1931" s="14" t="s">
        <v>362</v>
      </c>
      <c r="J1931" s="14" t="s">
        <v>108</v>
      </c>
      <c r="K1931" s="14" t="s">
        <v>253</v>
      </c>
      <c r="L1931" s="14" t="s">
        <v>9580</v>
      </c>
      <c r="M1931" s="14">
        <f t="shared" si="240"/>
        <v>2020</v>
      </c>
      <c r="N1931" s="14">
        <f t="shared" si="241"/>
        <v>9</v>
      </c>
      <c r="O1931" s="14" t="str">
        <f>IFERROR(VLOOKUP(I1931,Lists!$F$2:$G$16,2,FALSE()),"Not Rated")</f>
        <v>Older Kids</v>
      </c>
      <c r="P1931" s="14">
        <f t="shared" si="242"/>
        <v>4</v>
      </c>
      <c r="Q1931" s="14" t="str">
        <f t="shared" si="243"/>
        <v>United States</v>
      </c>
      <c r="R1931" s="14" t="str">
        <f t="shared" si="244"/>
        <v>|United States|</v>
      </c>
      <c r="S1931" s="14" t="str">
        <f t="shared" si="245"/>
        <v>|TV Comedies|</v>
      </c>
      <c r="T1931" s="14" t="str">
        <f t="shared" si="246"/>
        <v>|Unknown|</v>
      </c>
      <c r="U1931" s="14" t="str">
        <f t="shared" si="247"/>
        <v>|Matt LeBlanc|Liza Snyder|Grace Kaufman|Matthew McCann|Hala Finley|Matt Cook|Jessica Chaffin|</v>
      </c>
    </row>
    <row r="1932" spans="1:21">
      <c r="A1932" s="14" t="s">
        <v>9581</v>
      </c>
      <c r="B1932" s="14" t="s">
        <v>48</v>
      </c>
      <c r="C1932" s="14" t="s">
        <v>9582</v>
      </c>
      <c r="D1932" s="14" t="s">
        <v>9583</v>
      </c>
      <c r="E1932" s="14" t="s">
        <v>9584</v>
      </c>
      <c r="F1932" s="14" t="s">
        <v>9585</v>
      </c>
      <c r="G1932" s="26">
        <v>44104</v>
      </c>
      <c r="H1932" s="14">
        <v>2018</v>
      </c>
      <c r="I1932" s="14" t="s">
        <v>360</v>
      </c>
      <c r="J1932" s="14" t="s">
        <v>7663</v>
      </c>
      <c r="K1932" s="14" t="s">
        <v>605</v>
      </c>
      <c r="L1932" s="14" t="s">
        <v>9586</v>
      </c>
      <c r="M1932" s="14">
        <f t="shared" si="240"/>
        <v>2020</v>
      </c>
      <c r="N1932" s="14">
        <f t="shared" si="241"/>
        <v>9</v>
      </c>
      <c r="O1932" s="14" t="str">
        <f>IFERROR(VLOOKUP(I1932,Lists!$F$2:$G$16,2,FALSE()),"Not Rated")</f>
        <v>Adults</v>
      </c>
      <c r="P1932" s="14">
        <f t="shared" si="242"/>
        <v>28</v>
      </c>
      <c r="Q1932" s="14" t="str">
        <f t="shared" si="243"/>
        <v>United Kingdom</v>
      </c>
      <c r="R1932" s="14" t="str">
        <f t="shared" si="244"/>
        <v>|United Kingdom|Kenya|</v>
      </c>
      <c r="S1932" s="14" t="str">
        <f t="shared" si="245"/>
        <v>|Dramas|International Movies|Thrillers|</v>
      </c>
      <c r="T1932" s="14" t="str">
        <f t="shared" si="246"/>
        <v>|Tom Whitworth|</v>
      </c>
      <c r="U1932" s="14" t="str">
        <f t="shared" si="247"/>
        <v>|Brian Ogola|Davina Leonard|Shiviske Shivisi|Lenny Juma|Olwenya Maina|Peter King|Alfred Munyua|Mwajuma Belle|</v>
      </c>
    </row>
    <row r="1933" spans="1:21">
      <c r="A1933" s="14" t="s">
        <v>9587</v>
      </c>
      <c r="B1933" s="14" t="s">
        <v>48</v>
      </c>
      <c r="C1933" s="14" t="s">
        <v>9588</v>
      </c>
      <c r="D1933" s="14" t="s">
        <v>9589</v>
      </c>
      <c r="E1933" s="14" t="s">
        <v>9590</v>
      </c>
      <c r="F1933" s="14" t="s">
        <v>115</v>
      </c>
      <c r="G1933" s="26">
        <v>44104</v>
      </c>
      <c r="H1933" s="14">
        <v>2020</v>
      </c>
      <c r="I1933" s="14" t="s">
        <v>363</v>
      </c>
      <c r="J1933" s="14" t="s">
        <v>682</v>
      </c>
      <c r="K1933" s="14" t="s">
        <v>7487</v>
      </c>
      <c r="L1933" s="14" t="s">
        <v>9591</v>
      </c>
      <c r="M1933" s="14">
        <f t="shared" si="240"/>
        <v>2020</v>
      </c>
      <c r="N1933" s="14">
        <f t="shared" si="241"/>
        <v>9</v>
      </c>
      <c r="O1933" s="14" t="str">
        <f>IFERROR(VLOOKUP(I1933,Lists!$F$2:$G$16,2,FALSE()),"Not Rated")</f>
        <v>Adults</v>
      </c>
      <c r="P1933" s="14">
        <f t="shared" si="242"/>
        <v>122</v>
      </c>
      <c r="Q1933" s="14" t="str">
        <f t="shared" si="243"/>
        <v>United States</v>
      </c>
      <c r="R1933" s="14" t="str">
        <f t="shared" si="244"/>
        <v>|United States|</v>
      </c>
      <c r="S1933" s="14" t="str">
        <f t="shared" si="245"/>
        <v>|Dramas|LGBTQ Movies|</v>
      </c>
      <c r="T1933" s="14" t="str">
        <f t="shared" si="246"/>
        <v>|Joe Mantello|</v>
      </c>
      <c r="U1933" s="14" t="str">
        <f t="shared" si="247"/>
        <v>|Jim Parsons|Zachary Quinto|Matt Bomer|Andrew Rannells|Charlie Carver|Robin de Jesús|Brian Hutchison|Michael Benjamin Washington|Tuc Watkins|</v>
      </c>
    </row>
    <row r="1934" spans="1:21">
      <c r="A1934" s="14" t="s">
        <v>9592</v>
      </c>
      <c r="B1934" s="14" t="s">
        <v>48</v>
      </c>
      <c r="C1934" s="14" t="s">
        <v>9593</v>
      </c>
      <c r="D1934" s="14" t="s">
        <v>117</v>
      </c>
      <c r="E1934" s="14" t="s">
        <v>9594</v>
      </c>
      <c r="F1934" s="14" t="s">
        <v>115</v>
      </c>
      <c r="G1934" s="26">
        <v>44104</v>
      </c>
      <c r="H1934" s="14">
        <v>2020</v>
      </c>
      <c r="I1934" s="14" t="s">
        <v>360</v>
      </c>
      <c r="J1934" s="14" t="s">
        <v>7663</v>
      </c>
      <c r="K1934" s="14" t="s">
        <v>1348</v>
      </c>
      <c r="L1934" s="14" t="s">
        <v>9595</v>
      </c>
      <c r="M1934" s="14">
        <f t="shared" si="240"/>
        <v>2020</v>
      </c>
      <c r="N1934" s="14">
        <f t="shared" si="241"/>
        <v>9</v>
      </c>
      <c r="O1934" s="14" t="str">
        <f>IFERROR(VLOOKUP(I1934,Lists!$F$2:$G$16,2,FALSE()),"Not Rated")</f>
        <v>Adults</v>
      </c>
      <c r="P1934" s="14">
        <f t="shared" si="242"/>
        <v>28</v>
      </c>
      <c r="Q1934" s="14" t="str">
        <f t="shared" si="243"/>
        <v>United States</v>
      </c>
      <c r="R1934" s="14" t="str">
        <f t="shared" si="244"/>
        <v>|United States|</v>
      </c>
      <c r="S1934" s="14" t="str">
        <f t="shared" si="245"/>
        <v>|Documentaries|LGBTQ Movies|</v>
      </c>
      <c r="T1934" s="14" t="str">
        <f t="shared" si="246"/>
        <v>|Unknown|</v>
      </c>
      <c r="U1934" s="14" t="str">
        <f t="shared" si="247"/>
        <v>|Jim Parsons|Zachary Quinto|Matt Bomer|Andrew Rannells|Charlie Carver|Robin de Jesús|Brian Hutchison|Michael Benjamin Washington|Tuc Watkins|Joe Mantello|Ned Martel|Mart Crowley|</v>
      </c>
    </row>
    <row r="1935" spans="1:21">
      <c r="A1935" s="14" t="s">
        <v>9596</v>
      </c>
      <c r="B1935" s="14" t="s">
        <v>49</v>
      </c>
      <c r="C1935" s="14" t="s">
        <v>9597</v>
      </c>
      <c r="D1935" s="14" t="s">
        <v>117</v>
      </c>
      <c r="E1935" s="14" t="s">
        <v>9598</v>
      </c>
      <c r="F1935" s="14" t="s">
        <v>127</v>
      </c>
      <c r="G1935" s="26">
        <v>44104</v>
      </c>
      <c r="H1935" s="14">
        <v>2020</v>
      </c>
      <c r="I1935" s="14" t="s">
        <v>360</v>
      </c>
      <c r="J1935" s="14" t="s">
        <v>3025</v>
      </c>
      <c r="K1935" s="14" t="s">
        <v>3713</v>
      </c>
      <c r="L1935" s="14" t="s">
        <v>9599</v>
      </c>
      <c r="M1935" s="14">
        <f t="shared" si="240"/>
        <v>2020</v>
      </c>
      <c r="N1935" s="14">
        <f t="shared" si="241"/>
        <v>9</v>
      </c>
      <c r="O1935" s="14" t="str">
        <f>IFERROR(VLOOKUP(I1935,Lists!$F$2:$G$16,2,FALSE()),"Not Rated")</f>
        <v>Adults</v>
      </c>
      <c r="P1935" s="14">
        <f t="shared" si="242"/>
        <v>8</v>
      </c>
      <c r="Q1935" s="14" t="str">
        <f t="shared" si="243"/>
        <v>Australia</v>
      </c>
      <c r="R1935" s="14" t="str">
        <f t="shared" si="244"/>
        <v>|Australia|</v>
      </c>
      <c r="S1935" s="14" t="str">
        <f t="shared" si="245"/>
        <v>|Crime TV Shows|TV Dramas|</v>
      </c>
      <c r="T1935" s="14" t="str">
        <f t="shared" si="246"/>
        <v>|Unknown|</v>
      </c>
      <c r="U1935" s="14" t="str">
        <f t="shared" si="247"/>
        <v>|Danielle Cormack|Nicole da Silva|Kate Atkinson|Celia Ireland|Shareena Clanton|Aaron Jeffery|Robbie Magasiva|Katrina Milosevic|Jacqueline Brennan|Ra Chapman|Pamela Rabe|Sigrid Thornton|Socratis Otto|Bernard Curry|Tammy MacIntosh|Kate Jenkinson|</v>
      </c>
    </row>
    <row r="1936" spans="1:21">
      <c r="A1936" s="14" t="s">
        <v>9600</v>
      </c>
      <c r="B1936" s="14" t="s">
        <v>48</v>
      </c>
      <c r="C1936" s="14" t="s">
        <v>9601</v>
      </c>
      <c r="D1936" s="14" t="s">
        <v>9602</v>
      </c>
      <c r="E1936" s="14" t="s">
        <v>117</v>
      </c>
      <c r="F1936" s="14" t="s">
        <v>115</v>
      </c>
      <c r="G1936" s="26">
        <v>44103</v>
      </c>
      <c r="H1936" s="14">
        <v>2012</v>
      </c>
      <c r="I1936" s="14" t="s">
        <v>364</v>
      </c>
      <c r="J1936" s="14" t="s">
        <v>653</v>
      </c>
      <c r="K1936" s="14" t="s">
        <v>247</v>
      </c>
      <c r="L1936" s="14" t="s">
        <v>9603</v>
      </c>
      <c r="M1936" s="14">
        <f t="shared" si="240"/>
        <v>2020</v>
      </c>
      <c r="N1936" s="14">
        <f t="shared" si="241"/>
        <v>9</v>
      </c>
      <c r="O1936" s="14" t="str">
        <f>IFERROR(VLOOKUP(I1936,Lists!$F$2:$G$16,2,FALSE()),"Not Rated")</f>
        <v>Teens</v>
      </c>
      <c r="P1936" s="14">
        <f t="shared" si="242"/>
        <v>98</v>
      </c>
      <c r="Q1936" s="14" t="str">
        <f t="shared" si="243"/>
        <v>United States</v>
      </c>
      <c r="R1936" s="14" t="str">
        <f t="shared" si="244"/>
        <v>|United States|</v>
      </c>
      <c r="S1936" s="14" t="str">
        <f t="shared" si="245"/>
        <v>|Documentaries|</v>
      </c>
      <c r="T1936" s="14" t="str">
        <f t="shared" si="246"/>
        <v>|Lee Hirsch|</v>
      </c>
      <c r="U1936" s="14" t="str">
        <f t="shared" si="247"/>
        <v>|Unknown|</v>
      </c>
    </row>
    <row r="1937" spans="1:21">
      <c r="A1937" s="14" t="s">
        <v>9604</v>
      </c>
      <c r="B1937" s="14" t="s">
        <v>48</v>
      </c>
      <c r="C1937" s="14" t="s">
        <v>9605</v>
      </c>
      <c r="D1937" s="14" t="s">
        <v>9606</v>
      </c>
      <c r="E1937" s="14" t="s">
        <v>920</v>
      </c>
      <c r="F1937" s="14" t="s">
        <v>115</v>
      </c>
      <c r="G1937" s="26">
        <v>44103</v>
      </c>
      <c r="H1937" s="14">
        <v>2020</v>
      </c>
      <c r="I1937" s="14" t="s">
        <v>360</v>
      </c>
      <c r="J1937" s="14" t="s">
        <v>1857</v>
      </c>
      <c r="K1937" s="14" t="s">
        <v>261</v>
      </c>
      <c r="L1937" s="14" t="s">
        <v>9607</v>
      </c>
      <c r="M1937" s="14">
        <f t="shared" si="240"/>
        <v>2020</v>
      </c>
      <c r="N1937" s="14">
        <f t="shared" si="241"/>
        <v>9</v>
      </c>
      <c r="O1937" s="14" t="str">
        <f>IFERROR(VLOOKUP(I1937,Lists!$F$2:$G$16,2,FALSE()),"Not Rated")</f>
        <v>Adults</v>
      </c>
      <c r="P1937" s="14">
        <f t="shared" si="242"/>
        <v>59</v>
      </c>
      <c r="Q1937" s="14" t="str">
        <f t="shared" si="243"/>
        <v>United States</v>
      </c>
      <c r="R1937" s="14" t="str">
        <f t="shared" si="244"/>
        <v>|United States|</v>
      </c>
      <c r="S1937" s="14" t="str">
        <f t="shared" si="245"/>
        <v>|Stand-Up Comedy|</v>
      </c>
      <c r="T1937" s="14" t="str">
        <f t="shared" si="246"/>
        <v>|Page Hurwitz|</v>
      </c>
      <c r="U1937" s="14" t="str">
        <f t="shared" si="247"/>
        <v>|Michelle Buteau|</v>
      </c>
    </row>
    <row r="1938" spans="1:21">
      <c r="A1938" s="14" t="s">
        <v>9608</v>
      </c>
      <c r="B1938" s="14" t="s">
        <v>48</v>
      </c>
      <c r="C1938" s="14" t="s">
        <v>9609</v>
      </c>
      <c r="D1938" s="14" t="s">
        <v>9610</v>
      </c>
      <c r="E1938" s="14" t="s">
        <v>9611</v>
      </c>
      <c r="F1938" s="14" t="s">
        <v>115</v>
      </c>
      <c r="G1938" s="26">
        <v>44103</v>
      </c>
      <c r="H1938" s="14">
        <v>2020</v>
      </c>
      <c r="I1938" s="14" t="s">
        <v>363</v>
      </c>
      <c r="J1938" s="14" t="s">
        <v>951</v>
      </c>
      <c r="K1938" s="14" t="s">
        <v>248</v>
      </c>
      <c r="L1938" s="14" t="s">
        <v>9612</v>
      </c>
      <c r="M1938" s="14">
        <f t="shared" si="240"/>
        <v>2020</v>
      </c>
      <c r="N1938" s="14">
        <f t="shared" si="241"/>
        <v>9</v>
      </c>
      <c r="O1938" s="14" t="str">
        <f>IFERROR(VLOOKUP(I1938,Lists!$F$2:$G$16,2,FALSE()),"Not Rated")</f>
        <v>Adults</v>
      </c>
      <c r="P1938" s="14">
        <f t="shared" si="242"/>
        <v>80</v>
      </c>
      <c r="Q1938" s="14" t="str">
        <f t="shared" si="243"/>
        <v>United States</v>
      </c>
      <c r="R1938" s="14" t="str">
        <f t="shared" si="244"/>
        <v>|United States|</v>
      </c>
      <c r="S1938" s="14" t="str">
        <f t="shared" si="245"/>
        <v>|Action &amp; Adventure|</v>
      </c>
      <c r="T1938" s="14" t="str">
        <f t="shared" si="246"/>
        <v>|Dallas Jackson|</v>
      </c>
      <c r="U1938" s="14" t="str">
        <f t="shared" si="247"/>
        <v>|Michael Jai White|Michael Eklund|Sabryn Rock|Nakai Takawira|Lyric Justice|Sagine Semajuste|Gary Owen|Anthony Grant|Kristen Harris|BJ Verot|Sean Skene|Marrese Crump|Stephanie Sy|Jeff Strome|Adam Hurtig|Gillian White|Anthony J. Mifsud|</v>
      </c>
    </row>
    <row r="1939" spans="1:21">
      <c r="A1939" s="14" t="s">
        <v>9613</v>
      </c>
      <c r="B1939" s="14" t="s">
        <v>48</v>
      </c>
      <c r="C1939" s="14" t="s">
        <v>9614</v>
      </c>
      <c r="D1939" s="14" t="s">
        <v>9602</v>
      </c>
      <c r="E1939" s="14" t="s">
        <v>9615</v>
      </c>
      <c r="F1939" s="14" t="s">
        <v>1120</v>
      </c>
      <c r="G1939" s="26">
        <v>44102</v>
      </c>
      <c r="H1939" s="14">
        <v>2002</v>
      </c>
      <c r="I1939" s="14" t="s">
        <v>364</v>
      </c>
      <c r="J1939" s="14" t="s">
        <v>560</v>
      </c>
      <c r="K1939" s="14" t="s">
        <v>2701</v>
      </c>
      <c r="L1939" s="14" t="s">
        <v>9616</v>
      </c>
      <c r="M1939" s="14">
        <f t="shared" si="240"/>
        <v>2020</v>
      </c>
      <c r="N1939" s="14">
        <f t="shared" si="241"/>
        <v>9</v>
      </c>
      <c r="O1939" s="14" t="str">
        <f>IFERROR(VLOOKUP(I1939,Lists!$F$2:$G$16,2,FALSE()),"Not Rated")</f>
        <v>Teens</v>
      </c>
      <c r="P1939" s="14">
        <f t="shared" si="242"/>
        <v>103</v>
      </c>
      <c r="Q1939" s="14" t="str">
        <f t="shared" si="243"/>
        <v>South Africa</v>
      </c>
      <c r="R1939" s="14" t="str">
        <f t="shared" si="244"/>
        <v>|South Africa|United States|</v>
      </c>
      <c r="S1939" s="14" t="str">
        <f t="shared" si="245"/>
        <v>|Documentaries|International Movies|Music &amp; Musicals|</v>
      </c>
      <c r="T1939" s="14" t="str">
        <f t="shared" si="246"/>
        <v>|Lee Hirsch|</v>
      </c>
      <c r="U1939" s="14" t="str">
        <f t="shared" si="247"/>
        <v>|Miriam Makeba|Hugh Masekela|Abdullah Ibrahim|Duma Ka Ndlovu|Sibongile Khumalo|Vusi Mahlasela|Thandi Modise|Sifiso Ntuli|Sibusiso Nxumalo|Dolly Rathebe|Lindiwe Zulu|</v>
      </c>
    </row>
    <row r="1940" spans="1:21">
      <c r="A1940" s="14" t="s">
        <v>9617</v>
      </c>
      <c r="B1940" s="14" t="s">
        <v>48</v>
      </c>
      <c r="C1940" s="14" t="s">
        <v>9618</v>
      </c>
      <c r="D1940" s="14" t="s">
        <v>9619</v>
      </c>
      <c r="E1940" s="14" t="s">
        <v>9620</v>
      </c>
      <c r="F1940" s="14" t="s">
        <v>116</v>
      </c>
      <c r="G1940" s="26">
        <v>44102</v>
      </c>
      <c r="H1940" s="14">
        <v>2013</v>
      </c>
      <c r="I1940" s="14" t="s">
        <v>362</v>
      </c>
      <c r="J1940" s="14" t="s">
        <v>457</v>
      </c>
      <c r="K1940" s="14" t="s">
        <v>444</v>
      </c>
      <c r="L1940" s="14" t="s">
        <v>9621</v>
      </c>
      <c r="M1940" s="14">
        <f t="shared" si="240"/>
        <v>2020</v>
      </c>
      <c r="N1940" s="14">
        <f t="shared" si="241"/>
        <v>9</v>
      </c>
      <c r="O1940" s="14" t="str">
        <f>IFERROR(VLOOKUP(I1940,Lists!$F$2:$G$16,2,FALSE()),"Not Rated")</f>
        <v>Older Kids</v>
      </c>
      <c r="P1940" s="14">
        <f t="shared" si="242"/>
        <v>104</v>
      </c>
      <c r="Q1940" s="14" t="str">
        <f t="shared" si="243"/>
        <v>India</v>
      </c>
      <c r="R1940" s="14" t="str">
        <f t="shared" si="244"/>
        <v>|India|</v>
      </c>
      <c r="S1940" s="14" t="str">
        <f t="shared" si="245"/>
        <v>|Dramas|Independent Movies|International Movies|</v>
      </c>
      <c r="T1940" s="14" t="str">
        <f t="shared" si="246"/>
        <v>|Rajat Kapoor|</v>
      </c>
      <c r="U1940" s="14" t="str">
        <f t="shared" si="247"/>
        <v>|Sanjay Mishra|Seema Pahwa|Rajat Kapoor|Taranjit Kaur|Maya Sarao|Chandrachoor Rai|Namit Das|Brijendra Kala|Alka Chawla|Manu Rishi Chadha|</v>
      </c>
    </row>
    <row r="1941" spans="1:21">
      <c r="A1941" s="14" t="s">
        <v>9622</v>
      </c>
      <c r="B1941" s="14" t="s">
        <v>48</v>
      </c>
      <c r="C1941" s="14" t="s">
        <v>9623</v>
      </c>
      <c r="D1941" s="14" t="s">
        <v>9624</v>
      </c>
      <c r="E1941" s="14" t="s">
        <v>9625</v>
      </c>
      <c r="F1941" s="14" t="s">
        <v>116</v>
      </c>
      <c r="G1941" s="26">
        <v>44102</v>
      </c>
      <c r="H1941" s="14">
        <v>2014</v>
      </c>
      <c r="I1941" s="14" t="s">
        <v>361</v>
      </c>
      <c r="J1941" s="14" t="s">
        <v>9626</v>
      </c>
      <c r="K1941" s="14" t="s">
        <v>834</v>
      </c>
      <c r="L1941" s="14" t="s">
        <v>9627</v>
      </c>
      <c r="M1941" s="14">
        <f t="shared" si="240"/>
        <v>2020</v>
      </c>
      <c r="N1941" s="14">
        <f t="shared" si="241"/>
        <v>9</v>
      </c>
      <c r="O1941" s="14" t="str">
        <f>IFERROR(VLOOKUP(I1941,Lists!$F$2:$G$16,2,FALSE()),"Not Rated")</f>
        <v>Teens</v>
      </c>
      <c r="P1941" s="14">
        <f t="shared" si="242"/>
        <v>146</v>
      </c>
      <c r="Q1941" s="14" t="str">
        <f t="shared" si="243"/>
        <v>India</v>
      </c>
      <c r="R1941" s="14" t="str">
        <f t="shared" si="244"/>
        <v>|India|</v>
      </c>
      <c r="S1941" s="14" t="str">
        <f t="shared" si="245"/>
        <v>|Comedies|Dramas|International Movies|</v>
      </c>
      <c r="T1941" s="14" t="str">
        <f t="shared" si="246"/>
        <v>|Abhishek Chaubey|</v>
      </c>
      <c r="U1941" s="14" t="str">
        <f t="shared" si="247"/>
        <v>|Naseeruddin Shah|Madhuri Dixit|Arshad Warsi|Huma Qureshi|Vijay Raaz|Manoj Pahwa|Salman Shahid|</v>
      </c>
    </row>
    <row r="1942" spans="1:21">
      <c r="A1942" s="14" t="s">
        <v>9628</v>
      </c>
      <c r="B1942" s="14" t="s">
        <v>48</v>
      </c>
      <c r="C1942" s="14" t="s">
        <v>9629</v>
      </c>
      <c r="D1942" s="14" t="s">
        <v>1967</v>
      </c>
      <c r="E1942" s="14" t="s">
        <v>9630</v>
      </c>
      <c r="F1942" s="14" t="s">
        <v>116</v>
      </c>
      <c r="G1942" s="26">
        <v>44102</v>
      </c>
      <c r="H1942" s="14">
        <v>2008</v>
      </c>
      <c r="I1942" s="14" t="s">
        <v>360</v>
      </c>
      <c r="J1942" s="14" t="s">
        <v>1476</v>
      </c>
      <c r="K1942" s="14" t="s">
        <v>554</v>
      </c>
      <c r="L1942" s="14" t="s">
        <v>9631</v>
      </c>
      <c r="M1942" s="14">
        <f t="shared" si="240"/>
        <v>2020</v>
      </c>
      <c r="N1942" s="14">
        <f t="shared" si="241"/>
        <v>9</v>
      </c>
      <c r="O1942" s="14" t="str">
        <f>IFERROR(VLOOKUP(I1942,Lists!$F$2:$G$16,2,FALSE()),"Not Rated")</f>
        <v>Adults</v>
      </c>
      <c r="P1942" s="14">
        <f t="shared" si="242"/>
        <v>135</v>
      </c>
      <c r="Q1942" s="14" t="str">
        <f t="shared" si="243"/>
        <v>India</v>
      </c>
      <c r="R1942" s="14" t="str">
        <f t="shared" si="244"/>
        <v>|India|</v>
      </c>
      <c r="S1942" s="14" t="str">
        <f t="shared" si="245"/>
        <v>|Comedies|International Movies|Music &amp; Musicals|</v>
      </c>
      <c r="T1942" s="14" t="str">
        <f t="shared" si="246"/>
        <v>|Rohit Shetty|</v>
      </c>
      <c r="U1942" s="14" t="str">
        <f t="shared" si="247"/>
        <v>|Ajay Devgn|Kareena Kapoor|Arshad Warsi|Tusshar Kapoor|Shreyas Talpade|Celina Jaitly|Amrita Arora|Anjana Sukhani|</v>
      </c>
    </row>
    <row r="1943" spans="1:21">
      <c r="A1943" s="14" t="s">
        <v>9632</v>
      </c>
      <c r="B1943" s="14" t="s">
        <v>48</v>
      </c>
      <c r="C1943" s="14" t="s">
        <v>9633</v>
      </c>
      <c r="D1943" s="14" t="s">
        <v>9263</v>
      </c>
      <c r="E1943" s="14" t="s">
        <v>9634</v>
      </c>
      <c r="F1943" s="14" t="s">
        <v>116</v>
      </c>
      <c r="G1943" s="26">
        <v>44102</v>
      </c>
      <c r="H1943" s="14">
        <v>2003</v>
      </c>
      <c r="I1943" s="14" t="s">
        <v>362</v>
      </c>
      <c r="J1943" s="14" t="s">
        <v>1399</v>
      </c>
      <c r="K1943" s="14" t="s">
        <v>554</v>
      </c>
      <c r="L1943" s="14" t="s">
        <v>9635</v>
      </c>
      <c r="M1943" s="14">
        <f t="shared" si="240"/>
        <v>2020</v>
      </c>
      <c r="N1943" s="14">
        <f t="shared" si="241"/>
        <v>9</v>
      </c>
      <c r="O1943" s="14" t="str">
        <f>IFERROR(VLOOKUP(I1943,Lists!$F$2:$G$16,2,FALSE()),"Not Rated")</f>
        <v>Older Kids</v>
      </c>
      <c r="P1943" s="14">
        <f t="shared" si="242"/>
        <v>129</v>
      </c>
      <c r="Q1943" s="14" t="str">
        <f t="shared" si="243"/>
        <v>India</v>
      </c>
      <c r="R1943" s="14" t="str">
        <f t="shared" si="244"/>
        <v>|India|</v>
      </c>
      <c r="S1943" s="14" t="str">
        <f t="shared" si="245"/>
        <v>|Comedies|International Movies|Music &amp; Musicals|</v>
      </c>
      <c r="T1943" s="14" t="str">
        <f t="shared" si="246"/>
        <v>|Ken Ghosh|</v>
      </c>
      <c r="U1943" s="14" t="str">
        <f t="shared" si="247"/>
        <v>|Shahid Kapoor|Amrita Rao|Shenaz Treasury|Vishal Malhotra|Kapil Jhaveri|Shabhir|Deepti Gujral|Yash Tonk|Satish Shah|Neelima Azim|</v>
      </c>
    </row>
    <row r="1944" spans="1:21">
      <c r="A1944" s="14" t="s">
        <v>9636</v>
      </c>
      <c r="B1944" s="14" t="s">
        <v>48</v>
      </c>
      <c r="C1944" s="14" t="s">
        <v>9637</v>
      </c>
      <c r="D1944" s="14" t="s">
        <v>9624</v>
      </c>
      <c r="E1944" s="14" t="s">
        <v>9638</v>
      </c>
      <c r="F1944" s="14" t="s">
        <v>116</v>
      </c>
      <c r="G1944" s="26">
        <v>44102</v>
      </c>
      <c r="H1944" s="14">
        <v>2009</v>
      </c>
      <c r="I1944" s="14" t="s">
        <v>361</v>
      </c>
      <c r="J1944" s="14" t="s">
        <v>671</v>
      </c>
      <c r="K1944" s="14" t="s">
        <v>542</v>
      </c>
      <c r="L1944" s="14" t="s">
        <v>9639</v>
      </c>
      <c r="M1944" s="14">
        <f t="shared" si="240"/>
        <v>2020</v>
      </c>
      <c r="N1944" s="14">
        <f t="shared" si="241"/>
        <v>9</v>
      </c>
      <c r="O1944" s="14" t="str">
        <f>IFERROR(VLOOKUP(I1944,Lists!$F$2:$G$16,2,FALSE()),"Not Rated")</f>
        <v>Teens</v>
      </c>
      <c r="P1944" s="14">
        <f t="shared" si="242"/>
        <v>115</v>
      </c>
      <c r="Q1944" s="14" t="str">
        <f t="shared" si="243"/>
        <v>India</v>
      </c>
      <c r="R1944" s="14" t="str">
        <f t="shared" si="244"/>
        <v>|India|</v>
      </c>
      <c r="S1944" s="14" t="str">
        <f t="shared" si="245"/>
        <v>|Comedies|International Movies|Romantic Movies|</v>
      </c>
      <c r="T1944" s="14" t="str">
        <f t="shared" si="246"/>
        <v>|Abhishek Chaubey|</v>
      </c>
      <c r="U1944" s="14" t="str">
        <f t="shared" si="247"/>
        <v>|Naseeruddin Shah|Vidya Balan|Arshad Warsi|Salman Shahid|Anupama Kumar|</v>
      </c>
    </row>
    <row r="1945" spans="1:21">
      <c r="A1945" s="14" t="s">
        <v>9640</v>
      </c>
      <c r="B1945" s="14" t="s">
        <v>48</v>
      </c>
      <c r="C1945" s="14" t="s">
        <v>9641</v>
      </c>
      <c r="D1945" s="14" t="s">
        <v>9642</v>
      </c>
      <c r="E1945" s="14" t="s">
        <v>9643</v>
      </c>
      <c r="F1945" s="14" t="s">
        <v>116</v>
      </c>
      <c r="G1945" s="26">
        <v>44102</v>
      </c>
      <c r="H1945" s="14">
        <v>2007</v>
      </c>
      <c r="I1945" s="14" t="s">
        <v>361</v>
      </c>
      <c r="J1945" s="14" t="s">
        <v>1020</v>
      </c>
      <c r="K1945" s="14" t="s">
        <v>554</v>
      </c>
      <c r="L1945" s="14" t="s">
        <v>9644</v>
      </c>
      <c r="M1945" s="14">
        <f t="shared" si="240"/>
        <v>2020</v>
      </c>
      <c r="N1945" s="14">
        <f t="shared" si="241"/>
        <v>9</v>
      </c>
      <c r="O1945" s="14" t="str">
        <f>IFERROR(VLOOKUP(I1945,Lists!$F$2:$G$16,2,FALSE()),"Not Rated")</f>
        <v>Teens</v>
      </c>
      <c r="P1945" s="14">
        <f t="shared" si="242"/>
        <v>143</v>
      </c>
      <c r="Q1945" s="14" t="str">
        <f t="shared" si="243"/>
        <v>India</v>
      </c>
      <c r="R1945" s="14" t="str">
        <f t="shared" si="244"/>
        <v>|India|</v>
      </c>
      <c r="S1945" s="14" t="str">
        <f t="shared" si="245"/>
        <v>|Comedies|International Movies|Music &amp; Musicals|</v>
      </c>
      <c r="T1945" s="14" t="str">
        <f t="shared" si="246"/>
        <v>|Imtiaz Ali|</v>
      </c>
      <c r="U1945" s="14" t="str">
        <f t="shared" si="247"/>
        <v>|Shahid Kapoor|Kareena Kapoor|Tarun Arora|Dara Singh|Pavan Malhotra|Kamal Tiwari|Kiran Juneja|Divya Seth|Saumya Tandon|</v>
      </c>
    </row>
    <row r="1946" spans="1:21">
      <c r="A1946" s="14" t="s">
        <v>9645</v>
      </c>
      <c r="B1946" s="14" t="s">
        <v>48</v>
      </c>
      <c r="C1946" s="14" t="s">
        <v>9646</v>
      </c>
      <c r="D1946" s="14" t="s">
        <v>9276</v>
      </c>
      <c r="E1946" s="14" t="s">
        <v>9647</v>
      </c>
      <c r="F1946" s="14" t="s">
        <v>116</v>
      </c>
      <c r="G1946" s="26">
        <v>44102</v>
      </c>
      <c r="H1946" s="14">
        <v>1999</v>
      </c>
      <c r="I1946" s="14" t="s">
        <v>361</v>
      </c>
      <c r="J1946" s="14" t="s">
        <v>5870</v>
      </c>
      <c r="K1946" s="14" t="s">
        <v>910</v>
      </c>
      <c r="L1946" s="14" t="s">
        <v>9648</v>
      </c>
      <c r="M1946" s="14">
        <f t="shared" si="240"/>
        <v>2020</v>
      </c>
      <c r="N1946" s="14">
        <f t="shared" si="241"/>
        <v>9</v>
      </c>
      <c r="O1946" s="14" t="str">
        <f>IFERROR(VLOOKUP(I1946,Lists!$F$2:$G$16,2,FALSE()),"Not Rated")</f>
        <v>Teens</v>
      </c>
      <c r="P1946" s="14">
        <f t="shared" si="242"/>
        <v>173</v>
      </c>
      <c r="Q1946" s="14" t="str">
        <f t="shared" si="243"/>
        <v>India</v>
      </c>
      <c r="R1946" s="14" t="str">
        <f t="shared" si="244"/>
        <v>|India|</v>
      </c>
      <c r="S1946" s="14" t="str">
        <f t="shared" si="245"/>
        <v>|Dramas|International Movies|Romantic Movies|</v>
      </c>
      <c r="T1946" s="14" t="str">
        <f t="shared" si="246"/>
        <v>|Indra Kumar|</v>
      </c>
      <c r="U1946" s="14" t="str">
        <f t="shared" si="247"/>
        <v>|Aamir Khan|Manisha Koirala|Sharmila Tagore|Dipti Bhatnagar|Dalip Tahil|Anil Kapoor|</v>
      </c>
    </row>
    <row r="1947" spans="1:21">
      <c r="A1947" s="14" t="s">
        <v>9649</v>
      </c>
      <c r="B1947" s="14" t="s">
        <v>48</v>
      </c>
      <c r="C1947" s="14" t="s">
        <v>9650</v>
      </c>
      <c r="D1947" s="14" t="s">
        <v>9651</v>
      </c>
      <c r="E1947" s="14" t="s">
        <v>9652</v>
      </c>
      <c r="F1947" s="14" t="s">
        <v>116</v>
      </c>
      <c r="G1947" s="26">
        <v>44102</v>
      </c>
      <c r="H1947" s="14">
        <v>2007</v>
      </c>
      <c r="I1947" s="14" t="s">
        <v>361</v>
      </c>
      <c r="J1947" s="14" t="s">
        <v>1399</v>
      </c>
      <c r="K1947" s="14" t="s">
        <v>605</v>
      </c>
      <c r="L1947" s="14" t="s">
        <v>9653</v>
      </c>
      <c r="M1947" s="14">
        <f t="shared" si="240"/>
        <v>2020</v>
      </c>
      <c r="N1947" s="14">
        <f t="shared" si="241"/>
        <v>9</v>
      </c>
      <c r="O1947" s="14" t="str">
        <f>IFERROR(VLOOKUP(I1947,Lists!$F$2:$G$16,2,FALSE()),"Not Rated")</f>
        <v>Teens</v>
      </c>
      <c r="P1947" s="14">
        <f t="shared" si="242"/>
        <v>129</v>
      </c>
      <c r="Q1947" s="14" t="str">
        <f t="shared" si="243"/>
        <v>India</v>
      </c>
      <c r="R1947" s="14" t="str">
        <f t="shared" si="244"/>
        <v>|India|</v>
      </c>
      <c r="S1947" s="14" t="str">
        <f t="shared" si="245"/>
        <v>|Dramas|International Movies|Thrillers|</v>
      </c>
      <c r="T1947" s="14" t="str">
        <f t="shared" si="246"/>
        <v>|Navdeep Singh|</v>
      </c>
      <c r="U1947" s="14" t="str">
        <f t="shared" si="247"/>
        <v>|Abhay Deol|Gul Panag|Raima Sen|Sarika|Kulbhushan Kharbanda|Vinay Pathak|Yana Gupta|Jogi|Brijendra Kala|Nawazuddin Siddiqui|</v>
      </c>
    </row>
    <row r="1948" spans="1:21">
      <c r="A1948" s="14" t="s">
        <v>9654</v>
      </c>
      <c r="B1948" s="14" t="s">
        <v>48</v>
      </c>
      <c r="C1948" s="14" t="s">
        <v>9655</v>
      </c>
      <c r="D1948" s="14" t="s">
        <v>9656</v>
      </c>
      <c r="E1948" s="14" t="s">
        <v>9657</v>
      </c>
      <c r="F1948" s="14" t="s">
        <v>116</v>
      </c>
      <c r="G1948" s="26">
        <v>44102</v>
      </c>
      <c r="H1948" s="14">
        <v>2007</v>
      </c>
      <c r="I1948" s="14" t="s">
        <v>362</v>
      </c>
      <c r="J1948" s="14" t="s">
        <v>5156</v>
      </c>
      <c r="K1948" s="14" t="s">
        <v>554</v>
      </c>
      <c r="L1948" s="14" t="s">
        <v>9658</v>
      </c>
      <c r="M1948" s="14">
        <f t="shared" si="240"/>
        <v>2020</v>
      </c>
      <c r="N1948" s="14">
        <f t="shared" si="241"/>
        <v>9</v>
      </c>
      <c r="O1948" s="14" t="str">
        <f>IFERROR(VLOOKUP(I1948,Lists!$F$2:$G$16,2,FALSE()),"Not Rated")</f>
        <v>Older Kids</v>
      </c>
      <c r="P1948" s="14">
        <f t="shared" si="242"/>
        <v>149</v>
      </c>
      <c r="Q1948" s="14" t="str">
        <f t="shared" si="243"/>
        <v>India</v>
      </c>
      <c r="R1948" s="14" t="str">
        <f t="shared" si="244"/>
        <v>|India|</v>
      </c>
      <c r="S1948" s="14" t="str">
        <f t="shared" si="245"/>
        <v>|Comedies|International Movies|Music &amp; Musicals|</v>
      </c>
      <c r="T1948" s="14" t="str">
        <f t="shared" si="246"/>
        <v>|Anees Bazmee|</v>
      </c>
      <c r="U1948" s="14" t="str">
        <f t="shared" si="247"/>
        <v>|Akshay Kumar|Katrina Kaif|Nana Patekar|Anil Kapoor|Paresh Rawal|Mallika Sherawat|Feroz Khan|Ruslaan Mumtaz|Sunil Shetty|Malaika Arora|Asrani|</v>
      </c>
    </row>
    <row r="1949" spans="1:21">
      <c r="A1949" s="14" t="s">
        <v>9659</v>
      </c>
      <c r="B1949" s="14" t="s">
        <v>49</v>
      </c>
      <c r="C1949" s="14" t="s">
        <v>9660</v>
      </c>
      <c r="D1949" s="14" t="s">
        <v>117</v>
      </c>
      <c r="E1949" s="14" t="s">
        <v>117</v>
      </c>
      <c r="F1949" s="14" t="s">
        <v>115</v>
      </c>
      <c r="G1949" s="26">
        <v>44102</v>
      </c>
      <c r="H1949" s="14">
        <v>2020</v>
      </c>
      <c r="I1949" s="14" t="s">
        <v>362</v>
      </c>
      <c r="J1949" s="14" t="s">
        <v>105</v>
      </c>
      <c r="K1949" s="14" t="s">
        <v>257</v>
      </c>
      <c r="L1949" s="14" t="s">
        <v>9661</v>
      </c>
      <c r="M1949" s="14">
        <f t="shared" si="240"/>
        <v>2020</v>
      </c>
      <c r="N1949" s="14">
        <f t="shared" si="241"/>
        <v>9</v>
      </c>
      <c r="O1949" s="14" t="str">
        <f>IFERROR(VLOOKUP(I1949,Lists!$F$2:$G$16,2,FALSE()),"Not Rated")</f>
        <v>Older Kids</v>
      </c>
      <c r="P1949" s="14">
        <f t="shared" si="242"/>
        <v>1</v>
      </c>
      <c r="Q1949" s="14" t="str">
        <f t="shared" si="243"/>
        <v>United States</v>
      </c>
      <c r="R1949" s="14" t="str">
        <f t="shared" si="244"/>
        <v>|United States|</v>
      </c>
      <c r="S1949" s="14" t="str">
        <f t="shared" si="245"/>
        <v>|Docuseries|</v>
      </c>
      <c r="T1949" s="14" t="str">
        <f t="shared" si="246"/>
        <v>|Unknown|</v>
      </c>
      <c r="U1949" s="14" t="str">
        <f t="shared" si="247"/>
        <v>|Unknown|</v>
      </c>
    </row>
    <row r="1950" spans="1:21">
      <c r="A1950" s="14" t="s">
        <v>9662</v>
      </c>
      <c r="B1950" s="14" t="s">
        <v>49</v>
      </c>
      <c r="C1950" s="14" t="s">
        <v>9663</v>
      </c>
      <c r="D1950" s="14" t="s">
        <v>117</v>
      </c>
      <c r="E1950" s="14" t="s">
        <v>9664</v>
      </c>
      <c r="F1950" s="14" t="s">
        <v>115</v>
      </c>
      <c r="G1950" s="26">
        <v>44101</v>
      </c>
      <c r="H1950" s="14">
        <v>2019</v>
      </c>
      <c r="I1950" s="14" t="s">
        <v>360</v>
      </c>
      <c r="J1950" s="14" t="s">
        <v>108</v>
      </c>
      <c r="K1950" s="14" t="s">
        <v>522</v>
      </c>
      <c r="L1950" s="14" t="s">
        <v>9665</v>
      </c>
      <c r="M1950" s="14">
        <f t="shared" si="240"/>
        <v>2020</v>
      </c>
      <c r="N1950" s="14">
        <f t="shared" si="241"/>
        <v>9</v>
      </c>
      <c r="O1950" s="14" t="str">
        <f>IFERROR(VLOOKUP(I1950,Lists!$F$2:$G$16,2,FALSE()),"Not Rated")</f>
        <v>Adults</v>
      </c>
      <c r="P1950" s="14">
        <f t="shared" si="242"/>
        <v>4</v>
      </c>
      <c r="Q1950" s="14" t="str">
        <f t="shared" si="243"/>
        <v>United States</v>
      </c>
      <c r="R1950" s="14" t="str">
        <f t="shared" si="244"/>
        <v>|United States|</v>
      </c>
      <c r="S1950" s="14" t="str">
        <f t="shared" si="245"/>
        <v>|International TV Shows|TV Action &amp; Adventure|TV Dramas|</v>
      </c>
      <c r="T1950" s="14" t="str">
        <f t="shared" si="246"/>
        <v>|Unknown|</v>
      </c>
      <c r="U1950" s="14" t="str">
        <f t="shared" si="247"/>
        <v>|Kelly Overton|Jonathan Scarfe|Christopher Heyerdahl|Paul Johansson|David Cubitt|Tim Guinee|</v>
      </c>
    </row>
    <row r="1951" spans="1:21">
      <c r="A1951" s="14" t="s">
        <v>9666</v>
      </c>
      <c r="B1951" s="14" t="s">
        <v>49</v>
      </c>
      <c r="C1951" s="14" t="s">
        <v>9667</v>
      </c>
      <c r="D1951" s="14" t="s">
        <v>117</v>
      </c>
      <c r="E1951" s="14" t="s">
        <v>9668</v>
      </c>
      <c r="F1951" s="14" t="s">
        <v>115</v>
      </c>
      <c r="G1951" s="26">
        <v>44100</v>
      </c>
      <c r="H1951" s="14">
        <v>2020</v>
      </c>
      <c r="I1951" s="14" t="s">
        <v>361</v>
      </c>
      <c r="J1951" s="14" t="s">
        <v>108</v>
      </c>
      <c r="K1951" s="14" t="s">
        <v>253</v>
      </c>
      <c r="L1951" s="14" t="s">
        <v>9669</v>
      </c>
      <c r="M1951" s="14">
        <f t="shared" si="240"/>
        <v>2020</v>
      </c>
      <c r="N1951" s="14">
        <f t="shared" si="241"/>
        <v>9</v>
      </c>
      <c r="O1951" s="14" t="str">
        <f>IFERROR(VLOOKUP(I1951,Lists!$F$2:$G$16,2,FALSE()),"Not Rated")</f>
        <v>Teens</v>
      </c>
      <c r="P1951" s="14">
        <f t="shared" si="242"/>
        <v>4</v>
      </c>
      <c r="Q1951" s="14" t="str">
        <f t="shared" si="243"/>
        <v>United States</v>
      </c>
      <c r="R1951" s="14" t="str">
        <f t="shared" si="244"/>
        <v>|United States|</v>
      </c>
      <c r="S1951" s="14" t="str">
        <f t="shared" si="245"/>
        <v>|TV Comedies|</v>
      </c>
      <c r="T1951" s="14" t="str">
        <f t="shared" si="246"/>
        <v>|Unknown|</v>
      </c>
      <c r="U1951" s="14" t="str">
        <f t="shared" si="247"/>
        <v>|Kristen Bell|Ted Danson|William Jackson Harper|Jameela Jamil|D'Arcy Carden|Manny Jacinto|</v>
      </c>
    </row>
    <row r="1952" spans="1:21">
      <c r="A1952" s="14" t="s">
        <v>9670</v>
      </c>
      <c r="B1952" s="14" t="s">
        <v>48</v>
      </c>
      <c r="C1952" s="14" t="s">
        <v>9671</v>
      </c>
      <c r="D1952" s="14" t="s">
        <v>9672</v>
      </c>
      <c r="E1952" s="14" t="s">
        <v>9673</v>
      </c>
      <c r="F1952" s="14" t="s">
        <v>116</v>
      </c>
      <c r="G1952" s="26">
        <v>44100</v>
      </c>
      <c r="H1952" s="14">
        <v>2015</v>
      </c>
      <c r="I1952" s="14" t="s">
        <v>361</v>
      </c>
      <c r="J1952" s="14" t="s">
        <v>653</v>
      </c>
      <c r="K1952" s="14" t="s">
        <v>444</v>
      </c>
      <c r="L1952" s="14" t="s">
        <v>9674</v>
      </c>
      <c r="M1952" s="14">
        <f t="shared" si="240"/>
        <v>2020</v>
      </c>
      <c r="N1952" s="14">
        <f t="shared" si="241"/>
        <v>9</v>
      </c>
      <c r="O1952" s="14" t="str">
        <f>IFERROR(VLOOKUP(I1952,Lists!$F$2:$G$16,2,FALSE()),"Not Rated")</f>
        <v>Teens</v>
      </c>
      <c r="P1952" s="14">
        <f t="shared" si="242"/>
        <v>98</v>
      </c>
      <c r="Q1952" s="14" t="str">
        <f t="shared" si="243"/>
        <v>India</v>
      </c>
      <c r="R1952" s="14" t="str">
        <f t="shared" si="244"/>
        <v>|India|</v>
      </c>
      <c r="S1952" s="14" t="str">
        <f t="shared" si="245"/>
        <v>|Dramas|Independent Movies|International Movies|</v>
      </c>
      <c r="T1952" s="14" t="str">
        <f t="shared" si="246"/>
        <v>|Rikhil Bahadur|</v>
      </c>
      <c r="U1952" s="14" t="str">
        <f t="shared" si="247"/>
        <v>|Chirag Malhotra|Pranay Pachauri|Kaamya Sharma|Riya Kothari|Aditya Jain|Shiva Dawar|Sanya Arora|Tarana Marwah|Raunaq Chopra|Vedabrata Rao|</v>
      </c>
    </row>
    <row r="1953" spans="1:21">
      <c r="A1953" s="14" t="s">
        <v>9675</v>
      </c>
      <c r="B1953" s="14" t="s">
        <v>49</v>
      </c>
      <c r="C1953" s="14" t="s">
        <v>9676</v>
      </c>
      <c r="D1953" s="14" t="s">
        <v>117</v>
      </c>
      <c r="E1953" s="14" t="s">
        <v>117</v>
      </c>
      <c r="F1953" s="14" t="s">
        <v>124</v>
      </c>
      <c r="G1953" s="26">
        <v>44099</v>
      </c>
      <c r="H1953" s="14">
        <v>2020</v>
      </c>
      <c r="I1953" s="14" t="s">
        <v>361</v>
      </c>
      <c r="J1953" s="14" t="s">
        <v>105</v>
      </c>
      <c r="K1953" s="14" t="s">
        <v>462</v>
      </c>
      <c r="L1953" s="14" t="s">
        <v>9677</v>
      </c>
      <c r="M1953" s="14">
        <f t="shared" si="240"/>
        <v>2020</v>
      </c>
      <c r="N1953" s="14">
        <f t="shared" si="241"/>
        <v>9</v>
      </c>
      <c r="O1953" s="14" t="str">
        <f>IFERROR(VLOOKUP(I1953,Lists!$F$2:$G$16,2,FALSE()),"Not Rated")</f>
        <v>Teens</v>
      </c>
      <c r="P1953" s="14">
        <f t="shared" si="242"/>
        <v>1</v>
      </c>
      <c r="Q1953" s="14" t="str">
        <f t="shared" si="243"/>
        <v>Germany</v>
      </c>
      <c r="R1953" s="14" t="str">
        <f t="shared" si="244"/>
        <v>|Germany|</v>
      </c>
      <c r="S1953" s="14" t="str">
        <f t="shared" si="245"/>
        <v>|Crime TV Shows|Docuseries|International TV Shows|</v>
      </c>
      <c r="T1953" s="14" t="str">
        <f t="shared" si="246"/>
        <v>|Unknown|</v>
      </c>
      <c r="U1953" s="14" t="str">
        <f t="shared" si="247"/>
        <v>|Unknown|</v>
      </c>
    </row>
    <row r="1954" spans="1:21">
      <c r="A1954" s="14" t="s">
        <v>9678</v>
      </c>
      <c r="B1954" s="14" t="s">
        <v>49</v>
      </c>
      <c r="C1954" s="14" t="s">
        <v>9679</v>
      </c>
      <c r="D1954" s="14" t="s">
        <v>117</v>
      </c>
      <c r="E1954" s="14" t="s">
        <v>117</v>
      </c>
      <c r="F1954" s="14" t="s">
        <v>117</v>
      </c>
      <c r="G1954" s="26">
        <v>44099</v>
      </c>
      <c r="H1954" s="14">
        <v>2020</v>
      </c>
      <c r="I1954" s="14" t="s">
        <v>366</v>
      </c>
      <c r="J1954" s="14" t="s">
        <v>107</v>
      </c>
      <c r="K1954" s="14" t="s">
        <v>617</v>
      </c>
      <c r="L1954" s="14" t="s">
        <v>9680</v>
      </c>
      <c r="M1954" s="14">
        <f t="shared" si="240"/>
        <v>2020</v>
      </c>
      <c r="N1954" s="14">
        <f t="shared" si="241"/>
        <v>9</v>
      </c>
      <c r="O1954" s="14" t="str">
        <f>IFERROR(VLOOKUP(I1954,Lists!$F$2:$G$16,2,FALSE()),"Not Rated")</f>
        <v>Kids</v>
      </c>
      <c r="P1954" s="14">
        <f t="shared" si="242"/>
        <v>3</v>
      </c>
      <c r="Q1954" s="14" t="str">
        <f t="shared" si="243"/>
        <v>Unknown</v>
      </c>
      <c r="R1954" s="14" t="str">
        <f t="shared" si="244"/>
        <v>|Unknown|</v>
      </c>
      <c r="S1954" s="14" t="str">
        <f t="shared" si="245"/>
        <v>|Kids' TV|TV Comedies|</v>
      </c>
      <c r="T1954" s="14" t="str">
        <f t="shared" si="246"/>
        <v>|Unknown|</v>
      </c>
      <c r="U1954" s="14" t="str">
        <f t="shared" si="247"/>
        <v>|Unknown|</v>
      </c>
    </row>
    <row r="1955" spans="1:21">
      <c r="A1955" s="14" t="s">
        <v>9681</v>
      </c>
      <c r="B1955" s="14" t="s">
        <v>48</v>
      </c>
      <c r="C1955" s="14" t="s">
        <v>9682</v>
      </c>
      <c r="D1955" s="14" t="s">
        <v>5170</v>
      </c>
      <c r="E1955" s="14" t="s">
        <v>9683</v>
      </c>
      <c r="F1955" s="14" t="s">
        <v>117</v>
      </c>
      <c r="G1955" s="26">
        <v>44099</v>
      </c>
      <c r="H1955" s="14">
        <v>2016</v>
      </c>
      <c r="I1955" s="14" t="s">
        <v>360</v>
      </c>
      <c r="J1955" s="14" t="s">
        <v>671</v>
      </c>
      <c r="K1955" s="14" t="s">
        <v>475</v>
      </c>
      <c r="L1955" s="14" t="s">
        <v>9684</v>
      </c>
      <c r="M1955" s="14">
        <f t="shared" si="240"/>
        <v>2020</v>
      </c>
      <c r="N1955" s="14">
        <f t="shared" si="241"/>
        <v>9</v>
      </c>
      <c r="O1955" s="14" t="str">
        <f>IFERROR(VLOOKUP(I1955,Lists!$F$2:$G$16,2,FALSE()),"Not Rated")</f>
        <v>Adults</v>
      </c>
      <c r="P1955" s="14">
        <f t="shared" si="242"/>
        <v>115</v>
      </c>
      <c r="Q1955" s="14" t="str">
        <f t="shared" si="243"/>
        <v>Unknown</v>
      </c>
      <c r="R1955" s="14" t="str">
        <f t="shared" si="244"/>
        <v>|Unknown|</v>
      </c>
      <c r="S1955" s="14" t="str">
        <f t="shared" si="245"/>
        <v>|Dramas|International Movies|</v>
      </c>
      <c r="T1955" s="14" t="str">
        <f t="shared" si="246"/>
        <v>|Ozan Açıktan|</v>
      </c>
      <c r="U1955" s="14" t="str">
        <f t="shared" si="247"/>
        <v>|Ozan Güven|Meryem Uzerli|Belçim Bilgin|Okan Yalabık|Bora Akkaş|Sabina Ajrula|</v>
      </c>
    </row>
    <row r="1956" spans="1:21">
      <c r="A1956" s="14" t="s">
        <v>9685</v>
      </c>
      <c r="B1956" s="14" t="s">
        <v>49</v>
      </c>
      <c r="C1956" s="14" t="s">
        <v>9686</v>
      </c>
      <c r="D1956" s="14" t="s">
        <v>117</v>
      </c>
      <c r="E1956" s="14" t="s">
        <v>9687</v>
      </c>
      <c r="F1956" s="14" t="s">
        <v>115</v>
      </c>
      <c r="G1956" s="26">
        <v>44099</v>
      </c>
      <c r="H1956" s="14">
        <v>2020</v>
      </c>
      <c r="I1956" s="14" t="s">
        <v>360</v>
      </c>
      <c r="J1956" s="14" t="s">
        <v>105</v>
      </c>
      <c r="K1956" s="14" t="s">
        <v>253</v>
      </c>
      <c r="L1956" s="14" t="s">
        <v>9688</v>
      </c>
      <c r="M1956" s="14">
        <f t="shared" si="240"/>
        <v>2020</v>
      </c>
      <c r="N1956" s="14">
        <f t="shared" si="241"/>
        <v>9</v>
      </c>
      <c r="O1956" s="14" t="str">
        <f>IFERROR(VLOOKUP(I1956,Lists!$F$2:$G$16,2,FALSE()),"Not Rated")</f>
        <v>Adults</v>
      </c>
      <c r="P1956" s="14">
        <f t="shared" si="242"/>
        <v>1</v>
      </c>
      <c r="Q1956" s="14" t="str">
        <f t="shared" si="243"/>
        <v>United States</v>
      </c>
      <c r="R1956" s="14" t="str">
        <f t="shared" si="244"/>
        <v>|United States|</v>
      </c>
      <c r="S1956" s="14" t="str">
        <f t="shared" si="245"/>
        <v>|TV Comedies|</v>
      </c>
      <c r="T1956" s="14" t="str">
        <f t="shared" si="246"/>
        <v>|Unknown|</v>
      </c>
      <c r="U1956" s="14" t="str">
        <f t="shared" si="247"/>
        <v>|Allen Maldonado|Andrew Bachelor|Jearnest Corchado|Matthew Josten|Yaani King Mondschein|Justin Lee|Aja Evans|</v>
      </c>
    </row>
    <row r="1957" spans="1:21">
      <c r="A1957" s="14" t="s">
        <v>9689</v>
      </c>
      <c r="B1957" s="14" t="s">
        <v>49</v>
      </c>
      <c r="C1957" s="14" t="s">
        <v>9690</v>
      </c>
      <c r="D1957" s="14" t="s">
        <v>117</v>
      </c>
      <c r="E1957" s="14" t="s">
        <v>9691</v>
      </c>
      <c r="F1957" s="14" t="s">
        <v>123</v>
      </c>
      <c r="G1957" s="26">
        <v>44099</v>
      </c>
      <c r="H1957" s="14">
        <v>2020</v>
      </c>
      <c r="I1957" s="14" t="s">
        <v>360</v>
      </c>
      <c r="J1957" s="14" t="s">
        <v>105</v>
      </c>
      <c r="K1957" s="14" t="s">
        <v>409</v>
      </c>
      <c r="L1957" s="14" t="s">
        <v>9692</v>
      </c>
      <c r="M1957" s="14">
        <f t="shared" si="240"/>
        <v>2020</v>
      </c>
      <c r="N1957" s="14">
        <f t="shared" si="241"/>
        <v>9</v>
      </c>
      <c r="O1957" s="14" t="str">
        <f>IFERROR(VLOOKUP(I1957,Lists!$F$2:$G$16,2,FALSE()),"Not Rated")</f>
        <v>Adults</v>
      </c>
      <c r="P1957" s="14">
        <f t="shared" si="242"/>
        <v>1</v>
      </c>
      <c r="Q1957" s="14" t="str">
        <f t="shared" si="243"/>
        <v>South Korea</v>
      </c>
      <c r="R1957" s="14" t="str">
        <f t="shared" si="244"/>
        <v>|South Korea|</v>
      </c>
      <c r="S1957" s="14" t="str">
        <f t="shared" si="245"/>
        <v>|International TV Shows|TV Dramas|TV Mysteries|</v>
      </c>
      <c r="T1957" s="14" t="str">
        <f t="shared" si="246"/>
        <v>|Unknown|</v>
      </c>
      <c r="U1957" s="14" t="str">
        <f t="shared" si="247"/>
        <v>|Jung Yu-mi|Nam Joo-hyuk|</v>
      </c>
    </row>
    <row r="1958" spans="1:21">
      <c r="A1958" s="14" t="s">
        <v>9693</v>
      </c>
      <c r="B1958" s="14" t="s">
        <v>48</v>
      </c>
      <c r="C1958" s="14" t="s">
        <v>9694</v>
      </c>
      <c r="D1958" s="14" t="s">
        <v>117</v>
      </c>
      <c r="E1958" s="14" t="s">
        <v>9695</v>
      </c>
      <c r="F1958" s="14" t="s">
        <v>117</v>
      </c>
      <c r="G1958" s="26">
        <v>44099</v>
      </c>
      <c r="H1958" s="14">
        <v>2019</v>
      </c>
      <c r="I1958" s="14" t="s">
        <v>360</v>
      </c>
      <c r="J1958" s="14" t="s">
        <v>9393</v>
      </c>
      <c r="K1958" s="14" t="s">
        <v>2701</v>
      </c>
      <c r="L1958" s="14" t="s">
        <v>9696</v>
      </c>
      <c r="M1958" s="14">
        <f t="shared" si="240"/>
        <v>2020</v>
      </c>
      <c r="N1958" s="14">
        <f t="shared" si="241"/>
        <v>9</v>
      </c>
      <c r="O1958" s="14" t="str">
        <f>IFERROR(VLOOKUP(I1958,Lists!$F$2:$G$16,2,FALSE()),"Not Rated")</f>
        <v>Adults</v>
      </c>
      <c r="P1958" s="14">
        <f t="shared" si="242"/>
        <v>44</v>
      </c>
      <c r="Q1958" s="14" t="str">
        <f t="shared" si="243"/>
        <v>Unknown</v>
      </c>
      <c r="R1958" s="14" t="str">
        <f t="shared" si="244"/>
        <v>|Unknown|</v>
      </c>
      <c r="S1958" s="14" t="str">
        <f t="shared" si="245"/>
        <v>|Documentaries|International Movies|Music &amp; Musicals|</v>
      </c>
      <c r="T1958" s="14" t="str">
        <f t="shared" si="246"/>
        <v>|Unknown|</v>
      </c>
      <c r="U1958" s="14" t="str">
        <f t="shared" si="247"/>
        <v>|Nasty C|</v>
      </c>
    </row>
    <row r="1959" spans="1:21">
      <c r="A1959" s="14" t="s">
        <v>9697</v>
      </c>
      <c r="B1959" s="14" t="s">
        <v>48</v>
      </c>
      <c r="C1959" s="14" t="s">
        <v>9698</v>
      </c>
      <c r="D1959" s="14" t="s">
        <v>9699</v>
      </c>
      <c r="E1959" s="14" t="s">
        <v>9700</v>
      </c>
      <c r="F1959" s="14" t="s">
        <v>4022</v>
      </c>
      <c r="G1959" s="26">
        <v>44098</v>
      </c>
      <c r="H1959" s="14">
        <v>2011</v>
      </c>
      <c r="I1959" s="14" t="s">
        <v>364</v>
      </c>
      <c r="J1959" s="14" t="s">
        <v>474</v>
      </c>
      <c r="K1959" s="14" t="s">
        <v>9701</v>
      </c>
      <c r="L1959" s="14" t="s">
        <v>9702</v>
      </c>
      <c r="M1959" s="14">
        <f t="shared" si="240"/>
        <v>2020</v>
      </c>
      <c r="N1959" s="14">
        <f t="shared" si="241"/>
        <v>9</v>
      </c>
      <c r="O1959" s="14" t="str">
        <f>IFERROR(VLOOKUP(I1959,Lists!$F$2:$G$16,2,FALSE()),"Not Rated")</f>
        <v>Teens</v>
      </c>
      <c r="P1959" s="14">
        <f t="shared" si="242"/>
        <v>127</v>
      </c>
      <c r="Q1959" s="14" t="str">
        <f t="shared" si="243"/>
        <v>United States</v>
      </c>
      <c r="R1959" s="14" t="str">
        <f t="shared" si="244"/>
        <v>|United States|India|</v>
      </c>
      <c r="S1959" s="14" t="str">
        <f t="shared" si="245"/>
        <v>|Action &amp; Adventure|Sci-Fi &amp; Fantasy|Sports Movies|</v>
      </c>
      <c r="T1959" s="14" t="str">
        <f t="shared" si="246"/>
        <v>|Shawn Levy|</v>
      </c>
      <c r="U1959" s="14" t="str">
        <f t="shared" si="247"/>
        <v>|Hugh Jackman|Dakota Goyo|Evangeline Lilly|Anthony Mackie|Kevin Durand|Hope Davis|James Rebhorn|Karl Yune|Olga Fonda|John Gatins|</v>
      </c>
    </row>
    <row r="1960" spans="1:21">
      <c r="A1960" s="14" t="s">
        <v>9703</v>
      </c>
      <c r="B1960" s="14" t="s">
        <v>49</v>
      </c>
      <c r="C1960" s="14" t="s">
        <v>9704</v>
      </c>
      <c r="D1960" s="14" t="s">
        <v>117</v>
      </c>
      <c r="E1960" s="14" t="s">
        <v>9705</v>
      </c>
      <c r="F1960" s="14" t="s">
        <v>115</v>
      </c>
      <c r="G1960" s="26">
        <v>44098</v>
      </c>
      <c r="H1960" s="14">
        <v>2020</v>
      </c>
      <c r="I1960" s="14" t="s">
        <v>360</v>
      </c>
      <c r="J1960" s="14" t="s">
        <v>108</v>
      </c>
      <c r="K1960" s="14" t="s">
        <v>257</v>
      </c>
      <c r="L1960" s="14" t="s">
        <v>9706</v>
      </c>
      <c r="M1960" s="14">
        <f t="shared" si="240"/>
        <v>2020</v>
      </c>
      <c r="N1960" s="14">
        <f t="shared" si="241"/>
        <v>9</v>
      </c>
      <c r="O1960" s="14" t="str">
        <f>IFERROR(VLOOKUP(I1960,Lists!$F$2:$G$16,2,FALSE()),"Not Rated")</f>
        <v>Adults</v>
      </c>
      <c r="P1960" s="14">
        <f t="shared" si="242"/>
        <v>4</v>
      </c>
      <c r="Q1960" s="14" t="str">
        <f t="shared" si="243"/>
        <v>United States</v>
      </c>
      <c r="R1960" s="14" t="str">
        <f t="shared" si="244"/>
        <v>|United States|</v>
      </c>
      <c r="S1960" s="14" t="str">
        <f t="shared" si="245"/>
        <v>|Docuseries|</v>
      </c>
      <c r="T1960" s="14" t="str">
        <f t="shared" si="246"/>
        <v>|Unknown|</v>
      </c>
      <c r="U1960" s="14" t="str">
        <f t="shared" si="247"/>
        <v>|Jon Favreau|Roy Choi|</v>
      </c>
    </row>
    <row r="1961" spans="1:21">
      <c r="A1961" s="14" t="s">
        <v>9707</v>
      </c>
      <c r="B1961" s="14" t="s">
        <v>48</v>
      </c>
      <c r="C1961" s="14" t="s">
        <v>9708</v>
      </c>
      <c r="D1961" s="14" t="s">
        <v>9709</v>
      </c>
      <c r="E1961" s="14" t="s">
        <v>9710</v>
      </c>
      <c r="F1961" s="14" t="s">
        <v>118</v>
      </c>
      <c r="G1961" s="26">
        <v>44097</v>
      </c>
      <c r="H1961" s="14">
        <v>2020</v>
      </c>
      <c r="I1961" s="14" t="s">
        <v>364</v>
      </c>
      <c r="J1961" s="14" t="s">
        <v>639</v>
      </c>
      <c r="K1961" s="14" t="s">
        <v>3402</v>
      </c>
      <c r="L1961" s="14" t="s">
        <v>9711</v>
      </c>
      <c r="M1961" s="14">
        <f t="shared" si="240"/>
        <v>2020</v>
      </c>
      <c r="N1961" s="14">
        <f t="shared" si="241"/>
        <v>9</v>
      </c>
      <c r="O1961" s="14" t="str">
        <f>IFERROR(VLOOKUP(I1961,Lists!$F$2:$G$16,2,FALSE()),"Not Rated")</f>
        <v>Teens</v>
      </c>
      <c r="P1961" s="14">
        <f t="shared" si="242"/>
        <v>124</v>
      </c>
      <c r="Q1961" s="14" t="str">
        <f t="shared" si="243"/>
        <v>United Kingdom</v>
      </c>
      <c r="R1961" s="14" t="str">
        <f t="shared" si="244"/>
        <v>|United Kingdom|</v>
      </c>
      <c r="S1961" s="14" t="str">
        <f t="shared" si="245"/>
        <v>|Action &amp; Adventure|Children &amp; Family Movies|Dramas|</v>
      </c>
      <c r="T1961" s="14" t="str">
        <f t="shared" si="246"/>
        <v>|Harry Bradbeer|</v>
      </c>
      <c r="U1961" s="14" t="str">
        <f t="shared" si="247"/>
        <v>|Millie Bobby Brown|Henry Cavill|Sam Claflin|Helena Bonham Carter|Louis Partridge|Burn Gorman|Adeel Akhtar|Susan Wokoma|Frances de la Tour|Fiona Shaw|</v>
      </c>
    </row>
    <row r="1962" spans="1:21">
      <c r="A1962" s="14" t="s">
        <v>9712</v>
      </c>
      <c r="B1962" s="14" t="s">
        <v>48</v>
      </c>
      <c r="C1962" s="14" t="s">
        <v>9713</v>
      </c>
      <c r="D1962" s="14" t="s">
        <v>9714</v>
      </c>
      <c r="E1962" s="14" t="s">
        <v>9715</v>
      </c>
      <c r="F1962" s="14" t="s">
        <v>115</v>
      </c>
      <c r="G1962" s="26">
        <v>44096</v>
      </c>
      <c r="H1962" s="14">
        <v>2020</v>
      </c>
      <c r="I1962" s="14" t="s">
        <v>368</v>
      </c>
      <c r="J1962" s="14" t="s">
        <v>744</v>
      </c>
      <c r="K1962" s="14" t="s">
        <v>247</v>
      </c>
      <c r="L1962" s="14" t="s">
        <v>9716</v>
      </c>
      <c r="M1962" s="14">
        <f t="shared" si="240"/>
        <v>2020</v>
      </c>
      <c r="N1962" s="14">
        <f t="shared" si="241"/>
        <v>9</v>
      </c>
      <c r="O1962" s="14" t="str">
        <f>IFERROR(VLOOKUP(I1962,Lists!$F$2:$G$16,2,FALSE()),"Not Rated")</f>
        <v>Kids</v>
      </c>
      <c r="P1962" s="14">
        <f t="shared" si="242"/>
        <v>85</v>
      </c>
      <c r="Q1962" s="14" t="str">
        <f t="shared" si="243"/>
        <v>United States</v>
      </c>
      <c r="R1962" s="14" t="str">
        <f t="shared" si="244"/>
        <v>|United States|</v>
      </c>
      <c r="S1962" s="14" t="str">
        <f t="shared" si="245"/>
        <v>|Documentaries|</v>
      </c>
      <c r="T1962" s="14" t="str">
        <f t="shared" si="246"/>
        <v>|Joshua Tickell|Rebecca Harrell Tickell|</v>
      </c>
      <c r="U1962" s="14" t="str">
        <f t="shared" si="247"/>
        <v>|Woody Harrelson|</v>
      </c>
    </row>
    <row r="1963" spans="1:21">
      <c r="A1963" s="14" t="s">
        <v>9717</v>
      </c>
      <c r="B1963" s="14" t="s">
        <v>49</v>
      </c>
      <c r="C1963" s="14" t="s">
        <v>9718</v>
      </c>
      <c r="D1963" s="14" t="s">
        <v>117</v>
      </c>
      <c r="E1963" s="14" t="s">
        <v>117</v>
      </c>
      <c r="F1963" s="14" t="s">
        <v>115</v>
      </c>
      <c r="G1963" s="26">
        <v>44096</v>
      </c>
      <c r="H1963" s="14">
        <v>2020</v>
      </c>
      <c r="I1963" s="14" t="s">
        <v>360</v>
      </c>
      <c r="J1963" s="14" t="s">
        <v>105</v>
      </c>
      <c r="K1963" s="14" t="s">
        <v>257</v>
      </c>
      <c r="L1963" s="14" t="s">
        <v>9719</v>
      </c>
      <c r="M1963" s="14">
        <f t="shared" si="240"/>
        <v>2020</v>
      </c>
      <c r="N1963" s="14">
        <f t="shared" si="241"/>
        <v>9</v>
      </c>
      <c r="O1963" s="14" t="str">
        <f>IFERROR(VLOOKUP(I1963,Lists!$F$2:$G$16,2,FALSE()),"Not Rated")</f>
        <v>Adults</v>
      </c>
      <c r="P1963" s="14">
        <f t="shared" si="242"/>
        <v>1</v>
      </c>
      <c r="Q1963" s="14" t="str">
        <f t="shared" si="243"/>
        <v>United States</v>
      </c>
      <c r="R1963" s="14" t="str">
        <f t="shared" si="244"/>
        <v>|United States|</v>
      </c>
      <c r="S1963" s="14" t="str">
        <f t="shared" si="245"/>
        <v>|Docuseries|</v>
      </c>
      <c r="T1963" s="14" t="str">
        <f t="shared" si="246"/>
        <v>|Unknown|</v>
      </c>
      <c r="U1963" s="14" t="str">
        <f t="shared" si="247"/>
        <v>|Unknown|</v>
      </c>
    </row>
    <row r="1964" spans="1:21">
      <c r="A1964" s="14" t="s">
        <v>9720</v>
      </c>
      <c r="B1964" s="14" t="s">
        <v>48</v>
      </c>
      <c r="C1964" s="14" t="s">
        <v>9721</v>
      </c>
      <c r="D1964" s="14" t="s">
        <v>9722</v>
      </c>
      <c r="E1964" s="14" t="s">
        <v>117</v>
      </c>
      <c r="F1964" s="14" t="s">
        <v>115</v>
      </c>
      <c r="G1964" s="26">
        <v>44095</v>
      </c>
      <c r="H1964" s="14">
        <v>2020</v>
      </c>
      <c r="I1964" s="14" t="s">
        <v>362</v>
      </c>
      <c r="J1964" s="14" t="s">
        <v>9723</v>
      </c>
      <c r="K1964" s="14" t="s">
        <v>247</v>
      </c>
      <c r="L1964" s="14" t="s">
        <v>9724</v>
      </c>
      <c r="M1964" s="14">
        <f t="shared" si="240"/>
        <v>2020</v>
      </c>
      <c r="N1964" s="14">
        <f t="shared" si="241"/>
        <v>9</v>
      </c>
      <c r="O1964" s="14" t="str">
        <f>IFERROR(VLOOKUP(I1964,Lists!$F$2:$G$16,2,FALSE()),"Not Rated")</f>
        <v>Older Kids</v>
      </c>
      <c r="P1964" s="14">
        <f t="shared" si="242"/>
        <v>20</v>
      </c>
      <c r="Q1964" s="14" t="str">
        <f t="shared" si="243"/>
        <v>United States</v>
      </c>
      <c r="R1964" s="14" t="str">
        <f t="shared" si="244"/>
        <v>|United States|</v>
      </c>
      <c r="S1964" s="14" t="str">
        <f t="shared" si="245"/>
        <v>|Documentaries|</v>
      </c>
      <c r="T1964" s="14" t="str">
        <f t="shared" si="246"/>
        <v>|Sophia Nahli Allison|</v>
      </c>
      <c r="U1964" s="14" t="str">
        <f t="shared" si="247"/>
        <v>|Unknown|</v>
      </c>
    </row>
    <row r="1965" spans="1:21">
      <c r="A1965" s="14" t="s">
        <v>9725</v>
      </c>
      <c r="B1965" s="14" t="s">
        <v>48</v>
      </c>
      <c r="C1965" s="14" t="s">
        <v>9726</v>
      </c>
      <c r="D1965" s="14" t="s">
        <v>9727</v>
      </c>
      <c r="E1965" s="14" t="s">
        <v>9728</v>
      </c>
      <c r="F1965" s="14" t="s">
        <v>121</v>
      </c>
      <c r="G1965" s="26">
        <v>44094</v>
      </c>
      <c r="H1965" s="14">
        <v>2018</v>
      </c>
      <c r="I1965" s="14" t="s">
        <v>362</v>
      </c>
      <c r="J1965" s="14" t="s">
        <v>724</v>
      </c>
      <c r="K1965" s="14" t="s">
        <v>475</v>
      </c>
      <c r="L1965" s="14" t="s">
        <v>9729</v>
      </c>
      <c r="M1965" s="14">
        <f t="shared" si="240"/>
        <v>2020</v>
      </c>
      <c r="N1965" s="14">
        <f t="shared" si="241"/>
        <v>9</v>
      </c>
      <c r="O1965" s="14" t="str">
        <f>IFERROR(VLOOKUP(I1965,Lists!$F$2:$G$16,2,FALSE()),"Not Rated")</f>
        <v>Older Kids</v>
      </c>
      <c r="P1965" s="14">
        <f t="shared" si="242"/>
        <v>102</v>
      </c>
      <c r="Q1965" s="14" t="str">
        <f t="shared" si="243"/>
        <v>Japan</v>
      </c>
      <c r="R1965" s="14" t="str">
        <f t="shared" si="244"/>
        <v>|Japan|</v>
      </c>
      <c r="S1965" s="14" t="str">
        <f t="shared" si="245"/>
        <v>|Dramas|International Movies|</v>
      </c>
      <c r="T1965" s="14" t="str">
        <f t="shared" si="246"/>
        <v>|Norihisa Hiranuma|</v>
      </c>
      <c r="U1965" s="14" t="str">
        <f t="shared" si="247"/>
        <v>|Kenjiro Yamashita|Kanta Sato|Taiki Sato|Masayasu Yagi|Kousei Amano|Miu Arai|Taro Suruga|Yuko Fueki|Tomoki Hirose|Ryo Matsuda|Masaru Mizuno|Shunsuke Tanaka|Fumihiko Tachiki|Eri Murakawa|Katsuya Kobayashi|</v>
      </c>
    </row>
    <row r="1966" spans="1:21">
      <c r="A1966" s="14" t="s">
        <v>9730</v>
      </c>
      <c r="B1966" s="14" t="s">
        <v>48</v>
      </c>
      <c r="C1966" s="14" t="s">
        <v>9731</v>
      </c>
      <c r="D1966" s="14" t="s">
        <v>9732</v>
      </c>
      <c r="E1966" s="14" t="s">
        <v>9733</v>
      </c>
      <c r="F1966" s="14" t="s">
        <v>121</v>
      </c>
      <c r="G1966" s="26">
        <v>44094</v>
      </c>
      <c r="H1966" s="14">
        <v>2016</v>
      </c>
      <c r="I1966" s="14" t="s">
        <v>360</v>
      </c>
      <c r="J1966" s="14" t="s">
        <v>1399</v>
      </c>
      <c r="K1966" s="14" t="s">
        <v>1227</v>
      </c>
      <c r="L1966" s="14" t="s">
        <v>9734</v>
      </c>
      <c r="M1966" s="14">
        <f t="shared" si="240"/>
        <v>2020</v>
      </c>
      <c r="N1966" s="14">
        <f t="shared" si="241"/>
        <v>9</v>
      </c>
      <c r="O1966" s="14" t="str">
        <f>IFERROR(VLOOKUP(I1966,Lists!$F$2:$G$16,2,FALSE()),"Not Rated")</f>
        <v>Adults</v>
      </c>
      <c r="P1966" s="14">
        <f t="shared" si="242"/>
        <v>129</v>
      </c>
      <c r="Q1966" s="14" t="str">
        <f t="shared" si="243"/>
        <v>Japan</v>
      </c>
      <c r="R1966" s="14" t="str">
        <f t="shared" si="244"/>
        <v>|Japan|</v>
      </c>
      <c r="S1966" s="14" t="str">
        <f t="shared" si="245"/>
        <v>|Action &amp; Adventure|International Movies|</v>
      </c>
      <c r="T1966" s="14" t="str">
        <f t="shared" si="246"/>
        <v>|Shigeaki Kubo|</v>
      </c>
      <c r="U1966" s="14" t="str">
        <f t="shared" si="247"/>
        <v>|Takanori Iwata|Akira|Sho Aoyagi|Hiroomi Tosaka|Takahiro|Yuki Yamada|Masataka Kubota|Kento Hayashi|Keiji Kuroki|Goki Maeda|Elly|Kenchi Tachibana|Tatsuya Nakamura|Kosuke Toyohara|Arata Iura|Kyoko Koizumi|</v>
      </c>
    </row>
    <row r="1967" spans="1:21">
      <c r="A1967" s="14" t="s">
        <v>9735</v>
      </c>
      <c r="B1967" s="14" t="s">
        <v>48</v>
      </c>
      <c r="C1967" s="14" t="s">
        <v>9736</v>
      </c>
      <c r="D1967" s="14" t="s">
        <v>9737</v>
      </c>
      <c r="E1967" s="14" t="s">
        <v>9738</v>
      </c>
      <c r="F1967" s="14" t="s">
        <v>121</v>
      </c>
      <c r="G1967" s="26">
        <v>44094</v>
      </c>
      <c r="H1967" s="14">
        <v>2017</v>
      </c>
      <c r="I1967" s="14" t="s">
        <v>360</v>
      </c>
      <c r="J1967" s="14" t="s">
        <v>639</v>
      </c>
      <c r="K1967" s="14" t="s">
        <v>1227</v>
      </c>
      <c r="L1967" s="14" t="s">
        <v>9739</v>
      </c>
      <c r="M1967" s="14">
        <f t="shared" si="240"/>
        <v>2020</v>
      </c>
      <c r="N1967" s="14">
        <f t="shared" si="241"/>
        <v>9</v>
      </c>
      <c r="O1967" s="14" t="str">
        <f>IFERROR(VLOOKUP(I1967,Lists!$F$2:$G$16,2,FALSE()),"Not Rated")</f>
        <v>Adults</v>
      </c>
      <c r="P1967" s="14">
        <f t="shared" si="242"/>
        <v>124</v>
      </c>
      <c r="Q1967" s="14" t="str">
        <f t="shared" si="243"/>
        <v>Japan</v>
      </c>
      <c r="R1967" s="14" t="str">
        <f t="shared" si="244"/>
        <v>|Japan|</v>
      </c>
      <c r="S1967" s="14" t="str">
        <f t="shared" si="245"/>
        <v>|Action &amp; Adventure|International Movies|</v>
      </c>
      <c r="T1967" s="14" t="str">
        <f t="shared" si="246"/>
        <v>|Shigeaki Kubo|Tsuyoshi Nakakuki|</v>
      </c>
      <c r="U1967" s="14" t="str">
        <f t="shared" si="247"/>
        <v>|Takanori Iwata|Keiji Kuroki|Aoi Nakamura|Yuki Yamada|Masataka Kubota|Kento Hayashi|Naoto|Akira|Sho Aoyagi|Takahiro|Hiroomi Tosaka|Nobuyuki Suzuki|Keita Machida|Elly|Mandy Sekiguchi|Reo Sano|Masahiko Tsugawa|</v>
      </c>
    </row>
    <row r="1968" spans="1:21">
      <c r="A1968" s="14" t="s">
        <v>9740</v>
      </c>
      <c r="B1968" s="14" t="s">
        <v>48</v>
      </c>
      <c r="C1968" s="14" t="s">
        <v>9741</v>
      </c>
      <c r="D1968" s="14" t="s">
        <v>9737</v>
      </c>
      <c r="E1968" s="14" t="s">
        <v>9742</v>
      </c>
      <c r="F1968" s="14" t="s">
        <v>121</v>
      </c>
      <c r="G1968" s="26">
        <v>44094</v>
      </c>
      <c r="H1968" s="14">
        <v>2017</v>
      </c>
      <c r="I1968" s="14" t="s">
        <v>360</v>
      </c>
      <c r="J1968" s="14" t="s">
        <v>1062</v>
      </c>
      <c r="K1968" s="14" t="s">
        <v>1227</v>
      </c>
      <c r="L1968" s="14" t="s">
        <v>9743</v>
      </c>
      <c r="M1968" s="14">
        <f t="shared" si="240"/>
        <v>2020</v>
      </c>
      <c r="N1968" s="14">
        <f t="shared" si="241"/>
        <v>9</v>
      </c>
      <c r="O1968" s="14" t="str">
        <f>IFERROR(VLOOKUP(I1968,Lists!$F$2:$G$16,2,FALSE()),"Not Rated")</f>
        <v>Adults</v>
      </c>
      <c r="P1968" s="14">
        <f t="shared" si="242"/>
        <v>118</v>
      </c>
      <c r="Q1968" s="14" t="str">
        <f t="shared" si="243"/>
        <v>Japan</v>
      </c>
      <c r="R1968" s="14" t="str">
        <f t="shared" si="244"/>
        <v>|Japan|</v>
      </c>
      <c r="S1968" s="14" t="str">
        <f t="shared" si="245"/>
        <v>|Action &amp; Adventure|International Movies|</v>
      </c>
      <c r="T1968" s="14" t="str">
        <f t="shared" si="246"/>
        <v>|Shigeaki Kubo|Tsuyoshi Nakakuki|</v>
      </c>
      <c r="U1968" s="14" t="str">
        <f t="shared" si="247"/>
        <v>|Takanori Iwata|Akira|Masataka Kubota|Takahiro|Hiroomi Tosaka|Sho Aoyagi|Reo Sano|Koichi Iwaki|Goro Kishitani|Masahiko Tsugawa|Keiji Kuroki|Yuki Yamada|Kento Hayashi|Naoto|Elly|Mandy Sekiguchi|</v>
      </c>
    </row>
    <row r="1969" spans="1:21">
      <c r="A1969" s="14" t="s">
        <v>9744</v>
      </c>
      <c r="B1969" s="14" t="s">
        <v>48</v>
      </c>
      <c r="C1969" s="14" t="s">
        <v>9745</v>
      </c>
      <c r="D1969" s="14" t="s">
        <v>9746</v>
      </c>
      <c r="E1969" s="14" t="s">
        <v>9747</v>
      </c>
      <c r="F1969" s="14" t="s">
        <v>121</v>
      </c>
      <c r="G1969" s="26">
        <v>44094</v>
      </c>
      <c r="H1969" s="14">
        <v>2016</v>
      </c>
      <c r="I1969" s="14" t="s">
        <v>360</v>
      </c>
      <c r="J1969" s="14" t="s">
        <v>580</v>
      </c>
      <c r="K1969" s="14" t="s">
        <v>1227</v>
      </c>
      <c r="L1969" s="14" t="s">
        <v>9748</v>
      </c>
      <c r="M1969" s="14">
        <f t="shared" si="240"/>
        <v>2020</v>
      </c>
      <c r="N1969" s="14">
        <f t="shared" si="241"/>
        <v>9</v>
      </c>
      <c r="O1969" s="14" t="str">
        <f>IFERROR(VLOOKUP(I1969,Lists!$F$2:$G$16,2,FALSE()),"Not Rated")</f>
        <v>Adults</v>
      </c>
      <c r="P1969" s="14">
        <f t="shared" si="242"/>
        <v>111</v>
      </c>
      <c r="Q1969" s="14" t="str">
        <f t="shared" si="243"/>
        <v>Japan</v>
      </c>
      <c r="R1969" s="14" t="str">
        <f t="shared" si="244"/>
        <v>|Japan|</v>
      </c>
      <c r="S1969" s="14" t="str">
        <f t="shared" si="245"/>
        <v>|Action &amp; Adventure|International Movies|</v>
      </c>
      <c r="T1969" s="14" t="str">
        <f t="shared" si="246"/>
        <v>|Yudai Yamaguchi|</v>
      </c>
      <c r="U1969" s="14" t="str">
        <f t="shared" si="247"/>
        <v>|Takahiro|Hiroomi Tosaka|Takumi Saitoh|Miyu Yoshimoto|Ken Ishiguro|Takanori Iwata|Naoko Iijima|Koichi Iwaki|Nobuyuki Suzuki|Keita Machida|Kenjiro Yamashita|Kanta Sato|Taiki Sato|Noemi Nakai|Tatsuya Nakamura|Taichi Saotome|</v>
      </c>
    </row>
    <row r="1970" spans="1:21">
      <c r="A1970" s="14" t="s">
        <v>9749</v>
      </c>
      <c r="B1970" s="14" t="s">
        <v>48</v>
      </c>
      <c r="C1970" s="14" t="s">
        <v>9750</v>
      </c>
      <c r="D1970" s="14" t="s">
        <v>9732</v>
      </c>
      <c r="E1970" s="14" t="s">
        <v>9751</v>
      </c>
      <c r="F1970" s="14" t="s">
        <v>117</v>
      </c>
      <c r="G1970" s="26">
        <v>44094</v>
      </c>
      <c r="H1970" s="14">
        <v>2019</v>
      </c>
      <c r="I1970" s="14" t="s">
        <v>360</v>
      </c>
      <c r="J1970" s="14" t="s">
        <v>443</v>
      </c>
      <c r="K1970" s="14" t="s">
        <v>1227</v>
      </c>
      <c r="L1970" s="14" t="s">
        <v>9752</v>
      </c>
      <c r="M1970" s="14">
        <f t="shared" si="240"/>
        <v>2020</v>
      </c>
      <c r="N1970" s="14">
        <f t="shared" si="241"/>
        <v>9</v>
      </c>
      <c r="O1970" s="14" t="str">
        <f>IFERROR(VLOOKUP(I1970,Lists!$F$2:$G$16,2,FALSE()),"Not Rated")</f>
        <v>Adults</v>
      </c>
      <c r="P1970" s="14">
        <f t="shared" si="242"/>
        <v>125</v>
      </c>
      <c r="Q1970" s="14" t="str">
        <f t="shared" si="243"/>
        <v>Unknown</v>
      </c>
      <c r="R1970" s="14" t="str">
        <f t="shared" si="244"/>
        <v>|Unknown|</v>
      </c>
      <c r="S1970" s="14" t="str">
        <f t="shared" si="245"/>
        <v>|Action &amp; Adventure|International Movies|</v>
      </c>
      <c r="T1970" s="14" t="str">
        <f t="shared" si="246"/>
        <v>|Shigeaki Kubo|</v>
      </c>
      <c r="U1970" s="14" t="str">
        <f t="shared" si="247"/>
        <v>|Kazuma Kawamura|Jun Shison|Yuki Yamada|Hokuto Yoshino|Goki Maeda|Ryuji Sato|Fuju Kamio|Jin Shirasu|Yuta Nakatsuka|Hayato Komori|Akihisa Shiono|Yo Aoi|Shin Koyanagi|Atsushi Arai|Ryotaro Sakaguchi|</v>
      </c>
    </row>
    <row r="1971" spans="1:21">
      <c r="A1971" s="14" t="s">
        <v>9753</v>
      </c>
      <c r="B1971" s="14" t="s">
        <v>48</v>
      </c>
      <c r="C1971" s="14" t="s">
        <v>9754</v>
      </c>
      <c r="D1971" s="14" t="s">
        <v>9732</v>
      </c>
      <c r="E1971" s="14" t="s">
        <v>9755</v>
      </c>
      <c r="F1971" s="14" t="s">
        <v>121</v>
      </c>
      <c r="G1971" s="26">
        <v>44094</v>
      </c>
      <c r="H1971" s="14">
        <v>2016</v>
      </c>
      <c r="I1971" s="14" t="s">
        <v>360</v>
      </c>
      <c r="J1971" s="14" t="s">
        <v>507</v>
      </c>
      <c r="K1971" s="14" t="s">
        <v>1227</v>
      </c>
      <c r="L1971" s="14" t="s">
        <v>9756</v>
      </c>
      <c r="M1971" s="14">
        <f t="shared" si="240"/>
        <v>2020</v>
      </c>
      <c r="N1971" s="14">
        <f t="shared" si="241"/>
        <v>9</v>
      </c>
      <c r="O1971" s="14" t="str">
        <f>IFERROR(VLOOKUP(I1971,Lists!$F$2:$G$16,2,FALSE()),"Not Rated")</f>
        <v>Adults</v>
      </c>
      <c r="P1971" s="14">
        <f t="shared" si="242"/>
        <v>94</v>
      </c>
      <c r="Q1971" s="14" t="str">
        <f t="shared" si="243"/>
        <v>Japan</v>
      </c>
      <c r="R1971" s="14" t="str">
        <f t="shared" si="244"/>
        <v>|Japan|</v>
      </c>
      <c r="S1971" s="14" t="str">
        <f t="shared" si="245"/>
        <v>|Action &amp; Adventure|International Movies|</v>
      </c>
      <c r="T1971" s="14" t="str">
        <f t="shared" si="246"/>
        <v>|Shigeaki Kubo|</v>
      </c>
      <c r="U1971" s="14" t="str">
        <f t="shared" si="247"/>
        <v>|Takanori Iwata|Nobuyuki Suzuki|Keita Machida|Akira|Sho Aoyagi|Keiji Kuroki|Yuki Yamada|Masataka Kubota|Kento Hayashi|Kenjiro Yamashita|Kanta Sato|Taiki Sato|Takahiro|Hiroomi Tosaka|Tatsuya Nakamura|Arata Iura|</v>
      </c>
    </row>
    <row r="1972" spans="1:21">
      <c r="A1972" s="14" t="s">
        <v>9757</v>
      </c>
      <c r="B1972" s="14" t="s">
        <v>48</v>
      </c>
      <c r="C1972" s="14" t="s">
        <v>9758</v>
      </c>
      <c r="D1972" s="14" t="s">
        <v>9759</v>
      </c>
      <c r="E1972" s="14" t="s">
        <v>9760</v>
      </c>
      <c r="F1972" s="14" t="s">
        <v>128</v>
      </c>
      <c r="G1972" s="26">
        <v>44094</v>
      </c>
      <c r="H1972" s="14">
        <v>2019</v>
      </c>
      <c r="I1972" s="14" t="s">
        <v>360</v>
      </c>
      <c r="J1972" s="14" t="s">
        <v>2213</v>
      </c>
      <c r="K1972" s="14" t="s">
        <v>1656</v>
      </c>
      <c r="L1972" s="14" t="s">
        <v>9761</v>
      </c>
      <c r="M1972" s="14">
        <f t="shared" si="240"/>
        <v>2020</v>
      </c>
      <c r="N1972" s="14">
        <f t="shared" si="241"/>
        <v>9</v>
      </c>
      <c r="O1972" s="14" t="str">
        <f>IFERROR(VLOOKUP(I1972,Lists!$F$2:$G$16,2,FALSE()),"Not Rated")</f>
        <v>Adults</v>
      </c>
      <c r="P1972" s="14">
        <f t="shared" si="242"/>
        <v>130</v>
      </c>
      <c r="Q1972" s="14" t="str">
        <f t="shared" si="243"/>
        <v>Egypt</v>
      </c>
      <c r="R1972" s="14" t="str">
        <f t="shared" si="244"/>
        <v>|Egypt|</v>
      </c>
      <c r="S1972" s="14" t="str">
        <f t="shared" si="245"/>
        <v>|Horror Movies|International Movies|Thrillers|</v>
      </c>
      <c r="T1972" s="14" t="str">
        <f t="shared" si="246"/>
        <v>|Marwan Hamed|</v>
      </c>
      <c r="U1972" s="14" t="str">
        <f t="shared" si="247"/>
        <v>|Karim Abdel Aziz|Nelly Karim|Hend Sabry|Shereen Reda|Khaled El Sawy|Eyad Nassar|Tara Emad|Amgad Elsharqawy|</v>
      </c>
    </row>
    <row r="1973" spans="1:21">
      <c r="A1973" s="14" t="s">
        <v>9762</v>
      </c>
      <c r="B1973" s="14" t="s">
        <v>48</v>
      </c>
      <c r="C1973" s="14" t="s">
        <v>9763</v>
      </c>
      <c r="D1973" s="14" t="s">
        <v>9764</v>
      </c>
      <c r="E1973" s="14" t="s">
        <v>9765</v>
      </c>
      <c r="F1973" s="14" t="s">
        <v>116</v>
      </c>
      <c r="G1973" s="26">
        <v>44093</v>
      </c>
      <c r="H1973" s="14">
        <v>2013</v>
      </c>
      <c r="I1973" s="14" t="s">
        <v>361</v>
      </c>
      <c r="J1973" s="14" t="s">
        <v>962</v>
      </c>
      <c r="K1973" s="14" t="s">
        <v>529</v>
      </c>
      <c r="L1973" s="14" t="s">
        <v>9766</v>
      </c>
      <c r="M1973" s="14">
        <f t="shared" si="240"/>
        <v>2020</v>
      </c>
      <c r="N1973" s="14">
        <f t="shared" si="241"/>
        <v>9</v>
      </c>
      <c r="O1973" s="14" t="str">
        <f>IFERROR(VLOOKUP(I1973,Lists!$F$2:$G$16,2,FALSE()),"Not Rated")</f>
        <v>Teens</v>
      </c>
      <c r="P1973" s="14">
        <f t="shared" si="242"/>
        <v>117</v>
      </c>
      <c r="Q1973" s="14" t="str">
        <f t="shared" si="243"/>
        <v>India</v>
      </c>
      <c r="R1973" s="14" t="str">
        <f t="shared" si="244"/>
        <v>|India|</v>
      </c>
      <c r="S1973" s="14" t="str">
        <f t="shared" si="245"/>
        <v>|Comedies|International Movies|</v>
      </c>
      <c r="T1973" s="14" t="str">
        <f t="shared" si="246"/>
        <v>|Smeep Kang|</v>
      </c>
      <c r="U1973" s="14" t="str">
        <f t="shared" si="247"/>
        <v>|Gippy Grewal|Gurpreet Guggi|Ragini Khanna|Om Puri|B.N. Sharma|Avtar Gill|Karamjit Anmol|Rana Jung Bahadur|</v>
      </c>
    </row>
    <row r="1974" spans="1:21">
      <c r="A1974" s="14" t="s">
        <v>9767</v>
      </c>
      <c r="B1974" s="14" t="s">
        <v>48</v>
      </c>
      <c r="C1974" s="14" t="s">
        <v>9768</v>
      </c>
      <c r="D1974" s="14" t="s">
        <v>9769</v>
      </c>
      <c r="E1974" s="14" t="s">
        <v>9770</v>
      </c>
      <c r="F1974" s="14" t="s">
        <v>116</v>
      </c>
      <c r="G1974" s="26">
        <v>44093</v>
      </c>
      <c r="H1974" s="14">
        <v>2015</v>
      </c>
      <c r="I1974" s="14" t="s">
        <v>361</v>
      </c>
      <c r="J1974" s="14" t="s">
        <v>3814</v>
      </c>
      <c r="K1974" s="14" t="s">
        <v>1227</v>
      </c>
      <c r="L1974" s="14" t="s">
        <v>9771</v>
      </c>
      <c r="M1974" s="14">
        <f t="shared" si="240"/>
        <v>2020</v>
      </c>
      <c r="N1974" s="14">
        <f t="shared" si="241"/>
        <v>9</v>
      </c>
      <c r="O1974" s="14" t="str">
        <f>IFERROR(VLOOKUP(I1974,Lists!$F$2:$G$16,2,FALSE()),"Not Rated")</f>
        <v>Teens</v>
      </c>
      <c r="P1974" s="14">
        <f t="shared" si="242"/>
        <v>137</v>
      </c>
      <c r="Q1974" s="14" t="str">
        <f t="shared" si="243"/>
        <v>India</v>
      </c>
      <c r="R1974" s="14" t="str">
        <f t="shared" si="244"/>
        <v>|India|</v>
      </c>
      <c r="S1974" s="14" t="str">
        <f t="shared" si="245"/>
        <v>|Action &amp; Adventure|International Movies|</v>
      </c>
      <c r="T1974" s="14" t="str">
        <f t="shared" si="246"/>
        <v>|Raja Chanda|</v>
      </c>
      <c r="U1974" s="14" t="str">
        <f t="shared" si="247"/>
        <v>|Soham Chakraborty|Bidya Sinha Mim|Ashish Vidyarthi|Rajatabha Dutta|Rudranil Ghosh|Kharaj Mukherjee|</v>
      </c>
    </row>
    <row r="1975" spans="1:21">
      <c r="A1975" s="14" t="s">
        <v>9772</v>
      </c>
      <c r="B1975" s="14" t="s">
        <v>49</v>
      </c>
      <c r="C1975" s="14" t="s">
        <v>9773</v>
      </c>
      <c r="D1975" s="14" t="s">
        <v>117</v>
      </c>
      <c r="E1975" s="14" t="s">
        <v>9774</v>
      </c>
      <c r="F1975" s="14" t="s">
        <v>117</v>
      </c>
      <c r="G1975" s="26">
        <v>44093</v>
      </c>
      <c r="H1975" s="14">
        <v>2020</v>
      </c>
      <c r="I1975" s="14" t="s">
        <v>366</v>
      </c>
      <c r="J1975" s="14" t="s">
        <v>105</v>
      </c>
      <c r="K1975" s="14" t="s">
        <v>617</v>
      </c>
      <c r="L1975" s="14" t="s">
        <v>9775</v>
      </c>
      <c r="M1975" s="14">
        <f t="shared" si="240"/>
        <v>2020</v>
      </c>
      <c r="N1975" s="14">
        <f t="shared" si="241"/>
        <v>9</v>
      </c>
      <c r="O1975" s="14" t="str">
        <f>IFERROR(VLOOKUP(I1975,Lists!$F$2:$G$16,2,FALSE()),"Not Rated")</f>
        <v>Kids</v>
      </c>
      <c r="P1975" s="14">
        <f t="shared" si="242"/>
        <v>1</v>
      </c>
      <c r="Q1975" s="14" t="str">
        <f t="shared" si="243"/>
        <v>Unknown</v>
      </c>
      <c r="R1975" s="14" t="str">
        <f t="shared" si="244"/>
        <v>|Unknown|</v>
      </c>
      <c r="S1975" s="14" t="str">
        <f t="shared" si="245"/>
        <v>|Kids' TV|TV Comedies|</v>
      </c>
      <c r="T1975" s="14" t="str">
        <f t="shared" si="246"/>
        <v>|Unknown|</v>
      </c>
      <c r="U1975" s="14" t="str">
        <f t="shared" si="247"/>
        <v>|Viraaj Modgill|Jasleen Singh|Pooja Punjabi|Viswanathan Sridhar|Manish Bhavan|Suvela Sharma|Surabhi Pandey|Zeel Thakkar|</v>
      </c>
    </row>
    <row r="1976" spans="1:21">
      <c r="A1976" s="14" t="s">
        <v>9776</v>
      </c>
      <c r="B1976" s="14" t="s">
        <v>48</v>
      </c>
      <c r="C1976" s="14" t="s">
        <v>9777</v>
      </c>
      <c r="D1976" s="14" t="s">
        <v>9778</v>
      </c>
      <c r="E1976" s="14" t="s">
        <v>9779</v>
      </c>
      <c r="F1976" s="14" t="s">
        <v>116</v>
      </c>
      <c r="G1976" s="26">
        <v>44093</v>
      </c>
      <c r="H1976" s="14">
        <v>2013</v>
      </c>
      <c r="I1976" s="14" t="s">
        <v>360</v>
      </c>
      <c r="J1976" s="14" t="s">
        <v>1929</v>
      </c>
      <c r="K1976" s="14" t="s">
        <v>910</v>
      </c>
      <c r="L1976" s="14" t="s">
        <v>9780</v>
      </c>
      <c r="M1976" s="14">
        <f t="shared" si="240"/>
        <v>2020</v>
      </c>
      <c r="N1976" s="14">
        <f t="shared" si="241"/>
        <v>9</v>
      </c>
      <c r="O1976" s="14" t="str">
        <f>IFERROR(VLOOKUP(I1976,Lists!$F$2:$G$16,2,FALSE()),"Not Rated")</f>
        <v>Adults</v>
      </c>
      <c r="P1976" s="14">
        <f t="shared" si="242"/>
        <v>139</v>
      </c>
      <c r="Q1976" s="14" t="str">
        <f t="shared" si="243"/>
        <v>India</v>
      </c>
      <c r="R1976" s="14" t="str">
        <f t="shared" si="244"/>
        <v>|India|</v>
      </c>
      <c r="S1976" s="14" t="str">
        <f t="shared" si="245"/>
        <v>|Dramas|International Movies|Romantic Movies|</v>
      </c>
      <c r="T1976" s="14" t="str">
        <f t="shared" si="246"/>
        <v>|Tigmanshu Dhulia|</v>
      </c>
      <c r="U1976" s="14" t="str">
        <f t="shared" si="247"/>
        <v>|Irrfan Khan|Jimmy Shergill|Soha Ali Khan|Mahie Gill|Raj Babbar|Deep Raj Rana|Rajiv Gupta|Sitaram Panchal|Rajesh Khera|Mugdha Godse|</v>
      </c>
    </row>
    <row r="1977" spans="1:21">
      <c r="A1977" s="14" t="s">
        <v>9781</v>
      </c>
      <c r="B1977" s="14" t="s">
        <v>48</v>
      </c>
      <c r="C1977" s="14" t="s">
        <v>9782</v>
      </c>
      <c r="D1977" s="14" t="s">
        <v>9783</v>
      </c>
      <c r="E1977" s="14" t="s">
        <v>9784</v>
      </c>
      <c r="F1977" s="14" t="s">
        <v>116</v>
      </c>
      <c r="G1977" s="26">
        <v>44093</v>
      </c>
      <c r="H1977" s="14">
        <v>2016</v>
      </c>
      <c r="I1977" s="14" t="s">
        <v>361</v>
      </c>
      <c r="J1977" s="14" t="s">
        <v>580</v>
      </c>
      <c r="K1977" s="14" t="s">
        <v>529</v>
      </c>
      <c r="L1977" s="14" t="s">
        <v>9785</v>
      </c>
      <c r="M1977" s="14">
        <f t="shared" si="240"/>
        <v>2020</v>
      </c>
      <c r="N1977" s="14">
        <f t="shared" si="241"/>
        <v>9</v>
      </c>
      <c r="O1977" s="14" t="str">
        <f>IFERROR(VLOOKUP(I1977,Lists!$F$2:$G$16,2,FALSE()),"Not Rated")</f>
        <v>Teens</v>
      </c>
      <c r="P1977" s="14">
        <f t="shared" si="242"/>
        <v>111</v>
      </c>
      <c r="Q1977" s="14" t="str">
        <f t="shared" si="243"/>
        <v>India</v>
      </c>
      <c r="R1977" s="14" t="str">
        <f t="shared" si="244"/>
        <v>|India|</v>
      </c>
      <c r="S1977" s="14" t="str">
        <f t="shared" si="245"/>
        <v>|Comedies|International Movies|</v>
      </c>
      <c r="T1977" s="14" t="str">
        <f t="shared" si="246"/>
        <v>|Akashdeep|</v>
      </c>
      <c r="U1977" s="14" t="str">
        <f t="shared" si="247"/>
        <v>|Boman Irani|Vir Das|Neha Dhupia|Lisa Haydon|Ram Kapoor|Johny Lever|Vijay Raaz|Tinnu Anand|Sanjay Mishra|Ayub Khan|</v>
      </c>
    </row>
    <row r="1978" spans="1:21">
      <c r="A1978" s="14" t="s">
        <v>9786</v>
      </c>
      <c r="B1978" s="14" t="s">
        <v>48</v>
      </c>
      <c r="C1978" s="14" t="s">
        <v>9787</v>
      </c>
      <c r="D1978" s="14" t="s">
        <v>9788</v>
      </c>
      <c r="E1978" s="14" t="s">
        <v>9789</v>
      </c>
      <c r="F1978" s="14" t="s">
        <v>116</v>
      </c>
      <c r="G1978" s="26">
        <v>44093</v>
      </c>
      <c r="H1978" s="14">
        <v>2014</v>
      </c>
      <c r="I1978" s="14" t="s">
        <v>360</v>
      </c>
      <c r="J1978" s="14" t="s">
        <v>560</v>
      </c>
      <c r="K1978" s="14" t="s">
        <v>605</v>
      </c>
      <c r="L1978" s="14" t="s">
        <v>9790</v>
      </c>
      <c r="M1978" s="14">
        <f t="shared" si="240"/>
        <v>2020</v>
      </c>
      <c r="N1978" s="14">
        <f t="shared" si="241"/>
        <v>9</v>
      </c>
      <c r="O1978" s="14" t="str">
        <f>IFERROR(VLOOKUP(I1978,Lists!$F$2:$G$16,2,FALSE()),"Not Rated")</f>
        <v>Adults</v>
      </c>
      <c r="P1978" s="14">
        <f t="shared" si="242"/>
        <v>103</v>
      </c>
      <c r="Q1978" s="14" t="str">
        <f t="shared" si="243"/>
        <v>India</v>
      </c>
      <c r="R1978" s="14" t="str">
        <f t="shared" si="244"/>
        <v>|India|</v>
      </c>
      <c r="S1978" s="14" t="str">
        <f t="shared" si="245"/>
        <v>|Dramas|International Movies|Thrillers|</v>
      </c>
      <c r="T1978" s="14" t="str">
        <f t="shared" si="246"/>
        <v>|Rajesh Ganguly|</v>
      </c>
      <c r="U1978" s="14" t="str">
        <f t="shared" si="247"/>
        <v>|Jeet|Abir Chatterjee|Priyanka Sarkar|Shradha Das|Kharaj Mukherjee|Shantilal Mukherjee|Barun Chanda|Deb Ranajan Nag|Rajesh Sharma|</v>
      </c>
    </row>
    <row r="1979" spans="1:21">
      <c r="A1979" s="14" t="s">
        <v>9791</v>
      </c>
      <c r="B1979" s="14" t="s">
        <v>48</v>
      </c>
      <c r="C1979" s="14" t="s">
        <v>9792</v>
      </c>
      <c r="D1979" s="14" t="s">
        <v>9793</v>
      </c>
      <c r="E1979" s="14" t="s">
        <v>9794</v>
      </c>
      <c r="F1979" s="14" t="s">
        <v>116</v>
      </c>
      <c r="G1979" s="26">
        <v>44092</v>
      </c>
      <c r="H1979" s="14">
        <v>2020</v>
      </c>
      <c r="I1979" s="14" t="s">
        <v>360</v>
      </c>
      <c r="J1979" s="14" t="s">
        <v>1159</v>
      </c>
      <c r="K1979" s="14" t="s">
        <v>444</v>
      </c>
      <c r="L1979" s="14" t="s">
        <v>9795</v>
      </c>
      <c r="M1979" s="14">
        <f t="shared" si="240"/>
        <v>2020</v>
      </c>
      <c r="N1979" s="14">
        <f t="shared" si="241"/>
        <v>9</v>
      </c>
      <c r="O1979" s="14" t="str">
        <f>IFERROR(VLOOKUP(I1979,Lists!$F$2:$G$16,2,FALSE()),"Not Rated")</f>
        <v>Adults</v>
      </c>
      <c r="P1979" s="14">
        <f t="shared" si="242"/>
        <v>120</v>
      </c>
      <c r="Q1979" s="14" t="str">
        <f t="shared" si="243"/>
        <v>India</v>
      </c>
      <c r="R1979" s="14" t="str">
        <f t="shared" si="244"/>
        <v>|India|</v>
      </c>
      <c r="S1979" s="14" t="str">
        <f t="shared" si="245"/>
        <v>|Dramas|Independent Movies|International Movies|</v>
      </c>
      <c r="T1979" s="14" t="str">
        <f t="shared" si="246"/>
        <v>|Alankrita Shrivastava|</v>
      </c>
      <c r="U1979" s="14" t="str">
        <f t="shared" si="247"/>
        <v>|Bhumi Pednekar|Konkona Sen Sharma|Vikrant Massey|Amol Parashar|Aamir Bashir|Karan Kundra|Kalp Shah|Hearty Singh|Neelima Azim|Kubbra Sait|</v>
      </c>
    </row>
    <row r="1980" spans="1:21">
      <c r="A1980" s="14" t="s">
        <v>9796</v>
      </c>
      <c r="B1980" s="14" t="s">
        <v>49</v>
      </c>
      <c r="C1980" s="14" t="s">
        <v>9797</v>
      </c>
      <c r="D1980" s="14" t="s">
        <v>117</v>
      </c>
      <c r="E1980" s="14" t="s">
        <v>9798</v>
      </c>
      <c r="F1980" s="14" t="s">
        <v>115</v>
      </c>
      <c r="G1980" s="26">
        <v>44092</v>
      </c>
      <c r="H1980" s="14">
        <v>2020</v>
      </c>
      <c r="I1980" s="14" t="s">
        <v>360</v>
      </c>
      <c r="J1980" s="14" t="s">
        <v>105</v>
      </c>
      <c r="K1980" s="14" t="s">
        <v>430</v>
      </c>
      <c r="L1980" s="14" t="s">
        <v>9799</v>
      </c>
      <c r="M1980" s="14">
        <f t="shared" si="240"/>
        <v>2020</v>
      </c>
      <c r="N1980" s="14">
        <f t="shared" si="241"/>
        <v>9</v>
      </c>
      <c r="O1980" s="14" t="str">
        <f>IFERROR(VLOOKUP(I1980,Lists!$F$2:$G$16,2,FALSE()),"Not Rated")</f>
        <v>Adults</v>
      </c>
      <c r="P1980" s="14">
        <f t="shared" si="242"/>
        <v>1</v>
      </c>
      <c r="Q1980" s="14" t="str">
        <f t="shared" si="243"/>
        <v>United States</v>
      </c>
      <c r="R1980" s="14" t="str">
        <f t="shared" si="244"/>
        <v>|United States|</v>
      </c>
      <c r="S1980" s="14" t="str">
        <f t="shared" si="245"/>
        <v>|TV Dramas|TV Horror|TV Mysteries|</v>
      </c>
      <c r="T1980" s="14" t="str">
        <f t="shared" si="246"/>
        <v>|Unknown|</v>
      </c>
      <c r="U1980" s="14" t="str">
        <f t="shared" si="247"/>
        <v>|Sarah Paulson|Finn Wittrock|Judy Davis|Sharon Stone|Cynthia Nixon|Jon Jon Briones|Charlie Carver|</v>
      </c>
    </row>
    <row r="1981" spans="1:21">
      <c r="A1981" s="14" t="s">
        <v>9800</v>
      </c>
      <c r="B1981" s="14" t="s">
        <v>49</v>
      </c>
      <c r="C1981" s="14" t="s">
        <v>9801</v>
      </c>
      <c r="D1981" s="14" t="s">
        <v>117</v>
      </c>
      <c r="E1981" s="14" t="s">
        <v>9802</v>
      </c>
      <c r="F1981" s="14" t="s">
        <v>115</v>
      </c>
      <c r="G1981" s="26">
        <v>44092</v>
      </c>
      <c r="H1981" s="14">
        <v>2020</v>
      </c>
      <c r="I1981" s="14" t="s">
        <v>368</v>
      </c>
      <c r="J1981" s="14" t="s">
        <v>105</v>
      </c>
      <c r="K1981" s="14" t="s">
        <v>262</v>
      </c>
      <c r="L1981" s="14" t="s">
        <v>9803</v>
      </c>
      <c r="M1981" s="14">
        <f t="shared" si="240"/>
        <v>2020</v>
      </c>
      <c r="N1981" s="14">
        <f t="shared" si="241"/>
        <v>9</v>
      </c>
      <c r="O1981" s="14" t="str">
        <f>IFERROR(VLOOKUP(I1981,Lists!$F$2:$G$16,2,FALSE()),"Not Rated")</f>
        <v>Kids</v>
      </c>
      <c r="P1981" s="14">
        <f t="shared" si="242"/>
        <v>1</v>
      </c>
      <c r="Q1981" s="14" t="str">
        <f t="shared" si="243"/>
        <v>United States</v>
      </c>
      <c r="R1981" s="14" t="str">
        <f t="shared" si="244"/>
        <v>|United States|</v>
      </c>
      <c r="S1981" s="14" t="str">
        <f t="shared" si="245"/>
        <v>|Reality TV|</v>
      </c>
      <c r="T1981" s="14" t="str">
        <f t="shared" si="246"/>
        <v>|Unknown|</v>
      </c>
      <c r="U1981" s="14" t="str">
        <f t="shared" si="247"/>
        <v>|Lyric Lewis|Rutledge Wood|</v>
      </c>
    </row>
    <row r="1982" spans="1:21">
      <c r="A1982" s="14" t="s">
        <v>9804</v>
      </c>
      <c r="B1982" s="14" t="s">
        <v>49</v>
      </c>
      <c r="C1982" s="14" t="s">
        <v>9805</v>
      </c>
      <c r="D1982" s="14" t="s">
        <v>117</v>
      </c>
      <c r="E1982" s="14" t="s">
        <v>9806</v>
      </c>
      <c r="F1982" s="14" t="s">
        <v>115</v>
      </c>
      <c r="G1982" s="26">
        <v>44092</v>
      </c>
      <c r="H1982" s="14">
        <v>2019</v>
      </c>
      <c r="I1982" s="14" t="s">
        <v>361</v>
      </c>
      <c r="J1982" s="14" t="s">
        <v>1829</v>
      </c>
      <c r="K1982" s="14" t="s">
        <v>3758</v>
      </c>
      <c r="L1982" s="14" t="s">
        <v>9807</v>
      </c>
      <c r="M1982" s="14">
        <f t="shared" si="240"/>
        <v>2020</v>
      </c>
      <c r="N1982" s="14">
        <f t="shared" si="241"/>
        <v>9</v>
      </c>
      <c r="O1982" s="14" t="str">
        <f>IFERROR(VLOOKUP(I1982,Lists!$F$2:$G$16,2,FALSE()),"Not Rated")</f>
        <v>Teens</v>
      </c>
      <c r="P1982" s="14">
        <f t="shared" si="242"/>
        <v>7</v>
      </c>
      <c r="Q1982" s="14" t="str">
        <f t="shared" si="243"/>
        <v>United States</v>
      </c>
      <c r="R1982" s="14" t="str">
        <f t="shared" si="244"/>
        <v>|United States|</v>
      </c>
      <c r="S1982" s="14" t="str">
        <f t="shared" si="245"/>
        <v>|Crime TV Shows|TV Dramas|TV Thrillers|</v>
      </c>
      <c r="T1982" s="14" t="str">
        <f t="shared" si="246"/>
        <v>|Unknown|</v>
      </c>
      <c r="U1982" s="14" t="str">
        <f t="shared" si="247"/>
        <v>|James Spader|Megan Boone|Diego Klattenhoff|Ryan Eggold|Harry Lennix|Amir Arison|Hisham Tawfiq|Mozhan Marnò|</v>
      </c>
    </row>
    <row r="1983" spans="1:21">
      <c r="A1983" s="14" t="s">
        <v>9808</v>
      </c>
      <c r="B1983" s="14" t="s">
        <v>48</v>
      </c>
      <c r="C1983" s="14" t="s">
        <v>9809</v>
      </c>
      <c r="D1983" s="14" t="s">
        <v>9810</v>
      </c>
      <c r="E1983" s="14" t="s">
        <v>9811</v>
      </c>
      <c r="F1983" s="14" t="s">
        <v>136</v>
      </c>
      <c r="G1983" s="26">
        <v>44092</v>
      </c>
      <c r="H1983" s="14">
        <v>2020</v>
      </c>
      <c r="I1983" s="14" t="s">
        <v>361</v>
      </c>
      <c r="J1983" s="14" t="s">
        <v>653</v>
      </c>
      <c r="K1983" s="14" t="s">
        <v>542</v>
      </c>
      <c r="L1983" s="14" t="s">
        <v>9812</v>
      </c>
      <c r="M1983" s="14">
        <f t="shared" si="240"/>
        <v>2020</v>
      </c>
      <c r="N1983" s="14">
        <f t="shared" si="241"/>
        <v>9</v>
      </c>
      <c r="O1983" s="14" t="str">
        <f>IFERROR(VLOOKUP(I1983,Lists!$F$2:$G$16,2,FALSE()),"Not Rated")</f>
        <v>Teens</v>
      </c>
      <c r="P1983" s="14">
        <f t="shared" si="242"/>
        <v>98</v>
      </c>
      <c r="Q1983" s="14" t="str">
        <f t="shared" si="243"/>
        <v>Indonesia</v>
      </c>
      <c r="R1983" s="14" t="str">
        <f t="shared" si="244"/>
        <v>|Indonesia|</v>
      </c>
      <c r="S1983" s="14" t="str">
        <f t="shared" si="245"/>
        <v>|Comedies|International Movies|Romantic Movies|</v>
      </c>
      <c r="T1983" s="14" t="str">
        <f t="shared" si="246"/>
        <v>|Chandra Liow|</v>
      </c>
      <c r="U1983" s="14" t="str">
        <f t="shared" si="247"/>
        <v>|Andovi da Lopez|Jovial da Lopez|Chandra Liow|Tommy Limmm|Susan Sameh|Widika Sidmore|Kezia Aletheia|Karina Salim|</v>
      </c>
    </row>
    <row r="1984" spans="1:21">
      <c r="A1984" s="14" t="s">
        <v>9813</v>
      </c>
      <c r="B1984" s="14" t="s">
        <v>48</v>
      </c>
      <c r="C1984" s="14" t="s">
        <v>9814</v>
      </c>
      <c r="D1984" s="14" t="s">
        <v>9815</v>
      </c>
      <c r="E1984" s="14" t="s">
        <v>9816</v>
      </c>
      <c r="F1984" s="14" t="s">
        <v>116</v>
      </c>
      <c r="G1984" s="26">
        <v>44091</v>
      </c>
      <c r="H1984" s="14">
        <v>2014</v>
      </c>
      <c r="I1984" s="14" t="s">
        <v>361</v>
      </c>
      <c r="J1984" s="14" t="s">
        <v>2213</v>
      </c>
      <c r="K1984" s="14" t="s">
        <v>873</v>
      </c>
      <c r="L1984" s="14" t="s">
        <v>9817</v>
      </c>
      <c r="M1984" s="14">
        <f t="shared" si="240"/>
        <v>2020</v>
      </c>
      <c r="N1984" s="14">
        <f t="shared" si="241"/>
        <v>9</v>
      </c>
      <c r="O1984" s="14" t="str">
        <f>IFERROR(VLOOKUP(I1984,Lists!$F$2:$G$16,2,FALSE()),"Not Rated")</f>
        <v>Teens</v>
      </c>
      <c r="P1984" s="14">
        <f t="shared" si="242"/>
        <v>130</v>
      </c>
      <c r="Q1984" s="14" t="str">
        <f t="shared" si="243"/>
        <v>India</v>
      </c>
      <c r="R1984" s="14" t="str">
        <f t="shared" si="244"/>
        <v>|India|</v>
      </c>
      <c r="S1984" s="14" t="str">
        <f t="shared" si="245"/>
        <v>|International Movies|Thrillers|</v>
      </c>
      <c r="T1984" s="14" t="str">
        <f t="shared" si="246"/>
        <v>|Sekhar Kammula|</v>
      </c>
      <c r="U1984" s="14" t="str">
        <f t="shared" si="247"/>
        <v>|Nayantara|Vaibhav Reddy|Pasupathy|Harshvardhan Rane|Thagubothu Ramesh|Vinay Varma|Dheer Charan Srivastav|D. Narsingh Rao|</v>
      </c>
    </row>
    <row r="1985" spans="1:21">
      <c r="A1985" s="14" t="s">
        <v>9818</v>
      </c>
      <c r="B1985" s="14" t="s">
        <v>49</v>
      </c>
      <c r="C1985" s="14" t="s">
        <v>9819</v>
      </c>
      <c r="D1985" s="14" t="s">
        <v>117</v>
      </c>
      <c r="E1985" s="14" t="s">
        <v>9820</v>
      </c>
      <c r="F1985" s="14" t="s">
        <v>117</v>
      </c>
      <c r="G1985" s="26">
        <v>44091</v>
      </c>
      <c r="H1985" s="14">
        <v>2020</v>
      </c>
      <c r="I1985" s="14" t="s">
        <v>360</v>
      </c>
      <c r="J1985" s="14" t="s">
        <v>105</v>
      </c>
      <c r="K1985" s="14" t="s">
        <v>822</v>
      </c>
      <c r="L1985" s="14" t="s">
        <v>9821</v>
      </c>
      <c r="M1985" s="14">
        <f t="shared" si="240"/>
        <v>2020</v>
      </c>
      <c r="N1985" s="14">
        <f t="shared" si="241"/>
        <v>9</v>
      </c>
      <c r="O1985" s="14" t="str">
        <f>IFERROR(VLOOKUP(I1985,Lists!$F$2:$G$16,2,FALSE()),"Not Rated")</f>
        <v>Adults</v>
      </c>
      <c r="P1985" s="14">
        <f t="shared" si="242"/>
        <v>1</v>
      </c>
      <c r="Q1985" s="14" t="str">
        <f t="shared" si="243"/>
        <v>Unknown</v>
      </c>
      <c r="R1985" s="14" t="str">
        <f t="shared" si="244"/>
        <v>|Unknown|</v>
      </c>
      <c r="S1985" s="14" t="str">
        <f t="shared" si="245"/>
        <v>|Anime Series|International TV Shows|</v>
      </c>
      <c r="T1985" s="14" t="str">
        <f t="shared" si="246"/>
        <v>|Unknown|</v>
      </c>
      <c r="U1985" s="14" t="str">
        <f t="shared" si="247"/>
        <v>|Greg Chun|Erica Mendez|Cristina Vee|David Lodge|Yuichi Nakamura|Nana Mizuki|Miyuki Sawashiro|Yuko Sanpei|Suzuko Mimori|Takayuki Sugo|</v>
      </c>
    </row>
    <row r="1986" spans="1:21">
      <c r="A1986" s="14" t="s">
        <v>9822</v>
      </c>
      <c r="B1986" s="14" t="s">
        <v>48</v>
      </c>
      <c r="C1986" s="14" t="s">
        <v>9823</v>
      </c>
      <c r="D1986" s="14" t="s">
        <v>7336</v>
      </c>
      <c r="E1986" s="14" t="s">
        <v>9824</v>
      </c>
      <c r="F1986" s="14" t="s">
        <v>120</v>
      </c>
      <c r="G1986" s="26">
        <v>44091</v>
      </c>
      <c r="H1986" s="14">
        <v>2020</v>
      </c>
      <c r="I1986" s="14" t="s">
        <v>360</v>
      </c>
      <c r="J1986" s="14" t="s">
        <v>624</v>
      </c>
      <c r="K1986" s="14" t="s">
        <v>2701</v>
      </c>
      <c r="L1986" s="14" t="s">
        <v>9825</v>
      </c>
      <c r="M1986" s="14">
        <f t="shared" ref="M1986:M2049" si="248">IF(G1986="","",YEAR(G1986))</f>
        <v>2020</v>
      </c>
      <c r="N1986" s="14">
        <f t="shared" ref="N1986:N2049" si="249">IF(G1986="","",MONTH(G1986))</f>
        <v>9</v>
      </c>
      <c r="O1986" s="14" t="str">
        <f>IFERROR(VLOOKUP(I1986,Lists!$F$2:$G$16,2,FALSE()),"Not Rated")</f>
        <v>Adults</v>
      </c>
      <c r="P1986" s="14">
        <f t="shared" ref="P1986:P2049" si="250">IFERROR(VALUE(LEFT(J1986,FIND(" ",J1986)-1)),"")</f>
        <v>96</v>
      </c>
      <c r="Q1986" s="14" t="str">
        <f t="shared" ref="Q1986:Q2049" si="251">IFERROR(LEFT(F1986,FIND(",",F1986)-1),F1986)</f>
        <v>France</v>
      </c>
      <c r="R1986" s="14" t="str">
        <f t="shared" ref="R1986:R2049" si="252">"|"&amp;SUBSTITUTE(F1986,", ","|")&amp;"|"</f>
        <v>|France|</v>
      </c>
      <c r="S1986" s="14" t="str">
        <f t="shared" ref="S1986:S2049" si="253">"|"&amp;SUBSTITUTE(K1986,", ","|")&amp;"|"</f>
        <v>|Documentaries|International Movies|Music &amp; Musicals|</v>
      </c>
      <c r="T1986" s="14" t="str">
        <f t="shared" ref="T1986:T2049" si="254">"|"&amp;SUBSTITUTE(D1986,", ","|")&amp;"|"</f>
        <v>|Florent Bodin|</v>
      </c>
      <c r="U1986" s="14" t="str">
        <f t="shared" ref="U1986:U2049" si="255">"|"&amp;SUBSTITUTE(E1986,", ","|")&amp;"|"</f>
        <v>|Maître Gims|</v>
      </c>
    </row>
    <row r="1987" spans="1:21">
      <c r="A1987" s="14" t="s">
        <v>9826</v>
      </c>
      <c r="B1987" s="14" t="s">
        <v>48</v>
      </c>
      <c r="C1987" s="14" t="s">
        <v>9827</v>
      </c>
      <c r="D1987" s="14" t="s">
        <v>9828</v>
      </c>
      <c r="E1987" s="14" t="s">
        <v>9829</v>
      </c>
      <c r="F1987" s="14" t="s">
        <v>118</v>
      </c>
      <c r="G1987" s="26">
        <v>44091</v>
      </c>
      <c r="H1987" s="14">
        <v>2020</v>
      </c>
      <c r="I1987" s="14" t="s">
        <v>366</v>
      </c>
      <c r="J1987" s="14" t="s">
        <v>535</v>
      </c>
      <c r="K1987" s="14" t="s">
        <v>481</v>
      </c>
      <c r="L1987" s="14" t="s">
        <v>9830</v>
      </c>
      <c r="M1987" s="14">
        <f t="shared" si="248"/>
        <v>2020</v>
      </c>
      <c r="N1987" s="14">
        <f t="shared" si="249"/>
        <v>9</v>
      </c>
      <c r="O1987" s="14" t="str">
        <f>IFERROR(VLOOKUP(I1987,Lists!$F$2:$G$16,2,FALSE()),"Not Rated")</f>
        <v>Kids</v>
      </c>
      <c r="P1987" s="14">
        <f t="shared" si="250"/>
        <v>61</v>
      </c>
      <c r="Q1987" s="14" t="str">
        <f t="shared" si="251"/>
        <v>United Kingdom</v>
      </c>
      <c r="R1987" s="14" t="str">
        <f t="shared" si="252"/>
        <v>|United Kingdom|</v>
      </c>
      <c r="S1987" s="14" t="str">
        <f t="shared" si="253"/>
        <v>|Children &amp; Family Movies|Comedies|</v>
      </c>
      <c r="T1987" s="14" t="str">
        <f t="shared" si="254"/>
        <v>|Gary Andrews|</v>
      </c>
      <c r="U1987" s="14" t="str">
        <f t="shared" si="255"/>
        <v>|Lizzie Waterworth-Santo|Emma Tate|Sue Elliot Nicholls|Tamsin Heatley|Wayne Forester|Aidan Cook|Philip Pope|</v>
      </c>
    </row>
    <row r="1988" spans="1:21">
      <c r="A1988" s="14" t="s">
        <v>9831</v>
      </c>
      <c r="B1988" s="14" t="s">
        <v>48</v>
      </c>
      <c r="C1988" s="14" t="s">
        <v>9832</v>
      </c>
      <c r="D1988" s="14" t="s">
        <v>9815</v>
      </c>
      <c r="E1988" s="14" t="s">
        <v>9816</v>
      </c>
      <c r="F1988" s="14" t="s">
        <v>117</v>
      </c>
      <c r="G1988" s="26">
        <v>44091</v>
      </c>
      <c r="H1988" s="14">
        <v>2014</v>
      </c>
      <c r="I1988" s="14" t="s">
        <v>361</v>
      </c>
      <c r="J1988" s="14" t="s">
        <v>3814</v>
      </c>
      <c r="K1988" s="14" t="s">
        <v>873</v>
      </c>
      <c r="L1988" s="14" t="s">
        <v>9817</v>
      </c>
      <c r="M1988" s="14">
        <f t="shared" si="248"/>
        <v>2020</v>
      </c>
      <c r="N1988" s="14">
        <f t="shared" si="249"/>
        <v>9</v>
      </c>
      <c r="O1988" s="14" t="str">
        <f>IFERROR(VLOOKUP(I1988,Lists!$F$2:$G$16,2,FALSE()),"Not Rated")</f>
        <v>Teens</v>
      </c>
      <c r="P1988" s="14">
        <f t="shared" si="250"/>
        <v>137</v>
      </c>
      <c r="Q1988" s="14" t="str">
        <f t="shared" si="251"/>
        <v>Unknown</v>
      </c>
      <c r="R1988" s="14" t="str">
        <f t="shared" si="252"/>
        <v>|Unknown|</v>
      </c>
      <c r="S1988" s="14" t="str">
        <f t="shared" si="253"/>
        <v>|International Movies|Thrillers|</v>
      </c>
      <c r="T1988" s="14" t="str">
        <f t="shared" si="254"/>
        <v>|Sekhar Kammula|</v>
      </c>
      <c r="U1988" s="14" t="str">
        <f t="shared" si="255"/>
        <v>|Nayantara|Vaibhav Reddy|Pasupathy|Harshvardhan Rane|Thagubothu Ramesh|Vinay Varma|Dheer Charan Srivastav|D. Narsingh Rao|</v>
      </c>
    </row>
    <row r="1989" spans="1:21">
      <c r="A1989" s="14" t="s">
        <v>9833</v>
      </c>
      <c r="B1989" s="14" t="s">
        <v>48</v>
      </c>
      <c r="C1989" s="14" t="s">
        <v>9834</v>
      </c>
      <c r="D1989" s="14" t="s">
        <v>9835</v>
      </c>
      <c r="E1989" s="14" t="s">
        <v>9836</v>
      </c>
      <c r="F1989" s="14" t="s">
        <v>115</v>
      </c>
      <c r="G1989" s="26">
        <v>44091</v>
      </c>
      <c r="H1989" s="14">
        <v>2020</v>
      </c>
      <c r="I1989" s="14" t="s">
        <v>360</v>
      </c>
      <c r="J1989" s="14" t="s">
        <v>404</v>
      </c>
      <c r="K1989" s="14" t="s">
        <v>1436</v>
      </c>
      <c r="L1989" s="14" t="s">
        <v>9837</v>
      </c>
      <c r="M1989" s="14">
        <f t="shared" si="248"/>
        <v>2020</v>
      </c>
      <c r="N1989" s="14">
        <f t="shared" si="249"/>
        <v>9</v>
      </c>
      <c r="O1989" s="14" t="str">
        <f>IFERROR(VLOOKUP(I1989,Lists!$F$2:$G$16,2,FALSE()),"Not Rated")</f>
        <v>Adults</v>
      </c>
      <c r="P1989" s="14">
        <f t="shared" si="250"/>
        <v>90</v>
      </c>
      <c r="Q1989" s="14" t="str">
        <f t="shared" si="251"/>
        <v>United States</v>
      </c>
      <c r="R1989" s="14" t="str">
        <f t="shared" si="252"/>
        <v>|United States|</v>
      </c>
      <c r="S1989" s="14" t="str">
        <f t="shared" si="253"/>
        <v>|Dramas|Independent Movies|</v>
      </c>
      <c r="T1989" s="14" t="str">
        <f t="shared" si="254"/>
        <v>|Merawi Gerima|</v>
      </c>
      <c r="U1989" s="14" t="str">
        <f t="shared" si="255"/>
        <v>|Obinna Nwachukwu|Dennis Lindsey|Taline Stewart|Derron Scott|Jamal Graham|JaCari Dye|Julian Selman|Melody Tally|Ramon Thompson|Hasinatu Camara|</v>
      </c>
    </row>
    <row r="1990" spans="1:21">
      <c r="A1990" s="14" t="s">
        <v>9838</v>
      </c>
      <c r="B1990" s="14" t="s">
        <v>49</v>
      </c>
      <c r="C1990" s="14" t="s">
        <v>9839</v>
      </c>
      <c r="D1990" s="14" t="s">
        <v>117</v>
      </c>
      <c r="E1990" s="14" t="s">
        <v>9840</v>
      </c>
      <c r="F1990" s="14" t="s">
        <v>124</v>
      </c>
      <c r="G1990" s="26">
        <v>44091</v>
      </c>
      <c r="H1990" s="14">
        <v>2020</v>
      </c>
      <c r="I1990" s="14" t="s">
        <v>360</v>
      </c>
      <c r="J1990" s="14" t="s">
        <v>105</v>
      </c>
      <c r="K1990" s="14" t="s">
        <v>1608</v>
      </c>
      <c r="L1990" s="14" t="s">
        <v>9841</v>
      </c>
      <c r="M1990" s="14">
        <f t="shared" si="248"/>
        <v>2020</v>
      </c>
      <c r="N1990" s="14">
        <f t="shared" si="249"/>
        <v>9</v>
      </c>
      <c r="O1990" s="14" t="str">
        <f>IFERROR(VLOOKUP(I1990,Lists!$F$2:$G$16,2,FALSE()),"Not Rated")</f>
        <v>Adults</v>
      </c>
      <c r="P1990" s="14">
        <f t="shared" si="250"/>
        <v>1</v>
      </c>
      <c r="Q1990" s="14" t="str">
        <f t="shared" si="251"/>
        <v>Germany</v>
      </c>
      <c r="R1990" s="14" t="str">
        <f t="shared" si="252"/>
        <v>|Germany|</v>
      </c>
      <c r="S1990" s="14" t="str">
        <f t="shared" si="253"/>
        <v>|International TV Shows|TV Comedies|TV Dramas|</v>
      </c>
      <c r="T1990" s="14" t="str">
        <f t="shared" si="254"/>
        <v>|Unknown|</v>
      </c>
      <c r="U1990" s="14" t="str">
        <f t="shared" si="255"/>
        <v>|Anke Engelke|Thorsten Merten|Nina Gummich|Johannes Zeiler|Juri Winkler|Gudrun Ritter|Aaron Hilmer|Claudia Geisler-Bading|</v>
      </c>
    </row>
    <row r="1991" spans="1:21">
      <c r="A1991" s="14" t="s">
        <v>9842</v>
      </c>
      <c r="B1991" s="14" t="s">
        <v>49</v>
      </c>
      <c r="C1991" s="14" t="s">
        <v>9843</v>
      </c>
      <c r="D1991" s="14" t="s">
        <v>117</v>
      </c>
      <c r="E1991" s="14" t="s">
        <v>9844</v>
      </c>
      <c r="F1991" s="14" t="s">
        <v>132</v>
      </c>
      <c r="G1991" s="26">
        <v>44090</v>
      </c>
      <c r="H1991" s="14">
        <v>2020</v>
      </c>
      <c r="I1991" s="14" t="s">
        <v>360</v>
      </c>
      <c r="J1991" s="14" t="s">
        <v>107</v>
      </c>
      <c r="K1991" s="14" t="s">
        <v>1844</v>
      </c>
      <c r="L1991" s="14" t="s">
        <v>9845</v>
      </c>
      <c r="M1991" s="14">
        <f t="shared" si="248"/>
        <v>2020</v>
      </c>
      <c r="N1991" s="14">
        <f t="shared" si="249"/>
        <v>9</v>
      </c>
      <c r="O1991" s="14" t="str">
        <f>IFERROR(VLOOKUP(I1991,Lists!$F$2:$G$16,2,FALSE()),"Not Rated")</f>
        <v>Adults</v>
      </c>
      <c r="P1991" s="14">
        <f t="shared" si="250"/>
        <v>3</v>
      </c>
      <c r="Q1991" s="14" t="str">
        <f t="shared" si="251"/>
        <v>Italy</v>
      </c>
      <c r="R1991" s="14" t="str">
        <f t="shared" si="252"/>
        <v>|Italy|</v>
      </c>
      <c r="S1991" s="14" t="str">
        <f t="shared" si="253"/>
        <v>|International TV Shows|TV Dramas|Teen TV Shows|</v>
      </c>
      <c r="T1991" s="14" t="str">
        <f t="shared" si="254"/>
        <v>|Unknown|</v>
      </c>
      <c r="U1991" s="14" t="str">
        <f t="shared" si="255"/>
        <v>|Benedetta Porcaroli|Alice Pagani|Riccardo Mandolini|Chabeli Sastre Gonzalez|Brando Pacitto|Lorenzo Zurzolo|Claudia Pandolfi|Galatea Ranzi|</v>
      </c>
    </row>
    <row r="1992" spans="1:21">
      <c r="A1992" s="14" t="s">
        <v>9846</v>
      </c>
      <c r="B1992" s="14" t="s">
        <v>49</v>
      </c>
      <c r="C1992" s="14" t="s">
        <v>9847</v>
      </c>
      <c r="D1992" s="14" t="s">
        <v>117</v>
      </c>
      <c r="E1992" s="14" t="s">
        <v>117</v>
      </c>
      <c r="F1992" s="14" t="s">
        <v>115</v>
      </c>
      <c r="G1992" s="26">
        <v>44090</v>
      </c>
      <c r="H1992" s="14">
        <v>2020</v>
      </c>
      <c r="I1992" s="14" t="s">
        <v>361</v>
      </c>
      <c r="J1992" s="14" t="s">
        <v>105</v>
      </c>
      <c r="K1992" s="14" t="s">
        <v>956</v>
      </c>
      <c r="L1992" s="14" t="s">
        <v>9848</v>
      </c>
      <c r="M1992" s="14">
        <f t="shared" si="248"/>
        <v>2020</v>
      </c>
      <c r="N1992" s="14">
        <f t="shared" si="249"/>
        <v>9</v>
      </c>
      <c r="O1992" s="14" t="str">
        <f>IFERROR(VLOOKUP(I1992,Lists!$F$2:$G$16,2,FALSE()),"Not Rated")</f>
        <v>Teens</v>
      </c>
      <c r="P1992" s="14">
        <f t="shared" si="250"/>
        <v>1</v>
      </c>
      <c r="Q1992" s="14" t="str">
        <f t="shared" si="251"/>
        <v>United States</v>
      </c>
      <c r="R1992" s="14" t="str">
        <f t="shared" si="252"/>
        <v>|United States|</v>
      </c>
      <c r="S1992" s="14" t="str">
        <f t="shared" si="253"/>
        <v>|Docuseries|Science &amp; Nature TV|</v>
      </c>
      <c r="T1992" s="14" t="str">
        <f t="shared" si="254"/>
        <v>|Unknown|</v>
      </c>
      <c r="U1992" s="14" t="str">
        <f t="shared" si="255"/>
        <v>|Unknown|</v>
      </c>
    </row>
    <row r="1993" spans="1:21">
      <c r="A1993" s="14" t="s">
        <v>9849</v>
      </c>
      <c r="B1993" s="14" t="s">
        <v>49</v>
      </c>
      <c r="C1993" s="14" t="s">
        <v>9850</v>
      </c>
      <c r="D1993" s="14" t="s">
        <v>117</v>
      </c>
      <c r="E1993" s="14" t="s">
        <v>9851</v>
      </c>
      <c r="F1993" s="14" t="s">
        <v>9852</v>
      </c>
      <c r="G1993" s="26">
        <v>44090</v>
      </c>
      <c r="H1993" s="14">
        <v>2020</v>
      </c>
      <c r="I1993" s="14" t="s">
        <v>360</v>
      </c>
      <c r="J1993" s="14" t="s">
        <v>106</v>
      </c>
      <c r="K1993" s="14" t="s">
        <v>3016</v>
      </c>
      <c r="L1993" s="14" t="s">
        <v>9853</v>
      </c>
      <c r="M1993" s="14">
        <f t="shared" si="248"/>
        <v>2020</v>
      </c>
      <c r="N1993" s="14">
        <f t="shared" si="249"/>
        <v>9</v>
      </c>
      <c r="O1993" s="14" t="str">
        <f>IFERROR(VLOOKUP(I1993,Lists!$F$2:$G$16,2,FALSE()),"Not Rated")</f>
        <v>Adults</v>
      </c>
      <c r="P1993" s="14">
        <f t="shared" si="250"/>
        <v>2</v>
      </c>
      <c r="Q1993" s="14" t="str">
        <f t="shared" si="251"/>
        <v>United Kingdom</v>
      </c>
      <c r="R1993" s="14" t="str">
        <f t="shared" si="252"/>
        <v>|United Kingdom|France|Germany|Spain|</v>
      </c>
      <c r="S1993" s="14" t="str">
        <f t="shared" si="253"/>
        <v>|British TV Shows|Crime TV Shows|International TV Shows|</v>
      </c>
      <c r="T1993" s="14" t="str">
        <f t="shared" si="254"/>
        <v>|Unknown|</v>
      </c>
      <c r="U1993" s="14" t="str">
        <f t="shared" si="255"/>
        <v>|Katherine Kelly|Lee Ingleby|Mark Stanley|Rochenda Sandall|Shubham Saraf|Nicholas Pinnock|David Tennant|Hayley Atwell|Youssef Kerkour|Clare-Hope Ashitey|Isabella Laughland|</v>
      </c>
    </row>
    <row r="1994" spans="1:21">
      <c r="A1994" s="14" t="s">
        <v>9854</v>
      </c>
      <c r="B1994" s="14" t="s">
        <v>48</v>
      </c>
      <c r="C1994" s="14" t="s">
        <v>9855</v>
      </c>
      <c r="D1994" s="14" t="s">
        <v>9856</v>
      </c>
      <c r="E1994" s="14" t="s">
        <v>9857</v>
      </c>
      <c r="F1994" s="14" t="s">
        <v>117</v>
      </c>
      <c r="G1994" s="26">
        <v>44090</v>
      </c>
      <c r="H1994" s="14">
        <v>2018</v>
      </c>
      <c r="I1994" s="14" t="s">
        <v>360</v>
      </c>
      <c r="J1994" s="14" t="s">
        <v>1973</v>
      </c>
      <c r="K1994" s="14" t="s">
        <v>261</v>
      </c>
      <c r="L1994" s="14" t="s">
        <v>9858</v>
      </c>
      <c r="M1994" s="14">
        <f t="shared" si="248"/>
        <v>2020</v>
      </c>
      <c r="N1994" s="14">
        <f t="shared" si="249"/>
        <v>9</v>
      </c>
      <c r="O1994" s="14" t="str">
        <f>IFERROR(VLOOKUP(I1994,Lists!$F$2:$G$16,2,FALSE()),"Not Rated")</f>
        <v>Adults</v>
      </c>
      <c r="P1994" s="14">
        <f t="shared" si="250"/>
        <v>69</v>
      </c>
      <c r="Q1994" s="14" t="str">
        <f t="shared" si="251"/>
        <v>Unknown</v>
      </c>
      <c r="R1994" s="14" t="str">
        <f t="shared" si="252"/>
        <v>|Unknown|</v>
      </c>
      <c r="S1994" s="14" t="str">
        <f t="shared" si="253"/>
        <v>|Stand-Up Comedy|</v>
      </c>
      <c r="T1994" s="14" t="str">
        <f t="shared" si="254"/>
        <v>|Kubhaer T. Jethwani|</v>
      </c>
      <c r="U1994" s="14" t="str">
        <f t="shared" si="255"/>
        <v>|Jason Leong|</v>
      </c>
    </row>
    <row r="1995" spans="1:21">
      <c r="A1995" s="14" t="s">
        <v>9859</v>
      </c>
      <c r="B1995" s="14" t="s">
        <v>49</v>
      </c>
      <c r="C1995" s="14" t="s">
        <v>9860</v>
      </c>
      <c r="D1995" s="14" t="s">
        <v>117</v>
      </c>
      <c r="E1995" s="14" t="s">
        <v>9861</v>
      </c>
      <c r="F1995" s="14" t="s">
        <v>147</v>
      </c>
      <c r="G1995" s="26">
        <v>44090</v>
      </c>
      <c r="H1995" s="14">
        <v>2020</v>
      </c>
      <c r="I1995" s="14" t="s">
        <v>360</v>
      </c>
      <c r="J1995" s="14" t="s">
        <v>106</v>
      </c>
      <c r="K1995" s="14" t="s">
        <v>1470</v>
      </c>
      <c r="L1995" s="14" t="s">
        <v>9862</v>
      </c>
      <c r="M1995" s="14">
        <f t="shared" si="248"/>
        <v>2020</v>
      </c>
      <c r="N1995" s="14">
        <f t="shared" si="249"/>
        <v>9</v>
      </c>
      <c r="O1995" s="14" t="str">
        <f>IFERROR(VLOOKUP(I1995,Lists!$F$2:$G$16,2,FALSE()),"Not Rated")</f>
        <v>Adults</v>
      </c>
      <c r="P1995" s="14">
        <f t="shared" si="250"/>
        <v>2</v>
      </c>
      <c r="Q1995" s="14" t="str">
        <f t="shared" si="251"/>
        <v>Poland</v>
      </c>
      <c r="R1995" s="14" t="str">
        <f t="shared" si="252"/>
        <v>|Poland|</v>
      </c>
      <c r="S1995" s="14" t="str">
        <f t="shared" si="253"/>
        <v>|Crime TV Shows|International TV Shows|TV Dramas|</v>
      </c>
      <c r="T1995" s="14" t="str">
        <f t="shared" si="254"/>
        <v>|Unknown|</v>
      </c>
      <c r="U1995" s="14" t="str">
        <f t="shared" si="255"/>
        <v>|Andrzej Konopka|Helena Sujecka|Piotr Trojan|Michał Czernecki|Mariusz Ostrowski|Robert Gulaczyk|Mirosław Kropielnicki|Helena Englert|Paulina Gałązka|Magdalena Źak|</v>
      </c>
    </row>
    <row r="1996" spans="1:21">
      <c r="A1996" s="14" t="s">
        <v>9863</v>
      </c>
      <c r="B1996" s="14" t="s">
        <v>49</v>
      </c>
      <c r="C1996" s="14" t="s">
        <v>9864</v>
      </c>
      <c r="D1996" s="14" t="s">
        <v>117</v>
      </c>
      <c r="E1996" s="14" t="s">
        <v>9865</v>
      </c>
      <c r="F1996" s="14" t="s">
        <v>115</v>
      </c>
      <c r="G1996" s="26">
        <v>44090</v>
      </c>
      <c r="H1996" s="14">
        <v>2020</v>
      </c>
      <c r="I1996" s="14" t="s">
        <v>362</v>
      </c>
      <c r="J1996" s="14" t="s">
        <v>105</v>
      </c>
      <c r="K1996" s="14" t="s">
        <v>262</v>
      </c>
      <c r="L1996" s="14" t="s">
        <v>9866</v>
      </c>
      <c r="M1996" s="14">
        <f t="shared" si="248"/>
        <v>2020</v>
      </c>
      <c r="N1996" s="14">
        <f t="shared" si="249"/>
        <v>9</v>
      </c>
      <c r="O1996" s="14" t="str">
        <f>IFERROR(VLOOKUP(I1996,Lists!$F$2:$G$16,2,FALSE()),"Not Rated")</f>
        <v>Older Kids</v>
      </c>
      <c r="P1996" s="14">
        <f t="shared" si="250"/>
        <v>1</v>
      </c>
      <c r="Q1996" s="14" t="str">
        <f t="shared" si="251"/>
        <v>United States</v>
      </c>
      <c r="R1996" s="14" t="str">
        <f t="shared" si="252"/>
        <v>|United States|</v>
      </c>
      <c r="S1996" s="14" t="str">
        <f t="shared" si="253"/>
        <v>|Reality TV|</v>
      </c>
      <c r="T1996" s="14" t="str">
        <f t="shared" si="254"/>
        <v>|Unknown|</v>
      </c>
      <c r="U1996" s="14" t="str">
        <f t="shared" si="255"/>
        <v>|Tituss Burgess|</v>
      </c>
    </row>
    <row r="1997" spans="1:21">
      <c r="A1997" s="14" t="s">
        <v>9867</v>
      </c>
      <c r="B1997" s="14" t="s">
        <v>48</v>
      </c>
      <c r="C1997" s="14" t="s">
        <v>9868</v>
      </c>
      <c r="D1997" s="14" t="s">
        <v>9869</v>
      </c>
      <c r="E1997" s="14" t="s">
        <v>9870</v>
      </c>
      <c r="F1997" s="14" t="s">
        <v>115</v>
      </c>
      <c r="G1997" s="26">
        <v>44090</v>
      </c>
      <c r="H1997" s="14">
        <v>2020</v>
      </c>
      <c r="I1997" s="14" t="s">
        <v>363</v>
      </c>
      <c r="J1997" s="14" t="s">
        <v>1929</v>
      </c>
      <c r="K1997" s="14" t="s">
        <v>683</v>
      </c>
      <c r="L1997" s="14" t="s">
        <v>9871</v>
      </c>
      <c r="M1997" s="14">
        <f t="shared" si="248"/>
        <v>2020</v>
      </c>
      <c r="N1997" s="14">
        <f t="shared" si="249"/>
        <v>9</v>
      </c>
      <c r="O1997" s="14" t="str">
        <f>IFERROR(VLOOKUP(I1997,Lists!$F$2:$G$16,2,FALSE()),"Not Rated")</f>
        <v>Adults</v>
      </c>
      <c r="P1997" s="14">
        <f t="shared" si="250"/>
        <v>139</v>
      </c>
      <c r="Q1997" s="14" t="str">
        <f t="shared" si="251"/>
        <v>United States</v>
      </c>
      <c r="R1997" s="14" t="str">
        <f t="shared" si="252"/>
        <v>|United States|</v>
      </c>
      <c r="S1997" s="14" t="str">
        <f t="shared" si="253"/>
        <v>|Dramas|Thrillers|</v>
      </c>
      <c r="T1997" s="14" t="str">
        <f t="shared" si="254"/>
        <v>|Antonio Campos|</v>
      </c>
      <c r="U1997" s="14" t="str">
        <f t="shared" si="255"/>
        <v>|Tom Holland|Bill Skarsgård|Riley Keough|Robert Pattinson|Mia Wasikowska|Jason Clarke|Sebastian Stan|Haley Bennett|Harry Melling|Eliza Scanlen|</v>
      </c>
    </row>
    <row r="1998" spans="1:21">
      <c r="A1998" s="14" t="s">
        <v>9872</v>
      </c>
      <c r="B1998" s="14" t="s">
        <v>48</v>
      </c>
      <c r="C1998" s="14" t="s">
        <v>9873</v>
      </c>
      <c r="D1998" s="14" t="s">
        <v>9874</v>
      </c>
      <c r="E1998" s="14" t="s">
        <v>9875</v>
      </c>
      <c r="F1998" s="14" t="s">
        <v>122</v>
      </c>
      <c r="G1998" s="26">
        <v>44090</v>
      </c>
      <c r="H1998" s="14">
        <v>2020</v>
      </c>
      <c r="I1998" s="14" t="s">
        <v>360</v>
      </c>
      <c r="J1998" s="14" t="s">
        <v>507</v>
      </c>
      <c r="K1998" s="14" t="s">
        <v>605</v>
      </c>
      <c r="L1998" s="14" t="s">
        <v>9876</v>
      </c>
      <c r="M1998" s="14">
        <f t="shared" si="248"/>
        <v>2020</v>
      </c>
      <c r="N1998" s="14">
        <f t="shared" si="249"/>
        <v>9</v>
      </c>
      <c r="O1998" s="14" t="str">
        <f>IFERROR(VLOOKUP(I1998,Lists!$F$2:$G$16,2,FALSE()),"Not Rated")</f>
        <v>Adults</v>
      </c>
      <c r="P1998" s="14">
        <f t="shared" si="250"/>
        <v>94</v>
      </c>
      <c r="Q1998" s="14" t="str">
        <f t="shared" si="251"/>
        <v>Spain</v>
      </c>
      <c r="R1998" s="14" t="str">
        <f t="shared" si="252"/>
        <v>|Spain|</v>
      </c>
      <c r="S1998" s="14" t="str">
        <f t="shared" si="253"/>
        <v>|Dramas|International Movies|Thrillers|</v>
      </c>
      <c r="T1998" s="14" t="str">
        <f t="shared" si="254"/>
        <v>|Carles Torras|</v>
      </c>
      <c r="U1998" s="14" t="str">
        <f t="shared" si="255"/>
        <v>|Mario Casas|Déborah François|Guillermo Pfening|María Rodríguez Soto|Celso Bugallo|Raúl Jiménez|Pol Monen|Alice Bocchi|Martín Bacigalupo|</v>
      </c>
    </row>
    <row r="1999" spans="1:21">
      <c r="A1999" s="14" t="s">
        <v>9877</v>
      </c>
      <c r="B1999" s="14" t="s">
        <v>48</v>
      </c>
      <c r="C1999" s="14" t="s">
        <v>9878</v>
      </c>
      <c r="D1999" s="14" t="s">
        <v>9879</v>
      </c>
      <c r="E1999" s="14" t="s">
        <v>9880</v>
      </c>
      <c r="F1999" s="14" t="s">
        <v>9881</v>
      </c>
      <c r="G1999" s="26">
        <v>44090</v>
      </c>
      <c r="H1999" s="14">
        <v>2016</v>
      </c>
      <c r="I1999" s="14" t="s">
        <v>363</v>
      </c>
      <c r="J1999" s="14" t="s">
        <v>900</v>
      </c>
      <c r="K1999" s="14" t="s">
        <v>1227</v>
      </c>
      <c r="L1999" s="14" t="s">
        <v>9882</v>
      </c>
      <c r="M1999" s="14">
        <f t="shared" si="248"/>
        <v>2020</v>
      </c>
      <c r="N1999" s="14">
        <f t="shared" si="249"/>
        <v>9</v>
      </c>
      <c r="O1999" s="14" t="str">
        <f>IFERROR(VLOOKUP(I1999,Lists!$F$2:$G$16,2,FALSE()),"Not Rated")</f>
        <v>Adults</v>
      </c>
      <c r="P1999" s="14">
        <f t="shared" si="250"/>
        <v>92</v>
      </c>
      <c r="Q1999" s="14" t="str">
        <f t="shared" si="251"/>
        <v>United Kingdom</v>
      </c>
      <c r="R1999" s="14" t="str">
        <f t="shared" si="252"/>
        <v>|United Kingdom|France|United States|Belgium|Luxembourg|China|Germany|</v>
      </c>
      <c r="S1999" s="14" t="str">
        <f t="shared" si="253"/>
        <v>|Action &amp; Adventure|International Movies|</v>
      </c>
      <c r="T1999" s="14" t="str">
        <f t="shared" si="254"/>
        <v>|James Watkins|</v>
      </c>
      <c r="U1999" s="14" t="str">
        <f t="shared" si="255"/>
        <v>|Idris Elba|Richard Madden|Charlotte Le Bon|Kelly Reilly|José Garcia|Vincent Londez|Arieh Worthalter|Mohamed Makhtoumi|Théo Costa-Marini|Jérôme Gaspard|</v>
      </c>
    </row>
    <row r="2000" spans="1:21">
      <c r="A2000" s="14" t="s">
        <v>9883</v>
      </c>
      <c r="B2000" s="14" t="s">
        <v>49</v>
      </c>
      <c r="C2000" s="14" t="s">
        <v>9884</v>
      </c>
      <c r="D2000" s="14" t="s">
        <v>9885</v>
      </c>
      <c r="E2000" s="14" t="s">
        <v>9886</v>
      </c>
      <c r="F2000" s="14" t="s">
        <v>118</v>
      </c>
      <c r="G2000" s="26">
        <v>44089</v>
      </c>
      <c r="H2000" s="14">
        <v>2020</v>
      </c>
      <c r="I2000" s="14" t="s">
        <v>360</v>
      </c>
      <c r="J2000" s="14" t="s">
        <v>450</v>
      </c>
      <c r="K2000" s="14" t="s">
        <v>3084</v>
      </c>
      <c r="L2000" s="14" t="s">
        <v>9887</v>
      </c>
      <c r="M2000" s="14">
        <f t="shared" si="248"/>
        <v>2020</v>
      </c>
      <c r="N2000" s="14">
        <f t="shared" si="249"/>
        <v>9</v>
      </c>
      <c r="O2000" s="14" t="str">
        <f>IFERROR(VLOOKUP(I2000,Lists!$F$2:$G$16,2,FALSE()),"Not Rated")</f>
        <v>Adults</v>
      </c>
      <c r="P2000" s="14">
        <f t="shared" si="250"/>
        <v>9</v>
      </c>
      <c r="Q2000" s="14" t="str">
        <f t="shared" si="251"/>
        <v>United Kingdom</v>
      </c>
      <c r="R2000" s="14" t="str">
        <f t="shared" si="252"/>
        <v>|United Kingdom|</v>
      </c>
      <c r="S2000" s="14" t="str">
        <f t="shared" si="253"/>
        <v>|British TV Shows|International TV Shows|TV Dramas|</v>
      </c>
      <c r="T2000" s="14" t="str">
        <f t="shared" si="254"/>
        <v>|Philippa Lowthorpe|</v>
      </c>
      <c r="U2000" s="14" t="str">
        <f t="shared" si="255"/>
        <v>|Vanessa Redgrave|Bryony Hannah|Helen George|Jenny Agutter|Pam Ferris|Laura Main|Judy Parfitt|Cliff Parisi|Stephen McGann|Ben Caplan|Miranda Hart|Jessica Raine|Max Macmillan|Victoria Yeates|Jack Ashton|Emerald Fennell|Linda Bassett|</v>
      </c>
    </row>
    <row r="2001" spans="1:21">
      <c r="A2001" s="14" t="s">
        <v>9888</v>
      </c>
      <c r="B2001" s="14" t="s">
        <v>48</v>
      </c>
      <c r="C2001" s="14" t="s">
        <v>9889</v>
      </c>
      <c r="D2001" s="14" t="s">
        <v>9890</v>
      </c>
      <c r="E2001" s="14" t="s">
        <v>117</v>
      </c>
      <c r="F2001" s="14" t="s">
        <v>9891</v>
      </c>
      <c r="G2001" s="26">
        <v>44089</v>
      </c>
      <c r="H2001" s="14">
        <v>2020</v>
      </c>
      <c r="I2001" s="14" t="s">
        <v>362</v>
      </c>
      <c r="J2001" s="14" t="s">
        <v>951</v>
      </c>
      <c r="K2001" s="14" t="s">
        <v>496</v>
      </c>
      <c r="L2001" s="14" t="s">
        <v>9892</v>
      </c>
      <c r="M2001" s="14">
        <f t="shared" si="248"/>
        <v>2020</v>
      </c>
      <c r="N2001" s="14">
        <f t="shared" si="249"/>
        <v>9</v>
      </c>
      <c r="O2001" s="14" t="str">
        <f>IFERROR(VLOOKUP(I2001,Lists!$F$2:$G$16,2,FALSE()),"Not Rated")</f>
        <v>Older Kids</v>
      </c>
      <c r="P2001" s="14">
        <f t="shared" si="250"/>
        <v>80</v>
      </c>
      <c r="Q2001" s="14" t="str">
        <f t="shared" si="251"/>
        <v>Thailand</v>
      </c>
      <c r="R2001" s="14" t="str">
        <f t="shared" si="252"/>
        <v>|Thailand|United States|</v>
      </c>
      <c r="S2001" s="14" t="str">
        <f t="shared" si="253"/>
        <v>|Documentaries|International Movies|</v>
      </c>
      <c r="T2001" s="14" t="str">
        <f t="shared" si="254"/>
        <v>|Pailin Wedel|</v>
      </c>
      <c r="U2001" s="14" t="str">
        <f t="shared" si="255"/>
        <v>|Unknown|</v>
      </c>
    </row>
    <row r="2002" spans="1:21">
      <c r="A2002" s="14" t="s">
        <v>9893</v>
      </c>
      <c r="B2002" s="14" t="s">
        <v>48</v>
      </c>
      <c r="C2002" s="14" t="s">
        <v>9894</v>
      </c>
      <c r="D2002" s="14" t="s">
        <v>9895</v>
      </c>
      <c r="E2002" s="14" t="s">
        <v>9896</v>
      </c>
      <c r="F2002" s="14" t="s">
        <v>118</v>
      </c>
      <c r="G2002" s="26">
        <v>44089</v>
      </c>
      <c r="H2002" s="14">
        <v>2020</v>
      </c>
      <c r="I2002" s="14" t="s">
        <v>360</v>
      </c>
      <c r="J2002" s="14" t="s">
        <v>1102</v>
      </c>
      <c r="K2002" s="14" t="s">
        <v>261</v>
      </c>
      <c r="L2002" s="14" t="s">
        <v>9897</v>
      </c>
      <c r="M2002" s="14">
        <f t="shared" si="248"/>
        <v>2020</v>
      </c>
      <c r="N2002" s="14">
        <f t="shared" si="249"/>
        <v>9</v>
      </c>
      <c r="O2002" s="14" t="str">
        <f>IFERROR(VLOOKUP(I2002,Lists!$F$2:$G$16,2,FALSE()),"Not Rated")</f>
        <v>Adults</v>
      </c>
      <c r="P2002" s="14">
        <f t="shared" si="250"/>
        <v>63</v>
      </c>
      <c r="Q2002" s="14" t="str">
        <f t="shared" si="251"/>
        <v>United Kingdom</v>
      </c>
      <c r="R2002" s="14" t="str">
        <f t="shared" si="252"/>
        <v>|United Kingdom|</v>
      </c>
      <c r="S2002" s="14" t="str">
        <f t="shared" si="253"/>
        <v>|Stand-Up Comedy|</v>
      </c>
      <c r="T2002" s="14" t="str">
        <f t="shared" si="254"/>
        <v>|Chris Howe|</v>
      </c>
      <c r="U2002" s="14" t="str">
        <f t="shared" si="255"/>
        <v>|Michael McIntyre|</v>
      </c>
    </row>
    <row r="2003" spans="1:21">
      <c r="A2003" s="14" t="s">
        <v>9898</v>
      </c>
      <c r="B2003" s="14" t="s">
        <v>48</v>
      </c>
      <c r="C2003" s="14" t="s">
        <v>9899</v>
      </c>
      <c r="D2003" s="14" t="s">
        <v>9900</v>
      </c>
      <c r="E2003" s="14" t="s">
        <v>9901</v>
      </c>
      <c r="F2003" s="14" t="s">
        <v>942</v>
      </c>
      <c r="G2003" s="26">
        <v>44089</v>
      </c>
      <c r="H2003" s="14">
        <v>2002</v>
      </c>
      <c r="I2003" s="14" t="s">
        <v>363</v>
      </c>
      <c r="J2003" s="14" t="s">
        <v>708</v>
      </c>
      <c r="K2003" s="14" t="s">
        <v>1614</v>
      </c>
      <c r="L2003" s="14" t="s">
        <v>9902</v>
      </c>
      <c r="M2003" s="14">
        <f t="shared" si="248"/>
        <v>2020</v>
      </c>
      <c r="N2003" s="14">
        <f t="shared" si="249"/>
        <v>9</v>
      </c>
      <c r="O2003" s="14" t="str">
        <f>IFERROR(VLOOKUP(I2003,Lists!$F$2:$G$16,2,FALSE()),"Not Rated")</f>
        <v>Adults</v>
      </c>
      <c r="P2003" s="14">
        <f t="shared" si="250"/>
        <v>88</v>
      </c>
      <c r="Q2003" s="14" t="str">
        <f t="shared" si="251"/>
        <v>France</v>
      </c>
      <c r="R2003" s="14" t="str">
        <f t="shared" si="252"/>
        <v>|France|United States|</v>
      </c>
      <c r="S2003" s="14" t="str">
        <f t="shared" si="253"/>
        <v>|Dramas|Independent Movies|Romantic Movies|</v>
      </c>
      <c r="T2003" s="14" t="str">
        <f t="shared" si="254"/>
        <v>|Peter Sollett|</v>
      </c>
      <c r="U2003" s="14" t="str">
        <f t="shared" si="255"/>
        <v>|Victor Rasuk|Judy Marte|Melonie Diaz|Altagracia Guzman|Silvestre Rasuk|Krystal Rodriguez|Kevin Rivera|Wilfree Vasquez|Donna Maldonado|</v>
      </c>
    </row>
    <row r="2004" spans="1:21">
      <c r="A2004" s="14" t="s">
        <v>9903</v>
      </c>
      <c r="B2004" s="14" t="s">
        <v>49</v>
      </c>
      <c r="C2004" s="14" t="s">
        <v>9904</v>
      </c>
      <c r="D2004" s="14" t="s">
        <v>117</v>
      </c>
      <c r="E2004" s="14" t="s">
        <v>117</v>
      </c>
      <c r="F2004" s="14" t="s">
        <v>115</v>
      </c>
      <c r="G2004" s="26">
        <v>44089</v>
      </c>
      <c r="H2004" s="14">
        <v>2020</v>
      </c>
      <c r="I2004" s="14" t="s">
        <v>360</v>
      </c>
      <c r="J2004" s="14" t="s">
        <v>106</v>
      </c>
      <c r="K2004" s="14" t="s">
        <v>547</v>
      </c>
      <c r="L2004" s="14" t="s">
        <v>9905</v>
      </c>
      <c r="M2004" s="14">
        <f t="shared" si="248"/>
        <v>2020</v>
      </c>
      <c r="N2004" s="14">
        <f t="shared" si="249"/>
        <v>9</v>
      </c>
      <c r="O2004" s="14" t="str">
        <f>IFERROR(VLOOKUP(I2004,Lists!$F$2:$G$16,2,FALSE()),"Not Rated")</f>
        <v>Adults</v>
      </c>
      <c r="P2004" s="14">
        <f t="shared" si="250"/>
        <v>2</v>
      </c>
      <c r="Q2004" s="14" t="str">
        <f t="shared" si="251"/>
        <v>United States</v>
      </c>
      <c r="R2004" s="14" t="str">
        <f t="shared" si="252"/>
        <v>|United States|</v>
      </c>
      <c r="S2004" s="14" t="str">
        <f t="shared" si="253"/>
        <v>|Docuseries|International TV Shows|Reality TV|</v>
      </c>
      <c r="T2004" s="14" t="str">
        <f t="shared" si="254"/>
        <v>|Unknown|</v>
      </c>
      <c r="U2004" s="14" t="str">
        <f t="shared" si="255"/>
        <v>|Unknown|</v>
      </c>
    </row>
    <row r="2005" spans="1:21">
      <c r="A2005" s="14" t="s">
        <v>9906</v>
      </c>
      <c r="B2005" s="14" t="s">
        <v>48</v>
      </c>
      <c r="C2005" s="14" t="s">
        <v>9907</v>
      </c>
      <c r="D2005" s="14" t="s">
        <v>914</v>
      </c>
      <c r="E2005" s="14" t="s">
        <v>9908</v>
      </c>
      <c r="F2005" s="14" t="s">
        <v>9909</v>
      </c>
      <c r="G2005" s="26">
        <v>44089</v>
      </c>
      <c r="H2005" s="14">
        <v>2013</v>
      </c>
      <c r="I2005" s="14" t="s">
        <v>367</v>
      </c>
      <c r="J2005" s="14" t="s">
        <v>611</v>
      </c>
      <c r="K2005" s="14" t="s">
        <v>481</v>
      </c>
      <c r="L2005" s="14" t="s">
        <v>9910</v>
      </c>
      <c r="M2005" s="14">
        <f t="shared" si="248"/>
        <v>2020</v>
      </c>
      <c r="N2005" s="14">
        <f t="shared" si="249"/>
        <v>9</v>
      </c>
      <c r="O2005" s="14" t="str">
        <f>IFERROR(VLOOKUP(I2005,Lists!$F$2:$G$16,2,FALSE()),"Not Rated")</f>
        <v>Older Kids</v>
      </c>
      <c r="P2005" s="14">
        <f t="shared" si="250"/>
        <v>105</v>
      </c>
      <c r="Q2005" s="14" t="str">
        <f t="shared" si="251"/>
        <v>United States</v>
      </c>
      <c r="R2005" s="14" t="str">
        <f t="shared" si="252"/>
        <v>|United States|France|Canada|Belgium|</v>
      </c>
      <c r="S2005" s="14" t="str">
        <f t="shared" si="253"/>
        <v>|Children &amp; Family Movies|Comedies|</v>
      </c>
      <c r="T2005" s="14" t="str">
        <f t="shared" si="254"/>
        <v>|Raja Gosnell|</v>
      </c>
      <c r="U2005" s="14" t="str">
        <f t="shared" si="255"/>
        <v>|Neil Patrick Harris|Brendan Gleeson|Jayma Mays|Hank Azaria|Katy Perry|Christina Ricci|Jonathan Winters|J.B. Smoove|George Lopez|Anton Yelchin|Fred Armisen|Jacob Tremblay|Alan Cumming|</v>
      </c>
    </row>
    <row r="2006" spans="1:21">
      <c r="A2006" s="14" t="s">
        <v>9911</v>
      </c>
      <c r="B2006" s="14" t="s">
        <v>48</v>
      </c>
      <c r="C2006" s="14" t="s">
        <v>9912</v>
      </c>
      <c r="D2006" s="14" t="s">
        <v>9913</v>
      </c>
      <c r="E2006" s="14" t="s">
        <v>9914</v>
      </c>
      <c r="F2006" s="14" t="s">
        <v>117</v>
      </c>
      <c r="G2006" s="26">
        <v>44089</v>
      </c>
      <c r="H2006" s="14">
        <v>2020</v>
      </c>
      <c r="I2006" s="14" t="s">
        <v>367</v>
      </c>
      <c r="J2006" s="14" t="s">
        <v>730</v>
      </c>
      <c r="K2006" s="14" t="s">
        <v>251</v>
      </c>
      <c r="L2006" s="14" t="s">
        <v>9915</v>
      </c>
      <c r="M2006" s="14">
        <f t="shared" si="248"/>
        <v>2020</v>
      </c>
      <c r="N2006" s="14">
        <f t="shared" si="249"/>
        <v>9</v>
      </c>
      <c r="O2006" s="14" t="str">
        <f>IFERROR(VLOOKUP(I2006,Lists!$F$2:$G$16,2,FALSE()),"Not Rated")</f>
        <v>Older Kids</v>
      </c>
      <c r="P2006" s="14">
        <f t="shared" si="250"/>
        <v>93</v>
      </c>
      <c r="Q2006" s="14" t="str">
        <f t="shared" si="251"/>
        <v>Unknown</v>
      </c>
      <c r="R2006" s="14" t="str">
        <f t="shared" si="252"/>
        <v>|Unknown|</v>
      </c>
      <c r="S2006" s="14" t="str">
        <f t="shared" si="253"/>
        <v>|Children &amp; Family Movies|</v>
      </c>
      <c r="T2006" s="14" t="str">
        <f t="shared" si="254"/>
        <v>|Steve Bencich|</v>
      </c>
      <c r="U2006" s="14" t="str">
        <f t="shared" si="255"/>
        <v>|Ryan Kiera Armstrong|Summer Fontana|Kevin J. O'Connor|Tait Blum|Jon Gries|Branscombe Richmond|Rick Overton|Jonathan Lajoie|Chloe Webb|</v>
      </c>
    </row>
    <row r="2007" spans="1:21">
      <c r="A2007" s="14" t="s">
        <v>9916</v>
      </c>
      <c r="B2007" s="14" t="s">
        <v>48</v>
      </c>
      <c r="C2007" s="14" t="s">
        <v>9917</v>
      </c>
      <c r="D2007" s="14" t="s">
        <v>9918</v>
      </c>
      <c r="E2007" s="14" t="s">
        <v>9919</v>
      </c>
      <c r="F2007" s="14" t="s">
        <v>131</v>
      </c>
      <c r="G2007" s="26">
        <v>44088</v>
      </c>
      <c r="H2007" s="14">
        <v>2018</v>
      </c>
      <c r="I2007" s="14" t="s">
        <v>360</v>
      </c>
      <c r="J2007" s="14" t="s">
        <v>1745</v>
      </c>
      <c r="K2007" s="14" t="s">
        <v>1527</v>
      </c>
      <c r="L2007" s="14" t="s">
        <v>9920</v>
      </c>
      <c r="M2007" s="14">
        <f t="shared" si="248"/>
        <v>2020</v>
      </c>
      <c r="N2007" s="14">
        <f t="shared" si="249"/>
        <v>9</v>
      </c>
      <c r="O2007" s="14" t="str">
        <f>IFERROR(VLOOKUP(I2007,Lists!$F$2:$G$16,2,FALSE()),"Not Rated")</f>
        <v>Adults</v>
      </c>
      <c r="P2007" s="14">
        <f t="shared" si="250"/>
        <v>140</v>
      </c>
      <c r="Q2007" s="14" t="str">
        <f t="shared" si="251"/>
        <v>Nigeria</v>
      </c>
      <c r="R2007" s="14" t="str">
        <f t="shared" si="252"/>
        <v>|Nigeria|</v>
      </c>
      <c r="S2007" s="14" t="str">
        <f t="shared" si="253"/>
        <v>|Dramas|International Movies|Music &amp; Musicals|</v>
      </c>
      <c r="T2007" s="14" t="str">
        <f t="shared" si="254"/>
        <v>|Tosin Coker|</v>
      </c>
      <c r="U2007" s="14" t="str">
        <f t="shared" si="255"/>
        <v>|Seyi Shay|Somkele Iyamah|Vector|Chioma Chukwuka Akpotha|Uche Jumbo|Sharon Ooja|Shaffy Bello|Saidi Balogun|Kemi Lala Akindoju|Ademola Adedoyin|</v>
      </c>
    </row>
    <row r="2008" spans="1:21">
      <c r="A2008" s="14" t="s">
        <v>9921</v>
      </c>
      <c r="B2008" s="14" t="s">
        <v>49</v>
      </c>
      <c r="C2008" s="14" t="s">
        <v>9922</v>
      </c>
      <c r="D2008" s="14" t="s">
        <v>117</v>
      </c>
      <c r="E2008" s="14" t="s">
        <v>9923</v>
      </c>
      <c r="F2008" s="14" t="s">
        <v>9924</v>
      </c>
      <c r="G2008" s="26">
        <v>44085</v>
      </c>
      <c r="H2008" s="14">
        <v>2020</v>
      </c>
      <c r="I2008" s="14" t="s">
        <v>366</v>
      </c>
      <c r="J2008" s="14" t="s">
        <v>106</v>
      </c>
      <c r="K2008" s="14" t="s">
        <v>937</v>
      </c>
      <c r="L2008" s="14" t="s">
        <v>9925</v>
      </c>
      <c r="M2008" s="14">
        <f t="shared" si="248"/>
        <v>2020</v>
      </c>
      <c r="N2008" s="14">
        <f t="shared" si="249"/>
        <v>9</v>
      </c>
      <c r="O2008" s="14" t="str">
        <f>IFERROR(VLOOKUP(I2008,Lists!$F$2:$G$16,2,FALSE()),"Not Rated")</f>
        <v>Kids</v>
      </c>
      <c r="P2008" s="14">
        <f t="shared" si="250"/>
        <v>2</v>
      </c>
      <c r="Q2008" s="14" t="str">
        <f t="shared" si="251"/>
        <v>United Kingdom</v>
      </c>
      <c r="R2008" s="14" t="str">
        <f t="shared" si="252"/>
        <v>|United Kingdom|China|</v>
      </c>
      <c r="S2008" s="14" t="str">
        <f t="shared" si="253"/>
        <v>|British TV Shows|Kids' TV|</v>
      </c>
      <c r="T2008" s="14" t="str">
        <f t="shared" si="254"/>
        <v>|Unknown|</v>
      </c>
      <c r="U2008" s="14" t="str">
        <f t="shared" si="255"/>
        <v>|Greta Jameson|Ralf Jameson|Clementine Laikin|Felix Laikin|</v>
      </c>
    </row>
    <row r="2009" spans="1:21">
      <c r="A2009" s="14" t="s">
        <v>9926</v>
      </c>
      <c r="B2009" s="14" t="s">
        <v>48</v>
      </c>
      <c r="C2009" s="14" t="s">
        <v>9927</v>
      </c>
      <c r="D2009" s="14" t="s">
        <v>9928</v>
      </c>
      <c r="E2009" s="14" t="s">
        <v>9929</v>
      </c>
      <c r="F2009" s="14" t="s">
        <v>125</v>
      </c>
      <c r="G2009" s="26">
        <v>44085</v>
      </c>
      <c r="H2009" s="14">
        <v>2020</v>
      </c>
      <c r="I2009" s="14" t="s">
        <v>361</v>
      </c>
      <c r="J2009" s="14" t="s">
        <v>560</v>
      </c>
      <c r="K2009" s="14" t="s">
        <v>2179</v>
      </c>
      <c r="L2009" s="14" t="s">
        <v>9930</v>
      </c>
      <c r="M2009" s="14">
        <f t="shared" si="248"/>
        <v>2020</v>
      </c>
      <c r="N2009" s="14">
        <f t="shared" si="249"/>
        <v>9</v>
      </c>
      <c r="O2009" s="14" t="str">
        <f>IFERROR(VLOOKUP(I2009,Lists!$F$2:$G$16,2,FALSE()),"Not Rated")</f>
        <v>Teens</v>
      </c>
      <c r="P2009" s="14">
        <f t="shared" si="250"/>
        <v>103</v>
      </c>
      <c r="Q2009" s="14" t="str">
        <f t="shared" si="251"/>
        <v>Mexico</v>
      </c>
      <c r="R2009" s="14" t="str">
        <f t="shared" si="252"/>
        <v>|Mexico|</v>
      </c>
      <c r="S2009" s="14" t="str">
        <f t="shared" si="253"/>
        <v>|Children &amp; Family Movies|Comedies|Dramas|</v>
      </c>
      <c r="T2009" s="14" t="str">
        <f t="shared" si="254"/>
        <v>|Javier Colinas|</v>
      </c>
      <c r="U2009" s="14" t="str">
        <f t="shared" si="255"/>
        <v>|Natalia Coronado|Juan Pablo Medina|Silvia Navarro|Roberto Quijano|Victoria Viera|Arantxa Servín|Aleyda Gallardo|Joaquín Emanuel|Abril Michel|Omar Fierro|Luis Ernesto Franco|Patricia Reyes Spíndola|Rodrigo Murray|Luis Arrieta|Alberto Guerra|Moisés Arizmendi|David Fridman|Martha Claudia Moreno|Ela Velden|Gonzalo García Vivanco|Mauricio Argüelles|César Rodríguez|</v>
      </c>
    </row>
    <row r="2010" spans="1:21">
      <c r="A2010" s="14" t="s">
        <v>9931</v>
      </c>
      <c r="B2010" s="14" t="s">
        <v>49</v>
      </c>
      <c r="C2010" s="14" t="s">
        <v>9932</v>
      </c>
      <c r="D2010" s="14" t="s">
        <v>117</v>
      </c>
      <c r="E2010" s="14" t="s">
        <v>9933</v>
      </c>
      <c r="F2010" s="14" t="s">
        <v>120</v>
      </c>
      <c r="G2010" s="26">
        <v>44085</v>
      </c>
      <c r="H2010" s="14">
        <v>2020</v>
      </c>
      <c r="I2010" s="14" t="s">
        <v>360</v>
      </c>
      <c r="J2010" s="14" t="s">
        <v>106</v>
      </c>
      <c r="K2010" s="14" t="s">
        <v>1608</v>
      </c>
      <c r="L2010" s="14" t="s">
        <v>9934</v>
      </c>
      <c r="M2010" s="14">
        <f t="shared" si="248"/>
        <v>2020</v>
      </c>
      <c r="N2010" s="14">
        <f t="shared" si="249"/>
        <v>9</v>
      </c>
      <c r="O2010" s="14" t="str">
        <f>IFERROR(VLOOKUP(I2010,Lists!$F$2:$G$16,2,FALSE()),"Not Rated")</f>
        <v>Adults</v>
      </c>
      <c r="P2010" s="14">
        <f t="shared" si="250"/>
        <v>2</v>
      </c>
      <c r="Q2010" s="14" t="str">
        <f t="shared" si="251"/>
        <v>France</v>
      </c>
      <c r="R2010" s="14" t="str">
        <f t="shared" si="252"/>
        <v>|France|</v>
      </c>
      <c r="S2010" s="14" t="str">
        <f t="shared" si="253"/>
        <v>|International TV Shows|TV Comedies|TV Dramas|</v>
      </c>
      <c r="T2010" s="14" t="str">
        <f t="shared" si="254"/>
        <v>|Unknown|</v>
      </c>
      <c r="U2010" s="14" t="str">
        <f t="shared" si="255"/>
        <v>|Jonathan Cohen|Gérard Darmon|Julia Piaton|Liliane Rovère|Olivier Rosemberg|Ali Marhyar|Lina El Arabi|Louise Coldefy|Enrico Macias|Valérie Damidot|</v>
      </c>
    </row>
    <row r="2011" spans="1:21">
      <c r="A2011" s="14" t="s">
        <v>9935</v>
      </c>
      <c r="B2011" s="14" t="s">
        <v>49</v>
      </c>
      <c r="C2011" s="14" t="s">
        <v>9936</v>
      </c>
      <c r="D2011" s="14" t="s">
        <v>117</v>
      </c>
      <c r="E2011" s="14" t="s">
        <v>9937</v>
      </c>
      <c r="F2011" s="14" t="s">
        <v>115</v>
      </c>
      <c r="G2011" s="26">
        <v>44085</v>
      </c>
      <c r="H2011" s="14">
        <v>2007</v>
      </c>
      <c r="I2011" s="14" t="s">
        <v>361</v>
      </c>
      <c r="J2011" s="14" t="s">
        <v>3025</v>
      </c>
      <c r="K2011" s="14" t="s">
        <v>253</v>
      </c>
      <c r="L2011" s="14" t="s">
        <v>9938</v>
      </c>
      <c r="M2011" s="14">
        <f t="shared" si="248"/>
        <v>2020</v>
      </c>
      <c r="N2011" s="14">
        <f t="shared" si="249"/>
        <v>9</v>
      </c>
      <c r="O2011" s="14" t="str">
        <f>IFERROR(VLOOKUP(I2011,Lists!$F$2:$G$16,2,FALSE()),"Not Rated")</f>
        <v>Teens</v>
      </c>
      <c r="P2011" s="14">
        <f t="shared" si="250"/>
        <v>8</v>
      </c>
      <c r="Q2011" s="14" t="str">
        <f t="shared" si="251"/>
        <v>United States</v>
      </c>
      <c r="R2011" s="14" t="str">
        <f t="shared" si="252"/>
        <v>|United States|</v>
      </c>
      <c r="S2011" s="14" t="str">
        <f t="shared" si="253"/>
        <v>|TV Comedies|</v>
      </c>
      <c r="T2011" s="14" t="str">
        <f t="shared" si="254"/>
        <v>|Unknown|</v>
      </c>
      <c r="U2011" s="14" t="str">
        <f t="shared" si="255"/>
        <v>|Tracee Ellis Ross|Golden Brooks|Persia White|Jill Marie Jones|Reginald C. Hayes|</v>
      </c>
    </row>
    <row r="2012" spans="1:21">
      <c r="A2012" s="14" t="s">
        <v>9939</v>
      </c>
      <c r="B2012" s="14" t="s">
        <v>48</v>
      </c>
      <c r="C2012" s="14" t="s">
        <v>9940</v>
      </c>
      <c r="D2012" s="14" t="s">
        <v>9941</v>
      </c>
      <c r="E2012" s="14" t="s">
        <v>9942</v>
      </c>
      <c r="F2012" s="14" t="s">
        <v>115</v>
      </c>
      <c r="G2012" s="26">
        <v>44085</v>
      </c>
      <c r="H2012" s="14">
        <v>2014</v>
      </c>
      <c r="I2012" s="14" t="s">
        <v>367</v>
      </c>
      <c r="J2012" s="14" t="s">
        <v>724</v>
      </c>
      <c r="K2012" s="14" t="s">
        <v>251</v>
      </c>
      <c r="L2012" s="14" t="s">
        <v>9943</v>
      </c>
      <c r="M2012" s="14">
        <f t="shared" si="248"/>
        <v>2020</v>
      </c>
      <c r="N2012" s="14">
        <f t="shared" si="249"/>
        <v>9</v>
      </c>
      <c r="O2012" s="14" t="str">
        <f>IFERROR(VLOOKUP(I2012,Lists!$F$2:$G$16,2,FALSE()),"Not Rated")</f>
        <v>Older Kids</v>
      </c>
      <c r="P2012" s="14">
        <f t="shared" si="250"/>
        <v>102</v>
      </c>
      <c r="Q2012" s="14" t="str">
        <f t="shared" si="251"/>
        <v>United States</v>
      </c>
      <c r="R2012" s="14" t="str">
        <f t="shared" si="252"/>
        <v>|United States|</v>
      </c>
      <c r="S2012" s="14" t="str">
        <f t="shared" si="253"/>
        <v>|Children &amp; Family Movies|</v>
      </c>
      <c r="T2012" s="14" t="str">
        <f t="shared" si="254"/>
        <v>|Dean DeBlois|</v>
      </c>
      <c r="U2012" s="14" t="str">
        <f t="shared" si="255"/>
        <v>|Jay Baruchel|Cate Blanchett|Gerard Butler|Craig Ferguson|America Ferrera|Jonah Hill|Christopher Mintz-Plasse|T.J. Miller|Kristen Wiig|Djimon Hounsou|Kit Harington|</v>
      </c>
    </row>
    <row r="2013" spans="1:21">
      <c r="A2013" s="14" t="s">
        <v>9944</v>
      </c>
      <c r="B2013" s="14" t="s">
        <v>48</v>
      </c>
      <c r="C2013" s="14" t="s">
        <v>9945</v>
      </c>
      <c r="D2013" s="14" t="s">
        <v>9946</v>
      </c>
      <c r="E2013" s="14" t="s">
        <v>9947</v>
      </c>
      <c r="F2013" s="14" t="s">
        <v>9948</v>
      </c>
      <c r="G2013" s="26">
        <v>44085</v>
      </c>
      <c r="H2013" s="14">
        <v>2020</v>
      </c>
      <c r="I2013" s="14" t="s">
        <v>365</v>
      </c>
      <c r="J2013" s="14" t="s">
        <v>730</v>
      </c>
      <c r="K2013" s="14" t="s">
        <v>481</v>
      </c>
      <c r="L2013" s="14" t="s">
        <v>9949</v>
      </c>
      <c r="M2013" s="14">
        <f t="shared" si="248"/>
        <v>2020</v>
      </c>
      <c r="N2013" s="14">
        <f t="shared" si="249"/>
        <v>9</v>
      </c>
      <c r="O2013" s="14" t="str">
        <f>IFERROR(VLOOKUP(I2013,Lists!$F$2:$G$16,2,FALSE()),"Not Rated")</f>
        <v>Kids</v>
      </c>
      <c r="P2013" s="14">
        <f t="shared" si="250"/>
        <v>93</v>
      </c>
      <c r="Q2013" s="14" t="str">
        <f t="shared" si="251"/>
        <v>Germany</v>
      </c>
      <c r="R2013" s="14" t="str">
        <f t="shared" si="252"/>
        <v>|Germany|China|United Kingdom|</v>
      </c>
      <c r="S2013" s="14" t="str">
        <f t="shared" si="253"/>
        <v>|Children &amp; Family Movies|Comedies|</v>
      </c>
      <c r="T2013" s="14" t="str">
        <f t="shared" si="254"/>
        <v>|Reinhard Klooss|</v>
      </c>
      <c r="U2013" s="14" t="str">
        <f t="shared" si="255"/>
        <v>|Patrick Roche|Natalie Dormer|Eddie Marsan|Felix Auer|Jeff Burrell|Harvey Friedman|Marty Sander|Ian Odle|Bryan Larkin|</v>
      </c>
    </row>
    <row r="2014" spans="1:21">
      <c r="A2014" s="14" t="s">
        <v>9950</v>
      </c>
      <c r="B2014" s="14" t="s">
        <v>49</v>
      </c>
      <c r="C2014" s="14" t="s">
        <v>9951</v>
      </c>
      <c r="D2014" s="14" t="s">
        <v>117</v>
      </c>
      <c r="E2014" s="14" t="s">
        <v>9952</v>
      </c>
      <c r="F2014" s="14" t="s">
        <v>122</v>
      </c>
      <c r="G2014" s="26">
        <v>44085</v>
      </c>
      <c r="H2014" s="14">
        <v>2020</v>
      </c>
      <c r="I2014" s="14" t="s">
        <v>360</v>
      </c>
      <c r="J2014" s="14" t="s">
        <v>105</v>
      </c>
      <c r="K2014" s="14" t="s">
        <v>1451</v>
      </c>
      <c r="L2014" s="14" t="s">
        <v>9953</v>
      </c>
      <c r="M2014" s="14">
        <f t="shared" si="248"/>
        <v>2020</v>
      </c>
      <c r="N2014" s="14">
        <f t="shared" si="249"/>
        <v>9</v>
      </c>
      <c r="O2014" s="14" t="str">
        <f>IFERROR(VLOOKUP(I2014,Lists!$F$2:$G$16,2,FALSE()),"Not Rated")</f>
        <v>Adults</v>
      </c>
      <c r="P2014" s="14">
        <f t="shared" si="250"/>
        <v>1</v>
      </c>
      <c r="Q2014" s="14" t="str">
        <f t="shared" si="251"/>
        <v>Spain</v>
      </c>
      <c r="R2014" s="14" t="str">
        <f t="shared" si="252"/>
        <v>|Spain|</v>
      </c>
      <c r="S2014" s="14" t="str">
        <f t="shared" si="253"/>
        <v>|International TV Shows|Spanish-Language TV Shows|TV Dramas|</v>
      </c>
      <c r="T2014" s="14" t="str">
        <f t="shared" si="254"/>
        <v>|Unknown|</v>
      </c>
      <c r="U2014" s="14" t="str">
        <f t="shared" si="255"/>
        <v>|Unax Ugalde|Olivia Molina|Eleonora Wexler|Abel Folk|Ángela Molina|Manu Fullola|Daniel Ibáñez|Laura Quirós|Nicolás Illoro|Belén Écija|Juan Blanco|Yaima Ramos|</v>
      </c>
    </row>
    <row r="2015" spans="1:21">
      <c r="A2015" s="14" t="s">
        <v>9954</v>
      </c>
      <c r="B2015" s="14" t="s">
        <v>49</v>
      </c>
      <c r="C2015" s="14" t="s">
        <v>9955</v>
      </c>
      <c r="D2015" s="14" t="s">
        <v>117</v>
      </c>
      <c r="E2015" s="14" t="s">
        <v>9956</v>
      </c>
      <c r="F2015" s="14" t="s">
        <v>118</v>
      </c>
      <c r="G2015" s="26">
        <v>44085</v>
      </c>
      <c r="H2015" s="14">
        <v>2020</v>
      </c>
      <c r="I2015" s="14" t="s">
        <v>360</v>
      </c>
      <c r="J2015" s="14" t="s">
        <v>105</v>
      </c>
      <c r="K2015" s="14" t="s">
        <v>589</v>
      </c>
      <c r="L2015" s="14" t="s">
        <v>9957</v>
      </c>
      <c r="M2015" s="14">
        <f t="shared" si="248"/>
        <v>2020</v>
      </c>
      <c r="N2015" s="14">
        <f t="shared" si="249"/>
        <v>9</v>
      </c>
      <c r="O2015" s="14" t="str">
        <f>IFERROR(VLOOKUP(I2015,Lists!$F$2:$G$16,2,FALSE()),"Not Rated")</f>
        <v>Adults</v>
      </c>
      <c r="P2015" s="14">
        <f t="shared" si="250"/>
        <v>1</v>
      </c>
      <c r="Q2015" s="14" t="str">
        <f t="shared" si="251"/>
        <v>United Kingdom</v>
      </c>
      <c r="R2015" s="14" t="str">
        <f t="shared" si="252"/>
        <v>|United Kingdom|</v>
      </c>
      <c r="S2015" s="14" t="str">
        <f t="shared" si="253"/>
        <v>|British TV Shows|International TV Shows|TV Comedies|</v>
      </c>
      <c r="T2015" s="14" t="str">
        <f t="shared" si="254"/>
        <v>|Unknown|</v>
      </c>
      <c r="U2015" s="14" t="str">
        <f t="shared" si="255"/>
        <v>|Katherine Ryan|Rory Keenan|Katy Byrne|Doon Mackichan|Steen Raskopoulos|Michelle de Swarte|Sophie Fletcher|</v>
      </c>
    </row>
    <row r="2016" spans="1:21">
      <c r="A2016" s="14" t="s">
        <v>9958</v>
      </c>
      <c r="B2016" s="14" t="s">
        <v>48</v>
      </c>
      <c r="C2016" s="14" t="s">
        <v>9959</v>
      </c>
      <c r="D2016" s="14" t="s">
        <v>9960</v>
      </c>
      <c r="E2016" s="14" t="s">
        <v>9961</v>
      </c>
      <c r="F2016" s="14" t="s">
        <v>117</v>
      </c>
      <c r="G2016" s="26">
        <v>44085</v>
      </c>
      <c r="H2016" s="14">
        <v>2014</v>
      </c>
      <c r="I2016" s="14" t="s">
        <v>361</v>
      </c>
      <c r="J2016" s="14" t="s">
        <v>1973</v>
      </c>
      <c r="K2016" s="14" t="s">
        <v>261</v>
      </c>
      <c r="L2016" s="14" t="s">
        <v>9962</v>
      </c>
      <c r="M2016" s="14">
        <f t="shared" si="248"/>
        <v>2020</v>
      </c>
      <c r="N2016" s="14">
        <f t="shared" si="249"/>
        <v>9</v>
      </c>
      <c r="O2016" s="14" t="str">
        <f>IFERROR(VLOOKUP(I2016,Lists!$F$2:$G$16,2,FALSE()),"Not Rated")</f>
        <v>Teens</v>
      </c>
      <c r="P2016" s="14">
        <f t="shared" si="250"/>
        <v>69</v>
      </c>
      <c r="Q2016" s="14" t="str">
        <f t="shared" si="251"/>
        <v>Unknown</v>
      </c>
      <c r="R2016" s="14" t="str">
        <f t="shared" si="252"/>
        <v>|Unknown|</v>
      </c>
      <c r="S2016" s="14" t="str">
        <f t="shared" si="253"/>
        <v>|Stand-Up Comedy|</v>
      </c>
      <c r="T2016" s="14" t="str">
        <f t="shared" si="254"/>
        <v>|Shaun Mir|</v>
      </c>
      <c r="U2016" s="14" t="str">
        <f t="shared" si="255"/>
        <v>|Wonho Chung|</v>
      </c>
    </row>
    <row r="2017" spans="1:21">
      <c r="A2017" s="14" t="s">
        <v>9963</v>
      </c>
      <c r="B2017" s="14" t="s">
        <v>48</v>
      </c>
      <c r="C2017" s="14" t="s">
        <v>9964</v>
      </c>
      <c r="D2017" s="14" t="s">
        <v>9965</v>
      </c>
      <c r="E2017" s="14" t="s">
        <v>9966</v>
      </c>
      <c r="F2017" s="14" t="s">
        <v>116</v>
      </c>
      <c r="G2017" s="26">
        <v>44084</v>
      </c>
      <c r="H2017" s="14">
        <v>2018</v>
      </c>
      <c r="I2017" s="14" t="s">
        <v>361</v>
      </c>
      <c r="J2017" s="14" t="s">
        <v>1526</v>
      </c>
      <c r="K2017" s="14" t="s">
        <v>605</v>
      </c>
      <c r="L2017" s="14" t="s">
        <v>9967</v>
      </c>
      <c r="M2017" s="14">
        <f t="shared" si="248"/>
        <v>2020</v>
      </c>
      <c r="N2017" s="14">
        <f t="shared" si="249"/>
        <v>9</v>
      </c>
      <c r="O2017" s="14" t="str">
        <f>IFERROR(VLOOKUP(I2017,Lists!$F$2:$G$16,2,FALSE()),"Not Rated")</f>
        <v>Teens</v>
      </c>
      <c r="P2017" s="14">
        <f t="shared" si="250"/>
        <v>133</v>
      </c>
      <c r="Q2017" s="14" t="str">
        <f t="shared" si="251"/>
        <v>India</v>
      </c>
      <c r="R2017" s="14" t="str">
        <f t="shared" si="252"/>
        <v>|India|</v>
      </c>
      <c r="S2017" s="14" t="str">
        <f t="shared" si="253"/>
        <v>|Dramas|International Movies|Thrillers|</v>
      </c>
      <c r="T2017" s="14" t="str">
        <f t="shared" si="254"/>
        <v>|Satish Rajwade|</v>
      </c>
      <c r="U2017" s="14" t="str">
        <f t="shared" si="255"/>
        <v>|Nana Patekar|Sumeet Raghvan|Iravati Harshe|Aashish Kulkarni|Savita Malpekar|</v>
      </c>
    </row>
    <row r="2018" spans="1:21">
      <c r="A2018" s="14" t="s">
        <v>9968</v>
      </c>
      <c r="B2018" s="14" t="s">
        <v>48</v>
      </c>
      <c r="C2018" s="14" t="s">
        <v>9969</v>
      </c>
      <c r="D2018" s="14" t="s">
        <v>9970</v>
      </c>
      <c r="E2018" s="14" t="s">
        <v>9971</v>
      </c>
      <c r="F2018" s="14" t="s">
        <v>116</v>
      </c>
      <c r="G2018" s="26">
        <v>44084</v>
      </c>
      <c r="H2018" s="14">
        <v>2018</v>
      </c>
      <c r="I2018" s="14" t="s">
        <v>361</v>
      </c>
      <c r="J2018" s="14" t="s">
        <v>9972</v>
      </c>
      <c r="K2018" s="14" t="s">
        <v>475</v>
      </c>
      <c r="L2018" s="14" t="s">
        <v>9973</v>
      </c>
      <c r="M2018" s="14">
        <f t="shared" si="248"/>
        <v>2020</v>
      </c>
      <c r="N2018" s="14">
        <f t="shared" si="249"/>
        <v>9</v>
      </c>
      <c r="O2018" s="14" t="str">
        <f>IFERROR(VLOOKUP(I2018,Lists!$F$2:$G$16,2,FALSE()),"Not Rated")</f>
        <v>Teens</v>
      </c>
      <c r="P2018" s="14">
        <f t="shared" si="250"/>
        <v>157</v>
      </c>
      <c r="Q2018" s="14" t="str">
        <f t="shared" si="251"/>
        <v>India</v>
      </c>
      <c r="R2018" s="14" t="str">
        <f t="shared" si="252"/>
        <v>|India|</v>
      </c>
      <c r="S2018" s="14" t="str">
        <f t="shared" si="253"/>
        <v>|Dramas|International Movies|</v>
      </c>
      <c r="T2018" s="14" t="str">
        <f t="shared" si="254"/>
        <v>|Abhijeet Deshpande|</v>
      </c>
      <c r="U2018" s="14" t="str">
        <f t="shared" si="255"/>
        <v>|Subodh Bhave|Vaidehi Parshurami|Nandita Patkar|Sonali Kulkarni|Sumeet Raghvan|Prasad Oak|Anand Ingale|Suhas Palshikar|</v>
      </c>
    </row>
    <row r="2019" spans="1:21">
      <c r="A2019" s="14" t="s">
        <v>9974</v>
      </c>
      <c r="B2019" s="14" t="s">
        <v>48</v>
      </c>
      <c r="C2019" s="14" t="s">
        <v>9975</v>
      </c>
      <c r="D2019" s="14" t="s">
        <v>9976</v>
      </c>
      <c r="E2019" s="14" t="s">
        <v>9977</v>
      </c>
      <c r="F2019" s="14" t="s">
        <v>116</v>
      </c>
      <c r="G2019" s="26">
        <v>44084</v>
      </c>
      <c r="H2019" s="14">
        <v>2019</v>
      </c>
      <c r="I2019" s="14" t="s">
        <v>361</v>
      </c>
      <c r="J2019" s="14" t="s">
        <v>646</v>
      </c>
      <c r="K2019" s="14" t="s">
        <v>475</v>
      </c>
      <c r="L2019" s="14" t="s">
        <v>9978</v>
      </c>
      <c r="M2019" s="14">
        <f t="shared" si="248"/>
        <v>2020</v>
      </c>
      <c r="N2019" s="14">
        <f t="shared" si="249"/>
        <v>9</v>
      </c>
      <c r="O2019" s="14" t="str">
        <f>IFERROR(VLOOKUP(I2019,Lists!$F$2:$G$16,2,FALSE()),"Not Rated")</f>
        <v>Teens</v>
      </c>
      <c r="P2019" s="14">
        <f t="shared" si="250"/>
        <v>116</v>
      </c>
      <c r="Q2019" s="14" t="str">
        <f t="shared" si="251"/>
        <v>India</v>
      </c>
      <c r="R2019" s="14" t="str">
        <f t="shared" si="252"/>
        <v>|India|</v>
      </c>
      <c r="S2019" s="14" t="str">
        <f t="shared" si="253"/>
        <v>|Dramas|International Movies|</v>
      </c>
      <c r="T2019" s="14" t="str">
        <f t="shared" si="254"/>
        <v>|Mahesh Manjrekar|</v>
      </c>
      <c r="U2019" s="14" t="str">
        <f t="shared" si="255"/>
        <v>|Sagar Deshmukh|Vijay Kenkre|Iravati Harshe|Shubhangi Damle|Sachin Khedekar|Sunil Barve|Ashwini Giri|Rajan Bhise|</v>
      </c>
    </row>
    <row r="2020" spans="1:21">
      <c r="A2020" s="14" t="s">
        <v>9979</v>
      </c>
      <c r="B2020" s="14" t="s">
        <v>48</v>
      </c>
      <c r="C2020" s="14" t="s">
        <v>9980</v>
      </c>
      <c r="D2020" s="14" t="s">
        <v>9976</v>
      </c>
      <c r="E2020" s="14" t="s">
        <v>9981</v>
      </c>
      <c r="F2020" s="14" t="s">
        <v>116</v>
      </c>
      <c r="G2020" s="26">
        <v>44084</v>
      </c>
      <c r="H2020" s="14">
        <v>2019</v>
      </c>
      <c r="I2020" s="14" t="s">
        <v>362</v>
      </c>
      <c r="J2020" s="14" t="s">
        <v>1375</v>
      </c>
      <c r="K2020" s="14" t="s">
        <v>475</v>
      </c>
      <c r="L2020" s="14" t="s">
        <v>9982</v>
      </c>
      <c r="M2020" s="14">
        <f t="shared" si="248"/>
        <v>2020</v>
      </c>
      <c r="N2020" s="14">
        <f t="shared" si="249"/>
        <v>9</v>
      </c>
      <c r="O2020" s="14" t="str">
        <f>IFERROR(VLOOKUP(I2020,Lists!$F$2:$G$16,2,FALSE()),"Not Rated")</f>
        <v>Older Kids</v>
      </c>
      <c r="P2020" s="14">
        <f t="shared" si="250"/>
        <v>112</v>
      </c>
      <c r="Q2020" s="14" t="str">
        <f t="shared" si="251"/>
        <v>India</v>
      </c>
      <c r="R2020" s="14" t="str">
        <f t="shared" si="252"/>
        <v>|India|</v>
      </c>
      <c r="S2020" s="14" t="str">
        <f t="shared" si="253"/>
        <v>|Dramas|International Movies|</v>
      </c>
      <c r="T2020" s="14" t="str">
        <f t="shared" si="254"/>
        <v>|Mahesh Manjrekar|</v>
      </c>
      <c r="U2020" s="14" t="str">
        <f t="shared" si="255"/>
        <v>|Sagar Deshmukh|Iravati Harshe|Vijay Kenkre|Shubhangi Damle|Ashwini Giri|Nina Kulkarni|Dalip Tahil|Girish Kulkarni|</v>
      </c>
    </row>
    <row r="2021" spans="1:21">
      <c r="A2021" s="14" t="s">
        <v>9983</v>
      </c>
      <c r="B2021" s="14" t="s">
        <v>48</v>
      </c>
      <c r="C2021" s="14" t="s">
        <v>9984</v>
      </c>
      <c r="D2021" s="14" t="s">
        <v>9985</v>
      </c>
      <c r="E2021" s="14" t="s">
        <v>9986</v>
      </c>
      <c r="F2021" s="14" t="s">
        <v>116</v>
      </c>
      <c r="G2021" s="26">
        <v>44084</v>
      </c>
      <c r="H2021" s="14">
        <v>2018</v>
      </c>
      <c r="I2021" s="14" t="s">
        <v>362</v>
      </c>
      <c r="J2021" s="14" t="s">
        <v>624</v>
      </c>
      <c r="K2021" s="14" t="s">
        <v>834</v>
      </c>
      <c r="L2021" s="14" t="s">
        <v>9987</v>
      </c>
      <c r="M2021" s="14">
        <f t="shared" si="248"/>
        <v>2020</v>
      </c>
      <c r="N2021" s="14">
        <f t="shared" si="249"/>
        <v>9</v>
      </c>
      <c r="O2021" s="14" t="str">
        <f>IFERROR(VLOOKUP(I2021,Lists!$F$2:$G$16,2,FALSE()),"Not Rated")</f>
        <v>Older Kids</v>
      </c>
      <c r="P2021" s="14">
        <f t="shared" si="250"/>
        <v>96</v>
      </c>
      <c r="Q2021" s="14" t="str">
        <f t="shared" si="251"/>
        <v>India</v>
      </c>
      <c r="R2021" s="14" t="str">
        <f t="shared" si="252"/>
        <v>|India|</v>
      </c>
      <c r="S2021" s="14" t="str">
        <f t="shared" si="253"/>
        <v>|Comedies|Dramas|International Movies|</v>
      </c>
      <c r="T2021" s="14" t="str">
        <f t="shared" si="254"/>
        <v>|Prakash Kunte|</v>
      </c>
      <c r="U2021" s="14" t="str">
        <f t="shared" si="255"/>
        <v>|Hrishikesh Joshi|Bhalchandra Kadam|Priyadarshan Jadhav|Deepti Lele|Manoj Kolhatkar|Maithili Patwardhan|</v>
      </c>
    </row>
    <row r="2022" spans="1:21">
      <c r="A2022" s="14" t="s">
        <v>9988</v>
      </c>
      <c r="B2022" s="14" t="s">
        <v>48</v>
      </c>
      <c r="C2022" s="14" t="s">
        <v>9989</v>
      </c>
      <c r="D2022" s="14" t="s">
        <v>9990</v>
      </c>
      <c r="E2022" s="14" t="s">
        <v>9991</v>
      </c>
      <c r="F2022" s="14" t="s">
        <v>116</v>
      </c>
      <c r="G2022" s="26">
        <v>44084</v>
      </c>
      <c r="H2022" s="14">
        <v>2017</v>
      </c>
      <c r="I2022" s="14" t="s">
        <v>368</v>
      </c>
      <c r="J2022" s="14" t="s">
        <v>474</v>
      </c>
      <c r="K2022" s="14" t="s">
        <v>2777</v>
      </c>
      <c r="L2022" s="14" t="s">
        <v>9992</v>
      </c>
      <c r="M2022" s="14">
        <f t="shared" si="248"/>
        <v>2020</v>
      </c>
      <c r="N2022" s="14">
        <f t="shared" si="249"/>
        <v>9</v>
      </c>
      <c r="O2022" s="14" t="str">
        <f>IFERROR(VLOOKUP(I2022,Lists!$F$2:$G$16,2,FALSE()),"Not Rated")</f>
        <v>Kids</v>
      </c>
      <c r="P2022" s="14">
        <f t="shared" si="250"/>
        <v>127</v>
      </c>
      <c r="Q2022" s="14" t="str">
        <f t="shared" si="251"/>
        <v>India</v>
      </c>
      <c r="R2022" s="14" t="str">
        <f t="shared" si="252"/>
        <v>|India|</v>
      </c>
      <c r="S2022" s="14" t="str">
        <f t="shared" si="253"/>
        <v>|Children &amp; Family Movies|Dramas|International Movies|</v>
      </c>
      <c r="T2022" s="14" t="str">
        <f t="shared" si="254"/>
        <v>|Manish Saini|</v>
      </c>
      <c r="U2022" s="14" t="str">
        <f t="shared" si="255"/>
        <v>|Naseeruddin Shah|Kahaan|Kuldeep Sodha|</v>
      </c>
    </row>
    <row r="2023" spans="1:21">
      <c r="A2023" s="14" t="s">
        <v>9993</v>
      </c>
      <c r="B2023" s="14" t="s">
        <v>49</v>
      </c>
      <c r="C2023" s="14" t="s">
        <v>9994</v>
      </c>
      <c r="D2023" s="14" t="s">
        <v>117</v>
      </c>
      <c r="E2023" s="14" t="s">
        <v>9995</v>
      </c>
      <c r="F2023" s="14" t="s">
        <v>115</v>
      </c>
      <c r="G2023" s="26">
        <v>44084</v>
      </c>
      <c r="H2023" s="14">
        <v>2020</v>
      </c>
      <c r="I2023" s="14" t="s">
        <v>361</v>
      </c>
      <c r="J2023" s="14" t="s">
        <v>521</v>
      </c>
      <c r="K2023" s="14" t="s">
        <v>249</v>
      </c>
      <c r="L2023" s="14" t="s">
        <v>9996</v>
      </c>
      <c r="M2023" s="14">
        <f t="shared" si="248"/>
        <v>2020</v>
      </c>
      <c r="N2023" s="14">
        <f t="shared" si="249"/>
        <v>9</v>
      </c>
      <c r="O2023" s="14" t="str">
        <f>IFERROR(VLOOKUP(I2023,Lists!$F$2:$G$16,2,FALSE()),"Not Rated")</f>
        <v>Teens</v>
      </c>
      <c r="P2023" s="14">
        <f t="shared" si="250"/>
        <v>5</v>
      </c>
      <c r="Q2023" s="14" t="str">
        <f t="shared" si="251"/>
        <v>United States</v>
      </c>
      <c r="R2023" s="14" t="str">
        <f t="shared" si="252"/>
        <v>|United States|</v>
      </c>
      <c r="S2023" s="14" t="str">
        <f t="shared" si="253"/>
        <v>|TV Dramas|</v>
      </c>
      <c r="T2023" s="14" t="str">
        <f t="shared" si="254"/>
        <v>|Unknown|</v>
      </c>
      <c r="U2023" s="14" t="str">
        <f t="shared" si="255"/>
        <v>|Merle Dandridge|Kim Hawthorne|Desiree Ross|Lamman Rucker|Tye White|Lynn Whitfield|Deborah Joy Winans|Keith David|Lovie Simone|Gregory Alan Williams|Oprah Winfrey|</v>
      </c>
    </row>
    <row r="2024" spans="1:21">
      <c r="A2024" s="14" t="s">
        <v>9997</v>
      </c>
      <c r="B2024" s="14" t="s">
        <v>49</v>
      </c>
      <c r="C2024" s="14" t="s">
        <v>9998</v>
      </c>
      <c r="D2024" s="14" t="s">
        <v>9999</v>
      </c>
      <c r="E2024" s="14" t="s">
        <v>10000</v>
      </c>
      <c r="F2024" s="14" t="s">
        <v>115</v>
      </c>
      <c r="G2024" s="26">
        <v>44084</v>
      </c>
      <c r="H2024" s="14">
        <v>2020</v>
      </c>
      <c r="I2024" s="14" t="s">
        <v>368</v>
      </c>
      <c r="J2024" s="14" t="s">
        <v>105</v>
      </c>
      <c r="K2024" s="14" t="s">
        <v>617</v>
      </c>
      <c r="L2024" s="14" t="s">
        <v>10001</v>
      </c>
      <c r="M2024" s="14">
        <f t="shared" si="248"/>
        <v>2020</v>
      </c>
      <c r="N2024" s="14">
        <f t="shared" si="249"/>
        <v>9</v>
      </c>
      <c r="O2024" s="14" t="str">
        <f>IFERROR(VLOOKUP(I2024,Lists!$F$2:$G$16,2,FALSE()),"Not Rated")</f>
        <v>Kids</v>
      </c>
      <c r="P2024" s="14">
        <f t="shared" si="250"/>
        <v>1</v>
      </c>
      <c r="Q2024" s="14" t="str">
        <f t="shared" si="251"/>
        <v>United States</v>
      </c>
      <c r="R2024" s="14" t="str">
        <f t="shared" si="252"/>
        <v>|United States|</v>
      </c>
      <c r="S2024" s="14" t="str">
        <f t="shared" si="253"/>
        <v>|Kids' TV|TV Comedies|</v>
      </c>
      <c r="T2024" s="14" t="str">
        <f t="shared" si="254"/>
        <v>|Kenny Ortega|</v>
      </c>
      <c r="U2024" s="14" t="str">
        <f t="shared" si="255"/>
        <v>|Madison Reyes|Charlie Gillespie|Owen Patrick Joyner|Jeremy Shada|Jadah Marie|Sacha Carlson|Savannah Lee May|Cheyenne Jackson|Carlos Ponce|Booboo Stewart|Sonny Bustamante|</v>
      </c>
    </row>
    <row r="2025" spans="1:21">
      <c r="A2025" s="14" t="s">
        <v>10002</v>
      </c>
      <c r="B2025" s="14" t="s">
        <v>48</v>
      </c>
      <c r="C2025" s="14" t="s">
        <v>10003</v>
      </c>
      <c r="D2025" s="14" t="s">
        <v>10004</v>
      </c>
      <c r="E2025" s="14" t="s">
        <v>10005</v>
      </c>
      <c r="F2025" s="14" t="s">
        <v>116</v>
      </c>
      <c r="G2025" s="26">
        <v>44084</v>
      </c>
      <c r="H2025" s="14">
        <v>2019</v>
      </c>
      <c r="I2025" s="14" t="s">
        <v>360</v>
      </c>
      <c r="J2025" s="14" t="s">
        <v>2213</v>
      </c>
      <c r="K2025" s="14" t="s">
        <v>910</v>
      </c>
      <c r="L2025" s="14" t="s">
        <v>10006</v>
      </c>
      <c r="M2025" s="14">
        <f t="shared" si="248"/>
        <v>2020</v>
      </c>
      <c r="N2025" s="14">
        <f t="shared" si="249"/>
        <v>9</v>
      </c>
      <c r="O2025" s="14" t="str">
        <f>IFERROR(VLOOKUP(I2025,Lists!$F$2:$G$16,2,FALSE()),"Not Rated")</f>
        <v>Adults</v>
      </c>
      <c r="P2025" s="14">
        <f t="shared" si="250"/>
        <v>130</v>
      </c>
      <c r="Q2025" s="14" t="str">
        <f t="shared" si="251"/>
        <v>India</v>
      </c>
      <c r="R2025" s="14" t="str">
        <f t="shared" si="252"/>
        <v>|India|</v>
      </c>
      <c r="S2025" s="14" t="str">
        <f t="shared" si="253"/>
        <v>|Dramas|International Movies|Romantic Movies|</v>
      </c>
      <c r="T2025" s="14" t="str">
        <f t="shared" si="254"/>
        <v>|Makarand Mane|</v>
      </c>
      <c r="U2025" s="14" t="str">
        <f t="shared" si="255"/>
        <v>|Rinku Rajguru|Shubhankar Tawde|Shashank Shende|Suhas Palshikar|Bharati Patil|Milind Pathak|Umesh Jagtap|Shantanu Gangane|Vitthal Kale|Mahesh Bhosale|</v>
      </c>
    </row>
    <row r="2026" spans="1:21">
      <c r="A2026" s="14" t="s">
        <v>10007</v>
      </c>
      <c r="B2026" s="14" t="s">
        <v>48</v>
      </c>
      <c r="C2026" s="14" t="s">
        <v>10008</v>
      </c>
      <c r="D2026" s="14" t="s">
        <v>303</v>
      </c>
      <c r="E2026" s="14" t="s">
        <v>10009</v>
      </c>
      <c r="F2026" s="14" t="s">
        <v>129</v>
      </c>
      <c r="G2026" s="26">
        <v>44084</v>
      </c>
      <c r="H2026" s="14">
        <v>2018</v>
      </c>
      <c r="I2026" s="14" t="s">
        <v>360</v>
      </c>
      <c r="J2026" s="14" t="s">
        <v>730</v>
      </c>
      <c r="K2026" s="14" t="s">
        <v>542</v>
      </c>
      <c r="L2026" s="14" t="s">
        <v>10010</v>
      </c>
      <c r="M2026" s="14">
        <f t="shared" si="248"/>
        <v>2020</v>
      </c>
      <c r="N2026" s="14">
        <f t="shared" si="249"/>
        <v>9</v>
      </c>
      <c r="O2026" s="14" t="str">
        <f>IFERROR(VLOOKUP(I2026,Lists!$F$2:$G$16,2,FALSE()),"Not Rated")</f>
        <v>Adults</v>
      </c>
      <c r="P2026" s="14">
        <f t="shared" si="250"/>
        <v>93</v>
      </c>
      <c r="Q2026" s="14" t="str">
        <f t="shared" si="251"/>
        <v>Turkey</v>
      </c>
      <c r="R2026" s="14" t="str">
        <f t="shared" si="252"/>
        <v>|Turkey|</v>
      </c>
      <c r="S2026" s="14" t="str">
        <f t="shared" si="253"/>
        <v>|Comedies|International Movies|Romantic Movies|</v>
      </c>
      <c r="T2026" s="14" t="str">
        <f t="shared" si="254"/>
        <v>|Hakan Algül|</v>
      </c>
      <c r="U2026" s="14" t="str">
        <f t="shared" si="255"/>
        <v>|Şahin Irmak|İrem Sak|Gonca Vuslateri|Emre Karayel|Duygu Yetiş|Onur Buldu|Salih Kalyon|Bilge Şen|Nilgün Belgün|Hakan Akın|</v>
      </c>
    </row>
    <row r="2027" spans="1:21">
      <c r="A2027" s="14" t="s">
        <v>10011</v>
      </c>
      <c r="B2027" s="14" t="s">
        <v>48</v>
      </c>
      <c r="C2027" s="14" t="s">
        <v>10012</v>
      </c>
      <c r="D2027" s="14" t="s">
        <v>10013</v>
      </c>
      <c r="E2027" s="14" t="s">
        <v>10014</v>
      </c>
      <c r="F2027" s="14" t="s">
        <v>116</v>
      </c>
      <c r="G2027" s="26">
        <v>44084</v>
      </c>
      <c r="H2027" s="14">
        <v>2016</v>
      </c>
      <c r="I2027" s="14" t="s">
        <v>361</v>
      </c>
      <c r="J2027" s="14" t="s">
        <v>2323</v>
      </c>
      <c r="K2027" s="14" t="s">
        <v>834</v>
      </c>
      <c r="L2027" s="14" t="s">
        <v>10015</v>
      </c>
      <c r="M2027" s="14">
        <f t="shared" si="248"/>
        <v>2020</v>
      </c>
      <c r="N2027" s="14">
        <f t="shared" si="249"/>
        <v>9</v>
      </c>
      <c r="O2027" s="14" t="str">
        <f>IFERROR(VLOOKUP(I2027,Lists!$F$2:$G$16,2,FALSE()),"Not Rated")</f>
        <v>Teens</v>
      </c>
      <c r="P2027" s="14">
        <f t="shared" si="250"/>
        <v>138</v>
      </c>
      <c r="Q2027" s="14" t="str">
        <f t="shared" si="251"/>
        <v>India</v>
      </c>
      <c r="R2027" s="14" t="str">
        <f t="shared" si="252"/>
        <v>|India|</v>
      </c>
      <c r="S2027" s="14" t="str">
        <f t="shared" si="253"/>
        <v>|Comedies|Dramas|International Movies|</v>
      </c>
      <c r="T2027" s="14" t="str">
        <f t="shared" si="254"/>
        <v>|Vijay Maurya|</v>
      </c>
      <c r="U2027" s="14" t="str">
        <f t="shared" si="255"/>
        <v>|Parna Pethe|Chetan Chitnis|Anshuman Joshi|Aashay Kulkarni|Vandana Gupte|Girish Oak|</v>
      </c>
    </row>
    <row r="2028" spans="1:21">
      <c r="A2028" s="14" t="s">
        <v>10016</v>
      </c>
      <c r="B2028" s="14" t="s">
        <v>48</v>
      </c>
      <c r="C2028" s="14" t="s">
        <v>10017</v>
      </c>
      <c r="D2028" s="14" t="s">
        <v>10018</v>
      </c>
      <c r="E2028" s="14" t="s">
        <v>10019</v>
      </c>
      <c r="F2028" s="14" t="s">
        <v>116</v>
      </c>
      <c r="G2028" s="26">
        <v>44084</v>
      </c>
      <c r="H2028" s="14">
        <v>2016</v>
      </c>
      <c r="I2028" s="14" t="s">
        <v>361</v>
      </c>
      <c r="J2028" s="14" t="s">
        <v>2323</v>
      </c>
      <c r="K2028" s="14" t="s">
        <v>834</v>
      </c>
      <c r="L2028" s="14" t="s">
        <v>10020</v>
      </c>
      <c r="M2028" s="14">
        <f t="shared" si="248"/>
        <v>2020</v>
      </c>
      <c r="N2028" s="14">
        <f t="shared" si="249"/>
        <v>9</v>
      </c>
      <c r="O2028" s="14" t="str">
        <f>IFERROR(VLOOKUP(I2028,Lists!$F$2:$G$16,2,FALSE()),"Not Rated")</f>
        <v>Teens</v>
      </c>
      <c r="P2028" s="14">
        <f t="shared" si="250"/>
        <v>138</v>
      </c>
      <c r="Q2028" s="14" t="str">
        <f t="shared" si="251"/>
        <v>India</v>
      </c>
      <c r="R2028" s="14" t="str">
        <f t="shared" si="252"/>
        <v>|India|</v>
      </c>
      <c r="S2028" s="14" t="str">
        <f t="shared" si="253"/>
        <v>|Comedies|Dramas|International Movies|</v>
      </c>
      <c r="T2028" s="14" t="str">
        <f t="shared" si="254"/>
        <v>|Sameer Patil|</v>
      </c>
      <c r="U2028" s="14" t="str">
        <f t="shared" si="255"/>
        <v>|Sonalee Kulkarni|Hrishikesh Joshi|Jitendra Joshi|Aniket Vishwasrao|Hemant Dhome|Sandeep Pathak|Siddharth Menon|Akshay Tanksale|Vaibhav Mangale|Anand Ingale|</v>
      </c>
    </row>
    <row r="2029" spans="1:21">
      <c r="A2029" s="14" t="s">
        <v>10021</v>
      </c>
      <c r="B2029" s="14" t="s">
        <v>48</v>
      </c>
      <c r="C2029" s="14" t="s">
        <v>10022</v>
      </c>
      <c r="D2029" s="14" t="s">
        <v>10023</v>
      </c>
      <c r="E2029" s="14" t="s">
        <v>10024</v>
      </c>
      <c r="F2029" s="14" t="s">
        <v>136</v>
      </c>
      <c r="G2029" s="26">
        <v>44084</v>
      </c>
      <c r="H2029" s="14">
        <v>2017</v>
      </c>
      <c r="I2029" s="14" t="s">
        <v>368</v>
      </c>
      <c r="J2029" s="14" t="s">
        <v>900</v>
      </c>
      <c r="K2029" s="14" t="s">
        <v>251</v>
      </c>
      <c r="L2029" s="14" t="s">
        <v>10025</v>
      </c>
      <c r="M2029" s="14">
        <f t="shared" si="248"/>
        <v>2020</v>
      </c>
      <c r="N2029" s="14">
        <f t="shared" si="249"/>
        <v>9</v>
      </c>
      <c r="O2029" s="14" t="str">
        <f>IFERROR(VLOOKUP(I2029,Lists!$F$2:$G$16,2,FALSE()),"Not Rated")</f>
        <v>Kids</v>
      </c>
      <c r="P2029" s="14">
        <f t="shared" si="250"/>
        <v>92</v>
      </c>
      <c r="Q2029" s="14" t="str">
        <f t="shared" si="251"/>
        <v>Indonesia</v>
      </c>
      <c r="R2029" s="14" t="str">
        <f t="shared" si="252"/>
        <v>|Indonesia|</v>
      </c>
      <c r="S2029" s="14" t="str">
        <f t="shared" si="253"/>
        <v>|Children &amp; Family Movies|</v>
      </c>
      <c r="T2029" s="14" t="str">
        <f t="shared" si="254"/>
        <v>|Kenzo Maihara|Amandha Wyanto|</v>
      </c>
      <c r="U2029" s="14" t="str">
        <f t="shared" si="255"/>
        <v>|Christian Loho|Fernando Surya|Yayan Ruhian|Stella Cornelia|Yui Takano|Safira Ratu|Faris Fadjar Munggaran|Adhitya Alkatiri|</v>
      </c>
    </row>
    <row r="2030" spans="1:21">
      <c r="A2030" s="14" t="s">
        <v>10026</v>
      </c>
      <c r="B2030" s="14" t="s">
        <v>48</v>
      </c>
      <c r="C2030" s="14" t="s">
        <v>10027</v>
      </c>
      <c r="D2030" s="14" t="s">
        <v>10028</v>
      </c>
      <c r="E2030" s="14" t="s">
        <v>10029</v>
      </c>
      <c r="F2030" s="14" t="s">
        <v>128</v>
      </c>
      <c r="G2030" s="26">
        <v>44084</v>
      </c>
      <c r="H2030" s="14">
        <v>2018</v>
      </c>
      <c r="I2030" s="14" t="s">
        <v>361</v>
      </c>
      <c r="J2030" s="14" t="s">
        <v>604</v>
      </c>
      <c r="K2030" s="14" t="s">
        <v>605</v>
      </c>
      <c r="L2030" s="14" t="s">
        <v>10030</v>
      </c>
      <c r="M2030" s="14">
        <f t="shared" si="248"/>
        <v>2020</v>
      </c>
      <c r="N2030" s="14">
        <f t="shared" si="249"/>
        <v>9</v>
      </c>
      <c r="O2030" s="14" t="str">
        <f>IFERROR(VLOOKUP(I2030,Lists!$F$2:$G$16,2,FALSE()),"Not Rated")</f>
        <v>Teens</v>
      </c>
      <c r="P2030" s="14">
        <f t="shared" si="250"/>
        <v>110</v>
      </c>
      <c r="Q2030" s="14" t="str">
        <f t="shared" si="251"/>
        <v>Egypt</v>
      </c>
      <c r="R2030" s="14" t="str">
        <f t="shared" si="252"/>
        <v>|Egypt|</v>
      </c>
      <c r="S2030" s="14" t="str">
        <f t="shared" si="253"/>
        <v>|Dramas|International Movies|Thrillers|</v>
      </c>
      <c r="T2030" s="14" t="str">
        <f t="shared" si="254"/>
        <v>|Ahmed Nader Galal|</v>
      </c>
      <c r="U2030" s="14" t="str">
        <f t="shared" si="255"/>
        <v>|Youssef El Sherif|Dina El-Sherbiny|Ahmad Rizq|Hana El Zahed|Mahmoud El Gendy|Bayyumi Fuad|Khaled Kamal|Mahmoud El-Bazzawy|</v>
      </c>
    </row>
    <row r="2031" spans="1:21">
      <c r="A2031" s="14" t="s">
        <v>10031</v>
      </c>
      <c r="B2031" s="14" t="s">
        <v>48</v>
      </c>
      <c r="C2031" s="14" t="s">
        <v>10032</v>
      </c>
      <c r="D2031" s="14" t="s">
        <v>3218</v>
      </c>
      <c r="E2031" s="14" t="s">
        <v>10033</v>
      </c>
      <c r="F2031" s="14" t="s">
        <v>115</v>
      </c>
      <c r="G2031" s="26">
        <v>44084</v>
      </c>
      <c r="H2031" s="14">
        <v>2020</v>
      </c>
      <c r="I2031" s="14" t="s">
        <v>360</v>
      </c>
      <c r="J2031" s="14" t="s">
        <v>724</v>
      </c>
      <c r="K2031" s="14" t="s">
        <v>4045</v>
      </c>
      <c r="L2031" s="14" t="s">
        <v>10034</v>
      </c>
      <c r="M2031" s="14">
        <f t="shared" si="248"/>
        <v>2020</v>
      </c>
      <c r="N2031" s="14">
        <f t="shared" si="249"/>
        <v>9</v>
      </c>
      <c r="O2031" s="14" t="str">
        <f>IFERROR(VLOOKUP(I2031,Lists!$F$2:$G$16,2,FALSE()),"Not Rated")</f>
        <v>Adults</v>
      </c>
      <c r="P2031" s="14">
        <f t="shared" si="250"/>
        <v>102</v>
      </c>
      <c r="Q2031" s="14" t="str">
        <f t="shared" si="251"/>
        <v>United States</v>
      </c>
      <c r="R2031" s="14" t="str">
        <f t="shared" si="252"/>
        <v>|United States|</v>
      </c>
      <c r="S2031" s="14" t="str">
        <f t="shared" si="253"/>
        <v>|Comedies|Horror Movies|</v>
      </c>
      <c r="T2031" s="14" t="str">
        <f t="shared" si="254"/>
        <v>|McG|</v>
      </c>
      <c r="U2031" s="14" t="str">
        <f t="shared" si="255"/>
        <v>|Judah Lewis|Jenna Ortega|Emily Alyn Lind|Andrew Bachelor|Robbie Amell|Bella Thorne|Hana Mae Lee|Ken Marino|Leslie Bibb|Chris Wylde|Carl McDowell|</v>
      </c>
    </row>
    <row r="2032" spans="1:21">
      <c r="A2032" s="14" t="s">
        <v>10035</v>
      </c>
      <c r="B2032" s="14" t="s">
        <v>48</v>
      </c>
      <c r="C2032" s="14" t="s">
        <v>10036</v>
      </c>
      <c r="D2032" s="14" t="s">
        <v>10037</v>
      </c>
      <c r="E2032" s="14" t="s">
        <v>10038</v>
      </c>
      <c r="F2032" s="14" t="s">
        <v>116</v>
      </c>
      <c r="G2032" s="26">
        <v>44083</v>
      </c>
      <c r="H2032" s="14">
        <v>2020</v>
      </c>
      <c r="I2032" s="14" t="s">
        <v>361</v>
      </c>
      <c r="J2032" s="14" t="s">
        <v>783</v>
      </c>
      <c r="K2032" s="14" t="s">
        <v>1034</v>
      </c>
      <c r="L2032" s="14" t="s">
        <v>10039</v>
      </c>
      <c r="M2032" s="14">
        <f t="shared" si="248"/>
        <v>2020</v>
      </c>
      <c r="N2032" s="14">
        <f t="shared" si="249"/>
        <v>9</v>
      </c>
      <c r="O2032" s="14" t="str">
        <f>IFERROR(VLOOKUP(I2032,Lists!$F$2:$G$16,2,FALSE()),"Not Rated")</f>
        <v>Teens</v>
      </c>
      <c r="P2032" s="14">
        <f t="shared" si="250"/>
        <v>113</v>
      </c>
      <c r="Q2032" s="14" t="str">
        <f t="shared" si="251"/>
        <v>India</v>
      </c>
      <c r="R2032" s="14" t="str">
        <f t="shared" si="252"/>
        <v>|India|</v>
      </c>
      <c r="S2032" s="14" t="str">
        <f t="shared" si="253"/>
        <v>|Comedies|Dramas|Independent Movies|</v>
      </c>
      <c r="T2032" s="14" t="str">
        <f t="shared" si="254"/>
        <v>|Arati Kadav|</v>
      </c>
      <c r="U2032" s="14" t="str">
        <f t="shared" si="255"/>
        <v>|Vikrant Massey|Shweta Tripathi|Nandu Madhav|Konkona Sen Sharma|Biswapati Sarkar|Ritwik Bhaumik|Prabal Panjabi|Hansal Mehta|</v>
      </c>
    </row>
    <row r="2033" spans="1:21">
      <c r="A2033" s="14" t="s">
        <v>10040</v>
      </c>
      <c r="B2033" s="14" t="s">
        <v>48</v>
      </c>
      <c r="C2033" s="14" t="s">
        <v>10041</v>
      </c>
      <c r="D2033" s="14" t="s">
        <v>10042</v>
      </c>
      <c r="E2033" s="14" t="s">
        <v>10043</v>
      </c>
      <c r="F2033" s="14" t="s">
        <v>120</v>
      </c>
      <c r="G2033" s="26">
        <v>44083</v>
      </c>
      <c r="H2033" s="14">
        <v>2020</v>
      </c>
      <c r="I2033" s="14" t="s">
        <v>360</v>
      </c>
      <c r="J2033" s="14" t="s">
        <v>624</v>
      </c>
      <c r="K2033" s="14" t="s">
        <v>475</v>
      </c>
      <c r="L2033" s="14" t="s">
        <v>10044</v>
      </c>
      <c r="M2033" s="14">
        <f t="shared" si="248"/>
        <v>2020</v>
      </c>
      <c r="N2033" s="14">
        <f t="shared" si="249"/>
        <v>9</v>
      </c>
      <c r="O2033" s="14" t="str">
        <f>IFERROR(VLOOKUP(I2033,Lists!$F$2:$G$16,2,FALSE()),"Not Rated")</f>
        <v>Adults</v>
      </c>
      <c r="P2033" s="14">
        <f t="shared" si="250"/>
        <v>96</v>
      </c>
      <c r="Q2033" s="14" t="str">
        <f t="shared" si="251"/>
        <v>France</v>
      </c>
      <c r="R2033" s="14" t="str">
        <f t="shared" si="252"/>
        <v>|France|</v>
      </c>
      <c r="S2033" s="14" t="str">
        <f t="shared" si="253"/>
        <v>|Dramas|International Movies|</v>
      </c>
      <c r="T2033" s="14" t="str">
        <f t="shared" si="254"/>
        <v>|Maïmouna Doucouré|</v>
      </c>
      <c r="U2033" s="14" t="str">
        <f t="shared" si="255"/>
        <v>|Fathia Youssouf|Médina El Aidi-Azouni|Esther Gohourou|Ilanah Cami-Goursolas|Myriam Hamma|Maïmouna Gueye|Mbissine Thérèse Diop|Demba Diaw|Mamadou Samaké|</v>
      </c>
    </row>
    <row r="2034" spans="1:21">
      <c r="A2034" s="14" t="s">
        <v>10045</v>
      </c>
      <c r="B2034" s="14" t="s">
        <v>49</v>
      </c>
      <c r="C2034" s="14" t="s">
        <v>10046</v>
      </c>
      <c r="D2034" s="14" t="s">
        <v>117</v>
      </c>
      <c r="E2034" s="14" t="s">
        <v>117</v>
      </c>
      <c r="F2034" s="14" t="s">
        <v>115</v>
      </c>
      <c r="G2034" s="26">
        <v>44083</v>
      </c>
      <c r="H2034" s="14">
        <v>2020</v>
      </c>
      <c r="I2034" s="14" t="s">
        <v>362</v>
      </c>
      <c r="J2034" s="14" t="s">
        <v>105</v>
      </c>
      <c r="K2034" s="14" t="s">
        <v>262</v>
      </c>
      <c r="L2034" s="14" t="s">
        <v>10047</v>
      </c>
      <c r="M2034" s="14">
        <f t="shared" si="248"/>
        <v>2020</v>
      </c>
      <c r="N2034" s="14">
        <f t="shared" si="249"/>
        <v>9</v>
      </c>
      <c r="O2034" s="14" t="str">
        <f>IFERROR(VLOOKUP(I2034,Lists!$F$2:$G$16,2,FALSE()),"Not Rated")</f>
        <v>Older Kids</v>
      </c>
      <c r="P2034" s="14">
        <f t="shared" si="250"/>
        <v>1</v>
      </c>
      <c r="Q2034" s="14" t="str">
        <f t="shared" si="251"/>
        <v>United States</v>
      </c>
      <c r="R2034" s="14" t="str">
        <f t="shared" si="252"/>
        <v>|United States|</v>
      </c>
      <c r="S2034" s="14" t="str">
        <f t="shared" si="253"/>
        <v>|Reality TV|</v>
      </c>
      <c r="T2034" s="14" t="str">
        <f t="shared" si="254"/>
        <v>|Unknown|</v>
      </c>
      <c r="U2034" s="14" t="str">
        <f t="shared" si="255"/>
        <v>|Unknown|</v>
      </c>
    </row>
    <row r="2035" spans="1:21">
      <c r="A2035" s="14" t="s">
        <v>10048</v>
      </c>
      <c r="B2035" s="14" t="s">
        <v>49</v>
      </c>
      <c r="C2035" s="14" t="s">
        <v>10049</v>
      </c>
      <c r="D2035" s="14" t="s">
        <v>10050</v>
      </c>
      <c r="E2035" s="14" t="s">
        <v>117</v>
      </c>
      <c r="F2035" s="14" t="s">
        <v>122</v>
      </c>
      <c r="G2035" s="26">
        <v>44083</v>
      </c>
      <c r="H2035" s="14">
        <v>2020</v>
      </c>
      <c r="I2035" s="14" t="s">
        <v>360</v>
      </c>
      <c r="J2035" s="14" t="s">
        <v>105</v>
      </c>
      <c r="K2035" s="14" t="s">
        <v>462</v>
      </c>
      <c r="L2035" s="14" t="s">
        <v>10051</v>
      </c>
      <c r="M2035" s="14">
        <f t="shared" si="248"/>
        <v>2020</v>
      </c>
      <c r="N2035" s="14">
        <f t="shared" si="249"/>
        <v>9</v>
      </c>
      <c r="O2035" s="14" t="str">
        <f>IFERROR(VLOOKUP(I2035,Lists!$F$2:$G$16,2,FALSE()),"Not Rated")</f>
        <v>Adults</v>
      </c>
      <c r="P2035" s="14">
        <f t="shared" si="250"/>
        <v>1</v>
      </c>
      <c r="Q2035" s="14" t="str">
        <f t="shared" si="251"/>
        <v>Spain</v>
      </c>
      <c r="R2035" s="14" t="str">
        <f t="shared" si="252"/>
        <v>|Spain|</v>
      </c>
      <c r="S2035" s="14" t="str">
        <f t="shared" si="253"/>
        <v>|Crime TV Shows|Docuseries|International TV Shows|</v>
      </c>
      <c r="T2035" s="14" t="str">
        <f t="shared" si="254"/>
        <v>|Pepe Mora|</v>
      </c>
      <c r="U2035" s="14" t="str">
        <f t="shared" si="255"/>
        <v>|Unknown|</v>
      </c>
    </row>
    <row r="2036" spans="1:21">
      <c r="A2036" s="14" t="s">
        <v>10052</v>
      </c>
      <c r="B2036" s="14" t="s">
        <v>48</v>
      </c>
      <c r="C2036" s="14" t="s">
        <v>10053</v>
      </c>
      <c r="D2036" s="14" t="s">
        <v>10054</v>
      </c>
      <c r="E2036" s="14" t="s">
        <v>10055</v>
      </c>
      <c r="F2036" s="14" t="s">
        <v>134</v>
      </c>
      <c r="G2036" s="26">
        <v>44083</v>
      </c>
      <c r="H2036" s="14">
        <v>2020</v>
      </c>
      <c r="I2036" s="14" t="s">
        <v>361</v>
      </c>
      <c r="J2036" s="14" t="s">
        <v>1096</v>
      </c>
      <c r="K2036" s="14" t="s">
        <v>554</v>
      </c>
      <c r="L2036" s="14" t="s">
        <v>10056</v>
      </c>
      <c r="M2036" s="14">
        <f t="shared" si="248"/>
        <v>2020</v>
      </c>
      <c r="N2036" s="14">
        <f t="shared" si="249"/>
        <v>9</v>
      </c>
      <c r="O2036" s="14" t="str">
        <f>IFERROR(VLOOKUP(I2036,Lists!$F$2:$G$16,2,FALSE()),"Not Rated")</f>
        <v>Teens</v>
      </c>
      <c r="P2036" s="14">
        <f t="shared" si="250"/>
        <v>108</v>
      </c>
      <c r="Q2036" s="14" t="str">
        <f t="shared" si="251"/>
        <v>Argentina</v>
      </c>
      <c r="R2036" s="14" t="str">
        <f t="shared" si="252"/>
        <v>|Argentina|</v>
      </c>
      <c r="S2036" s="14" t="str">
        <f t="shared" si="253"/>
        <v>|Comedies|International Movies|Music &amp; Musicals|</v>
      </c>
      <c r="T2036" s="14" t="str">
        <f t="shared" si="254"/>
        <v>|Marcos Carnevale|</v>
      </c>
      <c r="U2036" s="14" t="str">
        <f t="shared" si="255"/>
        <v>|Adrián Suar|Soledad Villamil|Gabriela Toscano|Alan Sabbagh|Darío Barassi|Magela Zanotta|Betiana Blum|</v>
      </c>
    </row>
    <row r="2037" spans="1:21">
      <c r="A2037" s="14" t="s">
        <v>10057</v>
      </c>
      <c r="B2037" s="14" t="s">
        <v>48</v>
      </c>
      <c r="C2037" s="14" t="s">
        <v>10058</v>
      </c>
      <c r="D2037" s="14" t="s">
        <v>10059</v>
      </c>
      <c r="E2037" s="14" t="s">
        <v>10060</v>
      </c>
      <c r="F2037" s="14" t="s">
        <v>115</v>
      </c>
      <c r="G2037" s="26">
        <v>44083</v>
      </c>
      <c r="H2037" s="14">
        <v>2020</v>
      </c>
      <c r="I2037" s="14" t="s">
        <v>364</v>
      </c>
      <c r="J2037" s="14" t="s">
        <v>507</v>
      </c>
      <c r="K2037" s="14" t="s">
        <v>247</v>
      </c>
      <c r="L2037" s="14" t="s">
        <v>10061</v>
      </c>
      <c r="M2037" s="14">
        <f t="shared" si="248"/>
        <v>2020</v>
      </c>
      <c r="N2037" s="14">
        <f t="shared" si="249"/>
        <v>9</v>
      </c>
      <c r="O2037" s="14" t="str">
        <f>IFERROR(VLOOKUP(I2037,Lists!$F$2:$G$16,2,FALSE()),"Not Rated")</f>
        <v>Teens</v>
      </c>
      <c r="P2037" s="14">
        <f t="shared" si="250"/>
        <v>94</v>
      </c>
      <c r="Q2037" s="14" t="str">
        <f t="shared" si="251"/>
        <v>United States</v>
      </c>
      <c r="R2037" s="14" t="str">
        <f t="shared" si="252"/>
        <v>|United States|</v>
      </c>
      <c r="S2037" s="14" t="str">
        <f t="shared" si="253"/>
        <v>|Documentaries|</v>
      </c>
      <c r="T2037" s="14" t="str">
        <f t="shared" si="254"/>
        <v>|Jeff Orlowski|</v>
      </c>
      <c r="U2037" s="14" t="str">
        <f t="shared" si="255"/>
        <v>|Skyler Gisondo|Kara Hayward|Vincent Kartheiser|</v>
      </c>
    </row>
    <row r="2038" spans="1:21">
      <c r="A2038" s="14" t="s">
        <v>10062</v>
      </c>
      <c r="B2038" s="14" t="s">
        <v>48</v>
      </c>
      <c r="C2038" s="14" t="s">
        <v>10063</v>
      </c>
      <c r="D2038" s="14" t="s">
        <v>10064</v>
      </c>
      <c r="E2038" s="14" t="s">
        <v>10065</v>
      </c>
      <c r="F2038" s="14" t="s">
        <v>123</v>
      </c>
      <c r="G2038" s="26">
        <v>44082</v>
      </c>
      <c r="H2038" s="14">
        <v>2020</v>
      </c>
      <c r="I2038" s="14" t="s">
        <v>360</v>
      </c>
      <c r="J2038" s="14" t="s">
        <v>698</v>
      </c>
      <c r="K2038" s="14" t="s">
        <v>1656</v>
      </c>
      <c r="L2038" s="14" t="s">
        <v>10066</v>
      </c>
      <c r="M2038" s="14">
        <f t="shared" si="248"/>
        <v>2020</v>
      </c>
      <c r="N2038" s="14">
        <f t="shared" si="249"/>
        <v>9</v>
      </c>
      <c r="O2038" s="14" t="str">
        <f>IFERROR(VLOOKUP(I2038,Lists!$F$2:$G$16,2,FALSE()),"Not Rated")</f>
        <v>Adults</v>
      </c>
      <c r="P2038" s="14">
        <f t="shared" si="250"/>
        <v>99</v>
      </c>
      <c r="Q2038" s="14" t="str">
        <f t="shared" si="251"/>
        <v>South Korea</v>
      </c>
      <c r="R2038" s="14" t="str">
        <f t="shared" si="252"/>
        <v>|South Korea|</v>
      </c>
      <c r="S2038" s="14" t="str">
        <f t="shared" si="253"/>
        <v>|Horror Movies|International Movies|Thrillers|</v>
      </c>
      <c r="T2038" s="14" t="str">
        <f t="shared" si="254"/>
        <v>|Cho Il|</v>
      </c>
      <c r="U2038" s="14" t="str">
        <f t="shared" si="255"/>
        <v>|Yoo Ah-in|Park Shin-hye|</v>
      </c>
    </row>
    <row r="2039" spans="1:21">
      <c r="A2039" s="14" t="s">
        <v>10067</v>
      </c>
      <c r="B2039" s="14" t="s">
        <v>49</v>
      </c>
      <c r="C2039" s="14" t="s">
        <v>10068</v>
      </c>
      <c r="D2039" s="14" t="s">
        <v>117</v>
      </c>
      <c r="E2039" s="14" t="s">
        <v>10069</v>
      </c>
      <c r="F2039" s="14" t="s">
        <v>123</v>
      </c>
      <c r="G2039" s="26">
        <v>44082</v>
      </c>
      <c r="H2039" s="14">
        <v>2020</v>
      </c>
      <c r="I2039" s="14" t="s">
        <v>361</v>
      </c>
      <c r="J2039" s="14" t="s">
        <v>105</v>
      </c>
      <c r="K2039" s="14" t="s">
        <v>1905</v>
      </c>
      <c r="L2039" s="14" t="s">
        <v>10070</v>
      </c>
      <c r="M2039" s="14">
        <f t="shared" si="248"/>
        <v>2020</v>
      </c>
      <c r="N2039" s="14">
        <f t="shared" si="249"/>
        <v>9</v>
      </c>
      <c r="O2039" s="14" t="str">
        <f>IFERROR(VLOOKUP(I2039,Lists!$F$2:$G$16,2,FALSE()),"Not Rated")</f>
        <v>Teens</v>
      </c>
      <c r="P2039" s="14">
        <f t="shared" si="250"/>
        <v>1</v>
      </c>
      <c r="Q2039" s="14" t="str">
        <f t="shared" si="251"/>
        <v>South Korea</v>
      </c>
      <c r="R2039" s="14" t="str">
        <f t="shared" si="252"/>
        <v>|South Korea|</v>
      </c>
      <c r="S2039" s="14" t="str">
        <f t="shared" si="253"/>
        <v>|International TV Shows|Romantic TV Shows|TV Dramas|</v>
      </c>
      <c r="T2039" s="14" t="str">
        <f t="shared" si="254"/>
        <v>|Unknown|</v>
      </c>
      <c r="U2039" s="14" t="str">
        <f t="shared" si="255"/>
        <v>|Park Bo-gum|Park So-dam|Byeon Woo-seok|Ha Hee-ra|Shin Ae-ra|Han Jin-hee|Shin Dong-mi|Lee Chang-hoon|Kwon Soo-hyun|Cho Yu-jung|Park Su-young|Seo Sang-won|Lee Jae-won|</v>
      </c>
    </row>
    <row r="2040" spans="1:21">
      <c r="A2040" s="14" t="s">
        <v>10071</v>
      </c>
      <c r="B2040" s="14" t="s">
        <v>48</v>
      </c>
      <c r="C2040" s="14" t="s">
        <v>10072</v>
      </c>
      <c r="D2040" s="14" t="s">
        <v>10073</v>
      </c>
      <c r="E2040" s="14" t="s">
        <v>117</v>
      </c>
      <c r="F2040" s="14" t="s">
        <v>140</v>
      </c>
      <c r="G2040" s="26">
        <v>44081</v>
      </c>
      <c r="H2040" s="14">
        <v>2020</v>
      </c>
      <c r="I2040" s="14" t="s">
        <v>368</v>
      </c>
      <c r="J2040" s="14" t="s">
        <v>1290</v>
      </c>
      <c r="K2040" s="14" t="s">
        <v>4116</v>
      </c>
      <c r="L2040" s="14" t="s">
        <v>10074</v>
      </c>
      <c r="M2040" s="14">
        <f t="shared" si="248"/>
        <v>2020</v>
      </c>
      <c r="N2040" s="14">
        <f t="shared" si="249"/>
        <v>9</v>
      </c>
      <c r="O2040" s="14" t="str">
        <f>IFERROR(VLOOKUP(I2040,Lists!$F$2:$G$16,2,FALSE()),"Not Rated")</f>
        <v>Kids</v>
      </c>
      <c r="P2040" s="14">
        <f t="shared" si="250"/>
        <v>86</v>
      </c>
      <c r="Q2040" s="14" t="str">
        <f t="shared" si="251"/>
        <v>South Africa</v>
      </c>
      <c r="R2040" s="14" t="str">
        <f t="shared" si="252"/>
        <v>|South Africa|</v>
      </c>
      <c r="S2040" s="14" t="str">
        <f t="shared" si="253"/>
        <v>|Children &amp; Family Movies|Documentaries|International Movies|</v>
      </c>
      <c r="T2040" s="14" t="str">
        <f t="shared" si="254"/>
        <v>|Pippa Ehrlich|James Reed|</v>
      </c>
      <c r="U2040" s="14" t="str">
        <f t="shared" si="255"/>
        <v>|Unknown|</v>
      </c>
    </row>
    <row r="2041" spans="1:21">
      <c r="A2041" s="14" t="s">
        <v>10075</v>
      </c>
      <c r="B2041" s="14" t="s">
        <v>48</v>
      </c>
      <c r="C2041" s="14" t="s">
        <v>10076</v>
      </c>
      <c r="D2041" s="14" t="s">
        <v>10077</v>
      </c>
      <c r="E2041" s="14" t="s">
        <v>10078</v>
      </c>
      <c r="F2041" s="14" t="s">
        <v>129</v>
      </c>
      <c r="G2041" s="26">
        <v>44081</v>
      </c>
      <c r="H2041" s="14">
        <v>2010</v>
      </c>
      <c r="I2041" s="14" t="s">
        <v>360</v>
      </c>
      <c r="J2041" s="14" t="s">
        <v>653</v>
      </c>
      <c r="K2041" s="14" t="s">
        <v>444</v>
      </c>
      <c r="L2041" s="14" t="s">
        <v>10079</v>
      </c>
      <c r="M2041" s="14">
        <f t="shared" si="248"/>
        <v>2020</v>
      </c>
      <c r="N2041" s="14">
        <f t="shared" si="249"/>
        <v>9</v>
      </c>
      <c r="O2041" s="14" t="str">
        <f>IFERROR(VLOOKUP(I2041,Lists!$F$2:$G$16,2,FALSE()),"Not Rated")</f>
        <v>Adults</v>
      </c>
      <c r="P2041" s="14">
        <f t="shared" si="250"/>
        <v>98</v>
      </c>
      <c r="Q2041" s="14" t="str">
        <f t="shared" si="251"/>
        <v>Turkey</v>
      </c>
      <c r="R2041" s="14" t="str">
        <f t="shared" si="252"/>
        <v>|Turkey|</v>
      </c>
      <c r="S2041" s="14" t="str">
        <f t="shared" si="253"/>
        <v>|Dramas|Independent Movies|International Movies|</v>
      </c>
      <c r="T2041" s="14" t="str">
        <f t="shared" si="254"/>
        <v>|Tolga Karaçelik|</v>
      </c>
      <c r="U2041" s="14" t="str">
        <f t="shared" si="255"/>
        <v>|Büşra Pekin|Nur Aysan|Ruhi Sarı|Nergis Öztürk|Nadir Sarıbacak|Serkan Ercan|Sermet Yeşil|Enes Mazak|Zafer Diper|</v>
      </c>
    </row>
    <row r="2042" spans="1:21">
      <c r="A2042" s="14" t="s">
        <v>10080</v>
      </c>
      <c r="B2042" s="14" t="s">
        <v>49</v>
      </c>
      <c r="C2042" s="14" t="s">
        <v>10081</v>
      </c>
      <c r="D2042" s="14" t="s">
        <v>117</v>
      </c>
      <c r="E2042" s="14" t="s">
        <v>10082</v>
      </c>
      <c r="F2042" s="14" t="s">
        <v>117</v>
      </c>
      <c r="G2042" s="26">
        <v>44081</v>
      </c>
      <c r="H2042" s="14">
        <v>2020</v>
      </c>
      <c r="I2042" s="14" t="s">
        <v>365</v>
      </c>
      <c r="J2042" s="14" t="s">
        <v>106</v>
      </c>
      <c r="K2042" s="14" t="s">
        <v>256</v>
      </c>
      <c r="L2042" s="14" t="s">
        <v>10083</v>
      </c>
      <c r="M2042" s="14">
        <f t="shared" si="248"/>
        <v>2020</v>
      </c>
      <c r="N2042" s="14">
        <f t="shared" si="249"/>
        <v>9</v>
      </c>
      <c r="O2042" s="14" t="str">
        <f>IFERROR(VLOOKUP(I2042,Lists!$F$2:$G$16,2,FALSE()),"Not Rated")</f>
        <v>Kids</v>
      </c>
      <c r="P2042" s="14">
        <f t="shared" si="250"/>
        <v>2</v>
      </c>
      <c r="Q2042" s="14" t="str">
        <f t="shared" si="251"/>
        <v>Unknown</v>
      </c>
      <c r="R2042" s="14" t="str">
        <f t="shared" si="252"/>
        <v>|Unknown|</v>
      </c>
      <c r="S2042" s="14" t="str">
        <f t="shared" si="253"/>
        <v>|Kids' TV|</v>
      </c>
      <c r="T2042" s="14" t="str">
        <f t="shared" si="254"/>
        <v>|Unknown|</v>
      </c>
      <c r="U2042" s="14" t="str">
        <f t="shared" si="255"/>
        <v>|Sophia Isabella|Jeremy Levy|Jacob Tillman|Ryan Andes|Deanna McGovern|Dick Terhune|</v>
      </c>
    </row>
    <row r="2043" spans="1:21">
      <c r="A2043" s="14" t="s">
        <v>10084</v>
      </c>
      <c r="B2043" s="14" t="s">
        <v>48</v>
      </c>
      <c r="C2043" s="14" t="s">
        <v>10085</v>
      </c>
      <c r="D2043" s="14" t="s">
        <v>10086</v>
      </c>
      <c r="E2043" s="14" t="s">
        <v>117</v>
      </c>
      <c r="F2043" s="14" t="s">
        <v>115</v>
      </c>
      <c r="G2043" s="26">
        <v>44081</v>
      </c>
      <c r="H2043" s="14">
        <v>2010</v>
      </c>
      <c r="I2043" s="14" t="s">
        <v>367</v>
      </c>
      <c r="J2043" s="14" t="s">
        <v>580</v>
      </c>
      <c r="K2043" s="14" t="s">
        <v>247</v>
      </c>
      <c r="L2043" s="14" t="s">
        <v>10087</v>
      </c>
      <c r="M2043" s="14">
        <f t="shared" si="248"/>
        <v>2020</v>
      </c>
      <c r="N2043" s="14">
        <f t="shared" si="249"/>
        <v>9</v>
      </c>
      <c r="O2043" s="14" t="str">
        <f>IFERROR(VLOOKUP(I2043,Lists!$F$2:$G$16,2,FALSE()),"Not Rated")</f>
        <v>Older Kids</v>
      </c>
      <c r="P2043" s="14">
        <f t="shared" si="250"/>
        <v>111</v>
      </c>
      <c r="Q2043" s="14" t="str">
        <f t="shared" si="251"/>
        <v>United States</v>
      </c>
      <c r="R2043" s="14" t="str">
        <f t="shared" si="252"/>
        <v>|United States|</v>
      </c>
      <c r="S2043" s="14" t="str">
        <f t="shared" si="253"/>
        <v>|Documentaries|</v>
      </c>
      <c r="T2043" s="14" t="str">
        <f t="shared" si="254"/>
        <v>|Davis Guggenheim|</v>
      </c>
      <c r="U2043" s="14" t="str">
        <f t="shared" si="255"/>
        <v>|Unknown|</v>
      </c>
    </row>
    <row r="2044" spans="1:21">
      <c r="A2044" s="14" t="s">
        <v>10088</v>
      </c>
      <c r="B2044" s="14" t="s">
        <v>49</v>
      </c>
      <c r="C2044" s="14" t="s">
        <v>10089</v>
      </c>
      <c r="D2044" s="14" t="s">
        <v>117</v>
      </c>
      <c r="E2044" s="14" t="s">
        <v>10090</v>
      </c>
      <c r="F2044" s="14" t="s">
        <v>10091</v>
      </c>
      <c r="G2044" s="26">
        <v>44079</v>
      </c>
      <c r="H2044" s="14">
        <v>2017</v>
      </c>
      <c r="I2044" s="14" t="s">
        <v>360</v>
      </c>
      <c r="J2044" s="14" t="s">
        <v>105</v>
      </c>
      <c r="K2044" s="14" t="s">
        <v>10092</v>
      </c>
      <c r="L2044" s="14" t="s">
        <v>10093</v>
      </c>
      <c r="M2044" s="14">
        <f t="shared" si="248"/>
        <v>2020</v>
      </c>
      <c r="N2044" s="14">
        <f t="shared" si="249"/>
        <v>9</v>
      </c>
      <c r="O2044" s="14" t="str">
        <f>IFERROR(VLOOKUP(I2044,Lists!$F$2:$G$16,2,FALSE()),"Not Rated")</f>
        <v>Adults</v>
      </c>
      <c r="P2044" s="14">
        <f t="shared" si="250"/>
        <v>1</v>
      </c>
      <c r="Q2044" s="14" t="str">
        <f t="shared" si="251"/>
        <v>Australia</v>
      </c>
      <c r="R2044" s="14" t="str">
        <f t="shared" si="252"/>
        <v>|Australia|New Zealand|United States|</v>
      </c>
      <c r="S2044" s="14" t="str">
        <f t="shared" si="253"/>
        <v>|TV Dramas|TV Sci-Fi &amp; Fantasy|TV Thrillers|</v>
      </c>
      <c r="T2044" s="14" t="str">
        <f t="shared" si="254"/>
        <v>|Unknown|</v>
      </c>
      <c r="U2044" s="14" t="str">
        <f t="shared" si="255"/>
        <v>|Hunter Page-Lochard|Rob Collins|Deborah Mailman|Ryan Corr|Stef Dawson|Iain Glen|Frances O'Connor|Tasma Walton|Tony Briggs|</v>
      </c>
    </row>
    <row r="2045" spans="1:21">
      <c r="A2045" s="14" t="s">
        <v>10094</v>
      </c>
      <c r="B2045" s="14" t="s">
        <v>48</v>
      </c>
      <c r="C2045" s="14" t="s">
        <v>10095</v>
      </c>
      <c r="D2045" s="14" t="s">
        <v>10096</v>
      </c>
      <c r="E2045" s="14" t="s">
        <v>10097</v>
      </c>
      <c r="F2045" s="14" t="s">
        <v>118</v>
      </c>
      <c r="G2045" s="26">
        <v>44079</v>
      </c>
      <c r="H2045" s="14">
        <v>2020</v>
      </c>
      <c r="I2045" s="14" t="s">
        <v>363</v>
      </c>
      <c r="J2045" s="14" t="s">
        <v>566</v>
      </c>
      <c r="K2045" s="14" t="s">
        <v>244</v>
      </c>
      <c r="L2045" s="14" t="s">
        <v>10098</v>
      </c>
      <c r="M2045" s="14">
        <f t="shared" si="248"/>
        <v>2020</v>
      </c>
      <c r="N2045" s="14">
        <f t="shared" si="249"/>
        <v>9</v>
      </c>
      <c r="O2045" s="14" t="str">
        <f>IFERROR(VLOOKUP(I2045,Lists!$F$2:$G$16,2,FALSE()),"Not Rated")</f>
        <v>Adults</v>
      </c>
      <c r="P2045" s="14">
        <f t="shared" si="250"/>
        <v>97</v>
      </c>
      <c r="Q2045" s="14" t="str">
        <f t="shared" si="251"/>
        <v>United Kingdom</v>
      </c>
      <c r="R2045" s="14" t="str">
        <f t="shared" si="252"/>
        <v>|United Kingdom|</v>
      </c>
      <c r="S2045" s="14" t="str">
        <f t="shared" si="253"/>
        <v>|Dramas|</v>
      </c>
      <c r="T2045" s="14" t="str">
        <f t="shared" si="254"/>
        <v>|Philip Barantini|</v>
      </c>
      <c r="U2045" s="14" t="str">
        <f t="shared" si="255"/>
        <v>|Craig Fairbrass|George Russo|Robert Glenister|Izuka Hoyle|Mark Monero|Tomi May|Eloise Lovell Anderson|Taz Skylar|Nicholas Aaron|</v>
      </c>
    </row>
    <row r="2046" spans="1:21">
      <c r="A2046" s="14" t="s">
        <v>10099</v>
      </c>
      <c r="B2046" s="14" t="s">
        <v>49</v>
      </c>
      <c r="C2046" s="14" t="s">
        <v>10100</v>
      </c>
      <c r="D2046" s="14" t="s">
        <v>117</v>
      </c>
      <c r="E2046" s="14" t="s">
        <v>10101</v>
      </c>
      <c r="F2046" s="14" t="s">
        <v>115</v>
      </c>
      <c r="G2046" s="26">
        <v>44078</v>
      </c>
      <c r="H2046" s="14">
        <v>2020</v>
      </c>
      <c r="I2046" s="14" t="s">
        <v>361</v>
      </c>
      <c r="J2046" s="14" t="s">
        <v>105</v>
      </c>
      <c r="K2046" s="14" t="s">
        <v>10102</v>
      </c>
      <c r="L2046" s="14" t="s">
        <v>10103</v>
      </c>
      <c r="M2046" s="14">
        <f t="shared" si="248"/>
        <v>2020</v>
      </c>
      <c r="N2046" s="14">
        <f t="shared" si="249"/>
        <v>9</v>
      </c>
      <c r="O2046" s="14" t="str">
        <f>IFERROR(VLOOKUP(I2046,Lists!$F$2:$G$16,2,FALSE()),"Not Rated")</f>
        <v>Teens</v>
      </c>
      <c r="P2046" s="14">
        <f t="shared" si="250"/>
        <v>1</v>
      </c>
      <c r="Q2046" s="14" t="str">
        <f t="shared" si="251"/>
        <v>United States</v>
      </c>
      <c r="R2046" s="14" t="str">
        <f t="shared" si="252"/>
        <v>|United States|</v>
      </c>
      <c r="S2046" s="14" t="str">
        <f t="shared" si="253"/>
        <v>|Romantic TV Shows|TV Dramas|TV Sci-Fi &amp; Fantasy|</v>
      </c>
      <c r="T2046" s="14" t="str">
        <f t="shared" si="254"/>
        <v>|Unknown|</v>
      </c>
      <c r="U2046" s="14" t="str">
        <f t="shared" si="255"/>
        <v>|Hilary Swank|Josh Charles|Vivian Wu|Mark Ivanir|Ato Essandoh|Ray Panthaki|Talitha Eliana Bateman|</v>
      </c>
    </row>
    <row r="2047" spans="1:21">
      <c r="A2047" s="14" t="s">
        <v>10104</v>
      </c>
      <c r="B2047" s="14" t="s">
        <v>48</v>
      </c>
      <c r="C2047" s="14" t="s">
        <v>10105</v>
      </c>
      <c r="D2047" s="14" t="s">
        <v>10106</v>
      </c>
      <c r="E2047" s="14" t="s">
        <v>10107</v>
      </c>
      <c r="F2047" s="14" t="s">
        <v>115</v>
      </c>
      <c r="G2047" s="26">
        <v>44078</v>
      </c>
      <c r="H2047" s="14">
        <v>2020</v>
      </c>
      <c r="I2047" s="14" t="s">
        <v>363</v>
      </c>
      <c r="J2047" s="14" t="s">
        <v>1476</v>
      </c>
      <c r="K2047" s="14" t="s">
        <v>1436</v>
      </c>
      <c r="L2047" s="14" t="s">
        <v>10108</v>
      </c>
      <c r="M2047" s="14">
        <f t="shared" si="248"/>
        <v>2020</v>
      </c>
      <c r="N2047" s="14">
        <f t="shared" si="249"/>
        <v>9</v>
      </c>
      <c r="O2047" s="14" t="str">
        <f>IFERROR(VLOOKUP(I2047,Lists!$F$2:$G$16,2,FALSE()),"Not Rated")</f>
        <v>Adults</v>
      </c>
      <c r="P2047" s="14">
        <f t="shared" si="250"/>
        <v>135</v>
      </c>
      <c r="Q2047" s="14" t="str">
        <f t="shared" si="251"/>
        <v>United States</v>
      </c>
      <c r="R2047" s="14" t="str">
        <f t="shared" si="252"/>
        <v>|United States|</v>
      </c>
      <c r="S2047" s="14" t="str">
        <f t="shared" si="253"/>
        <v>|Dramas|Independent Movies|</v>
      </c>
      <c r="T2047" s="14" t="str">
        <f t="shared" si="254"/>
        <v>|Charlie Kaufman|</v>
      </c>
      <c r="U2047" s="14" t="str">
        <f t="shared" si="255"/>
        <v>|Jessie Buckley|Jesse Plemons|Toni Collette|David Thewlis|Guy Boyd|</v>
      </c>
    </row>
    <row r="2048" spans="1:21">
      <c r="A2048" s="14" t="s">
        <v>10109</v>
      </c>
      <c r="B2048" s="14" t="s">
        <v>48</v>
      </c>
      <c r="C2048" s="14" t="s">
        <v>10110</v>
      </c>
      <c r="D2048" s="14" t="s">
        <v>4156</v>
      </c>
      <c r="E2048" s="14" t="s">
        <v>10111</v>
      </c>
      <c r="F2048" s="14" t="s">
        <v>140</v>
      </c>
      <c r="G2048" s="26">
        <v>44078</v>
      </c>
      <c r="H2048" s="14">
        <v>2019</v>
      </c>
      <c r="I2048" s="14" t="s">
        <v>361</v>
      </c>
      <c r="J2048" s="14" t="s">
        <v>730</v>
      </c>
      <c r="K2048" s="14" t="s">
        <v>834</v>
      </c>
      <c r="L2048" s="14" t="s">
        <v>10112</v>
      </c>
      <c r="M2048" s="14">
        <f t="shared" si="248"/>
        <v>2020</v>
      </c>
      <c r="N2048" s="14">
        <f t="shared" si="249"/>
        <v>9</v>
      </c>
      <c r="O2048" s="14" t="str">
        <f>IFERROR(VLOOKUP(I2048,Lists!$F$2:$G$16,2,FALSE()),"Not Rated")</f>
        <v>Teens</v>
      </c>
      <c r="P2048" s="14">
        <f t="shared" si="250"/>
        <v>93</v>
      </c>
      <c r="Q2048" s="14" t="str">
        <f t="shared" si="251"/>
        <v>South Africa</v>
      </c>
      <c r="R2048" s="14" t="str">
        <f t="shared" si="252"/>
        <v>|South Africa|</v>
      </c>
      <c r="S2048" s="14" t="str">
        <f t="shared" si="253"/>
        <v>|Comedies|Dramas|International Movies|</v>
      </c>
      <c r="T2048" s="14" t="str">
        <f t="shared" si="254"/>
        <v>|Jayan Moodley|</v>
      </c>
      <c r="U2048" s="14" t="str">
        <f t="shared" si="255"/>
        <v>|Jailoshini Naidoo|Maeshni Naicker|Madhushan Singh|Mishqah Parthiephal|Yugan Naidoo|Koobeshan Naidoo|Mariam Bassa|Rushil Juglall|Tesarnia Oree|</v>
      </c>
    </row>
    <row r="2049" spans="1:21">
      <c r="A2049" s="14" t="s">
        <v>10113</v>
      </c>
      <c r="B2049" s="14" t="s">
        <v>49</v>
      </c>
      <c r="C2049" s="14" t="s">
        <v>10114</v>
      </c>
      <c r="D2049" s="14" t="s">
        <v>117</v>
      </c>
      <c r="E2049" s="14" t="s">
        <v>10115</v>
      </c>
      <c r="F2049" s="14" t="s">
        <v>115</v>
      </c>
      <c r="G2049" s="26">
        <v>44078</v>
      </c>
      <c r="H2049" s="14">
        <v>2020</v>
      </c>
      <c r="I2049" s="14" t="s">
        <v>365</v>
      </c>
      <c r="J2049" s="14" t="s">
        <v>106</v>
      </c>
      <c r="K2049" s="14" t="s">
        <v>256</v>
      </c>
      <c r="L2049" s="14" t="s">
        <v>10116</v>
      </c>
      <c r="M2049" s="14">
        <f t="shared" si="248"/>
        <v>2020</v>
      </c>
      <c r="N2049" s="14">
        <f t="shared" si="249"/>
        <v>9</v>
      </c>
      <c r="O2049" s="14" t="str">
        <f>IFERROR(VLOOKUP(I2049,Lists!$F$2:$G$16,2,FALSE()),"Not Rated")</f>
        <v>Kids</v>
      </c>
      <c r="P2049" s="14">
        <f t="shared" si="250"/>
        <v>2</v>
      </c>
      <c r="Q2049" s="14" t="str">
        <f t="shared" si="251"/>
        <v>United States</v>
      </c>
      <c r="R2049" s="14" t="str">
        <f t="shared" si="252"/>
        <v>|United States|</v>
      </c>
      <c r="S2049" s="14" t="str">
        <f t="shared" si="253"/>
        <v>|Kids' TV|</v>
      </c>
      <c r="T2049" s="14" t="str">
        <f t="shared" si="254"/>
        <v>|Unknown|</v>
      </c>
      <c r="U2049" s="14" t="str">
        <f t="shared" si="255"/>
        <v>|Amber Frank|Bailey Gambertoglio|Sydney Park|Darcy Rose Byrnes|Rhys Darby|</v>
      </c>
    </row>
    <row r="2050" spans="1:21">
      <c r="A2050" s="14" t="s">
        <v>10117</v>
      </c>
      <c r="B2050" s="14" t="s">
        <v>48</v>
      </c>
      <c r="C2050" s="14" t="s">
        <v>10118</v>
      </c>
      <c r="D2050" s="14" t="s">
        <v>10119</v>
      </c>
      <c r="E2050" s="14" t="s">
        <v>10120</v>
      </c>
      <c r="F2050" s="14" t="s">
        <v>131</v>
      </c>
      <c r="G2050" s="26">
        <v>44078</v>
      </c>
      <c r="H2050" s="14">
        <v>2019</v>
      </c>
      <c r="I2050" s="14" t="s">
        <v>360</v>
      </c>
      <c r="J2050" s="14" t="s">
        <v>507</v>
      </c>
      <c r="K2050" s="14" t="s">
        <v>1034</v>
      </c>
      <c r="L2050" s="14" t="s">
        <v>10121</v>
      </c>
      <c r="M2050" s="14">
        <f t="shared" ref="M2050:M2113" si="256">IF(G2050="","",YEAR(G2050))</f>
        <v>2020</v>
      </c>
      <c r="N2050" s="14">
        <f t="shared" ref="N2050:N2113" si="257">IF(G2050="","",MONTH(G2050))</f>
        <v>9</v>
      </c>
      <c r="O2050" s="14" t="str">
        <f>IFERROR(VLOOKUP(I2050,Lists!$F$2:$G$16,2,FALSE()),"Not Rated")</f>
        <v>Adults</v>
      </c>
      <c r="P2050" s="14">
        <f t="shared" ref="P2050:P2113" si="258">IFERROR(VALUE(LEFT(J2050,FIND(" ",J2050)-1)),"")</f>
        <v>94</v>
      </c>
      <c r="Q2050" s="14" t="str">
        <f t="shared" ref="Q2050:Q2113" si="259">IFERROR(LEFT(F2050,FIND(",",F2050)-1),F2050)</f>
        <v>Nigeria</v>
      </c>
      <c r="R2050" s="14" t="str">
        <f t="shared" ref="R2050:R2113" si="260">"|"&amp;SUBSTITUTE(F2050,", ","|")&amp;"|"</f>
        <v>|Nigeria|</v>
      </c>
      <c r="S2050" s="14" t="str">
        <f t="shared" ref="S2050:S2113" si="261">"|"&amp;SUBSTITUTE(K2050,", ","|")&amp;"|"</f>
        <v>|Comedies|Dramas|Independent Movies|</v>
      </c>
      <c r="T2050" s="14" t="str">
        <f t="shared" ref="T2050:T2113" si="262">"|"&amp;SUBSTITUTE(D2050,", ","|")&amp;"|"</f>
        <v>|Abba T. Makama|</v>
      </c>
      <c r="U2050" s="14" t="str">
        <f t="shared" ref="U2050:U2113" si="263">"|"&amp;SUBSTITUTE(E2050,", ","|")&amp;"|"</f>
        <v>|Seun Ajayi|Judith Audu|Tope Tedela|Ifu Ennada|Chiwetalu Agu|Demi Banwo|Ibrahim Jammal|Micheal Ajotubu|Ozzy Agu|Cristabel Goddy|</v>
      </c>
    </row>
    <row r="2051" spans="1:21">
      <c r="A2051" s="14" t="s">
        <v>10122</v>
      </c>
      <c r="B2051" s="14" t="s">
        <v>48</v>
      </c>
      <c r="C2051" s="14" t="s">
        <v>10123</v>
      </c>
      <c r="D2051" s="14" t="s">
        <v>3851</v>
      </c>
      <c r="E2051" s="14" t="s">
        <v>10124</v>
      </c>
      <c r="F2051" s="14" t="s">
        <v>138</v>
      </c>
      <c r="G2051" s="26">
        <v>44078</v>
      </c>
      <c r="H2051" s="14">
        <v>2015</v>
      </c>
      <c r="I2051" s="14" t="s">
        <v>361</v>
      </c>
      <c r="J2051" s="14" t="s">
        <v>962</v>
      </c>
      <c r="K2051" s="14" t="s">
        <v>542</v>
      </c>
      <c r="L2051" s="14" t="s">
        <v>10125</v>
      </c>
      <c r="M2051" s="14">
        <f t="shared" si="256"/>
        <v>2020</v>
      </c>
      <c r="N2051" s="14">
        <f t="shared" si="257"/>
        <v>9</v>
      </c>
      <c r="O2051" s="14" t="str">
        <f>IFERROR(VLOOKUP(I2051,Lists!$F$2:$G$16,2,FALSE()),"Not Rated")</f>
        <v>Teens</v>
      </c>
      <c r="P2051" s="14">
        <f t="shared" si="258"/>
        <v>117</v>
      </c>
      <c r="Q2051" s="14" t="str">
        <f t="shared" si="259"/>
        <v>Philippines</v>
      </c>
      <c r="R2051" s="14" t="str">
        <f t="shared" si="260"/>
        <v>|Philippines|</v>
      </c>
      <c r="S2051" s="14" t="str">
        <f t="shared" si="261"/>
        <v>|Comedies|International Movies|Romantic Movies|</v>
      </c>
      <c r="T2051" s="14" t="str">
        <f t="shared" si="262"/>
        <v>|Antoinette Jadaone|</v>
      </c>
      <c r="U2051" s="14" t="str">
        <f t="shared" si="263"/>
        <v>|Toni Gonzaga|Coco Martin|Freddie Webb|JM de Guzman|Gloria Sevilla|Noel Trinidad|Adam Chan|Pepe Herrera|Jerald Napoles|</v>
      </c>
    </row>
    <row r="2052" spans="1:21">
      <c r="A2052" s="14" t="s">
        <v>10126</v>
      </c>
      <c r="B2052" s="14" t="s">
        <v>48</v>
      </c>
      <c r="C2052" s="14" t="s">
        <v>10127</v>
      </c>
      <c r="D2052" s="14" t="s">
        <v>10128</v>
      </c>
      <c r="E2052" s="14" t="s">
        <v>10129</v>
      </c>
      <c r="F2052" s="14" t="s">
        <v>133</v>
      </c>
      <c r="G2052" s="26">
        <v>44077</v>
      </c>
      <c r="H2052" s="14">
        <v>2020</v>
      </c>
      <c r="I2052" s="14" t="s">
        <v>360</v>
      </c>
      <c r="J2052" s="14" t="s">
        <v>1102</v>
      </c>
      <c r="K2052" s="14" t="s">
        <v>261</v>
      </c>
      <c r="L2052" s="14" t="s">
        <v>10130</v>
      </c>
      <c r="M2052" s="14">
        <f t="shared" si="256"/>
        <v>2020</v>
      </c>
      <c r="N2052" s="14">
        <f t="shared" si="257"/>
        <v>9</v>
      </c>
      <c r="O2052" s="14" t="str">
        <f>IFERROR(VLOOKUP(I2052,Lists!$F$2:$G$16,2,FALSE()),"Not Rated")</f>
        <v>Adults</v>
      </c>
      <c r="P2052" s="14">
        <f t="shared" si="258"/>
        <v>63</v>
      </c>
      <c r="Q2052" s="14" t="str">
        <f t="shared" si="259"/>
        <v>Brazil</v>
      </c>
      <c r="R2052" s="14" t="str">
        <f t="shared" si="260"/>
        <v>|Brazil|</v>
      </c>
      <c r="S2052" s="14" t="str">
        <f t="shared" si="261"/>
        <v>|Stand-Up Comedy|</v>
      </c>
      <c r="T2052" s="14" t="str">
        <f t="shared" si="262"/>
        <v>|Junior Carelli|Rudge Campos|</v>
      </c>
      <c r="U2052" s="14" t="str">
        <f t="shared" si="263"/>
        <v>|Afonso Padilha|</v>
      </c>
    </row>
    <row r="2053" spans="1:21">
      <c r="A2053" s="14" t="s">
        <v>10131</v>
      </c>
      <c r="B2053" s="14" t="s">
        <v>48</v>
      </c>
      <c r="C2053" s="14" t="s">
        <v>10132</v>
      </c>
      <c r="D2053" s="14" t="s">
        <v>10133</v>
      </c>
      <c r="E2053" s="14" t="s">
        <v>10134</v>
      </c>
      <c r="F2053" s="14" t="s">
        <v>136</v>
      </c>
      <c r="G2053" s="26">
        <v>44077</v>
      </c>
      <c r="H2053" s="14">
        <v>2018</v>
      </c>
      <c r="I2053" s="14" t="s">
        <v>362</v>
      </c>
      <c r="J2053" s="14" t="s">
        <v>4548</v>
      </c>
      <c r="K2053" s="14" t="s">
        <v>444</v>
      </c>
      <c r="L2053" s="14" t="s">
        <v>10135</v>
      </c>
      <c r="M2053" s="14">
        <f t="shared" si="256"/>
        <v>2020</v>
      </c>
      <c r="N2053" s="14">
        <f t="shared" si="257"/>
        <v>9</v>
      </c>
      <c r="O2053" s="14" t="str">
        <f>IFERROR(VLOOKUP(I2053,Lists!$F$2:$G$16,2,FALSE()),"Not Rated")</f>
        <v>Older Kids</v>
      </c>
      <c r="P2053" s="14">
        <f t="shared" si="258"/>
        <v>73</v>
      </c>
      <c r="Q2053" s="14" t="str">
        <f t="shared" si="259"/>
        <v>Indonesia</v>
      </c>
      <c r="R2053" s="14" t="str">
        <f t="shared" si="260"/>
        <v>|Indonesia|</v>
      </c>
      <c r="S2053" s="14" t="str">
        <f t="shared" si="261"/>
        <v>|Dramas|Independent Movies|International Movies|</v>
      </c>
      <c r="T2053" s="14" t="str">
        <f t="shared" si="262"/>
        <v>|Ertanto Robby Soediskam|</v>
      </c>
      <c r="U2053" s="14" t="str">
        <f t="shared" si="263"/>
        <v>|Maudy Koesnaedi|Chicco Jerikho|Tutie Kirana|Olga Lydia|Joko Anwar|Nathania Angela Widjaja|Sendy Febrina|Suhartini|Atie Krisnawati|Ratnawati Sutandar|Ninik Winarni Utomo|</v>
      </c>
    </row>
    <row r="2054" spans="1:21">
      <c r="A2054" s="14" t="s">
        <v>10136</v>
      </c>
      <c r="B2054" s="14" t="s">
        <v>48</v>
      </c>
      <c r="C2054" s="14" t="s">
        <v>10137</v>
      </c>
      <c r="D2054" s="14" t="s">
        <v>10138</v>
      </c>
      <c r="E2054" s="14" t="s">
        <v>10139</v>
      </c>
      <c r="F2054" s="14" t="s">
        <v>115</v>
      </c>
      <c r="G2054" s="26">
        <v>44077</v>
      </c>
      <c r="H2054" s="14">
        <v>2020</v>
      </c>
      <c r="I2054" s="14" t="s">
        <v>362</v>
      </c>
      <c r="J2054" s="14" t="s">
        <v>436</v>
      </c>
      <c r="K2054" s="14" t="s">
        <v>5078</v>
      </c>
      <c r="L2054" s="14" t="s">
        <v>10140</v>
      </c>
      <c r="M2054" s="14">
        <f t="shared" si="256"/>
        <v>2020</v>
      </c>
      <c r="N2054" s="14">
        <f t="shared" si="257"/>
        <v>9</v>
      </c>
      <c r="O2054" s="14" t="str">
        <f>IFERROR(VLOOKUP(I2054,Lists!$F$2:$G$16,2,FALSE()),"Not Rated")</f>
        <v>Older Kids</v>
      </c>
      <c r="P2054" s="14">
        <f t="shared" si="258"/>
        <v>91</v>
      </c>
      <c r="Q2054" s="14" t="str">
        <f t="shared" si="259"/>
        <v>United States</v>
      </c>
      <c r="R2054" s="14" t="str">
        <f t="shared" si="260"/>
        <v>|United States|</v>
      </c>
      <c r="S2054" s="14" t="str">
        <f t="shared" si="261"/>
        <v>|Comedies|Independent Movies|Romantic Movies|</v>
      </c>
      <c r="T2054" s="14" t="str">
        <f t="shared" si="262"/>
        <v>|Mark Steven Johnson|</v>
      </c>
      <c r="U2054" s="14" t="str">
        <f t="shared" si="263"/>
        <v>|Rachael Leigh Cook|Damon Wayans Jr.|Heather Graham|Caitlin Howden|Brendan Taylor|Sebastian Billingsley-Rodriguez|Sean Amsing|Lisa Durupt|Alvin Sanders|Jed Rees|Kandyse McClure|</v>
      </c>
    </row>
    <row r="2055" spans="1:21">
      <c r="A2055" s="14" t="s">
        <v>10141</v>
      </c>
      <c r="B2055" s="14" t="s">
        <v>49</v>
      </c>
      <c r="C2055" s="14" t="s">
        <v>10142</v>
      </c>
      <c r="D2055" s="14" t="s">
        <v>117</v>
      </c>
      <c r="E2055" s="14" t="s">
        <v>10143</v>
      </c>
      <c r="F2055" s="14" t="s">
        <v>118</v>
      </c>
      <c r="G2055" s="26">
        <v>44077</v>
      </c>
      <c r="H2055" s="14">
        <v>2020</v>
      </c>
      <c r="I2055" s="14" t="s">
        <v>360</v>
      </c>
      <c r="J2055" s="14" t="s">
        <v>105</v>
      </c>
      <c r="K2055" s="14" t="s">
        <v>1470</v>
      </c>
      <c r="L2055" s="14" t="s">
        <v>10144</v>
      </c>
      <c r="M2055" s="14">
        <f t="shared" si="256"/>
        <v>2020</v>
      </c>
      <c r="N2055" s="14">
        <f t="shared" si="257"/>
        <v>9</v>
      </c>
      <c r="O2055" s="14" t="str">
        <f>IFERROR(VLOOKUP(I2055,Lists!$F$2:$G$16,2,FALSE()),"Not Rated")</f>
        <v>Adults</v>
      </c>
      <c r="P2055" s="14">
        <f t="shared" si="258"/>
        <v>1</v>
      </c>
      <c r="Q2055" s="14" t="str">
        <f t="shared" si="259"/>
        <v>United Kingdom</v>
      </c>
      <c r="R2055" s="14" t="str">
        <f t="shared" si="260"/>
        <v>|United Kingdom|</v>
      </c>
      <c r="S2055" s="14" t="str">
        <f t="shared" si="261"/>
        <v>|Crime TV Shows|International TV Shows|TV Dramas|</v>
      </c>
      <c r="T2055" s="14" t="str">
        <f t="shared" si="262"/>
        <v>|Unknown|</v>
      </c>
      <c r="U2055" s="14" t="str">
        <f t="shared" si="263"/>
        <v>|Adam Pålsson|Richard Dillane|Leanne Best|Ellise Chappell|</v>
      </c>
    </row>
    <row r="2056" spans="1:21">
      <c r="A2056" s="14" t="s">
        <v>10145</v>
      </c>
      <c r="B2056" s="14" t="s">
        <v>49</v>
      </c>
      <c r="C2056" s="14" t="s">
        <v>10146</v>
      </c>
      <c r="D2056" s="14" t="s">
        <v>117</v>
      </c>
      <c r="E2056" s="14" t="s">
        <v>117</v>
      </c>
      <c r="F2056" s="14" t="s">
        <v>115</v>
      </c>
      <c r="G2056" s="26">
        <v>44076</v>
      </c>
      <c r="H2056" s="14">
        <v>2020</v>
      </c>
      <c r="I2056" s="14" t="s">
        <v>361</v>
      </c>
      <c r="J2056" s="14" t="s">
        <v>105</v>
      </c>
      <c r="K2056" s="14" t="s">
        <v>419</v>
      </c>
      <c r="L2056" s="14" t="s">
        <v>10147</v>
      </c>
      <c r="M2056" s="14">
        <f t="shared" si="256"/>
        <v>2020</v>
      </c>
      <c r="N2056" s="14">
        <f t="shared" si="257"/>
        <v>9</v>
      </c>
      <c r="O2056" s="14" t="str">
        <f>IFERROR(VLOOKUP(I2056,Lists!$F$2:$G$16,2,FALSE()),"Not Rated")</f>
        <v>Teens</v>
      </c>
      <c r="P2056" s="14">
        <f t="shared" si="258"/>
        <v>1</v>
      </c>
      <c r="Q2056" s="14" t="str">
        <f t="shared" si="259"/>
        <v>United States</v>
      </c>
      <c r="R2056" s="14" t="str">
        <f t="shared" si="260"/>
        <v>|United States|</v>
      </c>
      <c r="S2056" s="14" t="str">
        <f t="shared" si="261"/>
        <v>|Docuseries|Reality TV|</v>
      </c>
      <c r="T2056" s="14" t="str">
        <f t="shared" si="262"/>
        <v>|Unknown|</v>
      </c>
      <c r="U2056" s="14" t="str">
        <f t="shared" si="263"/>
        <v>|Unknown|</v>
      </c>
    </row>
    <row r="2057" spans="1:21">
      <c r="A2057" s="14" t="s">
        <v>10148</v>
      </c>
      <c r="B2057" s="14" t="s">
        <v>48</v>
      </c>
      <c r="C2057" s="14" t="s">
        <v>10149</v>
      </c>
      <c r="D2057" s="14" t="s">
        <v>10150</v>
      </c>
      <c r="E2057" s="14" t="s">
        <v>10151</v>
      </c>
      <c r="F2057" s="14" t="s">
        <v>124</v>
      </c>
      <c r="G2057" s="26">
        <v>44076</v>
      </c>
      <c r="H2057" s="14">
        <v>2020</v>
      </c>
      <c r="I2057" s="14" t="s">
        <v>360</v>
      </c>
      <c r="J2057" s="14" t="s">
        <v>730</v>
      </c>
      <c r="K2057" s="14" t="s">
        <v>444</v>
      </c>
      <c r="L2057" s="14" t="s">
        <v>10152</v>
      </c>
      <c r="M2057" s="14">
        <f t="shared" si="256"/>
        <v>2020</v>
      </c>
      <c r="N2057" s="14">
        <f t="shared" si="257"/>
        <v>9</v>
      </c>
      <c r="O2057" s="14" t="str">
        <f>IFERROR(VLOOKUP(I2057,Lists!$F$2:$G$16,2,FALSE()),"Not Rated")</f>
        <v>Adults</v>
      </c>
      <c r="P2057" s="14">
        <f t="shared" si="258"/>
        <v>93</v>
      </c>
      <c r="Q2057" s="14" t="str">
        <f t="shared" si="259"/>
        <v>Germany</v>
      </c>
      <c r="R2057" s="14" t="str">
        <f t="shared" si="260"/>
        <v>|Germany|</v>
      </c>
      <c r="S2057" s="14" t="str">
        <f t="shared" si="261"/>
        <v>|Dramas|Independent Movies|International Movies|</v>
      </c>
      <c r="T2057" s="14" t="str">
        <f t="shared" si="262"/>
        <v>|Felix Binder|</v>
      </c>
      <c r="U2057" s="14" t="str">
        <f t="shared" si="263"/>
        <v>|Cornelia Gröschel|Tim Oliver Schultz|Wotan Wilke Möhring|Nina Kunzendorf|Frederic Linkemann|Finnlay Berger|Gisa Flake|Ralph Herforth|Thelma Buabeng|</v>
      </c>
    </row>
    <row r="2058" spans="1:21">
      <c r="A2058" s="14" t="s">
        <v>10153</v>
      </c>
      <c r="B2058" s="14" t="s">
        <v>48</v>
      </c>
      <c r="C2058" s="14" t="s">
        <v>10154</v>
      </c>
      <c r="D2058" s="14" t="s">
        <v>10155</v>
      </c>
      <c r="E2058" s="14" t="s">
        <v>10156</v>
      </c>
      <c r="F2058" s="14" t="s">
        <v>1095</v>
      </c>
      <c r="G2058" s="26">
        <v>44076</v>
      </c>
      <c r="H2058" s="14">
        <v>2009</v>
      </c>
      <c r="I2058" s="14" t="s">
        <v>367</v>
      </c>
      <c r="J2058" s="14" t="s">
        <v>1247</v>
      </c>
      <c r="K2058" s="14" t="s">
        <v>481</v>
      </c>
      <c r="L2058" s="14" t="s">
        <v>10157</v>
      </c>
      <c r="M2058" s="14">
        <f t="shared" si="256"/>
        <v>2020</v>
      </c>
      <c r="N2058" s="14">
        <f t="shared" si="257"/>
        <v>9</v>
      </c>
      <c r="O2058" s="14" t="str">
        <f>IFERROR(VLOOKUP(I2058,Lists!$F$2:$G$16,2,FALSE()),"Not Rated")</f>
        <v>Older Kids</v>
      </c>
      <c r="P2058" s="14">
        <f t="shared" si="258"/>
        <v>101</v>
      </c>
      <c r="Q2058" s="14" t="str">
        <f t="shared" si="259"/>
        <v>Germany</v>
      </c>
      <c r="R2058" s="14" t="str">
        <f t="shared" si="260"/>
        <v>|Germany|United States|</v>
      </c>
      <c r="S2058" s="14" t="str">
        <f t="shared" si="261"/>
        <v>|Children &amp; Family Movies|Comedies|</v>
      </c>
      <c r="T2058" s="14" t="str">
        <f t="shared" si="262"/>
        <v>|Thor Freudenthal|</v>
      </c>
      <c r="U2058" s="14" t="str">
        <f t="shared" si="263"/>
        <v>|Emma Roberts|Jake T. Austin|Kyla Pratt|Lisa Kudrow|Kevin Dillon|Don Cheadle|Johnny Simmons|Troy Gentile|Eric Edelstein|Robinne Lee|Ajay Naidu|</v>
      </c>
    </row>
    <row r="2059" spans="1:21">
      <c r="A2059" s="14" t="s">
        <v>10158</v>
      </c>
      <c r="B2059" s="14" t="s">
        <v>48</v>
      </c>
      <c r="C2059" s="14" t="s">
        <v>10159</v>
      </c>
      <c r="D2059" s="14" t="s">
        <v>10160</v>
      </c>
      <c r="E2059" s="14" t="s">
        <v>10161</v>
      </c>
      <c r="F2059" s="14" t="s">
        <v>173</v>
      </c>
      <c r="G2059" s="26">
        <v>44076</v>
      </c>
      <c r="H2059" s="14">
        <v>2020</v>
      </c>
      <c r="I2059" s="14" t="s">
        <v>368</v>
      </c>
      <c r="J2059" s="14" t="s">
        <v>730</v>
      </c>
      <c r="K2059" s="14" t="s">
        <v>2701</v>
      </c>
      <c r="L2059" s="14" t="s">
        <v>10162</v>
      </c>
      <c r="M2059" s="14">
        <f t="shared" si="256"/>
        <v>2020</v>
      </c>
      <c r="N2059" s="14">
        <f t="shared" si="257"/>
        <v>9</v>
      </c>
      <c r="O2059" s="14" t="str">
        <f>IFERROR(VLOOKUP(I2059,Lists!$F$2:$G$16,2,FALSE()),"Not Rated")</f>
        <v>Kids</v>
      </c>
      <c r="P2059" s="14">
        <f t="shared" si="258"/>
        <v>93</v>
      </c>
      <c r="Q2059" s="14" t="str">
        <f t="shared" si="259"/>
        <v>Vietnam</v>
      </c>
      <c r="R2059" s="14" t="str">
        <f t="shared" si="260"/>
        <v>|Vietnam|</v>
      </c>
      <c r="S2059" s="14" t="str">
        <f t="shared" si="261"/>
        <v>|Documentaries|International Movies|Music &amp; Musicals|</v>
      </c>
      <c r="T2059" s="14" t="str">
        <f t="shared" si="262"/>
        <v>|Nguyen Thanh Tung|</v>
      </c>
      <c r="U2059" s="14" t="str">
        <f t="shared" si="263"/>
        <v>|Son Tung M-TP|</v>
      </c>
    </row>
    <row r="2060" spans="1:21">
      <c r="A2060" s="14" t="s">
        <v>10163</v>
      </c>
      <c r="B2060" s="14" t="s">
        <v>49</v>
      </c>
      <c r="C2060" s="14" t="s">
        <v>10164</v>
      </c>
      <c r="D2060" s="14" t="s">
        <v>117</v>
      </c>
      <c r="E2060" s="14" t="s">
        <v>10165</v>
      </c>
      <c r="F2060" s="14" t="s">
        <v>117</v>
      </c>
      <c r="G2060" s="26">
        <v>44076</v>
      </c>
      <c r="H2060" s="14">
        <v>2020</v>
      </c>
      <c r="I2060" s="14" t="s">
        <v>360</v>
      </c>
      <c r="J2060" s="14" t="s">
        <v>105</v>
      </c>
      <c r="K2060" s="14" t="s">
        <v>10166</v>
      </c>
      <c r="L2060" s="14" t="s">
        <v>10167</v>
      </c>
      <c r="M2060" s="14">
        <f t="shared" si="256"/>
        <v>2020</v>
      </c>
      <c r="N2060" s="14">
        <f t="shared" si="257"/>
        <v>9</v>
      </c>
      <c r="O2060" s="14" t="str">
        <f>IFERROR(VLOOKUP(I2060,Lists!$F$2:$G$16,2,FALSE()),"Not Rated")</f>
        <v>Adults</v>
      </c>
      <c r="P2060" s="14">
        <f t="shared" si="258"/>
        <v>1</v>
      </c>
      <c r="Q2060" s="14" t="str">
        <f t="shared" si="259"/>
        <v>Unknown</v>
      </c>
      <c r="R2060" s="14" t="str">
        <f t="shared" si="260"/>
        <v>|Unknown|</v>
      </c>
      <c r="S2060" s="14" t="str">
        <f t="shared" si="261"/>
        <v>|Docuseries|TV Sci-Fi &amp; Fantasy|</v>
      </c>
      <c r="T2060" s="14" t="str">
        <f t="shared" si="262"/>
        <v>|Unknown|</v>
      </c>
      <c r="U2060" s="14" t="str">
        <f t="shared" si="263"/>
        <v>|Henry Cavill|Anya Chalotra|Freya Allan|Lauren Schmidt Hissrich|Eamon Farren|Mimi Ndiweni|MyAnna Buring|Joey Batey|Adam Levy|Jodhi May|</v>
      </c>
    </row>
    <row r="2061" spans="1:21">
      <c r="A2061" s="14" t="s">
        <v>10168</v>
      </c>
      <c r="B2061" s="14" t="s">
        <v>48</v>
      </c>
      <c r="C2061" s="14" t="s">
        <v>10169</v>
      </c>
      <c r="D2061" s="14" t="s">
        <v>10170</v>
      </c>
      <c r="E2061" s="14" t="s">
        <v>10171</v>
      </c>
      <c r="F2061" s="14" t="s">
        <v>10172</v>
      </c>
      <c r="G2061" s="26">
        <v>44075</v>
      </c>
      <c r="H2061" s="14">
        <v>2018</v>
      </c>
      <c r="I2061" s="14" t="s">
        <v>364</v>
      </c>
      <c r="J2061" s="14" t="s">
        <v>624</v>
      </c>
      <c r="K2061" s="14" t="s">
        <v>2681</v>
      </c>
      <c r="L2061" s="14" t="s">
        <v>10173</v>
      </c>
      <c r="M2061" s="14">
        <f t="shared" si="256"/>
        <v>2020</v>
      </c>
      <c r="N2061" s="14">
        <f t="shared" si="257"/>
        <v>9</v>
      </c>
      <c r="O2061" s="14" t="str">
        <f>IFERROR(VLOOKUP(I2061,Lists!$F$2:$G$16,2,FALSE()),"Not Rated")</f>
        <v>Teens</v>
      </c>
      <c r="P2061" s="14">
        <f t="shared" si="258"/>
        <v>96</v>
      </c>
      <c r="Q2061" s="14" t="str">
        <f t="shared" si="259"/>
        <v>Hong Kong</v>
      </c>
      <c r="R2061" s="14" t="str">
        <f t="shared" si="260"/>
        <v>|Hong Kong|Iceland|United States|</v>
      </c>
      <c r="S2061" s="14" t="str">
        <f t="shared" si="261"/>
        <v>|Action &amp; Adventure|Dramas|Romantic Movies|</v>
      </c>
      <c r="T2061" s="14" t="str">
        <f t="shared" si="262"/>
        <v>|Baltasar Kormákur|</v>
      </c>
      <c r="U2061" s="14" t="str">
        <f t="shared" si="263"/>
        <v>|Shailene Woodley|Sam Claflin|Jeffrey Thomas|Elizabeth Hawthorne|</v>
      </c>
    </row>
    <row r="2062" spans="1:21">
      <c r="A2062" s="14" t="s">
        <v>10174</v>
      </c>
      <c r="B2062" s="14" t="s">
        <v>48</v>
      </c>
      <c r="C2062" s="14" t="s">
        <v>10175</v>
      </c>
      <c r="D2062" s="14" t="s">
        <v>9021</v>
      </c>
      <c r="E2062" s="14" t="s">
        <v>10176</v>
      </c>
      <c r="F2062" s="14" t="s">
        <v>138</v>
      </c>
      <c r="G2062" s="26">
        <v>44075</v>
      </c>
      <c r="H2062" s="14">
        <v>2016</v>
      </c>
      <c r="I2062" s="14" t="s">
        <v>361</v>
      </c>
      <c r="J2062" s="14" t="s">
        <v>1375</v>
      </c>
      <c r="K2062" s="14" t="s">
        <v>2943</v>
      </c>
      <c r="L2062" s="14" t="s">
        <v>10177</v>
      </c>
      <c r="M2062" s="14">
        <f t="shared" si="256"/>
        <v>2020</v>
      </c>
      <c r="N2062" s="14">
        <f t="shared" si="257"/>
        <v>9</v>
      </c>
      <c r="O2062" s="14" t="str">
        <f>IFERROR(VLOOKUP(I2062,Lists!$F$2:$G$16,2,FALSE()),"Not Rated")</f>
        <v>Teens</v>
      </c>
      <c r="P2062" s="14">
        <f t="shared" si="258"/>
        <v>112</v>
      </c>
      <c r="Q2062" s="14" t="str">
        <f t="shared" si="259"/>
        <v>Philippines</v>
      </c>
      <c r="R2062" s="14" t="str">
        <f t="shared" si="260"/>
        <v>|Philippines|</v>
      </c>
      <c r="S2062" s="14" t="str">
        <f t="shared" si="261"/>
        <v>|International Movies|Romantic Movies|</v>
      </c>
      <c r="T2062" s="14" t="str">
        <f t="shared" si="262"/>
        <v>|Dan Villegas|</v>
      </c>
      <c r="U2062" s="14" t="str">
        <f t="shared" si="263"/>
        <v>|Gerald Anderson|Arci Muñoz|Cacai Bautista|Ricci Chan|Tirso Cruz III|Carlo Aquino|Matt Evans|Ahron Villena|Victor Silayan|TJ Trinidad|</v>
      </c>
    </row>
    <row r="2063" spans="1:21">
      <c r="A2063" s="14" t="s">
        <v>10178</v>
      </c>
      <c r="B2063" s="14" t="s">
        <v>48</v>
      </c>
      <c r="C2063" s="14" t="s">
        <v>10179</v>
      </c>
      <c r="D2063" s="14" t="s">
        <v>10180</v>
      </c>
      <c r="E2063" s="14" t="s">
        <v>10181</v>
      </c>
      <c r="F2063" s="14" t="s">
        <v>142</v>
      </c>
      <c r="G2063" s="26">
        <v>44075</v>
      </c>
      <c r="H2063" s="14">
        <v>2020</v>
      </c>
      <c r="I2063" s="14" t="s">
        <v>366</v>
      </c>
      <c r="J2063" s="14" t="s">
        <v>4187</v>
      </c>
      <c r="K2063" s="14" t="s">
        <v>1103</v>
      </c>
      <c r="L2063" s="14" t="s">
        <v>10182</v>
      </c>
      <c r="M2063" s="14">
        <f t="shared" si="256"/>
        <v>2020</v>
      </c>
      <c r="N2063" s="14">
        <f t="shared" si="257"/>
        <v>9</v>
      </c>
      <c r="O2063" s="14" t="str">
        <f>IFERROR(VLOOKUP(I2063,Lists!$F$2:$G$16,2,FALSE()),"Not Rated")</f>
        <v>Kids</v>
      </c>
      <c r="P2063" s="14">
        <f t="shared" si="258"/>
        <v>72</v>
      </c>
      <c r="Q2063" s="14" t="str">
        <f t="shared" si="259"/>
        <v>Netherlands</v>
      </c>
      <c r="R2063" s="14" t="str">
        <f t="shared" si="260"/>
        <v>|Netherlands|</v>
      </c>
      <c r="S2063" s="14" t="str">
        <f t="shared" si="261"/>
        <v>|Children &amp; Family Movies|Music &amp; Musicals|</v>
      </c>
      <c r="T2063" s="14" t="str">
        <f t="shared" si="262"/>
        <v>|Conrad Helten|</v>
      </c>
      <c r="U2063" s="14" t="str">
        <f t="shared" si="263"/>
        <v>|America Young|Erica Lindbeck|Ritesh Rajan|Dave Fennoy|Stephanie Sheh|Cristina Milizia|Desirae Whitfield|Emma Galvin|Angelo Restaino|Eamon Brennan|Ogie Banks|</v>
      </c>
    </row>
    <row r="2064" spans="1:21">
      <c r="A2064" s="14" t="s">
        <v>10183</v>
      </c>
      <c r="B2064" s="14" t="s">
        <v>49</v>
      </c>
      <c r="C2064" s="14" t="s">
        <v>10184</v>
      </c>
      <c r="D2064" s="14" t="s">
        <v>117</v>
      </c>
      <c r="E2064" s="14" t="s">
        <v>10185</v>
      </c>
      <c r="F2064" s="14" t="s">
        <v>121</v>
      </c>
      <c r="G2064" s="26">
        <v>44075</v>
      </c>
      <c r="H2064" s="14">
        <v>2017</v>
      </c>
      <c r="I2064" s="14" t="s">
        <v>360</v>
      </c>
      <c r="J2064" s="14" t="s">
        <v>106</v>
      </c>
      <c r="K2064" s="14" t="s">
        <v>822</v>
      </c>
      <c r="L2064" s="14" t="s">
        <v>10186</v>
      </c>
      <c r="M2064" s="14">
        <f t="shared" si="256"/>
        <v>2020</v>
      </c>
      <c r="N2064" s="14">
        <f t="shared" si="257"/>
        <v>9</v>
      </c>
      <c r="O2064" s="14" t="str">
        <f>IFERROR(VLOOKUP(I2064,Lists!$F$2:$G$16,2,FALSE()),"Not Rated")</f>
        <v>Adults</v>
      </c>
      <c r="P2064" s="14">
        <f t="shared" si="258"/>
        <v>2</v>
      </c>
      <c r="Q2064" s="14" t="str">
        <f t="shared" si="259"/>
        <v>Japan</v>
      </c>
      <c r="R2064" s="14" t="str">
        <f t="shared" si="260"/>
        <v>|Japan|</v>
      </c>
      <c r="S2064" s="14" t="str">
        <f t="shared" si="261"/>
        <v>|Anime Series|International TV Shows|</v>
      </c>
      <c r="T2064" s="14" t="str">
        <f t="shared" si="262"/>
        <v>|Unknown|</v>
      </c>
      <c r="U2064" s="14" t="str">
        <f t="shared" si="263"/>
        <v>|Nobuhiko Okamoto|Jun Fukuyama|Kana Hanazawa|Kazuya Nakai|Koji Yusa|Yuki Kaji|Eri Kitamura|Ayahi Takagaki|Rina Satou|Daisuke Ono|Ryotaro Okiayu|Tetsuya Kakihara|Hiroshi Kamiya|Keiji Fujiwara|Hiroaki Hirata|Jin Urayama|Katsuyuki Konishi|Kisho Taniyama|M・A・O|Kazuhiro Yamaji|Hideyuki Tanaka|Masaki Terasoma|Naomi Shindo|</v>
      </c>
    </row>
    <row r="2065" spans="1:21">
      <c r="A2065" s="14" t="s">
        <v>10187</v>
      </c>
      <c r="B2065" s="14" t="s">
        <v>49</v>
      </c>
      <c r="C2065" s="14" t="s">
        <v>10188</v>
      </c>
      <c r="D2065" s="14" t="s">
        <v>117</v>
      </c>
      <c r="E2065" s="14" t="s">
        <v>10189</v>
      </c>
      <c r="F2065" s="14" t="s">
        <v>115</v>
      </c>
      <c r="G2065" s="26">
        <v>44075</v>
      </c>
      <c r="H2065" s="14">
        <v>2020</v>
      </c>
      <c r="I2065" s="14" t="s">
        <v>366</v>
      </c>
      <c r="J2065" s="14" t="s">
        <v>105</v>
      </c>
      <c r="K2065" s="14" t="s">
        <v>256</v>
      </c>
      <c r="L2065" s="14" t="s">
        <v>10190</v>
      </c>
      <c r="M2065" s="14">
        <f t="shared" si="256"/>
        <v>2020</v>
      </c>
      <c r="N2065" s="14">
        <f t="shared" si="257"/>
        <v>9</v>
      </c>
      <c r="O2065" s="14" t="str">
        <f>IFERROR(VLOOKUP(I2065,Lists!$F$2:$G$16,2,FALSE()),"Not Rated")</f>
        <v>Kids</v>
      </c>
      <c r="P2065" s="14">
        <f t="shared" si="258"/>
        <v>1</v>
      </c>
      <c r="Q2065" s="14" t="str">
        <f t="shared" si="259"/>
        <v>United States</v>
      </c>
      <c r="R2065" s="14" t="str">
        <f t="shared" si="260"/>
        <v>|United States|</v>
      </c>
      <c r="S2065" s="14" t="str">
        <f t="shared" si="261"/>
        <v>|Kids' TV|</v>
      </c>
      <c r="T2065" s="14" t="str">
        <f t="shared" si="262"/>
        <v>|Unknown|</v>
      </c>
      <c r="U2065" s="14" t="str">
        <f t="shared" si="263"/>
        <v>|Marley Dias|</v>
      </c>
    </row>
    <row r="2066" spans="1:21">
      <c r="A2066" s="14" t="s">
        <v>10191</v>
      </c>
      <c r="B2066" s="14" t="s">
        <v>49</v>
      </c>
      <c r="C2066" s="14" t="s">
        <v>10192</v>
      </c>
      <c r="D2066" s="14" t="s">
        <v>117</v>
      </c>
      <c r="E2066" s="14" t="s">
        <v>10193</v>
      </c>
      <c r="F2066" s="14" t="s">
        <v>143</v>
      </c>
      <c r="G2066" s="26">
        <v>44075</v>
      </c>
      <c r="H2066" s="14">
        <v>2012</v>
      </c>
      <c r="I2066" s="14" t="s">
        <v>360</v>
      </c>
      <c r="J2066" s="14" t="s">
        <v>107</v>
      </c>
      <c r="K2066" s="14" t="s">
        <v>688</v>
      </c>
      <c r="L2066" s="14" t="s">
        <v>10194</v>
      </c>
      <c r="M2066" s="14">
        <f t="shared" si="256"/>
        <v>2020</v>
      </c>
      <c r="N2066" s="14">
        <f t="shared" si="257"/>
        <v>9</v>
      </c>
      <c r="O2066" s="14" t="str">
        <f>IFERROR(VLOOKUP(I2066,Lists!$F$2:$G$16,2,FALSE()),"Not Rated")</f>
        <v>Adults</v>
      </c>
      <c r="P2066" s="14">
        <f t="shared" si="258"/>
        <v>3</v>
      </c>
      <c r="Q2066" s="14" t="str">
        <f t="shared" si="259"/>
        <v>Denmark</v>
      </c>
      <c r="R2066" s="14" t="str">
        <f t="shared" si="260"/>
        <v>|Denmark|</v>
      </c>
      <c r="S2066" s="14" t="str">
        <f t="shared" si="261"/>
        <v>|International TV Shows|TV Dramas|</v>
      </c>
      <c r="T2066" s="14" t="str">
        <f t="shared" si="262"/>
        <v>|Unknown|</v>
      </c>
      <c r="U2066" s="14" t="str">
        <f t="shared" si="263"/>
        <v>|Sidse Babett Knudsen|Birgitte Hjort Sørensen|Pilou Asbæk|Emil Poulsen|Freja Riemann|Søren Malling|Thomas Levin|Benedikte Hansen|Mikael Birkkjær|Anders Juul|Lisbeth Wulff|Kasper Lange|Lars Knutzon|Søren Spanning|Christoph Bastrup|Morten Kirkskov|Bjarne Henriksen|Peter Mygind|Ole Thestrup|Iben Dorner|Dar Salim|Jens Albinus|Christian Tafdrup|Alastair Mackenzie|Julie Agnete Vang|Kristian Halken|Ricard Lawrence|Marie Askehave|Rikke Lylloff|Mille Dinesen|Anne Sofie Espersen|</v>
      </c>
    </row>
    <row r="2067" spans="1:21">
      <c r="A2067" s="14" t="s">
        <v>10195</v>
      </c>
      <c r="B2067" s="14" t="s">
        <v>48</v>
      </c>
      <c r="C2067" s="14" t="s">
        <v>10196</v>
      </c>
      <c r="D2067" s="14" t="s">
        <v>10197</v>
      </c>
      <c r="E2067" s="14" t="s">
        <v>10198</v>
      </c>
      <c r="F2067" s="14" t="s">
        <v>5842</v>
      </c>
      <c r="G2067" s="26">
        <v>44075</v>
      </c>
      <c r="H2067" s="14">
        <v>2019</v>
      </c>
      <c r="I2067" s="14" t="s">
        <v>362</v>
      </c>
      <c r="J2067" s="14" t="s">
        <v>1375</v>
      </c>
      <c r="K2067" s="14" t="s">
        <v>10199</v>
      </c>
      <c r="L2067" s="14" t="s">
        <v>10200</v>
      </c>
      <c r="M2067" s="14">
        <f t="shared" si="256"/>
        <v>2020</v>
      </c>
      <c r="N2067" s="14">
        <f t="shared" si="257"/>
        <v>9</v>
      </c>
      <c r="O2067" s="14" t="str">
        <f>IFERROR(VLOOKUP(I2067,Lists!$F$2:$G$16,2,FALSE()),"Not Rated")</f>
        <v>Older Kids</v>
      </c>
      <c r="P2067" s="14">
        <f t="shared" si="258"/>
        <v>112</v>
      </c>
      <c r="Q2067" s="14" t="str">
        <f t="shared" si="259"/>
        <v>Japan</v>
      </c>
      <c r="R2067" s="14" t="str">
        <f t="shared" si="260"/>
        <v>|Japan|United States|</v>
      </c>
      <c r="S2067" s="14" t="str">
        <f t="shared" si="261"/>
        <v>|Anime Features|International Movies|</v>
      </c>
      <c r="T2067" s="14" t="str">
        <f t="shared" si="262"/>
        <v>|Ayumu Watanabe|</v>
      </c>
      <c r="U2067" s="14" t="str">
        <f t="shared" si="263"/>
        <v>|Mana Ashida|Hiiro Ishibashi|Seishu Uragami|Win Morisaki|Goro Inagaki|Yu Aoi|Toru Watanabe|Min Tanaka|Sumiko Fuji|</v>
      </c>
    </row>
    <row r="2068" spans="1:21">
      <c r="A2068" s="14" t="s">
        <v>10201</v>
      </c>
      <c r="B2068" s="14" t="s">
        <v>49</v>
      </c>
      <c r="C2068" s="14" t="s">
        <v>10202</v>
      </c>
      <c r="D2068" s="14" t="s">
        <v>117</v>
      </c>
      <c r="E2068" s="14" t="s">
        <v>10203</v>
      </c>
      <c r="F2068" s="14" t="s">
        <v>121</v>
      </c>
      <c r="G2068" s="26">
        <v>44075</v>
      </c>
      <c r="H2068" s="14">
        <v>2016</v>
      </c>
      <c r="I2068" s="14" t="s">
        <v>361</v>
      </c>
      <c r="J2068" s="14" t="s">
        <v>105</v>
      </c>
      <c r="K2068" s="14" t="s">
        <v>2111</v>
      </c>
      <c r="L2068" s="14" t="s">
        <v>10204</v>
      </c>
      <c r="M2068" s="14">
        <f t="shared" si="256"/>
        <v>2020</v>
      </c>
      <c r="N2068" s="14">
        <f t="shared" si="257"/>
        <v>9</v>
      </c>
      <c r="O2068" s="14" t="str">
        <f>IFERROR(VLOOKUP(I2068,Lists!$F$2:$G$16,2,FALSE()),"Not Rated")</f>
        <v>Teens</v>
      </c>
      <c r="P2068" s="14">
        <f t="shared" si="258"/>
        <v>1</v>
      </c>
      <c r="Q2068" s="14" t="str">
        <f t="shared" si="259"/>
        <v>Japan</v>
      </c>
      <c r="R2068" s="14" t="str">
        <f t="shared" si="260"/>
        <v>|Japan|</v>
      </c>
      <c r="S2068" s="14" t="str">
        <f t="shared" si="261"/>
        <v>|Anime Series|International TV Shows|TV Thrillers|</v>
      </c>
      <c r="T2068" s="14" t="str">
        <f t="shared" si="262"/>
        <v>|Unknown|</v>
      </c>
      <c r="U2068" s="14" t="str">
        <f t="shared" si="263"/>
        <v>|Tao Tsuchiya|Shinnosuke Mitsushima|Aoi Yuki|Chinatsu Akasaki|Yo Taichi|Akari Kito|Ayaka Nanase|Yukitoshi Kikuchi|Takahiro Mizushima|Minami Takayama|Mitsuru Miyamoto|</v>
      </c>
    </row>
    <row r="2069" spans="1:21">
      <c r="A2069" s="14" t="s">
        <v>10205</v>
      </c>
      <c r="B2069" s="14" t="s">
        <v>48</v>
      </c>
      <c r="C2069" s="14" t="s">
        <v>10206</v>
      </c>
      <c r="D2069" s="14" t="s">
        <v>10207</v>
      </c>
      <c r="E2069" s="14" t="s">
        <v>10208</v>
      </c>
      <c r="F2069" s="14" t="s">
        <v>121</v>
      </c>
      <c r="G2069" s="26">
        <v>44075</v>
      </c>
      <c r="H2069" s="14">
        <v>2016</v>
      </c>
      <c r="I2069" s="14" t="s">
        <v>361</v>
      </c>
      <c r="J2069" s="14" t="s">
        <v>4187</v>
      </c>
      <c r="K2069" s="14" t="s">
        <v>699</v>
      </c>
      <c r="L2069" s="14" t="s">
        <v>10209</v>
      </c>
      <c r="M2069" s="14">
        <f t="shared" si="256"/>
        <v>2020</v>
      </c>
      <c r="N2069" s="14">
        <f t="shared" si="257"/>
        <v>9</v>
      </c>
      <c r="O2069" s="14" t="str">
        <f>IFERROR(VLOOKUP(I2069,Lists!$F$2:$G$16,2,FALSE()),"Not Rated")</f>
        <v>Teens</v>
      </c>
      <c r="P2069" s="14">
        <f t="shared" si="258"/>
        <v>72</v>
      </c>
      <c r="Q2069" s="14" t="str">
        <f t="shared" si="259"/>
        <v>Japan</v>
      </c>
      <c r="R2069" s="14" t="str">
        <f t="shared" si="260"/>
        <v>|Japan|</v>
      </c>
      <c r="S2069" s="14" t="str">
        <f t="shared" si="261"/>
        <v>|Action &amp; Adventure|Anime Features|International Movies|</v>
      </c>
      <c r="T2069" s="14" t="str">
        <f t="shared" si="262"/>
        <v>|Hitoshi Namba|</v>
      </c>
      <c r="U2069" s="14" t="str">
        <f t="shared" si="263"/>
        <v>|Nobunaga Shimazaki|Rie Takahashi|Ayako Kawasumi|Madoka Yonezawa|Kenichi Suzumura|Tomokazu Sugita|</v>
      </c>
    </row>
    <row r="2070" spans="1:21">
      <c r="A2070" s="14" t="s">
        <v>10210</v>
      </c>
      <c r="B2070" s="14" t="s">
        <v>49</v>
      </c>
      <c r="C2070" s="14" t="s">
        <v>10211</v>
      </c>
      <c r="D2070" s="14" t="s">
        <v>117</v>
      </c>
      <c r="E2070" s="14" t="s">
        <v>10212</v>
      </c>
      <c r="F2070" s="14" t="s">
        <v>115</v>
      </c>
      <c r="G2070" s="26">
        <v>44075</v>
      </c>
      <c r="H2070" s="14">
        <v>2020</v>
      </c>
      <c r="I2070" s="14" t="s">
        <v>360</v>
      </c>
      <c r="J2070" s="14" t="s">
        <v>105</v>
      </c>
      <c r="K2070" s="14" t="s">
        <v>2400</v>
      </c>
      <c r="L2070" s="14" t="s">
        <v>10213</v>
      </c>
      <c r="M2070" s="14">
        <f t="shared" si="256"/>
        <v>2020</v>
      </c>
      <c r="N2070" s="14">
        <f t="shared" si="257"/>
        <v>9</v>
      </c>
      <c r="O2070" s="14" t="str">
        <f>IFERROR(VLOOKUP(I2070,Lists!$F$2:$G$16,2,FALSE()),"Not Rated")</f>
        <v>Adults</v>
      </c>
      <c r="P2070" s="14">
        <f t="shared" si="258"/>
        <v>1</v>
      </c>
      <c r="Q2070" s="14" t="str">
        <f t="shared" si="259"/>
        <v>United States</v>
      </c>
      <c r="R2070" s="14" t="str">
        <f t="shared" si="260"/>
        <v>|United States|</v>
      </c>
      <c r="S2070" s="14" t="str">
        <f t="shared" si="261"/>
        <v>|Stand-Up Comedy &amp; Talk Shows|TV Comedies|</v>
      </c>
      <c r="T2070" s="14" t="str">
        <f t="shared" si="262"/>
        <v>|Unknown|</v>
      </c>
      <c r="U2070" s="14" t="str">
        <f t="shared" si="263"/>
        <v>|Felipe Esparza|</v>
      </c>
    </row>
    <row r="2071" spans="1:21">
      <c r="A2071" s="14" t="s">
        <v>10214</v>
      </c>
      <c r="B2071" s="14" t="s">
        <v>49</v>
      </c>
      <c r="C2071" s="14" t="s">
        <v>10215</v>
      </c>
      <c r="D2071" s="14" t="s">
        <v>117</v>
      </c>
      <c r="E2071" s="14" t="s">
        <v>10216</v>
      </c>
      <c r="F2071" s="14" t="s">
        <v>120</v>
      </c>
      <c r="G2071" s="26">
        <v>44075</v>
      </c>
      <c r="H2071" s="14">
        <v>2002</v>
      </c>
      <c r="I2071" s="14" t="s">
        <v>360</v>
      </c>
      <c r="J2071" s="14" t="s">
        <v>108</v>
      </c>
      <c r="K2071" s="14" t="s">
        <v>1415</v>
      </c>
      <c r="L2071" s="14" t="s">
        <v>10217</v>
      </c>
      <c r="M2071" s="14">
        <f t="shared" si="256"/>
        <v>2020</v>
      </c>
      <c r="N2071" s="14">
        <f t="shared" si="257"/>
        <v>9</v>
      </c>
      <c r="O2071" s="14" t="str">
        <f>IFERROR(VLOOKUP(I2071,Lists!$F$2:$G$16,2,FALSE()),"Not Rated")</f>
        <v>Adults</v>
      </c>
      <c r="P2071" s="14">
        <f t="shared" si="258"/>
        <v>4</v>
      </c>
      <c r="Q2071" s="14" t="str">
        <f t="shared" si="259"/>
        <v>France</v>
      </c>
      <c r="R2071" s="14" t="str">
        <f t="shared" si="260"/>
        <v>|France|</v>
      </c>
      <c r="S2071" s="14" t="str">
        <f t="shared" si="261"/>
        <v>|International TV Shows|TV Comedies|</v>
      </c>
      <c r="T2071" s="14" t="str">
        <f t="shared" si="262"/>
        <v>|Unknown|</v>
      </c>
      <c r="U2071" s="14" t="str">
        <f t="shared" si="263"/>
        <v>|Jamel Debbouze|Éric Judor|Ramzy Bedia|Catherine Benguigui|Sophie Mounicot|Jean-Luc Bideau|</v>
      </c>
    </row>
    <row r="2072" spans="1:21">
      <c r="A2072" s="14" t="s">
        <v>10218</v>
      </c>
      <c r="B2072" s="14" t="s">
        <v>49</v>
      </c>
      <c r="C2072" s="14" t="s">
        <v>10219</v>
      </c>
      <c r="D2072" s="14" t="s">
        <v>117</v>
      </c>
      <c r="E2072" s="14" t="s">
        <v>10220</v>
      </c>
      <c r="F2072" s="14" t="s">
        <v>10221</v>
      </c>
      <c r="G2072" s="26">
        <v>44075</v>
      </c>
      <c r="H2072" s="14">
        <v>2020</v>
      </c>
      <c r="I2072" s="14" t="s">
        <v>365</v>
      </c>
      <c r="J2072" s="14" t="s">
        <v>105</v>
      </c>
      <c r="K2072" s="14" t="s">
        <v>256</v>
      </c>
      <c r="L2072" s="14" t="s">
        <v>10222</v>
      </c>
      <c r="M2072" s="14">
        <f t="shared" si="256"/>
        <v>2020</v>
      </c>
      <c r="N2072" s="14">
        <f t="shared" si="257"/>
        <v>9</v>
      </c>
      <c r="O2072" s="14" t="str">
        <f>IFERROR(VLOOKUP(I2072,Lists!$F$2:$G$16,2,FALSE()),"Not Rated")</f>
        <v>Kids</v>
      </c>
      <c r="P2072" s="14">
        <f t="shared" si="258"/>
        <v>1</v>
      </c>
      <c r="Q2072" s="14" t="str">
        <f t="shared" si="259"/>
        <v>France</v>
      </c>
      <c r="R2072" s="14" t="str">
        <f t="shared" si="260"/>
        <v>|France|Australia|Germany|</v>
      </c>
      <c r="S2072" s="14" t="str">
        <f t="shared" si="261"/>
        <v>|Kids' TV|</v>
      </c>
      <c r="T2072" s="14" t="str">
        <f t="shared" si="262"/>
        <v>|Unknown|</v>
      </c>
      <c r="U2072" s="14" t="str">
        <f t="shared" si="263"/>
        <v>|Monique Hore|Sophia Morrison|Peter McAllum|Nicole Shostak|Jamie Croft|Beth Armstrong|Kate Fitzpatrick|Penny Cook|Charlotte Hamlyn|Tess Meyer|</v>
      </c>
    </row>
    <row r="2073" spans="1:21">
      <c r="A2073" s="14" t="s">
        <v>10223</v>
      </c>
      <c r="B2073" s="14" t="s">
        <v>48</v>
      </c>
      <c r="C2073" s="14" t="s">
        <v>10224</v>
      </c>
      <c r="D2073" s="14" t="s">
        <v>10225</v>
      </c>
      <c r="E2073" s="14" t="s">
        <v>10226</v>
      </c>
      <c r="F2073" s="14" t="s">
        <v>115</v>
      </c>
      <c r="G2073" s="26">
        <v>44075</v>
      </c>
      <c r="H2073" s="14">
        <v>2011</v>
      </c>
      <c r="I2073" s="14" t="s">
        <v>367</v>
      </c>
      <c r="J2073" s="14" t="s">
        <v>900</v>
      </c>
      <c r="K2073" s="14" t="s">
        <v>481</v>
      </c>
      <c r="L2073" s="14" t="s">
        <v>10227</v>
      </c>
      <c r="M2073" s="14">
        <f t="shared" si="256"/>
        <v>2020</v>
      </c>
      <c r="N2073" s="14">
        <f t="shared" si="257"/>
        <v>9</v>
      </c>
      <c r="O2073" s="14" t="str">
        <f>IFERROR(VLOOKUP(I2073,Lists!$F$2:$G$16,2,FALSE()),"Not Rated")</f>
        <v>Older Kids</v>
      </c>
      <c r="P2073" s="14">
        <f t="shared" si="258"/>
        <v>92</v>
      </c>
      <c r="Q2073" s="14" t="str">
        <f t="shared" si="259"/>
        <v>United States</v>
      </c>
      <c r="R2073" s="14" t="str">
        <f t="shared" si="260"/>
        <v>|United States|</v>
      </c>
      <c r="S2073" s="14" t="str">
        <f t="shared" si="261"/>
        <v>|Children &amp; Family Movies|Comedies|</v>
      </c>
      <c r="T2073" s="14" t="str">
        <f t="shared" si="262"/>
        <v>|Chris Miller|</v>
      </c>
      <c r="U2073" s="14" t="str">
        <f t="shared" si="263"/>
        <v>|Antonio Banderas|Salma Hayek|Zach Galifianakis|Billy Bob Thornton|Amy Sedaris|Constance Marie|Guillermo del Toro|Mike Mitchell|</v>
      </c>
    </row>
    <row r="2074" spans="1:21">
      <c r="A2074" s="14" t="s">
        <v>10228</v>
      </c>
      <c r="B2074" s="14" t="s">
        <v>48</v>
      </c>
      <c r="C2074" s="14" t="s">
        <v>10229</v>
      </c>
      <c r="D2074" s="14" t="s">
        <v>10230</v>
      </c>
      <c r="E2074" s="14" t="s">
        <v>10231</v>
      </c>
      <c r="F2074" s="14" t="s">
        <v>115</v>
      </c>
      <c r="G2074" s="26">
        <v>44075</v>
      </c>
      <c r="H2074" s="14">
        <v>2008</v>
      </c>
      <c r="I2074" s="14" t="s">
        <v>363</v>
      </c>
      <c r="J2074" s="14" t="s">
        <v>1226</v>
      </c>
      <c r="K2074" s="14" t="s">
        <v>245</v>
      </c>
      <c r="L2074" s="14" t="s">
        <v>10232</v>
      </c>
      <c r="M2074" s="14">
        <f t="shared" si="256"/>
        <v>2020</v>
      </c>
      <c r="N2074" s="14">
        <f t="shared" si="257"/>
        <v>9</v>
      </c>
      <c r="O2074" s="14" t="str">
        <f>IFERROR(VLOOKUP(I2074,Lists!$F$2:$G$16,2,FALSE()),"Not Rated")</f>
        <v>Adults</v>
      </c>
      <c r="P2074" s="14">
        <f t="shared" si="258"/>
        <v>109</v>
      </c>
      <c r="Q2074" s="14" t="str">
        <f t="shared" si="259"/>
        <v>United States</v>
      </c>
      <c r="R2074" s="14" t="str">
        <f t="shared" si="260"/>
        <v>|United States|</v>
      </c>
      <c r="S2074" s="14" t="str">
        <f t="shared" si="261"/>
        <v>|Comedies|</v>
      </c>
      <c r="T2074" s="14" t="str">
        <f t="shared" si="262"/>
        <v>|Sean Anders|</v>
      </c>
      <c r="U2074" s="14" t="str">
        <f t="shared" si="263"/>
        <v>|Josh Zuckerman|Amanda Crew|Clark Duke|Seth Green|James Marsden|Michael Cudlitz|Dave Sheridan|Alice Greczyn|Katrina Bowden|Charlie McDermott|Mark L. Young|</v>
      </c>
    </row>
    <row r="2075" spans="1:21">
      <c r="A2075" s="14" t="s">
        <v>10233</v>
      </c>
      <c r="B2075" s="14" t="s">
        <v>49</v>
      </c>
      <c r="C2075" s="14" t="s">
        <v>10234</v>
      </c>
      <c r="D2075" s="14" t="s">
        <v>117</v>
      </c>
      <c r="E2075" s="14" t="s">
        <v>10235</v>
      </c>
      <c r="F2075" s="14" t="s">
        <v>115</v>
      </c>
      <c r="G2075" s="26">
        <v>44075</v>
      </c>
      <c r="H2075" s="14">
        <v>1998</v>
      </c>
      <c r="I2075" s="14" t="s">
        <v>362</v>
      </c>
      <c r="J2075" s="14" t="s">
        <v>718</v>
      </c>
      <c r="K2075" s="14" t="s">
        <v>6943</v>
      </c>
      <c r="L2075" s="14" t="s">
        <v>10236</v>
      </c>
      <c r="M2075" s="14">
        <f t="shared" si="256"/>
        <v>2020</v>
      </c>
      <c r="N2075" s="14">
        <f t="shared" si="257"/>
        <v>9</v>
      </c>
      <c r="O2075" s="14" t="str">
        <f>IFERROR(VLOOKUP(I2075,Lists!$F$2:$G$16,2,FALSE()),"Not Rated")</f>
        <v>Older Kids</v>
      </c>
      <c r="P2075" s="14">
        <f t="shared" si="258"/>
        <v>6</v>
      </c>
      <c r="Q2075" s="14" t="str">
        <f t="shared" si="259"/>
        <v>United States</v>
      </c>
      <c r="R2075" s="14" t="str">
        <f t="shared" si="260"/>
        <v>|United States|</v>
      </c>
      <c r="S2075" s="14" t="str">
        <f t="shared" si="261"/>
        <v>|TV Comedies|Teen TV Shows|</v>
      </c>
      <c r="T2075" s="14" t="str">
        <f t="shared" si="262"/>
        <v>|Unknown|</v>
      </c>
      <c r="U2075" s="14" t="str">
        <f t="shared" si="263"/>
        <v>|Tia Mowry-Hardrict|Jackée Harry|Tamera Mowry-Housley|Tim Reid|Marques Houston|RonReaco Lee|Deon Richmond|</v>
      </c>
    </row>
    <row r="2076" spans="1:21">
      <c r="A2076" s="14" t="s">
        <v>10237</v>
      </c>
      <c r="B2076" s="14" t="s">
        <v>48</v>
      </c>
      <c r="C2076" s="14" t="s">
        <v>10238</v>
      </c>
      <c r="D2076" s="14" t="s">
        <v>10239</v>
      </c>
      <c r="E2076" s="14" t="s">
        <v>10240</v>
      </c>
      <c r="F2076" s="14" t="s">
        <v>116</v>
      </c>
      <c r="G2076" s="26">
        <v>44075</v>
      </c>
      <c r="H2076" s="14">
        <v>1998</v>
      </c>
      <c r="I2076" s="14" t="s">
        <v>361</v>
      </c>
      <c r="J2076" s="14" t="s">
        <v>3208</v>
      </c>
      <c r="K2076" s="14" t="s">
        <v>834</v>
      </c>
      <c r="L2076" s="14" t="s">
        <v>10241</v>
      </c>
      <c r="M2076" s="14">
        <f t="shared" si="256"/>
        <v>2020</v>
      </c>
      <c r="N2076" s="14">
        <f t="shared" si="257"/>
        <v>9</v>
      </c>
      <c r="O2076" s="14" t="str">
        <f>IFERROR(VLOOKUP(I2076,Lists!$F$2:$G$16,2,FALSE()),"Not Rated")</f>
        <v>Teens</v>
      </c>
      <c r="P2076" s="14">
        <f t="shared" si="258"/>
        <v>155</v>
      </c>
      <c r="Q2076" s="14" t="str">
        <f t="shared" si="259"/>
        <v>India</v>
      </c>
      <c r="R2076" s="14" t="str">
        <f t="shared" si="260"/>
        <v>|India|</v>
      </c>
      <c r="S2076" s="14" t="str">
        <f t="shared" si="261"/>
        <v>|Comedies|Dramas|International Movies|</v>
      </c>
      <c r="T2076" s="14" t="str">
        <f t="shared" si="262"/>
        <v>|Abbas Mustan|</v>
      </c>
      <c r="U2076" s="14" t="str">
        <f t="shared" si="263"/>
        <v>|Rakhee Gulzar|Bobby Deol|Preity Zinta|</v>
      </c>
    </row>
    <row r="2077" spans="1:21">
      <c r="A2077" s="14" t="s">
        <v>10242</v>
      </c>
      <c r="B2077" s="14" t="s">
        <v>48</v>
      </c>
      <c r="C2077" s="14" t="s">
        <v>10243</v>
      </c>
      <c r="D2077" s="14" t="s">
        <v>10244</v>
      </c>
      <c r="E2077" s="14" t="s">
        <v>10245</v>
      </c>
      <c r="F2077" s="14" t="s">
        <v>122</v>
      </c>
      <c r="G2077" s="26">
        <v>44075</v>
      </c>
      <c r="H2077" s="14">
        <v>2018</v>
      </c>
      <c r="I2077" s="14" t="s">
        <v>360</v>
      </c>
      <c r="J2077" s="14" t="s">
        <v>1226</v>
      </c>
      <c r="K2077" s="14" t="s">
        <v>784</v>
      </c>
      <c r="L2077" s="14" t="s">
        <v>10246</v>
      </c>
      <c r="M2077" s="14">
        <f t="shared" si="256"/>
        <v>2020</v>
      </c>
      <c r="N2077" s="14">
        <f t="shared" si="257"/>
        <v>9</v>
      </c>
      <c r="O2077" s="14" t="str">
        <f>IFERROR(VLOOKUP(I2077,Lists!$F$2:$G$16,2,FALSE()),"Not Rated")</f>
        <v>Adults</v>
      </c>
      <c r="P2077" s="14">
        <f t="shared" si="258"/>
        <v>109</v>
      </c>
      <c r="Q2077" s="14" t="str">
        <f t="shared" si="259"/>
        <v>Spain</v>
      </c>
      <c r="R2077" s="14" t="str">
        <f t="shared" si="260"/>
        <v>|Spain|</v>
      </c>
      <c r="S2077" s="14" t="str">
        <f t="shared" si="261"/>
        <v>|Documentaries|International Movies|Sports Movies|</v>
      </c>
      <c r="T2077" s="14" t="str">
        <f t="shared" si="262"/>
        <v>|Duncan McMath|</v>
      </c>
      <c r="U2077" s="14" t="str">
        <f t="shared" si="263"/>
        <v>|Thierry Henry|Michael Carnick|Javier Mascherano|Fabio Capello|Jordi Cruyff|Andrés Iniesta|Xavi Hernández|Lionel Messi|Victor Valdes|Leo Messi|</v>
      </c>
    </row>
    <row r="2078" spans="1:21">
      <c r="A2078" s="14" t="s">
        <v>10247</v>
      </c>
      <c r="B2078" s="14" t="s">
        <v>48</v>
      </c>
      <c r="C2078" s="14" t="s">
        <v>10248</v>
      </c>
      <c r="D2078" s="14" t="s">
        <v>10249</v>
      </c>
      <c r="E2078" s="14" t="s">
        <v>10250</v>
      </c>
      <c r="F2078" s="14" t="s">
        <v>115</v>
      </c>
      <c r="G2078" s="26">
        <v>44075</v>
      </c>
      <c r="H2078" s="14">
        <v>2020</v>
      </c>
      <c r="I2078" s="14" t="s">
        <v>365</v>
      </c>
      <c r="J2078" s="14" t="s">
        <v>671</v>
      </c>
      <c r="K2078" s="14" t="s">
        <v>481</v>
      </c>
      <c r="L2078" s="14" t="s">
        <v>10251</v>
      </c>
      <c r="M2078" s="14">
        <f t="shared" si="256"/>
        <v>2020</v>
      </c>
      <c r="N2078" s="14">
        <f t="shared" si="257"/>
        <v>9</v>
      </c>
      <c r="O2078" s="14" t="str">
        <f>IFERROR(VLOOKUP(I2078,Lists!$F$2:$G$16,2,FALSE()),"Not Rated")</f>
        <v>Kids</v>
      </c>
      <c r="P2078" s="14">
        <f t="shared" si="258"/>
        <v>115</v>
      </c>
      <c r="Q2078" s="14" t="str">
        <f t="shared" si="259"/>
        <v>United States</v>
      </c>
      <c r="R2078" s="14" t="str">
        <f t="shared" si="260"/>
        <v>|United States|</v>
      </c>
      <c r="S2078" s="14" t="str">
        <f t="shared" si="261"/>
        <v>|Children &amp; Family Movies|Comedies|</v>
      </c>
      <c r="T2078" s="14" t="str">
        <f t="shared" si="262"/>
        <v>|Dan Forgione|Pete Jacobs|Matt Whitlock|</v>
      </c>
      <c r="U2078" s="14" t="str">
        <f t="shared" si="263"/>
        <v>|JP Karliak|Pierce Gagnon|Alex Cazares|Kevin Michael Richardson|Flula Borg|Rhys Darby|Wendie Malick|Jake Green|</v>
      </c>
    </row>
    <row r="2079" spans="1:21">
      <c r="A2079" s="14" t="s">
        <v>10252</v>
      </c>
      <c r="B2079" s="14" t="s">
        <v>48</v>
      </c>
      <c r="C2079" s="14" t="s">
        <v>10253</v>
      </c>
      <c r="D2079" s="14" t="s">
        <v>10254</v>
      </c>
      <c r="E2079" s="14" t="s">
        <v>10255</v>
      </c>
      <c r="F2079" s="14" t="s">
        <v>132</v>
      </c>
      <c r="G2079" s="26">
        <v>44075</v>
      </c>
      <c r="H2079" s="14">
        <v>2020</v>
      </c>
      <c r="I2079" s="14" t="s">
        <v>360</v>
      </c>
      <c r="J2079" s="14" t="s">
        <v>566</v>
      </c>
      <c r="K2079" s="14" t="s">
        <v>4531</v>
      </c>
      <c r="L2079" s="14" t="s">
        <v>10256</v>
      </c>
      <c r="M2079" s="14">
        <f t="shared" si="256"/>
        <v>2020</v>
      </c>
      <c r="N2079" s="14">
        <f t="shared" si="257"/>
        <v>9</v>
      </c>
      <c r="O2079" s="14" t="str">
        <f>IFERROR(VLOOKUP(I2079,Lists!$F$2:$G$16,2,FALSE()),"Not Rated")</f>
        <v>Adults</v>
      </c>
      <c r="P2079" s="14">
        <f t="shared" si="258"/>
        <v>97</v>
      </c>
      <c r="Q2079" s="14" t="str">
        <f t="shared" si="259"/>
        <v>Italy</v>
      </c>
      <c r="R2079" s="14" t="str">
        <f t="shared" si="260"/>
        <v>|Italy|</v>
      </c>
      <c r="S2079" s="14" t="str">
        <f t="shared" si="261"/>
        <v>|Dramas|International Movies|Sports Movies|</v>
      </c>
      <c r="T2079" s="14" t="str">
        <f t="shared" si="262"/>
        <v>|Francesco Carnesecchi|</v>
      </c>
      <c r="U2079" s="14" t="str">
        <f t="shared" si="263"/>
        <v>|Francesco Pannofino|Alberto Di Stasio|Gabriele Fiore|Giorgio Colangeli|Fabrizio Sabatucci|Veruska Rossi|Giulia Cragnotti|Siria Simeoni|Lidia Vitale|Daniele Mariani|</v>
      </c>
    </row>
    <row r="2080" spans="1:21">
      <c r="A2080" s="14" t="s">
        <v>10257</v>
      </c>
      <c r="B2080" s="14" t="s">
        <v>49</v>
      </c>
      <c r="C2080" s="14" t="s">
        <v>10258</v>
      </c>
      <c r="D2080" s="14" t="s">
        <v>117</v>
      </c>
      <c r="E2080" s="14" t="s">
        <v>10259</v>
      </c>
      <c r="F2080" s="14" t="s">
        <v>121</v>
      </c>
      <c r="G2080" s="26">
        <v>44075</v>
      </c>
      <c r="H2080" s="14">
        <v>2019</v>
      </c>
      <c r="I2080" s="14" t="s">
        <v>361</v>
      </c>
      <c r="J2080" s="14" t="s">
        <v>105</v>
      </c>
      <c r="K2080" s="14" t="s">
        <v>2111</v>
      </c>
      <c r="L2080" s="14" t="s">
        <v>10260</v>
      </c>
      <c r="M2080" s="14">
        <f t="shared" si="256"/>
        <v>2020</v>
      </c>
      <c r="N2080" s="14">
        <f t="shared" si="257"/>
        <v>9</v>
      </c>
      <c r="O2080" s="14" t="str">
        <f>IFERROR(VLOOKUP(I2080,Lists!$F$2:$G$16,2,FALSE()),"Not Rated")</f>
        <v>Teens</v>
      </c>
      <c r="P2080" s="14">
        <f t="shared" si="258"/>
        <v>1</v>
      </c>
      <c r="Q2080" s="14" t="str">
        <f t="shared" si="259"/>
        <v>Japan</v>
      </c>
      <c r="R2080" s="14" t="str">
        <f t="shared" si="260"/>
        <v>|Japan|</v>
      </c>
      <c r="S2080" s="14" t="str">
        <f t="shared" si="261"/>
        <v>|Anime Series|International TV Shows|TV Thrillers|</v>
      </c>
      <c r="T2080" s="14" t="str">
        <f t="shared" si="262"/>
        <v>|Unknown|</v>
      </c>
      <c r="U2080" s="14" t="str">
        <f t="shared" si="263"/>
        <v>|Sumire Morohoshi|Maaya Uchida|Mariya Ise|Yuhko Kaida|Nao Fujita|Shinei Ueki|Lynn|Hiyori Kono|Shizuka Ishigami|Ai Kayano|Mari Hino|Yuko Mori|Ari Ozawa|</v>
      </c>
    </row>
    <row r="2081" spans="1:21">
      <c r="A2081" s="14" t="s">
        <v>10261</v>
      </c>
      <c r="B2081" s="14" t="s">
        <v>48</v>
      </c>
      <c r="C2081" s="14" t="s">
        <v>10262</v>
      </c>
      <c r="D2081" s="14" t="s">
        <v>914</v>
      </c>
      <c r="E2081" s="14" t="s">
        <v>10263</v>
      </c>
      <c r="F2081" s="14" t="s">
        <v>10264</v>
      </c>
      <c r="G2081" s="26">
        <v>44075</v>
      </c>
      <c r="H2081" s="14">
        <v>2011</v>
      </c>
      <c r="I2081" s="14" t="s">
        <v>367</v>
      </c>
      <c r="J2081" s="14" t="s">
        <v>560</v>
      </c>
      <c r="K2081" s="14" t="s">
        <v>481</v>
      </c>
      <c r="L2081" s="14" t="s">
        <v>10265</v>
      </c>
      <c r="M2081" s="14">
        <f t="shared" si="256"/>
        <v>2020</v>
      </c>
      <c r="N2081" s="14">
        <f t="shared" si="257"/>
        <v>9</v>
      </c>
      <c r="O2081" s="14" t="str">
        <f>IFERROR(VLOOKUP(I2081,Lists!$F$2:$G$16,2,FALSE()),"Not Rated")</f>
        <v>Older Kids</v>
      </c>
      <c r="P2081" s="14">
        <f t="shared" si="258"/>
        <v>103</v>
      </c>
      <c r="Q2081" s="14" t="str">
        <f t="shared" si="259"/>
        <v>United States</v>
      </c>
      <c r="R2081" s="14" t="str">
        <f t="shared" si="260"/>
        <v>|United States|Belgium|Canada|France|</v>
      </c>
      <c r="S2081" s="14" t="str">
        <f t="shared" si="261"/>
        <v>|Children &amp; Family Movies|Comedies|</v>
      </c>
      <c r="T2081" s="14" t="str">
        <f t="shared" si="262"/>
        <v>|Raja Gosnell|</v>
      </c>
      <c r="U2081" s="14" t="str">
        <f t="shared" si="263"/>
        <v>|Hank Azaria|Neil Patrick Harris|Jayma Mays|Sofía Vergara|Tim Gunn|Jonathan Winters|Katy Perry|Alan Cumming|Fred Armisen|George Lopez|Anton Yelchin|Kenan Thompson|Jeff Foxworthy|John Oliver|Wolfgang Puck|B.J. Novak|Paul Reubens|</v>
      </c>
    </row>
    <row r="2082" spans="1:21">
      <c r="A2082" s="14" t="s">
        <v>10266</v>
      </c>
      <c r="B2082" s="14" t="s">
        <v>49</v>
      </c>
      <c r="C2082" s="14" t="s">
        <v>10267</v>
      </c>
      <c r="D2082" s="14" t="s">
        <v>10268</v>
      </c>
      <c r="E2082" s="14" t="s">
        <v>10269</v>
      </c>
      <c r="F2082" s="14" t="s">
        <v>118</v>
      </c>
      <c r="G2082" s="26">
        <v>44075</v>
      </c>
      <c r="H2082" s="14">
        <v>2020</v>
      </c>
      <c r="I2082" s="14" t="s">
        <v>366</v>
      </c>
      <c r="J2082" s="14" t="s">
        <v>106</v>
      </c>
      <c r="K2082" s="14" t="s">
        <v>10270</v>
      </c>
      <c r="L2082" s="14" t="s">
        <v>10271</v>
      </c>
      <c r="M2082" s="14">
        <f t="shared" si="256"/>
        <v>2020</v>
      </c>
      <c r="N2082" s="14">
        <f t="shared" si="257"/>
        <v>9</v>
      </c>
      <c r="O2082" s="14" t="str">
        <f>IFERROR(VLOOKUP(I2082,Lists!$F$2:$G$16,2,FALSE()),"Not Rated")</f>
        <v>Kids</v>
      </c>
      <c r="P2082" s="14">
        <f t="shared" si="258"/>
        <v>2</v>
      </c>
      <c r="Q2082" s="14" t="str">
        <f t="shared" si="259"/>
        <v>United Kingdom</v>
      </c>
      <c r="R2082" s="14" t="str">
        <f t="shared" si="260"/>
        <v>|United Kingdom|</v>
      </c>
      <c r="S2082" s="14" t="str">
        <f t="shared" si="261"/>
        <v>|British TV Shows|Classic &amp; Cult TV|Kids' TV|</v>
      </c>
      <c r="T2082" s="14" t="str">
        <f t="shared" si="262"/>
        <v>|Greg Tiernan|</v>
      </c>
      <c r="U2082" s="14" t="str">
        <f t="shared" si="263"/>
        <v>|Michael Angelis|Ben Small|Keith Wickham|Kerry Shale|</v>
      </c>
    </row>
    <row r="2083" spans="1:21">
      <c r="A2083" s="14" t="s">
        <v>10272</v>
      </c>
      <c r="B2083" s="14" t="s">
        <v>48</v>
      </c>
      <c r="C2083" s="14" t="s">
        <v>10273</v>
      </c>
      <c r="D2083" s="14" t="s">
        <v>10274</v>
      </c>
      <c r="E2083" s="14" t="s">
        <v>10275</v>
      </c>
      <c r="F2083" s="14" t="s">
        <v>119</v>
      </c>
      <c r="G2083" s="26">
        <v>44075</v>
      </c>
      <c r="H2083" s="14">
        <v>2020</v>
      </c>
      <c r="I2083" s="14" t="s">
        <v>366</v>
      </c>
      <c r="J2083" s="14" t="s">
        <v>6181</v>
      </c>
      <c r="K2083" s="14" t="s">
        <v>251</v>
      </c>
      <c r="L2083" s="14" t="s">
        <v>10276</v>
      </c>
      <c r="M2083" s="14">
        <f t="shared" si="256"/>
        <v>2020</v>
      </c>
      <c r="N2083" s="14">
        <f t="shared" si="257"/>
        <v>9</v>
      </c>
      <c r="O2083" s="14" t="str">
        <f>IFERROR(VLOOKUP(I2083,Lists!$F$2:$G$16,2,FALSE()),"Not Rated")</f>
        <v>Kids</v>
      </c>
      <c r="P2083" s="14">
        <f t="shared" si="258"/>
        <v>24</v>
      </c>
      <c r="Q2083" s="14" t="str">
        <f t="shared" si="259"/>
        <v>Canada</v>
      </c>
      <c r="R2083" s="14" t="str">
        <f t="shared" si="260"/>
        <v>|Canada|</v>
      </c>
      <c r="S2083" s="14" t="str">
        <f t="shared" si="261"/>
        <v>|Children &amp; Family Movies|</v>
      </c>
      <c r="T2083" s="14" t="str">
        <f t="shared" si="262"/>
        <v>|Mark Thornton|Todd Kauffman|</v>
      </c>
      <c r="U2083" s="14" t="str">
        <f t="shared" si="263"/>
        <v>|Michela Luci|Jamie Watson|Eric Peterson|Anna Claire Bartlam|Nicolas Aqui|Cory Doran|Julie Lemieux|Derek McGrath|</v>
      </c>
    </row>
    <row r="2084" spans="1:21">
      <c r="A2084" s="14" t="s">
        <v>10277</v>
      </c>
      <c r="B2084" s="14" t="s">
        <v>48</v>
      </c>
      <c r="C2084" s="14" t="s">
        <v>10278</v>
      </c>
      <c r="D2084" s="14" t="s">
        <v>10279</v>
      </c>
      <c r="E2084" s="14" t="s">
        <v>10280</v>
      </c>
      <c r="F2084" s="14" t="s">
        <v>116</v>
      </c>
      <c r="G2084" s="26">
        <v>44074</v>
      </c>
      <c r="H2084" s="14">
        <v>2020</v>
      </c>
      <c r="I2084" s="14" t="s">
        <v>361</v>
      </c>
      <c r="J2084" s="14" t="s">
        <v>604</v>
      </c>
      <c r="K2084" s="14" t="s">
        <v>542</v>
      </c>
      <c r="L2084" s="14" t="s">
        <v>10281</v>
      </c>
      <c r="M2084" s="14">
        <f t="shared" si="256"/>
        <v>2020</v>
      </c>
      <c r="N2084" s="14">
        <f t="shared" si="257"/>
        <v>8</v>
      </c>
      <c r="O2084" s="14" t="str">
        <f>IFERROR(VLOOKUP(I2084,Lists!$F$2:$G$16,2,FALSE()),"Not Rated")</f>
        <v>Teens</v>
      </c>
      <c r="P2084" s="14">
        <f t="shared" si="258"/>
        <v>110</v>
      </c>
      <c r="Q2084" s="14" t="str">
        <f t="shared" si="259"/>
        <v>India</v>
      </c>
      <c r="R2084" s="14" t="str">
        <f t="shared" si="260"/>
        <v>|India|</v>
      </c>
      <c r="S2084" s="14" t="str">
        <f t="shared" si="261"/>
        <v>|Comedies|International Movies|Romantic Movies|</v>
      </c>
      <c r="T2084" s="14" t="str">
        <f t="shared" si="262"/>
        <v>|Shamzu Zayba|</v>
      </c>
      <c r="U2084" s="14" t="str">
        <f t="shared" si="263"/>
        <v>|Jacob Gregory|S.V. Krishna Shankar|Shine Tom Chacko|Vijayaraghavan|Sri Lakshmi|Anupama Parameswaran|Dulquer Salmaan|Nazriya Fahad|</v>
      </c>
    </row>
    <row r="2085" spans="1:21">
      <c r="A2085" s="14" t="s">
        <v>10282</v>
      </c>
      <c r="B2085" s="14" t="s">
        <v>48</v>
      </c>
      <c r="C2085" s="14" t="s">
        <v>10283</v>
      </c>
      <c r="D2085" s="14" t="s">
        <v>10284</v>
      </c>
      <c r="E2085" s="14" t="s">
        <v>10285</v>
      </c>
      <c r="F2085" s="14" t="s">
        <v>115</v>
      </c>
      <c r="G2085" s="26">
        <v>44074</v>
      </c>
      <c r="H2085" s="14">
        <v>2020</v>
      </c>
      <c r="I2085" s="14" t="s">
        <v>360</v>
      </c>
      <c r="J2085" s="14" t="s">
        <v>566</v>
      </c>
      <c r="K2085" s="14" t="s">
        <v>248</v>
      </c>
      <c r="L2085" s="14" t="s">
        <v>10286</v>
      </c>
      <c r="M2085" s="14">
        <f t="shared" si="256"/>
        <v>2020</v>
      </c>
      <c r="N2085" s="14">
        <f t="shared" si="257"/>
        <v>8</v>
      </c>
      <c r="O2085" s="14" t="str">
        <f>IFERROR(VLOOKUP(I2085,Lists!$F$2:$G$16,2,FALSE()),"Not Rated")</f>
        <v>Adults</v>
      </c>
      <c r="P2085" s="14">
        <f t="shared" si="258"/>
        <v>97</v>
      </c>
      <c r="Q2085" s="14" t="str">
        <f t="shared" si="259"/>
        <v>United States</v>
      </c>
      <c r="R2085" s="14" t="str">
        <f t="shared" si="260"/>
        <v>|United States|</v>
      </c>
      <c r="S2085" s="14" t="str">
        <f t="shared" si="261"/>
        <v>|Action &amp; Adventure|</v>
      </c>
      <c r="T2085" s="14" t="str">
        <f t="shared" si="262"/>
        <v>|Jesse V. Johnson|</v>
      </c>
      <c r="U2085" s="14" t="str">
        <f t="shared" si="263"/>
        <v>|Scott Adkins|Louis Mandylor|Vladimir Kulich|Marina Sirtis|Ski Carr|Charity Collins|Mayling Ng|Josef Cannon|Jermaine Jacox|Vernon Wells|</v>
      </c>
    </row>
    <row r="2086" spans="1:21">
      <c r="A2086" s="14" t="s">
        <v>10287</v>
      </c>
      <c r="B2086" s="14" t="s">
        <v>48</v>
      </c>
      <c r="C2086" s="14" t="s">
        <v>10288</v>
      </c>
      <c r="D2086" s="14" t="s">
        <v>10289</v>
      </c>
      <c r="E2086" s="14" t="s">
        <v>10290</v>
      </c>
      <c r="F2086" s="14" t="s">
        <v>115</v>
      </c>
      <c r="G2086" s="26">
        <v>44072</v>
      </c>
      <c r="H2086" s="14">
        <v>2020</v>
      </c>
      <c r="I2086" s="14" t="s">
        <v>367</v>
      </c>
      <c r="J2086" s="14" t="s">
        <v>507</v>
      </c>
      <c r="K2086" s="14" t="s">
        <v>244</v>
      </c>
      <c r="L2086" s="14" t="s">
        <v>10291</v>
      </c>
      <c r="M2086" s="14">
        <f t="shared" si="256"/>
        <v>2020</v>
      </c>
      <c r="N2086" s="14">
        <f t="shared" si="257"/>
        <v>8</v>
      </c>
      <c r="O2086" s="14" t="str">
        <f>IFERROR(VLOOKUP(I2086,Lists!$F$2:$G$16,2,FALSE()),"Not Rated")</f>
        <v>Older Kids</v>
      </c>
      <c r="P2086" s="14">
        <f t="shared" si="258"/>
        <v>94</v>
      </c>
      <c r="Q2086" s="14" t="str">
        <f t="shared" si="259"/>
        <v>United States</v>
      </c>
      <c r="R2086" s="14" t="str">
        <f t="shared" si="260"/>
        <v>|United States|</v>
      </c>
      <c r="S2086" s="14" t="str">
        <f t="shared" si="261"/>
        <v>|Dramas|</v>
      </c>
      <c r="T2086" s="14" t="str">
        <f t="shared" si="262"/>
        <v>|Brett Haley|</v>
      </c>
      <c r="U2086" s="14" t="str">
        <f t="shared" si="263"/>
        <v>|Auli'i Cravalho|Justina Machado|Rhenzy Feliz|Fred Armisen|Carol Burnett|Judy Reyes|Taylor Richardson|C.S. Lee|Anthony Jacques|</v>
      </c>
    </row>
    <row r="2087" spans="1:21">
      <c r="A2087" s="14" t="s">
        <v>10292</v>
      </c>
      <c r="B2087" s="14" t="s">
        <v>49</v>
      </c>
      <c r="C2087" s="14" t="s">
        <v>10293</v>
      </c>
      <c r="D2087" s="14" t="s">
        <v>117</v>
      </c>
      <c r="E2087" s="14" t="s">
        <v>117</v>
      </c>
      <c r="F2087" s="14" t="s">
        <v>916</v>
      </c>
      <c r="G2087" s="26">
        <v>44071</v>
      </c>
      <c r="H2087" s="14">
        <v>2020</v>
      </c>
      <c r="I2087" s="14" t="s">
        <v>360</v>
      </c>
      <c r="J2087" s="14" t="s">
        <v>105</v>
      </c>
      <c r="K2087" s="14" t="s">
        <v>485</v>
      </c>
      <c r="L2087" s="14" t="s">
        <v>10294</v>
      </c>
      <c r="M2087" s="14">
        <f t="shared" si="256"/>
        <v>2020</v>
      </c>
      <c r="N2087" s="14">
        <f t="shared" si="257"/>
        <v>8</v>
      </c>
      <c r="O2087" s="14" t="str">
        <f>IFERROR(VLOOKUP(I2087,Lists!$F$2:$G$16,2,FALSE()),"Not Rated")</f>
        <v>Adults</v>
      </c>
      <c r="P2087" s="14">
        <f t="shared" si="258"/>
        <v>1</v>
      </c>
      <c r="Q2087" s="14" t="str">
        <f t="shared" si="259"/>
        <v>United Kingdom</v>
      </c>
      <c r="R2087" s="14" t="str">
        <f t="shared" si="260"/>
        <v>|United Kingdom|United States|</v>
      </c>
      <c r="S2087" s="14" t="str">
        <f t="shared" si="261"/>
        <v>|British TV Shows|Crime TV Shows|Docuseries|</v>
      </c>
      <c r="T2087" s="14" t="str">
        <f t="shared" si="262"/>
        <v>|Unknown|</v>
      </c>
      <c r="U2087" s="14" t="str">
        <f t="shared" si="263"/>
        <v>|Unknown|</v>
      </c>
    </row>
    <row r="2088" spans="1:21">
      <c r="A2088" s="14" t="s">
        <v>10295</v>
      </c>
      <c r="B2088" s="14" t="s">
        <v>49</v>
      </c>
      <c r="C2088" s="14" t="s">
        <v>10296</v>
      </c>
      <c r="D2088" s="14" t="s">
        <v>117</v>
      </c>
      <c r="E2088" s="14" t="s">
        <v>10297</v>
      </c>
      <c r="F2088" s="14" t="s">
        <v>116</v>
      </c>
      <c r="G2088" s="26">
        <v>44071</v>
      </c>
      <c r="H2088" s="14">
        <v>2020</v>
      </c>
      <c r="I2088" s="14" t="s">
        <v>360</v>
      </c>
      <c r="J2088" s="14" t="s">
        <v>105</v>
      </c>
      <c r="K2088" s="14" t="s">
        <v>1608</v>
      </c>
      <c r="L2088" s="14" t="s">
        <v>10298</v>
      </c>
      <c r="M2088" s="14">
        <f t="shared" si="256"/>
        <v>2020</v>
      </c>
      <c r="N2088" s="14">
        <f t="shared" si="257"/>
        <v>8</v>
      </c>
      <c r="O2088" s="14" t="str">
        <f>IFERROR(VLOOKUP(I2088,Lists!$F$2:$G$16,2,FALSE()),"Not Rated")</f>
        <v>Adults</v>
      </c>
      <c r="P2088" s="14">
        <f t="shared" si="258"/>
        <v>1</v>
      </c>
      <c r="Q2088" s="14" t="str">
        <f t="shared" si="259"/>
        <v>India</v>
      </c>
      <c r="R2088" s="14" t="str">
        <f t="shared" si="260"/>
        <v>|India|</v>
      </c>
      <c r="S2088" s="14" t="str">
        <f t="shared" si="261"/>
        <v>|International TV Shows|TV Comedies|TV Dramas|</v>
      </c>
      <c r="T2088" s="14" t="str">
        <f t="shared" si="262"/>
        <v>|Unknown|</v>
      </c>
      <c r="U2088" s="14" t="str">
        <f t="shared" si="263"/>
        <v>|Masaba Gupta|Neena Gupta|Neil Bhoopalam|Rytasha Rathore|Smaran Sahu|Nayan Shukla|Pooja Bedi|Satyadeep Misra|</v>
      </c>
    </row>
    <row r="2089" spans="1:21">
      <c r="A2089" s="14" t="s">
        <v>10299</v>
      </c>
      <c r="B2089" s="14" t="s">
        <v>48</v>
      </c>
      <c r="C2089" s="14" t="s">
        <v>10300</v>
      </c>
      <c r="D2089" s="14" t="s">
        <v>10301</v>
      </c>
      <c r="E2089" s="14" t="s">
        <v>10302</v>
      </c>
      <c r="F2089" s="14" t="s">
        <v>10303</v>
      </c>
      <c r="G2089" s="26">
        <v>44071</v>
      </c>
      <c r="H2089" s="14">
        <v>2020</v>
      </c>
      <c r="I2089" s="14" t="s">
        <v>360</v>
      </c>
      <c r="J2089" s="14" t="s">
        <v>1386</v>
      </c>
      <c r="K2089" s="14" t="s">
        <v>1227</v>
      </c>
      <c r="L2089" s="14" t="s">
        <v>10304</v>
      </c>
      <c r="M2089" s="14">
        <f t="shared" si="256"/>
        <v>2020</v>
      </c>
      <c r="N2089" s="14">
        <f t="shared" si="257"/>
        <v>8</v>
      </c>
      <c r="O2089" s="14" t="str">
        <f>IFERROR(VLOOKUP(I2089,Lists!$F$2:$G$16,2,FALSE()),"Not Rated")</f>
        <v>Adults</v>
      </c>
      <c r="P2089" s="14">
        <f t="shared" si="258"/>
        <v>107</v>
      </c>
      <c r="Q2089" s="14" t="str">
        <f t="shared" si="259"/>
        <v>South Africa</v>
      </c>
      <c r="R2089" s="14" t="str">
        <f t="shared" si="260"/>
        <v>|South Africa|Angola|</v>
      </c>
      <c r="S2089" s="14" t="str">
        <f t="shared" si="261"/>
        <v>|Action &amp; Adventure|International Movies|</v>
      </c>
      <c r="T2089" s="14" t="str">
        <f t="shared" si="262"/>
        <v>|Chris Roland|Maradona Dias Dos Santos|</v>
      </c>
      <c r="U2089" s="14" t="str">
        <f t="shared" si="263"/>
        <v>|Paulo Americano|Raul Rosario|Rapulana Seiphemo|David O'Hara|Hakeem Kae-Kazim|Neide Vieira|Cigano Satyohamba|Nompilo Gwala|</v>
      </c>
    </row>
    <row r="2090" spans="1:21">
      <c r="A2090" s="14" t="s">
        <v>10305</v>
      </c>
      <c r="B2090" s="14" t="s">
        <v>48</v>
      </c>
      <c r="C2090" s="14" t="s">
        <v>10306</v>
      </c>
      <c r="D2090" s="14" t="s">
        <v>10307</v>
      </c>
      <c r="E2090" s="14" t="s">
        <v>10308</v>
      </c>
      <c r="F2090" s="14" t="s">
        <v>122</v>
      </c>
      <c r="G2090" s="26">
        <v>44071</v>
      </c>
      <c r="H2090" s="14">
        <v>2020</v>
      </c>
      <c r="I2090" s="14" t="s">
        <v>360</v>
      </c>
      <c r="J2090" s="14" t="s">
        <v>566</v>
      </c>
      <c r="K2090" s="14" t="s">
        <v>873</v>
      </c>
      <c r="L2090" s="14" t="s">
        <v>10309</v>
      </c>
      <c r="M2090" s="14">
        <f t="shared" si="256"/>
        <v>2020</v>
      </c>
      <c r="N2090" s="14">
        <f t="shared" si="257"/>
        <v>8</v>
      </c>
      <c r="O2090" s="14" t="str">
        <f>IFERROR(VLOOKUP(I2090,Lists!$F$2:$G$16,2,FALSE()),"Not Rated")</f>
        <v>Adults</v>
      </c>
      <c r="P2090" s="14">
        <f t="shared" si="258"/>
        <v>97</v>
      </c>
      <c r="Q2090" s="14" t="str">
        <f t="shared" si="259"/>
        <v>Spain</v>
      </c>
      <c r="R2090" s="14" t="str">
        <f t="shared" si="260"/>
        <v>|Spain|</v>
      </c>
      <c r="S2090" s="14" t="str">
        <f t="shared" si="261"/>
        <v>|International Movies|Thrillers|</v>
      </c>
      <c r="T2090" s="14" t="str">
        <f t="shared" si="262"/>
        <v>|David Galán Galindo|</v>
      </c>
      <c r="U2090" s="14" t="str">
        <f t="shared" si="263"/>
        <v>|Javier Rey|Verónica Echegui|Brays Efe|Antonio Resines|Álex García|Carlos Areces|Ernesto Alterio|Leonardo Sbaraglia|</v>
      </c>
    </row>
    <row r="2091" spans="1:21">
      <c r="A2091" s="14" t="s">
        <v>10310</v>
      </c>
      <c r="B2091" s="14" t="s">
        <v>49</v>
      </c>
      <c r="C2091" s="14" t="s">
        <v>10311</v>
      </c>
      <c r="D2091" s="14" t="s">
        <v>117</v>
      </c>
      <c r="E2091" s="14" t="s">
        <v>10312</v>
      </c>
      <c r="F2091" s="14" t="s">
        <v>121</v>
      </c>
      <c r="G2091" s="26">
        <v>44070</v>
      </c>
      <c r="H2091" s="14">
        <v>2020</v>
      </c>
      <c r="I2091" s="14" t="s">
        <v>361</v>
      </c>
      <c r="J2091" s="14" t="s">
        <v>107</v>
      </c>
      <c r="K2091" s="14" t="s">
        <v>822</v>
      </c>
      <c r="L2091" s="14" t="s">
        <v>10313</v>
      </c>
      <c r="M2091" s="14">
        <f t="shared" si="256"/>
        <v>2020</v>
      </c>
      <c r="N2091" s="14">
        <f t="shared" si="257"/>
        <v>8</v>
      </c>
      <c r="O2091" s="14" t="str">
        <f>IFERROR(VLOOKUP(I2091,Lists!$F$2:$G$16,2,FALSE()),"Not Rated")</f>
        <v>Teens</v>
      </c>
      <c r="P2091" s="14">
        <f t="shared" si="258"/>
        <v>3</v>
      </c>
      <c r="Q2091" s="14" t="str">
        <f t="shared" si="259"/>
        <v>Japan</v>
      </c>
      <c r="R2091" s="14" t="str">
        <f t="shared" si="260"/>
        <v>|Japan|</v>
      </c>
      <c r="S2091" s="14" t="str">
        <f t="shared" si="261"/>
        <v>|Anime Series|International TV Shows|</v>
      </c>
      <c r="T2091" s="14" t="str">
        <f t="shared" si="262"/>
        <v>|Unknown|</v>
      </c>
      <c r="U2091" s="14" t="str">
        <f t="shared" si="263"/>
        <v>|Kaolip|Komegumi Koiwasaki|Maki Tsuruta|Sohta Arai|Rina Inoue|Shingo Kato|Yuki Takahashi|</v>
      </c>
    </row>
    <row r="2092" spans="1:21">
      <c r="A2092" s="14" t="s">
        <v>10314</v>
      </c>
      <c r="B2092" s="14" t="s">
        <v>48</v>
      </c>
      <c r="C2092" s="14" t="s">
        <v>10315</v>
      </c>
      <c r="D2092" s="14" t="s">
        <v>10316</v>
      </c>
      <c r="E2092" s="14" t="s">
        <v>10317</v>
      </c>
      <c r="F2092" s="14" t="s">
        <v>115</v>
      </c>
      <c r="G2092" s="26">
        <v>44070</v>
      </c>
      <c r="H2092" s="14">
        <v>1998</v>
      </c>
      <c r="I2092" s="14" t="s">
        <v>360</v>
      </c>
      <c r="J2092" s="14" t="s">
        <v>560</v>
      </c>
      <c r="K2092" s="14" t="s">
        <v>1034</v>
      </c>
      <c r="L2092" s="14" t="s">
        <v>10318</v>
      </c>
      <c r="M2092" s="14">
        <f t="shared" si="256"/>
        <v>2020</v>
      </c>
      <c r="N2092" s="14">
        <f t="shared" si="257"/>
        <v>8</v>
      </c>
      <c r="O2092" s="14" t="str">
        <f>IFERROR(VLOOKUP(I2092,Lists!$F$2:$G$16,2,FALSE()),"Not Rated")</f>
        <v>Adults</v>
      </c>
      <c r="P2092" s="14">
        <f t="shared" si="258"/>
        <v>103</v>
      </c>
      <c r="Q2092" s="14" t="str">
        <f t="shared" si="259"/>
        <v>United States</v>
      </c>
      <c r="R2092" s="14" t="str">
        <f t="shared" si="260"/>
        <v>|United States|</v>
      </c>
      <c r="S2092" s="14" t="str">
        <f t="shared" si="261"/>
        <v>|Comedies|Dramas|Independent Movies|</v>
      </c>
      <c r="T2092" s="14" t="str">
        <f t="shared" si="262"/>
        <v>|David Moreton|</v>
      </c>
      <c r="U2092" s="14" t="str">
        <f t="shared" si="263"/>
        <v>|Chris Stafford|Tina Holmes|Andersen Gabrych|Stephanie McVay|Lea DeLaria|John Eby|Antonio Carriero|Jason Lockhart|</v>
      </c>
    </row>
    <row r="2093" spans="1:21">
      <c r="A2093" s="14" t="s">
        <v>10319</v>
      </c>
      <c r="B2093" s="14" t="s">
        <v>48</v>
      </c>
      <c r="C2093" s="14" t="s">
        <v>10320</v>
      </c>
      <c r="D2093" s="14" t="s">
        <v>10321</v>
      </c>
      <c r="E2093" s="14" t="s">
        <v>10322</v>
      </c>
      <c r="F2093" s="14" t="s">
        <v>137</v>
      </c>
      <c r="G2093" s="26">
        <v>44070</v>
      </c>
      <c r="H2093" s="14">
        <v>2020</v>
      </c>
      <c r="I2093" s="14" t="s">
        <v>360</v>
      </c>
      <c r="J2093" s="14" t="s">
        <v>708</v>
      </c>
      <c r="K2093" s="14" t="s">
        <v>1656</v>
      </c>
      <c r="L2093" s="14" t="s">
        <v>10323</v>
      </c>
      <c r="M2093" s="14">
        <f t="shared" si="256"/>
        <v>2020</v>
      </c>
      <c r="N2093" s="14">
        <f t="shared" si="257"/>
        <v>8</v>
      </c>
      <c r="O2093" s="14" t="str">
        <f>IFERROR(VLOOKUP(I2093,Lists!$F$2:$G$16,2,FALSE()),"Not Rated")</f>
        <v>Adults</v>
      </c>
      <c r="P2093" s="14">
        <f t="shared" si="258"/>
        <v>88</v>
      </c>
      <c r="Q2093" s="14" t="str">
        <f t="shared" si="259"/>
        <v>Taiwan</v>
      </c>
      <c r="R2093" s="14" t="str">
        <f t="shared" si="260"/>
        <v>|Taiwan|</v>
      </c>
      <c r="S2093" s="14" t="str">
        <f t="shared" si="261"/>
        <v>|Horror Movies|International Movies|Thrillers|</v>
      </c>
      <c r="T2093" s="14" t="str">
        <f t="shared" si="262"/>
        <v>|Lester Hsi|</v>
      </c>
      <c r="U2093" s="14" t="str">
        <f t="shared" si="263"/>
        <v>|JC Lin|Vera Yen|Summer Meng|Ning Chang|Ruby Zhan|Hsieh Yi-hung|Cheng Ko|</v>
      </c>
    </row>
    <row r="2094" spans="1:21">
      <c r="A2094" s="14" t="s">
        <v>10324</v>
      </c>
      <c r="B2094" s="14" t="s">
        <v>48</v>
      </c>
      <c r="C2094" s="14" t="s">
        <v>10325</v>
      </c>
      <c r="D2094" s="14" t="s">
        <v>10326</v>
      </c>
      <c r="E2094" s="14" t="s">
        <v>10327</v>
      </c>
      <c r="F2094" s="14" t="s">
        <v>115</v>
      </c>
      <c r="G2094" s="26">
        <v>44070</v>
      </c>
      <c r="H2094" s="14">
        <v>2016</v>
      </c>
      <c r="I2094" s="14" t="s">
        <v>364</v>
      </c>
      <c r="J2094" s="14" t="s">
        <v>580</v>
      </c>
      <c r="K2094" s="14" t="s">
        <v>1336</v>
      </c>
      <c r="L2094" s="14" t="s">
        <v>10328</v>
      </c>
      <c r="M2094" s="14">
        <f t="shared" si="256"/>
        <v>2020</v>
      </c>
      <c r="N2094" s="14">
        <f t="shared" si="257"/>
        <v>8</v>
      </c>
      <c r="O2094" s="14" t="str">
        <f>IFERROR(VLOOKUP(I2094,Lists!$F$2:$G$16,2,FALSE()),"Not Rated")</f>
        <v>Teens</v>
      </c>
      <c r="P2094" s="14">
        <f t="shared" si="258"/>
        <v>111</v>
      </c>
      <c r="Q2094" s="14" t="str">
        <f t="shared" si="259"/>
        <v>United States</v>
      </c>
      <c r="R2094" s="14" t="str">
        <f t="shared" si="260"/>
        <v>|United States|</v>
      </c>
      <c r="S2094" s="14" t="str">
        <f t="shared" si="261"/>
        <v>|Dramas|Faith &amp; Spirituality|</v>
      </c>
      <c r="T2094" s="14" t="str">
        <f t="shared" si="262"/>
        <v>|Cyrus Nowrasteh|</v>
      </c>
      <c r="U2094" s="14" t="str">
        <f t="shared" si="263"/>
        <v>|Adam Greaves-Neal|Sara Lazzaro|Vincent Walsh|Sean Bean|Jonathan Bailey|Agni Scott|</v>
      </c>
    </row>
    <row r="2095" spans="1:21">
      <c r="A2095" s="14" t="s">
        <v>10329</v>
      </c>
      <c r="B2095" s="14" t="s">
        <v>49</v>
      </c>
      <c r="C2095" s="14" t="s">
        <v>10330</v>
      </c>
      <c r="D2095" s="14" t="s">
        <v>117</v>
      </c>
      <c r="E2095" s="14" t="s">
        <v>10331</v>
      </c>
      <c r="F2095" s="14" t="s">
        <v>141</v>
      </c>
      <c r="G2095" s="26">
        <v>44069</v>
      </c>
      <c r="H2095" s="14">
        <v>2020</v>
      </c>
      <c r="I2095" s="14" t="s">
        <v>360</v>
      </c>
      <c r="J2095" s="14" t="s">
        <v>105</v>
      </c>
      <c r="K2095" s="14" t="s">
        <v>1451</v>
      </c>
      <c r="L2095" s="14" t="s">
        <v>10332</v>
      </c>
      <c r="M2095" s="14">
        <f t="shared" si="256"/>
        <v>2020</v>
      </c>
      <c r="N2095" s="14">
        <f t="shared" si="257"/>
        <v>8</v>
      </c>
      <c r="O2095" s="14" t="str">
        <f>IFERROR(VLOOKUP(I2095,Lists!$F$2:$G$16,2,FALSE()),"Not Rated")</f>
        <v>Adults</v>
      </c>
      <c r="P2095" s="14">
        <f t="shared" si="258"/>
        <v>1</v>
      </c>
      <c r="Q2095" s="14" t="str">
        <f t="shared" si="259"/>
        <v>Colombia</v>
      </c>
      <c r="R2095" s="14" t="str">
        <f t="shared" si="260"/>
        <v>|Colombia|</v>
      </c>
      <c r="S2095" s="14" t="str">
        <f t="shared" si="261"/>
        <v>|International TV Shows|Spanish-Language TV Shows|TV Dramas|</v>
      </c>
      <c r="T2095" s="14" t="str">
        <f t="shared" si="262"/>
        <v>|Unknown|</v>
      </c>
      <c r="U2095" s="14" t="str">
        <f t="shared" si="263"/>
        <v>|Carolina Gómez|Marlon Moreno|George Slebi|Geraldine Zivic|Andrea Gómez|María Cecilia Botero|Juliana Galvis|Edwin Maya|Alejandro Gutiérrez|Viviana Santos|Michelle Manterola|Juan Alfonso Baptista|Carolina Cuervo|Santiago Felipe Gomez|Matias Maldonado|Kristina Lilley|Mauricio Figueroa|Ana Wills|Juan Manuel Diaz|Ricardo Mejia|Orlando Valenzuela|Ana-María Sánchez|Julieta Villar|</v>
      </c>
    </row>
    <row r="2096" spans="1:21">
      <c r="A2096" s="14" t="s">
        <v>10333</v>
      </c>
      <c r="B2096" s="14" t="s">
        <v>48</v>
      </c>
      <c r="C2096" s="14" t="s">
        <v>10334</v>
      </c>
      <c r="D2096" s="14" t="s">
        <v>10335</v>
      </c>
      <c r="E2096" s="14" t="s">
        <v>10336</v>
      </c>
      <c r="F2096" s="14" t="s">
        <v>10337</v>
      </c>
      <c r="G2096" s="26">
        <v>44069</v>
      </c>
      <c r="H2096" s="14">
        <v>2019</v>
      </c>
      <c r="I2096" s="14" t="s">
        <v>360</v>
      </c>
      <c r="J2096" s="14" t="s">
        <v>507</v>
      </c>
      <c r="K2096" s="14" t="s">
        <v>4410</v>
      </c>
      <c r="L2096" s="14" t="s">
        <v>10338</v>
      </c>
      <c r="M2096" s="14">
        <f t="shared" si="256"/>
        <v>2020</v>
      </c>
      <c r="N2096" s="14">
        <f t="shared" si="257"/>
        <v>8</v>
      </c>
      <c r="O2096" s="14" t="str">
        <f>IFERROR(VLOOKUP(I2096,Lists!$F$2:$G$16,2,FALSE()),"Not Rated")</f>
        <v>Adults</v>
      </c>
      <c r="P2096" s="14">
        <f t="shared" si="258"/>
        <v>94</v>
      </c>
      <c r="Q2096" s="14" t="str">
        <f t="shared" si="259"/>
        <v>United States</v>
      </c>
      <c r="R2096" s="14" t="str">
        <f t="shared" si="260"/>
        <v>|United States|Philippines|</v>
      </c>
      <c r="S2096" s="14" t="str">
        <f t="shared" si="261"/>
        <v>|Dramas|International Movies|LGBTQ Movies|</v>
      </c>
      <c r="T2096" s="14" t="str">
        <f t="shared" si="262"/>
        <v>|Isabel Sandoval|</v>
      </c>
      <c r="U2096" s="14" t="str">
        <f t="shared" si="263"/>
        <v>|Eamon Farren|Lev Gorn|PJ Boudousqué|Lynn Cohen|Isabel Sandoval|Ivory Aquino|Andrea Leigh|Leif Steinert|</v>
      </c>
    </row>
    <row r="2097" spans="1:21">
      <c r="A2097" s="14" t="s">
        <v>10339</v>
      </c>
      <c r="B2097" s="14" t="s">
        <v>48</v>
      </c>
      <c r="C2097" s="14" t="s">
        <v>10340</v>
      </c>
      <c r="D2097" s="14" t="s">
        <v>10341</v>
      </c>
      <c r="E2097" s="14" t="s">
        <v>10342</v>
      </c>
      <c r="F2097" s="14" t="s">
        <v>115</v>
      </c>
      <c r="G2097" s="26">
        <v>44069</v>
      </c>
      <c r="H2097" s="14">
        <v>2020</v>
      </c>
      <c r="I2097" s="14" t="s">
        <v>360</v>
      </c>
      <c r="J2097" s="14" t="s">
        <v>5166</v>
      </c>
      <c r="K2097" s="14" t="s">
        <v>247</v>
      </c>
      <c r="L2097" s="14" t="s">
        <v>10343</v>
      </c>
      <c r="M2097" s="14">
        <f t="shared" si="256"/>
        <v>2020</v>
      </c>
      <c r="N2097" s="14">
        <f t="shared" si="257"/>
        <v>8</v>
      </c>
      <c r="O2097" s="14" t="str">
        <f>IFERROR(VLOOKUP(I2097,Lists!$F$2:$G$16,2,FALSE()),"Not Rated")</f>
        <v>Adults</v>
      </c>
      <c r="P2097" s="14">
        <f t="shared" si="258"/>
        <v>33</v>
      </c>
      <c r="Q2097" s="14" t="str">
        <f t="shared" si="259"/>
        <v>United States</v>
      </c>
      <c r="R2097" s="14" t="str">
        <f t="shared" si="260"/>
        <v>|United States|</v>
      </c>
      <c r="S2097" s="14" t="str">
        <f t="shared" si="261"/>
        <v>|Documentaries|</v>
      </c>
      <c r="T2097" s="14" t="str">
        <f t="shared" si="262"/>
        <v>|Nathan Wiley|</v>
      </c>
      <c r="U2097" s="14" t="str">
        <f t="shared" si="263"/>
        <v>|Henry Cavill|Anya Chalotra|Freya Allan|Eamon Farren|Mimi Ndiweni|Adam Levy|MyAnna Buring|Joey Batey|Lauren Schmidt Hissrich|Tomasz Bagiński|Andrew Laws|Sneha Koorse|Declan De Barra|Beau DeMayo|Simon Emanuel|Iván Pohárnok|Tim Aslam|Charlotte Brändström|</v>
      </c>
    </row>
    <row r="2098" spans="1:21">
      <c r="A2098" s="14" t="s">
        <v>10344</v>
      </c>
      <c r="B2098" s="14" t="s">
        <v>49</v>
      </c>
      <c r="C2098" s="14" t="s">
        <v>10345</v>
      </c>
      <c r="D2098" s="14" t="s">
        <v>117</v>
      </c>
      <c r="E2098" s="14" t="s">
        <v>117</v>
      </c>
      <c r="F2098" s="14" t="s">
        <v>115</v>
      </c>
      <c r="G2098" s="26">
        <v>44069</v>
      </c>
      <c r="H2098" s="14">
        <v>2020</v>
      </c>
      <c r="I2098" s="14" t="s">
        <v>360</v>
      </c>
      <c r="J2098" s="14" t="s">
        <v>105</v>
      </c>
      <c r="K2098" s="14" t="s">
        <v>262</v>
      </c>
      <c r="L2098" s="14" t="s">
        <v>10346</v>
      </c>
      <c r="M2098" s="14">
        <f t="shared" si="256"/>
        <v>2020</v>
      </c>
      <c r="N2098" s="14">
        <f t="shared" si="257"/>
        <v>8</v>
      </c>
      <c r="O2098" s="14" t="str">
        <f>IFERROR(VLOOKUP(I2098,Lists!$F$2:$G$16,2,FALSE()),"Not Rated")</f>
        <v>Adults</v>
      </c>
      <c r="P2098" s="14">
        <f t="shared" si="258"/>
        <v>1</v>
      </c>
      <c r="Q2098" s="14" t="str">
        <f t="shared" si="259"/>
        <v>United States</v>
      </c>
      <c r="R2098" s="14" t="str">
        <f t="shared" si="260"/>
        <v>|United States|</v>
      </c>
      <c r="S2098" s="14" t="str">
        <f t="shared" si="261"/>
        <v>|Reality TV|</v>
      </c>
      <c r="T2098" s="14" t="str">
        <f t="shared" si="262"/>
        <v>|Unknown|</v>
      </c>
      <c r="U2098" s="14" t="str">
        <f t="shared" si="263"/>
        <v>|Unknown|</v>
      </c>
    </row>
    <row r="2099" spans="1:21">
      <c r="A2099" s="14" t="s">
        <v>10347</v>
      </c>
      <c r="B2099" s="14" t="s">
        <v>48</v>
      </c>
      <c r="C2099" s="14" t="s">
        <v>10348</v>
      </c>
      <c r="D2099" s="14" t="s">
        <v>117</v>
      </c>
      <c r="E2099" s="14" t="s">
        <v>117</v>
      </c>
      <c r="F2099" s="14" t="s">
        <v>118</v>
      </c>
      <c r="G2099" s="26">
        <v>44069</v>
      </c>
      <c r="H2099" s="14">
        <v>2020</v>
      </c>
      <c r="I2099" s="14" t="s">
        <v>364</v>
      </c>
      <c r="J2099" s="14" t="s">
        <v>1386</v>
      </c>
      <c r="K2099" s="14" t="s">
        <v>784</v>
      </c>
      <c r="L2099" s="14" t="s">
        <v>10349</v>
      </c>
      <c r="M2099" s="14">
        <f t="shared" si="256"/>
        <v>2020</v>
      </c>
      <c r="N2099" s="14">
        <f t="shared" si="257"/>
        <v>8</v>
      </c>
      <c r="O2099" s="14" t="str">
        <f>IFERROR(VLOOKUP(I2099,Lists!$F$2:$G$16,2,FALSE()),"Not Rated")</f>
        <v>Teens</v>
      </c>
      <c r="P2099" s="14">
        <f t="shared" si="258"/>
        <v>107</v>
      </c>
      <c r="Q2099" s="14" t="str">
        <f t="shared" si="259"/>
        <v>United Kingdom</v>
      </c>
      <c r="R2099" s="14" t="str">
        <f t="shared" si="260"/>
        <v>|United Kingdom|</v>
      </c>
      <c r="S2099" s="14" t="str">
        <f t="shared" si="261"/>
        <v>|Documentaries|International Movies|Sports Movies|</v>
      </c>
      <c r="T2099" s="14" t="str">
        <f t="shared" si="262"/>
        <v>|Unknown|</v>
      </c>
      <c r="U2099" s="14" t="str">
        <f t="shared" si="263"/>
        <v>|Unknown|</v>
      </c>
    </row>
    <row r="2100" spans="1:21">
      <c r="A2100" s="14" t="s">
        <v>10350</v>
      </c>
      <c r="B2100" s="14" t="s">
        <v>49</v>
      </c>
      <c r="C2100" s="14" t="s">
        <v>10351</v>
      </c>
      <c r="D2100" s="14" t="s">
        <v>117</v>
      </c>
      <c r="E2100" s="14" t="s">
        <v>10352</v>
      </c>
      <c r="F2100" s="14" t="s">
        <v>115</v>
      </c>
      <c r="G2100" s="26">
        <v>44068</v>
      </c>
      <c r="H2100" s="14">
        <v>2020</v>
      </c>
      <c r="I2100" s="14" t="s">
        <v>366</v>
      </c>
      <c r="J2100" s="14" t="s">
        <v>105</v>
      </c>
      <c r="K2100" s="14" t="s">
        <v>256</v>
      </c>
      <c r="L2100" s="14" t="s">
        <v>10353</v>
      </c>
      <c r="M2100" s="14">
        <f t="shared" si="256"/>
        <v>2020</v>
      </c>
      <c r="N2100" s="14">
        <f t="shared" si="257"/>
        <v>8</v>
      </c>
      <c r="O2100" s="14" t="str">
        <f>IFERROR(VLOOKUP(I2100,Lists!$F$2:$G$16,2,FALSE()),"Not Rated")</f>
        <v>Kids</v>
      </c>
      <c r="P2100" s="14">
        <f t="shared" si="258"/>
        <v>1</v>
      </c>
      <c r="Q2100" s="14" t="str">
        <f t="shared" si="259"/>
        <v>United States</v>
      </c>
      <c r="R2100" s="14" t="str">
        <f t="shared" si="260"/>
        <v>|United States|</v>
      </c>
      <c r="S2100" s="14" t="str">
        <f t="shared" si="261"/>
        <v>|Kids' TV|</v>
      </c>
      <c r="T2100" s="14" t="str">
        <f t="shared" si="262"/>
        <v>|Unknown|</v>
      </c>
      <c r="U2100" s="14" t="str">
        <f t="shared" si="263"/>
        <v>|Emily Callandrelli|Sky Alexis|Kennedi Butler|Arya Darbahani|Christopher Farrar|Alex Jayne Go|Jayden Langarcia|Makenzie Lee-Foster|Tenz McCall|Zaela Rae|Mason Wells|</v>
      </c>
    </row>
    <row r="2101" spans="1:21">
      <c r="A2101" s="14" t="s">
        <v>10354</v>
      </c>
      <c r="B2101" s="14" t="s">
        <v>49</v>
      </c>
      <c r="C2101" s="14" t="s">
        <v>10355</v>
      </c>
      <c r="D2101" s="14" t="s">
        <v>117</v>
      </c>
      <c r="E2101" s="14" t="s">
        <v>10356</v>
      </c>
      <c r="F2101" s="14" t="s">
        <v>115</v>
      </c>
      <c r="G2101" s="26">
        <v>44068</v>
      </c>
      <c r="H2101" s="14">
        <v>2020</v>
      </c>
      <c r="I2101" s="14" t="s">
        <v>360</v>
      </c>
      <c r="J2101" s="14" t="s">
        <v>106</v>
      </c>
      <c r="K2101" s="14" t="s">
        <v>2137</v>
      </c>
      <c r="L2101" s="14" t="s">
        <v>10357</v>
      </c>
      <c r="M2101" s="14">
        <f t="shared" si="256"/>
        <v>2020</v>
      </c>
      <c r="N2101" s="14">
        <f t="shared" si="257"/>
        <v>8</v>
      </c>
      <c r="O2101" s="14" t="str">
        <f>IFERROR(VLOOKUP(I2101,Lists!$F$2:$G$16,2,FALSE()),"Not Rated")</f>
        <v>Adults</v>
      </c>
      <c r="P2101" s="14">
        <f t="shared" si="258"/>
        <v>2</v>
      </c>
      <c r="Q2101" s="14" t="str">
        <f t="shared" si="259"/>
        <v>United States</v>
      </c>
      <c r="R2101" s="14" t="str">
        <f t="shared" si="260"/>
        <v>|United States|</v>
      </c>
      <c r="S2101" s="14" t="str">
        <f t="shared" si="261"/>
        <v>|TV Dramas|Teen TV Shows|</v>
      </c>
      <c r="T2101" s="14" t="str">
        <f t="shared" si="262"/>
        <v>|Unknown|</v>
      </c>
      <c r="U2101" s="14" t="str">
        <f t="shared" si="263"/>
        <v>|Brianna Hildebrand|Kiana Madeira|Quintessa Swindell|Brandon Butler|Odiseas Georgiadis|Henry Zaga|Larry Sullivan|Larisa Oleynik|</v>
      </c>
    </row>
    <row r="2102" spans="1:21">
      <c r="A2102" s="14" t="s">
        <v>10358</v>
      </c>
      <c r="B2102" s="14" t="s">
        <v>48</v>
      </c>
      <c r="C2102" s="14" t="s">
        <v>10359</v>
      </c>
      <c r="D2102" s="14" t="s">
        <v>10360</v>
      </c>
      <c r="E2102" s="14" t="s">
        <v>10361</v>
      </c>
      <c r="F2102" s="14" t="s">
        <v>115</v>
      </c>
      <c r="G2102" s="26">
        <v>44067</v>
      </c>
      <c r="H2102" s="14">
        <v>2016</v>
      </c>
      <c r="I2102" s="14" t="s">
        <v>364</v>
      </c>
      <c r="J2102" s="14" t="s">
        <v>604</v>
      </c>
      <c r="K2102" s="14" t="s">
        <v>683</v>
      </c>
      <c r="L2102" s="14" t="s">
        <v>10362</v>
      </c>
      <c r="M2102" s="14">
        <f t="shared" si="256"/>
        <v>2020</v>
      </c>
      <c r="N2102" s="14">
        <f t="shared" si="257"/>
        <v>8</v>
      </c>
      <c r="O2102" s="14" t="str">
        <f>IFERROR(VLOOKUP(I2102,Lists!$F$2:$G$16,2,FALSE()),"Not Rated")</f>
        <v>Teens</v>
      </c>
      <c r="P2102" s="14">
        <f t="shared" si="258"/>
        <v>110</v>
      </c>
      <c r="Q2102" s="14" t="str">
        <f t="shared" si="259"/>
        <v>United States</v>
      </c>
      <c r="R2102" s="14" t="str">
        <f t="shared" si="260"/>
        <v>|United States|</v>
      </c>
      <c r="S2102" s="14" t="str">
        <f t="shared" si="261"/>
        <v>|Dramas|Thrillers|</v>
      </c>
      <c r="T2102" s="14" t="str">
        <f t="shared" si="262"/>
        <v>|Wayne Blair|</v>
      </c>
      <c r="U2102" s="14" t="str">
        <f t="shared" si="263"/>
        <v>|Adrien Brody|Salma Hayek|Shohreh Aghdashloo|Alon Aboutboul|Navid Navid|Ariana Molkara|Nasser Memarzia|Jamie Ward|Anthony Azizi|Liron Levo|Gabriella Wright|</v>
      </c>
    </row>
    <row r="2103" spans="1:21">
      <c r="A2103" s="14" t="s">
        <v>10363</v>
      </c>
      <c r="B2103" s="14" t="s">
        <v>49</v>
      </c>
      <c r="C2103" s="14" t="s">
        <v>10364</v>
      </c>
      <c r="D2103" s="14" t="s">
        <v>117</v>
      </c>
      <c r="E2103" s="14" t="s">
        <v>117</v>
      </c>
      <c r="F2103" s="14" t="s">
        <v>117</v>
      </c>
      <c r="G2103" s="26">
        <v>44065</v>
      </c>
      <c r="H2103" s="14">
        <v>2019</v>
      </c>
      <c r="I2103" s="14" t="s">
        <v>360</v>
      </c>
      <c r="J2103" s="14" t="s">
        <v>105</v>
      </c>
      <c r="K2103" s="14" t="s">
        <v>10365</v>
      </c>
      <c r="L2103" s="14" t="s">
        <v>10366</v>
      </c>
      <c r="M2103" s="14">
        <f t="shared" si="256"/>
        <v>2020</v>
      </c>
      <c r="N2103" s="14">
        <f t="shared" si="257"/>
        <v>8</v>
      </c>
      <c r="O2103" s="14" t="str">
        <f>IFERROR(VLOOKUP(I2103,Lists!$F$2:$G$16,2,FALSE()),"Not Rated")</f>
        <v>Adults</v>
      </c>
      <c r="P2103" s="14">
        <f t="shared" si="258"/>
        <v>1</v>
      </c>
      <c r="Q2103" s="14" t="str">
        <f t="shared" si="259"/>
        <v>Unknown</v>
      </c>
      <c r="R2103" s="14" t="str">
        <f t="shared" si="260"/>
        <v>|Unknown|</v>
      </c>
      <c r="S2103" s="14" t="str">
        <f t="shared" si="261"/>
        <v>|British TV Shows|Reality TV|Romantic TV Shows|</v>
      </c>
      <c r="T2103" s="14" t="str">
        <f t="shared" si="262"/>
        <v>|Unknown|</v>
      </c>
      <c r="U2103" s="14" t="str">
        <f t="shared" si="263"/>
        <v>|Unknown|</v>
      </c>
    </row>
    <row r="2104" spans="1:21">
      <c r="A2104" s="14" t="s">
        <v>10367</v>
      </c>
      <c r="B2104" s="14" t="s">
        <v>49</v>
      </c>
      <c r="C2104" s="14" t="s">
        <v>10368</v>
      </c>
      <c r="D2104" s="14" t="s">
        <v>117</v>
      </c>
      <c r="E2104" s="14" t="s">
        <v>10369</v>
      </c>
      <c r="F2104" s="14" t="s">
        <v>131</v>
      </c>
      <c r="G2104" s="26">
        <v>44065</v>
      </c>
      <c r="H2104" s="14">
        <v>2013</v>
      </c>
      <c r="I2104" s="14" t="s">
        <v>368</v>
      </c>
      <c r="J2104" s="14" t="s">
        <v>105</v>
      </c>
      <c r="K2104" s="14" t="s">
        <v>1415</v>
      </c>
      <c r="L2104" s="14" t="s">
        <v>10370</v>
      </c>
      <c r="M2104" s="14">
        <f t="shared" si="256"/>
        <v>2020</v>
      </c>
      <c r="N2104" s="14">
        <f t="shared" si="257"/>
        <v>8</v>
      </c>
      <c r="O2104" s="14" t="str">
        <f>IFERROR(VLOOKUP(I2104,Lists!$F$2:$G$16,2,FALSE()),"Not Rated")</f>
        <v>Kids</v>
      </c>
      <c r="P2104" s="14">
        <f t="shared" si="258"/>
        <v>1</v>
      </c>
      <c r="Q2104" s="14" t="str">
        <f t="shared" si="259"/>
        <v>Nigeria</v>
      </c>
      <c r="R2104" s="14" t="str">
        <f t="shared" si="260"/>
        <v>|Nigeria|</v>
      </c>
      <c r="S2104" s="14" t="str">
        <f t="shared" si="261"/>
        <v>|International TV Shows|TV Comedies|</v>
      </c>
      <c r="T2104" s="14" t="str">
        <f t="shared" si="262"/>
        <v>|Unknown|</v>
      </c>
      <c r="U2104" s="14" t="str">
        <f t="shared" si="263"/>
        <v>|'Najite Dede|Jude Chukwuka|Taiwo Arimoro|Odenike Odetola|Funmi Eko|Keppy Ekpenyong|</v>
      </c>
    </row>
    <row r="2105" spans="1:21">
      <c r="A2105" s="14" t="s">
        <v>10371</v>
      </c>
      <c r="B2105" s="14" t="s">
        <v>48</v>
      </c>
      <c r="C2105" s="14" t="s">
        <v>10372</v>
      </c>
      <c r="D2105" s="14" t="s">
        <v>10373</v>
      </c>
      <c r="E2105" s="14" t="s">
        <v>10374</v>
      </c>
      <c r="F2105" s="14" t="s">
        <v>116</v>
      </c>
      <c r="G2105" s="26">
        <v>44064</v>
      </c>
      <c r="H2105" s="14">
        <v>2020</v>
      </c>
      <c r="I2105" s="14" t="s">
        <v>361</v>
      </c>
      <c r="J2105" s="14" t="s">
        <v>653</v>
      </c>
      <c r="K2105" s="14" t="s">
        <v>605</v>
      </c>
      <c r="L2105" s="14" t="s">
        <v>10375</v>
      </c>
      <c r="M2105" s="14">
        <f t="shared" si="256"/>
        <v>2020</v>
      </c>
      <c r="N2105" s="14">
        <f t="shared" si="257"/>
        <v>8</v>
      </c>
      <c r="O2105" s="14" t="str">
        <f>IFERROR(VLOOKUP(I2105,Lists!$F$2:$G$16,2,FALSE()),"Not Rated")</f>
        <v>Teens</v>
      </c>
      <c r="P2105" s="14">
        <f t="shared" si="258"/>
        <v>98</v>
      </c>
      <c r="Q2105" s="14" t="str">
        <f t="shared" si="259"/>
        <v>India</v>
      </c>
      <c r="R2105" s="14" t="str">
        <f t="shared" si="260"/>
        <v>|India|</v>
      </c>
      <c r="S2105" s="14" t="str">
        <f t="shared" si="261"/>
        <v>|Dramas|International Movies|Thrillers|</v>
      </c>
      <c r="T2105" s="14" t="str">
        <f t="shared" si="262"/>
        <v>|Atul Sabharwal|</v>
      </c>
      <c r="U2105" s="14" t="str">
        <f t="shared" si="263"/>
        <v>|Bobby Deol|Bhupendra Jadawat|Hitesh Bhojraj|Anup Soni|Joy Sengupta|Sameer Paranjape|Ninad Mahajani|Prithvik Pratap|</v>
      </c>
    </row>
    <row r="2106" spans="1:21">
      <c r="A2106" s="14" t="s">
        <v>10376</v>
      </c>
      <c r="B2106" s="14" t="s">
        <v>48</v>
      </c>
      <c r="C2106" s="14" t="s">
        <v>10377</v>
      </c>
      <c r="D2106" s="14" t="s">
        <v>10378</v>
      </c>
      <c r="E2106" s="14" t="s">
        <v>10379</v>
      </c>
      <c r="F2106" s="14" t="s">
        <v>125</v>
      </c>
      <c r="G2106" s="26">
        <v>44064</v>
      </c>
      <c r="H2106" s="14">
        <v>2020</v>
      </c>
      <c r="I2106" s="14" t="s">
        <v>360</v>
      </c>
      <c r="J2106" s="14" t="s">
        <v>2352</v>
      </c>
      <c r="K2106" s="14" t="s">
        <v>1957</v>
      </c>
      <c r="L2106" s="14" t="s">
        <v>10380</v>
      </c>
      <c r="M2106" s="14">
        <f t="shared" si="256"/>
        <v>2020</v>
      </c>
      <c r="N2106" s="14">
        <f t="shared" si="257"/>
        <v>8</v>
      </c>
      <c r="O2106" s="14" t="str">
        <f>IFERROR(VLOOKUP(I2106,Lists!$F$2:$G$16,2,FALSE()),"Not Rated")</f>
        <v>Adults</v>
      </c>
      <c r="P2106" s="14">
        <f t="shared" si="258"/>
        <v>81</v>
      </c>
      <c r="Q2106" s="14" t="str">
        <f t="shared" si="259"/>
        <v>Mexico</v>
      </c>
      <c r="R2106" s="14" t="str">
        <f t="shared" si="260"/>
        <v>|Mexico|</v>
      </c>
      <c r="S2106" s="14" t="str">
        <f t="shared" si="261"/>
        <v>|Horror Movies|Independent Movies|International Movies|</v>
      </c>
      <c r="T2106" s="14" t="str">
        <f t="shared" si="262"/>
        <v>|Bernardo Arellano|</v>
      </c>
      <c r="U2106" s="14" t="str">
        <f t="shared" si="263"/>
        <v>|Tenoch Huerta|Eréndira Ibarra|Dale Carley|Ariane Pellicer|Johana Blendl|Dai Liparoti|Mauricio Aspe|Nick Zedd|</v>
      </c>
    </row>
    <row r="2107" spans="1:21">
      <c r="A2107" s="14" t="s">
        <v>10381</v>
      </c>
      <c r="B2107" s="14" t="s">
        <v>49</v>
      </c>
      <c r="C2107" s="14" t="s">
        <v>10382</v>
      </c>
      <c r="D2107" s="14" t="s">
        <v>117</v>
      </c>
      <c r="E2107" s="14" t="s">
        <v>10383</v>
      </c>
      <c r="F2107" s="14" t="s">
        <v>115</v>
      </c>
      <c r="G2107" s="26">
        <v>44064</v>
      </c>
      <c r="H2107" s="14">
        <v>2020</v>
      </c>
      <c r="I2107" s="14" t="s">
        <v>360</v>
      </c>
      <c r="J2107" s="14" t="s">
        <v>105</v>
      </c>
      <c r="K2107" s="14" t="s">
        <v>253</v>
      </c>
      <c r="L2107" s="14" t="s">
        <v>10384</v>
      </c>
      <c r="M2107" s="14">
        <f t="shared" si="256"/>
        <v>2020</v>
      </c>
      <c r="N2107" s="14">
        <f t="shared" si="257"/>
        <v>8</v>
      </c>
      <c r="O2107" s="14" t="str">
        <f>IFERROR(VLOOKUP(I2107,Lists!$F$2:$G$16,2,FALSE()),"Not Rated")</f>
        <v>Adults</v>
      </c>
      <c r="P2107" s="14">
        <f t="shared" si="258"/>
        <v>1</v>
      </c>
      <c r="Q2107" s="14" t="str">
        <f t="shared" si="259"/>
        <v>United States</v>
      </c>
      <c r="R2107" s="14" t="str">
        <f t="shared" si="260"/>
        <v>|United States|</v>
      </c>
      <c r="S2107" s="14" t="str">
        <f t="shared" si="261"/>
        <v>|TV Comedies|</v>
      </c>
      <c r="T2107" s="14" t="str">
        <f t="shared" si="262"/>
        <v>|Unknown|</v>
      </c>
      <c r="U2107" s="14" t="str">
        <f t="shared" si="263"/>
        <v>|Jake Johnson|Ron Funches|Cleo King|Natasha Leggero|A.D. Miles|Rob Riggle|Steve Berg|Eric Edelstein|Ben Hoffman|Mary Holland|Gil Ozeri|Sam Richardson|Nick Swardson|</v>
      </c>
    </row>
    <row r="2108" spans="1:21">
      <c r="A2108" s="14" t="s">
        <v>10385</v>
      </c>
      <c r="B2108" s="14" t="s">
        <v>49</v>
      </c>
      <c r="C2108" s="14" t="s">
        <v>10386</v>
      </c>
      <c r="D2108" s="14" t="s">
        <v>117</v>
      </c>
      <c r="E2108" s="14" t="s">
        <v>10387</v>
      </c>
      <c r="F2108" s="14" t="s">
        <v>119</v>
      </c>
      <c r="G2108" s="26">
        <v>44064</v>
      </c>
      <c r="H2108" s="14">
        <v>2020</v>
      </c>
      <c r="I2108" s="14" t="s">
        <v>361</v>
      </c>
      <c r="J2108" s="14" t="s">
        <v>107</v>
      </c>
      <c r="K2108" s="14" t="s">
        <v>1599</v>
      </c>
      <c r="L2108" s="14" t="s">
        <v>10388</v>
      </c>
      <c r="M2108" s="14">
        <f t="shared" si="256"/>
        <v>2020</v>
      </c>
      <c r="N2108" s="14">
        <f t="shared" si="257"/>
        <v>8</v>
      </c>
      <c r="O2108" s="14" t="str">
        <f>IFERROR(VLOOKUP(I2108,Lists!$F$2:$G$16,2,FALSE()),"Not Rated")</f>
        <v>Teens</v>
      </c>
      <c r="P2108" s="14">
        <f t="shared" si="258"/>
        <v>3</v>
      </c>
      <c r="Q2108" s="14" t="str">
        <f t="shared" si="259"/>
        <v>Canada</v>
      </c>
      <c r="R2108" s="14" t="str">
        <f t="shared" si="260"/>
        <v>|Canada|</v>
      </c>
      <c r="S2108" s="14" t="str">
        <f t="shared" si="261"/>
        <v>|International TV Shows|Reality TV|</v>
      </c>
      <c r="T2108" s="14" t="str">
        <f t="shared" si="262"/>
        <v>|Unknown|</v>
      </c>
      <c r="U2108" s="14" t="str">
        <f t="shared" si="263"/>
        <v>|Mike Hall|Michael Daingerfield|</v>
      </c>
    </row>
    <row r="2109" spans="1:21">
      <c r="A2109" s="14" t="s">
        <v>10389</v>
      </c>
      <c r="B2109" s="14" t="s">
        <v>48</v>
      </c>
      <c r="C2109" s="14" t="s">
        <v>10390</v>
      </c>
      <c r="D2109" s="14" t="s">
        <v>10391</v>
      </c>
      <c r="E2109" s="14" t="s">
        <v>10392</v>
      </c>
      <c r="F2109" s="14" t="s">
        <v>115</v>
      </c>
      <c r="G2109" s="26">
        <v>44064</v>
      </c>
      <c r="H2109" s="14">
        <v>2020</v>
      </c>
      <c r="I2109" s="14" t="s">
        <v>362</v>
      </c>
      <c r="J2109" s="14" t="s">
        <v>457</v>
      </c>
      <c r="K2109" s="14" t="s">
        <v>1319</v>
      </c>
      <c r="L2109" s="14" t="s">
        <v>10393</v>
      </c>
      <c r="M2109" s="14">
        <f t="shared" si="256"/>
        <v>2020</v>
      </c>
      <c r="N2109" s="14">
        <f t="shared" si="257"/>
        <v>8</v>
      </c>
      <c r="O2109" s="14" t="str">
        <f>IFERROR(VLOOKUP(I2109,Lists!$F$2:$G$16,2,FALSE()),"Not Rated")</f>
        <v>Older Kids</v>
      </c>
      <c r="P2109" s="14">
        <f t="shared" si="258"/>
        <v>104</v>
      </c>
      <c r="Q2109" s="14" t="str">
        <f t="shared" si="259"/>
        <v>United States</v>
      </c>
      <c r="R2109" s="14" t="str">
        <f t="shared" si="260"/>
        <v>|United States|</v>
      </c>
      <c r="S2109" s="14" t="str">
        <f t="shared" si="261"/>
        <v>|Action &amp; Adventure|Children &amp; Family Movies|Comedies|</v>
      </c>
      <c r="T2109" s="14" t="str">
        <f t="shared" si="262"/>
        <v>|Trish Sie|</v>
      </c>
      <c r="U2109" s="14" t="str">
        <f t="shared" si="263"/>
        <v>|Sadie Stanley|Maxwell Simkins|Ken Marino|Malin Akerman|Cree Cicchino|Lucas Jaye|Karla Souza|Enuka Okuma|Erik Griffin|Joe Manganiello|</v>
      </c>
    </row>
    <row r="2110" spans="1:21">
      <c r="A2110" s="14" t="s">
        <v>10394</v>
      </c>
      <c r="B2110" s="14" t="s">
        <v>49</v>
      </c>
      <c r="C2110" s="14" t="s">
        <v>10395</v>
      </c>
      <c r="D2110" s="14" t="s">
        <v>10396</v>
      </c>
      <c r="E2110" s="14" t="s">
        <v>10397</v>
      </c>
      <c r="F2110" s="14" t="s">
        <v>123</v>
      </c>
      <c r="G2110" s="26">
        <v>44063</v>
      </c>
      <c r="H2110" s="14">
        <v>2020</v>
      </c>
      <c r="I2110" s="14" t="s">
        <v>360</v>
      </c>
      <c r="J2110" s="14" t="s">
        <v>105</v>
      </c>
      <c r="K2110" s="14" t="s">
        <v>8200</v>
      </c>
      <c r="L2110" s="14" t="s">
        <v>10398</v>
      </c>
      <c r="M2110" s="14">
        <f t="shared" si="256"/>
        <v>2020</v>
      </c>
      <c r="N2110" s="14">
        <f t="shared" si="257"/>
        <v>8</v>
      </c>
      <c r="O2110" s="14" t="str">
        <f>IFERROR(VLOOKUP(I2110,Lists!$F$2:$G$16,2,FALSE()),"Not Rated")</f>
        <v>Adults</v>
      </c>
      <c r="P2110" s="14">
        <f t="shared" si="258"/>
        <v>1</v>
      </c>
      <c r="Q2110" s="14" t="str">
        <f t="shared" si="259"/>
        <v>South Korea</v>
      </c>
      <c r="R2110" s="14" t="str">
        <f t="shared" si="260"/>
        <v>|South Korea|</v>
      </c>
      <c r="S2110" s="14" t="str">
        <f t="shared" si="261"/>
        <v>|International TV Shows|TV Horror|TV Mysteries|</v>
      </c>
      <c r="T2110" s="14" t="str">
        <f t="shared" si="262"/>
        <v>|Hong Won-ki|</v>
      </c>
      <c r="U2110" s="14" t="str">
        <f t="shared" si="263"/>
        <v>|SEOLA|Lee Hyun-joo|Song Chae-yun|Han Ga-rim|Shim So-young|</v>
      </c>
    </row>
    <row r="2111" spans="1:21">
      <c r="A2111" s="14" t="s">
        <v>10399</v>
      </c>
      <c r="B2111" s="14" t="s">
        <v>48</v>
      </c>
      <c r="C2111" s="14" t="s">
        <v>10400</v>
      </c>
      <c r="D2111" s="14" t="s">
        <v>117</v>
      </c>
      <c r="E2111" s="14" t="s">
        <v>117</v>
      </c>
      <c r="F2111" s="14" t="s">
        <v>115</v>
      </c>
      <c r="G2111" s="26">
        <v>44063</v>
      </c>
      <c r="H2111" s="14">
        <v>2020</v>
      </c>
      <c r="I2111" s="14" t="s">
        <v>362</v>
      </c>
      <c r="J2111" s="14" t="s">
        <v>10401</v>
      </c>
      <c r="K2111" s="14" t="s">
        <v>1348</v>
      </c>
      <c r="L2111" s="14" t="s">
        <v>10402</v>
      </c>
      <c r="M2111" s="14">
        <f t="shared" si="256"/>
        <v>2020</v>
      </c>
      <c r="N2111" s="14">
        <f t="shared" si="257"/>
        <v>8</v>
      </c>
      <c r="O2111" s="14" t="str">
        <f>IFERROR(VLOOKUP(I2111,Lists!$F$2:$G$16,2,FALSE()),"Not Rated")</f>
        <v>Older Kids</v>
      </c>
      <c r="P2111" s="14">
        <f t="shared" si="258"/>
        <v>17</v>
      </c>
      <c r="Q2111" s="14" t="str">
        <f t="shared" si="259"/>
        <v>United States</v>
      </c>
      <c r="R2111" s="14" t="str">
        <f t="shared" si="260"/>
        <v>|United States|</v>
      </c>
      <c r="S2111" s="14" t="str">
        <f t="shared" si="261"/>
        <v>|Documentaries|LGBTQ Movies|</v>
      </c>
      <c r="T2111" s="14" t="str">
        <f t="shared" si="262"/>
        <v>|Unknown|</v>
      </c>
      <c r="U2111" s="14" t="str">
        <f t="shared" si="263"/>
        <v>|Unknown|</v>
      </c>
    </row>
    <row r="2112" spans="1:21">
      <c r="A2112" s="14" t="s">
        <v>10403</v>
      </c>
      <c r="B2112" s="14" t="s">
        <v>48</v>
      </c>
      <c r="C2112" s="14" t="s">
        <v>10404</v>
      </c>
      <c r="D2112" s="14" t="s">
        <v>10405</v>
      </c>
      <c r="E2112" s="14" t="s">
        <v>10406</v>
      </c>
      <c r="F2112" s="14" t="s">
        <v>128</v>
      </c>
      <c r="G2112" s="26">
        <v>44063</v>
      </c>
      <c r="H2112" s="14">
        <v>2019</v>
      </c>
      <c r="I2112" s="14" t="s">
        <v>360</v>
      </c>
      <c r="J2112" s="14" t="s">
        <v>1121</v>
      </c>
      <c r="K2112" s="14" t="s">
        <v>529</v>
      </c>
      <c r="L2112" s="14" t="s">
        <v>10407</v>
      </c>
      <c r="M2112" s="14">
        <f t="shared" si="256"/>
        <v>2020</v>
      </c>
      <c r="N2112" s="14">
        <f t="shared" si="257"/>
        <v>8</v>
      </c>
      <c r="O2112" s="14" t="str">
        <f>IFERROR(VLOOKUP(I2112,Lists!$F$2:$G$16,2,FALSE()),"Not Rated")</f>
        <v>Adults</v>
      </c>
      <c r="P2112" s="14">
        <f t="shared" si="258"/>
        <v>121</v>
      </c>
      <c r="Q2112" s="14" t="str">
        <f t="shared" si="259"/>
        <v>Egypt</v>
      </c>
      <c r="R2112" s="14" t="str">
        <f t="shared" si="260"/>
        <v>|Egypt|</v>
      </c>
      <c r="S2112" s="14" t="str">
        <f t="shared" si="261"/>
        <v>|Comedies|International Movies|</v>
      </c>
      <c r="T2112" s="14" t="str">
        <f t="shared" si="262"/>
        <v>|Khaled Marei|</v>
      </c>
      <c r="U2112" s="14" t="str">
        <f t="shared" si="263"/>
        <v>|Ahmed Helmy|Menna Shalaby|Khaled El Sawy|Bayoumi Fouad|Entsar|Samy Maghawry|Mahmoud Ellisy|Yasser El Tobgy|Hassan Hosny|Lotfy Labib|</v>
      </c>
    </row>
    <row r="2113" spans="1:21">
      <c r="A2113" s="14" t="s">
        <v>10408</v>
      </c>
      <c r="B2113" s="14" t="s">
        <v>48</v>
      </c>
      <c r="C2113" s="14" t="s">
        <v>10409</v>
      </c>
      <c r="D2113" s="14" t="s">
        <v>1164</v>
      </c>
      <c r="E2113" s="14" t="s">
        <v>10410</v>
      </c>
      <c r="F2113" s="14" t="s">
        <v>134</v>
      </c>
      <c r="G2113" s="26">
        <v>44063</v>
      </c>
      <c r="H2113" s="14">
        <v>2020</v>
      </c>
      <c r="I2113" s="14" t="s">
        <v>361</v>
      </c>
      <c r="J2113" s="14" t="s">
        <v>713</v>
      </c>
      <c r="K2113" s="14" t="s">
        <v>475</v>
      </c>
      <c r="L2113" s="14" t="s">
        <v>10411</v>
      </c>
      <c r="M2113" s="14">
        <f t="shared" si="256"/>
        <v>2020</v>
      </c>
      <c r="N2113" s="14">
        <f t="shared" si="257"/>
        <v>8</v>
      </c>
      <c r="O2113" s="14" t="str">
        <f>IFERROR(VLOOKUP(I2113,Lists!$F$2:$G$16,2,FALSE()),"Not Rated")</f>
        <v>Teens</v>
      </c>
      <c r="P2113" s="14">
        <f t="shared" si="258"/>
        <v>100</v>
      </c>
      <c r="Q2113" s="14" t="str">
        <f t="shared" si="259"/>
        <v>Argentina</v>
      </c>
      <c r="R2113" s="14" t="str">
        <f t="shared" si="260"/>
        <v>|Argentina|</v>
      </c>
      <c r="S2113" s="14" t="str">
        <f t="shared" si="261"/>
        <v>|Dramas|International Movies|</v>
      </c>
      <c r="T2113" s="14" t="str">
        <f t="shared" si="262"/>
        <v>|Sebastián Schindel|</v>
      </c>
      <c r="U2113" s="14" t="str">
        <f t="shared" si="263"/>
        <v>|Cecilia Roth|Miguel Ángel Solá|Benjamín Amadeo|Sofía Gala Castiglione|Yanina Ávila|Marcelo Subiotto|Paola Barrientos|Diego Cremonesi|Claudio Martínez Bel|</v>
      </c>
    </row>
    <row r="2114" spans="1:21">
      <c r="A2114" s="14" t="s">
        <v>10412</v>
      </c>
      <c r="B2114" s="14" t="s">
        <v>49</v>
      </c>
      <c r="C2114" s="14" t="s">
        <v>10413</v>
      </c>
      <c r="D2114" s="14" t="s">
        <v>117</v>
      </c>
      <c r="E2114" s="14" t="s">
        <v>117</v>
      </c>
      <c r="F2114" s="14" t="s">
        <v>115</v>
      </c>
      <c r="G2114" s="26">
        <v>44062</v>
      </c>
      <c r="H2114" s="14">
        <v>2020</v>
      </c>
      <c r="I2114" s="14" t="s">
        <v>361</v>
      </c>
      <c r="J2114" s="14" t="s">
        <v>105</v>
      </c>
      <c r="K2114" s="14" t="s">
        <v>262</v>
      </c>
      <c r="L2114" s="14" t="s">
        <v>10414</v>
      </c>
      <c r="M2114" s="14">
        <f t="shared" ref="M2114:M2177" si="264">IF(G2114="","",YEAR(G2114))</f>
        <v>2020</v>
      </c>
      <c r="N2114" s="14">
        <f t="shared" ref="N2114:N2177" si="265">IF(G2114="","",MONTH(G2114))</f>
        <v>8</v>
      </c>
      <c r="O2114" s="14" t="str">
        <f>IFERROR(VLOOKUP(I2114,Lists!$F$2:$G$16,2,FALSE()),"Not Rated")</f>
        <v>Teens</v>
      </c>
      <c r="P2114" s="14">
        <f t="shared" ref="P2114:P2177" si="266">IFERROR(VALUE(LEFT(J2114,FIND(" ",J2114)-1)),"")</f>
        <v>1</v>
      </c>
      <c r="Q2114" s="14" t="str">
        <f t="shared" ref="Q2114:Q2177" si="267">IFERROR(LEFT(F2114,FIND(",",F2114)-1),F2114)</f>
        <v>United States</v>
      </c>
      <c r="R2114" s="14" t="str">
        <f t="shared" ref="R2114:R2177" si="268">"|"&amp;SUBSTITUTE(F2114,", ","|")&amp;"|"</f>
        <v>|United States|</v>
      </c>
      <c r="S2114" s="14" t="str">
        <f t="shared" ref="S2114:S2177" si="269">"|"&amp;SUBSTITUTE(K2114,", ","|")&amp;"|"</f>
        <v>|Reality TV|</v>
      </c>
      <c r="T2114" s="14" t="str">
        <f t="shared" ref="T2114:T2177" si="270">"|"&amp;SUBSTITUTE(D2114,", ","|")&amp;"|"</f>
        <v>|Unknown|</v>
      </c>
      <c r="U2114" s="14" t="str">
        <f t="shared" ref="U2114:U2177" si="271">"|"&amp;SUBSTITUTE(E2114,", ","|")&amp;"|"</f>
        <v>|Unknown|</v>
      </c>
    </row>
    <row r="2115" spans="1:21">
      <c r="A2115" s="14" t="s">
        <v>10415</v>
      </c>
      <c r="B2115" s="14" t="s">
        <v>49</v>
      </c>
      <c r="C2115" s="14" t="s">
        <v>10416</v>
      </c>
      <c r="D2115" s="14" t="s">
        <v>117</v>
      </c>
      <c r="E2115" s="14" t="s">
        <v>117</v>
      </c>
      <c r="F2115" s="14" t="s">
        <v>115</v>
      </c>
      <c r="G2115" s="26">
        <v>44062</v>
      </c>
      <c r="H2115" s="14">
        <v>2020</v>
      </c>
      <c r="I2115" s="14" t="s">
        <v>361</v>
      </c>
      <c r="J2115" s="14" t="s">
        <v>105</v>
      </c>
      <c r="K2115" s="14" t="s">
        <v>956</v>
      </c>
      <c r="L2115" s="14" t="s">
        <v>10417</v>
      </c>
      <c r="M2115" s="14">
        <f t="shared" si="264"/>
        <v>2020</v>
      </c>
      <c r="N2115" s="14">
        <f t="shared" si="265"/>
        <v>8</v>
      </c>
      <c r="O2115" s="14" t="str">
        <f>IFERROR(VLOOKUP(I2115,Lists!$F$2:$G$16,2,FALSE()),"Not Rated")</f>
        <v>Teens</v>
      </c>
      <c r="P2115" s="14">
        <f t="shared" si="266"/>
        <v>1</v>
      </c>
      <c r="Q2115" s="14" t="str">
        <f t="shared" si="267"/>
        <v>United States</v>
      </c>
      <c r="R2115" s="14" t="str">
        <f t="shared" si="268"/>
        <v>|United States|</v>
      </c>
      <c r="S2115" s="14" t="str">
        <f t="shared" si="269"/>
        <v>|Docuseries|Science &amp; Nature TV|</v>
      </c>
      <c r="T2115" s="14" t="str">
        <f t="shared" si="270"/>
        <v>|Unknown|</v>
      </c>
      <c r="U2115" s="14" t="str">
        <f t="shared" si="271"/>
        <v>|Unknown|</v>
      </c>
    </row>
    <row r="2116" spans="1:21">
      <c r="A2116" s="14" t="s">
        <v>10418</v>
      </c>
      <c r="B2116" s="14" t="s">
        <v>48</v>
      </c>
      <c r="C2116" s="14" t="s">
        <v>10419</v>
      </c>
      <c r="D2116" s="14" t="s">
        <v>314</v>
      </c>
      <c r="E2116" s="14" t="s">
        <v>10420</v>
      </c>
      <c r="F2116" s="14" t="s">
        <v>117</v>
      </c>
      <c r="G2116" s="26">
        <v>44062</v>
      </c>
      <c r="H2116" s="14">
        <v>2020</v>
      </c>
      <c r="I2116" s="14" t="s">
        <v>365</v>
      </c>
      <c r="J2116" s="14" t="s">
        <v>1649</v>
      </c>
      <c r="K2116" s="14" t="s">
        <v>481</v>
      </c>
      <c r="L2116" s="14" t="s">
        <v>10421</v>
      </c>
      <c r="M2116" s="14">
        <f t="shared" si="264"/>
        <v>2020</v>
      </c>
      <c r="N2116" s="14">
        <f t="shared" si="265"/>
        <v>8</v>
      </c>
      <c r="O2116" s="14" t="str">
        <f>IFERROR(VLOOKUP(I2116,Lists!$F$2:$G$16,2,FALSE()),"Not Rated")</f>
        <v>Kids</v>
      </c>
      <c r="P2116" s="14">
        <f t="shared" si="266"/>
        <v>70</v>
      </c>
      <c r="Q2116" s="14" t="str">
        <f t="shared" si="267"/>
        <v>Unknown</v>
      </c>
      <c r="R2116" s="14" t="str">
        <f t="shared" si="268"/>
        <v>|Unknown|</v>
      </c>
      <c r="S2116" s="14" t="str">
        <f t="shared" si="269"/>
        <v>|Children &amp; Family Movies|Comedies|</v>
      </c>
      <c r="T2116" s="14" t="str">
        <f t="shared" si="270"/>
        <v>|Prakash Satam|</v>
      </c>
      <c r="U2116" s="14" t="str">
        <f t="shared" si="271"/>
        <v>|Anamaya Verma|Arushi Talwar|Ganesh Divekar|Jigna Bhardwaj|Krishna Dasadiya|Neshma Chemburkar|Manoj Pandey|Parminder Ghumman|Pranav Vaidya|Saumya Daan|Sonal Kaushal|Sumriddhi Shukla|</v>
      </c>
    </row>
    <row r="2117" spans="1:21">
      <c r="A2117" s="14" t="s">
        <v>10422</v>
      </c>
      <c r="B2117" s="14" t="s">
        <v>48</v>
      </c>
      <c r="C2117" s="14" t="s">
        <v>10423</v>
      </c>
      <c r="D2117" s="14" t="s">
        <v>10424</v>
      </c>
      <c r="E2117" s="14" t="s">
        <v>10425</v>
      </c>
      <c r="F2117" s="14" t="s">
        <v>115</v>
      </c>
      <c r="G2117" s="26">
        <v>44061</v>
      </c>
      <c r="H2117" s="14">
        <v>2019</v>
      </c>
      <c r="I2117" s="14" t="s">
        <v>363</v>
      </c>
      <c r="J2117" s="14" t="s">
        <v>566</v>
      </c>
      <c r="K2117" s="14" t="s">
        <v>245</v>
      </c>
      <c r="L2117" s="14" t="s">
        <v>10426</v>
      </c>
      <c r="M2117" s="14">
        <f t="shared" si="264"/>
        <v>2020</v>
      </c>
      <c r="N2117" s="14">
        <f t="shared" si="265"/>
        <v>8</v>
      </c>
      <c r="O2117" s="14" t="str">
        <f>IFERROR(VLOOKUP(I2117,Lists!$F$2:$G$16,2,FALSE()),"Not Rated")</f>
        <v>Adults</v>
      </c>
      <c r="P2117" s="14">
        <f t="shared" si="266"/>
        <v>97</v>
      </c>
      <c r="Q2117" s="14" t="str">
        <f t="shared" si="267"/>
        <v>United States</v>
      </c>
      <c r="R2117" s="14" t="str">
        <f t="shared" si="268"/>
        <v>|United States|</v>
      </c>
      <c r="S2117" s="14" t="str">
        <f t="shared" si="269"/>
        <v>|Comedies|</v>
      </c>
      <c r="T2117" s="14" t="str">
        <f t="shared" si="270"/>
        <v>|Fred Wolf|</v>
      </c>
      <c r="U2117" s="14" t="str">
        <f t="shared" si="271"/>
        <v>|Alec Baldwin|Salma Hayek|Jim Gaffigan|Joe Manganiello|Treat Williams|Ben Platt|Aasif Mandvi|Natalia Cigliuti|</v>
      </c>
    </row>
    <row r="2118" spans="1:21">
      <c r="A2118" s="14" t="s">
        <v>10427</v>
      </c>
      <c r="B2118" s="14" t="s">
        <v>48</v>
      </c>
      <c r="C2118" s="14" t="s">
        <v>10428</v>
      </c>
      <c r="D2118" s="14" t="s">
        <v>10429</v>
      </c>
      <c r="E2118" s="14" t="s">
        <v>10430</v>
      </c>
      <c r="F2118" s="14" t="s">
        <v>131</v>
      </c>
      <c r="G2118" s="26">
        <v>44061</v>
      </c>
      <c r="H2118" s="14">
        <v>2017</v>
      </c>
      <c r="I2118" s="14" t="s">
        <v>362</v>
      </c>
      <c r="J2118" s="14" t="s">
        <v>5539</v>
      </c>
      <c r="K2118" s="14" t="s">
        <v>834</v>
      </c>
      <c r="L2118" s="14" t="s">
        <v>10431</v>
      </c>
      <c r="M2118" s="14">
        <f t="shared" si="264"/>
        <v>2020</v>
      </c>
      <c r="N2118" s="14">
        <f t="shared" si="265"/>
        <v>8</v>
      </c>
      <c r="O2118" s="14" t="str">
        <f>IFERROR(VLOOKUP(I2118,Lists!$F$2:$G$16,2,FALSE()),"Not Rated")</f>
        <v>Older Kids</v>
      </c>
      <c r="P2118" s="14">
        <f t="shared" si="266"/>
        <v>75</v>
      </c>
      <c r="Q2118" s="14" t="str">
        <f t="shared" si="267"/>
        <v>Nigeria</v>
      </c>
      <c r="R2118" s="14" t="str">
        <f t="shared" si="268"/>
        <v>|Nigeria|</v>
      </c>
      <c r="S2118" s="14" t="str">
        <f t="shared" si="269"/>
        <v>|Comedies|Dramas|International Movies|</v>
      </c>
      <c r="T2118" s="14" t="str">
        <f t="shared" si="270"/>
        <v>|Niyi Akinmolayan|</v>
      </c>
      <c r="U2118" s="14" t="str">
        <f t="shared" si="271"/>
        <v>|Adeniyi Johnson|Tina Mba|Dele Odule|Lilian Esoro|Amaechi Muonagor|Blessing Onwukwe|Dayo Amusa|Kenneth Okolie|</v>
      </c>
    </row>
    <row r="2119" spans="1:21">
      <c r="A2119" s="14" t="s">
        <v>10432</v>
      </c>
      <c r="B2119" s="14" t="s">
        <v>48</v>
      </c>
      <c r="C2119" s="14" t="s">
        <v>10433</v>
      </c>
      <c r="D2119" s="14" t="s">
        <v>10434</v>
      </c>
      <c r="E2119" s="14" t="s">
        <v>10435</v>
      </c>
      <c r="F2119" s="14" t="s">
        <v>136</v>
      </c>
      <c r="G2119" s="26">
        <v>44060</v>
      </c>
      <c r="H2119" s="14">
        <v>2020</v>
      </c>
      <c r="I2119" s="14" t="s">
        <v>362</v>
      </c>
      <c r="J2119" s="14" t="s">
        <v>724</v>
      </c>
      <c r="K2119" s="14" t="s">
        <v>834</v>
      </c>
      <c r="L2119" s="14" t="s">
        <v>10436</v>
      </c>
      <c r="M2119" s="14">
        <f t="shared" si="264"/>
        <v>2020</v>
      </c>
      <c r="N2119" s="14">
        <f t="shared" si="265"/>
        <v>8</v>
      </c>
      <c r="O2119" s="14" t="str">
        <f>IFERROR(VLOOKUP(I2119,Lists!$F$2:$G$16,2,FALSE()),"Not Rated")</f>
        <v>Older Kids</v>
      </c>
      <c r="P2119" s="14">
        <f t="shared" si="266"/>
        <v>102</v>
      </c>
      <c r="Q2119" s="14" t="str">
        <f t="shared" si="267"/>
        <v>Indonesia</v>
      </c>
      <c r="R2119" s="14" t="str">
        <f t="shared" si="268"/>
        <v>|Indonesia|</v>
      </c>
      <c r="S2119" s="14" t="str">
        <f t="shared" si="269"/>
        <v>|Comedies|Dramas|International Movies|</v>
      </c>
      <c r="T2119" s="14" t="str">
        <f t="shared" si="270"/>
        <v>|Sammaria Sari Simanjuntak|</v>
      </c>
      <c r="U2119" s="14" t="str">
        <f t="shared" si="271"/>
        <v>|Gading Marten|Dian Sastrowardoyo|Faradina Mufti|Boris Bokir|Kevin Ardilova|Shakira Jasmine|Asri Welas|Arswendi Bening Swara|Kiki Narendra|Ibnu Jamil|</v>
      </c>
    </row>
    <row r="2120" spans="1:21">
      <c r="A2120" s="14" t="s">
        <v>10437</v>
      </c>
      <c r="B2120" s="14" t="s">
        <v>49</v>
      </c>
      <c r="C2120" s="14" t="s">
        <v>10438</v>
      </c>
      <c r="D2120" s="14" t="s">
        <v>117</v>
      </c>
      <c r="E2120" s="14" t="s">
        <v>10439</v>
      </c>
      <c r="F2120" s="14" t="s">
        <v>115</v>
      </c>
      <c r="G2120" s="26">
        <v>44060</v>
      </c>
      <c r="H2120" s="14">
        <v>2020</v>
      </c>
      <c r="I2120" s="14" t="s">
        <v>365</v>
      </c>
      <c r="J2120" s="14" t="s">
        <v>106</v>
      </c>
      <c r="K2120" s="14" t="s">
        <v>256</v>
      </c>
      <c r="L2120" s="14" t="s">
        <v>10440</v>
      </c>
      <c r="M2120" s="14">
        <f t="shared" si="264"/>
        <v>2020</v>
      </c>
      <c r="N2120" s="14">
        <f t="shared" si="265"/>
        <v>8</v>
      </c>
      <c r="O2120" s="14" t="str">
        <f>IFERROR(VLOOKUP(I2120,Lists!$F$2:$G$16,2,FALSE()),"Not Rated")</f>
        <v>Kids</v>
      </c>
      <c r="P2120" s="14">
        <f t="shared" si="266"/>
        <v>2</v>
      </c>
      <c r="Q2120" s="14" t="str">
        <f t="shared" si="267"/>
        <v>United States</v>
      </c>
      <c r="R2120" s="14" t="str">
        <f t="shared" si="268"/>
        <v>|United States|</v>
      </c>
      <c r="S2120" s="14" t="str">
        <f t="shared" si="269"/>
        <v>|Kids' TV|</v>
      </c>
      <c r="T2120" s="14" t="str">
        <f t="shared" si="270"/>
        <v>|Unknown|</v>
      </c>
      <c r="U2120" s="14" t="str">
        <f t="shared" si="271"/>
        <v>|Ricardo Hurtado|Monica Ray|Luke Youngblood|Scott  Kreamer|Dan Milano|Gunnar Sizemore|Zehra Fazal|Sandeep Parikh|</v>
      </c>
    </row>
    <row r="2121" spans="1:21">
      <c r="A2121" s="14" t="s">
        <v>10441</v>
      </c>
      <c r="B2121" s="14" t="s">
        <v>48</v>
      </c>
      <c r="C2121" s="14" t="s">
        <v>10442</v>
      </c>
      <c r="D2121" s="14" t="s">
        <v>10443</v>
      </c>
      <c r="E2121" s="14" t="s">
        <v>117</v>
      </c>
      <c r="F2121" s="14" t="s">
        <v>136</v>
      </c>
      <c r="G2121" s="26">
        <v>44060</v>
      </c>
      <c r="H2121" s="14">
        <v>2018</v>
      </c>
      <c r="I2121" s="14" t="s">
        <v>362</v>
      </c>
      <c r="J2121" s="14" t="s">
        <v>708</v>
      </c>
      <c r="K2121" s="14" t="s">
        <v>10444</v>
      </c>
      <c r="L2121" s="14" t="s">
        <v>10445</v>
      </c>
      <c r="M2121" s="14">
        <f t="shared" si="264"/>
        <v>2020</v>
      </c>
      <c r="N2121" s="14">
        <f t="shared" si="265"/>
        <v>8</v>
      </c>
      <c r="O2121" s="14" t="str">
        <f>IFERROR(VLOOKUP(I2121,Lists!$F$2:$G$16,2,FALSE()),"Not Rated")</f>
        <v>Older Kids</v>
      </c>
      <c r="P2121" s="14">
        <f t="shared" si="266"/>
        <v>88</v>
      </c>
      <c r="Q2121" s="14" t="str">
        <f t="shared" si="267"/>
        <v>Indonesia</v>
      </c>
      <c r="R2121" s="14" t="str">
        <f t="shared" si="268"/>
        <v>|Indonesia|</v>
      </c>
      <c r="S2121" s="14" t="str">
        <f t="shared" si="269"/>
        <v>|Documentaries|Faith &amp; Spirituality|International Movies|</v>
      </c>
      <c r="T2121" s="14" t="str">
        <f t="shared" si="270"/>
        <v>|Chairun Nissa|</v>
      </c>
      <c r="U2121" s="14" t="str">
        <f t="shared" si="271"/>
        <v>|Unknown|</v>
      </c>
    </row>
    <row r="2122" spans="1:21">
      <c r="A2122" s="14" t="s">
        <v>10446</v>
      </c>
      <c r="B2122" s="14" t="s">
        <v>48</v>
      </c>
      <c r="C2122" s="14" t="s">
        <v>10447</v>
      </c>
      <c r="D2122" s="14" t="s">
        <v>10448</v>
      </c>
      <c r="E2122" s="14" t="s">
        <v>10449</v>
      </c>
      <c r="F2122" s="14" t="s">
        <v>916</v>
      </c>
      <c r="G2122" s="26">
        <v>44059</v>
      </c>
      <c r="H2122" s="14">
        <v>2012</v>
      </c>
      <c r="I2122" s="14" t="s">
        <v>364</v>
      </c>
      <c r="J2122" s="14" t="s">
        <v>5806</v>
      </c>
      <c r="K2122" s="14" t="s">
        <v>1527</v>
      </c>
      <c r="L2122" s="14" t="s">
        <v>10450</v>
      </c>
      <c r="M2122" s="14">
        <f t="shared" si="264"/>
        <v>2020</v>
      </c>
      <c r="N2122" s="14">
        <f t="shared" si="265"/>
        <v>8</v>
      </c>
      <c r="O2122" s="14" t="str">
        <f>IFERROR(VLOOKUP(I2122,Lists!$F$2:$G$16,2,FALSE()),"Not Rated")</f>
        <v>Teens</v>
      </c>
      <c r="P2122" s="14">
        <f t="shared" si="266"/>
        <v>158</v>
      </c>
      <c r="Q2122" s="14" t="str">
        <f t="shared" si="267"/>
        <v>United Kingdom</v>
      </c>
      <c r="R2122" s="14" t="str">
        <f t="shared" si="268"/>
        <v>|United Kingdom|United States|</v>
      </c>
      <c r="S2122" s="14" t="str">
        <f t="shared" si="269"/>
        <v>|Dramas|International Movies|Music &amp; Musicals|</v>
      </c>
      <c r="T2122" s="14" t="str">
        <f t="shared" si="270"/>
        <v>|Tom Hooper|</v>
      </c>
      <c r="U2122" s="14" t="str">
        <f t="shared" si="271"/>
        <v>|Hugh Jackman|Russell Crowe|Anne Hathaway|Amanda Seyfried|Sacha Baron Cohen|Helena Bonham Carter|Eddie Redmayne|Aaron Tveit|Samantha Barks|Daniel Huttlestone|</v>
      </c>
    </row>
    <row r="2123" spans="1:21">
      <c r="A2123" s="14" t="s">
        <v>10451</v>
      </c>
      <c r="B2123" s="14" t="s">
        <v>48</v>
      </c>
      <c r="C2123" s="14" t="s">
        <v>10452</v>
      </c>
      <c r="D2123" s="14" t="s">
        <v>10453</v>
      </c>
      <c r="E2123" s="14" t="s">
        <v>10454</v>
      </c>
      <c r="F2123" s="14" t="s">
        <v>10455</v>
      </c>
      <c r="G2123" s="26">
        <v>44059</v>
      </c>
      <c r="H2123" s="14">
        <v>2014</v>
      </c>
      <c r="I2123" s="14" t="s">
        <v>364</v>
      </c>
      <c r="J2123" s="14" t="s">
        <v>724</v>
      </c>
      <c r="K2123" s="14" t="s">
        <v>1122</v>
      </c>
      <c r="L2123" s="14" t="s">
        <v>10456</v>
      </c>
      <c r="M2123" s="14">
        <f t="shared" si="264"/>
        <v>2020</v>
      </c>
      <c r="N2123" s="14">
        <f t="shared" si="265"/>
        <v>8</v>
      </c>
      <c r="O2123" s="14" t="str">
        <f>IFERROR(VLOOKUP(I2123,Lists!$F$2:$G$16,2,FALSE()),"Not Rated")</f>
        <v>Teens</v>
      </c>
      <c r="P2123" s="14">
        <f t="shared" si="266"/>
        <v>102</v>
      </c>
      <c r="Q2123" s="14" t="str">
        <f t="shared" si="267"/>
        <v>United States</v>
      </c>
      <c r="R2123" s="14" t="str">
        <f t="shared" si="268"/>
        <v>|United States|United Kingdom|Canada|China|</v>
      </c>
      <c r="S2123" s="14" t="str">
        <f t="shared" si="269"/>
        <v>|Action &amp; Adventure|Sci-Fi &amp; Fantasy|</v>
      </c>
      <c r="T2123" s="14" t="str">
        <f t="shared" si="270"/>
        <v>|Sergei Bodrov|</v>
      </c>
      <c r="U2123" s="14" t="str">
        <f t="shared" si="271"/>
        <v>|Jeff Bridges|Ben Barnes|Julianne Moore|Alicia Vikander|Antje Traue|Olivia Williams|John DeSantis|Kit Harington|Djimon Hounsou|Gerard Plunkett|Jason Scott Lee|</v>
      </c>
    </row>
    <row r="2124" spans="1:21">
      <c r="A2124" s="14" t="s">
        <v>10457</v>
      </c>
      <c r="B2124" s="14" t="s">
        <v>49</v>
      </c>
      <c r="C2124" s="14" t="s">
        <v>10458</v>
      </c>
      <c r="D2124" s="14" t="s">
        <v>117</v>
      </c>
      <c r="E2124" s="14" t="s">
        <v>10459</v>
      </c>
      <c r="F2124" s="14" t="s">
        <v>123</v>
      </c>
      <c r="G2124" s="26">
        <v>44059</v>
      </c>
      <c r="H2124" s="14">
        <v>2020</v>
      </c>
      <c r="I2124" s="14" t="s">
        <v>360</v>
      </c>
      <c r="J2124" s="14" t="s">
        <v>106</v>
      </c>
      <c r="K2124" s="14" t="s">
        <v>5585</v>
      </c>
      <c r="L2124" s="14" t="s">
        <v>10460</v>
      </c>
      <c r="M2124" s="14">
        <f t="shared" si="264"/>
        <v>2020</v>
      </c>
      <c r="N2124" s="14">
        <f t="shared" si="265"/>
        <v>8</v>
      </c>
      <c r="O2124" s="14" t="str">
        <f>IFERROR(VLOOKUP(I2124,Lists!$F$2:$G$16,2,FALSE()),"Not Rated")</f>
        <v>Adults</v>
      </c>
      <c r="P2124" s="14">
        <f t="shared" si="266"/>
        <v>2</v>
      </c>
      <c r="Q2124" s="14" t="str">
        <f t="shared" si="267"/>
        <v>South Korea</v>
      </c>
      <c r="R2124" s="14" t="str">
        <f t="shared" si="268"/>
        <v>|South Korea|</v>
      </c>
      <c r="S2124" s="14" t="str">
        <f t="shared" si="269"/>
        <v>|Crime TV Shows|International TV Shows|Korean TV Shows|</v>
      </c>
      <c r="T2124" s="14" t="str">
        <f t="shared" si="270"/>
        <v>|Unknown|</v>
      </c>
      <c r="U2124" s="14" t="str">
        <f t="shared" si="271"/>
        <v>|Seung-woo Cho|Doona Bae|Joon-hyuk Lee|Kyeong-yeong Lee|Jae-myung Yoo|Hye-sun Shin|</v>
      </c>
    </row>
    <row r="2125" spans="1:21">
      <c r="A2125" s="14" t="s">
        <v>10461</v>
      </c>
      <c r="B2125" s="14" t="s">
        <v>49</v>
      </c>
      <c r="C2125" s="14" t="s">
        <v>10462</v>
      </c>
      <c r="D2125" s="14" t="s">
        <v>117</v>
      </c>
      <c r="E2125" s="14" t="s">
        <v>10463</v>
      </c>
      <c r="F2125" s="14" t="s">
        <v>117</v>
      </c>
      <c r="G2125" s="26">
        <v>44058</v>
      </c>
      <c r="H2125" s="14">
        <v>2016</v>
      </c>
      <c r="I2125" s="14" t="s">
        <v>362</v>
      </c>
      <c r="J2125" s="14" t="s">
        <v>105</v>
      </c>
      <c r="K2125" s="14" t="s">
        <v>1905</v>
      </c>
      <c r="L2125" s="14" t="s">
        <v>10464</v>
      </c>
      <c r="M2125" s="14">
        <f t="shared" si="264"/>
        <v>2020</v>
      </c>
      <c r="N2125" s="14">
        <f t="shared" si="265"/>
        <v>8</v>
      </c>
      <c r="O2125" s="14" t="str">
        <f>IFERROR(VLOOKUP(I2125,Lists!$F$2:$G$16,2,FALSE()),"Not Rated")</f>
        <v>Older Kids</v>
      </c>
      <c r="P2125" s="14">
        <f t="shared" si="266"/>
        <v>1</v>
      </c>
      <c r="Q2125" s="14" t="str">
        <f t="shared" si="267"/>
        <v>Unknown</v>
      </c>
      <c r="R2125" s="14" t="str">
        <f t="shared" si="268"/>
        <v>|Unknown|</v>
      </c>
      <c r="S2125" s="14" t="str">
        <f t="shared" si="269"/>
        <v>|International TV Shows|Romantic TV Shows|TV Dramas|</v>
      </c>
      <c r="T2125" s="14" t="str">
        <f t="shared" si="270"/>
        <v>|Unknown|</v>
      </c>
      <c r="U2125" s="14" t="str">
        <f t="shared" si="271"/>
        <v>|Weruche Opia|Gbenro Ajibade|Ireti Doyle|Keppy Ekpenyong|Carol King|Shaffy Bello|Tosan Edremoda Ugbeye|Nina Iphechukwude Anyianuka|Pearl Nkiru Waturuocha|Emmanuel Ikubese|Omowunmi Dada|Paul Adams|Charles Ukpong|Monica Friday|Kevin Ushi|</v>
      </c>
    </row>
    <row r="2126" spans="1:21">
      <c r="A2126" s="14" t="s">
        <v>10465</v>
      </c>
      <c r="B2126" s="14" t="s">
        <v>49</v>
      </c>
      <c r="C2126" s="14" t="s">
        <v>10466</v>
      </c>
      <c r="D2126" s="14" t="s">
        <v>117</v>
      </c>
      <c r="E2126" s="14" t="s">
        <v>10467</v>
      </c>
      <c r="F2126" s="14" t="s">
        <v>143</v>
      </c>
      <c r="G2126" s="26">
        <v>44058</v>
      </c>
      <c r="H2126" s="14">
        <v>2020</v>
      </c>
      <c r="I2126" s="14" t="s">
        <v>360</v>
      </c>
      <c r="J2126" s="14" t="s">
        <v>521</v>
      </c>
      <c r="K2126" s="14" t="s">
        <v>1608</v>
      </c>
      <c r="L2126" s="14" t="s">
        <v>10468</v>
      </c>
      <c r="M2126" s="14">
        <f t="shared" si="264"/>
        <v>2020</v>
      </c>
      <c r="N2126" s="14">
        <f t="shared" si="265"/>
        <v>8</v>
      </c>
      <c r="O2126" s="14" t="str">
        <f>IFERROR(VLOOKUP(I2126,Lists!$F$2:$G$16,2,FALSE()),"Not Rated")</f>
        <v>Adults</v>
      </c>
      <c r="P2126" s="14">
        <f t="shared" si="266"/>
        <v>5</v>
      </c>
      <c r="Q2126" s="14" t="str">
        <f t="shared" si="267"/>
        <v>Denmark</v>
      </c>
      <c r="R2126" s="14" t="str">
        <f t="shared" si="268"/>
        <v>|Denmark|</v>
      </c>
      <c r="S2126" s="14" t="str">
        <f t="shared" si="269"/>
        <v>|International TV Shows|TV Comedies|TV Dramas|</v>
      </c>
      <c r="T2126" s="14" t="str">
        <f t="shared" si="270"/>
        <v>|Unknown|</v>
      </c>
      <c r="U2126" s="14" t="str">
        <f t="shared" si="271"/>
        <v>|Mille Dinesen|Carsten Bjørnlund|Lise Baastrup|Nikolaj Groth|Ellen Hillingsø|Morten Vang Simonsen|Lykke Sand Michelsen|Carsten Norgaard|Sara Hjort Ditlevsen|Alexandre Willaume|</v>
      </c>
    </row>
    <row r="2127" spans="1:21">
      <c r="A2127" s="14" t="s">
        <v>10469</v>
      </c>
      <c r="B2127" s="14" t="s">
        <v>49</v>
      </c>
      <c r="C2127" s="14" t="s">
        <v>10470</v>
      </c>
      <c r="D2127" s="14" t="s">
        <v>117</v>
      </c>
      <c r="E2127" s="14" t="s">
        <v>10471</v>
      </c>
      <c r="F2127" s="14" t="s">
        <v>161</v>
      </c>
      <c r="G2127" s="26">
        <v>44058</v>
      </c>
      <c r="H2127" s="14">
        <v>2014</v>
      </c>
      <c r="I2127" s="14" t="s">
        <v>361</v>
      </c>
      <c r="J2127" s="14" t="s">
        <v>106</v>
      </c>
      <c r="K2127" s="14" t="s">
        <v>688</v>
      </c>
      <c r="L2127" s="14" t="s">
        <v>10472</v>
      </c>
      <c r="M2127" s="14">
        <f t="shared" si="264"/>
        <v>2020</v>
      </c>
      <c r="N2127" s="14">
        <f t="shared" si="265"/>
        <v>8</v>
      </c>
      <c r="O2127" s="14" t="str">
        <f>IFERROR(VLOOKUP(I2127,Lists!$F$2:$G$16,2,FALSE()),"Not Rated")</f>
        <v>Teens</v>
      </c>
      <c r="P2127" s="14">
        <f t="shared" si="266"/>
        <v>2</v>
      </c>
      <c r="Q2127" s="14" t="str">
        <f t="shared" si="267"/>
        <v>Saudi Arabia</v>
      </c>
      <c r="R2127" s="14" t="str">
        <f t="shared" si="268"/>
        <v>|Saudi Arabia|</v>
      </c>
      <c r="S2127" s="14" t="str">
        <f t="shared" si="269"/>
        <v>|International TV Shows|TV Dramas|</v>
      </c>
      <c r="T2127" s="14" t="str">
        <f t="shared" si="270"/>
        <v>|Unknown|</v>
      </c>
      <c r="U2127" s="14" t="str">
        <f t="shared" si="271"/>
        <v>|Moayed Althagafi|Khairiah Abulaban|Ali Alsharif|Adel Redwan|Redwan Alremey|Hind Alsaigh|Reem Alhabib|Khaled Bamashmoos|Fahad Ghazoli|Dareen Albayedh|Naif Althufairi|Mohammad Balkhi|</v>
      </c>
    </row>
    <row r="2128" spans="1:21">
      <c r="A2128" s="14" t="s">
        <v>10473</v>
      </c>
      <c r="B2128" s="14" t="s">
        <v>48</v>
      </c>
      <c r="C2128" s="14" t="s">
        <v>10474</v>
      </c>
      <c r="D2128" s="14" t="s">
        <v>5371</v>
      </c>
      <c r="E2128" s="14" t="s">
        <v>10475</v>
      </c>
      <c r="F2128" s="14" t="s">
        <v>116</v>
      </c>
      <c r="G2128" s="26">
        <v>44058</v>
      </c>
      <c r="H2128" s="14">
        <v>2009</v>
      </c>
      <c r="I2128" s="14" t="s">
        <v>362</v>
      </c>
      <c r="J2128" s="14" t="s">
        <v>10476</v>
      </c>
      <c r="K2128" s="14" t="s">
        <v>554</v>
      </c>
      <c r="L2128" s="14" t="s">
        <v>10477</v>
      </c>
      <c r="M2128" s="14">
        <f t="shared" si="264"/>
        <v>2020</v>
      </c>
      <c r="N2128" s="14">
        <f t="shared" si="265"/>
        <v>8</v>
      </c>
      <c r="O2128" s="14" t="str">
        <f>IFERROR(VLOOKUP(I2128,Lists!$F$2:$G$16,2,FALSE()),"Not Rated")</f>
        <v>Older Kids</v>
      </c>
      <c r="P2128" s="14">
        <f t="shared" si="266"/>
        <v>203</v>
      </c>
      <c r="Q2128" s="14" t="str">
        <f t="shared" si="267"/>
        <v>India</v>
      </c>
      <c r="R2128" s="14" t="str">
        <f t="shared" si="268"/>
        <v>|India|</v>
      </c>
      <c r="S2128" s="14" t="str">
        <f t="shared" si="269"/>
        <v>|Comedies|International Movies|Music &amp; Musicals|</v>
      </c>
      <c r="T2128" s="14" t="str">
        <f t="shared" si="270"/>
        <v>|Ashutosh Gowariker|</v>
      </c>
      <c r="U2128" s="14" t="str">
        <f t="shared" si="271"/>
        <v>|Harman Baweja|Priyanka Chopra|Manju Singh|Anjan Srivastav|Darshan Jariwala|Dilip Joshi|Vishwa Badola|Rajesh Vivek|Daya Shankar Pandey|Yuri Suri|</v>
      </c>
    </row>
    <row r="2129" spans="1:21">
      <c r="A2129" s="14" t="s">
        <v>10478</v>
      </c>
      <c r="B2129" s="14" t="s">
        <v>49</v>
      </c>
      <c r="C2129" s="14" t="s">
        <v>10479</v>
      </c>
      <c r="D2129" s="14" t="s">
        <v>117</v>
      </c>
      <c r="E2129" s="14" t="s">
        <v>10480</v>
      </c>
      <c r="F2129" s="14" t="s">
        <v>133</v>
      </c>
      <c r="G2129" s="26">
        <v>44057</v>
      </c>
      <c r="H2129" s="14">
        <v>2020</v>
      </c>
      <c r="I2129" s="14" t="s">
        <v>360</v>
      </c>
      <c r="J2129" s="14" t="s">
        <v>108</v>
      </c>
      <c r="K2129" s="14" t="s">
        <v>693</v>
      </c>
      <c r="L2129" s="14" t="s">
        <v>10481</v>
      </c>
      <c r="M2129" s="14">
        <f t="shared" si="264"/>
        <v>2020</v>
      </c>
      <c r="N2129" s="14">
        <f t="shared" si="265"/>
        <v>8</v>
      </c>
      <c r="O2129" s="14" t="str">
        <f>IFERROR(VLOOKUP(I2129,Lists!$F$2:$G$16,2,FALSE()),"Not Rated")</f>
        <v>Adults</v>
      </c>
      <c r="P2129" s="14">
        <f t="shared" si="266"/>
        <v>4</v>
      </c>
      <c r="Q2129" s="14" t="str">
        <f t="shared" si="267"/>
        <v>Brazil</v>
      </c>
      <c r="R2129" s="14" t="str">
        <f t="shared" si="268"/>
        <v>|Brazil|</v>
      </c>
      <c r="S2129" s="14" t="str">
        <f t="shared" si="269"/>
        <v>|International TV Shows|TV Dramas|TV Sci-Fi &amp; Fantasy|</v>
      </c>
      <c r="T2129" s="14" t="str">
        <f t="shared" si="270"/>
        <v>|Unknown|</v>
      </c>
      <c r="U2129" s="14" t="str">
        <f t="shared" si="271"/>
        <v>|João Miguel|Bianca Comparato|Michel Gomes|Rodolfo Valente|Vaneza Oliveira|Rafael Lozano|Viviane Porto|Mel Fronckowiak|Sergio Mamberti|Zezé Motta|Celso Frateschi|</v>
      </c>
    </row>
    <row r="2130" spans="1:21">
      <c r="A2130" s="14" t="s">
        <v>10482</v>
      </c>
      <c r="B2130" s="14" t="s">
        <v>48</v>
      </c>
      <c r="C2130" s="14" t="s">
        <v>10483</v>
      </c>
      <c r="D2130" s="14" t="s">
        <v>10484</v>
      </c>
      <c r="E2130" s="14" t="s">
        <v>117</v>
      </c>
      <c r="F2130" s="14" t="s">
        <v>117</v>
      </c>
      <c r="G2130" s="26">
        <v>44057</v>
      </c>
      <c r="H2130" s="14">
        <v>2020</v>
      </c>
      <c r="I2130" s="14" t="s">
        <v>368</v>
      </c>
      <c r="J2130" s="14" t="s">
        <v>1857</v>
      </c>
      <c r="K2130" s="14" t="s">
        <v>784</v>
      </c>
      <c r="L2130" s="14" t="s">
        <v>10485</v>
      </c>
      <c r="M2130" s="14">
        <f t="shared" si="264"/>
        <v>2020</v>
      </c>
      <c r="N2130" s="14">
        <f t="shared" si="265"/>
        <v>8</v>
      </c>
      <c r="O2130" s="14" t="str">
        <f>IFERROR(VLOOKUP(I2130,Lists!$F$2:$G$16,2,FALSE()),"Not Rated")</f>
        <v>Kids</v>
      </c>
      <c r="P2130" s="14">
        <f t="shared" si="266"/>
        <v>59</v>
      </c>
      <c r="Q2130" s="14" t="str">
        <f t="shared" si="267"/>
        <v>Unknown</v>
      </c>
      <c r="R2130" s="14" t="str">
        <f t="shared" si="268"/>
        <v>|Unknown|</v>
      </c>
      <c r="S2130" s="14" t="str">
        <f t="shared" si="269"/>
        <v>|Documentaries|International Movies|Sports Movies|</v>
      </c>
      <c r="T2130" s="14" t="str">
        <f t="shared" si="270"/>
        <v>|Anna Stone|</v>
      </c>
      <c r="U2130" s="14" t="str">
        <f t="shared" si="271"/>
        <v>|Unknown|</v>
      </c>
    </row>
    <row r="2131" spans="1:21">
      <c r="A2131" s="14" t="s">
        <v>10486</v>
      </c>
      <c r="B2131" s="14" t="s">
        <v>48</v>
      </c>
      <c r="C2131" s="14" t="s">
        <v>10487</v>
      </c>
      <c r="D2131" s="14" t="s">
        <v>10488</v>
      </c>
      <c r="E2131" s="14" t="s">
        <v>10489</v>
      </c>
      <c r="F2131" s="14" t="s">
        <v>119</v>
      </c>
      <c r="G2131" s="26">
        <v>44057</v>
      </c>
      <c r="H2131" s="14">
        <v>2020</v>
      </c>
      <c r="I2131" s="14" t="s">
        <v>365</v>
      </c>
      <c r="J2131" s="14" t="s">
        <v>900</v>
      </c>
      <c r="K2131" s="14" t="s">
        <v>481</v>
      </c>
      <c r="L2131" s="14" t="s">
        <v>10490</v>
      </c>
      <c r="M2131" s="14">
        <f t="shared" si="264"/>
        <v>2020</v>
      </c>
      <c r="N2131" s="14">
        <f t="shared" si="265"/>
        <v>8</v>
      </c>
      <c r="O2131" s="14" t="str">
        <f>IFERROR(VLOOKUP(I2131,Lists!$F$2:$G$16,2,FALSE()),"Not Rated")</f>
        <v>Kids</v>
      </c>
      <c r="P2131" s="14">
        <f t="shared" si="266"/>
        <v>92</v>
      </c>
      <c r="Q2131" s="14" t="str">
        <f t="shared" si="267"/>
        <v>Canada</v>
      </c>
      <c r="R2131" s="14" t="str">
        <f t="shared" si="268"/>
        <v>|Canada|</v>
      </c>
      <c r="S2131" s="14" t="str">
        <f t="shared" si="269"/>
        <v>|Children &amp; Family Movies|Comedies|</v>
      </c>
      <c r="T2131" s="14" t="str">
        <f t="shared" si="270"/>
        <v>|Cory Edwards|</v>
      </c>
      <c r="U2131" s="14" t="str">
        <f t="shared" si="271"/>
        <v>|Yara Shahidi|Miles Robbins|Miguel J. Pimentel|Gabrielle Union|Jadakiss|Tom Kenny|Angie Martinez|Harland Williams|Fat Joe|Amari McCoy|Dwyane Wade|</v>
      </c>
    </row>
    <row r="2132" spans="1:21">
      <c r="A2132" s="14" t="s">
        <v>10491</v>
      </c>
      <c r="B2132" s="14" t="s">
        <v>48</v>
      </c>
      <c r="C2132" s="14" t="s">
        <v>10492</v>
      </c>
      <c r="D2132" s="14" t="s">
        <v>10493</v>
      </c>
      <c r="E2132" s="14" t="s">
        <v>10494</v>
      </c>
      <c r="F2132" s="14" t="s">
        <v>2038</v>
      </c>
      <c r="G2132" s="26">
        <v>44057</v>
      </c>
      <c r="H2132" s="14">
        <v>2018</v>
      </c>
      <c r="I2132" s="14" t="s">
        <v>360</v>
      </c>
      <c r="J2132" s="14" t="s">
        <v>457</v>
      </c>
      <c r="K2132" s="14" t="s">
        <v>1436</v>
      </c>
      <c r="L2132" s="14" t="s">
        <v>10495</v>
      </c>
      <c r="M2132" s="14">
        <f t="shared" si="264"/>
        <v>2020</v>
      </c>
      <c r="N2132" s="14">
        <f t="shared" si="265"/>
        <v>8</v>
      </c>
      <c r="O2132" s="14" t="str">
        <f>IFERROR(VLOOKUP(I2132,Lists!$F$2:$G$16,2,FALSE()),"Not Rated")</f>
        <v>Adults</v>
      </c>
      <c r="P2132" s="14">
        <f t="shared" si="266"/>
        <v>104</v>
      </c>
      <c r="Q2132" s="14" t="str">
        <f t="shared" si="267"/>
        <v>United States</v>
      </c>
      <c r="R2132" s="14" t="str">
        <f t="shared" si="268"/>
        <v>|United States|Nigeria|</v>
      </c>
      <c r="S2132" s="14" t="str">
        <f t="shared" si="269"/>
        <v>|Dramas|Independent Movies|</v>
      </c>
      <c r="T2132" s="14" t="str">
        <f t="shared" si="270"/>
        <v>|Faraday Okoro|</v>
      </c>
      <c r="U2132" s="14" t="str">
        <f t="shared" si="271"/>
        <v>|Antonio Bell|Chinaza Uche|Tina Mba|Bimbo Manuel|Toyin Oshinaike|Craig Stott|Ebbe Bassey|Cristabel Goddy|Omar Maskati|Russell G. Jones|Dean Cameron|</v>
      </c>
    </row>
    <row r="2133" spans="1:21">
      <c r="A2133" s="14" t="s">
        <v>10496</v>
      </c>
      <c r="B2133" s="14" t="s">
        <v>48</v>
      </c>
      <c r="C2133" s="14" t="s">
        <v>10497</v>
      </c>
      <c r="D2133" s="14" t="s">
        <v>5990</v>
      </c>
      <c r="E2133" s="14" t="s">
        <v>10498</v>
      </c>
      <c r="F2133" s="14" t="s">
        <v>118</v>
      </c>
      <c r="G2133" s="26">
        <v>44057</v>
      </c>
      <c r="H2133" s="14">
        <v>2020</v>
      </c>
      <c r="I2133" s="14" t="s">
        <v>366</v>
      </c>
      <c r="J2133" s="14" t="s">
        <v>4187</v>
      </c>
      <c r="K2133" s="14" t="s">
        <v>251</v>
      </c>
      <c r="L2133" s="14" t="s">
        <v>10499</v>
      </c>
      <c r="M2133" s="14">
        <f t="shared" si="264"/>
        <v>2020</v>
      </c>
      <c r="N2133" s="14">
        <f t="shared" si="265"/>
        <v>8</v>
      </c>
      <c r="O2133" s="14" t="str">
        <f>IFERROR(VLOOKUP(I2133,Lists!$F$2:$G$16,2,FALSE()),"Not Rated")</f>
        <v>Kids</v>
      </c>
      <c r="P2133" s="14">
        <f t="shared" si="266"/>
        <v>72</v>
      </c>
      <c r="Q2133" s="14" t="str">
        <f t="shared" si="267"/>
        <v>United Kingdom</v>
      </c>
      <c r="R2133" s="14" t="str">
        <f t="shared" si="268"/>
        <v>|United Kingdom|</v>
      </c>
      <c r="S2133" s="14" t="str">
        <f t="shared" si="269"/>
        <v>|Children &amp; Family Movies|</v>
      </c>
      <c r="T2133" s="14" t="str">
        <f t="shared" si="270"/>
        <v>|Blair Simmons|</v>
      </c>
      <c r="U2133" s="14" t="str">
        <f t="shared" si="271"/>
        <v>|Teresa Gallagher|Simon Greenall|Keith Wickham|Rob Rackstraw|Michael Murphy|Jo Wyatt|Helen Walsh|Andres Williams|Paul Panting|</v>
      </c>
    </row>
    <row r="2134" spans="1:21">
      <c r="A2134" s="14" t="s">
        <v>10500</v>
      </c>
      <c r="B2134" s="14" t="s">
        <v>48</v>
      </c>
      <c r="C2134" s="14" t="s">
        <v>10501</v>
      </c>
      <c r="D2134" s="14" t="s">
        <v>10502</v>
      </c>
      <c r="E2134" s="14" t="s">
        <v>10503</v>
      </c>
      <c r="F2134" s="14" t="s">
        <v>115</v>
      </c>
      <c r="G2134" s="26">
        <v>44057</v>
      </c>
      <c r="H2134" s="14">
        <v>2020</v>
      </c>
      <c r="I2134" s="14" t="s">
        <v>363</v>
      </c>
      <c r="J2134" s="14" t="s">
        <v>783</v>
      </c>
      <c r="K2134" s="14" t="s">
        <v>248</v>
      </c>
      <c r="L2134" s="14" t="s">
        <v>10504</v>
      </c>
      <c r="M2134" s="14">
        <f t="shared" si="264"/>
        <v>2020</v>
      </c>
      <c r="N2134" s="14">
        <f t="shared" si="265"/>
        <v>8</v>
      </c>
      <c r="O2134" s="14" t="str">
        <f>IFERROR(VLOOKUP(I2134,Lists!$F$2:$G$16,2,FALSE()),"Not Rated")</f>
        <v>Adults</v>
      </c>
      <c r="P2134" s="14">
        <f t="shared" si="266"/>
        <v>113</v>
      </c>
      <c r="Q2134" s="14" t="str">
        <f t="shared" si="267"/>
        <v>United States</v>
      </c>
      <c r="R2134" s="14" t="str">
        <f t="shared" si="268"/>
        <v>|United States|</v>
      </c>
      <c r="S2134" s="14" t="str">
        <f t="shared" si="269"/>
        <v>|Action &amp; Adventure|</v>
      </c>
      <c r="T2134" s="14" t="str">
        <f t="shared" si="270"/>
        <v>|Henry Joost|Ariel Schulman|</v>
      </c>
      <c r="U2134" s="14" t="str">
        <f t="shared" si="271"/>
        <v>|Jamie Foxx|Joseph Gordon-Levitt|Dominique Fishback|Rodrigo Santoro|Courtney B. Vance|Amy Landecker|Machine Gun Kelly|Tait Fletcher|Allen Maldonado|Andrene Ward-Hammond|</v>
      </c>
    </row>
    <row r="2135" spans="1:21">
      <c r="A2135" s="14" t="s">
        <v>10505</v>
      </c>
      <c r="B2135" s="14" t="s">
        <v>49</v>
      </c>
      <c r="C2135" s="14" t="s">
        <v>10506</v>
      </c>
      <c r="D2135" s="14" t="s">
        <v>117</v>
      </c>
      <c r="E2135" s="14" t="s">
        <v>10507</v>
      </c>
      <c r="F2135" s="14" t="s">
        <v>115</v>
      </c>
      <c r="G2135" s="26">
        <v>44057</v>
      </c>
      <c r="H2135" s="14">
        <v>2020</v>
      </c>
      <c r="I2135" s="14" t="s">
        <v>360</v>
      </c>
      <c r="J2135" s="14" t="s">
        <v>105</v>
      </c>
      <c r="K2135" s="14" t="s">
        <v>851</v>
      </c>
      <c r="L2135" s="14" t="s">
        <v>10508</v>
      </c>
      <c r="M2135" s="14">
        <f t="shared" si="264"/>
        <v>2020</v>
      </c>
      <c r="N2135" s="14">
        <f t="shared" si="265"/>
        <v>8</v>
      </c>
      <c r="O2135" s="14" t="str">
        <f>IFERROR(VLOOKUP(I2135,Lists!$F$2:$G$16,2,FALSE()),"Not Rated")</f>
        <v>Adults</v>
      </c>
      <c r="P2135" s="14">
        <f t="shared" si="266"/>
        <v>1</v>
      </c>
      <c r="Q2135" s="14" t="str">
        <f t="shared" si="267"/>
        <v>United States</v>
      </c>
      <c r="R2135" s="14" t="str">
        <f t="shared" si="268"/>
        <v>|United States|</v>
      </c>
      <c r="S2135" s="14" t="str">
        <f t="shared" si="269"/>
        <v>|Crime TV Shows|TV Comedies|TV Dramas|</v>
      </c>
      <c r="T2135" s="14" t="str">
        <f t="shared" si="270"/>
        <v>|Unknown|</v>
      </c>
      <c r="U2135" s="14" t="str">
        <f t="shared" si="271"/>
        <v>|Anjelica Bette Fellini|Maddie Phillips|Kadeem Hardison|Virginia Williams|Mackenzie Astin|Shirley Rumierk|Myles Evans|Devon Hales|Spencer House|Eric Graise|Charity Cervantes|Wynn Everett|Method Man|</v>
      </c>
    </row>
    <row r="2136" spans="1:21">
      <c r="A2136" s="14" t="s">
        <v>10509</v>
      </c>
      <c r="B2136" s="14" t="s">
        <v>49</v>
      </c>
      <c r="C2136" s="14" t="s">
        <v>10510</v>
      </c>
      <c r="D2136" s="14" t="s">
        <v>117</v>
      </c>
      <c r="E2136" s="14" t="s">
        <v>10511</v>
      </c>
      <c r="F2136" s="14" t="s">
        <v>141</v>
      </c>
      <c r="G2136" s="26">
        <v>44057</v>
      </c>
      <c r="H2136" s="14">
        <v>2020</v>
      </c>
      <c r="I2136" s="14" t="s">
        <v>360</v>
      </c>
      <c r="J2136" s="14" t="s">
        <v>105</v>
      </c>
      <c r="K2136" s="14" t="s">
        <v>992</v>
      </c>
      <c r="L2136" s="14" t="s">
        <v>10512</v>
      </c>
      <c r="M2136" s="14">
        <f t="shared" si="264"/>
        <v>2020</v>
      </c>
      <c r="N2136" s="14">
        <f t="shared" si="265"/>
        <v>8</v>
      </c>
      <c r="O2136" s="14" t="str">
        <f>IFERROR(VLOOKUP(I2136,Lists!$F$2:$G$16,2,FALSE()),"Not Rated")</f>
        <v>Adults</v>
      </c>
      <c r="P2136" s="14">
        <f t="shared" si="266"/>
        <v>1</v>
      </c>
      <c r="Q2136" s="14" t="str">
        <f t="shared" si="267"/>
        <v>Colombia</v>
      </c>
      <c r="R2136" s="14" t="str">
        <f t="shared" si="268"/>
        <v>|Colombia|</v>
      </c>
      <c r="S2136" s="14" t="str">
        <f t="shared" si="269"/>
        <v>|Crime TV Shows|International TV Shows|Spanish-Language TV Shows|</v>
      </c>
      <c r="T2136" s="14" t="str">
        <f t="shared" si="270"/>
        <v>|Unknown|</v>
      </c>
      <c r="U2136" s="14" t="str">
        <f t="shared" si="271"/>
        <v>|Andrés Parra|Christian Tappan|Marcela Benjumea|Juan Sebastián Calero|Waldo Urrego|Rodrigo Jerez|Katherine Vélez|Paula Castaño|Pedro Suárez|Édgar Vittorino|Ramsés Ramos|Juan Pablo Barragán|</v>
      </c>
    </row>
    <row r="2137" spans="1:21">
      <c r="A2137" s="14" t="s">
        <v>10513</v>
      </c>
      <c r="B2137" s="14" t="s">
        <v>49</v>
      </c>
      <c r="C2137" s="14" t="s">
        <v>10514</v>
      </c>
      <c r="D2137" s="14" t="s">
        <v>117</v>
      </c>
      <c r="E2137" s="14" t="s">
        <v>10515</v>
      </c>
      <c r="F2137" s="14" t="s">
        <v>115</v>
      </c>
      <c r="G2137" s="26">
        <v>44057</v>
      </c>
      <c r="H2137" s="14">
        <v>2014</v>
      </c>
      <c r="I2137" s="14" t="s">
        <v>365</v>
      </c>
      <c r="J2137" s="14" t="s">
        <v>108</v>
      </c>
      <c r="K2137" s="14" t="s">
        <v>3090</v>
      </c>
      <c r="L2137" s="14" t="s">
        <v>10516</v>
      </c>
      <c r="M2137" s="14">
        <f t="shared" si="264"/>
        <v>2020</v>
      </c>
      <c r="N2137" s="14">
        <f t="shared" si="265"/>
        <v>8</v>
      </c>
      <c r="O2137" s="14" t="str">
        <f>IFERROR(VLOOKUP(I2137,Lists!$F$2:$G$16,2,FALSE()),"Not Rated")</f>
        <v>Kids</v>
      </c>
      <c r="P2137" s="14">
        <f t="shared" si="266"/>
        <v>4</v>
      </c>
      <c r="Q2137" s="14" t="str">
        <f t="shared" si="267"/>
        <v>United States</v>
      </c>
      <c r="R2137" s="14" t="str">
        <f t="shared" si="268"/>
        <v>|United States|</v>
      </c>
      <c r="S2137" s="14" t="str">
        <f t="shared" si="269"/>
        <v>|Kids' TV|TV Action &amp; Adventure|TV Sci-Fi &amp; Fantasy|</v>
      </c>
      <c r="T2137" s="14" t="str">
        <f t="shared" si="270"/>
        <v>|Unknown|</v>
      </c>
      <c r="U2137" s="14" t="str">
        <f t="shared" si="271"/>
        <v>|Janet Varney|David Faustino|P.J. Byrne|J.K. Simmons|Dee Bradley Baker|Seychelle Gabriel|Logan Wells|Jeff Bennett|Kiernan Shipka|</v>
      </c>
    </row>
    <row r="2138" spans="1:21">
      <c r="A2138" s="14" t="s">
        <v>10517</v>
      </c>
      <c r="B2138" s="14" t="s">
        <v>49</v>
      </c>
      <c r="C2138" s="14" t="s">
        <v>10518</v>
      </c>
      <c r="D2138" s="14" t="s">
        <v>117</v>
      </c>
      <c r="E2138" s="14" t="s">
        <v>10519</v>
      </c>
      <c r="F2138" s="14" t="s">
        <v>121</v>
      </c>
      <c r="G2138" s="26">
        <v>44057</v>
      </c>
      <c r="H2138" s="14">
        <v>2018</v>
      </c>
      <c r="I2138" s="14" t="s">
        <v>365</v>
      </c>
      <c r="J2138" s="14" t="s">
        <v>105</v>
      </c>
      <c r="K2138" s="14" t="s">
        <v>866</v>
      </c>
      <c r="L2138" s="14" t="s">
        <v>10520</v>
      </c>
      <c r="M2138" s="14">
        <f t="shared" si="264"/>
        <v>2020</v>
      </c>
      <c r="N2138" s="14">
        <f t="shared" si="265"/>
        <v>8</v>
      </c>
      <c r="O2138" s="14" t="str">
        <f>IFERROR(VLOOKUP(I2138,Lists!$F$2:$G$16,2,FALSE()),"Not Rated")</f>
        <v>Kids</v>
      </c>
      <c r="P2138" s="14">
        <f t="shared" si="266"/>
        <v>1</v>
      </c>
      <c r="Q2138" s="14" t="str">
        <f t="shared" si="267"/>
        <v>Japan</v>
      </c>
      <c r="R2138" s="14" t="str">
        <f t="shared" si="268"/>
        <v>|Japan|</v>
      </c>
      <c r="S2138" s="14" t="str">
        <f t="shared" si="269"/>
        <v>|Anime Series|Kids' TV|</v>
      </c>
      <c r="T2138" s="14" t="str">
        <f t="shared" si="270"/>
        <v>|Unknown|</v>
      </c>
      <c r="U2138" s="14" t="str">
        <f t="shared" si="271"/>
        <v>|Kensho Ono|Takahiro Sakurai|Mikako Komatsu|Etsuko Kozakura|Subaru Kimura|Kaito Ishikawa|Ami Koshimizu|Yoji Ikuta|Hayato Kimura|Kotaro Nishiyama|Takuya Kirimoto|Tomokazu Seki|Suzuko Mimori|</v>
      </c>
    </row>
    <row r="2139" spans="1:21">
      <c r="A2139" s="14" t="s">
        <v>10521</v>
      </c>
      <c r="B2139" s="14" t="s">
        <v>48</v>
      </c>
      <c r="C2139" s="14" t="s">
        <v>10522</v>
      </c>
      <c r="D2139" s="14" t="s">
        <v>10523</v>
      </c>
      <c r="E2139" s="14" t="s">
        <v>10524</v>
      </c>
      <c r="F2139" s="14" t="s">
        <v>120</v>
      </c>
      <c r="G2139" s="26">
        <v>44056</v>
      </c>
      <c r="H2139" s="14">
        <v>2019</v>
      </c>
      <c r="I2139" s="14" t="s">
        <v>360</v>
      </c>
      <c r="J2139" s="14" t="s">
        <v>730</v>
      </c>
      <c r="K2139" s="14" t="s">
        <v>834</v>
      </c>
      <c r="L2139" s="14" t="s">
        <v>10525</v>
      </c>
      <c r="M2139" s="14">
        <f t="shared" si="264"/>
        <v>2020</v>
      </c>
      <c r="N2139" s="14">
        <f t="shared" si="265"/>
        <v>8</v>
      </c>
      <c r="O2139" s="14" t="str">
        <f>IFERROR(VLOOKUP(I2139,Lists!$F$2:$G$16,2,FALSE()),"Not Rated")</f>
        <v>Adults</v>
      </c>
      <c r="P2139" s="14">
        <f t="shared" si="266"/>
        <v>93</v>
      </c>
      <c r="Q2139" s="14" t="str">
        <f t="shared" si="267"/>
        <v>France</v>
      </c>
      <c r="R2139" s="14" t="str">
        <f t="shared" si="268"/>
        <v>|France|</v>
      </c>
      <c r="S2139" s="14" t="str">
        <f t="shared" si="269"/>
        <v>|Comedies|Dramas|International Movies|</v>
      </c>
      <c r="T2139" s="14" t="str">
        <f t="shared" si="270"/>
        <v>|Rebecca Zlotowski|</v>
      </c>
      <c r="U2139" s="14" t="str">
        <f t="shared" si="271"/>
        <v>|Mina Farid|Zahia Dehar|Benoît Magimel|Nuno Lopes|Clotilde Courau|Loubna Abidar|"Riley" Lakdhar Dridi|Henri-Noël Tabary|</v>
      </c>
    </row>
    <row r="2140" spans="1:21">
      <c r="A2140" s="14" t="s">
        <v>10526</v>
      </c>
      <c r="B2140" s="14" t="s">
        <v>48</v>
      </c>
      <c r="C2140" s="14" t="s">
        <v>10527</v>
      </c>
      <c r="D2140" s="14" t="s">
        <v>9869</v>
      </c>
      <c r="E2140" s="14" t="s">
        <v>10528</v>
      </c>
      <c r="F2140" s="14" t="s">
        <v>916</v>
      </c>
      <c r="G2140" s="26">
        <v>44056</v>
      </c>
      <c r="H2140" s="14">
        <v>2016</v>
      </c>
      <c r="I2140" s="14" t="s">
        <v>363</v>
      </c>
      <c r="J2140" s="14" t="s">
        <v>1008</v>
      </c>
      <c r="K2140" s="14" t="s">
        <v>1436</v>
      </c>
      <c r="L2140" s="14" t="s">
        <v>10529</v>
      </c>
      <c r="M2140" s="14">
        <f t="shared" si="264"/>
        <v>2020</v>
      </c>
      <c r="N2140" s="14">
        <f t="shared" si="265"/>
        <v>8</v>
      </c>
      <c r="O2140" s="14" t="str">
        <f>IFERROR(VLOOKUP(I2140,Lists!$F$2:$G$16,2,FALSE()),"Not Rated")</f>
        <v>Adults</v>
      </c>
      <c r="P2140" s="14">
        <f t="shared" si="266"/>
        <v>119</v>
      </c>
      <c r="Q2140" s="14" t="str">
        <f t="shared" si="267"/>
        <v>United Kingdom</v>
      </c>
      <c r="R2140" s="14" t="str">
        <f t="shared" si="268"/>
        <v>|United Kingdom|United States|</v>
      </c>
      <c r="S2140" s="14" t="str">
        <f t="shared" si="269"/>
        <v>|Dramas|Independent Movies|</v>
      </c>
      <c r="T2140" s="14" t="str">
        <f t="shared" si="270"/>
        <v>|Antonio Campos|</v>
      </c>
      <c r="U2140" s="14" t="str">
        <f t="shared" si="271"/>
        <v>|Rebecca Hall|Michael C. Hall|Tracy Letts|Maria Dizzia|J. Smith-Cameron|Timothy Simons|Kim Shaw|John Cullum|Morgan Spector|Jayson Warner Smith|</v>
      </c>
    </row>
    <row r="2141" spans="1:21">
      <c r="A2141" s="14" t="s">
        <v>10530</v>
      </c>
      <c r="B2141" s="14" t="s">
        <v>48</v>
      </c>
      <c r="C2141" s="14" t="s">
        <v>10531</v>
      </c>
      <c r="D2141" s="14" t="s">
        <v>9869</v>
      </c>
      <c r="E2141" s="14" t="s">
        <v>10532</v>
      </c>
      <c r="F2141" s="14" t="s">
        <v>2247</v>
      </c>
      <c r="G2141" s="26">
        <v>44056</v>
      </c>
      <c r="H2141" s="14">
        <v>2012</v>
      </c>
      <c r="I2141" s="14" t="s">
        <v>360</v>
      </c>
      <c r="J2141" s="14" t="s">
        <v>611</v>
      </c>
      <c r="K2141" s="14" t="s">
        <v>2253</v>
      </c>
      <c r="L2141" s="14" t="s">
        <v>10533</v>
      </c>
      <c r="M2141" s="14">
        <f t="shared" si="264"/>
        <v>2020</v>
      </c>
      <c r="N2141" s="14">
        <f t="shared" si="265"/>
        <v>8</v>
      </c>
      <c r="O2141" s="14" t="str">
        <f>IFERROR(VLOOKUP(I2141,Lists!$F$2:$G$16,2,FALSE()),"Not Rated")</f>
        <v>Adults</v>
      </c>
      <c r="P2141" s="14">
        <f t="shared" si="266"/>
        <v>105</v>
      </c>
      <c r="Q2141" s="14" t="str">
        <f t="shared" si="267"/>
        <v>United States</v>
      </c>
      <c r="R2141" s="14" t="str">
        <f t="shared" si="268"/>
        <v>|United States|France|</v>
      </c>
      <c r="S2141" s="14" t="str">
        <f t="shared" si="269"/>
        <v>|Dramas|Independent Movies|Thrillers|</v>
      </c>
      <c r="T2141" s="14" t="str">
        <f t="shared" si="270"/>
        <v>|Antonio Campos|</v>
      </c>
      <c r="U2141" s="14" t="str">
        <f t="shared" si="271"/>
        <v>|Brady Corbet|Mati Diop|Constance Rousseau|Lila Salet|Solo|Michaël Abiteboul|Nicolas Ronchi|Étienne Rotha Moeng|</v>
      </c>
    </row>
    <row r="2142" spans="1:21">
      <c r="A2142" s="14" t="s">
        <v>10534</v>
      </c>
      <c r="B2142" s="14" t="s">
        <v>49</v>
      </c>
      <c r="C2142" s="14" t="s">
        <v>10535</v>
      </c>
      <c r="D2142" s="14" t="s">
        <v>117</v>
      </c>
      <c r="E2142" s="14" t="s">
        <v>117</v>
      </c>
      <c r="F2142" s="14" t="s">
        <v>115</v>
      </c>
      <c r="G2142" s="26">
        <v>44055</v>
      </c>
      <c r="H2142" s="14">
        <v>2020</v>
      </c>
      <c r="I2142" s="14" t="s">
        <v>360</v>
      </c>
      <c r="J2142" s="14" t="s">
        <v>105</v>
      </c>
      <c r="K2142" s="14" t="s">
        <v>262</v>
      </c>
      <c r="L2142" s="14" t="s">
        <v>10536</v>
      </c>
      <c r="M2142" s="14">
        <f t="shared" si="264"/>
        <v>2020</v>
      </c>
      <c r="N2142" s="14">
        <f t="shared" si="265"/>
        <v>8</v>
      </c>
      <c r="O2142" s="14" t="str">
        <f>IFERROR(VLOOKUP(I2142,Lists!$F$2:$G$16,2,FALSE()),"Not Rated")</f>
        <v>Adults</v>
      </c>
      <c r="P2142" s="14">
        <f t="shared" si="266"/>
        <v>1</v>
      </c>
      <c r="Q2142" s="14" t="str">
        <f t="shared" si="267"/>
        <v>United States</v>
      </c>
      <c r="R2142" s="14" t="str">
        <f t="shared" si="268"/>
        <v>|United States|</v>
      </c>
      <c r="S2142" s="14" t="str">
        <f t="shared" si="269"/>
        <v>|Reality TV|</v>
      </c>
      <c r="T2142" s="14" t="str">
        <f t="shared" si="270"/>
        <v>|Unknown|</v>
      </c>
      <c r="U2142" s="14" t="str">
        <f t="shared" si="271"/>
        <v>|Unknown|</v>
      </c>
    </row>
    <row r="2143" spans="1:21">
      <c r="A2143" s="14" t="s">
        <v>10537</v>
      </c>
      <c r="B2143" s="14" t="s">
        <v>48</v>
      </c>
      <c r="C2143" s="14" t="s">
        <v>10538</v>
      </c>
      <c r="D2143" s="14" t="s">
        <v>10539</v>
      </c>
      <c r="E2143" s="14" t="s">
        <v>10540</v>
      </c>
      <c r="F2143" s="14" t="s">
        <v>116</v>
      </c>
      <c r="G2143" s="26">
        <v>44055</v>
      </c>
      <c r="H2143" s="14">
        <v>2020</v>
      </c>
      <c r="I2143" s="14" t="s">
        <v>361</v>
      </c>
      <c r="J2143" s="14" t="s">
        <v>783</v>
      </c>
      <c r="K2143" s="14" t="s">
        <v>612</v>
      </c>
      <c r="L2143" s="14" t="s">
        <v>10541</v>
      </c>
      <c r="M2143" s="14">
        <f t="shared" si="264"/>
        <v>2020</v>
      </c>
      <c r="N2143" s="14">
        <f t="shared" si="265"/>
        <v>8</v>
      </c>
      <c r="O2143" s="14" t="str">
        <f>IFERROR(VLOOKUP(I2143,Lists!$F$2:$G$16,2,FALSE()),"Not Rated")</f>
        <v>Teens</v>
      </c>
      <c r="P2143" s="14">
        <f t="shared" si="266"/>
        <v>113</v>
      </c>
      <c r="Q2143" s="14" t="str">
        <f t="shared" si="267"/>
        <v>India</v>
      </c>
      <c r="R2143" s="14" t="str">
        <f t="shared" si="268"/>
        <v>|India|</v>
      </c>
      <c r="S2143" s="14" t="str">
        <f t="shared" si="269"/>
        <v>|Action &amp; Adventure|Dramas|International Movies|</v>
      </c>
      <c r="T2143" s="14" t="str">
        <f t="shared" si="270"/>
        <v>|Sharan Sharma|</v>
      </c>
      <c r="U2143" s="14" t="str">
        <f t="shared" si="271"/>
        <v>|Janhvi Kapoor|Pankaj Tripathi|Angad Bedi|Viineet Kumar|Manav Vij|Ayesha Raza Mishra|</v>
      </c>
    </row>
    <row r="2144" spans="1:21">
      <c r="A2144" s="14" t="s">
        <v>10542</v>
      </c>
      <c r="B2144" s="14" t="s">
        <v>48</v>
      </c>
      <c r="C2144" s="14" t="s">
        <v>10543</v>
      </c>
      <c r="D2144" s="14" t="s">
        <v>3364</v>
      </c>
      <c r="E2144" s="14" t="s">
        <v>10544</v>
      </c>
      <c r="F2144" s="14" t="s">
        <v>115</v>
      </c>
      <c r="G2144" s="26">
        <v>44054</v>
      </c>
      <c r="H2144" s="14">
        <v>2014</v>
      </c>
      <c r="I2144" s="14" t="s">
        <v>367</v>
      </c>
      <c r="J2144" s="14" t="s">
        <v>730</v>
      </c>
      <c r="K2144" s="14" t="s">
        <v>2106</v>
      </c>
      <c r="L2144" s="14" t="s">
        <v>10545</v>
      </c>
      <c r="M2144" s="14">
        <f t="shared" si="264"/>
        <v>2020</v>
      </c>
      <c r="N2144" s="14">
        <f t="shared" si="265"/>
        <v>8</v>
      </c>
      <c r="O2144" s="14" t="str">
        <f>IFERROR(VLOOKUP(I2144,Lists!$F$2:$G$16,2,FALSE()),"Not Rated")</f>
        <v>Older Kids</v>
      </c>
      <c r="P2144" s="14">
        <f t="shared" si="266"/>
        <v>93</v>
      </c>
      <c r="Q2144" s="14" t="str">
        <f t="shared" si="267"/>
        <v>United States</v>
      </c>
      <c r="R2144" s="14" t="str">
        <f t="shared" si="268"/>
        <v>|United States|</v>
      </c>
      <c r="S2144" s="14" t="str">
        <f t="shared" si="269"/>
        <v>|Children &amp; Family Movies|Comedies|Sci-Fi &amp; Fantasy|</v>
      </c>
      <c r="T2144" s="14" t="str">
        <f t="shared" si="270"/>
        <v>|Rob Minkoff|</v>
      </c>
      <c r="U2144" s="14" t="str">
        <f t="shared" si="271"/>
        <v>|Ty Burrell|Max Charles|Ariel Winter|Stephen Colbert|Leslie Mann|Stanley Tucci|Allison Janney|Mel Brooks|Patrick Warburton|Stephen Tobolowsky|Lake Bell|</v>
      </c>
    </row>
    <row r="2145" spans="1:21">
      <c r="A2145" s="14" t="s">
        <v>10546</v>
      </c>
      <c r="B2145" s="14" t="s">
        <v>48</v>
      </c>
      <c r="C2145" s="14" t="s">
        <v>10547</v>
      </c>
      <c r="D2145" s="14" t="s">
        <v>10548</v>
      </c>
      <c r="E2145" s="14" t="s">
        <v>10549</v>
      </c>
      <c r="F2145" s="14" t="s">
        <v>115</v>
      </c>
      <c r="G2145" s="26">
        <v>44054</v>
      </c>
      <c r="H2145" s="14">
        <v>2020</v>
      </c>
      <c r="I2145" s="14" t="s">
        <v>360</v>
      </c>
      <c r="J2145" s="14" t="s">
        <v>9393</v>
      </c>
      <c r="K2145" s="14" t="s">
        <v>261</v>
      </c>
      <c r="L2145" s="14" t="s">
        <v>10550</v>
      </c>
      <c r="M2145" s="14">
        <f t="shared" si="264"/>
        <v>2020</v>
      </c>
      <c r="N2145" s="14">
        <f t="shared" si="265"/>
        <v>8</v>
      </c>
      <c r="O2145" s="14" t="str">
        <f>IFERROR(VLOOKUP(I2145,Lists!$F$2:$G$16,2,FALSE()),"Not Rated")</f>
        <v>Adults</v>
      </c>
      <c r="P2145" s="14">
        <f t="shared" si="266"/>
        <v>44</v>
      </c>
      <c r="Q2145" s="14" t="str">
        <f t="shared" si="267"/>
        <v>United States</v>
      </c>
      <c r="R2145" s="14" t="str">
        <f t="shared" si="268"/>
        <v>|United States|</v>
      </c>
      <c r="S2145" s="14" t="str">
        <f t="shared" si="269"/>
        <v>|Stand-Up Comedy|</v>
      </c>
      <c r="T2145" s="14" t="str">
        <f t="shared" si="270"/>
        <v>|Tyler Spindel|</v>
      </c>
      <c r="U2145" s="14" t="str">
        <f t="shared" si="271"/>
        <v>|Rob Schneider|</v>
      </c>
    </row>
    <row r="2146" spans="1:21">
      <c r="A2146" s="14" t="s">
        <v>10551</v>
      </c>
      <c r="B2146" s="14" t="s">
        <v>49</v>
      </c>
      <c r="C2146" s="14" t="s">
        <v>10552</v>
      </c>
      <c r="D2146" s="14" t="s">
        <v>117</v>
      </c>
      <c r="E2146" s="14" t="s">
        <v>10553</v>
      </c>
      <c r="F2146" s="14" t="s">
        <v>115</v>
      </c>
      <c r="G2146" s="26">
        <v>44053</v>
      </c>
      <c r="H2146" s="14">
        <v>2020</v>
      </c>
      <c r="I2146" s="14" t="s">
        <v>368</v>
      </c>
      <c r="J2146" s="14" t="s">
        <v>105</v>
      </c>
      <c r="K2146" s="14" t="s">
        <v>617</v>
      </c>
      <c r="L2146" s="14" t="s">
        <v>10554</v>
      </c>
      <c r="M2146" s="14">
        <f t="shared" si="264"/>
        <v>2020</v>
      </c>
      <c r="N2146" s="14">
        <f t="shared" si="265"/>
        <v>8</v>
      </c>
      <c r="O2146" s="14" t="str">
        <f>IFERROR(VLOOKUP(I2146,Lists!$F$2:$G$16,2,FALSE()),"Not Rated")</f>
        <v>Kids</v>
      </c>
      <c r="P2146" s="14">
        <f t="shared" si="266"/>
        <v>1</v>
      </c>
      <c r="Q2146" s="14" t="str">
        <f t="shared" si="267"/>
        <v>United States</v>
      </c>
      <c r="R2146" s="14" t="str">
        <f t="shared" si="268"/>
        <v>|United States|</v>
      </c>
      <c r="S2146" s="14" t="str">
        <f t="shared" si="269"/>
        <v>|Kids' TV|TV Comedies|</v>
      </c>
      <c r="T2146" s="14" t="str">
        <f t="shared" si="270"/>
        <v>|Unknown|</v>
      </c>
      <c r="U2146" s="14" t="str">
        <f t="shared" si="271"/>
        <v>|Loretta Devine|Tia Mowry-Hardrict|Anthony Alabi|Paul Wight|Allison Munn|Gabriel Iglesias|Sherri Shepherd|Paulina Chávez|Jencarlos Canela|</v>
      </c>
    </row>
    <row r="2147" spans="1:21">
      <c r="A2147" s="14" t="s">
        <v>10555</v>
      </c>
      <c r="B2147" s="14" t="s">
        <v>49</v>
      </c>
      <c r="C2147" s="14" t="s">
        <v>10556</v>
      </c>
      <c r="D2147" s="14" t="s">
        <v>117</v>
      </c>
      <c r="E2147" s="14" t="s">
        <v>3079</v>
      </c>
      <c r="F2147" s="14" t="s">
        <v>121</v>
      </c>
      <c r="G2147" s="26">
        <v>44053</v>
      </c>
      <c r="H2147" s="14">
        <v>2019</v>
      </c>
      <c r="I2147" s="14" t="s">
        <v>360</v>
      </c>
      <c r="J2147" s="14" t="s">
        <v>106</v>
      </c>
      <c r="K2147" s="14" t="s">
        <v>1599</v>
      </c>
      <c r="L2147" s="14" t="s">
        <v>10557</v>
      </c>
      <c r="M2147" s="14">
        <f t="shared" si="264"/>
        <v>2020</v>
      </c>
      <c r="N2147" s="14">
        <f t="shared" si="265"/>
        <v>8</v>
      </c>
      <c r="O2147" s="14" t="str">
        <f>IFERROR(VLOOKUP(I2147,Lists!$F$2:$G$16,2,FALSE()),"Not Rated")</f>
        <v>Adults</v>
      </c>
      <c r="P2147" s="14">
        <f t="shared" si="266"/>
        <v>2</v>
      </c>
      <c r="Q2147" s="14" t="str">
        <f t="shared" si="267"/>
        <v>Japan</v>
      </c>
      <c r="R2147" s="14" t="str">
        <f t="shared" si="268"/>
        <v>|Japan|</v>
      </c>
      <c r="S2147" s="14" t="str">
        <f t="shared" si="269"/>
        <v>|International TV Shows|Reality TV|</v>
      </c>
      <c r="T2147" s="14" t="str">
        <f t="shared" si="270"/>
        <v>|Unknown|</v>
      </c>
      <c r="U2147" s="14" t="str">
        <f t="shared" si="271"/>
        <v>|You|Reina Triendl|Yoshimi Tokui|Azusa Babazono|Ryota Yamasato|Shono Hayama|</v>
      </c>
    </row>
    <row r="2148" spans="1:21">
      <c r="A2148" s="14" t="s">
        <v>10558</v>
      </c>
      <c r="B2148" s="14" t="s">
        <v>48</v>
      </c>
      <c r="C2148" s="14" t="s">
        <v>10559</v>
      </c>
      <c r="D2148" s="14" t="s">
        <v>10560</v>
      </c>
      <c r="E2148" s="14" t="s">
        <v>10561</v>
      </c>
      <c r="F2148" s="14" t="s">
        <v>115</v>
      </c>
      <c r="G2148" s="26">
        <v>44053</v>
      </c>
      <c r="H2148" s="14">
        <v>2020</v>
      </c>
      <c r="I2148" s="14" t="s">
        <v>364</v>
      </c>
      <c r="J2148" s="14" t="s">
        <v>604</v>
      </c>
      <c r="K2148" s="14" t="s">
        <v>1027</v>
      </c>
      <c r="L2148" s="14" t="s">
        <v>10562</v>
      </c>
      <c r="M2148" s="14">
        <f t="shared" si="264"/>
        <v>2020</v>
      </c>
      <c r="N2148" s="14">
        <f t="shared" si="265"/>
        <v>8</v>
      </c>
      <c r="O2148" s="14" t="str">
        <f>IFERROR(VLOOKUP(I2148,Lists!$F$2:$G$16,2,FALSE()),"Not Rated")</f>
        <v>Teens</v>
      </c>
      <c r="P2148" s="14">
        <f t="shared" si="266"/>
        <v>110</v>
      </c>
      <c r="Q2148" s="14" t="str">
        <f t="shared" si="267"/>
        <v>United States</v>
      </c>
      <c r="R2148" s="14" t="str">
        <f t="shared" si="268"/>
        <v>|United States|</v>
      </c>
      <c r="S2148" s="14" t="str">
        <f t="shared" si="269"/>
        <v>|Dramas|Romantic Movies|</v>
      </c>
      <c r="T2148" s="14" t="str">
        <f t="shared" si="270"/>
        <v>|Vicky Wight|</v>
      </c>
      <c r="U2148" s="14" t="str">
        <f t="shared" si="271"/>
        <v>|Leslie Bibb|Josh Duhamel|Nora Dunn|Sharon Lawrence|Callie Hope Haverda|Roxton Garcia|</v>
      </c>
    </row>
    <row r="2149" spans="1:21">
      <c r="A2149" s="14" t="s">
        <v>10563</v>
      </c>
      <c r="B2149" s="14" t="s">
        <v>48</v>
      </c>
      <c r="C2149" s="14" t="s">
        <v>10564</v>
      </c>
      <c r="D2149" s="14" t="s">
        <v>308</v>
      </c>
      <c r="E2149" s="14" t="s">
        <v>10565</v>
      </c>
      <c r="F2149" s="14" t="s">
        <v>117</v>
      </c>
      <c r="G2149" s="26">
        <v>44051</v>
      </c>
      <c r="H2149" s="14">
        <v>2018</v>
      </c>
      <c r="I2149" s="14" t="s">
        <v>361</v>
      </c>
      <c r="J2149" s="14" t="s">
        <v>783</v>
      </c>
      <c r="K2149" s="14" t="s">
        <v>475</v>
      </c>
      <c r="L2149" s="14" t="s">
        <v>10566</v>
      </c>
      <c r="M2149" s="14">
        <f t="shared" si="264"/>
        <v>2020</v>
      </c>
      <c r="N2149" s="14">
        <f t="shared" si="265"/>
        <v>8</v>
      </c>
      <c r="O2149" s="14" t="str">
        <f>IFERROR(VLOOKUP(I2149,Lists!$F$2:$G$16,2,FALSE()),"Not Rated")</f>
        <v>Teens</v>
      </c>
      <c r="P2149" s="14">
        <f t="shared" si="266"/>
        <v>113</v>
      </c>
      <c r="Q2149" s="14" t="str">
        <f t="shared" si="267"/>
        <v>Unknown</v>
      </c>
      <c r="R2149" s="14" t="str">
        <f t="shared" si="268"/>
        <v>|Unknown|</v>
      </c>
      <c r="S2149" s="14" t="str">
        <f t="shared" si="269"/>
        <v>|Dramas|International Movies|</v>
      </c>
      <c r="T2149" s="14" t="str">
        <f t="shared" si="270"/>
        <v>|Kunle Afolayan|</v>
      </c>
      <c r="U2149" s="14" t="str">
        <f t="shared" si="271"/>
        <v>|Joke Silva|Omowunmi Dada|Bimbo Akintola|Femi Adebayo|Kayode Olaiya|Ali Nuhu|Yvonne Jegede|Toyin Abraham|Adebayo Salami|Ayo Mogaji|Magaji Mijinyawa|</v>
      </c>
    </row>
    <row r="2150" spans="1:21">
      <c r="A2150" s="14" t="s">
        <v>10567</v>
      </c>
      <c r="B2150" s="14" t="s">
        <v>49</v>
      </c>
      <c r="C2150" s="14" t="s">
        <v>10568</v>
      </c>
      <c r="D2150" s="14" t="s">
        <v>117</v>
      </c>
      <c r="E2150" s="14" t="s">
        <v>10569</v>
      </c>
      <c r="F2150" s="14" t="s">
        <v>131</v>
      </c>
      <c r="G2150" s="26">
        <v>44051</v>
      </c>
      <c r="H2150" s="14">
        <v>2016</v>
      </c>
      <c r="I2150" s="14" t="s">
        <v>361</v>
      </c>
      <c r="J2150" s="14" t="s">
        <v>105</v>
      </c>
      <c r="K2150" s="14" t="s">
        <v>688</v>
      </c>
      <c r="L2150" s="14" t="s">
        <v>10570</v>
      </c>
      <c r="M2150" s="14">
        <f t="shared" si="264"/>
        <v>2020</v>
      </c>
      <c r="N2150" s="14">
        <f t="shared" si="265"/>
        <v>8</v>
      </c>
      <c r="O2150" s="14" t="str">
        <f>IFERROR(VLOOKUP(I2150,Lists!$F$2:$G$16,2,FALSE()),"Not Rated")</f>
        <v>Teens</v>
      </c>
      <c r="P2150" s="14">
        <f t="shared" si="266"/>
        <v>1</v>
      </c>
      <c r="Q2150" s="14" t="str">
        <f t="shared" si="267"/>
        <v>Nigeria</v>
      </c>
      <c r="R2150" s="14" t="str">
        <f t="shared" si="268"/>
        <v>|Nigeria|</v>
      </c>
      <c r="S2150" s="14" t="str">
        <f t="shared" si="269"/>
        <v>|International TV Shows|TV Dramas|</v>
      </c>
      <c r="T2150" s="14" t="str">
        <f t="shared" si="270"/>
        <v>|Unknown|</v>
      </c>
      <c r="U2150" s="14" t="str">
        <f t="shared" si="271"/>
        <v>|Caroline Chikezie|Bimbo Manuel|Lord Frank|Edmond Enaibe|Taiwo Obileye|Jude Chukwuka|Kunle Coker|Paul Christian Chukwudi|Samuel Abiola Robinson|Simi Adejumo|Ani Iyoho|</v>
      </c>
    </row>
    <row r="2151" spans="1:21">
      <c r="A2151" s="14" t="s">
        <v>10571</v>
      </c>
      <c r="B2151" s="14" t="s">
        <v>48</v>
      </c>
      <c r="C2151" s="14" t="s">
        <v>10572</v>
      </c>
      <c r="D2151" s="14" t="s">
        <v>10573</v>
      </c>
      <c r="E2151" s="14" t="s">
        <v>10574</v>
      </c>
      <c r="F2151" s="14" t="s">
        <v>10575</v>
      </c>
      <c r="G2151" s="26">
        <v>44051</v>
      </c>
      <c r="H2151" s="14">
        <v>2020</v>
      </c>
      <c r="I2151" s="14" t="s">
        <v>363</v>
      </c>
      <c r="J2151" s="14" t="s">
        <v>404</v>
      </c>
      <c r="K2151" s="14" t="s">
        <v>3429</v>
      </c>
      <c r="L2151" s="14" t="s">
        <v>10576</v>
      </c>
      <c r="M2151" s="14">
        <f t="shared" si="264"/>
        <v>2020</v>
      </c>
      <c r="N2151" s="14">
        <f t="shared" si="265"/>
        <v>8</v>
      </c>
      <c r="O2151" s="14" t="str">
        <f>IFERROR(VLOOKUP(I2151,Lists!$F$2:$G$16,2,FALSE()),"Not Rated")</f>
        <v>Adults</v>
      </c>
      <c r="P2151" s="14">
        <f t="shared" si="266"/>
        <v>90</v>
      </c>
      <c r="Q2151" s="14" t="str">
        <f t="shared" si="267"/>
        <v>United States</v>
      </c>
      <c r="R2151" s="14" t="str">
        <f t="shared" si="268"/>
        <v>|United States|Canada|United Kingdom|</v>
      </c>
      <c r="S2151" s="14" t="str">
        <f t="shared" si="269"/>
        <v>|Horror Movies|Thrillers|</v>
      </c>
      <c r="T2151" s="14" t="str">
        <f t="shared" si="270"/>
        <v>|Marc Meyers|</v>
      </c>
      <c r="U2151" s="14" t="str">
        <f t="shared" si="271"/>
        <v>|Alexandra Daddario|Amy Forsyth|Keean Johnson|Maddie Hasson|Logan Miller|Austin Swift|Johnny Knoxville|Allison McAtee|Tanner Beard|</v>
      </c>
    </row>
    <row r="2152" spans="1:21">
      <c r="A2152" s="14" t="s">
        <v>10577</v>
      </c>
      <c r="B2152" s="14" t="s">
        <v>48</v>
      </c>
      <c r="C2152" s="14" t="s">
        <v>10578</v>
      </c>
      <c r="D2152" s="14" t="s">
        <v>10579</v>
      </c>
      <c r="E2152" s="14" t="s">
        <v>10580</v>
      </c>
      <c r="F2152" s="14" t="s">
        <v>124</v>
      </c>
      <c r="G2152" s="26">
        <v>44050</v>
      </c>
      <c r="H2152" s="14">
        <v>2020</v>
      </c>
      <c r="I2152" s="14" t="s">
        <v>360</v>
      </c>
      <c r="J2152" s="14" t="s">
        <v>1173</v>
      </c>
      <c r="K2152" s="14" t="s">
        <v>529</v>
      </c>
      <c r="L2152" s="14" t="s">
        <v>10581</v>
      </c>
      <c r="M2152" s="14">
        <f t="shared" si="264"/>
        <v>2020</v>
      </c>
      <c r="N2152" s="14">
        <f t="shared" si="265"/>
        <v>8</v>
      </c>
      <c r="O2152" s="14" t="str">
        <f>IFERROR(VLOOKUP(I2152,Lists!$F$2:$G$16,2,FALSE()),"Not Rated")</f>
        <v>Adults</v>
      </c>
      <c r="P2152" s="14">
        <f t="shared" si="266"/>
        <v>82</v>
      </c>
      <c r="Q2152" s="14" t="str">
        <f t="shared" si="267"/>
        <v>Germany</v>
      </c>
      <c r="R2152" s="14" t="str">
        <f t="shared" si="268"/>
        <v>|Germany|</v>
      </c>
      <c r="S2152" s="14" t="str">
        <f t="shared" si="269"/>
        <v>|Comedies|International Movies|</v>
      </c>
      <c r="T2152" s="14" t="str">
        <f t="shared" si="270"/>
        <v>|Franziska Meyer Price|</v>
      </c>
      <c r="U2152" s="14" t="str">
        <f t="shared" si="271"/>
        <v>|Felicitas Woll|Janina Uhse|Jan Sosniok|Matthias Klimsa|Sandra Borgmann|Kai Lentrodt|Armin Rohde|Gitta Schweighöfer|Kailas Mahadevan|</v>
      </c>
    </row>
    <row r="2153" spans="1:21">
      <c r="A2153" s="14" t="s">
        <v>10582</v>
      </c>
      <c r="B2153" s="14" t="s">
        <v>49</v>
      </c>
      <c r="C2153" s="14" t="s">
        <v>10583</v>
      </c>
      <c r="D2153" s="14" t="s">
        <v>117</v>
      </c>
      <c r="E2153" s="14" t="s">
        <v>10584</v>
      </c>
      <c r="F2153" s="14" t="s">
        <v>122</v>
      </c>
      <c r="G2153" s="26">
        <v>44050</v>
      </c>
      <c r="H2153" s="14">
        <v>2020</v>
      </c>
      <c r="I2153" s="14" t="s">
        <v>360</v>
      </c>
      <c r="J2153" s="14" t="s">
        <v>107</v>
      </c>
      <c r="K2153" s="14" t="s">
        <v>992</v>
      </c>
      <c r="L2153" s="14" t="s">
        <v>10585</v>
      </c>
      <c r="M2153" s="14">
        <f t="shared" si="264"/>
        <v>2020</v>
      </c>
      <c r="N2153" s="14">
        <f t="shared" si="265"/>
        <v>8</v>
      </c>
      <c r="O2153" s="14" t="str">
        <f>IFERROR(VLOOKUP(I2153,Lists!$F$2:$G$16,2,FALSE()),"Not Rated")</f>
        <v>Adults</v>
      </c>
      <c r="P2153" s="14">
        <f t="shared" si="266"/>
        <v>3</v>
      </c>
      <c r="Q2153" s="14" t="str">
        <f t="shared" si="267"/>
        <v>Spain</v>
      </c>
      <c r="R2153" s="14" t="str">
        <f t="shared" si="268"/>
        <v>|Spain|</v>
      </c>
      <c r="S2153" s="14" t="str">
        <f t="shared" si="269"/>
        <v>|Crime TV Shows|International TV Shows|Spanish-Language TV Shows|</v>
      </c>
      <c r="T2153" s="14" t="str">
        <f t="shared" si="270"/>
        <v>|Unknown|</v>
      </c>
      <c r="U2153" s="14" t="str">
        <f t="shared" si="271"/>
        <v>|Ivana Baquero|Jon Kortajarena|Alejandra Onieva|Eloy Azorín|Chiqui Fernández|Tamar Novas|Daniel Lundh|Manuela Vellés|Natalia Rodríguez|Laura Prats|Ignacio Montes|Begoña Vargas|Luis Bermejo|Pepe Ocio|Ben Temple|Félix Gómez|Antonio Durán 'Morris'|Eduardo Blanco|José Sacristán|</v>
      </c>
    </row>
    <row r="2154" spans="1:21">
      <c r="A2154" s="14" t="s">
        <v>10586</v>
      </c>
      <c r="B2154" s="14" t="s">
        <v>49</v>
      </c>
      <c r="C2154" s="14" t="s">
        <v>10587</v>
      </c>
      <c r="D2154" s="14" t="s">
        <v>117</v>
      </c>
      <c r="E2154" s="14" t="s">
        <v>117</v>
      </c>
      <c r="F2154" s="14" t="s">
        <v>117</v>
      </c>
      <c r="G2154" s="26">
        <v>44050</v>
      </c>
      <c r="H2154" s="14">
        <v>2020</v>
      </c>
      <c r="I2154" s="14" t="s">
        <v>360</v>
      </c>
      <c r="J2154" s="14" t="s">
        <v>107</v>
      </c>
      <c r="K2154" s="14" t="s">
        <v>262</v>
      </c>
      <c r="L2154" s="14" t="s">
        <v>10588</v>
      </c>
      <c r="M2154" s="14">
        <f t="shared" si="264"/>
        <v>2020</v>
      </c>
      <c r="N2154" s="14">
        <f t="shared" si="265"/>
        <v>8</v>
      </c>
      <c r="O2154" s="14" t="str">
        <f>IFERROR(VLOOKUP(I2154,Lists!$F$2:$G$16,2,FALSE()),"Not Rated")</f>
        <v>Adults</v>
      </c>
      <c r="P2154" s="14">
        <f t="shared" si="266"/>
        <v>3</v>
      </c>
      <c r="Q2154" s="14" t="str">
        <f t="shared" si="267"/>
        <v>Unknown</v>
      </c>
      <c r="R2154" s="14" t="str">
        <f t="shared" si="268"/>
        <v>|Unknown|</v>
      </c>
      <c r="S2154" s="14" t="str">
        <f t="shared" si="269"/>
        <v>|Reality TV|</v>
      </c>
      <c r="T2154" s="14" t="str">
        <f t="shared" si="270"/>
        <v>|Unknown|</v>
      </c>
      <c r="U2154" s="14" t="str">
        <f t="shared" si="271"/>
        <v>|Unknown|</v>
      </c>
    </row>
    <row r="2155" spans="1:21">
      <c r="A2155" s="14" t="s">
        <v>10589</v>
      </c>
      <c r="B2155" s="14" t="s">
        <v>49</v>
      </c>
      <c r="C2155" s="14" t="s">
        <v>10590</v>
      </c>
      <c r="D2155" s="14" t="s">
        <v>117</v>
      </c>
      <c r="E2155" s="14" t="s">
        <v>10591</v>
      </c>
      <c r="F2155" s="14" t="s">
        <v>124</v>
      </c>
      <c r="G2155" s="26">
        <v>44050</v>
      </c>
      <c r="H2155" s="14">
        <v>2020</v>
      </c>
      <c r="I2155" s="14" t="s">
        <v>362</v>
      </c>
      <c r="J2155" s="14" t="s">
        <v>105</v>
      </c>
      <c r="K2155" s="14" t="s">
        <v>1599</v>
      </c>
      <c r="L2155" s="14" t="s">
        <v>10592</v>
      </c>
      <c r="M2155" s="14">
        <f t="shared" si="264"/>
        <v>2020</v>
      </c>
      <c r="N2155" s="14">
        <f t="shared" si="265"/>
        <v>8</v>
      </c>
      <c r="O2155" s="14" t="str">
        <f>IFERROR(VLOOKUP(I2155,Lists!$F$2:$G$16,2,FALSE()),"Not Rated")</f>
        <v>Older Kids</v>
      </c>
      <c r="P2155" s="14">
        <f t="shared" si="266"/>
        <v>1</v>
      </c>
      <c r="Q2155" s="14" t="str">
        <f t="shared" si="267"/>
        <v>Germany</v>
      </c>
      <c r="R2155" s="14" t="str">
        <f t="shared" si="268"/>
        <v>|Germany|</v>
      </c>
      <c r="S2155" s="14" t="str">
        <f t="shared" si="269"/>
        <v>|International TV Shows|Reality TV|</v>
      </c>
      <c r="T2155" s="14" t="str">
        <f t="shared" si="270"/>
        <v>|Unknown|</v>
      </c>
      <c r="U2155" s="14" t="str">
        <f t="shared" si="271"/>
        <v>|Palina Rojinski|</v>
      </c>
    </row>
    <row r="2156" spans="1:21">
      <c r="A2156" s="14" t="s">
        <v>10593</v>
      </c>
      <c r="B2156" s="14" t="s">
        <v>48</v>
      </c>
      <c r="C2156" s="14" t="s">
        <v>10594</v>
      </c>
      <c r="D2156" s="14" t="s">
        <v>6696</v>
      </c>
      <c r="E2156" s="14" t="s">
        <v>6696</v>
      </c>
      <c r="F2156" s="14" t="s">
        <v>115</v>
      </c>
      <c r="G2156" s="26">
        <v>44050</v>
      </c>
      <c r="H2156" s="14">
        <v>2018</v>
      </c>
      <c r="I2156" s="14" t="s">
        <v>361</v>
      </c>
      <c r="J2156" s="14" t="s">
        <v>1973</v>
      </c>
      <c r="K2156" s="14" t="s">
        <v>247</v>
      </c>
      <c r="L2156" s="14" t="s">
        <v>10595</v>
      </c>
      <c r="M2156" s="14">
        <f t="shared" si="264"/>
        <v>2020</v>
      </c>
      <c r="N2156" s="14">
        <f t="shared" si="265"/>
        <v>8</v>
      </c>
      <c r="O2156" s="14" t="str">
        <f>IFERROR(VLOOKUP(I2156,Lists!$F$2:$G$16,2,FALSE()),"Not Rated")</f>
        <v>Teens</v>
      </c>
      <c r="P2156" s="14">
        <f t="shared" si="266"/>
        <v>69</v>
      </c>
      <c r="Q2156" s="14" t="str">
        <f t="shared" si="267"/>
        <v>United States</v>
      </c>
      <c r="R2156" s="14" t="str">
        <f t="shared" si="268"/>
        <v>|United States|</v>
      </c>
      <c r="S2156" s="14" t="str">
        <f t="shared" si="269"/>
        <v>|Documentaries|</v>
      </c>
      <c r="T2156" s="14" t="str">
        <f t="shared" si="270"/>
        <v>|Steven Rinella|</v>
      </c>
      <c r="U2156" s="14" t="str">
        <f t="shared" si="271"/>
        <v>|Steven Rinella|</v>
      </c>
    </row>
    <row r="2157" spans="1:21">
      <c r="A2157" s="14" t="s">
        <v>10596</v>
      </c>
      <c r="B2157" s="14" t="s">
        <v>48</v>
      </c>
      <c r="C2157" s="14" t="s">
        <v>10597</v>
      </c>
      <c r="D2157" s="14" t="s">
        <v>7579</v>
      </c>
      <c r="E2157" s="14" t="s">
        <v>10598</v>
      </c>
      <c r="F2157" s="14" t="s">
        <v>115</v>
      </c>
      <c r="G2157" s="26">
        <v>44050</v>
      </c>
      <c r="H2157" s="14">
        <v>2020</v>
      </c>
      <c r="I2157" s="14" t="s">
        <v>366</v>
      </c>
      <c r="J2157" s="14" t="s">
        <v>2838</v>
      </c>
      <c r="K2157" s="14" t="s">
        <v>251</v>
      </c>
      <c r="L2157" s="14" t="s">
        <v>10599</v>
      </c>
      <c r="M2157" s="14">
        <f t="shared" si="264"/>
        <v>2020</v>
      </c>
      <c r="N2157" s="14">
        <f t="shared" si="265"/>
        <v>8</v>
      </c>
      <c r="O2157" s="14" t="str">
        <f>IFERROR(VLOOKUP(I2157,Lists!$F$2:$G$16,2,FALSE()),"Not Rated")</f>
        <v>Kids</v>
      </c>
      <c r="P2157" s="14">
        <f t="shared" si="266"/>
        <v>46</v>
      </c>
      <c r="Q2157" s="14" t="str">
        <f t="shared" si="267"/>
        <v>United States</v>
      </c>
      <c r="R2157" s="14" t="str">
        <f t="shared" si="268"/>
        <v>|United States|</v>
      </c>
      <c r="S2157" s="14" t="str">
        <f t="shared" si="269"/>
        <v>|Children &amp; Family Movies|</v>
      </c>
      <c r="T2157" s="14" t="str">
        <f t="shared" si="270"/>
        <v>|Richard Weston|</v>
      </c>
      <c r="U2157" s="14" t="str">
        <f t="shared" si="271"/>
        <v>|Kate McKinnon|Matthew Mucci|Mikaela Blake|Gabby Clarke|Roman Lutterotti|Leke Maceda-Rustecki|Birva Pandya|Lynsey Pham|Kaden Stephen|</v>
      </c>
    </row>
    <row r="2158" spans="1:21">
      <c r="A2158" s="14" t="s">
        <v>10600</v>
      </c>
      <c r="B2158" s="14" t="s">
        <v>49</v>
      </c>
      <c r="C2158" s="14" t="s">
        <v>10601</v>
      </c>
      <c r="D2158" s="14" t="s">
        <v>117</v>
      </c>
      <c r="E2158" s="14" t="s">
        <v>10602</v>
      </c>
      <c r="F2158" s="14" t="s">
        <v>115</v>
      </c>
      <c r="G2158" s="26">
        <v>44050</v>
      </c>
      <c r="H2158" s="14">
        <v>2020</v>
      </c>
      <c r="I2158" s="14" t="s">
        <v>362</v>
      </c>
      <c r="J2158" s="14" t="s">
        <v>105</v>
      </c>
      <c r="K2158" s="14" t="s">
        <v>6243</v>
      </c>
      <c r="L2158" s="14" t="s">
        <v>10603</v>
      </c>
      <c r="M2158" s="14">
        <f t="shared" si="264"/>
        <v>2020</v>
      </c>
      <c r="N2158" s="14">
        <f t="shared" si="265"/>
        <v>8</v>
      </c>
      <c r="O2158" s="14" t="str">
        <f>IFERROR(VLOOKUP(I2158,Lists!$F$2:$G$16,2,FALSE()),"Not Rated")</f>
        <v>Older Kids</v>
      </c>
      <c r="P2158" s="14">
        <f t="shared" si="266"/>
        <v>1</v>
      </c>
      <c r="Q2158" s="14" t="str">
        <f t="shared" si="267"/>
        <v>United States</v>
      </c>
      <c r="R2158" s="14" t="str">
        <f t="shared" si="268"/>
        <v>|United States|</v>
      </c>
      <c r="S2158" s="14" t="str">
        <f t="shared" si="269"/>
        <v>|Docuseries|Science &amp; Nature TV|TV Action &amp; Adventure|</v>
      </c>
      <c r="T2158" s="14" t="str">
        <f t="shared" si="270"/>
        <v>|Unknown|</v>
      </c>
      <c r="U2158" s="14" t="str">
        <f t="shared" si="271"/>
        <v>|Mike Colter|</v>
      </c>
    </row>
    <row r="2159" spans="1:21">
      <c r="A2159" s="14" t="s">
        <v>10604</v>
      </c>
      <c r="B2159" s="14" t="s">
        <v>49</v>
      </c>
      <c r="C2159" s="14" t="s">
        <v>10605</v>
      </c>
      <c r="D2159" s="14" t="s">
        <v>117</v>
      </c>
      <c r="E2159" s="14" t="s">
        <v>10606</v>
      </c>
      <c r="F2159" s="14" t="s">
        <v>115</v>
      </c>
      <c r="G2159" s="26">
        <v>44050</v>
      </c>
      <c r="H2159" s="14">
        <v>2020</v>
      </c>
      <c r="I2159" s="14" t="s">
        <v>365</v>
      </c>
      <c r="J2159" s="14" t="s">
        <v>105</v>
      </c>
      <c r="K2159" s="14" t="s">
        <v>3090</v>
      </c>
      <c r="L2159" s="14" t="s">
        <v>10607</v>
      </c>
      <c r="M2159" s="14">
        <f t="shared" si="264"/>
        <v>2020</v>
      </c>
      <c r="N2159" s="14">
        <f t="shared" si="265"/>
        <v>8</v>
      </c>
      <c r="O2159" s="14" t="str">
        <f>IFERROR(VLOOKUP(I2159,Lists!$F$2:$G$16,2,FALSE()),"Not Rated")</f>
        <v>Kids</v>
      </c>
      <c r="P2159" s="14">
        <f t="shared" si="266"/>
        <v>1</v>
      </c>
      <c r="Q2159" s="14" t="str">
        <f t="shared" si="267"/>
        <v>United States</v>
      </c>
      <c r="R2159" s="14" t="str">
        <f t="shared" si="268"/>
        <v>|United States|</v>
      </c>
      <c r="S2159" s="14" t="str">
        <f t="shared" si="269"/>
        <v>|Kids' TV|TV Action &amp; Adventure|TV Sci-Fi &amp; Fantasy|</v>
      </c>
      <c r="T2159" s="14" t="str">
        <f t="shared" si="270"/>
        <v>|Unknown|</v>
      </c>
      <c r="U2159" s="14" t="str">
        <f t="shared" si="271"/>
        <v>|Colin O'Donoghue|David Bradley|Lena Headey|Emile Hirsch|Lexi Medrano|Steven Yeun|Alfred Molina|James Faulkner|Stephanie Beatriz|John Rhys-Davies|</v>
      </c>
    </row>
    <row r="2160" spans="1:21">
      <c r="A2160" s="14" t="s">
        <v>10608</v>
      </c>
      <c r="B2160" s="14" t="s">
        <v>49</v>
      </c>
      <c r="C2160" s="14" t="s">
        <v>10609</v>
      </c>
      <c r="D2160" s="14" t="s">
        <v>117</v>
      </c>
      <c r="E2160" s="14" t="s">
        <v>117</v>
      </c>
      <c r="F2160" s="14" t="s">
        <v>115</v>
      </c>
      <c r="G2160" s="26">
        <v>44050</v>
      </c>
      <c r="H2160" s="14">
        <v>2020</v>
      </c>
      <c r="I2160" s="14" t="s">
        <v>366</v>
      </c>
      <c r="J2160" s="14" t="s">
        <v>105</v>
      </c>
      <c r="K2160" s="14" t="s">
        <v>256</v>
      </c>
      <c r="L2160" s="14" t="s">
        <v>10610</v>
      </c>
      <c r="M2160" s="14">
        <f t="shared" si="264"/>
        <v>2020</v>
      </c>
      <c r="N2160" s="14">
        <f t="shared" si="265"/>
        <v>8</v>
      </c>
      <c r="O2160" s="14" t="str">
        <f>IFERROR(VLOOKUP(I2160,Lists!$F$2:$G$16,2,FALSE()),"Not Rated")</f>
        <v>Kids</v>
      </c>
      <c r="P2160" s="14">
        <f t="shared" si="266"/>
        <v>1</v>
      </c>
      <c r="Q2160" s="14" t="str">
        <f t="shared" si="267"/>
        <v>United States</v>
      </c>
      <c r="R2160" s="14" t="str">
        <f t="shared" si="268"/>
        <v>|United States|</v>
      </c>
      <c r="S2160" s="14" t="str">
        <f t="shared" si="269"/>
        <v>|Kids' TV|</v>
      </c>
      <c r="T2160" s="14" t="str">
        <f t="shared" si="270"/>
        <v>|Unknown|</v>
      </c>
      <c r="U2160" s="14" t="str">
        <f t="shared" si="271"/>
        <v>|Unknown|</v>
      </c>
    </row>
    <row r="2161" spans="1:21">
      <c r="A2161" s="14" t="s">
        <v>10611</v>
      </c>
      <c r="B2161" s="14" t="s">
        <v>48</v>
      </c>
      <c r="C2161" s="14" t="s">
        <v>10612</v>
      </c>
      <c r="D2161" s="14" t="s">
        <v>10613</v>
      </c>
      <c r="E2161" s="14" t="s">
        <v>10614</v>
      </c>
      <c r="F2161" s="14" t="s">
        <v>115</v>
      </c>
      <c r="G2161" s="26">
        <v>44050</v>
      </c>
      <c r="H2161" s="14">
        <v>2020</v>
      </c>
      <c r="I2161" s="14" t="s">
        <v>361</v>
      </c>
      <c r="J2161" s="14" t="s">
        <v>507</v>
      </c>
      <c r="K2161" s="14" t="s">
        <v>245</v>
      </c>
      <c r="L2161" s="14" t="s">
        <v>10615</v>
      </c>
      <c r="M2161" s="14">
        <f t="shared" si="264"/>
        <v>2020</v>
      </c>
      <c r="N2161" s="14">
        <f t="shared" si="265"/>
        <v>8</v>
      </c>
      <c r="O2161" s="14" t="str">
        <f>IFERROR(VLOOKUP(I2161,Lists!$F$2:$G$16,2,FALSE()),"Not Rated")</f>
        <v>Teens</v>
      </c>
      <c r="P2161" s="14">
        <f t="shared" si="266"/>
        <v>94</v>
      </c>
      <c r="Q2161" s="14" t="str">
        <f t="shared" si="267"/>
        <v>United States</v>
      </c>
      <c r="R2161" s="14" t="str">
        <f t="shared" si="268"/>
        <v>|United States|</v>
      </c>
      <c r="S2161" s="14" t="str">
        <f t="shared" si="269"/>
        <v>|Comedies|</v>
      </c>
      <c r="T2161" s="14" t="str">
        <f t="shared" si="270"/>
        <v>|Laura Terruso|</v>
      </c>
      <c r="U2161" s="14" t="str">
        <f t="shared" si="271"/>
        <v>|Sabrina Carpenter|Jordan Fisher|Liza Koshy|Keiynan Lonsdale|Michelle Buteau|Drew Ray Tanner|</v>
      </c>
    </row>
    <row r="2162" spans="1:21">
      <c r="A2162" s="14" t="s">
        <v>10616</v>
      </c>
      <c r="B2162" s="14" t="s">
        <v>49</v>
      </c>
      <c r="C2162" s="14" t="s">
        <v>10617</v>
      </c>
      <c r="D2162" s="14" t="s">
        <v>117</v>
      </c>
      <c r="E2162" s="14" t="s">
        <v>10618</v>
      </c>
      <c r="F2162" s="14" t="s">
        <v>119</v>
      </c>
      <c r="G2162" s="26">
        <v>44049</v>
      </c>
      <c r="H2162" s="14">
        <v>2016</v>
      </c>
      <c r="I2162" s="14" t="s">
        <v>365</v>
      </c>
      <c r="J2162" s="14" t="s">
        <v>521</v>
      </c>
      <c r="K2162" s="14" t="s">
        <v>256</v>
      </c>
      <c r="L2162" s="14" t="s">
        <v>10619</v>
      </c>
      <c r="M2162" s="14">
        <f t="shared" si="264"/>
        <v>2020</v>
      </c>
      <c r="N2162" s="14">
        <f t="shared" si="265"/>
        <v>8</v>
      </c>
      <c r="O2162" s="14" t="str">
        <f>IFERROR(VLOOKUP(I2162,Lists!$F$2:$G$16,2,FALSE()),"Not Rated")</f>
        <v>Kids</v>
      </c>
      <c r="P2162" s="14">
        <f t="shared" si="266"/>
        <v>5</v>
      </c>
      <c r="Q2162" s="14" t="str">
        <f t="shared" si="267"/>
        <v>Canada</v>
      </c>
      <c r="R2162" s="14" t="str">
        <f t="shared" si="268"/>
        <v>|Canada|</v>
      </c>
      <c r="S2162" s="14" t="str">
        <f t="shared" si="269"/>
        <v>|Kids' TV|</v>
      </c>
      <c r="T2162" s="14" t="str">
        <f t="shared" si="270"/>
        <v>|Unknown|</v>
      </c>
      <c r="U2162" s="14" t="str">
        <f t="shared" si="271"/>
        <v>|Jonquil Goode|Karen Strassman|Audu Paden|Julie Maddalena|Marieve Herington|Rena Strober|Evan Smith|Wendee Lee|Haviland Stillwell|Valerie Arem|Cam Clarke|Colleen Foy|Cindy Robinson|Joe Sanfelippo|Jamieson Price|Debi Derryberry|Lindsey Ames|Rajo Zakic|Erin Fitzgerald|Malcolm Danare|</v>
      </c>
    </row>
    <row r="2163" spans="1:21">
      <c r="A2163" s="14" t="s">
        <v>10620</v>
      </c>
      <c r="B2163" s="14" t="s">
        <v>48</v>
      </c>
      <c r="C2163" s="14" t="s">
        <v>10621</v>
      </c>
      <c r="D2163" s="14" t="s">
        <v>10622</v>
      </c>
      <c r="E2163" s="14" t="s">
        <v>10623</v>
      </c>
      <c r="F2163" s="14" t="s">
        <v>160</v>
      </c>
      <c r="G2163" s="26">
        <v>44049</v>
      </c>
      <c r="H2163" s="14">
        <v>2020</v>
      </c>
      <c r="I2163" s="14" t="s">
        <v>362</v>
      </c>
      <c r="J2163" s="14" t="s">
        <v>4187</v>
      </c>
      <c r="K2163" s="14" t="s">
        <v>2701</v>
      </c>
      <c r="L2163" s="14" t="s">
        <v>10624</v>
      </c>
      <c r="M2163" s="14">
        <f t="shared" si="264"/>
        <v>2020</v>
      </c>
      <c r="N2163" s="14">
        <f t="shared" si="265"/>
        <v>8</v>
      </c>
      <c r="O2163" s="14" t="str">
        <f>IFERROR(VLOOKUP(I2163,Lists!$F$2:$G$16,2,FALSE()),"Not Rated")</f>
        <v>Older Kids</v>
      </c>
      <c r="P2163" s="14">
        <f t="shared" si="266"/>
        <v>72</v>
      </c>
      <c r="Q2163" s="14" t="str">
        <f t="shared" si="267"/>
        <v>Uruguay</v>
      </c>
      <c r="R2163" s="14" t="str">
        <f t="shared" si="268"/>
        <v>|Uruguay|</v>
      </c>
      <c r="S2163" s="14" t="str">
        <f t="shared" si="269"/>
        <v>|Documentaries|International Movies|Music &amp; Musicals|</v>
      </c>
      <c r="T2163" s="14" t="str">
        <f t="shared" si="270"/>
        <v>|Martín Sastre|</v>
      </c>
      <c r="U2163" s="14" t="str">
        <f t="shared" si="271"/>
        <v>|Natalia Oreiro|</v>
      </c>
    </row>
    <row r="2164" spans="1:21">
      <c r="A2164" s="14" t="s">
        <v>10625</v>
      </c>
      <c r="B2164" s="14" t="s">
        <v>49</v>
      </c>
      <c r="C2164" s="14" t="s">
        <v>10626</v>
      </c>
      <c r="D2164" s="14" t="s">
        <v>117</v>
      </c>
      <c r="E2164" s="14" t="s">
        <v>10627</v>
      </c>
      <c r="F2164" s="14" t="s">
        <v>7525</v>
      </c>
      <c r="G2164" s="26">
        <v>44049</v>
      </c>
      <c r="H2164" s="14">
        <v>2020</v>
      </c>
      <c r="I2164" s="14" t="s">
        <v>360</v>
      </c>
      <c r="J2164" s="14" t="s">
        <v>107</v>
      </c>
      <c r="K2164" s="14" t="s">
        <v>409</v>
      </c>
      <c r="L2164" s="14" t="s">
        <v>10628</v>
      </c>
      <c r="M2164" s="14">
        <f t="shared" si="264"/>
        <v>2020</v>
      </c>
      <c r="N2164" s="14">
        <f t="shared" si="265"/>
        <v>8</v>
      </c>
      <c r="O2164" s="14" t="str">
        <f>IFERROR(VLOOKUP(I2164,Lists!$F$2:$G$16,2,FALSE()),"Not Rated")</f>
        <v>Adults</v>
      </c>
      <c r="P2164" s="14">
        <f t="shared" si="266"/>
        <v>3</v>
      </c>
      <c r="Q2164" s="14" t="str">
        <f t="shared" si="267"/>
        <v>Denmark</v>
      </c>
      <c r="R2164" s="14" t="str">
        <f t="shared" si="268"/>
        <v>|Denmark|United States|</v>
      </c>
      <c r="S2164" s="14" t="str">
        <f t="shared" si="269"/>
        <v>|International TV Shows|TV Dramas|TV Mysteries|</v>
      </c>
      <c r="T2164" s="14" t="str">
        <f t="shared" si="270"/>
        <v>|Unknown|</v>
      </c>
      <c r="U2164" s="14" t="str">
        <f t="shared" si="271"/>
        <v>|Alba August|Lucas Lynggaard Tønnesen|Mikkel Boe Følsgaard|Lukas Løkken|Jessica Dinnage|Sonny Lindberg|Angela Bundalovic|Lars Simonsen|</v>
      </c>
    </row>
    <row r="2165" spans="1:21">
      <c r="A2165" s="14" t="s">
        <v>10629</v>
      </c>
      <c r="B2165" s="14" t="s">
        <v>48</v>
      </c>
      <c r="C2165" s="14" t="s">
        <v>10630</v>
      </c>
      <c r="D2165" s="14" t="s">
        <v>10631</v>
      </c>
      <c r="E2165" s="14" t="s">
        <v>10632</v>
      </c>
      <c r="F2165" s="14" t="s">
        <v>120</v>
      </c>
      <c r="G2165" s="26">
        <v>44048</v>
      </c>
      <c r="H2165" s="14">
        <v>2020</v>
      </c>
      <c r="I2165" s="14" t="s">
        <v>361</v>
      </c>
      <c r="J2165" s="14" t="s">
        <v>739</v>
      </c>
      <c r="K2165" s="14" t="s">
        <v>784</v>
      </c>
      <c r="L2165" s="14" t="s">
        <v>10633</v>
      </c>
      <c r="M2165" s="14">
        <f t="shared" si="264"/>
        <v>2020</v>
      </c>
      <c r="N2165" s="14">
        <f t="shared" si="265"/>
        <v>8</v>
      </c>
      <c r="O2165" s="14" t="str">
        <f>IFERROR(VLOOKUP(I2165,Lists!$F$2:$G$16,2,FALSE()),"Not Rated")</f>
        <v>Teens</v>
      </c>
      <c r="P2165" s="14">
        <f t="shared" si="266"/>
        <v>95</v>
      </c>
      <c r="Q2165" s="14" t="str">
        <f t="shared" si="267"/>
        <v>France</v>
      </c>
      <c r="R2165" s="14" t="str">
        <f t="shared" si="268"/>
        <v>|France|</v>
      </c>
      <c r="S2165" s="14" t="str">
        <f t="shared" si="269"/>
        <v>|Documentaries|International Movies|Sports Movies|</v>
      </c>
      <c r="T2165" s="14" t="str">
        <f t="shared" si="270"/>
        <v>|Franck Nataf|</v>
      </c>
      <c r="U2165" s="14" t="str">
        <f t="shared" si="271"/>
        <v>|Nicolas Anelka|</v>
      </c>
    </row>
    <row r="2166" spans="1:21">
      <c r="A2166" s="14" t="s">
        <v>10634</v>
      </c>
      <c r="B2166" s="14" t="s">
        <v>48</v>
      </c>
      <c r="C2166" s="14" t="s">
        <v>10635</v>
      </c>
      <c r="D2166" s="14" t="s">
        <v>10636</v>
      </c>
      <c r="E2166" s="14" t="s">
        <v>10637</v>
      </c>
      <c r="F2166" s="14" t="s">
        <v>117</v>
      </c>
      <c r="G2166" s="26">
        <v>44048</v>
      </c>
      <c r="H2166" s="14">
        <v>2019</v>
      </c>
      <c r="I2166" s="14" t="s">
        <v>361</v>
      </c>
      <c r="J2166" s="14" t="s">
        <v>1247</v>
      </c>
      <c r="K2166" s="14" t="s">
        <v>873</v>
      </c>
      <c r="L2166" s="14" t="s">
        <v>10638</v>
      </c>
      <c r="M2166" s="14">
        <f t="shared" si="264"/>
        <v>2020</v>
      </c>
      <c r="N2166" s="14">
        <f t="shared" si="265"/>
        <v>8</v>
      </c>
      <c r="O2166" s="14" t="str">
        <f>IFERROR(VLOOKUP(I2166,Lists!$F$2:$G$16,2,FALSE()),"Not Rated")</f>
        <v>Teens</v>
      </c>
      <c r="P2166" s="14">
        <f t="shared" si="266"/>
        <v>101</v>
      </c>
      <c r="Q2166" s="14" t="str">
        <f t="shared" si="267"/>
        <v>Unknown</v>
      </c>
      <c r="R2166" s="14" t="str">
        <f t="shared" si="268"/>
        <v>|Unknown|</v>
      </c>
      <c r="S2166" s="14" t="str">
        <f t="shared" si="269"/>
        <v>|International Movies|Thrillers|</v>
      </c>
      <c r="T2166" s="14" t="str">
        <f t="shared" si="270"/>
        <v>|Pascal Amanfo|</v>
      </c>
      <c r="U2166" s="14" t="str">
        <f t="shared" si="271"/>
        <v>|Yvonne Nelson|Kunle Remi|Adjetey Anang|Oscar Provencal|Michelle McKinney Hammond|Rosaline Meurer|Kweku Elliot|Regina Van Helvert|Alhaji Fadika|Isaac Akwesi Awonor|</v>
      </c>
    </row>
    <row r="2167" spans="1:21">
      <c r="A2167" s="14" t="s">
        <v>10639</v>
      </c>
      <c r="B2167" s="14" t="s">
        <v>49</v>
      </c>
      <c r="C2167" s="14" t="s">
        <v>10640</v>
      </c>
      <c r="D2167" s="14" t="s">
        <v>117</v>
      </c>
      <c r="E2167" s="14" t="s">
        <v>117</v>
      </c>
      <c r="F2167" s="14" t="s">
        <v>115</v>
      </c>
      <c r="G2167" s="26">
        <v>44048</v>
      </c>
      <c r="H2167" s="14">
        <v>2020</v>
      </c>
      <c r="I2167" s="14" t="s">
        <v>361</v>
      </c>
      <c r="J2167" s="14" t="s">
        <v>105</v>
      </c>
      <c r="K2167" s="14" t="s">
        <v>462</v>
      </c>
      <c r="L2167" s="14" t="s">
        <v>10641</v>
      </c>
      <c r="M2167" s="14">
        <f t="shared" si="264"/>
        <v>2020</v>
      </c>
      <c r="N2167" s="14">
        <f t="shared" si="265"/>
        <v>8</v>
      </c>
      <c r="O2167" s="14" t="str">
        <f>IFERROR(VLOOKUP(I2167,Lists!$F$2:$G$16,2,FALSE()),"Not Rated")</f>
        <v>Teens</v>
      </c>
      <c r="P2167" s="14">
        <f t="shared" si="266"/>
        <v>1</v>
      </c>
      <c r="Q2167" s="14" t="str">
        <f t="shared" si="267"/>
        <v>United States</v>
      </c>
      <c r="R2167" s="14" t="str">
        <f t="shared" si="268"/>
        <v>|United States|</v>
      </c>
      <c r="S2167" s="14" t="str">
        <f t="shared" si="269"/>
        <v>|Crime TV Shows|Docuseries|International TV Shows|</v>
      </c>
      <c r="T2167" s="14" t="str">
        <f t="shared" si="270"/>
        <v>|Unknown|</v>
      </c>
      <c r="U2167" s="14" t="str">
        <f t="shared" si="271"/>
        <v>|Unknown|</v>
      </c>
    </row>
    <row r="2168" spans="1:21">
      <c r="A2168" s="14" t="s">
        <v>10642</v>
      </c>
      <c r="B2168" s="14" t="s">
        <v>48</v>
      </c>
      <c r="C2168" s="14" t="s">
        <v>10643</v>
      </c>
      <c r="D2168" s="14" t="s">
        <v>8246</v>
      </c>
      <c r="E2168" s="14" t="s">
        <v>10644</v>
      </c>
      <c r="F2168" s="14" t="s">
        <v>117</v>
      </c>
      <c r="G2168" s="26">
        <v>44047</v>
      </c>
      <c r="H2168" s="14">
        <v>2020</v>
      </c>
      <c r="I2168" s="14" t="s">
        <v>366</v>
      </c>
      <c r="J2168" s="14" t="s">
        <v>6011</v>
      </c>
      <c r="K2168" s="14" t="s">
        <v>251</v>
      </c>
      <c r="L2168" s="14" t="s">
        <v>10645</v>
      </c>
      <c r="M2168" s="14">
        <f t="shared" si="264"/>
        <v>2020</v>
      </c>
      <c r="N2168" s="14">
        <f t="shared" si="265"/>
        <v>8</v>
      </c>
      <c r="O2168" s="14" t="str">
        <f>IFERROR(VLOOKUP(I2168,Lists!$F$2:$G$16,2,FALSE()),"Not Rated")</f>
        <v>Kids</v>
      </c>
      <c r="P2168" s="14">
        <f t="shared" si="266"/>
        <v>21</v>
      </c>
      <c r="Q2168" s="14" t="str">
        <f t="shared" si="267"/>
        <v>Unknown</v>
      </c>
      <c r="R2168" s="14" t="str">
        <f t="shared" si="268"/>
        <v>|Unknown|</v>
      </c>
      <c r="S2168" s="14" t="str">
        <f t="shared" si="269"/>
        <v>|Children &amp; Family Movies|</v>
      </c>
      <c r="T2168" s="14" t="str">
        <f t="shared" si="270"/>
        <v>|Stanley Moore|Alex Woo|</v>
      </c>
      <c r="U2168" s="14" t="str">
        <f t="shared" si="271"/>
        <v>|Alan C. Lim|Smith Foreman|Abigail Vibat|Pfifer Chastain|Jim Capobianco|Neena-Sinaii Simpo|Eli Morse|Adelaide Hirasaki|Paul Killam|Kerry Gudjohnsen|Maisie Benson|</v>
      </c>
    </row>
    <row r="2169" spans="1:21">
      <c r="A2169" s="14" t="s">
        <v>10646</v>
      </c>
      <c r="B2169" s="14" t="s">
        <v>48</v>
      </c>
      <c r="C2169" s="14" t="s">
        <v>10647</v>
      </c>
      <c r="D2169" s="14" t="s">
        <v>10648</v>
      </c>
      <c r="E2169" s="14" t="s">
        <v>10649</v>
      </c>
      <c r="F2169" s="14" t="s">
        <v>115</v>
      </c>
      <c r="G2169" s="26">
        <v>44047</v>
      </c>
      <c r="H2169" s="14">
        <v>2020</v>
      </c>
      <c r="I2169" s="14" t="s">
        <v>368</v>
      </c>
      <c r="J2169" s="14" t="s">
        <v>4998</v>
      </c>
      <c r="K2169" s="14" t="s">
        <v>481</v>
      </c>
      <c r="L2169" s="14" t="s">
        <v>10650</v>
      </c>
      <c r="M2169" s="14">
        <f t="shared" si="264"/>
        <v>2020</v>
      </c>
      <c r="N2169" s="14">
        <f t="shared" si="265"/>
        <v>8</v>
      </c>
      <c r="O2169" s="14" t="str">
        <f>IFERROR(VLOOKUP(I2169,Lists!$F$2:$G$16,2,FALSE()),"Not Rated")</f>
        <v>Kids</v>
      </c>
      <c r="P2169" s="14">
        <f t="shared" si="266"/>
        <v>71</v>
      </c>
      <c r="Q2169" s="14" t="str">
        <f t="shared" si="267"/>
        <v>United States</v>
      </c>
      <c r="R2169" s="14" t="str">
        <f t="shared" si="268"/>
        <v>|United States|</v>
      </c>
      <c r="S2169" s="14" t="str">
        <f t="shared" si="269"/>
        <v>|Children &amp; Family Movies|Comedies|</v>
      </c>
      <c r="T2169" s="14" t="str">
        <f t="shared" si="270"/>
        <v>|Savage Steve Holland|</v>
      </c>
      <c r="U2169" s="14" t="str">
        <f t="shared" si="271"/>
        <v>|Ricardo Hurtado|Breanna Yde|Jackie R. Jacobson|Abby Donnelly|Alkoya Brunson|Jeff Meacham|Ella Gross|Carlos Sanson|JT Neal|Camaron Engels|Kirrilee Berger|</v>
      </c>
    </row>
    <row r="2170" spans="1:21">
      <c r="A2170" s="14" t="s">
        <v>10651</v>
      </c>
      <c r="B2170" s="14" t="s">
        <v>49</v>
      </c>
      <c r="C2170" s="14" t="s">
        <v>10652</v>
      </c>
      <c r="D2170" s="14" t="s">
        <v>117</v>
      </c>
      <c r="E2170" s="14" t="s">
        <v>10653</v>
      </c>
      <c r="F2170" s="14" t="s">
        <v>133</v>
      </c>
      <c r="G2170" s="26">
        <v>44047</v>
      </c>
      <c r="H2170" s="14">
        <v>2020</v>
      </c>
      <c r="I2170" s="14" t="s">
        <v>362</v>
      </c>
      <c r="J2170" s="14" t="s">
        <v>105</v>
      </c>
      <c r="K2170" s="14" t="s">
        <v>3075</v>
      </c>
      <c r="L2170" s="14" t="s">
        <v>10654</v>
      </c>
      <c r="M2170" s="14">
        <f t="shared" si="264"/>
        <v>2020</v>
      </c>
      <c r="N2170" s="14">
        <f t="shared" si="265"/>
        <v>8</v>
      </c>
      <c r="O2170" s="14" t="str">
        <f>IFERROR(VLOOKUP(I2170,Lists!$F$2:$G$16,2,FALSE()),"Not Rated")</f>
        <v>Older Kids</v>
      </c>
      <c r="P2170" s="14">
        <f t="shared" si="266"/>
        <v>1</v>
      </c>
      <c r="Q2170" s="14" t="str">
        <f t="shared" si="267"/>
        <v>Brazil</v>
      </c>
      <c r="R2170" s="14" t="str">
        <f t="shared" si="268"/>
        <v>|Brazil|</v>
      </c>
      <c r="S2170" s="14" t="str">
        <f t="shared" si="269"/>
        <v>|Docuseries|International TV Shows|Science &amp; Nature TV|</v>
      </c>
      <c r="T2170" s="14" t="str">
        <f t="shared" si="270"/>
        <v>|Unknown|</v>
      </c>
      <c r="U2170" s="14" t="str">
        <f t="shared" si="271"/>
        <v>|Felipe Castanhari|Lilian Regina|Bruno Miranda|Guilherme Briggs|</v>
      </c>
    </row>
    <row r="2171" spans="1:21">
      <c r="A2171" s="14" t="s">
        <v>10655</v>
      </c>
      <c r="B2171" s="14" t="s">
        <v>48</v>
      </c>
      <c r="C2171" s="14" t="s">
        <v>10656</v>
      </c>
      <c r="D2171" s="14" t="s">
        <v>7636</v>
      </c>
      <c r="E2171" s="14" t="s">
        <v>10657</v>
      </c>
      <c r="F2171" s="14" t="s">
        <v>115</v>
      </c>
      <c r="G2171" s="26">
        <v>44047</v>
      </c>
      <c r="H2171" s="14">
        <v>2020</v>
      </c>
      <c r="I2171" s="14" t="s">
        <v>360</v>
      </c>
      <c r="J2171" s="14" t="s">
        <v>1850</v>
      </c>
      <c r="K2171" s="14" t="s">
        <v>261</v>
      </c>
      <c r="L2171" s="14" t="s">
        <v>10658</v>
      </c>
      <c r="M2171" s="14">
        <f t="shared" si="264"/>
        <v>2020</v>
      </c>
      <c r="N2171" s="14">
        <f t="shared" si="265"/>
        <v>8</v>
      </c>
      <c r="O2171" s="14" t="str">
        <f>IFERROR(VLOOKUP(I2171,Lists!$F$2:$G$16,2,FALSE()),"Not Rated")</f>
        <v>Adults</v>
      </c>
      <c r="P2171" s="14">
        <f t="shared" si="266"/>
        <v>64</v>
      </c>
      <c r="Q2171" s="14" t="str">
        <f t="shared" si="267"/>
        <v>United States</v>
      </c>
      <c r="R2171" s="14" t="str">
        <f t="shared" si="268"/>
        <v>|United States|</v>
      </c>
      <c r="S2171" s="14" t="str">
        <f t="shared" si="269"/>
        <v>|Stand-Up Comedy|</v>
      </c>
      <c r="T2171" s="14" t="str">
        <f t="shared" si="270"/>
        <v>|Kristian Mercado|</v>
      </c>
      <c r="U2171" s="14" t="str">
        <f t="shared" si="271"/>
        <v>|Sam Jay|</v>
      </c>
    </row>
    <row r="2172" spans="1:21">
      <c r="A2172" s="14" t="s">
        <v>10659</v>
      </c>
      <c r="B2172" s="14" t="s">
        <v>49</v>
      </c>
      <c r="C2172" s="14" t="s">
        <v>10660</v>
      </c>
      <c r="D2172" s="14" t="s">
        <v>117</v>
      </c>
      <c r="E2172" s="14" t="s">
        <v>117</v>
      </c>
      <c r="F2172" s="14" t="s">
        <v>115</v>
      </c>
      <c r="G2172" s="26">
        <v>44046</v>
      </c>
      <c r="H2172" s="14">
        <v>2020</v>
      </c>
      <c r="I2172" s="14" t="s">
        <v>360</v>
      </c>
      <c r="J2172" s="14" t="s">
        <v>105</v>
      </c>
      <c r="K2172" s="14" t="s">
        <v>257</v>
      </c>
      <c r="L2172" s="14" t="s">
        <v>10661</v>
      </c>
      <c r="M2172" s="14">
        <f t="shared" si="264"/>
        <v>2020</v>
      </c>
      <c r="N2172" s="14">
        <f t="shared" si="265"/>
        <v>8</v>
      </c>
      <c r="O2172" s="14" t="str">
        <f>IFERROR(VLOOKUP(I2172,Lists!$F$2:$G$16,2,FALSE()),"Not Rated")</f>
        <v>Adults</v>
      </c>
      <c r="P2172" s="14">
        <f t="shared" si="266"/>
        <v>1</v>
      </c>
      <c r="Q2172" s="14" t="str">
        <f t="shared" si="267"/>
        <v>United States</v>
      </c>
      <c r="R2172" s="14" t="str">
        <f t="shared" si="268"/>
        <v>|United States|</v>
      </c>
      <c r="S2172" s="14" t="str">
        <f t="shared" si="269"/>
        <v>|Docuseries|</v>
      </c>
      <c r="T2172" s="14" t="str">
        <f t="shared" si="270"/>
        <v>|Unknown|</v>
      </c>
      <c r="U2172" s="14" t="str">
        <f t="shared" si="271"/>
        <v>|Unknown|</v>
      </c>
    </row>
    <row r="2173" spans="1:21">
      <c r="A2173" s="14" t="s">
        <v>10662</v>
      </c>
      <c r="B2173" s="14" t="s">
        <v>48</v>
      </c>
      <c r="C2173" s="14" t="s">
        <v>10663</v>
      </c>
      <c r="D2173" s="14" t="s">
        <v>10664</v>
      </c>
      <c r="E2173" s="14" t="s">
        <v>10665</v>
      </c>
      <c r="F2173" s="14" t="s">
        <v>115</v>
      </c>
      <c r="G2173" s="26">
        <v>44045</v>
      </c>
      <c r="H2173" s="14">
        <v>2020</v>
      </c>
      <c r="I2173" s="14" t="s">
        <v>360</v>
      </c>
      <c r="J2173" s="14" t="s">
        <v>900</v>
      </c>
      <c r="K2173" s="14" t="s">
        <v>1034</v>
      </c>
      <c r="L2173" s="14" t="s">
        <v>10666</v>
      </c>
      <c r="M2173" s="14">
        <f t="shared" si="264"/>
        <v>2020</v>
      </c>
      <c r="N2173" s="14">
        <f t="shared" si="265"/>
        <v>8</v>
      </c>
      <c r="O2173" s="14" t="str">
        <f>IFERROR(VLOOKUP(I2173,Lists!$F$2:$G$16,2,FALSE()),"Not Rated")</f>
        <v>Adults</v>
      </c>
      <c r="P2173" s="14">
        <f t="shared" si="266"/>
        <v>92</v>
      </c>
      <c r="Q2173" s="14" t="str">
        <f t="shared" si="267"/>
        <v>United States</v>
      </c>
      <c r="R2173" s="14" t="str">
        <f t="shared" si="268"/>
        <v>|United States|</v>
      </c>
      <c r="S2173" s="14" t="str">
        <f t="shared" si="269"/>
        <v>|Comedies|Dramas|Independent Movies|</v>
      </c>
      <c r="T2173" s="14" t="str">
        <f t="shared" si="270"/>
        <v>|Mike Doyle|</v>
      </c>
      <c r="U2173" s="14" t="str">
        <f t="shared" si="271"/>
        <v>|Scott Evans|Augustus Prew|Kate Walsh|Michelle Buteau|Zoë Chao|Patricia Clarkson|Colin Donnell|Christopher Gray|</v>
      </c>
    </row>
    <row r="2174" spans="1:21">
      <c r="A2174" s="14" t="s">
        <v>10667</v>
      </c>
      <c r="B2174" s="14" t="s">
        <v>48</v>
      </c>
      <c r="C2174" s="14" t="s">
        <v>10668</v>
      </c>
      <c r="D2174" s="14" t="s">
        <v>10669</v>
      </c>
      <c r="E2174" s="14" t="s">
        <v>10670</v>
      </c>
      <c r="F2174" s="14" t="s">
        <v>115</v>
      </c>
      <c r="G2174" s="26">
        <v>44044</v>
      </c>
      <c r="H2174" s="14">
        <v>2017</v>
      </c>
      <c r="I2174" s="14" t="s">
        <v>363</v>
      </c>
      <c r="J2174" s="14" t="s">
        <v>951</v>
      </c>
      <c r="K2174" s="14" t="s">
        <v>245</v>
      </c>
      <c r="L2174" s="14" t="s">
        <v>10671</v>
      </c>
      <c r="M2174" s="14">
        <f t="shared" si="264"/>
        <v>2020</v>
      </c>
      <c r="N2174" s="14">
        <f t="shared" si="265"/>
        <v>8</v>
      </c>
      <c r="O2174" s="14" t="str">
        <f>IFERROR(VLOOKUP(I2174,Lists!$F$2:$G$16,2,FALSE()),"Not Rated")</f>
        <v>Adults</v>
      </c>
      <c r="P2174" s="14">
        <f t="shared" si="266"/>
        <v>80</v>
      </c>
      <c r="Q2174" s="14" t="str">
        <f t="shared" si="267"/>
        <v>United States</v>
      </c>
      <c r="R2174" s="14" t="str">
        <f t="shared" si="268"/>
        <v>|United States|</v>
      </c>
      <c r="S2174" s="14" t="str">
        <f t="shared" si="269"/>
        <v>|Comedies|</v>
      </c>
      <c r="T2174" s="14" t="str">
        <f t="shared" si="270"/>
        <v>|Darren Grant|</v>
      </c>
      <c r="U2174" s="14" t="str">
        <f t="shared" si="271"/>
        <v>|Ken Jeong|David Hasselhoff|Jim Jefferies|Jon Lovitz|Rhys Darby|Dan Bakkedahl|Jennifer Ikeda|Will Sasso|Colton Dunn|</v>
      </c>
    </row>
    <row r="2175" spans="1:21">
      <c r="A2175" s="14" t="s">
        <v>10672</v>
      </c>
      <c r="B2175" s="14" t="s">
        <v>49</v>
      </c>
      <c r="C2175" s="14" t="s">
        <v>10673</v>
      </c>
      <c r="D2175" s="14" t="s">
        <v>117</v>
      </c>
      <c r="E2175" s="14" t="s">
        <v>10674</v>
      </c>
      <c r="F2175" s="14" t="s">
        <v>115</v>
      </c>
      <c r="G2175" s="26">
        <v>44044</v>
      </c>
      <c r="H2175" s="14">
        <v>2000</v>
      </c>
      <c r="I2175" s="14" t="s">
        <v>362</v>
      </c>
      <c r="J2175" s="14" t="s">
        <v>718</v>
      </c>
      <c r="K2175" s="14" t="s">
        <v>6943</v>
      </c>
      <c r="L2175" s="14" t="s">
        <v>10675</v>
      </c>
      <c r="M2175" s="14">
        <f t="shared" si="264"/>
        <v>2020</v>
      </c>
      <c r="N2175" s="14">
        <f t="shared" si="265"/>
        <v>8</v>
      </c>
      <c r="O2175" s="14" t="str">
        <f>IFERROR(VLOOKUP(I2175,Lists!$F$2:$G$16,2,FALSE()),"Not Rated")</f>
        <v>Older Kids</v>
      </c>
      <c r="P2175" s="14">
        <f t="shared" si="266"/>
        <v>6</v>
      </c>
      <c r="Q2175" s="14" t="str">
        <f t="shared" si="267"/>
        <v>United States</v>
      </c>
      <c r="R2175" s="14" t="str">
        <f t="shared" si="268"/>
        <v>|United States|</v>
      </c>
      <c r="S2175" s="14" t="str">
        <f t="shared" si="269"/>
        <v>|TV Comedies|Teen TV Shows|</v>
      </c>
      <c r="T2175" s="14" t="str">
        <f t="shared" si="270"/>
        <v>|Unknown|</v>
      </c>
      <c r="U2175" s="14" t="str">
        <f t="shared" si="271"/>
        <v>|Brandy Norwood|William Allen Young|Sheryl Lee Ralph|Countess Vaughn|Lamont Bentley|Shar Jackson|Marcus T. Paulk|Yvette Wilson|</v>
      </c>
    </row>
    <row r="2176" spans="1:21">
      <c r="A2176" s="14" t="s">
        <v>10676</v>
      </c>
      <c r="B2176" s="14" t="s">
        <v>49</v>
      </c>
      <c r="C2176" s="14" t="s">
        <v>10677</v>
      </c>
      <c r="D2176" s="14" t="s">
        <v>117</v>
      </c>
      <c r="E2176" s="14" t="s">
        <v>10678</v>
      </c>
      <c r="F2176" s="14" t="s">
        <v>119</v>
      </c>
      <c r="G2176" s="26">
        <v>44044</v>
      </c>
      <c r="H2176" s="14">
        <v>2020</v>
      </c>
      <c r="I2176" s="14" t="s">
        <v>368</v>
      </c>
      <c r="J2176" s="14" t="s">
        <v>105</v>
      </c>
      <c r="K2176" s="14" t="s">
        <v>256</v>
      </c>
      <c r="L2176" s="14" t="s">
        <v>10679</v>
      </c>
      <c r="M2176" s="14">
        <f t="shared" si="264"/>
        <v>2020</v>
      </c>
      <c r="N2176" s="14">
        <f t="shared" si="265"/>
        <v>8</v>
      </c>
      <c r="O2176" s="14" t="str">
        <f>IFERROR(VLOOKUP(I2176,Lists!$F$2:$G$16,2,FALSE()),"Not Rated")</f>
        <v>Kids</v>
      </c>
      <c r="P2176" s="14">
        <f t="shared" si="266"/>
        <v>1</v>
      </c>
      <c r="Q2176" s="14" t="str">
        <f t="shared" si="267"/>
        <v>Canada</v>
      </c>
      <c r="R2176" s="14" t="str">
        <f t="shared" si="268"/>
        <v>|Canada|</v>
      </c>
      <c r="S2176" s="14" t="str">
        <f t="shared" si="269"/>
        <v>|Kids' TV|</v>
      </c>
      <c r="T2176" s="14" t="str">
        <f t="shared" si="270"/>
        <v>|Unknown|</v>
      </c>
      <c r="U2176" s="14" t="str">
        <f t="shared" si="271"/>
        <v>|Morgan Wigle|Tom Hulshof|Helena Marie|Shawn Thompson|Natasha Zaborski|Ajanae Stephenson|Francesca Van Keekan|Jordan Clark|</v>
      </c>
    </row>
    <row r="2177" spans="1:21">
      <c r="A2177" s="14" t="s">
        <v>10680</v>
      </c>
      <c r="B2177" s="14" t="s">
        <v>49</v>
      </c>
      <c r="C2177" s="14" t="s">
        <v>10681</v>
      </c>
      <c r="D2177" s="14" t="s">
        <v>117</v>
      </c>
      <c r="E2177" s="14" t="s">
        <v>10682</v>
      </c>
      <c r="F2177" s="14" t="s">
        <v>121</v>
      </c>
      <c r="G2177" s="26">
        <v>44044</v>
      </c>
      <c r="H2177" s="14">
        <v>2014</v>
      </c>
      <c r="I2177" s="14" t="s">
        <v>361</v>
      </c>
      <c r="J2177" s="14" t="s">
        <v>105</v>
      </c>
      <c r="K2177" s="14" t="s">
        <v>4350</v>
      </c>
      <c r="L2177" s="14" t="s">
        <v>10683</v>
      </c>
      <c r="M2177" s="14">
        <f t="shared" si="264"/>
        <v>2020</v>
      </c>
      <c r="N2177" s="14">
        <f t="shared" si="265"/>
        <v>8</v>
      </c>
      <c r="O2177" s="14" t="str">
        <f>IFERROR(VLOOKUP(I2177,Lists!$F$2:$G$16,2,FALSE()),"Not Rated")</f>
        <v>Teens</v>
      </c>
      <c r="P2177" s="14">
        <f t="shared" si="266"/>
        <v>1</v>
      </c>
      <c r="Q2177" s="14" t="str">
        <f t="shared" si="267"/>
        <v>Japan</v>
      </c>
      <c r="R2177" s="14" t="str">
        <f t="shared" si="268"/>
        <v>|Japan|</v>
      </c>
      <c r="S2177" s="14" t="str">
        <f t="shared" si="269"/>
        <v>|Anime Series|Romantic TV Shows|Teen TV Shows|</v>
      </c>
      <c r="T2177" s="14" t="str">
        <f t="shared" si="270"/>
        <v>|Unknown|</v>
      </c>
      <c r="U2177" s="14" t="str">
        <f t="shared" si="271"/>
        <v>|Natsuki Hanae|Kana Hanazawa|Ai Kayano|Ryota Osaka|Kaito Ishikawa|Mikako Komatsu|Kaori Ishihara|Kaori Nazuka|Masuo Amada|Junji Majima|Motomu Kiyokawa|Kohsuke Toriumi|</v>
      </c>
    </row>
    <row r="2178" spans="1:21">
      <c r="A2178" s="14" t="s">
        <v>10684</v>
      </c>
      <c r="B2178" s="14" t="s">
        <v>48</v>
      </c>
      <c r="C2178" s="14" t="s">
        <v>10685</v>
      </c>
      <c r="D2178" s="14" t="s">
        <v>3955</v>
      </c>
      <c r="E2178" s="14" t="s">
        <v>10686</v>
      </c>
      <c r="F2178" s="14" t="s">
        <v>115</v>
      </c>
      <c r="G2178" s="26">
        <v>44044</v>
      </c>
      <c r="H2178" s="14">
        <v>2020</v>
      </c>
      <c r="I2178" s="14" t="s">
        <v>363</v>
      </c>
      <c r="J2178" s="14" t="s">
        <v>457</v>
      </c>
      <c r="K2178" s="14" t="s">
        <v>248</v>
      </c>
      <c r="L2178" s="14" t="s">
        <v>10687</v>
      </c>
      <c r="M2178" s="14">
        <f t="shared" ref="M2178:M2241" si="272">IF(G2178="","",YEAR(G2178))</f>
        <v>2020</v>
      </c>
      <c r="N2178" s="14">
        <f t="shared" ref="N2178:N2241" si="273">IF(G2178="","",MONTH(G2178))</f>
        <v>8</v>
      </c>
      <c r="O2178" s="14" t="str">
        <f>IFERROR(VLOOKUP(I2178,Lists!$F$2:$G$16,2,FALSE()),"Not Rated")</f>
        <v>Adults</v>
      </c>
      <c r="P2178" s="14">
        <f t="shared" ref="P2178:P2241" si="274">IFERROR(VALUE(LEFT(J2178,FIND(" ",J2178)-1)),"")</f>
        <v>104</v>
      </c>
      <c r="Q2178" s="14" t="str">
        <f t="shared" ref="Q2178:Q2241" si="275">IFERROR(LEFT(F2178,FIND(",",F2178)-1),F2178)</f>
        <v>United States</v>
      </c>
      <c r="R2178" s="14" t="str">
        <f t="shared" ref="R2178:R2241" si="276">"|"&amp;SUBSTITUTE(F2178,", ","|")&amp;"|"</f>
        <v>|United States|</v>
      </c>
      <c r="S2178" s="14" t="str">
        <f t="shared" ref="S2178:S2241" si="277">"|"&amp;SUBSTITUTE(K2178,", ","|")&amp;"|"</f>
        <v>|Action &amp; Adventure|</v>
      </c>
      <c r="T2178" s="14" t="str">
        <f t="shared" ref="T2178:T2241" si="278">"|"&amp;SUBSTITUTE(D2178,", ","|")&amp;"|"</f>
        <v>|Mike Gunther|</v>
      </c>
      <c r="U2178" s="14" t="str">
        <f t="shared" ref="U2178:U2241" si="279">"|"&amp;SUBSTITUTE(E2178,", ","|")&amp;"|"</f>
        <v>|Will Yun Lee|Jermaine Love|Rory Markham|Bertrand-Xavier Corbi|Katie Keene|Fernando Chien|Gina DeCesare|Michael Blalock|Chris Mulkey|Stephen Lang|</v>
      </c>
    </row>
    <row r="2179" spans="1:21">
      <c r="A2179" s="14" t="s">
        <v>10688</v>
      </c>
      <c r="B2179" s="14" t="s">
        <v>48</v>
      </c>
      <c r="C2179" s="14" t="s">
        <v>10689</v>
      </c>
      <c r="D2179" s="14" t="s">
        <v>4388</v>
      </c>
      <c r="E2179" s="14" t="s">
        <v>10690</v>
      </c>
      <c r="F2179" s="14" t="s">
        <v>119</v>
      </c>
      <c r="G2179" s="26">
        <v>44044</v>
      </c>
      <c r="H2179" s="14">
        <v>2020</v>
      </c>
      <c r="I2179" s="14" t="s">
        <v>366</v>
      </c>
      <c r="J2179" s="14" t="s">
        <v>4390</v>
      </c>
      <c r="K2179" s="14" t="s">
        <v>251</v>
      </c>
      <c r="L2179" s="14" t="s">
        <v>10691</v>
      </c>
      <c r="M2179" s="14">
        <f t="shared" si="272"/>
        <v>2020</v>
      </c>
      <c r="N2179" s="14">
        <f t="shared" si="273"/>
        <v>8</v>
      </c>
      <c r="O2179" s="14" t="str">
        <f>IFERROR(VLOOKUP(I2179,Lists!$F$2:$G$16,2,FALSE()),"Not Rated")</f>
        <v>Kids</v>
      </c>
      <c r="P2179" s="14">
        <f t="shared" si="274"/>
        <v>25</v>
      </c>
      <c r="Q2179" s="14" t="str">
        <f t="shared" si="275"/>
        <v>Canada</v>
      </c>
      <c r="R2179" s="14" t="str">
        <f t="shared" si="276"/>
        <v>|Canada|</v>
      </c>
      <c r="S2179" s="14" t="str">
        <f t="shared" si="277"/>
        <v>|Children &amp; Family Movies|</v>
      </c>
      <c r="T2179" s="14" t="str">
        <f t="shared" si="278"/>
        <v>|Steve Ball|</v>
      </c>
      <c r="U2179" s="14" t="str">
        <f t="shared" si="279"/>
        <v>|Elyse Maloway|Vincent Tong|Erin Mathews|Andrea Libman|Alessandro Juliani|Nicole Anthony|Diana Kaarina|Gigi Saul Guerrero|Asia Mattu|Rukiya Bernard|Elicia MacKenzie|Ian James Corlett|Britt McKillip|</v>
      </c>
    </row>
    <row r="2180" spans="1:21">
      <c r="A2180" s="14" t="s">
        <v>10692</v>
      </c>
      <c r="B2180" s="14" t="s">
        <v>49</v>
      </c>
      <c r="C2180" s="14" t="s">
        <v>10693</v>
      </c>
      <c r="D2180" s="14" t="s">
        <v>117</v>
      </c>
      <c r="E2180" s="14" t="s">
        <v>10694</v>
      </c>
      <c r="F2180" s="14" t="s">
        <v>119</v>
      </c>
      <c r="G2180" s="26">
        <v>44044</v>
      </c>
      <c r="H2180" s="14">
        <v>2018</v>
      </c>
      <c r="I2180" s="14" t="s">
        <v>368</v>
      </c>
      <c r="J2180" s="14" t="s">
        <v>105</v>
      </c>
      <c r="K2180" s="14" t="s">
        <v>10695</v>
      </c>
      <c r="L2180" s="14" t="s">
        <v>10696</v>
      </c>
      <c r="M2180" s="14">
        <f t="shared" si="272"/>
        <v>2020</v>
      </c>
      <c r="N2180" s="14">
        <f t="shared" si="273"/>
        <v>8</v>
      </c>
      <c r="O2180" s="14" t="str">
        <f>IFERROR(VLOOKUP(I2180,Lists!$F$2:$G$16,2,FALSE()),"Not Rated")</f>
        <v>Kids</v>
      </c>
      <c r="P2180" s="14">
        <f t="shared" si="274"/>
        <v>1</v>
      </c>
      <c r="Q2180" s="14" t="str">
        <f t="shared" si="275"/>
        <v>Canada</v>
      </c>
      <c r="R2180" s="14" t="str">
        <f t="shared" si="276"/>
        <v>|Canada|</v>
      </c>
      <c r="S2180" s="14" t="str">
        <f t="shared" si="277"/>
        <v>|Kids' TV|Reality TV|TV Dramas|</v>
      </c>
      <c r="T2180" s="14" t="str">
        <f t="shared" si="278"/>
        <v>|Unknown|</v>
      </c>
      <c r="U2180" s="14" t="str">
        <f t="shared" si="279"/>
        <v>|Shamier Anderson|Victoria Baldesarra|Alexandra Beaton|Jordan Clark|Brennan Clost|Samantha Grecchi|Lamar Johnson|Isaac Lupien|Trevor Tordjman|Brittany Raymond|Bree Wasylenko|Jennifer Pappas|Tamina Pollack-Paris|Logan Fabbro|Megan Mackenzie|Alex Beaton|Natalie Krill|</v>
      </c>
    </row>
    <row r="2181" spans="1:21">
      <c r="A2181" s="14" t="s">
        <v>10697</v>
      </c>
      <c r="B2181" s="14" t="s">
        <v>48</v>
      </c>
      <c r="C2181" s="14" t="s">
        <v>10698</v>
      </c>
      <c r="D2181" s="14" t="s">
        <v>10699</v>
      </c>
      <c r="E2181" s="14" t="s">
        <v>10700</v>
      </c>
      <c r="F2181" s="14" t="s">
        <v>10701</v>
      </c>
      <c r="G2181" s="26">
        <v>44044</v>
      </c>
      <c r="H2181" s="14">
        <v>2017</v>
      </c>
      <c r="I2181" s="14" t="s">
        <v>363</v>
      </c>
      <c r="J2181" s="14" t="s">
        <v>580</v>
      </c>
      <c r="K2181" s="14" t="s">
        <v>1027</v>
      </c>
      <c r="L2181" s="14" t="s">
        <v>10702</v>
      </c>
      <c r="M2181" s="14">
        <f t="shared" si="272"/>
        <v>2020</v>
      </c>
      <c r="N2181" s="14">
        <f t="shared" si="273"/>
        <v>8</v>
      </c>
      <c r="O2181" s="14" t="str">
        <f>IFERROR(VLOOKUP(I2181,Lists!$F$2:$G$16,2,FALSE()),"Not Rated")</f>
        <v>Adults</v>
      </c>
      <c r="P2181" s="14">
        <f t="shared" si="274"/>
        <v>111</v>
      </c>
      <c r="Q2181" s="14" t="str">
        <f t="shared" si="275"/>
        <v>Turkey</v>
      </c>
      <c r="R2181" s="14" t="str">
        <f t="shared" si="276"/>
        <v>|Turkey|United States|</v>
      </c>
      <c r="S2181" s="14" t="str">
        <f t="shared" si="277"/>
        <v>|Dramas|Romantic Movies|</v>
      </c>
      <c r="T2181" s="14" t="str">
        <f t="shared" si="278"/>
        <v>|Joseph Ruben|</v>
      </c>
      <c r="U2181" s="14" t="str">
        <f t="shared" si="279"/>
        <v>|Michiel Huisman|Hera Hilmar|Josh Hartnett|Ben Kingsley|Haluk Bilginer|Affif Ben Badra|Paul Barrett|Jessica Turner|</v>
      </c>
    </row>
    <row r="2182" spans="1:21">
      <c r="A2182" s="14" t="s">
        <v>10703</v>
      </c>
      <c r="B2182" s="14" t="s">
        <v>49</v>
      </c>
      <c r="C2182" s="14" t="s">
        <v>10704</v>
      </c>
      <c r="D2182" s="14" t="s">
        <v>117</v>
      </c>
      <c r="E2182" s="14" t="s">
        <v>10705</v>
      </c>
      <c r="F2182" s="14" t="s">
        <v>121</v>
      </c>
      <c r="G2182" s="26">
        <v>44044</v>
      </c>
      <c r="H2182" s="14">
        <v>2008</v>
      </c>
      <c r="I2182" s="14" t="s">
        <v>361</v>
      </c>
      <c r="J2182" s="14" t="s">
        <v>105</v>
      </c>
      <c r="K2182" s="14" t="s">
        <v>1787</v>
      </c>
      <c r="L2182" s="14" t="s">
        <v>10706</v>
      </c>
      <c r="M2182" s="14">
        <f t="shared" si="272"/>
        <v>2020</v>
      </c>
      <c r="N2182" s="14">
        <f t="shared" si="273"/>
        <v>8</v>
      </c>
      <c r="O2182" s="14" t="str">
        <f>IFERROR(VLOOKUP(I2182,Lists!$F$2:$G$16,2,FALSE()),"Not Rated")</f>
        <v>Teens</v>
      </c>
      <c r="P2182" s="14">
        <f t="shared" si="274"/>
        <v>1</v>
      </c>
      <c r="Q2182" s="14" t="str">
        <f t="shared" si="275"/>
        <v>Japan</v>
      </c>
      <c r="R2182" s="14" t="str">
        <f t="shared" si="276"/>
        <v>|Japan|</v>
      </c>
      <c r="S2182" s="14" t="str">
        <f t="shared" si="277"/>
        <v>|Anime Series|International TV Shows|Romantic TV Shows|</v>
      </c>
      <c r="T2182" s="14" t="str">
        <f t="shared" si="278"/>
        <v>|Unknown|</v>
      </c>
      <c r="U2182" s="14" t="str">
        <f t="shared" si="279"/>
        <v>|Rie Kugimiya|Junji Majima|Yui Horie|Hirofumi Nojima|Eri Kitamura|Sayaka Ohara|Ai Nonaka|Momoko Ishikawa|Hiroyuki Yoshino|Kazuyuki Okitsu|Rie Tanaka|Yuhko Kaida|Saori Goto|</v>
      </c>
    </row>
    <row r="2183" spans="1:21">
      <c r="A2183" s="14" t="s">
        <v>10707</v>
      </c>
      <c r="B2183" s="14" t="s">
        <v>49</v>
      </c>
      <c r="C2183" s="14" t="s">
        <v>10708</v>
      </c>
      <c r="D2183" s="14" t="s">
        <v>117</v>
      </c>
      <c r="E2183" s="14" t="s">
        <v>10709</v>
      </c>
      <c r="F2183" s="14" t="s">
        <v>115</v>
      </c>
      <c r="G2183" s="26">
        <v>44044</v>
      </c>
      <c r="H2183" s="14">
        <v>2020</v>
      </c>
      <c r="I2183" s="14" t="s">
        <v>366</v>
      </c>
      <c r="J2183" s="14" t="s">
        <v>106</v>
      </c>
      <c r="K2183" s="14" t="s">
        <v>256</v>
      </c>
      <c r="L2183" s="14" t="s">
        <v>10710</v>
      </c>
      <c r="M2183" s="14">
        <f t="shared" si="272"/>
        <v>2020</v>
      </c>
      <c r="N2183" s="14">
        <f t="shared" si="273"/>
        <v>8</v>
      </c>
      <c r="O2183" s="14" t="str">
        <f>IFERROR(VLOOKUP(I2183,Lists!$F$2:$G$16,2,FALSE()),"Not Rated")</f>
        <v>Kids</v>
      </c>
      <c r="P2183" s="14">
        <f t="shared" si="274"/>
        <v>2</v>
      </c>
      <c r="Q2183" s="14" t="str">
        <f t="shared" si="275"/>
        <v>United States</v>
      </c>
      <c r="R2183" s="14" t="str">
        <f t="shared" si="276"/>
        <v>|United States|</v>
      </c>
      <c r="S2183" s="14" t="str">
        <f t="shared" si="277"/>
        <v>|Kids' TV|</v>
      </c>
      <c r="T2183" s="14" t="str">
        <f t="shared" si="278"/>
        <v>|Unknown|</v>
      </c>
      <c r="U2183" s="14" t="str">
        <f t="shared" si="279"/>
        <v>|Adam Andrianopolous|Pierce Cravens|Xander Crowell|Paul Guyet|Michael Hansen|Mason Hensley|Courtney Shaw|Alan Trinca|Keyon Williams|Andy Zou|</v>
      </c>
    </row>
    <row r="2184" spans="1:21">
      <c r="A2184" s="14" t="s">
        <v>10711</v>
      </c>
      <c r="B2184" s="14" t="s">
        <v>48</v>
      </c>
      <c r="C2184" s="14" t="s">
        <v>10712</v>
      </c>
      <c r="D2184" s="14" t="s">
        <v>10713</v>
      </c>
      <c r="E2184" s="14" t="s">
        <v>10714</v>
      </c>
      <c r="F2184" s="14" t="s">
        <v>117</v>
      </c>
      <c r="G2184" s="26">
        <v>44044</v>
      </c>
      <c r="H2184" s="14">
        <v>2020</v>
      </c>
      <c r="I2184" s="14" t="s">
        <v>360</v>
      </c>
      <c r="J2184" s="14" t="s">
        <v>4187</v>
      </c>
      <c r="K2184" s="14" t="s">
        <v>261</v>
      </c>
      <c r="L2184" s="14" t="s">
        <v>10715</v>
      </c>
      <c r="M2184" s="14">
        <f t="shared" si="272"/>
        <v>2020</v>
      </c>
      <c r="N2184" s="14">
        <f t="shared" si="273"/>
        <v>8</v>
      </c>
      <c r="O2184" s="14" t="str">
        <f>IFERROR(VLOOKUP(I2184,Lists!$F$2:$G$16,2,FALSE()),"Not Rated")</f>
        <v>Adults</v>
      </c>
      <c r="P2184" s="14">
        <f t="shared" si="274"/>
        <v>72</v>
      </c>
      <c r="Q2184" s="14" t="str">
        <f t="shared" si="275"/>
        <v>Unknown</v>
      </c>
      <c r="R2184" s="14" t="str">
        <f t="shared" si="276"/>
        <v>|Unknown|</v>
      </c>
      <c r="S2184" s="14" t="str">
        <f t="shared" si="277"/>
        <v>|Stand-Up Comedy|</v>
      </c>
      <c r="T2184" s="14" t="str">
        <f t="shared" si="278"/>
        <v>|Mfanelo Ngoma|</v>
      </c>
      <c r="U2184" s="14" t="str">
        <f t="shared" si="279"/>
        <v>|Tumi Morake|</v>
      </c>
    </row>
    <row r="2185" spans="1:21">
      <c r="A2185" s="14" t="s">
        <v>10716</v>
      </c>
      <c r="B2185" s="14" t="s">
        <v>48</v>
      </c>
      <c r="C2185" s="14" t="s">
        <v>10717</v>
      </c>
      <c r="D2185" s="14" t="s">
        <v>10718</v>
      </c>
      <c r="E2185" s="14" t="s">
        <v>10719</v>
      </c>
      <c r="F2185" s="14" t="s">
        <v>119</v>
      </c>
      <c r="G2185" s="26">
        <v>44044</v>
      </c>
      <c r="H2185" s="14">
        <v>2018</v>
      </c>
      <c r="I2185" s="14" t="s">
        <v>363</v>
      </c>
      <c r="J2185" s="14" t="s">
        <v>698</v>
      </c>
      <c r="K2185" s="14" t="s">
        <v>10720</v>
      </c>
      <c r="L2185" s="14" t="s">
        <v>10721</v>
      </c>
      <c r="M2185" s="14">
        <f t="shared" si="272"/>
        <v>2020</v>
      </c>
      <c r="N2185" s="14">
        <f t="shared" si="273"/>
        <v>8</v>
      </c>
      <c r="O2185" s="14" t="str">
        <f>IFERROR(VLOOKUP(I2185,Lists!$F$2:$G$16,2,FALSE()),"Not Rated")</f>
        <v>Adults</v>
      </c>
      <c r="P2185" s="14">
        <f t="shared" si="274"/>
        <v>99</v>
      </c>
      <c r="Q2185" s="14" t="str">
        <f t="shared" si="275"/>
        <v>Canada</v>
      </c>
      <c r="R2185" s="14" t="str">
        <f t="shared" si="276"/>
        <v>|Canada|</v>
      </c>
      <c r="S2185" s="14" t="str">
        <f t="shared" si="277"/>
        <v>|LGBTQ Movies|Thrillers|</v>
      </c>
      <c r="T2185" s="14" t="str">
        <f t="shared" si="278"/>
        <v>|Colin Minihan|</v>
      </c>
      <c r="U2185" s="14" t="str">
        <f t="shared" si="279"/>
        <v>|Hannah Emily Anderson|Brittany Allen|Martha MacIsaac|Joey Klein|Charlotte Lindsay Marron|</v>
      </c>
    </row>
    <row r="2186" spans="1:21">
      <c r="A2186" s="14" t="s">
        <v>10722</v>
      </c>
      <c r="B2186" s="14" t="s">
        <v>49</v>
      </c>
      <c r="C2186" s="14" t="s">
        <v>10723</v>
      </c>
      <c r="D2186" s="14" t="s">
        <v>117</v>
      </c>
      <c r="E2186" s="14" t="s">
        <v>10724</v>
      </c>
      <c r="F2186" s="14" t="s">
        <v>118</v>
      </c>
      <c r="G2186" s="26">
        <v>44043</v>
      </c>
      <c r="H2186" s="14">
        <v>2020</v>
      </c>
      <c r="I2186" s="14" t="s">
        <v>362</v>
      </c>
      <c r="J2186" s="14" t="s">
        <v>105</v>
      </c>
      <c r="K2186" s="14" t="s">
        <v>3016</v>
      </c>
      <c r="L2186" s="14" t="s">
        <v>10725</v>
      </c>
      <c r="M2186" s="14">
        <f t="shared" si="272"/>
        <v>2020</v>
      </c>
      <c r="N2186" s="14">
        <f t="shared" si="273"/>
        <v>7</v>
      </c>
      <c r="O2186" s="14" t="str">
        <f>IFERROR(VLOOKUP(I2186,Lists!$F$2:$G$16,2,FALSE()),"Not Rated")</f>
        <v>Older Kids</v>
      </c>
      <c r="P2186" s="14">
        <f t="shared" si="274"/>
        <v>1</v>
      </c>
      <c r="Q2186" s="14" t="str">
        <f t="shared" si="275"/>
        <v>United Kingdom</v>
      </c>
      <c r="R2186" s="14" t="str">
        <f t="shared" si="276"/>
        <v>|United Kingdom|</v>
      </c>
      <c r="S2186" s="14" t="str">
        <f t="shared" si="277"/>
        <v>|British TV Shows|Crime TV Shows|International TV Shows|</v>
      </c>
      <c r="T2186" s="14" t="str">
        <f t="shared" si="278"/>
        <v>|Unknown|</v>
      </c>
      <c r="U2186" s="14" t="str">
        <f t="shared" si="279"/>
        <v>|Kim Adis|Mia McKenna-Bruce|Bethany Antonia|Jessica Alexander|</v>
      </c>
    </row>
    <row r="2187" spans="1:21">
      <c r="A2187" s="14" t="s">
        <v>10726</v>
      </c>
      <c r="B2187" s="14" t="s">
        <v>48</v>
      </c>
      <c r="C2187" s="14" t="s">
        <v>10727</v>
      </c>
      <c r="D2187" s="14" t="s">
        <v>10728</v>
      </c>
      <c r="E2187" s="14" t="s">
        <v>10729</v>
      </c>
      <c r="F2187" s="14" t="s">
        <v>124</v>
      </c>
      <c r="G2187" s="26">
        <v>44043</v>
      </c>
      <c r="H2187" s="14">
        <v>2020</v>
      </c>
      <c r="I2187" s="14" t="s">
        <v>366</v>
      </c>
      <c r="J2187" s="14" t="s">
        <v>760</v>
      </c>
      <c r="K2187" s="14" t="s">
        <v>481</v>
      </c>
      <c r="L2187" s="14" t="s">
        <v>10730</v>
      </c>
      <c r="M2187" s="14">
        <f t="shared" si="272"/>
        <v>2020</v>
      </c>
      <c r="N2187" s="14">
        <f t="shared" si="273"/>
        <v>7</v>
      </c>
      <c r="O2187" s="14" t="str">
        <f>IFERROR(VLOOKUP(I2187,Lists!$F$2:$G$16,2,FALSE()),"Not Rated")</f>
        <v>Kids</v>
      </c>
      <c r="P2187" s="14">
        <f t="shared" si="274"/>
        <v>83</v>
      </c>
      <c r="Q2187" s="14" t="str">
        <f t="shared" si="275"/>
        <v>Germany</v>
      </c>
      <c r="R2187" s="14" t="str">
        <f t="shared" si="276"/>
        <v>|Germany|</v>
      </c>
      <c r="S2187" s="14" t="str">
        <f t="shared" si="277"/>
        <v>|Children &amp; Family Movies|Comedies|</v>
      </c>
      <c r="T2187" s="14" t="str">
        <f t="shared" si="278"/>
        <v>|Regina Welker|Nina Wels|</v>
      </c>
      <c r="U2187" s="14" t="str">
        <f t="shared" si="279"/>
        <v>|Ashley Bornancin|Carter Hastings|</v>
      </c>
    </row>
    <row r="2188" spans="1:21">
      <c r="A2188" s="14" t="s">
        <v>10731</v>
      </c>
      <c r="B2188" s="14" t="s">
        <v>48</v>
      </c>
      <c r="C2188" s="14" t="s">
        <v>10732</v>
      </c>
      <c r="D2188" s="14" t="s">
        <v>10733</v>
      </c>
      <c r="E2188" s="14" t="s">
        <v>10734</v>
      </c>
      <c r="F2188" s="14" t="s">
        <v>116</v>
      </c>
      <c r="G2188" s="26">
        <v>44043</v>
      </c>
      <c r="H2188" s="14">
        <v>2020</v>
      </c>
      <c r="I2188" s="14" t="s">
        <v>360</v>
      </c>
      <c r="J2188" s="14" t="s">
        <v>1508</v>
      </c>
      <c r="K2188" s="14" t="s">
        <v>605</v>
      </c>
      <c r="L2188" s="14" t="s">
        <v>10735</v>
      </c>
      <c r="M2188" s="14">
        <f t="shared" si="272"/>
        <v>2020</v>
      </c>
      <c r="N2188" s="14">
        <f t="shared" si="273"/>
        <v>7</v>
      </c>
      <c r="O2188" s="14" t="str">
        <f>IFERROR(VLOOKUP(I2188,Lists!$F$2:$G$16,2,FALSE()),"Not Rated")</f>
        <v>Adults</v>
      </c>
      <c r="P2188" s="14">
        <f t="shared" si="274"/>
        <v>150</v>
      </c>
      <c r="Q2188" s="14" t="str">
        <f t="shared" si="275"/>
        <v>India</v>
      </c>
      <c r="R2188" s="14" t="str">
        <f t="shared" si="276"/>
        <v>|India|</v>
      </c>
      <c r="S2188" s="14" t="str">
        <f t="shared" si="277"/>
        <v>|Dramas|International Movies|Thrillers|</v>
      </c>
      <c r="T2188" s="14" t="str">
        <f t="shared" si="278"/>
        <v>|Honey Trehan|</v>
      </c>
      <c r="U2188" s="14" t="str">
        <f t="shared" si="279"/>
        <v>|Nawazuddin Siddiqui|Radhika Apte|Khalid Tyabji|Aditya Srivastava|Padmavati Rao|Shivani Raghuvanshi|Nishant Dahiya|Shweta Tripathi|Gyanendra Tripathi|Shreedhar Dubey|Swanand Kirkire|Riya Shukla|Tigmanshu Dhulia|Ila Arun|Natasha Rastogi|</v>
      </c>
    </row>
    <row r="2189" spans="1:21">
      <c r="A2189" s="14" t="s">
        <v>10736</v>
      </c>
      <c r="B2189" s="14" t="s">
        <v>48</v>
      </c>
      <c r="C2189" s="14" t="s">
        <v>10737</v>
      </c>
      <c r="D2189" s="14" t="s">
        <v>10738</v>
      </c>
      <c r="E2189" s="14" t="s">
        <v>10739</v>
      </c>
      <c r="F2189" s="14" t="s">
        <v>140</v>
      </c>
      <c r="G2189" s="26">
        <v>44043</v>
      </c>
      <c r="H2189" s="14">
        <v>2020</v>
      </c>
      <c r="I2189" s="14" t="s">
        <v>360</v>
      </c>
      <c r="J2189" s="14" t="s">
        <v>1096</v>
      </c>
      <c r="K2189" s="14" t="s">
        <v>542</v>
      </c>
      <c r="L2189" s="14" t="s">
        <v>10740</v>
      </c>
      <c r="M2189" s="14">
        <f t="shared" si="272"/>
        <v>2020</v>
      </c>
      <c r="N2189" s="14">
        <f t="shared" si="273"/>
        <v>7</v>
      </c>
      <c r="O2189" s="14" t="str">
        <f>IFERROR(VLOOKUP(I2189,Lists!$F$2:$G$16,2,FALSE()),"Not Rated")</f>
        <v>Adults</v>
      </c>
      <c r="P2189" s="14">
        <f t="shared" si="274"/>
        <v>108</v>
      </c>
      <c r="Q2189" s="14" t="str">
        <f t="shared" si="275"/>
        <v>South Africa</v>
      </c>
      <c r="R2189" s="14" t="str">
        <f t="shared" si="276"/>
        <v>|South Africa|</v>
      </c>
      <c r="S2189" s="14" t="str">
        <f t="shared" si="277"/>
        <v>|Comedies|International Movies|Romantic Movies|</v>
      </c>
      <c r="T2189" s="14" t="str">
        <f t="shared" si="278"/>
        <v>|Katleho Ramaphakela|Rethabile Ramaphakela|</v>
      </c>
      <c r="U2189" s="14" t="str">
        <f t="shared" si="279"/>
        <v>|Fulu Mugovhani|Tumi Morake|Bohang Moeko|Yonda Thomas|</v>
      </c>
    </row>
    <row r="2190" spans="1:21">
      <c r="A2190" s="14" t="s">
        <v>10741</v>
      </c>
      <c r="B2190" s="14" t="s">
        <v>48</v>
      </c>
      <c r="C2190" s="14" t="s">
        <v>10742</v>
      </c>
      <c r="D2190" s="14" t="s">
        <v>10743</v>
      </c>
      <c r="E2190" s="14" t="s">
        <v>10744</v>
      </c>
      <c r="F2190" s="14" t="s">
        <v>115</v>
      </c>
      <c r="G2190" s="26">
        <v>44043</v>
      </c>
      <c r="H2190" s="14">
        <v>2020</v>
      </c>
      <c r="I2190" s="14" t="s">
        <v>368</v>
      </c>
      <c r="J2190" s="14" t="s">
        <v>9393</v>
      </c>
      <c r="K2190" s="14" t="s">
        <v>251</v>
      </c>
      <c r="L2190" s="14" t="s">
        <v>10745</v>
      </c>
      <c r="M2190" s="14">
        <f t="shared" si="272"/>
        <v>2020</v>
      </c>
      <c r="N2190" s="14">
        <f t="shared" si="273"/>
        <v>7</v>
      </c>
      <c r="O2190" s="14" t="str">
        <f>IFERROR(VLOOKUP(I2190,Lists!$F$2:$G$16,2,FALSE()),"Not Rated")</f>
        <v>Kids</v>
      </c>
      <c r="P2190" s="14">
        <f t="shared" si="274"/>
        <v>44</v>
      </c>
      <c r="Q2190" s="14" t="str">
        <f t="shared" si="275"/>
        <v>United States</v>
      </c>
      <c r="R2190" s="14" t="str">
        <f t="shared" si="276"/>
        <v>|United States|</v>
      </c>
      <c r="S2190" s="14" t="str">
        <f t="shared" si="277"/>
        <v>|Children &amp; Family Movies|</v>
      </c>
      <c r="T2190" s="14" t="str">
        <f t="shared" si="278"/>
        <v>|Ariel Boles|</v>
      </c>
      <c r="U2190" s="14" t="str">
        <f t="shared" si="279"/>
        <v>|Hunter March|</v>
      </c>
    </row>
    <row r="2191" spans="1:21">
      <c r="A2191" s="14" t="s">
        <v>10746</v>
      </c>
      <c r="B2191" s="14" t="s">
        <v>49</v>
      </c>
      <c r="C2191" s="14" t="s">
        <v>10747</v>
      </c>
      <c r="D2191" s="14" t="s">
        <v>117</v>
      </c>
      <c r="E2191" s="14" t="s">
        <v>10748</v>
      </c>
      <c r="F2191" s="14" t="s">
        <v>115</v>
      </c>
      <c r="G2191" s="26">
        <v>44043</v>
      </c>
      <c r="H2191" s="14">
        <v>2020</v>
      </c>
      <c r="I2191" s="14" t="s">
        <v>362</v>
      </c>
      <c r="J2191" s="14" t="s">
        <v>107</v>
      </c>
      <c r="K2191" s="14" t="s">
        <v>262</v>
      </c>
      <c r="L2191" s="14" t="s">
        <v>10749</v>
      </c>
      <c r="M2191" s="14">
        <f t="shared" si="272"/>
        <v>2020</v>
      </c>
      <c r="N2191" s="14">
        <f t="shared" si="273"/>
        <v>7</v>
      </c>
      <c r="O2191" s="14" t="str">
        <f>IFERROR(VLOOKUP(I2191,Lists!$F$2:$G$16,2,FALSE()),"Not Rated")</f>
        <v>Older Kids</v>
      </c>
      <c r="P2191" s="14">
        <f t="shared" si="274"/>
        <v>3</v>
      </c>
      <c r="Q2191" s="14" t="str">
        <f t="shared" si="275"/>
        <v>United States</v>
      </c>
      <c r="R2191" s="14" t="str">
        <f t="shared" si="276"/>
        <v>|United States|</v>
      </c>
      <c r="S2191" s="14" t="str">
        <f t="shared" si="277"/>
        <v>|Reality TV|</v>
      </c>
      <c r="T2191" s="14" t="str">
        <f t="shared" si="278"/>
        <v>|Unknown|</v>
      </c>
      <c r="U2191" s="14" t="str">
        <f t="shared" si="279"/>
        <v>|Candace Nelson|Adriano Zumbo|Hunter March|</v>
      </c>
    </row>
    <row r="2192" spans="1:21">
      <c r="A2192" s="14" t="s">
        <v>10750</v>
      </c>
      <c r="B2192" s="14" t="s">
        <v>49</v>
      </c>
      <c r="C2192" s="14" t="s">
        <v>10751</v>
      </c>
      <c r="D2192" s="14" t="s">
        <v>117</v>
      </c>
      <c r="E2192" s="14" t="s">
        <v>117</v>
      </c>
      <c r="F2192" s="14" t="s">
        <v>1084</v>
      </c>
      <c r="G2192" s="26">
        <v>44043</v>
      </c>
      <c r="H2192" s="14">
        <v>2020</v>
      </c>
      <c r="I2192" s="14" t="s">
        <v>361</v>
      </c>
      <c r="J2192" s="14" t="s">
        <v>106</v>
      </c>
      <c r="K2192" s="14" t="s">
        <v>10752</v>
      </c>
      <c r="L2192" s="14" t="s">
        <v>10753</v>
      </c>
      <c r="M2192" s="14">
        <f t="shared" si="272"/>
        <v>2020</v>
      </c>
      <c r="N2192" s="14">
        <f t="shared" si="273"/>
        <v>7</v>
      </c>
      <c r="O2192" s="14" t="str">
        <f>IFERROR(VLOOKUP(I2192,Lists!$F$2:$G$16,2,FALSE()),"Not Rated")</f>
        <v>Teens</v>
      </c>
      <c r="P2192" s="14">
        <f t="shared" si="274"/>
        <v>2</v>
      </c>
      <c r="Q2192" s="14" t="str">
        <f t="shared" si="275"/>
        <v>United States</v>
      </c>
      <c r="R2192" s="14" t="str">
        <f t="shared" si="276"/>
        <v>|United States|Canada|</v>
      </c>
      <c r="S2192" s="14" t="str">
        <f t="shared" si="277"/>
        <v>|TV Action &amp; Adventure|TV Mysteries|TV Sci-Fi &amp; Fantasy|</v>
      </c>
      <c r="T2192" s="14" t="str">
        <f t="shared" si="278"/>
        <v>|Unknown|</v>
      </c>
      <c r="U2192" s="14" t="str">
        <f t="shared" si="279"/>
        <v>|Unknown|</v>
      </c>
    </row>
    <row r="2193" spans="1:21">
      <c r="A2193" s="14" t="s">
        <v>10754</v>
      </c>
      <c r="B2193" s="14" t="s">
        <v>48</v>
      </c>
      <c r="C2193" s="14" t="s">
        <v>10755</v>
      </c>
      <c r="D2193" s="14" t="s">
        <v>10756</v>
      </c>
      <c r="E2193" s="14" t="s">
        <v>10757</v>
      </c>
      <c r="F2193" s="14" t="s">
        <v>10758</v>
      </c>
      <c r="G2193" s="26">
        <v>44042</v>
      </c>
      <c r="H2193" s="14">
        <v>2017</v>
      </c>
      <c r="I2193" s="14" t="s">
        <v>360</v>
      </c>
      <c r="J2193" s="14" t="s">
        <v>724</v>
      </c>
      <c r="K2193" s="14" t="s">
        <v>475</v>
      </c>
      <c r="L2193" s="14" t="s">
        <v>10759</v>
      </c>
      <c r="M2193" s="14">
        <f t="shared" si="272"/>
        <v>2020</v>
      </c>
      <c r="N2193" s="14">
        <f t="shared" si="273"/>
        <v>7</v>
      </c>
      <c r="O2193" s="14" t="str">
        <f>IFERROR(VLOOKUP(I2193,Lists!$F$2:$G$16,2,FALSE()),"Not Rated")</f>
        <v>Adults</v>
      </c>
      <c r="P2193" s="14">
        <f t="shared" si="274"/>
        <v>102</v>
      </c>
      <c r="Q2193" s="14" t="str">
        <f t="shared" si="275"/>
        <v>Peru</v>
      </c>
      <c r="R2193" s="14" t="str">
        <f t="shared" si="276"/>
        <v>|Peru|Germany|Norway|</v>
      </c>
      <c r="S2193" s="14" t="str">
        <f t="shared" si="277"/>
        <v>|Dramas|International Movies|</v>
      </c>
      <c r="T2193" s="14" t="str">
        <f t="shared" si="278"/>
        <v>|Álvaro Delgado-Aparicio L.|</v>
      </c>
      <c r="U2193" s="14" t="str">
        <f t="shared" si="279"/>
        <v>|Junior Béjar Roca|Amiel Cayo|Magaly Solier|Hermelinda Luján|Mauro Chuchón|Claudia Solís|Coco Chiarella|</v>
      </c>
    </row>
    <row r="2194" spans="1:21">
      <c r="A2194" s="14" t="s">
        <v>10760</v>
      </c>
      <c r="B2194" s="14" t="s">
        <v>49</v>
      </c>
      <c r="C2194" s="14" t="s">
        <v>10761</v>
      </c>
      <c r="D2194" s="14" t="s">
        <v>117</v>
      </c>
      <c r="E2194" s="14" t="s">
        <v>10762</v>
      </c>
      <c r="F2194" s="14" t="s">
        <v>115</v>
      </c>
      <c r="G2194" s="26">
        <v>44042</v>
      </c>
      <c r="H2194" s="14">
        <v>2020</v>
      </c>
      <c r="I2194" s="14" t="s">
        <v>365</v>
      </c>
      <c r="J2194" s="14" t="s">
        <v>105</v>
      </c>
      <c r="K2194" s="14" t="s">
        <v>266</v>
      </c>
      <c r="L2194" s="14" t="s">
        <v>10763</v>
      </c>
      <c r="M2194" s="14">
        <f t="shared" si="272"/>
        <v>2020</v>
      </c>
      <c r="N2194" s="14">
        <f t="shared" si="273"/>
        <v>7</v>
      </c>
      <c r="O2194" s="14" t="str">
        <f>IFERROR(VLOOKUP(I2194,Lists!$F$2:$G$16,2,FALSE()),"Not Rated")</f>
        <v>Kids</v>
      </c>
      <c r="P2194" s="14">
        <f t="shared" si="274"/>
        <v>1</v>
      </c>
      <c r="Q2194" s="14" t="str">
        <f t="shared" si="275"/>
        <v>United States</v>
      </c>
      <c r="R2194" s="14" t="str">
        <f t="shared" si="276"/>
        <v>|United States|</v>
      </c>
      <c r="S2194" s="14" t="str">
        <f t="shared" si="277"/>
        <v>|Anime Series|</v>
      </c>
      <c r="T2194" s="14" t="str">
        <f t="shared" si="278"/>
        <v>|Unknown|</v>
      </c>
      <c r="U2194" s="14" t="str">
        <f t="shared" si="279"/>
        <v>|Jake Foushee|Jason Marnocha|Linsay Rousseau|Joe Zieja|Frank Todaro|Bill Rogers|Keith Silverstein|Edward Bosco|</v>
      </c>
    </row>
    <row r="2195" spans="1:21">
      <c r="A2195" s="14" t="s">
        <v>10764</v>
      </c>
      <c r="B2195" s="14" t="s">
        <v>48</v>
      </c>
      <c r="C2195" s="14" t="s">
        <v>10765</v>
      </c>
      <c r="D2195" s="14" t="s">
        <v>10766</v>
      </c>
      <c r="E2195" s="14" t="s">
        <v>10767</v>
      </c>
      <c r="F2195" s="14" t="s">
        <v>116</v>
      </c>
      <c r="G2195" s="26">
        <v>44042</v>
      </c>
      <c r="H2195" s="14">
        <v>2020</v>
      </c>
      <c r="I2195" s="14" t="s">
        <v>360</v>
      </c>
      <c r="J2195" s="14" t="s">
        <v>3814</v>
      </c>
      <c r="K2195" s="14" t="s">
        <v>1034</v>
      </c>
      <c r="L2195" s="14" t="s">
        <v>10768</v>
      </c>
      <c r="M2195" s="14">
        <f t="shared" si="272"/>
        <v>2020</v>
      </c>
      <c r="N2195" s="14">
        <f t="shared" si="273"/>
        <v>7</v>
      </c>
      <c r="O2195" s="14" t="str">
        <f>IFERROR(VLOOKUP(I2195,Lists!$F$2:$G$16,2,FALSE()),"Not Rated")</f>
        <v>Adults</v>
      </c>
      <c r="P2195" s="14">
        <f t="shared" si="274"/>
        <v>137</v>
      </c>
      <c r="Q2195" s="14" t="str">
        <f t="shared" si="275"/>
        <v>India</v>
      </c>
      <c r="R2195" s="14" t="str">
        <f t="shared" si="276"/>
        <v>|India|</v>
      </c>
      <c r="S2195" s="14" t="str">
        <f t="shared" si="277"/>
        <v>|Comedies|Dramas|Independent Movies|</v>
      </c>
      <c r="T2195" s="14" t="str">
        <f t="shared" si="278"/>
        <v>|Venkatesh Maha|</v>
      </c>
      <c r="U2195" s="14" t="str">
        <f t="shared" si="279"/>
        <v>|Satya Dev|VK Naresh|Raghavan|Suhas P|Ravindra Vijay|Chandana Koppisetti|Roopa Koduvayur|Kushalini Pulapa|</v>
      </c>
    </row>
    <row r="2196" spans="1:21">
      <c r="A2196" s="14" t="s">
        <v>10769</v>
      </c>
      <c r="B2196" s="14" t="s">
        <v>49</v>
      </c>
      <c r="C2196" s="14" t="s">
        <v>10770</v>
      </c>
      <c r="D2196" s="14" t="s">
        <v>10771</v>
      </c>
      <c r="E2196" s="14" t="s">
        <v>10772</v>
      </c>
      <c r="F2196" s="14" t="s">
        <v>117</v>
      </c>
      <c r="G2196" s="26">
        <v>44042</v>
      </c>
      <c r="H2196" s="14">
        <v>2020</v>
      </c>
      <c r="I2196" s="14" t="s">
        <v>360</v>
      </c>
      <c r="J2196" s="14" t="s">
        <v>105</v>
      </c>
      <c r="K2196" s="14" t="s">
        <v>424</v>
      </c>
      <c r="L2196" s="14" t="s">
        <v>10773</v>
      </c>
      <c r="M2196" s="14">
        <f t="shared" si="272"/>
        <v>2020</v>
      </c>
      <c r="N2196" s="14">
        <f t="shared" si="273"/>
        <v>7</v>
      </c>
      <c r="O2196" s="14" t="str">
        <f>IFERROR(VLOOKUP(I2196,Lists!$F$2:$G$16,2,FALSE()),"Not Rated")</f>
        <v>Adults</v>
      </c>
      <c r="P2196" s="14">
        <f t="shared" si="274"/>
        <v>1</v>
      </c>
      <c r="Q2196" s="14" t="str">
        <f t="shared" si="275"/>
        <v>Unknown</v>
      </c>
      <c r="R2196" s="14" t="str">
        <f t="shared" si="276"/>
        <v>|Unknown|</v>
      </c>
      <c r="S2196" s="14" t="str">
        <f t="shared" si="277"/>
        <v>|International TV Shows|Romantic TV Shows|TV Comedies|</v>
      </c>
      <c r="T2196" s="14" t="str">
        <f t="shared" si="278"/>
        <v>|Nopparoj Chotmunkongsit|</v>
      </c>
      <c r="U2196" s="14" t="str">
        <f t="shared" si="279"/>
        <v>|Anusorn Maneethet|Atsadaporn Siriwattanakul|Waratthaya Wongchayaporn|Thanawetch Siriwattanakul|Pokchat Thiamchai|Phichikorn Ployphimana|Supachai Suwanon|Daraneenuch Pasutanavin|Kittiphong Dumavibhat|Aphiradi Phawaphutanon|Attharut Krongrasri|Ronnawee Sereerat|Lita Janvarapa|Sitang Punnapob|Yani Tramod|</v>
      </c>
    </row>
    <row r="2197" spans="1:21">
      <c r="A2197" s="14" t="s">
        <v>10774</v>
      </c>
      <c r="B2197" s="14" t="s">
        <v>48</v>
      </c>
      <c r="C2197" s="14" t="s">
        <v>10775</v>
      </c>
      <c r="D2197" s="14" t="s">
        <v>10776</v>
      </c>
      <c r="E2197" s="14" t="s">
        <v>10777</v>
      </c>
      <c r="F2197" s="14" t="s">
        <v>131</v>
      </c>
      <c r="G2197" s="26">
        <v>44041</v>
      </c>
      <c r="H2197" s="14">
        <v>2016</v>
      </c>
      <c r="I2197" s="14" t="s">
        <v>360</v>
      </c>
      <c r="J2197" s="14" t="s">
        <v>1375</v>
      </c>
      <c r="K2197" s="14" t="s">
        <v>542</v>
      </c>
      <c r="L2197" s="14" t="s">
        <v>10778</v>
      </c>
      <c r="M2197" s="14">
        <f t="shared" si="272"/>
        <v>2020</v>
      </c>
      <c r="N2197" s="14">
        <f t="shared" si="273"/>
        <v>7</v>
      </c>
      <c r="O2197" s="14" t="str">
        <f>IFERROR(VLOOKUP(I2197,Lists!$F$2:$G$16,2,FALSE()),"Not Rated")</f>
        <v>Adults</v>
      </c>
      <c r="P2197" s="14">
        <f t="shared" si="274"/>
        <v>112</v>
      </c>
      <c r="Q2197" s="14" t="str">
        <f t="shared" si="275"/>
        <v>Nigeria</v>
      </c>
      <c r="R2197" s="14" t="str">
        <f t="shared" si="276"/>
        <v>|Nigeria|</v>
      </c>
      <c r="S2197" s="14" t="str">
        <f t="shared" si="277"/>
        <v>|Comedies|International Movies|Romantic Movies|</v>
      </c>
      <c r="T2197" s="14" t="str">
        <f t="shared" si="278"/>
        <v>|Aniedi Anwah|</v>
      </c>
      <c r="U2197" s="14" t="str">
        <f t="shared" si="279"/>
        <v>|Bovi Ugboma|Amanda Ebeye|Shaffy Bello|Adunni Ade|Ini Dima-Okojie|'Najite Dede|Gregory Ojefua|Thelma Ezeamaka|Femi Durojaiye|Ese Lami George|Toni Tones|</v>
      </c>
    </row>
    <row r="2198" spans="1:21">
      <c r="A2198" s="14" t="s">
        <v>10779</v>
      </c>
      <c r="B2198" s="14" t="s">
        <v>48</v>
      </c>
      <c r="C2198" s="14" t="s">
        <v>10780</v>
      </c>
      <c r="D2198" s="14" t="s">
        <v>10781</v>
      </c>
      <c r="E2198" s="14" t="s">
        <v>10782</v>
      </c>
      <c r="F2198" s="14" t="s">
        <v>205</v>
      </c>
      <c r="G2198" s="26">
        <v>44041</v>
      </c>
      <c r="H2198" s="14">
        <v>2019</v>
      </c>
      <c r="I2198" s="14" t="s">
        <v>360</v>
      </c>
      <c r="J2198" s="14" t="s">
        <v>724</v>
      </c>
      <c r="K2198" s="14" t="s">
        <v>605</v>
      </c>
      <c r="L2198" s="14" t="s">
        <v>10783</v>
      </c>
      <c r="M2198" s="14">
        <f t="shared" si="272"/>
        <v>2020</v>
      </c>
      <c r="N2198" s="14">
        <f t="shared" si="273"/>
        <v>7</v>
      </c>
      <c r="O2198" s="14" t="str">
        <f>IFERROR(VLOOKUP(I2198,Lists!$F$2:$G$16,2,FALSE()),"Not Rated")</f>
        <v>Adults</v>
      </c>
      <c r="P2198" s="14">
        <f t="shared" si="274"/>
        <v>102</v>
      </c>
      <c r="Q2198" s="14" t="str">
        <f t="shared" si="275"/>
        <v>Mozambique</v>
      </c>
      <c r="R2198" s="14" t="str">
        <f t="shared" si="276"/>
        <v>|Mozambique|</v>
      </c>
      <c r="S2198" s="14" t="str">
        <f t="shared" si="277"/>
        <v>|Dramas|International Movies|Thrillers|</v>
      </c>
      <c r="T2198" s="14" t="str">
        <f t="shared" si="278"/>
        <v>|Mickey Fonseca|</v>
      </c>
      <c r="U2198" s="14" t="str">
        <f t="shared" si="279"/>
        <v>|Gil Alexandre|Arlete Bombe|Rashid Abdul|Laquino Fonseca|Tomas Bie|Candido Quembo|Jorge Amade|Aldovina Chiziane|</v>
      </c>
    </row>
    <row r="2199" spans="1:21">
      <c r="A2199" s="14" t="s">
        <v>10784</v>
      </c>
      <c r="B2199" s="14" t="s">
        <v>48</v>
      </c>
      <c r="C2199" s="14" t="s">
        <v>10785</v>
      </c>
      <c r="D2199" s="14" t="s">
        <v>10786</v>
      </c>
      <c r="E2199" s="14" t="s">
        <v>10787</v>
      </c>
      <c r="F2199" s="14" t="s">
        <v>10788</v>
      </c>
      <c r="G2199" s="26">
        <v>44041</v>
      </c>
      <c r="H2199" s="14">
        <v>2020</v>
      </c>
      <c r="I2199" s="14" t="s">
        <v>360</v>
      </c>
      <c r="J2199" s="14" t="s">
        <v>560</v>
      </c>
      <c r="K2199" s="14" t="s">
        <v>444</v>
      </c>
      <c r="L2199" s="14" t="s">
        <v>10789</v>
      </c>
      <c r="M2199" s="14">
        <f t="shared" si="272"/>
        <v>2020</v>
      </c>
      <c r="N2199" s="14">
        <f t="shared" si="273"/>
        <v>7</v>
      </c>
      <c r="O2199" s="14" t="str">
        <f>IFERROR(VLOOKUP(I2199,Lists!$F$2:$G$16,2,FALSE()),"Not Rated")</f>
        <v>Adults</v>
      </c>
      <c r="P2199" s="14">
        <f t="shared" si="274"/>
        <v>103</v>
      </c>
      <c r="Q2199" s="14" t="str">
        <f t="shared" si="275"/>
        <v>Brazil</v>
      </c>
      <c r="R2199" s="14" t="str">
        <f t="shared" si="276"/>
        <v>|Brazil|France|</v>
      </c>
      <c r="S2199" s="14" t="str">
        <f t="shared" si="277"/>
        <v>|Dramas|Independent Movies|International Movies|</v>
      </c>
      <c r="T2199" s="14" t="str">
        <f t="shared" si="278"/>
        <v>|Matias Mariani|</v>
      </c>
      <c r="U2199" s="14" t="str">
        <f t="shared" si="279"/>
        <v>|O.C. Ukeje|Indira Nascimento|Paulo André|Ike Barry|Chukwudi Iwuji|</v>
      </c>
    </row>
    <row r="2200" spans="1:21">
      <c r="A2200" s="14" t="s">
        <v>10790</v>
      </c>
      <c r="B2200" s="14" t="s">
        <v>48</v>
      </c>
      <c r="C2200" s="14" t="s">
        <v>10791</v>
      </c>
      <c r="D2200" s="14" t="s">
        <v>10792</v>
      </c>
      <c r="E2200" s="14" t="s">
        <v>10793</v>
      </c>
      <c r="F2200" s="14" t="s">
        <v>147</v>
      </c>
      <c r="G2200" s="26">
        <v>44041</v>
      </c>
      <c r="H2200" s="14">
        <v>2020</v>
      </c>
      <c r="I2200" s="14" t="s">
        <v>360</v>
      </c>
      <c r="J2200" s="14" t="s">
        <v>1488</v>
      </c>
      <c r="K2200" s="14" t="s">
        <v>605</v>
      </c>
      <c r="L2200" s="14" t="s">
        <v>10794</v>
      </c>
      <c r="M2200" s="14">
        <f t="shared" si="272"/>
        <v>2020</v>
      </c>
      <c r="N2200" s="14">
        <f t="shared" si="273"/>
        <v>7</v>
      </c>
      <c r="O2200" s="14" t="str">
        <f>IFERROR(VLOOKUP(I2200,Lists!$F$2:$G$16,2,FALSE()),"Not Rated")</f>
        <v>Adults</v>
      </c>
      <c r="P2200" s="14">
        <f t="shared" si="274"/>
        <v>136</v>
      </c>
      <c r="Q2200" s="14" t="str">
        <f t="shared" si="275"/>
        <v>Poland</v>
      </c>
      <c r="R2200" s="14" t="str">
        <f t="shared" si="276"/>
        <v>|Poland|</v>
      </c>
      <c r="S2200" s="14" t="str">
        <f t="shared" si="277"/>
        <v>|Dramas|International Movies|Thrillers|</v>
      </c>
      <c r="T2200" s="14" t="str">
        <f t="shared" si="278"/>
        <v>|Jan Komasa|</v>
      </c>
      <c r="U2200" s="14" t="str">
        <f t="shared" si="279"/>
        <v>|Maciej Musiałowski|Agata Kulesza|Danuta Stenka|Vanessa Aleksander|Maciej Stuhr|Jacek Koman|Adam Gradowski|Piotr Biedron|Martynika Kosnica|</v>
      </c>
    </row>
    <row r="2201" spans="1:21">
      <c r="A2201" s="14" t="s">
        <v>10795</v>
      </c>
      <c r="B2201" s="14" t="s">
        <v>48</v>
      </c>
      <c r="C2201" s="14" t="s">
        <v>10796</v>
      </c>
      <c r="D2201" s="14" t="s">
        <v>10797</v>
      </c>
      <c r="E2201" s="14" t="s">
        <v>117</v>
      </c>
      <c r="F2201" s="14" t="s">
        <v>115</v>
      </c>
      <c r="G2201" s="26">
        <v>44041</v>
      </c>
      <c r="H2201" s="14">
        <v>2020</v>
      </c>
      <c r="I2201" s="14" t="s">
        <v>362</v>
      </c>
      <c r="J2201" s="14" t="s">
        <v>10798</v>
      </c>
      <c r="K2201" s="14" t="s">
        <v>247</v>
      </c>
      <c r="L2201" s="14" t="s">
        <v>10799</v>
      </c>
      <c r="M2201" s="14">
        <f t="shared" si="272"/>
        <v>2020</v>
      </c>
      <c r="N2201" s="14">
        <f t="shared" si="273"/>
        <v>7</v>
      </c>
      <c r="O2201" s="14" t="str">
        <f>IFERROR(VLOOKUP(I2201,Lists!$F$2:$G$16,2,FALSE()),"Not Rated")</f>
        <v>Older Kids</v>
      </c>
      <c r="P2201" s="14">
        <f t="shared" si="274"/>
        <v>41</v>
      </c>
      <c r="Q2201" s="14" t="str">
        <f t="shared" si="275"/>
        <v>United States</v>
      </c>
      <c r="R2201" s="14" t="str">
        <f t="shared" si="276"/>
        <v>|United States|</v>
      </c>
      <c r="S2201" s="14" t="str">
        <f t="shared" si="277"/>
        <v>|Documentaries|</v>
      </c>
      <c r="T2201" s="14" t="str">
        <f t="shared" si="278"/>
        <v>|Sue Kim|</v>
      </c>
      <c r="U2201" s="14" t="str">
        <f t="shared" si="279"/>
        <v>|Unknown|</v>
      </c>
    </row>
    <row r="2202" spans="1:21">
      <c r="A2202" s="14" t="s">
        <v>10800</v>
      </c>
      <c r="B2202" s="14" t="s">
        <v>48</v>
      </c>
      <c r="C2202" s="14" t="s">
        <v>10801</v>
      </c>
      <c r="D2202" s="14" t="s">
        <v>10802</v>
      </c>
      <c r="E2202" s="14" t="s">
        <v>117</v>
      </c>
      <c r="F2202" s="14" t="s">
        <v>115</v>
      </c>
      <c r="G2202" s="26">
        <v>44041</v>
      </c>
      <c r="H2202" s="14">
        <v>2019</v>
      </c>
      <c r="I2202" s="14" t="s">
        <v>360</v>
      </c>
      <c r="J2202" s="14" t="s">
        <v>708</v>
      </c>
      <c r="K2202" s="14" t="s">
        <v>247</v>
      </c>
      <c r="L2202" s="14" t="s">
        <v>10803</v>
      </c>
      <c r="M2202" s="14">
        <f t="shared" si="272"/>
        <v>2020</v>
      </c>
      <c r="N2202" s="14">
        <f t="shared" si="273"/>
        <v>7</v>
      </c>
      <c r="O2202" s="14" t="str">
        <f>IFERROR(VLOOKUP(I2202,Lists!$F$2:$G$16,2,FALSE()),"Not Rated")</f>
        <v>Adults</v>
      </c>
      <c r="P2202" s="14">
        <f t="shared" si="274"/>
        <v>88</v>
      </c>
      <c r="Q2202" s="14" t="str">
        <f t="shared" si="275"/>
        <v>United States</v>
      </c>
      <c r="R2202" s="14" t="str">
        <f t="shared" si="276"/>
        <v>|United States|</v>
      </c>
      <c r="S2202" s="14" t="str">
        <f t="shared" si="277"/>
        <v>|Documentaries|</v>
      </c>
      <c r="T2202" s="14" t="str">
        <f t="shared" si="278"/>
        <v>|Paul Solet|</v>
      </c>
      <c r="U2202" s="14" t="str">
        <f t="shared" si="279"/>
        <v>|Unknown|</v>
      </c>
    </row>
    <row r="2203" spans="1:21">
      <c r="A2203" s="14" t="s">
        <v>10804</v>
      </c>
      <c r="B2203" s="14" t="s">
        <v>49</v>
      </c>
      <c r="C2203" s="14" t="s">
        <v>10805</v>
      </c>
      <c r="D2203" s="14" t="s">
        <v>117</v>
      </c>
      <c r="E2203" s="14" t="s">
        <v>10806</v>
      </c>
      <c r="F2203" s="14" t="s">
        <v>115</v>
      </c>
      <c r="G2203" s="26">
        <v>44040</v>
      </c>
      <c r="H2203" s="14">
        <v>2020</v>
      </c>
      <c r="I2203" s="14" t="s">
        <v>360</v>
      </c>
      <c r="J2203" s="14" t="s">
        <v>521</v>
      </c>
      <c r="K2203" s="14" t="s">
        <v>257</v>
      </c>
      <c r="L2203" s="14" t="s">
        <v>10807</v>
      </c>
      <c r="M2203" s="14">
        <f t="shared" si="272"/>
        <v>2020</v>
      </c>
      <c r="N2203" s="14">
        <f t="shared" si="273"/>
        <v>7</v>
      </c>
      <c r="O2203" s="14" t="str">
        <f>IFERROR(VLOOKUP(I2203,Lists!$F$2:$G$16,2,FALSE()),"Not Rated")</f>
        <v>Adults</v>
      </c>
      <c r="P2203" s="14">
        <f t="shared" si="274"/>
        <v>5</v>
      </c>
      <c r="Q2203" s="14" t="str">
        <f t="shared" si="275"/>
        <v>United States</v>
      </c>
      <c r="R2203" s="14" t="str">
        <f t="shared" si="276"/>
        <v>|United States|</v>
      </c>
      <c r="S2203" s="14" t="str">
        <f t="shared" si="277"/>
        <v>|Docuseries|</v>
      </c>
      <c r="T2203" s="14" t="str">
        <f t="shared" si="278"/>
        <v>|Unknown|</v>
      </c>
      <c r="U2203" s="14" t="str">
        <f t="shared" si="279"/>
        <v>|John Franklin III|DJ Law|Buddy Stephens|Brittany Wagner|Ronald Ollie|</v>
      </c>
    </row>
    <row r="2204" spans="1:21">
      <c r="A2204" s="14" t="s">
        <v>10808</v>
      </c>
      <c r="B2204" s="14" t="s">
        <v>48</v>
      </c>
      <c r="C2204" s="14" t="s">
        <v>10809</v>
      </c>
      <c r="D2204" s="14" t="s">
        <v>10810</v>
      </c>
      <c r="E2204" s="14" t="s">
        <v>10811</v>
      </c>
      <c r="F2204" s="14" t="s">
        <v>115</v>
      </c>
      <c r="G2204" s="26">
        <v>44038</v>
      </c>
      <c r="H2204" s="14">
        <v>2020</v>
      </c>
      <c r="I2204" s="14" t="s">
        <v>360</v>
      </c>
      <c r="J2204" s="14" t="s">
        <v>1668</v>
      </c>
      <c r="K2204" s="14" t="s">
        <v>1034</v>
      </c>
      <c r="L2204" s="14" t="s">
        <v>10812</v>
      </c>
      <c r="M2204" s="14">
        <f t="shared" si="272"/>
        <v>2020</v>
      </c>
      <c r="N2204" s="14">
        <f t="shared" si="273"/>
        <v>7</v>
      </c>
      <c r="O2204" s="14" t="str">
        <f>IFERROR(VLOOKUP(I2204,Lists!$F$2:$G$16,2,FALSE()),"Not Rated")</f>
        <v>Adults</v>
      </c>
      <c r="P2204" s="14">
        <f t="shared" si="274"/>
        <v>84</v>
      </c>
      <c r="Q2204" s="14" t="str">
        <f t="shared" si="275"/>
        <v>United States</v>
      </c>
      <c r="R2204" s="14" t="str">
        <f t="shared" si="276"/>
        <v>|United States|</v>
      </c>
      <c r="S2204" s="14" t="str">
        <f t="shared" si="277"/>
        <v>|Comedies|Dramas|Independent Movies|</v>
      </c>
      <c r="T2204" s="14" t="str">
        <f t="shared" si="278"/>
        <v>|Ben Kasulke|</v>
      </c>
      <c r="U2204" s="14" t="str">
        <f t="shared" si="279"/>
        <v>|Hannah Marks|Liana Liberato|Dylan Sprouse|Luke Spencer Roberts|Jessica Hecht|Addison Riecke|Meagan Kimberly Smith|Haley Ramm|</v>
      </c>
    </row>
    <row r="2205" spans="1:21">
      <c r="A2205" s="14" t="s">
        <v>10813</v>
      </c>
      <c r="B2205" s="14" t="s">
        <v>49</v>
      </c>
      <c r="C2205" s="14" t="s">
        <v>10814</v>
      </c>
      <c r="D2205" s="14" t="s">
        <v>117</v>
      </c>
      <c r="E2205" s="14" t="s">
        <v>10815</v>
      </c>
      <c r="F2205" s="14" t="s">
        <v>115</v>
      </c>
      <c r="G2205" s="26">
        <v>44038</v>
      </c>
      <c r="H2205" s="14">
        <v>2019</v>
      </c>
      <c r="I2205" s="14" t="s">
        <v>360</v>
      </c>
      <c r="J2205" s="14" t="s">
        <v>2411</v>
      </c>
      <c r="K2205" s="14" t="s">
        <v>490</v>
      </c>
      <c r="L2205" s="14" t="s">
        <v>10816</v>
      </c>
      <c r="M2205" s="14">
        <f t="shared" si="272"/>
        <v>2020</v>
      </c>
      <c r="N2205" s="14">
        <f t="shared" si="273"/>
        <v>7</v>
      </c>
      <c r="O2205" s="14" t="str">
        <f>IFERROR(VLOOKUP(I2205,Lists!$F$2:$G$16,2,FALSE()),"Not Rated")</f>
        <v>Adults</v>
      </c>
      <c r="P2205" s="14">
        <f t="shared" si="274"/>
        <v>10</v>
      </c>
      <c r="Q2205" s="14" t="str">
        <f t="shared" si="275"/>
        <v>United States</v>
      </c>
      <c r="R2205" s="14" t="str">
        <f t="shared" si="276"/>
        <v>|United States|</v>
      </c>
      <c r="S2205" s="14" t="str">
        <f t="shared" si="277"/>
        <v>|TV Comedies|TV Dramas|</v>
      </c>
      <c r="T2205" s="14" t="str">
        <f t="shared" si="278"/>
        <v>|Unknown|</v>
      </c>
      <c r="U2205" s="14" t="str">
        <f t="shared" si="279"/>
        <v>|William H. Macy|Emmy Rossum|Justin Chatwin|Cameron Monaghan|Jeremy Allen White|Shanola Hampton|Steve Howey|Ethan Cutkosky|Emma Kenney|Laura Wiggins|Joan Cusack|</v>
      </c>
    </row>
    <row r="2206" spans="1:21">
      <c r="A2206" s="14" t="s">
        <v>10817</v>
      </c>
      <c r="B2206" s="14" t="s">
        <v>48</v>
      </c>
      <c r="C2206" s="14" t="s">
        <v>10818</v>
      </c>
      <c r="D2206" s="14" t="s">
        <v>10819</v>
      </c>
      <c r="E2206" s="14" t="s">
        <v>10820</v>
      </c>
      <c r="F2206" s="14" t="s">
        <v>116</v>
      </c>
      <c r="G2206" s="26">
        <v>44037</v>
      </c>
      <c r="H2206" s="14">
        <v>2020</v>
      </c>
      <c r="I2206" s="14" t="s">
        <v>361</v>
      </c>
      <c r="J2206" s="14" t="s">
        <v>1033</v>
      </c>
      <c r="K2206" s="14" t="s">
        <v>529</v>
      </c>
      <c r="L2206" s="14" t="s">
        <v>10821</v>
      </c>
      <c r="M2206" s="14">
        <f t="shared" si="272"/>
        <v>2020</v>
      </c>
      <c r="N2206" s="14">
        <f t="shared" si="273"/>
        <v>7</v>
      </c>
      <c r="O2206" s="14" t="str">
        <f>IFERROR(VLOOKUP(I2206,Lists!$F$2:$G$16,2,FALSE()),"Not Rated")</f>
        <v>Teens</v>
      </c>
      <c r="P2206" s="14">
        <f t="shared" si="274"/>
        <v>114</v>
      </c>
      <c r="Q2206" s="14" t="str">
        <f t="shared" si="275"/>
        <v>India</v>
      </c>
      <c r="R2206" s="14" t="str">
        <f t="shared" si="276"/>
        <v>|India|</v>
      </c>
      <c r="S2206" s="14" t="str">
        <f t="shared" si="277"/>
        <v>|Comedies|International Movies|</v>
      </c>
      <c r="T2206" s="14" t="str">
        <f t="shared" si="278"/>
        <v>|Gagan Puri|</v>
      </c>
      <c r="U2206" s="14" t="str">
        <f t="shared" si="279"/>
        <v>|Dolly Ahluwalia|Manu Rishi Chadha|Mahie Gill|Shardul Rana|Archita Sharma|Rajesh Sharma|Supriya Shukla|Mehak Manwani|</v>
      </c>
    </row>
    <row r="2207" spans="1:21">
      <c r="A2207" s="14" t="s">
        <v>10822</v>
      </c>
      <c r="B2207" s="14" t="s">
        <v>48</v>
      </c>
      <c r="C2207" s="14" t="s">
        <v>10823</v>
      </c>
      <c r="D2207" s="14" t="s">
        <v>10824</v>
      </c>
      <c r="E2207" s="14" t="s">
        <v>10825</v>
      </c>
      <c r="F2207" s="14" t="s">
        <v>126</v>
      </c>
      <c r="G2207" s="26">
        <v>44037</v>
      </c>
      <c r="H2207" s="14">
        <v>2020</v>
      </c>
      <c r="I2207" s="14" t="s">
        <v>361</v>
      </c>
      <c r="J2207" s="14" t="s">
        <v>604</v>
      </c>
      <c r="K2207" s="14" t="s">
        <v>1227</v>
      </c>
      <c r="L2207" s="14" t="s">
        <v>10826</v>
      </c>
      <c r="M2207" s="14">
        <f t="shared" si="272"/>
        <v>2020</v>
      </c>
      <c r="N2207" s="14">
        <f t="shared" si="273"/>
        <v>7</v>
      </c>
      <c r="O2207" s="14" t="str">
        <f>IFERROR(VLOOKUP(I2207,Lists!$F$2:$G$16,2,FALSE()),"Not Rated")</f>
        <v>Teens</v>
      </c>
      <c r="P2207" s="14">
        <f t="shared" si="274"/>
        <v>110</v>
      </c>
      <c r="Q2207" s="14" t="str">
        <f t="shared" si="275"/>
        <v>China</v>
      </c>
      <c r="R2207" s="14" t="str">
        <f t="shared" si="276"/>
        <v>|China|</v>
      </c>
      <c r="S2207" s="14" t="str">
        <f t="shared" si="277"/>
        <v>|Action &amp; Adventure|International Movies|</v>
      </c>
      <c r="T2207" s="14" t="str">
        <f t="shared" si="278"/>
        <v>|Teddy Chan|</v>
      </c>
      <c r="U2207" s="14" t="str">
        <f t="shared" si="279"/>
        <v>|Henry Lau|Peter Ho|Lin Chenhan|Jiang Luxia|Ming Hu|Him Law|Shi Shi|Mark Cheng|Wang Ziyi|Xu Minghu|</v>
      </c>
    </row>
    <row r="2208" spans="1:21">
      <c r="A2208" s="14" t="s">
        <v>10827</v>
      </c>
      <c r="B2208" s="14" t="s">
        <v>48</v>
      </c>
      <c r="C2208" s="14" t="s">
        <v>10828</v>
      </c>
      <c r="D2208" s="14" t="s">
        <v>10829</v>
      </c>
      <c r="E2208" s="14" t="s">
        <v>10830</v>
      </c>
      <c r="F2208" s="14" t="s">
        <v>116</v>
      </c>
      <c r="G2208" s="26">
        <v>44037</v>
      </c>
      <c r="H2208" s="14">
        <v>2016</v>
      </c>
      <c r="I2208" s="14" t="s">
        <v>360</v>
      </c>
      <c r="J2208" s="14" t="s">
        <v>560</v>
      </c>
      <c r="K2208" s="14" t="s">
        <v>444</v>
      </c>
      <c r="L2208" s="14" t="s">
        <v>10831</v>
      </c>
      <c r="M2208" s="14">
        <f t="shared" si="272"/>
        <v>2020</v>
      </c>
      <c r="N2208" s="14">
        <f t="shared" si="273"/>
        <v>7</v>
      </c>
      <c r="O2208" s="14" t="str">
        <f>IFERROR(VLOOKUP(I2208,Lists!$F$2:$G$16,2,FALSE()),"Not Rated")</f>
        <v>Adults</v>
      </c>
      <c r="P2208" s="14">
        <f t="shared" si="274"/>
        <v>103</v>
      </c>
      <c r="Q2208" s="14" t="str">
        <f t="shared" si="275"/>
        <v>India</v>
      </c>
      <c r="R2208" s="14" t="str">
        <f t="shared" si="276"/>
        <v>|India|</v>
      </c>
      <c r="S2208" s="14" t="str">
        <f t="shared" si="277"/>
        <v>|Dramas|Independent Movies|International Movies|</v>
      </c>
      <c r="T2208" s="14" t="str">
        <f t="shared" si="278"/>
        <v>|Bhavin Wadia|</v>
      </c>
      <c r="U2208" s="14" t="str">
        <f t="shared" si="279"/>
        <v>|Om Puri|Seema Biswas|Kunal Sheth|Rahul Patel|Katarina Kajkus|Farrah Kader|Govind Namdeo|Dalip Tahil|</v>
      </c>
    </row>
    <row r="2209" spans="1:21">
      <c r="A2209" s="14" t="s">
        <v>10832</v>
      </c>
      <c r="B2209" s="14" t="s">
        <v>48</v>
      </c>
      <c r="C2209" s="14" t="s">
        <v>10833</v>
      </c>
      <c r="D2209" s="14" t="s">
        <v>10834</v>
      </c>
      <c r="E2209" s="14" t="s">
        <v>10835</v>
      </c>
      <c r="F2209" s="14" t="s">
        <v>10836</v>
      </c>
      <c r="G2209" s="26">
        <v>44036</v>
      </c>
      <c r="H2209" s="14">
        <v>2020</v>
      </c>
      <c r="I2209" s="14" t="s">
        <v>365</v>
      </c>
      <c r="J2209" s="14" t="s">
        <v>574</v>
      </c>
      <c r="K2209" s="14" t="s">
        <v>481</v>
      </c>
      <c r="L2209" s="14" t="s">
        <v>10837</v>
      </c>
      <c r="M2209" s="14">
        <f t="shared" si="272"/>
        <v>2020</v>
      </c>
      <c r="N2209" s="14">
        <f t="shared" si="273"/>
        <v>7</v>
      </c>
      <c r="O2209" s="14" t="str">
        <f>IFERROR(VLOOKUP(I2209,Lists!$F$2:$G$16,2,FALSE()),"Not Rated")</f>
        <v>Kids</v>
      </c>
      <c r="P2209" s="14">
        <f t="shared" si="274"/>
        <v>106</v>
      </c>
      <c r="Q2209" s="14" t="str">
        <f t="shared" si="275"/>
        <v>China</v>
      </c>
      <c r="R2209" s="14" t="str">
        <f t="shared" si="276"/>
        <v>|China|Spain|South Korea|United States|</v>
      </c>
      <c r="S2209" s="14" t="str">
        <f t="shared" si="277"/>
        <v>|Children &amp; Family Movies|Comedies|</v>
      </c>
      <c r="T2209" s="14" t="str">
        <f t="shared" si="278"/>
        <v>|Tony Bancroft|Scott Christian Sava|</v>
      </c>
      <c r="U2209" s="14" t="str">
        <f t="shared" si="279"/>
        <v>|Emily Blunt|John Krasinski|Ian McKellen|Danny DeVito|Raven-Symoné|Patrick Warburton|Wallace Shawn|Gilbert Gottfried|Tara Strong|Harvey Fierstein|James Arnold Taylor|Kevin Grevioux|Sylvester Stallone|Lydia Rose Taylor|</v>
      </c>
    </row>
    <row r="2210" spans="1:21">
      <c r="A2210" s="14" t="s">
        <v>10838</v>
      </c>
      <c r="B2210" s="14" t="s">
        <v>48</v>
      </c>
      <c r="C2210" s="14" t="s">
        <v>10839</v>
      </c>
      <c r="D2210" s="14" t="s">
        <v>8336</v>
      </c>
      <c r="E2210" s="14" t="s">
        <v>10840</v>
      </c>
      <c r="F2210" s="14" t="s">
        <v>115</v>
      </c>
      <c r="G2210" s="26">
        <v>44036</v>
      </c>
      <c r="H2210" s="14">
        <v>2020</v>
      </c>
      <c r="I2210" s="14" t="s">
        <v>366</v>
      </c>
      <c r="J2210" s="14" t="s">
        <v>2838</v>
      </c>
      <c r="K2210" s="14" t="s">
        <v>481</v>
      </c>
      <c r="L2210" s="14" t="s">
        <v>10841</v>
      </c>
      <c r="M2210" s="14">
        <f t="shared" si="272"/>
        <v>2020</v>
      </c>
      <c r="N2210" s="14">
        <f t="shared" si="273"/>
        <v>7</v>
      </c>
      <c r="O2210" s="14" t="str">
        <f>IFERROR(VLOOKUP(I2210,Lists!$F$2:$G$16,2,FALSE()),"Not Rated")</f>
        <v>Kids</v>
      </c>
      <c r="P2210" s="14">
        <f t="shared" si="274"/>
        <v>46</v>
      </c>
      <c r="Q2210" s="14" t="str">
        <f t="shared" si="275"/>
        <v>United States</v>
      </c>
      <c r="R2210" s="14" t="str">
        <f t="shared" si="276"/>
        <v>|United States|</v>
      </c>
      <c r="S2210" s="14" t="str">
        <f t="shared" si="277"/>
        <v>|Children &amp; Family Movies|Comedies|</v>
      </c>
      <c r="T2210" s="14" t="str">
        <f t="shared" si="278"/>
        <v>|Greg Rankin|TJ Sullivan|</v>
      </c>
      <c r="U2210" s="14" t="str">
        <f t="shared" si="279"/>
        <v>|Noah Kaye Bentley|Brennley Brown|Zach Callison|Nicolas Cantu|Skai Jackson|Marsai Martin|Andre Robinson|Carlos Alazraqui|Renée Elise Goldsberry|</v>
      </c>
    </row>
    <row r="2211" spans="1:21">
      <c r="A2211" s="14" t="s">
        <v>10842</v>
      </c>
      <c r="B2211" s="14" t="s">
        <v>48</v>
      </c>
      <c r="C2211" s="14" t="s">
        <v>10843</v>
      </c>
      <c r="D2211" s="14" t="s">
        <v>10844</v>
      </c>
      <c r="E2211" s="14" t="s">
        <v>10845</v>
      </c>
      <c r="F2211" s="14" t="s">
        <v>131</v>
      </c>
      <c r="G2211" s="26">
        <v>44036</v>
      </c>
      <c r="H2211" s="14">
        <v>2019</v>
      </c>
      <c r="I2211" s="14" t="s">
        <v>360</v>
      </c>
      <c r="J2211" s="14" t="s">
        <v>671</v>
      </c>
      <c r="K2211" s="14" t="s">
        <v>475</v>
      </c>
      <c r="L2211" s="14" t="s">
        <v>10846</v>
      </c>
      <c r="M2211" s="14">
        <f t="shared" si="272"/>
        <v>2020</v>
      </c>
      <c r="N2211" s="14">
        <f t="shared" si="273"/>
        <v>7</v>
      </c>
      <c r="O2211" s="14" t="str">
        <f>IFERROR(VLOOKUP(I2211,Lists!$F$2:$G$16,2,FALSE()),"Not Rated")</f>
        <v>Adults</v>
      </c>
      <c r="P2211" s="14">
        <f t="shared" si="274"/>
        <v>115</v>
      </c>
      <c r="Q2211" s="14" t="str">
        <f t="shared" si="275"/>
        <v>Nigeria</v>
      </c>
      <c r="R2211" s="14" t="str">
        <f t="shared" si="276"/>
        <v>|Nigeria|</v>
      </c>
      <c r="S2211" s="14" t="str">
        <f t="shared" si="277"/>
        <v>|Dramas|International Movies|</v>
      </c>
      <c r="T2211" s="14" t="str">
        <f t="shared" si="278"/>
        <v>|Tope Alake|</v>
      </c>
      <c r="U2211" s="14" t="str">
        <f t="shared" si="279"/>
        <v>|Odunlade Adekola|Chimezie Imo|Sani Danja|Rachael Okonkwo|Broda Shaggi|Toyin Abraham|Kelechi Udegbe|Doyin Abiola|Molawa Davis|</v>
      </c>
    </row>
    <row r="2212" spans="1:21">
      <c r="A2212" s="14" t="s">
        <v>10847</v>
      </c>
      <c r="B2212" s="14" t="s">
        <v>48</v>
      </c>
      <c r="C2212" s="14" t="s">
        <v>10848</v>
      </c>
      <c r="D2212" s="14" t="s">
        <v>10849</v>
      </c>
      <c r="E2212" s="14" t="s">
        <v>10850</v>
      </c>
      <c r="F2212" s="14" t="s">
        <v>10851</v>
      </c>
      <c r="G2212" s="26">
        <v>44036</v>
      </c>
      <c r="H2212" s="14">
        <v>2020</v>
      </c>
      <c r="I2212" s="14" t="s">
        <v>360</v>
      </c>
      <c r="J2212" s="14" t="s">
        <v>1745</v>
      </c>
      <c r="K2212" s="14" t="s">
        <v>873</v>
      </c>
      <c r="L2212" s="14" t="s">
        <v>10852</v>
      </c>
      <c r="M2212" s="14">
        <f t="shared" si="272"/>
        <v>2020</v>
      </c>
      <c r="N2212" s="14">
        <f t="shared" si="273"/>
        <v>7</v>
      </c>
      <c r="O2212" s="14" t="str">
        <f>IFERROR(VLOOKUP(I2212,Lists!$F$2:$G$16,2,FALSE()),"Not Rated")</f>
        <v>Adults</v>
      </c>
      <c r="P2212" s="14">
        <f t="shared" si="274"/>
        <v>140</v>
      </c>
      <c r="Q2212" s="14" t="str">
        <f t="shared" si="275"/>
        <v>Spain</v>
      </c>
      <c r="R2212" s="14" t="str">
        <f t="shared" si="276"/>
        <v>|Spain|Germany|</v>
      </c>
      <c r="S2212" s="14" t="str">
        <f t="shared" si="277"/>
        <v>|International Movies|Thrillers|</v>
      </c>
      <c r="T2212" s="14" t="str">
        <f t="shared" si="278"/>
        <v>|Fernando González Molina|</v>
      </c>
      <c r="U2212" s="14" t="str">
        <f t="shared" si="279"/>
        <v>|Marta Etura|Leonardo Sbaraglia|Carlos Librado "Nene"|Francesc Orella|Imanol Arias|Álvaro Cervantes|Itziar Aizpuru|Benn Northover|Marta Larralde|Alicia Sánchez|Eduardo Rosa|Angel Alkain|Ana Wagener|Paco Tous|Patricia López Arnaiz|Pedro Casablanc|</v>
      </c>
    </row>
    <row r="2213" spans="1:21">
      <c r="A2213" s="14" t="s">
        <v>10853</v>
      </c>
      <c r="B2213" s="14" t="s">
        <v>48</v>
      </c>
      <c r="C2213" s="14" t="s">
        <v>10854</v>
      </c>
      <c r="D2213" s="14" t="s">
        <v>10855</v>
      </c>
      <c r="E2213" s="14" t="s">
        <v>10856</v>
      </c>
      <c r="F2213" s="14" t="s">
        <v>121</v>
      </c>
      <c r="G2213" s="26">
        <v>44036</v>
      </c>
      <c r="H2213" s="14">
        <v>2020</v>
      </c>
      <c r="I2213" s="14" t="s">
        <v>360</v>
      </c>
      <c r="J2213" s="14" t="s">
        <v>639</v>
      </c>
      <c r="K2213" s="14" t="s">
        <v>910</v>
      </c>
      <c r="L2213" s="14" t="s">
        <v>10857</v>
      </c>
      <c r="M2213" s="14">
        <f t="shared" si="272"/>
        <v>2020</v>
      </c>
      <c r="N2213" s="14">
        <f t="shared" si="273"/>
        <v>7</v>
      </c>
      <c r="O2213" s="14" t="str">
        <f>IFERROR(VLOOKUP(I2213,Lists!$F$2:$G$16,2,FALSE()),"Not Rated")</f>
        <v>Adults</v>
      </c>
      <c r="P2213" s="14">
        <f t="shared" si="274"/>
        <v>124</v>
      </c>
      <c r="Q2213" s="14" t="str">
        <f t="shared" si="275"/>
        <v>Japan</v>
      </c>
      <c r="R2213" s="14" t="str">
        <f t="shared" si="276"/>
        <v>|Japan|</v>
      </c>
      <c r="S2213" s="14" t="str">
        <f t="shared" si="277"/>
        <v>|Dramas|International Movies|Romantic Movies|</v>
      </c>
      <c r="T2213" s="14" t="str">
        <f t="shared" si="278"/>
        <v>|Yuki Tanada|</v>
      </c>
      <c r="U2213" s="14" t="str">
        <f t="shared" si="279"/>
        <v>|Issey Takahashi|Yuu Aoi|Kenta Hamano|Toko Miura|Koji Ohkura|Pierre Taki|Eri Watanabe|Kitaro|</v>
      </c>
    </row>
    <row r="2214" spans="1:21">
      <c r="A2214" s="14" t="s">
        <v>10858</v>
      </c>
      <c r="B2214" s="14" t="s">
        <v>49</v>
      </c>
      <c r="C2214" s="14" t="s">
        <v>10859</v>
      </c>
      <c r="D2214" s="14" t="s">
        <v>117</v>
      </c>
      <c r="E2214" s="14" t="s">
        <v>10860</v>
      </c>
      <c r="F2214" s="14" t="s">
        <v>122</v>
      </c>
      <c r="G2214" s="26">
        <v>44036</v>
      </c>
      <c r="H2214" s="14">
        <v>2020</v>
      </c>
      <c r="I2214" s="14" t="s">
        <v>368</v>
      </c>
      <c r="J2214" s="14" t="s">
        <v>105</v>
      </c>
      <c r="K2214" s="14" t="s">
        <v>3736</v>
      </c>
      <c r="L2214" s="14" t="s">
        <v>10861</v>
      </c>
      <c r="M2214" s="14">
        <f t="shared" si="272"/>
        <v>2020</v>
      </c>
      <c r="N2214" s="14">
        <f t="shared" si="273"/>
        <v>7</v>
      </c>
      <c r="O2214" s="14" t="str">
        <f>IFERROR(VLOOKUP(I2214,Lists!$F$2:$G$16,2,FALSE()),"Not Rated")</f>
        <v>Kids</v>
      </c>
      <c r="P2214" s="14">
        <f t="shared" si="274"/>
        <v>1</v>
      </c>
      <c r="Q2214" s="14" t="str">
        <f t="shared" si="275"/>
        <v>Spain</v>
      </c>
      <c r="R2214" s="14" t="str">
        <f t="shared" si="276"/>
        <v>|Spain|</v>
      </c>
      <c r="S2214" s="14" t="str">
        <f t="shared" si="277"/>
        <v>|International TV Shows|Reality TV|Spanish-Language TV Shows|</v>
      </c>
      <c r="T2214" s="14" t="str">
        <f t="shared" si="278"/>
        <v>|Unknown|</v>
      </c>
      <c r="U2214" s="14" t="str">
        <f t="shared" si="279"/>
        <v>|Ricky Merino|</v>
      </c>
    </row>
    <row r="2215" spans="1:21">
      <c r="A2215" s="14" t="s">
        <v>10862</v>
      </c>
      <c r="B2215" s="14" t="s">
        <v>48</v>
      </c>
      <c r="C2215" s="14" t="s">
        <v>10863</v>
      </c>
      <c r="D2215" s="14" t="s">
        <v>1880</v>
      </c>
      <c r="E2215" s="14" t="s">
        <v>10864</v>
      </c>
      <c r="F2215" s="14" t="s">
        <v>916</v>
      </c>
      <c r="G2215" s="26">
        <v>44036</v>
      </c>
      <c r="H2215" s="14">
        <v>2020</v>
      </c>
      <c r="I2215" s="14" t="s">
        <v>361</v>
      </c>
      <c r="J2215" s="14" t="s">
        <v>1526</v>
      </c>
      <c r="K2215" s="14" t="s">
        <v>1014</v>
      </c>
      <c r="L2215" s="14" t="s">
        <v>10865</v>
      </c>
      <c r="M2215" s="14">
        <f t="shared" si="272"/>
        <v>2020</v>
      </c>
      <c r="N2215" s="14">
        <f t="shared" si="273"/>
        <v>7</v>
      </c>
      <c r="O2215" s="14" t="str">
        <f>IFERROR(VLOOKUP(I2215,Lists!$F$2:$G$16,2,FALSE()),"Not Rated")</f>
        <v>Teens</v>
      </c>
      <c r="P2215" s="14">
        <f t="shared" si="274"/>
        <v>133</v>
      </c>
      <c r="Q2215" s="14" t="str">
        <f t="shared" si="275"/>
        <v>United Kingdom</v>
      </c>
      <c r="R2215" s="14" t="str">
        <f t="shared" si="276"/>
        <v>|United Kingdom|United States|</v>
      </c>
      <c r="S2215" s="14" t="str">
        <f t="shared" si="277"/>
        <v>|Comedies|Romantic Movies|</v>
      </c>
      <c r="T2215" s="14" t="str">
        <f t="shared" si="278"/>
        <v>|Vince Marcello|</v>
      </c>
      <c r="U2215" s="14" t="str">
        <f t="shared" si="279"/>
        <v>|Joey King|Joel Courtney|Jacob Elordi|Molly Ringwald|Taylor Zakhar Perez|Maisie Richardson-Sellers|Meganne Young|</v>
      </c>
    </row>
    <row r="2216" spans="1:21">
      <c r="A2216" s="14" t="s">
        <v>10866</v>
      </c>
      <c r="B2216" s="14" t="s">
        <v>49</v>
      </c>
      <c r="C2216" s="14" t="s">
        <v>10867</v>
      </c>
      <c r="D2216" s="14" t="s">
        <v>10868</v>
      </c>
      <c r="E2216" s="14" t="s">
        <v>117</v>
      </c>
      <c r="F2216" s="14" t="s">
        <v>115</v>
      </c>
      <c r="G2216" s="26">
        <v>44035</v>
      </c>
      <c r="H2216" s="14">
        <v>2015</v>
      </c>
      <c r="I2216" s="14" t="s">
        <v>361</v>
      </c>
      <c r="J2216" s="14" t="s">
        <v>105</v>
      </c>
      <c r="K2216" s="14" t="s">
        <v>257</v>
      </c>
      <c r="L2216" s="14" t="s">
        <v>10869</v>
      </c>
      <c r="M2216" s="14">
        <f t="shared" si="272"/>
        <v>2020</v>
      </c>
      <c r="N2216" s="14">
        <f t="shared" si="273"/>
        <v>7</v>
      </c>
      <c r="O2216" s="14" t="str">
        <f>IFERROR(VLOOKUP(I2216,Lists!$F$2:$G$16,2,FALSE()),"Not Rated")</f>
        <v>Teens</v>
      </c>
      <c r="P2216" s="14">
        <f t="shared" si="274"/>
        <v>1</v>
      </c>
      <c r="Q2216" s="14" t="str">
        <f t="shared" si="275"/>
        <v>United States</v>
      </c>
      <c r="R2216" s="14" t="str">
        <f t="shared" si="276"/>
        <v>|United States|</v>
      </c>
      <c r="S2216" s="14" t="str">
        <f t="shared" si="277"/>
        <v>|Docuseries|</v>
      </c>
      <c r="T2216" s="14" t="str">
        <f t="shared" si="278"/>
        <v>|Alex Gibney|</v>
      </c>
      <c r="U2216" s="14" t="str">
        <f t="shared" si="279"/>
        <v>|Unknown|</v>
      </c>
    </row>
    <row r="2217" spans="1:21">
      <c r="A2217" s="14" t="s">
        <v>10870</v>
      </c>
      <c r="B2217" s="14" t="s">
        <v>48</v>
      </c>
      <c r="C2217" s="14" t="s">
        <v>10871</v>
      </c>
      <c r="D2217" s="14" t="s">
        <v>10872</v>
      </c>
      <c r="E2217" s="14" t="s">
        <v>10873</v>
      </c>
      <c r="F2217" s="14" t="s">
        <v>123</v>
      </c>
      <c r="G2217" s="26">
        <v>44035</v>
      </c>
      <c r="H2217" s="14">
        <v>2020</v>
      </c>
      <c r="I2217" s="14" t="s">
        <v>365</v>
      </c>
      <c r="J2217" s="14" t="s">
        <v>436</v>
      </c>
      <c r="K2217" s="14" t="s">
        <v>481</v>
      </c>
      <c r="L2217" s="14" t="s">
        <v>10874</v>
      </c>
      <c r="M2217" s="14">
        <f t="shared" si="272"/>
        <v>2020</v>
      </c>
      <c r="N2217" s="14">
        <f t="shared" si="273"/>
        <v>7</v>
      </c>
      <c r="O2217" s="14" t="str">
        <f>IFERROR(VLOOKUP(I2217,Lists!$F$2:$G$16,2,FALSE()),"Not Rated")</f>
        <v>Kids</v>
      </c>
      <c r="P2217" s="14">
        <f t="shared" si="274"/>
        <v>91</v>
      </c>
      <c r="Q2217" s="14" t="str">
        <f t="shared" si="275"/>
        <v>South Korea</v>
      </c>
      <c r="R2217" s="14" t="str">
        <f t="shared" si="276"/>
        <v>|South Korea|</v>
      </c>
      <c r="S2217" s="14" t="str">
        <f t="shared" si="277"/>
        <v>|Children &amp; Family Movies|Comedies|</v>
      </c>
      <c r="T2217" s="14" t="str">
        <f t="shared" si="278"/>
        <v>|Ahn Byoung-wook|</v>
      </c>
      <c r="U2217" s="14" t="str">
        <f t="shared" si="279"/>
        <v>|Hong Bum-ki|Eddy Lee|Kang Shi-hyun|Ahn Hyo-min|Kim Yeon-woo|Choi Nak-yoon|Tom Wayland|Erica Schroeder|</v>
      </c>
    </row>
    <row r="2218" spans="1:21">
      <c r="A2218" s="14" t="s">
        <v>10875</v>
      </c>
      <c r="B2218" s="14" t="s">
        <v>48</v>
      </c>
      <c r="C2218" s="14" t="s">
        <v>10876</v>
      </c>
      <c r="D2218" s="14" t="s">
        <v>10877</v>
      </c>
      <c r="E2218" s="14" t="s">
        <v>10878</v>
      </c>
      <c r="F2218" s="14" t="s">
        <v>140</v>
      </c>
      <c r="G2218" s="26">
        <v>44035</v>
      </c>
      <c r="H2218" s="14">
        <v>2019</v>
      </c>
      <c r="I2218" s="14" t="s">
        <v>362</v>
      </c>
      <c r="J2218" s="14" t="s">
        <v>10879</v>
      </c>
      <c r="K2218" s="14" t="s">
        <v>475</v>
      </c>
      <c r="L2218" s="14" t="s">
        <v>10880</v>
      </c>
      <c r="M2218" s="14">
        <f t="shared" si="272"/>
        <v>2020</v>
      </c>
      <c r="N2218" s="14">
        <f t="shared" si="273"/>
        <v>7</v>
      </c>
      <c r="O2218" s="14" t="str">
        <f>IFERROR(VLOOKUP(I2218,Lists!$F$2:$G$16,2,FALSE()),"Not Rated")</f>
        <v>Older Kids</v>
      </c>
      <c r="P2218" s="14">
        <f t="shared" si="274"/>
        <v>30</v>
      </c>
      <c r="Q2218" s="14" t="str">
        <f t="shared" si="275"/>
        <v>South Africa</v>
      </c>
      <c r="R2218" s="14" t="str">
        <f t="shared" si="276"/>
        <v>|South Africa|</v>
      </c>
      <c r="S2218" s="14" t="str">
        <f t="shared" si="277"/>
        <v>|Dramas|International Movies|</v>
      </c>
      <c r="T2218" s="14" t="str">
        <f t="shared" si="278"/>
        <v>|Sibusiso Khuzwayo|</v>
      </c>
      <c r="U2218" s="14" t="str">
        <f t="shared" si="279"/>
        <v>|Bahle Mashinini|Nomalanga Shabane|Andile Gumbi|Nokuthula Mazibuko|</v>
      </c>
    </row>
    <row r="2219" spans="1:21">
      <c r="A2219" s="14" t="s">
        <v>10881</v>
      </c>
      <c r="B2219" s="14" t="s">
        <v>49</v>
      </c>
      <c r="C2219" s="14" t="s">
        <v>10882</v>
      </c>
      <c r="D2219" s="14" t="s">
        <v>117</v>
      </c>
      <c r="E2219" s="14" t="s">
        <v>117</v>
      </c>
      <c r="F2219" s="14" t="s">
        <v>115</v>
      </c>
      <c r="G2219" s="26">
        <v>44034</v>
      </c>
      <c r="H2219" s="14">
        <v>2020</v>
      </c>
      <c r="I2219" s="14" t="s">
        <v>360</v>
      </c>
      <c r="J2219" s="14" t="s">
        <v>105</v>
      </c>
      <c r="K2219" s="14" t="s">
        <v>2015</v>
      </c>
      <c r="L2219" s="14" t="s">
        <v>10883</v>
      </c>
      <c r="M2219" s="14">
        <f t="shared" si="272"/>
        <v>2020</v>
      </c>
      <c r="N2219" s="14">
        <f t="shared" si="273"/>
        <v>7</v>
      </c>
      <c r="O2219" s="14" t="str">
        <f>IFERROR(VLOOKUP(I2219,Lists!$F$2:$G$16,2,FALSE()),"Not Rated")</f>
        <v>Adults</v>
      </c>
      <c r="P2219" s="14">
        <f t="shared" si="274"/>
        <v>1</v>
      </c>
      <c r="Q2219" s="14" t="str">
        <f t="shared" si="275"/>
        <v>United States</v>
      </c>
      <c r="R2219" s="14" t="str">
        <f t="shared" si="276"/>
        <v>|United States|</v>
      </c>
      <c r="S2219" s="14" t="str">
        <f t="shared" si="277"/>
        <v>|Crime TV Shows|Docuseries|</v>
      </c>
      <c r="T2219" s="14" t="str">
        <f t="shared" si="278"/>
        <v>|Unknown|</v>
      </c>
      <c r="U2219" s="14" t="str">
        <f t="shared" si="279"/>
        <v>|Unknown|</v>
      </c>
    </row>
    <row r="2220" spans="1:21">
      <c r="A2220" s="14" t="s">
        <v>10884</v>
      </c>
      <c r="B2220" s="14" t="s">
        <v>49</v>
      </c>
      <c r="C2220" s="14" t="s">
        <v>10885</v>
      </c>
      <c r="D2220" s="14" t="s">
        <v>117</v>
      </c>
      <c r="E2220" s="14" t="s">
        <v>10886</v>
      </c>
      <c r="F2220" s="14" t="s">
        <v>152</v>
      </c>
      <c r="G2220" s="26">
        <v>44034</v>
      </c>
      <c r="H2220" s="14">
        <v>2020</v>
      </c>
      <c r="I2220" s="14" t="s">
        <v>360</v>
      </c>
      <c r="J2220" s="14" t="s">
        <v>107</v>
      </c>
      <c r="K2220" s="14" t="s">
        <v>1415</v>
      </c>
      <c r="L2220" s="14" t="s">
        <v>10887</v>
      </c>
      <c r="M2220" s="14">
        <f t="shared" si="272"/>
        <v>2020</v>
      </c>
      <c r="N2220" s="14">
        <f t="shared" si="273"/>
        <v>7</v>
      </c>
      <c r="O2220" s="14" t="str">
        <f>IFERROR(VLOOKUP(I2220,Lists!$F$2:$G$16,2,FALSE()),"Not Rated")</f>
        <v>Adults</v>
      </c>
      <c r="P2220" s="14">
        <f t="shared" si="274"/>
        <v>3</v>
      </c>
      <c r="Q2220" s="14" t="str">
        <f t="shared" si="275"/>
        <v>Norway</v>
      </c>
      <c r="R2220" s="14" t="str">
        <f t="shared" si="276"/>
        <v>|Norway|</v>
      </c>
      <c r="S2220" s="14" t="str">
        <f t="shared" si="277"/>
        <v>|International TV Shows|TV Comedies|</v>
      </c>
      <c r="T2220" s="14" t="str">
        <f t="shared" si="278"/>
        <v>|Unknown|</v>
      </c>
      <c r="U2220" s="14" t="str">
        <f t="shared" si="279"/>
        <v>|Kåre Conradi|Silje Torp|Nils Jørgen Kaalstad|Marian Saastad Ottesen|Trond Fausa|Kristine Riis|Jon Øigarden|Henrik Mestad|Øystein Martinsen|Mikkel Bratt Silset|Mads Jørgensen|Nikis Theophilakis|</v>
      </c>
    </row>
    <row r="2221" spans="1:21">
      <c r="A2221" s="14" t="s">
        <v>10888</v>
      </c>
      <c r="B2221" s="14" t="s">
        <v>48</v>
      </c>
      <c r="C2221" s="14" t="s">
        <v>10889</v>
      </c>
      <c r="D2221" s="14" t="s">
        <v>10890</v>
      </c>
      <c r="E2221" s="14" t="s">
        <v>117</v>
      </c>
      <c r="F2221" s="14" t="s">
        <v>115</v>
      </c>
      <c r="G2221" s="26">
        <v>44034</v>
      </c>
      <c r="H2221" s="14">
        <v>2019</v>
      </c>
      <c r="I2221" s="14" t="s">
        <v>360</v>
      </c>
      <c r="J2221" s="14" t="s">
        <v>495</v>
      </c>
      <c r="K2221" s="14" t="s">
        <v>927</v>
      </c>
      <c r="L2221" s="14" t="s">
        <v>10891</v>
      </c>
      <c r="M2221" s="14">
        <f t="shared" si="272"/>
        <v>2020</v>
      </c>
      <c r="N2221" s="14">
        <f t="shared" si="273"/>
        <v>7</v>
      </c>
      <c r="O2221" s="14" t="str">
        <f>IFERROR(VLOOKUP(I2221,Lists!$F$2:$G$16,2,FALSE()),"Not Rated")</f>
        <v>Adults</v>
      </c>
      <c r="P2221" s="14">
        <f t="shared" si="274"/>
        <v>67</v>
      </c>
      <c r="Q2221" s="14" t="str">
        <f t="shared" si="275"/>
        <v>United States</v>
      </c>
      <c r="R2221" s="14" t="str">
        <f t="shared" si="276"/>
        <v>|United States|</v>
      </c>
      <c r="S2221" s="14" t="str">
        <f t="shared" si="277"/>
        <v>|Documentaries|Music &amp; Musicals|</v>
      </c>
      <c r="T2221" s="14" t="str">
        <f t="shared" si="278"/>
        <v>|Lisa Cortés|Farah X|</v>
      </c>
      <c r="U2221" s="14" t="str">
        <f t="shared" si="279"/>
        <v>|Unknown|</v>
      </c>
    </row>
    <row r="2222" spans="1:21">
      <c r="A2222" s="14" t="s">
        <v>10892</v>
      </c>
      <c r="B2222" s="14" t="s">
        <v>48</v>
      </c>
      <c r="C2222" s="14" t="s">
        <v>10893</v>
      </c>
      <c r="D2222" s="14" t="s">
        <v>10894</v>
      </c>
      <c r="E2222" s="14" t="s">
        <v>10895</v>
      </c>
      <c r="F2222" s="14" t="s">
        <v>10896</v>
      </c>
      <c r="G2222" s="26">
        <v>44033</v>
      </c>
      <c r="H2222" s="14">
        <v>2019</v>
      </c>
      <c r="I2222" s="14" t="s">
        <v>360</v>
      </c>
      <c r="J2222" s="14" t="s">
        <v>611</v>
      </c>
      <c r="K2222" s="14" t="s">
        <v>612</v>
      </c>
      <c r="L2222" s="14" t="s">
        <v>10897</v>
      </c>
      <c r="M2222" s="14">
        <f t="shared" si="272"/>
        <v>2020</v>
      </c>
      <c r="N2222" s="14">
        <f t="shared" si="273"/>
        <v>7</v>
      </c>
      <c r="O2222" s="14" t="str">
        <f>IFERROR(VLOOKUP(I2222,Lists!$F$2:$G$16,2,FALSE()),"Not Rated")</f>
        <v>Adults</v>
      </c>
      <c r="P2222" s="14">
        <f t="shared" si="274"/>
        <v>105</v>
      </c>
      <c r="Q2222" s="14" t="str">
        <f t="shared" si="275"/>
        <v>Hong Kong</v>
      </c>
      <c r="R2222" s="14" t="str">
        <f t="shared" si="276"/>
        <v>|Hong Kong|China|</v>
      </c>
      <c r="S2222" s="14" t="str">
        <f t="shared" si="277"/>
        <v>|Action &amp; Adventure|Dramas|International Movies|</v>
      </c>
      <c r="T2222" s="14" t="str">
        <f t="shared" si="278"/>
        <v>|Wilson Yip|</v>
      </c>
      <c r="U2222" s="14" t="str">
        <f t="shared" si="279"/>
        <v>|Donnie Yen|Wu Yue|Vanness Wu|Scott Adkins|Kent Cheng|Danny Chan Kwok-kwan|Kanin Ngo|Chris Collins|Vanda Margraf|Meng Lo|</v>
      </c>
    </row>
    <row r="2223" spans="1:21">
      <c r="A2223" s="14" t="s">
        <v>10898</v>
      </c>
      <c r="B2223" s="14" t="s">
        <v>48</v>
      </c>
      <c r="C2223" s="14" t="s">
        <v>10899</v>
      </c>
      <c r="D2223" s="14" t="s">
        <v>10900</v>
      </c>
      <c r="E2223" s="14" t="s">
        <v>10901</v>
      </c>
      <c r="F2223" s="14" t="s">
        <v>118</v>
      </c>
      <c r="G2223" s="26">
        <v>44033</v>
      </c>
      <c r="H2223" s="14">
        <v>2020</v>
      </c>
      <c r="I2223" s="14" t="s">
        <v>360</v>
      </c>
      <c r="J2223" s="14" t="s">
        <v>4182</v>
      </c>
      <c r="K2223" s="14" t="s">
        <v>261</v>
      </c>
      <c r="L2223" s="14" t="s">
        <v>10902</v>
      </c>
      <c r="M2223" s="14">
        <f t="shared" si="272"/>
        <v>2020</v>
      </c>
      <c r="N2223" s="14">
        <f t="shared" si="273"/>
        <v>7</v>
      </c>
      <c r="O2223" s="14" t="str">
        <f>IFERROR(VLOOKUP(I2223,Lists!$F$2:$G$16,2,FALSE()),"Not Rated")</f>
        <v>Adults</v>
      </c>
      <c r="P2223" s="14">
        <f t="shared" si="274"/>
        <v>58</v>
      </c>
      <c r="Q2223" s="14" t="str">
        <f t="shared" si="275"/>
        <v>United Kingdom</v>
      </c>
      <c r="R2223" s="14" t="str">
        <f t="shared" si="276"/>
        <v>|United Kingdom|</v>
      </c>
      <c r="S2223" s="14" t="str">
        <f t="shared" si="277"/>
        <v>|Stand-Up Comedy|</v>
      </c>
      <c r="T2223" s="14" t="str">
        <f t="shared" si="278"/>
        <v>|Dave Skinner|Freddie Waters|</v>
      </c>
      <c r="U2223" s="14" t="str">
        <f t="shared" si="279"/>
        <v>|Jack Whitehall|</v>
      </c>
    </row>
    <row r="2224" spans="1:21">
      <c r="A2224" s="14" t="s">
        <v>10903</v>
      </c>
      <c r="B2224" s="14" t="s">
        <v>49</v>
      </c>
      <c r="C2224" s="14" t="s">
        <v>10904</v>
      </c>
      <c r="D2224" s="14" t="s">
        <v>117</v>
      </c>
      <c r="E2224" s="14" t="s">
        <v>117</v>
      </c>
      <c r="F2224" s="14" t="s">
        <v>117</v>
      </c>
      <c r="G2224" s="26">
        <v>44033</v>
      </c>
      <c r="H2224" s="14">
        <v>2020</v>
      </c>
      <c r="I2224" s="14" t="s">
        <v>362</v>
      </c>
      <c r="J2224" s="14" t="s">
        <v>105</v>
      </c>
      <c r="K2224" s="14" t="s">
        <v>7782</v>
      </c>
      <c r="L2224" s="14" t="s">
        <v>10905</v>
      </c>
      <c r="M2224" s="14">
        <f t="shared" si="272"/>
        <v>2020</v>
      </c>
      <c r="N2224" s="14">
        <f t="shared" si="273"/>
        <v>7</v>
      </c>
      <c r="O2224" s="14" t="str">
        <f>IFERROR(VLOOKUP(I2224,Lists!$F$2:$G$16,2,FALSE()),"Not Rated")</f>
        <v>Older Kids</v>
      </c>
      <c r="P2224" s="14">
        <f t="shared" si="274"/>
        <v>1</v>
      </c>
      <c r="Q2224" s="14" t="str">
        <f t="shared" si="275"/>
        <v>Unknown</v>
      </c>
      <c r="R2224" s="14" t="str">
        <f t="shared" si="276"/>
        <v>|Unknown|</v>
      </c>
      <c r="S2224" s="14" t="str">
        <f t="shared" si="277"/>
        <v>|Docuseries|Spanish-Language TV Shows|</v>
      </c>
      <c r="T2224" s="14" t="str">
        <f t="shared" si="278"/>
        <v>|Unknown|</v>
      </c>
      <c r="U2224" s="14" t="str">
        <f t="shared" si="279"/>
        <v>|Unknown|</v>
      </c>
    </row>
    <row r="2225" spans="1:21">
      <c r="A2225" s="14" t="s">
        <v>10906</v>
      </c>
      <c r="B2225" s="14" t="s">
        <v>49</v>
      </c>
      <c r="C2225" s="14" t="s">
        <v>10907</v>
      </c>
      <c r="D2225" s="14" t="s">
        <v>117</v>
      </c>
      <c r="E2225" s="14" t="s">
        <v>10908</v>
      </c>
      <c r="F2225" s="14" t="s">
        <v>118</v>
      </c>
      <c r="G2225" s="26">
        <v>44031</v>
      </c>
      <c r="H2225" s="14">
        <v>2017</v>
      </c>
      <c r="I2225" s="14" t="s">
        <v>360</v>
      </c>
      <c r="J2225" s="14" t="s">
        <v>105</v>
      </c>
      <c r="K2225" s="14" t="s">
        <v>485</v>
      </c>
      <c r="L2225" s="14" t="s">
        <v>10909</v>
      </c>
      <c r="M2225" s="14">
        <f t="shared" si="272"/>
        <v>2020</v>
      </c>
      <c r="N2225" s="14">
        <f t="shared" si="273"/>
        <v>7</v>
      </c>
      <c r="O2225" s="14" t="str">
        <f>IFERROR(VLOOKUP(I2225,Lists!$F$2:$G$16,2,FALSE()),"Not Rated")</f>
        <v>Adults</v>
      </c>
      <c r="P2225" s="14">
        <f t="shared" si="274"/>
        <v>1</v>
      </c>
      <c r="Q2225" s="14" t="str">
        <f t="shared" si="275"/>
        <v>United Kingdom</v>
      </c>
      <c r="R2225" s="14" t="str">
        <f t="shared" si="276"/>
        <v>|United Kingdom|</v>
      </c>
      <c r="S2225" s="14" t="str">
        <f t="shared" si="277"/>
        <v>|British TV Shows|Crime TV Shows|Docuseries|</v>
      </c>
      <c r="T2225" s="14" t="str">
        <f t="shared" si="278"/>
        <v>|Unknown|</v>
      </c>
      <c r="U2225" s="14" t="str">
        <f t="shared" si="279"/>
        <v>|Piers Morgan|</v>
      </c>
    </row>
    <row r="2226" spans="1:21">
      <c r="A2226" s="14" t="s">
        <v>10910</v>
      </c>
      <c r="B2226" s="14" t="s">
        <v>48</v>
      </c>
      <c r="C2226" s="14" t="s">
        <v>10911</v>
      </c>
      <c r="D2226" s="14" t="s">
        <v>10912</v>
      </c>
      <c r="E2226" s="14" t="s">
        <v>10913</v>
      </c>
      <c r="F2226" s="14" t="s">
        <v>10914</v>
      </c>
      <c r="G2226" s="26">
        <v>44030</v>
      </c>
      <c r="H2226" s="14">
        <v>2018</v>
      </c>
      <c r="I2226" s="14" t="s">
        <v>361</v>
      </c>
      <c r="J2226" s="14" t="s">
        <v>872</v>
      </c>
      <c r="K2226" s="14" t="s">
        <v>475</v>
      </c>
      <c r="L2226" s="14" t="s">
        <v>10915</v>
      </c>
      <c r="M2226" s="14">
        <f t="shared" si="272"/>
        <v>2020</v>
      </c>
      <c r="N2226" s="14">
        <f t="shared" si="273"/>
        <v>7</v>
      </c>
      <c r="O2226" s="14" t="str">
        <f>IFERROR(VLOOKUP(I2226,Lists!$F$2:$G$16,2,FALSE()),"Not Rated")</f>
        <v>Teens</v>
      </c>
      <c r="P2226" s="14">
        <f t="shared" si="274"/>
        <v>87</v>
      </c>
      <c r="Q2226" s="14" t="str">
        <f t="shared" si="275"/>
        <v>France</v>
      </c>
      <c r="R2226" s="14" t="str">
        <f t="shared" si="276"/>
        <v>|France|Belgium|Luxembourg|Cambodia|</v>
      </c>
      <c r="S2226" s="14" t="str">
        <f t="shared" si="277"/>
        <v>|Dramas|International Movies|</v>
      </c>
      <c r="T2226" s="14" t="str">
        <f t="shared" si="278"/>
        <v>|Denis Do|</v>
      </c>
      <c r="U2226" s="14" t="str">
        <f t="shared" si="279"/>
        <v>|Bérénice Bejo|Louis Garrel|Colette Kieffer|Aude-Laurence Clermont Biver|Brice Montagne|Franck Sasonoff|Hervé Sogne|Maxime Baudoin|Tom Trouffier|Lila Lacombe|Céline Ronté|Emilie Marié|Thierry Jahn|</v>
      </c>
    </row>
    <row r="2227" spans="1:21">
      <c r="A2227" s="14" t="s">
        <v>10916</v>
      </c>
      <c r="B2227" s="14" t="s">
        <v>49</v>
      </c>
      <c r="C2227" s="14" t="s">
        <v>10917</v>
      </c>
      <c r="D2227" s="14" t="s">
        <v>117</v>
      </c>
      <c r="E2227" s="14" t="s">
        <v>117</v>
      </c>
      <c r="F2227" s="14" t="s">
        <v>120</v>
      </c>
      <c r="G2227" s="26">
        <v>44030</v>
      </c>
      <c r="H2227" s="14">
        <v>2019</v>
      </c>
      <c r="I2227" s="14" t="s">
        <v>366</v>
      </c>
      <c r="J2227" s="14" t="s">
        <v>105</v>
      </c>
      <c r="K2227" s="14" t="s">
        <v>256</v>
      </c>
      <c r="L2227" s="14" t="s">
        <v>10918</v>
      </c>
      <c r="M2227" s="14">
        <f t="shared" si="272"/>
        <v>2020</v>
      </c>
      <c r="N2227" s="14">
        <f t="shared" si="273"/>
        <v>7</v>
      </c>
      <c r="O2227" s="14" t="str">
        <f>IFERROR(VLOOKUP(I2227,Lists!$F$2:$G$16,2,FALSE()),"Not Rated")</f>
        <v>Kids</v>
      </c>
      <c r="P2227" s="14">
        <f t="shared" si="274"/>
        <v>1</v>
      </c>
      <c r="Q2227" s="14" t="str">
        <f t="shared" si="275"/>
        <v>France</v>
      </c>
      <c r="R2227" s="14" t="str">
        <f t="shared" si="276"/>
        <v>|France|</v>
      </c>
      <c r="S2227" s="14" t="str">
        <f t="shared" si="277"/>
        <v>|Kids' TV|</v>
      </c>
      <c r="T2227" s="14" t="str">
        <f t="shared" si="278"/>
        <v>|Unknown|</v>
      </c>
      <c r="U2227" s="14" t="str">
        <f t="shared" si="279"/>
        <v>|Unknown|</v>
      </c>
    </row>
    <row r="2228" spans="1:21">
      <c r="A2228" s="14" t="s">
        <v>10919</v>
      </c>
      <c r="B2228" s="14" t="s">
        <v>49</v>
      </c>
      <c r="C2228" s="14" t="s">
        <v>10920</v>
      </c>
      <c r="D2228" s="14" t="s">
        <v>117</v>
      </c>
      <c r="E2228" s="14" t="s">
        <v>10921</v>
      </c>
      <c r="F2228" s="14" t="s">
        <v>127</v>
      </c>
      <c r="G2228" s="26">
        <v>44030</v>
      </c>
      <c r="H2228" s="14">
        <v>2018</v>
      </c>
      <c r="I2228" s="14" t="s">
        <v>360</v>
      </c>
      <c r="J2228" s="14" t="s">
        <v>105</v>
      </c>
      <c r="K2228" s="14" t="s">
        <v>3626</v>
      </c>
      <c r="L2228" s="14" t="s">
        <v>10922</v>
      </c>
      <c r="M2228" s="14">
        <f t="shared" si="272"/>
        <v>2020</v>
      </c>
      <c r="N2228" s="14">
        <f t="shared" si="273"/>
        <v>7</v>
      </c>
      <c r="O2228" s="14" t="str">
        <f>IFERROR(VLOOKUP(I2228,Lists!$F$2:$G$16,2,FALSE()),"Not Rated")</f>
        <v>Adults</v>
      </c>
      <c r="P2228" s="14">
        <f t="shared" si="274"/>
        <v>1</v>
      </c>
      <c r="Q2228" s="14" t="str">
        <f t="shared" si="275"/>
        <v>Australia</v>
      </c>
      <c r="R2228" s="14" t="str">
        <f t="shared" si="276"/>
        <v>|Australia|</v>
      </c>
      <c r="S2228" s="14" t="str">
        <f t="shared" si="277"/>
        <v>|Reality TV|Romantic TV Shows|</v>
      </c>
      <c r="T2228" s="14" t="str">
        <f t="shared" si="278"/>
        <v>|Unknown|</v>
      </c>
      <c r="U2228" s="14" t="str">
        <f t="shared" si="279"/>
        <v>|Fifi Box|Matthew Hussey|</v>
      </c>
    </row>
    <row r="2229" spans="1:21">
      <c r="A2229" s="14" t="s">
        <v>10923</v>
      </c>
      <c r="B2229" s="14" t="s">
        <v>49</v>
      </c>
      <c r="C2229" s="14" t="s">
        <v>10924</v>
      </c>
      <c r="D2229" s="14" t="s">
        <v>117</v>
      </c>
      <c r="E2229" s="14" t="s">
        <v>10925</v>
      </c>
      <c r="F2229" s="14" t="s">
        <v>10926</v>
      </c>
      <c r="G2229" s="26">
        <v>44029</v>
      </c>
      <c r="H2229" s="14">
        <v>2020</v>
      </c>
      <c r="I2229" s="14" t="s">
        <v>360</v>
      </c>
      <c r="J2229" s="14" t="s">
        <v>105</v>
      </c>
      <c r="K2229" s="14" t="s">
        <v>2975</v>
      </c>
      <c r="L2229" s="14" t="s">
        <v>10927</v>
      </c>
      <c r="M2229" s="14">
        <f t="shared" si="272"/>
        <v>2020</v>
      </c>
      <c r="N2229" s="14">
        <f t="shared" si="273"/>
        <v>7</v>
      </c>
      <c r="O2229" s="14" t="str">
        <f>IFERROR(VLOOKUP(I2229,Lists!$F$2:$G$16,2,FALSE()),"Not Rated")</f>
        <v>Adults</v>
      </c>
      <c r="P2229" s="14">
        <f t="shared" si="274"/>
        <v>1</v>
      </c>
      <c r="Q2229" s="14" t="str">
        <f t="shared" si="275"/>
        <v>United Kingdom</v>
      </c>
      <c r="R2229" s="14" t="str">
        <f t="shared" si="276"/>
        <v>|United Kingdom|Australia|</v>
      </c>
      <c r="S2229" s="14" t="str">
        <f t="shared" si="277"/>
        <v>|TV Action &amp; Adventure|TV Dramas|TV Sci-Fi &amp; Fantasy|</v>
      </c>
      <c r="T2229" s="14" t="str">
        <f t="shared" si="278"/>
        <v>|Unknown|</v>
      </c>
      <c r="U2229" s="14" t="str">
        <f t="shared" si="279"/>
        <v>|Katherine Langford|Devon Terrell|Gustaf Skarsgård|Daniel Sharman|Sebastian Armesto|Lily Newmark|Shalom Brune-Franklin|Matt Stokoe|Bella Dayne|Peter Mullan|Emily Coates|</v>
      </c>
    </row>
    <row r="2230" spans="1:21">
      <c r="A2230" s="14" t="s">
        <v>10928</v>
      </c>
      <c r="B2230" s="14" t="s">
        <v>48</v>
      </c>
      <c r="C2230" s="14" t="s">
        <v>10929</v>
      </c>
      <c r="D2230" s="14" t="s">
        <v>10930</v>
      </c>
      <c r="E2230" s="14" t="s">
        <v>117</v>
      </c>
      <c r="F2230" s="14" t="s">
        <v>115</v>
      </c>
      <c r="G2230" s="26">
        <v>44029</v>
      </c>
      <c r="H2230" s="14">
        <v>2020</v>
      </c>
      <c r="I2230" s="14" t="s">
        <v>363</v>
      </c>
      <c r="J2230" s="14" t="s">
        <v>713</v>
      </c>
      <c r="K2230" s="14" t="s">
        <v>247</v>
      </c>
      <c r="L2230" s="14" t="s">
        <v>10931</v>
      </c>
      <c r="M2230" s="14">
        <f t="shared" si="272"/>
        <v>2020</v>
      </c>
      <c r="N2230" s="14">
        <f t="shared" si="273"/>
        <v>7</v>
      </c>
      <c r="O2230" s="14" t="str">
        <f>IFERROR(VLOOKUP(I2230,Lists!$F$2:$G$16,2,FALSE()),"Not Rated")</f>
        <v>Adults</v>
      </c>
      <c r="P2230" s="14">
        <f t="shared" si="274"/>
        <v>100</v>
      </c>
      <c r="Q2230" s="14" t="str">
        <f t="shared" si="275"/>
        <v>United States</v>
      </c>
      <c r="R2230" s="14" t="str">
        <f t="shared" si="276"/>
        <v>|United States|</v>
      </c>
      <c r="S2230" s="14" t="str">
        <f t="shared" si="277"/>
        <v>|Documentaries|</v>
      </c>
      <c r="T2230" s="14" t="str">
        <f t="shared" si="278"/>
        <v>|Leslye Davis|Catrin Einhorn|</v>
      </c>
      <c r="U2230" s="14" t="str">
        <f t="shared" si="279"/>
        <v>|Unknown|</v>
      </c>
    </row>
    <row r="2231" spans="1:21">
      <c r="A2231" s="14" t="s">
        <v>10932</v>
      </c>
      <c r="B2231" s="14" t="s">
        <v>49</v>
      </c>
      <c r="C2231" s="14" t="s">
        <v>10933</v>
      </c>
      <c r="D2231" s="14" t="s">
        <v>117</v>
      </c>
      <c r="E2231" s="14" t="s">
        <v>10934</v>
      </c>
      <c r="F2231" s="14" t="s">
        <v>115</v>
      </c>
      <c r="G2231" s="26">
        <v>44029</v>
      </c>
      <c r="H2231" s="14">
        <v>2020</v>
      </c>
      <c r="I2231" s="14" t="s">
        <v>361</v>
      </c>
      <c r="J2231" s="14" t="s">
        <v>106</v>
      </c>
      <c r="K2231" s="14" t="s">
        <v>3713</v>
      </c>
      <c r="L2231" s="14" t="s">
        <v>10935</v>
      </c>
      <c r="M2231" s="14">
        <f t="shared" si="272"/>
        <v>2020</v>
      </c>
      <c r="N2231" s="14">
        <f t="shared" si="273"/>
        <v>7</v>
      </c>
      <c r="O2231" s="14" t="str">
        <f>IFERROR(VLOOKUP(I2231,Lists!$F$2:$G$16,2,FALSE()),"Not Rated")</f>
        <v>Teens</v>
      </c>
      <c r="P2231" s="14">
        <f t="shared" si="274"/>
        <v>2</v>
      </c>
      <c r="Q2231" s="14" t="str">
        <f t="shared" si="275"/>
        <v>United States</v>
      </c>
      <c r="R2231" s="14" t="str">
        <f t="shared" si="276"/>
        <v>|United States|</v>
      </c>
      <c r="S2231" s="14" t="str">
        <f t="shared" si="277"/>
        <v>|Crime TV Shows|TV Dramas|</v>
      </c>
      <c r="T2231" s="14" t="str">
        <f t="shared" si="278"/>
        <v>|Unknown|</v>
      </c>
      <c r="U2231" s="14" t="str">
        <f t="shared" si="279"/>
        <v>|Perry Mattfeld|Brooke Markham|Casey Deidrick|Keston John|Morgan Krantz|Rich Sommer|Thamela Mpumlwana|Saycon Sengbloh|Kathleen York|Derek Webster|</v>
      </c>
    </row>
    <row r="2232" spans="1:21">
      <c r="A2232" s="14" t="s">
        <v>10936</v>
      </c>
      <c r="B2232" s="14" t="s">
        <v>49</v>
      </c>
      <c r="C2232" s="14" t="s">
        <v>10937</v>
      </c>
      <c r="D2232" s="14" t="s">
        <v>117</v>
      </c>
      <c r="E2232" s="14" t="s">
        <v>10938</v>
      </c>
      <c r="F2232" s="14" t="s">
        <v>133</v>
      </c>
      <c r="G2232" s="26">
        <v>44029</v>
      </c>
      <c r="H2232" s="14">
        <v>2020</v>
      </c>
      <c r="I2232" s="14" t="s">
        <v>360</v>
      </c>
      <c r="J2232" s="14" t="s">
        <v>105</v>
      </c>
      <c r="K2232" s="14" t="s">
        <v>409</v>
      </c>
      <c r="L2232" s="14" t="s">
        <v>10939</v>
      </c>
      <c r="M2232" s="14">
        <f t="shared" si="272"/>
        <v>2020</v>
      </c>
      <c r="N2232" s="14">
        <f t="shared" si="273"/>
        <v>7</v>
      </c>
      <c r="O2232" s="14" t="str">
        <f>IFERROR(VLOOKUP(I2232,Lists!$F$2:$G$16,2,FALSE()),"Not Rated")</f>
        <v>Adults</v>
      </c>
      <c r="P2232" s="14">
        <f t="shared" si="274"/>
        <v>1</v>
      </c>
      <c r="Q2232" s="14" t="str">
        <f t="shared" si="275"/>
        <v>Brazil</v>
      </c>
      <c r="R2232" s="14" t="str">
        <f t="shared" si="276"/>
        <v>|Brazil|</v>
      </c>
      <c r="S2232" s="14" t="str">
        <f t="shared" si="277"/>
        <v>|International TV Shows|TV Dramas|TV Mysteries|</v>
      </c>
      <c r="T2232" s="14" t="str">
        <f t="shared" si="278"/>
        <v>|Unknown|</v>
      </c>
      <c r="U2232" s="14" t="str">
        <f t="shared" si="279"/>
        <v>|Caio Horowicz|Iza Moreira|Michel Joelsas|Denise Fraga|Thomás Aquino|Luana Nastas|Esther Tinman|Kevin Vechiatto|Grace Passô|Bianca Byington|Bruno Garcia|Flávio Tolezani|Carolina del Carmen Peleritti|</v>
      </c>
    </row>
    <row r="2233" spans="1:21">
      <c r="A2233" s="14" t="s">
        <v>10940</v>
      </c>
      <c r="B2233" s="14" t="s">
        <v>48</v>
      </c>
      <c r="C2233" s="14" t="s">
        <v>10941</v>
      </c>
      <c r="D2233" s="14" t="s">
        <v>10942</v>
      </c>
      <c r="E2233" s="14" t="s">
        <v>10943</v>
      </c>
      <c r="F2233" s="14" t="s">
        <v>131</v>
      </c>
      <c r="G2233" s="26">
        <v>44029</v>
      </c>
      <c r="H2233" s="14">
        <v>2019</v>
      </c>
      <c r="I2233" s="14" t="s">
        <v>360</v>
      </c>
      <c r="J2233" s="14" t="s">
        <v>739</v>
      </c>
      <c r="K2233" s="14" t="s">
        <v>529</v>
      </c>
      <c r="L2233" s="14" t="s">
        <v>10944</v>
      </c>
      <c r="M2233" s="14">
        <f t="shared" si="272"/>
        <v>2020</v>
      </c>
      <c r="N2233" s="14">
        <f t="shared" si="273"/>
        <v>7</v>
      </c>
      <c r="O2233" s="14" t="str">
        <f>IFERROR(VLOOKUP(I2233,Lists!$F$2:$G$16,2,FALSE()),"Not Rated")</f>
        <v>Adults</v>
      </c>
      <c r="P2233" s="14">
        <f t="shared" si="274"/>
        <v>95</v>
      </c>
      <c r="Q2233" s="14" t="str">
        <f t="shared" si="275"/>
        <v>Nigeria</v>
      </c>
      <c r="R2233" s="14" t="str">
        <f t="shared" si="276"/>
        <v>|Nigeria|</v>
      </c>
      <c r="S2233" s="14" t="str">
        <f t="shared" si="277"/>
        <v>|Comedies|International Movies|</v>
      </c>
      <c r="T2233" s="14" t="str">
        <f t="shared" si="278"/>
        <v>|Toka McBaror|Tunde Apalowo|</v>
      </c>
      <c r="U2233" s="14" t="str">
        <f t="shared" si="279"/>
        <v>|Ramsey Nouah|Blossom Chukwujekwu|Ayo Makun|Nancy Isime|Ali Nuhu|Folusho Durojaiye|Toyin Abraham|Chika Lann|Broda Shaggi|Etinosa Idemudia|</v>
      </c>
    </row>
    <row r="2234" spans="1:21">
      <c r="A2234" s="14" t="s">
        <v>10945</v>
      </c>
      <c r="B2234" s="14" t="s">
        <v>48</v>
      </c>
      <c r="C2234" s="14" t="s">
        <v>10946</v>
      </c>
      <c r="D2234" s="14" t="s">
        <v>10947</v>
      </c>
      <c r="E2234" s="14" t="s">
        <v>10948</v>
      </c>
      <c r="F2234" s="14" t="s">
        <v>115</v>
      </c>
      <c r="G2234" s="26">
        <v>44028</v>
      </c>
      <c r="H2234" s="14">
        <v>2020</v>
      </c>
      <c r="I2234" s="14" t="s">
        <v>361</v>
      </c>
      <c r="J2234" s="14" t="s">
        <v>404</v>
      </c>
      <c r="K2234" s="14" t="s">
        <v>254</v>
      </c>
      <c r="L2234" s="14" t="s">
        <v>10949</v>
      </c>
      <c r="M2234" s="14">
        <f t="shared" si="272"/>
        <v>2020</v>
      </c>
      <c r="N2234" s="14">
        <f t="shared" si="273"/>
        <v>7</v>
      </c>
      <c r="O2234" s="14" t="str">
        <f>IFERROR(VLOOKUP(I2234,Lists!$F$2:$G$16,2,FALSE()),"Not Rated")</f>
        <v>Teens</v>
      </c>
      <c r="P2234" s="14">
        <f t="shared" si="274"/>
        <v>90</v>
      </c>
      <c r="Q2234" s="14" t="str">
        <f t="shared" si="275"/>
        <v>United States</v>
      </c>
      <c r="R2234" s="14" t="str">
        <f t="shared" si="276"/>
        <v>|United States|</v>
      </c>
      <c r="S2234" s="14" t="str">
        <f t="shared" si="277"/>
        <v>|Thrillers|</v>
      </c>
      <c r="T2234" s="14" t="str">
        <f t="shared" si="278"/>
        <v>|Peter Sullivan|</v>
      </c>
      <c r="U2234" s="14" t="str">
        <f t="shared" si="279"/>
        <v>|Nia Long|Omar Epps|Stephen Bishop|Maya Stojan|Aubrey Cleland|Carolyn Hennesy|</v>
      </c>
    </row>
    <row r="2235" spans="1:21">
      <c r="A2235" s="14" t="s">
        <v>10950</v>
      </c>
      <c r="B2235" s="14" t="s">
        <v>48</v>
      </c>
      <c r="C2235" s="14" t="s">
        <v>10951</v>
      </c>
      <c r="D2235" s="14" t="s">
        <v>10952</v>
      </c>
      <c r="E2235" s="14" t="s">
        <v>10953</v>
      </c>
      <c r="F2235" s="14" t="s">
        <v>2970</v>
      </c>
      <c r="G2235" s="26">
        <v>44028</v>
      </c>
      <c r="H2235" s="14">
        <v>2018</v>
      </c>
      <c r="I2235" s="14" t="s">
        <v>360</v>
      </c>
      <c r="J2235" s="14" t="s">
        <v>724</v>
      </c>
      <c r="K2235" s="14" t="s">
        <v>542</v>
      </c>
      <c r="L2235" s="14" t="s">
        <v>10954</v>
      </c>
      <c r="M2235" s="14">
        <f t="shared" si="272"/>
        <v>2020</v>
      </c>
      <c r="N2235" s="14">
        <f t="shared" si="273"/>
        <v>7</v>
      </c>
      <c r="O2235" s="14" t="str">
        <f>IFERROR(VLOOKUP(I2235,Lists!$F$2:$G$16,2,FALSE()),"Not Rated")</f>
        <v>Adults</v>
      </c>
      <c r="P2235" s="14">
        <f t="shared" si="274"/>
        <v>102</v>
      </c>
      <c r="Q2235" s="14" t="str">
        <f t="shared" si="275"/>
        <v>France</v>
      </c>
      <c r="R2235" s="14" t="str">
        <f t="shared" si="276"/>
        <v>|France|Belgium|</v>
      </c>
      <c r="S2235" s="14" t="str">
        <f t="shared" si="277"/>
        <v>|Comedies|International Movies|Romantic Movies|</v>
      </c>
      <c r="T2235" s="14" t="str">
        <f t="shared" si="278"/>
        <v>|Axelle Laffont|</v>
      </c>
      <c r="U2235" s="14" t="str">
        <f t="shared" si="279"/>
        <v>|Virginie Ledoyen|Marie-Josée Croze|Axelle Laffont|Matthias Dandois|Victor Meutelet|Waël Sersoub|Florence Thomassin|</v>
      </c>
    </row>
    <row r="2236" spans="1:21">
      <c r="A2236" s="14" t="s">
        <v>10955</v>
      </c>
      <c r="B2236" s="14" t="s">
        <v>48</v>
      </c>
      <c r="C2236" s="14" t="s">
        <v>10956</v>
      </c>
      <c r="D2236" s="14" t="s">
        <v>1800</v>
      </c>
      <c r="E2236" s="14" t="s">
        <v>10957</v>
      </c>
      <c r="F2236" s="14" t="s">
        <v>131</v>
      </c>
      <c r="G2236" s="26">
        <v>44027</v>
      </c>
      <c r="H2236" s="14">
        <v>2019</v>
      </c>
      <c r="I2236" s="14" t="s">
        <v>361</v>
      </c>
      <c r="J2236" s="14" t="s">
        <v>653</v>
      </c>
      <c r="K2236" s="14" t="s">
        <v>910</v>
      </c>
      <c r="L2236" s="14" t="s">
        <v>10958</v>
      </c>
      <c r="M2236" s="14">
        <f t="shared" si="272"/>
        <v>2020</v>
      </c>
      <c r="N2236" s="14">
        <f t="shared" si="273"/>
        <v>7</v>
      </c>
      <c r="O2236" s="14" t="str">
        <f>IFERROR(VLOOKUP(I2236,Lists!$F$2:$G$16,2,FALSE()),"Not Rated")</f>
        <v>Teens</v>
      </c>
      <c r="P2236" s="14">
        <f t="shared" si="274"/>
        <v>98</v>
      </c>
      <c r="Q2236" s="14" t="str">
        <f t="shared" si="275"/>
        <v>Nigeria</v>
      </c>
      <c r="R2236" s="14" t="str">
        <f t="shared" si="276"/>
        <v>|Nigeria|</v>
      </c>
      <c r="S2236" s="14" t="str">
        <f t="shared" si="277"/>
        <v>|Dramas|International Movies|Romantic Movies|</v>
      </c>
      <c r="T2236" s="14" t="str">
        <f t="shared" si="278"/>
        <v>|Moses Inwang|</v>
      </c>
      <c r="U2236" s="14" t="str">
        <f t="shared" si="279"/>
        <v>|Jim Iyke|Joselyn Dumas|Enyinna Nwigwe|Beverly Naya|Femi Adebayo|Segun Arinze|Padita Agu|</v>
      </c>
    </row>
    <row r="2237" spans="1:21">
      <c r="A2237" s="14" t="s">
        <v>10959</v>
      </c>
      <c r="B2237" s="14" t="s">
        <v>49</v>
      </c>
      <c r="C2237" s="14" t="s">
        <v>10960</v>
      </c>
      <c r="D2237" s="14" t="s">
        <v>117</v>
      </c>
      <c r="E2237" s="14" t="s">
        <v>10961</v>
      </c>
      <c r="F2237" s="14" t="s">
        <v>125</v>
      </c>
      <c r="G2237" s="26">
        <v>44027</v>
      </c>
      <c r="H2237" s="14">
        <v>2020</v>
      </c>
      <c r="I2237" s="14" t="s">
        <v>360</v>
      </c>
      <c r="J2237" s="14" t="s">
        <v>105</v>
      </c>
      <c r="K2237" s="14" t="s">
        <v>992</v>
      </c>
      <c r="L2237" s="14" t="s">
        <v>10962</v>
      </c>
      <c r="M2237" s="14">
        <f t="shared" si="272"/>
        <v>2020</v>
      </c>
      <c r="N2237" s="14">
        <f t="shared" si="273"/>
        <v>7</v>
      </c>
      <c r="O2237" s="14" t="str">
        <f>IFERROR(VLOOKUP(I2237,Lists!$F$2:$G$16,2,FALSE()),"Not Rated")</f>
        <v>Adults</v>
      </c>
      <c r="P2237" s="14">
        <f t="shared" si="274"/>
        <v>1</v>
      </c>
      <c r="Q2237" s="14" t="str">
        <f t="shared" si="275"/>
        <v>Mexico</v>
      </c>
      <c r="R2237" s="14" t="str">
        <f t="shared" si="276"/>
        <v>|Mexico|</v>
      </c>
      <c r="S2237" s="14" t="str">
        <f t="shared" si="277"/>
        <v>|Crime TV Shows|International TV Shows|Spanish-Language TV Shows|</v>
      </c>
      <c r="T2237" s="14" t="str">
        <f t="shared" si="278"/>
        <v>|Unknown|</v>
      </c>
      <c r="U2237" s="14" t="str">
        <f t="shared" si="279"/>
        <v>|Maite Perroni|Erik Hayser|Alejandro Speitzer|María Fernanda Yepes|Jorge Poza|Regina Pavón|Paulina Matos|Leticia Huijara|Claudia Pineda|Esteban Soberanes|Claudia Ríos|Samantha Orozco|Fabián Merlo|Eligio Meléndez|Carmen Beato|Carlos Torres|Toño Valdés|</v>
      </c>
    </row>
    <row r="2238" spans="1:21">
      <c r="A2238" s="14" t="s">
        <v>10963</v>
      </c>
      <c r="B2238" s="14" t="s">
        <v>48</v>
      </c>
      <c r="C2238" s="14" t="s">
        <v>10964</v>
      </c>
      <c r="D2238" s="14" t="s">
        <v>117</v>
      </c>
      <c r="E2238" s="14" t="s">
        <v>117</v>
      </c>
      <c r="F2238" s="14" t="s">
        <v>117</v>
      </c>
      <c r="G2238" s="26">
        <v>44027</v>
      </c>
      <c r="H2238" s="14">
        <v>2020</v>
      </c>
      <c r="I2238" s="14" t="s">
        <v>365</v>
      </c>
      <c r="J2238" s="14" t="s">
        <v>2489</v>
      </c>
      <c r="K2238" s="14" t="s">
        <v>481</v>
      </c>
      <c r="L2238" s="14" t="s">
        <v>10965</v>
      </c>
      <c r="M2238" s="14">
        <f t="shared" si="272"/>
        <v>2020</v>
      </c>
      <c r="N2238" s="14">
        <f t="shared" si="273"/>
        <v>7</v>
      </c>
      <c r="O2238" s="14" t="str">
        <f>IFERROR(VLOOKUP(I2238,Lists!$F$2:$G$16,2,FALSE()),"Not Rated")</f>
        <v>Kids</v>
      </c>
      <c r="P2238" s="14">
        <f t="shared" si="274"/>
        <v>68</v>
      </c>
      <c r="Q2238" s="14" t="str">
        <f t="shared" si="275"/>
        <v>Unknown</v>
      </c>
      <c r="R2238" s="14" t="str">
        <f t="shared" si="276"/>
        <v>|Unknown|</v>
      </c>
      <c r="S2238" s="14" t="str">
        <f t="shared" si="277"/>
        <v>|Children &amp; Family Movies|Comedies|</v>
      </c>
      <c r="T2238" s="14" t="str">
        <f t="shared" si="278"/>
        <v>|Unknown|</v>
      </c>
      <c r="U2238" s="14" t="str">
        <f t="shared" si="279"/>
        <v>|Unknown|</v>
      </c>
    </row>
    <row r="2239" spans="1:21">
      <c r="A2239" s="14" t="s">
        <v>10966</v>
      </c>
      <c r="B2239" s="14" t="s">
        <v>49</v>
      </c>
      <c r="C2239" s="14" t="s">
        <v>10967</v>
      </c>
      <c r="D2239" s="14" t="s">
        <v>117</v>
      </c>
      <c r="E2239" s="14" t="s">
        <v>117</v>
      </c>
      <c r="F2239" s="14" t="s">
        <v>115</v>
      </c>
      <c r="G2239" s="26">
        <v>44027</v>
      </c>
      <c r="H2239" s="14">
        <v>2020</v>
      </c>
      <c r="I2239" s="14" t="s">
        <v>360</v>
      </c>
      <c r="J2239" s="14" t="s">
        <v>105</v>
      </c>
      <c r="K2239" s="14" t="s">
        <v>10968</v>
      </c>
      <c r="L2239" s="14" t="s">
        <v>10969</v>
      </c>
      <c r="M2239" s="14">
        <f t="shared" si="272"/>
        <v>2020</v>
      </c>
      <c r="N2239" s="14">
        <f t="shared" si="273"/>
        <v>7</v>
      </c>
      <c r="O2239" s="14" t="str">
        <f>IFERROR(VLOOKUP(I2239,Lists!$F$2:$G$16,2,FALSE()),"Not Rated")</f>
        <v>Adults</v>
      </c>
      <c r="P2239" s="14">
        <f t="shared" si="274"/>
        <v>1</v>
      </c>
      <c r="Q2239" s="14" t="str">
        <f t="shared" si="275"/>
        <v>United States</v>
      </c>
      <c r="R2239" s="14" t="str">
        <f t="shared" si="276"/>
        <v>|United States|</v>
      </c>
      <c r="S2239" s="14" t="str">
        <f t="shared" si="277"/>
        <v>|Reality TV|Science &amp; Nature TV|</v>
      </c>
      <c r="T2239" s="14" t="str">
        <f t="shared" si="278"/>
        <v>|Unknown|</v>
      </c>
      <c r="U2239" s="14" t="str">
        <f t="shared" si="279"/>
        <v>|Unknown|</v>
      </c>
    </row>
    <row r="2240" spans="1:21">
      <c r="A2240" s="14" t="s">
        <v>10970</v>
      </c>
      <c r="B2240" s="14" t="s">
        <v>49</v>
      </c>
      <c r="C2240" s="14" t="s">
        <v>10971</v>
      </c>
      <c r="D2240" s="14" t="s">
        <v>117</v>
      </c>
      <c r="E2240" s="14" t="s">
        <v>10972</v>
      </c>
      <c r="F2240" s="14" t="s">
        <v>206</v>
      </c>
      <c r="G2240" s="26">
        <v>44027</v>
      </c>
      <c r="H2240" s="14">
        <v>2016</v>
      </c>
      <c r="I2240" s="14" t="s">
        <v>366</v>
      </c>
      <c r="J2240" s="14" t="s">
        <v>106</v>
      </c>
      <c r="K2240" s="14" t="s">
        <v>7657</v>
      </c>
      <c r="L2240" s="14" t="s">
        <v>10973</v>
      </c>
      <c r="M2240" s="14">
        <f t="shared" si="272"/>
        <v>2020</v>
      </c>
      <c r="N2240" s="14">
        <f t="shared" si="273"/>
        <v>7</v>
      </c>
      <c r="O2240" s="14" t="str">
        <f>IFERROR(VLOOKUP(I2240,Lists!$F$2:$G$16,2,FALSE()),"Not Rated")</f>
        <v>Kids</v>
      </c>
      <c r="P2240" s="14">
        <f t="shared" si="274"/>
        <v>2</v>
      </c>
      <c r="Q2240" s="14" t="str">
        <f t="shared" si="275"/>
        <v>Belarus</v>
      </c>
      <c r="R2240" s="14" t="str">
        <f t="shared" si="276"/>
        <v>|Belarus|</v>
      </c>
      <c r="S2240" s="14" t="str">
        <f t="shared" si="277"/>
        <v>|British TV Shows|Kids' TV|TV Comedies|</v>
      </c>
      <c r="T2240" s="14" t="str">
        <f t="shared" si="278"/>
        <v>|Unknown|</v>
      </c>
      <c r="U2240" s="14" t="str">
        <f t="shared" si="279"/>
        <v>|Svetlana Tsimokhina|Dmitri Davidovich|</v>
      </c>
    </row>
    <row r="2241" spans="1:21">
      <c r="A2241" s="14" t="s">
        <v>10974</v>
      </c>
      <c r="B2241" s="14" t="s">
        <v>48</v>
      </c>
      <c r="C2241" s="14" t="s">
        <v>10975</v>
      </c>
      <c r="D2241" s="14" t="s">
        <v>10976</v>
      </c>
      <c r="E2241" s="14" t="s">
        <v>10977</v>
      </c>
      <c r="F2241" s="14" t="s">
        <v>131</v>
      </c>
      <c r="G2241" s="26">
        <v>44027</v>
      </c>
      <c r="H2241" s="14">
        <v>2018</v>
      </c>
      <c r="I2241" s="14" t="s">
        <v>361</v>
      </c>
      <c r="J2241" s="14" t="s">
        <v>457</v>
      </c>
      <c r="K2241" s="14" t="s">
        <v>605</v>
      </c>
      <c r="L2241" s="14" t="s">
        <v>10978</v>
      </c>
      <c r="M2241" s="14">
        <f t="shared" si="272"/>
        <v>2020</v>
      </c>
      <c r="N2241" s="14">
        <f t="shared" si="273"/>
        <v>7</v>
      </c>
      <c r="O2241" s="14" t="str">
        <f>IFERROR(VLOOKUP(I2241,Lists!$F$2:$G$16,2,FALSE()),"Not Rated")</f>
        <v>Teens</v>
      </c>
      <c r="P2241" s="14">
        <f t="shared" si="274"/>
        <v>104</v>
      </c>
      <c r="Q2241" s="14" t="str">
        <f t="shared" si="275"/>
        <v>Nigeria</v>
      </c>
      <c r="R2241" s="14" t="str">
        <f t="shared" si="276"/>
        <v>|Nigeria|</v>
      </c>
      <c r="S2241" s="14" t="str">
        <f t="shared" si="277"/>
        <v>|Dramas|International Movies|Thrillers|</v>
      </c>
      <c r="T2241" s="14" t="str">
        <f t="shared" si="278"/>
        <v>|Daniel Oriahi|</v>
      </c>
      <c r="U2241" s="14" t="str">
        <f t="shared" si="279"/>
        <v>|Chris Attoh|Zainab Balogun|Ini Dima-Okojie|Udoka Onyeka|Lord Frank|Bolaji Ogunmola|Ijeoma Grace Agu|Omotunde Adebowale David|</v>
      </c>
    </row>
    <row r="2242" spans="1:21">
      <c r="A2242" s="14" t="s">
        <v>10979</v>
      </c>
      <c r="B2242" s="14" t="s">
        <v>48</v>
      </c>
      <c r="C2242" s="14" t="s">
        <v>10980</v>
      </c>
      <c r="D2242" s="14" t="s">
        <v>10981</v>
      </c>
      <c r="E2242" s="14" t="s">
        <v>10982</v>
      </c>
      <c r="F2242" s="14" t="s">
        <v>132</v>
      </c>
      <c r="G2242" s="26">
        <v>44027</v>
      </c>
      <c r="H2242" s="14">
        <v>2020</v>
      </c>
      <c r="I2242" s="14" t="s">
        <v>360</v>
      </c>
      <c r="J2242" s="14" t="s">
        <v>1330</v>
      </c>
      <c r="K2242" s="14" t="s">
        <v>529</v>
      </c>
      <c r="L2242" s="14" t="s">
        <v>10983</v>
      </c>
      <c r="M2242" s="14">
        <f t="shared" ref="M2242:M2305" si="280">IF(G2242="","",YEAR(G2242))</f>
        <v>2020</v>
      </c>
      <c r="N2242" s="14">
        <f t="shared" ref="N2242:N2305" si="281">IF(G2242="","",MONTH(G2242))</f>
        <v>7</v>
      </c>
      <c r="O2242" s="14" t="str">
        <f>IFERROR(VLOOKUP(I2242,Lists!$F$2:$G$16,2,FALSE()),"Not Rated")</f>
        <v>Adults</v>
      </c>
      <c r="P2242" s="14">
        <f t="shared" ref="P2242:P2305" si="282">IFERROR(VALUE(LEFT(J2242,FIND(" ",J2242)-1)),"")</f>
        <v>89</v>
      </c>
      <c r="Q2242" s="14" t="str">
        <f t="shared" ref="Q2242:Q2305" si="283">IFERROR(LEFT(F2242,FIND(",",F2242)-1),F2242)</f>
        <v>Italy</v>
      </c>
      <c r="R2242" s="14" t="str">
        <f t="shared" ref="R2242:R2305" si="284">"|"&amp;SUBSTITUTE(F2242,", ","|")&amp;"|"</f>
        <v>|Italy|</v>
      </c>
      <c r="S2242" s="14" t="str">
        <f t="shared" ref="S2242:S2305" si="285">"|"&amp;SUBSTITUTE(K2242,", ","|")&amp;"|"</f>
        <v>|Comedies|International Movies|</v>
      </c>
      <c r="T2242" s="14" t="str">
        <f t="shared" ref="T2242:T2305" si="286">"|"&amp;SUBSTITUTE(D2242,", ","|")&amp;"|"</f>
        <v>|Stefano Mordini|</v>
      </c>
      <c r="U2242" s="14" t="str">
        <f t="shared" ref="U2242:U2305" si="287">"|"&amp;SUBSTITUTE(E2242,", ","|")&amp;"|"</f>
        <v>|Valerio Mastandrea|Riccardo Scamarcio|Laura Chiatti|Valentina Cervi|Marina Foïs|Euridice Axen|Massimiliano Gallo|Alessia Giuliani|</v>
      </c>
    </row>
    <row r="2243" spans="1:21">
      <c r="A2243" s="14" t="s">
        <v>10984</v>
      </c>
      <c r="B2243" s="14" t="s">
        <v>49</v>
      </c>
      <c r="C2243" s="14" t="s">
        <v>10985</v>
      </c>
      <c r="D2243" s="14" t="s">
        <v>117</v>
      </c>
      <c r="E2243" s="14" t="s">
        <v>10986</v>
      </c>
      <c r="F2243" s="14" t="s">
        <v>115</v>
      </c>
      <c r="G2243" s="26">
        <v>44026</v>
      </c>
      <c r="H2243" s="14">
        <v>2020</v>
      </c>
      <c r="I2243" s="14" t="s">
        <v>360</v>
      </c>
      <c r="J2243" s="14" t="s">
        <v>105</v>
      </c>
      <c r="K2243" s="14" t="s">
        <v>257</v>
      </c>
      <c r="L2243" s="14" t="s">
        <v>10987</v>
      </c>
      <c r="M2243" s="14">
        <f t="shared" si="280"/>
        <v>2020</v>
      </c>
      <c r="N2243" s="14">
        <f t="shared" si="281"/>
        <v>7</v>
      </c>
      <c r="O2243" s="14" t="str">
        <f>IFERROR(VLOOKUP(I2243,Lists!$F$2:$G$16,2,FALSE()),"Not Rated")</f>
        <v>Adults</v>
      </c>
      <c r="P2243" s="14">
        <f t="shared" si="282"/>
        <v>1</v>
      </c>
      <c r="Q2243" s="14" t="str">
        <f t="shared" si="283"/>
        <v>United States</v>
      </c>
      <c r="R2243" s="14" t="str">
        <f t="shared" si="284"/>
        <v>|United States|</v>
      </c>
      <c r="S2243" s="14" t="str">
        <f t="shared" si="285"/>
        <v>|Docuseries|</v>
      </c>
      <c r="T2243" s="14" t="str">
        <f t="shared" si="286"/>
        <v>|Unknown|</v>
      </c>
      <c r="U2243" s="14" t="str">
        <f t="shared" si="287"/>
        <v>|Amaryllis Fox|</v>
      </c>
    </row>
    <row r="2244" spans="1:21">
      <c r="A2244" s="14" t="s">
        <v>10988</v>
      </c>
      <c r="B2244" s="14" t="s">
        <v>48</v>
      </c>
      <c r="C2244" s="14" t="s">
        <v>10989</v>
      </c>
      <c r="D2244" s="14" t="s">
        <v>10990</v>
      </c>
      <c r="E2244" s="14" t="s">
        <v>10991</v>
      </c>
      <c r="F2244" s="14" t="s">
        <v>127</v>
      </c>
      <c r="G2244" s="26">
        <v>44026</v>
      </c>
      <c r="H2244" s="14">
        <v>2020</v>
      </c>
      <c r="I2244" s="14" t="s">
        <v>360</v>
      </c>
      <c r="J2244" s="14" t="s">
        <v>2524</v>
      </c>
      <c r="K2244" s="14" t="s">
        <v>261</v>
      </c>
      <c r="L2244" s="14" t="s">
        <v>10992</v>
      </c>
      <c r="M2244" s="14">
        <f t="shared" si="280"/>
        <v>2020</v>
      </c>
      <c r="N2244" s="14">
        <f t="shared" si="281"/>
        <v>7</v>
      </c>
      <c r="O2244" s="14" t="str">
        <f>IFERROR(VLOOKUP(I2244,Lists!$F$2:$G$16,2,FALSE()),"Not Rated")</f>
        <v>Adults</v>
      </c>
      <c r="P2244" s="14">
        <f t="shared" si="282"/>
        <v>62</v>
      </c>
      <c r="Q2244" s="14" t="str">
        <f t="shared" si="283"/>
        <v>Australia</v>
      </c>
      <c r="R2244" s="14" t="str">
        <f t="shared" si="284"/>
        <v>|Australia|</v>
      </c>
      <c r="S2244" s="14" t="str">
        <f t="shared" si="285"/>
        <v>|Stand-Up Comedy|</v>
      </c>
      <c r="T2244" s="14" t="str">
        <f t="shared" si="286"/>
        <v>|Hayden Guppy|</v>
      </c>
      <c r="U2244" s="14" t="str">
        <f t="shared" si="287"/>
        <v>|Urzila Carlson|</v>
      </c>
    </row>
    <row r="2245" spans="1:21">
      <c r="A2245" s="14" t="s">
        <v>10993</v>
      </c>
      <c r="B2245" s="14" t="s">
        <v>48</v>
      </c>
      <c r="C2245" s="14" t="s">
        <v>10994</v>
      </c>
      <c r="D2245" s="14" t="s">
        <v>10995</v>
      </c>
      <c r="E2245" s="14" t="s">
        <v>117</v>
      </c>
      <c r="F2245" s="14" t="s">
        <v>120</v>
      </c>
      <c r="G2245" s="26">
        <v>44026</v>
      </c>
      <c r="H2245" s="14">
        <v>2020</v>
      </c>
      <c r="I2245" s="14" t="s">
        <v>360</v>
      </c>
      <c r="J2245" s="14" t="s">
        <v>1290</v>
      </c>
      <c r="K2245" s="14" t="s">
        <v>2701</v>
      </c>
      <c r="L2245" s="14" t="s">
        <v>10996</v>
      </c>
      <c r="M2245" s="14">
        <f t="shared" si="280"/>
        <v>2020</v>
      </c>
      <c r="N2245" s="14">
        <f t="shared" si="281"/>
        <v>7</v>
      </c>
      <c r="O2245" s="14" t="str">
        <f>IFERROR(VLOOKUP(I2245,Lists!$F$2:$G$16,2,FALSE()),"Not Rated")</f>
        <v>Adults</v>
      </c>
      <c r="P2245" s="14">
        <f t="shared" si="282"/>
        <v>86</v>
      </c>
      <c r="Q2245" s="14" t="str">
        <f t="shared" si="283"/>
        <v>France</v>
      </c>
      <c r="R2245" s="14" t="str">
        <f t="shared" si="284"/>
        <v>|France|</v>
      </c>
      <c r="S2245" s="14" t="str">
        <f t="shared" si="285"/>
        <v>|Documentaries|International Movies|Music &amp; Musicals|</v>
      </c>
      <c r="T2245" s="14" t="str">
        <f t="shared" si="286"/>
        <v>|Stéphane de Freitas|</v>
      </c>
      <c r="U2245" s="14" t="str">
        <f t="shared" si="287"/>
        <v>|Unknown|</v>
      </c>
    </row>
    <row r="2246" spans="1:21">
      <c r="A2246" s="14" t="s">
        <v>10997</v>
      </c>
      <c r="B2246" s="14" t="s">
        <v>48</v>
      </c>
      <c r="C2246" s="14" t="s">
        <v>10998</v>
      </c>
      <c r="D2246" s="14" t="s">
        <v>10999</v>
      </c>
      <c r="E2246" s="14" t="s">
        <v>11000</v>
      </c>
      <c r="F2246" s="14" t="s">
        <v>140</v>
      </c>
      <c r="G2246" s="26">
        <v>44023</v>
      </c>
      <c r="H2246" s="14">
        <v>2016</v>
      </c>
      <c r="I2246" s="14" t="s">
        <v>360</v>
      </c>
      <c r="J2246" s="14" t="s">
        <v>457</v>
      </c>
      <c r="K2246" s="14" t="s">
        <v>475</v>
      </c>
      <c r="L2246" s="14" t="s">
        <v>11001</v>
      </c>
      <c r="M2246" s="14">
        <f t="shared" si="280"/>
        <v>2020</v>
      </c>
      <c r="N2246" s="14">
        <f t="shared" si="281"/>
        <v>7</v>
      </c>
      <c r="O2246" s="14" t="str">
        <f>IFERROR(VLOOKUP(I2246,Lists!$F$2:$G$16,2,FALSE()),"Not Rated")</f>
        <v>Adults</v>
      </c>
      <c r="P2246" s="14">
        <f t="shared" si="282"/>
        <v>104</v>
      </c>
      <c r="Q2246" s="14" t="str">
        <f t="shared" si="283"/>
        <v>South Africa</v>
      </c>
      <c r="R2246" s="14" t="str">
        <f t="shared" si="284"/>
        <v>|South Africa|</v>
      </c>
      <c r="S2246" s="14" t="str">
        <f t="shared" si="285"/>
        <v>|Dramas|International Movies|</v>
      </c>
      <c r="T2246" s="14" t="str">
        <f t="shared" si="286"/>
        <v>|André Odendaal|Johan Vorster|</v>
      </c>
      <c r="U2246" s="14" t="str">
        <f t="shared" si="287"/>
        <v>|André Odendaal|Nicholas Campbell|Tinarie van Wyk Loots|Bheki Mkwane|Susan Coetzer|Botho Molohloane|Anna Davel|Nomboniso Paile|Dania Gelderblom|Hamish Kyd|</v>
      </c>
    </row>
    <row r="2247" spans="1:21">
      <c r="A2247" s="14" t="s">
        <v>11002</v>
      </c>
      <c r="B2247" s="14" t="s">
        <v>49</v>
      </c>
      <c r="C2247" s="14" t="s">
        <v>11003</v>
      </c>
      <c r="D2247" s="14" t="s">
        <v>11004</v>
      </c>
      <c r="E2247" s="14" t="s">
        <v>117</v>
      </c>
      <c r="F2247" s="14" t="s">
        <v>133</v>
      </c>
      <c r="G2247" s="26">
        <v>44022</v>
      </c>
      <c r="H2247" s="14">
        <v>2020</v>
      </c>
      <c r="I2247" s="14" t="s">
        <v>361</v>
      </c>
      <c r="J2247" s="14" t="s">
        <v>105</v>
      </c>
      <c r="K2247" s="14" t="s">
        <v>792</v>
      </c>
      <c r="L2247" s="14" t="s">
        <v>11005</v>
      </c>
      <c r="M2247" s="14">
        <f t="shared" si="280"/>
        <v>2020</v>
      </c>
      <c r="N2247" s="14">
        <f t="shared" si="281"/>
        <v>7</v>
      </c>
      <c r="O2247" s="14" t="str">
        <f>IFERROR(VLOOKUP(I2247,Lists!$F$2:$G$16,2,FALSE()),"Not Rated")</f>
        <v>Teens</v>
      </c>
      <c r="P2247" s="14">
        <f t="shared" si="282"/>
        <v>1</v>
      </c>
      <c r="Q2247" s="14" t="str">
        <f t="shared" si="283"/>
        <v>Brazil</v>
      </c>
      <c r="R2247" s="14" t="str">
        <f t="shared" si="284"/>
        <v>|Brazil|</v>
      </c>
      <c r="S2247" s="14" t="str">
        <f t="shared" si="285"/>
        <v>|International TV Shows|Reality TV|Romantic TV Shows|</v>
      </c>
      <c r="T2247" s="14" t="str">
        <f t="shared" si="286"/>
        <v>|Cassia Dian|</v>
      </c>
      <c r="U2247" s="14" t="str">
        <f t="shared" si="287"/>
        <v>|Unknown|</v>
      </c>
    </row>
    <row r="2248" spans="1:21">
      <c r="A2248" s="14" t="s">
        <v>11006</v>
      </c>
      <c r="B2248" s="14" t="s">
        <v>49</v>
      </c>
      <c r="C2248" s="14" t="s">
        <v>11007</v>
      </c>
      <c r="D2248" s="14" t="s">
        <v>117</v>
      </c>
      <c r="E2248" s="14" t="s">
        <v>11008</v>
      </c>
      <c r="F2248" s="14" t="s">
        <v>115</v>
      </c>
      <c r="G2248" s="26">
        <v>44022</v>
      </c>
      <c r="H2248" s="14">
        <v>2020</v>
      </c>
      <c r="I2248" s="14" t="s">
        <v>362</v>
      </c>
      <c r="J2248" s="14" t="s">
        <v>105</v>
      </c>
      <c r="K2248" s="14" t="s">
        <v>6697</v>
      </c>
      <c r="L2248" s="14" t="s">
        <v>11009</v>
      </c>
      <c r="M2248" s="14">
        <f t="shared" si="280"/>
        <v>2020</v>
      </c>
      <c r="N2248" s="14">
        <f t="shared" si="281"/>
        <v>7</v>
      </c>
      <c r="O2248" s="14" t="str">
        <f>IFERROR(VLOOKUP(I2248,Lists!$F$2:$G$16,2,FALSE()),"Not Rated")</f>
        <v>Older Kids</v>
      </c>
      <c r="P2248" s="14">
        <f t="shared" si="282"/>
        <v>1</v>
      </c>
      <c r="Q2248" s="14" t="str">
        <f t="shared" si="283"/>
        <v>United States</v>
      </c>
      <c r="R2248" s="14" t="str">
        <f t="shared" si="284"/>
        <v>|United States|</v>
      </c>
      <c r="S2248" s="14" t="str">
        <f t="shared" si="285"/>
        <v>|Docuseries|Reality TV|Science &amp; Nature TV|</v>
      </c>
      <c r="T2248" s="14" t="str">
        <f t="shared" si="286"/>
        <v>|Unknown|</v>
      </c>
      <c r="U2248" s="14" t="str">
        <f t="shared" si="287"/>
        <v>|Zac Efron|Darin Olien|</v>
      </c>
    </row>
    <row r="2249" spans="1:21">
      <c r="A2249" s="14" t="s">
        <v>11010</v>
      </c>
      <c r="B2249" s="14" t="s">
        <v>48</v>
      </c>
      <c r="C2249" s="14" t="s">
        <v>11011</v>
      </c>
      <c r="D2249" s="14" t="s">
        <v>11012</v>
      </c>
      <c r="E2249" s="14" t="s">
        <v>11013</v>
      </c>
      <c r="F2249" s="14" t="s">
        <v>128</v>
      </c>
      <c r="G2249" s="26">
        <v>44022</v>
      </c>
      <c r="H2249" s="14">
        <v>2018</v>
      </c>
      <c r="I2249" s="14" t="s">
        <v>361</v>
      </c>
      <c r="J2249" s="14" t="s">
        <v>1247</v>
      </c>
      <c r="K2249" s="14" t="s">
        <v>529</v>
      </c>
      <c r="L2249" s="14" t="s">
        <v>11014</v>
      </c>
      <c r="M2249" s="14">
        <f t="shared" si="280"/>
        <v>2020</v>
      </c>
      <c r="N2249" s="14">
        <f t="shared" si="281"/>
        <v>7</v>
      </c>
      <c r="O2249" s="14" t="str">
        <f>IFERROR(VLOOKUP(I2249,Lists!$F$2:$G$16,2,FALSE()),"Not Rated")</f>
        <v>Teens</v>
      </c>
      <c r="P2249" s="14">
        <f t="shared" si="282"/>
        <v>101</v>
      </c>
      <c r="Q2249" s="14" t="str">
        <f t="shared" si="283"/>
        <v>Egypt</v>
      </c>
      <c r="R2249" s="14" t="str">
        <f t="shared" si="284"/>
        <v>|Egypt|</v>
      </c>
      <c r="S2249" s="14" t="str">
        <f t="shared" si="285"/>
        <v>|Comedies|International Movies|</v>
      </c>
      <c r="T2249" s="14" t="str">
        <f t="shared" si="286"/>
        <v>|Amro Salah|</v>
      </c>
      <c r="U2249" s="14" t="str">
        <f t="shared" si="287"/>
        <v>|Hesham Maged|Shikoo|Mohammed Tharwat|Mahmoud Ellisy|Ahmed Sultan|Noor Kadri|</v>
      </c>
    </row>
    <row r="2250" spans="1:21">
      <c r="A2250" s="14" t="s">
        <v>11015</v>
      </c>
      <c r="B2250" s="14" t="s">
        <v>48</v>
      </c>
      <c r="C2250" s="14" t="s">
        <v>11016</v>
      </c>
      <c r="D2250" s="14" t="s">
        <v>11017</v>
      </c>
      <c r="E2250" s="14" t="s">
        <v>117</v>
      </c>
      <c r="F2250" s="14" t="s">
        <v>115</v>
      </c>
      <c r="G2250" s="26">
        <v>44022</v>
      </c>
      <c r="H2250" s="14">
        <v>2020</v>
      </c>
      <c r="I2250" s="14" t="s">
        <v>361</v>
      </c>
      <c r="J2250" s="14" t="s">
        <v>10401</v>
      </c>
      <c r="K2250" s="14" t="s">
        <v>247</v>
      </c>
      <c r="L2250" s="14" t="s">
        <v>11018</v>
      </c>
      <c r="M2250" s="14">
        <f t="shared" si="280"/>
        <v>2020</v>
      </c>
      <c r="N2250" s="14">
        <f t="shared" si="281"/>
        <v>7</v>
      </c>
      <c r="O2250" s="14" t="str">
        <f>IFERROR(VLOOKUP(I2250,Lists!$F$2:$G$16,2,FALSE()),"Not Rated")</f>
        <v>Teens</v>
      </c>
      <c r="P2250" s="14">
        <f t="shared" si="282"/>
        <v>17</v>
      </c>
      <c r="Q2250" s="14" t="str">
        <f t="shared" si="283"/>
        <v>United States</v>
      </c>
      <c r="R2250" s="14" t="str">
        <f t="shared" si="284"/>
        <v>|United States|</v>
      </c>
      <c r="S2250" s="14" t="str">
        <f t="shared" si="285"/>
        <v>|Documentaries|</v>
      </c>
      <c r="T2250" s="14" t="str">
        <f t="shared" si="286"/>
        <v>|Sue Ding|</v>
      </c>
      <c r="U2250" s="14" t="str">
        <f t="shared" si="287"/>
        <v>|Unknown|</v>
      </c>
    </row>
    <row r="2251" spans="1:21">
      <c r="A2251" s="14" t="s">
        <v>11019</v>
      </c>
      <c r="B2251" s="14" t="s">
        <v>49</v>
      </c>
      <c r="C2251" s="14" t="s">
        <v>11020</v>
      </c>
      <c r="D2251" s="14" t="s">
        <v>117</v>
      </c>
      <c r="E2251" s="14" t="s">
        <v>11021</v>
      </c>
      <c r="F2251" s="14" t="s">
        <v>115</v>
      </c>
      <c r="G2251" s="26">
        <v>44022</v>
      </c>
      <c r="H2251" s="14">
        <v>2020</v>
      </c>
      <c r="I2251" s="14" t="s">
        <v>365</v>
      </c>
      <c r="J2251" s="14" t="s">
        <v>105</v>
      </c>
      <c r="K2251" s="14" t="s">
        <v>11022</v>
      </c>
      <c r="L2251" s="14" t="s">
        <v>11023</v>
      </c>
      <c r="M2251" s="14">
        <f t="shared" si="280"/>
        <v>2020</v>
      </c>
      <c r="N2251" s="14">
        <f t="shared" si="281"/>
        <v>7</v>
      </c>
      <c r="O2251" s="14" t="str">
        <f>IFERROR(VLOOKUP(I2251,Lists!$F$2:$G$16,2,FALSE()),"Not Rated")</f>
        <v>Kids</v>
      </c>
      <c r="P2251" s="14">
        <f t="shared" si="282"/>
        <v>1</v>
      </c>
      <c r="Q2251" s="14" t="str">
        <f t="shared" si="283"/>
        <v>United States</v>
      </c>
      <c r="R2251" s="14" t="str">
        <f t="shared" si="284"/>
        <v>|United States|</v>
      </c>
      <c r="S2251" s="14" t="str">
        <f t="shared" si="285"/>
        <v>|Kids' TV|TV Action &amp; Adventure|TV Comedies|</v>
      </c>
      <c r="T2251" s="14" t="str">
        <f t="shared" si="286"/>
        <v>|Unknown|</v>
      </c>
      <c r="U2251" s="14" t="str">
        <f t="shared" si="287"/>
        <v>|Nat Faxon|Jay Gragnani|Ramone Hamilton|Sean Astin|Dayci Brookshire|Jorge Diaz|Peter Hastings|Evan Kishiyama|David Koechner|Erica Luttrell|Brennan Murray|Nolan North|Gary Anthony Williams|Secunda Wood|</v>
      </c>
    </row>
    <row r="2252" spans="1:21">
      <c r="A2252" s="14" t="s">
        <v>11024</v>
      </c>
      <c r="B2252" s="14" t="s">
        <v>48</v>
      </c>
      <c r="C2252" s="14" t="s">
        <v>11025</v>
      </c>
      <c r="D2252" s="14" t="s">
        <v>11026</v>
      </c>
      <c r="E2252" s="14" t="s">
        <v>11027</v>
      </c>
      <c r="F2252" s="14" t="s">
        <v>115</v>
      </c>
      <c r="G2252" s="26">
        <v>44022</v>
      </c>
      <c r="H2252" s="14">
        <v>2020</v>
      </c>
      <c r="I2252" s="14" t="s">
        <v>363</v>
      </c>
      <c r="J2252" s="14" t="s">
        <v>3165</v>
      </c>
      <c r="K2252" s="14" t="s">
        <v>248</v>
      </c>
      <c r="L2252" s="14" t="s">
        <v>11028</v>
      </c>
      <c r="M2252" s="14">
        <f t="shared" si="280"/>
        <v>2020</v>
      </c>
      <c r="N2252" s="14">
        <f t="shared" si="281"/>
        <v>7</v>
      </c>
      <c r="O2252" s="14" t="str">
        <f>IFERROR(VLOOKUP(I2252,Lists!$F$2:$G$16,2,FALSE()),"Not Rated")</f>
        <v>Adults</v>
      </c>
      <c r="P2252" s="14">
        <f t="shared" si="282"/>
        <v>126</v>
      </c>
      <c r="Q2252" s="14" t="str">
        <f t="shared" si="283"/>
        <v>United States</v>
      </c>
      <c r="R2252" s="14" t="str">
        <f t="shared" si="284"/>
        <v>|United States|</v>
      </c>
      <c r="S2252" s="14" t="str">
        <f t="shared" si="285"/>
        <v>|Action &amp; Adventure|</v>
      </c>
      <c r="T2252" s="14" t="str">
        <f t="shared" si="286"/>
        <v>|Gina Prince-Bythewood|</v>
      </c>
      <c r="U2252" s="14" t="str">
        <f t="shared" si="287"/>
        <v>|Charlize Theron|KiKi Layne|Marwan Kenzari|Luca Marinelli|Harry Melling|Van Veronica Ngo|Matthias Schoenaerts|Chiwetel Ejiofor|</v>
      </c>
    </row>
    <row r="2253" spans="1:21">
      <c r="A2253" s="14" t="s">
        <v>11029</v>
      </c>
      <c r="B2253" s="14" t="s">
        <v>49</v>
      </c>
      <c r="C2253" s="14" t="s">
        <v>11030</v>
      </c>
      <c r="D2253" s="14" t="s">
        <v>11031</v>
      </c>
      <c r="E2253" s="14" t="s">
        <v>11032</v>
      </c>
      <c r="F2253" s="14" t="s">
        <v>135</v>
      </c>
      <c r="G2253" s="26">
        <v>44022</v>
      </c>
      <c r="H2253" s="14">
        <v>2019</v>
      </c>
      <c r="I2253" s="14" t="s">
        <v>360</v>
      </c>
      <c r="J2253" s="14" t="s">
        <v>105</v>
      </c>
      <c r="K2253" s="14" t="s">
        <v>1470</v>
      </c>
      <c r="L2253" s="14" t="s">
        <v>11033</v>
      </c>
      <c r="M2253" s="14">
        <f t="shared" si="280"/>
        <v>2020</v>
      </c>
      <c r="N2253" s="14">
        <f t="shared" si="281"/>
        <v>7</v>
      </c>
      <c r="O2253" s="14" t="str">
        <f>IFERROR(VLOOKUP(I2253,Lists!$F$2:$G$16,2,FALSE()),"Not Rated")</f>
        <v>Adults</v>
      </c>
      <c r="P2253" s="14">
        <f t="shared" si="282"/>
        <v>1</v>
      </c>
      <c r="Q2253" s="14" t="str">
        <f t="shared" si="283"/>
        <v>Belgium</v>
      </c>
      <c r="R2253" s="14" t="str">
        <f t="shared" si="284"/>
        <v>|Belgium|</v>
      </c>
      <c r="S2253" s="14" t="str">
        <f t="shared" si="285"/>
        <v>|Crime TV Shows|International TV Shows|TV Dramas|</v>
      </c>
      <c r="T2253" s="14" t="str">
        <f t="shared" si="286"/>
        <v>|Wouter Bouvijn|</v>
      </c>
      <c r="U2253" s="14" t="str">
        <f t="shared" si="287"/>
        <v>|Maaike Neuville|Charlotte De Bruyne|Tom Vermeir|Mieke De Groote|Johan Heldenbergh|Zouzou Ben Chikha|Peter Gorissen|Piet De Praitere|Maaike Cafmeyer|Josse De Pauw|Greet Verstraete|Koen De Sutter|Isabelle Van Hecke|Lynn Van Royen|</v>
      </c>
    </row>
    <row r="2254" spans="1:21">
      <c r="A2254" s="14" t="s">
        <v>11034</v>
      </c>
      <c r="B2254" s="14" t="s">
        <v>48</v>
      </c>
      <c r="C2254" s="14" t="s">
        <v>11035</v>
      </c>
      <c r="D2254" s="14" t="s">
        <v>11036</v>
      </c>
      <c r="E2254" s="14" t="s">
        <v>11037</v>
      </c>
      <c r="F2254" s="14" t="s">
        <v>117</v>
      </c>
      <c r="G2254" s="26">
        <v>44022</v>
      </c>
      <c r="H2254" s="14">
        <v>2019</v>
      </c>
      <c r="I2254" s="14" t="s">
        <v>368</v>
      </c>
      <c r="J2254" s="14" t="s">
        <v>1159</v>
      </c>
      <c r="K2254" s="14" t="s">
        <v>529</v>
      </c>
      <c r="L2254" s="14" t="s">
        <v>11038</v>
      </c>
      <c r="M2254" s="14">
        <f t="shared" si="280"/>
        <v>2020</v>
      </c>
      <c r="N2254" s="14">
        <f t="shared" si="281"/>
        <v>7</v>
      </c>
      <c r="O2254" s="14" t="str">
        <f>IFERROR(VLOOKUP(I2254,Lists!$F$2:$G$16,2,FALSE()),"Not Rated")</f>
        <v>Kids</v>
      </c>
      <c r="P2254" s="14">
        <f t="shared" si="282"/>
        <v>120</v>
      </c>
      <c r="Q2254" s="14" t="str">
        <f t="shared" si="283"/>
        <v>Unknown</v>
      </c>
      <c r="R2254" s="14" t="str">
        <f t="shared" si="284"/>
        <v>|Unknown|</v>
      </c>
      <c r="S2254" s="14" t="str">
        <f t="shared" si="285"/>
        <v>|Comedies|International Movies|</v>
      </c>
      <c r="T2254" s="14" t="str">
        <f t="shared" si="286"/>
        <v>|Funke Akindele|</v>
      </c>
      <c r="U2254" s="14" t="str">
        <f t="shared" si="287"/>
        <v>|Akin Lewis|Funke Akindele|Kemi Lala Akindoju|Shaffy Bello|Kunle Coker|Eku Edewor|Alexx Ekubo|Osas Ighodaro Ajibade|Seyi Law|Falz|Chigul|Deyemi Okanlawon|Beverly Osu|Toni Tones|Christian Paul|Bimbo Manuel|Helen Paul|</v>
      </c>
    </row>
    <row r="2255" spans="1:21">
      <c r="A2255" s="14" t="s">
        <v>11039</v>
      </c>
      <c r="B2255" s="14" t="s">
        <v>49</v>
      </c>
      <c r="C2255" s="14" t="s">
        <v>11040</v>
      </c>
      <c r="D2255" s="14" t="s">
        <v>117</v>
      </c>
      <c r="E2255" s="14" t="s">
        <v>11041</v>
      </c>
      <c r="F2255" s="14" t="s">
        <v>121</v>
      </c>
      <c r="G2255" s="26">
        <v>44021</v>
      </c>
      <c r="H2255" s="14">
        <v>2020</v>
      </c>
      <c r="I2255" s="14" t="s">
        <v>360</v>
      </c>
      <c r="J2255" s="14" t="s">
        <v>105</v>
      </c>
      <c r="K2255" s="14" t="s">
        <v>822</v>
      </c>
      <c r="L2255" s="14" t="s">
        <v>11042</v>
      </c>
      <c r="M2255" s="14">
        <f t="shared" si="280"/>
        <v>2020</v>
      </c>
      <c r="N2255" s="14">
        <f t="shared" si="281"/>
        <v>7</v>
      </c>
      <c r="O2255" s="14" t="str">
        <f>IFERROR(VLOOKUP(I2255,Lists!$F$2:$G$16,2,FALSE()),"Not Rated")</f>
        <v>Adults</v>
      </c>
      <c r="P2255" s="14">
        <f t="shared" si="282"/>
        <v>1</v>
      </c>
      <c r="Q2255" s="14" t="str">
        <f t="shared" si="283"/>
        <v>Japan</v>
      </c>
      <c r="R2255" s="14" t="str">
        <f t="shared" si="284"/>
        <v>|Japan|</v>
      </c>
      <c r="S2255" s="14" t="str">
        <f t="shared" si="285"/>
        <v>|Anime Series|International TV Shows|</v>
      </c>
      <c r="T2255" s="14" t="str">
        <f t="shared" si="286"/>
        <v>|Unknown|</v>
      </c>
      <c r="U2255" s="14" t="str">
        <f t="shared" si="287"/>
        <v>|Reina Ueda|Tomo Muranaka|Yuko Sasaki|Masaki Terasoma|Hiroyuki Yoshino|Kensho Ono|</v>
      </c>
    </row>
    <row r="2256" spans="1:21">
      <c r="A2256" s="14" t="s">
        <v>11043</v>
      </c>
      <c r="B2256" s="14" t="s">
        <v>49</v>
      </c>
      <c r="C2256" s="14" t="s">
        <v>11044</v>
      </c>
      <c r="D2256" s="14" t="s">
        <v>117</v>
      </c>
      <c r="E2256" s="14" t="s">
        <v>11045</v>
      </c>
      <c r="F2256" s="14" t="s">
        <v>129</v>
      </c>
      <c r="G2256" s="26">
        <v>44021</v>
      </c>
      <c r="H2256" s="14">
        <v>2020</v>
      </c>
      <c r="I2256" s="14" t="s">
        <v>360</v>
      </c>
      <c r="J2256" s="14" t="s">
        <v>108</v>
      </c>
      <c r="K2256" s="14" t="s">
        <v>11046</v>
      </c>
      <c r="L2256" s="14" t="s">
        <v>11047</v>
      </c>
      <c r="M2256" s="14">
        <f t="shared" si="280"/>
        <v>2020</v>
      </c>
      <c r="N2256" s="14">
        <f t="shared" si="281"/>
        <v>7</v>
      </c>
      <c r="O2256" s="14" t="str">
        <f>IFERROR(VLOOKUP(I2256,Lists!$F$2:$G$16,2,FALSE()),"Not Rated")</f>
        <v>Adults</v>
      </c>
      <c r="P2256" s="14">
        <f t="shared" si="282"/>
        <v>4</v>
      </c>
      <c r="Q2256" s="14" t="str">
        <f t="shared" si="283"/>
        <v>Turkey</v>
      </c>
      <c r="R2256" s="14" t="str">
        <f t="shared" si="284"/>
        <v>|Turkey|</v>
      </c>
      <c r="S2256" s="14" t="str">
        <f t="shared" si="285"/>
        <v>|International TV Shows|Romantic TV Shows|TV Action &amp; Adventure|</v>
      </c>
      <c r="T2256" s="14" t="str">
        <f t="shared" si="286"/>
        <v>|Unknown|</v>
      </c>
      <c r="U2256" s="14" t="str">
        <f t="shared" si="287"/>
        <v>|Çağatay Ulusoy|Ayça Ayşin Turan|Hazar Ergüçlü|Okan Yalabık|Mehmet Kurtuluş|Yurdaer Okur|</v>
      </c>
    </row>
    <row r="2257" spans="1:21">
      <c r="A2257" s="14" t="s">
        <v>11048</v>
      </c>
      <c r="B2257" s="14" t="s">
        <v>49</v>
      </c>
      <c r="C2257" s="14" t="s">
        <v>11049</v>
      </c>
      <c r="D2257" s="14" t="s">
        <v>117</v>
      </c>
      <c r="E2257" s="14" t="s">
        <v>11050</v>
      </c>
      <c r="F2257" s="14" t="s">
        <v>123</v>
      </c>
      <c r="G2257" s="26">
        <v>44021</v>
      </c>
      <c r="H2257" s="14">
        <v>2020</v>
      </c>
      <c r="I2257" s="14" t="s">
        <v>361</v>
      </c>
      <c r="J2257" s="14" t="s">
        <v>105</v>
      </c>
      <c r="K2257" s="14" t="s">
        <v>6268</v>
      </c>
      <c r="L2257" s="14" t="s">
        <v>11051</v>
      </c>
      <c r="M2257" s="14">
        <f t="shared" si="280"/>
        <v>2020</v>
      </c>
      <c r="N2257" s="14">
        <f t="shared" si="281"/>
        <v>7</v>
      </c>
      <c r="O2257" s="14" t="str">
        <f>IFERROR(VLOOKUP(I2257,Lists!$F$2:$G$16,2,FALSE()),"Not Rated")</f>
        <v>Teens</v>
      </c>
      <c r="P2257" s="14">
        <f t="shared" si="282"/>
        <v>1</v>
      </c>
      <c r="Q2257" s="14" t="str">
        <f t="shared" si="283"/>
        <v>South Korea</v>
      </c>
      <c r="R2257" s="14" t="str">
        <f t="shared" si="284"/>
        <v>|South Korea|</v>
      </c>
      <c r="S2257" s="14" t="str">
        <f t="shared" si="285"/>
        <v>|International TV Shows|Korean TV Shows|Romantic TV Shows|</v>
      </c>
      <c r="T2257" s="14" t="str">
        <f t="shared" si="286"/>
        <v>|Unknown|</v>
      </c>
      <c r="U2257" s="14" t="str">
        <f t="shared" si="287"/>
        <v>|Song Ji-hyo|Son Ho-jun|Song Jong-ho|Koo Ja-sung|Kim Min-jun|Kim Da-som|Kim Mee-kyung|Um Chae-young|Kim Young-ah|Kim Byung-choon|</v>
      </c>
    </row>
    <row r="2258" spans="1:21">
      <c r="A2258" s="14" t="s">
        <v>11052</v>
      </c>
      <c r="B2258" s="14" t="s">
        <v>48</v>
      </c>
      <c r="C2258" s="14" t="s">
        <v>11053</v>
      </c>
      <c r="D2258" s="14" t="s">
        <v>11054</v>
      </c>
      <c r="E2258" s="14" t="s">
        <v>11055</v>
      </c>
      <c r="F2258" s="14" t="s">
        <v>149</v>
      </c>
      <c r="G2258" s="26">
        <v>44020</v>
      </c>
      <c r="H2258" s="14">
        <v>2018</v>
      </c>
      <c r="I2258" s="14" t="s">
        <v>363</v>
      </c>
      <c r="J2258" s="14" t="s">
        <v>1330</v>
      </c>
      <c r="K2258" s="14" t="s">
        <v>884</v>
      </c>
      <c r="L2258" s="14" t="s">
        <v>11056</v>
      </c>
      <c r="M2258" s="14">
        <f t="shared" si="280"/>
        <v>2020</v>
      </c>
      <c r="N2258" s="14">
        <f t="shared" si="281"/>
        <v>7</v>
      </c>
      <c r="O2258" s="14" t="str">
        <f>IFERROR(VLOOKUP(I2258,Lists!$F$2:$G$16,2,FALSE()),"Not Rated")</f>
        <v>Adults</v>
      </c>
      <c r="P2258" s="14">
        <f t="shared" si="282"/>
        <v>89</v>
      </c>
      <c r="Q2258" s="14" t="str">
        <f t="shared" si="283"/>
        <v>New Zealand</v>
      </c>
      <c r="R2258" s="14" t="str">
        <f t="shared" si="284"/>
        <v>|New Zealand|</v>
      </c>
      <c r="S2258" s="14" t="str">
        <f t="shared" si="285"/>
        <v>|Documentaries|Sports Movies|</v>
      </c>
      <c r="T2258" s="14" t="str">
        <f t="shared" si="286"/>
        <v>|Bryn Evans|</v>
      </c>
      <c r="U2258" s="14" t="str">
        <f t="shared" si="287"/>
        <v>|Scott Dixon|</v>
      </c>
    </row>
    <row r="2259" spans="1:21">
      <c r="A2259" s="14" t="s">
        <v>11057</v>
      </c>
      <c r="B2259" s="14" t="s">
        <v>48</v>
      </c>
      <c r="C2259" s="14" t="s">
        <v>11058</v>
      </c>
      <c r="D2259" s="14" t="s">
        <v>11059</v>
      </c>
      <c r="E2259" s="14" t="s">
        <v>11060</v>
      </c>
      <c r="F2259" s="14" t="s">
        <v>115</v>
      </c>
      <c r="G2259" s="26">
        <v>44020</v>
      </c>
      <c r="H2259" s="14">
        <v>2020</v>
      </c>
      <c r="I2259" s="14" t="s">
        <v>361</v>
      </c>
      <c r="J2259" s="14" t="s">
        <v>624</v>
      </c>
      <c r="K2259" s="14" t="s">
        <v>1348</v>
      </c>
      <c r="L2259" s="14" t="s">
        <v>11061</v>
      </c>
      <c r="M2259" s="14">
        <f t="shared" si="280"/>
        <v>2020</v>
      </c>
      <c r="N2259" s="14">
        <f t="shared" si="281"/>
        <v>7</v>
      </c>
      <c r="O2259" s="14" t="str">
        <f>IFERROR(VLOOKUP(I2259,Lists!$F$2:$G$16,2,FALSE()),"Not Rated")</f>
        <v>Teens</v>
      </c>
      <c r="P2259" s="14">
        <f t="shared" si="282"/>
        <v>96</v>
      </c>
      <c r="Q2259" s="14" t="str">
        <f t="shared" si="283"/>
        <v>United States</v>
      </c>
      <c r="R2259" s="14" t="str">
        <f t="shared" si="284"/>
        <v>|United States|</v>
      </c>
      <c r="S2259" s="14" t="str">
        <f t="shared" si="285"/>
        <v>|Documentaries|LGBTQ Movies|</v>
      </c>
      <c r="T2259" s="14" t="str">
        <f t="shared" si="286"/>
        <v>|Cristina Costantini|Kareem Tabsch|</v>
      </c>
      <c r="U2259" s="14" t="str">
        <f t="shared" si="287"/>
        <v>|Walter Mercado|</v>
      </c>
    </row>
    <row r="2260" spans="1:21">
      <c r="A2260" s="14" t="s">
        <v>11062</v>
      </c>
      <c r="B2260" s="14" t="s">
        <v>49</v>
      </c>
      <c r="C2260" s="14" t="s">
        <v>11063</v>
      </c>
      <c r="D2260" s="14" t="s">
        <v>117</v>
      </c>
      <c r="E2260" s="14" t="s">
        <v>11064</v>
      </c>
      <c r="F2260" s="14" t="s">
        <v>127</v>
      </c>
      <c r="G2260" s="26">
        <v>44020</v>
      </c>
      <c r="H2260" s="14">
        <v>2020</v>
      </c>
      <c r="I2260" s="14" t="s">
        <v>360</v>
      </c>
      <c r="J2260" s="14" t="s">
        <v>105</v>
      </c>
      <c r="K2260" s="14" t="s">
        <v>688</v>
      </c>
      <c r="L2260" s="14" t="s">
        <v>11065</v>
      </c>
      <c r="M2260" s="14">
        <f t="shared" si="280"/>
        <v>2020</v>
      </c>
      <c r="N2260" s="14">
        <f t="shared" si="281"/>
        <v>7</v>
      </c>
      <c r="O2260" s="14" t="str">
        <f>IFERROR(VLOOKUP(I2260,Lists!$F$2:$G$16,2,FALSE()),"Not Rated")</f>
        <v>Adults</v>
      </c>
      <c r="P2260" s="14">
        <f t="shared" si="282"/>
        <v>1</v>
      </c>
      <c r="Q2260" s="14" t="str">
        <f t="shared" si="283"/>
        <v>Australia</v>
      </c>
      <c r="R2260" s="14" t="str">
        <f t="shared" si="284"/>
        <v>|Australia|</v>
      </c>
      <c r="S2260" s="14" t="str">
        <f t="shared" si="285"/>
        <v>|International TV Shows|TV Dramas|</v>
      </c>
      <c r="T2260" s="14" t="str">
        <f t="shared" si="286"/>
        <v>|Unknown|</v>
      </c>
      <c r="U2260" s="14" t="str">
        <f t="shared" si="287"/>
        <v>|Yvonne Strahovski|Jai Courtney|Cate Blanchett|Asher Keddie|Fayssal Bazzi|Dominic West|</v>
      </c>
    </row>
    <row r="2261" spans="1:21">
      <c r="A2261" s="14" t="s">
        <v>11066</v>
      </c>
      <c r="B2261" s="14" t="s">
        <v>48</v>
      </c>
      <c r="C2261" s="14" t="s">
        <v>11067</v>
      </c>
      <c r="D2261" s="14" t="s">
        <v>11068</v>
      </c>
      <c r="E2261" s="14" t="s">
        <v>11069</v>
      </c>
      <c r="F2261" s="14" t="s">
        <v>115</v>
      </c>
      <c r="G2261" s="26">
        <v>44020</v>
      </c>
      <c r="H2261" s="14">
        <v>2018</v>
      </c>
      <c r="I2261" s="14" t="s">
        <v>363</v>
      </c>
      <c r="J2261" s="14" t="s">
        <v>436</v>
      </c>
      <c r="K2261" s="14" t="s">
        <v>1782</v>
      </c>
      <c r="L2261" s="14" t="s">
        <v>11070</v>
      </c>
      <c r="M2261" s="14">
        <f t="shared" si="280"/>
        <v>2020</v>
      </c>
      <c r="N2261" s="14">
        <f t="shared" si="281"/>
        <v>7</v>
      </c>
      <c r="O2261" s="14" t="str">
        <f>IFERROR(VLOOKUP(I2261,Lists!$F$2:$G$16,2,FALSE()),"Not Rated")</f>
        <v>Adults</v>
      </c>
      <c r="P2261" s="14">
        <f t="shared" si="282"/>
        <v>91</v>
      </c>
      <c r="Q2261" s="14" t="str">
        <f t="shared" si="283"/>
        <v>United States</v>
      </c>
      <c r="R2261" s="14" t="str">
        <f t="shared" si="284"/>
        <v>|United States|</v>
      </c>
      <c r="S2261" s="14" t="str">
        <f t="shared" si="285"/>
        <v>|Comedies|Independent Movies|</v>
      </c>
      <c r="T2261" s="14" t="str">
        <f t="shared" si="286"/>
        <v>|Hannah Fidell|</v>
      </c>
      <c r="U2261" s="14" t="str">
        <f t="shared" si="287"/>
        <v>|Tony Revolori|Jason Mantzoukas|Taissa Farmiga|Grace Gummer|Ciara Bravo|Casey Wilson|Pamela Reed|Ron Livingston|</v>
      </c>
    </row>
    <row r="2262" spans="1:21">
      <c r="A2262" s="14" t="s">
        <v>11071</v>
      </c>
      <c r="B2262" s="14" t="s">
        <v>48</v>
      </c>
      <c r="C2262" s="14" t="s">
        <v>11072</v>
      </c>
      <c r="D2262" s="14" t="s">
        <v>11073</v>
      </c>
      <c r="E2262" s="14" t="s">
        <v>11074</v>
      </c>
      <c r="F2262" s="14" t="s">
        <v>2247</v>
      </c>
      <c r="G2262" s="26">
        <v>44019</v>
      </c>
      <c r="H2262" s="14">
        <v>2012</v>
      </c>
      <c r="I2262" s="14" t="s">
        <v>367</v>
      </c>
      <c r="J2262" s="14" t="s">
        <v>1290</v>
      </c>
      <c r="K2262" s="14" t="s">
        <v>251</v>
      </c>
      <c r="L2262" s="14" t="s">
        <v>11075</v>
      </c>
      <c r="M2262" s="14">
        <f t="shared" si="280"/>
        <v>2020</v>
      </c>
      <c r="N2262" s="14">
        <f t="shared" si="281"/>
        <v>7</v>
      </c>
      <c r="O2262" s="14" t="str">
        <f>IFERROR(VLOOKUP(I2262,Lists!$F$2:$G$16,2,FALSE()),"Not Rated")</f>
        <v>Older Kids</v>
      </c>
      <c r="P2262" s="14">
        <f t="shared" si="282"/>
        <v>86</v>
      </c>
      <c r="Q2262" s="14" t="str">
        <f t="shared" si="283"/>
        <v>United States</v>
      </c>
      <c r="R2262" s="14" t="str">
        <f t="shared" si="284"/>
        <v>|United States|France|</v>
      </c>
      <c r="S2262" s="14" t="str">
        <f t="shared" si="285"/>
        <v>|Children &amp; Family Movies|</v>
      </c>
      <c r="T2262" s="14" t="str">
        <f t="shared" si="286"/>
        <v>|Chris Renaud|Kyle Balda|</v>
      </c>
      <c r="U2262" s="14" t="str">
        <f t="shared" si="287"/>
        <v>|Danny DeVito|Ed Helms|Taylor Swift|Zac Efron|Betty White|Rob Riggle|Jenny Slate|Nasim Pedrad|Joel Swetow|Michael Beattie|Stephen Tobolowsky|</v>
      </c>
    </row>
    <row r="2263" spans="1:21">
      <c r="A2263" s="14" t="s">
        <v>11076</v>
      </c>
      <c r="B2263" s="14" t="s">
        <v>48</v>
      </c>
      <c r="C2263" s="14" t="s">
        <v>11077</v>
      </c>
      <c r="D2263" s="14" t="s">
        <v>11078</v>
      </c>
      <c r="E2263" s="14" t="s">
        <v>11079</v>
      </c>
      <c r="F2263" s="14" t="s">
        <v>117</v>
      </c>
      <c r="G2263" s="26">
        <v>44019</v>
      </c>
      <c r="H2263" s="14">
        <v>2020</v>
      </c>
      <c r="I2263" s="14" t="s">
        <v>360</v>
      </c>
      <c r="J2263" s="14" t="s">
        <v>495</v>
      </c>
      <c r="K2263" s="14" t="s">
        <v>261</v>
      </c>
      <c r="L2263" s="14" t="s">
        <v>11080</v>
      </c>
      <c r="M2263" s="14">
        <f t="shared" si="280"/>
        <v>2020</v>
      </c>
      <c r="N2263" s="14">
        <f t="shared" si="281"/>
        <v>7</v>
      </c>
      <c r="O2263" s="14" t="str">
        <f>IFERROR(VLOOKUP(I2263,Lists!$F$2:$G$16,2,FALSE()),"Not Rated")</f>
        <v>Adults</v>
      </c>
      <c r="P2263" s="14">
        <f t="shared" si="282"/>
        <v>67</v>
      </c>
      <c r="Q2263" s="14" t="str">
        <f t="shared" si="283"/>
        <v>Unknown</v>
      </c>
      <c r="R2263" s="14" t="str">
        <f t="shared" si="284"/>
        <v>|Unknown|</v>
      </c>
      <c r="S2263" s="14" t="str">
        <f t="shared" si="285"/>
        <v>|Stand-Up Comedy|</v>
      </c>
      <c r="T2263" s="14" t="str">
        <f t="shared" si="286"/>
        <v>|Scott Zabielski|</v>
      </c>
      <c r="U2263" s="14" t="str">
        <f t="shared" si="287"/>
        <v>|Jim Jefferies|</v>
      </c>
    </row>
    <row r="2264" spans="1:21">
      <c r="A2264" s="14" t="s">
        <v>11081</v>
      </c>
      <c r="B2264" s="14" t="s">
        <v>48</v>
      </c>
      <c r="C2264" s="14" t="s">
        <v>11082</v>
      </c>
      <c r="D2264" s="14" t="s">
        <v>11083</v>
      </c>
      <c r="E2264" s="14" t="s">
        <v>11084</v>
      </c>
      <c r="F2264" s="14" t="s">
        <v>2226</v>
      </c>
      <c r="G2264" s="26">
        <v>44018</v>
      </c>
      <c r="H2264" s="14">
        <v>2019</v>
      </c>
      <c r="I2264" s="14" t="s">
        <v>360</v>
      </c>
      <c r="J2264" s="14" t="s">
        <v>1330</v>
      </c>
      <c r="K2264" s="14" t="s">
        <v>884</v>
      </c>
      <c r="L2264" s="14" t="s">
        <v>11085</v>
      </c>
      <c r="M2264" s="14">
        <f t="shared" si="280"/>
        <v>2020</v>
      </c>
      <c r="N2264" s="14">
        <f t="shared" si="281"/>
        <v>7</v>
      </c>
      <c r="O2264" s="14" t="str">
        <f>IFERROR(VLOOKUP(I2264,Lists!$F$2:$G$16,2,FALSE()),"Not Rated")</f>
        <v>Adults</v>
      </c>
      <c r="P2264" s="14">
        <f t="shared" si="282"/>
        <v>89</v>
      </c>
      <c r="Q2264" s="14" t="str">
        <f t="shared" si="283"/>
        <v>United States</v>
      </c>
      <c r="R2264" s="14" t="str">
        <f t="shared" si="284"/>
        <v>|United States|China|</v>
      </c>
      <c r="S2264" s="14" t="str">
        <f t="shared" si="285"/>
        <v>|Documentaries|Sports Movies|</v>
      </c>
      <c r="T2264" s="14" t="str">
        <f t="shared" si="286"/>
        <v>|Coodie|Chike|</v>
      </c>
      <c r="U2264" s="14" t="str">
        <f t="shared" si="287"/>
        <v>|Stephon Marbury|</v>
      </c>
    </row>
    <row r="2265" spans="1:21">
      <c r="A2265" s="14" t="s">
        <v>11086</v>
      </c>
      <c r="B2265" s="14" t="s">
        <v>48</v>
      </c>
      <c r="C2265" s="14" t="s">
        <v>11087</v>
      </c>
      <c r="D2265" s="14" t="s">
        <v>11088</v>
      </c>
      <c r="E2265" s="14" t="s">
        <v>11089</v>
      </c>
      <c r="F2265" s="14" t="s">
        <v>117</v>
      </c>
      <c r="G2265" s="26">
        <v>44018</v>
      </c>
      <c r="H2265" s="14">
        <v>2020</v>
      </c>
      <c r="I2265" s="14" t="s">
        <v>360</v>
      </c>
      <c r="J2265" s="14" t="s">
        <v>2482</v>
      </c>
      <c r="K2265" s="14" t="s">
        <v>1930</v>
      </c>
      <c r="L2265" s="14" t="s">
        <v>11090</v>
      </c>
      <c r="M2265" s="14">
        <f t="shared" si="280"/>
        <v>2020</v>
      </c>
      <c r="N2265" s="14">
        <f t="shared" si="281"/>
        <v>7</v>
      </c>
      <c r="O2265" s="14" t="str">
        <f>IFERROR(VLOOKUP(I2265,Lists!$F$2:$G$16,2,FALSE()),"Not Rated")</f>
        <v>Adults</v>
      </c>
      <c r="P2265" s="14">
        <f t="shared" si="282"/>
        <v>65</v>
      </c>
      <c r="Q2265" s="14" t="str">
        <f t="shared" si="283"/>
        <v>Unknown</v>
      </c>
      <c r="R2265" s="14" t="str">
        <f t="shared" si="284"/>
        <v>|Unknown|</v>
      </c>
      <c r="S2265" s="14" t="str">
        <f t="shared" si="285"/>
        <v>|International Movies|Music &amp; Musicals|</v>
      </c>
      <c r="T2265" s="14" t="str">
        <f t="shared" si="286"/>
        <v>|QLF|</v>
      </c>
      <c r="U2265" s="14" t="str">
        <f t="shared" si="287"/>
        <v>|PNL|</v>
      </c>
    </row>
    <row r="2266" spans="1:21">
      <c r="A2266" s="14" t="s">
        <v>11091</v>
      </c>
      <c r="B2266" s="14" t="s">
        <v>48</v>
      </c>
      <c r="C2266" s="14" t="s">
        <v>11092</v>
      </c>
      <c r="D2266" s="14" t="s">
        <v>11093</v>
      </c>
      <c r="E2266" s="14" t="s">
        <v>11094</v>
      </c>
      <c r="F2266" s="14" t="s">
        <v>116</v>
      </c>
      <c r="G2266" s="26">
        <v>44017</v>
      </c>
      <c r="H2266" s="14">
        <v>2012</v>
      </c>
      <c r="I2266" s="14" t="s">
        <v>361</v>
      </c>
      <c r="J2266" s="14" t="s">
        <v>6363</v>
      </c>
      <c r="K2266" s="14" t="s">
        <v>554</v>
      </c>
      <c r="L2266" s="14" t="s">
        <v>11095</v>
      </c>
      <c r="M2266" s="14">
        <f t="shared" si="280"/>
        <v>2020</v>
      </c>
      <c r="N2266" s="14">
        <f t="shared" si="281"/>
        <v>7</v>
      </c>
      <c r="O2266" s="14" t="str">
        <f>IFERROR(VLOOKUP(I2266,Lists!$F$2:$G$16,2,FALSE()),"Not Rated")</f>
        <v>Teens</v>
      </c>
      <c r="P2266" s="14">
        <f t="shared" si="282"/>
        <v>151</v>
      </c>
      <c r="Q2266" s="14" t="str">
        <f t="shared" si="283"/>
        <v>India</v>
      </c>
      <c r="R2266" s="14" t="str">
        <f t="shared" si="284"/>
        <v>|India|</v>
      </c>
      <c r="S2266" s="14" t="str">
        <f t="shared" si="285"/>
        <v>|Comedies|International Movies|Music &amp; Musicals|</v>
      </c>
      <c r="T2266" s="14" t="str">
        <f t="shared" si="286"/>
        <v>|Sachin Kundalkar|</v>
      </c>
      <c r="U2266" s="14" t="str">
        <f t="shared" si="287"/>
        <v>|Rani Mukerji|Prithviraj Sukumaran|Nirmiti Sawant|Subodh Bhave|Jyoti Subhash|Satish Alekar|Anita Date|Amey Wagh|Kishori Balal|Pakoda Pandi|</v>
      </c>
    </row>
    <row r="2267" spans="1:21">
      <c r="A2267" s="14" t="s">
        <v>11096</v>
      </c>
      <c r="B2267" s="14" t="s">
        <v>48</v>
      </c>
      <c r="C2267" s="14" t="s">
        <v>11097</v>
      </c>
      <c r="D2267" s="14" t="s">
        <v>11098</v>
      </c>
      <c r="E2267" s="14" t="s">
        <v>11099</v>
      </c>
      <c r="F2267" s="14" t="s">
        <v>116</v>
      </c>
      <c r="G2267" s="26">
        <v>44017</v>
      </c>
      <c r="H2267" s="14">
        <v>2011</v>
      </c>
      <c r="I2267" s="14" t="s">
        <v>361</v>
      </c>
      <c r="J2267" s="14" t="s">
        <v>646</v>
      </c>
      <c r="K2267" s="14" t="s">
        <v>861</v>
      </c>
      <c r="L2267" s="14" t="s">
        <v>11100</v>
      </c>
      <c r="M2267" s="14">
        <f t="shared" si="280"/>
        <v>2020</v>
      </c>
      <c r="N2267" s="14">
        <f t="shared" si="281"/>
        <v>7</v>
      </c>
      <c r="O2267" s="14" t="str">
        <f>IFERROR(VLOOKUP(I2267,Lists!$F$2:$G$16,2,FALSE()),"Not Rated")</f>
        <v>Teens</v>
      </c>
      <c r="P2267" s="14">
        <f t="shared" si="282"/>
        <v>116</v>
      </c>
      <c r="Q2267" s="14" t="str">
        <f t="shared" si="283"/>
        <v>India</v>
      </c>
      <c r="R2267" s="14" t="str">
        <f t="shared" si="284"/>
        <v>|India|</v>
      </c>
      <c r="S2267" s="14" t="str">
        <f t="shared" si="285"/>
        <v>|Action &amp; Adventure|Comedies|Dramas|</v>
      </c>
      <c r="T2267" s="14" t="str">
        <f t="shared" si="286"/>
        <v>|Puri Jagannadh|</v>
      </c>
      <c r="U2267" s="14" t="str">
        <f t="shared" si="287"/>
        <v>|Amitabh Bachchan|Hema Malini|Raveena Tandon|Sonu Sood|Sonal Chauhan|Charmy Kaur|Prakash Raj|Makrand Deshpande|Subbaraju|Shawar Ali|Rajeev Verma|</v>
      </c>
    </row>
    <row r="2268" spans="1:21">
      <c r="A2268" s="14" t="s">
        <v>11101</v>
      </c>
      <c r="B2268" s="14" t="s">
        <v>48</v>
      </c>
      <c r="C2268" s="14" t="s">
        <v>11102</v>
      </c>
      <c r="D2268" s="14" t="s">
        <v>11103</v>
      </c>
      <c r="E2268" s="14" t="s">
        <v>11104</v>
      </c>
      <c r="F2268" s="14" t="s">
        <v>116</v>
      </c>
      <c r="G2268" s="26">
        <v>44017</v>
      </c>
      <c r="H2268" s="14">
        <v>2012</v>
      </c>
      <c r="I2268" s="14" t="s">
        <v>361</v>
      </c>
      <c r="J2268" s="14" t="s">
        <v>604</v>
      </c>
      <c r="K2268" s="14" t="s">
        <v>910</v>
      </c>
      <c r="L2268" s="14" t="s">
        <v>11105</v>
      </c>
      <c r="M2268" s="14">
        <f t="shared" si="280"/>
        <v>2020</v>
      </c>
      <c r="N2268" s="14">
        <f t="shared" si="281"/>
        <v>7</v>
      </c>
      <c r="O2268" s="14" t="str">
        <f>IFERROR(VLOOKUP(I2268,Lists!$F$2:$G$16,2,FALSE()),"Not Rated")</f>
        <v>Teens</v>
      </c>
      <c r="P2268" s="14">
        <f t="shared" si="282"/>
        <v>110</v>
      </c>
      <c r="Q2268" s="14" t="str">
        <f t="shared" si="283"/>
        <v>India</v>
      </c>
      <c r="R2268" s="14" t="str">
        <f t="shared" si="284"/>
        <v>|India|</v>
      </c>
      <c r="S2268" s="14" t="str">
        <f t="shared" si="285"/>
        <v>|Dramas|International Movies|Romantic Movies|</v>
      </c>
      <c r="T2268" s="14" t="str">
        <f t="shared" si="286"/>
        <v>|Vishal Mahadkar|</v>
      </c>
      <c r="U2268" s="14" t="str">
        <f t="shared" si="287"/>
        <v>|Manish Chaudhary|Kunal Kemmu|Amrita Puri|Shekar Shukla|Teeshay|Mia Evonne Uyeda|</v>
      </c>
    </row>
    <row r="2269" spans="1:21">
      <c r="A2269" s="14" t="s">
        <v>11106</v>
      </c>
      <c r="B2269" s="14" t="s">
        <v>48</v>
      </c>
      <c r="C2269" s="14" t="s">
        <v>11107</v>
      </c>
      <c r="D2269" s="14" t="s">
        <v>11108</v>
      </c>
      <c r="E2269" s="14" t="s">
        <v>11109</v>
      </c>
      <c r="F2269" s="14" t="s">
        <v>116</v>
      </c>
      <c r="G2269" s="26">
        <v>44017</v>
      </c>
      <c r="H2269" s="14">
        <v>2013</v>
      </c>
      <c r="I2269" s="14" t="s">
        <v>360</v>
      </c>
      <c r="J2269" s="14" t="s">
        <v>2442</v>
      </c>
      <c r="K2269" s="14" t="s">
        <v>475</v>
      </c>
      <c r="L2269" s="14" t="s">
        <v>11110</v>
      </c>
      <c r="M2269" s="14">
        <f t="shared" si="280"/>
        <v>2020</v>
      </c>
      <c r="N2269" s="14">
        <f t="shared" si="281"/>
        <v>7</v>
      </c>
      <c r="O2269" s="14" t="str">
        <f>IFERROR(VLOOKUP(I2269,Lists!$F$2:$G$16,2,FALSE()),"Not Rated")</f>
        <v>Adults</v>
      </c>
      <c r="P2269" s="14">
        <f t="shared" si="282"/>
        <v>123</v>
      </c>
      <c r="Q2269" s="14" t="str">
        <f t="shared" si="283"/>
        <v>India</v>
      </c>
      <c r="R2269" s="14" t="str">
        <f t="shared" si="284"/>
        <v>|India|</v>
      </c>
      <c r="S2269" s="14" t="str">
        <f t="shared" si="285"/>
        <v>|Dramas|International Movies|</v>
      </c>
      <c r="T2269" s="14" t="str">
        <f t="shared" si="286"/>
        <v>|Anurag Kashyap|Dibakar Banerjee|Karan Johar|Zoya Akhtar|</v>
      </c>
      <c r="U2269" s="14" t="str">
        <f t="shared" si="287"/>
        <v>|Rani Mukerji|Randeep Hooda|Saqib Saleem|Nawazuddin Siddiqui|Sadashiv Amrapurkar|Amitabh Bachchan|Ranvir Shorey|Katrina Kaif|Diana Penty|</v>
      </c>
    </row>
    <row r="2270" spans="1:21">
      <c r="A2270" s="14" t="s">
        <v>11111</v>
      </c>
      <c r="B2270" s="14" t="s">
        <v>48</v>
      </c>
      <c r="C2270" s="14" t="s">
        <v>11112</v>
      </c>
      <c r="D2270" s="14" t="s">
        <v>11113</v>
      </c>
      <c r="E2270" s="14" t="s">
        <v>11114</v>
      </c>
      <c r="F2270" s="14" t="s">
        <v>116</v>
      </c>
      <c r="G2270" s="26">
        <v>44017</v>
      </c>
      <c r="H2270" s="14">
        <v>2013</v>
      </c>
      <c r="I2270" s="14" t="s">
        <v>361</v>
      </c>
      <c r="J2270" s="14" t="s">
        <v>1929</v>
      </c>
      <c r="K2270" s="14" t="s">
        <v>861</v>
      </c>
      <c r="L2270" s="14" t="s">
        <v>11115</v>
      </c>
      <c r="M2270" s="14">
        <f t="shared" si="280"/>
        <v>2020</v>
      </c>
      <c r="N2270" s="14">
        <f t="shared" si="281"/>
        <v>7</v>
      </c>
      <c r="O2270" s="14" t="str">
        <f>IFERROR(VLOOKUP(I2270,Lists!$F$2:$G$16,2,FALSE()),"Not Rated")</f>
        <v>Teens</v>
      </c>
      <c r="P2270" s="14">
        <f t="shared" si="282"/>
        <v>139</v>
      </c>
      <c r="Q2270" s="14" t="str">
        <f t="shared" si="283"/>
        <v>India</v>
      </c>
      <c r="R2270" s="14" t="str">
        <f t="shared" si="284"/>
        <v>|India|</v>
      </c>
      <c r="S2270" s="14" t="str">
        <f t="shared" si="285"/>
        <v>|Action &amp; Adventure|Comedies|Dramas|</v>
      </c>
      <c r="T2270" s="14" t="str">
        <f t="shared" si="286"/>
        <v>|Anthony D'Souza|</v>
      </c>
      <c r="U2270" s="14" t="str">
        <f t="shared" si="287"/>
        <v>|Akshay Kumar|Ronit Roy|Shiv Pandit|Mithun Chakraborty|Johny Lever|Aditi Rao Hydari|Danny Denzongpa|Govind Namdeo|Parikshat Sahni|Aakash Dabhade|</v>
      </c>
    </row>
    <row r="2271" spans="1:21">
      <c r="A2271" s="14" t="s">
        <v>11116</v>
      </c>
      <c r="B2271" s="14" t="s">
        <v>48</v>
      </c>
      <c r="C2271" s="14" t="s">
        <v>11117</v>
      </c>
      <c r="D2271" s="14" t="s">
        <v>11118</v>
      </c>
      <c r="E2271" s="14" t="s">
        <v>11119</v>
      </c>
      <c r="F2271" s="14" t="s">
        <v>116</v>
      </c>
      <c r="G2271" s="26">
        <v>44017</v>
      </c>
      <c r="H2271" s="14">
        <v>2016</v>
      </c>
      <c r="I2271" s="14" t="s">
        <v>360</v>
      </c>
      <c r="J2271" s="14" t="s">
        <v>739</v>
      </c>
      <c r="K2271" s="14" t="s">
        <v>444</v>
      </c>
      <c r="L2271" s="14" t="s">
        <v>11120</v>
      </c>
      <c r="M2271" s="14">
        <f t="shared" si="280"/>
        <v>2020</v>
      </c>
      <c r="N2271" s="14">
        <f t="shared" si="281"/>
        <v>7</v>
      </c>
      <c r="O2271" s="14" t="str">
        <f>IFERROR(VLOOKUP(I2271,Lists!$F$2:$G$16,2,FALSE()),"Not Rated")</f>
        <v>Adults</v>
      </c>
      <c r="P2271" s="14">
        <f t="shared" si="282"/>
        <v>95</v>
      </c>
      <c r="Q2271" s="14" t="str">
        <f t="shared" si="283"/>
        <v>India</v>
      </c>
      <c r="R2271" s="14" t="str">
        <f t="shared" si="284"/>
        <v>|India|</v>
      </c>
      <c r="S2271" s="14" t="str">
        <f t="shared" si="285"/>
        <v>|Dramas|Independent Movies|International Movies|</v>
      </c>
      <c r="T2271" s="14" t="str">
        <f t="shared" si="286"/>
        <v>|Soumendra Padhi|</v>
      </c>
      <c r="U2271" s="14" t="str">
        <f t="shared" si="287"/>
        <v>|Manoj Bajpayee|Mayur Mahendra Patole|Tillotama Shome|Shruti Marathe|Chhaya Kadam|Gajraj Rao|</v>
      </c>
    </row>
    <row r="2272" spans="1:21">
      <c r="A2272" s="14" t="s">
        <v>11121</v>
      </c>
      <c r="B2272" s="14" t="s">
        <v>48</v>
      </c>
      <c r="C2272" s="14" t="s">
        <v>11122</v>
      </c>
      <c r="D2272" s="14" t="s">
        <v>297</v>
      </c>
      <c r="E2272" s="14" t="s">
        <v>11123</v>
      </c>
      <c r="F2272" s="14" t="s">
        <v>116</v>
      </c>
      <c r="G2272" s="26">
        <v>44017</v>
      </c>
      <c r="H2272" s="14">
        <v>2013</v>
      </c>
      <c r="I2272" s="14" t="s">
        <v>361</v>
      </c>
      <c r="J2272" s="14" t="s">
        <v>1121</v>
      </c>
      <c r="K2272" s="14" t="s">
        <v>554</v>
      </c>
      <c r="L2272" s="14" t="s">
        <v>11124</v>
      </c>
      <c r="M2272" s="14">
        <f t="shared" si="280"/>
        <v>2020</v>
      </c>
      <c r="N2272" s="14">
        <f t="shared" si="281"/>
        <v>7</v>
      </c>
      <c r="O2272" s="14" t="str">
        <f>IFERROR(VLOOKUP(I2272,Lists!$F$2:$G$16,2,FALSE()),"Not Rated")</f>
        <v>Teens</v>
      </c>
      <c r="P2272" s="14">
        <f t="shared" si="282"/>
        <v>121</v>
      </c>
      <c r="Q2272" s="14" t="str">
        <f t="shared" si="283"/>
        <v>India</v>
      </c>
      <c r="R2272" s="14" t="str">
        <f t="shared" si="284"/>
        <v>|India|</v>
      </c>
      <c r="S2272" s="14" t="str">
        <f t="shared" si="285"/>
        <v>|Comedies|International Movies|Music &amp; Musicals|</v>
      </c>
      <c r="T2272" s="14" t="str">
        <f t="shared" si="286"/>
        <v>|David Dhawan|</v>
      </c>
      <c r="U2272" s="14" t="str">
        <f t="shared" si="287"/>
        <v>|Rishi Kapoor|Ali Zafar|Taapsee Pannu|Siddharth|Divyendu Sharma|Anupam Kher|Bharati Achrekar|Lillete Dubey|Ayaz Khan|</v>
      </c>
    </row>
    <row r="2273" spans="1:21">
      <c r="A2273" s="14" t="s">
        <v>11125</v>
      </c>
      <c r="B2273" s="14" t="s">
        <v>48</v>
      </c>
      <c r="C2273" s="14" t="s">
        <v>11126</v>
      </c>
      <c r="D2273" s="14" t="s">
        <v>11127</v>
      </c>
      <c r="E2273" s="14" t="s">
        <v>11128</v>
      </c>
      <c r="F2273" s="14" t="s">
        <v>116</v>
      </c>
      <c r="G2273" s="26">
        <v>44017</v>
      </c>
      <c r="H2273" s="14">
        <v>2015</v>
      </c>
      <c r="I2273" s="14" t="s">
        <v>362</v>
      </c>
      <c r="J2273" s="14" t="s">
        <v>474</v>
      </c>
      <c r="K2273" s="14" t="s">
        <v>834</v>
      </c>
      <c r="L2273" s="14" t="s">
        <v>11129</v>
      </c>
      <c r="M2273" s="14">
        <f t="shared" si="280"/>
        <v>2020</v>
      </c>
      <c r="N2273" s="14">
        <f t="shared" si="281"/>
        <v>7</v>
      </c>
      <c r="O2273" s="14" t="str">
        <f>IFERROR(VLOOKUP(I2273,Lists!$F$2:$G$16,2,FALSE()),"Not Rated")</f>
        <v>Older Kids</v>
      </c>
      <c r="P2273" s="14">
        <f t="shared" si="282"/>
        <v>127</v>
      </c>
      <c r="Q2273" s="14" t="str">
        <f t="shared" si="283"/>
        <v>India</v>
      </c>
      <c r="R2273" s="14" t="str">
        <f t="shared" si="284"/>
        <v>|India|</v>
      </c>
      <c r="S2273" s="14" t="str">
        <f t="shared" si="285"/>
        <v>|Comedies|Dramas|International Movies|</v>
      </c>
      <c r="T2273" s="14" t="str">
        <f t="shared" si="286"/>
        <v>|Fuwad Khan|</v>
      </c>
      <c r="U2273" s="14" t="str">
        <f t="shared" si="287"/>
        <v>|Paresh Rawal|Annu Kapoor|Alka Badola Kaushal|Auritra Ghosh|Naseeruddin Shah|Manoj Raghubir Sharma|Rushita Pandya|Murli Sharma|</v>
      </c>
    </row>
    <row r="2274" spans="1:21">
      <c r="A2274" s="14" t="s">
        <v>11130</v>
      </c>
      <c r="B2274" s="14" t="s">
        <v>48</v>
      </c>
      <c r="C2274" s="14" t="s">
        <v>11131</v>
      </c>
      <c r="D2274" s="14" t="s">
        <v>11132</v>
      </c>
      <c r="E2274" s="14" t="s">
        <v>11133</v>
      </c>
      <c r="F2274" s="14" t="s">
        <v>116</v>
      </c>
      <c r="G2274" s="26">
        <v>44017</v>
      </c>
      <c r="H2274" s="14">
        <v>2015</v>
      </c>
      <c r="I2274" s="14" t="s">
        <v>361</v>
      </c>
      <c r="J2274" s="14" t="s">
        <v>5390</v>
      </c>
      <c r="K2274" s="14" t="s">
        <v>605</v>
      </c>
      <c r="L2274" s="14" t="s">
        <v>11134</v>
      </c>
      <c r="M2274" s="14">
        <f t="shared" si="280"/>
        <v>2020</v>
      </c>
      <c r="N2274" s="14">
        <f t="shared" si="281"/>
        <v>7</v>
      </c>
      <c r="O2274" s="14" t="str">
        <f>IFERROR(VLOOKUP(I2274,Lists!$F$2:$G$16,2,FALSE()),"Not Rated")</f>
        <v>Teens</v>
      </c>
      <c r="P2274" s="14">
        <f t="shared" si="282"/>
        <v>162</v>
      </c>
      <c r="Q2274" s="14" t="str">
        <f t="shared" si="283"/>
        <v>India</v>
      </c>
      <c r="R2274" s="14" t="str">
        <f t="shared" si="284"/>
        <v>|India|</v>
      </c>
      <c r="S2274" s="14" t="str">
        <f t="shared" si="285"/>
        <v>|Dramas|International Movies|Thrillers|</v>
      </c>
      <c r="T2274" s="14" t="str">
        <f t="shared" si="286"/>
        <v>|Nishikant Kamat|</v>
      </c>
      <c r="U2274" s="14" t="str">
        <f t="shared" si="287"/>
        <v>|Ajay Devgn|Shriya Saran|Tabu|Rajat Kapoor|Ishita Dutta|Mrunal Jadhav|Prasanna Ketkar|Yogesh Sonam|Prathamesh Parab|Rishabh Chaddha|</v>
      </c>
    </row>
    <row r="2275" spans="1:21">
      <c r="A2275" s="14" t="s">
        <v>11135</v>
      </c>
      <c r="B2275" s="14" t="s">
        <v>48</v>
      </c>
      <c r="C2275" s="14" t="s">
        <v>11136</v>
      </c>
      <c r="D2275" s="14" t="s">
        <v>11137</v>
      </c>
      <c r="E2275" s="14" t="s">
        <v>11138</v>
      </c>
      <c r="F2275" s="14" t="s">
        <v>116</v>
      </c>
      <c r="G2275" s="26">
        <v>44017</v>
      </c>
      <c r="H2275" s="14">
        <v>2015</v>
      </c>
      <c r="I2275" s="14" t="s">
        <v>361</v>
      </c>
      <c r="J2275" s="14" t="s">
        <v>972</v>
      </c>
      <c r="K2275" s="14" t="s">
        <v>612</v>
      </c>
      <c r="L2275" s="14" t="s">
        <v>11139</v>
      </c>
      <c r="M2275" s="14">
        <f t="shared" si="280"/>
        <v>2020</v>
      </c>
      <c r="N2275" s="14">
        <f t="shared" si="281"/>
        <v>7</v>
      </c>
      <c r="O2275" s="14" t="str">
        <f>IFERROR(VLOOKUP(I2275,Lists!$F$2:$G$16,2,FALSE()),"Not Rated")</f>
        <v>Teens</v>
      </c>
      <c r="P2275" s="14">
        <f t="shared" si="282"/>
        <v>128</v>
      </c>
      <c r="Q2275" s="14" t="str">
        <f t="shared" si="283"/>
        <v>India</v>
      </c>
      <c r="R2275" s="14" t="str">
        <f t="shared" si="284"/>
        <v>|India|</v>
      </c>
      <c r="S2275" s="14" t="str">
        <f t="shared" si="285"/>
        <v>|Action &amp; Adventure|Dramas|International Movies|</v>
      </c>
      <c r="T2275" s="14" t="str">
        <f t="shared" si="286"/>
        <v>|Krish|</v>
      </c>
      <c r="U2275" s="14" t="str">
        <f t="shared" si="287"/>
        <v>|Akshay Kumar|Shruti Haasan|Sunil Grover|Kareena Kapoor|Ishita Vyas|Suman Talwar|Jaideep Ahlawat|Shruti Bapna|</v>
      </c>
    </row>
    <row r="2276" spans="1:21">
      <c r="A2276" s="14" t="s">
        <v>11140</v>
      </c>
      <c r="B2276" s="14" t="s">
        <v>48</v>
      </c>
      <c r="C2276" s="14" t="s">
        <v>11141</v>
      </c>
      <c r="D2276" s="14" t="s">
        <v>11142</v>
      </c>
      <c r="E2276" s="14" t="s">
        <v>11143</v>
      </c>
      <c r="F2276" s="14" t="s">
        <v>116</v>
      </c>
      <c r="G2276" s="26">
        <v>44017</v>
      </c>
      <c r="H2276" s="14">
        <v>2014</v>
      </c>
      <c r="I2276" s="14" t="s">
        <v>361</v>
      </c>
      <c r="J2276" s="14" t="s">
        <v>1375</v>
      </c>
      <c r="K2276" s="14" t="s">
        <v>1442</v>
      </c>
      <c r="L2276" s="14" t="s">
        <v>11144</v>
      </c>
      <c r="M2276" s="14">
        <f t="shared" si="280"/>
        <v>2020</v>
      </c>
      <c r="N2276" s="14">
        <f t="shared" si="281"/>
        <v>7</v>
      </c>
      <c r="O2276" s="14" t="str">
        <f>IFERROR(VLOOKUP(I2276,Lists!$F$2:$G$16,2,FALSE()),"Not Rated")</f>
        <v>Teens</v>
      </c>
      <c r="P2276" s="14">
        <f t="shared" si="282"/>
        <v>112</v>
      </c>
      <c r="Q2276" s="14" t="str">
        <f t="shared" si="283"/>
        <v>India</v>
      </c>
      <c r="R2276" s="14" t="str">
        <f t="shared" si="284"/>
        <v>|India|</v>
      </c>
      <c r="S2276" s="14" t="str">
        <f t="shared" si="285"/>
        <v>|Action &amp; Adventure|Comedies|International Movies|</v>
      </c>
      <c r="T2276" s="14" t="str">
        <f t="shared" si="286"/>
        <v>|Kabir Sadanand|</v>
      </c>
      <c r="U2276" s="14" t="str">
        <f t="shared" si="287"/>
        <v>|Vir Das|Sandeepa Dhar|Dimple Kapadia|Kunaal Roy Kapur|Deepak Tijori|</v>
      </c>
    </row>
    <row r="2277" spans="1:21">
      <c r="A2277" s="14" t="s">
        <v>11145</v>
      </c>
      <c r="B2277" s="14" t="s">
        <v>49</v>
      </c>
      <c r="C2277" s="14" t="s">
        <v>11146</v>
      </c>
      <c r="D2277" s="14" t="s">
        <v>11147</v>
      </c>
      <c r="E2277" s="14" t="s">
        <v>11148</v>
      </c>
      <c r="F2277" s="14" t="s">
        <v>139</v>
      </c>
      <c r="G2277" s="26">
        <v>44017</v>
      </c>
      <c r="H2277" s="14">
        <v>2020</v>
      </c>
      <c r="I2277" s="14" t="s">
        <v>360</v>
      </c>
      <c r="J2277" s="14" t="s">
        <v>105</v>
      </c>
      <c r="K2277" s="14" t="s">
        <v>424</v>
      </c>
      <c r="L2277" s="14" t="s">
        <v>11149</v>
      </c>
      <c r="M2277" s="14">
        <f t="shared" si="280"/>
        <v>2020</v>
      </c>
      <c r="N2277" s="14">
        <f t="shared" si="281"/>
        <v>7</v>
      </c>
      <c r="O2277" s="14" t="str">
        <f>IFERROR(VLOOKUP(I2277,Lists!$F$2:$G$16,2,FALSE()),"Not Rated")</f>
        <v>Adults</v>
      </c>
      <c r="P2277" s="14">
        <f t="shared" si="282"/>
        <v>1</v>
      </c>
      <c r="Q2277" s="14" t="str">
        <f t="shared" si="283"/>
        <v>Thailand</v>
      </c>
      <c r="R2277" s="14" t="str">
        <f t="shared" si="284"/>
        <v>|Thailand|</v>
      </c>
      <c r="S2277" s="14" t="str">
        <f t="shared" si="285"/>
        <v>|International TV Shows|Romantic TV Shows|TV Comedies|</v>
      </c>
      <c r="T2277" s="14" t="str">
        <f t="shared" si="286"/>
        <v>|Rachit Kusonkoonsiri|</v>
      </c>
      <c r="U2277" s="14" t="str">
        <f t="shared" si="287"/>
        <v>|Peemapol Panichtamrong|Phiravich Attachitsataporn|Thime Pichitsurakit|Jidapa Siribunchawan|Yanin Opassathaworn|Jaturong Kolimart|Pete Thongchua|Ratchanont Sukpragawp|Kanyaphak Pongsak|Kittikun Tansuhas|Tanawat Cheawaram|Toru Takizawa|Noraworn Puangumpai|</v>
      </c>
    </row>
    <row r="2278" spans="1:21">
      <c r="A2278" s="14" t="s">
        <v>11150</v>
      </c>
      <c r="B2278" s="14" t="s">
        <v>48</v>
      </c>
      <c r="C2278" s="14" t="s">
        <v>11151</v>
      </c>
      <c r="D2278" s="14" t="s">
        <v>9434</v>
      </c>
      <c r="E2278" s="14" t="s">
        <v>11152</v>
      </c>
      <c r="F2278" s="14" t="s">
        <v>116</v>
      </c>
      <c r="G2278" s="26">
        <v>44017</v>
      </c>
      <c r="H2278" s="14">
        <v>2013</v>
      </c>
      <c r="I2278" s="14" t="s">
        <v>360</v>
      </c>
      <c r="J2278" s="14" t="s">
        <v>443</v>
      </c>
      <c r="K2278" s="14" t="s">
        <v>910</v>
      </c>
      <c r="L2278" s="14" t="s">
        <v>11153</v>
      </c>
      <c r="M2278" s="14">
        <f t="shared" si="280"/>
        <v>2020</v>
      </c>
      <c r="N2278" s="14">
        <f t="shared" si="281"/>
        <v>7</v>
      </c>
      <c r="O2278" s="14" t="str">
        <f>IFERROR(VLOOKUP(I2278,Lists!$F$2:$G$16,2,FALSE()),"Not Rated")</f>
        <v>Adults</v>
      </c>
      <c r="P2278" s="14">
        <f t="shared" si="282"/>
        <v>125</v>
      </c>
      <c r="Q2278" s="14" t="str">
        <f t="shared" si="283"/>
        <v>India</v>
      </c>
      <c r="R2278" s="14" t="str">
        <f t="shared" si="284"/>
        <v>|India|</v>
      </c>
      <c r="S2278" s="14" t="str">
        <f t="shared" si="285"/>
        <v>|Dramas|International Movies|Romantic Movies|</v>
      </c>
      <c r="T2278" s="14" t="str">
        <f t="shared" si="286"/>
        <v>|Sudhir Mishra|</v>
      </c>
      <c r="U2278" s="14" t="str">
        <f t="shared" si="287"/>
        <v>|Arjun Rampal|Chitrangada Singh|Deepti Naval|Kanwaljeet Singh|Rehana Sultan|Vipin Sharma|Kaizaad Kotwal|Sujata Sehgal|Shivani Tanksale|Asheesh Kapur|</v>
      </c>
    </row>
    <row r="2279" spans="1:21">
      <c r="A2279" s="14" t="s">
        <v>11154</v>
      </c>
      <c r="B2279" s="14" t="s">
        <v>48</v>
      </c>
      <c r="C2279" s="14" t="s">
        <v>11155</v>
      </c>
      <c r="D2279" s="14" t="s">
        <v>11156</v>
      </c>
      <c r="E2279" s="14" t="s">
        <v>11157</v>
      </c>
      <c r="F2279" s="14" t="s">
        <v>116</v>
      </c>
      <c r="G2279" s="26">
        <v>44017</v>
      </c>
      <c r="H2279" s="14">
        <v>2013</v>
      </c>
      <c r="I2279" s="14" t="s">
        <v>361</v>
      </c>
      <c r="J2279" s="14" t="s">
        <v>972</v>
      </c>
      <c r="K2279" s="14" t="s">
        <v>605</v>
      </c>
      <c r="L2279" s="14" t="s">
        <v>11158</v>
      </c>
      <c r="M2279" s="14">
        <f t="shared" si="280"/>
        <v>2020</v>
      </c>
      <c r="N2279" s="14">
        <f t="shared" si="281"/>
        <v>7</v>
      </c>
      <c r="O2279" s="14" t="str">
        <f>IFERROR(VLOOKUP(I2279,Lists!$F$2:$G$16,2,FALSE()),"Not Rated")</f>
        <v>Teens</v>
      </c>
      <c r="P2279" s="14">
        <f t="shared" si="282"/>
        <v>128</v>
      </c>
      <c r="Q2279" s="14" t="str">
        <f t="shared" si="283"/>
        <v>India</v>
      </c>
      <c r="R2279" s="14" t="str">
        <f t="shared" si="284"/>
        <v>|India|</v>
      </c>
      <c r="S2279" s="14" t="str">
        <f t="shared" si="285"/>
        <v>|Dramas|International Movies|Thrillers|</v>
      </c>
      <c r="T2279" s="14" t="str">
        <f t="shared" si="286"/>
        <v>|Shoojit Sircar|</v>
      </c>
      <c r="U2279" s="14" t="str">
        <f t="shared" si="287"/>
        <v>|John Abraham|Nargis Fakhri|Rashi Khanna|Avijit Dutt|Prakash Belawadi|Ajay Ratnam|Siddartha Basu|Agnello Dias|Dibang|</v>
      </c>
    </row>
    <row r="2280" spans="1:21">
      <c r="A2280" s="14" t="s">
        <v>11159</v>
      </c>
      <c r="B2280" s="14" t="s">
        <v>48</v>
      </c>
      <c r="C2280" s="14" t="s">
        <v>11160</v>
      </c>
      <c r="D2280" s="14" t="s">
        <v>11161</v>
      </c>
      <c r="E2280" s="14" t="s">
        <v>11162</v>
      </c>
      <c r="F2280" s="14" t="s">
        <v>116</v>
      </c>
      <c r="G2280" s="26">
        <v>44017</v>
      </c>
      <c r="H2280" s="14">
        <v>2014</v>
      </c>
      <c r="I2280" s="14" t="s">
        <v>362</v>
      </c>
      <c r="J2280" s="14" t="s">
        <v>1159</v>
      </c>
      <c r="K2280" s="14" t="s">
        <v>4531</v>
      </c>
      <c r="L2280" s="14" t="s">
        <v>11163</v>
      </c>
      <c r="M2280" s="14">
        <f t="shared" si="280"/>
        <v>2020</v>
      </c>
      <c r="N2280" s="14">
        <f t="shared" si="281"/>
        <v>7</v>
      </c>
      <c r="O2280" s="14" t="str">
        <f>IFERROR(VLOOKUP(I2280,Lists!$F$2:$G$16,2,FALSE()),"Not Rated")</f>
        <v>Older Kids</v>
      </c>
      <c r="P2280" s="14">
        <f t="shared" si="282"/>
        <v>120</v>
      </c>
      <c r="Q2280" s="14" t="str">
        <f t="shared" si="283"/>
        <v>India</v>
      </c>
      <c r="R2280" s="14" t="str">
        <f t="shared" si="284"/>
        <v>|India|</v>
      </c>
      <c r="S2280" s="14" t="str">
        <f t="shared" si="285"/>
        <v>|Dramas|International Movies|Sports Movies|</v>
      </c>
      <c r="T2280" s="14" t="str">
        <f t="shared" si="286"/>
        <v>|Omung Kumar|</v>
      </c>
      <c r="U2280" s="14" t="str">
        <f t="shared" si="287"/>
        <v>|Priyanka Chopra|Darshan Kumar|Sunil Thapa|Kenny Basumatary|Shishir Sharma|Robin Das|Rajni Basumatary|Lin Laishram|Shakti Singh|</v>
      </c>
    </row>
    <row r="2281" spans="1:21">
      <c r="A2281" s="14" t="s">
        <v>11164</v>
      </c>
      <c r="B2281" s="14" t="s">
        <v>48</v>
      </c>
      <c r="C2281" s="14" t="s">
        <v>11165</v>
      </c>
      <c r="D2281" s="14" t="s">
        <v>6532</v>
      </c>
      <c r="E2281" s="14" t="s">
        <v>11166</v>
      </c>
      <c r="F2281" s="14" t="s">
        <v>116</v>
      </c>
      <c r="G2281" s="26">
        <v>44017</v>
      </c>
      <c r="H2281" s="14">
        <v>2011</v>
      </c>
      <c r="I2281" s="14" t="s">
        <v>360</v>
      </c>
      <c r="J2281" s="14" t="s">
        <v>1290</v>
      </c>
      <c r="K2281" s="14" t="s">
        <v>444</v>
      </c>
      <c r="L2281" s="14" t="s">
        <v>11167</v>
      </c>
      <c r="M2281" s="14">
        <f t="shared" si="280"/>
        <v>2020</v>
      </c>
      <c r="N2281" s="14">
        <f t="shared" si="281"/>
        <v>7</v>
      </c>
      <c r="O2281" s="14" t="str">
        <f>IFERROR(VLOOKUP(I2281,Lists!$F$2:$G$16,2,FALSE()),"Not Rated")</f>
        <v>Adults</v>
      </c>
      <c r="P2281" s="14">
        <f t="shared" si="282"/>
        <v>86</v>
      </c>
      <c r="Q2281" s="14" t="str">
        <f t="shared" si="283"/>
        <v>India</v>
      </c>
      <c r="R2281" s="14" t="str">
        <f t="shared" si="284"/>
        <v>|India|</v>
      </c>
      <c r="S2281" s="14" t="str">
        <f t="shared" si="285"/>
        <v>|Dramas|Independent Movies|International Movies|</v>
      </c>
      <c r="T2281" s="14" t="str">
        <f t="shared" si="286"/>
        <v>|Ribhu Dasgupta|</v>
      </c>
      <c r="U2281" s="14" t="str">
        <f t="shared" si="287"/>
        <v>|Naseeruddin Shah|Mahie Gill|Sabyasachi Chakraborty|Rudranil Ghosh|Iravati Harshe|Churni Ganguly|June Maliah|Purav Bhandare|Shridhar Watsar|</v>
      </c>
    </row>
    <row r="2282" spans="1:21">
      <c r="A2282" s="14" t="s">
        <v>11168</v>
      </c>
      <c r="B2282" s="14" t="s">
        <v>48</v>
      </c>
      <c r="C2282" s="14" t="s">
        <v>11169</v>
      </c>
      <c r="D2282" s="14" t="s">
        <v>9965</v>
      </c>
      <c r="E2282" s="14" t="s">
        <v>11170</v>
      </c>
      <c r="F2282" s="14" t="s">
        <v>116</v>
      </c>
      <c r="G2282" s="26">
        <v>44017</v>
      </c>
      <c r="H2282" s="14">
        <v>2014</v>
      </c>
      <c r="I2282" s="14" t="s">
        <v>360</v>
      </c>
      <c r="J2282" s="14" t="s">
        <v>1386</v>
      </c>
      <c r="K2282" s="14" t="s">
        <v>542</v>
      </c>
      <c r="L2282" s="14" t="s">
        <v>11171</v>
      </c>
      <c r="M2282" s="14">
        <f t="shared" si="280"/>
        <v>2020</v>
      </c>
      <c r="N2282" s="14">
        <f t="shared" si="281"/>
        <v>7</v>
      </c>
      <c r="O2282" s="14" t="str">
        <f>IFERROR(VLOOKUP(I2282,Lists!$F$2:$G$16,2,FALSE()),"Not Rated")</f>
        <v>Adults</v>
      </c>
      <c r="P2282" s="14">
        <f t="shared" si="282"/>
        <v>107</v>
      </c>
      <c r="Q2282" s="14" t="str">
        <f t="shared" si="283"/>
        <v>India</v>
      </c>
      <c r="R2282" s="14" t="str">
        <f t="shared" si="284"/>
        <v>|India|</v>
      </c>
      <c r="S2282" s="14" t="str">
        <f t="shared" si="285"/>
        <v>|Comedies|International Movies|Romantic Movies|</v>
      </c>
      <c r="T2282" s="14" t="str">
        <f t="shared" si="286"/>
        <v>|Satish Rajwade|</v>
      </c>
      <c r="U2282" s="14" t="str">
        <f t="shared" si="287"/>
        <v>|Shiv Pandit|Piaa Bajpai|</v>
      </c>
    </row>
    <row r="2283" spans="1:21">
      <c r="A2283" s="14" t="s">
        <v>11172</v>
      </c>
      <c r="B2283" s="14" t="s">
        <v>48</v>
      </c>
      <c r="C2283" s="14" t="s">
        <v>11173</v>
      </c>
      <c r="D2283" s="14" t="s">
        <v>11174</v>
      </c>
      <c r="E2283" s="14" t="s">
        <v>11175</v>
      </c>
      <c r="F2283" s="14" t="s">
        <v>116</v>
      </c>
      <c r="G2283" s="26">
        <v>44017</v>
      </c>
      <c r="H2283" s="14">
        <v>2012</v>
      </c>
      <c r="I2283" s="14" t="s">
        <v>362</v>
      </c>
      <c r="J2283" s="14" t="s">
        <v>1399</v>
      </c>
      <c r="K2283" s="14" t="s">
        <v>834</v>
      </c>
      <c r="L2283" s="14" t="s">
        <v>11176</v>
      </c>
      <c r="M2283" s="14">
        <f t="shared" si="280"/>
        <v>2020</v>
      </c>
      <c r="N2283" s="14">
        <f t="shared" si="281"/>
        <v>7</v>
      </c>
      <c r="O2283" s="14" t="str">
        <f>IFERROR(VLOOKUP(I2283,Lists!$F$2:$G$16,2,FALSE()),"Not Rated")</f>
        <v>Older Kids</v>
      </c>
      <c r="P2283" s="14">
        <f t="shared" si="282"/>
        <v>129</v>
      </c>
      <c r="Q2283" s="14" t="str">
        <f t="shared" si="283"/>
        <v>India</v>
      </c>
      <c r="R2283" s="14" t="str">
        <f t="shared" si="284"/>
        <v>|India|</v>
      </c>
      <c r="S2283" s="14" t="str">
        <f t="shared" si="285"/>
        <v>|Comedies|Dramas|International Movies|</v>
      </c>
      <c r="T2283" s="14" t="str">
        <f t="shared" si="286"/>
        <v>|Umesh Shukla|</v>
      </c>
      <c r="U2283" s="14" t="str">
        <f t="shared" si="287"/>
        <v>|Akshay Kumar|Paresh Rawal|Mithun Chakraborty|Om Puri|Apoorva Arora|Arun Bali|Honey Chaaya|Poonam Jhawer|Mahesh Manjrekar|Govind Namdeo|</v>
      </c>
    </row>
    <row r="2284" spans="1:21">
      <c r="A2284" s="14" t="s">
        <v>11177</v>
      </c>
      <c r="B2284" s="14" t="s">
        <v>48</v>
      </c>
      <c r="C2284" s="14" t="s">
        <v>11178</v>
      </c>
      <c r="D2284" s="14" t="s">
        <v>11179</v>
      </c>
      <c r="E2284" s="14" t="s">
        <v>11180</v>
      </c>
      <c r="F2284" s="14" t="s">
        <v>116</v>
      </c>
      <c r="G2284" s="26">
        <v>44017</v>
      </c>
      <c r="H2284" s="14">
        <v>2014</v>
      </c>
      <c r="I2284" s="14" t="s">
        <v>361</v>
      </c>
      <c r="J2284" s="14" t="s">
        <v>1476</v>
      </c>
      <c r="K2284" s="14" t="s">
        <v>834</v>
      </c>
      <c r="L2284" s="14" t="s">
        <v>11181</v>
      </c>
      <c r="M2284" s="14">
        <f t="shared" si="280"/>
        <v>2020</v>
      </c>
      <c r="N2284" s="14">
        <f t="shared" si="281"/>
        <v>7</v>
      </c>
      <c r="O2284" s="14" t="str">
        <f>IFERROR(VLOOKUP(I2284,Lists!$F$2:$G$16,2,FALSE()),"Not Rated")</f>
        <v>Teens</v>
      </c>
      <c r="P2284" s="14">
        <f t="shared" si="282"/>
        <v>135</v>
      </c>
      <c r="Q2284" s="14" t="str">
        <f t="shared" si="283"/>
        <v>India</v>
      </c>
      <c r="R2284" s="14" t="str">
        <f t="shared" si="284"/>
        <v>|India|</v>
      </c>
      <c r="S2284" s="14" t="str">
        <f t="shared" si="285"/>
        <v>|Comedies|Dramas|International Movies|</v>
      </c>
      <c r="T2284" s="14" t="str">
        <f t="shared" si="286"/>
        <v>|Devika Bhagat|</v>
      </c>
      <c r="U2284" s="14" t="str">
        <f t="shared" si="287"/>
        <v>|Abhay Deol|Preeti Desai|Lillete Dubey|Rati Agnihotri|Jayant Kripalani|Darshan Jariwala|Anish Trivedi|Geetika Tyagi|Preetika Chawla|Tahir Raj Bhasin|</v>
      </c>
    </row>
    <row r="2285" spans="1:21">
      <c r="A2285" s="14" t="s">
        <v>11182</v>
      </c>
      <c r="B2285" s="14" t="s">
        <v>48</v>
      </c>
      <c r="C2285" s="14" t="s">
        <v>11183</v>
      </c>
      <c r="D2285" s="14" t="s">
        <v>11184</v>
      </c>
      <c r="E2285" s="14" t="s">
        <v>11185</v>
      </c>
      <c r="F2285" s="14" t="s">
        <v>115</v>
      </c>
      <c r="G2285" s="26">
        <v>44017</v>
      </c>
      <c r="H2285" s="14">
        <v>2019</v>
      </c>
      <c r="I2285" s="14" t="s">
        <v>360</v>
      </c>
      <c r="J2285" s="14" t="s">
        <v>566</v>
      </c>
      <c r="K2285" s="14" t="s">
        <v>1614</v>
      </c>
      <c r="L2285" s="14" t="s">
        <v>11186</v>
      </c>
      <c r="M2285" s="14">
        <f t="shared" si="280"/>
        <v>2020</v>
      </c>
      <c r="N2285" s="14">
        <f t="shared" si="281"/>
        <v>7</v>
      </c>
      <c r="O2285" s="14" t="str">
        <f>IFERROR(VLOOKUP(I2285,Lists!$F$2:$G$16,2,FALSE()),"Not Rated")</f>
        <v>Adults</v>
      </c>
      <c r="P2285" s="14">
        <f t="shared" si="282"/>
        <v>97</v>
      </c>
      <c r="Q2285" s="14" t="str">
        <f t="shared" si="283"/>
        <v>United States</v>
      </c>
      <c r="R2285" s="14" t="str">
        <f t="shared" si="284"/>
        <v>|United States|</v>
      </c>
      <c r="S2285" s="14" t="str">
        <f t="shared" si="285"/>
        <v>|Dramas|Independent Movies|Romantic Movies|</v>
      </c>
      <c r="T2285" s="14" t="str">
        <f t="shared" si="286"/>
        <v>|Takashi Doscher|</v>
      </c>
      <c r="U2285" s="14" t="str">
        <f t="shared" si="287"/>
        <v>|Freida Pinto|Leslie Odom Jr.|Chandler Riggs|Jayson Warner Smith|Joshua Mikel|Mark Ashworth|Tia Hendricks|Richard Hempton|Noor Naghmi|Maggie Parto|</v>
      </c>
    </row>
    <row r="2286" spans="1:21">
      <c r="A2286" s="14" t="s">
        <v>11187</v>
      </c>
      <c r="B2286" s="14" t="s">
        <v>48</v>
      </c>
      <c r="C2286" s="14" t="s">
        <v>11188</v>
      </c>
      <c r="D2286" s="14" t="s">
        <v>11189</v>
      </c>
      <c r="E2286" s="14" t="s">
        <v>11190</v>
      </c>
      <c r="F2286" s="14" t="s">
        <v>116</v>
      </c>
      <c r="G2286" s="26">
        <v>44017</v>
      </c>
      <c r="H2286" s="14">
        <v>2019</v>
      </c>
      <c r="I2286" s="14" t="s">
        <v>361</v>
      </c>
      <c r="J2286" s="14" t="s">
        <v>443</v>
      </c>
      <c r="K2286" s="14" t="s">
        <v>444</v>
      </c>
      <c r="L2286" s="14" t="s">
        <v>11191</v>
      </c>
      <c r="M2286" s="14">
        <f t="shared" si="280"/>
        <v>2020</v>
      </c>
      <c r="N2286" s="14">
        <f t="shared" si="281"/>
        <v>7</v>
      </c>
      <c r="O2286" s="14" t="str">
        <f>IFERROR(VLOOKUP(I2286,Lists!$F$2:$G$16,2,FALSE()),"Not Rated")</f>
        <v>Teens</v>
      </c>
      <c r="P2286" s="14">
        <f t="shared" si="282"/>
        <v>125</v>
      </c>
      <c r="Q2286" s="14" t="str">
        <f t="shared" si="283"/>
        <v>India</v>
      </c>
      <c r="R2286" s="14" t="str">
        <f t="shared" si="284"/>
        <v>|India|</v>
      </c>
      <c r="S2286" s="14" t="str">
        <f t="shared" si="285"/>
        <v>|Dramas|Independent Movies|International Movies|</v>
      </c>
      <c r="T2286" s="14" t="str">
        <f t="shared" si="286"/>
        <v>|Shubham Singh|</v>
      </c>
      <c r="U2286" s="14" t="str">
        <f t="shared" si="287"/>
        <v>|Lukram Smil|Manjot Singh|Shashank Arora|Kay Kay Menon|Aakash Dabhade|Srishti Jain|Bijou Thaangjam|Mohit Nain|Ashwin Kaushal|</v>
      </c>
    </row>
    <row r="2287" spans="1:21">
      <c r="A2287" s="14" t="s">
        <v>11192</v>
      </c>
      <c r="B2287" s="14" t="s">
        <v>48</v>
      </c>
      <c r="C2287" s="14" t="s">
        <v>11193</v>
      </c>
      <c r="D2287" s="14" t="s">
        <v>11194</v>
      </c>
      <c r="E2287" s="14" t="s">
        <v>11195</v>
      </c>
      <c r="F2287" s="14" t="s">
        <v>116</v>
      </c>
      <c r="G2287" s="26">
        <v>44017</v>
      </c>
      <c r="H2287" s="14">
        <v>2012</v>
      </c>
      <c r="I2287" s="14" t="s">
        <v>361</v>
      </c>
      <c r="J2287" s="14" t="s">
        <v>5390</v>
      </c>
      <c r="K2287" s="14" t="s">
        <v>1227</v>
      </c>
      <c r="L2287" s="14" t="s">
        <v>11196</v>
      </c>
      <c r="M2287" s="14">
        <f t="shared" si="280"/>
        <v>2020</v>
      </c>
      <c r="N2287" s="14">
        <f t="shared" si="281"/>
        <v>7</v>
      </c>
      <c r="O2287" s="14" t="str">
        <f>IFERROR(VLOOKUP(I2287,Lists!$F$2:$G$16,2,FALSE()),"Not Rated")</f>
        <v>Teens</v>
      </c>
      <c r="P2287" s="14">
        <f t="shared" si="282"/>
        <v>162</v>
      </c>
      <c r="Q2287" s="14" t="str">
        <f t="shared" si="283"/>
        <v>India</v>
      </c>
      <c r="R2287" s="14" t="str">
        <f t="shared" si="284"/>
        <v>|India|</v>
      </c>
      <c r="S2287" s="14" t="str">
        <f t="shared" si="285"/>
        <v>|Action &amp; Adventure|International Movies|</v>
      </c>
      <c r="T2287" s="14" t="str">
        <f t="shared" si="286"/>
        <v>|Abbas Alibhai Burmawalla|Mastan Alibhai Burmawalla|</v>
      </c>
      <c r="U2287" s="14" t="str">
        <f t="shared" si="287"/>
        <v>|Vinod Khanna|Abhishek Bachchan|Bobby Deol|Sonam Kapoor|Bipasha Basu|Neil Nitin Mukesh|Sikander Kher|Omi Vaidya|Johny Lever|Shweta Bhardwaj|</v>
      </c>
    </row>
    <row r="2288" spans="1:21">
      <c r="A2288" s="14" t="s">
        <v>11197</v>
      </c>
      <c r="B2288" s="14" t="s">
        <v>48</v>
      </c>
      <c r="C2288" s="14" t="s">
        <v>11198</v>
      </c>
      <c r="D2288" s="14" t="s">
        <v>11199</v>
      </c>
      <c r="E2288" s="14" t="s">
        <v>11200</v>
      </c>
      <c r="F2288" s="14" t="s">
        <v>116</v>
      </c>
      <c r="G2288" s="26">
        <v>44017</v>
      </c>
      <c r="H2288" s="14">
        <v>2015</v>
      </c>
      <c r="I2288" s="14" t="s">
        <v>360</v>
      </c>
      <c r="J2288" s="14" t="s">
        <v>1488</v>
      </c>
      <c r="K2288" s="14" t="s">
        <v>834</v>
      </c>
      <c r="L2288" s="14" t="s">
        <v>11201</v>
      </c>
      <c r="M2288" s="14">
        <f t="shared" si="280"/>
        <v>2020</v>
      </c>
      <c r="N2288" s="14">
        <f t="shared" si="281"/>
        <v>7</v>
      </c>
      <c r="O2288" s="14" t="str">
        <f>IFERROR(VLOOKUP(I2288,Lists!$F$2:$G$16,2,FALSE()),"Not Rated")</f>
        <v>Adults</v>
      </c>
      <c r="P2288" s="14">
        <f t="shared" si="282"/>
        <v>136</v>
      </c>
      <c r="Q2288" s="14" t="str">
        <f t="shared" si="283"/>
        <v>India</v>
      </c>
      <c r="R2288" s="14" t="str">
        <f t="shared" si="284"/>
        <v>|India|</v>
      </c>
      <c r="S2288" s="14" t="str">
        <f t="shared" si="285"/>
        <v>|Comedies|Dramas|International Movies|</v>
      </c>
      <c r="T2288" s="14" t="str">
        <f t="shared" si="286"/>
        <v>|Luv Ranjan|</v>
      </c>
      <c r="U2288" s="14" t="str">
        <f t="shared" si="287"/>
        <v>|Kartik Aaryan|Nushrat Bharucha|Sonalli Sehgall|Sunny Singh|Ishita Raj|Omkar Kapoor|Sharat Saxena|Mona Ambegaonkar|</v>
      </c>
    </row>
    <row r="2289" spans="1:21">
      <c r="A2289" s="14" t="s">
        <v>11202</v>
      </c>
      <c r="B2289" s="14" t="s">
        <v>48</v>
      </c>
      <c r="C2289" s="14" t="s">
        <v>11203</v>
      </c>
      <c r="D2289" s="14" t="s">
        <v>11204</v>
      </c>
      <c r="E2289" s="14" t="s">
        <v>11205</v>
      </c>
      <c r="F2289" s="14" t="s">
        <v>116</v>
      </c>
      <c r="G2289" s="26">
        <v>44017</v>
      </c>
      <c r="H2289" s="14">
        <v>2014</v>
      </c>
      <c r="I2289" s="14" t="s">
        <v>360</v>
      </c>
      <c r="J2289" s="14" t="s">
        <v>2323</v>
      </c>
      <c r="K2289" s="14" t="s">
        <v>834</v>
      </c>
      <c r="L2289" s="14" t="s">
        <v>11206</v>
      </c>
      <c r="M2289" s="14">
        <f t="shared" si="280"/>
        <v>2020</v>
      </c>
      <c r="N2289" s="14">
        <f t="shared" si="281"/>
        <v>7</v>
      </c>
      <c r="O2289" s="14" t="str">
        <f>IFERROR(VLOOKUP(I2289,Lists!$F$2:$G$16,2,FALSE()),"Not Rated")</f>
        <v>Adults</v>
      </c>
      <c r="P2289" s="14">
        <f t="shared" si="282"/>
        <v>138</v>
      </c>
      <c r="Q2289" s="14" t="str">
        <f t="shared" si="283"/>
        <v>India</v>
      </c>
      <c r="R2289" s="14" t="str">
        <f t="shared" si="284"/>
        <v>|India|</v>
      </c>
      <c r="S2289" s="14" t="str">
        <f t="shared" si="285"/>
        <v>|Comedies|Dramas|International Movies|</v>
      </c>
      <c r="T2289" s="14" t="str">
        <f t="shared" si="286"/>
        <v>|Vikas Bahl|</v>
      </c>
      <c r="U2289" s="14" t="str">
        <f t="shared" si="287"/>
        <v>|Kangana Ranaut|Rajkummar Rao|Lisa Haydon|Mish Boyko|Jeffrey Chee Eng Ho|Marco Canadea|Sabeeka Imam|Yogendra Tikku|</v>
      </c>
    </row>
    <row r="2290" spans="1:21">
      <c r="A2290" s="14" t="s">
        <v>11207</v>
      </c>
      <c r="B2290" s="14" t="s">
        <v>48</v>
      </c>
      <c r="C2290" s="14" t="s">
        <v>11208</v>
      </c>
      <c r="D2290" s="14" t="s">
        <v>5944</v>
      </c>
      <c r="E2290" s="14" t="s">
        <v>11209</v>
      </c>
      <c r="F2290" s="14" t="s">
        <v>116</v>
      </c>
      <c r="G2290" s="26">
        <v>44017</v>
      </c>
      <c r="H2290" s="14">
        <v>2011</v>
      </c>
      <c r="I2290" s="14" t="s">
        <v>360</v>
      </c>
      <c r="J2290" s="14" t="s">
        <v>3165</v>
      </c>
      <c r="K2290" s="14" t="s">
        <v>7420</v>
      </c>
      <c r="L2290" s="14" t="s">
        <v>11210</v>
      </c>
      <c r="M2290" s="14">
        <f t="shared" si="280"/>
        <v>2020</v>
      </c>
      <c r="N2290" s="14">
        <f t="shared" si="281"/>
        <v>7</v>
      </c>
      <c r="O2290" s="14" t="str">
        <f>IFERROR(VLOOKUP(I2290,Lists!$F$2:$G$16,2,FALSE()),"Not Rated")</f>
        <v>Adults</v>
      </c>
      <c r="P2290" s="14">
        <f t="shared" si="282"/>
        <v>126</v>
      </c>
      <c r="Q2290" s="14" t="str">
        <f t="shared" si="283"/>
        <v>India</v>
      </c>
      <c r="R2290" s="14" t="str">
        <f t="shared" si="284"/>
        <v>|India|</v>
      </c>
      <c r="S2290" s="14" t="str">
        <f t="shared" si="285"/>
        <v>|Action &amp; Adventure|Dramas|Independent Movies|</v>
      </c>
      <c r="T2290" s="14" t="str">
        <f t="shared" si="286"/>
        <v>|Bejoy Nambiar|</v>
      </c>
      <c r="U2290" s="14" t="str">
        <f t="shared" si="287"/>
        <v>|Rajeev Khandelwal|Kalki Koechlin|Gulshan Devaiah|Shiv Pandit|Kirti Kulhari|Neil Bhoopalam|Nikhil Chinappa|Rajit Kapoor|Rajkummar Rao|Pavan Malhotra|</v>
      </c>
    </row>
    <row r="2291" spans="1:21">
      <c r="A2291" s="14" t="s">
        <v>11211</v>
      </c>
      <c r="B2291" s="14" t="s">
        <v>48</v>
      </c>
      <c r="C2291" s="14" t="s">
        <v>11212</v>
      </c>
      <c r="D2291" s="14" t="s">
        <v>11213</v>
      </c>
      <c r="E2291" s="14" t="s">
        <v>11214</v>
      </c>
      <c r="F2291" s="14" t="s">
        <v>116</v>
      </c>
      <c r="G2291" s="26">
        <v>44017</v>
      </c>
      <c r="H2291" s="14">
        <v>2013</v>
      </c>
      <c r="I2291" s="14" t="s">
        <v>362</v>
      </c>
      <c r="J2291" s="14" t="s">
        <v>3814</v>
      </c>
      <c r="K2291" s="14" t="s">
        <v>605</v>
      </c>
      <c r="L2291" s="14" t="s">
        <v>11215</v>
      </c>
      <c r="M2291" s="14">
        <f t="shared" si="280"/>
        <v>2020</v>
      </c>
      <c r="N2291" s="14">
        <f t="shared" si="281"/>
        <v>7</v>
      </c>
      <c r="O2291" s="14" t="str">
        <f>IFERROR(VLOOKUP(I2291,Lists!$F$2:$G$16,2,FALSE()),"Not Rated")</f>
        <v>Older Kids</v>
      </c>
      <c r="P2291" s="14">
        <f t="shared" si="282"/>
        <v>137</v>
      </c>
      <c r="Q2291" s="14" t="str">
        <f t="shared" si="283"/>
        <v>India</v>
      </c>
      <c r="R2291" s="14" t="str">
        <f t="shared" si="284"/>
        <v>|India|</v>
      </c>
      <c r="S2291" s="14" t="str">
        <f t="shared" si="285"/>
        <v>|Dramas|International Movies|Thrillers|</v>
      </c>
      <c r="T2291" s="14" t="str">
        <f t="shared" si="286"/>
        <v>|Neeraj Pandey|</v>
      </c>
      <c r="U2291" s="14" t="str">
        <f t="shared" si="287"/>
        <v>|Akshay Kumar|Manoj Bajpayee|Anupam Kher|Jimmy Shergill|Kajal Aggarwal|Divya Dutta|Kharaj Mukherjee|Rajesh Sharma|Kishore Kadam|Neeru Bajwa|Deep Raj Rana|Neetu Singh|</v>
      </c>
    </row>
    <row r="2292" spans="1:21">
      <c r="A2292" s="14" t="s">
        <v>11216</v>
      </c>
      <c r="B2292" s="14" t="s">
        <v>48</v>
      </c>
      <c r="C2292" s="14" t="s">
        <v>11217</v>
      </c>
      <c r="D2292" s="14" t="s">
        <v>11218</v>
      </c>
      <c r="E2292" s="14" t="s">
        <v>11219</v>
      </c>
      <c r="F2292" s="14" t="s">
        <v>116</v>
      </c>
      <c r="G2292" s="26">
        <v>44017</v>
      </c>
      <c r="H2292" s="14">
        <v>2011</v>
      </c>
      <c r="I2292" s="14" t="s">
        <v>361</v>
      </c>
      <c r="J2292" s="14" t="s">
        <v>1033</v>
      </c>
      <c r="K2292" s="14" t="s">
        <v>834</v>
      </c>
      <c r="L2292" s="14" t="s">
        <v>11220</v>
      </c>
      <c r="M2292" s="14">
        <f t="shared" si="280"/>
        <v>2020</v>
      </c>
      <c r="N2292" s="14">
        <f t="shared" si="281"/>
        <v>7</v>
      </c>
      <c r="O2292" s="14" t="str">
        <f>IFERROR(VLOOKUP(I2292,Lists!$F$2:$G$16,2,FALSE()),"Not Rated")</f>
        <v>Teens</v>
      </c>
      <c r="P2292" s="14">
        <f t="shared" si="282"/>
        <v>114</v>
      </c>
      <c r="Q2292" s="14" t="str">
        <f t="shared" si="283"/>
        <v>India</v>
      </c>
      <c r="R2292" s="14" t="str">
        <f t="shared" si="284"/>
        <v>|India|</v>
      </c>
      <c r="S2292" s="14" t="str">
        <f t="shared" si="285"/>
        <v>|Comedies|Dramas|International Movies|</v>
      </c>
      <c r="T2292" s="14" t="str">
        <f t="shared" si="286"/>
        <v>|Aanand Rai|</v>
      </c>
      <c r="U2292" s="14" t="str">
        <f t="shared" si="287"/>
        <v>|Madhavan|Kangana Ranaut|Jimmy Shergill|Deepak Dobriyal|Swara Bhaskar|Eijaz Khan|K.K. Raina|Rajendra Gupta|Ravi Kishan|Navni Parihar|</v>
      </c>
    </row>
    <row r="2293" spans="1:21">
      <c r="A2293" s="14" t="s">
        <v>11221</v>
      </c>
      <c r="B2293" s="14" t="s">
        <v>48</v>
      </c>
      <c r="C2293" s="14" t="s">
        <v>11222</v>
      </c>
      <c r="D2293" s="14" t="s">
        <v>11223</v>
      </c>
      <c r="E2293" s="14" t="s">
        <v>11224</v>
      </c>
      <c r="F2293" s="14" t="s">
        <v>116</v>
      </c>
      <c r="G2293" s="26">
        <v>44017</v>
      </c>
      <c r="H2293" s="14">
        <v>2013</v>
      </c>
      <c r="I2293" s="14" t="s">
        <v>361</v>
      </c>
      <c r="J2293" s="14" t="s">
        <v>624</v>
      </c>
      <c r="K2293" s="14" t="s">
        <v>529</v>
      </c>
      <c r="L2293" s="14" t="s">
        <v>11225</v>
      </c>
      <c r="M2293" s="14">
        <f t="shared" si="280"/>
        <v>2020</v>
      </c>
      <c r="N2293" s="14">
        <f t="shared" si="281"/>
        <v>7</v>
      </c>
      <c r="O2293" s="14" t="str">
        <f>IFERROR(VLOOKUP(I2293,Lists!$F$2:$G$16,2,FALSE()),"Not Rated")</f>
        <v>Teens</v>
      </c>
      <c r="P2293" s="14">
        <f t="shared" si="282"/>
        <v>96</v>
      </c>
      <c r="Q2293" s="14" t="str">
        <f t="shared" si="283"/>
        <v>India</v>
      </c>
      <c r="R2293" s="14" t="str">
        <f t="shared" si="284"/>
        <v>|India|</v>
      </c>
      <c r="S2293" s="14" t="str">
        <f t="shared" si="285"/>
        <v>|Comedies|International Movies|</v>
      </c>
      <c r="T2293" s="14" t="str">
        <f t="shared" si="286"/>
        <v>|Gurmmeet Singh|</v>
      </c>
      <c r="U2293" s="14" t="str">
        <f t="shared" si="287"/>
        <v>|Dimple Kapadia|Vishal Sharma|Sumit Suri|Anand Tiwari|Deepti Pujari|Manu Rishi Chadha|Geetika Tyagi|Manjot Singh|Sabina Sheema|</v>
      </c>
    </row>
    <row r="2294" spans="1:21">
      <c r="A2294" s="14" t="s">
        <v>11226</v>
      </c>
      <c r="B2294" s="14" t="s">
        <v>49</v>
      </c>
      <c r="C2294" s="14" t="s">
        <v>11227</v>
      </c>
      <c r="D2294" s="14" t="s">
        <v>117</v>
      </c>
      <c r="E2294" s="14" t="s">
        <v>11228</v>
      </c>
      <c r="F2294" s="14" t="s">
        <v>116</v>
      </c>
      <c r="G2294" s="26">
        <v>44016</v>
      </c>
      <c r="H2294" s="14">
        <v>2020</v>
      </c>
      <c r="I2294" s="14" t="s">
        <v>365</v>
      </c>
      <c r="J2294" s="14" t="s">
        <v>106</v>
      </c>
      <c r="K2294" s="14" t="s">
        <v>617</v>
      </c>
      <c r="L2294" s="14" t="s">
        <v>11229</v>
      </c>
      <c r="M2294" s="14">
        <f t="shared" si="280"/>
        <v>2020</v>
      </c>
      <c r="N2294" s="14">
        <f t="shared" si="281"/>
        <v>7</v>
      </c>
      <c r="O2294" s="14" t="str">
        <f>IFERROR(VLOOKUP(I2294,Lists!$F$2:$G$16,2,FALSE()),"Not Rated")</f>
        <v>Kids</v>
      </c>
      <c r="P2294" s="14">
        <f t="shared" si="282"/>
        <v>2</v>
      </c>
      <c r="Q2294" s="14" t="str">
        <f t="shared" si="283"/>
        <v>India</v>
      </c>
      <c r="R2294" s="14" t="str">
        <f t="shared" si="284"/>
        <v>|India|</v>
      </c>
      <c r="S2294" s="14" t="str">
        <f t="shared" si="285"/>
        <v>|Kids' TV|TV Comedies|</v>
      </c>
      <c r="T2294" s="14" t="str">
        <f t="shared" si="286"/>
        <v>|Unknown|</v>
      </c>
      <c r="U2294" s="14" t="str">
        <f t="shared" si="287"/>
        <v>|Swapnil Kumari|Jigna Bhardwaj|Sonal Kaushal|Neshma Chemburkar|Ganesh Divekar|Shaily Dube|Saumya Daan|Anamaya Verma|Parminder Ghumman|Pawan Kalra|</v>
      </c>
    </row>
    <row r="2295" spans="1:21">
      <c r="A2295" s="14" t="s">
        <v>11230</v>
      </c>
      <c r="B2295" s="14" t="s">
        <v>49</v>
      </c>
      <c r="C2295" s="14" t="s">
        <v>11231</v>
      </c>
      <c r="D2295" s="14" t="s">
        <v>117</v>
      </c>
      <c r="E2295" s="14" t="s">
        <v>11232</v>
      </c>
      <c r="F2295" s="14" t="s">
        <v>122</v>
      </c>
      <c r="G2295" s="26">
        <v>44015</v>
      </c>
      <c r="H2295" s="14">
        <v>2019</v>
      </c>
      <c r="I2295" s="14" t="s">
        <v>360</v>
      </c>
      <c r="J2295" s="14" t="s">
        <v>718</v>
      </c>
      <c r="K2295" s="14" t="s">
        <v>1839</v>
      </c>
      <c r="L2295" s="14" t="s">
        <v>11233</v>
      </c>
      <c r="M2295" s="14">
        <f t="shared" si="280"/>
        <v>2020</v>
      </c>
      <c r="N2295" s="14">
        <f t="shared" si="281"/>
        <v>7</v>
      </c>
      <c r="O2295" s="14" t="str">
        <f>IFERROR(VLOOKUP(I2295,Lists!$F$2:$G$16,2,FALSE()),"Not Rated")</f>
        <v>Adults</v>
      </c>
      <c r="P2295" s="14">
        <f t="shared" si="282"/>
        <v>6</v>
      </c>
      <c r="Q2295" s="14" t="str">
        <f t="shared" si="283"/>
        <v>Spain</v>
      </c>
      <c r="R2295" s="14" t="str">
        <f t="shared" si="284"/>
        <v>|Spain|</v>
      </c>
      <c r="S2295" s="14" t="str">
        <f t="shared" si="285"/>
        <v>|International TV Shows|Romantic TV Shows|Spanish-Language TV Shows|</v>
      </c>
      <c r="T2295" s="14" t="str">
        <f t="shared" si="286"/>
        <v>|Unknown|</v>
      </c>
      <c r="U2295" s="14" t="str">
        <f t="shared" si="287"/>
        <v>|Blanca Suárez|Nadia de Santiago|Ana Fernández|Maggie Civantos|Ana Polvorosa|Yon González|Martiño Rivas|Nico Romero|Borja Luna|Sergio Mur|Concha Velasco|Antonio Velázquez|Ernesto Alterio|Ira del Río|Angela Cremonte|Andrea Carballo|</v>
      </c>
    </row>
    <row r="2296" spans="1:21">
      <c r="A2296" s="14" t="s">
        <v>11234</v>
      </c>
      <c r="B2296" s="14" t="s">
        <v>48</v>
      </c>
      <c r="C2296" s="14" t="s">
        <v>11235</v>
      </c>
      <c r="D2296" s="14" t="s">
        <v>11236</v>
      </c>
      <c r="E2296" s="14" t="s">
        <v>11237</v>
      </c>
      <c r="F2296" s="14" t="s">
        <v>115</v>
      </c>
      <c r="G2296" s="26">
        <v>44015</v>
      </c>
      <c r="H2296" s="14">
        <v>2020</v>
      </c>
      <c r="I2296" s="14" t="s">
        <v>360</v>
      </c>
      <c r="J2296" s="14" t="s">
        <v>1386</v>
      </c>
      <c r="K2296" s="14" t="s">
        <v>1014</v>
      </c>
      <c r="L2296" s="14" t="s">
        <v>11238</v>
      </c>
      <c r="M2296" s="14">
        <f t="shared" si="280"/>
        <v>2020</v>
      </c>
      <c r="N2296" s="14">
        <f t="shared" si="281"/>
        <v>7</v>
      </c>
      <c r="O2296" s="14" t="str">
        <f>IFERROR(VLOOKUP(I2296,Lists!$F$2:$G$16,2,FALSE()),"Not Rated")</f>
        <v>Adults</v>
      </c>
      <c r="P2296" s="14">
        <f t="shared" si="282"/>
        <v>107</v>
      </c>
      <c r="Q2296" s="14" t="str">
        <f t="shared" si="283"/>
        <v>United States</v>
      </c>
      <c r="R2296" s="14" t="str">
        <f t="shared" si="284"/>
        <v>|United States|</v>
      </c>
      <c r="S2296" s="14" t="str">
        <f t="shared" si="285"/>
        <v>|Comedies|Romantic Movies|</v>
      </c>
      <c r="T2296" s="14" t="str">
        <f t="shared" si="286"/>
        <v>|LP|</v>
      </c>
      <c r="U2296" s="14" t="str">
        <f t="shared" si="287"/>
        <v>|Nasim Pedrad|Anna Camp|Lamorne Morris|Heather Graham|Robbie Amell|Sarah Burns|Jessica Chaffin|</v>
      </c>
    </row>
    <row r="2297" spans="1:21">
      <c r="A2297" s="14" t="s">
        <v>11239</v>
      </c>
      <c r="B2297" s="14" t="s">
        <v>48</v>
      </c>
      <c r="C2297" s="14" t="s">
        <v>11240</v>
      </c>
      <c r="D2297" s="14" t="s">
        <v>11241</v>
      </c>
      <c r="E2297" s="14" t="s">
        <v>11242</v>
      </c>
      <c r="F2297" s="14" t="s">
        <v>11243</v>
      </c>
      <c r="G2297" s="26">
        <v>44015</v>
      </c>
      <c r="H2297" s="14">
        <v>2020</v>
      </c>
      <c r="I2297" s="14" t="s">
        <v>360</v>
      </c>
      <c r="J2297" s="14" t="s">
        <v>1330</v>
      </c>
      <c r="K2297" s="14" t="s">
        <v>475</v>
      </c>
      <c r="L2297" s="14" t="s">
        <v>11244</v>
      </c>
      <c r="M2297" s="14">
        <f t="shared" si="280"/>
        <v>2020</v>
      </c>
      <c r="N2297" s="14">
        <f t="shared" si="281"/>
        <v>7</v>
      </c>
      <c r="O2297" s="14" t="str">
        <f>IFERROR(VLOOKUP(I2297,Lists!$F$2:$G$16,2,FALSE()),"Not Rated")</f>
        <v>Adults</v>
      </c>
      <c r="P2297" s="14">
        <f t="shared" si="282"/>
        <v>89</v>
      </c>
      <c r="Q2297" s="14" t="str">
        <f t="shared" si="283"/>
        <v>Indonesia</v>
      </c>
      <c r="R2297" s="14" t="str">
        <f t="shared" si="284"/>
        <v>|Indonesia|United Kingdom|</v>
      </c>
      <c r="S2297" s="14" t="str">
        <f t="shared" si="285"/>
        <v>|Dramas|International Movies|</v>
      </c>
      <c r="T2297" s="14" t="str">
        <f t="shared" si="286"/>
        <v>|Rako Prijanto|</v>
      </c>
      <c r="U2297" s="14" t="str">
        <f t="shared" si="287"/>
        <v>|Adipati Dolken|Ganindra Bimo|Donny Alamsyah|Vonny Cornellya|Tania Staite|Maurice Bryrne|Kevin Bzezovski Taroreh|</v>
      </c>
    </row>
    <row r="2298" spans="1:21">
      <c r="A2298" s="14" t="s">
        <v>11245</v>
      </c>
      <c r="B2298" s="14" t="s">
        <v>48</v>
      </c>
      <c r="C2298" s="14" t="s">
        <v>11246</v>
      </c>
      <c r="D2298" s="14" t="s">
        <v>11247</v>
      </c>
      <c r="E2298" s="14" t="s">
        <v>11248</v>
      </c>
      <c r="F2298" s="14" t="s">
        <v>11249</v>
      </c>
      <c r="G2298" s="26">
        <v>44015</v>
      </c>
      <c r="H2298" s="14">
        <v>2017</v>
      </c>
      <c r="I2298" s="14" t="s">
        <v>364</v>
      </c>
      <c r="J2298" s="14" t="s">
        <v>507</v>
      </c>
      <c r="K2298" s="14" t="s">
        <v>247</v>
      </c>
      <c r="L2298" s="14" t="s">
        <v>11250</v>
      </c>
      <c r="M2298" s="14">
        <f t="shared" si="280"/>
        <v>2020</v>
      </c>
      <c r="N2298" s="14">
        <f t="shared" si="281"/>
        <v>7</v>
      </c>
      <c r="O2298" s="14" t="str">
        <f>IFERROR(VLOOKUP(I2298,Lists!$F$2:$G$16,2,FALSE()),"Not Rated")</f>
        <v>Teens</v>
      </c>
      <c r="P2298" s="14">
        <f t="shared" si="282"/>
        <v>94</v>
      </c>
      <c r="Q2298" s="14" t="str">
        <f t="shared" si="283"/>
        <v>Switzerland</v>
      </c>
      <c r="R2298" s="14" t="str">
        <f t="shared" si="284"/>
        <v>|Switzerland|France|Belgium|United States|</v>
      </c>
      <c r="S2298" s="14" t="str">
        <f t="shared" si="285"/>
        <v>|Documentaries|</v>
      </c>
      <c r="T2298" s="14" t="str">
        <f t="shared" si="286"/>
        <v>|Raoul Peck|</v>
      </c>
      <c r="U2298" s="14" t="str">
        <f t="shared" si="287"/>
        <v>|Samuel L. Jackson|Joey Starr|</v>
      </c>
    </row>
    <row r="2299" spans="1:21">
      <c r="A2299" s="14" t="s">
        <v>11251</v>
      </c>
      <c r="B2299" s="14" t="s">
        <v>49</v>
      </c>
      <c r="C2299" s="14" t="s">
        <v>11252</v>
      </c>
      <c r="D2299" s="14" t="s">
        <v>117</v>
      </c>
      <c r="E2299" s="14" t="s">
        <v>11253</v>
      </c>
      <c r="F2299" s="14" t="s">
        <v>121</v>
      </c>
      <c r="G2299" s="26">
        <v>44015</v>
      </c>
      <c r="H2299" s="14">
        <v>2020</v>
      </c>
      <c r="I2299" s="14" t="s">
        <v>360</v>
      </c>
      <c r="J2299" s="14" t="s">
        <v>105</v>
      </c>
      <c r="K2299" s="14" t="s">
        <v>8200</v>
      </c>
      <c r="L2299" s="14" t="s">
        <v>11254</v>
      </c>
      <c r="M2299" s="14">
        <f t="shared" si="280"/>
        <v>2020</v>
      </c>
      <c r="N2299" s="14">
        <f t="shared" si="281"/>
        <v>7</v>
      </c>
      <c r="O2299" s="14" t="str">
        <f>IFERROR(VLOOKUP(I2299,Lists!$F$2:$G$16,2,FALSE()),"Not Rated")</f>
        <v>Adults</v>
      </c>
      <c r="P2299" s="14">
        <f t="shared" si="282"/>
        <v>1</v>
      </c>
      <c r="Q2299" s="14" t="str">
        <f t="shared" si="283"/>
        <v>Japan</v>
      </c>
      <c r="R2299" s="14" t="str">
        <f t="shared" si="284"/>
        <v>|Japan|</v>
      </c>
      <c r="S2299" s="14" t="str">
        <f t="shared" si="285"/>
        <v>|International TV Shows|TV Horror|TV Mysteries|</v>
      </c>
      <c r="T2299" s="14" t="str">
        <f t="shared" si="286"/>
        <v>|Unknown|</v>
      </c>
      <c r="U2299" s="14" t="str">
        <f t="shared" si="287"/>
        <v>|Yoshiyoshi Arakawa|Yuina Kuroshima|Ririka|Koki Osamura|Seiko Iwaido|Kai Inowaki|Ryushin Tei|Yuya Matsuura|Kaho Tsuchimura|Takemi Fujii|Ryota Matsushima|Haruka Kubo|Shinsuke Kato|Nana Yanagisawa|Atom Shukugawa|Yura Anno|Tokio Emoto|Nobuko Sendo|Kana Kurashina|</v>
      </c>
    </row>
    <row r="2300" spans="1:21">
      <c r="A2300" s="14" t="s">
        <v>11255</v>
      </c>
      <c r="B2300" s="14" t="s">
        <v>49</v>
      </c>
      <c r="C2300" s="14" t="s">
        <v>11256</v>
      </c>
      <c r="D2300" s="14" t="s">
        <v>117</v>
      </c>
      <c r="E2300" s="14" t="s">
        <v>117</v>
      </c>
      <c r="F2300" s="14" t="s">
        <v>115</v>
      </c>
      <c r="G2300" s="26">
        <v>44015</v>
      </c>
      <c r="H2300" s="14">
        <v>2020</v>
      </c>
      <c r="I2300" s="14" t="s">
        <v>362</v>
      </c>
      <c r="J2300" s="14" t="s">
        <v>105</v>
      </c>
      <c r="K2300" s="14" t="s">
        <v>262</v>
      </c>
      <c r="L2300" s="14" t="s">
        <v>11257</v>
      </c>
      <c r="M2300" s="14">
        <f t="shared" si="280"/>
        <v>2020</v>
      </c>
      <c r="N2300" s="14">
        <f t="shared" si="281"/>
        <v>7</v>
      </c>
      <c r="O2300" s="14" t="str">
        <f>IFERROR(VLOOKUP(I2300,Lists!$F$2:$G$16,2,FALSE()),"Not Rated")</f>
        <v>Older Kids</v>
      </c>
      <c r="P2300" s="14">
        <f t="shared" si="282"/>
        <v>1</v>
      </c>
      <c r="Q2300" s="14" t="str">
        <f t="shared" si="283"/>
        <v>United States</v>
      </c>
      <c r="R2300" s="14" t="str">
        <f t="shared" si="284"/>
        <v>|United States|</v>
      </c>
      <c r="S2300" s="14" t="str">
        <f t="shared" si="285"/>
        <v>|Reality TV|</v>
      </c>
      <c r="T2300" s="14" t="str">
        <f t="shared" si="286"/>
        <v>|Unknown|</v>
      </c>
      <c r="U2300" s="14" t="str">
        <f t="shared" si="287"/>
        <v>|Unknown|</v>
      </c>
    </row>
    <row r="2301" spans="1:21">
      <c r="A2301" s="14" t="s">
        <v>11258</v>
      </c>
      <c r="B2301" s="14" t="s">
        <v>49</v>
      </c>
      <c r="C2301" s="14" t="s">
        <v>11259</v>
      </c>
      <c r="D2301" s="14" t="s">
        <v>117</v>
      </c>
      <c r="E2301" s="14" t="s">
        <v>11260</v>
      </c>
      <c r="F2301" s="14" t="s">
        <v>115</v>
      </c>
      <c r="G2301" s="26">
        <v>44015</v>
      </c>
      <c r="H2301" s="14">
        <v>2020</v>
      </c>
      <c r="I2301" s="14" t="s">
        <v>368</v>
      </c>
      <c r="J2301" s="14" t="s">
        <v>105</v>
      </c>
      <c r="K2301" s="14" t="s">
        <v>9426</v>
      </c>
      <c r="L2301" s="14" t="s">
        <v>11261</v>
      </c>
      <c r="M2301" s="14">
        <f t="shared" si="280"/>
        <v>2020</v>
      </c>
      <c r="N2301" s="14">
        <f t="shared" si="281"/>
        <v>7</v>
      </c>
      <c r="O2301" s="14" t="str">
        <f>IFERROR(VLOOKUP(I2301,Lists!$F$2:$G$16,2,FALSE()),"Not Rated")</f>
        <v>Kids</v>
      </c>
      <c r="P2301" s="14">
        <f t="shared" si="282"/>
        <v>1</v>
      </c>
      <c r="Q2301" s="14" t="str">
        <f t="shared" si="283"/>
        <v>United States</v>
      </c>
      <c r="R2301" s="14" t="str">
        <f t="shared" si="284"/>
        <v>|United States|</v>
      </c>
      <c r="S2301" s="14" t="str">
        <f t="shared" si="285"/>
        <v>|Kids' TV|TV Dramas|</v>
      </c>
      <c r="T2301" s="14" t="str">
        <f t="shared" si="286"/>
        <v>|Unknown|</v>
      </c>
      <c r="U2301" s="14" t="str">
        <f t="shared" si="287"/>
        <v>|Sophie Grace|Momona Tamada|Shay Rudolph|Malia Baker|Xochitl Gomez|Alicia Silverstone|Mark Feuerstein|Marc Evan Jackson|Aya Furukawa|Jessica Elaina Eason|</v>
      </c>
    </row>
    <row r="2302" spans="1:21">
      <c r="A2302" s="14" t="s">
        <v>11262</v>
      </c>
      <c r="B2302" s="14" t="s">
        <v>48</v>
      </c>
      <c r="C2302" s="14" t="s">
        <v>11263</v>
      </c>
      <c r="D2302" s="14" t="s">
        <v>11264</v>
      </c>
      <c r="E2302" s="14" t="s">
        <v>11265</v>
      </c>
      <c r="F2302" s="14" t="s">
        <v>179</v>
      </c>
      <c r="G2302" s="26">
        <v>44015</v>
      </c>
      <c r="H2302" s="14">
        <v>2019</v>
      </c>
      <c r="I2302" s="14" t="s">
        <v>360</v>
      </c>
      <c r="J2302" s="14" t="s">
        <v>2157</v>
      </c>
      <c r="K2302" s="14" t="s">
        <v>834</v>
      </c>
      <c r="L2302" s="14" t="s">
        <v>11266</v>
      </c>
      <c r="M2302" s="14">
        <f t="shared" si="280"/>
        <v>2020</v>
      </c>
      <c r="N2302" s="14">
        <f t="shared" si="281"/>
        <v>7</v>
      </c>
      <c r="O2302" s="14" t="str">
        <f>IFERROR(VLOOKUP(I2302,Lists!$F$2:$G$16,2,FALSE()),"Not Rated")</f>
        <v>Adults</v>
      </c>
      <c r="P2302" s="14">
        <f t="shared" si="282"/>
        <v>148</v>
      </c>
      <c r="Q2302" s="14" t="str">
        <f t="shared" si="283"/>
        <v>Ghana</v>
      </c>
      <c r="R2302" s="14" t="str">
        <f t="shared" si="284"/>
        <v>|Ghana|</v>
      </c>
      <c r="S2302" s="14" t="str">
        <f t="shared" si="285"/>
        <v>|Comedies|Dramas|International Movies|</v>
      </c>
      <c r="T2302" s="14" t="str">
        <f t="shared" si="286"/>
        <v>|Shirley Frimpong-Manso|</v>
      </c>
      <c r="U2302" s="14" t="str">
        <f t="shared" si="287"/>
        <v>|Jackie Appiah|Naa Ashorkor Mensa-Doku|Lydia Forson|Adjetey Anang|Richard Mofe-Damijo|Chris Attoh|Gideon Okeke|Joselyn Dumas|John Dumelo|Beverly Naya|</v>
      </c>
    </row>
    <row r="2303" spans="1:21">
      <c r="A2303" s="14" t="s">
        <v>11267</v>
      </c>
      <c r="B2303" s="14" t="s">
        <v>49</v>
      </c>
      <c r="C2303" s="14" t="s">
        <v>11268</v>
      </c>
      <c r="D2303" s="14" t="s">
        <v>117</v>
      </c>
      <c r="E2303" s="14" t="s">
        <v>117</v>
      </c>
      <c r="F2303" s="14" t="s">
        <v>115</v>
      </c>
      <c r="G2303" s="26">
        <v>44014</v>
      </c>
      <c r="H2303" s="14">
        <v>1993</v>
      </c>
      <c r="I2303" s="14" t="s">
        <v>368</v>
      </c>
      <c r="J2303" s="14" t="s">
        <v>105</v>
      </c>
      <c r="K2303" s="14" t="s">
        <v>262</v>
      </c>
      <c r="L2303" s="14" t="s">
        <v>11269</v>
      </c>
      <c r="M2303" s="14">
        <f t="shared" si="280"/>
        <v>2020</v>
      </c>
      <c r="N2303" s="14">
        <f t="shared" si="281"/>
        <v>7</v>
      </c>
      <c r="O2303" s="14" t="str">
        <f>IFERROR(VLOOKUP(I2303,Lists!$F$2:$G$16,2,FALSE()),"Not Rated")</f>
        <v>Kids</v>
      </c>
      <c r="P2303" s="14">
        <f t="shared" si="282"/>
        <v>1</v>
      </c>
      <c r="Q2303" s="14" t="str">
        <f t="shared" si="283"/>
        <v>United States</v>
      </c>
      <c r="R2303" s="14" t="str">
        <f t="shared" si="284"/>
        <v>|United States|</v>
      </c>
      <c r="S2303" s="14" t="str">
        <f t="shared" si="285"/>
        <v>|Reality TV|</v>
      </c>
      <c r="T2303" s="14" t="str">
        <f t="shared" si="286"/>
        <v>|Unknown|</v>
      </c>
      <c r="U2303" s="14" t="str">
        <f t="shared" si="287"/>
        <v>|Unknown|</v>
      </c>
    </row>
    <row r="2304" spans="1:21">
      <c r="A2304" s="14" t="s">
        <v>11270</v>
      </c>
      <c r="B2304" s="14" t="s">
        <v>48</v>
      </c>
      <c r="C2304" s="14" t="s">
        <v>11271</v>
      </c>
      <c r="D2304" s="14" t="s">
        <v>11272</v>
      </c>
      <c r="E2304" s="14" t="s">
        <v>11273</v>
      </c>
      <c r="F2304" s="14" t="s">
        <v>133</v>
      </c>
      <c r="G2304" s="26">
        <v>44014</v>
      </c>
      <c r="H2304" s="14">
        <v>2020</v>
      </c>
      <c r="I2304" s="14" t="s">
        <v>360</v>
      </c>
      <c r="J2304" s="14" t="s">
        <v>1173</v>
      </c>
      <c r="K2304" s="14" t="s">
        <v>261</v>
      </c>
      <c r="L2304" s="14" t="s">
        <v>11274</v>
      </c>
      <c r="M2304" s="14">
        <f t="shared" si="280"/>
        <v>2020</v>
      </c>
      <c r="N2304" s="14">
        <f t="shared" si="281"/>
        <v>7</v>
      </c>
      <c r="O2304" s="14" t="str">
        <f>IFERROR(VLOOKUP(I2304,Lists!$F$2:$G$16,2,FALSE()),"Not Rated")</f>
        <v>Adults</v>
      </c>
      <c r="P2304" s="14">
        <f t="shared" si="282"/>
        <v>82</v>
      </c>
      <c r="Q2304" s="14" t="str">
        <f t="shared" si="283"/>
        <v>Brazil</v>
      </c>
      <c r="R2304" s="14" t="str">
        <f t="shared" si="284"/>
        <v>|Brazil|</v>
      </c>
      <c r="S2304" s="14" t="str">
        <f t="shared" si="285"/>
        <v>|Stand-Up Comedy|</v>
      </c>
      <c r="T2304" s="14" t="str">
        <f t="shared" si="286"/>
        <v>|Fabio Ock|Joana Mazzucchelli|</v>
      </c>
      <c r="U2304" s="14" t="str">
        <f t="shared" si="287"/>
        <v>|Thiago Ventura|</v>
      </c>
    </row>
    <row r="2305" spans="1:21">
      <c r="A2305" s="14" t="s">
        <v>11275</v>
      </c>
      <c r="B2305" s="14" t="s">
        <v>49</v>
      </c>
      <c r="C2305" s="14" t="s">
        <v>11276</v>
      </c>
      <c r="D2305" s="14" t="s">
        <v>117</v>
      </c>
      <c r="E2305" s="14" t="s">
        <v>11277</v>
      </c>
      <c r="F2305" s="14" t="s">
        <v>115</v>
      </c>
      <c r="G2305" s="26">
        <v>44014</v>
      </c>
      <c r="H2305" s="14">
        <v>2020</v>
      </c>
      <c r="I2305" s="14" t="s">
        <v>360</v>
      </c>
      <c r="J2305" s="14" t="s">
        <v>105</v>
      </c>
      <c r="K2305" s="14" t="s">
        <v>10752</v>
      </c>
      <c r="L2305" s="14" t="s">
        <v>11278</v>
      </c>
      <c r="M2305" s="14">
        <f t="shared" si="280"/>
        <v>2020</v>
      </c>
      <c r="N2305" s="14">
        <f t="shared" si="281"/>
        <v>7</v>
      </c>
      <c r="O2305" s="14" t="str">
        <f>IFERROR(VLOOKUP(I2305,Lists!$F$2:$G$16,2,FALSE()),"Not Rated")</f>
        <v>Adults</v>
      </c>
      <c r="P2305" s="14">
        <f t="shared" si="282"/>
        <v>1</v>
      </c>
      <c r="Q2305" s="14" t="str">
        <f t="shared" si="283"/>
        <v>United States</v>
      </c>
      <c r="R2305" s="14" t="str">
        <f t="shared" si="284"/>
        <v>|United States|</v>
      </c>
      <c r="S2305" s="14" t="str">
        <f t="shared" si="285"/>
        <v>|TV Action &amp; Adventure|TV Mysteries|TV Sci-Fi &amp; Fantasy|</v>
      </c>
      <c r="T2305" s="14" t="str">
        <f t="shared" si="286"/>
        <v>|Unknown|</v>
      </c>
      <c r="U2305" s="14" t="str">
        <f t="shared" si="287"/>
        <v>|Alba Baptista|Toya Turner|Lorena Andrea|Kristina Tonteri-Young|Tristán Ulloa|</v>
      </c>
    </row>
    <row r="2306" spans="1:21">
      <c r="A2306" s="14" t="s">
        <v>11279</v>
      </c>
      <c r="B2306" s="14" t="s">
        <v>48</v>
      </c>
      <c r="C2306" s="14" t="s">
        <v>11280</v>
      </c>
      <c r="D2306" s="14" t="s">
        <v>11281</v>
      </c>
      <c r="E2306" s="14" t="s">
        <v>11282</v>
      </c>
      <c r="F2306" s="14" t="s">
        <v>132</v>
      </c>
      <c r="G2306" s="26">
        <v>44013</v>
      </c>
      <c r="H2306" s="14">
        <v>2019</v>
      </c>
      <c r="I2306" s="14" t="s">
        <v>361</v>
      </c>
      <c r="J2306" s="14" t="s">
        <v>739</v>
      </c>
      <c r="K2306" s="14" t="s">
        <v>496</v>
      </c>
      <c r="L2306" s="14" t="s">
        <v>11283</v>
      </c>
      <c r="M2306" s="14">
        <f t="shared" ref="M2306:M2369" si="288">IF(G2306="","",YEAR(G2306))</f>
        <v>2020</v>
      </c>
      <c r="N2306" s="14">
        <f t="shared" ref="N2306:N2369" si="289">IF(G2306="","",MONTH(G2306))</f>
        <v>7</v>
      </c>
      <c r="O2306" s="14" t="str">
        <f>IFERROR(VLOOKUP(I2306,Lists!$F$2:$G$16,2,FALSE()),"Not Rated")</f>
        <v>Teens</v>
      </c>
      <c r="P2306" s="14">
        <f t="shared" ref="P2306:P2369" si="290">IFERROR(VALUE(LEFT(J2306,FIND(" ",J2306)-1)),"")</f>
        <v>95</v>
      </c>
      <c r="Q2306" s="14" t="str">
        <f t="shared" ref="Q2306:Q2369" si="291">IFERROR(LEFT(F2306,FIND(",",F2306)-1),F2306)</f>
        <v>Italy</v>
      </c>
      <c r="R2306" s="14" t="str">
        <f t="shared" ref="R2306:R2369" si="292">"|"&amp;SUBSTITUTE(F2306,", ","|")&amp;"|"</f>
        <v>|Italy|</v>
      </c>
      <c r="S2306" s="14" t="str">
        <f t="shared" ref="S2306:S2369" si="293">"|"&amp;SUBSTITUTE(K2306,", ","|")&amp;"|"</f>
        <v>|Documentaries|International Movies|</v>
      </c>
      <c r="T2306" s="14" t="str">
        <f t="shared" ref="T2306:T2369" si="294">"|"&amp;SUBSTITUTE(D2306,", ","|")&amp;"|"</f>
        <v>|Sabina Fedeli|Anna Migotto|</v>
      </c>
      <c r="U2306" s="14" t="str">
        <f t="shared" ref="U2306:U2369" si="295">"|"&amp;SUBSTITUTE(E2306,", ","|")&amp;"|"</f>
        <v>|Helen Mirren|Gengher Gatti|</v>
      </c>
    </row>
    <row r="2307" spans="1:21">
      <c r="A2307" s="14" t="s">
        <v>11284</v>
      </c>
      <c r="B2307" s="14" t="s">
        <v>49</v>
      </c>
      <c r="C2307" s="14" t="s">
        <v>11285</v>
      </c>
      <c r="D2307" s="14" t="s">
        <v>117</v>
      </c>
      <c r="E2307" s="14" t="s">
        <v>11286</v>
      </c>
      <c r="F2307" s="14" t="s">
        <v>118</v>
      </c>
      <c r="G2307" s="26">
        <v>44013</v>
      </c>
      <c r="H2307" s="14">
        <v>2019</v>
      </c>
      <c r="I2307" s="14" t="s">
        <v>360</v>
      </c>
      <c r="J2307" s="14" t="s">
        <v>105</v>
      </c>
      <c r="K2307" s="14" t="s">
        <v>451</v>
      </c>
      <c r="L2307" s="14" t="s">
        <v>11287</v>
      </c>
      <c r="M2307" s="14">
        <f t="shared" si="288"/>
        <v>2020</v>
      </c>
      <c r="N2307" s="14">
        <f t="shared" si="289"/>
        <v>7</v>
      </c>
      <c r="O2307" s="14" t="str">
        <f>IFERROR(VLOOKUP(I2307,Lists!$F$2:$G$16,2,FALSE()),"Not Rated")</f>
        <v>Adults</v>
      </c>
      <c r="P2307" s="14">
        <f t="shared" si="290"/>
        <v>1</v>
      </c>
      <c r="Q2307" s="14" t="str">
        <f t="shared" si="291"/>
        <v>United Kingdom</v>
      </c>
      <c r="R2307" s="14" t="str">
        <f t="shared" si="292"/>
        <v>|United Kingdom|</v>
      </c>
      <c r="S2307" s="14" t="str">
        <f t="shared" si="293"/>
        <v>|British TV Shows|Reality TV|</v>
      </c>
      <c r="T2307" s="14" t="str">
        <f t="shared" si="294"/>
        <v>|Unknown|</v>
      </c>
      <c r="U2307" s="14" t="str">
        <f t="shared" si="295"/>
        <v>|Laura Morgan|</v>
      </c>
    </row>
    <row r="2308" spans="1:21">
      <c r="A2308" s="14" t="s">
        <v>11288</v>
      </c>
      <c r="B2308" s="14" t="s">
        <v>49</v>
      </c>
      <c r="C2308" s="14" t="s">
        <v>11289</v>
      </c>
      <c r="D2308" s="14" t="s">
        <v>117</v>
      </c>
      <c r="E2308" s="14" t="s">
        <v>11290</v>
      </c>
      <c r="F2308" s="14" t="s">
        <v>137</v>
      </c>
      <c r="G2308" s="26">
        <v>44013</v>
      </c>
      <c r="H2308" s="14">
        <v>2016</v>
      </c>
      <c r="I2308" s="14" t="s">
        <v>360</v>
      </c>
      <c r="J2308" s="14" t="s">
        <v>105</v>
      </c>
      <c r="K2308" s="14" t="s">
        <v>688</v>
      </c>
      <c r="L2308" s="14" t="s">
        <v>11291</v>
      </c>
      <c r="M2308" s="14">
        <f t="shared" si="288"/>
        <v>2020</v>
      </c>
      <c r="N2308" s="14">
        <f t="shared" si="289"/>
        <v>7</v>
      </c>
      <c r="O2308" s="14" t="str">
        <f>IFERROR(VLOOKUP(I2308,Lists!$F$2:$G$16,2,FALSE()),"Not Rated")</f>
        <v>Adults</v>
      </c>
      <c r="P2308" s="14">
        <f t="shared" si="290"/>
        <v>1</v>
      </c>
      <c r="Q2308" s="14" t="str">
        <f t="shared" si="291"/>
        <v>Taiwan</v>
      </c>
      <c r="R2308" s="14" t="str">
        <f t="shared" si="292"/>
        <v>|Taiwan|</v>
      </c>
      <c r="S2308" s="14" t="str">
        <f t="shared" si="293"/>
        <v>|International TV Shows|TV Dramas|</v>
      </c>
      <c r="T2308" s="14" t="str">
        <f t="shared" si="294"/>
        <v>|Unknown|</v>
      </c>
      <c r="U2308" s="14" t="str">
        <f t="shared" si="295"/>
        <v>|Weber Yang|Cheryl Yang|Tien Hsin|Gabriel Lan|Wu Kang-jen|Cindy Lien|Wen Chen-ling|Hans Chung|</v>
      </c>
    </row>
    <row r="2309" spans="1:21">
      <c r="A2309" s="14" t="s">
        <v>11292</v>
      </c>
      <c r="B2309" s="14" t="s">
        <v>49</v>
      </c>
      <c r="C2309" s="14" t="s">
        <v>11293</v>
      </c>
      <c r="D2309" s="14" t="s">
        <v>11294</v>
      </c>
      <c r="E2309" s="14" t="s">
        <v>11295</v>
      </c>
      <c r="F2309" s="14" t="s">
        <v>1084</v>
      </c>
      <c r="G2309" s="26">
        <v>44013</v>
      </c>
      <c r="H2309" s="14">
        <v>2019</v>
      </c>
      <c r="I2309" s="14" t="s">
        <v>366</v>
      </c>
      <c r="J2309" s="14" t="s">
        <v>105</v>
      </c>
      <c r="K2309" s="14" t="s">
        <v>256</v>
      </c>
      <c r="L2309" s="14" t="s">
        <v>11296</v>
      </c>
      <c r="M2309" s="14">
        <f t="shared" si="288"/>
        <v>2020</v>
      </c>
      <c r="N2309" s="14">
        <f t="shared" si="289"/>
        <v>7</v>
      </c>
      <c r="O2309" s="14" t="str">
        <f>IFERROR(VLOOKUP(I2309,Lists!$F$2:$G$16,2,FALSE()),"Not Rated")</f>
        <v>Kids</v>
      </c>
      <c r="P2309" s="14">
        <f t="shared" si="290"/>
        <v>1</v>
      </c>
      <c r="Q2309" s="14" t="str">
        <f t="shared" si="291"/>
        <v>United States</v>
      </c>
      <c r="R2309" s="14" t="str">
        <f t="shared" si="292"/>
        <v>|United States|Canada|</v>
      </c>
      <c r="S2309" s="14" t="str">
        <f t="shared" si="293"/>
        <v>|Kids' TV|</v>
      </c>
      <c r="T2309" s="14" t="str">
        <f t="shared" si="294"/>
        <v>|Kyran Kelly|</v>
      </c>
      <c r="U2309" s="14" t="str">
        <f t="shared" si="295"/>
        <v>|Macy Drouin|Wyatt White|Paul Sun-Hyung Lee|Michela Luci|Christian Dal Dosso|Laaibah Alvi|Leo Orgil|</v>
      </c>
    </row>
    <row r="2310" spans="1:21">
      <c r="A2310" s="14" t="s">
        <v>11297</v>
      </c>
      <c r="B2310" s="14" t="s">
        <v>48</v>
      </c>
      <c r="C2310" s="14" t="s">
        <v>11298</v>
      </c>
      <c r="D2310" s="14" t="s">
        <v>11299</v>
      </c>
      <c r="E2310" s="14" t="s">
        <v>11300</v>
      </c>
      <c r="F2310" s="14" t="s">
        <v>122</v>
      </c>
      <c r="G2310" s="26">
        <v>44013</v>
      </c>
      <c r="H2310" s="14">
        <v>2020</v>
      </c>
      <c r="I2310" s="14" t="s">
        <v>360</v>
      </c>
      <c r="J2310" s="14" t="s">
        <v>1159</v>
      </c>
      <c r="K2310" s="14" t="s">
        <v>475</v>
      </c>
      <c r="L2310" s="14" t="s">
        <v>11301</v>
      </c>
      <c r="M2310" s="14">
        <f t="shared" si="288"/>
        <v>2020</v>
      </c>
      <c r="N2310" s="14">
        <f t="shared" si="289"/>
        <v>7</v>
      </c>
      <c r="O2310" s="14" t="str">
        <f>IFERROR(VLOOKUP(I2310,Lists!$F$2:$G$16,2,FALSE()),"Not Rated")</f>
        <v>Adults</v>
      </c>
      <c r="P2310" s="14">
        <f t="shared" si="290"/>
        <v>120</v>
      </c>
      <c r="Q2310" s="14" t="str">
        <f t="shared" si="291"/>
        <v>Spain</v>
      </c>
      <c r="R2310" s="14" t="str">
        <f t="shared" si="292"/>
        <v>|Spain|</v>
      </c>
      <c r="S2310" s="14" t="str">
        <f t="shared" si="293"/>
        <v>|Dramas|International Movies|</v>
      </c>
      <c r="T2310" s="14" t="str">
        <f t="shared" si="294"/>
        <v>|Salvador Calvo|</v>
      </c>
      <c r="U2310" s="14" t="str">
        <f t="shared" si="295"/>
        <v>|Luis Tosar|Anna Castillo|Álvaro Cervantes|Miquel Fernández|Jesús Carroza|Moustapha Oumarou|Adam Nourou|Zayidiyya Dissou|Ana Wagener|Nora Navas|</v>
      </c>
    </row>
    <row r="2311" spans="1:21">
      <c r="A2311" s="14" t="s">
        <v>11302</v>
      </c>
      <c r="B2311" s="14" t="s">
        <v>48</v>
      </c>
      <c r="C2311" s="14" t="s">
        <v>11303</v>
      </c>
      <c r="D2311" s="14" t="s">
        <v>11304</v>
      </c>
      <c r="E2311" s="14" t="s">
        <v>11305</v>
      </c>
      <c r="F2311" s="14" t="s">
        <v>129</v>
      </c>
      <c r="G2311" s="26">
        <v>44013</v>
      </c>
      <c r="H2311" s="14">
        <v>2015</v>
      </c>
      <c r="I2311" s="14" t="s">
        <v>360</v>
      </c>
      <c r="J2311" s="14" t="s">
        <v>671</v>
      </c>
      <c r="K2311" s="14" t="s">
        <v>1442</v>
      </c>
      <c r="L2311" s="14" t="s">
        <v>11306</v>
      </c>
      <c r="M2311" s="14">
        <f t="shared" si="288"/>
        <v>2020</v>
      </c>
      <c r="N2311" s="14">
        <f t="shared" si="289"/>
        <v>7</v>
      </c>
      <c r="O2311" s="14" t="str">
        <f>IFERROR(VLOOKUP(I2311,Lists!$F$2:$G$16,2,FALSE()),"Not Rated")</f>
        <v>Adults</v>
      </c>
      <c r="P2311" s="14">
        <f t="shared" si="290"/>
        <v>115</v>
      </c>
      <c r="Q2311" s="14" t="str">
        <f t="shared" si="291"/>
        <v>Turkey</v>
      </c>
      <c r="R2311" s="14" t="str">
        <f t="shared" si="292"/>
        <v>|Turkey|</v>
      </c>
      <c r="S2311" s="14" t="str">
        <f t="shared" si="293"/>
        <v>|Action &amp; Adventure|Comedies|International Movies|</v>
      </c>
      <c r="T2311" s="14" t="str">
        <f t="shared" si="294"/>
        <v>|Cem Yılmaz|</v>
      </c>
      <c r="U2311" s="14" t="str">
        <f t="shared" si="295"/>
        <v>|Cem Yılmaz|Irina Ivkina|Çetin Altay|Zafer Algöz|Can Yılmaz|Bahtiyar Engin|Fevzi Gökçe|Yosi Mizrahi|</v>
      </c>
    </row>
    <row r="2312" spans="1:21">
      <c r="A2312" s="14" t="s">
        <v>11307</v>
      </c>
      <c r="B2312" s="14" t="s">
        <v>48</v>
      </c>
      <c r="C2312" s="14" t="s">
        <v>11308</v>
      </c>
      <c r="D2312" s="14" t="s">
        <v>6595</v>
      </c>
      <c r="E2312" s="14" t="s">
        <v>11309</v>
      </c>
      <c r="F2312" s="14" t="s">
        <v>119</v>
      </c>
      <c r="G2312" s="26">
        <v>44013</v>
      </c>
      <c r="H2312" s="14">
        <v>2019</v>
      </c>
      <c r="I2312" s="14" t="s">
        <v>360</v>
      </c>
      <c r="J2312" s="14" t="s">
        <v>1386</v>
      </c>
      <c r="K2312" s="14" t="s">
        <v>927</v>
      </c>
      <c r="L2312" s="14" t="s">
        <v>11310</v>
      </c>
      <c r="M2312" s="14">
        <f t="shared" si="288"/>
        <v>2020</v>
      </c>
      <c r="N2312" s="14">
        <f t="shared" si="289"/>
        <v>7</v>
      </c>
      <c r="O2312" s="14" t="str">
        <f>IFERROR(VLOOKUP(I2312,Lists!$F$2:$G$16,2,FALSE()),"Not Rated")</f>
        <v>Adults</v>
      </c>
      <c r="P2312" s="14">
        <f t="shared" si="290"/>
        <v>107</v>
      </c>
      <c r="Q2312" s="14" t="str">
        <f t="shared" si="291"/>
        <v>Canada</v>
      </c>
      <c r="R2312" s="14" t="str">
        <f t="shared" si="292"/>
        <v>|Canada|</v>
      </c>
      <c r="S2312" s="14" t="str">
        <f t="shared" si="293"/>
        <v>|Documentaries|Music &amp; Musicals|</v>
      </c>
      <c r="T2312" s="14" t="str">
        <f t="shared" si="294"/>
        <v>|Barry Avrich|</v>
      </c>
      <c r="U2312" s="14" t="str">
        <f t="shared" si="295"/>
        <v>|David Foster|</v>
      </c>
    </row>
    <row r="2313" spans="1:21">
      <c r="A2313" s="14" t="s">
        <v>11311</v>
      </c>
      <c r="B2313" s="14" t="s">
        <v>48</v>
      </c>
      <c r="C2313" s="14" t="s">
        <v>11312</v>
      </c>
      <c r="D2313" s="14" t="s">
        <v>11313</v>
      </c>
      <c r="E2313" s="14" t="s">
        <v>11314</v>
      </c>
      <c r="F2313" s="14" t="s">
        <v>3435</v>
      </c>
      <c r="G2313" s="26">
        <v>44013</v>
      </c>
      <c r="H2313" s="14">
        <v>1999</v>
      </c>
      <c r="I2313" s="14" t="s">
        <v>363</v>
      </c>
      <c r="J2313" s="14" t="s">
        <v>611</v>
      </c>
      <c r="K2313" s="14" t="s">
        <v>254</v>
      </c>
      <c r="L2313" s="14" t="s">
        <v>11315</v>
      </c>
      <c r="M2313" s="14">
        <f t="shared" si="288"/>
        <v>2020</v>
      </c>
      <c r="N2313" s="14">
        <f t="shared" si="289"/>
        <v>7</v>
      </c>
      <c r="O2313" s="14" t="str">
        <f>IFERROR(VLOOKUP(I2313,Lists!$F$2:$G$16,2,FALSE()),"Not Rated")</f>
        <v>Adults</v>
      </c>
      <c r="P2313" s="14">
        <f t="shared" si="290"/>
        <v>105</v>
      </c>
      <c r="Q2313" s="14" t="str">
        <f t="shared" si="291"/>
        <v>United States</v>
      </c>
      <c r="R2313" s="14" t="str">
        <f t="shared" si="292"/>
        <v>|United States|Germany|Canada|</v>
      </c>
      <c r="S2313" s="14" t="str">
        <f t="shared" si="293"/>
        <v>|Thrillers|</v>
      </c>
      <c r="T2313" s="14" t="str">
        <f t="shared" si="294"/>
        <v>|Bruce Beresford|</v>
      </c>
      <c r="U2313" s="14" t="str">
        <f t="shared" si="295"/>
        <v>|Tommy Lee Jones|Ashley Judd|Bruce Greenwood|Annabeth Gish|Roma Maffia|Jay Brazeau|Michael Gaston|Daniel Lapaine|</v>
      </c>
    </row>
    <row r="2314" spans="1:21">
      <c r="A2314" s="14" t="s">
        <v>11316</v>
      </c>
      <c r="B2314" s="14" t="s">
        <v>48</v>
      </c>
      <c r="C2314" s="14" t="s">
        <v>11317</v>
      </c>
      <c r="D2314" s="14" t="s">
        <v>11304</v>
      </c>
      <c r="E2314" s="14" t="s">
        <v>11318</v>
      </c>
      <c r="F2314" s="14" t="s">
        <v>129</v>
      </c>
      <c r="G2314" s="26">
        <v>44013</v>
      </c>
      <c r="H2314" s="14">
        <v>2014</v>
      </c>
      <c r="I2314" s="14" t="s">
        <v>360</v>
      </c>
      <c r="J2314" s="14" t="s">
        <v>6477</v>
      </c>
      <c r="K2314" s="14" t="s">
        <v>529</v>
      </c>
      <c r="L2314" s="14" t="s">
        <v>11319</v>
      </c>
      <c r="M2314" s="14">
        <f t="shared" si="288"/>
        <v>2020</v>
      </c>
      <c r="N2314" s="14">
        <f t="shared" si="289"/>
        <v>7</v>
      </c>
      <c r="O2314" s="14" t="str">
        <f>IFERROR(VLOOKUP(I2314,Lists!$F$2:$G$16,2,FALSE()),"Not Rated")</f>
        <v>Adults</v>
      </c>
      <c r="P2314" s="14">
        <f t="shared" si="290"/>
        <v>134</v>
      </c>
      <c r="Q2314" s="14" t="str">
        <f t="shared" si="291"/>
        <v>Turkey</v>
      </c>
      <c r="R2314" s="14" t="str">
        <f t="shared" si="292"/>
        <v>|Turkey|</v>
      </c>
      <c r="S2314" s="14" t="str">
        <f t="shared" si="293"/>
        <v>|Comedies|International Movies|</v>
      </c>
      <c r="T2314" s="14" t="str">
        <f t="shared" si="294"/>
        <v>|Cem Yılmaz|</v>
      </c>
      <c r="U2314" s="14" t="str">
        <f t="shared" si="295"/>
        <v>|Cem Yılmaz|Tülin Özen|Ozan Güven|Özkan Uğur|Zafer Algöz|Cengiz Bozkurt|Cahit Gök|Bahtiyar Engin|Mazhar Alanson|Metin Coşkun|Tuğrul Tülek|</v>
      </c>
    </row>
    <row r="2315" spans="1:21">
      <c r="A2315" s="14" t="s">
        <v>11320</v>
      </c>
      <c r="B2315" s="14" t="s">
        <v>49</v>
      </c>
      <c r="C2315" s="14" t="s">
        <v>11321</v>
      </c>
      <c r="D2315" s="14" t="s">
        <v>117</v>
      </c>
      <c r="E2315" s="14" t="s">
        <v>11322</v>
      </c>
      <c r="F2315" s="14" t="s">
        <v>115</v>
      </c>
      <c r="G2315" s="26">
        <v>44013</v>
      </c>
      <c r="H2315" s="14">
        <v>2020</v>
      </c>
      <c r="I2315" s="14" t="s">
        <v>361</v>
      </c>
      <c r="J2315" s="14" t="s">
        <v>105</v>
      </c>
      <c r="K2315" s="14" t="s">
        <v>3626</v>
      </c>
      <c r="L2315" s="14" t="s">
        <v>11323</v>
      </c>
      <c r="M2315" s="14">
        <f t="shared" si="288"/>
        <v>2020</v>
      </c>
      <c r="N2315" s="14">
        <f t="shared" si="289"/>
        <v>7</v>
      </c>
      <c r="O2315" s="14" t="str">
        <f>IFERROR(VLOOKUP(I2315,Lists!$F$2:$G$16,2,FALSE()),"Not Rated")</f>
        <v>Teens</v>
      </c>
      <c r="P2315" s="14">
        <f t="shared" si="290"/>
        <v>1</v>
      </c>
      <c r="Q2315" s="14" t="str">
        <f t="shared" si="291"/>
        <v>United States</v>
      </c>
      <c r="R2315" s="14" t="str">
        <f t="shared" si="292"/>
        <v>|United States|</v>
      </c>
      <c r="S2315" s="14" t="str">
        <f t="shared" si="293"/>
        <v>|Reality TV|Romantic TV Shows|</v>
      </c>
      <c r="T2315" s="14" t="str">
        <f t="shared" si="294"/>
        <v>|Unknown|</v>
      </c>
      <c r="U2315" s="14" t="str">
        <f t="shared" si="295"/>
        <v>|Jeremiah Brent|Thai Nguyen|Gabriele Bertaccini|</v>
      </c>
    </row>
    <row r="2316" spans="1:21">
      <c r="A2316" s="14" t="s">
        <v>11324</v>
      </c>
      <c r="B2316" s="14" t="s">
        <v>48</v>
      </c>
      <c r="C2316" s="14" t="s">
        <v>11325</v>
      </c>
      <c r="D2316" s="14" t="s">
        <v>4764</v>
      </c>
      <c r="E2316" s="14" t="s">
        <v>11326</v>
      </c>
      <c r="F2316" s="14" t="s">
        <v>916</v>
      </c>
      <c r="G2316" s="26">
        <v>44013</v>
      </c>
      <c r="H2316" s="14">
        <v>2007</v>
      </c>
      <c r="I2316" s="14" t="s">
        <v>364</v>
      </c>
      <c r="J2316" s="14" t="s">
        <v>972</v>
      </c>
      <c r="K2316" s="14" t="s">
        <v>9250</v>
      </c>
      <c r="L2316" s="14" t="s">
        <v>11327</v>
      </c>
      <c r="M2316" s="14">
        <f t="shared" si="288"/>
        <v>2020</v>
      </c>
      <c r="N2316" s="14">
        <f t="shared" si="289"/>
        <v>7</v>
      </c>
      <c r="O2316" s="14" t="str">
        <f>IFERROR(VLOOKUP(I2316,Lists!$F$2:$G$16,2,FALSE()),"Not Rated")</f>
        <v>Teens</v>
      </c>
      <c r="P2316" s="14">
        <f t="shared" si="290"/>
        <v>128</v>
      </c>
      <c r="Q2316" s="14" t="str">
        <f t="shared" si="291"/>
        <v>United Kingdom</v>
      </c>
      <c r="R2316" s="14" t="str">
        <f t="shared" si="292"/>
        <v>|United Kingdom|United States|</v>
      </c>
      <c r="S2316" s="14" t="str">
        <f t="shared" si="293"/>
        <v>|Action &amp; Adventure|International Movies|Romantic Movies|</v>
      </c>
      <c r="T2316" s="14" t="str">
        <f t="shared" si="294"/>
        <v>|Matthew Vaughn|</v>
      </c>
      <c r="U2316" s="14" t="str">
        <f t="shared" si="295"/>
        <v>|Claire Danes|Michelle Pfeiffer|Robert De Niro|Charlie Cox|Sienna Miller|Ricky Gervais|Jason Flemyng|Rupert Everett|Peter O'Toole|Mark Strong|Kate Magowan|Ian McKellen|</v>
      </c>
    </row>
    <row r="2317" spans="1:21">
      <c r="A2317" s="14" t="s">
        <v>11328</v>
      </c>
      <c r="B2317" s="14" t="s">
        <v>48</v>
      </c>
      <c r="C2317" s="14" t="s">
        <v>11329</v>
      </c>
      <c r="D2317" s="14" t="s">
        <v>11330</v>
      </c>
      <c r="E2317" s="14" t="s">
        <v>11331</v>
      </c>
      <c r="F2317" s="14" t="s">
        <v>115</v>
      </c>
      <c r="G2317" s="26">
        <v>44013</v>
      </c>
      <c r="H2317" s="14">
        <v>2019</v>
      </c>
      <c r="I2317" s="14" t="s">
        <v>360</v>
      </c>
      <c r="J2317" s="14" t="s">
        <v>560</v>
      </c>
      <c r="K2317" s="14" t="s">
        <v>245</v>
      </c>
      <c r="L2317" s="14" t="s">
        <v>11332</v>
      </c>
      <c r="M2317" s="14">
        <f t="shared" si="288"/>
        <v>2020</v>
      </c>
      <c r="N2317" s="14">
        <f t="shared" si="289"/>
        <v>7</v>
      </c>
      <c r="O2317" s="14" t="str">
        <f>IFERROR(VLOOKUP(I2317,Lists!$F$2:$G$16,2,FALSE()),"Not Rated")</f>
        <v>Adults</v>
      </c>
      <c r="P2317" s="14">
        <f t="shared" si="290"/>
        <v>103</v>
      </c>
      <c r="Q2317" s="14" t="str">
        <f t="shared" si="291"/>
        <v>United States</v>
      </c>
      <c r="R2317" s="14" t="str">
        <f t="shared" si="292"/>
        <v>|United States|</v>
      </c>
      <c r="S2317" s="14" t="str">
        <f t="shared" si="293"/>
        <v>|Comedies|</v>
      </c>
      <c r="T2317" s="14" t="str">
        <f t="shared" si="294"/>
        <v>|Michael Duggan|</v>
      </c>
      <c r="U2317" s="14" t="str">
        <f t="shared" si="295"/>
        <v>|Eli Brown|Madison Iseman|Marcus Scribner|Jerry O'Connell|Karan Brar|Tristan Lake Leabu|Peter Facinelli|Natalie Zea|</v>
      </c>
    </row>
    <row r="2318" spans="1:21">
      <c r="A2318" s="14" t="s">
        <v>11333</v>
      </c>
      <c r="B2318" s="14" t="s">
        <v>48</v>
      </c>
      <c r="C2318" s="14" t="s">
        <v>11334</v>
      </c>
      <c r="D2318" s="14" t="s">
        <v>11335</v>
      </c>
      <c r="E2318" s="14" t="s">
        <v>117</v>
      </c>
      <c r="F2318" s="14" t="s">
        <v>11336</v>
      </c>
      <c r="G2318" s="26">
        <v>44013</v>
      </c>
      <c r="H2318" s="14">
        <v>2019</v>
      </c>
      <c r="I2318" s="14" t="s">
        <v>361</v>
      </c>
      <c r="J2318" s="14" t="s">
        <v>624</v>
      </c>
      <c r="K2318" s="14" t="s">
        <v>496</v>
      </c>
      <c r="L2318" s="14" t="s">
        <v>11337</v>
      </c>
      <c r="M2318" s="14">
        <f t="shared" si="288"/>
        <v>2020</v>
      </c>
      <c r="N2318" s="14">
        <f t="shared" si="289"/>
        <v>7</v>
      </c>
      <c r="O2318" s="14" t="str">
        <f>IFERROR(VLOOKUP(I2318,Lists!$F$2:$G$16,2,FALSE()),"Not Rated")</f>
        <v>Teens</v>
      </c>
      <c r="P2318" s="14">
        <f t="shared" si="290"/>
        <v>96</v>
      </c>
      <c r="Q2318" s="14" t="str">
        <f t="shared" si="291"/>
        <v>Spain</v>
      </c>
      <c r="R2318" s="14" t="str">
        <f t="shared" si="292"/>
        <v>|Spain|France|Canada|United States|</v>
      </c>
      <c r="S2318" s="14" t="str">
        <f t="shared" si="293"/>
        <v>|Documentaries|International Movies|</v>
      </c>
      <c r="T2318" s="14" t="str">
        <f t="shared" si="294"/>
        <v>|Almudena Carracedo|Robert Bahar|</v>
      </c>
      <c r="U2318" s="14" t="str">
        <f t="shared" si="295"/>
        <v>|Unknown|</v>
      </c>
    </row>
    <row r="2319" spans="1:21">
      <c r="A2319" s="14" t="s">
        <v>11338</v>
      </c>
      <c r="B2319" s="14" t="s">
        <v>48</v>
      </c>
      <c r="C2319" s="14" t="s">
        <v>11339</v>
      </c>
      <c r="D2319" s="14" t="s">
        <v>11340</v>
      </c>
      <c r="E2319" s="14" t="s">
        <v>11341</v>
      </c>
      <c r="F2319" s="14" t="s">
        <v>1128</v>
      </c>
      <c r="G2319" s="26">
        <v>44013</v>
      </c>
      <c r="H2319" s="14">
        <v>1990</v>
      </c>
      <c r="I2319" s="14" t="s">
        <v>363</v>
      </c>
      <c r="J2319" s="14" t="s">
        <v>1033</v>
      </c>
      <c r="K2319" s="14" t="s">
        <v>1122</v>
      </c>
      <c r="L2319" s="14" t="s">
        <v>11342</v>
      </c>
      <c r="M2319" s="14">
        <f t="shared" si="288"/>
        <v>2020</v>
      </c>
      <c r="N2319" s="14">
        <f t="shared" si="289"/>
        <v>7</v>
      </c>
      <c r="O2319" s="14" t="str">
        <f>IFERROR(VLOOKUP(I2319,Lists!$F$2:$G$16,2,FALSE()),"Not Rated")</f>
        <v>Adults</v>
      </c>
      <c r="P2319" s="14">
        <f t="shared" si="290"/>
        <v>114</v>
      </c>
      <c r="Q2319" s="14" t="str">
        <f t="shared" si="291"/>
        <v>United States</v>
      </c>
      <c r="R2319" s="14" t="str">
        <f t="shared" si="292"/>
        <v>|United States|Mexico|</v>
      </c>
      <c r="S2319" s="14" t="str">
        <f t="shared" si="293"/>
        <v>|Action &amp; Adventure|Sci-Fi &amp; Fantasy|</v>
      </c>
      <c r="T2319" s="14" t="str">
        <f t="shared" si="294"/>
        <v>|Paul Verhoeven|</v>
      </c>
      <c r="U2319" s="14" t="str">
        <f t="shared" si="295"/>
        <v>|Arnold Schwarzenegger|Rachel Ticotin|Sharon Stone|Michael Ironside|Ronny Cox|Marshall Bell|Michael Champion|Mel Johnson Jr.|Roy Brocksmith|Rosemary Dunsmore|</v>
      </c>
    </row>
    <row r="2320" spans="1:21">
      <c r="A2320" s="14" t="s">
        <v>11343</v>
      </c>
      <c r="B2320" s="14" t="s">
        <v>49</v>
      </c>
      <c r="C2320" s="14" t="s">
        <v>11344</v>
      </c>
      <c r="D2320" s="14" t="s">
        <v>117</v>
      </c>
      <c r="E2320" s="14" t="s">
        <v>117</v>
      </c>
      <c r="F2320" s="14" t="s">
        <v>120</v>
      </c>
      <c r="G2320" s="26">
        <v>44013</v>
      </c>
      <c r="H2320" s="14">
        <v>2004</v>
      </c>
      <c r="I2320" s="14" t="s">
        <v>366</v>
      </c>
      <c r="J2320" s="14" t="s">
        <v>105</v>
      </c>
      <c r="K2320" s="14" t="s">
        <v>256</v>
      </c>
      <c r="L2320" s="14" t="s">
        <v>11345</v>
      </c>
      <c r="M2320" s="14">
        <f t="shared" si="288"/>
        <v>2020</v>
      </c>
      <c r="N2320" s="14">
        <f t="shared" si="289"/>
        <v>7</v>
      </c>
      <c r="O2320" s="14" t="str">
        <f>IFERROR(VLOOKUP(I2320,Lists!$F$2:$G$16,2,FALSE()),"Not Rated")</f>
        <v>Kids</v>
      </c>
      <c r="P2320" s="14">
        <f t="shared" si="290"/>
        <v>1</v>
      </c>
      <c r="Q2320" s="14" t="str">
        <f t="shared" si="291"/>
        <v>France</v>
      </c>
      <c r="R2320" s="14" t="str">
        <f t="shared" si="292"/>
        <v>|France|</v>
      </c>
      <c r="S2320" s="14" t="str">
        <f t="shared" si="293"/>
        <v>|Kids' TV|</v>
      </c>
      <c r="T2320" s="14" t="str">
        <f t="shared" si="294"/>
        <v>|Unknown|</v>
      </c>
      <c r="U2320" s="14" t="str">
        <f t="shared" si="295"/>
        <v>|Unknown|</v>
      </c>
    </row>
    <row r="2321" spans="1:21">
      <c r="A2321" s="14" t="s">
        <v>11346</v>
      </c>
      <c r="B2321" s="14" t="s">
        <v>48</v>
      </c>
      <c r="C2321" s="14" t="s">
        <v>11347</v>
      </c>
      <c r="D2321" s="14" t="s">
        <v>11348</v>
      </c>
      <c r="E2321" s="14" t="s">
        <v>11349</v>
      </c>
      <c r="F2321" s="14" t="s">
        <v>132</v>
      </c>
      <c r="G2321" s="26">
        <v>44013</v>
      </c>
      <c r="H2321" s="14">
        <v>2020</v>
      </c>
      <c r="I2321" s="14" t="s">
        <v>360</v>
      </c>
      <c r="J2321" s="14" t="s">
        <v>724</v>
      </c>
      <c r="K2321" s="14" t="s">
        <v>542</v>
      </c>
      <c r="L2321" s="14" t="s">
        <v>11350</v>
      </c>
      <c r="M2321" s="14">
        <f t="shared" si="288"/>
        <v>2020</v>
      </c>
      <c r="N2321" s="14">
        <f t="shared" si="289"/>
        <v>7</v>
      </c>
      <c r="O2321" s="14" t="str">
        <f>IFERROR(VLOOKUP(I2321,Lists!$F$2:$G$16,2,FALSE()),"Not Rated")</f>
        <v>Adults</v>
      </c>
      <c r="P2321" s="14">
        <f t="shared" si="290"/>
        <v>102</v>
      </c>
      <c r="Q2321" s="14" t="str">
        <f t="shared" si="291"/>
        <v>Italy</v>
      </c>
      <c r="R2321" s="14" t="str">
        <f t="shared" si="292"/>
        <v>|Italy|</v>
      </c>
      <c r="S2321" s="14" t="str">
        <f t="shared" si="293"/>
        <v>|Comedies|International Movies|Romantic Movies|</v>
      </c>
      <c r="T2321" s="14" t="str">
        <f t="shared" si="294"/>
        <v>|Younuts!|</v>
      </c>
      <c r="U2321" s="14" t="str">
        <f t="shared" si="295"/>
        <v>|Cristiano Caccamo|Lorenzo Zurzolo|Ludovica Martino|Davide Calgaro|Matteo Oscar Giuggioli|Saul Nanni|Fotinì Peluso|Claudia Tranchese|Isabella Ferrari|Luca Ward|Andrea Roncato|Giulia Schiavo|Maria Luisa De Crescenzo|Sergio Ruggeri|Rosanna Sapia|Tommaso Paradiso|</v>
      </c>
    </row>
    <row r="2322" spans="1:21">
      <c r="A2322" s="14" t="s">
        <v>11351</v>
      </c>
      <c r="B2322" s="14" t="s">
        <v>49</v>
      </c>
      <c r="C2322" s="14" t="s">
        <v>11352</v>
      </c>
      <c r="D2322" s="14" t="s">
        <v>117</v>
      </c>
      <c r="E2322" s="14" t="s">
        <v>11353</v>
      </c>
      <c r="F2322" s="14" t="s">
        <v>121</v>
      </c>
      <c r="G2322" s="26">
        <v>44012</v>
      </c>
      <c r="H2322" s="14">
        <v>2020</v>
      </c>
      <c r="I2322" s="14" t="s">
        <v>361</v>
      </c>
      <c r="J2322" s="14" t="s">
        <v>105</v>
      </c>
      <c r="K2322" s="14" t="s">
        <v>822</v>
      </c>
      <c r="L2322" s="14" t="s">
        <v>11354</v>
      </c>
      <c r="M2322" s="14">
        <f t="shared" si="288"/>
        <v>2020</v>
      </c>
      <c r="N2322" s="14">
        <f t="shared" si="289"/>
        <v>6</v>
      </c>
      <c r="O2322" s="14" t="str">
        <f>IFERROR(VLOOKUP(I2322,Lists!$F$2:$G$16,2,FALSE()),"Not Rated")</f>
        <v>Teens</v>
      </c>
      <c r="P2322" s="14">
        <f t="shared" si="290"/>
        <v>1</v>
      </c>
      <c r="Q2322" s="14" t="str">
        <f t="shared" si="291"/>
        <v>Japan</v>
      </c>
      <c r="R2322" s="14" t="str">
        <f t="shared" si="292"/>
        <v>|Japan|</v>
      </c>
      <c r="S2322" s="14" t="str">
        <f t="shared" si="293"/>
        <v>|Anime Series|International TV Shows|</v>
      </c>
      <c r="T2322" s="14" t="str">
        <f t="shared" si="294"/>
        <v>|Unknown|</v>
      </c>
      <c r="U2322" s="14" t="str">
        <f t="shared" si="295"/>
        <v>|Sumire Morohoshi|Yoshimasa Hosoya|Maria Naganawa|Kaito Ishikawa|Gara Takashima|Michiyo Murase|</v>
      </c>
    </row>
    <row r="2323" spans="1:21">
      <c r="A2323" s="14" t="s">
        <v>11355</v>
      </c>
      <c r="B2323" s="14" t="s">
        <v>48</v>
      </c>
      <c r="C2323" s="14" t="s">
        <v>11356</v>
      </c>
      <c r="D2323" s="14" t="s">
        <v>306</v>
      </c>
      <c r="E2323" s="14" t="s">
        <v>11357</v>
      </c>
      <c r="F2323" s="14" t="s">
        <v>115</v>
      </c>
      <c r="G2323" s="26">
        <v>44012</v>
      </c>
      <c r="H2323" s="14">
        <v>2020</v>
      </c>
      <c r="I2323" s="14" t="s">
        <v>360</v>
      </c>
      <c r="J2323" s="14" t="s">
        <v>7029</v>
      </c>
      <c r="K2323" s="14" t="s">
        <v>261</v>
      </c>
      <c r="L2323" s="14" t="s">
        <v>11358</v>
      </c>
      <c r="M2323" s="14">
        <f t="shared" si="288"/>
        <v>2020</v>
      </c>
      <c r="N2323" s="14">
        <f t="shared" si="289"/>
        <v>6</v>
      </c>
      <c r="O2323" s="14" t="str">
        <f>IFERROR(VLOOKUP(I2323,Lists!$F$2:$G$16,2,FALSE()),"Not Rated")</f>
        <v>Adults</v>
      </c>
      <c r="P2323" s="14">
        <f t="shared" si="290"/>
        <v>52</v>
      </c>
      <c r="Q2323" s="14" t="str">
        <f t="shared" si="291"/>
        <v>United States</v>
      </c>
      <c r="R2323" s="14" t="str">
        <f t="shared" si="292"/>
        <v>|United States|</v>
      </c>
      <c r="S2323" s="14" t="str">
        <f t="shared" si="293"/>
        <v>|Stand-Up Comedy|</v>
      </c>
      <c r="T2323" s="14" t="str">
        <f t="shared" si="294"/>
        <v>|Troy Miller|</v>
      </c>
      <c r="U2323" s="14" t="str">
        <f t="shared" si="295"/>
        <v>|George Lopez|</v>
      </c>
    </row>
    <row r="2324" spans="1:21">
      <c r="A2324" s="14" t="s">
        <v>11359</v>
      </c>
      <c r="B2324" s="14" t="s">
        <v>49</v>
      </c>
      <c r="C2324" s="14" t="s">
        <v>11360</v>
      </c>
      <c r="D2324" s="14" t="s">
        <v>117</v>
      </c>
      <c r="E2324" s="14" t="s">
        <v>117</v>
      </c>
      <c r="F2324" s="14" t="s">
        <v>11361</v>
      </c>
      <c r="G2324" s="26">
        <v>44012</v>
      </c>
      <c r="H2324" s="14">
        <v>2020</v>
      </c>
      <c r="I2324" s="14" t="s">
        <v>360</v>
      </c>
      <c r="J2324" s="14" t="s">
        <v>105</v>
      </c>
      <c r="K2324" s="14" t="s">
        <v>688</v>
      </c>
      <c r="L2324" s="14" t="s">
        <v>11362</v>
      </c>
      <c r="M2324" s="14">
        <f t="shared" si="288"/>
        <v>2020</v>
      </c>
      <c r="N2324" s="14">
        <f t="shared" si="289"/>
        <v>6</v>
      </c>
      <c r="O2324" s="14" t="str">
        <f>IFERROR(VLOOKUP(I2324,Lists!$F$2:$G$16,2,FALSE()),"Not Rated")</f>
        <v>Adults</v>
      </c>
      <c r="P2324" s="14">
        <f t="shared" si="290"/>
        <v>1</v>
      </c>
      <c r="Q2324" s="14" t="str">
        <f t="shared" si="291"/>
        <v>Chile</v>
      </c>
      <c r="R2324" s="14" t="str">
        <f t="shared" si="292"/>
        <v>|Chile|Italy|</v>
      </c>
      <c r="S2324" s="14" t="str">
        <f t="shared" si="293"/>
        <v>|International TV Shows|TV Dramas|</v>
      </c>
      <c r="T2324" s="14" t="str">
        <f t="shared" si="294"/>
        <v>|Unknown|</v>
      </c>
      <c r="U2324" s="14" t="str">
        <f t="shared" si="295"/>
        <v>|Unknown|</v>
      </c>
    </row>
    <row r="2325" spans="1:21">
      <c r="A2325" s="14" t="s">
        <v>11363</v>
      </c>
      <c r="B2325" s="14" t="s">
        <v>48</v>
      </c>
      <c r="C2325" s="14" t="s">
        <v>11364</v>
      </c>
      <c r="D2325" s="14" t="s">
        <v>11365</v>
      </c>
      <c r="E2325" s="14" t="s">
        <v>11366</v>
      </c>
      <c r="F2325" s="14" t="s">
        <v>11367</v>
      </c>
      <c r="G2325" s="26">
        <v>44012</v>
      </c>
      <c r="H2325" s="14">
        <v>2011</v>
      </c>
      <c r="I2325" s="14" t="s">
        <v>361</v>
      </c>
      <c r="J2325" s="14" t="s">
        <v>1290</v>
      </c>
      <c r="K2325" s="14" t="s">
        <v>612</v>
      </c>
      <c r="L2325" s="14" t="s">
        <v>11368</v>
      </c>
      <c r="M2325" s="14">
        <f t="shared" si="288"/>
        <v>2020</v>
      </c>
      <c r="N2325" s="14">
        <f t="shared" si="289"/>
        <v>6</v>
      </c>
      <c r="O2325" s="14" t="str">
        <f>IFERROR(VLOOKUP(I2325,Lists!$F$2:$G$16,2,FALSE()),"Not Rated")</f>
        <v>Teens</v>
      </c>
      <c r="P2325" s="14">
        <f t="shared" si="290"/>
        <v>86</v>
      </c>
      <c r="Q2325" s="14" t="str">
        <f t="shared" si="291"/>
        <v>United Kingdom</v>
      </c>
      <c r="R2325" s="14" t="str">
        <f t="shared" si="292"/>
        <v>|United Kingdom|Nigeria|</v>
      </c>
      <c r="S2325" s="14" t="str">
        <f t="shared" si="293"/>
        <v>|Action &amp; Adventure|Dramas|International Movies|</v>
      </c>
      <c r="T2325" s="14" t="str">
        <f t="shared" si="294"/>
        <v>|Obi Emelonye|</v>
      </c>
      <c r="U2325" s="14" t="str">
        <f t="shared" si="295"/>
        <v>|Edward Kagutuzi|Genevieve Nnaji|Osita Iheme|Fatima Jabbe|Victor Carvalho|Felix Ceesay|John Charles Njie|Momodu Musa Ceesay|</v>
      </c>
    </row>
    <row r="2326" spans="1:21">
      <c r="A2326" s="14" t="s">
        <v>11369</v>
      </c>
      <c r="B2326" s="14" t="s">
        <v>48</v>
      </c>
      <c r="C2326" s="14" t="s">
        <v>11370</v>
      </c>
      <c r="D2326" s="14" t="s">
        <v>11241</v>
      </c>
      <c r="E2326" s="14" t="s">
        <v>11371</v>
      </c>
      <c r="F2326" s="14" t="s">
        <v>136</v>
      </c>
      <c r="G2326" s="26">
        <v>44010</v>
      </c>
      <c r="H2326" s="14">
        <v>2020</v>
      </c>
      <c r="I2326" s="14" t="s">
        <v>368</v>
      </c>
      <c r="J2326" s="14" t="s">
        <v>457</v>
      </c>
      <c r="K2326" s="14" t="s">
        <v>910</v>
      </c>
      <c r="L2326" s="14" t="s">
        <v>11372</v>
      </c>
      <c r="M2326" s="14">
        <f t="shared" si="288"/>
        <v>2020</v>
      </c>
      <c r="N2326" s="14">
        <f t="shared" si="289"/>
        <v>6</v>
      </c>
      <c r="O2326" s="14" t="str">
        <f>IFERROR(VLOOKUP(I2326,Lists!$F$2:$G$16,2,FALSE()),"Not Rated")</f>
        <v>Kids</v>
      </c>
      <c r="P2326" s="14">
        <f t="shared" si="290"/>
        <v>104</v>
      </c>
      <c r="Q2326" s="14" t="str">
        <f t="shared" si="291"/>
        <v>Indonesia</v>
      </c>
      <c r="R2326" s="14" t="str">
        <f t="shared" si="292"/>
        <v>|Indonesia|</v>
      </c>
      <c r="S2326" s="14" t="str">
        <f t="shared" si="293"/>
        <v>|Dramas|International Movies|Romantic Movies|</v>
      </c>
      <c r="T2326" s="14" t="str">
        <f t="shared" si="294"/>
        <v>|Rako Prijanto|</v>
      </c>
      <c r="U2326" s="14" t="str">
        <f t="shared" si="295"/>
        <v>|Adipati Dolken|Mawar de Jongh|Sari Nila|Vonny Cornellya|Clay Gribble|Ivan Leonardy|Sarah Sechan|Jourdy Pranata|</v>
      </c>
    </row>
    <row r="2327" spans="1:21">
      <c r="A2327" s="14" t="s">
        <v>11373</v>
      </c>
      <c r="B2327" s="14" t="s">
        <v>48</v>
      </c>
      <c r="C2327" s="14" t="s">
        <v>11374</v>
      </c>
      <c r="D2327" s="14" t="s">
        <v>11375</v>
      </c>
      <c r="E2327" s="14" t="s">
        <v>11376</v>
      </c>
      <c r="F2327" s="14" t="s">
        <v>131</v>
      </c>
      <c r="G2327" s="26">
        <v>44010</v>
      </c>
      <c r="H2327" s="14">
        <v>2019</v>
      </c>
      <c r="I2327" s="14" t="s">
        <v>360</v>
      </c>
      <c r="J2327" s="14" t="s">
        <v>1313</v>
      </c>
      <c r="K2327" s="14" t="s">
        <v>496</v>
      </c>
      <c r="L2327" s="14" t="s">
        <v>11377</v>
      </c>
      <c r="M2327" s="14">
        <f t="shared" si="288"/>
        <v>2020</v>
      </c>
      <c r="N2327" s="14">
        <f t="shared" si="289"/>
        <v>6</v>
      </c>
      <c r="O2327" s="14" t="str">
        <f>IFERROR(VLOOKUP(I2327,Lists!$F$2:$G$16,2,FALSE()),"Not Rated")</f>
        <v>Adults</v>
      </c>
      <c r="P2327" s="14">
        <f t="shared" si="290"/>
        <v>76</v>
      </c>
      <c r="Q2327" s="14" t="str">
        <f t="shared" si="291"/>
        <v>Nigeria</v>
      </c>
      <c r="R2327" s="14" t="str">
        <f t="shared" si="292"/>
        <v>|Nigeria|</v>
      </c>
      <c r="S2327" s="14" t="str">
        <f t="shared" si="293"/>
        <v>|Documentaries|International Movies|</v>
      </c>
      <c r="T2327" s="14" t="str">
        <f t="shared" si="294"/>
        <v>|Daniel Effiong|</v>
      </c>
      <c r="U2327" s="14" t="str">
        <f t="shared" si="295"/>
        <v>|Beverly Naya|</v>
      </c>
    </row>
    <row r="2328" spans="1:21">
      <c r="A2328" s="14" t="s">
        <v>11378</v>
      </c>
      <c r="B2328" s="14" t="s">
        <v>48</v>
      </c>
      <c r="C2328" s="14" t="s">
        <v>11379</v>
      </c>
      <c r="D2328" s="14" t="s">
        <v>11380</v>
      </c>
      <c r="E2328" s="14" t="s">
        <v>11381</v>
      </c>
      <c r="F2328" s="14" t="s">
        <v>117</v>
      </c>
      <c r="G2328" s="26">
        <v>44010</v>
      </c>
      <c r="H2328" s="14">
        <v>2019</v>
      </c>
      <c r="I2328" s="14" t="s">
        <v>361</v>
      </c>
      <c r="J2328" s="14" t="s">
        <v>1476</v>
      </c>
      <c r="K2328" s="14" t="s">
        <v>475</v>
      </c>
      <c r="L2328" s="14" t="s">
        <v>11382</v>
      </c>
      <c r="M2328" s="14">
        <f t="shared" si="288"/>
        <v>2020</v>
      </c>
      <c r="N2328" s="14">
        <f t="shared" si="289"/>
        <v>6</v>
      </c>
      <c r="O2328" s="14" t="str">
        <f>IFERROR(VLOOKUP(I2328,Lists!$F$2:$G$16,2,FALSE()),"Not Rated")</f>
        <v>Teens</v>
      </c>
      <c r="P2328" s="14">
        <f t="shared" si="290"/>
        <v>135</v>
      </c>
      <c r="Q2328" s="14" t="str">
        <f t="shared" si="291"/>
        <v>Unknown</v>
      </c>
      <c r="R2328" s="14" t="str">
        <f t="shared" si="292"/>
        <v>|Unknown|</v>
      </c>
      <c r="S2328" s="14" t="str">
        <f t="shared" si="293"/>
        <v>|Dramas|International Movies|</v>
      </c>
      <c r="T2328" s="14" t="str">
        <f t="shared" si="294"/>
        <v>|Abhijit Panse|</v>
      </c>
      <c r="U2328" s="14" t="str">
        <f t="shared" si="295"/>
        <v>|Nawazuddin Siddiqui|Amrita Rao|Rajeev Panday|Sanjay Narvekar|Rajesh Khera|Prakash Belawadi|Avantika Akerkar|</v>
      </c>
    </row>
    <row r="2329" spans="1:21">
      <c r="A2329" s="14" t="s">
        <v>11383</v>
      </c>
      <c r="B2329" s="14" t="s">
        <v>49</v>
      </c>
      <c r="C2329" s="14" t="s">
        <v>11384</v>
      </c>
      <c r="D2329" s="14" t="s">
        <v>117</v>
      </c>
      <c r="E2329" s="14" t="s">
        <v>11385</v>
      </c>
      <c r="F2329" s="14" t="s">
        <v>1095</v>
      </c>
      <c r="G2329" s="26">
        <v>44009</v>
      </c>
      <c r="H2329" s="14">
        <v>2020</v>
      </c>
      <c r="I2329" s="14" t="s">
        <v>360</v>
      </c>
      <c r="J2329" s="14" t="s">
        <v>107</v>
      </c>
      <c r="K2329" s="14" t="s">
        <v>1470</v>
      </c>
      <c r="L2329" s="14" t="s">
        <v>11386</v>
      </c>
      <c r="M2329" s="14">
        <f t="shared" si="288"/>
        <v>2020</v>
      </c>
      <c r="N2329" s="14">
        <f t="shared" si="289"/>
        <v>6</v>
      </c>
      <c r="O2329" s="14" t="str">
        <f>IFERROR(VLOOKUP(I2329,Lists!$F$2:$G$16,2,FALSE()),"Not Rated")</f>
        <v>Adults</v>
      </c>
      <c r="P2329" s="14">
        <f t="shared" si="290"/>
        <v>3</v>
      </c>
      <c r="Q2329" s="14" t="str">
        <f t="shared" si="291"/>
        <v>Germany</v>
      </c>
      <c r="R2329" s="14" t="str">
        <f t="shared" si="292"/>
        <v>|Germany|United States|</v>
      </c>
      <c r="S2329" s="14" t="str">
        <f t="shared" si="293"/>
        <v>|Crime TV Shows|International TV Shows|TV Dramas|</v>
      </c>
      <c r="T2329" s="14" t="str">
        <f t="shared" si="294"/>
        <v>|Unknown|</v>
      </c>
      <c r="U2329" s="14" t="str">
        <f t="shared" si="295"/>
        <v>|Louis Hofmann|Oliver Masucci|Jördis Triebel|Maja Schöne|Karoline Eichhorn|Sebastian Rudolph|Anatole Taubman|Mark Waschke|Stephan Kampwirth|Anne Ratte-Polle|Andreas Pietschmann|Lisa Vicari|Michael Mendl|Angela Winkler|</v>
      </c>
    </row>
    <row r="2330" spans="1:21">
      <c r="A2330" s="14" t="s">
        <v>11387</v>
      </c>
      <c r="B2330" s="14" t="s">
        <v>48</v>
      </c>
      <c r="C2330" s="14" t="s">
        <v>11388</v>
      </c>
      <c r="D2330" s="14" t="s">
        <v>11389</v>
      </c>
      <c r="E2330" s="14" t="s">
        <v>11390</v>
      </c>
      <c r="F2330" s="14" t="s">
        <v>127</v>
      </c>
      <c r="G2330" s="26">
        <v>44009</v>
      </c>
      <c r="H2330" s="14">
        <v>2020</v>
      </c>
      <c r="I2330" s="14" t="s">
        <v>367</v>
      </c>
      <c r="J2330" s="14" t="s">
        <v>698</v>
      </c>
      <c r="K2330" s="14" t="s">
        <v>11391</v>
      </c>
      <c r="L2330" s="14" t="s">
        <v>11392</v>
      </c>
      <c r="M2330" s="14">
        <f t="shared" si="288"/>
        <v>2020</v>
      </c>
      <c r="N2330" s="14">
        <f t="shared" si="289"/>
        <v>6</v>
      </c>
      <c r="O2330" s="14" t="str">
        <f>IFERROR(VLOOKUP(I2330,Lists!$F$2:$G$16,2,FALSE()),"Not Rated")</f>
        <v>Older Kids</v>
      </c>
      <c r="P2330" s="14">
        <f t="shared" si="290"/>
        <v>99</v>
      </c>
      <c r="Q2330" s="14" t="str">
        <f t="shared" si="291"/>
        <v>Australia</v>
      </c>
      <c r="R2330" s="14" t="str">
        <f t="shared" si="292"/>
        <v>|Australia|</v>
      </c>
      <c r="S2330" s="14" t="str">
        <f t="shared" si="293"/>
        <v>|Children &amp; Family Movies|Dramas|Independent Movies|</v>
      </c>
      <c r="T2330" s="14" t="str">
        <f t="shared" si="294"/>
        <v>|Rachel Griffiths|</v>
      </c>
      <c r="U2330" s="14" t="str">
        <f t="shared" si="295"/>
        <v>|Teresa Palmer|Sam Neill|Sullivan Stapleton|Stevie Payne|Brooke Satchwell|Magda Szubanski|Aaron Glenane|Damien Garvey|Sophia Crawford|Henry Nixon|</v>
      </c>
    </row>
    <row r="2331" spans="1:21">
      <c r="A2331" s="14" t="s">
        <v>11393</v>
      </c>
      <c r="B2331" s="14" t="s">
        <v>49</v>
      </c>
      <c r="C2331" s="14" t="s">
        <v>11394</v>
      </c>
      <c r="D2331" s="14" t="s">
        <v>117</v>
      </c>
      <c r="E2331" s="14" t="s">
        <v>11395</v>
      </c>
      <c r="F2331" s="14" t="s">
        <v>141</v>
      </c>
      <c r="G2331" s="26">
        <v>44008</v>
      </c>
      <c r="H2331" s="14">
        <v>2020</v>
      </c>
      <c r="I2331" s="14" t="s">
        <v>360</v>
      </c>
      <c r="J2331" s="14" t="s">
        <v>105</v>
      </c>
      <c r="K2331" s="14" t="s">
        <v>1839</v>
      </c>
      <c r="L2331" s="14" t="s">
        <v>11396</v>
      </c>
      <c r="M2331" s="14">
        <f t="shared" si="288"/>
        <v>2020</v>
      </c>
      <c r="N2331" s="14">
        <f t="shared" si="289"/>
        <v>6</v>
      </c>
      <c r="O2331" s="14" t="str">
        <f>IFERROR(VLOOKUP(I2331,Lists!$F$2:$G$16,2,FALSE()),"Not Rated")</f>
        <v>Adults</v>
      </c>
      <c r="P2331" s="14">
        <f t="shared" si="290"/>
        <v>1</v>
      </c>
      <c r="Q2331" s="14" t="str">
        <f t="shared" si="291"/>
        <v>Colombia</v>
      </c>
      <c r="R2331" s="14" t="str">
        <f t="shared" si="292"/>
        <v>|Colombia|</v>
      </c>
      <c r="S2331" s="14" t="str">
        <f t="shared" si="293"/>
        <v>|International TV Shows|Romantic TV Shows|Spanish-Language TV Shows|</v>
      </c>
      <c r="T2331" s="14" t="str">
        <f t="shared" si="294"/>
        <v>|Unknown|</v>
      </c>
      <c r="U2331" s="14" t="str">
        <f t="shared" si="295"/>
        <v>|Ana María Estupiñán|Carlos Torres|Yuri Vargas|Jim Muñoz|Julio Sánchez Cóccaro|Alina Lozano|Valeria Gálviz|Juan Millán|Juan del Río|Mario Duarte|</v>
      </c>
    </row>
    <row r="2332" spans="1:21">
      <c r="A2332" s="14" t="s">
        <v>11397</v>
      </c>
      <c r="B2332" s="14" t="s">
        <v>48</v>
      </c>
      <c r="C2332" s="14" t="s">
        <v>11398</v>
      </c>
      <c r="D2332" s="14" t="s">
        <v>11399</v>
      </c>
      <c r="E2332" s="14" t="s">
        <v>11400</v>
      </c>
      <c r="F2332" s="14" t="s">
        <v>115</v>
      </c>
      <c r="G2332" s="26">
        <v>44008</v>
      </c>
      <c r="H2332" s="14">
        <v>2020</v>
      </c>
      <c r="I2332" s="14" t="s">
        <v>364</v>
      </c>
      <c r="J2332" s="14" t="s">
        <v>639</v>
      </c>
      <c r="K2332" s="14" t="s">
        <v>11401</v>
      </c>
      <c r="L2332" s="14" t="s">
        <v>11402</v>
      </c>
      <c r="M2332" s="14">
        <f t="shared" si="288"/>
        <v>2020</v>
      </c>
      <c r="N2332" s="14">
        <f t="shared" si="289"/>
        <v>6</v>
      </c>
      <c r="O2332" s="14" t="str">
        <f>IFERROR(VLOOKUP(I2332,Lists!$F$2:$G$16,2,FALSE()),"Not Rated")</f>
        <v>Teens</v>
      </c>
      <c r="P2332" s="14">
        <f t="shared" si="290"/>
        <v>124</v>
      </c>
      <c r="Q2332" s="14" t="str">
        <f t="shared" si="291"/>
        <v>United States</v>
      </c>
      <c r="R2332" s="14" t="str">
        <f t="shared" si="292"/>
        <v>|United States|</v>
      </c>
      <c r="S2332" s="14" t="str">
        <f t="shared" si="293"/>
        <v>|Comedies|Music &amp; Musicals|Romantic Movies|</v>
      </c>
      <c r="T2332" s="14" t="str">
        <f t="shared" si="294"/>
        <v>|David Dobkin|</v>
      </c>
      <c r="U2332" s="14" t="str">
        <f t="shared" si="295"/>
        <v>|Will Ferrell|Rachel McAdams|Dan Stevens|Melissanthi Mahut|Mikael Persbrandt|Ólafur Darri Ólafsson|Graham Norton|Demi Lovato|Pierce Brosnan|</v>
      </c>
    </row>
    <row r="2333" spans="1:21">
      <c r="A2333" s="14" t="s">
        <v>11403</v>
      </c>
      <c r="B2333" s="14" t="s">
        <v>49</v>
      </c>
      <c r="C2333" s="14" t="s">
        <v>11404</v>
      </c>
      <c r="D2333" s="14" t="s">
        <v>117</v>
      </c>
      <c r="E2333" s="14" t="s">
        <v>117</v>
      </c>
      <c r="F2333" s="14" t="s">
        <v>115</v>
      </c>
      <c r="G2333" s="26">
        <v>44008</v>
      </c>
      <c r="H2333" s="14">
        <v>2020</v>
      </c>
      <c r="I2333" s="14" t="s">
        <v>360</v>
      </c>
      <c r="J2333" s="14" t="s">
        <v>105</v>
      </c>
      <c r="K2333" s="14" t="s">
        <v>257</v>
      </c>
      <c r="L2333" s="14" t="s">
        <v>11405</v>
      </c>
      <c r="M2333" s="14">
        <f t="shared" si="288"/>
        <v>2020</v>
      </c>
      <c r="N2333" s="14">
        <f t="shared" si="289"/>
        <v>6</v>
      </c>
      <c r="O2333" s="14" t="str">
        <f>IFERROR(VLOOKUP(I2333,Lists!$F$2:$G$16,2,FALSE()),"Not Rated")</f>
        <v>Adults</v>
      </c>
      <c r="P2333" s="14">
        <f t="shared" si="290"/>
        <v>1</v>
      </c>
      <c r="Q2333" s="14" t="str">
        <f t="shared" si="291"/>
        <v>United States</v>
      </c>
      <c r="R2333" s="14" t="str">
        <f t="shared" si="292"/>
        <v>|United States|</v>
      </c>
      <c r="S2333" s="14" t="str">
        <f t="shared" si="293"/>
        <v>|Docuseries|</v>
      </c>
      <c r="T2333" s="14" t="str">
        <f t="shared" si="294"/>
        <v>|Unknown|</v>
      </c>
      <c r="U2333" s="14" t="str">
        <f t="shared" si="295"/>
        <v>|Unknown|</v>
      </c>
    </row>
    <row r="2334" spans="1:21">
      <c r="A2334" s="14" t="s">
        <v>11406</v>
      </c>
      <c r="B2334" s="14" t="s">
        <v>48</v>
      </c>
      <c r="C2334" s="14" t="s">
        <v>11407</v>
      </c>
      <c r="D2334" s="14" t="s">
        <v>11408</v>
      </c>
      <c r="E2334" s="14" t="s">
        <v>11409</v>
      </c>
      <c r="F2334" s="14" t="s">
        <v>131</v>
      </c>
      <c r="G2334" s="26">
        <v>44008</v>
      </c>
      <c r="H2334" s="14">
        <v>2019</v>
      </c>
      <c r="I2334" s="14" t="s">
        <v>361</v>
      </c>
      <c r="J2334" s="14" t="s">
        <v>962</v>
      </c>
      <c r="K2334" s="14" t="s">
        <v>542</v>
      </c>
      <c r="L2334" s="14" t="s">
        <v>11410</v>
      </c>
      <c r="M2334" s="14">
        <f t="shared" si="288"/>
        <v>2020</v>
      </c>
      <c r="N2334" s="14">
        <f t="shared" si="289"/>
        <v>6</v>
      </c>
      <c r="O2334" s="14" t="str">
        <f>IFERROR(VLOOKUP(I2334,Lists!$F$2:$G$16,2,FALSE()),"Not Rated")</f>
        <v>Teens</v>
      </c>
      <c r="P2334" s="14">
        <f t="shared" si="290"/>
        <v>117</v>
      </c>
      <c r="Q2334" s="14" t="str">
        <f t="shared" si="291"/>
        <v>Nigeria</v>
      </c>
      <c r="R2334" s="14" t="str">
        <f t="shared" si="292"/>
        <v>|Nigeria|</v>
      </c>
      <c r="S2334" s="14" t="str">
        <f t="shared" si="293"/>
        <v>|Comedies|International Movies|Romantic Movies|</v>
      </c>
      <c r="T2334" s="14" t="str">
        <f t="shared" si="294"/>
        <v>|Oluseyi Asurf|</v>
      </c>
      <c r="U2334" s="14" t="str">
        <f t="shared" si="295"/>
        <v>|Wale Ojo|Ireti Doyle|Alvin Abayomi|Toyin Abraham|Ruby Akubueze|Chimezie Imo|Tomiwa Tegbe|</v>
      </c>
    </row>
    <row r="2335" spans="1:21">
      <c r="A2335" s="14" t="s">
        <v>11411</v>
      </c>
      <c r="B2335" s="14" t="s">
        <v>48</v>
      </c>
      <c r="C2335" s="14" t="s">
        <v>11412</v>
      </c>
      <c r="D2335" s="14" t="s">
        <v>11413</v>
      </c>
      <c r="E2335" s="14" t="s">
        <v>11414</v>
      </c>
      <c r="F2335" s="14" t="s">
        <v>138</v>
      </c>
      <c r="G2335" s="26">
        <v>44008</v>
      </c>
      <c r="H2335" s="14">
        <v>2016</v>
      </c>
      <c r="I2335" s="14" t="s">
        <v>360</v>
      </c>
      <c r="J2335" s="14" t="s">
        <v>1386</v>
      </c>
      <c r="K2335" s="14" t="s">
        <v>444</v>
      </c>
      <c r="L2335" s="14" t="s">
        <v>11415</v>
      </c>
      <c r="M2335" s="14">
        <f t="shared" si="288"/>
        <v>2020</v>
      </c>
      <c r="N2335" s="14">
        <f t="shared" si="289"/>
        <v>6</v>
      </c>
      <c r="O2335" s="14" t="str">
        <f>IFERROR(VLOOKUP(I2335,Lists!$F$2:$G$16,2,FALSE()),"Not Rated")</f>
        <v>Adults</v>
      </c>
      <c r="P2335" s="14">
        <f t="shared" si="290"/>
        <v>107</v>
      </c>
      <c r="Q2335" s="14" t="str">
        <f t="shared" si="291"/>
        <v>Philippines</v>
      </c>
      <c r="R2335" s="14" t="str">
        <f t="shared" si="292"/>
        <v>|Philippines|</v>
      </c>
      <c r="S2335" s="14" t="str">
        <f t="shared" si="293"/>
        <v>|Dramas|Independent Movies|International Movies|</v>
      </c>
      <c r="T2335" s="14" t="str">
        <f t="shared" si="294"/>
        <v>|Eduardo Roy Jr.|</v>
      </c>
      <c r="U2335" s="14" t="str">
        <f t="shared" si="295"/>
        <v>|Ronwaldo Martin|Hasmine Killip|Maria Isabel Lopez|Raymond Lee|Erlinda Villalobos|Sue Prado|</v>
      </c>
    </row>
    <row r="2336" spans="1:21">
      <c r="A2336" s="14" t="s">
        <v>11416</v>
      </c>
      <c r="B2336" s="14" t="s">
        <v>48</v>
      </c>
      <c r="C2336" s="14" t="s">
        <v>11417</v>
      </c>
      <c r="D2336" s="14" t="s">
        <v>117</v>
      </c>
      <c r="E2336" s="14" t="s">
        <v>117</v>
      </c>
      <c r="F2336" s="14" t="s">
        <v>116</v>
      </c>
      <c r="G2336" s="26">
        <v>44008</v>
      </c>
      <c r="H2336" s="14">
        <v>2019</v>
      </c>
      <c r="I2336" s="14" t="s">
        <v>360</v>
      </c>
      <c r="J2336" s="14" t="s">
        <v>580</v>
      </c>
      <c r="K2336" s="14" t="s">
        <v>910</v>
      </c>
      <c r="L2336" s="14" t="s">
        <v>11418</v>
      </c>
      <c r="M2336" s="14">
        <f t="shared" si="288"/>
        <v>2020</v>
      </c>
      <c r="N2336" s="14">
        <f t="shared" si="289"/>
        <v>6</v>
      </c>
      <c r="O2336" s="14" t="str">
        <f>IFERROR(VLOOKUP(I2336,Lists!$F$2:$G$16,2,FALSE()),"Not Rated")</f>
        <v>Adults</v>
      </c>
      <c r="P2336" s="14">
        <f t="shared" si="290"/>
        <v>111</v>
      </c>
      <c r="Q2336" s="14" t="str">
        <f t="shared" si="291"/>
        <v>India</v>
      </c>
      <c r="R2336" s="14" t="str">
        <f t="shared" si="292"/>
        <v>|India|</v>
      </c>
      <c r="S2336" s="14" t="str">
        <f t="shared" si="293"/>
        <v>|Dramas|International Movies|Romantic Movies|</v>
      </c>
      <c r="T2336" s="14" t="str">
        <f t="shared" si="294"/>
        <v>|Unknown|</v>
      </c>
      <c r="U2336" s="14" t="str">
        <f t="shared" si="295"/>
        <v>|Unknown|</v>
      </c>
    </row>
    <row r="2337" spans="1:21">
      <c r="A2337" s="14" t="s">
        <v>11419</v>
      </c>
      <c r="B2337" s="14" t="s">
        <v>48</v>
      </c>
      <c r="C2337" s="14" t="s">
        <v>11420</v>
      </c>
      <c r="D2337" s="14" t="s">
        <v>117</v>
      </c>
      <c r="E2337" s="14" t="s">
        <v>117</v>
      </c>
      <c r="F2337" s="14" t="s">
        <v>117</v>
      </c>
      <c r="G2337" s="26">
        <v>44008</v>
      </c>
      <c r="H2337" s="14">
        <v>2019</v>
      </c>
      <c r="I2337" s="14" t="s">
        <v>361</v>
      </c>
      <c r="J2337" s="14" t="s">
        <v>646</v>
      </c>
      <c r="K2337" s="14" t="s">
        <v>910</v>
      </c>
      <c r="L2337" s="14" t="s">
        <v>11418</v>
      </c>
      <c r="M2337" s="14">
        <f t="shared" si="288"/>
        <v>2020</v>
      </c>
      <c r="N2337" s="14">
        <f t="shared" si="289"/>
        <v>6</v>
      </c>
      <c r="O2337" s="14" t="str">
        <f>IFERROR(VLOOKUP(I2337,Lists!$F$2:$G$16,2,FALSE()),"Not Rated")</f>
        <v>Teens</v>
      </c>
      <c r="P2337" s="14">
        <f t="shared" si="290"/>
        <v>116</v>
      </c>
      <c r="Q2337" s="14" t="str">
        <f t="shared" si="291"/>
        <v>Unknown</v>
      </c>
      <c r="R2337" s="14" t="str">
        <f t="shared" si="292"/>
        <v>|Unknown|</v>
      </c>
      <c r="S2337" s="14" t="str">
        <f t="shared" si="293"/>
        <v>|Dramas|International Movies|Romantic Movies|</v>
      </c>
      <c r="T2337" s="14" t="str">
        <f t="shared" si="294"/>
        <v>|Unknown|</v>
      </c>
      <c r="U2337" s="14" t="str">
        <f t="shared" si="295"/>
        <v>|Unknown|</v>
      </c>
    </row>
    <row r="2338" spans="1:21">
      <c r="A2338" s="14" t="s">
        <v>11421</v>
      </c>
      <c r="B2338" s="14" t="s">
        <v>48</v>
      </c>
      <c r="C2338" s="14" t="s">
        <v>11422</v>
      </c>
      <c r="D2338" s="14" t="s">
        <v>11380</v>
      </c>
      <c r="E2338" s="14" t="s">
        <v>11381</v>
      </c>
      <c r="F2338" s="14" t="s">
        <v>116</v>
      </c>
      <c r="G2338" s="26">
        <v>44008</v>
      </c>
      <c r="H2338" s="14">
        <v>2019</v>
      </c>
      <c r="I2338" s="14" t="s">
        <v>361</v>
      </c>
      <c r="J2338" s="14" t="s">
        <v>1476</v>
      </c>
      <c r="K2338" s="14" t="s">
        <v>475</v>
      </c>
      <c r="L2338" s="14" t="s">
        <v>11423</v>
      </c>
      <c r="M2338" s="14">
        <f t="shared" si="288"/>
        <v>2020</v>
      </c>
      <c r="N2338" s="14">
        <f t="shared" si="289"/>
        <v>6</v>
      </c>
      <c r="O2338" s="14" t="str">
        <f>IFERROR(VLOOKUP(I2338,Lists!$F$2:$G$16,2,FALSE()),"Not Rated")</f>
        <v>Teens</v>
      </c>
      <c r="P2338" s="14">
        <f t="shared" si="290"/>
        <v>135</v>
      </c>
      <c r="Q2338" s="14" t="str">
        <f t="shared" si="291"/>
        <v>India</v>
      </c>
      <c r="R2338" s="14" t="str">
        <f t="shared" si="292"/>
        <v>|India|</v>
      </c>
      <c r="S2338" s="14" t="str">
        <f t="shared" si="293"/>
        <v>|Dramas|International Movies|</v>
      </c>
      <c r="T2338" s="14" t="str">
        <f t="shared" si="294"/>
        <v>|Abhijit Panse|</v>
      </c>
      <c r="U2338" s="14" t="str">
        <f t="shared" si="295"/>
        <v>|Nawazuddin Siddiqui|Amrita Rao|Rajeev Panday|Sanjay Narvekar|Rajesh Khera|Prakash Belawadi|Avantika Akerkar|</v>
      </c>
    </row>
    <row r="2339" spans="1:21">
      <c r="A2339" s="14" t="s">
        <v>11424</v>
      </c>
      <c r="B2339" s="14" t="s">
        <v>49</v>
      </c>
      <c r="C2339" s="14" t="s">
        <v>11425</v>
      </c>
      <c r="D2339" s="14" t="s">
        <v>117</v>
      </c>
      <c r="E2339" s="14" t="s">
        <v>11426</v>
      </c>
      <c r="F2339" s="14" t="s">
        <v>123</v>
      </c>
      <c r="G2339" s="26">
        <v>44008</v>
      </c>
      <c r="H2339" s="14">
        <v>2020</v>
      </c>
      <c r="I2339" s="14" t="s">
        <v>368</v>
      </c>
      <c r="J2339" s="14" t="s">
        <v>105</v>
      </c>
      <c r="K2339" s="14" t="s">
        <v>11427</v>
      </c>
      <c r="L2339" s="14" t="s">
        <v>11428</v>
      </c>
      <c r="M2339" s="14">
        <f t="shared" si="288"/>
        <v>2020</v>
      </c>
      <c r="N2339" s="14">
        <f t="shared" si="289"/>
        <v>6</v>
      </c>
      <c r="O2339" s="14" t="str">
        <f>IFERROR(VLOOKUP(I2339,Lists!$F$2:$G$16,2,FALSE()),"Not Rated")</f>
        <v>Kids</v>
      </c>
      <c r="P2339" s="14">
        <f t="shared" si="290"/>
        <v>1</v>
      </c>
      <c r="Q2339" s="14" t="str">
        <f t="shared" si="291"/>
        <v>South Korea</v>
      </c>
      <c r="R2339" s="14" t="str">
        <f t="shared" si="292"/>
        <v>|South Korea|</v>
      </c>
      <c r="S2339" s="14" t="str">
        <f t="shared" si="293"/>
        <v>|International TV Shows|Korean TV Shows|Reality TV|</v>
      </c>
      <c r="T2339" s="14" t="str">
        <f t="shared" si="294"/>
        <v>|Unknown|</v>
      </c>
      <c r="U2339" s="14" t="str">
        <f t="shared" si="295"/>
        <v>|Lee Seung-gi|Jasper Liu|</v>
      </c>
    </row>
    <row r="2340" spans="1:21">
      <c r="A2340" s="14" t="s">
        <v>11429</v>
      </c>
      <c r="B2340" s="14" t="s">
        <v>48</v>
      </c>
      <c r="C2340" s="14" t="s">
        <v>11430</v>
      </c>
      <c r="D2340" s="14" t="s">
        <v>11431</v>
      </c>
      <c r="E2340" s="14" t="s">
        <v>11432</v>
      </c>
      <c r="F2340" s="14" t="s">
        <v>116</v>
      </c>
      <c r="G2340" s="26">
        <v>44007</v>
      </c>
      <c r="H2340" s="14">
        <v>2020</v>
      </c>
      <c r="I2340" s="14" t="s">
        <v>360</v>
      </c>
      <c r="J2340" s="14" t="s">
        <v>3165</v>
      </c>
      <c r="K2340" s="14" t="s">
        <v>2943</v>
      </c>
      <c r="L2340" s="14" t="s">
        <v>11433</v>
      </c>
      <c r="M2340" s="14">
        <f t="shared" si="288"/>
        <v>2020</v>
      </c>
      <c r="N2340" s="14">
        <f t="shared" si="289"/>
        <v>6</v>
      </c>
      <c r="O2340" s="14" t="str">
        <f>IFERROR(VLOOKUP(I2340,Lists!$F$2:$G$16,2,FALSE()),"Not Rated")</f>
        <v>Adults</v>
      </c>
      <c r="P2340" s="14">
        <f t="shared" si="290"/>
        <v>126</v>
      </c>
      <c r="Q2340" s="14" t="str">
        <f t="shared" si="291"/>
        <v>India</v>
      </c>
      <c r="R2340" s="14" t="str">
        <f t="shared" si="292"/>
        <v>|India|</v>
      </c>
      <c r="S2340" s="14" t="str">
        <f t="shared" si="293"/>
        <v>|International Movies|Romantic Movies|</v>
      </c>
      <c r="T2340" s="14" t="str">
        <f t="shared" si="294"/>
        <v>|Ravikanth Perepu|</v>
      </c>
      <c r="U2340" s="14" t="str">
        <f t="shared" si="295"/>
        <v>|Siddhu Jonnalagadda|Shraddha Srinath|Seerat Kapoor|Shalini Vadnikatti|Jhansi|Viva Harsha|Sampath Raj|Samyuktha Hornad|</v>
      </c>
    </row>
    <row r="2341" spans="1:21">
      <c r="A2341" s="14" t="s">
        <v>11434</v>
      </c>
      <c r="B2341" s="14" t="s">
        <v>48</v>
      </c>
      <c r="C2341" s="14" t="s">
        <v>11435</v>
      </c>
      <c r="D2341" s="14" t="s">
        <v>11436</v>
      </c>
      <c r="E2341" s="14" t="s">
        <v>11437</v>
      </c>
      <c r="F2341" s="14" t="s">
        <v>116</v>
      </c>
      <c r="G2341" s="26">
        <v>44007</v>
      </c>
      <c r="H2341" s="14">
        <v>2015</v>
      </c>
      <c r="I2341" s="14" t="s">
        <v>361</v>
      </c>
      <c r="J2341" s="14" t="s">
        <v>5812</v>
      </c>
      <c r="K2341" s="14" t="s">
        <v>612</v>
      </c>
      <c r="L2341" s="14" t="s">
        <v>11438</v>
      </c>
      <c r="M2341" s="14">
        <f t="shared" si="288"/>
        <v>2020</v>
      </c>
      <c r="N2341" s="14">
        <f t="shared" si="289"/>
        <v>6</v>
      </c>
      <c r="O2341" s="14" t="str">
        <f>IFERROR(VLOOKUP(I2341,Lists!$F$2:$G$16,2,FALSE()),"Not Rated")</f>
        <v>Teens</v>
      </c>
      <c r="P2341" s="14">
        <f t="shared" si="290"/>
        <v>164</v>
      </c>
      <c r="Q2341" s="14" t="str">
        <f t="shared" si="291"/>
        <v>India</v>
      </c>
      <c r="R2341" s="14" t="str">
        <f t="shared" si="292"/>
        <v>|India|</v>
      </c>
      <c r="S2341" s="14" t="str">
        <f t="shared" si="293"/>
        <v>|Action &amp; Adventure|Dramas|International Movies|</v>
      </c>
      <c r="T2341" s="14" t="str">
        <f t="shared" si="294"/>
        <v>|Sooraj R. Barjatya|</v>
      </c>
      <c r="U2341" s="14" t="str">
        <f t="shared" si="295"/>
        <v>|Salman Khan|Sonam Kapoor|Anupam Kher|Neil Nitin Mukesh|Sanjay Mishra|Swara Bhaskar|Deepak Dobriyal|Arman Kohli|Manoj Joshi|Samaira Rao|Karuna Pandey|Sucheta Khanna|</v>
      </c>
    </row>
    <row r="2342" spans="1:21">
      <c r="A2342" s="14" t="s">
        <v>11439</v>
      </c>
      <c r="B2342" s="14" t="s">
        <v>48</v>
      </c>
      <c r="C2342" s="14" t="s">
        <v>11440</v>
      </c>
      <c r="D2342" s="14" t="s">
        <v>11436</v>
      </c>
      <c r="E2342" s="14" t="s">
        <v>11441</v>
      </c>
      <c r="F2342" s="14" t="s">
        <v>116</v>
      </c>
      <c r="G2342" s="26">
        <v>44007</v>
      </c>
      <c r="H2342" s="14">
        <v>2006</v>
      </c>
      <c r="I2342" s="14" t="s">
        <v>361</v>
      </c>
      <c r="J2342" s="14" t="s">
        <v>541</v>
      </c>
      <c r="K2342" s="14" t="s">
        <v>910</v>
      </c>
      <c r="L2342" s="14" t="s">
        <v>11442</v>
      </c>
      <c r="M2342" s="14">
        <f t="shared" si="288"/>
        <v>2020</v>
      </c>
      <c r="N2342" s="14">
        <f t="shared" si="289"/>
        <v>6</v>
      </c>
      <c r="O2342" s="14" t="str">
        <f>IFERROR(VLOOKUP(I2342,Lists!$F$2:$G$16,2,FALSE()),"Not Rated")</f>
        <v>Teens</v>
      </c>
      <c r="P2342" s="14">
        <f t="shared" si="290"/>
        <v>166</v>
      </c>
      <c r="Q2342" s="14" t="str">
        <f t="shared" si="291"/>
        <v>India</v>
      </c>
      <c r="R2342" s="14" t="str">
        <f t="shared" si="292"/>
        <v>|India|</v>
      </c>
      <c r="S2342" s="14" t="str">
        <f t="shared" si="293"/>
        <v>|Dramas|International Movies|Romantic Movies|</v>
      </c>
      <c r="T2342" s="14" t="str">
        <f t="shared" si="294"/>
        <v>|Sooraj R. Barjatya|</v>
      </c>
      <c r="U2342" s="14" t="str">
        <f t="shared" si="295"/>
        <v>|Shahid Kapoor|Amrita Rao|Anupam Kher|Alok Nath|Seema Biswas|Samir Soni|Lata Sabharwal|Manoj Joshi|Dinesh Lamba|Amrita Prakash|</v>
      </c>
    </row>
    <row r="2343" spans="1:21">
      <c r="A2343" s="14" t="s">
        <v>11443</v>
      </c>
      <c r="B2343" s="14" t="s">
        <v>48</v>
      </c>
      <c r="C2343" s="14" t="s">
        <v>11444</v>
      </c>
      <c r="D2343" s="14" t="s">
        <v>11445</v>
      </c>
      <c r="E2343" s="14" t="s">
        <v>117</v>
      </c>
      <c r="F2343" s="14" t="s">
        <v>115</v>
      </c>
      <c r="G2343" s="26">
        <v>44006</v>
      </c>
      <c r="H2343" s="14">
        <v>2020</v>
      </c>
      <c r="I2343" s="14" t="s">
        <v>364</v>
      </c>
      <c r="J2343" s="14" t="s">
        <v>457</v>
      </c>
      <c r="K2343" s="14" t="s">
        <v>884</v>
      </c>
      <c r="L2343" s="14" t="s">
        <v>11446</v>
      </c>
      <c r="M2343" s="14">
        <f t="shared" si="288"/>
        <v>2020</v>
      </c>
      <c r="N2343" s="14">
        <f t="shared" si="289"/>
        <v>6</v>
      </c>
      <c r="O2343" s="14" t="str">
        <f>IFERROR(VLOOKUP(I2343,Lists!$F$2:$G$16,2,FALSE()),"Not Rated")</f>
        <v>Teens</v>
      </c>
      <c r="P2343" s="14">
        <f t="shared" si="290"/>
        <v>104</v>
      </c>
      <c r="Q2343" s="14" t="str">
        <f t="shared" si="291"/>
        <v>United States</v>
      </c>
      <c r="R2343" s="14" t="str">
        <f t="shared" si="292"/>
        <v>|United States|</v>
      </c>
      <c r="S2343" s="14" t="str">
        <f t="shared" si="293"/>
        <v>|Documentaries|Sports Movies|</v>
      </c>
      <c r="T2343" s="14" t="str">
        <f t="shared" si="294"/>
        <v>|Bonni Cohen|Jon Shenk|</v>
      </c>
      <c r="U2343" s="14" t="str">
        <f t="shared" si="295"/>
        <v>|Unknown|</v>
      </c>
    </row>
    <row r="2344" spans="1:21">
      <c r="A2344" s="14" t="s">
        <v>11447</v>
      </c>
      <c r="B2344" s="14" t="s">
        <v>48</v>
      </c>
      <c r="C2344" s="14" t="s">
        <v>11448</v>
      </c>
      <c r="D2344" s="14" t="s">
        <v>11449</v>
      </c>
      <c r="E2344" s="14" t="s">
        <v>11450</v>
      </c>
      <c r="F2344" s="14" t="s">
        <v>116</v>
      </c>
      <c r="G2344" s="26">
        <v>44006</v>
      </c>
      <c r="H2344" s="14">
        <v>2020</v>
      </c>
      <c r="I2344" s="14" t="s">
        <v>360</v>
      </c>
      <c r="J2344" s="14" t="s">
        <v>507</v>
      </c>
      <c r="K2344" s="14" t="s">
        <v>1537</v>
      </c>
      <c r="L2344" s="14" t="s">
        <v>11451</v>
      </c>
      <c r="M2344" s="14">
        <f t="shared" si="288"/>
        <v>2020</v>
      </c>
      <c r="N2344" s="14">
        <f t="shared" si="289"/>
        <v>6</v>
      </c>
      <c r="O2344" s="14" t="str">
        <f>IFERROR(VLOOKUP(I2344,Lists!$F$2:$G$16,2,FALSE()),"Not Rated")</f>
        <v>Adults</v>
      </c>
      <c r="P2344" s="14">
        <f t="shared" si="290"/>
        <v>94</v>
      </c>
      <c r="Q2344" s="14" t="str">
        <f t="shared" si="291"/>
        <v>India</v>
      </c>
      <c r="R2344" s="14" t="str">
        <f t="shared" si="292"/>
        <v>|India|</v>
      </c>
      <c r="S2344" s="14" t="str">
        <f t="shared" si="293"/>
        <v>|Horror Movies|International Movies|</v>
      </c>
      <c r="T2344" s="14" t="str">
        <f t="shared" si="294"/>
        <v>|Anvita Dutt|</v>
      </c>
      <c r="U2344" s="14" t="str">
        <f t="shared" si="295"/>
        <v>|Tripti Dimri|Avinash Tiwary|Rahul Bose|Parambrata Chatterjee|Paoli Dam|Veera Kapur Ee|</v>
      </c>
    </row>
    <row r="2345" spans="1:21">
      <c r="A2345" s="14" t="s">
        <v>11452</v>
      </c>
      <c r="B2345" s="14" t="s">
        <v>49</v>
      </c>
      <c r="C2345" s="14" t="s">
        <v>11453</v>
      </c>
      <c r="D2345" s="14" t="s">
        <v>117</v>
      </c>
      <c r="E2345" s="14" t="s">
        <v>11454</v>
      </c>
      <c r="F2345" s="14" t="s">
        <v>118</v>
      </c>
      <c r="G2345" s="26">
        <v>44006</v>
      </c>
      <c r="H2345" s="14">
        <v>2020</v>
      </c>
      <c r="I2345" s="14" t="s">
        <v>362</v>
      </c>
      <c r="J2345" s="14" t="s">
        <v>105</v>
      </c>
      <c r="K2345" s="14" t="s">
        <v>2297</v>
      </c>
      <c r="L2345" s="14" t="s">
        <v>11455</v>
      </c>
      <c r="M2345" s="14">
        <f t="shared" si="288"/>
        <v>2020</v>
      </c>
      <c r="N2345" s="14">
        <f t="shared" si="289"/>
        <v>6</v>
      </c>
      <c r="O2345" s="14" t="str">
        <f>IFERROR(VLOOKUP(I2345,Lists!$F$2:$G$16,2,FALSE()),"Not Rated")</f>
        <v>Older Kids</v>
      </c>
      <c r="P2345" s="14">
        <f t="shared" si="290"/>
        <v>1</v>
      </c>
      <c r="Q2345" s="14" t="str">
        <f t="shared" si="291"/>
        <v>United Kingdom</v>
      </c>
      <c r="R2345" s="14" t="str">
        <f t="shared" si="292"/>
        <v>|United Kingdom|</v>
      </c>
      <c r="S2345" s="14" t="str">
        <f t="shared" si="293"/>
        <v>|British TV Shows|International TV Shows|Reality TV|</v>
      </c>
      <c r="T2345" s="14" t="str">
        <f t="shared" si="294"/>
        <v>|Unknown|</v>
      </c>
      <c r="U2345" s="14" t="str">
        <f t="shared" si="295"/>
        <v>|Jayde Adams|Carla Hall|Heston Blumenthal|Niklas Ekstedt|</v>
      </c>
    </row>
    <row r="2346" spans="1:21">
      <c r="A2346" s="14" t="s">
        <v>11456</v>
      </c>
      <c r="B2346" s="14" t="s">
        <v>48</v>
      </c>
      <c r="C2346" s="14" t="s">
        <v>11457</v>
      </c>
      <c r="D2346" s="14" t="s">
        <v>11458</v>
      </c>
      <c r="E2346" s="14" t="s">
        <v>11459</v>
      </c>
      <c r="F2346" s="14" t="s">
        <v>153</v>
      </c>
      <c r="G2346" s="26">
        <v>44006</v>
      </c>
      <c r="H2346" s="14">
        <v>2020</v>
      </c>
      <c r="I2346" s="14" t="s">
        <v>360</v>
      </c>
      <c r="J2346" s="14" t="s">
        <v>900</v>
      </c>
      <c r="K2346" s="14" t="s">
        <v>444</v>
      </c>
      <c r="L2346" s="14" t="s">
        <v>11460</v>
      </c>
      <c r="M2346" s="14">
        <f t="shared" si="288"/>
        <v>2020</v>
      </c>
      <c r="N2346" s="14">
        <f t="shared" si="289"/>
        <v>6</v>
      </c>
      <c r="O2346" s="14" t="str">
        <f>IFERROR(VLOOKUP(I2346,Lists!$F$2:$G$16,2,FALSE()),"Not Rated")</f>
        <v>Adults</v>
      </c>
      <c r="P2346" s="14">
        <f t="shared" si="290"/>
        <v>92</v>
      </c>
      <c r="Q2346" s="14" t="str">
        <f t="shared" si="291"/>
        <v>Chile</v>
      </c>
      <c r="R2346" s="14" t="str">
        <f t="shared" si="292"/>
        <v>|Chile|</v>
      </c>
      <c r="S2346" s="14" t="str">
        <f t="shared" si="293"/>
        <v>|Dramas|Independent Movies|International Movies|</v>
      </c>
      <c r="T2346" s="14" t="str">
        <f t="shared" si="294"/>
        <v>|Gaspar Antillo|</v>
      </c>
      <c r="U2346" s="14" t="str">
        <f t="shared" si="295"/>
        <v>|Jorge García|Millaray Lobos|Luis Gnecco|Alejandro Goic|Gastón Pauls|Eduardo Paxeco|</v>
      </c>
    </row>
    <row r="2347" spans="1:21">
      <c r="A2347" s="14" t="s">
        <v>11461</v>
      </c>
      <c r="B2347" s="14" t="s">
        <v>48</v>
      </c>
      <c r="C2347" s="14" t="s">
        <v>11462</v>
      </c>
      <c r="D2347" s="14" t="s">
        <v>11463</v>
      </c>
      <c r="E2347" s="14" t="s">
        <v>11464</v>
      </c>
      <c r="F2347" s="14" t="s">
        <v>115</v>
      </c>
      <c r="G2347" s="26">
        <v>44005</v>
      </c>
      <c r="H2347" s="14">
        <v>2020</v>
      </c>
      <c r="I2347" s="14" t="s">
        <v>360</v>
      </c>
      <c r="J2347" s="14" t="s">
        <v>7029</v>
      </c>
      <c r="K2347" s="14" t="s">
        <v>261</v>
      </c>
      <c r="L2347" s="14" t="s">
        <v>11465</v>
      </c>
      <c r="M2347" s="14">
        <f t="shared" si="288"/>
        <v>2020</v>
      </c>
      <c r="N2347" s="14">
        <f t="shared" si="289"/>
        <v>6</v>
      </c>
      <c r="O2347" s="14" t="str">
        <f>IFERROR(VLOOKUP(I2347,Lists!$F$2:$G$16,2,FALSE()),"Not Rated")</f>
        <v>Adults</v>
      </c>
      <c r="P2347" s="14">
        <f t="shared" si="290"/>
        <v>52</v>
      </c>
      <c r="Q2347" s="14" t="str">
        <f t="shared" si="291"/>
        <v>United States</v>
      </c>
      <c r="R2347" s="14" t="str">
        <f t="shared" si="292"/>
        <v>|United States|</v>
      </c>
      <c r="S2347" s="14" t="str">
        <f t="shared" si="293"/>
        <v>|Stand-Up Comedy|</v>
      </c>
      <c r="T2347" s="14" t="str">
        <f t="shared" si="294"/>
        <v>|Eric Notarnicola|</v>
      </c>
      <c r="U2347" s="14" t="str">
        <f t="shared" si="295"/>
        <v>|Eric André|</v>
      </c>
    </row>
    <row r="2348" spans="1:21">
      <c r="A2348" s="14" t="s">
        <v>11466</v>
      </c>
      <c r="B2348" s="14" t="s">
        <v>49</v>
      </c>
      <c r="C2348" s="14" t="s">
        <v>11467</v>
      </c>
      <c r="D2348" s="14" t="s">
        <v>117</v>
      </c>
      <c r="E2348" s="14" t="s">
        <v>11468</v>
      </c>
      <c r="F2348" s="14" t="s">
        <v>115</v>
      </c>
      <c r="G2348" s="26">
        <v>44005</v>
      </c>
      <c r="H2348" s="14">
        <v>2020</v>
      </c>
      <c r="I2348" s="14" t="s">
        <v>361</v>
      </c>
      <c r="J2348" s="14" t="s">
        <v>106</v>
      </c>
      <c r="K2348" s="14" t="s">
        <v>11469</v>
      </c>
      <c r="L2348" s="14" t="s">
        <v>11470</v>
      </c>
      <c r="M2348" s="14">
        <f t="shared" si="288"/>
        <v>2020</v>
      </c>
      <c r="N2348" s="14">
        <f t="shared" si="289"/>
        <v>6</v>
      </c>
      <c r="O2348" s="14" t="str">
        <f>IFERROR(VLOOKUP(I2348,Lists!$F$2:$G$16,2,FALSE()),"Not Rated")</f>
        <v>Teens</v>
      </c>
      <c r="P2348" s="14">
        <f t="shared" si="290"/>
        <v>2</v>
      </c>
      <c r="Q2348" s="14" t="str">
        <f t="shared" si="291"/>
        <v>United States</v>
      </c>
      <c r="R2348" s="14" t="str">
        <f t="shared" si="292"/>
        <v>|United States|</v>
      </c>
      <c r="S2348" s="14" t="str">
        <f t="shared" si="293"/>
        <v>|Classic &amp; Cult TV|TV Dramas|TV Sci-Fi &amp; Fantasy|</v>
      </c>
      <c r="T2348" s="14" t="str">
        <f t="shared" si="294"/>
        <v>|Unknown|</v>
      </c>
      <c r="U2348" s="14" t="str">
        <f t="shared" si="295"/>
        <v>|Jeanine Mason|Nathan Parsons|Michael Vlamis|Lily Cowles|Tyler Blackburn|Heather Hemmens|Michael Trevino|Trevor St. John|</v>
      </c>
    </row>
    <row r="2349" spans="1:21">
      <c r="A2349" s="14" t="s">
        <v>11471</v>
      </c>
      <c r="B2349" s="14" t="s">
        <v>48</v>
      </c>
      <c r="C2349" s="14" t="s">
        <v>11472</v>
      </c>
      <c r="D2349" s="14" t="s">
        <v>11473</v>
      </c>
      <c r="E2349" s="14" t="s">
        <v>11474</v>
      </c>
      <c r="F2349" s="14" t="s">
        <v>116</v>
      </c>
      <c r="G2349" s="26">
        <v>44004</v>
      </c>
      <c r="H2349" s="14">
        <v>2020</v>
      </c>
      <c r="I2349" s="14" t="s">
        <v>361</v>
      </c>
      <c r="J2349" s="14" t="s">
        <v>1375</v>
      </c>
      <c r="K2349" s="14" t="s">
        <v>444</v>
      </c>
      <c r="L2349" s="14" t="s">
        <v>11475</v>
      </c>
      <c r="M2349" s="14">
        <f t="shared" si="288"/>
        <v>2020</v>
      </c>
      <c r="N2349" s="14">
        <f t="shared" si="289"/>
        <v>6</v>
      </c>
      <c r="O2349" s="14" t="str">
        <f>IFERROR(VLOOKUP(I2349,Lists!$F$2:$G$16,2,FALSE()),"Not Rated")</f>
        <v>Teens</v>
      </c>
      <c r="P2349" s="14">
        <f t="shared" si="290"/>
        <v>112</v>
      </c>
      <c r="Q2349" s="14" t="str">
        <f t="shared" si="291"/>
        <v>India</v>
      </c>
      <c r="R2349" s="14" t="str">
        <f t="shared" si="292"/>
        <v>|India|</v>
      </c>
      <c r="S2349" s="14" t="str">
        <f t="shared" si="293"/>
        <v>|Dramas|Independent Movies|International Movies|</v>
      </c>
      <c r="T2349" s="14" t="str">
        <f t="shared" si="294"/>
        <v>|Musthafa|</v>
      </c>
      <c r="U2349" s="14" t="str">
        <f t="shared" si="295"/>
        <v>|Anna Ben|Roshan Mathew|Sreenath Bhasi|Sudhi Koppa|Tanvi Ram|Musthafa|James Eliya|Vijilesh|</v>
      </c>
    </row>
    <row r="2350" spans="1:21">
      <c r="A2350" s="14" t="s">
        <v>11476</v>
      </c>
      <c r="B2350" s="14" t="s">
        <v>48</v>
      </c>
      <c r="C2350" s="14" t="s">
        <v>11477</v>
      </c>
      <c r="D2350" s="14" t="s">
        <v>11478</v>
      </c>
      <c r="E2350" s="14" t="s">
        <v>11479</v>
      </c>
      <c r="F2350" s="14" t="s">
        <v>131</v>
      </c>
      <c r="G2350" s="26">
        <v>44004</v>
      </c>
      <c r="H2350" s="14">
        <v>2017</v>
      </c>
      <c r="I2350" s="14" t="s">
        <v>362</v>
      </c>
      <c r="J2350" s="14" t="s">
        <v>404</v>
      </c>
      <c r="K2350" s="14" t="s">
        <v>542</v>
      </c>
      <c r="L2350" s="14" t="s">
        <v>11480</v>
      </c>
      <c r="M2350" s="14">
        <f t="shared" si="288"/>
        <v>2020</v>
      </c>
      <c r="N2350" s="14">
        <f t="shared" si="289"/>
        <v>6</v>
      </c>
      <c r="O2350" s="14" t="str">
        <f>IFERROR(VLOOKUP(I2350,Lists!$F$2:$G$16,2,FALSE()),"Not Rated")</f>
        <v>Older Kids</v>
      </c>
      <c r="P2350" s="14">
        <f t="shared" si="290"/>
        <v>90</v>
      </c>
      <c r="Q2350" s="14" t="str">
        <f t="shared" si="291"/>
        <v>Nigeria</v>
      </c>
      <c r="R2350" s="14" t="str">
        <f t="shared" si="292"/>
        <v>|Nigeria|</v>
      </c>
      <c r="S2350" s="14" t="str">
        <f t="shared" si="293"/>
        <v>|Comedies|International Movies|Romantic Movies|</v>
      </c>
      <c r="T2350" s="14" t="str">
        <f t="shared" si="294"/>
        <v>|Ishaya Bako|</v>
      </c>
      <c r="U2350" s="14" t="str">
        <f t="shared" si="295"/>
        <v>|Zainab Balogun|Kenneth Okolie|Deyemi Okanlawon|Joke Silva|Olu Jacobs|Jide Kosoko|Rachel Oniga|Kemi Lala Akindoju|Ini Dima-Okojie|Toni Tones|</v>
      </c>
    </row>
    <row r="2351" spans="1:21">
      <c r="A2351" s="14" t="s">
        <v>11481</v>
      </c>
      <c r="B2351" s="14" t="s">
        <v>49</v>
      </c>
      <c r="C2351" s="14" t="s">
        <v>11482</v>
      </c>
      <c r="D2351" s="14" t="s">
        <v>117</v>
      </c>
      <c r="E2351" s="14" t="s">
        <v>11483</v>
      </c>
      <c r="F2351" s="14" t="s">
        <v>123</v>
      </c>
      <c r="G2351" s="26">
        <v>44003</v>
      </c>
      <c r="H2351" s="14">
        <v>2020</v>
      </c>
      <c r="I2351" s="14" t="s">
        <v>360</v>
      </c>
      <c r="J2351" s="14" t="s">
        <v>105</v>
      </c>
      <c r="K2351" s="14" t="s">
        <v>6268</v>
      </c>
      <c r="L2351" s="14" t="s">
        <v>11484</v>
      </c>
      <c r="M2351" s="14">
        <f t="shared" si="288"/>
        <v>2020</v>
      </c>
      <c r="N2351" s="14">
        <f t="shared" si="289"/>
        <v>6</v>
      </c>
      <c r="O2351" s="14" t="str">
        <f>IFERROR(VLOOKUP(I2351,Lists!$F$2:$G$16,2,FALSE()),"Not Rated")</f>
        <v>Adults</v>
      </c>
      <c r="P2351" s="14">
        <f t="shared" si="290"/>
        <v>1</v>
      </c>
      <c r="Q2351" s="14" t="str">
        <f t="shared" si="291"/>
        <v>South Korea</v>
      </c>
      <c r="R2351" s="14" t="str">
        <f t="shared" si="292"/>
        <v>|South Korea|</v>
      </c>
      <c r="S2351" s="14" t="str">
        <f t="shared" si="293"/>
        <v>|International TV Shows|Korean TV Shows|Romantic TV Shows|</v>
      </c>
      <c r="T2351" s="14" t="str">
        <f t="shared" si="294"/>
        <v>|Unknown|</v>
      </c>
      <c r="U2351" s="14" t="str">
        <f t="shared" si="295"/>
        <v>|Kim Soo-hyun|Seo Yea-ji|Oh Jung-se|Park Gyu-young|Kim Ju-hun|Kim Chang-wan|Kim Mee-kyung|Kang Ki-doong|Jang Young-nam|</v>
      </c>
    </row>
    <row r="2352" spans="1:21">
      <c r="A2352" s="14" t="s">
        <v>11485</v>
      </c>
      <c r="B2352" s="14" t="s">
        <v>48</v>
      </c>
      <c r="C2352" s="14" t="s">
        <v>11486</v>
      </c>
      <c r="D2352" s="14" t="s">
        <v>11487</v>
      </c>
      <c r="E2352" s="14" t="s">
        <v>11488</v>
      </c>
      <c r="F2352" s="14" t="s">
        <v>115</v>
      </c>
      <c r="G2352" s="26">
        <v>44003</v>
      </c>
      <c r="H2352" s="14">
        <v>2017</v>
      </c>
      <c r="I2352" s="14" t="s">
        <v>363</v>
      </c>
      <c r="J2352" s="14" t="s">
        <v>1247</v>
      </c>
      <c r="K2352" s="14" t="s">
        <v>2253</v>
      </c>
      <c r="L2352" s="14" t="s">
        <v>11489</v>
      </c>
      <c r="M2352" s="14">
        <f t="shared" si="288"/>
        <v>2020</v>
      </c>
      <c r="N2352" s="14">
        <f t="shared" si="289"/>
        <v>6</v>
      </c>
      <c r="O2352" s="14" t="str">
        <f>IFERROR(VLOOKUP(I2352,Lists!$F$2:$G$16,2,FALSE()),"Not Rated")</f>
        <v>Adults</v>
      </c>
      <c r="P2352" s="14">
        <f t="shared" si="290"/>
        <v>101</v>
      </c>
      <c r="Q2352" s="14" t="str">
        <f t="shared" si="291"/>
        <v>United States</v>
      </c>
      <c r="R2352" s="14" t="str">
        <f t="shared" si="292"/>
        <v>|United States|</v>
      </c>
      <c r="S2352" s="14" t="str">
        <f t="shared" si="293"/>
        <v>|Dramas|Independent Movies|Thrillers|</v>
      </c>
      <c r="T2352" s="14" t="str">
        <f t="shared" si="294"/>
        <v>|Kate Mulleavy|Laura Mulleavy|</v>
      </c>
      <c r="U2352" s="14" t="str">
        <f t="shared" si="295"/>
        <v>|Kirsten Dunst|Joe Cole|Pilou Asbæk|Jack Kilmer|Steph DuVall|Susan Traylor|Joel McCoy|Michael Pavlicek|</v>
      </c>
    </row>
    <row r="2353" spans="1:21">
      <c r="A2353" s="14" t="s">
        <v>11490</v>
      </c>
      <c r="B2353" s="14" t="s">
        <v>48</v>
      </c>
      <c r="C2353" s="14" t="s">
        <v>11491</v>
      </c>
      <c r="D2353" s="14" t="s">
        <v>11492</v>
      </c>
      <c r="E2353" s="14" t="s">
        <v>11493</v>
      </c>
      <c r="F2353" s="14" t="s">
        <v>131</v>
      </c>
      <c r="G2353" s="26">
        <v>44002</v>
      </c>
      <c r="H2353" s="14">
        <v>2019</v>
      </c>
      <c r="I2353" s="14" t="s">
        <v>360</v>
      </c>
      <c r="J2353" s="14" t="s">
        <v>1668</v>
      </c>
      <c r="K2353" s="14" t="s">
        <v>475</v>
      </c>
      <c r="L2353" s="14" t="s">
        <v>11494</v>
      </c>
      <c r="M2353" s="14">
        <f t="shared" si="288"/>
        <v>2020</v>
      </c>
      <c r="N2353" s="14">
        <f t="shared" si="289"/>
        <v>6</v>
      </c>
      <c r="O2353" s="14" t="str">
        <f>IFERROR(VLOOKUP(I2353,Lists!$F$2:$G$16,2,FALSE()),"Not Rated")</f>
        <v>Adults</v>
      </c>
      <c r="P2353" s="14">
        <f t="shared" si="290"/>
        <v>84</v>
      </c>
      <c r="Q2353" s="14" t="str">
        <f t="shared" si="291"/>
        <v>Nigeria</v>
      </c>
      <c r="R2353" s="14" t="str">
        <f t="shared" si="292"/>
        <v>|Nigeria|</v>
      </c>
      <c r="S2353" s="14" t="str">
        <f t="shared" si="293"/>
        <v>|Dramas|International Movies|</v>
      </c>
      <c r="T2353" s="14" t="str">
        <f t="shared" si="294"/>
        <v>|Akhigbe Ilozobhie|</v>
      </c>
      <c r="U2353" s="14" t="str">
        <f t="shared" si="295"/>
        <v>|Toyin Abraham|Timini Egbuson|Shaffy Bello|Yemi Solade|Broda Shaggi|Sambasa Nzeribe|Ijeoma Aniebo|Blessing Onwukwe|</v>
      </c>
    </row>
    <row r="2354" spans="1:21">
      <c r="A2354" s="14" t="s">
        <v>11495</v>
      </c>
      <c r="B2354" s="14" t="s">
        <v>49</v>
      </c>
      <c r="C2354" s="14" t="s">
        <v>11496</v>
      </c>
      <c r="D2354" s="14" t="s">
        <v>117</v>
      </c>
      <c r="E2354" s="14" t="s">
        <v>117</v>
      </c>
      <c r="F2354" s="14" t="s">
        <v>115</v>
      </c>
      <c r="G2354" s="26">
        <v>44001</v>
      </c>
      <c r="H2354" s="14">
        <v>2020</v>
      </c>
      <c r="I2354" s="14" t="s">
        <v>361</v>
      </c>
      <c r="J2354" s="14" t="s">
        <v>106</v>
      </c>
      <c r="K2354" s="14" t="s">
        <v>956</v>
      </c>
      <c r="L2354" s="14" t="s">
        <v>11497</v>
      </c>
      <c r="M2354" s="14">
        <f t="shared" si="288"/>
        <v>2020</v>
      </c>
      <c r="N2354" s="14">
        <f t="shared" si="289"/>
        <v>6</v>
      </c>
      <c r="O2354" s="14" t="str">
        <f>IFERROR(VLOOKUP(I2354,Lists!$F$2:$G$16,2,FALSE()),"Not Rated")</f>
        <v>Teens</v>
      </c>
      <c r="P2354" s="14">
        <f t="shared" si="290"/>
        <v>2</v>
      </c>
      <c r="Q2354" s="14" t="str">
        <f t="shared" si="291"/>
        <v>United States</v>
      </c>
      <c r="R2354" s="14" t="str">
        <f t="shared" si="292"/>
        <v>|United States|</v>
      </c>
      <c r="S2354" s="14" t="str">
        <f t="shared" si="293"/>
        <v>|Docuseries|Science &amp; Nature TV|</v>
      </c>
      <c r="T2354" s="14" t="str">
        <f t="shared" si="294"/>
        <v>|Unknown|</v>
      </c>
      <c r="U2354" s="14" t="str">
        <f t="shared" si="295"/>
        <v>|Unknown|</v>
      </c>
    </row>
    <row r="2355" spans="1:21">
      <c r="A2355" s="14" t="s">
        <v>11498</v>
      </c>
      <c r="B2355" s="14" t="s">
        <v>48</v>
      </c>
      <c r="C2355" s="14" t="s">
        <v>11499</v>
      </c>
      <c r="D2355" s="14" t="s">
        <v>11500</v>
      </c>
      <c r="E2355" s="14" t="s">
        <v>11501</v>
      </c>
      <c r="F2355" s="14" t="s">
        <v>116</v>
      </c>
      <c r="G2355" s="26">
        <v>44001</v>
      </c>
      <c r="H2355" s="14">
        <v>2020</v>
      </c>
      <c r="I2355" s="14" t="s">
        <v>360</v>
      </c>
      <c r="J2355" s="14" t="s">
        <v>1375</v>
      </c>
      <c r="K2355" s="14" t="s">
        <v>834</v>
      </c>
      <c r="L2355" s="14" t="s">
        <v>11502</v>
      </c>
      <c r="M2355" s="14">
        <f t="shared" si="288"/>
        <v>2020</v>
      </c>
      <c r="N2355" s="14">
        <f t="shared" si="289"/>
        <v>6</v>
      </c>
      <c r="O2355" s="14" t="str">
        <f>IFERROR(VLOOKUP(I2355,Lists!$F$2:$G$16,2,FALSE()),"Not Rated")</f>
        <v>Adults</v>
      </c>
      <c r="P2355" s="14">
        <f t="shared" si="290"/>
        <v>112</v>
      </c>
      <c r="Q2355" s="14" t="str">
        <f t="shared" si="291"/>
        <v>India</v>
      </c>
      <c r="R2355" s="14" t="str">
        <f t="shared" si="292"/>
        <v>|India|</v>
      </c>
      <c r="S2355" s="14" t="str">
        <f t="shared" si="293"/>
        <v>|Comedies|Dramas|International Movies|</v>
      </c>
      <c r="T2355" s="14" t="str">
        <f t="shared" si="294"/>
        <v>|Apurva Dhar Badgaiyann|</v>
      </c>
      <c r="U2355" s="14" t="str">
        <f t="shared" si="295"/>
        <v>|Jitendra Kumar|Ritika Badiani|Yogendra Tikku|Bhuvan Arora|Alam Khan|Dhirendra Tiwari|Ashwani Kumar|Bhagwan Tiwari|</v>
      </c>
    </row>
    <row r="2356" spans="1:21">
      <c r="A2356" s="14" t="s">
        <v>11503</v>
      </c>
      <c r="B2356" s="14" t="s">
        <v>48</v>
      </c>
      <c r="C2356" s="14" t="s">
        <v>11504</v>
      </c>
      <c r="D2356" s="14" t="s">
        <v>292</v>
      </c>
      <c r="E2356" s="14" t="s">
        <v>11505</v>
      </c>
      <c r="F2356" s="14" t="s">
        <v>11506</v>
      </c>
      <c r="G2356" s="26">
        <v>44001</v>
      </c>
      <c r="H2356" s="14">
        <v>1997</v>
      </c>
      <c r="I2356" s="14" t="s">
        <v>361</v>
      </c>
      <c r="J2356" s="14" t="s">
        <v>1488</v>
      </c>
      <c r="K2356" s="14" t="s">
        <v>475</v>
      </c>
      <c r="L2356" s="14" t="s">
        <v>11507</v>
      </c>
      <c r="M2356" s="14">
        <f t="shared" si="288"/>
        <v>2020</v>
      </c>
      <c r="N2356" s="14">
        <f t="shared" si="289"/>
        <v>6</v>
      </c>
      <c r="O2356" s="14" t="str">
        <f>IFERROR(VLOOKUP(I2356,Lists!$F$2:$G$16,2,FALSE()),"Not Rated")</f>
        <v>Teens</v>
      </c>
      <c r="P2356" s="14">
        <f t="shared" si="290"/>
        <v>136</v>
      </c>
      <c r="Q2356" s="14" t="str">
        <f t="shared" si="291"/>
        <v>France</v>
      </c>
      <c r="R2356" s="14" t="str">
        <f t="shared" si="292"/>
        <v>|France|Egypt|</v>
      </c>
      <c r="S2356" s="14" t="str">
        <f t="shared" si="293"/>
        <v>|Dramas|International Movies|</v>
      </c>
      <c r="T2356" s="14" t="str">
        <f t="shared" si="294"/>
        <v>|Youssef Chahine|</v>
      </c>
      <c r="U2356" s="14" t="str">
        <f t="shared" si="295"/>
        <v>|Nour El-Sherif|Laila Elwi|Mahmoud Hemeida|Safia el-Emari|Mohamed Mounir|Khaled El Nabawy|Seif Abdelrahman|Abdalla Mahmoud|Ahmed Fouad Selim|Magdi Idris|</v>
      </c>
    </row>
    <row r="2357" spans="1:21">
      <c r="A2357" s="14" t="s">
        <v>11508</v>
      </c>
      <c r="B2357" s="14" t="s">
        <v>48</v>
      </c>
      <c r="C2357" s="14" t="s">
        <v>11509</v>
      </c>
      <c r="D2357" s="14" t="s">
        <v>117</v>
      </c>
      <c r="E2357" s="14" t="s">
        <v>117</v>
      </c>
      <c r="F2357" s="14" t="s">
        <v>115</v>
      </c>
      <c r="G2357" s="26">
        <v>44001</v>
      </c>
      <c r="H2357" s="14">
        <v>2020</v>
      </c>
      <c r="I2357" s="14" t="s">
        <v>360</v>
      </c>
      <c r="J2357" s="14" t="s">
        <v>1096</v>
      </c>
      <c r="K2357" s="14" t="s">
        <v>1348</v>
      </c>
      <c r="L2357" s="14" t="s">
        <v>11510</v>
      </c>
      <c r="M2357" s="14">
        <f t="shared" si="288"/>
        <v>2020</v>
      </c>
      <c r="N2357" s="14">
        <f t="shared" si="289"/>
        <v>6</v>
      </c>
      <c r="O2357" s="14" t="str">
        <f>IFERROR(VLOOKUP(I2357,Lists!$F$2:$G$16,2,FALSE()),"Not Rated")</f>
        <v>Adults</v>
      </c>
      <c r="P2357" s="14">
        <f t="shared" si="290"/>
        <v>108</v>
      </c>
      <c r="Q2357" s="14" t="str">
        <f t="shared" si="291"/>
        <v>United States</v>
      </c>
      <c r="R2357" s="14" t="str">
        <f t="shared" si="292"/>
        <v>|United States|</v>
      </c>
      <c r="S2357" s="14" t="str">
        <f t="shared" si="293"/>
        <v>|Documentaries|LGBTQ Movies|</v>
      </c>
      <c r="T2357" s="14" t="str">
        <f t="shared" si="294"/>
        <v>|Unknown|</v>
      </c>
      <c r="U2357" s="14" t="str">
        <f t="shared" si="295"/>
        <v>|Unknown|</v>
      </c>
    </row>
    <row r="2358" spans="1:21">
      <c r="A2358" s="14" t="s">
        <v>11511</v>
      </c>
      <c r="B2358" s="14" t="s">
        <v>48</v>
      </c>
      <c r="C2358" s="14" t="s">
        <v>11512</v>
      </c>
      <c r="D2358" s="14" t="s">
        <v>11513</v>
      </c>
      <c r="E2358" s="14" t="s">
        <v>11514</v>
      </c>
      <c r="F2358" s="14" t="s">
        <v>115</v>
      </c>
      <c r="G2358" s="26">
        <v>44001</v>
      </c>
      <c r="H2358" s="14">
        <v>2020</v>
      </c>
      <c r="I2358" s="14" t="s">
        <v>368</v>
      </c>
      <c r="J2358" s="14" t="s">
        <v>604</v>
      </c>
      <c r="K2358" s="14" t="s">
        <v>2179</v>
      </c>
      <c r="L2358" s="14" t="s">
        <v>11515</v>
      </c>
      <c r="M2358" s="14">
        <f t="shared" si="288"/>
        <v>2020</v>
      </c>
      <c r="N2358" s="14">
        <f t="shared" si="289"/>
        <v>6</v>
      </c>
      <c r="O2358" s="14" t="str">
        <f>IFERROR(VLOOKUP(I2358,Lists!$F$2:$G$16,2,FALSE()),"Not Rated")</f>
        <v>Kids</v>
      </c>
      <c r="P2358" s="14">
        <f t="shared" si="290"/>
        <v>110</v>
      </c>
      <c r="Q2358" s="14" t="str">
        <f t="shared" si="291"/>
        <v>United States</v>
      </c>
      <c r="R2358" s="14" t="str">
        <f t="shared" si="292"/>
        <v>|United States|</v>
      </c>
      <c r="S2358" s="14" t="str">
        <f t="shared" si="293"/>
        <v>|Children &amp; Family Movies|Comedies|Dramas|</v>
      </c>
      <c r="T2358" s="14" t="str">
        <f t="shared" si="294"/>
        <v>|Elissa Down|</v>
      </c>
      <c r="U2358" s="14" t="str">
        <f t="shared" si="295"/>
        <v>|Sofia Carson|Wolfgang Novogratz|Donna Lynne Champlin|Eva Hauge|Rex Lee|Brandon Kyle Goodman|Lidya Jewett|Sadie Lapidus|Johanna Colón|Shaylee Mansfield|Shiloh Nelson|Justin Allan|Carina Battrick|Kai Zen|Marissa Jaret Winokur|Enrico Colantoni|Dennis Andres|</v>
      </c>
    </row>
    <row r="2359" spans="1:21">
      <c r="A2359" s="14" t="s">
        <v>11516</v>
      </c>
      <c r="B2359" s="14" t="s">
        <v>49</v>
      </c>
      <c r="C2359" s="14" t="s">
        <v>11517</v>
      </c>
      <c r="D2359" s="14" t="s">
        <v>117</v>
      </c>
      <c r="E2359" s="14" t="s">
        <v>11518</v>
      </c>
      <c r="F2359" s="14" t="s">
        <v>115</v>
      </c>
      <c r="G2359" s="26">
        <v>44001</v>
      </c>
      <c r="H2359" s="14">
        <v>2020</v>
      </c>
      <c r="I2359" s="14" t="s">
        <v>362</v>
      </c>
      <c r="J2359" s="14" t="s">
        <v>105</v>
      </c>
      <c r="K2359" s="14" t="s">
        <v>262</v>
      </c>
      <c r="L2359" s="14" t="s">
        <v>11519</v>
      </c>
      <c r="M2359" s="14">
        <f t="shared" si="288"/>
        <v>2020</v>
      </c>
      <c r="N2359" s="14">
        <f t="shared" si="289"/>
        <v>6</v>
      </c>
      <c r="O2359" s="14" t="str">
        <f>IFERROR(VLOOKUP(I2359,Lists!$F$2:$G$16,2,FALSE()),"Not Rated")</f>
        <v>Older Kids</v>
      </c>
      <c r="P2359" s="14">
        <f t="shared" si="290"/>
        <v>1</v>
      </c>
      <c r="Q2359" s="14" t="str">
        <f t="shared" si="291"/>
        <v>United States</v>
      </c>
      <c r="R2359" s="14" t="str">
        <f t="shared" si="292"/>
        <v>|United States|</v>
      </c>
      <c r="S2359" s="14" t="str">
        <f t="shared" si="293"/>
        <v>|Reality TV|</v>
      </c>
      <c r="T2359" s="14" t="str">
        <f t="shared" si="294"/>
        <v>|Unknown|</v>
      </c>
      <c r="U2359" s="14" t="str">
        <f t="shared" si="295"/>
        <v>|Rutledge Wood|</v>
      </c>
    </row>
    <row r="2360" spans="1:21">
      <c r="A2360" s="14" t="s">
        <v>11520</v>
      </c>
      <c r="B2360" s="14" t="s">
        <v>48</v>
      </c>
      <c r="C2360" s="14" t="s">
        <v>11521</v>
      </c>
      <c r="D2360" s="14" t="s">
        <v>11522</v>
      </c>
      <c r="E2360" s="14" t="s">
        <v>11523</v>
      </c>
      <c r="F2360" s="14" t="s">
        <v>120</v>
      </c>
      <c r="G2360" s="26">
        <v>44001</v>
      </c>
      <c r="H2360" s="14">
        <v>2020</v>
      </c>
      <c r="I2360" s="14" t="s">
        <v>360</v>
      </c>
      <c r="J2360" s="14" t="s">
        <v>730</v>
      </c>
      <c r="K2360" s="14" t="s">
        <v>612</v>
      </c>
      <c r="L2360" s="14" t="s">
        <v>11524</v>
      </c>
      <c r="M2360" s="14">
        <f t="shared" si="288"/>
        <v>2020</v>
      </c>
      <c r="N2360" s="14">
        <f t="shared" si="289"/>
        <v>6</v>
      </c>
      <c r="O2360" s="14" t="str">
        <f>IFERROR(VLOOKUP(I2360,Lists!$F$2:$G$16,2,FALSE()),"Not Rated")</f>
        <v>Adults</v>
      </c>
      <c r="P2360" s="14">
        <f t="shared" si="290"/>
        <v>93</v>
      </c>
      <c r="Q2360" s="14" t="str">
        <f t="shared" si="291"/>
        <v>France</v>
      </c>
      <c r="R2360" s="14" t="str">
        <f t="shared" si="292"/>
        <v>|France|</v>
      </c>
      <c r="S2360" s="14" t="str">
        <f t="shared" si="293"/>
        <v>|Action &amp; Adventure|Dramas|International Movies|</v>
      </c>
      <c r="T2360" s="14" t="str">
        <f t="shared" si="294"/>
        <v>|Guillaume Pierret|</v>
      </c>
      <c r="U2360" s="14" t="str">
        <f t="shared" si="295"/>
        <v>|Alban Lenoir|Nicolas Duvauchelle|Ramzy Bedia|Stéfi Celma|Rod Paradot|Sébastien Lalanne|Pascale Arbillot|Arthur Aspaturian|Patrick Médioni|</v>
      </c>
    </row>
    <row r="2361" spans="1:21">
      <c r="A2361" s="14" t="s">
        <v>11525</v>
      </c>
      <c r="B2361" s="14" t="s">
        <v>49</v>
      </c>
      <c r="C2361" s="14" t="s">
        <v>11526</v>
      </c>
      <c r="D2361" s="14" t="s">
        <v>117</v>
      </c>
      <c r="E2361" s="14" t="s">
        <v>11527</v>
      </c>
      <c r="F2361" s="14" t="s">
        <v>133</v>
      </c>
      <c r="G2361" s="26">
        <v>44001</v>
      </c>
      <c r="H2361" s="14">
        <v>2020</v>
      </c>
      <c r="I2361" s="14" t="s">
        <v>360</v>
      </c>
      <c r="J2361" s="14" t="s">
        <v>106</v>
      </c>
      <c r="K2361" s="14" t="s">
        <v>1905</v>
      </c>
      <c r="L2361" s="14" t="s">
        <v>11528</v>
      </c>
      <c r="M2361" s="14">
        <f t="shared" si="288"/>
        <v>2020</v>
      </c>
      <c r="N2361" s="14">
        <f t="shared" si="289"/>
        <v>6</v>
      </c>
      <c r="O2361" s="14" t="str">
        <f>IFERROR(VLOOKUP(I2361,Lists!$F$2:$G$16,2,FALSE()),"Not Rated")</f>
        <v>Adults</v>
      </c>
      <c r="P2361" s="14">
        <f t="shared" si="290"/>
        <v>2</v>
      </c>
      <c r="Q2361" s="14" t="str">
        <f t="shared" si="291"/>
        <v>Brazil</v>
      </c>
      <c r="R2361" s="14" t="str">
        <f t="shared" si="292"/>
        <v>|Brazil|</v>
      </c>
      <c r="S2361" s="14" t="str">
        <f t="shared" si="293"/>
        <v>|International TV Shows|Romantic TV Shows|TV Dramas|</v>
      </c>
      <c r="T2361" s="14" t="str">
        <f t="shared" si="294"/>
        <v>|Unknown|</v>
      </c>
      <c r="U2361" s="14" t="str">
        <f t="shared" si="295"/>
        <v>|Maria Casadevall|Pathy Dejesus|Fernanda Vasconcellos|Mel Lisboa|Leandro Lima|Ícaro Silva|Gustavo Vaz|Alexandre Cioletti|Gustavo Machado|</v>
      </c>
    </row>
    <row r="2362" spans="1:21">
      <c r="A2362" s="14" t="s">
        <v>11529</v>
      </c>
      <c r="B2362" s="14" t="s">
        <v>48</v>
      </c>
      <c r="C2362" s="14" t="s">
        <v>11530</v>
      </c>
      <c r="D2362" s="14" t="s">
        <v>5170</v>
      </c>
      <c r="E2362" s="14" t="s">
        <v>11531</v>
      </c>
      <c r="F2362" s="14" t="s">
        <v>129</v>
      </c>
      <c r="G2362" s="26">
        <v>44001</v>
      </c>
      <c r="H2362" s="14">
        <v>2020</v>
      </c>
      <c r="I2362" s="14" t="s">
        <v>360</v>
      </c>
      <c r="J2362" s="14" t="s">
        <v>404</v>
      </c>
      <c r="K2362" s="14" t="s">
        <v>910</v>
      </c>
      <c r="L2362" s="14" t="s">
        <v>11532</v>
      </c>
      <c r="M2362" s="14">
        <f t="shared" si="288"/>
        <v>2020</v>
      </c>
      <c r="N2362" s="14">
        <f t="shared" si="289"/>
        <v>6</v>
      </c>
      <c r="O2362" s="14" t="str">
        <f>IFERROR(VLOOKUP(I2362,Lists!$F$2:$G$16,2,FALSE()),"Not Rated")</f>
        <v>Adults</v>
      </c>
      <c r="P2362" s="14">
        <f t="shared" si="290"/>
        <v>90</v>
      </c>
      <c r="Q2362" s="14" t="str">
        <f t="shared" si="291"/>
        <v>Turkey</v>
      </c>
      <c r="R2362" s="14" t="str">
        <f t="shared" si="292"/>
        <v>|Turkey|</v>
      </c>
      <c r="S2362" s="14" t="str">
        <f t="shared" si="293"/>
        <v>|Dramas|International Movies|Romantic Movies|</v>
      </c>
      <c r="T2362" s="14" t="str">
        <f t="shared" si="294"/>
        <v>|Ozan Açıktan|</v>
      </c>
      <c r="U2362" s="14" t="str">
        <f t="shared" si="295"/>
        <v>|Dilan Çiçek Deniz|Metin Akdülger|</v>
      </c>
    </row>
    <row r="2363" spans="1:21">
      <c r="A2363" s="14" t="s">
        <v>11533</v>
      </c>
      <c r="B2363" s="14" t="s">
        <v>48</v>
      </c>
      <c r="C2363" s="14" t="s">
        <v>11534</v>
      </c>
      <c r="D2363" s="14" t="s">
        <v>292</v>
      </c>
      <c r="E2363" s="14" t="s">
        <v>11535</v>
      </c>
      <c r="F2363" s="14" t="s">
        <v>11536</v>
      </c>
      <c r="G2363" s="26">
        <v>44001</v>
      </c>
      <c r="H2363" s="14">
        <v>1994</v>
      </c>
      <c r="I2363" s="14" t="s">
        <v>361</v>
      </c>
      <c r="J2363" s="14" t="s">
        <v>2213</v>
      </c>
      <c r="K2363" s="14" t="s">
        <v>475</v>
      </c>
      <c r="L2363" s="14" t="s">
        <v>11537</v>
      </c>
      <c r="M2363" s="14">
        <f t="shared" si="288"/>
        <v>2020</v>
      </c>
      <c r="N2363" s="14">
        <f t="shared" si="289"/>
        <v>6</v>
      </c>
      <c r="O2363" s="14" t="str">
        <f>IFERROR(VLOOKUP(I2363,Lists!$F$2:$G$16,2,FALSE()),"Not Rated")</f>
        <v>Teens</v>
      </c>
      <c r="P2363" s="14">
        <f t="shared" si="290"/>
        <v>130</v>
      </c>
      <c r="Q2363" s="14" t="str">
        <f t="shared" si="291"/>
        <v>Egypt</v>
      </c>
      <c r="R2363" s="14" t="str">
        <f t="shared" si="292"/>
        <v>|Egypt|France|</v>
      </c>
      <c r="S2363" s="14" t="str">
        <f t="shared" si="293"/>
        <v>|Dramas|International Movies|</v>
      </c>
      <c r="T2363" s="14" t="str">
        <f t="shared" si="294"/>
        <v>|Youssef Chahine|</v>
      </c>
      <c r="U2363" s="14" t="str">
        <f t="shared" si="295"/>
        <v>|Khaled El Nabawy|Hanan Turk|Yousra|Mahmoud Hemeida|Safia el-Emari|Michel Piccoli|Ahmed Bedir|</v>
      </c>
    </row>
    <row r="2364" spans="1:21">
      <c r="A2364" s="14" t="s">
        <v>11538</v>
      </c>
      <c r="B2364" s="14" t="s">
        <v>49</v>
      </c>
      <c r="C2364" s="14" t="s">
        <v>11539</v>
      </c>
      <c r="D2364" s="14" t="s">
        <v>117</v>
      </c>
      <c r="E2364" s="14" t="s">
        <v>11540</v>
      </c>
      <c r="F2364" s="14" t="s">
        <v>115</v>
      </c>
      <c r="G2364" s="26">
        <v>44001</v>
      </c>
      <c r="H2364" s="14">
        <v>2020</v>
      </c>
      <c r="I2364" s="14" t="s">
        <v>360</v>
      </c>
      <c r="J2364" s="14" t="s">
        <v>106</v>
      </c>
      <c r="K2364" s="14" t="s">
        <v>2720</v>
      </c>
      <c r="L2364" s="14" t="s">
        <v>11541</v>
      </c>
      <c r="M2364" s="14">
        <f t="shared" si="288"/>
        <v>2020</v>
      </c>
      <c r="N2364" s="14">
        <f t="shared" si="289"/>
        <v>6</v>
      </c>
      <c r="O2364" s="14" t="str">
        <f>IFERROR(VLOOKUP(I2364,Lists!$F$2:$G$16,2,FALSE()),"Not Rated")</f>
        <v>Adults</v>
      </c>
      <c r="P2364" s="14">
        <f t="shared" si="290"/>
        <v>2</v>
      </c>
      <c r="Q2364" s="14" t="str">
        <f t="shared" si="291"/>
        <v>United States</v>
      </c>
      <c r="R2364" s="14" t="str">
        <f t="shared" si="292"/>
        <v>|United States|</v>
      </c>
      <c r="S2364" s="14" t="str">
        <f t="shared" si="293"/>
        <v>|TV Comedies|TV Dramas|Teen TV Shows|</v>
      </c>
      <c r="T2364" s="14" t="str">
        <f t="shared" si="294"/>
        <v>|Unknown|</v>
      </c>
      <c r="U2364" s="14" t="str">
        <f t="shared" si="295"/>
        <v>|Ben Platt|Gwyneth Paltrow|Jessica Lange|Zoey Deutch|Lucy Boynton|Bob Balaban|David Corenswet|Julia Schlaepfer|Laura Dreyfuss|Theo Germaine|Rahne Jones|Benjamin Barrett|</v>
      </c>
    </row>
    <row r="2365" spans="1:21">
      <c r="A2365" s="14" t="s">
        <v>11542</v>
      </c>
      <c r="B2365" s="14" t="s">
        <v>48</v>
      </c>
      <c r="C2365" s="14" t="s">
        <v>11543</v>
      </c>
      <c r="D2365" s="14" t="s">
        <v>11544</v>
      </c>
      <c r="E2365" s="14" t="s">
        <v>11545</v>
      </c>
      <c r="F2365" s="14" t="s">
        <v>11546</v>
      </c>
      <c r="G2365" s="26">
        <v>44001</v>
      </c>
      <c r="H2365" s="14">
        <v>2020</v>
      </c>
      <c r="I2365" s="14" t="s">
        <v>360</v>
      </c>
      <c r="J2365" s="14" t="s">
        <v>972</v>
      </c>
      <c r="K2365" s="14" t="s">
        <v>605</v>
      </c>
      <c r="L2365" s="14" t="s">
        <v>11547</v>
      </c>
      <c r="M2365" s="14">
        <f t="shared" si="288"/>
        <v>2020</v>
      </c>
      <c r="N2365" s="14">
        <f t="shared" si="289"/>
        <v>6</v>
      </c>
      <c r="O2365" s="14" t="str">
        <f>IFERROR(VLOOKUP(I2365,Lists!$F$2:$G$16,2,FALSE()),"Not Rated")</f>
        <v>Adults</v>
      </c>
      <c r="P2365" s="14">
        <f t="shared" si="290"/>
        <v>128</v>
      </c>
      <c r="Q2365" s="14" t="str">
        <f t="shared" si="291"/>
        <v>France</v>
      </c>
      <c r="R2365" s="14" t="str">
        <f t="shared" si="292"/>
        <v>|France|Brazil|Spain|Belgium|</v>
      </c>
      <c r="S2365" s="14" t="str">
        <f t="shared" si="293"/>
        <v>|Dramas|International Movies|Thrillers|</v>
      </c>
      <c r="T2365" s="14" t="str">
        <f t="shared" si="294"/>
        <v>|Olivier Assayas|</v>
      </c>
      <c r="U2365" s="14" t="str">
        <f t="shared" si="295"/>
        <v>|Penélope Cruz|Edgar Ramírez|Wagner Moura|Gael García Bernal|Ana de Armas|Leonardo Sbaraglia|</v>
      </c>
    </row>
    <row r="2366" spans="1:21">
      <c r="A2366" s="14" t="s">
        <v>11548</v>
      </c>
      <c r="B2366" s="14" t="s">
        <v>48</v>
      </c>
      <c r="C2366" s="14" t="s">
        <v>11549</v>
      </c>
      <c r="D2366" s="14" t="s">
        <v>11550</v>
      </c>
      <c r="E2366" s="14" t="s">
        <v>11551</v>
      </c>
      <c r="F2366" s="14" t="s">
        <v>121</v>
      </c>
      <c r="G2366" s="26">
        <v>44000</v>
      </c>
      <c r="H2366" s="14">
        <v>2020</v>
      </c>
      <c r="I2366" s="14" t="s">
        <v>362</v>
      </c>
      <c r="J2366" s="14" t="s">
        <v>457</v>
      </c>
      <c r="K2366" s="14" t="s">
        <v>2571</v>
      </c>
      <c r="L2366" s="14" t="s">
        <v>11552</v>
      </c>
      <c r="M2366" s="14">
        <f t="shared" si="288"/>
        <v>2020</v>
      </c>
      <c r="N2366" s="14">
        <f t="shared" si="289"/>
        <v>6</v>
      </c>
      <c r="O2366" s="14" t="str">
        <f>IFERROR(VLOOKUP(I2366,Lists!$F$2:$G$16,2,FALSE()),"Not Rated")</f>
        <v>Older Kids</v>
      </c>
      <c r="P2366" s="14">
        <f t="shared" si="290"/>
        <v>104</v>
      </c>
      <c r="Q2366" s="14" t="str">
        <f t="shared" si="291"/>
        <v>Japan</v>
      </c>
      <c r="R2366" s="14" t="str">
        <f t="shared" si="292"/>
        <v>|Japan|</v>
      </c>
      <c r="S2366" s="14" t="str">
        <f t="shared" si="293"/>
        <v>|Anime Features|Children &amp; Family Movies|International Movies|</v>
      </c>
      <c r="T2366" s="14" t="str">
        <f t="shared" si="294"/>
        <v>|Junichi Sato|Tomotaka Shibayama|</v>
      </c>
      <c r="U2366" s="14" t="str">
        <f t="shared" si="295"/>
        <v>|Mirai Shida|Natsuki Hanae|Hiroaki Ogi|Koichi Yamadera|Minako Kotobuki|Susumu Chiba|Ayako Kawasumi|Sayaka Ohara|Daisuke Namikawa|</v>
      </c>
    </row>
    <row r="2367" spans="1:21">
      <c r="A2367" s="14" t="s">
        <v>11553</v>
      </c>
      <c r="B2367" s="14" t="s">
        <v>48</v>
      </c>
      <c r="C2367" s="14" t="s">
        <v>11554</v>
      </c>
      <c r="D2367" s="14" t="s">
        <v>292</v>
      </c>
      <c r="E2367" s="14" t="s">
        <v>11555</v>
      </c>
      <c r="F2367" s="14" t="s">
        <v>11556</v>
      </c>
      <c r="G2367" s="26">
        <v>44000</v>
      </c>
      <c r="H2367" s="14">
        <v>1979</v>
      </c>
      <c r="I2367" s="14" t="s">
        <v>360</v>
      </c>
      <c r="J2367" s="14" t="s">
        <v>2675</v>
      </c>
      <c r="K2367" s="14" t="s">
        <v>1991</v>
      </c>
      <c r="L2367" s="14" t="s">
        <v>11557</v>
      </c>
      <c r="M2367" s="14">
        <f t="shared" si="288"/>
        <v>2020</v>
      </c>
      <c r="N2367" s="14">
        <f t="shared" si="289"/>
        <v>6</v>
      </c>
      <c r="O2367" s="14" t="str">
        <f>IFERROR(VLOOKUP(I2367,Lists!$F$2:$G$16,2,FALSE()),"Not Rated")</f>
        <v>Adults</v>
      </c>
      <c r="P2367" s="14">
        <f t="shared" si="290"/>
        <v>131</v>
      </c>
      <c r="Q2367" s="14" t="str">
        <f t="shared" si="291"/>
        <v>Egypt</v>
      </c>
      <c r="R2367" s="14" t="str">
        <f t="shared" si="292"/>
        <v>|Egypt|Algeria|</v>
      </c>
      <c r="S2367" s="14" t="str">
        <f t="shared" si="293"/>
        <v>|Classic Movies|Dramas|International Movies|</v>
      </c>
      <c r="T2367" s="14" t="str">
        <f t="shared" si="294"/>
        <v>|Youssef Chahine|</v>
      </c>
      <c r="U2367" s="14" t="str">
        <f t="shared" si="295"/>
        <v>|Naglaa Fathi|Farid Shawqy|Mohsen Mohiedine|Ezzat El Alaili|Abdalla Mahmoud|Youssef Wahby|Yehia Chahine|Laila Fawzy|Mahmoud El Meleigy|Ahmed Zaki|Gerry Sundquist|</v>
      </c>
    </row>
    <row r="2368" spans="1:21">
      <c r="A2368" s="14" t="s">
        <v>11558</v>
      </c>
      <c r="B2368" s="14" t="s">
        <v>48</v>
      </c>
      <c r="C2368" s="14" t="s">
        <v>11559</v>
      </c>
      <c r="D2368" s="14" t="s">
        <v>292</v>
      </c>
      <c r="E2368" s="14" t="s">
        <v>11560</v>
      </c>
      <c r="F2368" s="14" t="s">
        <v>11506</v>
      </c>
      <c r="G2368" s="26">
        <v>44000</v>
      </c>
      <c r="H2368" s="14">
        <v>1989</v>
      </c>
      <c r="I2368" s="14" t="s">
        <v>360</v>
      </c>
      <c r="J2368" s="14" t="s">
        <v>1226</v>
      </c>
      <c r="K2368" s="14" t="s">
        <v>1991</v>
      </c>
      <c r="L2368" s="14" t="s">
        <v>11561</v>
      </c>
      <c r="M2368" s="14">
        <f t="shared" si="288"/>
        <v>2020</v>
      </c>
      <c r="N2368" s="14">
        <f t="shared" si="289"/>
        <v>6</v>
      </c>
      <c r="O2368" s="14" t="str">
        <f>IFERROR(VLOOKUP(I2368,Lists!$F$2:$G$16,2,FALSE()),"Not Rated")</f>
        <v>Adults</v>
      </c>
      <c r="P2368" s="14">
        <f t="shared" si="290"/>
        <v>109</v>
      </c>
      <c r="Q2368" s="14" t="str">
        <f t="shared" si="291"/>
        <v>France</v>
      </c>
      <c r="R2368" s="14" t="str">
        <f t="shared" si="292"/>
        <v>|France|Egypt|</v>
      </c>
      <c r="S2368" s="14" t="str">
        <f t="shared" si="293"/>
        <v>|Classic Movies|Dramas|International Movies|</v>
      </c>
      <c r="T2368" s="14" t="str">
        <f t="shared" si="294"/>
        <v>|Youssef Chahine|</v>
      </c>
      <c r="U2368" s="14" t="str">
        <f t="shared" si="295"/>
        <v>|Youssef Chahine|Yousra|Hussein Fahmy|Amr Abdel-Geleel|Taheya Cariocca|Hesham Selim|Huda Sultan|Ragaa Hussein|</v>
      </c>
    </row>
    <row r="2369" spans="1:21">
      <c r="A2369" s="14" t="s">
        <v>11562</v>
      </c>
      <c r="B2369" s="14" t="s">
        <v>48</v>
      </c>
      <c r="C2369" s="14" t="s">
        <v>11563</v>
      </c>
      <c r="D2369" s="14" t="s">
        <v>292</v>
      </c>
      <c r="E2369" s="14" t="s">
        <v>11564</v>
      </c>
      <c r="F2369" s="14" t="s">
        <v>128</v>
      </c>
      <c r="G2369" s="26">
        <v>44000</v>
      </c>
      <c r="H2369" s="14">
        <v>1982</v>
      </c>
      <c r="I2369" s="14" t="s">
        <v>360</v>
      </c>
      <c r="J2369" s="14" t="s">
        <v>1399</v>
      </c>
      <c r="K2369" s="14" t="s">
        <v>1796</v>
      </c>
      <c r="L2369" s="14" t="s">
        <v>11565</v>
      </c>
      <c r="M2369" s="14">
        <f t="shared" si="288"/>
        <v>2020</v>
      </c>
      <c r="N2369" s="14">
        <f t="shared" si="289"/>
        <v>6</v>
      </c>
      <c r="O2369" s="14" t="str">
        <f>IFERROR(VLOOKUP(I2369,Lists!$F$2:$G$16,2,FALSE()),"Not Rated")</f>
        <v>Adults</v>
      </c>
      <c r="P2369" s="14">
        <f t="shared" si="290"/>
        <v>129</v>
      </c>
      <c r="Q2369" s="14" t="str">
        <f t="shared" si="291"/>
        <v>Egypt</v>
      </c>
      <c r="R2369" s="14" t="str">
        <f t="shared" si="292"/>
        <v>|Egypt|</v>
      </c>
      <c r="S2369" s="14" t="str">
        <f t="shared" si="293"/>
        <v>|Classic Movies|Dramas|Independent Movies|</v>
      </c>
      <c r="T2369" s="14" t="str">
        <f t="shared" si="294"/>
        <v>|Youssef Chahine|</v>
      </c>
      <c r="U2369" s="14" t="str">
        <f t="shared" si="295"/>
        <v>|Nour El-Sherif|Magda El-Khatib|Yousra|Mohsen Mohiedine|Oussama Nadir|Layla Hamadah|Mohamed Mounir|Ragaa Hussein|</v>
      </c>
    </row>
    <row r="2370" spans="1:21">
      <c r="A2370" s="14" t="s">
        <v>11566</v>
      </c>
      <c r="B2370" s="14" t="s">
        <v>48</v>
      </c>
      <c r="C2370" s="14" t="s">
        <v>11567</v>
      </c>
      <c r="D2370" s="14" t="s">
        <v>292</v>
      </c>
      <c r="E2370" s="14" t="s">
        <v>11568</v>
      </c>
      <c r="F2370" s="14" t="s">
        <v>128</v>
      </c>
      <c r="G2370" s="26">
        <v>44000</v>
      </c>
      <c r="H2370" s="14">
        <v>1958</v>
      </c>
      <c r="I2370" s="14" t="s">
        <v>361</v>
      </c>
      <c r="J2370" s="14" t="s">
        <v>4548</v>
      </c>
      <c r="K2370" s="14" t="s">
        <v>1991</v>
      </c>
      <c r="L2370" s="14" t="s">
        <v>11569</v>
      </c>
      <c r="M2370" s="14">
        <f t="shared" ref="M2370:M2433" si="296">IF(G2370="","",YEAR(G2370))</f>
        <v>2020</v>
      </c>
      <c r="N2370" s="14">
        <f t="shared" ref="N2370:N2433" si="297">IF(G2370="","",MONTH(G2370))</f>
        <v>6</v>
      </c>
      <c r="O2370" s="14" t="str">
        <f>IFERROR(VLOOKUP(I2370,Lists!$F$2:$G$16,2,FALSE()),"Not Rated")</f>
        <v>Teens</v>
      </c>
      <c r="P2370" s="14">
        <f t="shared" ref="P2370:P2433" si="298">IFERROR(VALUE(LEFT(J2370,FIND(" ",J2370)-1)),"")</f>
        <v>73</v>
      </c>
      <c r="Q2370" s="14" t="str">
        <f t="shared" ref="Q2370:Q2433" si="299">IFERROR(LEFT(F2370,FIND(",",F2370)-1),F2370)</f>
        <v>Egypt</v>
      </c>
      <c r="R2370" s="14" t="str">
        <f t="shared" ref="R2370:R2433" si="300">"|"&amp;SUBSTITUTE(F2370,", ","|")&amp;"|"</f>
        <v>|Egypt|</v>
      </c>
      <c r="S2370" s="14" t="str">
        <f t="shared" ref="S2370:S2433" si="301">"|"&amp;SUBSTITUTE(K2370,", ","|")&amp;"|"</f>
        <v>|Classic Movies|Dramas|International Movies|</v>
      </c>
      <c r="T2370" s="14" t="str">
        <f t="shared" ref="T2370:T2433" si="302">"|"&amp;SUBSTITUTE(D2370,", ","|")&amp;"|"</f>
        <v>|Youssef Chahine|</v>
      </c>
      <c r="U2370" s="14" t="str">
        <f t="shared" ref="U2370:U2433" si="303">"|"&amp;SUBSTITUTE(E2370,", ","|")&amp;"|"</f>
        <v>|Farid Shawqy|Hind Rostom|Youssef Chahine|Hassan el Baroudi|Abdel Aziz Khalil|Naima Wasfy|Said Khalil|Abdel Ghani Nagdi|</v>
      </c>
    </row>
    <row r="2371" spans="1:21">
      <c r="A2371" s="14" t="s">
        <v>11570</v>
      </c>
      <c r="B2371" s="14" t="s">
        <v>48</v>
      </c>
      <c r="C2371" s="14" t="s">
        <v>11571</v>
      </c>
      <c r="D2371" s="14" t="s">
        <v>292</v>
      </c>
      <c r="E2371" s="14" t="s">
        <v>11572</v>
      </c>
      <c r="F2371" s="14" t="s">
        <v>128</v>
      </c>
      <c r="G2371" s="26">
        <v>44000</v>
      </c>
      <c r="H2371" s="14">
        <v>1956</v>
      </c>
      <c r="I2371" s="14" t="s">
        <v>361</v>
      </c>
      <c r="J2371" s="14" t="s">
        <v>457</v>
      </c>
      <c r="K2371" s="14" t="s">
        <v>1991</v>
      </c>
      <c r="L2371" s="14" t="s">
        <v>11573</v>
      </c>
      <c r="M2371" s="14">
        <f t="shared" si="296"/>
        <v>2020</v>
      </c>
      <c r="N2371" s="14">
        <f t="shared" si="297"/>
        <v>6</v>
      </c>
      <c r="O2371" s="14" t="str">
        <f>IFERROR(VLOOKUP(I2371,Lists!$F$2:$G$16,2,FALSE()),"Not Rated")</f>
        <v>Teens</v>
      </c>
      <c r="P2371" s="14">
        <f t="shared" si="298"/>
        <v>104</v>
      </c>
      <c r="Q2371" s="14" t="str">
        <f t="shared" si="299"/>
        <v>Egypt</v>
      </c>
      <c r="R2371" s="14" t="str">
        <f t="shared" si="300"/>
        <v>|Egypt|</v>
      </c>
      <c r="S2371" s="14" t="str">
        <f t="shared" si="301"/>
        <v>|Classic Movies|Dramas|International Movies|</v>
      </c>
      <c r="T2371" s="14" t="str">
        <f t="shared" si="302"/>
        <v>|Youssef Chahine|</v>
      </c>
      <c r="U2371" s="14" t="str">
        <f t="shared" si="303"/>
        <v>|Faten Hamama|Omar Sharif|Ahmed Ramzy|Hussein Riad|Ferdoos Mohammed|Aziza Helmy|Tawfik El Deken|</v>
      </c>
    </row>
    <row r="2372" spans="1:21">
      <c r="A2372" s="14" t="s">
        <v>11574</v>
      </c>
      <c r="B2372" s="14" t="s">
        <v>48</v>
      </c>
      <c r="C2372" s="14" t="s">
        <v>11575</v>
      </c>
      <c r="D2372" s="14" t="s">
        <v>11576</v>
      </c>
      <c r="E2372" s="14" t="s">
        <v>11577</v>
      </c>
      <c r="F2372" s="14" t="s">
        <v>117</v>
      </c>
      <c r="G2372" s="26">
        <v>44000</v>
      </c>
      <c r="H2372" s="14">
        <v>2020</v>
      </c>
      <c r="I2372" s="14" t="s">
        <v>362</v>
      </c>
      <c r="J2372" s="14" t="s">
        <v>827</v>
      </c>
      <c r="K2372" s="14" t="s">
        <v>784</v>
      </c>
      <c r="L2372" s="14" t="s">
        <v>11578</v>
      </c>
      <c r="M2372" s="14">
        <f t="shared" si="296"/>
        <v>2020</v>
      </c>
      <c r="N2372" s="14">
        <f t="shared" si="297"/>
        <v>6</v>
      </c>
      <c r="O2372" s="14" t="str">
        <f>IFERROR(VLOOKUP(I2372,Lists!$F$2:$G$16,2,FALSE()),"Not Rated")</f>
        <v>Older Kids</v>
      </c>
      <c r="P2372" s="14">
        <f t="shared" si="298"/>
        <v>48</v>
      </c>
      <c r="Q2372" s="14" t="str">
        <f t="shared" si="299"/>
        <v>Unknown</v>
      </c>
      <c r="R2372" s="14" t="str">
        <f t="shared" si="300"/>
        <v>|Unknown|</v>
      </c>
      <c r="S2372" s="14" t="str">
        <f t="shared" si="301"/>
        <v>|Documentaries|International Movies|Sports Movies|</v>
      </c>
      <c r="T2372" s="14" t="str">
        <f t="shared" si="302"/>
        <v>|Pablo Aulita|</v>
      </c>
      <c r="U2372" s="14" t="str">
        <f t="shared" si="303"/>
        <v>|Jean Maggi|</v>
      </c>
    </row>
    <row r="2373" spans="1:21">
      <c r="A2373" s="14" t="s">
        <v>11579</v>
      </c>
      <c r="B2373" s="14" t="s">
        <v>48</v>
      </c>
      <c r="C2373" s="14" t="s">
        <v>11580</v>
      </c>
      <c r="D2373" s="14" t="s">
        <v>11413</v>
      </c>
      <c r="E2373" s="14" t="s">
        <v>11581</v>
      </c>
      <c r="F2373" s="14" t="s">
        <v>138</v>
      </c>
      <c r="G2373" s="26">
        <v>44000</v>
      </c>
      <c r="H2373" s="14">
        <v>2019</v>
      </c>
      <c r="I2373" s="14" t="s">
        <v>361</v>
      </c>
      <c r="J2373" s="14" t="s">
        <v>1033</v>
      </c>
      <c r="K2373" s="14" t="s">
        <v>529</v>
      </c>
      <c r="L2373" s="14" t="s">
        <v>11582</v>
      </c>
      <c r="M2373" s="14">
        <f t="shared" si="296"/>
        <v>2020</v>
      </c>
      <c r="N2373" s="14">
        <f t="shared" si="297"/>
        <v>6</v>
      </c>
      <c r="O2373" s="14" t="str">
        <f>IFERROR(VLOOKUP(I2373,Lists!$F$2:$G$16,2,FALSE()),"Not Rated")</f>
        <v>Teens</v>
      </c>
      <c r="P2373" s="14">
        <f t="shared" si="298"/>
        <v>114</v>
      </c>
      <c r="Q2373" s="14" t="str">
        <f t="shared" si="299"/>
        <v>Philippines</v>
      </c>
      <c r="R2373" s="14" t="str">
        <f t="shared" si="300"/>
        <v>|Philippines|</v>
      </c>
      <c r="S2373" s="14" t="str">
        <f t="shared" si="301"/>
        <v>|Comedies|International Movies|</v>
      </c>
      <c r="T2373" s="14" t="str">
        <f t="shared" si="302"/>
        <v>|Eduardo Roy Jr.|</v>
      </c>
      <c r="U2373" s="14" t="str">
        <f t="shared" si="303"/>
        <v>|Angie Ferro|Yves Flores|Meryll Soriano|Maria Isabel Lopez|Royce Cabrera|Jojo Riguerra|Soliman Cruz|Armand Reyes|</v>
      </c>
    </row>
    <row r="2374" spans="1:21">
      <c r="A2374" s="14" t="s">
        <v>11583</v>
      </c>
      <c r="B2374" s="14" t="s">
        <v>48</v>
      </c>
      <c r="C2374" s="14" t="s">
        <v>11584</v>
      </c>
      <c r="D2374" s="14" t="s">
        <v>11585</v>
      </c>
      <c r="E2374" s="14" t="s">
        <v>11586</v>
      </c>
      <c r="F2374" s="14" t="s">
        <v>139</v>
      </c>
      <c r="G2374" s="26">
        <v>44000</v>
      </c>
      <c r="H2374" s="14">
        <v>2020</v>
      </c>
      <c r="I2374" s="14" t="s">
        <v>368</v>
      </c>
      <c r="J2374" s="14" t="s">
        <v>1290</v>
      </c>
      <c r="K2374" s="14" t="s">
        <v>2701</v>
      </c>
      <c r="L2374" s="14" t="s">
        <v>11587</v>
      </c>
      <c r="M2374" s="14">
        <f t="shared" si="296"/>
        <v>2020</v>
      </c>
      <c r="N2374" s="14">
        <f t="shared" si="297"/>
        <v>6</v>
      </c>
      <c r="O2374" s="14" t="str">
        <f>IFERROR(VLOOKUP(I2374,Lists!$F$2:$G$16,2,FALSE()),"Not Rated")</f>
        <v>Kids</v>
      </c>
      <c r="P2374" s="14">
        <f t="shared" si="298"/>
        <v>86</v>
      </c>
      <c r="Q2374" s="14" t="str">
        <f t="shared" si="299"/>
        <v>Thailand</v>
      </c>
      <c r="R2374" s="14" t="str">
        <f t="shared" si="300"/>
        <v>|Thailand|</v>
      </c>
      <c r="S2374" s="14" t="str">
        <f t="shared" si="301"/>
        <v>|Documentaries|International Movies|Music &amp; Musicals|</v>
      </c>
      <c r="T2374" s="14" t="str">
        <f t="shared" si="302"/>
        <v>|Manatsanun Phanlerdwongsakul|</v>
      </c>
      <c r="U2374" s="14" t="str">
        <f t="shared" si="303"/>
        <v>|BNK48|</v>
      </c>
    </row>
    <row r="2375" spans="1:21">
      <c r="A2375" s="14" t="s">
        <v>11588</v>
      </c>
      <c r="B2375" s="14" t="s">
        <v>48</v>
      </c>
      <c r="C2375" s="14" t="s">
        <v>11589</v>
      </c>
      <c r="D2375" s="14" t="s">
        <v>292</v>
      </c>
      <c r="E2375" s="14" t="s">
        <v>11590</v>
      </c>
      <c r="F2375" s="14" t="s">
        <v>128</v>
      </c>
      <c r="G2375" s="26">
        <v>44000</v>
      </c>
      <c r="H2375" s="14">
        <v>1963</v>
      </c>
      <c r="I2375" s="14" t="s">
        <v>360</v>
      </c>
      <c r="J2375" s="14" t="s">
        <v>11591</v>
      </c>
      <c r="K2375" s="14" t="s">
        <v>640</v>
      </c>
      <c r="L2375" s="14" t="s">
        <v>11592</v>
      </c>
      <c r="M2375" s="14">
        <f t="shared" si="296"/>
        <v>2020</v>
      </c>
      <c r="N2375" s="14">
        <f t="shared" si="297"/>
        <v>6</v>
      </c>
      <c r="O2375" s="14" t="str">
        <f>IFERROR(VLOOKUP(I2375,Lists!$F$2:$G$16,2,FALSE()),"Not Rated")</f>
        <v>Adults</v>
      </c>
      <c r="P2375" s="14">
        <f t="shared" si="298"/>
        <v>194</v>
      </c>
      <c r="Q2375" s="14" t="str">
        <f t="shared" si="299"/>
        <v>Egypt</v>
      </c>
      <c r="R2375" s="14" t="str">
        <f t="shared" si="300"/>
        <v>|Egypt|</v>
      </c>
      <c r="S2375" s="14" t="str">
        <f t="shared" si="301"/>
        <v>|Action &amp; Adventure|Classic Movies|Dramas|</v>
      </c>
      <c r="T2375" s="14" t="str">
        <f t="shared" si="302"/>
        <v>|Youssef Chahine|</v>
      </c>
      <c r="U2375" s="14" t="str">
        <f t="shared" si="303"/>
        <v>|Ahmad Mazhar|Salah Zo El Faqqar|Nadia Lotfi|Hamdy Gheith|Laila Fawzy|Omar El-Hariri|Laila Taher|Hussein Riad|Mahmoud El Meleigy|Zaki Tolaimat|</v>
      </c>
    </row>
    <row r="2376" spans="1:21">
      <c r="A2376" s="14" t="s">
        <v>11593</v>
      </c>
      <c r="B2376" s="14" t="s">
        <v>48</v>
      </c>
      <c r="C2376" s="14" t="s">
        <v>11594</v>
      </c>
      <c r="D2376" s="14" t="s">
        <v>11595</v>
      </c>
      <c r="E2376" s="14" t="s">
        <v>11596</v>
      </c>
      <c r="F2376" s="14" t="s">
        <v>150</v>
      </c>
      <c r="G2376" s="26">
        <v>44000</v>
      </c>
      <c r="H2376" s="14">
        <v>2010</v>
      </c>
      <c r="I2376" s="14" t="s">
        <v>360</v>
      </c>
      <c r="J2376" s="14" t="s">
        <v>1313</v>
      </c>
      <c r="K2376" s="14" t="s">
        <v>910</v>
      </c>
      <c r="L2376" s="14" t="s">
        <v>11597</v>
      </c>
      <c r="M2376" s="14">
        <f t="shared" si="296"/>
        <v>2020</v>
      </c>
      <c r="N2376" s="14">
        <f t="shared" si="297"/>
        <v>6</v>
      </c>
      <c r="O2376" s="14" t="str">
        <f>IFERROR(VLOOKUP(I2376,Lists!$F$2:$G$16,2,FALSE()),"Not Rated")</f>
        <v>Adults</v>
      </c>
      <c r="P2376" s="14">
        <f t="shared" si="298"/>
        <v>76</v>
      </c>
      <c r="Q2376" s="14" t="str">
        <f t="shared" si="299"/>
        <v>Lebanon</v>
      </c>
      <c r="R2376" s="14" t="str">
        <f t="shared" si="300"/>
        <v>|Lebanon|</v>
      </c>
      <c r="S2376" s="14" t="str">
        <f t="shared" si="301"/>
        <v>|Dramas|International Movies|Romantic Movies|</v>
      </c>
      <c r="T2376" s="14" t="str">
        <f t="shared" si="302"/>
        <v>|Georges Hachem|</v>
      </c>
      <c r="U2376" s="14" t="str">
        <f t="shared" si="303"/>
        <v>|Nadine Labaky|Takla Chamoun|Hend Taher|Badih Abou Chakra|Rodrigue Sleiman|Nazih Youssef|Patricia Nammour|Pauline Haddad|Nasri Sayegh|Joelle Hannah|Inaam Germanos|</v>
      </c>
    </row>
    <row r="2377" spans="1:21">
      <c r="A2377" s="14" t="s">
        <v>11598</v>
      </c>
      <c r="B2377" s="14" t="s">
        <v>48</v>
      </c>
      <c r="C2377" s="14" t="s">
        <v>11599</v>
      </c>
      <c r="D2377" s="14" t="s">
        <v>292</v>
      </c>
      <c r="E2377" s="14" t="s">
        <v>11600</v>
      </c>
      <c r="F2377" s="14" t="s">
        <v>128</v>
      </c>
      <c r="G2377" s="26">
        <v>44000</v>
      </c>
      <c r="H2377" s="14">
        <v>1954</v>
      </c>
      <c r="I2377" s="14" t="s">
        <v>361</v>
      </c>
      <c r="J2377" s="14" t="s">
        <v>646</v>
      </c>
      <c r="K2377" s="14" t="s">
        <v>1991</v>
      </c>
      <c r="L2377" s="14" t="s">
        <v>11601</v>
      </c>
      <c r="M2377" s="14">
        <f t="shared" si="296"/>
        <v>2020</v>
      </c>
      <c r="N2377" s="14">
        <f t="shared" si="297"/>
        <v>6</v>
      </c>
      <c r="O2377" s="14" t="str">
        <f>IFERROR(VLOOKUP(I2377,Lists!$F$2:$G$16,2,FALSE()),"Not Rated")</f>
        <v>Teens</v>
      </c>
      <c r="P2377" s="14">
        <f t="shared" si="298"/>
        <v>116</v>
      </c>
      <c r="Q2377" s="14" t="str">
        <f t="shared" si="299"/>
        <v>Egypt</v>
      </c>
      <c r="R2377" s="14" t="str">
        <f t="shared" si="300"/>
        <v>|Egypt|</v>
      </c>
      <c r="S2377" s="14" t="str">
        <f t="shared" si="301"/>
        <v>|Classic Movies|Dramas|International Movies|</v>
      </c>
      <c r="T2377" s="14" t="str">
        <f t="shared" si="302"/>
        <v>|Youssef Chahine|</v>
      </c>
      <c r="U2377" s="14" t="str">
        <f t="shared" si="303"/>
        <v>|Omar Sharif|Faten Hamama|Zaki Rostom|Farid Shawqy|Abdel-Wareth Asar|Menassa Fahmy|Abdelghany Kamar|Hamdy Gheith|Mohsen Hassanein|Rafeaa El Shal|</v>
      </c>
    </row>
    <row r="2378" spans="1:21">
      <c r="A2378" s="14" t="s">
        <v>11602</v>
      </c>
      <c r="B2378" s="14" t="s">
        <v>48</v>
      </c>
      <c r="C2378" s="14" t="s">
        <v>11603</v>
      </c>
      <c r="D2378" s="14" t="s">
        <v>292</v>
      </c>
      <c r="E2378" s="14" t="s">
        <v>11604</v>
      </c>
      <c r="F2378" s="14" t="s">
        <v>128</v>
      </c>
      <c r="G2378" s="26">
        <v>44000</v>
      </c>
      <c r="H2378" s="14">
        <v>1970</v>
      </c>
      <c r="I2378" s="14" t="s">
        <v>360</v>
      </c>
      <c r="J2378" s="14" t="s">
        <v>2213</v>
      </c>
      <c r="K2378" s="14" t="s">
        <v>1991</v>
      </c>
      <c r="L2378" s="14" t="s">
        <v>11605</v>
      </c>
      <c r="M2378" s="14">
        <f t="shared" si="296"/>
        <v>2020</v>
      </c>
      <c r="N2378" s="14">
        <f t="shared" si="297"/>
        <v>6</v>
      </c>
      <c r="O2378" s="14" t="str">
        <f>IFERROR(VLOOKUP(I2378,Lists!$F$2:$G$16,2,FALSE()),"Not Rated")</f>
        <v>Adults</v>
      </c>
      <c r="P2378" s="14">
        <f t="shared" si="298"/>
        <v>130</v>
      </c>
      <c r="Q2378" s="14" t="str">
        <f t="shared" si="299"/>
        <v>Egypt</v>
      </c>
      <c r="R2378" s="14" t="str">
        <f t="shared" si="300"/>
        <v>|Egypt|</v>
      </c>
      <c r="S2378" s="14" t="str">
        <f t="shared" si="301"/>
        <v>|Classic Movies|Dramas|International Movies|</v>
      </c>
      <c r="T2378" s="14" t="str">
        <f t="shared" si="302"/>
        <v>|Youssef Chahine|</v>
      </c>
      <c r="U2378" s="14" t="str">
        <f t="shared" si="303"/>
        <v>|Hamdy Ahmed|Nagwa Ibrahim|Ezzat El Alaili|Tawfik El Deken|Yehia Chahine|Mahmoud El Meleigy|Salah El-Saadany|Ali El Sherif|</v>
      </c>
    </row>
    <row r="2379" spans="1:21">
      <c r="A2379" s="14" t="s">
        <v>11606</v>
      </c>
      <c r="B2379" s="14" t="s">
        <v>48</v>
      </c>
      <c r="C2379" s="14" t="s">
        <v>11607</v>
      </c>
      <c r="D2379" s="14" t="s">
        <v>11608</v>
      </c>
      <c r="E2379" s="14" t="s">
        <v>11609</v>
      </c>
      <c r="F2379" s="14" t="s">
        <v>11610</v>
      </c>
      <c r="G2379" s="26">
        <v>44000</v>
      </c>
      <c r="H2379" s="14">
        <v>2014</v>
      </c>
      <c r="I2379" s="14" t="s">
        <v>367</v>
      </c>
      <c r="J2379" s="14" t="s">
        <v>744</v>
      </c>
      <c r="K2379" s="14" t="s">
        <v>481</v>
      </c>
      <c r="L2379" s="14" t="s">
        <v>11611</v>
      </c>
      <c r="M2379" s="14">
        <f t="shared" si="296"/>
        <v>2020</v>
      </c>
      <c r="N2379" s="14">
        <f t="shared" si="297"/>
        <v>6</v>
      </c>
      <c r="O2379" s="14" t="str">
        <f>IFERROR(VLOOKUP(I2379,Lists!$F$2:$G$16,2,FALSE()),"Not Rated")</f>
        <v>Older Kids</v>
      </c>
      <c r="P2379" s="14">
        <f t="shared" si="298"/>
        <v>85</v>
      </c>
      <c r="Q2379" s="14" t="str">
        <f t="shared" si="299"/>
        <v>Canada</v>
      </c>
      <c r="R2379" s="14" t="str">
        <f t="shared" si="300"/>
        <v>|Canada|South Korea|United States|</v>
      </c>
      <c r="S2379" s="14" t="str">
        <f t="shared" si="301"/>
        <v>|Children &amp; Family Movies|Comedies|</v>
      </c>
      <c r="T2379" s="14" t="str">
        <f t="shared" si="302"/>
        <v>|Peter Lepeniotis|</v>
      </c>
      <c r="U2379" s="14" t="str">
        <f t="shared" si="303"/>
        <v>|Will Arnett|Brendan Fraser|Gabriel Iglesias|Jeff Dunham|Liam Neeson|Katherine Heigl|Stephen Lang|Maya Rudolph|Sarah Gadon|James Rankin|</v>
      </c>
    </row>
    <row r="2380" spans="1:21">
      <c r="A2380" s="14" t="s">
        <v>11612</v>
      </c>
      <c r="B2380" s="14" t="s">
        <v>49</v>
      </c>
      <c r="C2380" s="14" t="s">
        <v>11613</v>
      </c>
      <c r="D2380" s="14" t="s">
        <v>117</v>
      </c>
      <c r="E2380" s="14" t="s">
        <v>11614</v>
      </c>
      <c r="F2380" s="14" t="s">
        <v>115</v>
      </c>
      <c r="G2380" s="26">
        <v>44000</v>
      </c>
      <c r="H2380" s="14">
        <v>2020</v>
      </c>
      <c r="I2380" s="14" t="s">
        <v>360</v>
      </c>
      <c r="J2380" s="14" t="s">
        <v>106</v>
      </c>
      <c r="K2380" s="14" t="s">
        <v>8023</v>
      </c>
      <c r="L2380" s="14" t="s">
        <v>11615</v>
      </c>
      <c r="M2380" s="14">
        <f t="shared" si="296"/>
        <v>2020</v>
      </c>
      <c r="N2380" s="14">
        <f t="shared" si="297"/>
        <v>6</v>
      </c>
      <c r="O2380" s="14" t="str">
        <f>IFERROR(VLOOKUP(I2380,Lists!$F$2:$G$16,2,FALSE()),"Not Rated")</f>
        <v>Adults</v>
      </c>
      <c r="P2380" s="14">
        <f t="shared" si="298"/>
        <v>2</v>
      </c>
      <c r="Q2380" s="14" t="str">
        <f t="shared" si="299"/>
        <v>United States</v>
      </c>
      <c r="R2380" s="14" t="str">
        <f t="shared" si="300"/>
        <v>|United States|</v>
      </c>
      <c r="S2380" s="14" t="str">
        <f t="shared" si="301"/>
        <v>|International TV Shows|TV Dramas|TV Horror|</v>
      </c>
      <c r="T2380" s="14" t="str">
        <f t="shared" si="302"/>
        <v>|Unknown|</v>
      </c>
      <c r="U2380" s="14" t="str">
        <f t="shared" si="303"/>
        <v>|Jake Manley|Sarah Grey|Max Martini|Matt Frewer|Adam DiMarco|Katharine Isabelle|Louriza Tronco|Aaron Hale|Devery Jacobs|Thomas Elms|Dylan Playfair|Ian Tracey|Sam Trammell|</v>
      </c>
    </row>
    <row r="2381" spans="1:21">
      <c r="A2381" s="14" t="s">
        <v>11616</v>
      </c>
      <c r="B2381" s="14" t="s">
        <v>48</v>
      </c>
      <c r="C2381" s="14" t="s">
        <v>11617</v>
      </c>
      <c r="D2381" s="14" t="s">
        <v>11618</v>
      </c>
      <c r="E2381" s="14" t="s">
        <v>11619</v>
      </c>
      <c r="F2381" s="14" t="s">
        <v>916</v>
      </c>
      <c r="G2381" s="26">
        <v>43999</v>
      </c>
      <c r="H2381" s="14">
        <v>2018</v>
      </c>
      <c r="I2381" s="14" t="s">
        <v>363</v>
      </c>
      <c r="J2381" s="14" t="s">
        <v>1096</v>
      </c>
      <c r="K2381" s="14" t="s">
        <v>1782</v>
      </c>
      <c r="L2381" s="14" t="s">
        <v>11620</v>
      </c>
      <c r="M2381" s="14">
        <f t="shared" si="296"/>
        <v>2020</v>
      </c>
      <c r="N2381" s="14">
        <f t="shared" si="297"/>
        <v>6</v>
      </c>
      <c r="O2381" s="14" t="str">
        <f>IFERROR(VLOOKUP(I2381,Lists!$F$2:$G$16,2,FALSE()),"Not Rated")</f>
        <v>Adults</v>
      </c>
      <c r="P2381" s="14">
        <f t="shared" si="298"/>
        <v>108</v>
      </c>
      <c r="Q2381" s="14" t="str">
        <f t="shared" si="299"/>
        <v>United Kingdom</v>
      </c>
      <c r="R2381" s="14" t="str">
        <f t="shared" si="300"/>
        <v>|United Kingdom|United States|</v>
      </c>
      <c r="S2381" s="14" t="str">
        <f t="shared" si="301"/>
        <v>|Comedies|Independent Movies|</v>
      </c>
      <c r="T2381" s="14" t="str">
        <f t="shared" si="302"/>
        <v>|Jim Hosking|</v>
      </c>
      <c r="U2381" s="14" t="str">
        <f t="shared" si="303"/>
        <v>|Aubrey Plaza|Emile Hirsch|Jemaine Clement|Craig Robinson|Matt Berry|Zach Cherry|Maria Bamford|Michael D. Cohen|Sky Elobar|Jacob Wysocki|John Kerry|Bettina Devin|Gil Gex|</v>
      </c>
    </row>
    <row r="2382" spans="1:21">
      <c r="A2382" s="14" t="s">
        <v>11621</v>
      </c>
      <c r="B2382" s="14" t="s">
        <v>48</v>
      </c>
      <c r="C2382" s="14" t="s">
        <v>11622</v>
      </c>
      <c r="D2382" s="14" t="s">
        <v>11623</v>
      </c>
      <c r="E2382" s="14" t="s">
        <v>11624</v>
      </c>
      <c r="F2382" s="14" t="s">
        <v>115</v>
      </c>
      <c r="G2382" s="26">
        <v>43999</v>
      </c>
      <c r="H2382" s="14">
        <v>2020</v>
      </c>
      <c r="I2382" s="14" t="s">
        <v>362</v>
      </c>
      <c r="J2382" s="14" t="s">
        <v>2352</v>
      </c>
      <c r="K2382" s="14" t="s">
        <v>4501</v>
      </c>
      <c r="L2382" s="14" t="s">
        <v>11625</v>
      </c>
      <c r="M2382" s="14">
        <f t="shared" si="296"/>
        <v>2020</v>
      </c>
      <c r="N2382" s="14">
        <f t="shared" si="297"/>
        <v>6</v>
      </c>
      <c r="O2382" s="14" t="str">
        <f>IFERROR(VLOOKUP(I2382,Lists!$F$2:$G$16,2,FALSE()),"Not Rated")</f>
        <v>Older Kids</v>
      </c>
      <c r="P2382" s="14">
        <f t="shared" si="298"/>
        <v>81</v>
      </c>
      <c r="Q2382" s="14" t="str">
        <f t="shared" si="299"/>
        <v>United States</v>
      </c>
      <c r="R2382" s="14" t="str">
        <f t="shared" si="300"/>
        <v>|United States|</v>
      </c>
      <c r="S2382" s="14" t="str">
        <f t="shared" si="301"/>
        <v>|Children &amp; Family Movies|Dramas|Faith &amp; Spirituality|</v>
      </c>
      <c r="T2382" s="14" t="str">
        <f t="shared" si="302"/>
        <v>|Paco Aguilar|</v>
      </c>
      <c r="U2382" s="14" t="str">
        <f t="shared" si="303"/>
        <v>|John Schneider|T.C. Stallings|Grace Van Dien|Marisa Brown|Jimmy Deshler|</v>
      </c>
    </row>
    <row r="2383" spans="1:21">
      <c r="A2383" s="14" t="s">
        <v>11626</v>
      </c>
      <c r="B2383" s="14" t="s">
        <v>48</v>
      </c>
      <c r="C2383" s="14" t="s">
        <v>11627</v>
      </c>
      <c r="D2383" s="14" t="s">
        <v>11365</v>
      </c>
      <c r="E2383" s="14" t="s">
        <v>11628</v>
      </c>
      <c r="F2383" s="14" t="s">
        <v>11629</v>
      </c>
      <c r="G2383" s="26">
        <v>43998</v>
      </c>
      <c r="H2383" s="14">
        <v>2012</v>
      </c>
      <c r="I2383" s="14" t="s">
        <v>361</v>
      </c>
      <c r="J2383" s="14" t="s">
        <v>1313</v>
      </c>
      <c r="K2383" s="14" t="s">
        <v>475</v>
      </c>
      <c r="L2383" s="14" t="s">
        <v>11630</v>
      </c>
      <c r="M2383" s="14">
        <f t="shared" si="296"/>
        <v>2020</v>
      </c>
      <c r="N2383" s="14">
        <f t="shared" si="297"/>
        <v>6</v>
      </c>
      <c r="O2383" s="14" t="str">
        <f>IFERROR(VLOOKUP(I2383,Lists!$F$2:$G$16,2,FALSE()),"Not Rated")</f>
        <v>Teens</v>
      </c>
      <c r="P2383" s="14">
        <f t="shared" si="298"/>
        <v>76</v>
      </c>
      <c r="Q2383" s="14" t="str">
        <f t="shared" si="299"/>
        <v>Nigeria</v>
      </c>
      <c r="R2383" s="14" t="str">
        <f t="shared" si="300"/>
        <v>|Nigeria|United Kingdom|</v>
      </c>
      <c r="S2383" s="14" t="str">
        <f t="shared" si="301"/>
        <v>|Dramas|International Movies|</v>
      </c>
      <c r="T2383" s="14" t="str">
        <f t="shared" si="302"/>
        <v>|Obi Emelonye|</v>
      </c>
      <c r="U2383" s="14" t="str">
        <f t="shared" si="303"/>
        <v>|Omotola Jalade-Ekeinde|Hakeem Kae-Kazim|Jim Iyke|Ali Nuhu|Jide Kosoko|Anthony Monjaro|Jennifer Oguzie|Uru Eke|Celine Loader|</v>
      </c>
    </row>
    <row r="2384" spans="1:21">
      <c r="A2384" s="14" t="s">
        <v>11631</v>
      </c>
      <c r="B2384" s="14" t="s">
        <v>48</v>
      </c>
      <c r="C2384" s="14" t="s">
        <v>11632</v>
      </c>
      <c r="D2384" s="14" t="s">
        <v>11633</v>
      </c>
      <c r="E2384" s="14" t="s">
        <v>11634</v>
      </c>
      <c r="F2384" s="14" t="s">
        <v>115</v>
      </c>
      <c r="G2384" s="26">
        <v>43998</v>
      </c>
      <c r="H2384" s="14">
        <v>2016</v>
      </c>
      <c r="I2384" s="14" t="s">
        <v>364</v>
      </c>
      <c r="J2384" s="14" t="s">
        <v>900</v>
      </c>
      <c r="K2384" s="14" t="s">
        <v>3429</v>
      </c>
      <c r="L2384" s="14" t="s">
        <v>11635</v>
      </c>
      <c r="M2384" s="14">
        <f t="shared" si="296"/>
        <v>2020</v>
      </c>
      <c r="N2384" s="14">
        <f t="shared" si="297"/>
        <v>6</v>
      </c>
      <c r="O2384" s="14" t="str">
        <f>IFERROR(VLOOKUP(I2384,Lists!$F$2:$G$16,2,FALSE()),"Not Rated")</f>
        <v>Teens</v>
      </c>
      <c r="P2384" s="14">
        <f t="shared" si="298"/>
        <v>92</v>
      </c>
      <c r="Q2384" s="14" t="str">
        <f t="shared" si="299"/>
        <v>United States</v>
      </c>
      <c r="R2384" s="14" t="str">
        <f t="shared" si="300"/>
        <v>|United States|</v>
      </c>
      <c r="S2384" s="14" t="str">
        <f t="shared" si="301"/>
        <v>|Horror Movies|Thrillers|</v>
      </c>
      <c r="T2384" s="14" t="str">
        <f t="shared" si="302"/>
        <v>|Greg McLean|</v>
      </c>
      <c r="U2384" s="14" t="str">
        <f t="shared" si="303"/>
        <v>|Kevin Bacon|Radha Mitchell|David Mazouz|Lucy Fry|Matt Walsh|Jennifer Morrison|Parker Mack|Paul Reiser|Ming-Na Wen|Tara Lynne Barr|</v>
      </c>
    </row>
    <row r="2385" spans="1:21">
      <c r="A2385" s="14" t="s">
        <v>11636</v>
      </c>
      <c r="B2385" s="14" t="s">
        <v>49</v>
      </c>
      <c r="C2385" s="14" t="s">
        <v>11637</v>
      </c>
      <c r="D2385" s="14" t="s">
        <v>117</v>
      </c>
      <c r="E2385" s="14" t="s">
        <v>11638</v>
      </c>
      <c r="F2385" s="14" t="s">
        <v>115</v>
      </c>
      <c r="G2385" s="26">
        <v>43997</v>
      </c>
      <c r="H2385" s="14">
        <v>2015</v>
      </c>
      <c r="I2385" s="14" t="s">
        <v>362</v>
      </c>
      <c r="J2385" s="14" t="s">
        <v>106</v>
      </c>
      <c r="K2385" s="14" t="s">
        <v>262</v>
      </c>
      <c r="L2385" s="14" t="s">
        <v>11639</v>
      </c>
      <c r="M2385" s="14">
        <f t="shared" si="296"/>
        <v>2020</v>
      </c>
      <c r="N2385" s="14">
        <f t="shared" si="297"/>
        <v>6</v>
      </c>
      <c r="O2385" s="14" t="str">
        <f>IFERROR(VLOOKUP(I2385,Lists!$F$2:$G$16,2,FALSE()),"Not Rated")</f>
        <v>Older Kids</v>
      </c>
      <c r="P2385" s="14">
        <f t="shared" si="298"/>
        <v>2</v>
      </c>
      <c r="Q2385" s="14" t="str">
        <f t="shared" si="299"/>
        <v>United States</v>
      </c>
      <c r="R2385" s="14" t="str">
        <f t="shared" si="300"/>
        <v>|United States|</v>
      </c>
      <c r="S2385" s="14" t="str">
        <f t="shared" si="301"/>
        <v>|Reality TV|</v>
      </c>
      <c r="T2385" s="14" t="str">
        <f t="shared" si="302"/>
        <v>|Unknown|</v>
      </c>
      <c r="U2385" s="14" t="str">
        <f t="shared" si="303"/>
        <v>|Brooke Burns|Mark Labbett|</v>
      </c>
    </row>
    <row r="2386" spans="1:21">
      <c r="A2386" s="14" t="s">
        <v>11640</v>
      </c>
      <c r="B2386" s="14" t="s">
        <v>48</v>
      </c>
      <c r="C2386" s="14" t="s">
        <v>11641</v>
      </c>
      <c r="D2386" s="14" t="s">
        <v>117</v>
      </c>
      <c r="E2386" s="14" t="s">
        <v>11642</v>
      </c>
      <c r="F2386" s="14" t="s">
        <v>916</v>
      </c>
      <c r="G2386" s="26">
        <v>43997</v>
      </c>
      <c r="H2386" s="14">
        <v>2019</v>
      </c>
      <c r="I2386" s="14" t="s">
        <v>360</v>
      </c>
      <c r="J2386" s="14" t="s">
        <v>744</v>
      </c>
      <c r="K2386" s="14" t="s">
        <v>927</v>
      </c>
      <c r="L2386" s="14" t="s">
        <v>11643</v>
      </c>
      <c r="M2386" s="14">
        <f t="shared" si="296"/>
        <v>2020</v>
      </c>
      <c r="N2386" s="14">
        <f t="shared" si="297"/>
        <v>6</v>
      </c>
      <c r="O2386" s="14" t="str">
        <f>IFERROR(VLOOKUP(I2386,Lists!$F$2:$G$16,2,FALSE()),"Not Rated")</f>
        <v>Adults</v>
      </c>
      <c r="P2386" s="14">
        <f t="shared" si="298"/>
        <v>85</v>
      </c>
      <c r="Q2386" s="14" t="str">
        <f t="shared" si="299"/>
        <v>United Kingdom</v>
      </c>
      <c r="R2386" s="14" t="str">
        <f t="shared" si="300"/>
        <v>|United Kingdom|United States|</v>
      </c>
      <c r="S2386" s="14" t="str">
        <f t="shared" si="301"/>
        <v>|Documentaries|Music &amp; Musicals|</v>
      </c>
      <c r="T2386" s="14" t="str">
        <f t="shared" si="302"/>
        <v>|Unknown|</v>
      </c>
      <c r="U2386" s="14" t="str">
        <f t="shared" si="303"/>
        <v>|Adam Lambert|Brian May|Roger Taylor|</v>
      </c>
    </row>
    <row r="2387" spans="1:21">
      <c r="A2387" s="14" t="s">
        <v>11644</v>
      </c>
      <c r="B2387" s="14" t="s">
        <v>48</v>
      </c>
      <c r="C2387" s="14" t="s">
        <v>11645</v>
      </c>
      <c r="D2387" s="14" t="s">
        <v>11646</v>
      </c>
      <c r="E2387" s="14" t="s">
        <v>11647</v>
      </c>
      <c r="F2387" s="14" t="s">
        <v>1990</v>
      </c>
      <c r="G2387" s="26">
        <v>43997</v>
      </c>
      <c r="H2387" s="14">
        <v>2013</v>
      </c>
      <c r="I2387" s="14" t="s">
        <v>367</v>
      </c>
      <c r="J2387" s="14" t="s">
        <v>744</v>
      </c>
      <c r="K2387" s="14" t="s">
        <v>2426</v>
      </c>
      <c r="L2387" s="14" t="s">
        <v>11648</v>
      </c>
      <c r="M2387" s="14">
        <f t="shared" si="296"/>
        <v>2020</v>
      </c>
      <c r="N2387" s="14">
        <f t="shared" si="297"/>
        <v>6</v>
      </c>
      <c r="O2387" s="14" t="str">
        <f>IFERROR(VLOOKUP(I2387,Lists!$F$2:$G$16,2,FALSE()),"Not Rated")</f>
        <v>Older Kids</v>
      </c>
      <c r="P2387" s="14">
        <f t="shared" si="298"/>
        <v>85</v>
      </c>
      <c r="Q2387" s="14" t="str">
        <f t="shared" si="299"/>
        <v>Argentina</v>
      </c>
      <c r="R2387" s="14" t="str">
        <f t="shared" si="300"/>
        <v>|Argentina|Spain|</v>
      </c>
      <c r="S2387" s="14" t="str">
        <f t="shared" si="301"/>
        <v>|Children &amp; Family Movies|Sports Movies|</v>
      </c>
      <c r="T2387" s="14" t="str">
        <f t="shared" si="302"/>
        <v>|Juan José Campanella|</v>
      </c>
      <c r="U2387" s="14" t="str">
        <f t="shared" si="303"/>
        <v>|Ariana Grande|Nicholas Hoult|Matthew Morrison|Eugenio Derbez|Taran Killam|Bobby Moynihan|Bella Thorne|Jay Pharoah|Dan Patrick|Shawn Mendes|Brooklyn Beckham|Chazz Palminteri|John Leguizamo|Mel Brooks|Rupert Grint|Rob Brydon|Anthony Head|Ralf Little|Eve Ponsonby|Peter Serafinowicz|Alex Norton|Alistair McGowan|Ezequiel Cipols|</v>
      </c>
    </row>
    <row r="2388" spans="1:21">
      <c r="A2388" s="14" t="s">
        <v>11649</v>
      </c>
      <c r="B2388" s="14" t="s">
        <v>48</v>
      </c>
      <c r="C2388" s="14" t="s">
        <v>11650</v>
      </c>
      <c r="D2388" s="14" t="s">
        <v>9458</v>
      </c>
      <c r="E2388" s="14" t="s">
        <v>11651</v>
      </c>
      <c r="F2388" s="14" t="s">
        <v>155</v>
      </c>
      <c r="G2388" s="26">
        <v>43997</v>
      </c>
      <c r="H2388" s="14">
        <v>2019</v>
      </c>
      <c r="I2388" s="14" t="s">
        <v>361</v>
      </c>
      <c r="J2388" s="14" t="s">
        <v>1096</v>
      </c>
      <c r="K2388" s="14" t="s">
        <v>612</v>
      </c>
      <c r="L2388" s="14" t="s">
        <v>11652</v>
      </c>
      <c r="M2388" s="14">
        <f t="shared" si="296"/>
        <v>2020</v>
      </c>
      <c r="N2388" s="14">
        <f t="shared" si="297"/>
        <v>6</v>
      </c>
      <c r="O2388" s="14" t="str">
        <f>IFERROR(VLOOKUP(I2388,Lists!$F$2:$G$16,2,FALSE()),"Not Rated")</f>
        <v>Teens</v>
      </c>
      <c r="P2388" s="14">
        <f t="shared" si="298"/>
        <v>108</v>
      </c>
      <c r="Q2388" s="14" t="str">
        <f t="shared" si="299"/>
        <v>Malaysia</v>
      </c>
      <c r="R2388" s="14" t="str">
        <f t="shared" si="300"/>
        <v>|Malaysia|</v>
      </c>
      <c r="S2388" s="14" t="str">
        <f t="shared" si="301"/>
        <v>|Action &amp; Adventure|Dramas|International Movies|</v>
      </c>
      <c r="T2388" s="14" t="str">
        <f t="shared" si="302"/>
        <v>|Adrian Teh|</v>
      </c>
      <c r="U2388" s="14" t="str">
        <f t="shared" si="303"/>
        <v>|Hairul Azreen|Fify Azmi|Ismi Melinda|Hilal Azman|Dain Said|Yayan Ruhian|Henley Hii|Josiah Hogan|</v>
      </c>
    </row>
    <row r="2389" spans="1:21">
      <c r="A2389" s="14" t="s">
        <v>11653</v>
      </c>
      <c r="B2389" s="14" t="s">
        <v>48</v>
      </c>
      <c r="C2389" s="14" t="s">
        <v>11654</v>
      </c>
      <c r="D2389" s="14" t="s">
        <v>11478</v>
      </c>
      <c r="E2389" s="14" t="s">
        <v>11655</v>
      </c>
      <c r="F2389" s="14" t="s">
        <v>131</v>
      </c>
      <c r="G2389" s="26">
        <v>43995</v>
      </c>
      <c r="H2389" s="14">
        <v>2019</v>
      </c>
      <c r="I2389" s="14" t="s">
        <v>360</v>
      </c>
      <c r="J2389" s="14" t="s">
        <v>1159</v>
      </c>
      <c r="K2389" s="14" t="s">
        <v>605</v>
      </c>
      <c r="L2389" s="14" t="s">
        <v>11656</v>
      </c>
      <c r="M2389" s="14">
        <f t="shared" si="296"/>
        <v>2020</v>
      </c>
      <c r="N2389" s="14">
        <f t="shared" si="297"/>
        <v>6</v>
      </c>
      <c r="O2389" s="14" t="str">
        <f>IFERROR(VLOOKUP(I2389,Lists!$F$2:$G$16,2,FALSE()),"Not Rated")</f>
        <v>Adults</v>
      </c>
      <c r="P2389" s="14">
        <f t="shared" si="298"/>
        <v>120</v>
      </c>
      <c r="Q2389" s="14" t="str">
        <f t="shared" si="299"/>
        <v>Nigeria</v>
      </c>
      <c r="R2389" s="14" t="str">
        <f t="shared" si="300"/>
        <v>|Nigeria|</v>
      </c>
      <c r="S2389" s="14" t="str">
        <f t="shared" si="301"/>
        <v>|Dramas|International Movies|Thrillers|</v>
      </c>
      <c r="T2389" s="14" t="str">
        <f t="shared" si="302"/>
        <v>|Ishaya Bako|</v>
      </c>
      <c r="U2389" s="14" t="str">
        <f t="shared" si="303"/>
        <v>|Kate Henshaw-Nuttal|Enyinna Nwigwe|Linda Ejiofor|Yakubu Mohammed|Bimbo Manuel|Sani Mu’azu|Emil Hirai-Garuba|Rekiya Ibrahim Atta|</v>
      </c>
    </row>
    <row r="2390" spans="1:21">
      <c r="A2390" s="14" t="s">
        <v>11657</v>
      </c>
      <c r="B2390" s="14" t="s">
        <v>49</v>
      </c>
      <c r="C2390" s="14" t="s">
        <v>11658</v>
      </c>
      <c r="D2390" s="14" t="s">
        <v>117</v>
      </c>
      <c r="E2390" s="14" t="s">
        <v>11659</v>
      </c>
      <c r="F2390" s="14" t="s">
        <v>115</v>
      </c>
      <c r="G2390" s="26">
        <v>43995</v>
      </c>
      <c r="H2390" s="14">
        <v>2020</v>
      </c>
      <c r="I2390" s="14" t="s">
        <v>368</v>
      </c>
      <c r="J2390" s="14" t="s">
        <v>108</v>
      </c>
      <c r="K2390" s="14" t="s">
        <v>617</v>
      </c>
      <c r="L2390" s="14" t="s">
        <v>11660</v>
      </c>
      <c r="M2390" s="14">
        <f t="shared" si="296"/>
        <v>2020</v>
      </c>
      <c r="N2390" s="14">
        <f t="shared" si="297"/>
        <v>6</v>
      </c>
      <c r="O2390" s="14" t="str">
        <f>IFERROR(VLOOKUP(I2390,Lists!$F$2:$G$16,2,FALSE()),"Not Rated")</f>
        <v>Kids</v>
      </c>
      <c r="P2390" s="14">
        <f t="shared" si="298"/>
        <v>4</v>
      </c>
      <c r="Q2390" s="14" t="str">
        <f t="shared" si="299"/>
        <v>United States</v>
      </c>
      <c r="R2390" s="14" t="str">
        <f t="shared" si="300"/>
        <v>|United States|</v>
      </c>
      <c r="S2390" s="14" t="str">
        <f t="shared" si="301"/>
        <v>|Kids' TV|TV Comedies|</v>
      </c>
      <c r="T2390" s="14" t="str">
        <f t="shared" si="302"/>
        <v>|Unknown|</v>
      </c>
      <c r="U2390" s="14" t="str">
        <f t="shared" si="303"/>
        <v>|Paris Berelc|Isabel May|Tiffani Thiessen|Emery Kelly|Jolie Jenkins|Kerri Medders|Finn Carr|Eddie Shin|</v>
      </c>
    </row>
    <row r="2391" spans="1:21">
      <c r="A2391" s="14" t="s">
        <v>11661</v>
      </c>
      <c r="B2391" s="14" t="s">
        <v>48</v>
      </c>
      <c r="C2391" s="14" t="s">
        <v>11662</v>
      </c>
      <c r="D2391" s="14" t="s">
        <v>11663</v>
      </c>
      <c r="E2391" s="14" t="s">
        <v>11664</v>
      </c>
      <c r="F2391" s="14" t="s">
        <v>116</v>
      </c>
      <c r="G2391" s="26">
        <v>43995</v>
      </c>
      <c r="H2391" s="14">
        <v>2020</v>
      </c>
      <c r="I2391" s="14" t="s">
        <v>361</v>
      </c>
      <c r="J2391" s="14" t="s">
        <v>962</v>
      </c>
      <c r="K2391" s="14" t="s">
        <v>475</v>
      </c>
      <c r="L2391" s="14" t="s">
        <v>11665</v>
      </c>
      <c r="M2391" s="14">
        <f t="shared" si="296"/>
        <v>2020</v>
      </c>
      <c r="N2391" s="14">
        <f t="shared" si="297"/>
        <v>6</v>
      </c>
      <c r="O2391" s="14" t="str">
        <f>IFERROR(VLOOKUP(I2391,Lists!$F$2:$G$16,2,FALSE()),"Not Rated")</f>
        <v>Teens</v>
      </c>
      <c r="P2391" s="14">
        <f t="shared" si="298"/>
        <v>117</v>
      </c>
      <c r="Q2391" s="14" t="str">
        <f t="shared" si="299"/>
        <v>India</v>
      </c>
      <c r="R2391" s="14" t="str">
        <f t="shared" si="300"/>
        <v>|India|</v>
      </c>
      <c r="S2391" s="14" t="str">
        <f t="shared" si="301"/>
        <v>|Dramas|International Movies|</v>
      </c>
      <c r="T2391" s="14" t="str">
        <f t="shared" si="302"/>
        <v>|A. Raajdheep|</v>
      </c>
      <c r="U2391" s="14" t="str">
        <f t="shared" si="303"/>
        <v>|Vikram Prabhu|Subbaraju|Mahima Nambiar|Yogi Babu|Jagan|</v>
      </c>
    </row>
    <row r="2392" spans="1:21">
      <c r="A2392" s="14" t="s">
        <v>11666</v>
      </c>
      <c r="B2392" s="14" t="s">
        <v>49</v>
      </c>
      <c r="C2392" s="14" t="s">
        <v>11667</v>
      </c>
      <c r="D2392" s="14" t="s">
        <v>117</v>
      </c>
      <c r="E2392" s="14" t="s">
        <v>11668</v>
      </c>
      <c r="F2392" s="14" t="s">
        <v>115</v>
      </c>
      <c r="G2392" s="26">
        <v>43995</v>
      </c>
      <c r="H2392" s="14">
        <v>2020</v>
      </c>
      <c r="I2392" s="14" t="s">
        <v>361</v>
      </c>
      <c r="J2392" s="14" t="s">
        <v>718</v>
      </c>
      <c r="K2392" s="14" t="s">
        <v>1591</v>
      </c>
      <c r="L2392" s="14" t="s">
        <v>11669</v>
      </c>
      <c r="M2392" s="14">
        <f t="shared" si="296"/>
        <v>2020</v>
      </c>
      <c r="N2392" s="14">
        <f t="shared" si="297"/>
        <v>6</v>
      </c>
      <c r="O2392" s="14" t="str">
        <f>IFERROR(VLOOKUP(I2392,Lists!$F$2:$G$16,2,FALSE()),"Not Rated")</f>
        <v>Teens</v>
      </c>
      <c r="P2392" s="14">
        <f t="shared" si="298"/>
        <v>6</v>
      </c>
      <c r="Q2392" s="14" t="str">
        <f t="shared" si="299"/>
        <v>United States</v>
      </c>
      <c r="R2392" s="14" t="str">
        <f t="shared" si="300"/>
        <v>|United States|</v>
      </c>
      <c r="S2392" s="14" t="str">
        <f t="shared" si="301"/>
        <v>|Crime TV Shows|TV Dramas|TV Mysteries|</v>
      </c>
      <c r="T2392" s="14" t="str">
        <f t="shared" si="302"/>
        <v>|Unknown|</v>
      </c>
      <c r="U2392" s="14" t="str">
        <f t="shared" si="303"/>
        <v>|Viola Davis|Billy Brown|Alfred Enoch|Jack Falahee|Katie Findlay|Aja Naomi King|Matt McGorry|Karla Souza|Charlie Weber|Liza Weil|</v>
      </c>
    </row>
    <row r="2393" spans="1:21">
      <c r="A2393" s="14" t="s">
        <v>11670</v>
      </c>
      <c r="B2393" s="14" t="s">
        <v>48</v>
      </c>
      <c r="C2393" s="14" t="s">
        <v>11671</v>
      </c>
      <c r="D2393" s="14" t="s">
        <v>11672</v>
      </c>
      <c r="E2393" s="14" t="s">
        <v>11673</v>
      </c>
      <c r="F2393" s="14" t="s">
        <v>136</v>
      </c>
      <c r="G2393" s="26">
        <v>43995</v>
      </c>
      <c r="H2393" s="14">
        <v>2020</v>
      </c>
      <c r="I2393" s="14" t="s">
        <v>361</v>
      </c>
      <c r="J2393" s="14" t="s">
        <v>713</v>
      </c>
      <c r="K2393" s="14" t="s">
        <v>910</v>
      </c>
      <c r="L2393" s="14" t="s">
        <v>11674</v>
      </c>
      <c r="M2393" s="14">
        <f t="shared" si="296"/>
        <v>2020</v>
      </c>
      <c r="N2393" s="14">
        <f t="shared" si="297"/>
        <v>6</v>
      </c>
      <c r="O2393" s="14" t="str">
        <f>IFERROR(VLOOKUP(I2393,Lists!$F$2:$G$16,2,FALSE()),"Not Rated")</f>
        <v>Teens</v>
      </c>
      <c r="P2393" s="14">
        <f t="shared" si="298"/>
        <v>100</v>
      </c>
      <c r="Q2393" s="14" t="str">
        <f t="shared" si="299"/>
        <v>Indonesia</v>
      </c>
      <c r="R2393" s="14" t="str">
        <f t="shared" si="300"/>
        <v>|Indonesia|</v>
      </c>
      <c r="S2393" s="14" t="str">
        <f t="shared" si="301"/>
        <v>|Dramas|International Movies|Romantic Movies|</v>
      </c>
      <c r="T2393" s="14" t="str">
        <f t="shared" si="302"/>
        <v>|Fajar Bustomi|Pidi Baiq|</v>
      </c>
      <c r="U2393" s="14" t="str">
        <f t="shared" si="303"/>
        <v>|Iqbaal Ramadhan|Vanesha Prescilla|Ira Wibowo|Bucek|Happy Salma|Farhan|Maudy Koesnaedi|Jerome Kurnia|</v>
      </c>
    </row>
    <row r="2394" spans="1:21">
      <c r="A2394" s="14" t="s">
        <v>11675</v>
      </c>
      <c r="B2394" s="14" t="s">
        <v>48</v>
      </c>
      <c r="C2394" s="14" t="s">
        <v>11676</v>
      </c>
      <c r="D2394" s="14" t="s">
        <v>11677</v>
      </c>
      <c r="E2394" s="14" t="s">
        <v>11678</v>
      </c>
      <c r="F2394" s="14" t="s">
        <v>116</v>
      </c>
      <c r="G2394" s="26">
        <v>43994</v>
      </c>
      <c r="H2394" s="14">
        <v>2020</v>
      </c>
      <c r="I2394" s="14" t="s">
        <v>360</v>
      </c>
      <c r="J2394" s="14" t="s">
        <v>1247</v>
      </c>
      <c r="K2394" s="14" t="s">
        <v>1034</v>
      </c>
      <c r="L2394" s="14" t="s">
        <v>11679</v>
      </c>
      <c r="M2394" s="14">
        <f t="shared" si="296"/>
        <v>2020</v>
      </c>
      <c r="N2394" s="14">
        <f t="shared" si="297"/>
        <v>6</v>
      </c>
      <c r="O2394" s="14" t="str">
        <f>IFERROR(VLOOKUP(I2394,Lists!$F$2:$G$16,2,FALSE()),"Not Rated")</f>
        <v>Adults</v>
      </c>
      <c r="P2394" s="14">
        <f t="shared" si="298"/>
        <v>101</v>
      </c>
      <c r="Q2394" s="14" t="str">
        <f t="shared" si="299"/>
        <v>India</v>
      </c>
      <c r="R2394" s="14" t="str">
        <f t="shared" si="300"/>
        <v>|India|</v>
      </c>
      <c r="S2394" s="14" t="str">
        <f t="shared" si="301"/>
        <v>|Comedies|Dramas|Independent Movies|</v>
      </c>
      <c r="T2394" s="14" t="str">
        <f t="shared" si="302"/>
        <v>|Nicholas Kharkongor|</v>
      </c>
      <c r="U2394" s="14" t="str">
        <f t="shared" si="303"/>
        <v>|Sayani Gupta|Lin Laishram|Tenzing Dalha|Dolly Ahluwalia|Vinay Pathak|Lanuakam Ao|Rohan Joshi|Adil Hussain|Asenla Jamir|</v>
      </c>
    </row>
    <row r="2395" spans="1:21">
      <c r="A2395" s="14" t="s">
        <v>11680</v>
      </c>
      <c r="B2395" s="14" t="s">
        <v>48</v>
      </c>
      <c r="C2395" s="14" t="s">
        <v>11681</v>
      </c>
      <c r="D2395" s="14" t="s">
        <v>1157</v>
      </c>
      <c r="E2395" s="14" t="s">
        <v>11682</v>
      </c>
      <c r="F2395" s="14" t="s">
        <v>115</v>
      </c>
      <c r="G2395" s="26">
        <v>43994</v>
      </c>
      <c r="H2395" s="14">
        <v>2020</v>
      </c>
      <c r="I2395" s="14" t="s">
        <v>363</v>
      </c>
      <c r="J2395" s="14" t="s">
        <v>1368</v>
      </c>
      <c r="K2395" s="14" t="s">
        <v>625</v>
      </c>
      <c r="L2395" s="14" t="s">
        <v>11683</v>
      </c>
      <c r="M2395" s="14">
        <f t="shared" si="296"/>
        <v>2020</v>
      </c>
      <c r="N2395" s="14">
        <f t="shared" si="297"/>
        <v>6</v>
      </c>
      <c r="O2395" s="14" t="str">
        <f>IFERROR(VLOOKUP(I2395,Lists!$F$2:$G$16,2,FALSE()),"Not Rated")</f>
        <v>Adults</v>
      </c>
      <c r="P2395" s="14">
        <f t="shared" si="298"/>
        <v>156</v>
      </c>
      <c r="Q2395" s="14" t="str">
        <f t="shared" si="299"/>
        <v>United States</v>
      </c>
      <c r="R2395" s="14" t="str">
        <f t="shared" si="300"/>
        <v>|United States|</v>
      </c>
      <c r="S2395" s="14" t="str">
        <f t="shared" si="301"/>
        <v>|Action &amp; Adventure|Dramas|</v>
      </c>
      <c r="T2395" s="14" t="str">
        <f t="shared" si="302"/>
        <v>|Spike Lee|</v>
      </c>
      <c r="U2395" s="14" t="str">
        <f t="shared" si="303"/>
        <v>|Delroy Lindo|Jonathan Majors|Clarke Peters|Norm Lewis|Isiah Whitlock Jr.|Mélanie Thierry|Paul Walter Hauser|Jasper Pääkkönen|Johnny Nguyen|Chadwick Boseman|</v>
      </c>
    </row>
    <row r="2396" spans="1:21">
      <c r="A2396" s="14" t="s">
        <v>11684</v>
      </c>
      <c r="B2396" s="14" t="s">
        <v>49</v>
      </c>
      <c r="C2396" s="14" t="s">
        <v>11685</v>
      </c>
      <c r="D2396" s="14" t="s">
        <v>117</v>
      </c>
      <c r="E2396" s="14" t="s">
        <v>117</v>
      </c>
      <c r="F2396" s="14" t="s">
        <v>117</v>
      </c>
      <c r="G2396" s="26">
        <v>43994</v>
      </c>
      <c r="H2396" s="14">
        <v>2020</v>
      </c>
      <c r="I2396" s="14" t="s">
        <v>360</v>
      </c>
      <c r="J2396" s="14" t="s">
        <v>106</v>
      </c>
      <c r="K2396" s="14" t="s">
        <v>3626</v>
      </c>
      <c r="L2396" s="14" t="s">
        <v>11686</v>
      </c>
      <c r="M2396" s="14">
        <f t="shared" si="296"/>
        <v>2020</v>
      </c>
      <c r="N2396" s="14">
        <f t="shared" si="297"/>
        <v>6</v>
      </c>
      <c r="O2396" s="14" t="str">
        <f>IFERROR(VLOOKUP(I2396,Lists!$F$2:$G$16,2,FALSE()),"Not Rated")</f>
        <v>Adults</v>
      </c>
      <c r="P2396" s="14">
        <f t="shared" si="298"/>
        <v>2</v>
      </c>
      <c r="Q2396" s="14" t="str">
        <f t="shared" si="299"/>
        <v>Unknown</v>
      </c>
      <c r="R2396" s="14" t="str">
        <f t="shared" si="300"/>
        <v>|Unknown|</v>
      </c>
      <c r="S2396" s="14" t="str">
        <f t="shared" si="301"/>
        <v>|Reality TV|Romantic TV Shows|</v>
      </c>
      <c r="T2396" s="14" t="str">
        <f t="shared" si="302"/>
        <v>|Unknown|</v>
      </c>
      <c r="U2396" s="14" t="str">
        <f t="shared" si="303"/>
        <v>|Unknown|</v>
      </c>
    </row>
    <row r="2397" spans="1:21">
      <c r="A2397" s="14" t="s">
        <v>11687</v>
      </c>
      <c r="B2397" s="14" t="s">
        <v>49</v>
      </c>
      <c r="C2397" s="14" t="s">
        <v>11688</v>
      </c>
      <c r="D2397" s="14" t="s">
        <v>117</v>
      </c>
      <c r="E2397" s="14" t="s">
        <v>11689</v>
      </c>
      <c r="F2397" s="14" t="s">
        <v>11690</v>
      </c>
      <c r="G2397" s="26">
        <v>43994</v>
      </c>
      <c r="H2397" s="14">
        <v>2020</v>
      </c>
      <c r="I2397" s="14" t="s">
        <v>360</v>
      </c>
      <c r="J2397" s="14" t="s">
        <v>108</v>
      </c>
      <c r="K2397" s="14" t="s">
        <v>253</v>
      </c>
      <c r="L2397" s="14" t="s">
        <v>11691</v>
      </c>
      <c r="M2397" s="14">
        <f t="shared" si="296"/>
        <v>2020</v>
      </c>
      <c r="N2397" s="14">
        <f t="shared" si="297"/>
        <v>6</v>
      </c>
      <c r="O2397" s="14" t="str">
        <f>IFERROR(VLOOKUP(I2397,Lists!$F$2:$G$16,2,FALSE()),"Not Rated")</f>
        <v>Adults</v>
      </c>
      <c r="P2397" s="14">
        <f t="shared" si="298"/>
        <v>4</v>
      </c>
      <c r="Q2397" s="14" t="str">
        <f t="shared" si="299"/>
        <v>United States</v>
      </c>
      <c r="R2397" s="14" t="str">
        <f t="shared" si="300"/>
        <v>|United States|France|Canada|</v>
      </c>
      <c r="S2397" s="14" t="str">
        <f t="shared" si="301"/>
        <v>|TV Comedies|</v>
      </c>
      <c r="T2397" s="14" t="str">
        <f t="shared" si="302"/>
        <v>|Unknown|</v>
      </c>
      <c r="U2397" s="14" t="str">
        <f t="shared" si="303"/>
        <v>|Bill Burr|Laura Dern|Justin Long|Debi Derryberry|Sam Rockwell|</v>
      </c>
    </row>
    <row r="2398" spans="1:21">
      <c r="A2398" s="14" t="s">
        <v>11692</v>
      </c>
      <c r="B2398" s="14" t="s">
        <v>49</v>
      </c>
      <c r="C2398" s="14" t="s">
        <v>11693</v>
      </c>
      <c r="D2398" s="14" t="s">
        <v>117</v>
      </c>
      <c r="E2398" s="14" t="s">
        <v>11694</v>
      </c>
      <c r="F2398" s="14" t="s">
        <v>124</v>
      </c>
      <c r="G2398" s="26">
        <v>43994</v>
      </c>
      <c r="H2398" s="14">
        <v>2020</v>
      </c>
      <c r="I2398" s="14" t="s">
        <v>360</v>
      </c>
      <c r="J2398" s="14" t="s">
        <v>105</v>
      </c>
      <c r="K2398" s="14" t="s">
        <v>5440</v>
      </c>
      <c r="L2398" s="14" t="s">
        <v>11695</v>
      </c>
      <c r="M2398" s="14">
        <f t="shared" si="296"/>
        <v>2020</v>
      </c>
      <c r="N2398" s="14">
        <f t="shared" si="297"/>
        <v>6</v>
      </c>
      <c r="O2398" s="14" t="str">
        <f>IFERROR(VLOOKUP(I2398,Lists!$F$2:$G$16,2,FALSE()),"Not Rated")</f>
        <v>Adults</v>
      </c>
      <c r="P2398" s="14">
        <f t="shared" si="298"/>
        <v>1</v>
      </c>
      <c r="Q2398" s="14" t="str">
        <f t="shared" si="299"/>
        <v>Germany</v>
      </c>
      <c r="R2398" s="14" t="str">
        <f t="shared" si="300"/>
        <v>|Germany|</v>
      </c>
      <c r="S2398" s="14" t="str">
        <f t="shared" si="301"/>
        <v>|International TV Shows|Stand-Up Comedy &amp; Talk Shows|</v>
      </c>
      <c r="T2398" s="14" t="str">
        <f t="shared" si="302"/>
        <v>|Unknown|</v>
      </c>
      <c r="U2398" s="14" t="str">
        <f t="shared" si="303"/>
        <v>|Klaas Heufer-Umlauf|Joko Winterscheidt|Lena Meyer-Landrut|Charlotte Roche|Daniel Brühl|Frank Elstner|</v>
      </c>
    </row>
    <row r="2399" spans="1:21">
      <c r="A2399" s="14" t="s">
        <v>11696</v>
      </c>
      <c r="B2399" s="14" t="s">
        <v>48</v>
      </c>
      <c r="C2399" s="14" t="s">
        <v>11697</v>
      </c>
      <c r="D2399" s="14" t="s">
        <v>11698</v>
      </c>
      <c r="E2399" s="14" t="s">
        <v>11699</v>
      </c>
      <c r="F2399" s="14" t="s">
        <v>115</v>
      </c>
      <c r="G2399" s="26">
        <v>43994</v>
      </c>
      <c r="H2399" s="14">
        <v>2020</v>
      </c>
      <c r="I2399" s="14" t="s">
        <v>360</v>
      </c>
      <c r="J2399" s="14" t="s">
        <v>5708</v>
      </c>
      <c r="K2399" s="14" t="s">
        <v>261</v>
      </c>
      <c r="L2399" s="14" t="s">
        <v>11700</v>
      </c>
      <c r="M2399" s="14">
        <f t="shared" si="296"/>
        <v>2020</v>
      </c>
      <c r="N2399" s="14">
        <f t="shared" si="297"/>
        <v>6</v>
      </c>
      <c r="O2399" s="14" t="str">
        <f>IFERROR(VLOOKUP(I2399,Lists!$F$2:$G$16,2,FALSE()),"Not Rated")</f>
        <v>Adults</v>
      </c>
      <c r="P2399" s="14">
        <f t="shared" si="298"/>
        <v>55</v>
      </c>
      <c r="Q2399" s="14" t="str">
        <f t="shared" si="299"/>
        <v>United States</v>
      </c>
      <c r="R2399" s="14" t="str">
        <f t="shared" si="300"/>
        <v>|United States|</v>
      </c>
      <c r="S2399" s="14" t="str">
        <f t="shared" si="301"/>
        <v>|Stand-Up Comedy|</v>
      </c>
      <c r="T2399" s="14" t="str">
        <f t="shared" si="302"/>
        <v>|Michael McKay|</v>
      </c>
      <c r="U2399" s="14" t="str">
        <f t="shared" si="303"/>
        <v>|Jo Koy|Andrew Lopez|Joey Guila|Andrew Orolfo|</v>
      </c>
    </row>
    <row r="2400" spans="1:21">
      <c r="A2400" s="14" t="s">
        <v>11701</v>
      </c>
      <c r="B2400" s="14" t="s">
        <v>48</v>
      </c>
      <c r="C2400" s="14" t="s">
        <v>11702</v>
      </c>
      <c r="D2400" s="14" t="s">
        <v>11703</v>
      </c>
      <c r="E2400" s="14" t="s">
        <v>11704</v>
      </c>
      <c r="F2400" s="14" t="s">
        <v>121</v>
      </c>
      <c r="G2400" s="26">
        <v>43994</v>
      </c>
      <c r="H2400" s="14">
        <v>2018</v>
      </c>
      <c r="I2400" s="14" t="s">
        <v>367</v>
      </c>
      <c r="J2400" s="14" t="s">
        <v>624</v>
      </c>
      <c r="K2400" s="14" t="s">
        <v>11705</v>
      </c>
      <c r="L2400" s="14" t="s">
        <v>11706</v>
      </c>
      <c r="M2400" s="14">
        <f t="shared" si="296"/>
        <v>2020</v>
      </c>
      <c r="N2400" s="14">
        <f t="shared" si="297"/>
        <v>6</v>
      </c>
      <c r="O2400" s="14" t="str">
        <f>IFERROR(VLOOKUP(I2400,Lists!$F$2:$G$16,2,FALSE()),"Not Rated")</f>
        <v>Older Kids</v>
      </c>
      <c r="P2400" s="14">
        <f t="shared" si="298"/>
        <v>96</v>
      </c>
      <c r="Q2400" s="14" t="str">
        <f t="shared" si="299"/>
        <v>Japan</v>
      </c>
      <c r="R2400" s="14" t="str">
        <f t="shared" si="300"/>
        <v>|Japan|</v>
      </c>
      <c r="S2400" s="14" t="str">
        <f t="shared" si="301"/>
        <v>|Anime Features|Children &amp; Family Movies|</v>
      </c>
      <c r="T2400" s="14" t="str">
        <f t="shared" si="302"/>
        <v>|Kitaro Kosaka|</v>
      </c>
      <c r="U2400" s="14" t="str">
        <f t="shared" si="303"/>
        <v>|Seiran Kobayashi|Nana Mizuki|Satsumi Matsuda|Rina Endo|Etsuko Kozakura|Yoko Asagami|Teiyu Ichiryusai|Masaki Terasoma|Hirohide Yakumaru|Anju Suzuki|Osamu Shitara|Mikako Komatsu|Horan Chiaki|Koichi Yamadera|Fumiko Orikasa|</v>
      </c>
    </row>
    <row r="2401" spans="1:21">
      <c r="A2401" s="14" t="s">
        <v>11707</v>
      </c>
      <c r="B2401" s="14" t="s">
        <v>49</v>
      </c>
      <c r="C2401" s="14" t="s">
        <v>11708</v>
      </c>
      <c r="D2401" s="14" t="s">
        <v>117</v>
      </c>
      <c r="E2401" s="14" t="s">
        <v>11709</v>
      </c>
      <c r="F2401" s="14" t="s">
        <v>121</v>
      </c>
      <c r="G2401" s="26">
        <v>43994</v>
      </c>
      <c r="H2401" s="14">
        <v>2002</v>
      </c>
      <c r="I2401" s="14" t="s">
        <v>361</v>
      </c>
      <c r="J2401" s="14" t="s">
        <v>108</v>
      </c>
      <c r="K2401" s="14" t="s">
        <v>266</v>
      </c>
      <c r="L2401" s="14" t="s">
        <v>11710</v>
      </c>
      <c r="M2401" s="14">
        <f t="shared" si="296"/>
        <v>2020</v>
      </c>
      <c r="N2401" s="14">
        <f t="shared" si="297"/>
        <v>6</v>
      </c>
      <c r="O2401" s="14" t="str">
        <f>IFERROR(VLOOKUP(I2401,Lists!$F$2:$G$16,2,FALSE()),"Not Rated")</f>
        <v>Teens</v>
      </c>
      <c r="P2401" s="14">
        <f t="shared" si="298"/>
        <v>4</v>
      </c>
      <c r="Q2401" s="14" t="str">
        <f t="shared" si="299"/>
        <v>Japan</v>
      </c>
      <c r="R2401" s="14" t="str">
        <f t="shared" si="300"/>
        <v>|Japan|</v>
      </c>
      <c r="S2401" s="14" t="str">
        <f t="shared" si="301"/>
        <v>|Anime Series|</v>
      </c>
      <c r="T2401" s="14" t="str">
        <f t="shared" si="302"/>
        <v>|Unknown|</v>
      </c>
      <c r="U2401" s="14" t="str">
        <f t="shared" si="303"/>
        <v>|Mayumi Tanaka|Akemi Okamura|Kazuya Nakai|Kappei Yamaguchi|Hiroaki Hirata|Ikue Otani|Yuriko Yamaguchi|Kazuki Yao|Cho|</v>
      </c>
    </row>
    <row r="2402" spans="1:21">
      <c r="A2402" s="14" t="s">
        <v>11711</v>
      </c>
      <c r="B2402" s="14" t="s">
        <v>49</v>
      </c>
      <c r="C2402" s="14" t="s">
        <v>11712</v>
      </c>
      <c r="D2402" s="14" t="s">
        <v>117</v>
      </c>
      <c r="E2402" s="14" t="s">
        <v>11713</v>
      </c>
      <c r="F2402" s="14" t="s">
        <v>125</v>
      </c>
      <c r="G2402" s="26">
        <v>43994</v>
      </c>
      <c r="H2402" s="14">
        <v>2020</v>
      </c>
      <c r="I2402" s="14" t="s">
        <v>360</v>
      </c>
      <c r="J2402" s="14" t="s">
        <v>105</v>
      </c>
      <c r="K2402" s="14" t="s">
        <v>992</v>
      </c>
      <c r="L2402" s="14" t="s">
        <v>11714</v>
      </c>
      <c r="M2402" s="14">
        <f t="shared" si="296"/>
        <v>2020</v>
      </c>
      <c r="N2402" s="14">
        <f t="shared" si="297"/>
        <v>6</v>
      </c>
      <c r="O2402" s="14" t="str">
        <f>IFERROR(VLOOKUP(I2402,Lists!$F$2:$G$16,2,FALSE()),"Not Rated")</f>
        <v>Adults</v>
      </c>
      <c r="P2402" s="14">
        <f t="shared" si="298"/>
        <v>1</v>
      </c>
      <c r="Q2402" s="14" t="str">
        <f t="shared" si="299"/>
        <v>Mexico</v>
      </c>
      <c r="R2402" s="14" t="str">
        <f t="shared" si="300"/>
        <v>|Mexico|</v>
      </c>
      <c r="S2402" s="14" t="str">
        <f t="shared" si="301"/>
        <v>|Crime TV Shows|International TV Shows|Spanish-Language TV Shows|</v>
      </c>
      <c r="T2402" s="14" t="str">
        <f t="shared" si="302"/>
        <v>|Unknown|</v>
      </c>
      <c r="U2402" s="14" t="str">
        <f t="shared" si="303"/>
        <v>|Darío Yazbek|Diana Bovio|Regina Blandón|Adrián Ladrón|Verónica Bravo|Antonio Arochi|Mario Alberto Monroy|Vianey Rodríguez|María Aura|Daniel Haddad|Fernando Bonilla|Olinca Velázquez|Damayanti Quintanar|Adriana Llabrés|Alejandro Calva|Silverio Palacios|Edmundo Vargas|Anabel Ferreira|</v>
      </c>
    </row>
    <row r="2403" spans="1:21">
      <c r="A2403" s="14" t="s">
        <v>11715</v>
      </c>
      <c r="B2403" s="14" t="s">
        <v>49</v>
      </c>
      <c r="C2403" s="14" t="s">
        <v>11716</v>
      </c>
      <c r="D2403" s="14" t="s">
        <v>117</v>
      </c>
      <c r="E2403" s="14" t="s">
        <v>11717</v>
      </c>
      <c r="F2403" s="14" t="s">
        <v>11718</v>
      </c>
      <c r="G2403" s="26">
        <v>43994</v>
      </c>
      <c r="H2403" s="14">
        <v>2020</v>
      </c>
      <c r="I2403" s="14" t="s">
        <v>360</v>
      </c>
      <c r="J2403" s="14" t="s">
        <v>105</v>
      </c>
      <c r="K2403" s="14" t="s">
        <v>1470</v>
      </c>
      <c r="L2403" s="14" t="s">
        <v>11719</v>
      </c>
      <c r="M2403" s="14">
        <f t="shared" si="296"/>
        <v>2020</v>
      </c>
      <c r="N2403" s="14">
        <f t="shared" si="297"/>
        <v>6</v>
      </c>
      <c r="O2403" s="14" t="str">
        <f>IFERROR(VLOOKUP(I2403,Lists!$F$2:$G$16,2,FALSE()),"Not Rated")</f>
        <v>Adults</v>
      </c>
      <c r="P2403" s="14">
        <f t="shared" si="298"/>
        <v>1</v>
      </c>
      <c r="Q2403" s="14" t="str">
        <f t="shared" si="299"/>
        <v>Poland</v>
      </c>
      <c r="R2403" s="14" t="str">
        <f t="shared" si="300"/>
        <v>|Poland|United States|</v>
      </c>
      <c r="S2403" s="14" t="str">
        <f t="shared" si="301"/>
        <v>|Crime TV Shows|International TV Shows|TV Dramas|</v>
      </c>
      <c r="T2403" s="14" t="str">
        <f t="shared" si="302"/>
        <v>|Unknown|</v>
      </c>
      <c r="U2403" s="14" t="str">
        <f t="shared" si="303"/>
        <v>|Grzegorz Damięcki|Agnieszka Grochowska|Hubert Miłkowski|Wiktoria Filus|Jacek Koman|Krzysztof Zarzecki|Ewa Skibińska|Martyna Byczkowska|Roman Gancarczyk|Adam Wietrzyński|</v>
      </c>
    </row>
    <row r="2404" spans="1:21">
      <c r="A2404" s="14" t="s">
        <v>11720</v>
      </c>
      <c r="B2404" s="14" t="s">
        <v>48</v>
      </c>
      <c r="C2404" s="14" t="s">
        <v>11721</v>
      </c>
      <c r="D2404" s="14" t="s">
        <v>11722</v>
      </c>
      <c r="E2404" s="14" t="s">
        <v>11723</v>
      </c>
      <c r="F2404" s="14" t="s">
        <v>11724</v>
      </c>
      <c r="G2404" s="26">
        <v>43993</v>
      </c>
      <c r="H2404" s="14">
        <v>2014</v>
      </c>
      <c r="I2404" s="14" t="s">
        <v>360</v>
      </c>
      <c r="J2404" s="14" t="s">
        <v>457</v>
      </c>
      <c r="K2404" s="14" t="s">
        <v>834</v>
      </c>
      <c r="L2404" s="14" t="s">
        <v>11725</v>
      </c>
      <c r="M2404" s="14">
        <f t="shared" si="296"/>
        <v>2020</v>
      </c>
      <c r="N2404" s="14">
        <f t="shared" si="297"/>
        <v>6</v>
      </c>
      <c r="O2404" s="14" t="str">
        <f>IFERROR(VLOOKUP(I2404,Lists!$F$2:$G$16,2,FALSE()),"Not Rated")</f>
        <v>Adults</v>
      </c>
      <c r="P2404" s="14">
        <f t="shared" si="298"/>
        <v>104</v>
      </c>
      <c r="Q2404" s="14" t="str">
        <f t="shared" si="299"/>
        <v>United Arab Emirates</v>
      </c>
      <c r="R2404" s="14" t="str">
        <f t="shared" si="300"/>
        <v>|United Arab Emirates|Jordan|Lebanon|Saudi Arabia|</v>
      </c>
      <c r="S2404" s="14" t="str">
        <f t="shared" si="301"/>
        <v>|Comedies|Dramas|International Movies|</v>
      </c>
      <c r="T2404" s="14" t="str">
        <f t="shared" si="302"/>
        <v>|Ali F. Mostafa|</v>
      </c>
      <c r="U2404" s="14" t="str">
        <f t="shared" si="303"/>
        <v>|Fahad Albutairi|Shadi Alfons|Fadi Rifaai|Samer al Masri|Wonho Chung|Leem Lubany|Maha Abou Ouf|Ahd|Yousra El Lozy|Ali Suliman|Khaled Abol Naga|Madeline Zima|</v>
      </c>
    </row>
    <row r="2405" spans="1:21">
      <c r="A2405" s="14" t="s">
        <v>11726</v>
      </c>
      <c r="B2405" s="14" t="s">
        <v>48</v>
      </c>
      <c r="C2405" s="14" t="s">
        <v>11727</v>
      </c>
      <c r="D2405" s="14" t="s">
        <v>11728</v>
      </c>
      <c r="E2405" s="14" t="s">
        <v>11729</v>
      </c>
      <c r="F2405" s="14" t="s">
        <v>161</v>
      </c>
      <c r="G2405" s="26">
        <v>43993</v>
      </c>
      <c r="H2405" s="14">
        <v>2008</v>
      </c>
      <c r="I2405" s="14" t="s">
        <v>361</v>
      </c>
      <c r="J2405" s="14" t="s">
        <v>1247</v>
      </c>
      <c r="K2405" s="14" t="s">
        <v>529</v>
      </c>
      <c r="L2405" s="14" t="s">
        <v>11730</v>
      </c>
      <c r="M2405" s="14">
        <f t="shared" si="296"/>
        <v>2020</v>
      </c>
      <c r="N2405" s="14">
        <f t="shared" si="297"/>
        <v>6</v>
      </c>
      <c r="O2405" s="14" t="str">
        <f>IFERROR(VLOOKUP(I2405,Lists!$F$2:$G$16,2,FALSE()),"Not Rated")</f>
        <v>Teens</v>
      </c>
      <c r="P2405" s="14">
        <f t="shared" si="298"/>
        <v>101</v>
      </c>
      <c r="Q2405" s="14" t="str">
        <f t="shared" si="299"/>
        <v>Saudi Arabia</v>
      </c>
      <c r="R2405" s="14" t="str">
        <f t="shared" si="300"/>
        <v>|Saudi Arabia|</v>
      </c>
      <c r="S2405" s="14" t="str">
        <f t="shared" si="301"/>
        <v>|Comedies|International Movies|</v>
      </c>
      <c r="T2405" s="14" t="str">
        <f t="shared" si="302"/>
        <v>|Ayman Makram|</v>
      </c>
      <c r="U2405" s="14" t="str">
        <f t="shared" si="303"/>
        <v>|Fayez Al-Malki|Mona Wasef|Abdel Imam Abdullah|Reem Abdel Aziz|Dana Jabr|Emad Al Youssef|Remas Mansoor|Khalid Mengah|</v>
      </c>
    </row>
    <row r="2406" spans="1:21">
      <c r="A2406" s="14" t="s">
        <v>11731</v>
      </c>
      <c r="B2406" s="14" t="s">
        <v>49</v>
      </c>
      <c r="C2406" s="14" t="s">
        <v>11732</v>
      </c>
      <c r="D2406" s="14" t="s">
        <v>117</v>
      </c>
      <c r="E2406" s="14" t="s">
        <v>11733</v>
      </c>
      <c r="F2406" s="14" t="s">
        <v>132</v>
      </c>
      <c r="G2406" s="26">
        <v>43992</v>
      </c>
      <c r="H2406" s="14">
        <v>2020</v>
      </c>
      <c r="I2406" s="14" t="s">
        <v>360</v>
      </c>
      <c r="J2406" s="14" t="s">
        <v>105</v>
      </c>
      <c r="K2406" s="14" t="s">
        <v>8023</v>
      </c>
      <c r="L2406" s="14" t="s">
        <v>11734</v>
      </c>
      <c r="M2406" s="14">
        <f t="shared" si="296"/>
        <v>2020</v>
      </c>
      <c r="N2406" s="14">
        <f t="shared" si="297"/>
        <v>6</v>
      </c>
      <c r="O2406" s="14" t="str">
        <f>IFERROR(VLOOKUP(I2406,Lists!$F$2:$G$16,2,FALSE()),"Not Rated")</f>
        <v>Adults</v>
      </c>
      <c r="P2406" s="14">
        <f t="shared" si="298"/>
        <v>1</v>
      </c>
      <c r="Q2406" s="14" t="str">
        <f t="shared" si="299"/>
        <v>Italy</v>
      </c>
      <c r="R2406" s="14" t="str">
        <f t="shared" si="300"/>
        <v>|Italy|</v>
      </c>
      <c r="S2406" s="14" t="str">
        <f t="shared" si="301"/>
        <v>|International TV Shows|TV Dramas|TV Horror|</v>
      </c>
      <c r="T2406" s="14" t="str">
        <f t="shared" si="302"/>
        <v>|Unknown|</v>
      </c>
      <c r="U2406" s="14" t="str">
        <f t="shared" si="303"/>
        <v>|Valeria Bilello|Luca Lionello|Federico Russo|Margherita Morchio|Anna Ferzetti|Alessandro Tedeschi|Juju Di Domenico|Giulio Brizzi|Max Malatesta|</v>
      </c>
    </row>
    <row r="2407" spans="1:21">
      <c r="A2407" s="14" t="s">
        <v>11735</v>
      </c>
      <c r="B2407" s="14" t="s">
        <v>49</v>
      </c>
      <c r="C2407" s="14" t="s">
        <v>11736</v>
      </c>
      <c r="D2407" s="14" t="s">
        <v>3748</v>
      </c>
      <c r="E2407" s="14" t="s">
        <v>11737</v>
      </c>
      <c r="F2407" s="14" t="s">
        <v>115</v>
      </c>
      <c r="G2407" s="26">
        <v>43992</v>
      </c>
      <c r="H2407" s="14">
        <v>2020</v>
      </c>
      <c r="I2407" s="14" t="s">
        <v>361</v>
      </c>
      <c r="J2407" s="14" t="s">
        <v>521</v>
      </c>
      <c r="K2407" s="14" t="s">
        <v>2456</v>
      </c>
      <c r="L2407" s="14" t="s">
        <v>11738</v>
      </c>
      <c r="M2407" s="14">
        <f t="shared" si="296"/>
        <v>2020</v>
      </c>
      <c r="N2407" s="14">
        <f t="shared" si="297"/>
        <v>6</v>
      </c>
      <c r="O2407" s="14" t="str">
        <f>IFERROR(VLOOKUP(I2407,Lists!$F$2:$G$16,2,FALSE()),"Not Rated")</f>
        <v>Teens</v>
      </c>
      <c r="P2407" s="14">
        <f t="shared" si="298"/>
        <v>5</v>
      </c>
      <c r="Q2407" s="14" t="str">
        <f t="shared" si="299"/>
        <v>United States</v>
      </c>
      <c r="R2407" s="14" t="str">
        <f t="shared" si="300"/>
        <v>|United States|</v>
      </c>
      <c r="S2407" s="14" t="str">
        <f t="shared" si="301"/>
        <v>|TV Action &amp; Adventure|TV Sci-Fi &amp; Fantasy|</v>
      </c>
      <c r="T2407" s="14" t="str">
        <f t="shared" si="302"/>
        <v>|Rob Seidenglanz|</v>
      </c>
      <c r="U2407" s="14" t="str">
        <f t="shared" si="303"/>
        <v>|Victor Garber|Brandon Routh|Caity Lotz|Franz Drameh|Amy Pemberton|Dominic Purcell|Maisie Richardson-Sellers|Nick Zano|Arthur Darvill|Wentworth Miller|Tala Ashe|Adam Tsekhman|Christina Brucato|Simon Merrells|Nils Hognestad|Jes Macallan|Keiynan Lonsdale|</v>
      </c>
    </row>
    <row r="2408" spans="1:21">
      <c r="A2408" s="14" t="s">
        <v>11739</v>
      </c>
      <c r="B2408" s="14" t="s">
        <v>49</v>
      </c>
      <c r="C2408" s="14" t="s">
        <v>11740</v>
      </c>
      <c r="D2408" s="14" t="s">
        <v>117</v>
      </c>
      <c r="E2408" s="14" t="s">
        <v>117</v>
      </c>
      <c r="F2408" s="14" t="s">
        <v>115</v>
      </c>
      <c r="G2408" s="26">
        <v>43992</v>
      </c>
      <c r="H2408" s="14">
        <v>2020</v>
      </c>
      <c r="I2408" s="14" t="s">
        <v>360</v>
      </c>
      <c r="J2408" s="14" t="s">
        <v>105</v>
      </c>
      <c r="K2408" s="14" t="s">
        <v>6697</v>
      </c>
      <c r="L2408" s="14" t="s">
        <v>11741</v>
      </c>
      <c r="M2408" s="14">
        <f t="shared" si="296"/>
        <v>2020</v>
      </c>
      <c r="N2408" s="14">
        <f t="shared" si="297"/>
        <v>6</v>
      </c>
      <c r="O2408" s="14" t="str">
        <f>IFERROR(VLOOKUP(I2408,Lists!$F$2:$G$16,2,FALSE()),"Not Rated")</f>
        <v>Adults</v>
      </c>
      <c r="P2408" s="14">
        <f t="shared" si="298"/>
        <v>1</v>
      </c>
      <c r="Q2408" s="14" t="str">
        <f t="shared" si="299"/>
        <v>United States</v>
      </c>
      <c r="R2408" s="14" t="str">
        <f t="shared" si="300"/>
        <v>|United States|</v>
      </c>
      <c r="S2408" s="14" t="str">
        <f t="shared" si="301"/>
        <v>|Docuseries|Reality TV|Science &amp; Nature TV|</v>
      </c>
      <c r="T2408" s="14" t="str">
        <f t="shared" si="302"/>
        <v>|Unknown|</v>
      </c>
      <c r="U2408" s="14" t="str">
        <f t="shared" si="303"/>
        <v>|Unknown|</v>
      </c>
    </row>
    <row r="2409" spans="1:21">
      <c r="A2409" s="14" t="s">
        <v>11742</v>
      </c>
      <c r="B2409" s="14" t="s">
        <v>48</v>
      </c>
      <c r="C2409" s="14" t="s">
        <v>11743</v>
      </c>
      <c r="D2409" s="14" t="s">
        <v>11744</v>
      </c>
      <c r="E2409" s="14" t="s">
        <v>11745</v>
      </c>
      <c r="F2409" s="14" t="s">
        <v>115</v>
      </c>
      <c r="G2409" s="26">
        <v>43992</v>
      </c>
      <c r="H2409" s="14">
        <v>2009</v>
      </c>
      <c r="I2409" s="14" t="s">
        <v>363</v>
      </c>
      <c r="J2409" s="14" t="s">
        <v>783</v>
      </c>
      <c r="K2409" s="14" t="s">
        <v>1034</v>
      </c>
      <c r="L2409" s="14" t="s">
        <v>11746</v>
      </c>
      <c r="M2409" s="14">
        <f t="shared" si="296"/>
        <v>2020</v>
      </c>
      <c r="N2409" s="14">
        <f t="shared" si="297"/>
        <v>6</v>
      </c>
      <c r="O2409" s="14" t="str">
        <f>IFERROR(VLOOKUP(I2409,Lists!$F$2:$G$16,2,FALSE()),"Not Rated")</f>
        <v>Adults</v>
      </c>
      <c r="P2409" s="14">
        <f t="shared" si="298"/>
        <v>113</v>
      </c>
      <c r="Q2409" s="14" t="str">
        <f t="shared" si="299"/>
        <v>United States</v>
      </c>
      <c r="R2409" s="14" t="str">
        <f t="shared" si="300"/>
        <v>|United States|</v>
      </c>
      <c r="S2409" s="14" t="str">
        <f t="shared" si="301"/>
        <v>|Comedies|Dramas|Independent Movies|</v>
      </c>
      <c r="T2409" s="14" t="str">
        <f t="shared" si="302"/>
        <v>|George Gallo|</v>
      </c>
      <c r="U2409" s="14" t="str">
        <f t="shared" si="303"/>
        <v>|Luke Wilson|Giovanni Ribisi|Gabriel Macht|James Caan|Jacinda Barrett|Kevin Pollak|Laura Ramsey|Rade Serbedzija|Terry Crews|Kelsey Grammer|</v>
      </c>
    </row>
    <row r="2410" spans="1:21">
      <c r="A2410" s="14" t="s">
        <v>11747</v>
      </c>
      <c r="B2410" s="14" t="s">
        <v>49</v>
      </c>
      <c r="C2410" s="14" t="s">
        <v>11748</v>
      </c>
      <c r="D2410" s="14" t="s">
        <v>117</v>
      </c>
      <c r="E2410" s="14" t="s">
        <v>11749</v>
      </c>
      <c r="F2410" s="14" t="s">
        <v>123</v>
      </c>
      <c r="G2410" s="26">
        <v>43992</v>
      </c>
      <c r="H2410" s="14">
        <v>2018</v>
      </c>
      <c r="I2410" s="14" t="s">
        <v>360</v>
      </c>
      <c r="J2410" s="14" t="s">
        <v>105</v>
      </c>
      <c r="K2410" s="14" t="s">
        <v>5585</v>
      </c>
      <c r="L2410" s="14" t="s">
        <v>11750</v>
      </c>
      <c r="M2410" s="14">
        <f t="shared" si="296"/>
        <v>2020</v>
      </c>
      <c r="N2410" s="14">
        <f t="shared" si="297"/>
        <v>6</v>
      </c>
      <c r="O2410" s="14" t="str">
        <f>IFERROR(VLOOKUP(I2410,Lists!$F$2:$G$16,2,FALSE()),"Not Rated")</f>
        <v>Adults</v>
      </c>
      <c r="P2410" s="14">
        <f t="shared" si="298"/>
        <v>1</v>
      </c>
      <c r="Q2410" s="14" t="str">
        <f t="shared" si="299"/>
        <v>South Korea</v>
      </c>
      <c r="R2410" s="14" t="str">
        <f t="shared" si="300"/>
        <v>|South Korea|</v>
      </c>
      <c r="S2410" s="14" t="str">
        <f t="shared" si="301"/>
        <v>|Crime TV Shows|International TV Shows|Korean TV Shows|</v>
      </c>
      <c r="T2410" s="14" t="str">
        <f t="shared" si="302"/>
        <v>|Unknown|</v>
      </c>
      <c r="U2410" s="14" t="str">
        <f t="shared" si="303"/>
        <v>|Lee Sun-kyun|Lee Ji-eun (IU)|Go Du-sim|Park Ho-san|Song Sae-byeok|Kim Young-min|</v>
      </c>
    </row>
    <row r="2411" spans="1:21">
      <c r="A2411" s="14" t="s">
        <v>11751</v>
      </c>
      <c r="B2411" s="14" t="s">
        <v>49</v>
      </c>
      <c r="C2411" s="14" t="s">
        <v>11752</v>
      </c>
      <c r="D2411" s="14" t="s">
        <v>117</v>
      </c>
      <c r="E2411" s="14" t="s">
        <v>11753</v>
      </c>
      <c r="F2411" s="14" t="s">
        <v>133</v>
      </c>
      <c r="G2411" s="26">
        <v>43992</v>
      </c>
      <c r="H2411" s="14">
        <v>2020</v>
      </c>
      <c r="I2411" s="14" t="s">
        <v>360</v>
      </c>
      <c r="J2411" s="14" t="s">
        <v>105</v>
      </c>
      <c r="K2411" s="14" t="s">
        <v>8200</v>
      </c>
      <c r="L2411" s="14" t="s">
        <v>11754</v>
      </c>
      <c r="M2411" s="14">
        <f t="shared" si="296"/>
        <v>2020</v>
      </c>
      <c r="N2411" s="14">
        <f t="shared" si="297"/>
        <v>6</v>
      </c>
      <c r="O2411" s="14" t="str">
        <f>IFERROR(VLOOKUP(I2411,Lists!$F$2:$G$16,2,FALSE()),"Not Rated")</f>
        <v>Adults</v>
      </c>
      <c r="P2411" s="14">
        <f t="shared" si="298"/>
        <v>1</v>
      </c>
      <c r="Q2411" s="14" t="str">
        <f t="shared" si="299"/>
        <v>Brazil</v>
      </c>
      <c r="R2411" s="14" t="str">
        <f t="shared" si="300"/>
        <v>|Brazil|</v>
      </c>
      <c r="S2411" s="14" t="str">
        <f t="shared" si="301"/>
        <v>|International TV Shows|TV Horror|TV Mysteries|</v>
      </c>
      <c r="T2411" s="14" t="str">
        <f t="shared" si="302"/>
        <v>|Unknown|</v>
      </c>
      <c r="U2411" s="14" t="str">
        <f t="shared" si="303"/>
        <v>|Ana Hartmann|Sabrina Sato|Luellem de Castro|Guilherme Weber|Emílio de Mello|Ravel Andrade|João Pedro Zappa|Julia Ianina|Pierre Baitelli|Jesus Luz|Carla Ribas|Wallie Ruy|Gabriel Canella|Natália Rosa|Priscila Assum|Teca Pereira|Leandro Daniel|Hanna Romanazzi|Arlinda Di Baio|Erom Cordeiro|Enzo Romani|</v>
      </c>
    </row>
    <row r="2412" spans="1:21">
      <c r="A2412" s="14" t="s">
        <v>11755</v>
      </c>
      <c r="B2412" s="14" t="s">
        <v>48</v>
      </c>
      <c r="C2412" s="14" t="s">
        <v>11756</v>
      </c>
      <c r="D2412" s="14" t="s">
        <v>5673</v>
      </c>
      <c r="E2412" s="14" t="s">
        <v>11757</v>
      </c>
      <c r="F2412" s="14" t="s">
        <v>123</v>
      </c>
      <c r="G2412" s="26">
        <v>43992</v>
      </c>
      <c r="H2412" s="14">
        <v>2018</v>
      </c>
      <c r="I2412" s="14" t="s">
        <v>360</v>
      </c>
      <c r="J2412" s="14" t="s">
        <v>3165</v>
      </c>
      <c r="K2412" s="14" t="s">
        <v>11758</v>
      </c>
      <c r="L2412" s="14" t="s">
        <v>11759</v>
      </c>
      <c r="M2412" s="14">
        <f t="shared" si="296"/>
        <v>2020</v>
      </c>
      <c r="N2412" s="14">
        <f t="shared" si="297"/>
        <v>6</v>
      </c>
      <c r="O2412" s="14" t="str">
        <f>IFERROR(VLOOKUP(I2412,Lists!$F$2:$G$16,2,FALSE()),"Not Rated")</f>
        <v>Adults</v>
      </c>
      <c r="P2412" s="14">
        <f t="shared" si="298"/>
        <v>126</v>
      </c>
      <c r="Q2412" s="14" t="str">
        <f t="shared" si="299"/>
        <v>South Korea</v>
      </c>
      <c r="R2412" s="14" t="str">
        <f t="shared" si="300"/>
        <v>|South Korea|</v>
      </c>
      <c r="S2412" s="14" t="str">
        <f t="shared" si="301"/>
        <v>|Action &amp; Adventure|International Movies|Sci-Fi &amp; Fantasy|</v>
      </c>
      <c r="T2412" s="14" t="str">
        <f t="shared" si="302"/>
        <v>|Park Hoon-jung|</v>
      </c>
      <c r="U2412" s="14" t="str">
        <f t="shared" si="303"/>
        <v>|Kim Da-mi|Cho Min-soo|Choi Woo-shik|Park Hee-soon|Choi Jung-woo|Ko Min-si|Oh Mi-hee|Kim Byung-ok|</v>
      </c>
    </row>
    <row r="2413" spans="1:21">
      <c r="A2413" s="14" t="s">
        <v>11760</v>
      </c>
      <c r="B2413" s="14" t="s">
        <v>48</v>
      </c>
      <c r="C2413" s="14" t="s">
        <v>11761</v>
      </c>
      <c r="D2413" s="14" t="s">
        <v>11762</v>
      </c>
      <c r="E2413" s="14" t="s">
        <v>11763</v>
      </c>
      <c r="F2413" s="14" t="s">
        <v>115</v>
      </c>
      <c r="G2413" s="26">
        <v>43990</v>
      </c>
      <c r="H2413" s="14">
        <v>2017</v>
      </c>
      <c r="I2413" s="14" t="s">
        <v>364</v>
      </c>
      <c r="J2413" s="14" t="s">
        <v>653</v>
      </c>
      <c r="K2413" s="14" t="s">
        <v>1027</v>
      </c>
      <c r="L2413" s="14" t="s">
        <v>11764</v>
      </c>
      <c r="M2413" s="14">
        <f t="shared" si="296"/>
        <v>2020</v>
      </c>
      <c r="N2413" s="14">
        <f t="shared" si="297"/>
        <v>6</v>
      </c>
      <c r="O2413" s="14" t="str">
        <f>IFERROR(VLOOKUP(I2413,Lists!$F$2:$G$16,2,FALSE()),"Not Rated")</f>
        <v>Teens</v>
      </c>
      <c r="P2413" s="14">
        <f t="shared" si="298"/>
        <v>98</v>
      </c>
      <c r="Q2413" s="14" t="str">
        <f t="shared" si="299"/>
        <v>United States</v>
      </c>
      <c r="R2413" s="14" t="str">
        <f t="shared" si="300"/>
        <v>|United States|</v>
      </c>
      <c r="S2413" s="14" t="str">
        <f t="shared" si="301"/>
        <v>|Dramas|Romantic Movies|</v>
      </c>
      <c r="T2413" s="14" t="str">
        <f t="shared" si="302"/>
        <v>|Ry Russo-Young|</v>
      </c>
      <c r="U2413" s="14" t="str">
        <f t="shared" si="303"/>
        <v>|Zoey Deutch|Halston Sage|Erica Tremblay|Logan Miller|Cynthy Wu|Kian Lawley|Jennifer Beals|Medalion Rahimi|Diego Boneta|Elena Kampouris|Liv Hewson|G. Hannelius|Nicholas Lea|Claire Margaret Corlett|Roan Curtis|</v>
      </c>
    </row>
    <row r="2414" spans="1:21">
      <c r="A2414" s="14" t="s">
        <v>11765</v>
      </c>
      <c r="B2414" s="14" t="s">
        <v>48</v>
      </c>
      <c r="C2414" s="14" t="s">
        <v>11766</v>
      </c>
      <c r="D2414" s="14" t="s">
        <v>11767</v>
      </c>
      <c r="E2414" s="14" t="s">
        <v>11768</v>
      </c>
      <c r="F2414" s="14" t="s">
        <v>147</v>
      </c>
      <c r="G2414" s="26">
        <v>43989</v>
      </c>
      <c r="H2414" s="14">
        <v>2020</v>
      </c>
      <c r="I2414" s="14" t="s">
        <v>360</v>
      </c>
      <c r="J2414" s="14" t="s">
        <v>1033</v>
      </c>
      <c r="K2414" s="14" t="s">
        <v>910</v>
      </c>
      <c r="L2414" s="14" t="s">
        <v>11769</v>
      </c>
      <c r="M2414" s="14">
        <f t="shared" si="296"/>
        <v>2020</v>
      </c>
      <c r="N2414" s="14">
        <f t="shared" si="297"/>
        <v>6</v>
      </c>
      <c r="O2414" s="14" t="str">
        <f>IFERROR(VLOOKUP(I2414,Lists!$F$2:$G$16,2,FALSE()),"Not Rated")</f>
        <v>Adults</v>
      </c>
      <c r="P2414" s="14">
        <f t="shared" si="298"/>
        <v>114</v>
      </c>
      <c r="Q2414" s="14" t="str">
        <f t="shared" si="299"/>
        <v>Poland</v>
      </c>
      <c r="R2414" s="14" t="str">
        <f t="shared" si="300"/>
        <v>|Poland|</v>
      </c>
      <c r="S2414" s="14" t="str">
        <f t="shared" si="301"/>
        <v>|Dramas|International Movies|Romantic Movies|</v>
      </c>
      <c r="T2414" s="14" t="str">
        <f t="shared" si="302"/>
        <v>|Barbara Białowąs|Tomasz Mandes|</v>
      </c>
      <c r="U2414" s="14" t="str">
        <f t="shared" si="303"/>
        <v>|Anna-Maria Sieklucka|Michele Morrone|Bronisław Wrocławski|Otar Saralidze|Magdalena Lamparska|Natasza Urbańska|Grażyna Szapołowska|Tomasz Stockinger|Gianni Parisi|Mateusz Łasowski|</v>
      </c>
    </row>
    <row r="2415" spans="1:21">
      <c r="A2415" s="14" t="s">
        <v>11770</v>
      </c>
      <c r="B2415" s="14" t="s">
        <v>48</v>
      </c>
      <c r="C2415" s="14" t="s">
        <v>11771</v>
      </c>
      <c r="D2415" s="14" t="s">
        <v>11772</v>
      </c>
      <c r="E2415" s="14" t="s">
        <v>11773</v>
      </c>
      <c r="F2415" s="14" t="s">
        <v>116</v>
      </c>
      <c r="G2415" s="26">
        <v>43989</v>
      </c>
      <c r="H2415" s="14">
        <v>2020</v>
      </c>
      <c r="I2415" s="14" t="s">
        <v>361</v>
      </c>
      <c r="J2415" s="14" t="s">
        <v>2394</v>
      </c>
      <c r="K2415" s="14" t="s">
        <v>873</v>
      </c>
      <c r="L2415" s="14" t="s">
        <v>11774</v>
      </c>
      <c r="M2415" s="14">
        <f t="shared" si="296"/>
        <v>2020</v>
      </c>
      <c r="N2415" s="14">
        <f t="shared" si="297"/>
        <v>6</v>
      </c>
      <c r="O2415" s="14" t="str">
        <f>IFERROR(VLOOKUP(I2415,Lists!$F$2:$G$16,2,FALSE()),"Not Rated")</f>
        <v>Teens</v>
      </c>
      <c r="P2415" s="14">
        <f t="shared" si="298"/>
        <v>132</v>
      </c>
      <c r="Q2415" s="14" t="str">
        <f t="shared" si="299"/>
        <v>India</v>
      </c>
      <c r="R2415" s="14" t="str">
        <f t="shared" si="300"/>
        <v>|India|</v>
      </c>
      <c r="S2415" s="14" t="str">
        <f t="shared" si="301"/>
        <v>|International Movies|Thrillers|</v>
      </c>
      <c r="T2415" s="14" t="str">
        <f t="shared" si="302"/>
        <v>|Akhil Paul|Anas Khan|</v>
      </c>
      <c r="U2415" s="14" t="str">
        <f t="shared" si="303"/>
        <v>|Tovino Thomas|Mamtha Mohandas|Renji Panicker|Saiju Kurup|Reba Monica John|Pratap Pothen|Giju John|Sreekanth Murali|</v>
      </c>
    </row>
    <row r="2416" spans="1:21">
      <c r="A2416" s="14" t="s">
        <v>11775</v>
      </c>
      <c r="B2416" s="14" t="s">
        <v>48</v>
      </c>
      <c r="C2416" s="14" t="s">
        <v>11776</v>
      </c>
      <c r="D2416" s="14" t="s">
        <v>11777</v>
      </c>
      <c r="E2416" s="14" t="s">
        <v>11778</v>
      </c>
      <c r="F2416" s="14" t="s">
        <v>116</v>
      </c>
      <c r="G2416" s="26">
        <v>43989</v>
      </c>
      <c r="H2416" s="14">
        <v>2018</v>
      </c>
      <c r="I2416" s="14" t="s">
        <v>361</v>
      </c>
      <c r="J2416" s="14" t="s">
        <v>900</v>
      </c>
      <c r="K2416" s="14" t="s">
        <v>444</v>
      </c>
      <c r="L2416" s="14" t="s">
        <v>11779</v>
      </c>
      <c r="M2416" s="14">
        <f t="shared" si="296"/>
        <v>2020</v>
      </c>
      <c r="N2416" s="14">
        <f t="shared" si="297"/>
        <v>6</v>
      </c>
      <c r="O2416" s="14" t="str">
        <f>IFERROR(VLOOKUP(I2416,Lists!$F$2:$G$16,2,FALSE()),"Not Rated")</f>
        <v>Teens</v>
      </c>
      <c r="P2416" s="14">
        <f t="shared" si="298"/>
        <v>92</v>
      </c>
      <c r="Q2416" s="14" t="str">
        <f t="shared" si="299"/>
        <v>India</v>
      </c>
      <c r="R2416" s="14" t="str">
        <f t="shared" si="300"/>
        <v>|India|</v>
      </c>
      <c r="S2416" s="14" t="str">
        <f t="shared" si="301"/>
        <v>|Dramas|Independent Movies|International Movies|</v>
      </c>
      <c r="T2416" s="14" t="str">
        <f t="shared" si="302"/>
        <v>|Kanika Batra|</v>
      </c>
      <c r="U2416" s="14" t="str">
        <f t="shared" si="303"/>
        <v>|Rakesh Batra|Kanika Batra|Sneha Kapoor|Rohn Malhotra|Munira Sen|Anaitha Nair|Rajit Kapoor|</v>
      </c>
    </row>
    <row r="2417" spans="1:21">
      <c r="A2417" s="14" t="s">
        <v>11780</v>
      </c>
      <c r="B2417" s="14" t="s">
        <v>49</v>
      </c>
      <c r="C2417" s="14" t="s">
        <v>11781</v>
      </c>
      <c r="D2417" s="14" t="s">
        <v>117</v>
      </c>
      <c r="E2417" s="14" t="s">
        <v>11782</v>
      </c>
      <c r="F2417" s="14" t="s">
        <v>11783</v>
      </c>
      <c r="G2417" s="26">
        <v>43988</v>
      </c>
      <c r="H2417" s="14">
        <v>2018</v>
      </c>
      <c r="I2417" s="14" t="s">
        <v>360</v>
      </c>
      <c r="J2417" s="14" t="s">
        <v>108</v>
      </c>
      <c r="K2417" s="14" t="s">
        <v>11784</v>
      </c>
      <c r="L2417" s="14" t="s">
        <v>11785</v>
      </c>
      <c r="M2417" s="14">
        <f t="shared" si="296"/>
        <v>2020</v>
      </c>
      <c r="N2417" s="14">
        <f t="shared" si="297"/>
        <v>6</v>
      </c>
      <c r="O2417" s="14" t="str">
        <f>IFERROR(VLOOKUP(I2417,Lists!$F$2:$G$16,2,FALSE()),"Not Rated")</f>
        <v>Adults</v>
      </c>
      <c r="P2417" s="14">
        <f t="shared" si="298"/>
        <v>4</v>
      </c>
      <c r="Q2417" s="14" t="str">
        <f t="shared" si="299"/>
        <v>United States</v>
      </c>
      <c r="R2417" s="14" t="str">
        <f t="shared" si="300"/>
        <v>|United States|Mexico|Spain|Malta|</v>
      </c>
      <c r="S2417" s="14" t="str">
        <f t="shared" si="301"/>
        <v>|Crime TV Shows|TV Action &amp; Adventure|TV Dramas|</v>
      </c>
      <c r="T2417" s="14" t="str">
        <f t="shared" si="302"/>
        <v>|Unknown|</v>
      </c>
      <c r="U2417" s="14" t="str">
        <f t="shared" si="303"/>
        <v>|Alice Braga|Veronica Falcón|Justina Machado|Peter Gadiot|Hemky Madera|Gerardo Taracena|</v>
      </c>
    </row>
    <row r="2418" spans="1:21">
      <c r="A2418" s="14" t="s">
        <v>11786</v>
      </c>
      <c r="B2418" s="14" t="s">
        <v>48</v>
      </c>
      <c r="C2418" s="14" t="s">
        <v>11787</v>
      </c>
      <c r="D2418" s="14" t="s">
        <v>11788</v>
      </c>
      <c r="E2418" s="14" t="s">
        <v>11789</v>
      </c>
      <c r="F2418" s="14" t="s">
        <v>115</v>
      </c>
      <c r="G2418" s="26">
        <v>43988</v>
      </c>
      <c r="H2418" s="14">
        <v>2020</v>
      </c>
      <c r="I2418" s="14" t="s">
        <v>363</v>
      </c>
      <c r="J2418" s="14" t="s">
        <v>404</v>
      </c>
      <c r="K2418" s="14" t="s">
        <v>1436</v>
      </c>
      <c r="L2418" s="14" t="s">
        <v>11790</v>
      </c>
      <c r="M2418" s="14">
        <f t="shared" si="296"/>
        <v>2020</v>
      </c>
      <c r="N2418" s="14">
        <f t="shared" si="297"/>
        <v>6</v>
      </c>
      <c r="O2418" s="14" t="str">
        <f>IFERROR(VLOOKUP(I2418,Lists!$F$2:$G$16,2,FALSE()),"Not Rated")</f>
        <v>Adults</v>
      </c>
      <c r="P2418" s="14">
        <f t="shared" si="298"/>
        <v>90</v>
      </c>
      <c r="Q2418" s="14" t="str">
        <f t="shared" si="299"/>
        <v>United States</v>
      </c>
      <c r="R2418" s="14" t="str">
        <f t="shared" si="300"/>
        <v>|United States|</v>
      </c>
      <c r="S2418" s="14" t="str">
        <f t="shared" si="301"/>
        <v>|Dramas|Independent Movies|</v>
      </c>
      <c r="T2418" s="14" t="str">
        <f t="shared" si="302"/>
        <v>|Michael Cristofer|</v>
      </c>
      <c r="U2418" s="14" t="str">
        <f t="shared" si="303"/>
        <v>|Tye Sheridan|Ana de Armas|Helen Hunt|John Leguizamo|Johnathon Schaech|Jacque Gray|</v>
      </c>
    </row>
    <row r="2419" spans="1:21">
      <c r="A2419" s="14" t="s">
        <v>11791</v>
      </c>
      <c r="B2419" s="14" t="s">
        <v>49</v>
      </c>
      <c r="C2419" s="14" t="s">
        <v>11792</v>
      </c>
      <c r="D2419" s="14" t="s">
        <v>117</v>
      </c>
      <c r="E2419" s="14" t="s">
        <v>11793</v>
      </c>
      <c r="F2419" s="14" t="s">
        <v>115</v>
      </c>
      <c r="G2419" s="26">
        <v>43987</v>
      </c>
      <c r="H2419" s="14">
        <v>2020</v>
      </c>
      <c r="I2419" s="14" t="s">
        <v>360</v>
      </c>
      <c r="J2419" s="14" t="s">
        <v>108</v>
      </c>
      <c r="K2419" s="14" t="s">
        <v>1591</v>
      </c>
      <c r="L2419" s="14" t="s">
        <v>11794</v>
      </c>
      <c r="M2419" s="14">
        <f t="shared" si="296"/>
        <v>2020</v>
      </c>
      <c r="N2419" s="14">
        <f t="shared" si="297"/>
        <v>6</v>
      </c>
      <c r="O2419" s="14" t="str">
        <f>IFERROR(VLOOKUP(I2419,Lists!$F$2:$G$16,2,FALSE()),"Not Rated")</f>
        <v>Adults</v>
      </c>
      <c r="P2419" s="14">
        <f t="shared" si="298"/>
        <v>4</v>
      </c>
      <c r="Q2419" s="14" t="str">
        <f t="shared" si="299"/>
        <v>United States</v>
      </c>
      <c r="R2419" s="14" t="str">
        <f t="shared" si="300"/>
        <v>|United States|</v>
      </c>
      <c r="S2419" s="14" t="str">
        <f t="shared" si="301"/>
        <v>|Crime TV Shows|TV Dramas|TV Mysteries|</v>
      </c>
      <c r="T2419" s="14" t="str">
        <f t="shared" si="302"/>
        <v>|Unknown|</v>
      </c>
      <c r="U2419" s="14" t="str">
        <f t="shared" si="303"/>
        <v>|Dylan Minnette|Katherine Langford|Kate Walsh|Derek Luke|Brian d'Arcy James|Alisha Boe|Christian Navarro|Miles Heizer|Ross Butler|Devin Druid|Michele Selene Ang|Steven Silver|Amy Hargreaves|</v>
      </c>
    </row>
    <row r="2420" spans="1:21">
      <c r="A2420" s="14" t="s">
        <v>11795</v>
      </c>
      <c r="B2420" s="14" t="s">
        <v>48</v>
      </c>
      <c r="C2420" s="14" t="s">
        <v>11796</v>
      </c>
      <c r="D2420" s="14" t="s">
        <v>11797</v>
      </c>
      <c r="E2420" s="14" t="s">
        <v>11798</v>
      </c>
      <c r="F2420" s="14" t="s">
        <v>128</v>
      </c>
      <c r="G2420" s="26">
        <v>43987</v>
      </c>
      <c r="H2420" s="14">
        <v>2016</v>
      </c>
      <c r="I2420" s="14" t="s">
        <v>361</v>
      </c>
      <c r="J2420" s="14" t="s">
        <v>1290</v>
      </c>
      <c r="K2420" s="14" t="s">
        <v>475</v>
      </c>
      <c r="L2420" s="14" t="s">
        <v>11799</v>
      </c>
      <c r="M2420" s="14">
        <f t="shared" si="296"/>
        <v>2020</v>
      </c>
      <c r="N2420" s="14">
        <f t="shared" si="297"/>
        <v>6</v>
      </c>
      <c r="O2420" s="14" t="str">
        <f>IFERROR(VLOOKUP(I2420,Lists!$F$2:$G$16,2,FALSE()),"Not Rated")</f>
        <v>Teens</v>
      </c>
      <c r="P2420" s="14">
        <f t="shared" si="298"/>
        <v>86</v>
      </c>
      <c r="Q2420" s="14" t="str">
        <f t="shared" si="299"/>
        <v>Egypt</v>
      </c>
      <c r="R2420" s="14" t="str">
        <f t="shared" si="300"/>
        <v>|Egypt|</v>
      </c>
      <c r="S2420" s="14" t="str">
        <f t="shared" si="301"/>
        <v>|Dramas|International Movies|</v>
      </c>
      <c r="T2420" s="14" t="str">
        <f t="shared" si="302"/>
        <v>|Mohamed Khan|</v>
      </c>
      <c r="U2420" s="14" t="str">
        <f t="shared" si="303"/>
        <v>|Maged El Kedwany|Hana Shiha|Ahmed Dawood|Lana Mushtak|Hany El Metennawy|</v>
      </c>
    </row>
    <row r="2421" spans="1:21">
      <c r="A2421" s="14" t="s">
        <v>11800</v>
      </c>
      <c r="B2421" s="14" t="s">
        <v>48</v>
      </c>
      <c r="C2421" s="14" t="s">
        <v>11801</v>
      </c>
      <c r="D2421" s="14" t="s">
        <v>11802</v>
      </c>
      <c r="E2421" s="14" t="s">
        <v>11803</v>
      </c>
      <c r="F2421" s="14" t="s">
        <v>115</v>
      </c>
      <c r="G2421" s="26">
        <v>43987</v>
      </c>
      <c r="H2421" s="14">
        <v>2014</v>
      </c>
      <c r="I2421" s="14" t="s">
        <v>364</v>
      </c>
      <c r="J2421" s="14" t="s">
        <v>560</v>
      </c>
      <c r="K2421" s="14" t="s">
        <v>1014</v>
      </c>
      <c r="L2421" s="14" t="s">
        <v>11804</v>
      </c>
      <c r="M2421" s="14">
        <f t="shared" si="296"/>
        <v>2020</v>
      </c>
      <c r="N2421" s="14">
        <f t="shared" si="297"/>
        <v>6</v>
      </c>
      <c r="O2421" s="14" t="str">
        <f>IFERROR(VLOOKUP(I2421,Lists!$F$2:$G$16,2,FALSE()),"Not Rated")</f>
        <v>Teens</v>
      </c>
      <c r="P2421" s="14">
        <f t="shared" si="298"/>
        <v>103</v>
      </c>
      <c r="Q2421" s="14" t="str">
        <f t="shared" si="299"/>
        <v>United States</v>
      </c>
      <c r="R2421" s="14" t="str">
        <f t="shared" si="300"/>
        <v>|United States|</v>
      </c>
      <c r="S2421" s="14" t="str">
        <f t="shared" si="301"/>
        <v>|Comedies|Romantic Movies|</v>
      </c>
      <c r="T2421" s="14" t="str">
        <f t="shared" si="302"/>
        <v>|Adriana Trigiani|</v>
      </c>
      <c r="U2421" s="14" t="str">
        <f t="shared" si="303"/>
        <v>|Ashley Judd|Patrick Wilson|Whoopi Goldberg|John Benjamin Hickey|Jane Krakowski|Judith Ivey|Jasmine Guy|Chris Sarandon|Anthony LaPaglia|Jenna Elfman|Angelina Fiordellisi|Mary Testa|Dagmara Dominczyk|Mary Pat Gleason|Joe Inscoe|James Hampton|Paul Wilson|</v>
      </c>
    </row>
    <row r="2422" spans="1:21">
      <c r="A2422" s="14" t="s">
        <v>11805</v>
      </c>
      <c r="B2422" s="14" t="s">
        <v>48</v>
      </c>
      <c r="C2422" s="14" t="s">
        <v>11806</v>
      </c>
      <c r="D2422" s="14" t="s">
        <v>299</v>
      </c>
      <c r="E2422" s="14" t="s">
        <v>11807</v>
      </c>
      <c r="F2422" s="14" t="s">
        <v>116</v>
      </c>
      <c r="G2422" s="26">
        <v>43987</v>
      </c>
      <c r="H2422" s="14">
        <v>2020</v>
      </c>
      <c r="I2422" s="14" t="s">
        <v>361</v>
      </c>
      <c r="J2422" s="14" t="s">
        <v>1033</v>
      </c>
      <c r="K2422" s="14" t="s">
        <v>475</v>
      </c>
      <c r="L2422" s="14" t="s">
        <v>11808</v>
      </c>
      <c r="M2422" s="14">
        <f t="shared" si="296"/>
        <v>2020</v>
      </c>
      <c r="N2422" s="14">
        <f t="shared" si="297"/>
        <v>6</v>
      </c>
      <c r="O2422" s="14" t="str">
        <f>IFERROR(VLOOKUP(I2422,Lists!$F$2:$G$16,2,FALSE()),"Not Rated")</f>
        <v>Teens</v>
      </c>
      <c r="P2422" s="14">
        <f t="shared" si="298"/>
        <v>114</v>
      </c>
      <c r="Q2422" s="14" t="str">
        <f t="shared" si="299"/>
        <v>India</v>
      </c>
      <c r="R2422" s="14" t="str">
        <f t="shared" si="300"/>
        <v>|India|</v>
      </c>
      <c r="S2422" s="14" t="str">
        <f t="shared" si="301"/>
        <v>|Dramas|International Movies|</v>
      </c>
      <c r="T2422" s="14" t="str">
        <f t="shared" si="302"/>
        <v>|Anurag Kashyap|</v>
      </c>
      <c r="U2422" s="14" t="str">
        <f t="shared" si="303"/>
        <v>|Saiyami Kher|Roshan Mathew|Amruta Subhash|Upendra Limaye|Tushar Dalvi|Rajshri Deshpande|Vaisnavi RP|Uday Nene|Parthveer Shukla|Sanjay Bhatia|Aditya Kumar|Milind Pathak|</v>
      </c>
    </row>
    <row r="2423" spans="1:21">
      <c r="A2423" s="14" t="s">
        <v>11809</v>
      </c>
      <c r="B2423" s="14" t="s">
        <v>48</v>
      </c>
      <c r="C2423" s="14" t="s">
        <v>11810</v>
      </c>
      <c r="D2423" s="14" t="s">
        <v>1800</v>
      </c>
      <c r="E2423" s="14" t="s">
        <v>11811</v>
      </c>
      <c r="F2423" s="14" t="s">
        <v>131</v>
      </c>
      <c r="G2423" s="26">
        <v>43987</v>
      </c>
      <c r="H2423" s="14">
        <v>2019</v>
      </c>
      <c r="I2423" s="14" t="s">
        <v>360</v>
      </c>
      <c r="J2423" s="14" t="s">
        <v>671</v>
      </c>
      <c r="K2423" s="14" t="s">
        <v>529</v>
      </c>
      <c r="L2423" s="14" t="s">
        <v>11812</v>
      </c>
      <c r="M2423" s="14">
        <f t="shared" si="296"/>
        <v>2020</v>
      </c>
      <c r="N2423" s="14">
        <f t="shared" si="297"/>
        <v>6</v>
      </c>
      <c r="O2423" s="14" t="str">
        <f>IFERROR(VLOOKUP(I2423,Lists!$F$2:$G$16,2,FALSE()),"Not Rated")</f>
        <v>Adults</v>
      </c>
      <c r="P2423" s="14">
        <f t="shared" si="298"/>
        <v>115</v>
      </c>
      <c r="Q2423" s="14" t="str">
        <f t="shared" si="299"/>
        <v>Nigeria</v>
      </c>
      <c r="R2423" s="14" t="str">
        <f t="shared" si="300"/>
        <v>|Nigeria|</v>
      </c>
      <c r="S2423" s="14" t="str">
        <f t="shared" si="301"/>
        <v>|Comedies|International Movies|</v>
      </c>
      <c r="T2423" s="14" t="str">
        <f t="shared" si="302"/>
        <v>|Moses Inwang|</v>
      </c>
      <c r="U2423" s="14" t="str">
        <f t="shared" si="303"/>
        <v>|Ramsey Nouah|Ayo Makun|Jim Iyke|Falz|Uchemba Williams|Ireti Doyle|Ufuoma McDermott|Nancy Isime|Alex Asogwa|</v>
      </c>
    </row>
    <row r="2424" spans="1:21">
      <c r="A2424" s="14" t="s">
        <v>11813</v>
      </c>
      <c r="B2424" s="14" t="s">
        <v>49</v>
      </c>
      <c r="C2424" s="14" t="s">
        <v>11814</v>
      </c>
      <c r="D2424" s="14" t="s">
        <v>117</v>
      </c>
      <c r="E2424" s="14" t="s">
        <v>11815</v>
      </c>
      <c r="F2424" s="14" t="s">
        <v>115</v>
      </c>
      <c r="G2424" s="26">
        <v>43987</v>
      </c>
      <c r="H2424" s="14">
        <v>2020</v>
      </c>
      <c r="I2424" s="14" t="s">
        <v>361</v>
      </c>
      <c r="J2424" s="14" t="s">
        <v>521</v>
      </c>
      <c r="K2424" s="14" t="s">
        <v>262</v>
      </c>
      <c r="L2424" s="14" t="s">
        <v>11816</v>
      </c>
      <c r="M2424" s="14">
        <f t="shared" si="296"/>
        <v>2020</v>
      </c>
      <c r="N2424" s="14">
        <f t="shared" si="297"/>
        <v>6</v>
      </c>
      <c r="O2424" s="14" t="str">
        <f>IFERROR(VLOOKUP(I2424,Lists!$F$2:$G$16,2,FALSE()),"Not Rated")</f>
        <v>Teens</v>
      </c>
      <c r="P2424" s="14">
        <f t="shared" si="298"/>
        <v>5</v>
      </c>
      <c r="Q2424" s="14" t="str">
        <f t="shared" si="299"/>
        <v>United States</v>
      </c>
      <c r="R2424" s="14" t="str">
        <f t="shared" si="300"/>
        <v>|United States|</v>
      </c>
      <c r="S2424" s="14" t="str">
        <f t="shared" si="301"/>
        <v>|Reality TV|</v>
      </c>
      <c r="T2424" s="14" t="str">
        <f t="shared" si="302"/>
        <v>|Unknown|</v>
      </c>
      <c r="U2424" s="14" t="str">
        <f t="shared" si="303"/>
        <v>|Bobby Berk|Karamo Brown|Tan France|Antoni Porowski|Jonathan Van Ness|</v>
      </c>
    </row>
    <row r="2425" spans="1:21">
      <c r="A2425" s="14" t="s">
        <v>11817</v>
      </c>
      <c r="B2425" s="14" t="s">
        <v>49</v>
      </c>
      <c r="C2425" s="14" t="s">
        <v>11818</v>
      </c>
      <c r="D2425" s="14" t="s">
        <v>11819</v>
      </c>
      <c r="E2425" s="14" t="s">
        <v>11820</v>
      </c>
      <c r="F2425" s="14" t="s">
        <v>1084</v>
      </c>
      <c r="G2425" s="26">
        <v>43987</v>
      </c>
      <c r="H2425" s="14">
        <v>2019</v>
      </c>
      <c r="I2425" s="14" t="s">
        <v>361</v>
      </c>
      <c r="J2425" s="14" t="s">
        <v>11821</v>
      </c>
      <c r="K2425" s="14" t="s">
        <v>11822</v>
      </c>
      <c r="L2425" s="14" t="s">
        <v>11823</v>
      </c>
      <c r="M2425" s="14">
        <f t="shared" si="296"/>
        <v>2020</v>
      </c>
      <c r="N2425" s="14">
        <f t="shared" si="297"/>
        <v>6</v>
      </c>
      <c r="O2425" s="14" t="str">
        <f>IFERROR(VLOOKUP(I2425,Lists!$F$2:$G$16,2,FALSE()),"Not Rated")</f>
        <v>Teens</v>
      </c>
      <c r="P2425" s="14">
        <f t="shared" si="298"/>
        <v>15</v>
      </c>
      <c r="Q2425" s="14" t="str">
        <f t="shared" si="299"/>
        <v>United States</v>
      </c>
      <c r="R2425" s="14" t="str">
        <f t="shared" si="300"/>
        <v>|United States|Canada|</v>
      </c>
      <c r="S2425" s="14" t="str">
        <f t="shared" si="301"/>
        <v>|Classic &amp; Cult TV|TV Action &amp; Adventure|TV Horror|</v>
      </c>
      <c r="T2425" s="14" t="str">
        <f t="shared" si="302"/>
        <v>|Phil Sgriccia|</v>
      </c>
      <c r="U2425" s="14" t="str">
        <f t="shared" si="303"/>
        <v>|Jared Padalecki|Jensen Ackles|Mark Sheppard|Misha Collins|Jim Beaver|Andrea Menard|Samantha Smith|Mark Pellegrino|Alexander Calvert|</v>
      </c>
    </row>
    <row r="2426" spans="1:21">
      <c r="A2426" s="14" t="s">
        <v>11824</v>
      </c>
      <c r="B2426" s="14" t="s">
        <v>48</v>
      </c>
      <c r="C2426" s="14" t="s">
        <v>11825</v>
      </c>
      <c r="D2426" s="14" t="s">
        <v>516</v>
      </c>
      <c r="E2426" s="14" t="s">
        <v>11826</v>
      </c>
      <c r="F2426" s="14" t="s">
        <v>115</v>
      </c>
      <c r="G2426" s="26">
        <v>43987</v>
      </c>
      <c r="H2426" s="14">
        <v>2020</v>
      </c>
      <c r="I2426" s="14" t="s">
        <v>360</v>
      </c>
      <c r="J2426" s="14" t="s">
        <v>5156</v>
      </c>
      <c r="K2426" s="14" t="s">
        <v>7420</v>
      </c>
      <c r="L2426" s="14" t="s">
        <v>11827</v>
      </c>
      <c r="M2426" s="14">
        <f t="shared" si="296"/>
        <v>2020</v>
      </c>
      <c r="N2426" s="14">
        <f t="shared" si="297"/>
        <v>6</v>
      </c>
      <c r="O2426" s="14" t="str">
        <f>IFERROR(VLOOKUP(I2426,Lists!$F$2:$G$16,2,FALSE()),"Not Rated")</f>
        <v>Adults</v>
      </c>
      <c r="P2426" s="14">
        <f t="shared" si="298"/>
        <v>149</v>
      </c>
      <c r="Q2426" s="14" t="str">
        <f t="shared" si="299"/>
        <v>United States</v>
      </c>
      <c r="R2426" s="14" t="str">
        <f t="shared" si="300"/>
        <v>|United States|</v>
      </c>
      <c r="S2426" s="14" t="str">
        <f t="shared" si="301"/>
        <v>|Action &amp; Adventure|Dramas|Independent Movies|</v>
      </c>
      <c r="T2426" s="14" t="str">
        <f t="shared" si="302"/>
        <v>|Olivier Megaton|</v>
      </c>
      <c r="U2426" s="14" t="str">
        <f t="shared" si="303"/>
        <v>|Edgar Ramírez|Michael Pitt|Anna Brewster|Patrick Bergin|Sharlto Copley|Brandon Auret|Tamer Burjaq|Terence Maynard|James Richard Marshall|</v>
      </c>
    </row>
    <row r="2427" spans="1:21">
      <c r="A2427" s="14" t="s">
        <v>11828</v>
      </c>
      <c r="B2427" s="14" t="s">
        <v>48</v>
      </c>
      <c r="C2427" s="14" t="s">
        <v>11829</v>
      </c>
      <c r="D2427" s="14" t="s">
        <v>117</v>
      </c>
      <c r="E2427" s="14" t="s">
        <v>117</v>
      </c>
      <c r="F2427" s="14" t="s">
        <v>117</v>
      </c>
      <c r="G2427" s="26">
        <v>43987</v>
      </c>
      <c r="H2427" s="14">
        <v>2010</v>
      </c>
      <c r="I2427" s="14" t="s">
        <v>360</v>
      </c>
      <c r="J2427" s="14" t="s">
        <v>624</v>
      </c>
      <c r="K2427" s="14" t="s">
        <v>910</v>
      </c>
      <c r="L2427" s="14" t="s">
        <v>11830</v>
      </c>
      <c r="M2427" s="14">
        <f t="shared" si="296"/>
        <v>2020</v>
      </c>
      <c r="N2427" s="14">
        <f t="shared" si="297"/>
        <v>6</v>
      </c>
      <c r="O2427" s="14" t="str">
        <f>IFERROR(VLOOKUP(I2427,Lists!$F$2:$G$16,2,FALSE()),"Not Rated")</f>
        <v>Adults</v>
      </c>
      <c r="P2427" s="14">
        <f t="shared" si="298"/>
        <v>96</v>
      </c>
      <c r="Q2427" s="14" t="str">
        <f t="shared" si="299"/>
        <v>Unknown</v>
      </c>
      <c r="R2427" s="14" t="str">
        <f t="shared" si="300"/>
        <v>|Unknown|</v>
      </c>
      <c r="S2427" s="14" t="str">
        <f t="shared" si="301"/>
        <v>|Dramas|International Movies|Romantic Movies|</v>
      </c>
      <c r="T2427" s="14" t="str">
        <f t="shared" si="302"/>
        <v>|Unknown|</v>
      </c>
      <c r="U2427" s="14" t="str">
        <f t="shared" si="303"/>
        <v>|Unknown|</v>
      </c>
    </row>
    <row r="2428" spans="1:21">
      <c r="A2428" s="14" t="s">
        <v>11831</v>
      </c>
      <c r="B2428" s="14" t="s">
        <v>49</v>
      </c>
      <c r="C2428" s="14" t="s">
        <v>11832</v>
      </c>
      <c r="D2428" s="14" t="s">
        <v>117</v>
      </c>
      <c r="E2428" s="14" t="s">
        <v>11833</v>
      </c>
      <c r="F2428" s="14" t="s">
        <v>121</v>
      </c>
      <c r="G2428" s="26">
        <v>43986</v>
      </c>
      <c r="H2428" s="14">
        <v>2020</v>
      </c>
      <c r="I2428" s="14" t="s">
        <v>360</v>
      </c>
      <c r="J2428" s="14" t="s">
        <v>107</v>
      </c>
      <c r="K2428" s="14" t="s">
        <v>822</v>
      </c>
      <c r="L2428" s="14" t="s">
        <v>11834</v>
      </c>
      <c r="M2428" s="14">
        <f t="shared" si="296"/>
        <v>2020</v>
      </c>
      <c r="N2428" s="14">
        <f t="shared" si="297"/>
        <v>6</v>
      </c>
      <c r="O2428" s="14" t="str">
        <f>IFERROR(VLOOKUP(I2428,Lists!$F$2:$G$16,2,FALSE()),"Not Rated")</f>
        <v>Adults</v>
      </c>
      <c r="P2428" s="14">
        <f t="shared" si="298"/>
        <v>3</v>
      </c>
      <c r="Q2428" s="14" t="str">
        <f t="shared" si="299"/>
        <v>Japan</v>
      </c>
      <c r="R2428" s="14" t="str">
        <f t="shared" si="300"/>
        <v>|Japan|</v>
      </c>
      <c r="S2428" s="14" t="str">
        <f t="shared" si="301"/>
        <v>|Anime Series|International TV Shows|</v>
      </c>
      <c r="T2428" s="14" t="str">
        <f t="shared" si="302"/>
        <v>|Unknown|</v>
      </c>
      <c r="U2428" s="14" t="str">
        <f t="shared" si="303"/>
        <v>|Nobunaga Shimazaki|Takayuki Sugo|Bin Shimada|Rikiya Koyama|Takuya Eguchi|Banjo Ginga|Takehito Koyasu|Kenjiro Tsuda|Chafurin|Issei Futamata|Mugihito|Yoshihisa Kawahara|Sora Amamiya|Toru Furuya|</v>
      </c>
    </row>
    <row r="2429" spans="1:21">
      <c r="A2429" s="14" t="s">
        <v>11835</v>
      </c>
      <c r="B2429" s="14" t="s">
        <v>48</v>
      </c>
      <c r="C2429" s="14" t="s">
        <v>11836</v>
      </c>
      <c r="D2429" s="14" t="s">
        <v>11837</v>
      </c>
      <c r="E2429" s="14" t="s">
        <v>11838</v>
      </c>
      <c r="F2429" s="14" t="s">
        <v>129</v>
      </c>
      <c r="G2429" s="26">
        <v>43986</v>
      </c>
      <c r="H2429" s="14">
        <v>2017</v>
      </c>
      <c r="I2429" s="14" t="s">
        <v>361</v>
      </c>
      <c r="J2429" s="14" t="s">
        <v>724</v>
      </c>
      <c r="K2429" s="14" t="s">
        <v>910</v>
      </c>
      <c r="L2429" s="14" t="s">
        <v>11839</v>
      </c>
      <c r="M2429" s="14">
        <f t="shared" si="296"/>
        <v>2020</v>
      </c>
      <c r="N2429" s="14">
        <f t="shared" si="297"/>
        <v>6</v>
      </c>
      <c r="O2429" s="14" t="str">
        <f>IFERROR(VLOOKUP(I2429,Lists!$F$2:$G$16,2,FALSE()),"Not Rated")</f>
        <v>Teens</v>
      </c>
      <c r="P2429" s="14">
        <f t="shared" si="298"/>
        <v>102</v>
      </c>
      <c r="Q2429" s="14" t="str">
        <f t="shared" si="299"/>
        <v>Turkey</v>
      </c>
      <c r="R2429" s="14" t="str">
        <f t="shared" si="300"/>
        <v>|Turkey|</v>
      </c>
      <c r="S2429" s="14" t="str">
        <f t="shared" si="301"/>
        <v>|Dramas|International Movies|Romantic Movies|</v>
      </c>
      <c r="T2429" s="14" t="str">
        <f t="shared" si="302"/>
        <v>|Andaç Haznedaroğlu|</v>
      </c>
      <c r="U2429" s="14" t="str">
        <f t="shared" si="303"/>
        <v>|Buğra Gülsoy|Özge Özpirinçci|Yusuf Akgün|Füsun Demirel|Gözde Türkpençe|Osman Alkaş|Rahmi Dilligil|Somer Karvan|</v>
      </c>
    </row>
    <row r="2430" spans="1:21">
      <c r="A2430" s="14" t="s">
        <v>11840</v>
      </c>
      <c r="B2430" s="14" t="s">
        <v>48</v>
      </c>
      <c r="C2430" s="14" t="s">
        <v>11841</v>
      </c>
      <c r="D2430" s="14" t="s">
        <v>11842</v>
      </c>
      <c r="E2430" s="14" t="s">
        <v>11843</v>
      </c>
      <c r="F2430" s="14" t="s">
        <v>129</v>
      </c>
      <c r="G2430" s="26">
        <v>43986</v>
      </c>
      <c r="H2430" s="14">
        <v>2017</v>
      </c>
      <c r="I2430" s="14" t="s">
        <v>360</v>
      </c>
      <c r="J2430" s="14" t="s">
        <v>611</v>
      </c>
      <c r="K2430" s="14" t="s">
        <v>529</v>
      </c>
      <c r="L2430" s="14" t="s">
        <v>11844</v>
      </c>
      <c r="M2430" s="14">
        <f t="shared" si="296"/>
        <v>2020</v>
      </c>
      <c r="N2430" s="14">
        <f t="shared" si="297"/>
        <v>6</v>
      </c>
      <c r="O2430" s="14" t="str">
        <f>IFERROR(VLOOKUP(I2430,Lists!$F$2:$G$16,2,FALSE()),"Not Rated")</f>
        <v>Adults</v>
      </c>
      <c r="P2430" s="14">
        <f t="shared" si="298"/>
        <v>105</v>
      </c>
      <c r="Q2430" s="14" t="str">
        <f t="shared" si="299"/>
        <v>Turkey</v>
      </c>
      <c r="R2430" s="14" t="str">
        <f t="shared" si="300"/>
        <v>|Turkey|</v>
      </c>
      <c r="S2430" s="14" t="str">
        <f t="shared" si="301"/>
        <v>|Comedies|International Movies|</v>
      </c>
      <c r="T2430" s="14" t="str">
        <f t="shared" si="302"/>
        <v>|Murat Kepez|</v>
      </c>
      <c r="U2430" s="14" t="str">
        <f t="shared" si="303"/>
        <v>|Çağlar Çorumlu|Büşra Pekin|Ersin Korkut|Gülhan Tekin|Mahir İpek|Uğur Bilgin|Öner Ateş|Hakan Ummak|Patrycja Widlak|Hamza Yazıcı|</v>
      </c>
    </row>
    <row r="2431" spans="1:21">
      <c r="A2431" s="14" t="s">
        <v>11845</v>
      </c>
      <c r="B2431" s="14" t="s">
        <v>48</v>
      </c>
      <c r="C2431" s="14" t="s">
        <v>11846</v>
      </c>
      <c r="D2431" s="14" t="s">
        <v>10028</v>
      </c>
      <c r="E2431" s="14" t="s">
        <v>11847</v>
      </c>
      <c r="F2431" s="14" t="s">
        <v>128</v>
      </c>
      <c r="G2431" s="26">
        <v>43985</v>
      </c>
      <c r="H2431" s="14">
        <v>2007</v>
      </c>
      <c r="I2431" s="14" t="s">
        <v>360</v>
      </c>
      <c r="J2431" s="14" t="s">
        <v>1033</v>
      </c>
      <c r="K2431" s="14" t="s">
        <v>542</v>
      </c>
      <c r="L2431" s="14" t="s">
        <v>11848</v>
      </c>
      <c r="M2431" s="14">
        <f t="shared" si="296"/>
        <v>2020</v>
      </c>
      <c r="N2431" s="14">
        <f t="shared" si="297"/>
        <v>6</v>
      </c>
      <c r="O2431" s="14" t="str">
        <f>IFERROR(VLOOKUP(I2431,Lists!$F$2:$G$16,2,FALSE()),"Not Rated")</f>
        <v>Adults</v>
      </c>
      <c r="P2431" s="14">
        <f t="shared" si="298"/>
        <v>114</v>
      </c>
      <c r="Q2431" s="14" t="str">
        <f t="shared" si="299"/>
        <v>Egypt</v>
      </c>
      <c r="R2431" s="14" t="str">
        <f t="shared" si="300"/>
        <v>|Egypt|</v>
      </c>
      <c r="S2431" s="14" t="str">
        <f t="shared" si="301"/>
        <v>|Comedies|International Movies|Romantic Movies|</v>
      </c>
      <c r="T2431" s="14" t="str">
        <f t="shared" si="302"/>
        <v>|Ahmed Nader Galal|</v>
      </c>
      <c r="U2431" s="14" t="str">
        <f t="shared" si="303"/>
        <v>|Ahmed Helmy|Menna Shalaby|Khaled El Sawy|Lotfy Labib|</v>
      </c>
    </row>
    <row r="2432" spans="1:21">
      <c r="A2432" s="14" t="s">
        <v>11849</v>
      </c>
      <c r="B2432" s="14" t="s">
        <v>48</v>
      </c>
      <c r="C2432" s="14" t="s">
        <v>11850</v>
      </c>
      <c r="D2432" s="14" t="s">
        <v>11851</v>
      </c>
      <c r="E2432" s="14" t="s">
        <v>11852</v>
      </c>
      <c r="F2432" s="14" t="s">
        <v>115</v>
      </c>
      <c r="G2432" s="26">
        <v>43985</v>
      </c>
      <c r="H2432" s="14">
        <v>2017</v>
      </c>
      <c r="I2432" s="14" t="s">
        <v>363</v>
      </c>
      <c r="J2432" s="14" t="s">
        <v>507</v>
      </c>
      <c r="K2432" s="14" t="s">
        <v>1034</v>
      </c>
      <c r="L2432" s="14" t="s">
        <v>11853</v>
      </c>
      <c r="M2432" s="14">
        <f t="shared" si="296"/>
        <v>2020</v>
      </c>
      <c r="N2432" s="14">
        <f t="shared" si="297"/>
        <v>6</v>
      </c>
      <c r="O2432" s="14" t="str">
        <f>IFERROR(VLOOKUP(I2432,Lists!$F$2:$G$16,2,FALSE()),"Not Rated")</f>
        <v>Adults</v>
      </c>
      <c r="P2432" s="14">
        <f t="shared" si="298"/>
        <v>94</v>
      </c>
      <c r="Q2432" s="14" t="str">
        <f t="shared" si="299"/>
        <v>United States</v>
      </c>
      <c r="R2432" s="14" t="str">
        <f t="shared" si="300"/>
        <v>|United States|</v>
      </c>
      <c r="S2432" s="14" t="str">
        <f t="shared" si="301"/>
        <v>|Comedies|Dramas|Independent Movies|</v>
      </c>
      <c r="T2432" s="14" t="str">
        <f t="shared" si="302"/>
        <v>|Greta Gerwig|</v>
      </c>
      <c r="U2432" s="14" t="str">
        <f t="shared" si="303"/>
        <v>|Saoirse Ronan|Laurie Metcalf|Tracy Letts|Lucas Hedges|Timothée Chalamet|Beanie Feldstein|Lois Smith|Stephen Henderson|Odeya Rush|Jordan Rodrigues|</v>
      </c>
    </row>
    <row r="2433" spans="1:21">
      <c r="A2433" s="14" t="s">
        <v>11854</v>
      </c>
      <c r="B2433" s="14" t="s">
        <v>48</v>
      </c>
      <c r="C2433" s="14" t="s">
        <v>11855</v>
      </c>
      <c r="D2433" s="14" t="s">
        <v>11856</v>
      </c>
      <c r="E2433" s="14" t="s">
        <v>117</v>
      </c>
      <c r="F2433" s="14" t="s">
        <v>115</v>
      </c>
      <c r="G2433" s="26">
        <v>43985</v>
      </c>
      <c r="H2433" s="14">
        <v>2020</v>
      </c>
      <c r="I2433" s="14" t="s">
        <v>368</v>
      </c>
      <c r="J2433" s="14" t="s">
        <v>760</v>
      </c>
      <c r="K2433" s="14" t="s">
        <v>8253</v>
      </c>
      <c r="L2433" s="14" t="s">
        <v>11857</v>
      </c>
      <c r="M2433" s="14">
        <f t="shared" si="296"/>
        <v>2020</v>
      </c>
      <c r="N2433" s="14">
        <f t="shared" si="297"/>
        <v>6</v>
      </c>
      <c r="O2433" s="14" t="str">
        <f>IFERROR(VLOOKUP(I2433,Lists!$F$2:$G$16,2,FALSE()),"Not Rated")</f>
        <v>Kids</v>
      </c>
      <c r="P2433" s="14">
        <f t="shared" si="298"/>
        <v>83</v>
      </c>
      <c r="Q2433" s="14" t="str">
        <f t="shared" si="299"/>
        <v>United States</v>
      </c>
      <c r="R2433" s="14" t="str">
        <f t="shared" si="300"/>
        <v>|United States|</v>
      </c>
      <c r="S2433" s="14" t="str">
        <f t="shared" si="301"/>
        <v>|Children &amp; Family Movies|Documentaries|</v>
      </c>
      <c r="T2433" s="14" t="str">
        <f t="shared" si="302"/>
        <v>|Sam Rega|</v>
      </c>
      <c r="U2433" s="14" t="str">
        <f t="shared" si="303"/>
        <v>|Unknown|</v>
      </c>
    </row>
    <row r="2434" spans="1:21">
      <c r="A2434" s="14" t="s">
        <v>11858</v>
      </c>
      <c r="B2434" s="14" t="s">
        <v>49</v>
      </c>
      <c r="C2434" s="14" t="s">
        <v>11859</v>
      </c>
      <c r="D2434" s="14" t="s">
        <v>117</v>
      </c>
      <c r="E2434" s="14" t="s">
        <v>117</v>
      </c>
      <c r="F2434" s="14" t="s">
        <v>117</v>
      </c>
      <c r="G2434" s="26">
        <v>43984</v>
      </c>
      <c r="H2434" s="14">
        <v>2019</v>
      </c>
      <c r="I2434" s="14" t="s">
        <v>361</v>
      </c>
      <c r="J2434" s="14" t="s">
        <v>105</v>
      </c>
      <c r="K2434" s="14" t="s">
        <v>262</v>
      </c>
      <c r="L2434" s="14" t="s">
        <v>11860</v>
      </c>
      <c r="M2434" s="14">
        <f t="shared" ref="M2434:M2497" si="304">IF(G2434="","",YEAR(G2434))</f>
        <v>2020</v>
      </c>
      <c r="N2434" s="14">
        <f t="shared" ref="N2434:N2497" si="305">IF(G2434="","",MONTH(G2434))</f>
        <v>6</v>
      </c>
      <c r="O2434" s="14" t="str">
        <f>IFERROR(VLOOKUP(I2434,Lists!$F$2:$G$16,2,FALSE()),"Not Rated")</f>
        <v>Teens</v>
      </c>
      <c r="P2434" s="14">
        <f t="shared" ref="P2434:P2497" si="306">IFERROR(VALUE(LEFT(J2434,FIND(" ",J2434)-1)),"")</f>
        <v>1</v>
      </c>
      <c r="Q2434" s="14" t="str">
        <f t="shared" ref="Q2434:Q2497" si="307">IFERROR(LEFT(F2434,FIND(",",F2434)-1),F2434)</f>
        <v>Unknown</v>
      </c>
      <c r="R2434" s="14" t="str">
        <f t="shared" ref="R2434:R2497" si="308">"|"&amp;SUBSTITUTE(F2434,", ","|")&amp;"|"</f>
        <v>|Unknown|</v>
      </c>
      <c r="S2434" s="14" t="str">
        <f t="shared" ref="S2434:S2497" si="309">"|"&amp;SUBSTITUTE(K2434,", ","|")&amp;"|"</f>
        <v>|Reality TV|</v>
      </c>
      <c r="T2434" s="14" t="str">
        <f t="shared" ref="T2434:T2497" si="310">"|"&amp;SUBSTITUTE(D2434,", ","|")&amp;"|"</f>
        <v>|Unknown|</v>
      </c>
      <c r="U2434" s="14" t="str">
        <f t="shared" ref="U2434:U2497" si="311">"|"&amp;SUBSTITUTE(E2434,", ","|")&amp;"|"</f>
        <v>|Unknown|</v>
      </c>
    </row>
    <row r="2435" spans="1:21">
      <c r="A2435" s="14" t="s">
        <v>11861</v>
      </c>
      <c r="B2435" s="14" t="s">
        <v>48</v>
      </c>
      <c r="C2435" s="14" t="s">
        <v>11862</v>
      </c>
      <c r="D2435" s="14" t="s">
        <v>11863</v>
      </c>
      <c r="E2435" s="14" t="s">
        <v>11864</v>
      </c>
      <c r="F2435" s="14" t="s">
        <v>128</v>
      </c>
      <c r="G2435" s="26">
        <v>43984</v>
      </c>
      <c r="H2435" s="14">
        <v>2008</v>
      </c>
      <c r="I2435" s="14" t="s">
        <v>361</v>
      </c>
      <c r="J2435" s="14" t="s">
        <v>574</v>
      </c>
      <c r="K2435" s="14" t="s">
        <v>529</v>
      </c>
      <c r="L2435" s="14" t="s">
        <v>11865</v>
      </c>
      <c r="M2435" s="14">
        <f t="shared" si="304"/>
        <v>2020</v>
      </c>
      <c r="N2435" s="14">
        <f t="shared" si="305"/>
        <v>6</v>
      </c>
      <c r="O2435" s="14" t="str">
        <f>IFERROR(VLOOKUP(I2435,Lists!$F$2:$G$16,2,FALSE()),"Not Rated")</f>
        <v>Teens</v>
      </c>
      <c r="P2435" s="14">
        <f t="shared" si="306"/>
        <v>106</v>
      </c>
      <c r="Q2435" s="14" t="str">
        <f t="shared" si="307"/>
        <v>Egypt</v>
      </c>
      <c r="R2435" s="14" t="str">
        <f t="shared" si="308"/>
        <v>|Egypt|</v>
      </c>
      <c r="S2435" s="14" t="str">
        <f t="shared" si="309"/>
        <v>|Comedies|International Movies|</v>
      </c>
      <c r="T2435" s="14" t="str">
        <f t="shared" si="310"/>
        <v>|Wael Ehsan|</v>
      </c>
      <c r="U2435" s="14" t="str">
        <f t="shared" si="311"/>
        <v>|Mohamed Henedi|Heba Nour|Dawood Hussain|Amr Abdel-Geleel|Mohammed El Sadaany|Mohamed Sherif Hassan|</v>
      </c>
    </row>
    <row r="2436" spans="1:21">
      <c r="A2436" s="14" t="s">
        <v>11866</v>
      </c>
      <c r="B2436" s="14" t="s">
        <v>48</v>
      </c>
      <c r="C2436" s="14" t="s">
        <v>11867</v>
      </c>
      <c r="D2436" s="14" t="s">
        <v>11868</v>
      </c>
      <c r="E2436" s="14" t="s">
        <v>11869</v>
      </c>
      <c r="F2436" s="14" t="s">
        <v>128</v>
      </c>
      <c r="G2436" s="26">
        <v>43984</v>
      </c>
      <c r="H2436" s="14">
        <v>2006</v>
      </c>
      <c r="I2436" s="14" t="s">
        <v>361</v>
      </c>
      <c r="J2436" s="14" t="s">
        <v>646</v>
      </c>
      <c r="K2436" s="14" t="s">
        <v>834</v>
      </c>
      <c r="L2436" s="14" t="s">
        <v>11870</v>
      </c>
      <c r="M2436" s="14">
        <f t="shared" si="304"/>
        <v>2020</v>
      </c>
      <c r="N2436" s="14">
        <f t="shared" si="305"/>
        <v>6</v>
      </c>
      <c r="O2436" s="14" t="str">
        <f>IFERROR(VLOOKUP(I2436,Lists!$F$2:$G$16,2,FALSE()),"Not Rated")</f>
        <v>Teens</v>
      </c>
      <c r="P2436" s="14">
        <f t="shared" si="306"/>
        <v>116</v>
      </c>
      <c r="Q2436" s="14" t="str">
        <f t="shared" si="307"/>
        <v>Egypt</v>
      </c>
      <c r="R2436" s="14" t="str">
        <f t="shared" si="308"/>
        <v>|Egypt|</v>
      </c>
      <c r="S2436" s="14" t="str">
        <f t="shared" si="309"/>
        <v>|Comedies|Dramas|International Movies|</v>
      </c>
      <c r="T2436" s="14" t="str">
        <f t="shared" si="310"/>
        <v>|Inas El-Degheidy|</v>
      </c>
      <c r="U2436" s="14" t="str">
        <f t="shared" si="311"/>
        <v>|Yousra|Tamer Hagras|Ezzat Abou Aouf|Hala Sedki|Marwan Azab|</v>
      </c>
    </row>
    <row r="2437" spans="1:21">
      <c r="A2437" s="14" t="s">
        <v>11871</v>
      </c>
      <c r="B2437" s="14" t="s">
        <v>48</v>
      </c>
      <c r="C2437" s="14" t="s">
        <v>11872</v>
      </c>
      <c r="D2437" s="14" t="s">
        <v>11863</v>
      </c>
      <c r="E2437" s="14" t="s">
        <v>11873</v>
      </c>
      <c r="F2437" s="14" t="s">
        <v>128</v>
      </c>
      <c r="G2437" s="26">
        <v>43984</v>
      </c>
      <c r="H2437" s="14">
        <v>2006</v>
      </c>
      <c r="I2437" s="14" t="s">
        <v>361</v>
      </c>
      <c r="J2437" s="14" t="s">
        <v>1226</v>
      </c>
      <c r="K2437" s="14" t="s">
        <v>529</v>
      </c>
      <c r="L2437" s="14" t="s">
        <v>11874</v>
      </c>
      <c r="M2437" s="14">
        <f t="shared" si="304"/>
        <v>2020</v>
      </c>
      <c r="N2437" s="14">
        <f t="shared" si="305"/>
        <v>6</v>
      </c>
      <c r="O2437" s="14" t="str">
        <f>IFERROR(VLOOKUP(I2437,Lists!$F$2:$G$16,2,FALSE()),"Not Rated")</f>
        <v>Teens</v>
      </c>
      <c r="P2437" s="14">
        <f t="shared" si="306"/>
        <v>109</v>
      </c>
      <c r="Q2437" s="14" t="str">
        <f t="shared" si="307"/>
        <v>Egypt</v>
      </c>
      <c r="R2437" s="14" t="str">
        <f t="shared" si="308"/>
        <v>|Egypt|</v>
      </c>
      <c r="S2437" s="14" t="str">
        <f t="shared" si="309"/>
        <v>|Comedies|International Movies|</v>
      </c>
      <c r="T2437" s="14" t="str">
        <f t="shared" si="310"/>
        <v>|Wael Ehsan|</v>
      </c>
      <c r="U2437" s="14" t="str">
        <f t="shared" si="311"/>
        <v>|Ahmed Helmy|Nour|Ezzat Abou Aouf|Ahmed Rateb|Ahmed Saeed Abdel-Ghany|Menna Arafa|</v>
      </c>
    </row>
    <row r="2438" spans="1:21">
      <c r="A2438" s="14" t="s">
        <v>11875</v>
      </c>
      <c r="B2438" s="14" t="s">
        <v>48</v>
      </c>
      <c r="C2438" s="14" t="s">
        <v>11876</v>
      </c>
      <c r="D2438" s="14" t="s">
        <v>11877</v>
      </c>
      <c r="E2438" s="14" t="s">
        <v>11878</v>
      </c>
      <c r="F2438" s="14" t="s">
        <v>117</v>
      </c>
      <c r="G2438" s="26">
        <v>43984</v>
      </c>
      <c r="H2438" s="14">
        <v>2009</v>
      </c>
      <c r="I2438" s="14" t="s">
        <v>361</v>
      </c>
      <c r="J2438" s="14" t="s">
        <v>566</v>
      </c>
      <c r="K2438" s="14" t="s">
        <v>542</v>
      </c>
      <c r="L2438" s="14" t="s">
        <v>11879</v>
      </c>
      <c r="M2438" s="14">
        <f t="shared" si="304"/>
        <v>2020</v>
      </c>
      <c r="N2438" s="14">
        <f t="shared" si="305"/>
        <v>6</v>
      </c>
      <c r="O2438" s="14" t="str">
        <f>IFERROR(VLOOKUP(I2438,Lists!$F$2:$G$16,2,FALSE()),"Not Rated")</f>
        <v>Teens</v>
      </c>
      <c r="P2438" s="14">
        <f t="shared" si="306"/>
        <v>97</v>
      </c>
      <c r="Q2438" s="14" t="str">
        <f t="shared" si="307"/>
        <v>Unknown</v>
      </c>
      <c r="R2438" s="14" t="str">
        <f t="shared" si="308"/>
        <v>|Unknown|</v>
      </c>
      <c r="S2438" s="14" t="str">
        <f t="shared" si="309"/>
        <v>|Comedies|International Movies|Romantic Movies|</v>
      </c>
      <c r="T2438" s="14" t="str">
        <f t="shared" si="310"/>
        <v>|Ahmed Al-Badry|</v>
      </c>
      <c r="U2438" s="14" t="str">
        <f t="shared" si="311"/>
        <v>|Mohamed Emam|Hassan Hosny|Lebleba|Medhat Tekha|Bassem Samra|Dominique Hourani|Saeed Tarabeek|Diaa El Merghany|Nahla Zaki|Saad El Soghayar|</v>
      </c>
    </row>
    <row r="2439" spans="1:21">
      <c r="A2439" s="14" t="s">
        <v>11880</v>
      </c>
      <c r="B2439" s="14" t="s">
        <v>48</v>
      </c>
      <c r="C2439" s="14" t="s">
        <v>11881</v>
      </c>
      <c r="D2439" s="14" t="s">
        <v>11882</v>
      </c>
      <c r="E2439" s="14" t="s">
        <v>11883</v>
      </c>
      <c r="F2439" s="14" t="s">
        <v>128</v>
      </c>
      <c r="G2439" s="26">
        <v>43984</v>
      </c>
      <c r="H2439" s="14">
        <v>2012</v>
      </c>
      <c r="I2439" s="14" t="s">
        <v>360</v>
      </c>
      <c r="J2439" s="14" t="s">
        <v>713</v>
      </c>
      <c r="K2439" s="14" t="s">
        <v>834</v>
      </c>
      <c r="L2439" s="14" t="s">
        <v>11884</v>
      </c>
      <c r="M2439" s="14">
        <f t="shared" si="304"/>
        <v>2020</v>
      </c>
      <c r="N2439" s="14">
        <f t="shared" si="305"/>
        <v>6</v>
      </c>
      <c r="O2439" s="14" t="str">
        <f>IFERROR(VLOOKUP(I2439,Lists!$F$2:$G$16,2,FALSE()),"Not Rated")</f>
        <v>Adults</v>
      </c>
      <c r="P2439" s="14">
        <f t="shared" si="306"/>
        <v>100</v>
      </c>
      <c r="Q2439" s="14" t="str">
        <f t="shared" si="307"/>
        <v>Egypt</v>
      </c>
      <c r="R2439" s="14" t="str">
        <f t="shared" si="308"/>
        <v>|Egypt|</v>
      </c>
      <c r="S2439" s="14" t="str">
        <f t="shared" si="309"/>
        <v>|Comedies|Dramas|International Movies|</v>
      </c>
      <c r="T2439" s="14" t="str">
        <f t="shared" si="310"/>
        <v>|Sameh Abdulaziz|</v>
      </c>
      <c r="U2439" s="14" t="str">
        <f t="shared" si="311"/>
        <v>|Shaimaa Abdelkader|Samiha Ayyoub|Fify El Sebaay|Emy Samir Ghanim|Mohamed Henedi|Bassem Samra|</v>
      </c>
    </row>
    <row r="2440" spans="1:21">
      <c r="A2440" s="14" t="s">
        <v>11885</v>
      </c>
      <c r="B2440" s="14" t="s">
        <v>48</v>
      </c>
      <c r="C2440" s="14" t="s">
        <v>11886</v>
      </c>
      <c r="D2440" s="14" t="s">
        <v>10405</v>
      </c>
      <c r="E2440" s="14" t="s">
        <v>11887</v>
      </c>
      <c r="F2440" s="14" t="s">
        <v>128</v>
      </c>
      <c r="G2440" s="26">
        <v>43984</v>
      </c>
      <c r="H2440" s="14">
        <v>2008</v>
      </c>
      <c r="I2440" s="14" t="s">
        <v>361</v>
      </c>
      <c r="J2440" s="14" t="s">
        <v>646</v>
      </c>
      <c r="K2440" s="14" t="s">
        <v>475</v>
      </c>
      <c r="L2440" s="14" t="s">
        <v>11888</v>
      </c>
      <c r="M2440" s="14">
        <f t="shared" si="304"/>
        <v>2020</v>
      </c>
      <c r="N2440" s="14">
        <f t="shared" si="305"/>
        <v>6</v>
      </c>
      <c r="O2440" s="14" t="str">
        <f>IFERROR(VLOOKUP(I2440,Lists!$F$2:$G$16,2,FALSE()),"Not Rated")</f>
        <v>Teens</v>
      </c>
      <c r="P2440" s="14">
        <f t="shared" si="306"/>
        <v>116</v>
      </c>
      <c r="Q2440" s="14" t="str">
        <f t="shared" si="307"/>
        <v>Egypt</v>
      </c>
      <c r="R2440" s="14" t="str">
        <f t="shared" si="308"/>
        <v>|Egypt|</v>
      </c>
      <c r="S2440" s="14" t="str">
        <f t="shared" si="309"/>
        <v>|Dramas|International Movies|</v>
      </c>
      <c r="T2440" s="14" t="str">
        <f t="shared" si="310"/>
        <v>|Khaled Marei|</v>
      </c>
      <c r="U2440" s="14" t="str">
        <f t="shared" si="311"/>
        <v>|Ahmed Helmy|Mahmoud Hemeida|Menna Shalaby|Dalal Abdelaziz|Mohamed Sharaf|Tarek El Tilmisany|Mohammed El Sadaany|Samy Maghawry|Ahmed Fouad Selim|Ahmed Ramah|</v>
      </c>
    </row>
    <row r="2441" spans="1:21">
      <c r="A2441" s="14" t="s">
        <v>11889</v>
      </c>
      <c r="B2441" s="14" t="s">
        <v>48</v>
      </c>
      <c r="C2441" s="14" t="s">
        <v>11890</v>
      </c>
      <c r="D2441" s="14" t="s">
        <v>11891</v>
      </c>
      <c r="E2441" s="14" t="s">
        <v>11892</v>
      </c>
      <c r="F2441" s="14" t="s">
        <v>128</v>
      </c>
      <c r="G2441" s="26">
        <v>43984</v>
      </c>
      <c r="H2441" s="14">
        <v>2004</v>
      </c>
      <c r="I2441" s="14" t="s">
        <v>361</v>
      </c>
      <c r="J2441" s="14" t="s">
        <v>580</v>
      </c>
      <c r="K2441" s="14" t="s">
        <v>1442</v>
      </c>
      <c r="L2441" s="14" t="s">
        <v>11893</v>
      </c>
      <c r="M2441" s="14">
        <f t="shared" si="304"/>
        <v>2020</v>
      </c>
      <c r="N2441" s="14">
        <f t="shared" si="305"/>
        <v>6</v>
      </c>
      <c r="O2441" s="14" t="str">
        <f>IFERROR(VLOOKUP(I2441,Lists!$F$2:$G$16,2,FALSE()),"Not Rated")</f>
        <v>Teens</v>
      </c>
      <c r="P2441" s="14">
        <f t="shared" si="306"/>
        <v>111</v>
      </c>
      <c r="Q2441" s="14" t="str">
        <f t="shared" si="307"/>
        <v>Egypt</v>
      </c>
      <c r="R2441" s="14" t="str">
        <f t="shared" si="308"/>
        <v>|Egypt|</v>
      </c>
      <c r="S2441" s="14" t="str">
        <f t="shared" si="309"/>
        <v>|Action &amp; Adventure|Comedies|International Movies|</v>
      </c>
      <c r="T2441" s="14" t="str">
        <f t="shared" si="310"/>
        <v>|Wael Ihsan|</v>
      </c>
      <c r="U2441" s="14" t="str">
        <f t="shared" si="311"/>
        <v>|Karim Abdel Aziz|Hassan Hosny|Ghada Adel|Maha Ahmed|Ramez Galal|Mohamed Ragab|Mohamed El Dafrawy|</v>
      </c>
    </row>
    <row r="2442" spans="1:21">
      <c r="A2442" s="14" t="s">
        <v>11894</v>
      </c>
      <c r="B2442" s="14" t="s">
        <v>48</v>
      </c>
      <c r="C2442" s="14" t="s">
        <v>11895</v>
      </c>
      <c r="D2442" s="14" t="s">
        <v>117</v>
      </c>
      <c r="E2442" s="14" t="s">
        <v>10275</v>
      </c>
      <c r="F2442" s="14" t="s">
        <v>119</v>
      </c>
      <c r="G2442" s="26">
        <v>43984</v>
      </c>
      <c r="H2442" s="14">
        <v>2020</v>
      </c>
      <c r="I2442" s="14" t="s">
        <v>366</v>
      </c>
      <c r="J2442" s="14" t="s">
        <v>6181</v>
      </c>
      <c r="K2442" s="14" t="s">
        <v>251</v>
      </c>
      <c r="L2442" s="14" t="s">
        <v>11896</v>
      </c>
      <c r="M2442" s="14">
        <f t="shared" si="304"/>
        <v>2020</v>
      </c>
      <c r="N2442" s="14">
        <f t="shared" si="305"/>
        <v>6</v>
      </c>
      <c r="O2442" s="14" t="str">
        <f>IFERROR(VLOOKUP(I2442,Lists!$F$2:$G$16,2,FALSE()),"Not Rated")</f>
        <v>Kids</v>
      </c>
      <c r="P2442" s="14">
        <f t="shared" si="306"/>
        <v>24</v>
      </c>
      <c r="Q2442" s="14" t="str">
        <f t="shared" si="307"/>
        <v>Canada</v>
      </c>
      <c r="R2442" s="14" t="str">
        <f t="shared" si="308"/>
        <v>|Canada|</v>
      </c>
      <c r="S2442" s="14" t="str">
        <f t="shared" si="309"/>
        <v>|Children &amp; Family Movies|</v>
      </c>
      <c r="T2442" s="14" t="str">
        <f t="shared" si="310"/>
        <v>|Unknown|</v>
      </c>
      <c r="U2442" s="14" t="str">
        <f t="shared" si="311"/>
        <v>|Michela Luci|Jamie Watson|Eric Peterson|Anna Claire Bartlam|Nicolas Aqui|Cory Doran|Julie Lemieux|Derek McGrath|</v>
      </c>
    </row>
    <row r="2443" spans="1:21">
      <c r="A2443" s="14" t="s">
        <v>11897</v>
      </c>
      <c r="B2443" s="14" t="s">
        <v>48</v>
      </c>
      <c r="C2443" s="14" t="s">
        <v>11898</v>
      </c>
      <c r="D2443" s="14" t="s">
        <v>11899</v>
      </c>
      <c r="E2443" s="14" t="s">
        <v>11900</v>
      </c>
      <c r="F2443" s="14" t="s">
        <v>11901</v>
      </c>
      <c r="G2443" s="26">
        <v>43984</v>
      </c>
      <c r="H2443" s="14">
        <v>2006</v>
      </c>
      <c r="I2443" s="14" t="s">
        <v>362</v>
      </c>
      <c r="J2443" s="14" t="s">
        <v>739</v>
      </c>
      <c r="K2443" s="14" t="s">
        <v>834</v>
      </c>
      <c r="L2443" s="14" t="s">
        <v>11902</v>
      </c>
      <c r="M2443" s="14">
        <f t="shared" si="304"/>
        <v>2020</v>
      </c>
      <c r="N2443" s="14">
        <f t="shared" si="305"/>
        <v>6</v>
      </c>
      <c r="O2443" s="14" t="str">
        <f>IFERROR(VLOOKUP(I2443,Lists!$F$2:$G$16,2,FALSE()),"Not Rated")</f>
        <v>Older Kids</v>
      </c>
      <c r="P2443" s="14">
        <f t="shared" si="306"/>
        <v>95</v>
      </c>
      <c r="Q2443" s="14" t="str">
        <f t="shared" si="307"/>
        <v>Saudi Arabia</v>
      </c>
      <c r="R2443" s="14" t="str">
        <f t="shared" si="308"/>
        <v>|Saudi Arabia|United Arab Emirates|</v>
      </c>
      <c r="S2443" s="14" t="str">
        <f t="shared" si="309"/>
        <v>|Comedies|Dramas|International Movies|</v>
      </c>
      <c r="T2443" s="14" t="str">
        <f t="shared" si="310"/>
        <v>|Izidore K. Musallam|</v>
      </c>
      <c r="U2443" s="14" t="str">
        <f t="shared" si="311"/>
        <v>|Hisham Abdulrahman|Turki Al-Yusuf|Mais Hamdan|Khaled Sami|Mishal Al-Mutairi|Hind Muhamed|</v>
      </c>
    </row>
    <row r="2444" spans="1:21">
      <c r="A2444" s="14" t="s">
        <v>11903</v>
      </c>
      <c r="B2444" s="14" t="s">
        <v>48</v>
      </c>
      <c r="C2444" s="14" t="s">
        <v>11904</v>
      </c>
      <c r="D2444" s="14" t="s">
        <v>11905</v>
      </c>
      <c r="E2444" s="14" t="s">
        <v>11906</v>
      </c>
      <c r="F2444" s="14" t="s">
        <v>128</v>
      </c>
      <c r="G2444" s="26">
        <v>43984</v>
      </c>
      <c r="H2444" s="14">
        <v>2011</v>
      </c>
      <c r="I2444" s="14" t="s">
        <v>361</v>
      </c>
      <c r="J2444" s="14" t="s">
        <v>1476</v>
      </c>
      <c r="K2444" s="14" t="s">
        <v>542</v>
      </c>
      <c r="L2444" s="14" t="s">
        <v>11907</v>
      </c>
      <c r="M2444" s="14">
        <f t="shared" si="304"/>
        <v>2020</v>
      </c>
      <c r="N2444" s="14">
        <f t="shared" si="305"/>
        <v>6</v>
      </c>
      <c r="O2444" s="14" t="str">
        <f>IFERROR(VLOOKUP(I2444,Lists!$F$2:$G$16,2,FALSE()),"Not Rated")</f>
        <v>Teens</v>
      </c>
      <c r="P2444" s="14">
        <f t="shared" si="306"/>
        <v>135</v>
      </c>
      <c r="Q2444" s="14" t="str">
        <f t="shared" si="307"/>
        <v>Egypt</v>
      </c>
      <c r="R2444" s="14" t="str">
        <f t="shared" si="308"/>
        <v>|Egypt|</v>
      </c>
      <c r="S2444" s="14" t="str">
        <f t="shared" si="309"/>
        <v>|Comedies|International Movies|Romantic Movies|</v>
      </c>
      <c r="T2444" s="14" t="str">
        <f t="shared" si="310"/>
        <v>|Sherif Arafa|</v>
      </c>
      <c r="U2444" s="14" t="str">
        <f t="shared" si="311"/>
        <v>|Ahmed Helmy|Donia Samir Ghanim|Ibrahim Nasr|Yasmin Raeis|Saeed Tarabeek|</v>
      </c>
    </row>
    <row r="2445" spans="1:21">
      <c r="A2445" s="14" t="s">
        <v>11908</v>
      </c>
      <c r="B2445" s="14" t="s">
        <v>48</v>
      </c>
      <c r="C2445" s="14" t="s">
        <v>11909</v>
      </c>
      <c r="D2445" s="14" t="s">
        <v>11910</v>
      </c>
      <c r="E2445" s="14" t="s">
        <v>11911</v>
      </c>
      <c r="F2445" s="14" t="s">
        <v>128</v>
      </c>
      <c r="G2445" s="26">
        <v>43983</v>
      </c>
      <c r="H2445" s="14">
        <v>2019</v>
      </c>
      <c r="I2445" s="14" t="s">
        <v>360</v>
      </c>
      <c r="J2445" s="14" t="s">
        <v>739</v>
      </c>
      <c r="K2445" s="14" t="s">
        <v>1537</v>
      </c>
      <c r="L2445" s="14" t="s">
        <v>11912</v>
      </c>
      <c r="M2445" s="14">
        <f t="shared" si="304"/>
        <v>2020</v>
      </c>
      <c r="N2445" s="14">
        <f t="shared" si="305"/>
        <v>6</v>
      </c>
      <c r="O2445" s="14" t="str">
        <f>IFERROR(VLOOKUP(I2445,Lists!$F$2:$G$16,2,FALSE()),"Not Rated")</f>
        <v>Adults</v>
      </c>
      <c r="P2445" s="14">
        <f t="shared" si="306"/>
        <v>95</v>
      </c>
      <c r="Q2445" s="14" t="str">
        <f t="shared" si="307"/>
        <v>Egypt</v>
      </c>
      <c r="R2445" s="14" t="str">
        <f t="shared" si="308"/>
        <v>|Egypt|</v>
      </c>
      <c r="S2445" s="14" t="str">
        <f t="shared" si="309"/>
        <v>|Horror Movies|International Movies|</v>
      </c>
      <c r="T2445" s="14" t="str">
        <f t="shared" si="310"/>
        <v>|Yasir Al Yasiri|</v>
      </c>
      <c r="U2445" s="14" t="str">
        <f t="shared" si="311"/>
        <v>|Amina Khalil|Ahmed Dawood|Tarek Lotfy|Ahmed El Fishawy|Mahmoud Hijazi|Jihane Khalil|Asmaa Galal|Tara Emad|</v>
      </c>
    </row>
    <row r="2446" spans="1:21">
      <c r="A2446" s="14" t="s">
        <v>11913</v>
      </c>
      <c r="B2446" s="14" t="s">
        <v>49</v>
      </c>
      <c r="C2446" s="14" t="s">
        <v>11914</v>
      </c>
      <c r="D2446" s="14" t="s">
        <v>117</v>
      </c>
      <c r="E2446" s="14" t="s">
        <v>11915</v>
      </c>
      <c r="F2446" s="14" t="s">
        <v>121</v>
      </c>
      <c r="G2446" s="26">
        <v>43983</v>
      </c>
      <c r="H2446" s="14">
        <v>1999</v>
      </c>
      <c r="I2446" s="14" t="s">
        <v>365</v>
      </c>
      <c r="J2446" s="14" t="s">
        <v>106</v>
      </c>
      <c r="K2446" s="14" t="s">
        <v>822</v>
      </c>
      <c r="L2446" s="14" t="s">
        <v>11916</v>
      </c>
      <c r="M2446" s="14">
        <f t="shared" si="304"/>
        <v>2020</v>
      </c>
      <c r="N2446" s="14">
        <f t="shared" si="305"/>
        <v>6</v>
      </c>
      <c r="O2446" s="14" t="str">
        <f>IFERROR(VLOOKUP(I2446,Lists!$F$2:$G$16,2,FALSE()),"Not Rated")</f>
        <v>Kids</v>
      </c>
      <c r="P2446" s="14">
        <f t="shared" si="306"/>
        <v>2</v>
      </c>
      <c r="Q2446" s="14" t="str">
        <f t="shared" si="307"/>
        <v>Japan</v>
      </c>
      <c r="R2446" s="14" t="str">
        <f t="shared" si="308"/>
        <v>|Japan|</v>
      </c>
      <c r="S2446" s="14" t="str">
        <f t="shared" si="309"/>
        <v>|Anime Series|International TV Shows|</v>
      </c>
      <c r="T2446" s="14" t="str">
        <f t="shared" si="310"/>
        <v>|Unknown|</v>
      </c>
      <c r="U2446" s="14" t="str">
        <f t="shared" si="311"/>
        <v>|Miwa Matsumoto|Motoko Kumai|Nozomu Sasaki|Hideyuki Tanaka|Junko Iwao|Emi Motoi|Yukana|Aya Hisakawa|Katsuyuki Konishi|Emi Shinohara|Sakura Tange|Ryoka Yuzuki|Minako Kotobuki|Yumi Toma|Natsuki Hanae|Issei Miyazaki|Tomokazu Seki|Kazuo Hayashi|Masaya Onosaka|Minori Suzuki|Megumi Ogata|</v>
      </c>
    </row>
    <row r="2447" spans="1:21">
      <c r="A2447" s="14" t="s">
        <v>11917</v>
      </c>
      <c r="B2447" s="14" t="s">
        <v>48</v>
      </c>
      <c r="C2447" s="14" t="s">
        <v>11918</v>
      </c>
      <c r="D2447" s="14" t="s">
        <v>11919</v>
      </c>
      <c r="E2447" s="14" t="s">
        <v>11920</v>
      </c>
      <c r="F2447" s="14" t="s">
        <v>116</v>
      </c>
      <c r="G2447" s="26">
        <v>43983</v>
      </c>
      <c r="H2447" s="14">
        <v>2020</v>
      </c>
      <c r="I2447" s="14" t="s">
        <v>361</v>
      </c>
      <c r="J2447" s="14" t="s">
        <v>900</v>
      </c>
      <c r="K2447" s="14" t="s">
        <v>1034</v>
      </c>
      <c r="L2447" s="14" t="s">
        <v>11921</v>
      </c>
      <c r="M2447" s="14">
        <f t="shared" si="304"/>
        <v>2020</v>
      </c>
      <c r="N2447" s="14">
        <f t="shared" si="305"/>
        <v>6</v>
      </c>
      <c r="O2447" s="14" t="str">
        <f>IFERROR(VLOOKUP(I2447,Lists!$F$2:$G$16,2,FALSE()),"Not Rated")</f>
        <v>Teens</v>
      </c>
      <c r="P2447" s="14">
        <f t="shared" si="306"/>
        <v>92</v>
      </c>
      <c r="Q2447" s="14" t="str">
        <f t="shared" si="307"/>
        <v>India</v>
      </c>
      <c r="R2447" s="14" t="str">
        <f t="shared" si="308"/>
        <v>|India|</v>
      </c>
      <c r="S2447" s="14" t="str">
        <f t="shared" si="309"/>
        <v>|Comedies|Dramas|Independent Movies|</v>
      </c>
      <c r="T2447" s="14" t="str">
        <f t="shared" si="310"/>
        <v>|Safdar Rahman|</v>
      </c>
      <c r="U2447" s="14" t="str">
        <f t="shared" si="311"/>
        <v>|Sunny Pawar|Chandan Roy Sanyal|Gautam Sarkar|Sumeet Thakur|Mala Mukherjee|Masood Akhtar|Veer Rajwant Singh|Joyraj Bhattacharya|</v>
      </c>
    </row>
    <row r="2448" spans="1:21">
      <c r="A2448" s="14" t="s">
        <v>11922</v>
      </c>
      <c r="B2448" s="14" t="s">
        <v>48</v>
      </c>
      <c r="C2448" s="14" t="s">
        <v>11923</v>
      </c>
      <c r="D2448" s="14" t="s">
        <v>11924</v>
      </c>
      <c r="E2448" s="14" t="s">
        <v>11925</v>
      </c>
      <c r="F2448" s="14" t="s">
        <v>189</v>
      </c>
      <c r="G2448" s="26">
        <v>43983</v>
      </c>
      <c r="H2448" s="14">
        <v>2017</v>
      </c>
      <c r="I2448" s="14" t="s">
        <v>368</v>
      </c>
      <c r="J2448" s="14" t="s">
        <v>713</v>
      </c>
      <c r="K2448" s="14" t="s">
        <v>542</v>
      </c>
      <c r="L2448" s="14" t="s">
        <v>11926</v>
      </c>
      <c r="M2448" s="14">
        <f t="shared" si="304"/>
        <v>2020</v>
      </c>
      <c r="N2448" s="14">
        <f t="shared" si="305"/>
        <v>6</v>
      </c>
      <c r="O2448" s="14" t="str">
        <f>IFERROR(VLOOKUP(I2448,Lists!$F$2:$G$16,2,FALSE()),"Not Rated")</f>
        <v>Kids</v>
      </c>
      <c r="P2448" s="14">
        <f t="shared" si="306"/>
        <v>100</v>
      </c>
      <c r="Q2448" s="14" t="str">
        <f t="shared" si="307"/>
        <v>Zimbabwe</v>
      </c>
      <c r="R2448" s="14" t="str">
        <f t="shared" si="308"/>
        <v>|Zimbabwe|</v>
      </c>
      <c r="S2448" s="14" t="str">
        <f t="shared" si="309"/>
        <v>|Comedies|International Movies|Romantic Movies|</v>
      </c>
      <c r="T2448" s="14" t="str">
        <f t="shared" si="310"/>
        <v>|Tomas Brickhill|</v>
      </c>
      <c r="U2448" s="14" t="str">
        <f t="shared" si="311"/>
        <v>|Tendaiishe Chitima|Tendai Nguni|Jesese Mungoshi|Eddie Sandifolo|Charmaine Mujeri|Kudzai Sevenzo|Fungai Majaya|Eugene Zimbudzi|Chimwemwe Chipidza|Kevin Hanssen|Zihlo|Michael Kudakwashe|</v>
      </c>
    </row>
    <row r="2449" spans="1:21">
      <c r="A2449" s="14" t="s">
        <v>11927</v>
      </c>
      <c r="B2449" s="14" t="s">
        <v>49</v>
      </c>
      <c r="C2449" s="14" t="s">
        <v>11928</v>
      </c>
      <c r="D2449" s="14" t="s">
        <v>117</v>
      </c>
      <c r="E2449" s="14" t="s">
        <v>11929</v>
      </c>
      <c r="F2449" s="14" t="s">
        <v>123</v>
      </c>
      <c r="G2449" s="26">
        <v>43983</v>
      </c>
      <c r="H2449" s="14">
        <v>2016</v>
      </c>
      <c r="I2449" s="14" t="s">
        <v>360</v>
      </c>
      <c r="J2449" s="14" t="s">
        <v>105</v>
      </c>
      <c r="K2449" s="14" t="s">
        <v>11930</v>
      </c>
      <c r="L2449" s="14" t="s">
        <v>11931</v>
      </c>
      <c r="M2449" s="14">
        <f t="shared" si="304"/>
        <v>2020</v>
      </c>
      <c r="N2449" s="14">
        <f t="shared" si="305"/>
        <v>6</v>
      </c>
      <c r="O2449" s="14" t="str">
        <f>IFERROR(VLOOKUP(I2449,Lists!$F$2:$G$16,2,FALSE()),"Not Rated")</f>
        <v>Adults</v>
      </c>
      <c r="P2449" s="14">
        <f t="shared" si="306"/>
        <v>1</v>
      </c>
      <c r="Q2449" s="14" t="str">
        <f t="shared" si="307"/>
        <v>South Korea</v>
      </c>
      <c r="R2449" s="14" t="str">
        <f t="shared" si="308"/>
        <v>|South Korea|</v>
      </c>
      <c r="S2449" s="14" t="str">
        <f t="shared" si="309"/>
        <v>|International TV Shows|Korean TV Shows|TV Dramas|</v>
      </c>
      <c r="T2449" s="14" t="str">
        <f t="shared" si="310"/>
        <v>|Unknown|</v>
      </c>
      <c r="U2449" s="14" t="str">
        <f t="shared" si="311"/>
        <v>|Shin Gu|Kim Yeong-ok|Kim Hye-ja|Na Mun-hee|Ju Hyun|Youn Yuh-jung|Park Won-suk|Go Du-sim|Ko Hyun-jung|</v>
      </c>
    </row>
    <row r="2450" spans="1:21">
      <c r="A2450" s="14" t="s">
        <v>11932</v>
      </c>
      <c r="B2450" s="14" t="s">
        <v>48</v>
      </c>
      <c r="C2450" s="14" t="s">
        <v>11933</v>
      </c>
      <c r="D2450" s="14" t="s">
        <v>11934</v>
      </c>
      <c r="E2450" s="14" t="s">
        <v>11935</v>
      </c>
      <c r="F2450" s="14" t="s">
        <v>148</v>
      </c>
      <c r="G2450" s="26">
        <v>43983</v>
      </c>
      <c r="H2450" s="14">
        <v>2019</v>
      </c>
      <c r="I2450" s="14" t="s">
        <v>362</v>
      </c>
      <c r="J2450" s="14" t="s">
        <v>951</v>
      </c>
      <c r="K2450" s="14" t="s">
        <v>529</v>
      </c>
      <c r="L2450" s="14" t="s">
        <v>11936</v>
      </c>
      <c r="M2450" s="14">
        <f t="shared" si="304"/>
        <v>2020</v>
      </c>
      <c r="N2450" s="14">
        <f t="shared" si="305"/>
        <v>6</v>
      </c>
      <c r="O2450" s="14" t="str">
        <f>IFERROR(VLOOKUP(I2450,Lists!$F$2:$G$16,2,FALSE()),"Not Rated")</f>
        <v>Older Kids</v>
      </c>
      <c r="P2450" s="14">
        <f t="shared" si="306"/>
        <v>80</v>
      </c>
      <c r="Q2450" s="14" t="str">
        <f t="shared" si="307"/>
        <v>United Arab Emirates</v>
      </c>
      <c r="R2450" s="14" t="str">
        <f t="shared" si="308"/>
        <v>|United Arab Emirates|</v>
      </c>
      <c r="S2450" s="14" t="str">
        <f t="shared" si="309"/>
        <v>|Comedies|International Movies|</v>
      </c>
      <c r="T2450" s="14" t="str">
        <f t="shared" si="310"/>
        <v>|Hani Al-Shaibani|</v>
      </c>
      <c r="U2450" s="14" t="str">
        <f t="shared" si="311"/>
        <v>|Saad Abdullah|Mohamed Alkendi|Ammar Rahma|Maria Khan|Msabeh Bin Hashim|Hani Abd Al Ghani|Zayed Mohammed Mahmoud|Khaled Abdullah|</v>
      </c>
    </row>
    <row r="2451" spans="1:21">
      <c r="A2451" s="14" t="s">
        <v>11937</v>
      </c>
      <c r="B2451" s="14" t="s">
        <v>49</v>
      </c>
      <c r="C2451" s="14" t="s">
        <v>11938</v>
      </c>
      <c r="D2451" s="14" t="s">
        <v>117</v>
      </c>
      <c r="E2451" s="14" t="s">
        <v>11939</v>
      </c>
      <c r="F2451" s="14" t="s">
        <v>121</v>
      </c>
      <c r="G2451" s="26">
        <v>43983</v>
      </c>
      <c r="H2451" s="14">
        <v>2018</v>
      </c>
      <c r="I2451" s="14" t="s">
        <v>360</v>
      </c>
      <c r="J2451" s="14" t="s">
        <v>105</v>
      </c>
      <c r="K2451" s="14" t="s">
        <v>822</v>
      </c>
      <c r="L2451" s="14" t="s">
        <v>11940</v>
      </c>
      <c r="M2451" s="14">
        <f t="shared" si="304"/>
        <v>2020</v>
      </c>
      <c r="N2451" s="14">
        <f t="shared" si="305"/>
        <v>6</v>
      </c>
      <c r="O2451" s="14" t="str">
        <f>IFERROR(VLOOKUP(I2451,Lists!$F$2:$G$16,2,FALSE()),"Not Rated")</f>
        <v>Adults</v>
      </c>
      <c r="P2451" s="14">
        <f t="shared" si="306"/>
        <v>1</v>
      </c>
      <c r="Q2451" s="14" t="str">
        <f t="shared" si="307"/>
        <v>Japan</v>
      </c>
      <c r="R2451" s="14" t="str">
        <f t="shared" si="308"/>
        <v>|Japan|</v>
      </c>
      <c r="S2451" s="14" t="str">
        <f t="shared" si="309"/>
        <v>|Anime Series|International TV Shows|</v>
      </c>
      <c r="T2451" s="14" t="str">
        <f t="shared" si="310"/>
        <v>|Unknown|</v>
      </c>
      <c r="U2451" s="14" t="str">
        <f t="shared" si="311"/>
        <v>|Yoshimasa Hosoya|Shiro Saito|Hiroki Yasumoto|Nanako Mori|Michiyo Murase|Hiroyuki Kinoshita|</v>
      </c>
    </row>
    <row r="2452" spans="1:21">
      <c r="A2452" s="14" t="s">
        <v>11941</v>
      </c>
      <c r="B2452" s="14" t="s">
        <v>49</v>
      </c>
      <c r="C2452" s="14" t="s">
        <v>11942</v>
      </c>
      <c r="D2452" s="14" t="s">
        <v>117</v>
      </c>
      <c r="E2452" s="14" t="s">
        <v>11943</v>
      </c>
      <c r="F2452" s="14" t="s">
        <v>121</v>
      </c>
      <c r="G2452" s="26">
        <v>43983</v>
      </c>
      <c r="H2452" s="14">
        <v>2014</v>
      </c>
      <c r="I2452" s="14" t="s">
        <v>360</v>
      </c>
      <c r="J2452" s="14" t="s">
        <v>107</v>
      </c>
      <c r="K2452" s="14" t="s">
        <v>688</v>
      </c>
      <c r="L2452" s="14" t="s">
        <v>11944</v>
      </c>
      <c r="M2452" s="14">
        <f t="shared" si="304"/>
        <v>2020</v>
      </c>
      <c r="N2452" s="14">
        <f t="shared" si="305"/>
        <v>6</v>
      </c>
      <c r="O2452" s="14" t="str">
        <f>IFERROR(VLOOKUP(I2452,Lists!$F$2:$G$16,2,FALSE()),"Not Rated")</f>
        <v>Adults</v>
      </c>
      <c r="P2452" s="14">
        <f t="shared" si="306"/>
        <v>3</v>
      </c>
      <c r="Q2452" s="14" t="str">
        <f t="shared" si="307"/>
        <v>Japan</v>
      </c>
      <c r="R2452" s="14" t="str">
        <f t="shared" si="308"/>
        <v>|Japan|</v>
      </c>
      <c r="S2452" s="14" t="str">
        <f t="shared" si="309"/>
        <v>|International TV Shows|TV Dramas|</v>
      </c>
      <c r="T2452" s="14" t="str">
        <f t="shared" si="310"/>
        <v>|Unknown|</v>
      </c>
      <c r="U2452" s="14" t="str">
        <f t="shared" si="311"/>
        <v>|Kaoru Kobayashi|Toshiki Ayata|Mansaku Fuwa|Yutaka Matsushige|Ken Mitsuishi|Shohei Uno|Takashi Yamanaka|Kiyofumi Kaneko|Risa Sudou|Asako Kobayashi|Nahoko Yoshimoto|Joe Odagiri|</v>
      </c>
    </row>
    <row r="2453" spans="1:21">
      <c r="A2453" s="14" t="s">
        <v>11945</v>
      </c>
      <c r="B2453" s="14" t="s">
        <v>48</v>
      </c>
      <c r="C2453" s="14" t="s">
        <v>11946</v>
      </c>
      <c r="D2453" s="14" t="s">
        <v>11947</v>
      </c>
      <c r="E2453" s="14" t="s">
        <v>11948</v>
      </c>
      <c r="F2453" s="14" t="s">
        <v>5842</v>
      </c>
      <c r="G2453" s="26">
        <v>43983</v>
      </c>
      <c r="H2453" s="14">
        <v>2018</v>
      </c>
      <c r="I2453" s="14" t="s">
        <v>367</v>
      </c>
      <c r="J2453" s="14" t="s">
        <v>653</v>
      </c>
      <c r="K2453" s="14" t="s">
        <v>1858</v>
      </c>
      <c r="L2453" s="14" t="s">
        <v>11949</v>
      </c>
      <c r="M2453" s="14">
        <f t="shared" si="304"/>
        <v>2020</v>
      </c>
      <c r="N2453" s="14">
        <f t="shared" si="305"/>
        <v>6</v>
      </c>
      <c r="O2453" s="14" t="str">
        <f>IFERROR(VLOOKUP(I2453,Lists!$F$2:$G$16,2,FALSE()),"Not Rated")</f>
        <v>Older Kids</v>
      </c>
      <c r="P2453" s="14">
        <f t="shared" si="306"/>
        <v>98</v>
      </c>
      <c r="Q2453" s="14" t="str">
        <f t="shared" si="307"/>
        <v>Japan</v>
      </c>
      <c r="R2453" s="14" t="str">
        <f t="shared" si="308"/>
        <v>|Japan|United States|</v>
      </c>
      <c r="S2453" s="14" t="str">
        <f t="shared" si="309"/>
        <v>|Action &amp; Adventure|Anime Features|Children &amp; Family Movies|</v>
      </c>
      <c r="T2453" s="14" t="str">
        <f t="shared" si="310"/>
        <v>|Mamoru Hosoda|</v>
      </c>
      <c r="U2453" s="14" t="str">
        <f t="shared" si="311"/>
        <v>|Moka Kamishiraishi|Haru Kuroki|Gen Hoshino|Kumiko Aso|Mitsuo Yoshihara|Yoshiko Miyazaki|Koji Yakusho|Masaharu Fukuyama|</v>
      </c>
    </row>
    <row r="2454" spans="1:21">
      <c r="A2454" s="14" t="s">
        <v>11950</v>
      </c>
      <c r="B2454" s="14" t="s">
        <v>49</v>
      </c>
      <c r="C2454" s="14" t="s">
        <v>11951</v>
      </c>
      <c r="D2454" s="14" t="s">
        <v>117</v>
      </c>
      <c r="E2454" s="14" t="s">
        <v>11952</v>
      </c>
      <c r="F2454" s="14" t="s">
        <v>123</v>
      </c>
      <c r="G2454" s="26">
        <v>43983</v>
      </c>
      <c r="H2454" s="14">
        <v>2017</v>
      </c>
      <c r="I2454" s="14" t="s">
        <v>360</v>
      </c>
      <c r="J2454" s="14" t="s">
        <v>105</v>
      </c>
      <c r="K2454" s="14" t="s">
        <v>6268</v>
      </c>
      <c r="L2454" s="14" t="s">
        <v>11953</v>
      </c>
      <c r="M2454" s="14">
        <f t="shared" si="304"/>
        <v>2020</v>
      </c>
      <c r="N2454" s="14">
        <f t="shared" si="305"/>
        <v>6</v>
      </c>
      <c r="O2454" s="14" t="str">
        <f>IFERROR(VLOOKUP(I2454,Lists!$F$2:$G$16,2,FALSE()),"Not Rated")</f>
        <v>Adults</v>
      </c>
      <c r="P2454" s="14">
        <f t="shared" si="306"/>
        <v>1</v>
      </c>
      <c r="Q2454" s="14" t="str">
        <f t="shared" si="307"/>
        <v>South Korea</v>
      </c>
      <c r="R2454" s="14" t="str">
        <f t="shared" si="308"/>
        <v>|South Korea|</v>
      </c>
      <c r="S2454" s="14" t="str">
        <f t="shared" si="309"/>
        <v>|International TV Shows|Korean TV Shows|Romantic TV Shows|</v>
      </c>
      <c r="T2454" s="14" t="str">
        <f t="shared" si="310"/>
        <v>|Unknown|</v>
      </c>
      <c r="U2454" s="14" t="str">
        <f t="shared" si="311"/>
        <v>|Yeon Woo-jin|Park Hye-su|Yoon Bak|Gong Seung-yeon|</v>
      </c>
    </row>
    <row r="2455" spans="1:21">
      <c r="A2455" s="14" t="s">
        <v>11954</v>
      </c>
      <c r="B2455" s="14" t="s">
        <v>49</v>
      </c>
      <c r="C2455" s="14" t="s">
        <v>11955</v>
      </c>
      <c r="D2455" s="14" t="s">
        <v>117</v>
      </c>
      <c r="E2455" s="14" t="s">
        <v>11956</v>
      </c>
      <c r="F2455" s="14" t="s">
        <v>123</v>
      </c>
      <c r="G2455" s="26">
        <v>43983</v>
      </c>
      <c r="H2455" s="14">
        <v>2017</v>
      </c>
      <c r="I2455" s="14" t="s">
        <v>360</v>
      </c>
      <c r="J2455" s="14" t="s">
        <v>105</v>
      </c>
      <c r="K2455" s="14" t="s">
        <v>6268</v>
      </c>
      <c r="L2455" s="14" t="s">
        <v>11957</v>
      </c>
      <c r="M2455" s="14">
        <f t="shared" si="304"/>
        <v>2020</v>
      </c>
      <c r="N2455" s="14">
        <f t="shared" si="305"/>
        <v>6</v>
      </c>
      <c r="O2455" s="14" t="str">
        <f>IFERROR(VLOOKUP(I2455,Lists!$F$2:$G$16,2,FALSE()),"Not Rated")</f>
        <v>Adults</v>
      </c>
      <c r="P2455" s="14">
        <f t="shared" si="306"/>
        <v>1</v>
      </c>
      <c r="Q2455" s="14" t="str">
        <f t="shared" si="307"/>
        <v>South Korea</v>
      </c>
      <c r="R2455" s="14" t="str">
        <f t="shared" si="308"/>
        <v>|South Korea|</v>
      </c>
      <c r="S2455" s="14" t="str">
        <f t="shared" si="309"/>
        <v>|International TV Shows|Korean TV Shows|Romantic TV Shows|</v>
      </c>
      <c r="T2455" s="14" t="str">
        <f t="shared" si="310"/>
        <v>|Unknown|</v>
      </c>
      <c r="U2455" s="14" t="str">
        <f t="shared" si="311"/>
        <v>|Choi Si-won|Kang So-ra|Gong Myoung|</v>
      </c>
    </row>
    <row r="2456" spans="1:21">
      <c r="A2456" s="14" t="s">
        <v>11958</v>
      </c>
      <c r="B2456" s="14" t="s">
        <v>48</v>
      </c>
      <c r="C2456" s="14" t="s">
        <v>11959</v>
      </c>
      <c r="D2456" s="14" t="s">
        <v>354</v>
      </c>
      <c r="E2456" s="14" t="s">
        <v>11960</v>
      </c>
      <c r="F2456" s="14" t="s">
        <v>115</v>
      </c>
      <c r="G2456" s="26">
        <v>43983</v>
      </c>
      <c r="H2456" s="14">
        <v>2017</v>
      </c>
      <c r="I2456" s="14" t="s">
        <v>363</v>
      </c>
      <c r="J2456" s="14" t="s">
        <v>457</v>
      </c>
      <c r="K2456" s="14" t="s">
        <v>458</v>
      </c>
      <c r="L2456" s="14" t="s">
        <v>11961</v>
      </c>
      <c r="M2456" s="14">
        <f t="shared" si="304"/>
        <v>2020</v>
      </c>
      <c r="N2456" s="14">
        <f t="shared" si="305"/>
        <v>6</v>
      </c>
      <c r="O2456" s="14" t="str">
        <f>IFERROR(VLOOKUP(I2456,Lists!$F$2:$G$16,2,FALSE()),"Not Rated")</f>
        <v>Adults</v>
      </c>
      <c r="P2456" s="14">
        <f t="shared" si="306"/>
        <v>104</v>
      </c>
      <c r="Q2456" s="14" t="str">
        <f t="shared" si="307"/>
        <v>United States</v>
      </c>
      <c r="R2456" s="14" t="str">
        <f t="shared" si="308"/>
        <v>|United States|</v>
      </c>
      <c r="S2456" s="14" t="str">
        <f t="shared" si="309"/>
        <v>|Comedies|Dramas|</v>
      </c>
      <c r="T2456" s="14" t="str">
        <f t="shared" si="310"/>
        <v>|James Franco|</v>
      </c>
      <c r="U2456" s="14" t="str">
        <f t="shared" si="311"/>
        <v>|James Franco|Dave Franco|Seth Rogen|Josh Hutcherson|Ari Graynor|Alison Brie|Jacki Weaver|Zac Efron|Hannibal Buress|Jason Mantzoukas|Nathan Fielder|Paul Scheer|Megan Mullally|Sharon Stone|Tommy Wiseau|</v>
      </c>
    </row>
    <row r="2457" spans="1:21">
      <c r="A2457" s="14" t="s">
        <v>11962</v>
      </c>
      <c r="B2457" s="14" t="s">
        <v>48</v>
      </c>
      <c r="C2457" s="14" t="s">
        <v>11963</v>
      </c>
      <c r="D2457" s="14" t="s">
        <v>11964</v>
      </c>
      <c r="E2457" s="14" t="s">
        <v>11965</v>
      </c>
      <c r="F2457" s="14" t="s">
        <v>11966</v>
      </c>
      <c r="G2457" s="26">
        <v>43983</v>
      </c>
      <c r="H2457" s="14">
        <v>2016</v>
      </c>
      <c r="I2457" s="14" t="s">
        <v>361</v>
      </c>
      <c r="J2457" s="14" t="s">
        <v>653</v>
      </c>
      <c r="K2457" s="14" t="s">
        <v>244</v>
      </c>
      <c r="L2457" s="14" t="s">
        <v>11967</v>
      </c>
      <c r="M2457" s="14">
        <f t="shared" si="304"/>
        <v>2020</v>
      </c>
      <c r="N2457" s="14">
        <f t="shared" si="305"/>
        <v>6</v>
      </c>
      <c r="O2457" s="14" t="str">
        <f>IFERROR(VLOOKUP(I2457,Lists!$F$2:$G$16,2,FALSE()),"Not Rated")</f>
        <v>Teens</v>
      </c>
      <c r="P2457" s="14">
        <f t="shared" si="306"/>
        <v>98</v>
      </c>
      <c r="Q2457" s="14" t="str">
        <f t="shared" si="307"/>
        <v>United Kingdom</v>
      </c>
      <c r="R2457" s="14" t="str">
        <f t="shared" si="308"/>
        <v>|United Kingdom|Germany|United Arab Emirates|New Zealand|</v>
      </c>
      <c r="S2457" s="14" t="str">
        <f t="shared" si="309"/>
        <v>|Dramas|</v>
      </c>
      <c r="T2457" s="14" t="str">
        <f t="shared" si="310"/>
        <v>|Niall Johnson|</v>
      </c>
      <c r="U2457" s="14" t="str">
        <f t="shared" si="311"/>
        <v>|Alice Eve|Jack Davenport|Graham McTavish|Stan Walker|Richard O'Brien|Cohen Holloway|Stig Eldred|Emily Corcoran|Gillian MacGregor|Mikaela Ruegg|</v>
      </c>
    </row>
    <row r="2458" spans="1:21">
      <c r="A2458" s="14" t="s">
        <v>11968</v>
      </c>
      <c r="B2458" s="14" t="s">
        <v>48</v>
      </c>
      <c r="C2458" s="14" t="s">
        <v>11969</v>
      </c>
      <c r="D2458" s="14" t="s">
        <v>11970</v>
      </c>
      <c r="E2458" s="14" t="s">
        <v>11971</v>
      </c>
      <c r="F2458" s="14" t="s">
        <v>11972</v>
      </c>
      <c r="G2458" s="26">
        <v>43982</v>
      </c>
      <c r="H2458" s="14">
        <v>2019</v>
      </c>
      <c r="I2458" s="14" t="s">
        <v>361</v>
      </c>
      <c r="J2458" s="14" t="s">
        <v>457</v>
      </c>
      <c r="K2458" s="14" t="s">
        <v>3476</v>
      </c>
      <c r="L2458" s="14" t="s">
        <v>11973</v>
      </c>
      <c r="M2458" s="14">
        <f t="shared" si="304"/>
        <v>2020</v>
      </c>
      <c r="N2458" s="14">
        <f t="shared" si="305"/>
        <v>5</v>
      </c>
      <c r="O2458" s="14" t="str">
        <f>IFERROR(VLOOKUP(I2458,Lists!$F$2:$G$16,2,FALSE()),"Not Rated")</f>
        <v>Teens</v>
      </c>
      <c r="P2458" s="14">
        <f t="shared" si="306"/>
        <v>104</v>
      </c>
      <c r="Q2458" s="14" t="str">
        <f t="shared" si="307"/>
        <v>Romania</v>
      </c>
      <c r="R2458" s="14" t="str">
        <f t="shared" si="308"/>
        <v>|Romania|United States|</v>
      </c>
      <c r="S2458" s="14" t="str">
        <f t="shared" si="309"/>
        <v>|Dramas|Music &amp; Musicals|Romantic Movies|</v>
      </c>
      <c r="T2458" s="14" t="str">
        <f t="shared" si="310"/>
        <v>|Michael Damian|</v>
      </c>
      <c r="U2458" s="14" t="str">
        <f t="shared" si="311"/>
        <v>|Juliet Doherty|Thomas Doherty|Jane Seymour|Harry Jarvis|Joshua Sinclair-Evans|Ace Bhatti|Desmond Richardson|Kika Markham|</v>
      </c>
    </row>
    <row r="2459" spans="1:21">
      <c r="A2459" s="14" t="s">
        <v>11974</v>
      </c>
      <c r="B2459" s="14" t="s">
        <v>48</v>
      </c>
      <c r="C2459" s="14" t="s">
        <v>11975</v>
      </c>
      <c r="D2459" s="14" t="s">
        <v>11976</v>
      </c>
      <c r="E2459" s="14" t="s">
        <v>11977</v>
      </c>
      <c r="F2459" s="14" t="s">
        <v>148</v>
      </c>
      <c r="G2459" s="26">
        <v>43980</v>
      </c>
      <c r="H2459" s="14">
        <v>2018</v>
      </c>
      <c r="I2459" s="14" t="s">
        <v>362</v>
      </c>
      <c r="J2459" s="14" t="s">
        <v>698</v>
      </c>
      <c r="K2459" s="14" t="s">
        <v>834</v>
      </c>
      <c r="L2459" s="14" t="s">
        <v>11978</v>
      </c>
      <c r="M2459" s="14">
        <f t="shared" si="304"/>
        <v>2020</v>
      </c>
      <c r="N2459" s="14">
        <f t="shared" si="305"/>
        <v>5</v>
      </c>
      <c r="O2459" s="14" t="str">
        <f>IFERROR(VLOOKUP(I2459,Lists!$F$2:$G$16,2,FALSE()),"Not Rated")</f>
        <v>Older Kids</v>
      </c>
      <c r="P2459" s="14">
        <f t="shared" si="306"/>
        <v>99</v>
      </c>
      <c r="Q2459" s="14" t="str">
        <f t="shared" si="307"/>
        <v>United Arab Emirates</v>
      </c>
      <c r="R2459" s="14" t="str">
        <f t="shared" si="308"/>
        <v>|United Arab Emirates|</v>
      </c>
      <c r="S2459" s="14" t="str">
        <f t="shared" si="309"/>
        <v>|Comedies|Dramas|International Movies|</v>
      </c>
      <c r="T2459" s="14" t="str">
        <f t="shared" si="310"/>
        <v>|Ahmed Zain|</v>
      </c>
      <c r="U2459" s="14" t="str">
        <f t="shared" si="311"/>
        <v>|Ali Al Shehhi|Huda Al Ghanim|Muhammed Murshed|Yaser Alneyadi|Khaled Al-Nuaimi|Nasser Al-Dhahnani|Nawal Chamoun|Iman Husein|</v>
      </c>
    </row>
    <row r="2460" spans="1:21">
      <c r="A2460" s="14" t="s">
        <v>11979</v>
      </c>
      <c r="B2460" s="14" t="s">
        <v>48</v>
      </c>
      <c r="C2460" s="14" t="s">
        <v>11980</v>
      </c>
      <c r="D2460" s="14" t="s">
        <v>11981</v>
      </c>
      <c r="E2460" s="14" t="s">
        <v>11982</v>
      </c>
      <c r="F2460" s="14" t="s">
        <v>116</v>
      </c>
      <c r="G2460" s="26">
        <v>43980</v>
      </c>
      <c r="H2460" s="14">
        <v>2020</v>
      </c>
      <c r="I2460" s="14" t="s">
        <v>360</v>
      </c>
      <c r="J2460" s="14" t="s">
        <v>2489</v>
      </c>
      <c r="K2460" s="14" t="s">
        <v>261</v>
      </c>
      <c r="L2460" s="14" t="s">
        <v>11983</v>
      </c>
      <c r="M2460" s="14">
        <f t="shared" si="304"/>
        <v>2020</v>
      </c>
      <c r="N2460" s="14">
        <f t="shared" si="305"/>
        <v>5</v>
      </c>
      <c r="O2460" s="14" t="str">
        <f>IFERROR(VLOOKUP(I2460,Lists!$F$2:$G$16,2,FALSE()),"Not Rated")</f>
        <v>Adults</v>
      </c>
      <c r="P2460" s="14">
        <f t="shared" si="306"/>
        <v>68</v>
      </c>
      <c r="Q2460" s="14" t="str">
        <f t="shared" si="307"/>
        <v>India</v>
      </c>
      <c r="R2460" s="14" t="str">
        <f t="shared" si="308"/>
        <v>|India|</v>
      </c>
      <c r="S2460" s="14" t="str">
        <f t="shared" si="309"/>
        <v>|Stand-Up Comedy|</v>
      </c>
      <c r="T2460" s="14" t="str">
        <f t="shared" si="310"/>
        <v>|Angshuman Ghosh|</v>
      </c>
      <c r="U2460" s="14" t="str">
        <f t="shared" si="311"/>
        <v>|Kenny Sebastian|</v>
      </c>
    </row>
    <row r="2461" spans="1:21">
      <c r="A2461" s="14" t="s">
        <v>11984</v>
      </c>
      <c r="B2461" s="14" t="s">
        <v>49</v>
      </c>
      <c r="C2461" s="14" t="s">
        <v>11985</v>
      </c>
      <c r="D2461" s="14" t="s">
        <v>117</v>
      </c>
      <c r="E2461" s="14" t="s">
        <v>11986</v>
      </c>
      <c r="F2461" s="14" t="s">
        <v>115</v>
      </c>
      <c r="G2461" s="26">
        <v>43980</v>
      </c>
      <c r="H2461" s="14">
        <v>2020</v>
      </c>
      <c r="I2461" s="14" t="s">
        <v>360</v>
      </c>
      <c r="J2461" s="14" t="s">
        <v>105</v>
      </c>
      <c r="K2461" s="14" t="s">
        <v>253</v>
      </c>
      <c r="L2461" s="14" t="s">
        <v>11987</v>
      </c>
      <c r="M2461" s="14">
        <f t="shared" si="304"/>
        <v>2020</v>
      </c>
      <c r="N2461" s="14">
        <f t="shared" si="305"/>
        <v>5</v>
      </c>
      <c r="O2461" s="14" t="str">
        <f>IFERROR(VLOOKUP(I2461,Lists!$F$2:$G$16,2,FALSE()),"Not Rated")</f>
        <v>Adults</v>
      </c>
      <c r="P2461" s="14">
        <f t="shared" si="306"/>
        <v>1</v>
      </c>
      <c r="Q2461" s="14" t="str">
        <f t="shared" si="307"/>
        <v>United States</v>
      </c>
      <c r="R2461" s="14" t="str">
        <f t="shared" si="308"/>
        <v>|United States|</v>
      </c>
      <c r="S2461" s="14" t="str">
        <f t="shared" si="309"/>
        <v>|TV Comedies|</v>
      </c>
      <c r="T2461" s="14" t="str">
        <f t="shared" si="310"/>
        <v>|Unknown|</v>
      </c>
      <c r="U2461" s="14" t="str">
        <f t="shared" si="311"/>
        <v>|Steve Carell|John Malkovich|Ben Schwartz|Diana Silvers|Tawny Newsome|Jimmy O. Yang|Don Lake|Lisa Kudrow|Fred Willard|Spencer House|Owen Daniels|Hector Duran|Chris Gethard|Aparna Nancherla|</v>
      </c>
    </row>
    <row r="2462" spans="1:21">
      <c r="A2462" s="14" t="s">
        <v>11988</v>
      </c>
      <c r="B2462" s="14" t="s">
        <v>48</v>
      </c>
      <c r="C2462" s="14" t="s">
        <v>11989</v>
      </c>
      <c r="D2462" s="14" t="s">
        <v>292</v>
      </c>
      <c r="E2462" s="14" t="s">
        <v>11990</v>
      </c>
      <c r="F2462" s="14" t="s">
        <v>11506</v>
      </c>
      <c r="G2462" s="26">
        <v>43980</v>
      </c>
      <c r="H2462" s="14">
        <v>1999</v>
      </c>
      <c r="I2462" s="14" t="s">
        <v>360</v>
      </c>
      <c r="J2462" s="14" t="s">
        <v>574</v>
      </c>
      <c r="K2462" s="14" t="s">
        <v>910</v>
      </c>
      <c r="L2462" s="14" t="s">
        <v>11991</v>
      </c>
      <c r="M2462" s="14">
        <f t="shared" si="304"/>
        <v>2020</v>
      </c>
      <c r="N2462" s="14">
        <f t="shared" si="305"/>
        <v>5</v>
      </c>
      <c r="O2462" s="14" t="str">
        <f>IFERROR(VLOOKUP(I2462,Lists!$F$2:$G$16,2,FALSE()),"Not Rated")</f>
        <v>Adults</v>
      </c>
      <c r="P2462" s="14">
        <f t="shared" si="306"/>
        <v>106</v>
      </c>
      <c r="Q2462" s="14" t="str">
        <f t="shared" si="307"/>
        <v>France</v>
      </c>
      <c r="R2462" s="14" t="str">
        <f t="shared" si="308"/>
        <v>|France|Egypt|</v>
      </c>
      <c r="S2462" s="14" t="str">
        <f t="shared" si="309"/>
        <v>|Dramas|International Movies|Romantic Movies|</v>
      </c>
      <c r="T2462" s="14" t="str">
        <f t="shared" si="310"/>
        <v>|Youssef Chahine|</v>
      </c>
      <c r="U2462" s="14" t="str">
        <f t="shared" si="311"/>
        <v>|Nabila Ebeid|Mahmoud Hemeida|Hanan Turk|Hani Salama|Lebleba|Hassan Abdel Hamid|Ezzat Abou Aouf|Ahmed Fouad Selim|Amr Saad|Ahmad Wafiq|</v>
      </c>
    </row>
    <row r="2463" spans="1:21">
      <c r="A2463" s="14" t="s">
        <v>11992</v>
      </c>
      <c r="B2463" s="14" t="s">
        <v>49</v>
      </c>
      <c r="C2463" s="14" t="s">
        <v>11993</v>
      </c>
      <c r="D2463" s="14" t="s">
        <v>117</v>
      </c>
      <c r="E2463" s="14" t="s">
        <v>11994</v>
      </c>
      <c r="F2463" s="14" t="s">
        <v>144</v>
      </c>
      <c r="G2463" s="26">
        <v>43979</v>
      </c>
      <c r="H2463" s="14">
        <v>2018</v>
      </c>
      <c r="I2463" s="14" t="s">
        <v>360</v>
      </c>
      <c r="J2463" s="14" t="s">
        <v>106</v>
      </c>
      <c r="K2463" s="14" t="s">
        <v>490</v>
      </c>
      <c r="L2463" s="14" t="s">
        <v>11995</v>
      </c>
      <c r="M2463" s="14">
        <f t="shared" si="304"/>
        <v>2020</v>
      </c>
      <c r="N2463" s="14">
        <f t="shared" si="305"/>
        <v>5</v>
      </c>
      <c r="O2463" s="14" t="str">
        <f>IFERROR(VLOOKUP(I2463,Lists!$F$2:$G$16,2,FALSE()),"Not Rated")</f>
        <v>Adults</v>
      </c>
      <c r="P2463" s="14">
        <f t="shared" si="306"/>
        <v>2</v>
      </c>
      <c r="Q2463" s="14" t="str">
        <f t="shared" si="307"/>
        <v>Ireland</v>
      </c>
      <c r="R2463" s="14" t="str">
        <f t="shared" si="308"/>
        <v>|Ireland|</v>
      </c>
      <c r="S2463" s="14" t="str">
        <f t="shared" si="309"/>
        <v>|TV Comedies|TV Dramas|</v>
      </c>
      <c r="T2463" s="14" t="str">
        <f t="shared" si="310"/>
        <v>|Unknown|</v>
      </c>
      <c r="U2463" s="14" t="str">
        <f t="shared" si="311"/>
        <v>|Seána Kerslake|Nika McGuigan|Sheila Moylette|Muiris Crowley|Steve Blount|Amy Huberman|Laurence O'Fuarain|Seán Óg Cairns|Hannah Sheehan|Peter Campion|</v>
      </c>
    </row>
    <row r="2464" spans="1:21">
      <c r="A2464" s="14" t="s">
        <v>11996</v>
      </c>
      <c r="B2464" s="14" t="s">
        <v>49</v>
      </c>
      <c r="C2464" s="14" t="s">
        <v>11997</v>
      </c>
      <c r="D2464" s="14" t="s">
        <v>117</v>
      </c>
      <c r="E2464" s="14" t="s">
        <v>11998</v>
      </c>
      <c r="F2464" s="14" t="s">
        <v>121</v>
      </c>
      <c r="G2464" s="26">
        <v>43979</v>
      </c>
      <c r="H2464" s="14">
        <v>2020</v>
      </c>
      <c r="I2464" s="14" t="s">
        <v>360</v>
      </c>
      <c r="J2464" s="14" t="s">
        <v>105</v>
      </c>
      <c r="K2464" s="14" t="s">
        <v>822</v>
      </c>
      <c r="L2464" s="14" t="s">
        <v>11999</v>
      </c>
      <c r="M2464" s="14">
        <f t="shared" si="304"/>
        <v>2020</v>
      </c>
      <c r="N2464" s="14">
        <f t="shared" si="305"/>
        <v>5</v>
      </c>
      <c r="O2464" s="14" t="str">
        <f>IFERROR(VLOOKUP(I2464,Lists!$F$2:$G$16,2,FALSE()),"Not Rated")</f>
        <v>Adults</v>
      </c>
      <c r="P2464" s="14">
        <f t="shared" si="306"/>
        <v>1</v>
      </c>
      <c r="Q2464" s="14" t="str">
        <f t="shared" si="307"/>
        <v>Japan</v>
      </c>
      <c r="R2464" s="14" t="str">
        <f t="shared" si="308"/>
        <v>|Japan|</v>
      </c>
      <c r="S2464" s="14" t="str">
        <f t="shared" si="309"/>
        <v>|Anime Series|International TV Shows|</v>
      </c>
      <c r="T2464" s="14" t="str">
        <f t="shared" si="310"/>
        <v>|Unknown|</v>
      </c>
      <c r="U2464" s="14" t="str">
        <f t="shared" si="311"/>
        <v>|Wataru Takagi|Reina Kondo|Kenyu Horiuchi|Yoshimasa Hosoya|Yu Kobayashi|Kengo Takanashi|Miyu Tomita|Toru Nara|Mitsuhiro Ichiki|Hisao Egawa|Soungdok|Mayu Udono|Anri Katsu|Shinichiro Miki|Hozumi Goda|Tetsu Inada|Takuma Terashima|Ryohei Kimura|Yuki Kaji|</v>
      </c>
    </row>
    <row r="2465" spans="1:21">
      <c r="A2465" s="14" t="s">
        <v>12000</v>
      </c>
      <c r="B2465" s="14" t="s">
        <v>48</v>
      </c>
      <c r="C2465" s="14" t="s">
        <v>12001</v>
      </c>
      <c r="D2465" s="14" t="s">
        <v>12002</v>
      </c>
      <c r="E2465" s="14" t="s">
        <v>12003</v>
      </c>
      <c r="F2465" s="14" t="s">
        <v>148</v>
      </c>
      <c r="G2465" s="26">
        <v>43979</v>
      </c>
      <c r="H2465" s="14">
        <v>2014</v>
      </c>
      <c r="I2465" s="14" t="s">
        <v>361</v>
      </c>
      <c r="J2465" s="14" t="s">
        <v>4998</v>
      </c>
      <c r="K2465" s="14" t="s">
        <v>5684</v>
      </c>
      <c r="L2465" s="14" t="s">
        <v>12004</v>
      </c>
      <c r="M2465" s="14">
        <f t="shared" si="304"/>
        <v>2020</v>
      </c>
      <c r="N2465" s="14">
        <f t="shared" si="305"/>
        <v>5</v>
      </c>
      <c r="O2465" s="14" t="str">
        <f>IFERROR(VLOOKUP(I2465,Lists!$F$2:$G$16,2,FALSE()),"Not Rated")</f>
        <v>Teens</v>
      </c>
      <c r="P2465" s="14">
        <f t="shared" si="306"/>
        <v>71</v>
      </c>
      <c r="Q2465" s="14" t="str">
        <f t="shared" si="307"/>
        <v>United Arab Emirates</v>
      </c>
      <c r="R2465" s="14" t="str">
        <f t="shared" si="308"/>
        <v>|United Arab Emirates|</v>
      </c>
      <c r="S2465" s="14" t="str">
        <f t="shared" si="309"/>
        <v>|Comedies|Horror Movies|International Movies|</v>
      </c>
      <c r="T2465" s="14" t="str">
        <f t="shared" si="310"/>
        <v>|Ahmed Zein|</v>
      </c>
      <c r="U2465" s="14" t="str">
        <f t="shared" si="311"/>
        <v>|Saeed Al-Sheryani|Yaser Alneyadi|Khaled Al-Nuaimi|Abdullah Al Hamiri|Abdullah Al-Ramsi|Muhammed Murshed|Meera Ali|Am Rashed|Amal Mohammed|Aisha Al Suwaidi|</v>
      </c>
    </row>
    <row r="2466" spans="1:21">
      <c r="A2466" s="14" t="s">
        <v>12005</v>
      </c>
      <c r="B2466" s="14" t="s">
        <v>48</v>
      </c>
      <c r="C2466" s="14" t="s">
        <v>12006</v>
      </c>
      <c r="D2466" s="14" t="s">
        <v>12002</v>
      </c>
      <c r="E2466" s="14" t="s">
        <v>12007</v>
      </c>
      <c r="F2466" s="14" t="s">
        <v>148</v>
      </c>
      <c r="G2466" s="26">
        <v>43979</v>
      </c>
      <c r="H2466" s="14">
        <v>2015</v>
      </c>
      <c r="I2466" s="14" t="s">
        <v>361</v>
      </c>
      <c r="J2466" s="14" t="s">
        <v>951</v>
      </c>
      <c r="K2466" s="14" t="s">
        <v>5684</v>
      </c>
      <c r="L2466" s="14" t="s">
        <v>12008</v>
      </c>
      <c r="M2466" s="14">
        <f t="shared" si="304"/>
        <v>2020</v>
      </c>
      <c r="N2466" s="14">
        <f t="shared" si="305"/>
        <v>5</v>
      </c>
      <c r="O2466" s="14" t="str">
        <f>IFERROR(VLOOKUP(I2466,Lists!$F$2:$G$16,2,FALSE()),"Not Rated")</f>
        <v>Teens</v>
      </c>
      <c r="P2466" s="14">
        <f t="shared" si="306"/>
        <v>80</v>
      </c>
      <c r="Q2466" s="14" t="str">
        <f t="shared" si="307"/>
        <v>United Arab Emirates</v>
      </c>
      <c r="R2466" s="14" t="str">
        <f t="shared" si="308"/>
        <v>|United Arab Emirates|</v>
      </c>
      <c r="S2466" s="14" t="str">
        <f t="shared" si="309"/>
        <v>|Comedies|Horror Movies|International Movies|</v>
      </c>
      <c r="T2466" s="14" t="str">
        <f t="shared" si="310"/>
        <v>|Ahmed Zein|</v>
      </c>
      <c r="U2466" s="14" t="str">
        <f t="shared" si="311"/>
        <v>|Mansour Al Felei|Saeed Al-Sheryani|Yaser Alneyadi|Khaled Al-Nuaimi|Abdullah Al Hamiri|Abdullah Al-Ramsi|Salama Almazrouei|Am Rashed|Aisha Al Suwaidi|Muhammed Murshed|</v>
      </c>
    </row>
    <row r="2467" spans="1:21">
      <c r="A2467" s="14" t="s">
        <v>12009</v>
      </c>
      <c r="B2467" s="14" t="s">
        <v>48</v>
      </c>
      <c r="C2467" s="14" t="s">
        <v>12010</v>
      </c>
      <c r="D2467" s="14" t="s">
        <v>12011</v>
      </c>
      <c r="E2467" s="14" t="s">
        <v>12012</v>
      </c>
      <c r="F2467" s="14" t="s">
        <v>134</v>
      </c>
      <c r="G2467" s="26">
        <v>43979</v>
      </c>
      <c r="H2467" s="14">
        <v>2020</v>
      </c>
      <c r="I2467" s="14" t="s">
        <v>360</v>
      </c>
      <c r="J2467" s="14" t="s">
        <v>646</v>
      </c>
      <c r="K2467" s="14" t="s">
        <v>605</v>
      </c>
      <c r="L2467" s="14" t="s">
        <v>12013</v>
      </c>
      <c r="M2467" s="14">
        <f t="shared" si="304"/>
        <v>2020</v>
      </c>
      <c r="N2467" s="14">
        <f t="shared" si="305"/>
        <v>5</v>
      </c>
      <c r="O2467" s="14" t="str">
        <f>IFERROR(VLOOKUP(I2467,Lists!$F$2:$G$16,2,FALSE()),"Not Rated")</f>
        <v>Adults</v>
      </c>
      <c r="P2467" s="14">
        <f t="shared" si="306"/>
        <v>116</v>
      </c>
      <c r="Q2467" s="14" t="str">
        <f t="shared" si="307"/>
        <v>Argentina</v>
      </c>
      <c r="R2467" s="14" t="str">
        <f t="shared" si="308"/>
        <v>|Argentina|</v>
      </c>
      <c r="S2467" s="14" t="str">
        <f t="shared" si="309"/>
        <v>|Dramas|International Movies|Thrillers|</v>
      </c>
      <c r="T2467" s="14" t="str">
        <f t="shared" si="310"/>
        <v>|Alejandro Montiel|</v>
      </c>
      <c r="U2467" s="14" t="str">
        <f t="shared" si="311"/>
        <v>|Luisana Lopilato|Joaquín Furriel|Rafael Ferro|Maite Lanata|Juan Manuel Guilera|Abel Ayala|Sebastián Mogordoy|Delfina Chaves|Marita Ballesteros|Miriam Odorico|</v>
      </c>
    </row>
    <row r="2468" spans="1:21">
      <c r="A2468" s="14" t="s">
        <v>12014</v>
      </c>
      <c r="B2468" s="14" t="s">
        <v>49</v>
      </c>
      <c r="C2468" s="14" t="s">
        <v>12015</v>
      </c>
      <c r="D2468" s="14" t="s">
        <v>117</v>
      </c>
      <c r="E2468" s="14" t="s">
        <v>12016</v>
      </c>
      <c r="F2468" s="14" t="s">
        <v>127</v>
      </c>
      <c r="G2468" s="26">
        <v>43979</v>
      </c>
      <c r="H2468" s="14">
        <v>2016</v>
      </c>
      <c r="I2468" s="14" t="s">
        <v>368</v>
      </c>
      <c r="J2468" s="14" t="s">
        <v>108</v>
      </c>
      <c r="K2468" s="14" t="s">
        <v>617</v>
      </c>
      <c r="L2468" s="14" t="s">
        <v>12017</v>
      </c>
      <c r="M2468" s="14">
        <f t="shared" si="304"/>
        <v>2020</v>
      </c>
      <c r="N2468" s="14">
        <f t="shared" si="305"/>
        <v>5</v>
      </c>
      <c r="O2468" s="14" t="str">
        <f>IFERROR(VLOOKUP(I2468,Lists!$F$2:$G$16,2,FALSE()),"Not Rated")</f>
        <v>Kids</v>
      </c>
      <c r="P2468" s="14">
        <f t="shared" si="306"/>
        <v>4</v>
      </c>
      <c r="Q2468" s="14" t="str">
        <f t="shared" si="307"/>
        <v>Australia</v>
      </c>
      <c r="R2468" s="14" t="str">
        <f t="shared" si="308"/>
        <v>|Australia|</v>
      </c>
      <c r="S2468" s="14" t="str">
        <f t="shared" si="309"/>
        <v>|Kids' TV|TV Comedies|</v>
      </c>
      <c r="T2468" s="14" t="str">
        <f t="shared" si="310"/>
        <v>|Unknown|</v>
      </c>
      <c r="U2468" s="14" t="str">
        <f t="shared" si="311"/>
        <v>|Lucy Fry|Ivy Latimer|Amy Ruffle|Chai Romruen|Isabel Durant|Allie Bertram|Linda Ngo|Gemma Forsyth|Dominic Deutscher|Kerith Atkinson|Rowan Hills|Brooke Nichole Lee|</v>
      </c>
    </row>
    <row r="2469" spans="1:21">
      <c r="A2469" s="14" t="s">
        <v>12018</v>
      </c>
      <c r="B2469" s="14" t="s">
        <v>48</v>
      </c>
      <c r="C2469" s="14" t="s">
        <v>12019</v>
      </c>
      <c r="D2469" s="14" t="s">
        <v>12020</v>
      </c>
      <c r="E2469" s="14" t="s">
        <v>12021</v>
      </c>
      <c r="F2469" s="14" t="s">
        <v>4904</v>
      </c>
      <c r="G2469" s="26">
        <v>43978</v>
      </c>
      <c r="H2469" s="14">
        <v>2019</v>
      </c>
      <c r="I2469" s="14" t="s">
        <v>360</v>
      </c>
      <c r="J2469" s="14" t="s">
        <v>1375</v>
      </c>
      <c r="K2469" s="14" t="s">
        <v>444</v>
      </c>
      <c r="L2469" s="14" t="s">
        <v>12022</v>
      </c>
      <c r="M2469" s="14">
        <f t="shared" si="304"/>
        <v>2020</v>
      </c>
      <c r="N2469" s="14">
        <f t="shared" si="305"/>
        <v>5</v>
      </c>
      <c r="O2469" s="14" t="str">
        <f>IFERROR(VLOOKUP(I2469,Lists!$F$2:$G$16,2,FALSE()),"Not Rated")</f>
        <v>Adults</v>
      </c>
      <c r="P2469" s="14">
        <f t="shared" si="306"/>
        <v>112</v>
      </c>
      <c r="Q2469" s="14" t="str">
        <f t="shared" si="307"/>
        <v>Mexico</v>
      </c>
      <c r="R2469" s="14" t="str">
        <f t="shared" si="308"/>
        <v>|Mexico|United States|</v>
      </c>
      <c r="S2469" s="14" t="str">
        <f t="shared" si="309"/>
        <v>|Dramas|Independent Movies|International Movies|</v>
      </c>
      <c r="T2469" s="14" t="str">
        <f t="shared" si="310"/>
        <v>|Fernando Frías de la Parra|</v>
      </c>
      <c r="U2469" s="14" t="str">
        <f t="shared" si="311"/>
        <v>|Juan Daniel García|Angelina Chen|Jonathan Espinoza|Coral Puente|Tania Alvarado|Fanny Tovar|Luis Leonardo Zapata|Yahir Alday|Leonardo Garza|Yocelin Coronado|Deyanira Coronado|</v>
      </c>
    </row>
    <row r="2470" spans="1:21">
      <c r="A2470" s="14" t="s">
        <v>12023</v>
      </c>
      <c r="B2470" s="14" t="s">
        <v>48</v>
      </c>
      <c r="C2470" s="14" t="s">
        <v>12024</v>
      </c>
      <c r="D2470" s="14" t="s">
        <v>12025</v>
      </c>
      <c r="E2470" s="14" t="s">
        <v>12026</v>
      </c>
      <c r="F2470" s="14" t="s">
        <v>127</v>
      </c>
      <c r="G2470" s="26">
        <v>43977</v>
      </c>
      <c r="H2470" s="14">
        <v>2020</v>
      </c>
      <c r="I2470" s="14" t="s">
        <v>360</v>
      </c>
      <c r="J2470" s="14" t="s">
        <v>4548</v>
      </c>
      <c r="K2470" s="14" t="s">
        <v>261</v>
      </c>
      <c r="L2470" s="14" t="s">
        <v>12027</v>
      </c>
      <c r="M2470" s="14">
        <f t="shared" si="304"/>
        <v>2020</v>
      </c>
      <c r="N2470" s="14">
        <f t="shared" si="305"/>
        <v>5</v>
      </c>
      <c r="O2470" s="14" t="str">
        <f>IFERROR(VLOOKUP(I2470,Lists!$F$2:$G$16,2,FALSE()),"Not Rated")</f>
        <v>Adults</v>
      </c>
      <c r="P2470" s="14">
        <f t="shared" si="306"/>
        <v>73</v>
      </c>
      <c r="Q2470" s="14" t="str">
        <f t="shared" si="307"/>
        <v>Australia</v>
      </c>
      <c r="R2470" s="14" t="str">
        <f t="shared" si="308"/>
        <v>|Australia|</v>
      </c>
      <c r="S2470" s="14" t="str">
        <f t="shared" si="309"/>
        <v>|Stand-Up Comedy|</v>
      </c>
      <c r="T2470" s="14" t="str">
        <f t="shared" si="310"/>
        <v>|Madeleine Parry|</v>
      </c>
      <c r="U2470" s="14" t="str">
        <f t="shared" si="311"/>
        <v>|Hannah Gadsby|</v>
      </c>
    </row>
    <row r="2471" spans="1:21">
      <c r="A2471" s="14" t="s">
        <v>12028</v>
      </c>
      <c r="B2471" s="14" t="s">
        <v>48</v>
      </c>
      <c r="C2471" s="14" t="s">
        <v>12029</v>
      </c>
      <c r="D2471" s="14" t="s">
        <v>12030</v>
      </c>
      <c r="E2471" s="14" t="s">
        <v>12031</v>
      </c>
      <c r="F2471" s="14" t="s">
        <v>126</v>
      </c>
      <c r="G2471" s="26">
        <v>43976</v>
      </c>
      <c r="H2471" s="14">
        <v>2019</v>
      </c>
      <c r="I2471" s="14" t="s">
        <v>361</v>
      </c>
      <c r="J2471" s="14" t="s">
        <v>604</v>
      </c>
      <c r="K2471" s="14" t="s">
        <v>1442</v>
      </c>
      <c r="L2471" s="14" t="s">
        <v>12032</v>
      </c>
      <c r="M2471" s="14">
        <f t="shared" si="304"/>
        <v>2020</v>
      </c>
      <c r="N2471" s="14">
        <f t="shared" si="305"/>
        <v>5</v>
      </c>
      <c r="O2471" s="14" t="str">
        <f>IFERROR(VLOOKUP(I2471,Lists!$F$2:$G$16,2,FALSE()),"Not Rated")</f>
        <v>Teens</v>
      </c>
      <c r="P2471" s="14">
        <f t="shared" si="306"/>
        <v>110</v>
      </c>
      <c r="Q2471" s="14" t="str">
        <f t="shared" si="307"/>
        <v>China</v>
      </c>
      <c r="R2471" s="14" t="str">
        <f t="shared" si="308"/>
        <v>|China|</v>
      </c>
      <c r="S2471" s="14" t="str">
        <f t="shared" si="309"/>
        <v>|Action &amp; Adventure|Comedies|International Movies|</v>
      </c>
      <c r="T2471" s="14" t="str">
        <f t="shared" si="310"/>
        <v>|Yu Yang|</v>
      </c>
      <c r="U2471" s="14" t="str">
        <f t="shared" si="311"/>
        <v>|Lü Yanting|Joseph|Han Mo|Chen Hao|Lü Qi|Zhang Jiaming|Yang Wei|</v>
      </c>
    </row>
    <row r="2472" spans="1:21">
      <c r="A2472" s="14" t="s">
        <v>12033</v>
      </c>
      <c r="B2472" s="14" t="s">
        <v>49</v>
      </c>
      <c r="C2472" s="14" t="s">
        <v>12034</v>
      </c>
      <c r="D2472" s="14" t="s">
        <v>12035</v>
      </c>
      <c r="E2472" s="14" t="s">
        <v>12036</v>
      </c>
      <c r="F2472" s="14" t="s">
        <v>115</v>
      </c>
      <c r="G2472" s="26">
        <v>43976</v>
      </c>
      <c r="H2472" s="14">
        <v>2019</v>
      </c>
      <c r="I2472" s="14" t="s">
        <v>361</v>
      </c>
      <c r="J2472" s="14" t="s">
        <v>521</v>
      </c>
      <c r="K2472" s="14" t="s">
        <v>2456</v>
      </c>
      <c r="L2472" s="14" t="s">
        <v>12037</v>
      </c>
      <c r="M2472" s="14">
        <f t="shared" si="304"/>
        <v>2020</v>
      </c>
      <c r="N2472" s="14">
        <f t="shared" si="305"/>
        <v>5</v>
      </c>
      <c r="O2472" s="14" t="str">
        <f>IFERROR(VLOOKUP(I2472,Lists!$F$2:$G$16,2,FALSE()),"Not Rated")</f>
        <v>Teens</v>
      </c>
      <c r="P2472" s="14">
        <f t="shared" si="306"/>
        <v>5</v>
      </c>
      <c r="Q2472" s="14" t="str">
        <f t="shared" si="307"/>
        <v>United States</v>
      </c>
      <c r="R2472" s="14" t="str">
        <f t="shared" si="308"/>
        <v>|United States|</v>
      </c>
      <c r="S2472" s="14" t="str">
        <f t="shared" si="309"/>
        <v>|TV Action &amp; Adventure|TV Sci-Fi &amp; Fantasy|</v>
      </c>
      <c r="T2472" s="14" t="str">
        <f t="shared" si="310"/>
        <v>|Jesse Warn|</v>
      </c>
      <c r="U2472" s="14" t="str">
        <f t="shared" si="311"/>
        <v>|Melissa Benoist|Mehcad Brooks|Chyler Leigh|Jeremy Jordan|David Harewood|Calista Flockhart|Emma Tremblay|Adrian Pasdar|Katie McGrath|David St. Louis|Odette Annable|Floriana Lima|Erica Durance|</v>
      </c>
    </row>
    <row r="2473" spans="1:21">
      <c r="A2473" s="14" t="s">
        <v>12038</v>
      </c>
      <c r="B2473" s="14" t="s">
        <v>48</v>
      </c>
      <c r="C2473" s="14" t="s">
        <v>12039</v>
      </c>
      <c r="D2473" s="14" t="s">
        <v>12040</v>
      </c>
      <c r="E2473" s="14" t="s">
        <v>12041</v>
      </c>
      <c r="F2473" s="14" t="s">
        <v>115</v>
      </c>
      <c r="G2473" s="26">
        <v>43976</v>
      </c>
      <c r="H2473" s="14">
        <v>2019</v>
      </c>
      <c r="I2473" s="14" t="s">
        <v>363</v>
      </c>
      <c r="J2473" s="14" t="s">
        <v>1476</v>
      </c>
      <c r="K2473" s="14" t="s">
        <v>683</v>
      </c>
      <c r="L2473" s="14" t="s">
        <v>12042</v>
      </c>
      <c r="M2473" s="14">
        <f t="shared" si="304"/>
        <v>2020</v>
      </c>
      <c r="N2473" s="14">
        <f t="shared" si="305"/>
        <v>5</v>
      </c>
      <c r="O2473" s="14" t="str">
        <f>IFERROR(VLOOKUP(I2473,Lists!$F$2:$G$16,2,FALSE()),"Not Rated")</f>
        <v>Adults</v>
      </c>
      <c r="P2473" s="14">
        <f t="shared" si="306"/>
        <v>135</v>
      </c>
      <c r="Q2473" s="14" t="str">
        <f t="shared" si="307"/>
        <v>United States</v>
      </c>
      <c r="R2473" s="14" t="str">
        <f t="shared" si="308"/>
        <v>|United States|</v>
      </c>
      <c r="S2473" s="14" t="str">
        <f t="shared" si="309"/>
        <v>|Dramas|Thrillers|</v>
      </c>
      <c r="T2473" s="14" t="str">
        <f t="shared" si="310"/>
        <v>|Josh Safdie|Benny Safdie|</v>
      </c>
      <c r="U2473" s="14" t="str">
        <f t="shared" si="311"/>
        <v>|Adam Sandler|LaKeith Stanfield|Kevin Garnett|Julia Fox|Idina Menzel|Eric Bogosian|Judd Hirsch|Abel Tesfaye|</v>
      </c>
    </row>
    <row r="2474" spans="1:21">
      <c r="A2474" s="14" t="s">
        <v>12043</v>
      </c>
      <c r="B2474" s="14" t="s">
        <v>49</v>
      </c>
      <c r="C2474" s="14" t="s">
        <v>12044</v>
      </c>
      <c r="D2474" s="14" t="s">
        <v>117</v>
      </c>
      <c r="E2474" s="14" t="s">
        <v>12045</v>
      </c>
      <c r="F2474" s="14" t="s">
        <v>116</v>
      </c>
      <c r="G2474" s="26">
        <v>43975</v>
      </c>
      <c r="H2474" s="14">
        <v>2020</v>
      </c>
      <c r="I2474" s="14" t="s">
        <v>360</v>
      </c>
      <c r="J2474" s="14" t="s">
        <v>105</v>
      </c>
      <c r="K2474" s="14" t="s">
        <v>12046</v>
      </c>
      <c r="L2474" s="14" t="s">
        <v>12047</v>
      </c>
      <c r="M2474" s="14">
        <f t="shared" si="304"/>
        <v>2020</v>
      </c>
      <c r="N2474" s="14">
        <f t="shared" si="305"/>
        <v>5</v>
      </c>
      <c r="O2474" s="14" t="str">
        <f>IFERROR(VLOOKUP(I2474,Lists!$F$2:$G$16,2,FALSE()),"Not Rated")</f>
        <v>Adults</v>
      </c>
      <c r="P2474" s="14">
        <f t="shared" si="306"/>
        <v>1</v>
      </c>
      <c r="Q2474" s="14" t="str">
        <f t="shared" si="307"/>
        <v>India</v>
      </c>
      <c r="R2474" s="14" t="str">
        <f t="shared" si="308"/>
        <v>|India|</v>
      </c>
      <c r="S2474" s="14" t="str">
        <f t="shared" si="309"/>
        <v>|International TV Shows|TV Action &amp; Adventure|TV Horror|</v>
      </c>
      <c r="T2474" s="14" t="str">
        <f t="shared" si="310"/>
        <v>|Unknown|</v>
      </c>
      <c r="U2474" s="14" t="str">
        <f t="shared" si="311"/>
        <v>|Viineet Kumar|Aahana Kumra|Suchitra Pillai|Jatin Goswami|Siddharth Menon|Manjiri Pupala|Yashwant Wasnik|Savita Bajaj|Jitendra Joshi|Syna Anand|</v>
      </c>
    </row>
    <row r="2475" spans="1:21">
      <c r="A2475" s="14" t="s">
        <v>12048</v>
      </c>
      <c r="B2475" s="14" t="s">
        <v>49</v>
      </c>
      <c r="C2475" s="14" t="s">
        <v>12049</v>
      </c>
      <c r="D2475" s="14" t="s">
        <v>117</v>
      </c>
      <c r="E2475" s="14" t="s">
        <v>12050</v>
      </c>
      <c r="F2475" s="14" t="s">
        <v>115</v>
      </c>
      <c r="G2475" s="26">
        <v>43974</v>
      </c>
      <c r="H2475" s="14">
        <v>2019</v>
      </c>
      <c r="I2475" s="14" t="s">
        <v>361</v>
      </c>
      <c r="J2475" s="14" t="s">
        <v>107</v>
      </c>
      <c r="K2475" s="14" t="s">
        <v>249</v>
      </c>
      <c r="L2475" s="14" t="s">
        <v>12051</v>
      </c>
      <c r="M2475" s="14">
        <f t="shared" si="304"/>
        <v>2020</v>
      </c>
      <c r="N2475" s="14">
        <f t="shared" si="305"/>
        <v>5</v>
      </c>
      <c r="O2475" s="14" t="str">
        <f>IFERROR(VLOOKUP(I2475,Lists!$F$2:$G$16,2,FALSE()),"Not Rated")</f>
        <v>Teens</v>
      </c>
      <c r="P2475" s="14">
        <f t="shared" si="306"/>
        <v>3</v>
      </c>
      <c r="Q2475" s="14" t="str">
        <f t="shared" si="307"/>
        <v>United States</v>
      </c>
      <c r="R2475" s="14" t="str">
        <f t="shared" si="308"/>
        <v>|United States|</v>
      </c>
      <c r="S2475" s="14" t="str">
        <f t="shared" si="309"/>
        <v>|TV Dramas|</v>
      </c>
      <c r="T2475" s="14" t="str">
        <f t="shared" si="310"/>
        <v>|Unknown|</v>
      </c>
      <c r="U2475" s="14" t="str">
        <f t="shared" si="311"/>
        <v>|Elizabeth Gillies|Nathalie Kelley|Grant Show|James Mackay|Rafael De La Fuente|Alan Dale|Sam Adegoke|Robert Christopher Riley|</v>
      </c>
    </row>
    <row r="2476" spans="1:21">
      <c r="A2476" s="14" t="s">
        <v>12052</v>
      </c>
      <c r="B2476" s="14" t="s">
        <v>48</v>
      </c>
      <c r="C2476" s="14" t="s">
        <v>12053</v>
      </c>
      <c r="D2476" s="14" t="s">
        <v>5698</v>
      </c>
      <c r="E2476" s="14" t="s">
        <v>12054</v>
      </c>
      <c r="F2476" s="14" t="s">
        <v>136</v>
      </c>
      <c r="G2476" s="26">
        <v>43974</v>
      </c>
      <c r="H2476" s="14">
        <v>2020</v>
      </c>
      <c r="I2476" s="14" t="s">
        <v>368</v>
      </c>
      <c r="J2476" s="14" t="s">
        <v>972</v>
      </c>
      <c r="K2476" s="14" t="s">
        <v>475</v>
      </c>
      <c r="L2476" s="14" t="s">
        <v>12055</v>
      </c>
      <c r="M2476" s="14">
        <f t="shared" si="304"/>
        <v>2020</v>
      </c>
      <c r="N2476" s="14">
        <f t="shared" si="305"/>
        <v>5</v>
      </c>
      <c r="O2476" s="14" t="str">
        <f>IFERROR(VLOOKUP(I2476,Lists!$F$2:$G$16,2,FALSE()),"Not Rated")</f>
        <v>Kids</v>
      </c>
      <c r="P2476" s="14">
        <f t="shared" si="306"/>
        <v>128</v>
      </c>
      <c r="Q2476" s="14" t="str">
        <f t="shared" si="307"/>
        <v>Indonesia</v>
      </c>
      <c r="R2476" s="14" t="str">
        <f t="shared" si="308"/>
        <v>|Indonesia|</v>
      </c>
      <c r="S2476" s="14" t="str">
        <f t="shared" si="309"/>
        <v>|Dramas|International Movies|</v>
      </c>
      <c r="T2476" s="14" t="str">
        <f t="shared" si="310"/>
        <v>|Angga Dwimas Sasongko|</v>
      </c>
      <c r="U2476" s="14" t="str">
        <f t="shared" si="311"/>
        <v>|Rachel Amanda|Rio Dewanto|Shelia Dara|Donny Damara|Susan Bachtiar|Oka Antara|Niken Anjani|Ardhito Pramono|</v>
      </c>
    </row>
    <row r="2477" spans="1:21">
      <c r="A2477" s="14" t="s">
        <v>12056</v>
      </c>
      <c r="B2477" s="14" t="s">
        <v>48</v>
      </c>
      <c r="C2477" s="14" t="s">
        <v>12057</v>
      </c>
      <c r="D2477" s="14" t="s">
        <v>3065</v>
      </c>
      <c r="E2477" s="14" t="s">
        <v>12058</v>
      </c>
      <c r="F2477" s="14" t="s">
        <v>136</v>
      </c>
      <c r="G2477" s="26">
        <v>43974</v>
      </c>
      <c r="H2477" s="14">
        <v>2020</v>
      </c>
      <c r="I2477" s="14" t="s">
        <v>368</v>
      </c>
      <c r="J2477" s="14" t="s">
        <v>730</v>
      </c>
      <c r="K2477" s="14" t="s">
        <v>1527</v>
      </c>
      <c r="L2477" s="14" t="s">
        <v>12059</v>
      </c>
      <c r="M2477" s="14">
        <f t="shared" si="304"/>
        <v>2020</v>
      </c>
      <c r="N2477" s="14">
        <f t="shared" si="305"/>
        <v>5</v>
      </c>
      <c r="O2477" s="14" t="str">
        <f>IFERROR(VLOOKUP(I2477,Lists!$F$2:$G$16,2,FALSE()),"Not Rated")</f>
        <v>Kids</v>
      </c>
      <c r="P2477" s="14">
        <f t="shared" si="306"/>
        <v>93</v>
      </c>
      <c r="Q2477" s="14" t="str">
        <f t="shared" si="307"/>
        <v>Indonesia</v>
      </c>
      <c r="R2477" s="14" t="str">
        <f t="shared" si="308"/>
        <v>|Indonesia|</v>
      </c>
      <c r="S2477" s="14" t="str">
        <f t="shared" si="309"/>
        <v>|Dramas|International Movies|Music &amp; Musicals|</v>
      </c>
      <c r="T2477" s="14" t="str">
        <f t="shared" si="310"/>
        <v>|Rano Karno|</v>
      </c>
      <c r="U2477" s="14" t="str">
        <f t="shared" si="311"/>
        <v>|Rano Karno|Cornelia Agatha|Maudy Koesnaedi|Suty Karno|Mandra Naih|Aminah Tjendrakasih|Rey Bong|Akhmad Zulhoir Mardia|</v>
      </c>
    </row>
    <row r="2478" spans="1:21">
      <c r="A2478" s="14" t="s">
        <v>12060</v>
      </c>
      <c r="B2478" s="14" t="s">
        <v>49</v>
      </c>
      <c r="C2478" s="14" t="s">
        <v>12061</v>
      </c>
      <c r="D2478" s="14" t="s">
        <v>117</v>
      </c>
      <c r="E2478" s="14" t="s">
        <v>117</v>
      </c>
      <c r="F2478" s="14" t="s">
        <v>118</v>
      </c>
      <c r="G2478" s="26">
        <v>43973</v>
      </c>
      <c r="H2478" s="14">
        <v>2020</v>
      </c>
      <c r="I2478" s="14" t="s">
        <v>361</v>
      </c>
      <c r="J2478" s="14" t="s">
        <v>105</v>
      </c>
      <c r="K2478" s="14" t="s">
        <v>803</v>
      </c>
      <c r="L2478" s="14" t="s">
        <v>12062</v>
      </c>
      <c r="M2478" s="14">
        <f t="shared" si="304"/>
        <v>2020</v>
      </c>
      <c r="N2478" s="14">
        <f t="shared" si="305"/>
        <v>5</v>
      </c>
      <c r="O2478" s="14" t="str">
        <f>IFERROR(VLOOKUP(I2478,Lists!$F$2:$G$16,2,FALSE()),"Not Rated")</f>
        <v>Teens</v>
      </c>
      <c r="P2478" s="14">
        <f t="shared" si="306"/>
        <v>1</v>
      </c>
      <c r="Q2478" s="14" t="str">
        <f t="shared" si="307"/>
        <v>United Kingdom</v>
      </c>
      <c r="R2478" s="14" t="str">
        <f t="shared" si="308"/>
        <v>|United Kingdom|</v>
      </c>
      <c r="S2478" s="14" t="str">
        <f t="shared" si="309"/>
        <v>|British TV Shows|Docuseries|International TV Shows|</v>
      </c>
      <c r="T2478" s="14" t="str">
        <f t="shared" si="310"/>
        <v>|Unknown|</v>
      </c>
      <c r="U2478" s="14" t="str">
        <f t="shared" si="311"/>
        <v>|Unknown|</v>
      </c>
    </row>
    <row r="2479" spans="1:21">
      <c r="A2479" s="14" t="s">
        <v>12063</v>
      </c>
      <c r="B2479" s="14" t="s">
        <v>48</v>
      </c>
      <c r="C2479" s="14" t="s">
        <v>12064</v>
      </c>
      <c r="D2479" s="14" t="s">
        <v>3157</v>
      </c>
      <c r="E2479" s="14" t="s">
        <v>12065</v>
      </c>
      <c r="F2479" s="14" t="s">
        <v>131</v>
      </c>
      <c r="G2479" s="26">
        <v>43973</v>
      </c>
      <c r="H2479" s="14">
        <v>2019</v>
      </c>
      <c r="I2479" s="14" t="s">
        <v>360</v>
      </c>
      <c r="J2479" s="14" t="s">
        <v>5156</v>
      </c>
      <c r="K2479" s="14" t="s">
        <v>1656</v>
      </c>
      <c r="L2479" s="14" t="s">
        <v>12066</v>
      </c>
      <c r="M2479" s="14">
        <f t="shared" si="304"/>
        <v>2020</v>
      </c>
      <c r="N2479" s="14">
        <f t="shared" si="305"/>
        <v>5</v>
      </c>
      <c r="O2479" s="14" t="str">
        <f>IFERROR(VLOOKUP(I2479,Lists!$F$2:$G$16,2,FALSE()),"Not Rated")</f>
        <v>Adults</v>
      </c>
      <c r="P2479" s="14">
        <f t="shared" si="306"/>
        <v>149</v>
      </c>
      <c r="Q2479" s="14" t="str">
        <f t="shared" si="307"/>
        <v>Nigeria</v>
      </c>
      <c r="R2479" s="14" t="str">
        <f t="shared" si="308"/>
        <v>|Nigeria|</v>
      </c>
      <c r="S2479" s="14" t="str">
        <f t="shared" si="309"/>
        <v>|Horror Movies|International Movies|Thrillers|</v>
      </c>
      <c r="T2479" s="14" t="str">
        <f t="shared" si="310"/>
        <v>|Ramsey Nouah|</v>
      </c>
      <c r="U2479" s="14" t="str">
        <f t="shared" si="311"/>
        <v>|Swanky JKA|Kenneth Okonkwo|Ramsey Nouah|Enyinna Nwigwe|Nancy Isime|Shawn Faqua|Munachi Abii|Zulu Adigwe|</v>
      </c>
    </row>
    <row r="2480" spans="1:21">
      <c r="A2480" s="14" t="s">
        <v>12067</v>
      </c>
      <c r="B2480" s="14" t="s">
        <v>48</v>
      </c>
      <c r="C2480" s="14" t="s">
        <v>12068</v>
      </c>
      <c r="D2480" s="14" t="s">
        <v>12069</v>
      </c>
      <c r="E2480" s="14" t="s">
        <v>12070</v>
      </c>
      <c r="F2480" s="14" t="s">
        <v>121</v>
      </c>
      <c r="G2480" s="26">
        <v>43973</v>
      </c>
      <c r="H2480" s="14">
        <v>2018</v>
      </c>
      <c r="I2480" s="14" t="s">
        <v>367</v>
      </c>
      <c r="J2480" s="14" t="s">
        <v>5250</v>
      </c>
      <c r="K2480" s="14" t="s">
        <v>11705</v>
      </c>
      <c r="L2480" s="14" t="s">
        <v>12071</v>
      </c>
      <c r="M2480" s="14">
        <f t="shared" si="304"/>
        <v>2020</v>
      </c>
      <c r="N2480" s="14">
        <f t="shared" si="305"/>
        <v>5</v>
      </c>
      <c r="O2480" s="14" t="str">
        <f>IFERROR(VLOOKUP(I2480,Lists!$F$2:$G$16,2,FALSE()),"Not Rated")</f>
        <v>Older Kids</v>
      </c>
      <c r="P2480" s="14">
        <f t="shared" si="306"/>
        <v>54</v>
      </c>
      <c r="Q2480" s="14" t="str">
        <f t="shared" si="307"/>
        <v>Japan</v>
      </c>
      <c r="R2480" s="14" t="str">
        <f t="shared" si="308"/>
        <v>|Japan|</v>
      </c>
      <c r="S2480" s="14" t="str">
        <f t="shared" si="309"/>
        <v>|Anime Features|Children &amp; Family Movies|</v>
      </c>
      <c r="T2480" s="14" t="str">
        <f t="shared" si="310"/>
        <v>|Hiromasa Yonebayashi|Yoshiyuki Momose|Akihiko Yamashita|</v>
      </c>
      <c r="U2480" s="14" t="str">
        <f t="shared" si="311"/>
        <v>|Fumino Kimura|Rio Suzuki|Machiko Ono|Sota Shinohara|Kentaro Sakaguchi|Joe Odagiri|Min Tanaka|</v>
      </c>
    </row>
    <row r="2481" spans="1:21">
      <c r="A2481" s="14" t="s">
        <v>12072</v>
      </c>
      <c r="B2481" s="14" t="s">
        <v>48</v>
      </c>
      <c r="C2481" s="14" t="s">
        <v>12073</v>
      </c>
      <c r="D2481" s="14" t="s">
        <v>12074</v>
      </c>
      <c r="E2481" s="14" t="s">
        <v>12075</v>
      </c>
      <c r="F2481" s="14" t="s">
        <v>115</v>
      </c>
      <c r="G2481" s="26">
        <v>43973</v>
      </c>
      <c r="H2481" s="14">
        <v>2020</v>
      </c>
      <c r="I2481" s="14" t="s">
        <v>363</v>
      </c>
      <c r="J2481" s="14" t="s">
        <v>872</v>
      </c>
      <c r="K2481" s="14" t="s">
        <v>12076</v>
      </c>
      <c r="L2481" s="14" t="s">
        <v>12077</v>
      </c>
      <c r="M2481" s="14">
        <f t="shared" si="304"/>
        <v>2020</v>
      </c>
      <c r="N2481" s="14">
        <f t="shared" si="305"/>
        <v>5</v>
      </c>
      <c r="O2481" s="14" t="str">
        <f>IFERROR(VLOOKUP(I2481,Lists!$F$2:$G$16,2,FALSE()),"Not Rated")</f>
        <v>Adults</v>
      </c>
      <c r="P2481" s="14">
        <f t="shared" si="306"/>
        <v>87</v>
      </c>
      <c r="Q2481" s="14" t="str">
        <f t="shared" si="307"/>
        <v>United States</v>
      </c>
      <c r="R2481" s="14" t="str">
        <f t="shared" si="308"/>
        <v>|United States|</v>
      </c>
      <c r="S2481" s="14" t="str">
        <f t="shared" si="309"/>
        <v>|Action &amp; Adventure|Comedies|Romantic Movies|</v>
      </c>
      <c r="T2481" s="14" t="str">
        <f t="shared" si="310"/>
        <v>|Michael Showalter|</v>
      </c>
      <c r="U2481" s="14" t="str">
        <f t="shared" si="311"/>
        <v>|Issa Rae|Kumail Nanjiani|Paul Sparks|Anna Camp|Kyle Bornheimer|Nicholas X. Parsons|Andrene Ward-Hammond|Catherine Cohen|Barry Rothbart|</v>
      </c>
    </row>
    <row r="2482" spans="1:21">
      <c r="A2482" s="14" t="s">
        <v>12078</v>
      </c>
      <c r="B2482" s="14" t="s">
        <v>49</v>
      </c>
      <c r="C2482" s="14" t="s">
        <v>12079</v>
      </c>
      <c r="D2482" s="14" t="s">
        <v>12080</v>
      </c>
      <c r="E2482" s="14" t="s">
        <v>12081</v>
      </c>
      <c r="F2482" s="14" t="s">
        <v>119</v>
      </c>
      <c r="G2482" s="26">
        <v>43973</v>
      </c>
      <c r="H2482" s="14">
        <v>2020</v>
      </c>
      <c r="I2482" s="14" t="s">
        <v>360</v>
      </c>
      <c r="J2482" s="14" t="s">
        <v>106</v>
      </c>
      <c r="K2482" s="14" t="s">
        <v>253</v>
      </c>
      <c r="L2482" s="14" t="s">
        <v>12082</v>
      </c>
      <c r="M2482" s="14">
        <f t="shared" si="304"/>
        <v>2020</v>
      </c>
      <c r="N2482" s="14">
        <f t="shared" si="305"/>
        <v>5</v>
      </c>
      <c r="O2482" s="14" t="str">
        <f>IFERROR(VLOOKUP(I2482,Lists!$F$2:$G$16,2,FALSE()),"Not Rated")</f>
        <v>Adults</v>
      </c>
      <c r="P2482" s="14">
        <f t="shared" si="306"/>
        <v>2</v>
      </c>
      <c r="Q2482" s="14" t="str">
        <f t="shared" si="307"/>
        <v>Canada</v>
      </c>
      <c r="R2482" s="14" t="str">
        <f t="shared" si="308"/>
        <v>|Canada|</v>
      </c>
      <c r="S2482" s="14" t="str">
        <f t="shared" si="309"/>
        <v>|TV Comedies|</v>
      </c>
      <c r="T2482" s="14" t="str">
        <f t="shared" si="310"/>
        <v>|Norm Hiscock|Gary Howsam|Mike Smith|John Paul Tremblay|Robb Wells|</v>
      </c>
      <c r="U2482" s="14" t="str">
        <f t="shared" si="311"/>
        <v>|Mike Smith|John Paul Tremblay|Robb Wells|John Dunsworth|Pat Roach|Cory Bowles|Jacob Rolfe|Tyrone Parsons|Sarah Dunsworth|Jeanna Harrison|Marguerite McNeil|</v>
      </c>
    </row>
    <row r="2483" spans="1:21">
      <c r="A2483" s="14" t="s">
        <v>12083</v>
      </c>
      <c r="B2483" s="14" t="s">
        <v>48</v>
      </c>
      <c r="C2483" s="14" t="s">
        <v>12084</v>
      </c>
      <c r="D2483" s="14" t="s">
        <v>11241</v>
      </c>
      <c r="E2483" s="14" t="s">
        <v>12085</v>
      </c>
      <c r="F2483" s="14" t="s">
        <v>136</v>
      </c>
      <c r="G2483" s="26">
        <v>43972</v>
      </c>
      <c r="H2483" s="14">
        <v>2018</v>
      </c>
      <c r="I2483" s="14" t="s">
        <v>368</v>
      </c>
      <c r="J2483" s="14" t="s">
        <v>724</v>
      </c>
      <c r="K2483" s="14" t="s">
        <v>910</v>
      </c>
      <c r="L2483" s="14" t="s">
        <v>12086</v>
      </c>
      <c r="M2483" s="14">
        <f t="shared" si="304"/>
        <v>2020</v>
      </c>
      <c r="N2483" s="14">
        <f t="shared" si="305"/>
        <v>5</v>
      </c>
      <c r="O2483" s="14" t="str">
        <f>IFERROR(VLOOKUP(I2483,Lists!$F$2:$G$16,2,FALSE()),"Not Rated")</f>
        <v>Kids</v>
      </c>
      <c r="P2483" s="14">
        <f t="shared" si="306"/>
        <v>102</v>
      </c>
      <c r="Q2483" s="14" t="str">
        <f t="shared" si="307"/>
        <v>Indonesia</v>
      </c>
      <c r="R2483" s="14" t="str">
        <f t="shared" si="308"/>
        <v>|Indonesia|</v>
      </c>
      <c r="S2483" s="14" t="str">
        <f t="shared" si="309"/>
        <v>|Dramas|International Movies|Romantic Movies|</v>
      </c>
      <c r="T2483" s="14" t="str">
        <f t="shared" si="310"/>
        <v>|Rako Prijanto|</v>
      </c>
      <c r="U2483" s="14" t="str">
        <f t="shared" si="311"/>
        <v>|Adipati Dolken|Vanesha Prescilla|Rendi Jhon|Beby Tsabina|Denira Wiraguna|Refal Hady|Diandra Agatha|Sari Nila|</v>
      </c>
    </row>
    <row r="2484" spans="1:21">
      <c r="A2484" s="14" t="s">
        <v>12087</v>
      </c>
      <c r="B2484" s="14" t="s">
        <v>48</v>
      </c>
      <c r="C2484" s="14" t="s">
        <v>12088</v>
      </c>
      <c r="D2484" s="14" t="s">
        <v>12089</v>
      </c>
      <c r="E2484" s="14" t="s">
        <v>12090</v>
      </c>
      <c r="F2484" s="14" t="s">
        <v>172</v>
      </c>
      <c r="G2484" s="26">
        <v>43972</v>
      </c>
      <c r="H2484" s="14">
        <v>1981</v>
      </c>
      <c r="I2484" s="14" t="s">
        <v>361</v>
      </c>
      <c r="J2484" s="14" t="s">
        <v>6482</v>
      </c>
      <c r="K2484" s="14" t="s">
        <v>834</v>
      </c>
      <c r="L2484" s="14" t="s">
        <v>12091</v>
      </c>
      <c r="M2484" s="14">
        <f t="shared" si="304"/>
        <v>2020</v>
      </c>
      <c r="N2484" s="14">
        <f t="shared" si="305"/>
        <v>5</v>
      </c>
      <c r="O2484" s="14" t="str">
        <f>IFERROR(VLOOKUP(I2484,Lists!$F$2:$G$16,2,FALSE()),"Not Rated")</f>
        <v>Teens</v>
      </c>
      <c r="P2484" s="14">
        <f t="shared" si="306"/>
        <v>177</v>
      </c>
      <c r="Q2484" s="14" t="str">
        <f t="shared" si="307"/>
        <v>Kuwait</v>
      </c>
      <c r="R2484" s="14" t="str">
        <f t="shared" si="308"/>
        <v>|Kuwait|</v>
      </c>
      <c r="S2484" s="14" t="str">
        <f t="shared" si="309"/>
        <v>|Comedies|Dramas|International Movies|</v>
      </c>
      <c r="T2484" s="14" t="str">
        <f t="shared" si="310"/>
        <v>|Almunsif Alsuwaisi|</v>
      </c>
      <c r="U2484" s="14" t="str">
        <f t="shared" si="311"/>
        <v>|Abdulhussain Abdulredah|Ghanem Al-Saleh|Mariam Al-Ghadban|Dawood Hussain|Entesar Alsharah|Mohamed Gaber|</v>
      </c>
    </row>
    <row r="2485" spans="1:21">
      <c r="A2485" s="14" t="s">
        <v>12092</v>
      </c>
      <c r="B2485" s="14" t="s">
        <v>48</v>
      </c>
      <c r="C2485" s="14" t="s">
        <v>12093</v>
      </c>
      <c r="D2485" s="14" t="s">
        <v>12094</v>
      </c>
      <c r="E2485" s="14" t="s">
        <v>12095</v>
      </c>
      <c r="F2485" s="14" t="s">
        <v>117</v>
      </c>
      <c r="G2485" s="26">
        <v>43972</v>
      </c>
      <c r="H2485" s="14">
        <v>1996</v>
      </c>
      <c r="I2485" s="14" t="s">
        <v>361</v>
      </c>
      <c r="J2485" s="14" t="s">
        <v>4365</v>
      </c>
      <c r="K2485" s="14" t="s">
        <v>529</v>
      </c>
      <c r="L2485" s="14" t="s">
        <v>12096</v>
      </c>
      <c r="M2485" s="14">
        <f t="shared" si="304"/>
        <v>2020</v>
      </c>
      <c r="N2485" s="14">
        <f t="shared" si="305"/>
        <v>5</v>
      </c>
      <c r="O2485" s="14" t="str">
        <f>IFERROR(VLOOKUP(I2485,Lists!$F$2:$G$16,2,FALSE()),"Not Rated")</f>
        <v>Teens</v>
      </c>
      <c r="P2485" s="14">
        <f t="shared" si="306"/>
        <v>204</v>
      </c>
      <c r="Q2485" s="14" t="str">
        <f t="shared" si="307"/>
        <v>Unknown</v>
      </c>
      <c r="R2485" s="14" t="str">
        <f t="shared" si="308"/>
        <v>|Unknown|</v>
      </c>
      <c r="S2485" s="14" t="str">
        <f t="shared" si="309"/>
        <v>|Comedies|International Movies|</v>
      </c>
      <c r="T2485" s="14" t="str">
        <f t="shared" si="310"/>
        <v>|Fouad Al Shatti|</v>
      </c>
      <c r="U2485" s="14" t="str">
        <f t="shared" si="311"/>
        <v>|Abdulhussain Abdulredah|Haifaa Adel|Dawood Hussain|Mohamed Gaber|</v>
      </c>
    </row>
    <row r="2486" spans="1:21">
      <c r="A2486" s="14" t="s">
        <v>12097</v>
      </c>
      <c r="B2486" s="14" t="s">
        <v>48</v>
      </c>
      <c r="C2486" s="14" t="s">
        <v>12098</v>
      </c>
      <c r="D2486" s="14" t="s">
        <v>12099</v>
      </c>
      <c r="E2486" s="14" t="s">
        <v>12100</v>
      </c>
      <c r="F2486" s="14" t="s">
        <v>117</v>
      </c>
      <c r="G2486" s="26">
        <v>43972</v>
      </c>
      <c r="H2486" s="14">
        <v>1982</v>
      </c>
      <c r="I2486" s="14" t="s">
        <v>362</v>
      </c>
      <c r="J2486" s="14" t="s">
        <v>12101</v>
      </c>
      <c r="K2486" s="14" t="s">
        <v>542</v>
      </c>
      <c r="L2486" s="14" t="s">
        <v>12102</v>
      </c>
      <c r="M2486" s="14">
        <f t="shared" si="304"/>
        <v>2020</v>
      </c>
      <c r="N2486" s="14">
        <f t="shared" si="305"/>
        <v>5</v>
      </c>
      <c r="O2486" s="14" t="str">
        <f>IFERROR(VLOOKUP(I2486,Lists!$F$2:$G$16,2,FALSE()),"Not Rated")</f>
        <v>Older Kids</v>
      </c>
      <c r="P2486" s="14">
        <f t="shared" si="306"/>
        <v>233</v>
      </c>
      <c r="Q2486" s="14" t="str">
        <f t="shared" si="307"/>
        <v>Unknown</v>
      </c>
      <c r="R2486" s="14" t="str">
        <f t="shared" si="308"/>
        <v>|Unknown|</v>
      </c>
      <c r="S2486" s="14" t="str">
        <f t="shared" si="309"/>
        <v>|Comedies|International Movies|Romantic Movies|</v>
      </c>
      <c r="T2486" s="14" t="str">
        <f t="shared" si="310"/>
        <v>|Fouad El-Mohandes|</v>
      </c>
      <c r="U2486" s="14" t="str">
        <f t="shared" si="311"/>
        <v>|Fouad El-Mohandes|Sanaa Younes|Sherihan|Ahmed Rateb|Ijlal Zaki|Zakariya Mowafi|</v>
      </c>
    </row>
    <row r="2487" spans="1:21">
      <c r="A2487" s="14" t="s">
        <v>12103</v>
      </c>
      <c r="B2487" s="14" t="s">
        <v>48</v>
      </c>
      <c r="C2487" s="14" t="s">
        <v>12104</v>
      </c>
      <c r="D2487" s="14" t="s">
        <v>12105</v>
      </c>
      <c r="E2487" s="14" t="s">
        <v>12106</v>
      </c>
      <c r="F2487" s="14" t="s">
        <v>153</v>
      </c>
      <c r="G2487" s="26">
        <v>43972</v>
      </c>
      <c r="H2487" s="14">
        <v>2019</v>
      </c>
      <c r="I2487" s="14" t="s">
        <v>361</v>
      </c>
      <c r="J2487" s="14" t="s">
        <v>653</v>
      </c>
      <c r="K2487" s="14" t="s">
        <v>542</v>
      </c>
      <c r="L2487" s="14" t="s">
        <v>12107</v>
      </c>
      <c r="M2487" s="14">
        <f t="shared" si="304"/>
        <v>2020</v>
      </c>
      <c r="N2487" s="14">
        <f t="shared" si="305"/>
        <v>5</v>
      </c>
      <c r="O2487" s="14" t="str">
        <f>IFERROR(VLOOKUP(I2487,Lists!$F$2:$G$16,2,FALSE()),"Not Rated")</f>
        <v>Teens</v>
      </c>
      <c r="P2487" s="14">
        <f t="shared" si="306"/>
        <v>98</v>
      </c>
      <c r="Q2487" s="14" t="str">
        <f t="shared" si="307"/>
        <v>Chile</v>
      </c>
      <c r="R2487" s="14" t="str">
        <f t="shared" si="308"/>
        <v>|Chile|</v>
      </c>
      <c r="S2487" s="14" t="str">
        <f t="shared" si="309"/>
        <v>|Comedies|International Movies|Romantic Movies|</v>
      </c>
      <c r="T2487" s="14" t="str">
        <f t="shared" si="310"/>
        <v>|Andrés Feddersen|</v>
      </c>
      <c r="U2487" s="14" t="str">
        <f t="shared" si="311"/>
        <v>|Loretto Bernal|Natalia Valdebenito|Alison Mandel|Matías Assler|Cristián Riquelme|Diego Casanueva|Samuel González|Consuelo Holzapfel|Esteban Rojas|Amanda Müller|</v>
      </c>
    </row>
    <row r="2488" spans="1:21">
      <c r="A2488" s="14" t="s">
        <v>12108</v>
      </c>
      <c r="B2488" s="14" t="s">
        <v>49</v>
      </c>
      <c r="C2488" s="14" t="s">
        <v>12109</v>
      </c>
      <c r="D2488" s="14" t="s">
        <v>117</v>
      </c>
      <c r="E2488" s="14" t="s">
        <v>12110</v>
      </c>
      <c r="F2488" s="14" t="s">
        <v>123</v>
      </c>
      <c r="G2488" s="26">
        <v>43972</v>
      </c>
      <c r="H2488" s="14">
        <v>2020</v>
      </c>
      <c r="I2488" s="14" t="s">
        <v>360</v>
      </c>
      <c r="J2488" s="14" t="s">
        <v>105</v>
      </c>
      <c r="K2488" s="14" t="s">
        <v>3795</v>
      </c>
      <c r="L2488" s="14" t="s">
        <v>12111</v>
      </c>
      <c r="M2488" s="14">
        <f t="shared" si="304"/>
        <v>2020</v>
      </c>
      <c r="N2488" s="14">
        <f t="shared" si="305"/>
        <v>5</v>
      </c>
      <c r="O2488" s="14" t="str">
        <f>IFERROR(VLOOKUP(I2488,Lists!$F$2:$G$16,2,FALSE()),"Not Rated")</f>
        <v>Adults</v>
      </c>
      <c r="P2488" s="14">
        <f t="shared" si="306"/>
        <v>1</v>
      </c>
      <c r="Q2488" s="14" t="str">
        <f t="shared" si="307"/>
        <v>South Korea</v>
      </c>
      <c r="R2488" s="14" t="str">
        <f t="shared" si="308"/>
        <v>|South Korea|</v>
      </c>
      <c r="S2488" s="14" t="str">
        <f t="shared" si="309"/>
        <v>|International TV Shows|Korean TV Shows|TV Comedies|</v>
      </c>
      <c r="T2488" s="14" t="str">
        <f t="shared" si="310"/>
        <v>|Unknown|</v>
      </c>
      <c r="U2488" s="14" t="str">
        <f t="shared" si="311"/>
        <v>|Hwang Jung-eum|Yook Sung-jae|Choi Won-young|Lee Jun-hyeok|Jeong Da-eun|Na In-woo|Yeom Hye-ran|Park Eun-hye|Park Si-eun|Song Geon-hee|Kim Hee-jung|Ahn Tae-hwan|</v>
      </c>
    </row>
    <row r="2489" spans="1:21">
      <c r="A2489" s="14" t="s">
        <v>12112</v>
      </c>
      <c r="B2489" s="14" t="s">
        <v>48</v>
      </c>
      <c r="C2489" s="14" t="s">
        <v>12113</v>
      </c>
      <c r="D2489" s="14" t="s">
        <v>12114</v>
      </c>
      <c r="E2489" s="14" t="s">
        <v>12115</v>
      </c>
      <c r="F2489" s="14" t="s">
        <v>128</v>
      </c>
      <c r="G2489" s="26">
        <v>43972</v>
      </c>
      <c r="H2489" s="14">
        <v>1979</v>
      </c>
      <c r="I2489" s="14" t="s">
        <v>361</v>
      </c>
      <c r="J2489" s="14" t="s">
        <v>12116</v>
      </c>
      <c r="K2489" s="14" t="s">
        <v>834</v>
      </c>
      <c r="L2489" s="14" t="s">
        <v>12117</v>
      </c>
      <c r="M2489" s="14">
        <f t="shared" si="304"/>
        <v>2020</v>
      </c>
      <c r="N2489" s="14">
        <f t="shared" si="305"/>
        <v>5</v>
      </c>
      <c r="O2489" s="14" t="str">
        <f>IFERROR(VLOOKUP(I2489,Lists!$F$2:$G$16,2,FALSE()),"Not Rated")</f>
        <v>Teens</v>
      </c>
      <c r="P2489" s="14">
        <f t="shared" si="306"/>
        <v>237</v>
      </c>
      <c r="Q2489" s="14" t="str">
        <f t="shared" si="307"/>
        <v>Egypt</v>
      </c>
      <c r="R2489" s="14" t="str">
        <f t="shared" si="308"/>
        <v>|Egypt|</v>
      </c>
      <c r="S2489" s="14" t="str">
        <f t="shared" si="309"/>
        <v>|Comedies|Dramas|International Movies|</v>
      </c>
      <c r="T2489" s="14" t="str">
        <f t="shared" si="310"/>
        <v>|Samir Al Asfory|</v>
      </c>
      <c r="U2489" s="14" t="str">
        <f t="shared" si="311"/>
        <v>|Said Saleh|Hassan Moustafa|Ahmed Zaki|Younes Shalabi|Nadia Shukri|Karima Mokhtar|</v>
      </c>
    </row>
    <row r="2490" spans="1:21">
      <c r="A2490" s="14" t="s">
        <v>12118</v>
      </c>
      <c r="B2490" s="14" t="s">
        <v>48</v>
      </c>
      <c r="C2490" s="14" t="s">
        <v>12119</v>
      </c>
      <c r="D2490" s="14" t="s">
        <v>12120</v>
      </c>
      <c r="E2490" s="14" t="s">
        <v>12121</v>
      </c>
      <c r="F2490" s="14" t="s">
        <v>117</v>
      </c>
      <c r="G2490" s="26">
        <v>43972</v>
      </c>
      <c r="H2490" s="14">
        <v>1984</v>
      </c>
      <c r="I2490" s="14" t="s">
        <v>361</v>
      </c>
      <c r="J2490" s="14" t="s">
        <v>12122</v>
      </c>
      <c r="K2490" s="14" t="s">
        <v>834</v>
      </c>
      <c r="L2490" s="14" t="s">
        <v>12123</v>
      </c>
      <c r="M2490" s="14">
        <f t="shared" si="304"/>
        <v>2020</v>
      </c>
      <c r="N2490" s="14">
        <f t="shared" si="305"/>
        <v>5</v>
      </c>
      <c r="O2490" s="14" t="str">
        <f>IFERROR(VLOOKUP(I2490,Lists!$F$2:$G$16,2,FALSE()),"Not Rated")</f>
        <v>Teens</v>
      </c>
      <c r="P2490" s="14">
        <f t="shared" si="306"/>
        <v>230</v>
      </c>
      <c r="Q2490" s="14" t="str">
        <f t="shared" si="307"/>
        <v>Unknown</v>
      </c>
      <c r="R2490" s="14" t="str">
        <f t="shared" si="308"/>
        <v>|Unknown|</v>
      </c>
      <c r="S2490" s="14" t="str">
        <f t="shared" si="309"/>
        <v>|Comedies|Dramas|International Movies|</v>
      </c>
      <c r="T2490" s="14" t="str">
        <f t="shared" si="310"/>
        <v>|Hussein Kamal|</v>
      </c>
      <c r="U2490" s="14" t="str">
        <f t="shared" si="311"/>
        <v>|Suhair El-Babili|Shadia|Abdel Moneim Madbouly|Ahmed Bedir|</v>
      </c>
    </row>
    <row r="2491" spans="1:21">
      <c r="A2491" s="14" t="s">
        <v>12124</v>
      </c>
      <c r="B2491" s="14" t="s">
        <v>48</v>
      </c>
      <c r="C2491" s="14" t="s">
        <v>12125</v>
      </c>
      <c r="D2491" s="14" t="s">
        <v>12120</v>
      </c>
      <c r="E2491" s="14" t="s">
        <v>12126</v>
      </c>
      <c r="F2491" s="14" t="s">
        <v>117</v>
      </c>
      <c r="G2491" s="26">
        <v>43972</v>
      </c>
      <c r="H2491" s="14">
        <v>1985</v>
      </c>
      <c r="I2491" s="14" t="s">
        <v>361</v>
      </c>
      <c r="J2491" s="14" t="s">
        <v>5870</v>
      </c>
      <c r="K2491" s="14" t="s">
        <v>529</v>
      </c>
      <c r="L2491" s="14" t="s">
        <v>12127</v>
      </c>
      <c r="M2491" s="14">
        <f t="shared" si="304"/>
        <v>2020</v>
      </c>
      <c r="N2491" s="14">
        <f t="shared" si="305"/>
        <v>5</v>
      </c>
      <c r="O2491" s="14" t="str">
        <f>IFERROR(VLOOKUP(I2491,Lists!$F$2:$G$16,2,FALSE()),"Not Rated")</f>
        <v>Teens</v>
      </c>
      <c r="P2491" s="14">
        <f t="shared" si="306"/>
        <v>173</v>
      </c>
      <c r="Q2491" s="14" t="str">
        <f t="shared" si="307"/>
        <v>Unknown</v>
      </c>
      <c r="R2491" s="14" t="str">
        <f t="shared" si="308"/>
        <v>|Unknown|</v>
      </c>
      <c r="S2491" s="14" t="str">
        <f t="shared" si="309"/>
        <v>|Comedies|International Movies|</v>
      </c>
      <c r="T2491" s="14" t="str">
        <f t="shared" si="310"/>
        <v>|Hussein Kamal|</v>
      </c>
      <c r="U2491" s="14" t="str">
        <f t="shared" si="311"/>
        <v>|Adel Imam|Omar El-Hariri|Raja Al-Jeddawi|Mostafa Mitwali|Moshira Ismail|Badr Nofal|</v>
      </c>
    </row>
    <row r="2492" spans="1:21">
      <c r="A2492" s="14" t="s">
        <v>12128</v>
      </c>
      <c r="B2492" s="14" t="s">
        <v>48</v>
      </c>
      <c r="C2492" s="14" t="s">
        <v>12129</v>
      </c>
      <c r="D2492" s="14" t="s">
        <v>12130</v>
      </c>
      <c r="E2492" s="14" t="s">
        <v>12131</v>
      </c>
      <c r="F2492" s="14" t="s">
        <v>128</v>
      </c>
      <c r="G2492" s="26">
        <v>43972</v>
      </c>
      <c r="H2492" s="14">
        <v>1981</v>
      </c>
      <c r="I2492" s="14" t="s">
        <v>361</v>
      </c>
      <c r="J2492" s="14" t="s">
        <v>12132</v>
      </c>
      <c r="K2492" s="14" t="s">
        <v>542</v>
      </c>
      <c r="L2492" s="14" t="s">
        <v>12133</v>
      </c>
      <c r="M2492" s="14">
        <f t="shared" si="304"/>
        <v>2020</v>
      </c>
      <c r="N2492" s="14">
        <f t="shared" si="305"/>
        <v>5</v>
      </c>
      <c r="O2492" s="14" t="str">
        <f>IFERROR(VLOOKUP(I2492,Lists!$F$2:$G$16,2,FALSE()),"Not Rated")</f>
        <v>Teens</v>
      </c>
      <c r="P2492" s="14">
        <f t="shared" si="306"/>
        <v>195</v>
      </c>
      <c r="Q2492" s="14" t="str">
        <f t="shared" si="307"/>
        <v>Egypt</v>
      </c>
      <c r="R2492" s="14" t="str">
        <f t="shared" si="308"/>
        <v>|Egypt|</v>
      </c>
      <c r="S2492" s="14" t="str">
        <f t="shared" si="309"/>
        <v>|Comedies|International Movies|Romantic Movies|</v>
      </c>
      <c r="T2492" s="14" t="str">
        <f t="shared" si="310"/>
        <v>|Hassan AbdulSalam|</v>
      </c>
      <c r="U2492" s="14" t="str">
        <f t="shared" si="311"/>
        <v>|Samir Ghanem|George Sidhum|Sherine|Nagah El-Mogui|</v>
      </c>
    </row>
    <row r="2493" spans="1:21">
      <c r="A2493" s="14" t="s">
        <v>12134</v>
      </c>
      <c r="B2493" s="14" t="s">
        <v>48</v>
      </c>
      <c r="C2493" s="14" t="s">
        <v>12135</v>
      </c>
      <c r="D2493" s="14" t="s">
        <v>12136</v>
      </c>
      <c r="E2493" s="14" t="s">
        <v>12137</v>
      </c>
      <c r="F2493" s="14" t="s">
        <v>128</v>
      </c>
      <c r="G2493" s="26">
        <v>43972</v>
      </c>
      <c r="H2493" s="14">
        <v>1973</v>
      </c>
      <c r="I2493" s="14" t="s">
        <v>361</v>
      </c>
      <c r="J2493" s="14" t="s">
        <v>12138</v>
      </c>
      <c r="K2493" s="14" t="s">
        <v>834</v>
      </c>
      <c r="L2493" s="14" t="s">
        <v>12139</v>
      </c>
      <c r="M2493" s="14">
        <f t="shared" si="304"/>
        <v>2020</v>
      </c>
      <c r="N2493" s="14">
        <f t="shared" si="305"/>
        <v>5</v>
      </c>
      <c r="O2493" s="14" t="str">
        <f>IFERROR(VLOOKUP(I2493,Lists!$F$2:$G$16,2,FALSE()),"Not Rated")</f>
        <v>Teens</v>
      </c>
      <c r="P2493" s="14">
        <f t="shared" si="306"/>
        <v>253</v>
      </c>
      <c r="Q2493" s="14" t="str">
        <f t="shared" si="307"/>
        <v>Egypt</v>
      </c>
      <c r="R2493" s="14" t="str">
        <f t="shared" si="308"/>
        <v>|Egypt|</v>
      </c>
      <c r="S2493" s="14" t="str">
        <f t="shared" si="309"/>
        <v>|Comedies|Dramas|International Movies|</v>
      </c>
      <c r="T2493" s="14" t="str">
        <f t="shared" si="310"/>
        <v>|Houssam El-Din Mustafa|</v>
      </c>
      <c r="U2493" s="14" t="str">
        <f t="shared" si="311"/>
        <v>|Suhair El-Babili|Adel Emam|Saeed Saleh|Younes Shalabi|Hadi El-Gayyar|Ahmad Zaki|Hassan Moustafa|</v>
      </c>
    </row>
    <row r="2494" spans="1:21">
      <c r="A2494" s="14" t="s">
        <v>12140</v>
      </c>
      <c r="B2494" s="14" t="s">
        <v>48</v>
      </c>
      <c r="C2494" s="14" t="s">
        <v>12141</v>
      </c>
      <c r="D2494" s="14" t="s">
        <v>12142</v>
      </c>
      <c r="E2494" s="14" t="s">
        <v>12143</v>
      </c>
      <c r="F2494" s="14" t="s">
        <v>128</v>
      </c>
      <c r="G2494" s="26">
        <v>43972</v>
      </c>
      <c r="H2494" s="14">
        <v>1976</v>
      </c>
      <c r="I2494" s="14" t="s">
        <v>362</v>
      </c>
      <c r="J2494" s="14" t="s">
        <v>9972</v>
      </c>
      <c r="K2494" s="14" t="s">
        <v>529</v>
      </c>
      <c r="L2494" s="14" t="s">
        <v>12144</v>
      </c>
      <c r="M2494" s="14">
        <f t="shared" si="304"/>
        <v>2020</v>
      </c>
      <c r="N2494" s="14">
        <f t="shared" si="305"/>
        <v>5</v>
      </c>
      <c r="O2494" s="14" t="str">
        <f>IFERROR(VLOOKUP(I2494,Lists!$F$2:$G$16,2,FALSE()),"Not Rated")</f>
        <v>Older Kids</v>
      </c>
      <c r="P2494" s="14">
        <f t="shared" si="306"/>
        <v>157</v>
      </c>
      <c r="Q2494" s="14" t="str">
        <f t="shared" si="307"/>
        <v>Egypt</v>
      </c>
      <c r="R2494" s="14" t="str">
        <f t="shared" si="308"/>
        <v>|Egypt|</v>
      </c>
      <c r="S2494" s="14" t="str">
        <f t="shared" si="309"/>
        <v>|Comedies|International Movies|</v>
      </c>
      <c r="T2494" s="14" t="str">
        <f t="shared" si="310"/>
        <v>|Muhammad Fadl|Hany Motawie|</v>
      </c>
      <c r="U2494" s="14" t="str">
        <f t="shared" si="311"/>
        <v>|Adel Imam|Nahed Gabr|Omar El-Hariri|Nazim Sharawy|Badr Nofal|Saeed Tarabeek|Hala Fakher|Samir Waley Eldein|Sami Gawhar|Shawqi Shamekh|Nasr Seif|</v>
      </c>
    </row>
    <row r="2495" spans="1:21">
      <c r="A2495" s="14" t="s">
        <v>12145</v>
      </c>
      <c r="B2495" s="14" t="s">
        <v>48</v>
      </c>
      <c r="C2495" s="14" t="s">
        <v>12146</v>
      </c>
      <c r="D2495" s="14" t="s">
        <v>12147</v>
      </c>
      <c r="E2495" s="14" t="s">
        <v>12148</v>
      </c>
      <c r="F2495" s="14" t="s">
        <v>12149</v>
      </c>
      <c r="G2495" s="26">
        <v>43971</v>
      </c>
      <c r="H2495" s="14">
        <v>2010</v>
      </c>
      <c r="I2495" s="14" t="s">
        <v>360</v>
      </c>
      <c r="J2495" s="14" t="s">
        <v>566</v>
      </c>
      <c r="K2495" s="14" t="s">
        <v>475</v>
      </c>
      <c r="L2495" s="14" t="s">
        <v>12150</v>
      </c>
      <c r="M2495" s="14">
        <f t="shared" si="304"/>
        <v>2020</v>
      </c>
      <c r="N2495" s="14">
        <f t="shared" si="305"/>
        <v>5</v>
      </c>
      <c r="O2495" s="14" t="str">
        <f>IFERROR(VLOOKUP(I2495,Lists!$F$2:$G$16,2,FALSE()),"Not Rated")</f>
        <v>Adults</v>
      </c>
      <c r="P2495" s="14">
        <f t="shared" si="306"/>
        <v>97</v>
      </c>
      <c r="Q2495" s="14" t="str">
        <f t="shared" si="307"/>
        <v>Canada</v>
      </c>
      <c r="R2495" s="14" t="str">
        <f t="shared" si="308"/>
        <v>|Canada|Nigeria|</v>
      </c>
      <c r="S2495" s="14" t="str">
        <f t="shared" si="309"/>
        <v>|Dramas|International Movies|</v>
      </c>
      <c r="T2495" s="14" t="str">
        <f t="shared" si="310"/>
        <v>|Lonzo Nzekwe|</v>
      </c>
      <c r="U2495" s="14" t="str">
        <f t="shared" si="311"/>
        <v>|Omoni Oboli|Sam Sarpong|Terri Oliver|Colin Paradine|Mark Cassius|</v>
      </c>
    </row>
    <row r="2496" spans="1:21">
      <c r="A2496" s="14" t="s">
        <v>12151</v>
      </c>
      <c r="B2496" s="14" t="s">
        <v>48</v>
      </c>
      <c r="C2496" s="14" t="s">
        <v>12152</v>
      </c>
      <c r="D2496" s="14" t="s">
        <v>12153</v>
      </c>
      <c r="E2496" s="14" t="s">
        <v>12154</v>
      </c>
      <c r="F2496" s="14" t="s">
        <v>115</v>
      </c>
      <c r="G2496" s="26">
        <v>43971</v>
      </c>
      <c r="H2496" s="14">
        <v>2020</v>
      </c>
      <c r="I2496" s="14" t="s">
        <v>362</v>
      </c>
      <c r="J2496" s="14" t="s">
        <v>744</v>
      </c>
      <c r="K2496" s="14" t="s">
        <v>258</v>
      </c>
      <c r="L2496" s="14" t="s">
        <v>12155</v>
      </c>
      <c r="M2496" s="14">
        <f t="shared" si="304"/>
        <v>2020</v>
      </c>
      <c r="N2496" s="14">
        <f t="shared" si="305"/>
        <v>5</v>
      </c>
      <c r="O2496" s="14" t="str">
        <f>IFERROR(VLOOKUP(I2496,Lists!$F$2:$G$16,2,FALSE()),"Not Rated")</f>
        <v>Older Kids</v>
      </c>
      <c r="P2496" s="14">
        <f t="shared" si="306"/>
        <v>85</v>
      </c>
      <c r="Q2496" s="14" t="str">
        <f t="shared" si="307"/>
        <v>United States</v>
      </c>
      <c r="R2496" s="14" t="str">
        <f t="shared" si="308"/>
        <v>|United States|</v>
      </c>
      <c r="S2496" s="14" t="str">
        <f t="shared" si="309"/>
        <v>|Music &amp; Musicals|</v>
      </c>
      <c r="T2496" s="14" t="str">
        <f t="shared" si="310"/>
        <v>|Alex Timbers|Sam Wrench|</v>
      </c>
      <c r="U2496" s="14" t="str">
        <f t="shared" si="311"/>
        <v>|Ben Platt|</v>
      </c>
    </row>
    <row r="2497" spans="1:21">
      <c r="A2497" s="14" t="s">
        <v>12156</v>
      </c>
      <c r="B2497" s="14" t="s">
        <v>49</v>
      </c>
      <c r="C2497" s="14" t="s">
        <v>12157</v>
      </c>
      <c r="D2497" s="14" t="s">
        <v>117</v>
      </c>
      <c r="E2497" s="14" t="s">
        <v>117</v>
      </c>
      <c r="F2497" s="14" t="s">
        <v>117</v>
      </c>
      <c r="G2497" s="26">
        <v>43971</v>
      </c>
      <c r="H2497" s="14">
        <v>2020</v>
      </c>
      <c r="I2497" s="14" t="s">
        <v>361</v>
      </c>
      <c r="J2497" s="14" t="s">
        <v>105</v>
      </c>
      <c r="K2497" s="14" t="s">
        <v>997</v>
      </c>
      <c r="L2497" s="14" t="s">
        <v>12158</v>
      </c>
      <c r="M2497" s="14">
        <f t="shared" si="304"/>
        <v>2020</v>
      </c>
      <c r="N2497" s="14">
        <f t="shared" si="305"/>
        <v>5</v>
      </c>
      <c r="O2497" s="14" t="str">
        <f>IFERROR(VLOOKUP(I2497,Lists!$F$2:$G$16,2,FALSE()),"Not Rated")</f>
        <v>Teens</v>
      </c>
      <c r="P2497" s="14">
        <f t="shared" si="306"/>
        <v>1</v>
      </c>
      <c r="Q2497" s="14" t="str">
        <f t="shared" si="307"/>
        <v>Unknown</v>
      </c>
      <c r="R2497" s="14" t="str">
        <f t="shared" si="308"/>
        <v>|Unknown|</v>
      </c>
      <c r="S2497" s="14" t="str">
        <f t="shared" si="309"/>
        <v>|Docuseries|International TV Shows|Spanish-Language TV Shows|</v>
      </c>
      <c r="T2497" s="14" t="str">
        <f t="shared" si="310"/>
        <v>|Unknown|</v>
      </c>
      <c r="U2497" s="14" t="str">
        <f t="shared" si="311"/>
        <v>|Unknown|</v>
      </c>
    </row>
    <row r="2498" spans="1:21">
      <c r="A2498" s="14" t="s">
        <v>12159</v>
      </c>
      <c r="B2498" s="14" t="s">
        <v>48</v>
      </c>
      <c r="C2498" s="14" t="s">
        <v>12160</v>
      </c>
      <c r="D2498" s="14" t="s">
        <v>12161</v>
      </c>
      <c r="E2498" s="14" t="s">
        <v>12162</v>
      </c>
      <c r="F2498" s="14" t="s">
        <v>118</v>
      </c>
      <c r="G2498" s="26">
        <v>43971</v>
      </c>
      <c r="H2498" s="14">
        <v>2014</v>
      </c>
      <c r="I2498" s="14" t="s">
        <v>360</v>
      </c>
      <c r="J2498" s="14" t="s">
        <v>507</v>
      </c>
      <c r="K2498" s="14" t="s">
        <v>1436</v>
      </c>
      <c r="L2498" s="14" t="s">
        <v>12163</v>
      </c>
      <c r="M2498" s="14">
        <f t="shared" ref="M2498:M2561" si="312">IF(G2498="","",YEAR(G2498))</f>
        <v>2020</v>
      </c>
      <c r="N2498" s="14">
        <f t="shared" ref="N2498:N2561" si="313">IF(G2498="","",MONTH(G2498))</f>
        <v>5</v>
      </c>
      <c r="O2498" s="14" t="str">
        <f>IFERROR(VLOOKUP(I2498,Lists!$F$2:$G$16,2,FALSE()),"Not Rated")</f>
        <v>Adults</v>
      </c>
      <c r="P2498" s="14">
        <f t="shared" ref="P2498:P2561" si="314">IFERROR(VALUE(LEFT(J2498,FIND(" ",J2498)-1)),"")</f>
        <v>94</v>
      </c>
      <c r="Q2498" s="14" t="str">
        <f t="shared" ref="Q2498:Q2561" si="315">IFERROR(LEFT(F2498,FIND(",",F2498)-1),F2498)</f>
        <v>United Kingdom</v>
      </c>
      <c r="R2498" s="14" t="str">
        <f t="shared" ref="R2498:R2561" si="316">"|"&amp;SUBSTITUTE(F2498,", ","|")&amp;"|"</f>
        <v>|United Kingdom|</v>
      </c>
      <c r="S2498" s="14" t="str">
        <f t="shared" ref="S2498:S2561" si="317">"|"&amp;SUBSTITUTE(K2498,", ","|")&amp;"|"</f>
        <v>|Dramas|Independent Movies|</v>
      </c>
      <c r="T2498" s="14" t="str">
        <f t="shared" ref="T2498:T2561" si="318">"|"&amp;SUBSTITUTE(D2498,", ","|")&amp;"|"</f>
        <v>|Rebecca Johnson|</v>
      </c>
      <c r="U2498" s="14" t="str">
        <f t="shared" ref="U2498:U2561" si="319">"|"&amp;SUBSTITUTE(E2498,", ","|")&amp;"|"</f>
        <v>|Jessica Sula|Lucien Laviscount|Ntonga Mwanza|Naomi Ryan|Danielle Vitalis|Lauren Johns|Tosin Cole|Savannah Gordon-Liburd|Modupe Adeyeye|</v>
      </c>
    </row>
    <row r="2499" spans="1:21">
      <c r="A2499" s="14" t="s">
        <v>12164</v>
      </c>
      <c r="B2499" s="14" t="s">
        <v>48</v>
      </c>
      <c r="C2499" s="14" t="s">
        <v>12165</v>
      </c>
      <c r="D2499" s="14" t="s">
        <v>6796</v>
      </c>
      <c r="E2499" s="14" t="s">
        <v>12166</v>
      </c>
      <c r="F2499" s="14" t="s">
        <v>115</v>
      </c>
      <c r="G2499" s="26">
        <v>43971</v>
      </c>
      <c r="H2499" s="14">
        <v>2010</v>
      </c>
      <c r="I2499" s="14" t="s">
        <v>361</v>
      </c>
      <c r="J2499" s="14" t="s">
        <v>951</v>
      </c>
      <c r="K2499" s="14" t="s">
        <v>1614</v>
      </c>
      <c r="L2499" s="14" t="s">
        <v>12167</v>
      </c>
      <c r="M2499" s="14">
        <f t="shared" si="312"/>
        <v>2020</v>
      </c>
      <c r="N2499" s="14">
        <f t="shared" si="313"/>
        <v>5</v>
      </c>
      <c r="O2499" s="14" t="str">
        <f>IFERROR(VLOOKUP(I2499,Lists!$F$2:$G$16,2,FALSE()),"Not Rated")</f>
        <v>Teens</v>
      </c>
      <c r="P2499" s="14">
        <f t="shared" si="314"/>
        <v>80</v>
      </c>
      <c r="Q2499" s="14" t="str">
        <f t="shared" si="315"/>
        <v>United States</v>
      </c>
      <c r="R2499" s="14" t="str">
        <f t="shared" si="316"/>
        <v>|United States|</v>
      </c>
      <c r="S2499" s="14" t="str">
        <f t="shared" si="317"/>
        <v>|Dramas|Independent Movies|Romantic Movies|</v>
      </c>
      <c r="T2499" s="14" t="str">
        <f t="shared" si="318"/>
        <v>|Ava DuVernay|</v>
      </c>
      <c r="U2499" s="14" t="str">
        <f t="shared" si="319"/>
        <v>|Salli Richardson-Whitfield|Michole Briana White|Omari Hardwick|Tracie Thoms|Dijon Talton|Damone Roberts|Blair Underwood|Beverly Todd|</v>
      </c>
    </row>
    <row r="2500" spans="1:21">
      <c r="A2500" s="14" t="s">
        <v>12168</v>
      </c>
      <c r="B2500" s="14" t="s">
        <v>48</v>
      </c>
      <c r="C2500" s="14" t="s">
        <v>12169</v>
      </c>
      <c r="D2500" s="14" t="s">
        <v>12170</v>
      </c>
      <c r="E2500" s="14" t="s">
        <v>12171</v>
      </c>
      <c r="F2500" s="14" t="s">
        <v>125</v>
      </c>
      <c r="G2500" s="26">
        <v>43971</v>
      </c>
      <c r="H2500" s="14">
        <v>2020</v>
      </c>
      <c r="I2500" s="14" t="s">
        <v>360</v>
      </c>
      <c r="J2500" s="14" t="s">
        <v>507</v>
      </c>
      <c r="K2500" s="14" t="s">
        <v>529</v>
      </c>
      <c r="L2500" s="14" t="s">
        <v>12172</v>
      </c>
      <c r="M2500" s="14">
        <f t="shared" si="312"/>
        <v>2020</v>
      </c>
      <c r="N2500" s="14">
        <f t="shared" si="313"/>
        <v>5</v>
      </c>
      <c r="O2500" s="14" t="str">
        <f>IFERROR(VLOOKUP(I2500,Lists!$F$2:$G$16,2,FALSE()),"Not Rated")</f>
        <v>Adults</v>
      </c>
      <c r="P2500" s="14">
        <f t="shared" si="314"/>
        <v>94</v>
      </c>
      <c r="Q2500" s="14" t="str">
        <f t="shared" si="315"/>
        <v>Mexico</v>
      </c>
      <c r="R2500" s="14" t="str">
        <f t="shared" si="316"/>
        <v>|Mexico|</v>
      </c>
      <c r="S2500" s="14" t="str">
        <f t="shared" si="317"/>
        <v>|Comedies|International Movies|</v>
      </c>
      <c r="T2500" s="14" t="str">
        <f t="shared" si="318"/>
        <v>|Carlos Morett|</v>
      </c>
      <c r="U2500" s="14" t="str">
        <f t="shared" si="319"/>
        <v>|Gustavo Egelhaaf|Alejandro Suárez|Bárbara de Regil|Mauricio Argüelles|César Rodríguez|Fernando Becerril|Anna Carreiro|Carlos Macías|José Sefami|Raquel Garza|</v>
      </c>
    </row>
    <row r="2501" spans="1:21">
      <c r="A2501" s="14" t="s">
        <v>12173</v>
      </c>
      <c r="B2501" s="14" t="s">
        <v>49</v>
      </c>
      <c r="C2501" s="14" t="s">
        <v>12174</v>
      </c>
      <c r="D2501" s="14" t="s">
        <v>117</v>
      </c>
      <c r="E2501" s="14" t="s">
        <v>12175</v>
      </c>
      <c r="F2501" s="14" t="s">
        <v>141</v>
      </c>
      <c r="G2501" s="26">
        <v>43971</v>
      </c>
      <c r="H2501" s="14">
        <v>2020</v>
      </c>
      <c r="I2501" s="14" t="s">
        <v>361</v>
      </c>
      <c r="J2501" s="14" t="s">
        <v>105</v>
      </c>
      <c r="K2501" s="14" t="s">
        <v>1451</v>
      </c>
      <c r="L2501" s="14" t="s">
        <v>12176</v>
      </c>
      <c r="M2501" s="14">
        <f t="shared" si="312"/>
        <v>2020</v>
      </c>
      <c r="N2501" s="14">
        <f t="shared" si="313"/>
        <v>5</v>
      </c>
      <c r="O2501" s="14" t="str">
        <f>IFERROR(VLOOKUP(I2501,Lists!$F$2:$G$16,2,FALSE()),"Not Rated")</f>
        <v>Teens</v>
      </c>
      <c r="P2501" s="14">
        <f t="shared" si="314"/>
        <v>1</v>
      </c>
      <c r="Q2501" s="14" t="str">
        <f t="shared" si="315"/>
        <v>Colombia</v>
      </c>
      <c r="R2501" s="14" t="str">
        <f t="shared" si="316"/>
        <v>|Colombia|</v>
      </c>
      <c r="S2501" s="14" t="str">
        <f t="shared" si="317"/>
        <v>|International TV Shows|Spanish-Language TV Shows|TV Dramas|</v>
      </c>
      <c r="T2501" s="14" t="str">
        <f t="shared" si="318"/>
        <v>|Unknown|</v>
      </c>
      <c r="U2501" s="14" t="str">
        <f t="shared" si="319"/>
        <v>|Essined Aponte|Emmanuel Esparza|Kepa Amuchastegui|Manuel Navarro|Aroha Hafez|Ilenia Antonini|Alejandro Rodríguez|Cristina Warner|Juliette Arrieta|Fernando Campo|Camilo Jiménez|Jairo Camargo|Adelaida Buscato|</v>
      </c>
    </row>
    <row r="2502" spans="1:21">
      <c r="A2502" s="14" t="s">
        <v>12177</v>
      </c>
      <c r="B2502" s="14" t="s">
        <v>48</v>
      </c>
      <c r="C2502" s="14" t="s">
        <v>12178</v>
      </c>
      <c r="D2502" s="14" t="s">
        <v>12179</v>
      </c>
      <c r="E2502" s="14" t="s">
        <v>12180</v>
      </c>
      <c r="F2502" s="14" t="s">
        <v>116</v>
      </c>
      <c r="G2502" s="26">
        <v>43971</v>
      </c>
      <c r="H2502" s="14">
        <v>2020</v>
      </c>
      <c r="I2502" s="14" t="s">
        <v>360</v>
      </c>
      <c r="J2502" s="14" t="s">
        <v>900</v>
      </c>
      <c r="K2502" s="14" t="s">
        <v>1034</v>
      </c>
      <c r="L2502" s="14" t="s">
        <v>12181</v>
      </c>
      <c r="M2502" s="14">
        <f t="shared" si="312"/>
        <v>2020</v>
      </c>
      <c r="N2502" s="14">
        <f t="shared" si="313"/>
        <v>5</v>
      </c>
      <c r="O2502" s="14" t="str">
        <f>IFERROR(VLOOKUP(I2502,Lists!$F$2:$G$16,2,FALSE()),"Not Rated")</f>
        <v>Adults</v>
      </c>
      <c r="P2502" s="14">
        <f t="shared" si="314"/>
        <v>92</v>
      </c>
      <c r="Q2502" s="14" t="str">
        <f t="shared" si="315"/>
        <v>India</v>
      </c>
      <c r="R2502" s="14" t="str">
        <f t="shared" si="316"/>
        <v>|India|</v>
      </c>
      <c r="S2502" s="14" t="str">
        <f t="shared" si="317"/>
        <v>|Comedies|Dramas|Independent Movies|</v>
      </c>
      <c r="T2502" s="14" t="str">
        <f t="shared" si="318"/>
        <v>|Megha Ramaswamy|</v>
      </c>
      <c r="U2502" s="14" t="str">
        <f t="shared" si="319"/>
        <v>|Yashaswini Dayama|Karanvir Malhotra|Abhay Deol|Priyanka Bose|Monica Dogra|Sulabha Arya|Manu Rishi Chadha|Ananya Melkote|</v>
      </c>
    </row>
    <row r="2503" spans="1:21">
      <c r="A2503" s="14" t="s">
        <v>12182</v>
      </c>
      <c r="B2503" s="14" t="s">
        <v>48</v>
      </c>
      <c r="C2503" s="14" t="s">
        <v>12183</v>
      </c>
      <c r="D2503" s="14" t="s">
        <v>12184</v>
      </c>
      <c r="E2503" s="14" t="s">
        <v>12185</v>
      </c>
      <c r="F2503" s="14" t="s">
        <v>128</v>
      </c>
      <c r="G2503" s="26">
        <v>43970</v>
      </c>
      <c r="H2503" s="14">
        <v>2006</v>
      </c>
      <c r="I2503" s="14" t="s">
        <v>362</v>
      </c>
      <c r="J2503" s="14" t="s">
        <v>611</v>
      </c>
      <c r="K2503" s="14" t="s">
        <v>529</v>
      </c>
      <c r="L2503" s="14" t="s">
        <v>12186</v>
      </c>
      <c r="M2503" s="14">
        <f t="shared" si="312"/>
        <v>2020</v>
      </c>
      <c r="N2503" s="14">
        <f t="shared" si="313"/>
        <v>5</v>
      </c>
      <c r="O2503" s="14" t="str">
        <f>IFERROR(VLOOKUP(I2503,Lists!$F$2:$G$16,2,FALSE()),"Not Rated")</f>
        <v>Older Kids</v>
      </c>
      <c r="P2503" s="14">
        <f t="shared" si="314"/>
        <v>105</v>
      </c>
      <c r="Q2503" s="14" t="str">
        <f t="shared" si="315"/>
        <v>Egypt</v>
      </c>
      <c r="R2503" s="14" t="str">
        <f t="shared" si="316"/>
        <v>|Egypt|</v>
      </c>
      <c r="S2503" s="14" t="str">
        <f t="shared" si="317"/>
        <v>|Comedies|International Movies|</v>
      </c>
      <c r="T2503" s="14" t="str">
        <f t="shared" si="318"/>
        <v>|Saeed Hamed|</v>
      </c>
      <c r="U2503" s="14" t="str">
        <f t="shared" si="319"/>
        <v>|Mohamed Henedi|Donia Samir Ghanim|Hassan Hosny|Fadia Abdel Ghany|Alaa Morsy|Lotfy Labib|Nabil Issa|Hatem Jamel|Alaa Zinhom|Hala Sarhan|</v>
      </c>
    </row>
    <row r="2504" spans="1:21">
      <c r="A2504" s="14" t="s">
        <v>12187</v>
      </c>
      <c r="B2504" s="14" t="s">
        <v>48</v>
      </c>
      <c r="C2504" s="14" t="s">
        <v>12188</v>
      </c>
      <c r="D2504" s="14" t="s">
        <v>11905</v>
      </c>
      <c r="E2504" s="14" t="s">
        <v>12189</v>
      </c>
      <c r="F2504" s="14" t="s">
        <v>128</v>
      </c>
      <c r="G2504" s="26">
        <v>43970</v>
      </c>
      <c r="H2504" s="14">
        <v>2009</v>
      </c>
      <c r="I2504" s="14" t="s">
        <v>361</v>
      </c>
      <c r="J2504" s="14" t="s">
        <v>1159</v>
      </c>
      <c r="K2504" s="14" t="s">
        <v>1227</v>
      </c>
      <c r="L2504" s="14" t="s">
        <v>12190</v>
      </c>
      <c r="M2504" s="14">
        <f t="shared" si="312"/>
        <v>2020</v>
      </c>
      <c r="N2504" s="14">
        <f t="shared" si="313"/>
        <v>5</v>
      </c>
      <c r="O2504" s="14" t="str">
        <f>IFERROR(VLOOKUP(I2504,Lists!$F$2:$G$16,2,FALSE()),"Not Rated")</f>
        <v>Teens</v>
      </c>
      <c r="P2504" s="14">
        <f t="shared" si="314"/>
        <v>120</v>
      </c>
      <c r="Q2504" s="14" t="str">
        <f t="shared" si="315"/>
        <v>Egypt</v>
      </c>
      <c r="R2504" s="14" t="str">
        <f t="shared" si="316"/>
        <v>|Egypt|</v>
      </c>
      <c r="S2504" s="14" t="str">
        <f t="shared" si="317"/>
        <v>|Action &amp; Adventure|International Movies|</v>
      </c>
      <c r="T2504" s="14" t="str">
        <f t="shared" si="318"/>
        <v>|Sherif Arafa|</v>
      </c>
      <c r="U2504" s="14" t="str">
        <f t="shared" si="319"/>
        <v>|Karim Abdel Aziz|Mona Zaki|Sherif Mounir|Entsar|Salem Klass|Sabri Abdulmonem|Kinda Alloush|Yasser Ali Maher|Kamal Suliman|Jerjes Jbara|</v>
      </c>
    </row>
    <row r="2505" spans="1:21">
      <c r="A2505" s="14" t="s">
        <v>12191</v>
      </c>
      <c r="B2505" s="14" t="s">
        <v>48</v>
      </c>
      <c r="C2505" s="14" t="s">
        <v>12192</v>
      </c>
      <c r="D2505" s="14" t="s">
        <v>11877</v>
      </c>
      <c r="E2505" s="14" t="s">
        <v>12193</v>
      </c>
      <c r="F2505" s="14" t="s">
        <v>128</v>
      </c>
      <c r="G2505" s="26">
        <v>43970</v>
      </c>
      <c r="H2505" s="14">
        <v>2012</v>
      </c>
      <c r="I2505" s="14" t="s">
        <v>361</v>
      </c>
      <c r="J2505" s="14" t="s">
        <v>624</v>
      </c>
      <c r="K2505" s="14" t="s">
        <v>542</v>
      </c>
      <c r="L2505" s="14" t="s">
        <v>12194</v>
      </c>
      <c r="M2505" s="14">
        <f t="shared" si="312"/>
        <v>2020</v>
      </c>
      <c r="N2505" s="14">
        <f t="shared" si="313"/>
        <v>5</v>
      </c>
      <c r="O2505" s="14" t="str">
        <f>IFERROR(VLOOKUP(I2505,Lists!$F$2:$G$16,2,FALSE()),"Not Rated")</f>
        <v>Teens</v>
      </c>
      <c r="P2505" s="14">
        <f t="shared" si="314"/>
        <v>96</v>
      </c>
      <c r="Q2505" s="14" t="str">
        <f t="shared" si="315"/>
        <v>Egypt</v>
      </c>
      <c r="R2505" s="14" t="str">
        <f t="shared" si="316"/>
        <v>|Egypt|</v>
      </c>
      <c r="S2505" s="14" t="str">
        <f t="shared" si="317"/>
        <v>|Comedies|International Movies|Romantic Movies|</v>
      </c>
      <c r="T2505" s="14" t="str">
        <f t="shared" si="318"/>
        <v>|Ahmed Al-Badry|</v>
      </c>
      <c r="U2505" s="14" t="str">
        <f t="shared" si="319"/>
        <v>|Yousra|Mai Ezz El-Din|Ezzat Abou Aouf|Mohamed Nour|</v>
      </c>
    </row>
    <row r="2506" spans="1:21">
      <c r="A2506" s="14" t="s">
        <v>12195</v>
      </c>
      <c r="B2506" s="14" t="s">
        <v>48</v>
      </c>
      <c r="C2506" s="14" t="s">
        <v>12196</v>
      </c>
      <c r="D2506" s="14" t="s">
        <v>12197</v>
      </c>
      <c r="E2506" s="14" t="s">
        <v>12198</v>
      </c>
      <c r="F2506" s="14" t="s">
        <v>128</v>
      </c>
      <c r="G2506" s="26">
        <v>43970</v>
      </c>
      <c r="H2506" s="14">
        <v>2007</v>
      </c>
      <c r="I2506" s="14" t="s">
        <v>361</v>
      </c>
      <c r="J2506" s="14" t="s">
        <v>1386</v>
      </c>
      <c r="K2506" s="14" t="s">
        <v>529</v>
      </c>
      <c r="L2506" s="14" t="s">
        <v>12199</v>
      </c>
      <c r="M2506" s="14">
        <f t="shared" si="312"/>
        <v>2020</v>
      </c>
      <c r="N2506" s="14">
        <f t="shared" si="313"/>
        <v>5</v>
      </c>
      <c r="O2506" s="14" t="str">
        <f>IFERROR(VLOOKUP(I2506,Lists!$F$2:$G$16,2,FALSE()),"Not Rated")</f>
        <v>Teens</v>
      </c>
      <c r="P2506" s="14">
        <f t="shared" si="314"/>
        <v>107</v>
      </c>
      <c r="Q2506" s="14" t="str">
        <f t="shared" si="315"/>
        <v>Egypt</v>
      </c>
      <c r="R2506" s="14" t="str">
        <f t="shared" si="316"/>
        <v>|Egypt|</v>
      </c>
      <c r="S2506" s="14" t="str">
        <f t="shared" si="317"/>
        <v>|Comedies|International Movies|</v>
      </c>
      <c r="T2506" s="14" t="str">
        <f t="shared" si="318"/>
        <v>|Ali Ragab|</v>
      </c>
      <c r="U2506" s="14" t="str">
        <f t="shared" si="319"/>
        <v>|Mohamed Saad|Hassan Hosny|Ragaa Al-Geddawy|Yasmin Abdulaziz|Alaa Morsy|</v>
      </c>
    </row>
    <row r="2507" spans="1:21">
      <c r="A2507" s="14" t="s">
        <v>12200</v>
      </c>
      <c r="B2507" s="14" t="s">
        <v>48</v>
      </c>
      <c r="C2507" s="14" t="s">
        <v>12201</v>
      </c>
      <c r="D2507" s="14" t="s">
        <v>12202</v>
      </c>
      <c r="E2507" s="14" t="s">
        <v>12203</v>
      </c>
      <c r="F2507" s="14" t="s">
        <v>128</v>
      </c>
      <c r="G2507" s="26">
        <v>43970</v>
      </c>
      <c r="H2507" s="14">
        <v>2008</v>
      </c>
      <c r="I2507" s="14" t="s">
        <v>362</v>
      </c>
      <c r="J2507" s="14" t="s">
        <v>730</v>
      </c>
      <c r="K2507" s="14" t="s">
        <v>529</v>
      </c>
      <c r="L2507" s="14" t="s">
        <v>12204</v>
      </c>
      <c r="M2507" s="14">
        <f t="shared" si="312"/>
        <v>2020</v>
      </c>
      <c r="N2507" s="14">
        <f t="shared" si="313"/>
        <v>5</v>
      </c>
      <c r="O2507" s="14" t="str">
        <f>IFERROR(VLOOKUP(I2507,Lists!$F$2:$G$16,2,FALSE()),"Not Rated")</f>
        <v>Older Kids</v>
      </c>
      <c r="P2507" s="14">
        <f t="shared" si="314"/>
        <v>93</v>
      </c>
      <c r="Q2507" s="14" t="str">
        <f t="shared" si="315"/>
        <v>Egypt</v>
      </c>
      <c r="R2507" s="14" t="str">
        <f t="shared" si="316"/>
        <v>|Egypt|</v>
      </c>
      <c r="S2507" s="14" t="str">
        <f t="shared" si="317"/>
        <v>|Comedies|International Movies|</v>
      </c>
      <c r="T2507" s="14" t="str">
        <f t="shared" si="318"/>
        <v>|Ahmad El-Badri|</v>
      </c>
      <c r="U2507" s="14" t="str">
        <f t="shared" si="319"/>
        <v>|Mai Ezz El-Din|Khaled Abol Naga|Hassan Hosny|Marwa Abdel Monem|Moustafa Haridy|Nahla Zaki|Ezzat Abou Aouf|Reda Hamed|Muhammad Qishta|</v>
      </c>
    </row>
    <row r="2508" spans="1:21">
      <c r="A2508" s="14" t="s">
        <v>12205</v>
      </c>
      <c r="B2508" s="14" t="s">
        <v>48</v>
      </c>
      <c r="C2508" s="14" t="s">
        <v>12206</v>
      </c>
      <c r="D2508" s="14" t="s">
        <v>12202</v>
      </c>
      <c r="E2508" s="14" t="s">
        <v>12207</v>
      </c>
      <c r="F2508" s="14" t="s">
        <v>128</v>
      </c>
      <c r="G2508" s="26">
        <v>43970</v>
      </c>
      <c r="H2508" s="14">
        <v>2009</v>
      </c>
      <c r="I2508" s="14" t="s">
        <v>361</v>
      </c>
      <c r="J2508" s="14" t="s">
        <v>1247</v>
      </c>
      <c r="K2508" s="14" t="s">
        <v>529</v>
      </c>
      <c r="L2508" s="14" t="s">
        <v>12208</v>
      </c>
      <c r="M2508" s="14">
        <f t="shared" si="312"/>
        <v>2020</v>
      </c>
      <c r="N2508" s="14">
        <f t="shared" si="313"/>
        <v>5</v>
      </c>
      <c r="O2508" s="14" t="str">
        <f>IFERROR(VLOOKUP(I2508,Lists!$F$2:$G$16,2,FALSE()),"Not Rated")</f>
        <v>Teens</v>
      </c>
      <c r="P2508" s="14">
        <f t="shared" si="314"/>
        <v>101</v>
      </c>
      <c r="Q2508" s="14" t="str">
        <f t="shared" si="315"/>
        <v>Egypt</v>
      </c>
      <c r="R2508" s="14" t="str">
        <f t="shared" si="316"/>
        <v>|Egypt|</v>
      </c>
      <c r="S2508" s="14" t="str">
        <f t="shared" si="317"/>
        <v>|Comedies|International Movies|</v>
      </c>
      <c r="T2508" s="14" t="str">
        <f t="shared" si="318"/>
        <v>|Ahmad El-Badri|</v>
      </c>
      <c r="U2508" s="14" t="str">
        <f t="shared" si="319"/>
        <v>|Tamer Hosny|Mai Ezz El-Din|Ezzat Abou Aouf|Marwa Abdel Monem|Hussien Elgohary|Mirhan|Maysara|</v>
      </c>
    </row>
    <row r="2509" spans="1:21">
      <c r="A2509" s="14" t="s">
        <v>12209</v>
      </c>
      <c r="B2509" s="14" t="s">
        <v>49</v>
      </c>
      <c r="C2509" s="14" t="s">
        <v>12210</v>
      </c>
      <c r="D2509" s="14" t="s">
        <v>289</v>
      </c>
      <c r="E2509" s="14" t="s">
        <v>12211</v>
      </c>
      <c r="F2509" s="14" t="s">
        <v>115</v>
      </c>
      <c r="G2509" s="26">
        <v>43970</v>
      </c>
      <c r="H2509" s="14">
        <v>2020</v>
      </c>
      <c r="I2509" s="14" t="s">
        <v>360</v>
      </c>
      <c r="J2509" s="14" t="s">
        <v>105</v>
      </c>
      <c r="K2509" s="14" t="s">
        <v>2400</v>
      </c>
      <c r="L2509" s="14" t="s">
        <v>12212</v>
      </c>
      <c r="M2509" s="14">
        <f t="shared" si="312"/>
        <v>2020</v>
      </c>
      <c r="N2509" s="14">
        <f t="shared" si="313"/>
        <v>5</v>
      </c>
      <c r="O2509" s="14" t="str">
        <f>IFERROR(VLOOKUP(I2509,Lists!$F$2:$G$16,2,FALSE()),"Not Rated")</f>
        <v>Adults</v>
      </c>
      <c r="P2509" s="14">
        <f t="shared" si="314"/>
        <v>1</v>
      </c>
      <c r="Q2509" s="14" t="str">
        <f t="shared" si="315"/>
        <v>United States</v>
      </c>
      <c r="R2509" s="14" t="str">
        <f t="shared" si="316"/>
        <v>|United States|</v>
      </c>
      <c r="S2509" s="14" t="str">
        <f t="shared" si="317"/>
        <v>|Stand-Up Comedy &amp; Talk Shows|TV Comedies|</v>
      </c>
      <c r="T2509" s="14" t="str">
        <f t="shared" si="318"/>
        <v>|Marcus Raboy|</v>
      </c>
      <c r="U2509" s="14" t="str">
        <f t="shared" si="319"/>
        <v>|Patton Oswalt|Bob Rubin|</v>
      </c>
    </row>
    <row r="2510" spans="1:21">
      <c r="A2510" s="14" t="s">
        <v>12213</v>
      </c>
      <c r="B2510" s="14" t="s">
        <v>49</v>
      </c>
      <c r="C2510" s="14" t="s">
        <v>12214</v>
      </c>
      <c r="D2510" s="14" t="s">
        <v>117</v>
      </c>
      <c r="E2510" s="14" t="s">
        <v>12215</v>
      </c>
      <c r="F2510" s="14" t="s">
        <v>115</v>
      </c>
      <c r="G2510" s="26">
        <v>43970</v>
      </c>
      <c r="H2510" s="14">
        <v>2020</v>
      </c>
      <c r="I2510" s="14" t="s">
        <v>361</v>
      </c>
      <c r="J2510" s="14" t="s">
        <v>105</v>
      </c>
      <c r="K2510" s="14" t="s">
        <v>2858</v>
      </c>
      <c r="L2510" s="14" t="s">
        <v>12216</v>
      </c>
      <c r="M2510" s="14">
        <f t="shared" si="312"/>
        <v>2020</v>
      </c>
      <c r="N2510" s="14">
        <f t="shared" si="313"/>
        <v>5</v>
      </c>
      <c r="O2510" s="14" t="str">
        <f>IFERROR(VLOOKUP(I2510,Lists!$F$2:$G$16,2,FALSE()),"Not Rated")</f>
        <v>Teens</v>
      </c>
      <c r="P2510" s="14">
        <f t="shared" si="314"/>
        <v>1</v>
      </c>
      <c r="Q2510" s="14" t="str">
        <f t="shared" si="315"/>
        <v>United States</v>
      </c>
      <c r="R2510" s="14" t="str">
        <f t="shared" si="316"/>
        <v>|United States|</v>
      </c>
      <c r="S2510" s="14" t="str">
        <f t="shared" si="317"/>
        <v>|Romantic TV Shows|TV Dramas|</v>
      </c>
      <c r="T2510" s="14" t="str">
        <f t="shared" si="318"/>
        <v>|Unknown|</v>
      </c>
      <c r="U2510" s="14" t="str">
        <f t="shared" si="319"/>
        <v>|JoAnna Garcia Swisher|Brooke Elliott|Heather Headley|Chris Klein|Justin Bruening|Logan Allen|Anneliese Judge|Carson Rowland|Jamie Lynn Spears|Dion Johnstone|</v>
      </c>
    </row>
    <row r="2511" spans="1:21">
      <c r="A2511" s="14" t="s">
        <v>12217</v>
      </c>
      <c r="B2511" s="14" t="s">
        <v>48</v>
      </c>
      <c r="C2511" s="14" t="s">
        <v>12218</v>
      </c>
      <c r="D2511" s="14" t="s">
        <v>11863</v>
      </c>
      <c r="E2511" s="14" t="s">
        <v>12219</v>
      </c>
      <c r="F2511" s="14" t="s">
        <v>128</v>
      </c>
      <c r="G2511" s="26">
        <v>43970</v>
      </c>
      <c r="H2511" s="14">
        <v>2006</v>
      </c>
      <c r="I2511" s="14" t="s">
        <v>361</v>
      </c>
      <c r="J2511" s="14" t="s">
        <v>604</v>
      </c>
      <c r="K2511" s="14" t="s">
        <v>542</v>
      </c>
      <c r="L2511" s="14" t="s">
        <v>12220</v>
      </c>
      <c r="M2511" s="14">
        <f t="shared" si="312"/>
        <v>2020</v>
      </c>
      <c r="N2511" s="14">
        <f t="shared" si="313"/>
        <v>5</v>
      </c>
      <c r="O2511" s="14" t="str">
        <f>IFERROR(VLOOKUP(I2511,Lists!$F$2:$G$16,2,FALSE()),"Not Rated")</f>
        <v>Teens</v>
      </c>
      <c r="P2511" s="14">
        <f t="shared" si="314"/>
        <v>110</v>
      </c>
      <c r="Q2511" s="14" t="str">
        <f t="shared" si="315"/>
        <v>Egypt</v>
      </c>
      <c r="R2511" s="14" t="str">
        <f t="shared" si="316"/>
        <v>|Egypt|</v>
      </c>
      <c r="S2511" s="14" t="str">
        <f t="shared" si="317"/>
        <v>|Comedies|International Movies|Romantic Movies|</v>
      </c>
      <c r="T2511" s="14" t="str">
        <f t="shared" si="318"/>
        <v>|Wael Ehsan|</v>
      </c>
      <c r="U2511" s="14" t="str">
        <f t="shared" si="319"/>
        <v>|Ahmed Helmy|Nour|Majdi Kamel|Khaled El Sawy|Mais Hamdan|Moataza Abdel Sabour|Youssef Dawood|Youssef Fawzy|Mohamed Sharaf|Osama Munir|</v>
      </c>
    </row>
    <row r="2512" spans="1:21">
      <c r="A2512" s="14" t="s">
        <v>12221</v>
      </c>
      <c r="B2512" s="14" t="s">
        <v>48</v>
      </c>
      <c r="C2512" s="14" t="s">
        <v>12222</v>
      </c>
      <c r="D2512" s="14" t="s">
        <v>12197</v>
      </c>
      <c r="E2512" s="14" t="s">
        <v>12223</v>
      </c>
      <c r="F2512" s="14" t="s">
        <v>128</v>
      </c>
      <c r="G2512" s="26">
        <v>43970</v>
      </c>
      <c r="H2512" s="14">
        <v>2004</v>
      </c>
      <c r="I2512" s="14" t="s">
        <v>361</v>
      </c>
      <c r="J2512" s="14" t="s">
        <v>1375</v>
      </c>
      <c r="K2512" s="14" t="s">
        <v>529</v>
      </c>
      <c r="L2512" s="14" t="s">
        <v>12224</v>
      </c>
      <c r="M2512" s="14">
        <f t="shared" si="312"/>
        <v>2020</v>
      </c>
      <c r="N2512" s="14">
        <f t="shared" si="313"/>
        <v>5</v>
      </c>
      <c r="O2512" s="14" t="str">
        <f>IFERROR(VLOOKUP(I2512,Lists!$F$2:$G$16,2,FALSE()),"Not Rated")</f>
        <v>Teens</v>
      </c>
      <c r="P2512" s="14">
        <f t="shared" si="314"/>
        <v>112</v>
      </c>
      <c r="Q2512" s="14" t="str">
        <f t="shared" si="315"/>
        <v>Egypt</v>
      </c>
      <c r="R2512" s="14" t="str">
        <f t="shared" si="316"/>
        <v>|Egypt|</v>
      </c>
      <c r="S2512" s="14" t="str">
        <f t="shared" si="317"/>
        <v>|Comedies|International Movies|</v>
      </c>
      <c r="T2512" s="14" t="str">
        <f t="shared" si="318"/>
        <v>|Ali Ragab|</v>
      </c>
      <c r="U2512" s="14" t="str">
        <f t="shared" si="319"/>
        <v>|Ahmed Helmy|Yasmin Abdulaziz|Mahmoud Abdel Moghny|Lotfy Labib|Soad Nasr|Rico|Ahmed Rateb|Youssef Eid|</v>
      </c>
    </row>
    <row r="2513" spans="1:21">
      <c r="A2513" s="14" t="s">
        <v>12225</v>
      </c>
      <c r="B2513" s="14" t="s">
        <v>48</v>
      </c>
      <c r="C2513" s="14" t="s">
        <v>12226</v>
      </c>
      <c r="D2513" s="14" t="s">
        <v>12227</v>
      </c>
      <c r="E2513" s="14" t="s">
        <v>12228</v>
      </c>
      <c r="F2513" s="14" t="s">
        <v>12229</v>
      </c>
      <c r="G2513" s="26">
        <v>43970</v>
      </c>
      <c r="H2513" s="14">
        <v>2012</v>
      </c>
      <c r="I2513" s="14" t="s">
        <v>367</v>
      </c>
      <c r="J2513" s="14" t="s">
        <v>730</v>
      </c>
      <c r="K2513" s="14" t="s">
        <v>444</v>
      </c>
      <c r="L2513" s="14" t="s">
        <v>12230</v>
      </c>
      <c r="M2513" s="14">
        <f t="shared" si="312"/>
        <v>2020</v>
      </c>
      <c r="N2513" s="14">
        <f t="shared" si="313"/>
        <v>5</v>
      </c>
      <c r="O2513" s="14" t="str">
        <f>IFERROR(VLOOKUP(I2513,Lists!$F$2:$G$16,2,FALSE()),"Not Rated")</f>
        <v>Older Kids</v>
      </c>
      <c r="P2513" s="14">
        <f t="shared" si="314"/>
        <v>93</v>
      </c>
      <c r="Q2513" s="14" t="str">
        <f t="shared" si="315"/>
        <v>Saudi Arabia</v>
      </c>
      <c r="R2513" s="14" t="str">
        <f t="shared" si="316"/>
        <v>|Saudi Arabia|Netherlands|Germany|Jordan|United Arab Emirates|United States|</v>
      </c>
      <c r="S2513" s="14" t="str">
        <f t="shared" si="317"/>
        <v>|Dramas|Independent Movies|International Movies|</v>
      </c>
      <c r="T2513" s="14" t="str">
        <f t="shared" si="318"/>
        <v>|Haifaa Al-Mansour|</v>
      </c>
      <c r="U2513" s="14" t="str">
        <f t="shared" si="319"/>
        <v>|Reem Abdullah|Waad Mohammed|Abdullrahman Al Gohani|Ahd|Sultan Al Assaf|Alanoud Sajini|Rafa Al Sanea|Dana Abdullilah|</v>
      </c>
    </row>
    <row r="2514" spans="1:21">
      <c r="A2514" s="14" t="s">
        <v>12231</v>
      </c>
      <c r="B2514" s="14" t="s">
        <v>48</v>
      </c>
      <c r="C2514" s="14" t="s">
        <v>12232</v>
      </c>
      <c r="D2514" s="14" t="s">
        <v>11891</v>
      </c>
      <c r="E2514" s="14" t="s">
        <v>12233</v>
      </c>
      <c r="F2514" s="14" t="s">
        <v>128</v>
      </c>
      <c r="G2514" s="26">
        <v>43970</v>
      </c>
      <c r="H2514" s="14">
        <v>2005</v>
      </c>
      <c r="I2514" s="14" t="s">
        <v>362</v>
      </c>
      <c r="J2514" s="14" t="s">
        <v>1226</v>
      </c>
      <c r="K2514" s="14" t="s">
        <v>542</v>
      </c>
      <c r="L2514" s="14" t="s">
        <v>12234</v>
      </c>
      <c r="M2514" s="14">
        <f t="shared" si="312"/>
        <v>2020</v>
      </c>
      <c r="N2514" s="14">
        <f t="shared" si="313"/>
        <v>5</v>
      </c>
      <c r="O2514" s="14" t="str">
        <f>IFERROR(VLOOKUP(I2514,Lists!$F$2:$G$16,2,FALSE()),"Not Rated")</f>
        <v>Older Kids</v>
      </c>
      <c r="P2514" s="14">
        <f t="shared" si="314"/>
        <v>109</v>
      </c>
      <c r="Q2514" s="14" t="str">
        <f t="shared" si="315"/>
        <v>Egypt</v>
      </c>
      <c r="R2514" s="14" t="str">
        <f t="shared" si="316"/>
        <v>|Egypt|</v>
      </c>
      <c r="S2514" s="14" t="str">
        <f t="shared" si="317"/>
        <v>|Comedies|International Movies|Romantic Movies|</v>
      </c>
      <c r="T2514" s="14" t="str">
        <f t="shared" si="318"/>
        <v>|Wael Ihsan|</v>
      </c>
      <c r="U2514" s="14" t="str">
        <f t="shared" si="319"/>
        <v>|Ahmed Helmy|Yasmin Abdulaziz|Hassan Hosny|Hasan Kami|</v>
      </c>
    </row>
    <row r="2515" spans="1:21">
      <c r="A2515" s="14" t="s">
        <v>12235</v>
      </c>
      <c r="B2515" s="14" t="s">
        <v>48</v>
      </c>
      <c r="C2515" s="14" t="s">
        <v>12236</v>
      </c>
      <c r="D2515" s="14" t="s">
        <v>4467</v>
      </c>
      <c r="E2515" s="14" t="s">
        <v>12237</v>
      </c>
      <c r="F2515" s="14" t="s">
        <v>131</v>
      </c>
      <c r="G2515" s="26">
        <v>43969</v>
      </c>
      <c r="H2515" s="14">
        <v>2019</v>
      </c>
      <c r="I2515" s="14" t="s">
        <v>361</v>
      </c>
      <c r="J2515" s="14" t="s">
        <v>611</v>
      </c>
      <c r="K2515" s="14" t="s">
        <v>475</v>
      </c>
      <c r="L2515" s="14" t="s">
        <v>12238</v>
      </c>
      <c r="M2515" s="14">
        <f t="shared" si="312"/>
        <v>2020</v>
      </c>
      <c r="N2515" s="14">
        <f t="shared" si="313"/>
        <v>5</v>
      </c>
      <c r="O2515" s="14" t="str">
        <f>IFERROR(VLOOKUP(I2515,Lists!$F$2:$G$16,2,FALSE()),"Not Rated")</f>
        <v>Teens</v>
      </c>
      <c r="P2515" s="14">
        <f t="shared" si="314"/>
        <v>105</v>
      </c>
      <c r="Q2515" s="14" t="str">
        <f t="shared" si="315"/>
        <v>Nigeria</v>
      </c>
      <c r="R2515" s="14" t="str">
        <f t="shared" si="316"/>
        <v>|Nigeria|</v>
      </c>
      <c r="S2515" s="14" t="str">
        <f t="shared" si="317"/>
        <v>|Dramas|International Movies|</v>
      </c>
      <c r="T2515" s="14" t="str">
        <f t="shared" si="318"/>
        <v>|Ekene Som Mekwunye|</v>
      </c>
      <c r="U2515" s="14" t="str">
        <f t="shared" si="319"/>
        <v>|Rita Dominic|Joke Silva|Ngozi Nwosu|Kiki Omeili|Kalu Ikeagwu|Emmanuel Essien|Saidi Balogun|</v>
      </c>
    </row>
    <row r="2516" spans="1:21">
      <c r="A2516" s="14" t="s">
        <v>12239</v>
      </c>
      <c r="B2516" s="14" t="s">
        <v>49</v>
      </c>
      <c r="C2516" s="14" t="s">
        <v>12240</v>
      </c>
      <c r="D2516" s="14" t="s">
        <v>117</v>
      </c>
      <c r="E2516" s="14" t="s">
        <v>12241</v>
      </c>
      <c r="F2516" s="14" t="s">
        <v>118</v>
      </c>
      <c r="G2516" s="26">
        <v>43969</v>
      </c>
      <c r="H2516" s="14">
        <v>2020</v>
      </c>
      <c r="I2516" s="14" t="s">
        <v>362</v>
      </c>
      <c r="J2516" s="14" t="s">
        <v>105</v>
      </c>
      <c r="K2516" s="14" t="s">
        <v>2297</v>
      </c>
      <c r="L2516" s="14" t="s">
        <v>12242</v>
      </c>
      <c r="M2516" s="14">
        <f t="shared" si="312"/>
        <v>2020</v>
      </c>
      <c r="N2516" s="14">
        <f t="shared" si="313"/>
        <v>5</v>
      </c>
      <c r="O2516" s="14" t="str">
        <f>IFERROR(VLOOKUP(I2516,Lists!$F$2:$G$16,2,FALSE()),"Not Rated")</f>
        <v>Older Kids</v>
      </c>
      <c r="P2516" s="14">
        <f t="shared" si="314"/>
        <v>1</v>
      </c>
      <c r="Q2516" s="14" t="str">
        <f t="shared" si="315"/>
        <v>United Kingdom</v>
      </c>
      <c r="R2516" s="14" t="str">
        <f t="shared" si="316"/>
        <v>|United Kingdom|</v>
      </c>
      <c r="S2516" s="14" t="str">
        <f t="shared" si="317"/>
        <v>|British TV Shows|International TV Shows|Reality TV|</v>
      </c>
      <c r="T2516" s="14" t="str">
        <f t="shared" si="318"/>
        <v>|Unknown|</v>
      </c>
      <c r="U2516" s="14" t="str">
        <f t="shared" si="319"/>
        <v>|Natasia Demetriou|Vic Reeves|Kristen Griffith-Vanderyacht|</v>
      </c>
    </row>
    <row r="2517" spans="1:21">
      <c r="A2517" s="14" t="s">
        <v>12243</v>
      </c>
      <c r="B2517" s="14" t="s">
        <v>49</v>
      </c>
      <c r="C2517" s="14" t="s">
        <v>12244</v>
      </c>
      <c r="D2517" s="14" t="s">
        <v>117</v>
      </c>
      <c r="E2517" s="14" t="s">
        <v>12245</v>
      </c>
      <c r="F2517" s="14" t="s">
        <v>115</v>
      </c>
      <c r="G2517" s="26">
        <v>43968</v>
      </c>
      <c r="H2517" s="14">
        <v>2020</v>
      </c>
      <c r="I2517" s="14" t="s">
        <v>360</v>
      </c>
      <c r="J2517" s="14" t="s">
        <v>718</v>
      </c>
      <c r="K2517" s="14" t="s">
        <v>2400</v>
      </c>
      <c r="L2517" s="14" t="s">
        <v>12246</v>
      </c>
      <c r="M2517" s="14">
        <f t="shared" si="312"/>
        <v>2020</v>
      </c>
      <c r="N2517" s="14">
        <f t="shared" si="313"/>
        <v>5</v>
      </c>
      <c r="O2517" s="14" t="str">
        <f>IFERROR(VLOOKUP(I2517,Lists!$F$2:$G$16,2,FALSE()),"Not Rated")</f>
        <v>Adults</v>
      </c>
      <c r="P2517" s="14">
        <f t="shared" si="314"/>
        <v>6</v>
      </c>
      <c r="Q2517" s="14" t="str">
        <f t="shared" si="315"/>
        <v>United States</v>
      </c>
      <c r="R2517" s="14" t="str">
        <f t="shared" si="316"/>
        <v>|United States|</v>
      </c>
      <c r="S2517" s="14" t="str">
        <f t="shared" si="317"/>
        <v>|Stand-Up Comedy &amp; Talk Shows|TV Comedies|</v>
      </c>
      <c r="T2517" s="14" t="str">
        <f t="shared" si="318"/>
        <v>|Unknown|</v>
      </c>
      <c r="U2517" s="14" t="str">
        <f t="shared" si="319"/>
        <v>|Hasan Minhaj|</v>
      </c>
    </row>
    <row r="2518" spans="1:21">
      <c r="A2518" s="14" t="s">
        <v>12247</v>
      </c>
      <c r="B2518" s="14" t="s">
        <v>48</v>
      </c>
      <c r="C2518" s="14" t="s">
        <v>12248</v>
      </c>
      <c r="D2518" s="14" t="s">
        <v>12249</v>
      </c>
      <c r="E2518" s="14" t="s">
        <v>12250</v>
      </c>
      <c r="F2518" s="14" t="s">
        <v>172</v>
      </c>
      <c r="G2518" s="26">
        <v>43968</v>
      </c>
      <c r="H2518" s="14">
        <v>2019</v>
      </c>
      <c r="I2518" s="14" t="s">
        <v>360</v>
      </c>
      <c r="J2518" s="14" t="s">
        <v>566</v>
      </c>
      <c r="K2518" s="14" t="s">
        <v>1442</v>
      </c>
      <c r="L2518" s="14" t="s">
        <v>12251</v>
      </c>
      <c r="M2518" s="14">
        <f t="shared" si="312"/>
        <v>2020</v>
      </c>
      <c r="N2518" s="14">
        <f t="shared" si="313"/>
        <v>5</v>
      </c>
      <c r="O2518" s="14" t="str">
        <f>IFERROR(VLOOKUP(I2518,Lists!$F$2:$G$16,2,FALSE()),"Not Rated")</f>
        <v>Adults</v>
      </c>
      <c r="P2518" s="14">
        <f t="shared" si="314"/>
        <v>97</v>
      </c>
      <c r="Q2518" s="14" t="str">
        <f t="shared" si="315"/>
        <v>Kuwait</v>
      </c>
      <c r="R2518" s="14" t="str">
        <f t="shared" si="316"/>
        <v>|Kuwait|</v>
      </c>
      <c r="S2518" s="14" t="str">
        <f t="shared" si="317"/>
        <v>|Action &amp; Adventure|Comedies|International Movies|</v>
      </c>
      <c r="T2518" s="14" t="str">
        <f t="shared" si="318"/>
        <v>|Mohammed Alhmly|</v>
      </c>
      <c r="U2518" s="14" t="str">
        <f t="shared" si="319"/>
        <v>|Mohamed El Hemaly|Abdulla Al-khudr|Ghadeer Zayid|Heba El Dorry|Abdulaziz Al-mesallam|Meshal Al-farhan|Meshal Al-Mujibel|Ibrahim Al-Sheikhly|Souad al-Husseini|Soliman Elyassin|</v>
      </c>
    </row>
    <row r="2519" spans="1:21">
      <c r="A2519" s="14" t="s">
        <v>12252</v>
      </c>
      <c r="B2519" s="14" t="s">
        <v>49</v>
      </c>
      <c r="C2519" s="14" t="s">
        <v>12253</v>
      </c>
      <c r="D2519" s="14" t="s">
        <v>117</v>
      </c>
      <c r="E2519" s="14" t="s">
        <v>12254</v>
      </c>
      <c r="F2519" s="14" t="s">
        <v>123</v>
      </c>
      <c r="G2519" s="26">
        <v>43967</v>
      </c>
      <c r="H2519" s="14">
        <v>2009</v>
      </c>
      <c r="I2519" s="14" t="s">
        <v>361</v>
      </c>
      <c r="J2519" s="14" t="s">
        <v>105</v>
      </c>
      <c r="K2519" s="14" t="s">
        <v>6268</v>
      </c>
      <c r="L2519" s="14" t="s">
        <v>12255</v>
      </c>
      <c r="M2519" s="14">
        <f t="shared" si="312"/>
        <v>2020</v>
      </c>
      <c r="N2519" s="14">
        <f t="shared" si="313"/>
        <v>5</v>
      </c>
      <c r="O2519" s="14" t="str">
        <f>IFERROR(VLOOKUP(I2519,Lists!$F$2:$G$16,2,FALSE()),"Not Rated")</f>
        <v>Teens</v>
      </c>
      <c r="P2519" s="14">
        <f t="shared" si="314"/>
        <v>1</v>
      </c>
      <c r="Q2519" s="14" t="str">
        <f t="shared" si="315"/>
        <v>South Korea</v>
      </c>
      <c r="R2519" s="14" t="str">
        <f t="shared" si="316"/>
        <v>|South Korea|</v>
      </c>
      <c r="S2519" s="14" t="str">
        <f t="shared" si="317"/>
        <v>|International TV Shows|Korean TV Shows|Romantic TV Shows|</v>
      </c>
      <c r="T2519" s="14" t="str">
        <f t="shared" si="318"/>
        <v>|Unknown|</v>
      </c>
      <c r="U2519" s="14" t="str">
        <f t="shared" si="319"/>
        <v>|Ku Hye-sun|Lee Min-ho|Kim Hyun-joong|Kim Bum|Kim Joon|Kim So-eun|Lee Hye-yeong|Park Ji-bin|Lim Ye-jin|Jeong Ho-bin|</v>
      </c>
    </row>
    <row r="2520" spans="1:21">
      <c r="A2520" s="14" t="s">
        <v>12256</v>
      </c>
      <c r="B2520" s="14" t="s">
        <v>49</v>
      </c>
      <c r="C2520" s="14" t="s">
        <v>12257</v>
      </c>
      <c r="D2520" s="14" t="s">
        <v>117</v>
      </c>
      <c r="E2520" s="14" t="s">
        <v>12258</v>
      </c>
      <c r="F2520" s="14" t="s">
        <v>123</v>
      </c>
      <c r="G2520" s="26">
        <v>43967</v>
      </c>
      <c r="H2520" s="14">
        <v>2009</v>
      </c>
      <c r="I2520" s="14" t="s">
        <v>361</v>
      </c>
      <c r="J2520" s="14" t="s">
        <v>105</v>
      </c>
      <c r="K2520" s="14" t="s">
        <v>12259</v>
      </c>
      <c r="L2520" s="14" t="s">
        <v>12260</v>
      </c>
      <c r="M2520" s="14">
        <f t="shared" si="312"/>
        <v>2020</v>
      </c>
      <c r="N2520" s="14">
        <f t="shared" si="313"/>
        <v>5</v>
      </c>
      <c r="O2520" s="14" t="str">
        <f>IFERROR(VLOOKUP(I2520,Lists!$F$2:$G$16,2,FALSE()),"Not Rated")</f>
        <v>Teens</v>
      </c>
      <c r="P2520" s="14">
        <f t="shared" si="314"/>
        <v>1</v>
      </c>
      <c r="Q2520" s="14" t="str">
        <f t="shared" si="315"/>
        <v>South Korea</v>
      </c>
      <c r="R2520" s="14" t="str">
        <f t="shared" si="316"/>
        <v>|South Korea|</v>
      </c>
      <c r="S2520" s="14" t="str">
        <f t="shared" si="317"/>
        <v>|International TV Shows|Korean TV Shows|TV Action &amp; Adventure|</v>
      </c>
      <c r="T2520" s="14" t="str">
        <f t="shared" si="318"/>
        <v>|Unknown|</v>
      </c>
      <c r="U2520" s="14" t="str">
        <f t="shared" si="319"/>
        <v>|Lee Byung-hun|Kim Tae-hee|Jeong Jun-ho|Kim Young-chul|Kim Seung-woo|Kim So-yeon|Yun Ju-sang|Lee Jeong-kil|</v>
      </c>
    </row>
    <row r="2521" spans="1:21">
      <c r="A2521" s="14" t="s">
        <v>12261</v>
      </c>
      <c r="B2521" s="14" t="s">
        <v>49</v>
      </c>
      <c r="C2521" s="14" t="s">
        <v>12262</v>
      </c>
      <c r="D2521" s="14" t="s">
        <v>117</v>
      </c>
      <c r="E2521" s="14" t="s">
        <v>12263</v>
      </c>
      <c r="F2521" s="14" t="s">
        <v>115</v>
      </c>
      <c r="G2521" s="26">
        <v>43966</v>
      </c>
      <c r="H2521" s="14">
        <v>2007</v>
      </c>
      <c r="I2521" s="14" t="s">
        <v>365</v>
      </c>
      <c r="J2521" s="14" t="s">
        <v>107</v>
      </c>
      <c r="K2521" s="14" t="s">
        <v>12264</v>
      </c>
      <c r="L2521" s="14" t="s">
        <v>12265</v>
      </c>
      <c r="M2521" s="14">
        <f t="shared" si="312"/>
        <v>2020</v>
      </c>
      <c r="N2521" s="14">
        <f t="shared" si="313"/>
        <v>5</v>
      </c>
      <c r="O2521" s="14" t="str">
        <f>IFERROR(VLOOKUP(I2521,Lists!$F$2:$G$16,2,FALSE()),"Not Rated")</f>
        <v>Kids</v>
      </c>
      <c r="P2521" s="14">
        <f t="shared" si="314"/>
        <v>3</v>
      </c>
      <c r="Q2521" s="14" t="str">
        <f t="shared" si="315"/>
        <v>United States</v>
      </c>
      <c r="R2521" s="14" t="str">
        <f t="shared" si="316"/>
        <v>|United States|</v>
      </c>
      <c r="S2521" s="14" t="str">
        <f t="shared" si="317"/>
        <v>|Classic &amp; Cult TV|Kids' TV|TV Action &amp; Adventure|</v>
      </c>
      <c r="T2521" s="14" t="str">
        <f t="shared" si="318"/>
        <v>|Unknown|</v>
      </c>
      <c r="U2521" s="14" t="str">
        <f t="shared" si="319"/>
        <v>|Zach Tyler|Mae Whitman|Jack De Sena|Dee Bradley Baker|Dante Basco|Jessie Flower|Mako Iwamatsu|</v>
      </c>
    </row>
    <row r="2522" spans="1:21">
      <c r="A2522" s="14" t="s">
        <v>12266</v>
      </c>
      <c r="B2522" s="14" t="s">
        <v>48</v>
      </c>
      <c r="C2522" s="14" t="s">
        <v>12267</v>
      </c>
      <c r="D2522" s="14" t="s">
        <v>12268</v>
      </c>
      <c r="E2522" s="14" t="s">
        <v>12269</v>
      </c>
      <c r="F2522" s="14" t="s">
        <v>150</v>
      </c>
      <c r="G2522" s="26">
        <v>43966</v>
      </c>
      <c r="H2522" s="14">
        <v>2017</v>
      </c>
      <c r="I2522" s="14" t="s">
        <v>360</v>
      </c>
      <c r="J2522" s="14" t="s">
        <v>436</v>
      </c>
      <c r="K2522" s="14" t="s">
        <v>475</v>
      </c>
      <c r="L2522" s="14" t="s">
        <v>12270</v>
      </c>
      <c r="M2522" s="14">
        <f t="shared" si="312"/>
        <v>2020</v>
      </c>
      <c r="N2522" s="14">
        <f t="shared" si="313"/>
        <v>5</v>
      </c>
      <c r="O2522" s="14" t="str">
        <f>IFERROR(VLOOKUP(I2522,Lists!$F$2:$G$16,2,FALSE()),"Not Rated")</f>
        <v>Adults</v>
      </c>
      <c r="P2522" s="14">
        <f t="shared" si="314"/>
        <v>91</v>
      </c>
      <c r="Q2522" s="14" t="str">
        <f t="shared" si="315"/>
        <v>Lebanon</v>
      </c>
      <c r="R2522" s="14" t="str">
        <f t="shared" si="316"/>
        <v>|Lebanon|</v>
      </c>
      <c r="S2522" s="14" t="str">
        <f t="shared" si="317"/>
        <v>|Dramas|International Movies|</v>
      </c>
      <c r="T2522" s="14" t="str">
        <f t="shared" si="318"/>
        <v>|Lucien Bourjeily|</v>
      </c>
      <c r="U2522" s="14" t="str">
        <f t="shared" si="319"/>
        <v>|Farah Shaer|Jean Paul Hage|Samira Sarkis|Jenny Gebara|Laeticia Semaan|Nadim Abou Samra|Hussein Hijazi|Ghassan Chemali|</v>
      </c>
    </row>
    <row r="2523" spans="1:21">
      <c r="A2523" s="14" t="s">
        <v>12271</v>
      </c>
      <c r="B2523" s="14" t="s">
        <v>48</v>
      </c>
      <c r="C2523" s="14" t="s">
        <v>12272</v>
      </c>
      <c r="D2523" s="14" t="s">
        <v>12273</v>
      </c>
      <c r="E2523" s="14" t="s">
        <v>12274</v>
      </c>
      <c r="F2523" s="14" t="s">
        <v>122</v>
      </c>
      <c r="G2523" s="26">
        <v>43966</v>
      </c>
      <c r="H2523" s="14">
        <v>2019</v>
      </c>
      <c r="I2523" s="14" t="s">
        <v>360</v>
      </c>
      <c r="J2523" s="14" t="s">
        <v>708</v>
      </c>
      <c r="K2523" s="14" t="s">
        <v>542</v>
      </c>
      <c r="L2523" s="14" t="s">
        <v>12275</v>
      </c>
      <c r="M2523" s="14">
        <f t="shared" si="312"/>
        <v>2020</v>
      </c>
      <c r="N2523" s="14">
        <f t="shared" si="313"/>
        <v>5</v>
      </c>
      <c r="O2523" s="14" t="str">
        <f>IFERROR(VLOOKUP(I2523,Lists!$F$2:$G$16,2,FALSE()),"Not Rated")</f>
        <v>Adults</v>
      </c>
      <c r="P2523" s="14">
        <f t="shared" si="314"/>
        <v>88</v>
      </c>
      <c r="Q2523" s="14" t="str">
        <f t="shared" si="315"/>
        <v>Spain</v>
      </c>
      <c r="R2523" s="14" t="str">
        <f t="shared" si="316"/>
        <v>|Spain|</v>
      </c>
      <c r="S2523" s="14" t="str">
        <f t="shared" si="317"/>
        <v>|Comedies|International Movies|Romantic Movies|</v>
      </c>
      <c r="T2523" s="14" t="str">
        <f t="shared" si="318"/>
        <v>|Laura Mañá|</v>
      </c>
      <c r="U2523" s="14" t="str">
        <f t="shared" si="319"/>
        <v>|Quim Gutiérrez|Natalia Tena|Alfonso Bassave|Alba Ribas|Patricia Vico|Ernesto Alterio|</v>
      </c>
    </row>
    <row r="2524" spans="1:21">
      <c r="A2524" s="14" t="s">
        <v>12276</v>
      </c>
      <c r="B2524" s="14" t="s">
        <v>49</v>
      </c>
      <c r="C2524" s="14" t="s">
        <v>12277</v>
      </c>
      <c r="D2524" s="14" t="s">
        <v>9127</v>
      </c>
      <c r="E2524" s="14" t="s">
        <v>12278</v>
      </c>
      <c r="F2524" s="14" t="s">
        <v>120</v>
      </c>
      <c r="G2524" s="26">
        <v>43966</v>
      </c>
      <c r="H2524" s="14">
        <v>2020</v>
      </c>
      <c r="I2524" s="14" t="s">
        <v>360</v>
      </c>
      <c r="J2524" s="14" t="s">
        <v>105</v>
      </c>
      <c r="K2524" s="14" t="s">
        <v>1470</v>
      </c>
      <c r="L2524" s="14" t="s">
        <v>12279</v>
      </c>
      <c r="M2524" s="14">
        <f t="shared" si="312"/>
        <v>2020</v>
      </c>
      <c r="N2524" s="14">
        <f t="shared" si="313"/>
        <v>5</v>
      </c>
      <c r="O2524" s="14" t="str">
        <f>IFERROR(VLOOKUP(I2524,Lists!$F$2:$G$16,2,FALSE()),"Not Rated")</f>
        <v>Adults</v>
      </c>
      <c r="P2524" s="14">
        <f t="shared" si="314"/>
        <v>1</v>
      </c>
      <c r="Q2524" s="14" t="str">
        <f t="shared" si="315"/>
        <v>France</v>
      </c>
      <c r="R2524" s="14" t="str">
        <f t="shared" si="316"/>
        <v>|France|</v>
      </c>
      <c r="S2524" s="14" t="str">
        <f t="shared" si="317"/>
        <v>|Crime TV Shows|International TV Shows|TV Dramas|</v>
      </c>
      <c r="T2524" s="14" t="str">
        <f t="shared" si="318"/>
        <v>|Ziad Doueiri|</v>
      </c>
      <c r="U2524" s="14" t="str">
        <f t="shared" si="319"/>
        <v>|Eric Cantona|Suzanne Clément|Alex Lutz|Gustave Kervern|Alice de Lencquesaing|Louise Coldefy|Nicolas Martinez|Adama Niane|</v>
      </c>
    </row>
    <row r="2525" spans="1:21">
      <c r="A2525" s="14" t="s">
        <v>12280</v>
      </c>
      <c r="B2525" s="14" t="s">
        <v>49</v>
      </c>
      <c r="C2525" s="14" t="s">
        <v>12281</v>
      </c>
      <c r="D2525" s="14" t="s">
        <v>117</v>
      </c>
      <c r="E2525" s="14" t="s">
        <v>12282</v>
      </c>
      <c r="F2525" s="14" t="s">
        <v>115</v>
      </c>
      <c r="G2525" s="26">
        <v>43966</v>
      </c>
      <c r="H2525" s="14">
        <v>2019</v>
      </c>
      <c r="I2525" s="14" t="s">
        <v>362</v>
      </c>
      <c r="J2525" s="14" t="s">
        <v>718</v>
      </c>
      <c r="K2525" s="14" t="s">
        <v>249</v>
      </c>
      <c r="L2525" s="14" t="s">
        <v>12283</v>
      </c>
      <c r="M2525" s="14">
        <f t="shared" si="312"/>
        <v>2020</v>
      </c>
      <c r="N2525" s="14">
        <f t="shared" si="313"/>
        <v>5</v>
      </c>
      <c r="O2525" s="14" t="str">
        <f>IFERROR(VLOOKUP(I2525,Lists!$F$2:$G$16,2,FALSE()),"Not Rated")</f>
        <v>Older Kids</v>
      </c>
      <c r="P2525" s="14">
        <f t="shared" si="314"/>
        <v>6</v>
      </c>
      <c r="Q2525" s="14" t="str">
        <f t="shared" si="315"/>
        <v>United States</v>
      </c>
      <c r="R2525" s="14" t="str">
        <f t="shared" si="316"/>
        <v>|United States|</v>
      </c>
      <c r="S2525" s="14" t="str">
        <f t="shared" si="317"/>
        <v>|TV Dramas|</v>
      </c>
      <c r="T2525" s="14" t="str">
        <f t="shared" si="318"/>
        <v>|Unknown|</v>
      </c>
      <c r="U2525" s="14" t="str">
        <f t="shared" si="319"/>
        <v>|Téa Leoni|Tim Daly|Bebe Neuwirth|Zeljko Ivanek|Erich Bergen|Patina Miller|Geoffrey Arend|Kathrine Herzer|Evan Roe|Wallis Currie-Wood|</v>
      </c>
    </row>
    <row r="2526" spans="1:21">
      <c r="A2526" s="14" t="s">
        <v>12284</v>
      </c>
      <c r="B2526" s="14" t="s">
        <v>49</v>
      </c>
      <c r="C2526" s="14" t="s">
        <v>12285</v>
      </c>
      <c r="D2526" s="14" t="s">
        <v>117</v>
      </c>
      <c r="E2526" s="14" t="s">
        <v>12286</v>
      </c>
      <c r="F2526" s="14" t="s">
        <v>115</v>
      </c>
      <c r="G2526" s="26">
        <v>43966</v>
      </c>
      <c r="H2526" s="14">
        <v>2020</v>
      </c>
      <c r="I2526" s="14" t="s">
        <v>361</v>
      </c>
      <c r="J2526" s="14" t="s">
        <v>107</v>
      </c>
      <c r="K2526" s="14" t="s">
        <v>9272</v>
      </c>
      <c r="L2526" s="14" t="s">
        <v>12287</v>
      </c>
      <c r="M2526" s="14">
        <f t="shared" si="312"/>
        <v>2020</v>
      </c>
      <c r="N2526" s="14">
        <f t="shared" si="313"/>
        <v>5</v>
      </c>
      <c r="O2526" s="14" t="str">
        <f>IFERROR(VLOOKUP(I2526,Lists!$F$2:$G$16,2,FALSE()),"Not Rated")</f>
        <v>Teens</v>
      </c>
      <c r="P2526" s="14">
        <f t="shared" si="314"/>
        <v>3</v>
      </c>
      <c r="Q2526" s="14" t="str">
        <f t="shared" si="315"/>
        <v>United States</v>
      </c>
      <c r="R2526" s="14" t="str">
        <f t="shared" si="316"/>
        <v>|United States|</v>
      </c>
      <c r="S2526" s="14" t="str">
        <f t="shared" si="317"/>
        <v>|Reality TV|TV Comedies|</v>
      </c>
      <c r="T2526" s="14" t="str">
        <f t="shared" si="318"/>
        <v>|Unknown|</v>
      </c>
      <c r="U2526" s="14" t="str">
        <f t="shared" si="319"/>
        <v>|Justin Willman|</v>
      </c>
    </row>
    <row r="2527" spans="1:21">
      <c r="A2527" s="14" t="s">
        <v>12288</v>
      </c>
      <c r="B2527" s="14" t="s">
        <v>49</v>
      </c>
      <c r="C2527" s="14" t="s">
        <v>12289</v>
      </c>
      <c r="D2527" s="14" t="s">
        <v>117</v>
      </c>
      <c r="E2527" s="14" t="s">
        <v>12290</v>
      </c>
      <c r="F2527" s="14" t="s">
        <v>121</v>
      </c>
      <c r="G2527" s="26">
        <v>43966</v>
      </c>
      <c r="H2527" s="14">
        <v>2014</v>
      </c>
      <c r="I2527" s="14" t="s">
        <v>360</v>
      </c>
      <c r="J2527" s="14" t="s">
        <v>105</v>
      </c>
      <c r="K2527" s="14" t="s">
        <v>12291</v>
      </c>
      <c r="L2527" s="14" t="s">
        <v>12292</v>
      </c>
      <c r="M2527" s="14">
        <f t="shared" si="312"/>
        <v>2020</v>
      </c>
      <c r="N2527" s="14">
        <f t="shared" si="313"/>
        <v>5</v>
      </c>
      <c r="O2527" s="14" t="str">
        <f>IFERROR(VLOOKUP(I2527,Lists!$F$2:$G$16,2,FALSE()),"Not Rated")</f>
        <v>Adults</v>
      </c>
      <c r="P2527" s="14">
        <f t="shared" si="314"/>
        <v>1</v>
      </c>
      <c r="Q2527" s="14" t="str">
        <f t="shared" si="315"/>
        <v>Japan</v>
      </c>
      <c r="R2527" s="14" t="str">
        <f t="shared" si="316"/>
        <v>|Japan|</v>
      </c>
      <c r="S2527" s="14" t="str">
        <f t="shared" si="317"/>
        <v>|Anime Series|International TV Shows|TV Horror|</v>
      </c>
      <c r="T2527" s="14" t="str">
        <f t="shared" si="318"/>
        <v>|Unknown|</v>
      </c>
      <c r="U2527" s="14" t="str">
        <f t="shared" si="319"/>
        <v>|Nobunaga Shimazaki|Aya Hirano|Kana Hanazawa|Kiyono Yasuno|Rena Maeda|Miyuki Sawashiro|Hiroyuki Yoshino|Atsuko Tanaka|</v>
      </c>
    </row>
    <row r="2528" spans="1:21">
      <c r="A2528" s="14" t="s">
        <v>12293</v>
      </c>
      <c r="B2528" s="14" t="s">
        <v>49</v>
      </c>
      <c r="C2528" s="14" t="s">
        <v>12294</v>
      </c>
      <c r="D2528" s="14" t="s">
        <v>117</v>
      </c>
      <c r="E2528" s="14" t="s">
        <v>12295</v>
      </c>
      <c r="F2528" s="14" t="s">
        <v>115</v>
      </c>
      <c r="G2528" s="26">
        <v>43966</v>
      </c>
      <c r="H2528" s="14">
        <v>2020</v>
      </c>
      <c r="I2528" s="14" t="s">
        <v>365</v>
      </c>
      <c r="J2528" s="14" t="s">
        <v>521</v>
      </c>
      <c r="K2528" s="14" t="s">
        <v>3090</v>
      </c>
      <c r="L2528" s="14" t="s">
        <v>12296</v>
      </c>
      <c r="M2528" s="14">
        <f t="shared" si="312"/>
        <v>2020</v>
      </c>
      <c r="N2528" s="14">
        <f t="shared" si="313"/>
        <v>5</v>
      </c>
      <c r="O2528" s="14" t="str">
        <f>IFERROR(VLOOKUP(I2528,Lists!$F$2:$G$16,2,FALSE()),"Not Rated")</f>
        <v>Kids</v>
      </c>
      <c r="P2528" s="14">
        <f t="shared" si="314"/>
        <v>5</v>
      </c>
      <c r="Q2528" s="14" t="str">
        <f t="shared" si="315"/>
        <v>United States</v>
      </c>
      <c r="R2528" s="14" t="str">
        <f t="shared" si="316"/>
        <v>|United States|</v>
      </c>
      <c r="S2528" s="14" t="str">
        <f t="shared" si="317"/>
        <v>|Kids' TV|TV Action &amp; Adventure|TV Sci-Fi &amp; Fantasy|</v>
      </c>
      <c r="T2528" s="14" t="str">
        <f t="shared" si="318"/>
        <v>|Unknown|</v>
      </c>
      <c r="U2528" s="14" t="str">
        <f t="shared" si="319"/>
        <v>|Aimee Carrero|AJ Michalka|Marcus Scribner|Karen Fukuhara|Reshma Shetty|Lorraine Toussaint|Keston John|Lauren Ash|Christine Woods|Morla Gorrondona|Antony Del Rio|Dana Davis|Grey Griffin|Genesis Rodriguez|Jordan Fisher|Vella Lovell|Merit Leighton|Sandra Oh|Krystal Joy Brown|</v>
      </c>
    </row>
    <row r="2529" spans="1:21">
      <c r="A2529" s="14" t="s">
        <v>12297</v>
      </c>
      <c r="B2529" s="14" t="s">
        <v>49</v>
      </c>
      <c r="C2529" s="14" t="s">
        <v>12298</v>
      </c>
      <c r="D2529" s="14" t="s">
        <v>12299</v>
      </c>
      <c r="E2529" s="14" t="s">
        <v>12300</v>
      </c>
      <c r="F2529" s="14" t="s">
        <v>139</v>
      </c>
      <c r="G2529" s="26">
        <v>43966</v>
      </c>
      <c r="H2529" s="14">
        <v>2020</v>
      </c>
      <c r="I2529" s="14" t="s">
        <v>360</v>
      </c>
      <c r="J2529" s="14" t="s">
        <v>105</v>
      </c>
      <c r="K2529" s="14" t="s">
        <v>1470</v>
      </c>
      <c r="L2529" s="14" t="s">
        <v>12301</v>
      </c>
      <c r="M2529" s="14">
        <f t="shared" si="312"/>
        <v>2020</v>
      </c>
      <c r="N2529" s="14">
        <f t="shared" si="313"/>
        <v>5</v>
      </c>
      <c r="O2529" s="14" t="str">
        <f>IFERROR(VLOOKUP(I2529,Lists!$F$2:$G$16,2,FALSE()),"Not Rated")</f>
        <v>Adults</v>
      </c>
      <c r="P2529" s="14">
        <f t="shared" si="314"/>
        <v>1</v>
      </c>
      <c r="Q2529" s="14" t="str">
        <f t="shared" si="315"/>
        <v>Thailand</v>
      </c>
      <c r="R2529" s="14" t="str">
        <f t="shared" si="316"/>
        <v>|Thailand|</v>
      </c>
      <c r="S2529" s="14" t="str">
        <f t="shared" si="317"/>
        <v>|Crime TV Shows|International TV Shows|TV Dramas|</v>
      </c>
      <c r="T2529" s="14" t="str">
        <f t="shared" si="318"/>
        <v>|Sivaroj Kongsakul|</v>
      </c>
      <c r="U2529" s="14" t="str">
        <f t="shared" si="319"/>
        <v>|Numthip Jongrachatawiboon|Vorarit Fuangarom|Bhumibhat Thavornsiri|Thanongsak Suphakan|Kanjanaporn Plodpai|Tosatid Darnkhuntod|Boonsong Nakphoo|Arachaporn Pokinpakorn|Annita Sarucha|Chidsanupong Sakulnuntipat|Nisawan Silpapearsue|Porntip Tipsiri|Thana Srisuke|</v>
      </c>
    </row>
    <row r="2530" spans="1:21">
      <c r="A2530" s="14" t="s">
        <v>12302</v>
      </c>
      <c r="B2530" s="14" t="s">
        <v>49</v>
      </c>
      <c r="C2530" s="14" t="s">
        <v>12303</v>
      </c>
      <c r="D2530" s="14" t="s">
        <v>117</v>
      </c>
      <c r="E2530" s="14" t="s">
        <v>12304</v>
      </c>
      <c r="F2530" s="14" t="s">
        <v>123</v>
      </c>
      <c r="G2530" s="26">
        <v>43966</v>
      </c>
      <c r="H2530" s="14">
        <v>2019</v>
      </c>
      <c r="I2530" s="14" t="s">
        <v>360</v>
      </c>
      <c r="J2530" s="14" t="s">
        <v>105</v>
      </c>
      <c r="K2530" s="14" t="s">
        <v>12305</v>
      </c>
      <c r="L2530" s="14" t="s">
        <v>12306</v>
      </c>
      <c r="M2530" s="14">
        <f t="shared" si="312"/>
        <v>2020</v>
      </c>
      <c r="N2530" s="14">
        <f t="shared" si="313"/>
        <v>5</v>
      </c>
      <c r="O2530" s="14" t="str">
        <f>IFERROR(VLOOKUP(I2530,Lists!$F$2:$G$16,2,FALSE()),"Not Rated")</f>
        <v>Adults</v>
      </c>
      <c r="P2530" s="14">
        <f t="shared" si="314"/>
        <v>1</v>
      </c>
      <c r="Q2530" s="14" t="str">
        <f t="shared" si="315"/>
        <v>South Korea</v>
      </c>
      <c r="R2530" s="14" t="str">
        <f t="shared" si="316"/>
        <v>|South Korea|</v>
      </c>
      <c r="S2530" s="14" t="str">
        <f t="shared" si="317"/>
        <v>|International TV Shows|Korean TV Shows|TV Horror|</v>
      </c>
      <c r="T2530" s="14" t="str">
        <f t="shared" si="318"/>
        <v>|Unknown|</v>
      </c>
      <c r="U2530" s="14" t="str">
        <f t="shared" si="319"/>
        <v>|Lee Dong-wook|Im Si-wan|Lee Jung-eun|Lee Hyun-wook|Park Jong-hwan|Lee Joong-ok|Ahn Eun-jin|</v>
      </c>
    </row>
    <row r="2531" spans="1:21">
      <c r="A2531" s="14" t="s">
        <v>12307</v>
      </c>
      <c r="B2531" s="14" t="s">
        <v>49</v>
      </c>
      <c r="C2531" s="14" t="s">
        <v>12308</v>
      </c>
      <c r="D2531" s="14" t="s">
        <v>117</v>
      </c>
      <c r="E2531" s="14" t="s">
        <v>12309</v>
      </c>
      <c r="F2531" s="14" t="s">
        <v>127</v>
      </c>
      <c r="G2531" s="26">
        <v>43966</v>
      </c>
      <c r="H2531" s="14">
        <v>2015</v>
      </c>
      <c r="I2531" s="14" t="s">
        <v>366</v>
      </c>
      <c r="J2531" s="14" t="s">
        <v>106</v>
      </c>
      <c r="K2531" s="14" t="s">
        <v>256</v>
      </c>
      <c r="L2531" s="14" t="s">
        <v>12310</v>
      </c>
      <c r="M2531" s="14">
        <f t="shared" si="312"/>
        <v>2020</v>
      </c>
      <c r="N2531" s="14">
        <f t="shared" si="313"/>
        <v>5</v>
      </c>
      <c r="O2531" s="14" t="str">
        <f>IFERROR(VLOOKUP(I2531,Lists!$F$2:$G$16,2,FALSE()),"Not Rated")</f>
        <v>Kids</v>
      </c>
      <c r="P2531" s="14">
        <f t="shared" si="314"/>
        <v>2</v>
      </c>
      <c r="Q2531" s="14" t="str">
        <f t="shared" si="315"/>
        <v>Australia</v>
      </c>
      <c r="R2531" s="14" t="str">
        <f t="shared" si="316"/>
        <v>|Australia|</v>
      </c>
      <c r="S2531" s="14" t="str">
        <f t="shared" si="317"/>
        <v>|Kids' TV|</v>
      </c>
      <c r="T2531" s="14" t="str">
        <f t="shared" si="318"/>
        <v>|Unknown|</v>
      </c>
      <c r="U2531" s="14" t="str">
        <f t="shared" si="319"/>
        <v>|Anthony Field|Lachlan Gillespie|Simon Pryce|Emma Watkins|Paul Paddick|</v>
      </c>
    </row>
    <row r="2532" spans="1:21">
      <c r="A2532" s="14" t="s">
        <v>12311</v>
      </c>
      <c r="B2532" s="14" t="s">
        <v>49</v>
      </c>
      <c r="C2532" s="14" t="s">
        <v>12312</v>
      </c>
      <c r="D2532" s="14" t="s">
        <v>117</v>
      </c>
      <c r="E2532" s="14" t="s">
        <v>12313</v>
      </c>
      <c r="F2532" s="14" t="s">
        <v>12314</v>
      </c>
      <c r="G2532" s="26">
        <v>43966</v>
      </c>
      <c r="H2532" s="14">
        <v>2020</v>
      </c>
      <c r="I2532" s="14" t="s">
        <v>360</v>
      </c>
      <c r="J2532" s="14" t="s">
        <v>105</v>
      </c>
      <c r="K2532" s="14" t="s">
        <v>3016</v>
      </c>
      <c r="L2532" s="14" t="s">
        <v>12315</v>
      </c>
      <c r="M2532" s="14">
        <f t="shared" si="312"/>
        <v>2020</v>
      </c>
      <c r="N2532" s="14">
        <f t="shared" si="313"/>
        <v>5</v>
      </c>
      <c r="O2532" s="14" t="str">
        <f>IFERROR(VLOOKUP(I2532,Lists!$F$2:$G$16,2,FALSE()),"Not Rated")</f>
        <v>Adults</v>
      </c>
      <c r="P2532" s="14">
        <f t="shared" si="314"/>
        <v>1</v>
      </c>
      <c r="Q2532" s="14" t="str">
        <f t="shared" si="315"/>
        <v>United Kingdom</v>
      </c>
      <c r="R2532" s="14" t="str">
        <f t="shared" si="316"/>
        <v>|United Kingdom|Spain|</v>
      </c>
      <c r="S2532" s="14" t="str">
        <f t="shared" si="317"/>
        <v>|British TV Shows|Crime TV Shows|International TV Shows|</v>
      </c>
      <c r="T2532" s="14" t="str">
        <f t="shared" si="318"/>
        <v>|Unknown|</v>
      </c>
      <c r="U2532" s="14" t="str">
        <f t="shared" si="319"/>
        <v>|Laura Haddock|Nuno Lopes|Marta Milans|Laurence Fox|Daniel Mays|Angela Griffin|Juan Diego Botto|Pedro Casablanc|Belén López|Barry Ward|Tom Rhys Harries|</v>
      </c>
    </row>
    <row r="2533" spans="1:21">
      <c r="A2533" s="14" t="s">
        <v>12316</v>
      </c>
      <c r="B2533" s="14" t="s">
        <v>48</v>
      </c>
      <c r="C2533" s="14" t="s">
        <v>12317</v>
      </c>
      <c r="D2533" s="14" t="s">
        <v>11672</v>
      </c>
      <c r="E2533" s="14" t="s">
        <v>12318</v>
      </c>
      <c r="F2533" s="14" t="s">
        <v>136</v>
      </c>
      <c r="G2533" s="26">
        <v>43965</v>
      </c>
      <c r="H2533" s="14">
        <v>2018</v>
      </c>
      <c r="I2533" s="14" t="s">
        <v>361</v>
      </c>
      <c r="J2533" s="14" t="s">
        <v>1226</v>
      </c>
      <c r="K2533" s="14" t="s">
        <v>910</v>
      </c>
      <c r="L2533" s="14" t="s">
        <v>12319</v>
      </c>
      <c r="M2533" s="14">
        <f t="shared" si="312"/>
        <v>2020</v>
      </c>
      <c r="N2533" s="14">
        <f t="shared" si="313"/>
        <v>5</v>
      </c>
      <c r="O2533" s="14" t="str">
        <f>IFERROR(VLOOKUP(I2533,Lists!$F$2:$G$16,2,FALSE()),"Not Rated")</f>
        <v>Teens</v>
      </c>
      <c r="P2533" s="14">
        <f t="shared" si="314"/>
        <v>109</v>
      </c>
      <c r="Q2533" s="14" t="str">
        <f t="shared" si="315"/>
        <v>Indonesia</v>
      </c>
      <c r="R2533" s="14" t="str">
        <f t="shared" si="316"/>
        <v>|Indonesia|</v>
      </c>
      <c r="S2533" s="14" t="str">
        <f t="shared" si="317"/>
        <v>|Dramas|International Movies|Romantic Movies|</v>
      </c>
      <c r="T2533" s="14" t="str">
        <f t="shared" si="318"/>
        <v>|Fajar Bustomi|Pidi Baiq|</v>
      </c>
      <c r="U2533" s="14" t="str">
        <f t="shared" si="319"/>
        <v>|Vanesha Prescilla|Iqbaal Ramadhan|Debo Andryos|Giulio Parengkuan|Omara Esteghlal|Yoriko Angeline|Zulfa Maharani|Brandon Salim|</v>
      </c>
    </row>
    <row r="2534" spans="1:21">
      <c r="A2534" s="14" t="s">
        <v>12320</v>
      </c>
      <c r="B2534" s="14" t="s">
        <v>48</v>
      </c>
      <c r="C2534" s="14" t="s">
        <v>12321</v>
      </c>
      <c r="D2534" s="14" t="s">
        <v>11672</v>
      </c>
      <c r="E2534" s="14" t="s">
        <v>12322</v>
      </c>
      <c r="F2534" s="14" t="s">
        <v>136</v>
      </c>
      <c r="G2534" s="26">
        <v>43965</v>
      </c>
      <c r="H2534" s="14">
        <v>2019</v>
      </c>
      <c r="I2534" s="14" t="s">
        <v>361</v>
      </c>
      <c r="J2534" s="14" t="s">
        <v>1062</v>
      </c>
      <c r="K2534" s="14" t="s">
        <v>910</v>
      </c>
      <c r="L2534" s="14" t="s">
        <v>12323</v>
      </c>
      <c r="M2534" s="14">
        <f t="shared" si="312"/>
        <v>2020</v>
      </c>
      <c r="N2534" s="14">
        <f t="shared" si="313"/>
        <v>5</v>
      </c>
      <c r="O2534" s="14" t="str">
        <f>IFERROR(VLOOKUP(I2534,Lists!$F$2:$G$16,2,FALSE()),"Not Rated")</f>
        <v>Teens</v>
      </c>
      <c r="P2534" s="14">
        <f t="shared" si="314"/>
        <v>118</v>
      </c>
      <c r="Q2534" s="14" t="str">
        <f t="shared" si="315"/>
        <v>Indonesia</v>
      </c>
      <c r="R2534" s="14" t="str">
        <f t="shared" si="316"/>
        <v>|Indonesia|</v>
      </c>
      <c r="S2534" s="14" t="str">
        <f t="shared" si="317"/>
        <v>|Dramas|International Movies|Romantic Movies|</v>
      </c>
      <c r="T2534" s="14" t="str">
        <f t="shared" si="318"/>
        <v>|Fajar Bustomi|Pidi Baiq|</v>
      </c>
      <c r="U2534" s="14" t="str">
        <f t="shared" si="319"/>
        <v>|Iqbaal Ramadhan|Vanesha Prescilla|Ira Wibowo|Bucek Depp|Happy Salma|Farhan|Maudy Koesnaedi|Jerome Kurnia|</v>
      </c>
    </row>
    <row r="2535" spans="1:21">
      <c r="A2535" s="14" t="s">
        <v>12324</v>
      </c>
      <c r="B2535" s="14" t="s">
        <v>48</v>
      </c>
      <c r="C2535" s="14" t="s">
        <v>12325</v>
      </c>
      <c r="D2535" s="14" t="s">
        <v>12326</v>
      </c>
      <c r="E2535" s="14" t="s">
        <v>12327</v>
      </c>
      <c r="F2535" s="14" t="s">
        <v>148</v>
      </c>
      <c r="G2535" s="26">
        <v>43965</v>
      </c>
      <c r="H2535" s="14">
        <v>2018</v>
      </c>
      <c r="I2535" s="14" t="s">
        <v>368</v>
      </c>
      <c r="J2535" s="14" t="s">
        <v>1226</v>
      </c>
      <c r="K2535" s="14" t="s">
        <v>2777</v>
      </c>
      <c r="L2535" s="14" t="s">
        <v>12328</v>
      </c>
      <c r="M2535" s="14">
        <f t="shared" si="312"/>
        <v>2020</v>
      </c>
      <c r="N2535" s="14">
        <f t="shared" si="313"/>
        <v>5</v>
      </c>
      <c r="O2535" s="14" t="str">
        <f>IFERROR(VLOOKUP(I2535,Lists!$F$2:$G$16,2,FALSE()),"Not Rated")</f>
        <v>Kids</v>
      </c>
      <c r="P2535" s="14">
        <f t="shared" si="314"/>
        <v>109</v>
      </c>
      <c r="Q2535" s="14" t="str">
        <f t="shared" si="315"/>
        <v>United Arab Emirates</v>
      </c>
      <c r="R2535" s="14" t="str">
        <f t="shared" si="316"/>
        <v>|United Arab Emirates|</v>
      </c>
      <c r="S2535" s="14" t="str">
        <f t="shared" si="317"/>
        <v>|Children &amp; Family Movies|Dramas|International Movies|</v>
      </c>
      <c r="T2535" s="14" t="str">
        <f t="shared" si="318"/>
        <v>|Salmeen AlMurry Amer|</v>
      </c>
      <c r="U2535" s="14" t="str">
        <f t="shared" si="319"/>
        <v>|AlMulla AbdulRahman|Mansour Al Felei|Abdullah Bin Heider|Alhamadi Hamad|Alzaabi Matar|AlBloushi Mayed|Althogali Saif|Alaa Shakir|</v>
      </c>
    </row>
    <row r="2536" spans="1:21">
      <c r="A2536" s="14" t="s">
        <v>12329</v>
      </c>
      <c r="B2536" s="14" t="s">
        <v>48</v>
      </c>
      <c r="C2536" s="14" t="s">
        <v>12330</v>
      </c>
      <c r="D2536" s="14" t="s">
        <v>12331</v>
      </c>
      <c r="E2536" s="14" t="s">
        <v>12332</v>
      </c>
      <c r="F2536" s="14" t="s">
        <v>116</v>
      </c>
      <c r="G2536" s="26">
        <v>43965</v>
      </c>
      <c r="H2536" s="14">
        <v>2020</v>
      </c>
      <c r="I2536" s="14" t="s">
        <v>360</v>
      </c>
      <c r="J2536" s="14" t="s">
        <v>2675</v>
      </c>
      <c r="K2536" s="14" t="s">
        <v>9250</v>
      </c>
      <c r="L2536" s="14" t="s">
        <v>12333</v>
      </c>
      <c r="M2536" s="14">
        <f t="shared" si="312"/>
        <v>2020</v>
      </c>
      <c r="N2536" s="14">
        <f t="shared" si="313"/>
        <v>5</v>
      </c>
      <c r="O2536" s="14" t="str">
        <f>IFERROR(VLOOKUP(I2536,Lists!$F$2:$G$16,2,FALSE()),"Not Rated")</f>
        <v>Adults</v>
      </c>
      <c r="P2536" s="14">
        <f t="shared" si="314"/>
        <v>131</v>
      </c>
      <c r="Q2536" s="14" t="str">
        <f t="shared" si="315"/>
        <v>India</v>
      </c>
      <c r="R2536" s="14" t="str">
        <f t="shared" si="316"/>
        <v>|India|</v>
      </c>
      <c r="S2536" s="14" t="str">
        <f t="shared" si="317"/>
        <v>|Action &amp; Adventure|International Movies|Romantic Movies|</v>
      </c>
      <c r="T2536" s="14" t="str">
        <f t="shared" si="318"/>
        <v>|Mohit Suri|</v>
      </c>
      <c r="U2536" s="14" t="str">
        <f t="shared" si="319"/>
        <v>|Anil Kapoor|Aditya Roy Kapur|Disha Patani|Kunal Khemu|Makrand Deshpande|Vatsal Seth|Amruta Khanvilkar|Shaad Randhawa|</v>
      </c>
    </row>
    <row r="2537" spans="1:21">
      <c r="A2537" s="14" t="s">
        <v>12334</v>
      </c>
      <c r="B2537" s="14" t="s">
        <v>48</v>
      </c>
      <c r="C2537" s="14" t="s">
        <v>12335</v>
      </c>
      <c r="D2537" s="14" t="s">
        <v>12336</v>
      </c>
      <c r="E2537" s="14" t="s">
        <v>12337</v>
      </c>
      <c r="F2537" s="14" t="s">
        <v>117</v>
      </c>
      <c r="G2537" s="26">
        <v>43965</v>
      </c>
      <c r="H2537" s="14">
        <v>2017</v>
      </c>
      <c r="I2537" s="14" t="s">
        <v>361</v>
      </c>
      <c r="J2537" s="14" t="s">
        <v>436</v>
      </c>
      <c r="K2537" s="14" t="s">
        <v>475</v>
      </c>
      <c r="L2537" s="14" t="s">
        <v>12338</v>
      </c>
      <c r="M2537" s="14">
        <f t="shared" si="312"/>
        <v>2020</v>
      </c>
      <c r="N2537" s="14">
        <f t="shared" si="313"/>
        <v>5</v>
      </c>
      <c r="O2537" s="14" t="str">
        <f>IFERROR(VLOOKUP(I2537,Lists!$F$2:$G$16,2,FALSE()),"Not Rated")</f>
        <v>Teens</v>
      </c>
      <c r="P2537" s="14">
        <f t="shared" si="314"/>
        <v>91</v>
      </c>
      <c r="Q2537" s="14" t="str">
        <f t="shared" si="315"/>
        <v>Unknown</v>
      </c>
      <c r="R2537" s="14" t="str">
        <f t="shared" si="316"/>
        <v>|Unknown|</v>
      </c>
      <c r="S2537" s="14" t="str">
        <f t="shared" si="317"/>
        <v>|Dramas|International Movies|</v>
      </c>
      <c r="T2537" s="14" t="str">
        <f t="shared" si="318"/>
        <v>|Obaid Alhmoudi|</v>
      </c>
      <c r="U2537" s="14" t="str">
        <f t="shared" si="319"/>
        <v>|Mahmood Bin Shamsan|Waleed Alyasi|Sawsan Saad|</v>
      </c>
    </row>
    <row r="2538" spans="1:21">
      <c r="A2538" s="14" t="s">
        <v>12339</v>
      </c>
      <c r="B2538" s="14" t="s">
        <v>48</v>
      </c>
      <c r="C2538" s="14" t="s">
        <v>12340</v>
      </c>
      <c r="D2538" s="14" t="s">
        <v>1870</v>
      </c>
      <c r="E2538" s="14" t="s">
        <v>12341</v>
      </c>
      <c r="F2538" s="14" t="s">
        <v>125</v>
      </c>
      <c r="G2538" s="26">
        <v>43965</v>
      </c>
      <c r="H2538" s="14">
        <v>2018</v>
      </c>
      <c r="I2538" s="14" t="s">
        <v>360</v>
      </c>
      <c r="J2538" s="14" t="s">
        <v>12342</v>
      </c>
      <c r="K2538" s="14" t="s">
        <v>444</v>
      </c>
      <c r="L2538" s="14" t="s">
        <v>12343</v>
      </c>
      <c r="M2538" s="14">
        <f t="shared" si="312"/>
        <v>2020</v>
      </c>
      <c r="N2538" s="14">
        <f t="shared" si="313"/>
        <v>5</v>
      </c>
      <c r="O2538" s="14" t="str">
        <f>IFERROR(VLOOKUP(I2538,Lists!$F$2:$G$16,2,FALSE()),"Not Rated")</f>
        <v>Adults</v>
      </c>
      <c r="P2538" s="14">
        <f t="shared" si="314"/>
        <v>152</v>
      </c>
      <c r="Q2538" s="14" t="str">
        <f t="shared" si="315"/>
        <v>Mexico</v>
      </c>
      <c r="R2538" s="14" t="str">
        <f t="shared" si="316"/>
        <v>|Mexico|</v>
      </c>
      <c r="S2538" s="14" t="str">
        <f t="shared" si="317"/>
        <v>|Dramas|Independent Movies|International Movies|</v>
      </c>
      <c r="T2538" s="14" t="str">
        <f t="shared" si="318"/>
        <v>|Julián Hernández|</v>
      </c>
      <c r="U2538" s="14" t="str">
        <f t="shared" si="319"/>
        <v>|Diana Lein|Irving Peña|César Romero|César Ramos|Giovanna Zacarías|Mónica Del Carmen|Rocío Verdejo|Itatí Cantoral|</v>
      </c>
    </row>
    <row r="2539" spans="1:21">
      <c r="A2539" s="14" t="s">
        <v>12344</v>
      </c>
      <c r="B2539" s="14" t="s">
        <v>48</v>
      </c>
      <c r="C2539" s="14" t="s">
        <v>12345</v>
      </c>
      <c r="D2539" s="14" t="s">
        <v>12346</v>
      </c>
      <c r="E2539" s="14" t="s">
        <v>12347</v>
      </c>
      <c r="F2539" s="14" t="s">
        <v>131</v>
      </c>
      <c r="G2539" s="26">
        <v>43965</v>
      </c>
      <c r="H2539" s="14">
        <v>2018</v>
      </c>
      <c r="I2539" s="14" t="s">
        <v>361</v>
      </c>
      <c r="J2539" s="14" t="s">
        <v>495</v>
      </c>
      <c r="K2539" s="14" t="s">
        <v>873</v>
      </c>
      <c r="L2539" s="14" t="s">
        <v>12348</v>
      </c>
      <c r="M2539" s="14">
        <f t="shared" si="312"/>
        <v>2020</v>
      </c>
      <c r="N2539" s="14">
        <f t="shared" si="313"/>
        <v>5</v>
      </c>
      <c r="O2539" s="14" t="str">
        <f>IFERROR(VLOOKUP(I2539,Lists!$F$2:$G$16,2,FALSE()),"Not Rated")</f>
        <v>Teens</v>
      </c>
      <c r="P2539" s="14">
        <f t="shared" si="314"/>
        <v>67</v>
      </c>
      <c r="Q2539" s="14" t="str">
        <f t="shared" si="315"/>
        <v>Nigeria</v>
      </c>
      <c r="R2539" s="14" t="str">
        <f t="shared" si="316"/>
        <v>|Nigeria|</v>
      </c>
      <c r="S2539" s="14" t="str">
        <f t="shared" si="317"/>
        <v>|International Movies|Thrillers|</v>
      </c>
      <c r="T2539" s="14" t="str">
        <f t="shared" si="318"/>
        <v>|Adekunle Nodash Adejuyigbe|</v>
      </c>
      <c r="U2539" s="14" t="str">
        <f t="shared" si="319"/>
        <v>|Jamal Ibrahim|Jemima Osunde|Charles Etubiebi|Jude Chukwuka|Chris Iheuwa|Kehinde Fasuyi|</v>
      </c>
    </row>
    <row r="2540" spans="1:21">
      <c r="A2540" s="14" t="s">
        <v>12349</v>
      </c>
      <c r="B2540" s="14" t="s">
        <v>48</v>
      </c>
      <c r="C2540" s="14" t="s">
        <v>12350</v>
      </c>
      <c r="D2540" s="14" t="s">
        <v>12351</v>
      </c>
      <c r="E2540" s="14" t="s">
        <v>12352</v>
      </c>
      <c r="F2540" s="14" t="s">
        <v>172</v>
      </c>
      <c r="G2540" s="26">
        <v>43965</v>
      </c>
      <c r="H2540" s="14">
        <v>2018</v>
      </c>
      <c r="I2540" s="14" t="s">
        <v>362</v>
      </c>
      <c r="J2540" s="14" t="s">
        <v>4187</v>
      </c>
      <c r="K2540" s="14" t="s">
        <v>834</v>
      </c>
      <c r="L2540" s="14" t="s">
        <v>12353</v>
      </c>
      <c r="M2540" s="14">
        <f t="shared" si="312"/>
        <v>2020</v>
      </c>
      <c r="N2540" s="14">
        <f t="shared" si="313"/>
        <v>5</v>
      </c>
      <c r="O2540" s="14" t="str">
        <f>IFERROR(VLOOKUP(I2540,Lists!$F$2:$G$16,2,FALSE()),"Not Rated")</f>
        <v>Older Kids</v>
      </c>
      <c r="P2540" s="14">
        <f t="shared" si="314"/>
        <v>72</v>
      </c>
      <c r="Q2540" s="14" t="str">
        <f t="shared" si="315"/>
        <v>Kuwait</v>
      </c>
      <c r="R2540" s="14" t="str">
        <f t="shared" si="316"/>
        <v>|Kuwait|</v>
      </c>
      <c r="S2540" s="14" t="str">
        <f t="shared" si="317"/>
        <v>|Comedies|Dramas|International Movies|</v>
      </c>
      <c r="T2540" s="14" t="str">
        <f t="shared" si="318"/>
        <v>|Sadeq Behbehani|</v>
      </c>
      <c r="U2540" s="14" t="str">
        <f t="shared" si="319"/>
        <v>|Abdulmohsen Al-Qaffas|Jamal Alradhan|Jassim Al Nabhan|Layla Abdullah|Khaled Al-Buraiki|</v>
      </c>
    </row>
    <row r="2541" spans="1:21">
      <c r="A2541" s="14" t="s">
        <v>12354</v>
      </c>
      <c r="B2541" s="14" t="s">
        <v>48</v>
      </c>
      <c r="C2541" s="14" t="s">
        <v>12355</v>
      </c>
      <c r="D2541" s="14" t="s">
        <v>12356</v>
      </c>
      <c r="E2541" s="14" t="s">
        <v>12357</v>
      </c>
      <c r="F2541" s="14" t="s">
        <v>116</v>
      </c>
      <c r="G2541" s="26">
        <v>43964</v>
      </c>
      <c r="H2541" s="14">
        <v>2012</v>
      </c>
      <c r="I2541" s="14" t="s">
        <v>361</v>
      </c>
      <c r="J2541" s="14" t="s">
        <v>760</v>
      </c>
      <c r="K2541" s="14" t="s">
        <v>496</v>
      </c>
      <c r="L2541" s="14" t="s">
        <v>12358</v>
      </c>
      <c r="M2541" s="14">
        <f t="shared" si="312"/>
        <v>2020</v>
      </c>
      <c r="N2541" s="14">
        <f t="shared" si="313"/>
        <v>5</v>
      </c>
      <c r="O2541" s="14" t="str">
        <f>IFERROR(VLOOKUP(I2541,Lists!$F$2:$G$16,2,FALSE()),"Not Rated")</f>
        <v>Teens</v>
      </c>
      <c r="P2541" s="14">
        <f t="shared" si="314"/>
        <v>83</v>
      </c>
      <c r="Q2541" s="14" t="str">
        <f t="shared" si="315"/>
        <v>India</v>
      </c>
      <c r="R2541" s="14" t="str">
        <f t="shared" si="316"/>
        <v>|India|</v>
      </c>
      <c r="S2541" s="14" t="str">
        <f t="shared" si="317"/>
        <v>|Documentaries|International Movies|</v>
      </c>
      <c r="T2541" s="14" t="str">
        <f t="shared" si="318"/>
        <v>|Dylan Mohan Gray|</v>
      </c>
      <c r="U2541" s="14" t="str">
        <f t="shared" si="319"/>
        <v>|William Hurt|</v>
      </c>
    </row>
    <row r="2542" spans="1:21">
      <c r="A2542" s="14" t="s">
        <v>12359</v>
      </c>
      <c r="B2542" s="14" t="s">
        <v>48</v>
      </c>
      <c r="C2542" s="14" t="s">
        <v>12360</v>
      </c>
      <c r="D2542" s="14" t="s">
        <v>10548</v>
      </c>
      <c r="E2542" s="14" t="s">
        <v>12361</v>
      </c>
      <c r="F2542" s="14" t="s">
        <v>115</v>
      </c>
      <c r="G2542" s="26">
        <v>43964</v>
      </c>
      <c r="H2542" s="14">
        <v>2020</v>
      </c>
      <c r="I2542" s="14" t="s">
        <v>360</v>
      </c>
      <c r="J2542" s="14" t="s">
        <v>404</v>
      </c>
      <c r="K2542" s="14" t="s">
        <v>1014</v>
      </c>
      <c r="L2542" s="14" t="s">
        <v>12362</v>
      </c>
      <c r="M2542" s="14">
        <f t="shared" si="312"/>
        <v>2020</v>
      </c>
      <c r="N2542" s="14">
        <f t="shared" si="313"/>
        <v>5</v>
      </c>
      <c r="O2542" s="14" t="str">
        <f>IFERROR(VLOOKUP(I2542,Lists!$F$2:$G$16,2,FALSE()),"Not Rated")</f>
        <v>Adults</v>
      </c>
      <c r="P2542" s="14">
        <f t="shared" si="314"/>
        <v>90</v>
      </c>
      <c r="Q2542" s="14" t="str">
        <f t="shared" si="315"/>
        <v>United States</v>
      </c>
      <c r="R2542" s="14" t="str">
        <f t="shared" si="316"/>
        <v>|United States|</v>
      </c>
      <c r="S2542" s="14" t="str">
        <f t="shared" si="317"/>
        <v>|Comedies|Romantic Movies|</v>
      </c>
      <c r="T2542" s="14" t="str">
        <f t="shared" si="318"/>
        <v>|Tyler Spindel|</v>
      </c>
      <c r="U2542" s="14" t="str">
        <f t="shared" si="319"/>
        <v>|David Spade|Lauren Lapkus|Nick Swardson|Geoff Pierson|Jackie Sandler|Sarah Chalke|Rob Schneider|Chris Witaske|Joe Anoa'i|Molly Sims|</v>
      </c>
    </row>
    <row r="2543" spans="1:21">
      <c r="A2543" s="14" t="s">
        <v>12363</v>
      </c>
      <c r="B2543" s="14" t="s">
        <v>48</v>
      </c>
      <c r="C2543" s="14" t="s">
        <v>12364</v>
      </c>
      <c r="D2543" s="14" t="s">
        <v>12365</v>
      </c>
      <c r="E2543" s="14" t="s">
        <v>12366</v>
      </c>
      <c r="F2543" s="14" t="s">
        <v>148</v>
      </c>
      <c r="G2543" s="26">
        <v>43963</v>
      </c>
      <c r="H2543" s="14">
        <v>2019</v>
      </c>
      <c r="I2543" s="14" t="s">
        <v>361</v>
      </c>
      <c r="J2543" s="14" t="s">
        <v>574</v>
      </c>
      <c r="K2543" s="14" t="s">
        <v>910</v>
      </c>
      <c r="L2543" s="14" t="s">
        <v>12367</v>
      </c>
      <c r="M2543" s="14">
        <f t="shared" si="312"/>
        <v>2020</v>
      </c>
      <c r="N2543" s="14">
        <f t="shared" si="313"/>
        <v>5</v>
      </c>
      <c r="O2543" s="14" t="str">
        <f>IFERROR(VLOOKUP(I2543,Lists!$F$2:$G$16,2,FALSE()),"Not Rated")</f>
        <v>Teens</v>
      </c>
      <c r="P2543" s="14">
        <f t="shared" si="314"/>
        <v>106</v>
      </c>
      <c r="Q2543" s="14" t="str">
        <f t="shared" si="315"/>
        <v>United Arab Emirates</v>
      </c>
      <c r="R2543" s="14" t="str">
        <f t="shared" si="316"/>
        <v>|United Arab Emirates|</v>
      </c>
      <c r="S2543" s="14" t="str">
        <f t="shared" si="317"/>
        <v>|Dramas|International Movies|Romantic Movies|</v>
      </c>
      <c r="T2543" s="14" t="str">
        <f t="shared" si="318"/>
        <v>|Hussein El Ansary|</v>
      </c>
      <c r="U2543" s="14" t="str">
        <f t="shared" si="319"/>
        <v>|Khalifa Albhri|Neven Madi|Talal Mahmood|Sawsan Saad|Fatma Hassan|</v>
      </c>
    </row>
    <row r="2544" spans="1:21">
      <c r="A2544" s="14" t="s">
        <v>12368</v>
      </c>
      <c r="B2544" s="14" t="s">
        <v>49</v>
      </c>
      <c r="C2544" s="14" t="s">
        <v>12369</v>
      </c>
      <c r="D2544" s="14" t="s">
        <v>117</v>
      </c>
      <c r="E2544" s="14" t="s">
        <v>10275</v>
      </c>
      <c r="F2544" s="14" t="s">
        <v>119</v>
      </c>
      <c r="G2544" s="26">
        <v>43963</v>
      </c>
      <c r="H2544" s="14">
        <v>2020</v>
      </c>
      <c r="I2544" s="14" t="s">
        <v>366</v>
      </c>
      <c r="J2544" s="14" t="s">
        <v>105</v>
      </c>
      <c r="K2544" s="14" t="s">
        <v>256</v>
      </c>
      <c r="L2544" s="14" t="s">
        <v>12370</v>
      </c>
      <c r="M2544" s="14">
        <f t="shared" si="312"/>
        <v>2020</v>
      </c>
      <c r="N2544" s="14">
        <f t="shared" si="313"/>
        <v>5</v>
      </c>
      <c r="O2544" s="14" t="str">
        <f>IFERROR(VLOOKUP(I2544,Lists!$F$2:$G$16,2,FALSE()),"Not Rated")</f>
        <v>Kids</v>
      </c>
      <c r="P2544" s="14">
        <f t="shared" si="314"/>
        <v>1</v>
      </c>
      <c r="Q2544" s="14" t="str">
        <f t="shared" si="315"/>
        <v>Canada</v>
      </c>
      <c r="R2544" s="14" t="str">
        <f t="shared" si="316"/>
        <v>|Canada|</v>
      </c>
      <c r="S2544" s="14" t="str">
        <f t="shared" si="317"/>
        <v>|Kids' TV|</v>
      </c>
      <c r="T2544" s="14" t="str">
        <f t="shared" si="318"/>
        <v>|Unknown|</v>
      </c>
      <c r="U2544" s="14" t="str">
        <f t="shared" si="319"/>
        <v>|Michela Luci|Jamie Watson|Eric Peterson|Anna Claire Bartlam|Nicolas Aqui|Cory Doran|Julie Lemieux|Derek McGrath|</v>
      </c>
    </row>
    <row r="2545" spans="1:21">
      <c r="A2545" s="14" t="s">
        <v>12371</v>
      </c>
      <c r="B2545" s="14" t="s">
        <v>48</v>
      </c>
      <c r="C2545" s="14" t="s">
        <v>12372</v>
      </c>
      <c r="D2545" s="14" t="s">
        <v>12373</v>
      </c>
      <c r="E2545" s="14" t="s">
        <v>12374</v>
      </c>
      <c r="F2545" s="14" t="s">
        <v>115</v>
      </c>
      <c r="G2545" s="26">
        <v>43963</v>
      </c>
      <c r="H2545" s="14">
        <v>2020</v>
      </c>
      <c r="I2545" s="14" t="s">
        <v>361</v>
      </c>
      <c r="J2545" s="14" t="s">
        <v>12375</v>
      </c>
      <c r="K2545" s="14" t="s">
        <v>245</v>
      </c>
      <c r="L2545" s="14" t="s">
        <v>12376</v>
      </c>
      <c r="M2545" s="14">
        <f t="shared" si="312"/>
        <v>2020</v>
      </c>
      <c r="N2545" s="14">
        <f t="shared" si="313"/>
        <v>5</v>
      </c>
      <c r="O2545" s="14" t="str">
        <f>IFERROR(VLOOKUP(I2545,Lists!$F$2:$G$16,2,FALSE()),"Not Rated")</f>
        <v>Teens</v>
      </c>
      <c r="P2545" s="14">
        <f t="shared" si="314"/>
        <v>190</v>
      </c>
      <c r="Q2545" s="14" t="str">
        <f t="shared" si="315"/>
        <v>United States</v>
      </c>
      <c r="R2545" s="14" t="str">
        <f t="shared" si="316"/>
        <v>|United States|</v>
      </c>
      <c r="S2545" s="14" t="str">
        <f t="shared" si="317"/>
        <v>|Comedies|</v>
      </c>
      <c r="T2545" s="14" t="str">
        <f t="shared" si="318"/>
        <v>|Claire Scanlon|</v>
      </c>
      <c r="U2545" s="14" t="str">
        <f t="shared" si="319"/>
        <v>|Ellie Kemper|Jane Krakowski|Tituss Burgess|Carol Kane|Jon Hamm|Daniel Radcliffe|Lauren Adams|Sara Chase|Sol Miranda|Amy Sedaris|Mike Carlsen|Dylan Gelula|Chris Parnell|Heidi Gardner|Jack McBrayer|Zak Orth|Fred Armisen|Johnny Knoxville|</v>
      </c>
    </row>
    <row r="2546" spans="1:21">
      <c r="A2546" s="14" t="s">
        <v>12377</v>
      </c>
      <c r="B2546" s="14" t="s">
        <v>48</v>
      </c>
      <c r="C2546" s="14" t="s">
        <v>12378</v>
      </c>
      <c r="D2546" s="14" t="s">
        <v>12379</v>
      </c>
      <c r="E2546" s="14" t="s">
        <v>12380</v>
      </c>
      <c r="F2546" s="14" t="s">
        <v>116</v>
      </c>
      <c r="G2546" s="26">
        <v>43962</v>
      </c>
      <c r="H2546" s="14">
        <v>2010</v>
      </c>
      <c r="I2546" s="14" t="s">
        <v>362</v>
      </c>
      <c r="J2546" s="14" t="s">
        <v>1399</v>
      </c>
      <c r="K2546" s="14" t="s">
        <v>12381</v>
      </c>
      <c r="L2546" s="14" t="s">
        <v>12382</v>
      </c>
      <c r="M2546" s="14">
        <f t="shared" si="312"/>
        <v>2020</v>
      </c>
      <c r="N2546" s="14">
        <f t="shared" si="313"/>
        <v>5</v>
      </c>
      <c r="O2546" s="14" t="str">
        <f>IFERROR(VLOOKUP(I2546,Lists!$F$2:$G$16,2,FALSE()),"Not Rated")</f>
        <v>Older Kids</v>
      </c>
      <c r="P2546" s="14">
        <f t="shared" si="314"/>
        <v>129</v>
      </c>
      <c r="Q2546" s="14" t="str">
        <f t="shared" si="315"/>
        <v>India</v>
      </c>
      <c r="R2546" s="14" t="str">
        <f t="shared" si="316"/>
        <v>|India|</v>
      </c>
      <c r="S2546" s="14" t="str">
        <f t="shared" si="317"/>
        <v>|Children &amp; Family Movies|Comedies|International Movies|</v>
      </c>
      <c r="T2546" s="14" t="str">
        <f t="shared" si="318"/>
        <v>|Vipul Amrutlal Shah|</v>
      </c>
      <c r="U2546" s="14" t="str">
        <f t="shared" si="319"/>
        <v>|Akshay Kumar|Aishwarya Rai Bachchan|Om Puri|Kiron Kher|Neha Dhupia|Rannvijay Singh|Aditya Roy Kapur|Sudeepa Singh|Randhir Kapoor|Rajpal Yadav|</v>
      </c>
    </row>
    <row r="2547" spans="1:21">
      <c r="A2547" s="14" t="s">
        <v>12383</v>
      </c>
      <c r="B2547" s="14" t="s">
        <v>48</v>
      </c>
      <c r="C2547" s="14" t="s">
        <v>12384</v>
      </c>
      <c r="D2547" s="14" t="s">
        <v>8964</v>
      </c>
      <c r="E2547" s="14" t="s">
        <v>12385</v>
      </c>
      <c r="F2547" s="14" t="s">
        <v>116</v>
      </c>
      <c r="G2547" s="26">
        <v>43962</v>
      </c>
      <c r="H2547" s="14">
        <v>1994</v>
      </c>
      <c r="I2547" s="14" t="s">
        <v>361</v>
      </c>
      <c r="J2547" s="14" t="s">
        <v>12386</v>
      </c>
      <c r="K2547" s="14" t="s">
        <v>2220</v>
      </c>
      <c r="L2547" s="14" t="s">
        <v>12387</v>
      </c>
      <c r="M2547" s="14">
        <f t="shared" si="312"/>
        <v>2020</v>
      </c>
      <c r="N2547" s="14">
        <f t="shared" si="313"/>
        <v>5</v>
      </c>
      <c r="O2547" s="14" t="str">
        <f>IFERROR(VLOOKUP(I2547,Lists!$F$2:$G$16,2,FALSE()),"Not Rated")</f>
        <v>Teens</v>
      </c>
      <c r="P2547" s="14">
        <f t="shared" si="314"/>
        <v>160</v>
      </c>
      <c r="Q2547" s="14" t="str">
        <f t="shared" si="315"/>
        <v>India</v>
      </c>
      <c r="R2547" s="14" t="str">
        <f t="shared" si="316"/>
        <v>|India|</v>
      </c>
      <c r="S2547" s="14" t="str">
        <f t="shared" si="317"/>
        <v>|Action &amp; Adventure|Comedies|Cult Movies|</v>
      </c>
      <c r="T2547" s="14" t="str">
        <f t="shared" si="318"/>
        <v>|Rajkumar Santoshi|</v>
      </c>
      <c r="U2547" s="14" t="str">
        <f t="shared" si="319"/>
        <v>|Aamir Khan|Salman Khan|Raveena Tandon|Karisma Kapoor|Paresh Rawal|Mehmood|Deven Verma|Jagdeep|Shakti Kapoor|</v>
      </c>
    </row>
    <row r="2548" spans="1:21">
      <c r="A2548" s="14" t="s">
        <v>12388</v>
      </c>
      <c r="B2548" s="14" t="s">
        <v>49</v>
      </c>
      <c r="C2548" s="14" t="s">
        <v>12389</v>
      </c>
      <c r="D2548" s="14" t="s">
        <v>117</v>
      </c>
      <c r="E2548" s="14" t="s">
        <v>12390</v>
      </c>
      <c r="F2548" s="14" t="s">
        <v>12391</v>
      </c>
      <c r="G2548" s="26">
        <v>43962</v>
      </c>
      <c r="H2548" s="14">
        <v>2019</v>
      </c>
      <c r="I2548" s="14" t="s">
        <v>360</v>
      </c>
      <c r="J2548" s="14" t="s">
        <v>107</v>
      </c>
      <c r="K2548" s="14" t="s">
        <v>1470</v>
      </c>
      <c r="L2548" s="14" t="s">
        <v>12392</v>
      </c>
      <c r="M2548" s="14">
        <f t="shared" si="312"/>
        <v>2020</v>
      </c>
      <c r="N2548" s="14">
        <f t="shared" si="313"/>
        <v>5</v>
      </c>
      <c r="O2548" s="14" t="str">
        <f>IFERROR(VLOOKUP(I2548,Lists!$F$2:$G$16,2,FALSE()),"Not Rated")</f>
        <v>Adults</v>
      </c>
      <c r="P2548" s="14">
        <f t="shared" si="314"/>
        <v>3</v>
      </c>
      <c r="Q2548" s="14" t="str">
        <f t="shared" si="315"/>
        <v>Finland</v>
      </c>
      <c r="R2548" s="14" t="str">
        <f t="shared" si="316"/>
        <v>|Finland|France|</v>
      </c>
      <c r="S2548" s="14" t="str">
        <f t="shared" si="317"/>
        <v>|Crime TV Shows|International TV Shows|TV Dramas|</v>
      </c>
      <c r="T2548" s="14" t="str">
        <f t="shared" si="318"/>
        <v>|Unknown|</v>
      </c>
      <c r="U2548" s="14" t="str">
        <f t="shared" si="319"/>
        <v>|Ville Virtanen|Matleena Kuusniemi|Anu Sinisalo|Lenita Susi|Kristiina Halttu|Olivia Ainali|Ilkka Villi|Max Bremer|Matti Laine|Jasmin Hamid|</v>
      </c>
    </row>
    <row r="2549" spans="1:21">
      <c r="A2549" s="14" t="s">
        <v>12393</v>
      </c>
      <c r="B2549" s="14" t="s">
        <v>48</v>
      </c>
      <c r="C2549" s="14" t="s">
        <v>12394</v>
      </c>
      <c r="D2549" s="14" t="s">
        <v>12395</v>
      </c>
      <c r="E2549" s="14" t="s">
        <v>12396</v>
      </c>
      <c r="F2549" s="14" t="s">
        <v>115</v>
      </c>
      <c r="G2549" s="26">
        <v>43962</v>
      </c>
      <c r="H2549" s="14">
        <v>2020</v>
      </c>
      <c r="I2549" s="14" t="s">
        <v>360</v>
      </c>
      <c r="J2549" s="14" t="s">
        <v>1290</v>
      </c>
      <c r="K2549" s="14" t="s">
        <v>247</v>
      </c>
      <c r="L2549" s="14" t="s">
        <v>12397</v>
      </c>
      <c r="M2549" s="14">
        <f t="shared" si="312"/>
        <v>2020</v>
      </c>
      <c r="N2549" s="14">
        <f t="shared" si="313"/>
        <v>5</v>
      </c>
      <c r="O2549" s="14" t="str">
        <f>IFERROR(VLOOKUP(I2549,Lists!$F$2:$G$16,2,FALSE()),"Not Rated")</f>
        <v>Adults</v>
      </c>
      <c r="P2549" s="14">
        <f t="shared" si="314"/>
        <v>86</v>
      </c>
      <c r="Q2549" s="14" t="str">
        <f t="shared" si="315"/>
        <v>United States</v>
      </c>
      <c r="R2549" s="14" t="str">
        <f t="shared" si="316"/>
        <v>|United States|</v>
      </c>
      <c r="S2549" s="14" t="str">
        <f t="shared" si="317"/>
        <v>|Documentaries|</v>
      </c>
      <c r="T2549" s="14" t="str">
        <f t="shared" si="318"/>
        <v>|Donick Cary|</v>
      </c>
      <c r="U2549" s="14" t="str">
        <f t="shared" si="319"/>
        <v>|Nick Offerman|Adam Scott|</v>
      </c>
    </row>
    <row r="2550" spans="1:21">
      <c r="A2550" s="14" t="s">
        <v>12398</v>
      </c>
      <c r="B2550" s="14" t="s">
        <v>49</v>
      </c>
      <c r="C2550" s="14" t="s">
        <v>12399</v>
      </c>
      <c r="D2550" s="14" t="s">
        <v>117</v>
      </c>
      <c r="E2550" s="14" t="s">
        <v>117</v>
      </c>
      <c r="F2550" s="14" t="s">
        <v>115</v>
      </c>
      <c r="G2550" s="26">
        <v>43962</v>
      </c>
      <c r="H2550" s="14">
        <v>2020</v>
      </c>
      <c r="I2550" s="14" t="s">
        <v>360</v>
      </c>
      <c r="J2550" s="14" t="s">
        <v>105</v>
      </c>
      <c r="K2550" s="14" t="s">
        <v>2015</v>
      </c>
      <c r="L2550" s="14" t="s">
        <v>12400</v>
      </c>
      <c r="M2550" s="14">
        <f t="shared" si="312"/>
        <v>2020</v>
      </c>
      <c r="N2550" s="14">
        <f t="shared" si="313"/>
        <v>5</v>
      </c>
      <c r="O2550" s="14" t="str">
        <f>IFERROR(VLOOKUP(I2550,Lists!$F$2:$G$16,2,FALSE()),"Not Rated")</f>
        <v>Adults</v>
      </c>
      <c r="P2550" s="14">
        <f t="shared" si="314"/>
        <v>1</v>
      </c>
      <c r="Q2550" s="14" t="str">
        <f t="shared" si="315"/>
        <v>United States</v>
      </c>
      <c r="R2550" s="14" t="str">
        <f t="shared" si="316"/>
        <v>|United States|</v>
      </c>
      <c r="S2550" s="14" t="str">
        <f t="shared" si="317"/>
        <v>|Crime TV Shows|Docuseries|</v>
      </c>
      <c r="T2550" s="14" t="str">
        <f t="shared" si="318"/>
        <v>|Unknown|</v>
      </c>
      <c r="U2550" s="14" t="str">
        <f t="shared" si="319"/>
        <v>|Unknown|</v>
      </c>
    </row>
    <row r="2551" spans="1:21">
      <c r="A2551" s="14" t="s">
        <v>12401</v>
      </c>
      <c r="B2551" s="14" t="s">
        <v>48</v>
      </c>
      <c r="C2551" s="14" t="s">
        <v>12402</v>
      </c>
      <c r="D2551" s="14" t="s">
        <v>12403</v>
      </c>
      <c r="E2551" s="14" t="s">
        <v>12404</v>
      </c>
      <c r="F2551" s="14" t="s">
        <v>115</v>
      </c>
      <c r="G2551" s="26">
        <v>43960</v>
      </c>
      <c r="H2551" s="14">
        <v>2020</v>
      </c>
      <c r="I2551" s="14" t="s">
        <v>363</v>
      </c>
      <c r="J2551" s="14" t="s">
        <v>900</v>
      </c>
      <c r="K2551" s="14" t="s">
        <v>683</v>
      </c>
      <c r="L2551" s="14" t="s">
        <v>12405</v>
      </c>
      <c r="M2551" s="14">
        <f t="shared" si="312"/>
        <v>2020</v>
      </c>
      <c r="N2551" s="14">
        <f t="shared" si="313"/>
        <v>5</v>
      </c>
      <c r="O2551" s="14" t="str">
        <f>IFERROR(VLOOKUP(I2551,Lists!$F$2:$G$16,2,FALSE()),"Not Rated")</f>
        <v>Adults</v>
      </c>
      <c r="P2551" s="14">
        <f t="shared" si="314"/>
        <v>92</v>
      </c>
      <c r="Q2551" s="14" t="str">
        <f t="shared" si="315"/>
        <v>United States</v>
      </c>
      <c r="R2551" s="14" t="str">
        <f t="shared" si="316"/>
        <v>|United States|</v>
      </c>
      <c r="S2551" s="14" t="str">
        <f t="shared" si="317"/>
        <v>|Dramas|Thrillers|</v>
      </c>
      <c r="T2551" s="14" t="str">
        <f t="shared" si="318"/>
        <v>|Will Forbes|</v>
      </c>
      <c r="U2551" s="14" t="str">
        <f t="shared" si="319"/>
        <v>|Terry Crews|Ludacris|Jamila Velazquez|J.J. Soria|Ken Foree|Daffany Clark|Kimberly Hébert-Gregory|Tyler Alvarez|</v>
      </c>
    </row>
    <row r="2552" spans="1:21">
      <c r="A2552" s="14" t="s">
        <v>12406</v>
      </c>
      <c r="B2552" s="14" t="s">
        <v>48</v>
      </c>
      <c r="C2552" s="14" t="s">
        <v>12407</v>
      </c>
      <c r="D2552" s="14" t="s">
        <v>12408</v>
      </c>
      <c r="E2552" s="14" t="s">
        <v>12409</v>
      </c>
      <c r="F2552" s="14" t="s">
        <v>132</v>
      </c>
      <c r="G2552" s="26">
        <v>43959</v>
      </c>
      <c r="H2552" s="14">
        <v>2020</v>
      </c>
      <c r="I2552" s="14" t="s">
        <v>360</v>
      </c>
      <c r="J2552" s="14" t="s">
        <v>1033</v>
      </c>
      <c r="K2552" s="14" t="s">
        <v>444</v>
      </c>
      <c r="L2552" s="14" t="s">
        <v>12410</v>
      </c>
      <c r="M2552" s="14">
        <f t="shared" si="312"/>
        <v>2020</v>
      </c>
      <c r="N2552" s="14">
        <f t="shared" si="313"/>
        <v>5</v>
      </c>
      <c r="O2552" s="14" t="str">
        <f>IFERROR(VLOOKUP(I2552,Lists!$F$2:$G$16,2,FALSE()),"Not Rated")</f>
        <v>Adults</v>
      </c>
      <c r="P2552" s="14">
        <f t="shared" si="314"/>
        <v>114</v>
      </c>
      <c r="Q2552" s="14" t="str">
        <f t="shared" si="315"/>
        <v>Italy</v>
      </c>
      <c r="R2552" s="14" t="str">
        <f t="shared" si="316"/>
        <v>|Italy|</v>
      </c>
      <c r="S2552" s="14" t="str">
        <f t="shared" si="317"/>
        <v>|Dramas|Independent Movies|International Movies|</v>
      </c>
      <c r="T2552" s="14" t="str">
        <f t="shared" si="318"/>
        <v>|Francesco Amato|</v>
      </c>
      <c r="U2552" s="14" t="str">
        <f t="shared" si="319"/>
        <v>|Vittoria Puccini|Benedetta Porcaroli|Edoardo Leo|Sara Lazzaro|Marco Messeri|Betty Pedrazzi|Alessandro Giallocosta|Filippo Gili|Giacomo Rosselli|</v>
      </c>
    </row>
    <row r="2553" spans="1:21">
      <c r="A2553" s="14" t="s">
        <v>12411</v>
      </c>
      <c r="B2553" s="14" t="s">
        <v>49</v>
      </c>
      <c r="C2553" s="14" t="s">
        <v>12412</v>
      </c>
      <c r="D2553" s="14" t="s">
        <v>117</v>
      </c>
      <c r="E2553" s="14" t="s">
        <v>12413</v>
      </c>
      <c r="F2553" s="14" t="s">
        <v>115</v>
      </c>
      <c r="G2553" s="26">
        <v>43959</v>
      </c>
      <c r="H2553" s="14">
        <v>2020</v>
      </c>
      <c r="I2553" s="14" t="s">
        <v>360</v>
      </c>
      <c r="J2553" s="14" t="s">
        <v>106</v>
      </c>
      <c r="K2553" s="14" t="s">
        <v>490</v>
      </c>
      <c r="L2553" s="14" t="s">
        <v>12414</v>
      </c>
      <c r="M2553" s="14">
        <f t="shared" si="312"/>
        <v>2020</v>
      </c>
      <c r="N2553" s="14">
        <f t="shared" si="313"/>
        <v>5</v>
      </c>
      <c r="O2553" s="14" t="str">
        <f>IFERROR(VLOOKUP(I2553,Lists!$F$2:$G$16,2,FALSE()),"Not Rated")</f>
        <v>Adults</v>
      </c>
      <c r="P2553" s="14">
        <f t="shared" si="314"/>
        <v>2</v>
      </c>
      <c r="Q2553" s="14" t="str">
        <f t="shared" si="315"/>
        <v>United States</v>
      </c>
      <c r="R2553" s="14" t="str">
        <f t="shared" si="316"/>
        <v>|United States|</v>
      </c>
      <c r="S2553" s="14" t="str">
        <f t="shared" si="317"/>
        <v>|TV Comedies|TV Dramas|</v>
      </c>
      <c r="T2553" s="14" t="str">
        <f t="shared" si="318"/>
        <v>|Unknown|</v>
      </c>
      <c r="U2553" s="14" t="str">
        <f t="shared" si="319"/>
        <v>|Christina Applegate|Linda Cardellini|James Marsden|Max Jenkins|Sam McCarthy|Luke Roessler|Edward Asner|</v>
      </c>
    </row>
    <row r="2554" spans="1:21">
      <c r="A2554" s="14" t="s">
        <v>12415</v>
      </c>
      <c r="B2554" s="14" t="s">
        <v>49</v>
      </c>
      <c r="C2554" s="14" t="s">
        <v>12416</v>
      </c>
      <c r="D2554" s="14" t="s">
        <v>117</v>
      </c>
      <c r="E2554" s="14" t="s">
        <v>12417</v>
      </c>
      <c r="F2554" s="14" t="s">
        <v>119</v>
      </c>
      <c r="G2554" s="26">
        <v>43959</v>
      </c>
      <c r="H2554" s="14">
        <v>2020</v>
      </c>
      <c r="I2554" s="14" t="s">
        <v>361</v>
      </c>
      <c r="J2554" s="14" t="s">
        <v>106</v>
      </c>
      <c r="K2554" s="14" t="s">
        <v>1599</v>
      </c>
      <c r="L2554" s="14" t="s">
        <v>12418</v>
      </c>
      <c r="M2554" s="14">
        <f t="shared" si="312"/>
        <v>2020</v>
      </c>
      <c r="N2554" s="14">
        <f t="shared" si="313"/>
        <v>5</v>
      </c>
      <c r="O2554" s="14" t="str">
        <f>IFERROR(VLOOKUP(I2554,Lists!$F$2:$G$16,2,FALSE()),"Not Rated")</f>
        <v>Teens</v>
      </c>
      <c r="P2554" s="14">
        <f t="shared" si="314"/>
        <v>2</v>
      </c>
      <c r="Q2554" s="14" t="str">
        <f t="shared" si="315"/>
        <v>Canada</v>
      </c>
      <c r="R2554" s="14" t="str">
        <f t="shared" si="316"/>
        <v>|Canada|</v>
      </c>
      <c r="S2554" s="14" t="str">
        <f t="shared" si="317"/>
        <v>|International TV Shows|Reality TV|</v>
      </c>
      <c r="T2554" s="14" t="str">
        <f t="shared" si="318"/>
        <v>|Unknown|</v>
      </c>
      <c r="U2554" s="14" t="str">
        <f t="shared" si="319"/>
        <v>|Nick Liberato|Karin Bohn|Dennis Prescott|</v>
      </c>
    </row>
    <row r="2555" spans="1:21">
      <c r="A2555" s="14" t="s">
        <v>12419</v>
      </c>
      <c r="B2555" s="14" t="s">
        <v>49</v>
      </c>
      <c r="C2555" s="14" t="s">
        <v>12420</v>
      </c>
      <c r="D2555" s="14" t="s">
        <v>12421</v>
      </c>
      <c r="E2555" s="14" t="s">
        <v>12422</v>
      </c>
      <c r="F2555" s="14" t="s">
        <v>12423</v>
      </c>
      <c r="G2555" s="26">
        <v>43959</v>
      </c>
      <c r="H2555" s="14">
        <v>2020</v>
      </c>
      <c r="I2555" s="14" t="s">
        <v>360</v>
      </c>
      <c r="J2555" s="14" t="s">
        <v>105</v>
      </c>
      <c r="K2555" s="14" t="s">
        <v>688</v>
      </c>
      <c r="L2555" s="14" t="s">
        <v>12424</v>
      </c>
      <c r="M2555" s="14">
        <f t="shared" si="312"/>
        <v>2020</v>
      </c>
      <c r="N2555" s="14">
        <f t="shared" si="313"/>
        <v>5</v>
      </c>
      <c r="O2555" s="14" t="str">
        <f>IFERROR(VLOOKUP(I2555,Lists!$F$2:$G$16,2,FALSE()),"Not Rated")</f>
        <v>Adults</v>
      </c>
      <c r="P2555" s="14">
        <f t="shared" si="314"/>
        <v>1</v>
      </c>
      <c r="Q2555" s="14" t="str">
        <f t="shared" si="315"/>
        <v>United Kingdom</v>
      </c>
      <c r="R2555" s="14" t="str">
        <f t="shared" si="316"/>
        <v>|United Kingdom|Germany|United States|France|</v>
      </c>
      <c r="S2555" s="14" t="str">
        <f t="shared" si="317"/>
        <v>|International TV Shows|TV Dramas|</v>
      </c>
      <c r="T2555" s="14" t="str">
        <f t="shared" si="318"/>
        <v>|Damien Chazelle|Houda Benyamina|Laïla Marrakchi|Alan Poul|</v>
      </c>
      <c r="U2555" s="14" t="str">
        <f t="shared" si="319"/>
        <v>|André Holland|Joanna Kulig|Amandla Stenberg|Leïla Bekhti|Tahar Rahim|Benjamin Biolay|Adil Dehbi|Melissa George|Lada Obradovic|Tchéky Karyo|Randy Kerber|Elyes Aguis|Damian Nueva Cortes|</v>
      </c>
    </row>
    <row r="2556" spans="1:21">
      <c r="A2556" s="14" t="s">
        <v>12425</v>
      </c>
      <c r="B2556" s="14" t="s">
        <v>49</v>
      </c>
      <c r="C2556" s="14" t="s">
        <v>12426</v>
      </c>
      <c r="D2556" s="14" t="s">
        <v>117</v>
      </c>
      <c r="E2556" s="14" t="s">
        <v>12427</v>
      </c>
      <c r="F2556" s="14" t="s">
        <v>119</v>
      </c>
      <c r="G2556" s="26">
        <v>43959</v>
      </c>
      <c r="H2556" s="14">
        <v>2020</v>
      </c>
      <c r="I2556" s="14" t="s">
        <v>365</v>
      </c>
      <c r="J2556" s="14" t="s">
        <v>106</v>
      </c>
      <c r="K2556" s="14" t="s">
        <v>7158</v>
      </c>
      <c r="L2556" s="14" t="s">
        <v>12428</v>
      </c>
      <c r="M2556" s="14">
        <f t="shared" si="312"/>
        <v>2020</v>
      </c>
      <c r="N2556" s="14">
        <f t="shared" si="313"/>
        <v>5</v>
      </c>
      <c r="O2556" s="14" t="str">
        <f>IFERROR(VLOOKUP(I2556,Lists!$F$2:$G$16,2,FALSE()),"Not Rated")</f>
        <v>Kids</v>
      </c>
      <c r="P2556" s="14">
        <f t="shared" si="314"/>
        <v>2</v>
      </c>
      <c r="Q2556" s="14" t="str">
        <f t="shared" si="315"/>
        <v>Canada</v>
      </c>
      <c r="R2556" s="14" t="str">
        <f t="shared" si="316"/>
        <v>|Canada|</v>
      </c>
      <c r="S2556" s="14" t="str">
        <f t="shared" si="317"/>
        <v>|Kids' TV|TV Thrillers|</v>
      </c>
      <c r="T2556" s="14" t="str">
        <f t="shared" si="318"/>
        <v>|Unknown|</v>
      </c>
      <c r="U2556" s="14" t="str">
        <f t="shared" si="319"/>
        <v>|Adrian Petriw|Ashleigh Ball|Connor Parnall|Mark Hildreth|Alex Barima|Jesse Moss|Diana Kaarina|Brian Dobson|</v>
      </c>
    </row>
    <row r="2557" spans="1:21">
      <c r="A2557" s="14" t="s">
        <v>12429</v>
      </c>
      <c r="B2557" s="14" t="s">
        <v>48</v>
      </c>
      <c r="C2557" s="14" t="s">
        <v>12430</v>
      </c>
      <c r="D2557" s="14" t="s">
        <v>12431</v>
      </c>
      <c r="E2557" s="14" t="s">
        <v>12432</v>
      </c>
      <c r="F2557" s="14" t="s">
        <v>148</v>
      </c>
      <c r="G2557" s="26">
        <v>43958</v>
      </c>
      <c r="H2557" s="14">
        <v>2016</v>
      </c>
      <c r="I2557" s="14" t="s">
        <v>361</v>
      </c>
      <c r="J2557" s="14" t="s">
        <v>404</v>
      </c>
      <c r="K2557" s="14" t="s">
        <v>12433</v>
      </c>
      <c r="L2557" s="14" t="s">
        <v>12434</v>
      </c>
      <c r="M2557" s="14">
        <f t="shared" si="312"/>
        <v>2020</v>
      </c>
      <c r="N2557" s="14">
        <f t="shared" si="313"/>
        <v>5</v>
      </c>
      <c r="O2557" s="14" t="str">
        <f>IFERROR(VLOOKUP(I2557,Lists!$F$2:$G$16,2,FALSE()),"Not Rated")</f>
        <v>Teens</v>
      </c>
      <c r="P2557" s="14">
        <f t="shared" si="314"/>
        <v>90</v>
      </c>
      <c r="Q2557" s="14" t="str">
        <f t="shared" si="315"/>
        <v>United Arab Emirates</v>
      </c>
      <c r="R2557" s="14" t="str">
        <f t="shared" si="316"/>
        <v>|United Arab Emirates|</v>
      </c>
      <c r="S2557" s="14" t="str">
        <f t="shared" si="317"/>
        <v>|International Movies|Sci-Fi &amp; Fantasy|</v>
      </c>
      <c r="T2557" s="14" t="str">
        <f t="shared" si="318"/>
        <v>|S.A. Zaidi|</v>
      </c>
      <c r="U2557" s="14" t="str">
        <f t="shared" si="319"/>
        <v>|Saga Alyasery|Ana Druzhynina|Mansour Al Felei|Mohammad Abu Diak|Pascale Matar|Luke Coutts|Abeer Mohammed|</v>
      </c>
    </row>
    <row r="2558" spans="1:21">
      <c r="A2558" s="14" t="s">
        <v>12435</v>
      </c>
      <c r="B2558" s="14" t="s">
        <v>48</v>
      </c>
      <c r="C2558" s="14" t="s">
        <v>12436</v>
      </c>
      <c r="D2558" s="14" t="s">
        <v>12437</v>
      </c>
      <c r="E2558" s="14" t="s">
        <v>12438</v>
      </c>
      <c r="F2558" s="14" t="s">
        <v>172</v>
      </c>
      <c r="G2558" s="26">
        <v>43958</v>
      </c>
      <c r="H2558" s="14">
        <v>2019</v>
      </c>
      <c r="I2558" s="14" t="s">
        <v>361</v>
      </c>
      <c r="J2558" s="14" t="s">
        <v>507</v>
      </c>
      <c r="K2558" s="14" t="s">
        <v>12439</v>
      </c>
      <c r="L2558" s="14" t="s">
        <v>12440</v>
      </c>
      <c r="M2558" s="14">
        <f t="shared" si="312"/>
        <v>2020</v>
      </c>
      <c r="N2558" s="14">
        <f t="shared" si="313"/>
        <v>5</v>
      </c>
      <c r="O2558" s="14" t="str">
        <f>IFERROR(VLOOKUP(I2558,Lists!$F$2:$G$16,2,FALSE()),"Not Rated")</f>
        <v>Teens</v>
      </c>
      <c r="P2558" s="14">
        <f t="shared" si="314"/>
        <v>94</v>
      </c>
      <c r="Q2558" s="14" t="str">
        <f t="shared" si="315"/>
        <v>Kuwait</v>
      </c>
      <c r="R2558" s="14" t="str">
        <f t="shared" si="316"/>
        <v>|Kuwait|</v>
      </c>
      <c r="S2558" s="14" t="str">
        <f t="shared" si="317"/>
        <v>|International Movies|Sci-Fi &amp; Fantasy|Thrillers|</v>
      </c>
      <c r="T2558" s="14" t="str">
        <f t="shared" si="318"/>
        <v>|Hamad AlSarraf|</v>
      </c>
      <c r="U2558" s="14" t="str">
        <f t="shared" si="319"/>
        <v>|Faisal Al Omairi|Jafra Younes|Samr Ismaiel|Ghanim Alzerlli|Jaber Jokhadar|Nawar Youssef|Jassim Al Nabhan|Fayez Kazak|Nancy Khoury|Jamal Hamdan|</v>
      </c>
    </row>
    <row r="2559" spans="1:21">
      <c r="A2559" s="14" t="s">
        <v>12441</v>
      </c>
      <c r="B2559" s="14" t="s">
        <v>49</v>
      </c>
      <c r="C2559" s="14" t="s">
        <v>12442</v>
      </c>
      <c r="D2559" s="14" t="s">
        <v>12443</v>
      </c>
      <c r="E2559" s="14" t="s">
        <v>12444</v>
      </c>
      <c r="F2559" s="14" t="s">
        <v>126</v>
      </c>
      <c r="G2559" s="26">
        <v>43958</v>
      </c>
      <c r="H2559" s="14">
        <v>2020</v>
      </c>
      <c r="I2559" s="14" t="s">
        <v>360</v>
      </c>
      <c r="J2559" s="14" t="s">
        <v>106</v>
      </c>
      <c r="K2559" s="14" t="s">
        <v>1114</v>
      </c>
      <c r="L2559" s="14" t="s">
        <v>12445</v>
      </c>
      <c r="M2559" s="14">
        <f t="shared" si="312"/>
        <v>2020</v>
      </c>
      <c r="N2559" s="14">
        <f t="shared" si="313"/>
        <v>5</v>
      </c>
      <c r="O2559" s="14" t="str">
        <f>IFERROR(VLOOKUP(I2559,Lists!$F$2:$G$16,2,FALSE()),"Not Rated")</f>
        <v>Adults</v>
      </c>
      <c r="P2559" s="14">
        <f t="shared" si="314"/>
        <v>2</v>
      </c>
      <c r="Q2559" s="14" t="str">
        <f t="shared" si="315"/>
        <v>China</v>
      </c>
      <c r="R2559" s="14" t="str">
        <f t="shared" si="316"/>
        <v>|China|</v>
      </c>
      <c r="S2559" s="14" t="str">
        <f t="shared" si="317"/>
        <v>|International TV Shows|TV Action &amp; Adventure|TV Comedies|</v>
      </c>
      <c r="T2559" s="14" t="str">
        <f t="shared" si="318"/>
        <v>|He Xiaofeng|</v>
      </c>
      <c r="U2559" s="14" t="str">
        <f t="shared" si="319"/>
        <v>|He Xiaofeng|Jiang Guangtao|Duan Yixuan|Zhu Rongrong|Wen Sen|Jiang Huiqin|Ban Ma|Ronny Chieng|Shinji Saito|Daniel Sosa|</v>
      </c>
    </row>
    <row r="2560" spans="1:21">
      <c r="A2560" s="14" t="s">
        <v>12446</v>
      </c>
      <c r="B2560" s="14" t="s">
        <v>48</v>
      </c>
      <c r="C2560" s="14" t="s">
        <v>12447</v>
      </c>
      <c r="D2560" s="14" t="s">
        <v>3065</v>
      </c>
      <c r="E2560" s="14" t="s">
        <v>12448</v>
      </c>
      <c r="F2560" s="14" t="s">
        <v>136</v>
      </c>
      <c r="G2560" s="26">
        <v>43958</v>
      </c>
      <c r="H2560" s="14">
        <v>2018</v>
      </c>
      <c r="I2560" s="14" t="s">
        <v>362</v>
      </c>
      <c r="J2560" s="14" t="s">
        <v>1290</v>
      </c>
      <c r="K2560" s="14" t="s">
        <v>475</v>
      </c>
      <c r="L2560" s="14" t="s">
        <v>12449</v>
      </c>
      <c r="M2560" s="14">
        <f t="shared" si="312"/>
        <v>2020</v>
      </c>
      <c r="N2560" s="14">
        <f t="shared" si="313"/>
        <v>5</v>
      </c>
      <c r="O2560" s="14" t="str">
        <f>IFERROR(VLOOKUP(I2560,Lists!$F$2:$G$16,2,FALSE()),"Not Rated")</f>
        <v>Older Kids</v>
      </c>
      <c r="P2560" s="14">
        <f t="shared" si="314"/>
        <v>86</v>
      </c>
      <c r="Q2560" s="14" t="str">
        <f t="shared" si="315"/>
        <v>Indonesia</v>
      </c>
      <c r="R2560" s="14" t="str">
        <f t="shared" si="316"/>
        <v>|Indonesia|</v>
      </c>
      <c r="S2560" s="14" t="str">
        <f t="shared" si="317"/>
        <v>|Dramas|International Movies|</v>
      </c>
      <c r="T2560" s="14" t="str">
        <f t="shared" si="318"/>
        <v>|Rano Karno|</v>
      </c>
      <c r="U2560" s="14" t="str">
        <f t="shared" si="319"/>
        <v>|Rano Karno|Mandra Naih|Cornelia Agatha|Maudy Koesnaedi|Aminah Tjendrakasih|Suty Karno|Salman Alfarizi|Adam Jagwani|</v>
      </c>
    </row>
    <row r="2561" spans="1:21">
      <c r="A2561" s="14" t="s">
        <v>12450</v>
      </c>
      <c r="B2561" s="14" t="s">
        <v>48</v>
      </c>
      <c r="C2561" s="14" t="s">
        <v>12451</v>
      </c>
      <c r="D2561" s="14" t="s">
        <v>12452</v>
      </c>
      <c r="E2561" s="14" t="s">
        <v>12453</v>
      </c>
      <c r="F2561" s="14" t="s">
        <v>115</v>
      </c>
      <c r="G2561" s="26">
        <v>43957</v>
      </c>
      <c r="H2561" s="14">
        <v>2020</v>
      </c>
      <c r="I2561" s="14" t="s">
        <v>367</v>
      </c>
      <c r="J2561" s="14" t="s">
        <v>1330</v>
      </c>
      <c r="K2561" s="14" t="s">
        <v>247</v>
      </c>
      <c r="L2561" s="14" t="s">
        <v>12454</v>
      </c>
      <c r="M2561" s="14">
        <f t="shared" si="312"/>
        <v>2020</v>
      </c>
      <c r="N2561" s="14">
        <f t="shared" si="313"/>
        <v>5</v>
      </c>
      <c r="O2561" s="14" t="str">
        <f>IFERROR(VLOOKUP(I2561,Lists!$F$2:$G$16,2,FALSE()),"Not Rated")</f>
        <v>Older Kids</v>
      </c>
      <c r="P2561" s="14">
        <f t="shared" si="314"/>
        <v>89</v>
      </c>
      <c r="Q2561" s="14" t="str">
        <f t="shared" si="315"/>
        <v>United States</v>
      </c>
      <c r="R2561" s="14" t="str">
        <f t="shared" si="316"/>
        <v>|United States|</v>
      </c>
      <c r="S2561" s="14" t="str">
        <f t="shared" si="317"/>
        <v>|Documentaries|</v>
      </c>
      <c r="T2561" s="14" t="str">
        <f t="shared" si="318"/>
        <v>|Nadia Hallgren|</v>
      </c>
      <c r="U2561" s="14" t="str">
        <f t="shared" si="319"/>
        <v>|Michelle Obama|</v>
      </c>
    </row>
    <row r="2562" spans="1:21">
      <c r="A2562" s="14" t="s">
        <v>12455</v>
      </c>
      <c r="B2562" s="14" t="s">
        <v>48</v>
      </c>
      <c r="C2562" s="14" t="s">
        <v>12456</v>
      </c>
      <c r="D2562" s="14" t="s">
        <v>12457</v>
      </c>
      <c r="E2562" s="14" t="s">
        <v>12458</v>
      </c>
      <c r="F2562" s="14" t="s">
        <v>117</v>
      </c>
      <c r="G2562" s="26">
        <v>43957</v>
      </c>
      <c r="H2562" s="14">
        <v>2020</v>
      </c>
      <c r="I2562" s="14" t="s">
        <v>360</v>
      </c>
      <c r="J2562" s="14" t="s">
        <v>1386</v>
      </c>
      <c r="K2562" s="14" t="s">
        <v>542</v>
      </c>
      <c r="L2562" s="14" t="s">
        <v>12459</v>
      </c>
      <c r="M2562" s="14">
        <f t="shared" ref="M2562:M2625" si="320">IF(G2562="","",YEAR(G2562))</f>
        <v>2020</v>
      </c>
      <c r="N2562" s="14">
        <f t="shared" ref="N2562:N2625" si="321">IF(G2562="","",MONTH(G2562))</f>
        <v>5</v>
      </c>
      <c r="O2562" s="14" t="str">
        <f>IFERROR(VLOOKUP(I2562,Lists!$F$2:$G$16,2,FALSE()),"Not Rated")</f>
        <v>Adults</v>
      </c>
      <c r="P2562" s="14">
        <f t="shared" ref="P2562:P2625" si="322">IFERROR(VALUE(LEFT(J2562,FIND(" ",J2562)-1)),"")</f>
        <v>107</v>
      </c>
      <c r="Q2562" s="14" t="str">
        <f t="shared" ref="Q2562:Q2625" si="323">IFERROR(LEFT(F2562,FIND(",",F2562)-1),F2562)</f>
        <v>Unknown</v>
      </c>
      <c r="R2562" s="14" t="str">
        <f t="shared" ref="R2562:R2625" si="324">"|"&amp;SUBSTITUTE(F2562,", ","|")&amp;"|"</f>
        <v>|Unknown|</v>
      </c>
      <c r="S2562" s="14" t="str">
        <f t="shared" ref="S2562:S2625" si="325">"|"&amp;SUBSTITUTE(K2562,", ","|")&amp;"|"</f>
        <v>|Comedies|International Movies|Romantic Movies|</v>
      </c>
      <c r="T2562" s="14" t="str">
        <f t="shared" ref="T2562:T2625" si="326">"|"&amp;SUBSTITUTE(D2562,", ","|")&amp;"|"</f>
        <v>|Pedro Flores Maldonado|</v>
      </c>
      <c r="U2562" s="14" t="str">
        <f t="shared" ref="U2562:U2625" si="327">"|"&amp;SUBSTITUTE(E2562,", ","|")&amp;"|"</f>
        <v>|Yiddá Eslava|Julián Zucchi|Andrés Salas|Magdyel Ugaz|Pietro Sibille|Saskia Bernaola|Sebastián Monteghirfo|Mayra Olivera|</v>
      </c>
    </row>
    <row r="2563" spans="1:21">
      <c r="A2563" s="14" t="s">
        <v>12460</v>
      </c>
      <c r="B2563" s="14" t="s">
        <v>48</v>
      </c>
      <c r="C2563" s="14" t="s">
        <v>12461</v>
      </c>
      <c r="D2563" s="14" t="s">
        <v>12462</v>
      </c>
      <c r="E2563" s="14" t="s">
        <v>12463</v>
      </c>
      <c r="F2563" s="14" t="s">
        <v>115</v>
      </c>
      <c r="G2563" s="26">
        <v>43956</v>
      </c>
      <c r="H2563" s="14">
        <v>2020</v>
      </c>
      <c r="I2563" s="14" t="s">
        <v>362</v>
      </c>
      <c r="J2563" s="14" t="s">
        <v>535</v>
      </c>
      <c r="K2563" s="14" t="s">
        <v>261</v>
      </c>
      <c r="L2563" s="14" t="s">
        <v>12464</v>
      </c>
      <c r="M2563" s="14">
        <f t="shared" si="320"/>
        <v>2020</v>
      </c>
      <c r="N2563" s="14">
        <f t="shared" si="321"/>
        <v>5</v>
      </c>
      <c r="O2563" s="14" t="str">
        <f>IFERROR(VLOOKUP(I2563,Lists!$F$2:$G$16,2,FALSE()),"Not Rated")</f>
        <v>Older Kids</v>
      </c>
      <c r="P2563" s="14">
        <f t="shared" si="322"/>
        <v>61</v>
      </c>
      <c r="Q2563" s="14" t="str">
        <f t="shared" si="323"/>
        <v>United States</v>
      </c>
      <c r="R2563" s="14" t="str">
        <f t="shared" si="324"/>
        <v>|United States|</v>
      </c>
      <c r="S2563" s="14" t="str">
        <f t="shared" si="325"/>
        <v>|Stand-Up Comedy|</v>
      </c>
      <c r="T2563" s="14" t="str">
        <f t="shared" si="326"/>
        <v>|Joe DeMaio|</v>
      </c>
      <c r="U2563" s="14" t="str">
        <f t="shared" si="327"/>
        <v>|Jerry Seinfeld|</v>
      </c>
    </row>
    <row r="2564" spans="1:21">
      <c r="A2564" s="14" t="s">
        <v>12465</v>
      </c>
      <c r="B2564" s="14" t="s">
        <v>48</v>
      </c>
      <c r="C2564" s="14" t="s">
        <v>12466</v>
      </c>
      <c r="D2564" s="14" t="s">
        <v>12467</v>
      </c>
      <c r="E2564" s="14" t="s">
        <v>12468</v>
      </c>
      <c r="F2564" s="14" t="s">
        <v>12469</v>
      </c>
      <c r="G2564" s="26">
        <v>43955</v>
      </c>
      <c r="H2564" s="14">
        <v>2019</v>
      </c>
      <c r="I2564" s="14" t="s">
        <v>367</v>
      </c>
      <c r="J2564" s="14" t="s">
        <v>730</v>
      </c>
      <c r="K2564" s="14" t="s">
        <v>481</v>
      </c>
      <c r="L2564" s="14" t="s">
        <v>12470</v>
      </c>
      <c r="M2564" s="14">
        <f t="shared" si="320"/>
        <v>2020</v>
      </c>
      <c r="N2564" s="14">
        <f t="shared" si="321"/>
        <v>5</v>
      </c>
      <c r="O2564" s="14" t="str">
        <f>IFERROR(VLOOKUP(I2564,Lists!$F$2:$G$16,2,FALSE()),"Not Rated")</f>
        <v>Older Kids</v>
      </c>
      <c r="P2564" s="14">
        <f t="shared" si="322"/>
        <v>93</v>
      </c>
      <c r="Q2564" s="14" t="str">
        <f t="shared" si="323"/>
        <v>India</v>
      </c>
      <c r="R2564" s="14" t="str">
        <f t="shared" si="324"/>
        <v>|India|United Kingdom|China|Canada|Japan|South Korea|United States|</v>
      </c>
      <c r="S2564" s="14" t="str">
        <f t="shared" si="325"/>
        <v>|Children &amp; Family Movies|Comedies|</v>
      </c>
      <c r="T2564" s="14" t="str">
        <f t="shared" si="326"/>
        <v>|Aaron Woodley|</v>
      </c>
      <c r="U2564" s="14" t="str">
        <f t="shared" si="327"/>
        <v>|Jeremy Renner|Heidi Klum|James Franco|John Cleese|Omar Sy|Michael Madsen|Laurie Holden|Anjelica Huston|Alec Baldwin|Donny Falsetti|</v>
      </c>
    </row>
    <row r="2565" spans="1:21">
      <c r="A2565" s="14" t="s">
        <v>12471</v>
      </c>
      <c r="B2565" s="14" t="s">
        <v>48</v>
      </c>
      <c r="C2565" s="14" t="s">
        <v>12472</v>
      </c>
      <c r="D2565" s="14" t="s">
        <v>12473</v>
      </c>
      <c r="E2565" s="14" t="s">
        <v>12474</v>
      </c>
      <c r="F2565" s="14" t="s">
        <v>133</v>
      </c>
      <c r="G2565" s="26">
        <v>43955</v>
      </c>
      <c r="H2565" s="14">
        <v>2020</v>
      </c>
      <c r="I2565" s="14" t="s">
        <v>368</v>
      </c>
      <c r="J2565" s="14" t="s">
        <v>2352</v>
      </c>
      <c r="K2565" s="14" t="s">
        <v>1711</v>
      </c>
      <c r="L2565" s="14" t="s">
        <v>12475</v>
      </c>
      <c r="M2565" s="14">
        <f t="shared" si="320"/>
        <v>2020</v>
      </c>
      <c r="N2565" s="14">
        <f t="shared" si="321"/>
        <v>5</v>
      </c>
      <c r="O2565" s="14" t="str">
        <f>IFERROR(VLOOKUP(I2565,Lists!$F$2:$G$16,2,FALSE()),"Not Rated")</f>
        <v>Kids</v>
      </c>
      <c r="P2565" s="14">
        <f t="shared" si="322"/>
        <v>81</v>
      </c>
      <c r="Q2565" s="14" t="str">
        <f t="shared" si="323"/>
        <v>Brazil</v>
      </c>
      <c r="R2565" s="14" t="str">
        <f t="shared" si="324"/>
        <v>|Brazil|</v>
      </c>
      <c r="S2565" s="14" t="str">
        <f t="shared" si="325"/>
        <v>|Children &amp; Family Movies|Comedies|Music &amp; Musicals|</v>
      </c>
      <c r="T2565" s="14" t="str">
        <f t="shared" si="326"/>
        <v>|Lucas Margutti|</v>
      </c>
      <c r="U2565" s="14" t="str">
        <f t="shared" si="327"/>
        <v>|Luccas Neto|Giovanna Alparone|Jéssica Diehl|Vivian Duarte|</v>
      </c>
    </row>
    <row r="2566" spans="1:21">
      <c r="A2566" s="14" t="s">
        <v>12476</v>
      </c>
      <c r="B2566" s="14" t="s">
        <v>48</v>
      </c>
      <c r="C2566" s="14" t="s">
        <v>12477</v>
      </c>
      <c r="D2566" s="14" t="s">
        <v>12478</v>
      </c>
      <c r="E2566" s="14" t="s">
        <v>12479</v>
      </c>
      <c r="F2566" s="14" t="s">
        <v>116</v>
      </c>
      <c r="G2566" s="26">
        <v>43954</v>
      </c>
      <c r="H2566" s="14">
        <v>2019</v>
      </c>
      <c r="I2566" s="14" t="s">
        <v>361</v>
      </c>
      <c r="J2566" s="14" t="s">
        <v>1159</v>
      </c>
      <c r="K2566" s="14" t="s">
        <v>475</v>
      </c>
      <c r="L2566" s="14" t="s">
        <v>12480</v>
      </c>
      <c r="M2566" s="14">
        <f t="shared" si="320"/>
        <v>2020</v>
      </c>
      <c r="N2566" s="14">
        <f t="shared" si="321"/>
        <v>5</v>
      </c>
      <c r="O2566" s="14" t="str">
        <f>IFERROR(VLOOKUP(I2566,Lists!$F$2:$G$16,2,FALSE()),"Not Rated")</f>
        <v>Teens</v>
      </c>
      <c r="P2566" s="14">
        <f t="shared" si="322"/>
        <v>120</v>
      </c>
      <c r="Q2566" s="14" t="str">
        <f t="shared" si="323"/>
        <v>India</v>
      </c>
      <c r="R2566" s="14" t="str">
        <f t="shared" si="324"/>
        <v>|India|</v>
      </c>
      <c r="S2566" s="14" t="str">
        <f t="shared" si="325"/>
        <v>|Dramas|International Movies|</v>
      </c>
      <c r="T2566" s="14" t="str">
        <f t="shared" si="326"/>
        <v>|Ashok Nanda|</v>
      </c>
      <c r="U2566" s="14" t="str">
        <f t="shared" si="327"/>
        <v>|Anupam Kher|Esha Gupta|Kumud Mishra|Kashyap Bharbhaya|Anusmiritu Sarkar|Zakir Hussain|Rajesh Sharma|Murli Sharma|Ananth Narayan Mahadevan|Deepshikha|</v>
      </c>
    </row>
    <row r="2567" spans="1:21">
      <c r="A2567" s="14" t="s">
        <v>12481</v>
      </c>
      <c r="B2567" s="14" t="s">
        <v>49</v>
      </c>
      <c r="C2567" s="14" t="s">
        <v>12482</v>
      </c>
      <c r="D2567" s="14" t="s">
        <v>12483</v>
      </c>
      <c r="E2567" s="14" t="s">
        <v>12484</v>
      </c>
      <c r="F2567" s="14" t="s">
        <v>134</v>
      </c>
      <c r="G2567" s="26">
        <v>43953</v>
      </c>
      <c r="H2567" s="14">
        <v>2020</v>
      </c>
      <c r="I2567" s="14" t="s">
        <v>360</v>
      </c>
      <c r="J2567" s="14" t="s">
        <v>105</v>
      </c>
      <c r="K2567" s="14" t="s">
        <v>1682</v>
      </c>
      <c r="L2567" s="14" t="s">
        <v>12485</v>
      </c>
      <c r="M2567" s="14">
        <f t="shared" si="320"/>
        <v>2020</v>
      </c>
      <c r="N2567" s="14">
        <f t="shared" si="321"/>
        <v>5</v>
      </c>
      <c r="O2567" s="14" t="str">
        <f>IFERROR(VLOOKUP(I2567,Lists!$F$2:$G$16,2,FALSE()),"Not Rated")</f>
        <v>Adults</v>
      </c>
      <c r="P2567" s="14">
        <f t="shared" si="322"/>
        <v>1</v>
      </c>
      <c r="Q2567" s="14" t="str">
        <f t="shared" si="323"/>
        <v>Argentina</v>
      </c>
      <c r="R2567" s="14" t="str">
        <f t="shared" si="324"/>
        <v>|Argentina|</v>
      </c>
      <c r="S2567" s="14" t="str">
        <f t="shared" si="325"/>
        <v>|International TV Shows|Spanish-Language TV Shows|TV Comedies|</v>
      </c>
      <c r="T2567" s="14" t="str">
        <f t="shared" si="326"/>
        <v>|Hernán Guerschuny|</v>
      </c>
      <c r="U2567" s="14" t="str">
        <f t="shared" si="327"/>
        <v>|Sebastián Wainraich|Natalie Pérez|Santiago Korovsky|</v>
      </c>
    </row>
    <row r="2568" spans="1:21">
      <c r="A2568" s="14" t="s">
        <v>12486</v>
      </c>
      <c r="B2568" s="14" t="s">
        <v>48</v>
      </c>
      <c r="C2568" s="14" t="s">
        <v>12487</v>
      </c>
      <c r="D2568" s="14" t="s">
        <v>12488</v>
      </c>
      <c r="E2568" s="14" t="s">
        <v>12489</v>
      </c>
      <c r="F2568" s="14" t="s">
        <v>115</v>
      </c>
      <c r="G2568" s="26">
        <v>43953</v>
      </c>
      <c r="H2568" s="14">
        <v>2019</v>
      </c>
      <c r="I2568" s="14" t="s">
        <v>364</v>
      </c>
      <c r="J2568" s="14" t="s">
        <v>507</v>
      </c>
      <c r="K2568" s="14" t="s">
        <v>2207</v>
      </c>
      <c r="L2568" s="14" t="s">
        <v>12490</v>
      </c>
      <c r="M2568" s="14">
        <f t="shared" si="320"/>
        <v>2020</v>
      </c>
      <c r="N2568" s="14">
        <f t="shared" si="321"/>
        <v>5</v>
      </c>
      <c r="O2568" s="14" t="str">
        <f>IFERROR(VLOOKUP(I2568,Lists!$F$2:$G$16,2,FALSE()),"Not Rated")</f>
        <v>Teens</v>
      </c>
      <c r="P2568" s="14">
        <f t="shared" si="322"/>
        <v>94</v>
      </c>
      <c r="Q2568" s="14" t="str">
        <f t="shared" si="323"/>
        <v>United States</v>
      </c>
      <c r="R2568" s="14" t="str">
        <f t="shared" si="324"/>
        <v>|United States|</v>
      </c>
      <c r="S2568" s="14" t="str">
        <f t="shared" si="325"/>
        <v>|Dramas|Sports Movies|</v>
      </c>
      <c r="T2568" s="14" t="str">
        <f t="shared" si="326"/>
        <v>|Alex Ranarivelo|</v>
      </c>
      <c r="U2568" s="14" t="str">
        <f t="shared" si="327"/>
        <v>|Michael Roark|Trace Adkins|Ali Afshar|Allison Paige|Tony Panterra|Brando Eaton|Hunter Clowdus|Michael King|</v>
      </c>
    </row>
    <row r="2569" spans="1:21">
      <c r="A2569" s="14" t="s">
        <v>12491</v>
      </c>
      <c r="B2569" s="14" t="s">
        <v>48</v>
      </c>
      <c r="C2569" s="14" t="s">
        <v>12492</v>
      </c>
      <c r="D2569" s="14" t="s">
        <v>305</v>
      </c>
      <c r="E2569" s="14" t="s">
        <v>12493</v>
      </c>
      <c r="F2569" s="14" t="s">
        <v>141</v>
      </c>
      <c r="G2569" s="26">
        <v>43953</v>
      </c>
      <c r="H2569" s="14">
        <v>2020</v>
      </c>
      <c r="I2569" s="14" t="s">
        <v>361</v>
      </c>
      <c r="J2569" s="14" t="s">
        <v>436</v>
      </c>
      <c r="K2569" s="14" t="s">
        <v>529</v>
      </c>
      <c r="L2569" s="14" t="s">
        <v>12494</v>
      </c>
      <c r="M2569" s="14">
        <f t="shared" si="320"/>
        <v>2020</v>
      </c>
      <c r="N2569" s="14">
        <f t="shared" si="321"/>
        <v>5</v>
      </c>
      <c r="O2569" s="14" t="str">
        <f>IFERROR(VLOOKUP(I2569,Lists!$F$2:$G$16,2,FALSE()),"Not Rated")</f>
        <v>Teens</v>
      </c>
      <c r="P2569" s="14">
        <f t="shared" si="322"/>
        <v>91</v>
      </c>
      <c r="Q2569" s="14" t="str">
        <f t="shared" si="323"/>
        <v>Colombia</v>
      </c>
      <c r="R2569" s="14" t="str">
        <f t="shared" si="324"/>
        <v>|Colombia|</v>
      </c>
      <c r="S2569" s="14" t="str">
        <f t="shared" si="325"/>
        <v>|Comedies|International Movies|</v>
      </c>
      <c r="T2569" s="14" t="str">
        <f t="shared" si="326"/>
        <v>|Fernando Ayllón|</v>
      </c>
      <c r="U2569" s="14" t="str">
        <f t="shared" si="327"/>
        <v>|Ricardo Quevedo|Nelson Polanía|Liss Pereira|Brian Moreno|Ana Cristina Botero|Jairo Ordóñez|Luis Alberto Saavedra|Blanca Ligia Franco|Marianne Schaller Romero|Shirley Marulanda|</v>
      </c>
    </row>
    <row r="2570" spans="1:21">
      <c r="A2570" s="14" t="s">
        <v>12495</v>
      </c>
      <c r="B2570" s="14" t="s">
        <v>49</v>
      </c>
      <c r="C2570" s="14" t="s">
        <v>12496</v>
      </c>
      <c r="D2570" s="14" t="s">
        <v>117</v>
      </c>
      <c r="E2570" s="14" t="s">
        <v>117</v>
      </c>
      <c r="F2570" s="14" t="s">
        <v>117</v>
      </c>
      <c r="G2570" s="26">
        <v>43953</v>
      </c>
      <c r="H2570" s="14">
        <v>2015</v>
      </c>
      <c r="I2570" s="14" t="s">
        <v>362</v>
      </c>
      <c r="J2570" s="14" t="s">
        <v>105</v>
      </c>
      <c r="K2570" s="14" t="s">
        <v>257</v>
      </c>
      <c r="L2570" s="14" t="s">
        <v>12497</v>
      </c>
      <c r="M2570" s="14">
        <f t="shared" si="320"/>
        <v>2020</v>
      </c>
      <c r="N2570" s="14">
        <f t="shared" si="321"/>
        <v>5</v>
      </c>
      <c r="O2570" s="14" t="str">
        <f>IFERROR(VLOOKUP(I2570,Lists!$F$2:$G$16,2,FALSE()),"Not Rated")</f>
        <v>Older Kids</v>
      </c>
      <c r="P2570" s="14">
        <f t="shared" si="322"/>
        <v>1</v>
      </c>
      <c r="Q2570" s="14" t="str">
        <f t="shared" si="323"/>
        <v>Unknown</v>
      </c>
      <c r="R2570" s="14" t="str">
        <f t="shared" si="324"/>
        <v>|Unknown|</v>
      </c>
      <c r="S2570" s="14" t="str">
        <f t="shared" si="325"/>
        <v>|Docuseries|</v>
      </c>
      <c r="T2570" s="14" t="str">
        <f t="shared" si="326"/>
        <v>|Unknown|</v>
      </c>
      <c r="U2570" s="14" t="str">
        <f t="shared" si="327"/>
        <v>|Unknown|</v>
      </c>
    </row>
    <row r="2571" spans="1:21">
      <c r="A2571" s="14" t="s">
        <v>12498</v>
      </c>
      <c r="B2571" s="14" t="s">
        <v>49</v>
      </c>
      <c r="C2571" s="14" t="s">
        <v>12499</v>
      </c>
      <c r="D2571" s="14" t="s">
        <v>117</v>
      </c>
      <c r="E2571" s="14" t="s">
        <v>117</v>
      </c>
      <c r="F2571" s="14" t="s">
        <v>117</v>
      </c>
      <c r="G2571" s="26">
        <v>43953</v>
      </c>
      <c r="H2571" s="14">
        <v>2020</v>
      </c>
      <c r="I2571" s="14" t="s">
        <v>362</v>
      </c>
      <c r="J2571" s="14" t="s">
        <v>105</v>
      </c>
      <c r="K2571" s="14" t="s">
        <v>262</v>
      </c>
      <c r="L2571" s="14" t="s">
        <v>12500</v>
      </c>
      <c r="M2571" s="14">
        <f t="shared" si="320"/>
        <v>2020</v>
      </c>
      <c r="N2571" s="14">
        <f t="shared" si="321"/>
        <v>5</v>
      </c>
      <c r="O2571" s="14" t="str">
        <f>IFERROR(VLOOKUP(I2571,Lists!$F$2:$G$16,2,FALSE()),"Not Rated")</f>
        <v>Older Kids</v>
      </c>
      <c r="P2571" s="14">
        <f t="shared" si="322"/>
        <v>1</v>
      </c>
      <c r="Q2571" s="14" t="str">
        <f t="shared" si="323"/>
        <v>Unknown</v>
      </c>
      <c r="R2571" s="14" t="str">
        <f t="shared" si="324"/>
        <v>|Unknown|</v>
      </c>
      <c r="S2571" s="14" t="str">
        <f t="shared" si="325"/>
        <v>|Reality TV|</v>
      </c>
      <c r="T2571" s="14" t="str">
        <f t="shared" si="326"/>
        <v>|Unknown|</v>
      </c>
      <c r="U2571" s="14" t="str">
        <f t="shared" si="327"/>
        <v>|Unknown|</v>
      </c>
    </row>
    <row r="2572" spans="1:21">
      <c r="A2572" s="14" t="s">
        <v>12501</v>
      </c>
      <c r="B2572" s="14" t="s">
        <v>48</v>
      </c>
      <c r="C2572" s="14" t="s">
        <v>12502</v>
      </c>
      <c r="D2572" s="14" t="s">
        <v>7859</v>
      </c>
      <c r="E2572" s="14" t="s">
        <v>12503</v>
      </c>
      <c r="F2572" s="14" t="s">
        <v>115</v>
      </c>
      <c r="G2572" s="26">
        <v>43953</v>
      </c>
      <c r="H2572" s="14">
        <v>2019</v>
      </c>
      <c r="I2572" s="14" t="s">
        <v>367</v>
      </c>
      <c r="J2572" s="14" t="s">
        <v>457</v>
      </c>
      <c r="K2572" s="14" t="s">
        <v>2207</v>
      </c>
      <c r="L2572" s="14" t="s">
        <v>12504</v>
      </c>
      <c r="M2572" s="14">
        <f t="shared" si="320"/>
        <v>2020</v>
      </c>
      <c r="N2572" s="14">
        <f t="shared" si="321"/>
        <v>5</v>
      </c>
      <c r="O2572" s="14" t="str">
        <f>IFERROR(VLOOKUP(I2572,Lists!$F$2:$G$16,2,FALSE()),"Not Rated")</f>
        <v>Older Kids</v>
      </c>
      <c r="P2572" s="14">
        <f t="shared" si="322"/>
        <v>104</v>
      </c>
      <c r="Q2572" s="14" t="str">
        <f t="shared" si="323"/>
        <v>United States</v>
      </c>
      <c r="R2572" s="14" t="str">
        <f t="shared" si="324"/>
        <v>|United States|</v>
      </c>
      <c r="S2572" s="14" t="str">
        <f t="shared" si="325"/>
        <v>|Dramas|Sports Movies|</v>
      </c>
      <c r="T2572" s="14" t="str">
        <f t="shared" si="326"/>
        <v>|Shaun Paul Piccinino|</v>
      </c>
      <c r="U2572" s="14" t="str">
        <f t="shared" si="327"/>
        <v>|Grace Van Dien|Sean Patrick Flanery|Christina Moore|Casper Van Dien|Amanda Detmer|John Ducey|Matthew Joel Kranyak|David Gridley|</v>
      </c>
    </row>
    <row r="2573" spans="1:21">
      <c r="A2573" s="14" t="s">
        <v>12505</v>
      </c>
      <c r="B2573" s="14" t="s">
        <v>48</v>
      </c>
      <c r="C2573" s="14" t="s">
        <v>12506</v>
      </c>
      <c r="D2573" s="14" t="s">
        <v>12507</v>
      </c>
      <c r="E2573" s="14" t="s">
        <v>12508</v>
      </c>
      <c r="F2573" s="14" t="s">
        <v>115</v>
      </c>
      <c r="G2573" s="26">
        <v>43953</v>
      </c>
      <c r="H2573" s="14">
        <v>2013</v>
      </c>
      <c r="I2573" s="14" t="s">
        <v>361</v>
      </c>
      <c r="J2573" s="14" t="s">
        <v>1313</v>
      </c>
      <c r="K2573" s="14" t="s">
        <v>261</v>
      </c>
      <c r="L2573" s="14" t="s">
        <v>12509</v>
      </c>
      <c r="M2573" s="14">
        <f t="shared" si="320"/>
        <v>2020</v>
      </c>
      <c r="N2573" s="14">
        <f t="shared" si="321"/>
        <v>5</v>
      </c>
      <c r="O2573" s="14" t="str">
        <f>IFERROR(VLOOKUP(I2573,Lists!$F$2:$G$16,2,FALSE()),"Not Rated")</f>
        <v>Teens</v>
      </c>
      <c r="P2573" s="14">
        <f t="shared" si="322"/>
        <v>76</v>
      </c>
      <c r="Q2573" s="14" t="str">
        <f t="shared" si="323"/>
        <v>United States</v>
      </c>
      <c r="R2573" s="14" t="str">
        <f t="shared" si="324"/>
        <v>|United States|</v>
      </c>
      <c r="S2573" s="14" t="str">
        <f t="shared" si="325"/>
        <v>|Stand-Up Comedy|</v>
      </c>
      <c r="T2573" s="14" t="str">
        <f t="shared" si="326"/>
        <v>|Seth Barrish|</v>
      </c>
      <c r="U2573" s="14" t="str">
        <f t="shared" si="327"/>
        <v>|Mike Birbiglia|</v>
      </c>
    </row>
    <row r="2574" spans="1:21">
      <c r="A2574" s="14" t="s">
        <v>12510</v>
      </c>
      <c r="B2574" s="14" t="s">
        <v>48</v>
      </c>
      <c r="C2574" s="14" t="s">
        <v>12511</v>
      </c>
      <c r="D2574" s="14" t="s">
        <v>7859</v>
      </c>
      <c r="E2574" s="14" t="s">
        <v>12512</v>
      </c>
      <c r="F2574" s="14" t="s">
        <v>115</v>
      </c>
      <c r="G2574" s="26">
        <v>43953</v>
      </c>
      <c r="H2574" s="14">
        <v>2020</v>
      </c>
      <c r="I2574" s="14" t="s">
        <v>367</v>
      </c>
      <c r="J2574" s="14" t="s">
        <v>404</v>
      </c>
      <c r="K2574" s="14" t="s">
        <v>12513</v>
      </c>
      <c r="L2574" s="14" t="s">
        <v>12514</v>
      </c>
      <c r="M2574" s="14">
        <f t="shared" si="320"/>
        <v>2020</v>
      </c>
      <c r="N2574" s="14">
        <f t="shared" si="321"/>
        <v>5</v>
      </c>
      <c r="O2574" s="14" t="str">
        <f>IFERROR(VLOOKUP(I2574,Lists!$F$2:$G$16,2,FALSE()),"Not Rated")</f>
        <v>Older Kids</v>
      </c>
      <c r="P2574" s="14">
        <f t="shared" si="322"/>
        <v>90</v>
      </c>
      <c r="Q2574" s="14" t="str">
        <f t="shared" si="323"/>
        <v>United States</v>
      </c>
      <c r="R2574" s="14" t="str">
        <f t="shared" si="324"/>
        <v>|United States|</v>
      </c>
      <c r="S2574" s="14" t="str">
        <f t="shared" si="325"/>
        <v>|Children &amp; Family Movies|Dramas|Romantic Movies|</v>
      </c>
      <c r="T2574" s="14" t="str">
        <f t="shared" si="326"/>
        <v>|Shaun Paul Piccinino|</v>
      </c>
      <c r="U2574" s="14" t="str">
        <f t="shared" si="327"/>
        <v>|Josh Swickard|Casper Van Dien|Lorynn York|Christina Moore|John Schneider|Michael Roark|Shane Graham|Cooper Lundeen|Javicia Leslie|Spencer Neville|</v>
      </c>
    </row>
    <row r="2575" spans="1:21">
      <c r="A2575" s="14" t="s">
        <v>12515</v>
      </c>
      <c r="B2575" s="14" t="s">
        <v>48</v>
      </c>
      <c r="C2575" s="14" t="s">
        <v>12516</v>
      </c>
      <c r="D2575" s="14" t="s">
        <v>12517</v>
      </c>
      <c r="E2575" s="14" t="s">
        <v>12518</v>
      </c>
      <c r="F2575" s="14" t="s">
        <v>115</v>
      </c>
      <c r="G2575" s="26">
        <v>43953</v>
      </c>
      <c r="H2575" s="14">
        <v>2020</v>
      </c>
      <c r="I2575" s="14" t="s">
        <v>363</v>
      </c>
      <c r="J2575" s="14" t="s">
        <v>560</v>
      </c>
      <c r="K2575" s="14" t="s">
        <v>2253</v>
      </c>
      <c r="L2575" s="14" t="s">
        <v>12519</v>
      </c>
      <c r="M2575" s="14">
        <f t="shared" si="320"/>
        <v>2020</v>
      </c>
      <c r="N2575" s="14">
        <f t="shared" si="321"/>
        <v>5</v>
      </c>
      <c r="O2575" s="14" t="str">
        <f>IFERROR(VLOOKUP(I2575,Lists!$F$2:$G$16,2,FALSE()),"Not Rated")</f>
        <v>Adults</v>
      </c>
      <c r="P2575" s="14">
        <f t="shared" si="322"/>
        <v>103</v>
      </c>
      <c r="Q2575" s="14" t="str">
        <f t="shared" si="323"/>
        <v>United States</v>
      </c>
      <c r="R2575" s="14" t="str">
        <f t="shared" si="324"/>
        <v>|United States|</v>
      </c>
      <c r="S2575" s="14" t="str">
        <f t="shared" si="325"/>
        <v>|Dramas|Independent Movies|Thrillers|</v>
      </c>
      <c r="T2575" s="14" t="str">
        <f t="shared" si="326"/>
        <v>|Brett Hedlund|</v>
      </c>
      <c r="U2575" s="14" t="str">
        <f t="shared" si="327"/>
        <v>|Jacqueline Toboni|Michael O'Neill|Tyler Jacob Moore|Christopher McDonald|Sean O'Bryan|Blake Sheldon|Zoe Kanters|Greg Perrow|Tanner Thomason|</v>
      </c>
    </row>
    <row r="2576" spans="1:21">
      <c r="A2576" s="14" t="s">
        <v>12520</v>
      </c>
      <c r="B2576" s="14" t="s">
        <v>49</v>
      </c>
      <c r="C2576" s="14" t="s">
        <v>12521</v>
      </c>
      <c r="D2576" s="14" t="s">
        <v>117</v>
      </c>
      <c r="E2576" s="14" t="s">
        <v>12522</v>
      </c>
      <c r="F2576" s="14" t="s">
        <v>117</v>
      </c>
      <c r="G2576" s="26">
        <v>43953</v>
      </c>
      <c r="H2576" s="14">
        <v>2015</v>
      </c>
      <c r="I2576" s="14" t="s">
        <v>362</v>
      </c>
      <c r="J2576" s="14" t="s">
        <v>105</v>
      </c>
      <c r="K2576" s="14" t="s">
        <v>956</v>
      </c>
      <c r="L2576" s="14" t="s">
        <v>12523</v>
      </c>
      <c r="M2576" s="14">
        <f t="shared" si="320"/>
        <v>2020</v>
      </c>
      <c r="N2576" s="14">
        <f t="shared" si="321"/>
        <v>5</v>
      </c>
      <c r="O2576" s="14" t="str">
        <f>IFERROR(VLOOKUP(I2576,Lists!$F$2:$G$16,2,FALSE()),"Not Rated")</f>
        <v>Older Kids</v>
      </c>
      <c r="P2576" s="14">
        <f t="shared" si="322"/>
        <v>1</v>
      </c>
      <c r="Q2576" s="14" t="str">
        <f t="shared" si="323"/>
        <v>Unknown</v>
      </c>
      <c r="R2576" s="14" t="str">
        <f t="shared" si="324"/>
        <v>|Unknown|</v>
      </c>
      <c r="S2576" s="14" t="str">
        <f t="shared" si="325"/>
        <v>|Docuseries|Science &amp; Nature TV|</v>
      </c>
      <c r="T2576" s="14" t="str">
        <f t="shared" si="326"/>
        <v>|Unknown|</v>
      </c>
      <c r="U2576" s="14" t="str">
        <f t="shared" si="327"/>
        <v>|Erik Thompson|</v>
      </c>
    </row>
    <row r="2577" spans="1:21">
      <c r="A2577" s="14" t="s">
        <v>12524</v>
      </c>
      <c r="B2577" s="14" t="s">
        <v>49</v>
      </c>
      <c r="C2577" s="14" t="s">
        <v>12525</v>
      </c>
      <c r="D2577" s="14" t="s">
        <v>117</v>
      </c>
      <c r="E2577" s="14" t="s">
        <v>12526</v>
      </c>
      <c r="F2577" s="14" t="s">
        <v>115</v>
      </c>
      <c r="G2577" s="26">
        <v>43953</v>
      </c>
      <c r="H2577" s="14">
        <v>2009</v>
      </c>
      <c r="I2577" s="14" t="s">
        <v>361</v>
      </c>
      <c r="J2577" s="14" t="s">
        <v>105</v>
      </c>
      <c r="K2577" s="14" t="s">
        <v>257</v>
      </c>
      <c r="L2577" s="14" t="s">
        <v>12527</v>
      </c>
      <c r="M2577" s="14">
        <f t="shared" si="320"/>
        <v>2020</v>
      </c>
      <c r="N2577" s="14">
        <f t="shared" si="321"/>
        <v>5</v>
      </c>
      <c r="O2577" s="14" t="str">
        <f>IFERROR(VLOOKUP(I2577,Lists!$F$2:$G$16,2,FALSE()),"Not Rated")</f>
        <v>Teens</v>
      </c>
      <c r="P2577" s="14">
        <f t="shared" si="322"/>
        <v>1</v>
      </c>
      <c r="Q2577" s="14" t="str">
        <f t="shared" si="323"/>
        <v>United States</v>
      </c>
      <c r="R2577" s="14" t="str">
        <f t="shared" si="324"/>
        <v>|United States|</v>
      </c>
      <c r="S2577" s="14" t="str">
        <f t="shared" si="325"/>
        <v>|Docuseries|</v>
      </c>
      <c r="T2577" s="14" t="str">
        <f t="shared" si="326"/>
        <v>|Unknown|</v>
      </c>
      <c r="U2577" s="14" t="str">
        <f t="shared" si="327"/>
        <v>|Gary Sinise|Rob Lowe|Josh Lucas|Justin Bartha|Amy Smart|LL Cool J|Steve Zahn|Jason Ritter|Ron Livingston|Tim DeKay|Mark Hefti|James Kyson|Rob Corddry|</v>
      </c>
    </row>
    <row r="2578" spans="1:21">
      <c r="A2578" s="14" t="s">
        <v>12528</v>
      </c>
      <c r="B2578" s="14" t="s">
        <v>48</v>
      </c>
      <c r="C2578" s="14" t="s">
        <v>12529</v>
      </c>
      <c r="D2578" s="14" t="s">
        <v>12530</v>
      </c>
      <c r="E2578" s="14" t="s">
        <v>12531</v>
      </c>
      <c r="F2578" s="14" t="s">
        <v>115</v>
      </c>
      <c r="G2578" s="26">
        <v>43952</v>
      </c>
      <c r="H2578" s="14">
        <v>2020</v>
      </c>
      <c r="I2578" s="14" t="s">
        <v>363</v>
      </c>
      <c r="J2578" s="14" t="s">
        <v>682</v>
      </c>
      <c r="K2578" s="14" t="s">
        <v>1436</v>
      </c>
      <c r="L2578" s="14" t="s">
        <v>12532</v>
      </c>
      <c r="M2578" s="14">
        <f t="shared" si="320"/>
        <v>2020</v>
      </c>
      <c r="N2578" s="14">
        <f t="shared" si="321"/>
        <v>5</v>
      </c>
      <c r="O2578" s="14" t="str">
        <f>IFERROR(VLOOKUP(I2578,Lists!$F$2:$G$16,2,FALSE()),"Not Rated")</f>
        <v>Adults</v>
      </c>
      <c r="P2578" s="14">
        <f t="shared" si="322"/>
        <v>122</v>
      </c>
      <c r="Q2578" s="14" t="str">
        <f t="shared" si="323"/>
        <v>United States</v>
      </c>
      <c r="R2578" s="14" t="str">
        <f t="shared" si="324"/>
        <v>|United States|</v>
      </c>
      <c r="S2578" s="14" t="str">
        <f t="shared" si="325"/>
        <v>|Dramas|Independent Movies|</v>
      </c>
      <c r="T2578" s="14" t="str">
        <f t="shared" si="326"/>
        <v>|Joe Robert Cole|</v>
      </c>
      <c r="U2578" s="14" t="str">
        <f t="shared" si="327"/>
        <v>|Jeffrey Wright|Ashton Sanders|Regina Taylor|Yahya Abdul-Mateen II|Isaiah John|Kelly Jenrette|Shakira Ja-nai Paye|</v>
      </c>
    </row>
    <row r="2579" spans="1:21">
      <c r="A2579" s="14" t="s">
        <v>12533</v>
      </c>
      <c r="B2579" s="14" t="s">
        <v>48</v>
      </c>
      <c r="C2579" s="14" t="s">
        <v>12534</v>
      </c>
      <c r="D2579" s="14" t="s">
        <v>12535</v>
      </c>
      <c r="E2579" s="14" t="s">
        <v>12536</v>
      </c>
      <c r="F2579" s="14" t="s">
        <v>115</v>
      </c>
      <c r="G2579" s="26">
        <v>43952</v>
      </c>
      <c r="H2579" s="14">
        <v>2018</v>
      </c>
      <c r="I2579" s="14" t="s">
        <v>360</v>
      </c>
      <c r="J2579" s="14" t="s">
        <v>566</v>
      </c>
      <c r="K2579" s="14" t="s">
        <v>247</v>
      </c>
      <c r="L2579" s="14" t="s">
        <v>12537</v>
      </c>
      <c r="M2579" s="14">
        <f t="shared" si="320"/>
        <v>2020</v>
      </c>
      <c r="N2579" s="14">
        <f t="shared" si="321"/>
        <v>5</v>
      </c>
      <c r="O2579" s="14" t="str">
        <f>IFERROR(VLOOKUP(I2579,Lists!$F$2:$G$16,2,FALSE()),"Not Rated")</f>
        <v>Adults</v>
      </c>
      <c r="P2579" s="14">
        <f t="shared" si="322"/>
        <v>97</v>
      </c>
      <c r="Q2579" s="14" t="str">
        <f t="shared" si="323"/>
        <v>United States</v>
      </c>
      <c r="R2579" s="14" t="str">
        <f t="shared" si="324"/>
        <v>|United States|</v>
      </c>
      <c r="S2579" s="14" t="str">
        <f t="shared" si="325"/>
        <v>|Documentaries|</v>
      </c>
      <c r="T2579" s="14" t="str">
        <f t="shared" si="326"/>
        <v>|Michelle Esrick|</v>
      </c>
      <c r="U2579" s="14" t="str">
        <f t="shared" si="327"/>
        <v>|Darrell Hammond|</v>
      </c>
    </row>
    <row r="2580" spans="1:21">
      <c r="A2580" s="14" t="s">
        <v>12538</v>
      </c>
      <c r="B2580" s="14" t="s">
        <v>48</v>
      </c>
      <c r="C2580" s="14" t="s">
        <v>12539</v>
      </c>
      <c r="D2580" s="14" t="s">
        <v>12540</v>
      </c>
      <c r="E2580" s="14" t="s">
        <v>12541</v>
      </c>
      <c r="F2580" s="14" t="s">
        <v>2970</v>
      </c>
      <c r="G2580" s="26">
        <v>43952</v>
      </c>
      <c r="H2580" s="14">
        <v>2019</v>
      </c>
      <c r="I2580" s="14" t="s">
        <v>360</v>
      </c>
      <c r="J2580" s="14" t="s">
        <v>653</v>
      </c>
      <c r="K2580" s="14" t="s">
        <v>873</v>
      </c>
      <c r="L2580" s="14" t="s">
        <v>12542</v>
      </c>
      <c r="M2580" s="14">
        <f t="shared" si="320"/>
        <v>2020</v>
      </c>
      <c r="N2580" s="14">
        <f t="shared" si="321"/>
        <v>5</v>
      </c>
      <c r="O2580" s="14" t="str">
        <f>IFERROR(VLOOKUP(I2580,Lists!$F$2:$G$16,2,FALSE()),"Not Rated")</f>
        <v>Adults</v>
      </c>
      <c r="P2580" s="14">
        <f t="shared" si="322"/>
        <v>98</v>
      </c>
      <c r="Q2580" s="14" t="str">
        <f t="shared" si="323"/>
        <v>France</v>
      </c>
      <c r="R2580" s="14" t="str">
        <f t="shared" si="324"/>
        <v>|France|Belgium|</v>
      </c>
      <c r="S2580" s="14" t="str">
        <f t="shared" si="325"/>
        <v>|International Movies|Thrillers|</v>
      </c>
      <c r="T2580" s="14" t="str">
        <f t="shared" si="326"/>
        <v>|Olivier Abbou|</v>
      </c>
      <c r="U2580" s="14" t="str">
        <f t="shared" si="327"/>
        <v>|Adama Niane|Stéphane Caillard|Paul Hamy|Eddy Leduc|Hubert Delattre|Matthieu Kacou|Charlotte Geiger|Christopher Fataki|</v>
      </c>
    </row>
    <row r="2581" spans="1:21">
      <c r="A2581" s="14" t="s">
        <v>12543</v>
      </c>
      <c r="B2581" s="14" t="s">
        <v>48</v>
      </c>
      <c r="C2581" s="14" t="s">
        <v>12544</v>
      </c>
      <c r="D2581" s="14" t="s">
        <v>533</v>
      </c>
      <c r="E2581" s="14" t="s">
        <v>12545</v>
      </c>
      <c r="F2581" s="14" t="s">
        <v>115</v>
      </c>
      <c r="G2581" s="26">
        <v>43952</v>
      </c>
      <c r="H2581" s="14">
        <v>2020</v>
      </c>
      <c r="I2581" s="14" t="s">
        <v>366</v>
      </c>
      <c r="J2581" s="14" t="s">
        <v>6456</v>
      </c>
      <c r="K2581" s="14" t="s">
        <v>251</v>
      </c>
      <c r="L2581" s="14" t="s">
        <v>12546</v>
      </c>
      <c r="M2581" s="14">
        <f t="shared" si="320"/>
        <v>2020</v>
      </c>
      <c r="N2581" s="14">
        <f t="shared" si="321"/>
        <v>5</v>
      </c>
      <c r="O2581" s="14" t="str">
        <f>IFERROR(VLOOKUP(I2581,Lists!$F$2:$G$16,2,FALSE()),"Not Rated")</f>
        <v>Kids</v>
      </c>
      <c r="P2581" s="14">
        <f t="shared" si="322"/>
        <v>42</v>
      </c>
      <c r="Q2581" s="14" t="str">
        <f t="shared" si="323"/>
        <v>United States</v>
      </c>
      <c r="R2581" s="14" t="str">
        <f t="shared" si="324"/>
        <v>|United States|</v>
      </c>
      <c r="S2581" s="14" t="str">
        <f t="shared" si="325"/>
        <v>|Children &amp; Family Movies|</v>
      </c>
      <c r="T2581" s="14" t="str">
        <f t="shared" si="326"/>
        <v>|Alex Woo|Stanley Moore|</v>
      </c>
      <c r="U2581" s="14" t="str">
        <f t="shared" si="327"/>
        <v>|Alan C. Lim|Maisie Benson|Kerry Gudjohnsen|Terrance Smith|Paul Killam|Omari Weaver|Ella Joy Ballesteros|Smith Foreman|Stanley Moore|</v>
      </c>
    </row>
    <row r="2582" spans="1:21">
      <c r="A2582" s="14" t="s">
        <v>12547</v>
      </c>
      <c r="B2582" s="14" t="s">
        <v>49</v>
      </c>
      <c r="C2582" s="14" t="s">
        <v>12548</v>
      </c>
      <c r="D2582" s="14" t="s">
        <v>117</v>
      </c>
      <c r="E2582" s="14" t="s">
        <v>12549</v>
      </c>
      <c r="F2582" s="14" t="s">
        <v>115</v>
      </c>
      <c r="G2582" s="26">
        <v>43952</v>
      </c>
      <c r="H2582" s="14">
        <v>2020</v>
      </c>
      <c r="I2582" s="14" t="s">
        <v>360</v>
      </c>
      <c r="J2582" s="14" t="s">
        <v>105</v>
      </c>
      <c r="K2582" s="14" t="s">
        <v>249</v>
      </c>
      <c r="L2582" s="14" t="s">
        <v>12550</v>
      </c>
      <c r="M2582" s="14">
        <f t="shared" si="320"/>
        <v>2020</v>
      </c>
      <c r="N2582" s="14">
        <f t="shared" si="321"/>
        <v>5</v>
      </c>
      <c r="O2582" s="14" t="str">
        <f>IFERROR(VLOOKUP(I2582,Lists!$F$2:$G$16,2,FALSE()),"Not Rated")</f>
        <v>Adults</v>
      </c>
      <c r="P2582" s="14">
        <f t="shared" si="322"/>
        <v>1</v>
      </c>
      <c r="Q2582" s="14" t="str">
        <f t="shared" si="323"/>
        <v>United States</v>
      </c>
      <c r="R2582" s="14" t="str">
        <f t="shared" si="324"/>
        <v>|United States|</v>
      </c>
      <c r="S2582" s="14" t="str">
        <f t="shared" si="325"/>
        <v>|TV Dramas|</v>
      </c>
      <c r="T2582" s="14" t="str">
        <f t="shared" si="326"/>
        <v>|Unknown|</v>
      </c>
      <c r="U2582" s="14" t="str">
        <f t="shared" si="327"/>
        <v>|David Corenswet|Darren Criss|Patti LuPone|Jeremy Pope|Jim Parsons|Laura Harrier|Joe Mantello|Dylan McDermott|Jake Picking|Holland Taylor|Samara Weaving|</v>
      </c>
    </row>
    <row r="2583" spans="1:21">
      <c r="A2583" s="14" t="s">
        <v>12551</v>
      </c>
      <c r="B2583" s="14" t="s">
        <v>48</v>
      </c>
      <c r="C2583" s="14" t="s">
        <v>12552</v>
      </c>
      <c r="D2583" s="14" t="s">
        <v>12553</v>
      </c>
      <c r="E2583" s="14" t="s">
        <v>117</v>
      </c>
      <c r="F2583" s="14" t="s">
        <v>115</v>
      </c>
      <c r="G2583" s="26">
        <v>43952</v>
      </c>
      <c r="H2583" s="14">
        <v>2013</v>
      </c>
      <c r="I2583" s="14" t="s">
        <v>360</v>
      </c>
      <c r="J2583" s="14" t="s">
        <v>404</v>
      </c>
      <c r="K2583" s="14" t="s">
        <v>1348</v>
      </c>
      <c r="L2583" s="14" t="s">
        <v>12554</v>
      </c>
      <c r="M2583" s="14">
        <f t="shared" si="320"/>
        <v>2020</v>
      </c>
      <c r="N2583" s="14">
        <f t="shared" si="321"/>
        <v>5</v>
      </c>
      <c r="O2583" s="14" t="str">
        <f>IFERROR(VLOOKUP(I2583,Lists!$F$2:$G$16,2,FALSE()),"Not Rated")</f>
        <v>Adults</v>
      </c>
      <c r="P2583" s="14">
        <f t="shared" si="322"/>
        <v>90</v>
      </c>
      <c r="Q2583" s="14" t="str">
        <f t="shared" si="323"/>
        <v>United States</v>
      </c>
      <c r="R2583" s="14" t="str">
        <f t="shared" si="324"/>
        <v>|United States|</v>
      </c>
      <c r="S2583" s="14" t="str">
        <f t="shared" si="325"/>
        <v>|Documentaries|LGBTQ Movies|</v>
      </c>
      <c r="T2583" s="14" t="str">
        <f t="shared" si="326"/>
        <v>|Jeffrey Schwarz|</v>
      </c>
      <c r="U2583" s="14" t="str">
        <f t="shared" si="327"/>
        <v>|Unknown|</v>
      </c>
    </row>
    <row r="2584" spans="1:21">
      <c r="A2584" s="14" t="s">
        <v>12555</v>
      </c>
      <c r="B2584" s="14" t="s">
        <v>48</v>
      </c>
      <c r="C2584" s="14" t="s">
        <v>12556</v>
      </c>
      <c r="D2584" s="14" t="s">
        <v>12557</v>
      </c>
      <c r="E2584" s="14" t="s">
        <v>12558</v>
      </c>
      <c r="F2584" s="14" t="s">
        <v>115</v>
      </c>
      <c r="G2584" s="26">
        <v>43952</v>
      </c>
      <c r="H2584" s="14">
        <v>2008</v>
      </c>
      <c r="I2584" s="14" t="s">
        <v>367</v>
      </c>
      <c r="J2584" s="14" t="s">
        <v>436</v>
      </c>
      <c r="K2584" s="14" t="s">
        <v>481</v>
      </c>
      <c r="L2584" s="14" t="s">
        <v>12559</v>
      </c>
      <c r="M2584" s="14">
        <f t="shared" si="320"/>
        <v>2020</v>
      </c>
      <c r="N2584" s="14">
        <f t="shared" si="321"/>
        <v>5</v>
      </c>
      <c r="O2584" s="14" t="str">
        <f>IFERROR(VLOOKUP(I2584,Lists!$F$2:$G$16,2,FALSE()),"Not Rated")</f>
        <v>Older Kids</v>
      </c>
      <c r="P2584" s="14">
        <f t="shared" si="322"/>
        <v>91</v>
      </c>
      <c r="Q2584" s="14" t="str">
        <f t="shared" si="323"/>
        <v>United States</v>
      </c>
      <c r="R2584" s="14" t="str">
        <f t="shared" si="324"/>
        <v>|United States|</v>
      </c>
      <c r="S2584" s="14" t="str">
        <f t="shared" si="325"/>
        <v>|Children &amp; Family Movies|Comedies|</v>
      </c>
      <c r="T2584" s="14" t="str">
        <f t="shared" si="326"/>
        <v>|Eric Darnell|Tom McGrath|</v>
      </c>
      <c r="U2584" s="14" t="str">
        <f t="shared" si="327"/>
        <v>|Ben Stiller|Chris Rock|David Schwimmer|Jada Pinkett Smith|Sacha Baron Cohen|Cedric the Entertainer|Andy Richter|Bernie Mac|Alec Baldwin|Sherri Shepherd|</v>
      </c>
    </row>
    <row r="2585" spans="1:21">
      <c r="A2585" s="14" t="s">
        <v>12560</v>
      </c>
      <c r="B2585" s="14" t="s">
        <v>49</v>
      </c>
      <c r="C2585" s="14" t="s">
        <v>12561</v>
      </c>
      <c r="D2585" s="14" t="s">
        <v>117</v>
      </c>
      <c r="E2585" s="14" t="s">
        <v>12562</v>
      </c>
      <c r="F2585" s="14" t="s">
        <v>154</v>
      </c>
      <c r="G2585" s="26">
        <v>43952</v>
      </c>
      <c r="H2585" s="14">
        <v>2019</v>
      </c>
      <c r="I2585" s="14" t="s">
        <v>366</v>
      </c>
      <c r="J2585" s="14" t="s">
        <v>108</v>
      </c>
      <c r="K2585" s="14" t="s">
        <v>256</v>
      </c>
      <c r="L2585" s="14" t="s">
        <v>12563</v>
      </c>
      <c r="M2585" s="14">
        <f t="shared" si="320"/>
        <v>2020</v>
      </c>
      <c r="N2585" s="14">
        <f t="shared" si="321"/>
        <v>5</v>
      </c>
      <c r="O2585" s="14" t="str">
        <f>IFERROR(VLOOKUP(I2585,Lists!$F$2:$G$16,2,FALSE()),"Not Rated")</f>
        <v>Kids</v>
      </c>
      <c r="P2585" s="14">
        <f t="shared" si="322"/>
        <v>4</v>
      </c>
      <c r="Q2585" s="14" t="str">
        <f t="shared" si="323"/>
        <v>Russia</v>
      </c>
      <c r="R2585" s="14" t="str">
        <f t="shared" si="324"/>
        <v>|Russia|</v>
      </c>
      <c r="S2585" s="14" t="str">
        <f t="shared" si="325"/>
        <v>|Kids' TV|</v>
      </c>
      <c r="T2585" s="14" t="str">
        <f t="shared" si="326"/>
        <v>|Unknown|</v>
      </c>
      <c r="U2585" s="14" t="str">
        <f t="shared" si="327"/>
        <v>|Alina Kukushkina|Boris Kutnevich|Giselle Nieto|Elsie Fisher|</v>
      </c>
    </row>
    <row r="2586" spans="1:21">
      <c r="A2586" s="14" t="s">
        <v>12564</v>
      </c>
      <c r="B2586" s="14" t="s">
        <v>48</v>
      </c>
      <c r="C2586" s="14" t="s">
        <v>12565</v>
      </c>
      <c r="D2586" s="14" t="s">
        <v>12566</v>
      </c>
      <c r="E2586" s="14" t="s">
        <v>12567</v>
      </c>
      <c r="F2586" s="14" t="s">
        <v>140</v>
      </c>
      <c r="G2586" s="26">
        <v>43952</v>
      </c>
      <c r="H2586" s="14">
        <v>2012</v>
      </c>
      <c r="I2586" s="14" t="s">
        <v>361</v>
      </c>
      <c r="J2586" s="14" t="s">
        <v>507</v>
      </c>
      <c r="K2586" s="14" t="s">
        <v>834</v>
      </c>
      <c r="L2586" s="14" t="s">
        <v>12568</v>
      </c>
      <c r="M2586" s="14">
        <f t="shared" si="320"/>
        <v>2020</v>
      </c>
      <c r="N2586" s="14">
        <f t="shared" si="321"/>
        <v>5</v>
      </c>
      <c r="O2586" s="14" t="str">
        <f>IFERROR(VLOOKUP(I2586,Lists!$F$2:$G$16,2,FALSE()),"Not Rated")</f>
        <v>Teens</v>
      </c>
      <c r="P2586" s="14">
        <f t="shared" si="322"/>
        <v>94</v>
      </c>
      <c r="Q2586" s="14" t="str">
        <f t="shared" si="323"/>
        <v>South Africa</v>
      </c>
      <c r="R2586" s="14" t="str">
        <f t="shared" si="324"/>
        <v>|South Africa|</v>
      </c>
      <c r="S2586" s="14" t="str">
        <f t="shared" si="325"/>
        <v>|Comedies|Dramas|International Movies|</v>
      </c>
      <c r="T2586" s="14" t="str">
        <f t="shared" si="326"/>
        <v>|Craig Freimond|</v>
      </c>
      <c r="U2586" s="14" t="str">
        <f t="shared" si="327"/>
        <v>|Vincent Ebrahim|Riaad Moosa|Joey Rasdien|Denise Newman|Krijay Govender|Nik Rabinowitz|Zakeeya Patel|Carishma Basday|Royston Stoffels|Mel Miller|</v>
      </c>
    </row>
    <row r="2587" spans="1:21">
      <c r="A2587" s="14" t="s">
        <v>12569</v>
      </c>
      <c r="B2587" s="14" t="s">
        <v>49</v>
      </c>
      <c r="C2587" s="14" t="s">
        <v>12570</v>
      </c>
      <c r="D2587" s="14" t="s">
        <v>117</v>
      </c>
      <c r="E2587" s="14" t="s">
        <v>12571</v>
      </c>
      <c r="F2587" s="14" t="s">
        <v>12572</v>
      </c>
      <c r="G2587" s="26">
        <v>43952</v>
      </c>
      <c r="H2587" s="14">
        <v>2019</v>
      </c>
      <c r="I2587" s="14" t="s">
        <v>360</v>
      </c>
      <c r="J2587" s="14" t="s">
        <v>107</v>
      </c>
      <c r="K2587" s="14" t="s">
        <v>688</v>
      </c>
      <c r="L2587" s="14" t="s">
        <v>12573</v>
      </c>
      <c r="M2587" s="14">
        <f t="shared" si="320"/>
        <v>2020</v>
      </c>
      <c r="N2587" s="14">
        <f t="shared" si="321"/>
        <v>5</v>
      </c>
      <c r="O2587" s="14" t="str">
        <f>IFERROR(VLOOKUP(I2587,Lists!$F$2:$G$16,2,FALSE()),"Not Rated")</f>
        <v>Adults</v>
      </c>
      <c r="P2587" s="14">
        <f t="shared" si="322"/>
        <v>3</v>
      </c>
      <c r="Q2587" s="14" t="str">
        <f t="shared" si="323"/>
        <v>Italy</v>
      </c>
      <c r="R2587" s="14" t="str">
        <f t="shared" si="324"/>
        <v>|Italy|United Kingdom|France|</v>
      </c>
      <c r="S2587" s="14" t="str">
        <f t="shared" si="325"/>
        <v>|International TV Shows|TV Dramas|</v>
      </c>
      <c r="T2587" s="14" t="str">
        <f t="shared" si="326"/>
        <v>|Unknown|</v>
      </c>
      <c r="U2587" s="14" t="str">
        <f t="shared" si="327"/>
        <v>|Richard Madden|Dustin Hoffman|Stuart Martin|Annabel Scholey|</v>
      </c>
    </row>
    <row r="2588" spans="1:21">
      <c r="A2588" s="14" t="s">
        <v>12574</v>
      </c>
      <c r="B2588" s="14" t="s">
        <v>49</v>
      </c>
      <c r="C2588" s="14" t="s">
        <v>12575</v>
      </c>
      <c r="D2588" s="14" t="s">
        <v>117</v>
      </c>
      <c r="E2588" s="14" t="s">
        <v>12576</v>
      </c>
      <c r="F2588" s="14" t="s">
        <v>121</v>
      </c>
      <c r="G2588" s="26">
        <v>43952</v>
      </c>
      <c r="H2588" s="14">
        <v>2014</v>
      </c>
      <c r="I2588" s="14" t="s">
        <v>362</v>
      </c>
      <c r="J2588" s="14" t="s">
        <v>105</v>
      </c>
      <c r="K2588" s="14" t="s">
        <v>12577</v>
      </c>
      <c r="L2588" s="14" t="s">
        <v>12578</v>
      </c>
      <c r="M2588" s="14">
        <f t="shared" si="320"/>
        <v>2020</v>
      </c>
      <c r="N2588" s="14">
        <f t="shared" si="321"/>
        <v>5</v>
      </c>
      <c r="O2588" s="14" t="str">
        <f>IFERROR(VLOOKUP(I2588,Lists!$F$2:$G$16,2,FALSE()),"Not Rated")</f>
        <v>Older Kids</v>
      </c>
      <c r="P2588" s="14">
        <f t="shared" si="322"/>
        <v>1</v>
      </c>
      <c r="Q2588" s="14" t="str">
        <f t="shared" si="323"/>
        <v>Japan</v>
      </c>
      <c r="R2588" s="14" t="str">
        <f t="shared" si="324"/>
        <v>|Japan|</v>
      </c>
      <c r="S2588" s="14" t="str">
        <f t="shared" si="325"/>
        <v>|Anime Series|Romantic TV Shows|</v>
      </c>
      <c r="T2588" s="14" t="str">
        <f t="shared" si="326"/>
        <v>|Unknown|</v>
      </c>
      <c r="U2588" s="14" t="str">
        <f t="shared" si="327"/>
        <v>|Yuichi Nakamura|Ari Ozawa|Nobuhiko Okamoto|Yuki Ono|Ryohei Kimura|Mai Nakahara|Miyuki Sawashiro|Mamoru Miyano|Marie Miyake|Ayako Kawasumi|Kenta Miyake|Daisuke Ono|</v>
      </c>
    </row>
    <row r="2589" spans="1:21">
      <c r="A2589" s="14" t="s">
        <v>12579</v>
      </c>
      <c r="B2589" s="14" t="s">
        <v>48</v>
      </c>
      <c r="C2589" s="14" t="s">
        <v>12580</v>
      </c>
      <c r="D2589" s="14" t="s">
        <v>12581</v>
      </c>
      <c r="E2589" s="14" t="s">
        <v>12582</v>
      </c>
      <c r="F2589" s="14" t="s">
        <v>116</v>
      </c>
      <c r="G2589" s="26">
        <v>43952</v>
      </c>
      <c r="H2589" s="14">
        <v>2020</v>
      </c>
      <c r="I2589" s="14" t="s">
        <v>360</v>
      </c>
      <c r="J2589" s="14" t="s">
        <v>1386</v>
      </c>
      <c r="K2589" s="14" t="s">
        <v>873</v>
      </c>
      <c r="L2589" s="14" t="s">
        <v>12583</v>
      </c>
      <c r="M2589" s="14">
        <f t="shared" si="320"/>
        <v>2020</v>
      </c>
      <c r="N2589" s="14">
        <f t="shared" si="321"/>
        <v>5</v>
      </c>
      <c r="O2589" s="14" t="str">
        <f>IFERROR(VLOOKUP(I2589,Lists!$F$2:$G$16,2,FALSE()),"Not Rated")</f>
        <v>Adults</v>
      </c>
      <c r="P2589" s="14">
        <f t="shared" si="322"/>
        <v>107</v>
      </c>
      <c r="Q2589" s="14" t="str">
        <f t="shared" si="323"/>
        <v>India</v>
      </c>
      <c r="R2589" s="14" t="str">
        <f t="shared" si="324"/>
        <v>|India|</v>
      </c>
      <c r="S2589" s="14" t="str">
        <f t="shared" si="325"/>
        <v>|International Movies|Thrillers|</v>
      </c>
      <c r="T2589" s="14" t="str">
        <f t="shared" si="326"/>
        <v>|Shirish Kunder|</v>
      </c>
      <c r="U2589" s="14" t="str">
        <f t="shared" si="327"/>
        <v>|Jacqueline Fernandez|Manoj Bajpayee|Mohit Raina|Zayn Marie Khan|</v>
      </c>
    </row>
    <row r="2590" spans="1:21">
      <c r="A2590" s="14" t="s">
        <v>12584</v>
      </c>
      <c r="B2590" s="14" t="s">
        <v>49</v>
      </c>
      <c r="C2590" s="14" t="s">
        <v>12585</v>
      </c>
      <c r="D2590" s="14" t="s">
        <v>117</v>
      </c>
      <c r="E2590" s="14" t="s">
        <v>12586</v>
      </c>
      <c r="F2590" s="14" t="s">
        <v>119</v>
      </c>
      <c r="G2590" s="26">
        <v>43952</v>
      </c>
      <c r="H2590" s="14">
        <v>2020</v>
      </c>
      <c r="I2590" s="14" t="s">
        <v>368</v>
      </c>
      <c r="J2590" s="14" t="s">
        <v>105</v>
      </c>
      <c r="K2590" s="14" t="s">
        <v>617</v>
      </c>
      <c r="L2590" s="14" t="s">
        <v>12587</v>
      </c>
      <c r="M2590" s="14">
        <f t="shared" si="320"/>
        <v>2020</v>
      </c>
      <c r="N2590" s="14">
        <f t="shared" si="321"/>
        <v>5</v>
      </c>
      <c r="O2590" s="14" t="str">
        <f>IFERROR(VLOOKUP(I2590,Lists!$F$2:$G$16,2,FALSE()),"Not Rated")</f>
        <v>Kids</v>
      </c>
      <c r="P2590" s="14">
        <f t="shared" si="322"/>
        <v>1</v>
      </c>
      <c r="Q2590" s="14" t="str">
        <f t="shared" si="323"/>
        <v>Canada</v>
      </c>
      <c r="R2590" s="14" t="str">
        <f t="shared" si="324"/>
        <v>|Canada|</v>
      </c>
      <c r="S2590" s="14" t="str">
        <f t="shared" si="325"/>
        <v>|Kids' TV|TV Comedies|</v>
      </c>
      <c r="T2590" s="14" t="str">
        <f t="shared" si="326"/>
        <v>|Unknown|</v>
      </c>
      <c r="U2590" s="14" t="str">
        <f t="shared" si="327"/>
        <v>|Kayne Tremills|Nia Roam|David Collins|Shane Dundas|</v>
      </c>
    </row>
    <row r="2591" spans="1:21">
      <c r="A2591" s="14" t="s">
        <v>12588</v>
      </c>
      <c r="B2591" s="14" t="s">
        <v>48</v>
      </c>
      <c r="C2591" s="14" t="s">
        <v>12589</v>
      </c>
      <c r="D2591" s="14" t="s">
        <v>12590</v>
      </c>
      <c r="E2591" s="14" t="s">
        <v>12591</v>
      </c>
      <c r="F2591" s="14" t="s">
        <v>116</v>
      </c>
      <c r="G2591" s="26">
        <v>43952</v>
      </c>
      <c r="H2591" s="14">
        <v>2020</v>
      </c>
      <c r="I2591" s="14" t="s">
        <v>360</v>
      </c>
      <c r="J2591" s="14" t="s">
        <v>1020</v>
      </c>
      <c r="K2591" s="14" t="s">
        <v>1656</v>
      </c>
      <c r="L2591" s="14" t="s">
        <v>12592</v>
      </c>
      <c r="M2591" s="14">
        <f t="shared" si="320"/>
        <v>2020</v>
      </c>
      <c r="N2591" s="14">
        <f t="shared" si="321"/>
        <v>5</v>
      </c>
      <c r="O2591" s="14" t="str">
        <f>IFERROR(VLOOKUP(I2591,Lists!$F$2:$G$16,2,FALSE()),"Not Rated")</f>
        <v>Adults</v>
      </c>
      <c r="P2591" s="14">
        <f t="shared" si="322"/>
        <v>143</v>
      </c>
      <c r="Q2591" s="14" t="str">
        <f t="shared" si="323"/>
        <v>India</v>
      </c>
      <c r="R2591" s="14" t="str">
        <f t="shared" si="324"/>
        <v>|India|</v>
      </c>
      <c r="S2591" s="14" t="str">
        <f t="shared" si="325"/>
        <v>|Horror Movies|International Movies|Thrillers|</v>
      </c>
      <c r="T2591" s="14" t="str">
        <f t="shared" si="326"/>
        <v>|Mysskin|</v>
      </c>
      <c r="U2591" s="14" t="str">
        <f t="shared" si="327"/>
        <v>|Udhayanidhi Stalin|Aditi Rao Hydari|Nithya Menon|Ram|Rajkumar Pitchumani|</v>
      </c>
    </row>
    <row r="2592" spans="1:21">
      <c r="A2592" s="14" t="s">
        <v>12593</v>
      </c>
      <c r="B2592" s="14" t="s">
        <v>49</v>
      </c>
      <c r="C2592" s="14" t="s">
        <v>12594</v>
      </c>
      <c r="D2592" s="14" t="s">
        <v>117</v>
      </c>
      <c r="E2592" s="14" t="s">
        <v>12595</v>
      </c>
      <c r="F2592" s="14" t="s">
        <v>1148</v>
      </c>
      <c r="G2592" s="26">
        <v>43952</v>
      </c>
      <c r="H2592" s="14">
        <v>2019</v>
      </c>
      <c r="I2592" s="14" t="s">
        <v>360</v>
      </c>
      <c r="J2592" s="14" t="s">
        <v>105</v>
      </c>
      <c r="K2592" s="14" t="s">
        <v>1591</v>
      </c>
      <c r="L2592" s="14" t="s">
        <v>12596</v>
      </c>
      <c r="M2592" s="14">
        <f t="shared" si="320"/>
        <v>2020</v>
      </c>
      <c r="N2592" s="14">
        <f t="shared" si="321"/>
        <v>5</v>
      </c>
      <c r="O2592" s="14" t="str">
        <f>IFERROR(VLOOKUP(I2592,Lists!$F$2:$G$16,2,FALSE()),"Not Rated")</f>
        <v>Adults</v>
      </c>
      <c r="P2592" s="14">
        <f t="shared" si="322"/>
        <v>1</v>
      </c>
      <c r="Q2592" s="14" t="str">
        <f t="shared" si="323"/>
        <v>Australia</v>
      </c>
      <c r="R2592" s="14" t="str">
        <f t="shared" si="324"/>
        <v>|Australia|United States|</v>
      </c>
      <c r="S2592" s="14" t="str">
        <f t="shared" si="325"/>
        <v>|Crime TV Shows|TV Dramas|TV Mysteries|</v>
      </c>
      <c r="T2592" s="14" t="str">
        <f t="shared" si="326"/>
        <v>|Unknown|</v>
      </c>
      <c r="U2592" s="14" t="str">
        <f t="shared" si="327"/>
        <v>|Aden Young|Sam Trammell|Simone Kessell|Laura Gordon|Gloria Garayua|Mitzi Ruhlmann|Milly Alcock|Ed Oxenbould|Finn Little|Anthony Phelan|Diana Glenn|Lauren Pegus|</v>
      </c>
    </row>
    <row r="2593" spans="1:21">
      <c r="A2593" s="14" t="s">
        <v>12597</v>
      </c>
      <c r="B2593" s="14" t="s">
        <v>48</v>
      </c>
      <c r="C2593" s="14" t="s">
        <v>12598</v>
      </c>
      <c r="D2593" s="14" t="s">
        <v>12599</v>
      </c>
      <c r="E2593" s="14" t="s">
        <v>12600</v>
      </c>
      <c r="F2593" s="14" t="s">
        <v>115</v>
      </c>
      <c r="G2593" s="26">
        <v>43952</v>
      </c>
      <c r="H2593" s="14">
        <v>2020</v>
      </c>
      <c r="I2593" s="14" t="s">
        <v>364</v>
      </c>
      <c r="J2593" s="14" t="s">
        <v>611</v>
      </c>
      <c r="K2593" s="14" t="s">
        <v>12601</v>
      </c>
      <c r="L2593" s="14" t="s">
        <v>12602</v>
      </c>
      <c r="M2593" s="14">
        <f t="shared" si="320"/>
        <v>2020</v>
      </c>
      <c r="N2593" s="14">
        <f t="shared" si="321"/>
        <v>5</v>
      </c>
      <c r="O2593" s="14" t="str">
        <f>IFERROR(VLOOKUP(I2593,Lists!$F$2:$G$16,2,FALSE()),"Not Rated")</f>
        <v>Teens</v>
      </c>
      <c r="P2593" s="14">
        <f t="shared" si="322"/>
        <v>105</v>
      </c>
      <c r="Q2593" s="14" t="str">
        <f t="shared" si="323"/>
        <v>United States</v>
      </c>
      <c r="R2593" s="14" t="str">
        <f t="shared" si="324"/>
        <v>|United States|</v>
      </c>
      <c r="S2593" s="14" t="str">
        <f t="shared" si="325"/>
        <v>|Comedies|Dramas|LGBTQ Movies|</v>
      </c>
      <c r="T2593" s="14" t="str">
        <f t="shared" si="326"/>
        <v>|Alice Wu|</v>
      </c>
      <c r="U2593" s="14" t="str">
        <f t="shared" si="327"/>
        <v>|Leah Lewis|Daniel Diemer|Alexxis Lemire|Wolfgang Novogratz|Collin Chou|Becky Ann Baker|Enrique Murciano|Macintyre Dixon|Catherine Curtin|</v>
      </c>
    </row>
    <row r="2594" spans="1:21">
      <c r="A2594" s="14" t="s">
        <v>12603</v>
      </c>
      <c r="B2594" s="14" t="s">
        <v>48</v>
      </c>
      <c r="C2594" s="14" t="s">
        <v>12604</v>
      </c>
      <c r="D2594" s="14" t="s">
        <v>1317</v>
      </c>
      <c r="E2594" s="14" t="s">
        <v>12605</v>
      </c>
      <c r="F2594" s="14" t="s">
        <v>115</v>
      </c>
      <c r="G2594" s="26">
        <v>43952</v>
      </c>
      <c r="H2594" s="14">
        <v>2007</v>
      </c>
      <c r="I2594" s="14" t="s">
        <v>363</v>
      </c>
      <c r="J2594" s="14" t="s">
        <v>646</v>
      </c>
      <c r="K2594" s="14" t="s">
        <v>1014</v>
      </c>
      <c r="L2594" s="14" t="s">
        <v>12606</v>
      </c>
      <c r="M2594" s="14">
        <f t="shared" si="320"/>
        <v>2020</v>
      </c>
      <c r="N2594" s="14">
        <f t="shared" si="321"/>
        <v>5</v>
      </c>
      <c r="O2594" s="14" t="str">
        <f>IFERROR(VLOOKUP(I2594,Lists!$F$2:$G$16,2,FALSE()),"Not Rated")</f>
        <v>Adults</v>
      </c>
      <c r="P2594" s="14">
        <f t="shared" si="322"/>
        <v>116</v>
      </c>
      <c r="Q2594" s="14" t="str">
        <f t="shared" si="323"/>
        <v>United States</v>
      </c>
      <c r="R2594" s="14" t="str">
        <f t="shared" si="324"/>
        <v>|United States|</v>
      </c>
      <c r="S2594" s="14" t="str">
        <f t="shared" si="325"/>
        <v>|Comedies|Romantic Movies|</v>
      </c>
      <c r="T2594" s="14" t="str">
        <f t="shared" si="326"/>
        <v>|Bobby Farrelly|Peter Farrelly|</v>
      </c>
      <c r="U2594" s="14" t="str">
        <f t="shared" si="327"/>
        <v>|Ben Stiller|Michelle Monaghan|Jerry Stiller|Malin Akerman|Stephanie Courtney|Rob Corddry|Carlos Mencia|Ali Hillis|Danny McBride|Scott Wilson|</v>
      </c>
    </row>
    <row r="2595" spans="1:21">
      <c r="A2595" s="14" t="s">
        <v>12607</v>
      </c>
      <c r="B2595" s="14" t="s">
        <v>48</v>
      </c>
      <c r="C2595" s="14" t="s">
        <v>12608</v>
      </c>
      <c r="D2595" s="14" t="s">
        <v>12609</v>
      </c>
      <c r="E2595" s="14" t="s">
        <v>12610</v>
      </c>
      <c r="F2595" s="14" t="s">
        <v>117</v>
      </c>
      <c r="G2595" s="26">
        <v>43952</v>
      </c>
      <c r="H2595" s="14">
        <v>2020</v>
      </c>
      <c r="I2595" s="14" t="s">
        <v>366</v>
      </c>
      <c r="J2595" s="14" t="s">
        <v>664</v>
      </c>
      <c r="K2595" s="14" t="s">
        <v>251</v>
      </c>
      <c r="L2595" s="14" t="s">
        <v>12611</v>
      </c>
      <c r="M2595" s="14">
        <f t="shared" si="320"/>
        <v>2020</v>
      </c>
      <c r="N2595" s="14">
        <f t="shared" si="321"/>
        <v>5</v>
      </c>
      <c r="O2595" s="14" t="str">
        <f>IFERROR(VLOOKUP(I2595,Lists!$F$2:$G$16,2,FALSE()),"Not Rated")</f>
        <v>Kids</v>
      </c>
      <c r="P2595" s="14">
        <f t="shared" si="322"/>
        <v>23</v>
      </c>
      <c r="Q2595" s="14" t="str">
        <f t="shared" si="323"/>
        <v>Unknown</v>
      </c>
      <c r="R2595" s="14" t="str">
        <f t="shared" si="324"/>
        <v>|Unknown|</v>
      </c>
      <c r="S2595" s="14" t="str">
        <f t="shared" si="325"/>
        <v>|Children &amp; Family Movies|</v>
      </c>
      <c r="T2595" s="14" t="str">
        <f t="shared" si="326"/>
        <v>|Joey So|</v>
      </c>
      <c r="U2595" s="14" t="str">
        <f t="shared" si="327"/>
        <v>|Joseph May|Keith Wickham|Yvonne Grundy|Jules De Jongh|Rachael Louise Miller|Rob Rackstraw|Mike Grady|</v>
      </c>
    </row>
    <row r="2596" spans="1:21">
      <c r="A2596" s="14" t="s">
        <v>12612</v>
      </c>
      <c r="B2596" s="14" t="s">
        <v>48</v>
      </c>
      <c r="C2596" s="14" t="s">
        <v>12613</v>
      </c>
      <c r="D2596" s="14" t="s">
        <v>12609</v>
      </c>
      <c r="E2596" s="14" t="s">
        <v>12614</v>
      </c>
      <c r="F2596" s="14" t="s">
        <v>117</v>
      </c>
      <c r="G2596" s="26">
        <v>43952</v>
      </c>
      <c r="H2596" s="14">
        <v>2020</v>
      </c>
      <c r="I2596" s="14" t="s">
        <v>366</v>
      </c>
      <c r="J2596" s="14" t="s">
        <v>664</v>
      </c>
      <c r="K2596" s="14" t="s">
        <v>251</v>
      </c>
      <c r="L2596" s="14" t="s">
        <v>12615</v>
      </c>
      <c r="M2596" s="14">
        <f t="shared" si="320"/>
        <v>2020</v>
      </c>
      <c r="N2596" s="14">
        <f t="shared" si="321"/>
        <v>5</v>
      </c>
      <c r="O2596" s="14" t="str">
        <f>IFERROR(VLOOKUP(I2596,Lists!$F$2:$G$16,2,FALSE()),"Not Rated")</f>
        <v>Kids</v>
      </c>
      <c r="P2596" s="14">
        <f t="shared" si="322"/>
        <v>23</v>
      </c>
      <c r="Q2596" s="14" t="str">
        <f t="shared" si="323"/>
        <v>Unknown</v>
      </c>
      <c r="R2596" s="14" t="str">
        <f t="shared" si="324"/>
        <v>|Unknown|</v>
      </c>
      <c r="S2596" s="14" t="str">
        <f t="shared" si="325"/>
        <v>|Children &amp; Family Movies|</v>
      </c>
      <c r="T2596" s="14" t="str">
        <f t="shared" si="326"/>
        <v>|Joey So|</v>
      </c>
      <c r="U2596" s="14" t="str">
        <f t="shared" si="327"/>
        <v>|Joseph May|Keith Wickham|Yvonne Grundy|Matt McCooey|Joe Swash|Jules De Jongh|Rob Rackstraw|Rachael Louise Miller|Mike Grady|Siu-See Hung|</v>
      </c>
    </row>
    <row r="2597" spans="1:21">
      <c r="A2597" s="14" t="s">
        <v>12616</v>
      </c>
      <c r="B2597" s="14" t="s">
        <v>48</v>
      </c>
      <c r="C2597" s="14" t="s">
        <v>12617</v>
      </c>
      <c r="D2597" s="14" t="s">
        <v>12609</v>
      </c>
      <c r="E2597" s="14" t="s">
        <v>12618</v>
      </c>
      <c r="F2597" s="14" t="s">
        <v>117</v>
      </c>
      <c r="G2597" s="26">
        <v>43952</v>
      </c>
      <c r="H2597" s="14">
        <v>2020</v>
      </c>
      <c r="I2597" s="14" t="s">
        <v>366</v>
      </c>
      <c r="J2597" s="14" t="s">
        <v>664</v>
      </c>
      <c r="K2597" s="14" t="s">
        <v>251</v>
      </c>
      <c r="L2597" s="14" t="s">
        <v>12619</v>
      </c>
      <c r="M2597" s="14">
        <f t="shared" si="320"/>
        <v>2020</v>
      </c>
      <c r="N2597" s="14">
        <f t="shared" si="321"/>
        <v>5</v>
      </c>
      <c r="O2597" s="14" t="str">
        <f>IFERROR(VLOOKUP(I2597,Lists!$F$2:$G$16,2,FALSE()),"Not Rated")</f>
        <v>Kids</v>
      </c>
      <c r="P2597" s="14">
        <f t="shared" si="322"/>
        <v>23</v>
      </c>
      <c r="Q2597" s="14" t="str">
        <f t="shared" si="323"/>
        <v>Unknown</v>
      </c>
      <c r="R2597" s="14" t="str">
        <f t="shared" si="324"/>
        <v>|Unknown|</v>
      </c>
      <c r="S2597" s="14" t="str">
        <f t="shared" si="325"/>
        <v>|Children &amp; Family Movies|</v>
      </c>
      <c r="T2597" s="14" t="str">
        <f t="shared" si="326"/>
        <v>|Joey So|</v>
      </c>
      <c r="U2597" s="14" t="str">
        <f t="shared" si="327"/>
        <v>|Rosamund Pike|Joseph May|Keith Wickham|Sharon Miller|Jules De Jongh|Rachael Louise Miller|Rob Rackstraw|</v>
      </c>
    </row>
    <row r="2598" spans="1:21">
      <c r="A2598" s="14" t="s">
        <v>12620</v>
      </c>
      <c r="B2598" s="14" t="s">
        <v>48</v>
      </c>
      <c r="C2598" s="14" t="s">
        <v>12621</v>
      </c>
      <c r="D2598" s="14" t="s">
        <v>12622</v>
      </c>
      <c r="E2598" s="14" t="s">
        <v>12623</v>
      </c>
      <c r="F2598" s="14" t="s">
        <v>921</v>
      </c>
      <c r="G2598" s="26">
        <v>43952</v>
      </c>
      <c r="H2598" s="14">
        <v>2003</v>
      </c>
      <c r="I2598" s="14" t="s">
        <v>367</v>
      </c>
      <c r="J2598" s="14" t="s">
        <v>611</v>
      </c>
      <c r="K2598" s="14" t="s">
        <v>481</v>
      </c>
      <c r="L2598" s="14" t="s">
        <v>12624</v>
      </c>
      <c r="M2598" s="14">
        <f t="shared" si="320"/>
        <v>2020</v>
      </c>
      <c r="N2598" s="14">
        <f t="shared" si="321"/>
        <v>5</v>
      </c>
      <c r="O2598" s="14" t="str">
        <f>IFERROR(VLOOKUP(I2598,Lists!$F$2:$G$16,2,FALSE()),"Not Rated")</f>
        <v>Older Kids</v>
      </c>
      <c r="P2598" s="14">
        <f t="shared" si="322"/>
        <v>105</v>
      </c>
      <c r="Q2598" s="14" t="str">
        <f t="shared" si="323"/>
        <v>United States</v>
      </c>
      <c r="R2598" s="14" t="str">
        <f t="shared" si="324"/>
        <v>|United States|United Kingdom|</v>
      </c>
      <c r="S2598" s="14" t="str">
        <f t="shared" si="325"/>
        <v>|Children &amp; Family Movies|Comedies|</v>
      </c>
      <c r="T2598" s="14" t="str">
        <f t="shared" si="326"/>
        <v>|Dennie Gordon|</v>
      </c>
      <c r="U2598" s="14" t="str">
        <f t="shared" si="327"/>
        <v>|Amanda Bynes|Colin Firth|Kelly Preston|Eileen Atkins|Anna Chancellor|Jonathan Pryce|Oliver James|Christina Cole|</v>
      </c>
    </row>
    <row r="2599" spans="1:21">
      <c r="A2599" s="14" t="s">
        <v>12625</v>
      </c>
      <c r="B2599" s="14" t="s">
        <v>48</v>
      </c>
      <c r="C2599" s="14" t="s">
        <v>12626</v>
      </c>
      <c r="D2599" s="14" t="s">
        <v>12627</v>
      </c>
      <c r="E2599" s="14" t="s">
        <v>12628</v>
      </c>
      <c r="F2599" s="14" t="s">
        <v>115</v>
      </c>
      <c r="G2599" s="26">
        <v>43951</v>
      </c>
      <c r="H2599" s="14">
        <v>2020</v>
      </c>
      <c r="I2599" s="14" t="s">
        <v>361</v>
      </c>
      <c r="J2599" s="14" t="s">
        <v>566</v>
      </c>
      <c r="K2599" s="14" t="s">
        <v>254</v>
      </c>
      <c r="L2599" s="14" t="s">
        <v>12629</v>
      </c>
      <c r="M2599" s="14">
        <f t="shared" si="320"/>
        <v>2020</v>
      </c>
      <c r="N2599" s="14">
        <f t="shared" si="321"/>
        <v>4</v>
      </c>
      <c r="O2599" s="14" t="str">
        <f>IFERROR(VLOOKUP(I2599,Lists!$F$2:$G$16,2,FALSE()),"Not Rated")</f>
        <v>Teens</v>
      </c>
      <c r="P2599" s="14">
        <f t="shared" si="322"/>
        <v>97</v>
      </c>
      <c r="Q2599" s="14" t="str">
        <f t="shared" si="323"/>
        <v>United States</v>
      </c>
      <c r="R2599" s="14" t="str">
        <f t="shared" si="324"/>
        <v>|United States|</v>
      </c>
      <c r="S2599" s="14" t="str">
        <f t="shared" si="325"/>
        <v>|Thrillers|</v>
      </c>
      <c r="T2599" s="14" t="str">
        <f t="shared" si="326"/>
        <v>|Michael M. Scott|</v>
      </c>
      <c r="U2599" s="14" t="str">
        <f t="shared" si="327"/>
        <v>|Camila Mendes|Jessie T. Usher|Jamie Chung|Cam Gigandet|Sasha Alexander|Elliott Gould|</v>
      </c>
    </row>
    <row r="2600" spans="1:21">
      <c r="A2600" s="14" t="s">
        <v>12630</v>
      </c>
      <c r="B2600" s="14" t="s">
        <v>49</v>
      </c>
      <c r="C2600" s="14" t="s">
        <v>12631</v>
      </c>
      <c r="D2600" s="14" t="s">
        <v>117</v>
      </c>
      <c r="E2600" s="14" t="s">
        <v>12632</v>
      </c>
      <c r="F2600" s="14" t="s">
        <v>121</v>
      </c>
      <c r="G2600" s="26">
        <v>43951</v>
      </c>
      <c r="H2600" s="14">
        <v>2020</v>
      </c>
      <c r="I2600" s="14" t="s">
        <v>361</v>
      </c>
      <c r="J2600" s="14" t="s">
        <v>105</v>
      </c>
      <c r="K2600" s="14" t="s">
        <v>822</v>
      </c>
      <c r="L2600" s="14" t="s">
        <v>12633</v>
      </c>
      <c r="M2600" s="14">
        <f t="shared" si="320"/>
        <v>2020</v>
      </c>
      <c r="N2600" s="14">
        <f t="shared" si="321"/>
        <v>4</v>
      </c>
      <c r="O2600" s="14" t="str">
        <f>IFERROR(VLOOKUP(I2600,Lists!$F$2:$G$16,2,FALSE()),"Not Rated")</f>
        <v>Teens</v>
      </c>
      <c r="P2600" s="14">
        <f t="shared" si="322"/>
        <v>1</v>
      </c>
      <c r="Q2600" s="14" t="str">
        <f t="shared" si="323"/>
        <v>Japan</v>
      </c>
      <c r="R2600" s="14" t="str">
        <f t="shared" si="324"/>
        <v>|Japan|</v>
      </c>
      <c r="S2600" s="14" t="str">
        <f t="shared" si="325"/>
        <v>|Anime Series|International TV Shows|</v>
      </c>
      <c r="T2600" s="14" t="str">
        <f t="shared" si="326"/>
        <v>|Unknown|</v>
      </c>
      <c r="U2600" s="14" t="str">
        <f t="shared" si="327"/>
        <v>|Tomoaki Maeno|Sora Amamiya|Soma Saito|Kana Hanazawa|Junichi Suwabe|Tomokazu Seki|Takahiro Sakurai|Kohsuke Toriumi|Rie Kugimiya|Kentaro Kumagai|Makoto Furukawa|Takashi Matsuyama|Shunsuke Takeuchi|Yuto Uemura|Chinatsu Akasaki|Junya Enoki|Kazuhiko Inoue|Hiroo Sasaki|</v>
      </c>
    </row>
    <row r="2601" spans="1:21">
      <c r="A2601" s="14" t="s">
        <v>12634</v>
      </c>
      <c r="B2601" s="14" t="s">
        <v>49</v>
      </c>
      <c r="C2601" s="14" t="s">
        <v>12635</v>
      </c>
      <c r="D2601" s="14" t="s">
        <v>117</v>
      </c>
      <c r="E2601" s="14" t="s">
        <v>12636</v>
      </c>
      <c r="F2601" s="14" t="s">
        <v>12637</v>
      </c>
      <c r="G2601" s="26">
        <v>43951</v>
      </c>
      <c r="H2601" s="14">
        <v>2019</v>
      </c>
      <c r="I2601" s="14" t="s">
        <v>360</v>
      </c>
      <c r="J2601" s="14" t="s">
        <v>1829</v>
      </c>
      <c r="K2601" s="14" t="s">
        <v>992</v>
      </c>
      <c r="L2601" s="14" t="s">
        <v>12638</v>
      </c>
      <c r="M2601" s="14">
        <f t="shared" si="320"/>
        <v>2020</v>
      </c>
      <c r="N2601" s="14">
        <f t="shared" si="321"/>
        <v>4</v>
      </c>
      <c r="O2601" s="14" t="str">
        <f>IFERROR(VLOOKUP(I2601,Lists!$F$2:$G$16,2,FALSE()),"Not Rated")</f>
        <v>Adults</v>
      </c>
      <c r="P2601" s="14">
        <f t="shared" si="322"/>
        <v>7</v>
      </c>
      <c r="Q2601" s="14" t="str">
        <f t="shared" si="323"/>
        <v>United States</v>
      </c>
      <c r="R2601" s="14" t="str">
        <f t="shared" si="324"/>
        <v>|United States|Mexico|Colombia|</v>
      </c>
      <c r="S2601" s="14" t="str">
        <f t="shared" si="325"/>
        <v>|Crime TV Shows|International TV Shows|Spanish-Language TV Shows|</v>
      </c>
      <c r="T2601" s="14" t="str">
        <f t="shared" si="326"/>
        <v>|Unknown|</v>
      </c>
      <c r="U2601" s="14" t="str">
        <f t="shared" si="327"/>
        <v>|Rafael Amaya|Ximena Herrera|Robinson Díaz|Raúl Méndez|Gabriel Porras|Carmen Villalobos|Mauricio Ochmann|Fernanda Castillo|Marlene Favela|Carmen Aub|Maritza Rodríguez|</v>
      </c>
    </row>
    <row r="2602" spans="1:21">
      <c r="A2602" s="14" t="s">
        <v>12639</v>
      </c>
      <c r="B2602" s="14" t="s">
        <v>49</v>
      </c>
      <c r="C2602" s="14" t="s">
        <v>12640</v>
      </c>
      <c r="D2602" s="14" t="s">
        <v>117</v>
      </c>
      <c r="E2602" s="14" t="s">
        <v>12641</v>
      </c>
      <c r="F2602" s="14" t="s">
        <v>1084</v>
      </c>
      <c r="G2602" s="26">
        <v>43951</v>
      </c>
      <c r="H2602" s="14">
        <v>2019</v>
      </c>
      <c r="I2602" s="14" t="s">
        <v>362</v>
      </c>
      <c r="J2602" s="14" t="s">
        <v>521</v>
      </c>
      <c r="K2602" s="14" t="s">
        <v>2272</v>
      </c>
      <c r="L2602" s="14" t="s">
        <v>12642</v>
      </c>
      <c r="M2602" s="14">
        <f t="shared" si="320"/>
        <v>2020</v>
      </c>
      <c r="N2602" s="14">
        <f t="shared" si="321"/>
        <v>4</v>
      </c>
      <c r="O2602" s="14" t="str">
        <f>IFERROR(VLOOKUP(I2602,Lists!$F$2:$G$16,2,FALSE()),"Not Rated")</f>
        <v>Older Kids</v>
      </c>
      <c r="P2602" s="14">
        <f t="shared" si="322"/>
        <v>5</v>
      </c>
      <c r="Q2602" s="14" t="str">
        <f t="shared" si="323"/>
        <v>United States</v>
      </c>
      <c r="R2602" s="14" t="str">
        <f t="shared" si="324"/>
        <v>|United States|Canada|</v>
      </c>
      <c r="S2602" s="14" t="str">
        <f t="shared" si="325"/>
        <v>|TV Dramas|TV Sci-Fi &amp; Fantasy|</v>
      </c>
      <c r="T2602" s="14" t="str">
        <f t="shared" si="326"/>
        <v>|Unknown|</v>
      </c>
      <c r="U2602" s="14" t="str">
        <f t="shared" si="327"/>
        <v>|Catherine Bell|Bailee Madison|Rhys Matthew Bond|James Denton|Catherine Disher|Anthony Lemke|Peter MacNeill|Hannah Endicott-Douglas|Noah Cappe|Kylee Evans|</v>
      </c>
    </row>
    <row r="2603" spans="1:21">
      <c r="A2603" s="14" t="s">
        <v>12643</v>
      </c>
      <c r="B2603" s="14" t="s">
        <v>48</v>
      </c>
      <c r="C2603" s="14" t="s">
        <v>12644</v>
      </c>
      <c r="D2603" s="14" t="s">
        <v>479</v>
      </c>
      <c r="E2603" s="14" t="s">
        <v>12645</v>
      </c>
      <c r="F2603" s="14" t="s">
        <v>133</v>
      </c>
      <c r="G2603" s="26">
        <v>43951</v>
      </c>
      <c r="H2603" s="14">
        <v>2020</v>
      </c>
      <c r="I2603" s="14" t="s">
        <v>361</v>
      </c>
      <c r="J2603" s="14" t="s">
        <v>611</v>
      </c>
      <c r="K2603" s="14" t="s">
        <v>542</v>
      </c>
      <c r="L2603" s="14" t="s">
        <v>12646</v>
      </c>
      <c r="M2603" s="14">
        <f t="shared" si="320"/>
        <v>2020</v>
      </c>
      <c r="N2603" s="14">
        <f t="shared" si="321"/>
        <v>4</v>
      </c>
      <c r="O2603" s="14" t="str">
        <f>IFERROR(VLOOKUP(I2603,Lists!$F$2:$G$16,2,FALSE()),"Not Rated")</f>
        <v>Teens</v>
      </c>
      <c r="P2603" s="14">
        <f t="shared" si="322"/>
        <v>105</v>
      </c>
      <c r="Q2603" s="14" t="str">
        <f t="shared" si="323"/>
        <v>Brazil</v>
      </c>
      <c r="R2603" s="14" t="str">
        <f t="shared" si="324"/>
        <v>|Brazil|</v>
      </c>
      <c r="S2603" s="14" t="str">
        <f t="shared" si="325"/>
        <v>|Comedies|International Movies|Romantic Movies|</v>
      </c>
      <c r="T2603" s="14" t="str">
        <f t="shared" si="326"/>
        <v>|Bruno Garotti|</v>
      </c>
      <c r="U2603" s="14" t="str">
        <f t="shared" si="327"/>
        <v>|Danilo Mesquita|Giovanna Lancellotti|Jaffar Bambirra|Lellê|Ernani Moraes|Gillray Coutinho|Jeniffer Dias|Bruna Griphao|Fernanda Paes Leme|</v>
      </c>
    </row>
    <row r="2604" spans="1:21">
      <c r="A2604" s="14" t="s">
        <v>12647</v>
      </c>
      <c r="B2604" s="14" t="s">
        <v>49</v>
      </c>
      <c r="C2604" s="14" t="s">
        <v>12648</v>
      </c>
      <c r="D2604" s="14" t="s">
        <v>12649</v>
      </c>
      <c r="E2604" s="14" t="s">
        <v>12650</v>
      </c>
      <c r="F2604" s="14" t="s">
        <v>121</v>
      </c>
      <c r="G2604" s="26">
        <v>43951</v>
      </c>
      <c r="H2604" s="14">
        <v>2020</v>
      </c>
      <c r="I2604" s="14" t="s">
        <v>360</v>
      </c>
      <c r="J2604" s="14" t="s">
        <v>105</v>
      </c>
      <c r="K2604" s="14" t="s">
        <v>1470</v>
      </c>
      <c r="L2604" s="14" t="s">
        <v>12651</v>
      </c>
      <c r="M2604" s="14">
        <f t="shared" si="320"/>
        <v>2020</v>
      </c>
      <c r="N2604" s="14">
        <f t="shared" si="321"/>
        <v>4</v>
      </c>
      <c r="O2604" s="14" t="str">
        <f>IFERROR(VLOOKUP(I2604,Lists!$F$2:$G$16,2,FALSE()),"Not Rated")</f>
        <v>Adults</v>
      </c>
      <c r="P2604" s="14">
        <f t="shared" si="322"/>
        <v>1</v>
      </c>
      <c r="Q2604" s="14" t="str">
        <f t="shared" si="323"/>
        <v>Japan</v>
      </c>
      <c r="R2604" s="14" t="str">
        <f t="shared" si="324"/>
        <v>|Japan|</v>
      </c>
      <c r="S2604" s="14" t="str">
        <f t="shared" si="325"/>
        <v>|Crime TV Shows|International TV Shows|TV Dramas|</v>
      </c>
      <c r="T2604" s="14" t="str">
        <f t="shared" si="326"/>
        <v>|Sion Sono|</v>
      </c>
      <c r="U2604" s="14" t="str">
        <f t="shared" si="327"/>
        <v>|Kippei Shiina|Shinnosuke Mitsushima|Kyooko Hinami|Eri Kamataki|Young Dais|Natsuki Kawamura|Yuzuka Nakaya|Dai Hasegawa|Chiho Fujii|Sei Matobu|Denden|</v>
      </c>
    </row>
    <row r="2605" spans="1:21">
      <c r="A2605" s="14" t="s">
        <v>12652</v>
      </c>
      <c r="B2605" s="14" t="s">
        <v>49</v>
      </c>
      <c r="C2605" s="14" t="s">
        <v>12653</v>
      </c>
      <c r="D2605" s="14" t="s">
        <v>12654</v>
      </c>
      <c r="E2605" s="14" t="s">
        <v>12655</v>
      </c>
      <c r="F2605" s="14" t="s">
        <v>137</v>
      </c>
      <c r="G2605" s="26">
        <v>43951</v>
      </c>
      <c r="H2605" s="14">
        <v>2020</v>
      </c>
      <c r="I2605" s="14" t="s">
        <v>360</v>
      </c>
      <c r="J2605" s="14" t="s">
        <v>105</v>
      </c>
      <c r="K2605" s="14" t="s">
        <v>1470</v>
      </c>
      <c r="L2605" s="14" t="s">
        <v>12656</v>
      </c>
      <c r="M2605" s="14">
        <f t="shared" si="320"/>
        <v>2020</v>
      </c>
      <c r="N2605" s="14">
        <f t="shared" si="321"/>
        <v>4</v>
      </c>
      <c r="O2605" s="14" t="str">
        <f>IFERROR(VLOOKUP(I2605,Lists!$F$2:$G$16,2,FALSE()),"Not Rated")</f>
        <v>Adults</v>
      </c>
      <c r="P2605" s="14">
        <f t="shared" si="322"/>
        <v>1</v>
      </c>
      <c r="Q2605" s="14" t="str">
        <f t="shared" si="323"/>
        <v>Taiwan</v>
      </c>
      <c r="R2605" s="14" t="str">
        <f t="shared" si="324"/>
        <v>|Taiwan|</v>
      </c>
      <c r="S2605" s="14" t="str">
        <f t="shared" si="325"/>
        <v>|Crime TV Shows|International TV Shows|TV Dramas|</v>
      </c>
      <c r="T2605" s="14" t="str">
        <f t="shared" si="326"/>
        <v>|David Chuang|Chen Kuan-chung|</v>
      </c>
      <c r="U2605" s="14" t="str">
        <f t="shared" si="327"/>
        <v>|Joseph Chang|Hsu Wei-ning|Jason Wang|Ruby Lin|Moon Lee|River Huang|Chen Chia-kuei|Ding Ning|Hsia Ching-ting|Rexen Cheng|</v>
      </c>
    </row>
    <row r="2606" spans="1:21">
      <c r="A2606" s="14" t="s">
        <v>12657</v>
      </c>
      <c r="B2606" s="14" t="s">
        <v>48</v>
      </c>
      <c r="C2606" s="14" t="s">
        <v>12658</v>
      </c>
      <c r="D2606" s="14" t="s">
        <v>12659</v>
      </c>
      <c r="E2606" s="14" t="s">
        <v>117</v>
      </c>
      <c r="F2606" s="14" t="s">
        <v>115</v>
      </c>
      <c r="G2606" s="26">
        <v>43950</v>
      </c>
      <c r="H2606" s="14">
        <v>2020</v>
      </c>
      <c r="I2606" s="14" t="s">
        <v>361</v>
      </c>
      <c r="J2606" s="14" t="s">
        <v>760</v>
      </c>
      <c r="K2606" s="14" t="s">
        <v>1348</v>
      </c>
      <c r="L2606" s="14" t="s">
        <v>12660</v>
      </c>
      <c r="M2606" s="14">
        <f t="shared" si="320"/>
        <v>2020</v>
      </c>
      <c r="N2606" s="14">
        <f t="shared" si="321"/>
        <v>4</v>
      </c>
      <c r="O2606" s="14" t="str">
        <f>IFERROR(VLOOKUP(I2606,Lists!$F$2:$G$16,2,FALSE()),"Not Rated")</f>
        <v>Teens</v>
      </c>
      <c r="P2606" s="14">
        <f t="shared" si="322"/>
        <v>83</v>
      </c>
      <c r="Q2606" s="14" t="str">
        <f t="shared" si="323"/>
        <v>United States</v>
      </c>
      <c r="R2606" s="14" t="str">
        <f t="shared" si="324"/>
        <v>|United States|</v>
      </c>
      <c r="S2606" s="14" t="str">
        <f t="shared" si="325"/>
        <v>|Documentaries|LGBTQ Movies|</v>
      </c>
      <c r="T2606" s="14" t="str">
        <f t="shared" si="326"/>
        <v>|Chris Bolan|</v>
      </c>
      <c r="U2606" s="14" t="str">
        <f t="shared" si="327"/>
        <v>|Unknown|</v>
      </c>
    </row>
    <row r="2607" spans="1:21">
      <c r="A2607" s="14" t="s">
        <v>12661</v>
      </c>
      <c r="B2607" s="14" t="s">
        <v>48</v>
      </c>
      <c r="C2607" s="14" t="s">
        <v>12662</v>
      </c>
      <c r="D2607" s="14" t="s">
        <v>298</v>
      </c>
      <c r="E2607" s="14" t="s">
        <v>12663</v>
      </c>
      <c r="F2607" s="14" t="s">
        <v>129</v>
      </c>
      <c r="G2607" s="26">
        <v>43950</v>
      </c>
      <c r="H2607" s="14">
        <v>2016</v>
      </c>
      <c r="I2607" s="14" t="s">
        <v>362</v>
      </c>
      <c r="J2607" s="14" t="s">
        <v>1226</v>
      </c>
      <c r="K2607" s="14" t="s">
        <v>475</v>
      </c>
      <c r="L2607" s="14" t="s">
        <v>12664</v>
      </c>
      <c r="M2607" s="14">
        <f t="shared" si="320"/>
        <v>2020</v>
      </c>
      <c r="N2607" s="14">
        <f t="shared" si="321"/>
        <v>4</v>
      </c>
      <c r="O2607" s="14" t="str">
        <f>IFERROR(VLOOKUP(I2607,Lists!$F$2:$G$16,2,FALSE()),"Not Rated")</f>
        <v>Older Kids</v>
      </c>
      <c r="P2607" s="14">
        <f t="shared" si="322"/>
        <v>109</v>
      </c>
      <c r="Q2607" s="14" t="str">
        <f t="shared" si="323"/>
        <v>Turkey</v>
      </c>
      <c r="R2607" s="14" t="str">
        <f t="shared" si="324"/>
        <v>|Turkey|</v>
      </c>
      <c r="S2607" s="14" t="str">
        <f t="shared" si="325"/>
        <v>|Dramas|International Movies|</v>
      </c>
      <c r="T2607" s="14" t="str">
        <f t="shared" si="326"/>
        <v>|Yılmaz Erdoğan|</v>
      </c>
      <c r="U2607" s="14" t="str">
        <f t="shared" si="327"/>
        <v>|Yılmaz Erdoğan|Farah Zeynep Abdullah|Songül Öden|Şükran Ovalı|Devrim Yakut|Şükrü Özyıldız|Fatih Artman|Cezmi Baskın|Caner Cindoruk|Ersin Korkut|</v>
      </c>
    </row>
    <row r="2608" spans="1:21">
      <c r="A2608" s="14" t="s">
        <v>12665</v>
      </c>
      <c r="B2608" s="14" t="s">
        <v>49</v>
      </c>
      <c r="C2608" s="14" t="s">
        <v>12666</v>
      </c>
      <c r="D2608" s="14" t="s">
        <v>117</v>
      </c>
      <c r="E2608" s="14" t="s">
        <v>12667</v>
      </c>
      <c r="F2608" s="14" t="s">
        <v>123</v>
      </c>
      <c r="G2608" s="26">
        <v>43950</v>
      </c>
      <c r="H2608" s="14">
        <v>2020</v>
      </c>
      <c r="I2608" s="14" t="s">
        <v>360</v>
      </c>
      <c r="J2608" s="14" t="s">
        <v>105</v>
      </c>
      <c r="K2608" s="14" t="s">
        <v>5585</v>
      </c>
      <c r="L2608" s="14" t="s">
        <v>12668</v>
      </c>
      <c r="M2608" s="14">
        <f t="shared" si="320"/>
        <v>2020</v>
      </c>
      <c r="N2608" s="14">
        <f t="shared" si="321"/>
        <v>4</v>
      </c>
      <c r="O2608" s="14" t="str">
        <f>IFERROR(VLOOKUP(I2608,Lists!$F$2:$G$16,2,FALSE()),"Not Rated")</f>
        <v>Adults</v>
      </c>
      <c r="P2608" s="14">
        <f t="shared" si="322"/>
        <v>1</v>
      </c>
      <c r="Q2608" s="14" t="str">
        <f t="shared" si="323"/>
        <v>South Korea</v>
      </c>
      <c r="R2608" s="14" t="str">
        <f t="shared" si="324"/>
        <v>|South Korea|</v>
      </c>
      <c r="S2608" s="14" t="str">
        <f t="shared" si="325"/>
        <v>|Crime TV Shows|International TV Shows|Korean TV Shows|</v>
      </c>
      <c r="T2608" s="14" t="str">
        <f t="shared" si="326"/>
        <v>|Unknown|</v>
      </c>
      <c r="U2608" s="14" t="str">
        <f t="shared" si="327"/>
        <v>|Kim Dong-hee|Jung Da-bin|Park Ju-hyun|Nam Yoon-su|Choi Min-soo|Kim Yeo-jin|Park Hyuk-kwon|</v>
      </c>
    </row>
    <row r="2609" spans="1:21">
      <c r="A2609" s="14" t="s">
        <v>12669</v>
      </c>
      <c r="B2609" s="14" t="s">
        <v>48</v>
      </c>
      <c r="C2609" s="14" t="s">
        <v>12670</v>
      </c>
      <c r="D2609" s="14" t="s">
        <v>12671</v>
      </c>
      <c r="E2609" s="14" t="s">
        <v>12672</v>
      </c>
      <c r="F2609" s="14" t="s">
        <v>131</v>
      </c>
      <c r="G2609" s="26">
        <v>43950</v>
      </c>
      <c r="H2609" s="14">
        <v>2019</v>
      </c>
      <c r="I2609" s="14" t="s">
        <v>361</v>
      </c>
      <c r="J2609" s="14" t="s">
        <v>580</v>
      </c>
      <c r="K2609" s="14" t="s">
        <v>834</v>
      </c>
      <c r="L2609" s="14" t="s">
        <v>12673</v>
      </c>
      <c r="M2609" s="14">
        <f t="shared" si="320"/>
        <v>2020</v>
      </c>
      <c r="N2609" s="14">
        <f t="shared" si="321"/>
        <v>4</v>
      </c>
      <c r="O2609" s="14" t="str">
        <f>IFERROR(VLOOKUP(I2609,Lists!$F$2:$G$16,2,FALSE()),"Not Rated")</f>
        <v>Teens</v>
      </c>
      <c r="P2609" s="14">
        <f t="shared" si="322"/>
        <v>111</v>
      </c>
      <c r="Q2609" s="14" t="str">
        <f t="shared" si="323"/>
        <v>Nigeria</v>
      </c>
      <c r="R2609" s="14" t="str">
        <f t="shared" si="324"/>
        <v>|Nigeria|</v>
      </c>
      <c r="S2609" s="14" t="str">
        <f t="shared" si="325"/>
        <v>|Comedies|Dramas|International Movies|</v>
      </c>
      <c r="T2609" s="14" t="str">
        <f t="shared" si="326"/>
        <v>|Omoni Oboli|</v>
      </c>
      <c r="U2609" s="14" t="str">
        <f t="shared" si="327"/>
        <v>|Omoni Oboli|Richard Mofe-Damijo|Jide Kosoko|Akin Lewis|Bimbo Manuel|Shaffy Bello|Toke Makinwa|Femi Branch|Uzor Osimkpa|</v>
      </c>
    </row>
    <row r="2610" spans="1:21">
      <c r="A2610" s="14" t="s">
        <v>12674</v>
      </c>
      <c r="B2610" s="14" t="s">
        <v>48</v>
      </c>
      <c r="C2610" s="14" t="s">
        <v>12675</v>
      </c>
      <c r="D2610" s="14" t="s">
        <v>117</v>
      </c>
      <c r="E2610" s="14" t="s">
        <v>117</v>
      </c>
      <c r="F2610" s="14" t="s">
        <v>115</v>
      </c>
      <c r="G2610" s="26">
        <v>43950</v>
      </c>
      <c r="H2610" s="14">
        <v>2020</v>
      </c>
      <c r="I2610" s="14" t="s">
        <v>360</v>
      </c>
      <c r="J2610" s="14" t="s">
        <v>566</v>
      </c>
      <c r="K2610" s="14" t="s">
        <v>247</v>
      </c>
      <c r="L2610" s="14" t="s">
        <v>12676</v>
      </c>
      <c r="M2610" s="14">
        <f t="shared" si="320"/>
        <v>2020</v>
      </c>
      <c r="N2610" s="14">
        <f t="shared" si="321"/>
        <v>4</v>
      </c>
      <c r="O2610" s="14" t="str">
        <f>IFERROR(VLOOKUP(I2610,Lists!$F$2:$G$16,2,FALSE()),"Not Rated")</f>
        <v>Adults</v>
      </c>
      <c r="P2610" s="14">
        <f t="shared" si="322"/>
        <v>97</v>
      </c>
      <c r="Q2610" s="14" t="str">
        <f t="shared" si="323"/>
        <v>United States</v>
      </c>
      <c r="R2610" s="14" t="str">
        <f t="shared" si="324"/>
        <v>|United States|</v>
      </c>
      <c r="S2610" s="14" t="str">
        <f t="shared" si="325"/>
        <v>|Documentaries|</v>
      </c>
      <c r="T2610" s="14" t="str">
        <f t="shared" si="326"/>
        <v>|Unknown|</v>
      </c>
      <c r="U2610" s="14" t="str">
        <f t="shared" si="327"/>
        <v>|Unknown|</v>
      </c>
    </row>
    <row r="2611" spans="1:21">
      <c r="A2611" s="14" t="s">
        <v>12677</v>
      </c>
      <c r="B2611" s="14" t="s">
        <v>49</v>
      </c>
      <c r="C2611" s="14" t="s">
        <v>12678</v>
      </c>
      <c r="D2611" s="14" t="s">
        <v>117</v>
      </c>
      <c r="E2611" s="14" t="s">
        <v>6763</v>
      </c>
      <c r="F2611" s="14" t="s">
        <v>118</v>
      </c>
      <c r="G2611" s="26">
        <v>43950</v>
      </c>
      <c r="H2611" s="14">
        <v>2020</v>
      </c>
      <c r="I2611" s="14" t="s">
        <v>368</v>
      </c>
      <c r="J2611" s="14" t="s">
        <v>105</v>
      </c>
      <c r="K2611" s="14" t="s">
        <v>2297</v>
      </c>
      <c r="L2611" s="14" t="s">
        <v>12679</v>
      </c>
      <c r="M2611" s="14">
        <f t="shared" si="320"/>
        <v>2020</v>
      </c>
      <c r="N2611" s="14">
        <f t="shared" si="321"/>
        <v>4</v>
      </c>
      <c r="O2611" s="14" t="str">
        <f>IFERROR(VLOOKUP(I2611,Lists!$F$2:$G$16,2,FALSE()),"Not Rated")</f>
        <v>Kids</v>
      </c>
      <c r="P2611" s="14">
        <f t="shared" si="322"/>
        <v>1</v>
      </c>
      <c r="Q2611" s="14" t="str">
        <f t="shared" si="323"/>
        <v>United Kingdom</v>
      </c>
      <c r="R2611" s="14" t="str">
        <f t="shared" si="324"/>
        <v>|United Kingdom|</v>
      </c>
      <c r="S2611" s="14" t="str">
        <f t="shared" si="325"/>
        <v>|British TV Shows|International TV Shows|Reality TV|</v>
      </c>
      <c r="T2611" s="14" t="str">
        <f t="shared" si="326"/>
        <v>|Unknown|</v>
      </c>
      <c r="U2611" s="14" t="str">
        <f t="shared" si="327"/>
        <v>|Nadiya Hussain|</v>
      </c>
    </row>
    <row r="2612" spans="1:21">
      <c r="A2612" s="14" t="s">
        <v>12680</v>
      </c>
      <c r="B2612" s="14" t="s">
        <v>48</v>
      </c>
      <c r="C2612" s="14" t="s">
        <v>12681</v>
      </c>
      <c r="D2612" s="14" t="s">
        <v>12682</v>
      </c>
      <c r="E2612" s="14" t="s">
        <v>12683</v>
      </c>
      <c r="F2612" s="14" t="s">
        <v>116</v>
      </c>
      <c r="G2612" s="26">
        <v>43950</v>
      </c>
      <c r="H2612" s="14">
        <v>2019</v>
      </c>
      <c r="I2612" s="14" t="s">
        <v>361</v>
      </c>
      <c r="J2612" s="14" t="s">
        <v>2394</v>
      </c>
      <c r="K2612" s="14" t="s">
        <v>861</v>
      </c>
      <c r="L2612" s="14" t="s">
        <v>12684</v>
      </c>
      <c r="M2612" s="14">
        <f t="shared" si="320"/>
        <v>2020</v>
      </c>
      <c r="N2612" s="14">
        <f t="shared" si="321"/>
        <v>4</v>
      </c>
      <c r="O2612" s="14" t="str">
        <f>IFERROR(VLOOKUP(I2612,Lists!$F$2:$G$16,2,FALSE()),"Not Rated")</f>
        <v>Teens</v>
      </c>
      <c r="P2612" s="14">
        <f t="shared" si="322"/>
        <v>132</v>
      </c>
      <c r="Q2612" s="14" t="str">
        <f t="shared" si="323"/>
        <v>India</v>
      </c>
      <c r="R2612" s="14" t="str">
        <f t="shared" si="324"/>
        <v>|India|</v>
      </c>
      <c r="S2612" s="14" t="str">
        <f t="shared" si="325"/>
        <v>|Action &amp; Adventure|Comedies|Dramas|</v>
      </c>
      <c r="T2612" s="14" t="str">
        <f t="shared" si="326"/>
        <v>|Saravana Rajan|</v>
      </c>
      <c r="U2612" s="14" t="str">
        <f t="shared" si="327"/>
        <v>|Vaibhav Reddy|Sana Althaf|Sampath Raj|Inigo Prabhakaran|Anjana Keerthi|Subbu Panchu|</v>
      </c>
    </row>
    <row r="2613" spans="1:21">
      <c r="A2613" s="14" t="s">
        <v>12685</v>
      </c>
      <c r="B2613" s="14" t="s">
        <v>49</v>
      </c>
      <c r="C2613" s="14" t="s">
        <v>12686</v>
      </c>
      <c r="D2613" s="14" t="s">
        <v>117</v>
      </c>
      <c r="E2613" s="14" t="s">
        <v>12687</v>
      </c>
      <c r="F2613" s="14" t="s">
        <v>140</v>
      </c>
      <c r="G2613" s="26">
        <v>43950</v>
      </c>
      <c r="H2613" s="14">
        <v>2017</v>
      </c>
      <c r="I2613" s="14" t="s">
        <v>360</v>
      </c>
      <c r="J2613" s="14" t="s">
        <v>106</v>
      </c>
      <c r="K2613" s="14" t="s">
        <v>688</v>
      </c>
      <c r="L2613" s="14" t="s">
        <v>12688</v>
      </c>
      <c r="M2613" s="14">
        <f t="shared" si="320"/>
        <v>2020</v>
      </c>
      <c r="N2613" s="14">
        <f t="shared" si="321"/>
        <v>4</v>
      </c>
      <c r="O2613" s="14" t="str">
        <f>IFERROR(VLOOKUP(I2613,Lists!$F$2:$G$16,2,FALSE()),"Not Rated")</f>
        <v>Adults</v>
      </c>
      <c r="P2613" s="14">
        <f t="shared" si="322"/>
        <v>2</v>
      </c>
      <c r="Q2613" s="14" t="str">
        <f t="shared" si="323"/>
        <v>South Africa</v>
      </c>
      <c r="R2613" s="14" t="str">
        <f t="shared" si="324"/>
        <v>|South Africa|</v>
      </c>
      <c r="S2613" s="14" t="str">
        <f t="shared" si="325"/>
        <v>|International TV Shows|TV Dramas|</v>
      </c>
      <c r="T2613" s="14" t="str">
        <f t="shared" si="326"/>
        <v>|Unknown|</v>
      </c>
      <c r="U2613" s="14" t="str">
        <f t="shared" si="327"/>
        <v>|Warren Masemola|Nobulali Dangazele|Rapulana Seiphemo|Sibulele Gcilitshana|Jabulile Mahlambi|Ntosh Madlingozi|Hlengiwe Lushaba|Kanyi Nokwe|Harriet Manamela|Soso Rungqu|Fisiwe Kubeka|Victor Mohale|</v>
      </c>
    </row>
    <row r="2614" spans="1:21">
      <c r="A2614" s="14" t="s">
        <v>12689</v>
      </c>
      <c r="B2614" s="14" t="s">
        <v>48</v>
      </c>
      <c r="C2614" s="14" t="s">
        <v>12690</v>
      </c>
      <c r="D2614" s="14" t="s">
        <v>12691</v>
      </c>
      <c r="E2614" s="14" t="s">
        <v>12692</v>
      </c>
      <c r="F2614" s="14" t="s">
        <v>129</v>
      </c>
      <c r="G2614" s="26">
        <v>43949</v>
      </c>
      <c r="H2614" s="14">
        <v>2006</v>
      </c>
      <c r="I2614" s="14" t="s">
        <v>360</v>
      </c>
      <c r="J2614" s="14" t="s">
        <v>724</v>
      </c>
      <c r="K2614" s="14" t="s">
        <v>834</v>
      </c>
      <c r="L2614" s="14" t="s">
        <v>12693</v>
      </c>
      <c r="M2614" s="14">
        <f t="shared" si="320"/>
        <v>2020</v>
      </c>
      <c r="N2614" s="14">
        <f t="shared" si="321"/>
        <v>4</v>
      </c>
      <c r="O2614" s="14" t="str">
        <f>IFERROR(VLOOKUP(I2614,Lists!$F$2:$G$16,2,FALSE()),"Not Rated")</f>
        <v>Adults</v>
      </c>
      <c r="P2614" s="14">
        <f t="shared" si="322"/>
        <v>102</v>
      </c>
      <c r="Q2614" s="14" t="str">
        <f t="shared" si="323"/>
        <v>Turkey</v>
      </c>
      <c r="R2614" s="14" t="str">
        <f t="shared" si="324"/>
        <v>|Turkey|</v>
      </c>
      <c r="S2614" s="14" t="str">
        <f t="shared" si="325"/>
        <v>|Comedies|Dramas|International Movies|</v>
      </c>
      <c r="T2614" s="14" t="str">
        <f t="shared" si="326"/>
        <v>|Muharrem Gülmez|Sırrı Süreyya Önder|</v>
      </c>
      <c r="U2614" s="14" t="str">
        <f t="shared" si="327"/>
        <v>|Cezmi Baskın|Özgü Namal|Umut Kurt|Nazmi Kırık|Bahri Beyat|Meral Okay|Dilber Ay|Şahin Irmak|Oktay Kaynarca|Burak Tamdoğan|</v>
      </c>
    </row>
    <row r="2615" spans="1:21">
      <c r="A2615" s="14" t="s">
        <v>12694</v>
      </c>
      <c r="B2615" s="14" t="s">
        <v>48</v>
      </c>
      <c r="C2615" s="14" t="s">
        <v>12695</v>
      </c>
      <c r="D2615" s="14" t="s">
        <v>12696</v>
      </c>
      <c r="E2615" s="14" t="s">
        <v>12697</v>
      </c>
      <c r="F2615" s="14" t="s">
        <v>12698</v>
      </c>
      <c r="G2615" s="26">
        <v>43949</v>
      </c>
      <c r="H2615" s="14">
        <v>2016</v>
      </c>
      <c r="I2615" s="14" t="s">
        <v>360</v>
      </c>
      <c r="J2615" s="14" t="s">
        <v>1386</v>
      </c>
      <c r="K2615" s="14" t="s">
        <v>1442</v>
      </c>
      <c r="L2615" s="14" t="s">
        <v>12699</v>
      </c>
      <c r="M2615" s="14">
        <f t="shared" si="320"/>
        <v>2020</v>
      </c>
      <c r="N2615" s="14">
        <f t="shared" si="321"/>
        <v>4</v>
      </c>
      <c r="O2615" s="14" t="str">
        <f>IFERROR(VLOOKUP(I2615,Lists!$F$2:$G$16,2,FALSE()),"Not Rated")</f>
        <v>Adults</v>
      </c>
      <c r="P2615" s="14">
        <f t="shared" si="322"/>
        <v>107</v>
      </c>
      <c r="Q2615" s="14" t="str">
        <f t="shared" si="323"/>
        <v>Turkey</v>
      </c>
      <c r="R2615" s="14" t="str">
        <f t="shared" si="324"/>
        <v>|Turkey|India|</v>
      </c>
      <c r="S2615" s="14" t="str">
        <f t="shared" si="325"/>
        <v>|Action &amp; Adventure|Comedies|International Movies|</v>
      </c>
      <c r="T2615" s="14" t="str">
        <f t="shared" si="326"/>
        <v>|Sermiyan Midyat|</v>
      </c>
      <c r="U2615" s="14" t="str">
        <f t="shared" si="327"/>
        <v>|Sermiyan Midyat|Şafak Sezer|Nicole Faria|Burak Satıbol|</v>
      </c>
    </row>
    <row r="2616" spans="1:21">
      <c r="A2616" s="14" t="s">
        <v>12700</v>
      </c>
      <c r="B2616" s="14" t="s">
        <v>48</v>
      </c>
      <c r="C2616" s="14" t="s">
        <v>12701</v>
      </c>
      <c r="D2616" s="14" t="s">
        <v>12702</v>
      </c>
      <c r="E2616" s="14" t="s">
        <v>12703</v>
      </c>
      <c r="F2616" s="14" t="s">
        <v>128</v>
      </c>
      <c r="G2616" s="26">
        <v>43949</v>
      </c>
      <c r="H2616" s="14">
        <v>2008</v>
      </c>
      <c r="I2616" s="14" t="s">
        <v>360</v>
      </c>
      <c r="J2616" s="14" t="s">
        <v>713</v>
      </c>
      <c r="K2616" s="14" t="s">
        <v>529</v>
      </c>
      <c r="L2616" s="14" t="s">
        <v>12704</v>
      </c>
      <c r="M2616" s="14">
        <f t="shared" si="320"/>
        <v>2020</v>
      </c>
      <c r="N2616" s="14">
        <f t="shared" si="321"/>
        <v>4</v>
      </c>
      <c r="O2616" s="14" t="str">
        <f>IFERROR(VLOOKUP(I2616,Lists!$F$2:$G$16,2,FALSE()),"Not Rated")</f>
        <v>Adults</v>
      </c>
      <c r="P2616" s="14">
        <f t="shared" si="322"/>
        <v>100</v>
      </c>
      <c r="Q2616" s="14" t="str">
        <f t="shared" si="323"/>
        <v>Egypt</v>
      </c>
      <c r="R2616" s="14" t="str">
        <f t="shared" si="324"/>
        <v>|Egypt|</v>
      </c>
      <c r="S2616" s="14" t="str">
        <f t="shared" si="325"/>
        <v>|Comedies|International Movies|</v>
      </c>
      <c r="T2616" s="14" t="str">
        <f t="shared" si="326"/>
        <v>|Ahmed Yousry|Hazem Fouda|</v>
      </c>
      <c r="U2616" s="14" t="str">
        <f t="shared" si="327"/>
        <v>|Mohamed Saad|Zeina|Ezzat Abou Aouf|Edward|Hassan Hosny|Ahmed Rateb|Hamdi el Sakhawy|Safaa El-Toukhy|</v>
      </c>
    </row>
    <row r="2617" spans="1:21">
      <c r="A2617" s="14" t="s">
        <v>12705</v>
      </c>
      <c r="B2617" s="14" t="s">
        <v>48</v>
      </c>
      <c r="C2617" s="14" t="s">
        <v>12706</v>
      </c>
      <c r="D2617" s="14" t="s">
        <v>12707</v>
      </c>
      <c r="E2617" s="14" t="s">
        <v>12708</v>
      </c>
      <c r="F2617" s="14" t="s">
        <v>129</v>
      </c>
      <c r="G2617" s="26">
        <v>43949</v>
      </c>
      <c r="H2617" s="14">
        <v>2011</v>
      </c>
      <c r="I2617" s="14" t="s">
        <v>361</v>
      </c>
      <c r="J2617" s="14" t="s">
        <v>671</v>
      </c>
      <c r="K2617" s="14" t="s">
        <v>834</v>
      </c>
      <c r="L2617" s="14" t="s">
        <v>12709</v>
      </c>
      <c r="M2617" s="14">
        <f t="shared" si="320"/>
        <v>2020</v>
      </c>
      <c r="N2617" s="14">
        <f t="shared" si="321"/>
        <v>4</v>
      </c>
      <c r="O2617" s="14" t="str">
        <f>IFERROR(VLOOKUP(I2617,Lists!$F$2:$G$16,2,FALSE()),"Not Rated")</f>
        <v>Teens</v>
      </c>
      <c r="P2617" s="14">
        <f t="shared" si="322"/>
        <v>115</v>
      </c>
      <c r="Q2617" s="14" t="str">
        <f t="shared" si="323"/>
        <v>Turkey</v>
      </c>
      <c r="R2617" s="14" t="str">
        <f t="shared" si="324"/>
        <v>|Turkey|</v>
      </c>
      <c r="S2617" s="14" t="str">
        <f t="shared" si="325"/>
        <v>|Comedies|Dramas|International Movies|</v>
      </c>
      <c r="T2617" s="14" t="str">
        <f t="shared" si="326"/>
        <v>|Handan İpekçi|</v>
      </c>
      <c r="U2617" s="14" t="str">
        <f t="shared" si="327"/>
        <v>|Nurgül Yeşilçay|Celile Toyon Uysal|Deniz Deha Lostar|Settar Tanrıöğen|Suzan Aksoy|Hüseyin Avni Danyal|Jülide Kural|Ragıp Savaş|</v>
      </c>
    </row>
    <row r="2618" spans="1:21">
      <c r="A2618" s="14" t="s">
        <v>12710</v>
      </c>
      <c r="B2618" s="14" t="s">
        <v>48</v>
      </c>
      <c r="C2618" s="14" t="s">
        <v>12711</v>
      </c>
      <c r="D2618" s="14" t="s">
        <v>5214</v>
      </c>
      <c r="E2618" s="14" t="s">
        <v>12712</v>
      </c>
      <c r="F2618" s="14" t="s">
        <v>129</v>
      </c>
      <c r="G2618" s="26">
        <v>43949</v>
      </c>
      <c r="H2618" s="14">
        <v>2016</v>
      </c>
      <c r="I2618" s="14" t="s">
        <v>360</v>
      </c>
      <c r="J2618" s="14" t="s">
        <v>457</v>
      </c>
      <c r="K2618" s="14" t="s">
        <v>554</v>
      </c>
      <c r="L2618" s="14" t="s">
        <v>12713</v>
      </c>
      <c r="M2618" s="14">
        <f t="shared" si="320"/>
        <v>2020</v>
      </c>
      <c r="N2618" s="14">
        <f t="shared" si="321"/>
        <v>4</v>
      </c>
      <c r="O2618" s="14" t="str">
        <f>IFERROR(VLOOKUP(I2618,Lists!$F$2:$G$16,2,FALSE()),"Not Rated")</f>
        <v>Adults</v>
      </c>
      <c r="P2618" s="14">
        <f t="shared" si="322"/>
        <v>104</v>
      </c>
      <c r="Q2618" s="14" t="str">
        <f t="shared" si="323"/>
        <v>Turkey</v>
      </c>
      <c r="R2618" s="14" t="str">
        <f t="shared" si="324"/>
        <v>|Turkey|</v>
      </c>
      <c r="S2618" s="14" t="str">
        <f t="shared" si="325"/>
        <v>|Comedies|International Movies|Music &amp; Musicals|</v>
      </c>
      <c r="T2618" s="14" t="str">
        <f t="shared" si="326"/>
        <v>|Kıvanç Baruönü|</v>
      </c>
      <c r="U2618" s="14" t="str">
        <f t="shared" si="327"/>
        <v>|Eda Ece|Dilşah Demir|Gupse Özay|Buğra Gülsoy|</v>
      </c>
    </row>
    <row r="2619" spans="1:21">
      <c r="A2619" s="14" t="s">
        <v>12714</v>
      </c>
      <c r="B2619" s="14" t="s">
        <v>48</v>
      </c>
      <c r="C2619" s="14" t="s">
        <v>12715</v>
      </c>
      <c r="D2619" s="14" t="s">
        <v>12716</v>
      </c>
      <c r="E2619" s="14" t="s">
        <v>12717</v>
      </c>
      <c r="F2619" s="14" t="s">
        <v>12718</v>
      </c>
      <c r="G2619" s="26">
        <v>43949</v>
      </c>
      <c r="H2619" s="14">
        <v>2017</v>
      </c>
      <c r="I2619" s="14" t="s">
        <v>360</v>
      </c>
      <c r="J2619" s="14" t="s">
        <v>604</v>
      </c>
      <c r="K2619" s="14" t="s">
        <v>444</v>
      </c>
      <c r="L2619" s="14" t="s">
        <v>12719</v>
      </c>
      <c r="M2619" s="14">
        <f t="shared" si="320"/>
        <v>2020</v>
      </c>
      <c r="N2619" s="14">
        <f t="shared" si="321"/>
        <v>4</v>
      </c>
      <c r="O2619" s="14" t="str">
        <f>IFERROR(VLOOKUP(I2619,Lists!$F$2:$G$16,2,FALSE()),"Not Rated")</f>
        <v>Adults</v>
      </c>
      <c r="P2619" s="14">
        <f t="shared" si="322"/>
        <v>110</v>
      </c>
      <c r="Q2619" s="14" t="str">
        <f t="shared" si="323"/>
        <v>Italy</v>
      </c>
      <c r="R2619" s="14" t="str">
        <f t="shared" si="324"/>
        <v>|Italy|Turkey|</v>
      </c>
      <c r="S2619" s="14" t="str">
        <f t="shared" si="325"/>
        <v>|Dramas|Independent Movies|International Movies|</v>
      </c>
      <c r="T2619" s="14" t="str">
        <f t="shared" si="326"/>
        <v>|Ferzan Özpetek|</v>
      </c>
      <c r="U2619" s="14" t="str">
        <f t="shared" si="327"/>
        <v>|Halit Ergenç|Nejat İşler|Mehmet Günsür|Çiğdem Selışık Onat|Tuba Büyüküstün|Serra Yılmaz|Zerrin Tekindor|Ayten Gökçer|İpek Bilgin|Ergin Bal|</v>
      </c>
    </row>
    <row r="2620" spans="1:21">
      <c r="A2620" s="14" t="s">
        <v>12720</v>
      </c>
      <c r="B2620" s="14" t="s">
        <v>48</v>
      </c>
      <c r="C2620" s="14" t="s">
        <v>12721</v>
      </c>
      <c r="D2620" s="14" t="s">
        <v>5233</v>
      </c>
      <c r="E2620" s="14" t="s">
        <v>12722</v>
      </c>
      <c r="F2620" s="14" t="s">
        <v>129</v>
      </c>
      <c r="G2620" s="26">
        <v>43949</v>
      </c>
      <c r="H2620" s="14">
        <v>2016</v>
      </c>
      <c r="I2620" s="14" t="s">
        <v>360</v>
      </c>
      <c r="J2620" s="14" t="s">
        <v>713</v>
      </c>
      <c r="K2620" s="14" t="s">
        <v>529</v>
      </c>
      <c r="L2620" s="14" t="s">
        <v>12723</v>
      </c>
      <c r="M2620" s="14">
        <f t="shared" si="320"/>
        <v>2020</v>
      </c>
      <c r="N2620" s="14">
        <f t="shared" si="321"/>
        <v>4</v>
      </c>
      <c r="O2620" s="14" t="str">
        <f>IFERROR(VLOOKUP(I2620,Lists!$F$2:$G$16,2,FALSE()),"Not Rated")</f>
        <v>Adults</v>
      </c>
      <c r="P2620" s="14">
        <f t="shared" si="322"/>
        <v>100</v>
      </c>
      <c r="Q2620" s="14" t="str">
        <f t="shared" si="323"/>
        <v>Turkey</v>
      </c>
      <c r="R2620" s="14" t="str">
        <f t="shared" si="324"/>
        <v>|Turkey|</v>
      </c>
      <c r="S2620" s="14" t="str">
        <f t="shared" si="325"/>
        <v>|Comedies|International Movies|</v>
      </c>
      <c r="T2620" s="14" t="str">
        <f t="shared" si="326"/>
        <v>|Bedran Güzel|</v>
      </c>
      <c r="U2620" s="14" t="str">
        <f t="shared" si="327"/>
        <v>|İbrahim Büyükak|Zeynep Koçak|Gupse Özay|Cengiz Bozkurt|</v>
      </c>
    </row>
    <row r="2621" spans="1:21">
      <c r="A2621" s="14" t="s">
        <v>12724</v>
      </c>
      <c r="B2621" s="14" t="s">
        <v>48</v>
      </c>
      <c r="C2621" s="14" t="s">
        <v>12725</v>
      </c>
      <c r="D2621" s="14" t="s">
        <v>12726</v>
      </c>
      <c r="E2621" s="14" t="s">
        <v>12727</v>
      </c>
      <c r="F2621" s="14" t="s">
        <v>117</v>
      </c>
      <c r="G2621" s="26">
        <v>43949</v>
      </c>
      <c r="H2621" s="14">
        <v>2010</v>
      </c>
      <c r="I2621" s="14" t="s">
        <v>360</v>
      </c>
      <c r="J2621" s="14" t="s">
        <v>580</v>
      </c>
      <c r="K2621" s="14" t="s">
        <v>529</v>
      </c>
      <c r="L2621" s="14" t="s">
        <v>12728</v>
      </c>
      <c r="M2621" s="14">
        <f t="shared" si="320"/>
        <v>2020</v>
      </c>
      <c r="N2621" s="14">
        <f t="shared" si="321"/>
        <v>4</v>
      </c>
      <c r="O2621" s="14" t="str">
        <f>IFERROR(VLOOKUP(I2621,Lists!$F$2:$G$16,2,FALSE()),"Not Rated")</f>
        <v>Adults</v>
      </c>
      <c r="P2621" s="14">
        <f t="shared" si="322"/>
        <v>111</v>
      </c>
      <c r="Q2621" s="14" t="str">
        <f t="shared" si="323"/>
        <v>Unknown</v>
      </c>
      <c r="R2621" s="14" t="str">
        <f t="shared" si="324"/>
        <v>|Unknown|</v>
      </c>
      <c r="S2621" s="14" t="str">
        <f t="shared" si="325"/>
        <v>|Comedies|International Movies|</v>
      </c>
      <c r="T2621" s="14" t="str">
        <f t="shared" si="326"/>
        <v>|Ashraf Fayeq|</v>
      </c>
      <c r="U2621" s="14" t="str">
        <f t="shared" si="327"/>
        <v>|Mohamed Saad|Mai Ezz El-Din|Hassan Hosny|Youssef Fawzy|Youssef Eid|Ahmad Mounir|Khaled Talaat|Maged El Kedwany|Entsar|Maysara|</v>
      </c>
    </row>
    <row r="2622" spans="1:21">
      <c r="A2622" s="14" t="s">
        <v>12729</v>
      </c>
      <c r="B2622" s="14" t="s">
        <v>48</v>
      </c>
      <c r="C2622" s="14" t="s">
        <v>12730</v>
      </c>
      <c r="D2622" s="14" t="s">
        <v>298</v>
      </c>
      <c r="E2622" s="14" t="s">
        <v>12731</v>
      </c>
      <c r="F2622" s="14" t="s">
        <v>129</v>
      </c>
      <c r="G2622" s="26">
        <v>43949</v>
      </c>
      <c r="H2622" s="14">
        <v>2009</v>
      </c>
      <c r="I2622" s="14" t="s">
        <v>361</v>
      </c>
      <c r="J2622" s="14" t="s">
        <v>1096</v>
      </c>
      <c r="K2622" s="14" t="s">
        <v>529</v>
      </c>
      <c r="L2622" s="14" t="s">
        <v>12732</v>
      </c>
      <c r="M2622" s="14">
        <f t="shared" si="320"/>
        <v>2020</v>
      </c>
      <c r="N2622" s="14">
        <f t="shared" si="321"/>
        <v>4</v>
      </c>
      <c r="O2622" s="14" t="str">
        <f>IFERROR(VLOOKUP(I2622,Lists!$F$2:$G$16,2,FALSE()),"Not Rated")</f>
        <v>Teens</v>
      </c>
      <c r="P2622" s="14">
        <f t="shared" si="322"/>
        <v>108</v>
      </c>
      <c r="Q2622" s="14" t="str">
        <f t="shared" si="323"/>
        <v>Turkey</v>
      </c>
      <c r="R2622" s="14" t="str">
        <f t="shared" si="324"/>
        <v>|Turkey|</v>
      </c>
      <c r="S2622" s="14" t="str">
        <f t="shared" si="325"/>
        <v>|Comedies|International Movies|</v>
      </c>
      <c r="T2622" s="14" t="str">
        <f t="shared" si="326"/>
        <v>|Yılmaz Erdoğan|</v>
      </c>
      <c r="U2622" s="14" t="str">
        <f t="shared" si="327"/>
        <v>|Yılmaz Erdoğan|Ersin Korkut|Büşra Pekin|Erdal Tosun|Rıza Akın|Sinan Bengier|Cezmi Baskın|Ayberk Atilla|Fatma Murat|Metin Yıldız|</v>
      </c>
    </row>
    <row r="2623" spans="1:21">
      <c r="A2623" s="14" t="s">
        <v>12733</v>
      </c>
      <c r="B2623" s="14" t="s">
        <v>48</v>
      </c>
      <c r="C2623" s="14" t="s">
        <v>12734</v>
      </c>
      <c r="D2623" s="14" t="s">
        <v>298</v>
      </c>
      <c r="E2623" s="14" t="s">
        <v>12735</v>
      </c>
      <c r="F2623" s="14" t="s">
        <v>129</v>
      </c>
      <c r="G2623" s="26">
        <v>43949</v>
      </c>
      <c r="H2623" s="14">
        <v>2005</v>
      </c>
      <c r="I2623" s="14" t="s">
        <v>361</v>
      </c>
      <c r="J2623" s="14" t="s">
        <v>457</v>
      </c>
      <c r="K2623" s="14" t="s">
        <v>1442</v>
      </c>
      <c r="L2623" s="14" t="s">
        <v>12736</v>
      </c>
      <c r="M2623" s="14">
        <f t="shared" si="320"/>
        <v>2020</v>
      </c>
      <c r="N2623" s="14">
        <f t="shared" si="321"/>
        <v>4</v>
      </c>
      <c r="O2623" s="14" t="str">
        <f>IFERROR(VLOOKUP(I2623,Lists!$F$2:$G$16,2,FALSE()),"Not Rated")</f>
        <v>Teens</v>
      </c>
      <c r="P2623" s="14">
        <f t="shared" si="322"/>
        <v>104</v>
      </c>
      <c r="Q2623" s="14" t="str">
        <f t="shared" si="323"/>
        <v>Turkey</v>
      </c>
      <c r="R2623" s="14" t="str">
        <f t="shared" si="324"/>
        <v>|Turkey|</v>
      </c>
      <c r="S2623" s="14" t="str">
        <f t="shared" si="325"/>
        <v>|Action &amp; Adventure|Comedies|International Movies|</v>
      </c>
      <c r="T2623" s="14" t="str">
        <f t="shared" si="326"/>
        <v>|Yılmaz Erdoğan|</v>
      </c>
      <c r="U2623" s="14" t="str">
        <f t="shared" si="327"/>
        <v>|Yılmaz Erdoğan|Tolga Çevik|Demet Akbağ|Altan Erkekli|Özgü Namal|Erdal Tosun|Tuncer Salman|Öner Erkan|Ebru Akel|Başak Köklükaya|Cem Yılmaz|</v>
      </c>
    </row>
    <row r="2624" spans="1:21">
      <c r="A2624" s="14" t="s">
        <v>12737</v>
      </c>
      <c r="B2624" s="14" t="s">
        <v>48</v>
      </c>
      <c r="C2624" s="14" t="s">
        <v>12738</v>
      </c>
      <c r="D2624" s="14" t="s">
        <v>12739</v>
      </c>
      <c r="E2624" s="14" t="s">
        <v>12740</v>
      </c>
      <c r="F2624" s="14" t="s">
        <v>115</v>
      </c>
      <c r="G2624" s="26">
        <v>43949</v>
      </c>
      <c r="H2624" s="14">
        <v>2019</v>
      </c>
      <c r="I2624" s="14" t="s">
        <v>364</v>
      </c>
      <c r="J2624" s="14" t="s">
        <v>646</v>
      </c>
      <c r="K2624" s="14" t="s">
        <v>1336</v>
      </c>
      <c r="L2624" s="14" t="s">
        <v>12741</v>
      </c>
      <c r="M2624" s="14">
        <f t="shared" si="320"/>
        <v>2020</v>
      </c>
      <c r="N2624" s="14">
        <f t="shared" si="321"/>
        <v>4</v>
      </c>
      <c r="O2624" s="14" t="str">
        <f>IFERROR(VLOOKUP(I2624,Lists!$F$2:$G$16,2,FALSE()),"Not Rated")</f>
        <v>Teens</v>
      </c>
      <c r="P2624" s="14">
        <f t="shared" si="322"/>
        <v>116</v>
      </c>
      <c r="Q2624" s="14" t="str">
        <f t="shared" si="323"/>
        <v>United States</v>
      </c>
      <c r="R2624" s="14" t="str">
        <f t="shared" si="324"/>
        <v>|United States|</v>
      </c>
      <c r="S2624" s="14" t="str">
        <f t="shared" si="325"/>
        <v>|Dramas|Faith &amp; Spirituality|</v>
      </c>
      <c r="T2624" s="14" t="str">
        <f t="shared" si="326"/>
        <v>|Paul Munger|</v>
      </c>
      <c r="U2624" s="14" t="str">
        <f t="shared" si="327"/>
        <v>|Kevin Sorbo|Mollee Gray|Eric Roberts|Brian Bosworth|Julia Denton|Blake Burt|Marisa Lynae Hampton|Josh Murray|Kiera Strauss|Tyler Sanders|</v>
      </c>
    </row>
    <row r="2625" spans="1:21">
      <c r="A2625" s="14" t="s">
        <v>12742</v>
      </c>
      <c r="B2625" s="14" t="s">
        <v>48</v>
      </c>
      <c r="C2625" s="14" t="s">
        <v>12743</v>
      </c>
      <c r="D2625" s="14" t="s">
        <v>10028</v>
      </c>
      <c r="E2625" s="14" t="s">
        <v>12744</v>
      </c>
      <c r="F2625" s="14" t="s">
        <v>128</v>
      </c>
      <c r="G2625" s="26">
        <v>43949</v>
      </c>
      <c r="H2625" s="14">
        <v>2012</v>
      </c>
      <c r="I2625" s="14" t="s">
        <v>361</v>
      </c>
      <c r="J2625" s="14" t="s">
        <v>574</v>
      </c>
      <c r="K2625" s="14" t="s">
        <v>1442</v>
      </c>
      <c r="L2625" s="14" t="s">
        <v>12745</v>
      </c>
      <c r="M2625" s="14">
        <f t="shared" si="320"/>
        <v>2020</v>
      </c>
      <c r="N2625" s="14">
        <f t="shared" si="321"/>
        <v>4</v>
      </c>
      <c r="O2625" s="14" t="str">
        <f>IFERROR(VLOOKUP(I2625,Lists!$F$2:$G$16,2,FALSE()),"Not Rated")</f>
        <v>Teens</v>
      </c>
      <c r="P2625" s="14">
        <f t="shared" si="322"/>
        <v>106</v>
      </c>
      <c r="Q2625" s="14" t="str">
        <f t="shared" si="323"/>
        <v>Egypt</v>
      </c>
      <c r="R2625" s="14" t="str">
        <f t="shared" si="324"/>
        <v>|Egypt|</v>
      </c>
      <c r="S2625" s="14" t="str">
        <f t="shared" si="325"/>
        <v>|Action &amp; Adventure|Comedies|International Movies|</v>
      </c>
      <c r="T2625" s="14" t="str">
        <f t="shared" si="326"/>
        <v>|Ahmed Nader Galal|</v>
      </c>
      <c r="U2625" s="14" t="str">
        <f t="shared" si="327"/>
        <v>|Karim Abdel Aziz|Dina Fouad|Mohamed Lotfy|Ahmed Rateb|Rasha Amin|Youssef Eid|Mostafa Abbas|Maged El Kedwany|Sabri Abdulmonem|Abdalah Mishrif|</v>
      </c>
    </row>
    <row r="2626" spans="1:21">
      <c r="A2626" s="14" t="s">
        <v>12746</v>
      </c>
      <c r="B2626" s="14" t="s">
        <v>48</v>
      </c>
      <c r="C2626" s="14" t="s">
        <v>12747</v>
      </c>
      <c r="D2626" s="14" t="s">
        <v>12748</v>
      </c>
      <c r="E2626" s="14" t="s">
        <v>12749</v>
      </c>
      <c r="F2626" s="14" t="s">
        <v>159</v>
      </c>
      <c r="G2626" s="26">
        <v>43948</v>
      </c>
      <c r="H2626" s="14">
        <v>2019</v>
      </c>
      <c r="I2626" s="14" t="s">
        <v>361</v>
      </c>
      <c r="J2626" s="14" t="s">
        <v>624</v>
      </c>
      <c r="K2626" s="14" t="s">
        <v>529</v>
      </c>
      <c r="L2626" s="14" t="s">
        <v>12750</v>
      </c>
      <c r="M2626" s="14">
        <f t="shared" ref="M2626:M2689" si="328">IF(G2626="","",YEAR(G2626))</f>
        <v>2020</v>
      </c>
      <c r="N2626" s="14">
        <f t="shared" ref="N2626:N2689" si="329">IF(G2626="","",MONTH(G2626))</f>
        <v>4</v>
      </c>
      <c r="O2626" s="14" t="str">
        <f>IFERROR(VLOOKUP(I2626,Lists!$F$2:$G$16,2,FALSE()),"Not Rated")</f>
        <v>Teens</v>
      </c>
      <c r="P2626" s="14">
        <f t="shared" ref="P2626:P2689" si="330">IFERROR(VALUE(LEFT(J2626,FIND(" ",J2626)-1)),"")</f>
        <v>96</v>
      </c>
      <c r="Q2626" s="14" t="str">
        <f t="shared" ref="Q2626:Q2689" si="331">IFERROR(LEFT(F2626,FIND(",",F2626)-1),F2626)</f>
        <v>Romania</v>
      </c>
      <c r="R2626" s="14" t="str">
        <f t="shared" ref="R2626:R2689" si="332">"|"&amp;SUBSTITUTE(F2626,", ","|")&amp;"|"</f>
        <v>|Romania|</v>
      </c>
      <c r="S2626" s="14" t="str">
        <f t="shared" ref="S2626:S2689" si="333">"|"&amp;SUBSTITUTE(K2626,", ","|")&amp;"|"</f>
        <v>|Comedies|International Movies|</v>
      </c>
      <c r="T2626" s="14" t="str">
        <f t="shared" ref="T2626:T2689" si="334">"|"&amp;SUBSTITUTE(D2626,", ","|")&amp;"|"</f>
        <v>|Matei Dima|</v>
      </c>
      <c r="U2626" s="14" t="str">
        <f t="shared" ref="U2626:U2689" si="335">"|"&amp;SUBSTITUTE(E2626,", ","|")&amp;"|"</f>
        <v>|Andrei Selaru|Dorian Popa|Julia Marcan|Ana Radu|Cosmin Nedelcu|Diana Condurache|Andrei Gavril|Luca Bogdan|</v>
      </c>
    </row>
    <row r="2627" spans="1:21">
      <c r="A2627" s="14" t="s">
        <v>12751</v>
      </c>
      <c r="B2627" s="14" t="s">
        <v>48</v>
      </c>
      <c r="C2627" s="14" t="s">
        <v>12752</v>
      </c>
      <c r="D2627" s="14" t="s">
        <v>9642</v>
      </c>
      <c r="E2627" s="14" t="s">
        <v>12753</v>
      </c>
      <c r="F2627" s="14" t="s">
        <v>116</v>
      </c>
      <c r="G2627" s="26">
        <v>43948</v>
      </c>
      <c r="H2627" s="14">
        <v>2020</v>
      </c>
      <c r="I2627" s="14" t="s">
        <v>360</v>
      </c>
      <c r="J2627" s="14" t="s">
        <v>1745</v>
      </c>
      <c r="K2627" s="14" t="s">
        <v>910</v>
      </c>
      <c r="L2627" s="14" t="s">
        <v>12754</v>
      </c>
      <c r="M2627" s="14">
        <f t="shared" si="328"/>
        <v>2020</v>
      </c>
      <c r="N2627" s="14">
        <f t="shared" si="329"/>
        <v>4</v>
      </c>
      <c r="O2627" s="14" t="str">
        <f>IFERROR(VLOOKUP(I2627,Lists!$F$2:$G$16,2,FALSE()),"Not Rated")</f>
        <v>Adults</v>
      </c>
      <c r="P2627" s="14">
        <f t="shared" si="330"/>
        <v>140</v>
      </c>
      <c r="Q2627" s="14" t="str">
        <f t="shared" si="331"/>
        <v>India</v>
      </c>
      <c r="R2627" s="14" t="str">
        <f t="shared" si="332"/>
        <v>|India|</v>
      </c>
      <c r="S2627" s="14" t="str">
        <f t="shared" si="333"/>
        <v>|Dramas|International Movies|Romantic Movies|</v>
      </c>
      <c r="T2627" s="14" t="str">
        <f t="shared" si="334"/>
        <v>|Imtiaz Ali|</v>
      </c>
      <c r="U2627" s="14" t="str">
        <f t="shared" si="335"/>
        <v>|Kartik Aaryan|Sara Ali Khan|Randeep Hooda|Arushi Sharma|Simone Singh|Monika Pawar|Amrit Arora|Siddharth Kak|</v>
      </c>
    </row>
    <row r="2628" spans="1:21">
      <c r="A2628" s="14" t="s">
        <v>12755</v>
      </c>
      <c r="B2628" s="14" t="s">
        <v>48</v>
      </c>
      <c r="C2628" s="14" t="s">
        <v>12756</v>
      </c>
      <c r="D2628" s="14" t="s">
        <v>12757</v>
      </c>
      <c r="E2628" s="14" t="s">
        <v>12758</v>
      </c>
      <c r="F2628" s="14" t="s">
        <v>116</v>
      </c>
      <c r="G2628" s="26">
        <v>43948</v>
      </c>
      <c r="H2628" s="14">
        <v>2020</v>
      </c>
      <c r="I2628" s="14" t="s">
        <v>360</v>
      </c>
      <c r="J2628" s="14" t="s">
        <v>1386</v>
      </c>
      <c r="K2628" s="14" t="s">
        <v>444</v>
      </c>
      <c r="L2628" s="14" t="s">
        <v>12759</v>
      </c>
      <c r="M2628" s="14">
        <f t="shared" si="328"/>
        <v>2020</v>
      </c>
      <c r="N2628" s="14">
        <f t="shared" si="329"/>
        <v>4</v>
      </c>
      <c r="O2628" s="14" t="str">
        <f>IFERROR(VLOOKUP(I2628,Lists!$F$2:$G$16,2,FALSE()),"Not Rated")</f>
        <v>Adults</v>
      </c>
      <c r="P2628" s="14">
        <f t="shared" si="330"/>
        <v>107</v>
      </c>
      <c r="Q2628" s="14" t="str">
        <f t="shared" si="331"/>
        <v>India</v>
      </c>
      <c r="R2628" s="14" t="str">
        <f t="shared" si="332"/>
        <v>|India|</v>
      </c>
      <c r="S2628" s="14" t="str">
        <f t="shared" si="333"/>
        <v>|Dramas|Independent Movies|International Movies|</v>
      </c>
      <c r="T2628" s="14" t="str">
        <f t="shared" si="334"/>
        <v>|Jonathan Augustin|</v>
      </c>
      <c r="U2628" s="14" t="str">
        <f t="shared" si="335"/>
        <v>|Moin Khan|Nyla Masood|Saagar Kale|Neha Bam|Aneesha Shah|Damian Alexander D'Souza|Kaustubh Narain|Shilpa Iyer|Nil Mani|Pallas Prajapati|</v>
      </c>
    </row>
    <row r="2629" spans="1:21">
      <c r="A2629" s="14" t="s">
        <v>12760</v>
      </c>
      <c r="B2629" s="14" t="s">
        <v>49</v>
      </c>
      <c r="C2629" s="14" t="s">
        <v>12761</v>
      </c>
      <c r="D2629" s="14" t="s">
        <v>117</v>
      </c>
      <c r="E2629" s="14" t="s">
        <v>117</v>
      </c>
      <c r="F2629" s="14" t="s">
        <v>115</v>
      </c>
      <c r="G2629" s="26">
        <v>43947</v>
      </c>
      <c r="H2629" s="14">
        <v>2020</v>
      </c>
      <c r="I2629" s="14" t="s">
        <v>362</v>
      </c>
      <c r="J2629" s="14" t="s">
        <v>105</v>
      </c>
      <c r="K2629" s="14" t="s">
        <v>956</v>
      </c>
      <c r="L2629" s="14" t="s">
        <v>12762</v>
      </c>
      <c r="M2629" s="14">
        <f t="shared" si="328"/>
        <v>2020</v>
      </c>
      <c r="N2629" s="14">
        <f t="shared" si="329"/>
        <v>4</v>
      </c>
      <c r="O2629" s="14" t="str">
        <f>IFERROR(VLOOKUP(I2629,Lists!$F$2:$G$16,2,FALSE()),"Not Rated")</f>
        <v>Older Kids</v>
      </c>
      <c r="P2629" s="14">
        <f t="shared" si="330"/>
        <v>1</v>
      </c>
      <c r="Q2629" s="14" t="str">
        <f t="shared" si="331"/>
        <v>United States</v>
      </c>
      <c r="R2629" s="14" t="str">
        <f t="shared" si="332"/>
        <v>|United States|</v>
      </c>
      <c r="S2629" s="14" t="str">
        <f t="shared" si="333"/>
        <v>|Docuseries|Science &amp; Nature TV|</v>
      </c>
      <c r="T2629" s="14" t="str">
        <f t="shared" si="334"/>
        <v>|Unknown|</v>
      </c>
      <c r="U2629" s="14" t="str">
        <f t="shared" si="335"/>
        <v>|Unknown|</v>
      </c>
    </row>
    <row r="2630" spans="1:21">
      <c r="A2630" s="14" t="s">
        <v>12763</v>
      </c>
      <c r="B2630" s="14" t="s">
        <v>49</v>
      </c>
      <c r="C2630" s="14" t="s">
        <v>12764</v>
      </c>
      <c r="D2630" s="14" t="s">
        <v>117</v>
      </c>
      <c r="E2630" s="14" t="s">
        <v>12765</v>
      </c>
      <c r="F2630" s="14" t="s">
        <v>118</v>
      </c>
      <c r="G2630" s="26">
        <v>43947</v>
      </c>
      <c r="H2630" s="14">
        <v>2020</v>
      </c>
      <c r="I2630" s="14" t="s">
        <v>360</v>
      </c>
      <c r="J2630" s="14" t="s">
        <v>108</v>
      </c>
      <c r="K2630" s="14" t="s">
        <v>12766</v>
      </c>
      <c r="L2630" s="14" t="s">
        <v>12767</v>
      </c>
      <c r="M2630" s="14">
        <f t="shared" si="328"/>
        <v>2020</v>
      </c>
      <c r="N2630" s="14">
        <f t="shared" si="329"/>
        <v>4</v>
      </c>
      <c r="O2630" s="14" t="str">
        <f>IFERROR(VLOOKUP(I2630,Lists!$F$2:$G$16,2,FALSE()),"Not Rated")</f>
        <v>Adults</v>
      </c>
      <c r="P2630" s="14">
        <f t="shared" si="330"/>
        <v>4</v>
      </c>
      <c r="Q2630" s="14" t="str">
        <f t="shared" si="331"/>
        <v>United Kingdom</v>
      </c>
      <c r="R2630" s="14" t="str">
        <f t="shared" si="332"/>
        <v>|United Kingdom|</v>
      </c>
      <c r="S2630" s="14" t="str">
        <f t="shared" si="333"/>
        <v>|British TV Shows|International TV Shows|TV Action &amp; Adventure|</v>
      </c>
      <c r="T2630" s="14" t="str">
        <f t="shared" si="334"/>
        <v>|Unknown|</v>
      </c>
      <c r="U2630" s="14" t="str">
        <f t="shared" si="335"/>
        <v>|Alexander Dreymon|Emily Cox|David Dawson|Ian Hart|Rune Temte|Matthew Macfadyen|Rutger Hauer|Tobias Santelmann|Peter Gantzler|Adrian Bower|Joseph Millson|Henning Valin Jakobsen|Alexandre Willaume|Thomas W. Gabrielsson|</v>
      </c>
    </row>
    <row r="2631" spans="1:21">
      <c r="A2631" s="14" t="s">
        <v>12768</v>
      </c>
      <c r="B2631" s="14" t="s">
        <v>48</v>
      </c>
      <c r="C2631" s="14" t="s">
        <v>12769</v>
      </c>
      <c r="D2631" s="14" t="s">
        <v>12770</v>
      </c>
      <c r="E2631" s="14" t="s">
        <v>12771</v>
      </c>
      <c r="F2631" s="14" t="s">
        <v>116</v>
      </c>
      <c r="G2631" s="26">
        <v>43946</v>
      </c>
      <c r="H2631" s="14">
        <v>2020</v>
      </c>
      <c r="I2631" s="14" t="s">
        <v>361</v>
      </c>
      <c r="J2631" s="14" t="s">
        <v>2323</v>
      </c>
      <c r="K2631" s="14" t="s">
        <v>1442</v>
      </c>
      <c r="L2631" s="14" t="s">
        <v>12772</v>
      </c>
      <c r="M2631" s="14">
        <f t="shared" si="328"/>
        <v>2020</v>
      </c>
      <c r="N2631" s="14">
        <f t="shared" si="329"/>
        <v>4</v>
      </c>
      <c r="O2631" s="14" t="str">
        <f>IFERROR(VLOOKUP(I2631,Lists!$F$2:$G$16,2,FALSE()),"Not Rated")</f>
        <v>Teens</v>
      </c>
      <c r="P2631" s="14">
        <f t="shared" si="330"/>
        <v>138</v>
      </c>
      <c r="Q2631" s="14" t="str">
        <f t="shared" si="331"/>
        <v>India</v>
      </c>
      <c r="R2631" s="14" t="str">
        <f t="shared" si="332"/>
        <v>|India|</v>
      </c>
      <c r="S2631" s="14" t="str">
        <f t="shared" si="333"/>
        <v>|Action &amp; Adventure|Comedies|International Movies|</v>
      </c>
      <c r="T2631" s="14" t="str">
        <f t="shared" si="334"/>
        <v>|Venky Kudumula|</v>
      </c>
      <c r="U2631" s="14" t="str">
        <f t="shared" si="335"/>
        <v>|Nitin Reddy|Rashmika Mandanna|Sampath Raj|Jishu Sengupta|Anant Nag|</v>
      </c>
    </row>
    <row r="2632" spans="1:21">
      <c r="A2632" s="14" t="s">
        <v>12773</v>
      </c>
      <c r="B2632" s="14" t="s">
        <v>48</v>
      </c>
      <c r="C2632" s="14" t="s">
        <v>12774</v>
      </c>
      <c r="D2632" s="14" t="s">
        <v>10405</v>
      </c>
      <c r="E2632" s="14" t="s">
        <v>12775</v>
      </c>
      <c r="F2632" s="14" t="s">
        <v>128</v>
      </c>
      <c r="G2632" s="26">
        <v>43946</v>
      </c>
      <c r="H2632" s="14">
        <v>2010</v>
      </c>
      <c r="I2632" s="14" t="s">
        <v>360</v>
      </c>
      <c r="J2632" s="14" t="s">
        <v>2394</v>
      </c>
      <c r="K2632" s="14" t="s">
        <v>834</v>
      </c>
      <c r="L2632" s="14" t="s">
        <v>12776</v>
      </c>
      <c r="M2632" s="14">
        <f t="shared" si="328"/>
        <v>2020</v>
      </c>
      <c r="N2632" s="14">
        <f t="shared" si="329"/>
        <v>4</v>
      </c>
      <c r="O2632" s="14" t="str">
        <f>IFERROR(VLOOKUP(I2632,Lists!$F$2:$G$16,2,FALSE()),"Not Rated")</f>
        <v>Adults</v>
      </c>
      <c r="P2632" s="14">
        <f t="shared" si="330"/>
        <v>132</v>
      </c>
      <c r="Q2632" s="14" t="str">
        <f t="shared" si="331"/>
        <v>Egypt</v>
      </c>
      <c r="R2632" s="14" t="str">
        <f t="shared" si="332"/>
        <v>|Egypt|</v>
      </c>
      <c r="S2632" s="14" t="str">
        <f t="shared" si="333"/>
        <v>|Comedies|Dramas|International Movies|</v>
      </c>
      <c r="T2632" s="14" t="str">
        <f t="shared" si="334"/>
        <v>|Khaled Marei|</v>
      </c>
      <c r="U2632" s="14" t="str">
        <f t="shared" si="335"/>
        <v>|Ahmed Helmy|Lotfy Labib|Edward|Enaam Salousa|</v>
      </c>
    </row>
    <row r="2633" spans="1:21">
      <c r="A2633" s="14" t="s">
        <v>12777</v>
      </c>
      <c r="B2633" s="14" t="s">
        <v>49</v>
      </c>
      <c r="C2633" s="14" t="s">
        <v>12778</v>
      </c>
      <c r="D2633" s="14" t="s">
        <v>117</v>
      </c>
      <c r="E2633" s="14" t="s">
        <v>12779</v>
      </c>
      <c r="F2633" s="14" t="s">
        <v>123</v>
      </c>
      <c r="G2633" s="26">
        <v>43946</v>
      </c>
      <c r="H2633" s="14">
        <v>2017</v>
      </c>
      <c r="I2633" s="14" t="s">
        <v>361</v>
      </c>
      <c r="J2633" s="14" t="s">
        <v>105</v>
      </c>
      <c r="K2633" s="14" t="s">
        <v>6268</v>
      </c>
      <c r="L2633" s="14" t="s">
        <v>12780</v>
      </c>
      <c r="M2633" s="14">
        <f t="shared" si="328"/>
        <v>2020</v>
      </c>
      <c r="N2633" s="14">
        <f t="shared" si="329"/>
        <v>4</v>
      </c>
      <c r="O2633" s="14" t="str">
        <f>IFERROR(VLOOKUP(I2633,Lists!$F$2:$G$16,2,FALSE()),"Not Rated")</f>
        <v>Teens</v>
      </c>
      <c r="P2633" s="14">
        <f t="shared" si="330"/>
        <v>1</v>
      </c>
      <c r="Q2633" s="14" t="str">
        <f t="shared" si="331"/>
        <v>South Korea</v>
      </c>
      <c r="R2633" s="14" t="str">
        <f t="shared" si="332"/>
        <v>|South Korea|</v>
      </c>
      <c r="S2633" s="14" t="str">
        <f t="shared" si="333"/>
        <v>|International TV Shows|Korean TV Shows|Romantic TV Shows|</v>
      </c>
      <c r="T2633" s="14" t="str">
        <f t="shared" si="334"/>
        <v>|Unknown|</v>
      </c>
      <c r="U2633" s="14" t="str">
        <f t="shared" si="335"/>
        <v>|Sung Hoon|Song Ji-eun|Kim Jae-young|Jeong Da-sol|Lee Kan-hee|Kim Jong-goo|Park Sin-un|Jeon So-min|</v>
      </c>
    </row>
    <row r="2634" spans="1:21">
      <c r="A2634" s="14" t="s">
        <v>12781</v>
      </c>
      <c r="B2634" s="14" t="s">
        <v>48</v>
      </c>
      <c r="C2634" s="14" t="s">
        <v>12782</v>
      </c>
      <c r="D2634" s="14" t="s">
        <v>293</v>
      </c>
      <c r="E2634" s="14" t="s">
        <v>12783</v>
      </c>
      <c r="F2634" s="14" t="s">
        <v>12784</v>
      </c>
      <c r="G2634" s="26">
        <v>43946</v>
      </c>
      <c r="H2634" s="14">
        <v>2005</v>
      </c>
      <c r="I2634" s="14" t="s">
        <v>360</v>
      </c>
      <c r="J2634" s="14" t="s">
        <v>12785</v>
      </c>
      <c r="K2634" s="14" t="s">
        <v>927</v>
      </c>
      <c r="L2634" s="14" t="s">
        <v>12786</v>
      </c>
      <c r="M2634" s="14">
        <f t="shared" si="328"/>
        <v>2020</v>
      </c>
      <c r="N2634" s="14">
        <f t="shared" si="329"/>
        <v>4</v>
      </c>
      <c r="O2634" s="14" t="str">
        <f>IFERROR(VLOOKUP(I2634,Lists!$F$2:$G$16,2,FALSE()),"Not Rated")</f>
        <v>Adults</v>
      </c>
      <c r="P2634" s="14">
        <f t="shared" si="330"/>
        <v>208</v>
      </c>
      <c r="Q2634" s="14" t="str">
        <f t="shared" si="331"/>
        <v>United Kingdom</v>
      </c>
      <c r="R2634" s="14" t="str">
        <f t="shared" si="332"/>
        <v>|United Kingdom|United States|Japan|</v>
      </c>
      <c r="S2634" s="14" t="str">
        <f t="shared" si="333"/>
        <v>|Documentaries|Music &amp; Musicals|</v>
      </c>
      <c r="T2634" s="14" t="str">
        <f t="shared" si="334"/>
        <v>|Martin Scorsese|</v>
      </c>
      <c r="U2634" s="14" t="str">
        <f t="shared" si="335"/>
        <v>|Bob Dylan|Joan Baez|Dave Van Ronk|Peter Yarrow|Allen Ginsberg|Pete Seeger|Maria Muldaur|Mavis Staples|Al Kooper|Tony Glover|</v>
      </c>
    </row>
    <row r="2635" spans="1:21">
      <c r="A2635" s="14" t="s">
        <v>12787</v>
      </c>
      <c r="B2635" s="14" t="s">
        <v>48</v>
      </c>
      <c r="C2635" s="14" t="s">
        <v>12788</v>
      </c>
      <c r="D2635" s="14" t="s">
        <v>12789</v>
      </c>
      <c r="E2635" s="14" t="s">
        <v>12790</v>
      </c>
      <c r="F2635" s="14" t="s">
        <v>128</v>
      </c>
      <c r="G2635" s="26">
        <v>43946</v>
      </c>
      <c r="H2635" s="14">
        <v>2006</v>
      </c>
      <c r="I2635" s="14" t="s">
        <v>361</v>
      </c>
      <c r="J2635" s="14" t="s">
        <v>611</v>
      </c>
      <c r="K2635" s="14" t="s">
        <v>529</v>
      </c>
      <c r="L2635" s="14" t="s">
        <v>12791</v>
      </c>
      <c r="M2635" s="14">
        <f t="shared" si="328"/>
        <v>2020</v>
      </c>
      <c r="N2635" s="14">
        <f t="shared" si="329"/>
        <v>4</v>
      </c>
      <c r="O2635" s="14" t="str">
        <f>IFERROR(VLOOKUP(I2635,Lists!$F$2:$G$16,2,FALSE()),"Not Rated")</f>
        <v>Teens</v>
      </c>
      <c r="P2635" s="14">
        <f t="shared" si="330"/>
        <v>105</v>
      </c>
      <c r="Q2635" s="14" t="str">
        <f t="shared" si="331"/>
        <v>Egypt</v>
      </c>
      <c r="R2635" s="14" t="str">
        <f t="shared" si="332"/>
        <v>|Egypt|</v>
      </c>
      <c r="S2635" s="14" t="str">
        <f t="shared" si="333"/>
        <v>|Comedies|International Movies|</v>
      </c>
      <c r="T2635" s="14" t="str">
        <f t="shared" si="334"/>
        <v>|Amr Arafa|</v>
      </c>
      <c r="U2635" s="14" t="str">
        <f t="shared" si="335"/>
        <v>|Ahmed Helmy|Ghada Adel|Hassan Hosny|Riham Abdel Ghafour|Edward|Abdullah Moshref|Youssef Eid|Mohamed Sharaf|</v>
      </c>
    </row>
    <row r="2636" spans="1:21">
      <c r="A2636" s="14" t="s">
        <v>12792</v>
      </c>
      <c r="B2636" s="14" t="s">
        <v>48</v>
      </c>
      <c r="C2636" s="14" t="s">
        <v>12793</v>
      </c>
      <c r="D2636" s="14" t="s">
        <v>12794</v>
      </c>
      <c r="E2636" s="14" t="s">
        <v>12795</v>
      </c>
      <c r="F2636" s="14" t="s">
        <v>12796</v>
      </c>
      <c r="G2636" s="26">
        <v>43946</v>
      </c>
      <c r="H2636" s="14">
        <v>2011</v>
      </c>
      <c r="I2636" s="14" t="s">
        <v>364</v>
      </c>
      <c r="J2636" s="14" t="s">
        <v>1247</v>
      </c>
      <c r="K2636" s="14" t="s">
        <v>1034</v>
      </c>
      <c r="L2636" s="14" t="s">
        <v>12797</v>
      </c>
      <c r="M2636" s="14">
        <f t="shared" si="328"/>
        <v>2020</v>
      </c>
      <c r="N2636" s="14">
        <f t="shared" si="329"/>
        <v>4</v>
      </c>
      <c r="O2636" s="14" t="str">
        <f>IFERROR(VLOOKUP(I2636,Lists!$F$2:$G$16,2,FALSE()),"Not Rated")</f>
        <v>Teens</v>
      </c>
      <c r="P2636" s="14">
        <f t="shared" si="330"/>
        <v>101</v>
      </c>
      <c r="Q2636" s="14" t="str">
        <f t="shared" si="331"/>
        <v>France</v>
      </c>
      <c r="R2636" s="14" t="str">
        <f t="shared" si="332"/>
        <v>|France|Belgium|United States|</v>
      </c>
      <c r="S2636" s="14" t="str">
        <f t="shared" si="333"/>
        <v>|Comedies|Dramas|Independent Movies|</v>
      </c>
      <c r="T2636" s="14" t="str">
        <f t="shared" si="334"/>
        <v>|Michel Hazanavicius|</v>
      </c>
      <c r="U2636" s="14" t="str">
        <f t="shared" si="335"/>
        <v>|Jean Dujardin|Bérénice Bejo|John Goodman|James Cromwell|Penelope Ann Miller|Missi Pyle|Beth Grant|Ed Lauter|Joel Murray|Elizabeth Tulloch|Ken Davitian|Malcolm McDowell|</v>
      </c>
    </row>
    <row r="2637" spans="1:21">
      <c r="A2637" s="14" t="s">
        <v>12798</v>
      </c>
      <c r="B2637" s="14" t="s">
        <v>48</v>
      </c>
      <c r="C2637" s="14" t="s">
        <v>12799</v>
      </c>
      <c r="D2637" s="14" t="s">
        <v>12800</v>
      </c>
      <c r="E2637" s="14" t="s">
        <v>12801</v>
      </c>
      <c r="F2637" s="14" t="s">
        <v>128</v>
      </c>
      <c r="G2637" s="26">
        <v>43946</v>
      </c>
      <c r="H2637" s="14">
        <v>2010</v>
      </c>
      <c r="I2637" s="14" t="s">
        <v>361</v>
      </c>
      <c r="J2637" s="14" t="s">
        <v>639</v>
      </c>
      <c r="K2637" s="14" t="s">
        <v>1227</v>
      </c>
      <c r="L2637" s="14" t="s">
        <v>12802</v>
      </c>
      <c r="M2637" s="14">
        <f t="shared" si="328"/>
        <v>2020</v>
      </c>
      <c r="N2637" s="14">
        <f t="shared" si="329"/>
        <v>4</v>
      </c>
      <c r="O2637" s="14" t="str">
        <f>IFERROR(VLOOKUP(I2637,Lists!$F$2:$G$16,2,FALSE()),"Not Rated")</f>
        <v>Teens</v>
      </c>
      <c r="P2637" s="14">
        <f t="shared" si="330"/>
        <v>124</v>
      </c>
      <c r="Q2637" s="14" t="str">
        <f t="shared" si="331"/>
        <v>Egypt</v>
      </c>
      <c r="R2637" s="14" t="str">
        <f t="shared" si="332"/>
        <v>|Egypt|</v>
      </c>
      <c r="S2637" s="14" t="str">
        <f t="shared" si="333"/>
        <v>|Action &amp; Adventure|International Movies|</v>
      </c>
      <c r="T2637" s="14" t="str">
        <f t="shared" si="334"/>
        <v>|Ahmed Saleh|</v>
      </c>
      <c r="U2637" s="14" t="str">
        <f t="shared" si="335"/>
        <v>|Ahmed El Sakka|Khaled El Nabawy|Mai Selim|Nedal El Shafey|Boris Abramov|Selami Şahin|</v>
      </c>
    </row>
    <row r="2638" spans="1:21">
      <c r="A2638" s="14" t="s">
        <v>12803</v>
      </c>
      <c r="B2638" s="14" t="s">
        <v>48</v>
      </c>
      <c r="C2638" s="14" t="s">
        <v>12804</v>
      </c>
      <c r="D2638" s="14" t="s">
        <v>12805</v>
      </c>
      <c r="E2638" s="14" t="s">
        <v>12806</v>
      </c>
      <c r="F2638" s="14" t="s">
        <v>128</v>
      </c>
      <c r="G2638" s="26">
        <v>43946</v>
      </c>
      <c r="H2638" s="14">
        <v>2009</v>
      </c>
      <c r="I2638" s="14" t="s">
        <v>361</v>
      </c>
      <c r="J2638" s="14" t="s">
        <v>730</v>
      </c>
      <c r="K2638" s="14" t="s">
        <v>4531</v>
      </c>
      <c r="L2638" s="14" t="s">
        <v>12807</v>
      </c>
      <c r="M2638" s="14">
        <f t="shared" si="328"/>
        <v>2020</v>
      </c>
      <c r="N2638" s="14">
        <f t="shared" si="329"/>
        <v>4</v>
      </c>
      <c r="O2638" s="14" t="str">
        <f>IFERROR(VLOOKUP(I2638,Lists!$F$2:$G$16,2,FALSE()),"Not Rated")</f>
        <v>Teens</v>
      </c>
      <c r="P2638" s="14">
        <f t="shared" si="330"/>
        <v>93</v>
      </c>
      <c r="Q2638" s="14" t="str">
        <f t="shared" si="331"/>
        <v>Egypt</v>
      </c>
      <c r="R2638" s="14" t="str">
        <f t="shared" si="332"/>
        <v>|Egypt|</v>
      </c>
      <c r="S2638" s="14" t="str">
        <f t="shared" si="333"/>
        <v>|Dramas|International Movies|Sports Movies|</v>
      </c>
      <c r="T2638" s="14" t="str">
        <f t="shared" si="334"/>
        <v>|Ahmed Medhat|</v>
      </c>
      <c r="U2638" s="14" t="str">
        <f t="shared" si="335"/>
        <v>|Youssef El Sherif|Arwa Gouda|Salah Abdullah|Mohamed Lotfy|Dalal Abdel Aziz|Rahmah Hasan|</v>
      </c>
    </row>
    <row r="2639" spans="1:21">
      <c r="A2639" s="14" t="s">
        <v>12808</v>
      </c>
      <c r="B2639" s="14" t="s">
        <v>48</v>
      </c>
      <c r="C2639" s="14" t="s">
        <v>12809</v>
      </c>
      <c r="D2639" s="14" t="s">
        <v>12810</v>
      </c>
      <c r="E2639" s="14" t="s">
        <v>12811</v>
      </c>
      <c r="F2639" s="14" t="s">
        <v>128</v>
      </c>
      <c r="G2639" s="26">
        <v>43946</v>
      </c>
      <c r="H2639" s="14">
        <v>2008</v>
      </c>
      <c r="I2639" s="14" t="s">
        <v>361</v>
      </c>
      <c r="J2639" s="14" t="s">
        <v>604</v>
      </c>
      <c r="K2639" s="14" t="s">
        <v>475</v>
      </c>
      <c r="L2639" s="14" t="s">
        <v>12812</v>
      </c>
      <c r="M2639" s="14">
        <f t="shared" si="328"/>
        <v>2020</v>
      </c>
      <c r="N2639" s="14">
        <f t="shared" si="329"/>
        <v>4</v>
      </c>
      <c r="O2639" s="14" t="str">
        <f>IFERROR(VLOOKUP(I2639,Lists!$F$2:$G$16,2,FALSE()),"Not Rated")</f>
        <v>Teens</v>
      </c>
      <c r="P2639" s="14">
        <f t="shared" si="330"/>
        <v>110</v>
      </c>
      <c r="Q2639" s="14" t="str">
        <f t="shared" si="331"/>
        <v>Egypt</v>
      </c>
      <c r="R2639" s="14" t="str">
        <f t="shared" si="332"/>
        <v>|Egypt|</v>
      </c>
      <c r="S2639" s="14" t="str">
        <f t="shared" si="333"/>
        <v>|Dramas|International Movies|</v>
      </c>
      <c r="T2639" s="14" t="str">
        <f t="shared" si="334"/>
        <v>|Mohamed Yassin|</v>
      </c>
      <c r="U2639" s="14" t="str">
        <f t="shared" si="335"/>
        <v>|Asser Yassin|Ruby|Ghassan Massoud|Bassem Samra|Ahmed Azmy|</v>
      </c>
    </row>
    <row r="2640" spans="1:21">
      <c r="A2640" s="14" t="s">
        <v>12813</v>
      </c>
      <c r="B2640" s="14" t="s">
        <v>48</v>
      </c>
      <c r="C2640" s="14" t="s">
        <v>12814</v>
      </c>
      <c r="D2640" s="14" t="s">
        <v>10028</v>
      </c>
      <c r="E2640" s="14" t="s">
        <v>12815</v>
      </c>
      <c r="F2640" s="14" t="s">
        <v>128</v>
      </c>
      <c r="G2640" s="26">
        <v>43946</v>
      </c>
      <c r="H2640" s="14">
        <v>2009</v>
      </c>
      <c r="I2640" s="14" t="s">
        <v>361</v>
      </c>
      <c r="J2640" s="14" t="s">
        <v>671</v>
      </c>
      <c r="K2640" s="14" t="s">
        <v>834</v>
      </c>
      <c r="L2640" s="14" t="s">
        <v>12816</v>
      </c>
      <c r="M2640" s="14">
        <f t="shared" si="328"/>
        <v>2020</v>
      </c>
      <c r="N2640" s="14">
        <f t="shared" si="329"/>
        <v>4</v>
      </c>
      <c r="O2640" s="14" t="str">
        <f>IFERROR(VLOOKUP(I2640,Lists!$F$2:$G$16,2,FALSE()),"Not Rated")</f>
        <v>Teens</v>
      </c>
      <c r="P2640" s="14">
        <f t="shared" si="330"/>
        <v>115</v>
      </c>
      <c r="Q2640" s="14" t="str">
        <f t="shared" si="331"/>
        <v>Egypt</v>
      </c>
      <c r="R2640" s="14" t="str">
        <f t="shared" si="332"/>
        <v>|Egypt|</v>
      </c>
      <c r="S2640" s="14" t="str">
        <f t="shared" si="333"/>
        <v>|Comedies|Dramas|International Movies|</v>
      </c>
      <c r="T2640" s="14" t="str">
        <f t="shared" si="334"/>
        <v>|Ahmed Nader Galal|</v>
      </c>
      <c r="U2640" s="14" t="str">
        <f t="shared" si="335"/>
        <v>|Ahmed Helmy|Laila Ezz El Arab|Mahmoud El Fishawy|Mohamed Farraag|Sarrah Abdelrahman|Rahma Hassan|Amir Salah|Hany El Sabagh|</v>
      </c>
    </row>
    <row r="2641" spans="1:21">
      <c r="A2641" s="14" t="s">
        <v>12817</v>
      </c>
      <c r="B2641" s="14" t="s">
        <v>49</v>
      </c>
      <c r="C2641" s="14" t="s">
        <v>12818</v>
      </c>
      <c r="D2641" s="14" t="s">
        <v>117</v>
      </c>
      <c r="E2641" s="14" t="s">
        <v>12819</v>
      </c>
      <c r="F2641" s="14" t="s">
        <v>117</v>
      </c>
      <c r="G2641" s="26">
        <v>43946</v>
      </c>
      <c r="H2641" s="14">
        <v>2019</v>
      </c>
      <c r="I2641" s="14" t="s">
        <v>361</v>
      </c>
      <c r="J2641" s="14" t="s">
        <v>105</v>
      </c>
      <c r="K2641" s="14" t="s">
        <v>688</v>
      </c>
      <c r="L2641" s="14" t="s">
        <v>12820</v>
      </c>
      <c r="M2641" s="14">
        <f t="shared" si="328"/>
        <v>2020</v>
      </c>
      <c r="N2641" s="14">
        <f t="shared" si="329"/>
        <v>4</v>
      </c>
      <c r="O2641" s="14" t="str">
        <f>IFERROR(VLOOKUP(I2641,Lists!$F$2:$G$16,2,FALSE()),"Not Rated")</f>
        <v>Teens</v>
      </c>
      <c r="P2641" s="14">
        <f t="shared" si="330"/>
        <v>1</v>
      </c>
      <c r="Q2641" s="14" t="str">
        <f t="shared" si="331"/>
        <v>Unknown</v>
      </c>
      <c r="R2641" s="14" t="str">
        <f t="shared" si="332"/>
        <v>|Unknown|</v>
      </c>
      <c r="S2641" s="14" t="str">
        <f t="shared" si="333"/>
        <v>|International TV Shows|TV Dramas|</v>
      </c>
      <c r="T2641" s="14" t="str">
        <f t="shared" si="334"/>
        <v>|Unknown|</v>
      </c>
      <c r="U2641" s="14" t="str">
        <f t="shared" si="335"/>
        <v>|Bashar al-Shatti|Fatima Al Safi|Maram Balochi|Hamad Ashkanani|Nour Alghandour|Khaled Al-Shaer|</v>
      </c>
    </row>
    <row r="2642" spans="1:21">
      <c r="A2642" s="14" t="s">
        <v>12821</v>
      </c>
      <c r="B2642" s="14" t="s">
        <v>49</v>
      </c>
      <c r="C2642" s="14" t="s">
        <v>12822</v>
      </c>
      <c r="D2642" s="14" t="s">
        <v>117</v>
      </c>
      <c r="E2642" s="14" t="s">
        <v>12823</v>
      </c>
      <c r="F2642" s="14" t="s">
        <v>118</v>
      </c>
      <c r="G2642" s="26">
        <v>43945</v>
      </c>
      <c r="H2642" s="14">
        <v>2020</v>
      </c>
      <c r="I2642" s="14" t="s">
        <v>360</v>
      </c>
      <c r="J2642" s="14" t="s">
        <v>106</v>
      </c>
      <c r="K2642" s="14" t="s">
        <v>589</v>
      </c>
      <c r="L2642" s="14" t="s">
        <v>12824</v>
      </c>
      <c r="M2642" s="14">
        <f t="shared" si="328"/>
        <v>2020</v>
      </c>
      <c r="N2642" s="14">
        <f t="shared" si="329"/>
        <v>4</v>
      </c>
      <c r="O2642" s="14" t="str">
        <f>IFERROR(VLOOKUP(I2642,Lists!$F$2:$G$16,2,FALSE()),"Not Rated")</f>
        <v>Adults</v>
      </c>
      <c r="P2642" s="14">
        <f t="shared" si="330"/>
        <v>2</v>
      </c>
      <c r="Q2642" s="14" t="str">
        <f t="shared" si="331"/>
        <v>United Kingdom</v>
      </c>
      <c r="R2642" s="14" t="str">
        <f t="shared" si="332"/>
        <v>|United Kingdom|</v>
      </c>
      <c r="S2642" s="14" t="str">
        <f t="shared" si="333"/>
        <v>|British TV Shows|International TV Shows|TV Comedies|</v>
      </c>
      <c r="T2642" s="14" t="str">
        <f t="shared" si="334"/>
        <v>|Unknown|</v>
      </c>
      <c r="U2642" s="14" t="str">
        <f t="shared" si="335"/>
        <v>|Ricky Gervais|Tom Basden|Tony Way|Diane Morgan|Mandeep Dhillon|David Bradley|Ashley Jensen|Kerry Godliman|</v>
      </c>
    </row>
    <row r="2643" spans="1:21">
      <c r="A2643" s="14" t="s">
        <v>12825</v>
      </c>
      <c r="B2643" s="14" t="s">
        <v>49</v>
      </c>
      <c r="C2643" s="14" t="s">
        <v>12826</v>
      </c>
      <c r="D2643" s="14" t="s">
        <v>117</v>
      </c>
      <c r="E2643" s="14" t="s">
        <v>12827</v>
      </c>
      <c r="F2643" s="14" t="s">
        <v>117</v>
      </c>
      <c r="G2643" s="26">
        <v>43945</v>
      </c>
      <c r="H2643" s="14">
        <v>2011</v>
      </c>
      <c r="I2643" s="14" t="s">
        <v>362</v>
      </c>
      <c r="J2643" s="14" t="s">
        <v>105</v>
      </c>
      <c r="K2643" s="14" t="s">
        <v>617</v>
      </c>
      <c r="L2643" s="14" t="s">
        <v>12828</v>
      </c>
      <c r="M2643" s="14">
        <f t="shared" si="328"/>
        <v>2020</v>
      </c>
      <c r="N2643" s="14">
        <f t="shared" si="329"/>
        <v>4</v>
      </c>
      <c r="O2643" s="14" t="str">
        <f>IFERROR(VLOOKUP(I2643,Lists!$F$2:$G$16,2,FALSE()),"Not Rated")</f>
        <v>Older Kids</v>
      </c>
      <c r="P2643" s="14">
        <f t="shared" si="330"/>
        <v>1</v>
      </c>
      <c r="Q2643" s="14" t="str">
        <f t="shared" si="331"/>
        <v>Unknown</v>
      </c>
      <c r="R2643" s="14" t="str">
        <f t="shared" si="332"/>
        <v>|Unknown|</v>
      </c>
      <c r="S2643" s="14" t="str">
        <f t="shared" si="333"/>
        <v>|Kids' TV|TV Comedies|</v>
      </c>
      <c r="T2643" s="14" t="str">
        <f t="shared" si="334"/>
        <v>|Unknown|</v>
      </c>
      <c r="U2643" s="14" t="str">
        <f t="shared" si="335"/>
        <v>|Seth Rogen|Will Arnett|Hugh Laurie|Will Ferrell|David Cross|Sean Bishop|Kiefer Sutherland|Cody Cameron|Aron Warner|</v>
      </c>
    </row>
    <row r="2644" spans="1:21">
      <c r="A2644" s="14" t="s">
        <v>12829</v>
      </c>
      <c r="B2644" s="14" t="s">
        <v>48</v>
      </c>
      <c r="C2644" s="14" t="s">
        <v>12830</v>
      </c>
      <c r="D2644" s="14" t="s">
        <v>12831</v>
      </c>
      <c r="E2644" s="14" t="s">
        <v>12832</v>
      </c>
      <c r="F2644" s="14" t="s">
        <v>116</v>
      </c>
      <c r="G2644" s="26">
        <v>43945</v>
      </c>
      <c r="H2644" s="14">
        <v>2019</v>
      </c>
      <c r="I2644" s="14" t="s">
        <v>361</v>
      </c>
      <c r="J2644" s="14" t="s">
        <v>1386</v>
      </c>
      <c r="K2644" s="14" t="s">
        <v>873</v>
      </c>
      <c r="L2644" s="14" t="s">
        <v>12833</v>
      </c>
      <c r="M2644" s="14">
        <f t="shared" si="328"/>
        <v>2020</v>
      </c>
      <c r="N2644" s="14">
        <f t="shared" si="329"/>
        <v>4</v>
      </c>
      <c r="O2644" s="14" t="str">
        <f>IFERROR(VLOOKUP(I2644,Lists!$F$2:$G$16,2,FALSE()),"Not Rated")</f>
        <v>Teens</v>
      </c>
      <c r="P2644" s="14">
        <f t="shared" si="330"/>
        <v>107</v>
      </c>
      <c r="Q2644" s="14" t="str">
        <f t="shared" si="331"/>
        <v>India</v>
      </c>
      <c r="R2644" s="14" t="str">
        <f t="shared" si="332"/>
        <v>|India|</v>
      </c>
      <c r="S2644" s="14" t="str">
        <f t="shared" si="333"/>
        <v>|International Movies|Thrillers|</v>
      </c>
      <c r="T2644" s="14" t="str">
        <f t="shared" si="334"/>
        <v>|Chakri Toleti|</v>
      </c>
      <c r="U2644" s="14" t="str">
        <f t="shared" si="335"/>
        <v>|Nayanthara|Bhoomika Chawla|Prem Kathir|Rohini Hattangadi|Pratap Pothen|Julian Freund|</v>
      </c>
    </row>
    <row r="2645" spans="1:21">
      <c r="A2645" s="14" t="s">
        <v>12834</v>
      </c>
      <c r="B2645" s="14" t="s">
        <v>49</v>
      </c>
      <c r="C2645" s="14" t="s">
        <v>12835</v>
      </c>
      <c r="D2645" s="14" t="s">
        <v>117</v>
      </c>
      <c r="E2645" s="14" t="s">
        <v>12836</v>
      </c>
      <c r="F2645" s="14" t="s">
        <v>129</v>
      </c>
      <c r="G2645" s="26">
        <v>43945</v>
      </c>
      <c r="H2645" s="14">
        <v>2020</v>
      </c>
      <c r="I2645" s="14" t="s">
        <v>360</v>
      </c>
      <c r="J2645" s="14" t="s">
        <v>105</v>
      </c>
      <c r="K2645" s="14" t="s">
        <v>1844</v>
      </c>
      <c r="L2645" s="14" t="s">
        <v>12837</v>
      </c>
      <c r="M2645" s="14">
        <f t="shared" si="328"/>
        <v>2020</v>
      </c>
      <c r="N2645" s="14">
        <f t="shared" si="329"/>
        <v>4</v>
      </c>
      <c r="O2645" s="14" t="str">
        <f>IFERROR(VLOOKUP(I2645,Lists!$F$2:$G$16,2,FALSE()),"Not Rated")</f>
        <v>Adults</v>
      </c>
      <c r="P2645" s="14">
        <f t="shared" si="330"/>
        <v>1</v>
      </c>
      <c r="Q2645" s="14" t="str">
        <f t="shared" si="331"/>
        <v>Turkey</v>
      </c>
      <c r="R2645" s="14" t="str">
        <f t="shared" si="332"/>
        <v>|Turkey|</v>
      </c>
      <c r="S2645" s="14" t="str">
        <f t="shared" si="333"/>
        <v>|International TV Shows|TV Dramas|Teen TV Shows|</v>
      </c>
      <c r="T2645" s="14" t="str">
        <f t="shared" si="334"/>
        <v>|Unknown|</v>
      </c>
      <c r="U2645" s="14" t="str">
        <f t="shared" si="335"/>
        <v>|Pınar Deniz|Kubilay Aka|Mert Yazıcıoğlu|Alina Boz|Selahattin Paşalı|İpek Filiz Yazıcı|Kaan Urgancıoğlu|Müfit Kayacan|Bade İşçil|Tuba Ünsal|</v>
      </c>
    </row>
    <row r="2646" spans="1:21">
      <c r="A2646" s="14" t="s">
        <v>12838</v>
      </c>
      <c r="B2646" s="14" t="s">
        <v>48</v>
      </c>
      <c r="C2646" s="14" t="s">
        <v>12839</v>
      </c>
      <c r="D2646" s="14" t="s">
        <v>12840</v>
      </c>
      <c r="E2646" s="14" t="s">
        <v>12841</v>
      </c>
      <c r="F2646" s="14" t="s">
        <v>116</v>
      </c>
      <c r="G2646" s="26">
        <v>43945</v>
      </c>
      <c r="H2646" s="14">
        <v>2020</v>
      </c>
      <c r="I2646" s="14" t="s">
        <v>360</v>
      </c>
      <c r="J2646" s="14" t="s">
        <v>4187</v>
      </c>
      <c r="K2646" s="14" t="s">
        <v>261</v>
      </c>
      <c r="L2646" s="14" t="s">
        <v>12842</v>
      </c>
      <c r="M2646" s="14">
        <f t="shared" si="328"/>
        <v>2020</v>
      </c>
      <c r="N2646" s="14">
        <f t="shared" si="329"/>
        <v>4</v>
      </c>
      <c r="O2646" s="14" t="str">
        <f>IFERROR(VLOOKUP(I2646,Lists!$F$2:$G$16,2,FALSE()),"Not Rated")</f>
        <v>Adults</v>
      </c>
      <c r="P2646" s="14">
        <f t="shared" si="330"/>
        <v>72</v>
      </c>
      <c r="Q2646" s="14" t="str">
        <f t="shared" si="331"/>
        <v>India</v>
      </c>
      <c r="R2646" s="14" t="str">
        <f t="shared" si="332"/>
        <v>|India|</v>
      </c>
      <c r="S2646" s="14" t="str">
        <f t="shared" si="333"/>
        <v>|Stand-Up Comedy|</v>
      </c>
      <c r="T2646" s="14" t="str">
        <f t="shared" si="334"/>
        <v>|Neville Shah|</v>
      </c>
      <c r="U2646" s="14" t="str">
        <f t="shared" si="335"/>
        <v>|Kanan Gill|</v>
      </c>
    </row>
    <row r="2647" spans="1:21">
      <c r="A2647" s="14" t="s">
        <v>12843</v>
      </c>
      <c r="B2647" s="14" t="s">
        <v>49</v>
      </c>
      <c r="C2647" s="14" t="s">
        <v>12844</v>
      </c>
      <c r="D2647" s="14" t="s">
        <v>117</v>
      </c>
      <c r="E2647" s="14" t="s">
        <v>12845</v>
      </c>
      <c r="F2647" s="14" t="s">
        <v>5842</v>
      </c>
      <c r="G2647" s="26">
        <v>43944</v>
      </c>
      <c r="H2647" s="14">
        <v>2020</v>
      </c>
      <c r="I2647" s="14" t="s">
        <v>361</v>
      </c>
      <c r="J2647" s="14" t="s">
        <v>105</v>
      </c>
      <c r="K2647" s="14" t="s">
        <v>3504</v>
      </c>
      <c r="L2647" s="14" t="s">
        <v>12846</v>
      </c>
      <c r="M2647" s="14">
        <f t="shared" si="328"/>
        <v>2020</v>
      </c>
      <c r="N2647" s="14">
        <f t="shared" si="329"/>
        <v>4</v>
      </c>
      <c r="O2647" s="14" t="str">
        <f>IFERROR(VLOOKUP(I2647,Lists!$F$2:$G$16,2,FALSE()),"Not Rated")</f>
        <v>Teens</v>
      </c>
      <c r="P2647" s="14">
        <f t="shared" si="330"/>
        <v>1</v>
      </c>
      <c r="Q2647" s="14" t="str">
        <f t="shared" si="331"/>
        <v>Japan</v>
      </c>
      <c r="R2647" s="14" t="str">
        <f t="shared" si="332"/>
        <v>|Japan|United States|</v>
      </c>
      <c r="S2647" s="14" t="str">
        <f t="shared" si="333"/>
        <v>|Anime Series|Crime TV Shows|International TV Shows|</v>
      </c>
      <c r="T2647" s="14" t="str">
        <f t="shared" si="334"/>
        <v>|Unknown|</v>
      </c>
      <c r="U2647" s="14" t="str">
        <f t="shared" si="335"/>
        <v>|Atsuko Tanaka|Osamu Saka|Akio Otsuka|Koichi Yamadera|Yutaka Nakano|Toru Okawa|Takashi Onozuka|Taro Yamaguchi|Sakiko Tamagawa|Megumi Han|Kenjiro Tsuda|Kaiji Soze|Shigeo Kiyama|</v>
      </c>
    </row>
    <row r="2648" spans="1:21">
      <c r="A2648" s="14" t="s">
        <v>12847</v>
      </c>
      <c r="B2648" s="14" t="s">
        <v>48</v>
      </c>
      <c r="C2648" s="14" t="s">
        <v>12848</v>
      </c>
      <c r="D2648" s="14" t="s">
        <v>12849</v>
      </c>
      <c r="E2648" s="14" t="s">
        <v>12850</v>
      </c>
      <c r="F2648" s="14" t="s">
        <v>136</v>
      </c>
      <c r="G2648" s="26">
        <v>43944</v>
      </c>
      <c r="H2648" s="14">
        <v>2016</v>
      </c>
      <c r="I2648" s="14" t="s">
        <v>368</v>
      </c>
      <c r="J2648" s="14" t="s">
        <v>1386</v>
      </c>
      <c r="K2648" s="14" t="s">
        <v>529</v>
      </c>
      <c r="L2648" s="14" t="s">
        <v>12851</v>
      </c>
      <c r="M2648" s="14">
        <f t="shared" si="328"/>
        <v>2020</v>
      </c>
      <c r="N2648" s="14">
        <f t="shared" si="329"/>
        <v>4</v>
      </c>
      <c r="O2648" s="14" t="str">
        <f>IFERROR(VLOOKUP(I2648,Lists!$F$2:$G$16,2,FALSE()),"Not Rated")</f>
        <v>Kids</v>
      </c>
      <c r="P2648" s="14">
        <f t="shared" si="330"/>
        <v>107</v>
      </c>
      <c r="Q2648" s="14" t="str">
        <f t="shared" si="331"/>
        <v>Indonesia</v>
      </c>
      <c r="R2648" s="14" t="str">
        <f t="shared" si="332"/>
        <v>|Indonesia|</v>
      </c>
      <c r="S2648" s="14" t="str">
        <f t="shared" si="333"/>
        <v>|Comedies|International Movies|</v>
      </c>
      <c r="T2648" s="14" t="str">
        <f t="shared" si="334"/>
        <v>|Upi Avianto|</v>
      </c>
      <c r="U2648" s="14" t="str">
        <f t="shared" si="335"/>
        <v>|Bunga Citra Lestari|Reza Rahadian|Alex Abbad|Bront Palarae|Chew Kin Wah|Atikah Suhaime|Iskandar Zulkarnain|Melissa Karim|Richard Oh|Ting Tan|</v>
      </c>
    </row>
    <row r="2649" spans="1:21">
      <c r="A2649" s="14" t="s">
        <v>12852</v>
      </c>
      <c r="B2649" s="14" t="s">
        <v>48</v>
      </c>
      <c r="C2649" s="14" t="s">
        <v>12853</v>
      </c>
      <c r="D2649" s="14" t="s">
        <v>12849</v>
      </c>
      <c r="E2649" s="14" t="s">
        <v>12854</v>
      </c>
      <c r="F2649" s="14" t="s">
        <v>136</v>
      </c>
      <c r="G2649" s="26">
        <v>43944</v>
      </c>
      <c r="H2649" s="14">
        <v>2019</v>
      </c>
      <c r="I2649" s="14" t="s">
        <v>361</v>
      </c>
      <c r="J2649" s="14" t="s">
        <v>739</v>
      </c>
      <c r="K2649" s="14" t="s">
        <v>529</v>
      </c>
      <c r="L2649" s="14" t="s">
        <v>12855</v>
      </c>
      <c r="M2649" s="14">
        <f t="shared" si="328"/>
        <v>2020</v>
      </c>
      <c r="N2649" s="14">
        <f t="shared" si="329"/>
        <v>4</v>
      </c>
      <c r="O2649" s="14" t="str">
        <f>IFERROR(VLOOKUP(I2649,Lists!$F$2:$G$16,2,FALSE()),"Not Rated")</f>
        <v>Teens</v>
      </c>
      <c r="P2649" s="14">
        <f t="shared" si="330"/>
        <v>95</v>
      </c>
      <c r="Q2649" s="14" t="str">
        <f t="shared" si="331"/>
        <v>Indonesia</v>
      </c>
      <c r="R2649" s="14" t="str">
        <f t="shared" si="332"/>
        <v>|Indonesia|</v>
      </c>
      <c r="S2649" s="14" t="str">
        <f t="shared" si="333"/>
        <v>|Comedies|International Movies|</v>
      </c>
      <c r="T2649" s="14" t="str">
        <f t="shared" si="334"/>
        <v>|Upi Avianto|</v>
      </c>
      <c r="U2649" s="14" t="str">
        <f t="shared" si="335"/>
        <v>|Reza Rahadian|Bunga Citra Lestari|Chew Kin Wah|Atikah Suhaime|Iedil Putra|Iskandar Zulkarnain|Alex Abbad|Melissa Karim|</v>
      </c>
    </row>
    <row r="2650" spans="1:21">
      <c r="A2650" s="14" t="s">
        <v>12856</v>
      </c>
      <c r="B2650" s="14" t="s">
        <v>49</v>
      </c>
      <c r="C2650" s="14" t="s">
        <v>12857</v>
      </c>
      <c r="D2650" s="14" t="s">
        <v>117</v>
      </c>
      <c r="E2650" s="14" t="s">
        <v>12858</v>
      </c>
      <c r="F2650" s="14" t="s">
        <v>125</v>
      </c>
      <c r="G2650" s="26">
        <v>43944</v>
      </c>
      <c r="H2650" s="14">
        <v>2020</v>
      </c>
      <c r="I2650" s="14" t="s">
        <v>360</v>
      </c>
      <c r="J2650" s="14" t="s">
        <v>107</v>
      </c>
      <c r="K2650" s="14" t="s">
        <v>1682</v>
      </c>
      <c r="L2650" s="14" t="s">
        <v>12859</v>
      </c>
      <c r="M2650" s="14">
        <f t="shared" si="328"/>
        <v>2020</v>
      </c>
      <c r="N2650" s="14">
        <f t="shared" si="329"/>
        <v>4</v>
      </c>
      <c r="O2650" s="14" t="str">
        <f>IFERROR(VLOOKUP(I2650,Lists!$F$2:$G$16,2,FALSE()),"Not Rated")</f>
        <v>Adults</v>
      </c>
      <c r="P2650" s="14">
        <f t="shared" si="330"/>
        <v>3</v>
      </c>
      <c r="Q2650" s="14" t="str">
        <f t="shared" si="331"/>
        <v>Mexico</v>
      </c>
      <c r="R2650" s="14" t="str">
        <f t="shared" si="332"/>
        <v>|Mexico|</v>
      </c>
      <c r="S2650" s="14" t="str">
        <f t="shared" si="333"/>
        <v>|International TV Shows|Spanish-Language TV Shows|TV Comedies|</v>
      </c>
      <c r="T2650" s="14" t="str">
        <f t="shared" si="334"/>
        <v>|Unknown|</v>
      </c>
      <c r="U2650" s="14" t="str">
        <f t="shared" si="335"/>
        <v>|Verónica Castro|Aislinn Derbez|Cecilia Suárez|Dario Yazbek Bernal|Paco León|Arturo Ríos|Juan Pablo Medina|Verónica Langer|Lucas Velázquez|</v>
      </c>
    </row>
    <row r="2651" spans="1:21">
      <c r="A2651" s="14" t="s">
        <v>12860</v>
      </c>
      <c r="B2651" s="14" t="s">
        <v>48</v>
      </c>
      <c r="C2651" s="14" t="s">
        <v>12861</v>
      </c>
      <c r="D2651" s="14" t="s">
        <v>304</v>
      </c>
      <c r="E2651" s="14" t="s">
        <v>12862</v>
      </c>
      <c r="F2651" s="14" t="s">
        <v>136</v>
      </c>
      <c r="G2651" s="26">
        <v>43944</v>
      </c>
      <c r="H2651" s="14">
        <v>2019</v>
      </c>
      <c r="I2651" s="14" t="s">
        <v>361</v>
      </c>
      <c r="J2651" s="14" t="s">
        <v>12863</v>
      </c>
      <c r="K2651" s="14" t="s">
        <v>475</v>
      </c>
      <c r="L2651" s="14" t="s">
        <v>12864</v>
      </c>
      <c r="M2651" s="14">
        <f t="shared" si="328"/>
        <v>2020</v>
      </c>
      <c r="N2651" s="14">
        <f t="shared" si="329"/>
        <v>4</v>
      </c>
      <c r="O2651" s="14" t="str">
        <f>IFERROR(VLOOKUP(I2651,Lists!$F$2:$G$16,2,FALSE()),"Not Rated")</f>
        <v>Teens</v>
      </c>
      <c r="P2651" s="14">
        <f t="shared" si="330"/>
        <v>180</v>
      </c>
      <c r="Q2651" s="14" t="str">
        <f t="shared" si="331"/>
        <v>Indonesia</v>
      </c>
      <c r="R2651" s="14" t="str">
        <f t="shared" si="332"/>
        <v>|Indonesia|</v>
      </c>
      <c r="S2651" s="14" t="str">
        <f t="shared" si="333"/>
        <v>|Dramas|International Movies|</v>
      </c>
      <c r="T2651" s="14" t="str">
        <f t="shared" si="334"/>
        <v>|Hanung Bramantyo|</v>
      </c>
      <c r="U2651" s="14" t="str">
        <f t="shared" si="335"/>
        <v>|Iqbaal Ramadhan|Mawar de Jongh|Sha Ine Febriyanti|Giorgino Abraham|Bryan Domani|Jerome Kurnia|Donny Damara|Ayu Laksmi|</v>
      </c>
    </row>
    <row r="2652" spans="1:21">
      <c r="A2652" s="14" t="s">
        <v>12865</v>
      </c>
      <c r="B2652" s="14" t="s">
        <v>48</v>
      </c>
      <c r="C2652" s="14" t="s">
        <v>12866</v>
      </c>
      <c r="D2652" s="14" t="s">
        <v>12867</v>
      </c>
      <c r="E2652" s="14" t="s">
        <v>12868</v>
      </c>
      <c r="F2652" s="14" t="s">
        <v>123</v>
      </c>
      <c r="G2652" s="26">
        <v>43944</v>
      </c>
      <c r="H2652" s="14">
        <v>2020</v>
      </c>
      <c r="I2652" s="14" t="s">
        <v>360</v>
      </c>
      <c r="J2652" s="14" t="s">
        <v>1476</v>
      </c>
      <c r="K2652" s="14" t="s">
        <v>873</v>
      </c>
      <c r="L2652" s="14" t="s">
        <v>12869</v>
      </c>
      <c r="M2652" s="14">
        <f t="shared" si="328"/>
        <v>2020</v>
      </c>
      <c r="N2652" s="14">
        <f t="shared" si="329"/>
        <v>4</v>
      </c>
      <c r="O2652" s="14" t="str">
        <f>IFERROR(VLOOKUP(I2652,Lists!$F$2:$G$16,2,FALSE()),"Not Rated")</f>
        <v>Adults</v>
      </c>
      <c r="P2652" s="14">
        <f t="shared" si="330"/>
        <v>135</v>
      </c>
      <c r="Q2652" s="14" t="str">
        <f t="shared" si="331"/>
        <v>South Korea</v>
      </c>
      <c r="R2652" s="14" t="str">
        <f t="shared" si="332"/>
        <v>|South Korea|</v>
      </c>
      <c r="S2652" s="14" t="str">
        <f t="shared" si="333"/>
        <v>|International Movies|Thrillers|</v>
      </c>
      <c r="T2652" s="14" t="str">
        <f t="shared" si="334"/>
        <v>|Yoon Sung-hyun|</v>
      </c>
      <c r="U2652" s="14" t="str">
        <f t="shared" si="335"/>
        <v>|Lee Je-hoon|Ahn Jae-hong|Choi Woo-shik|Park Jeong-min|Park Hae-soo|</v>
      </c>
    </row>
    <row r="2653" spans="1:21">
      <c r="A2653" s="14" t="s">
        <v>12870</v>
      </c>
      <c r="B2653" s="14" t="s">
        <v>49</v>
      </c>
      <c r="C2653" s="14" t="s">
        <v>12871</v>
      </c>
      <c r="D2653" s="14" t="s">
        <v>117</v>
      </c>
      <c r="E2653" s="14" t="s">
        <v>12872</v>
      </c>
      <c r="F2653" s="14" t="s">
        <v>115</v>
      </c>
      <c r="G2653" s="26">
        <v>43943</v>
      </c>
      <c r="H2653" s="14">
        <v>2020</v>
      </c>
      <c r="I2653" s="14" t="s">
        <v>362</v>
      </c>
      <c r="J2653" s="14" t="s">
        <v>105</v>
      </c>
      <c r="K2653" s="14" t="s">
        <v>12873</v>
      </c>
      <c r="L2653" s="14" t="s">
        <v>12874</v>
      </c>
      <c r="M2653" s="14">
        <f t="shared" si="328"/>
        <v>2020</v>
      </c>
      <c r="N2653" s="14">
        <f t="shared" si="329"/>
        <v>4</v>
      </c>
      <c r="O2653" s="14" t="str">
        <f>IFERROR(VLOOKUP(I2653,Lists!$F$2:$G$16,2,FALSE()),"Not Rated")</f>
        <v>Older Kids</v>
      </c>
      <c r="P2653" s="14">
        <f t="shared" si="330"/>
        <v>1</v>
      </c>
      <c r="Q2653" s="14" t="str">
        <f t="shared" si="331"/>
        <v>United States</v>
      </c>
      <c r="R2653" s="14" t="str">
        <f t="shared" si="332"/>
        <v>|United States|</v>
      </c>
      <c r="S2653" s="14" t="str">
        <f t="shared" si="333"/>
        <v>|Docuseries|Science &amp; Nature TV|TV Comedies|</v>
      </c>
      <c r="T2653" s="14" t="str">
        <f t="shared" si="334"/>
        <v>|Unknown|</v>
      </c>
      <c r="U2653" s="14" t="str">
        <f t="shared" si="335"/>
        <v>|Afi Ekulona|</v>
      </c>
    </row>
    <row r="2654" spans="1:21">
      <c r="A2654" s="14" t="s">
        <v>12875</v>
      </c>
      <c r="B2654" s="14" t="s">
        <v>48</v>
      </c>
      <c r="C2654" s="14" t="s">
        <v>12876</v>
      </c>
      <c r="D2654" s="14" t="s">
        <v>12877</v>
      </c>
      <c r="E2654" s="14" t="s">
        <v>117</v>
      </c>
      <c r="F2654" s="14" t="s">
        <v>115</v>
      </c>
      <c r="G2654" s="26">
        <v>43943</v>
      </c>
      <c r="H2654" s="14">
        <v>2020</v>
      </c>
      <c r="I2654" s="14" t="s">
        <v>360</v>
      </c>
      <c r="J2654" s="14" t="s">
        <v>872</v>
      </c>
      <c r="K2654" s="14" t="s">
        <v>1348</v>
      </c>
      <c r="L2654" s="14" t="s">
        <v>12878</v>
      </c>
      <c r="M2654" s="14">
        <f t="shared" si="328"/>
        <v>2020</v>
      </c>
      <c r="N2654" s="14">
        <f t="shared" si="329"/>
        <v>4</v>
      </c>
      <c r="O2654" s="14" t="str">
        <f>IFERROR(VLOOKUP(I2654,Lists!$F$2:$G$16,2,FALSE()),"Not Rated")</f>
        <v>Adults</v>
      </c>
      <c r="P2654" s="14">
        <f t="shared" si="330"/>
        <v>87</v>
      </c>
      <c r="Q2654" s="14" t="str">
        <f t="shared" si="331"/>
        <v>United States</v>
      </c>
      <c r="R2654" s="14" t="str">
        <f t="shared" si="332"/>
        <v>|United States|</v>
      </c>
      <c r="S2654" s="14" t="str">
        <f t="shared" si="333"/>
        <v>|Documentaries|LGBTQ Movies|</v>
      </c>
      <c r="T2654" s="14" t="str">
        <f t="shared" si="334"/>
        <v>|Rachel Mason|</v>
      </c>
      <c r="U2654" s="14" t="str">
        <f t="shared" si="335"/>
        <v>|Unknown|</v>
      </c>
    </row>
    <row r="2655" spans="1:21">
      <c r="A2655" s="14" t="s">
        <v>12879</v>
      </c>
      <c r="B2655" s="14" t="s">
        <v>48</v>
      </c>
      <c r="C2655" s="14" t="s">
        <v>12880</v>
      </c>
      <c r="D2655" s="14" t="s">
        <v>12881</v>
      </c>
      <c r="E2655" s="14" t="s">
        <v>12882</v>
      </c>
      <c r="F2655" s="14" t="s">
        <v>147</v>
      </c>
      <c r="G2655" s="26">
        <v>43943</v>
      </c>
      <c r="H2655" s="14">
        <v>2018</v>
      </c>
      <c r="I2655" s="14" t="s">
        <v>360</v>
      </c>
      <c r="J2655" s="14" t="s">
        <v>507</v>
      </c>
      <c r="K2655" s="14" t="s">
        <v>873</v>
      </c>
      <c r="L2655" s="14" t="s">
        <v>12883</v>
      </c>
      <c r="M2655" s="14">
        <f t="shared" si="328"/>
        <v>2020</v>
      </c>
      <c r="N2655" s="14">
        <f t="shared" si="329"/>
        <v>4</v>
      </c>
      <c r="O2655" s="14" t="str">
        <f>IFERROR(VLOOKUP(I2655,Lists!$F$2:$G$16,2,FALSE()),"Not Rated")</f>
        <v>Adults</v>
      </c>
      <c r="P2655" s="14">
        <f t="shared" si="330"/>
        <v>94</v>
      </c>
      <c r="Q2655" s="14" t="str">
        <f t="shared" si="331"/>
        <v>Poland</v>
      </c>
      <c r="R2655" s="14" t="str">
        <f t="shared" si="332"/>
        <v>|Poland|</v>
      </c>
      <c r="S2655" s="14" t="str">
        <f t="shared" si="333"/>
        <v>|International Movies|Thrillers|</v>
      </c>
      <c r="T2655" s="14" t="str">
        <f t="shared" si="334"/>
        <v>|Patryk Vega|</v>
      </c>
      <c r="U2655" s="14" t="str">
        <f t="shared" si="335"/>
        <v>|Małgorzata Kożuchowska|Daria Widawska|Katarzyna Bujakiewicz|Maria Dejmek|Andrzej Grabowski|Ewa Kasprzyk|Jacek Beler|Wojciech Kalinowski|Igor Kujawski|Iwona Bielska|Tomasz Oświeciński|</v>
      </c>
    </row>
    <row r="2656" spans="1:21">
      <c r="A2656" s="14" t="s">
        <v>12884</v>
      </c>
      <c r="B2656" s="14" t="s">
        <v>48</v>
      </c>
      <c r="C2656" s="14" t="s">
        <v>12885</v>
      </c>
      <c r="D2656" s="14" t="s">
        <v>10429</v>
      </c>
      <c r="E2656" s="14" t="s">
        <v>12886</v>
      </c>
      <c r="F2656" s="14" t="s">
        <v>131</v>
      </c>
      <c r="G2656" s="26">
        <v>43943</v>
      </c>
      <c r="H2656" s="14">
        <v>2019</v>
      </c>
      <c r="I2656" s="14" t="s">
        <v>360</v>
      </c>
      <c r="J2656" s="14" t="s">
        <v>611</v>
      </c>
      <c r="K2656" s="14" t="s">
        <v>475</v>
      </c>
      <c r="L2656" s="14" t="s">
        <v>12887</v>
      </c>
      <c r="M2656" s="14">
        <f t="shared" si="328"/>
        <v>2020</v>
      </c>
      <c r="N2656" s="14">
        <f t="shared" si="329"/>
        <v>4</v>
      </c>
      <c r="O2656" s="14" t="str">
        <f>IFERROR(VLOOKUP(I2656,Lists!$F$2:$G$16,2,FALSE()),"Not Rated")</f>
        <v>Adults</v>
      </c>
      <c r="P2656" s="14">
        <f t="shared" si="330"/>
        <v>105</v>
      </c>
      <c r="Q2656" s="14" t="str">
        <f t="shared" si="331"/>
        <v>Nigeria</v>
      </c>
      <c r="R2656" s="14" t="str">
        <f t="shared" si="332"/>
        <v>|Nigeria|</v>
      </c>
      <c r="S2656" s="14" t="str">
        <f t="shared" si="333"/>
        <v>|Dramas|International Movies|</v>
      </c>
      <c r="T2656" s="14" t="str">
        <f t="shared" si="334"/>
        <v>|Niyi Akinmolayan|</v>
      </c>
      <c r="U2656" s="14" t="str">
        <f t="shared" si="335"/>
        <v>|Adesua Etomi|Jim Iyke|Dakore Akande|Marie Humbert|Ayoola Ayolola|Tina Mba|Joke Silva|Kehinde Bankole|</v>
      </c>
    </row>
    <row r="2657" spans="1:21">
      <c r="A2657" s="14" t="s">
        <v>12888</v>
      </c>
      <c r="B2657" s="14" t="s">
        <v>48</v>
      </c>
      <c r="C2657" s="14" t="s">
        <v>12889</v>
      </c>
      <c r="D2657" s="14" t="s">
        <v>12890</v>
      </c>
      <c r="E2657" s="14" t="s">
        <v>12891</v>
      </c>
      <c r="F2657" s="14" t="s">
        <v>122</v>
      </c>
      <c r="G2657" s="26">
        <v>43943</v>
      </c>
      <c r="H2657" s="14">
        <v>2019</v>
      </c>
      <c r="I2657" s="14" t="s">
        <v>360</v>
      </c>
      <c r="J2657" s="14" t="s">
        <v>730</v>
      </c>
      <c r="K2657" s="14" t="s">
        <v>873</v>
      </c>
      <c r="L2657" s="14" t="s">
        <v>12892</v>
      </c>
      <c r="M2657" s="14">
        <f t="shared" si="328"/>
        <v>2020</v>
      </c>
      <c r="N2657" s="14">
        <f t="shared" si="329"/>
        <v>4</v>
      </c>
      <c r="O2657" s="14" t="str">
        <f>IFERROR(VLOOKUP(I2657,Lists!$F$2:$G$16,2,FALSE()),"Not Rated")</f>
        <v>Adults</v>
      </c>
      <c r="P2657" s="14">
        <f t="shared" si="330"/>
        <v>93</v>
      </c>
      <c r="Q2657" s="14" t="str">
        <f t="shared" si="331"/>
        <v>Spain</v>
      </c>
      <c r="R2657" s="14" t="str">
        <f t="shared" si="332"/>
        <v>|Spain|</v>
      </c>
      <c r="S2657" s="14" t="str">
        <f t="shared" si="333"/>
        <v>|International Movies|Thrillers|</v>
      </c>
      <c r="T2657" s="14" t="str">
        <f t="shared" si="334"/>
        <v>|Marc Vigil|</v>
      </c>
      <c r="U2657" s="14" t="str">
        <f t="shared" si="335"/>
        <v>|Pedro Alonso|Nacho Fresneda|Carmina Barrios|José Ángel Egido|Àlex Monner|Raúl Prieto|Maite Sandoval|Javier Godino|Luis Zahera|Miguel de Lira|</v>
      </c>
    </row>
    <row r="2658" spans="1:21">
      <c r="A2658" s="14" t="s">
        <v>12893</v>
      </c>
      <c r="B2658" s="14" t="s">
        <v>48</v>
      </c>
      <c r="C2658" s="14" t="s">
        <v>12894</v>
      </c>
      <c r="D2658" s="14" t="s">
        <v>12895</v>
      </c>
      <c r="E2658" s="14" t="s">
        <v>12896</v>
      </c>
      <c r="F2658" s="14" t="s">
        <v>6616</v>
      </c>
      <c r="G2658" s="26">
        <v>43943</v>
      </c>
      <c r="H2658" s="14">
        <v>2020</v>
      </c>
      <c r="I2658" s="14" t="s">
        <v>367</v>
      </c>
      <c r="J2658" s="14" t="s">
        <v>900</v>
      </c>
      <c r="K2658" s="14" t="s">
        <v>481</v>
      </c>
      <c r="L2658" s="14" t="s">
        <v>12897</v>
      </c>
      <c r="M2658" s="14">
        <f t="shared" si="328"/>
        <v>2020</v>
      </c>
      <c r="N2658" s="14">
        <f t="shared" si="329"/>
        <v>4</v>
      </c>
      <c r="O2658" s="14" t="str">
        <f>IFERROR(VLOOKUP(I2658,Lists!$F$2:$G$16,2,FALSE()),"Not Rated")</f>
        <v>Older Kids</v>
      </c>
      <c r="P2658" s="14">
        <f t="shared" si="330"/>
        <v>92</v>
      </c>
      <c r="Q2658" s="14" t="str">
        <f t="shared" si="331"/>
        <v>Canada</v>
      </c>
      <c r="R2658" s="14" t="str">
        <f t="shared" si="332"/>
        <v>|Canada|United States|United Kingdom|</v>
      </c>
      <c r="S2658" s="14" t="str">
        <f t="shared" si="333"/>
        <v>|Children &amp; Family Movies|Comedies|</v>
      </c>
      <c r="T2658" s="14" t="str">
        <f t="shared" si="334"/>
        <v>|Kris Pearn|</v>
      </c>
      <c r="U2658" s="14" t="str">
        <f t="shared" si="335"/>
        <v>|Will Forte|Maya Rudolph|Ricky Gervais|Alessia Cara|Terry Crews|Jane Krakowski|Martin Short|Seán Cullen|</v>
      </c>
    </row>
    <row r="2659" spans="1:21">
      <c r="A2659" s="14" t="s">
        <v>12898</v>
      </c>
      <c r="B2659" s="14" t="s">
        <v>49</v>
      </c>
      <c r="C2659" s="14" t="s">
        <v>12899</v>
      </c>
      <c r="D2659" s="14" t="s">
        <v>117</v>
      </c>
      <c r="E2659" s="14" t="s">
        <v>117</v>
      </c>
      <c r="F2659" s="14" t="s">
        <v>118</v>
      </c>
      <c r="G2659" s="26">
        <v>43943</v>
      </c>
      <c r="H2659" s="14">
        <v>2020</v>
      </c>
      <c r="I2659" s="14" t="s">
        <v>361</v>
      </c>
      <c r="J2659" s="14" t="s">
        <v>105</v>
      </c>
      <c r="K2659" s="14" t="s">
        <v>2297</v>
      </c>
      <c r="L2659" s="14" t="s">
        <v>12900</v>
      </c>
      <c r="M2659" s="14">
        <f t="shared" si="328"/>
        <v>2020</v>
      </c>
      <c r="N2659" s="14">
        <f t="shared" si="329"/>
        <v>4</v>
      </c>
      <c r="O2659" s="14" t="str">
        <f>IFERROR(VLOOKUP(I2659,Lists!$F$2:$G$16,2,FALSE()),"Not Rated")</f>
        <v>Teens</v>
      </c>
      <c r="P2659" s="14">
        <f t="shared" si="330"/>
        <v>1</v>
      </c>
      <c r="Q2659" s="14" t="str">
        <f t="shared" si="331"/>
        <v>United Kingdom</v>
      </c>
      <c r="R2659" s="14" t="str">
        <f t="shared" si="332"/>
        <v>|United Kingdom|</v>
      </c>
      <c r="S2659" s="14" t="str">
        <f t="shared" si="333"/>
        <v>|British TV Shows|International TV Shows|Reality TV|</v>
      </c>
      <c r="T2659" s="14" t="str">
        <f t="shared" si="334"/>
        <v>|Unknown|</v>
      </c>
      <c r="U2659" s="14" t="str">
        <f t="shared" si="335"/>
        <v>|Unknown|</v>
      </c>
    </row>
    <row r="2660" spans="1:21">
      <c r="A2660" s="14" t="s">
        <v>12901</v>
      </c>
      <c r="B2660" s="14" t="s">
        <v>49</v>
      </c>
      <c r="C2660" s="14" t="s">
        <v>12902</v>
      </c>
      <c r="D2660" s="14" t="s">
        <v>117</v>
      </c>
      <c r="E2660" s="14" t="s">
        <v>12903</v>
      </c>
      <c r="F2660" s="14" t="s">
        <v>121</v>
      </c>
      <c r="G2660" s="26">
        <v>43942</v>
      </c>
      <c r="H2660" s="14">
        <v>2006</v>
      </c>
      <c r="I2660" s="14" t="s">
        <v>361</v>
      </c>
      <c r="J2660" s="14" t="s">
        <v>521</v>
      </c>
      <c r="K2660" s="14" t="s">
        <v>822</v>
      </c>
      <c r="L2660" s="14" t="s">
        <v>12904</v>
      </c>
      <c r="M2660" s="14">
        <f t="shared" si="328"/>
        <v>2020</v>
      </c>
      <c r="N2660" s="14">
        <f t="shared" si="329"/>
        <v>4</v>
      </c>
      <c r="O2660" s="14" t="str">
        <f>IFERROR(VLOOKUP(I2660,Lists!$F$2:$G$16,2,FALSE()),"Not Rated")</f>
        <v>Teens</v>
      </c>
      <c r="P2660" s="14">
        <f t="shared" si="330"/>
        <v>5</v>
      </c>
      <c r="Q2660" s="14" t="str">
        <f t="shared" si="331"/>
        <v>Japan</v>
      </c>
      <c r="R2660" s="14" t="str">
        <f t="shared" si="332"/>
        <v>|Japan|</v>
      </c>
      <c r="S2660" s="14" t="str">
        <f t="shared" si="333"/>
        <v>|Anime Series|International TV Shows|</v>
      </c>
      <c r="T2660" s="14" t="str">
        <f t="shared" si="334"/>
        <v>|Unknown|</v>
      </c>
      <c r="U2660" s="14" t="str">
        <f t="shared" si="335"/>
        <v>|Masakazu Morita|Fumiko Orikasa|Yuki Matsuoka|Noriaki Sugiyama|Hiroki Yasumoto|Kentaro Ito|Ryotaro Okiayu|</v>
      </c>
    </row>
    <row r="2661" spans="1:21">
      <c r="A2661" s="14" t="s">
        <v>12905</v>
      </c>
      <c r="B2661" s="14" t="s">
        <v>49</v>
      </c>
      <c r="C2661" s="14" t="s">
        <v>12906</v>
      </c>
      <c r="D2661" s="14" t="s">
        <v>309</v>
      </c>
      <c r="E2661" s="14" t="s">
        <v>12907</v>
      </c>
      <c r="F2661" s="14" t="s">
        <v>115</v>
      </c>
      <c r="G2661" s="26">
        <v>43942</v>
      </c>
      <c r="H2661" s="14">
        <v>2020</v>
      </c>
      <c r="I2661" s="14" t="s">
        <v>360</v>
      </c>
      <c r="J2661" s="14" t="s">
        <v>105</v>
      </c>
      <c r="K2661" s="14" t="s">
        <v>253</v>
      </c>
      <c r="L2661" s="14" t="s">
        <v>12908</v>
      </c>
      <c r="M2661" s="14">
        <f t="shared" si="328"/>
        <v>2020</v>
      </c>
      <c r="N2661" s="14">
        <f t="shared" si="329"/>
        <v>4</v>
      </c>
      <c r="O2661" s="14" t="str">
        <f>IFERROR(VLOOKUP(I2661,Lists!$F$2:$G$16,2,FALSE()),"Not Rated")</f>
        <v>Adults</v>
      </c>
      <c r="P2661" s="14">
        <f t="shared" si="330"/>
        <v>1</v>
      </c>
      <c r="Q2661" s="14" t="str">
        <f t="shared" si="331"/>
        <v>United States</v>
      </c>
      <c r="R2661" s="14" t="str">
        <f t="shared" si="332"/>
        <v>|United States|</v>
      </c>
      <c r="S2661" s="14" t="str">
        <f t="shared" si="333"/>
        <v>|TV Comedies|</v>
      </c>
      <c r="T2661" s="14" t="str">
        <f t="shared" si="334"/>
        <v>|Ryan Polito|</v>
      </c>
      <c r="U2661" s="14" t="str">
        <f t="shared" si="335"/>
        <v>|Thomas Middleditch|Ben Schwartz|</v>
      </c>
    </row>
    <row r="2662" spans="1:21">
      <c r="A2662" s="14" t="s">
        <v>12909</v>
      </c>
      <c r="B2662" s="14" t="s">
        <v>49</v>
      </c>
      <c r="C2662" s="14" t="s">
        <v>12910</v>
      </c>
      <c r="D2662" s="14" t="s">
        <v>117</v>
      </c>
      <c r="E2662" s="14" t="s">
        <v>12911</v>
      </c>
      <c r="F2662" s="14" t="s">
        <v>12912</v>
      </c>
      <c r="G2662" s="26">
        <v>43942</v>
      </c>
      <c r="H2662" s="14">
        <v>2018</v>
      </c>
      <c r="I2662" s="14" t="s">
        <v>360</v>
      </c>
      <c r="J2662" s="14" t="s">
        <v>105</v>
      </c>
      <c r="K2662" s="14" t="s">
        <v>992</v>
      </c>
      <c r="L2662" s="14" t="s">
        <v>12913</v>
      </c>
      <c r="M2662" s="14">
        <f t="shared" si="328"/>
        <v>2020</v>
      </c>
      <c r="N2662" s="14">
        <f t="shared" si="329"/>
        <v>4</v>
      </c>
      <c r="O2662" s="14" t="str">
        <f>IFERROR(VLOOKUP(I2662,Lists!$F$2:$G$16,2,FALSE()),"Not Rated")</f>
        <v>Adults</v>
      </c>
      <c r="P2662" s="14">
        <f t="shared" si="330"/>
        <v>1</v>
      </c>
      <c r="Q2662" s="14" t="str">
        <f t="shared" si="331"/>
        <v>Puerto Rico</v>
      </c>
      <c r="R2662" s="14" t="str">
        <f t="shared" si="332"/>
        <v>|Puerto Rico|United States|Colombia|</v>
      </c>
      <c r="S2662" s="14" t="str">
        <f t="shared" si="333"/>
        <v>|Crime TV Shows|International TV Shows|Spanish-Language TV Shows|</v>
      </c>
      <c r="T2662" s="14" t="str">
        <f t="shared" si="334"/>
        <v>|Unknown|</v>
      </c>
      <c r="U2662" s="14" t="str">
        <f t="shared" si="335"/>
        <v>|Nicky Jam|Diego Cadavid|Ana Lucia Dominguez|Darkiel|Osvaldo Friger|Jarlin Javier Martinez|Luis Rivera|Nestor Rodulfo|Luis Gonzaga|</v>
      </c>
    </row>
    <row r="2663" spans="1:21">
      <c r="A2663" s="14" t="s">
        <v>12914</v>
      </c>
      <c r="B2663" s="14" t="s">
        <v>49</v>
      </c>
      <c r="C2663" s="14" t="s">
        <v>12915</v>
      </c>
      <c r="D2663" s="14" t="s">
        <v>117</v>
      </c>
      <c r="E2663" s="14" t="s">
        <v>12916</v>
      </c>
      <c r="F2663" s="14" t="s">
        <v>115</v>
      </c>
      <c r="G2663" s="26">
        <v>43941</v>
      </c>
      <c r="H2663" s="14">
        <v>2020</v>
      </c>
      <c r="I2663" s="14" t="s">
        <v>360</v>
      </c>
      <c r="J2663" s="14" t="s">
        <v>105</v>
      </c>
      <c r="K2663" s="14" t="s">
        <v>262</v>
      </c>
      <c r="L2663" s="14" t="s">
        <v>12917</v>
      </c>
      <c r="M2663" s="14">
        <f t="shared" si="328"/>
        <v>2020</v>
      </c>
      <c r="N2663" s="14">
        <f t="shared" si="329"/>
        <v>4</v>
      </c>
      <c r="O2663" s="14" t="str">
        <f>IFERROR(VLOOKUP(I2663,Lists!$F$2:$G$16,2,FALSE()),"Not Rated")</f>
        <v>Adults</v>
      </c>
      <c r="P2663" s="14">
        <f t="shared" si="330"/>
        <v>1</v>
      </c>
      <c r="Q2663" s="14" t="str">
        <f t="shared" si="331"/>
        <v>United States</v>
      </c>
      <c r="R2663" s="14" t="str">
        <f t="shared" si="332"/>
        <v>|United States|</v>
      </c>
      <c r="S2663" s="14" t="str">
        <f t="shared" si="333"/>
        <v>|Reality TV|</v>
      </c>
      <c r="T2663" s="14" t="str">
        <f t="shared" si="334"/>
        <v>|Unknown|</v>
      </c>
      <c r="U2663" s="14" t="str">
        <f t="shared" si="335"/>
        <v>|Kelis|Leather Storrs|</v>
      </c>
    </row>
    <row r="2664" spans="1:21">
      <c r="A2664" s="14" t="s">
        <v>12918</v>
      </c>
      <c r="B2664" s="14" t="s">
        <v>49</v>
      </c>
      <c r="C2664" s="14" t="s">
        <v>12919</v>
      </c>
      <c r="D2664" s="14" t="s">
        <v>117</v>
      </c>
      <c r="E2664" s="14" t="s">
        <v>12920</v>
      </c>
      <c r="F2664" s="14" t="s">
        <v>115</v>
      </c>
      <c r="G2664" s="26">
        <v>43941</v>
      </c>
      <c r="H2664" s="14">
        <v>2020</v>
      </c>
      <c r="I2664" s="14" t="s">
        <v>360</v>
      </c>
      <c r="J2664" s="14" t="s">
        <v>105</v>
      </c>
      <c r="K2664" s="14" t="s">
        <v>253</v>
      </c>
      <c r="L2664" s="14" t="s">
        <v>12921</v>
      </c>
      <c r="M2664" s="14">
        <f t="shared" si="328"/>
        <v>2020</v>
      </c>
      <c r="N2664" s="14">
        <f t="shared" si="329"/>
        <v>4</v>
      </c>
      <c r="O2664" s="14" t="str">
        <f>IFERROR(VLOOKUP(I2664,Lists!$F$2:$G$16,2,FALSE()),"Not Rated")</f>
        <v>Adults</v>
      </c>
      <c r="P2664" s="14">
        <f t="shared" si="330"/>
        <v>1</v>
      </c>
      <c r="Q2664" s="14" t="str">
        <f t="shared" si="331"/>
        <v>United States</v>
      </c>
      <c r="R2664" s="14" t="str">
        <f t="shared" si="332"/>
        <v>|United States|</v>
      </c>
      <c r="S2664" s="14" t="str">
        <f t="shared" si="333"/>
        <v>|TV Comedies|</v>
      </c>
      <c r="T2664" s="14" t="str">
        <f t="shared" si="334"/>
        <v>|Unknown|</v>
      </c>
      <c r="U2664" s="14" t="str">
        <f t="shared" si="335"/>
        <v>|Duncan Trussell|Phil Hendrie|Drew Pinsky|Joey Diaz|Natasha Leggero|Johnny Pemberton|Christina Pazsitzky|Anne Lamott|Damien Echols|Trudy Goodman|Maria Bamford|Pauly Shore|Doug Lussenhop|David Nichtern|Steve Little|Caitlin Doughty|Stephen Root|</v>
      </c>
    </row>
    <row r="2665" spans="1:21">
      <c r="A2665" s="14" t="s">
        <v>12922</v>
      </c>
      <c r="B2665" s="14" t="s">
        <v>48</v>
      </c>
      <c r="C2665" s="14" t="s">
        <v>12923</v>
      </c>
      <c r="D2665" s="14" t="s">
        <v>12924</v>
      </c>
      <c r="E2665" s="14" t="s">
        <v>12925</v>
      </c>
      <c r="F2665" s="14" t="s">
        <v>116</v>
      </c>
      <c r="G2665" s="26">
        <v>43941</v>
      </c>
      <c r="H2665" s="14">
        <v>2020</v>
      </c>
      <c r="I2665" s="14" t="s">
        <v>361</v>
      </c>
      <c r="J2665" s="14" t="s">
        <v>12926</v>
      </c>
      <c r="K2665" s="14" t="s">
        <v>834</v>
      </c>
      <c r="L2665" s="14" t="s">
        <v>12927</v>
      </c>
      <c r="M2665" s="14">
        <f t="shared" si="328"/>
        <v>2020</v>
      </c>
      <c r="N2665" s="14">
        <f t="shared" si="329"/>
        <v>4</v>
      </c>
      <c r="O2665" s="14" t="str">
        <f>IFERROR(VLOOKUP(I2665,Lists!$F$2:$G$16,2,FALSE()),"Not Rated")</f>
        <v>Teens</v>
      </c>
      <c r="P2665" s="14">
        <f t="shared" si="330"/>
        <v>144</v>
      </c>
      <c r="Q2665" s="14" t="str">
        <f t="shared" si="331"/>
        <v>India</v>
      </c>
      <c r="R2665" s="14" t="str">
        <f t="shared" si="332"/>
        <v>|India|</v>
      </c>
      <c r="S2665" s="14" t="str">
        <f t="shared" si="333"/>
        <v>|Comedies|Dramas|International Movies|</v>
      </c>
      <c r="T2665" s="14" t="str">
        <f t="shared" si="334"/>
        <v>|Anoop Sathyan|</v>
      </c>
      <c r="U2665" s="14" t="str">
        <f t="shared" si="335"/>
        <v>|Shobana|Suresh Gopi|Dulquer Salmaan|Kalyani Priyadarshan|K.P.A.C. Lalitha|Sarvajith Santosh Sivan|Urvashi|Johny Antony|Lalu Alex|Lal Jose|</v>
      </c>
    </row>
    <row r="2666" spans="1:21">
      <c r="A2666" s="14" t="s">
        <v>12928</v>
      </c>
      <c r="B2666" s="14" t="s">
        <v>49</v>
      </c>
      <c r="C2666" s="14" t="s">
        <v>12929</v>
      </c>
      <c r="D2666" s="14" t="s">
        <v>117</v>
      </c>
      <c r="E2666" s="14" t="s">
        <v>117</v>
      </c>
      <c r="F2666" s="14" t="s">
        <v>116</v>
      </c>
      <c r="G2666" s="26">
        <v>43939</v>
      </c>
      <c r="H2666" s="14">
        <v>2019</v>
      </c>
      <c r="I2666" s="14" t="s">
        <v>366</v>
      </c>
      <c r="J2666" s="14" t="s">
        <v>105</v>
      </c>
      <c r="K2666" s="14" t="s">
        <v>256</v>
      </c>
      <c r="L2666" s="14" t="s">
        <v>12930</v>
      </c>
      <c r="M2666" s="14">
        <f t="shared" si="328"/>
        <v>2020</v>
      </c>
      <c r="N2666" s="14">
        <f t="shared" si="329"/>
        <v>4</v>
      </c>
      <c r="O2666" s="14" t="str">
        <f>IFERROR(VLOOKUP(I2666,Lists!$F$2:$G$16,2,FALSE()),"Not Rated")</f>
        <v>Kids</v>
      </c>
      <c r="P2666" s="14">
        <f t="shared" si="330"/>
        <v>1</v>
      </c>
      <c r="Q2666" s="14" t="str">
        <f t="shared" si="331"/>
        <v>India</v>
      </c>
      <c r="R2666" s="14" t="str">
        <f t="shared" si="332"/>
        <v>|India|</v>
      </c>
      <c r="S2666" s="14" t="str">
        <f t="shared" si="333"/>
        <v>|Kids' TV|</v>
      </c>
      <c r="T2666" s="14" t="str">
        <f t="shared" si="334"/>
        <v>|Unknown|</v>
      </c>
      <c r="U2666" s="14" t="str">
        <f t="shared" si="335"/>
        <v>|Unknown|</v>
      </c>
    </row>
    <row r="2667" spans="1:21">
      <c r="A2667" s="14" t="s">
        <v>12931</v>
      </c>
      <c r="B2667" s="14" t="s">
        <v>49</v>
      </c>
      <c r="C2667" s="14" t="s">
        <v>12932</v>
      </c>
      <c r="D2667" s="14" t="s">
        <v>117</v>
      </c>
      <c r="E2667" s="14" t="s">
        <v>12933</v>
      </c>
      <c r="F2667" s="14" t="s">
        <v>123</v>
      </c>
      <c r="G2667" s="26">
        <v>43939</v>
      </c>
      <c r="H2667" s="14">
        <v>2020</v>
      </c>
      <c r="I2667" s="14" t="s">
        <v>361</v>
      </c>
      <c r="J2667" s="14" t="s">
        <v>105</v>
      </c>
      <c r="K2667" s="14" t="s">
        <v>5585</v>
      </c>
      <c r="L2667" s="14" t="s">
        <v>12934</v>
      </c>
      <c r="M2667" s="14">
        <f t="shared" si="328"/>
        <v>2020</v>
      </c>
      <c r="N2667" s="14">
        <f t="shared" si="329"/>
        <v>4</v>
      </c>
      <c r="O2667" s="14" t="str">
        <f>IFERROR(VLOOKUP(I2667,Lists!$F$2:$G$16,2,FALSE()),"Not Rated")</f>
        <v>Teens</v>
      </c>
      <c r="P2667" s="14">
        <f t="shared" si="330"/>
        <v>1</v>
      </c>
      <c r="Q2667" s="14" t="str">
        <f t="shared" si="331"/>
        <v>South Korea</v>
      </c>
      <c r="R2667" s="14" t="str">
        <f t="shared" si="332"/>
        <v>|South Korea|</v>
      </c>
      <c r="S2667" s="14" t="str">
        <f t="shared" si="333"/>
        <v>|Crime TV Shows|International TV Shows|Korean TV Shows|</v>
      </c>
      <c r="T2667" s="14" t="str">
        <f t="shared" si="334"/>
        <v>|Unknown|</v>
      </c>
      <c r="U2667" s="14" t="str">
        <f t="shared" si="335"/>
        <v>|Lee Min-ho|Kim Go-eun|Woo Do‑hwan|Kim Kyung-nam|Jung Eun-chae|Lee Jung-jin|Kim Young-ok|</v>
      </c>
    </row>
    <row r="2668" spans="1:21">
      <c r="A2668" s="14" t="s">
        <v>12935</v>
      </c>
      <c r="B2668" s="14" t="s">
        <v>49</v>
      </c>
      <c r="C2668" s="14" t="s">
        <v>12936</v>
      </c>
      <c r="D2668" s="14" t="s">
        <v>117</v>
      </c>
      <c r="E2668" s="14" t="s">
        <v>12937</v>
      </c>
      <c r="F2668" s="14" t="s">
        <v>115</v>
      </c>
      <c r="G2668" s="26">
        <v>43938</v>
      </c>
      <c r="H2668" s="14">
        <v>2020</v>
      </c>
      <c r="I2668" s="14" t="s">
        <v>360</v>
      </c>
      <c r="J2668" s="14" t="s">
        <v>105</v>
      </c>
      <c r="K2668" s="14" t="s">
        <v>253</v>
      </c>
      <c r="L2668" s="14" t="s">
        <v>12938</v>
      </c>
      <c r="M2668" s="14">
        <f t="shared" si="328"/>
        <v>2020</v>
      </c>
      <c r="N2668" s="14">
        <f t="shared" si="329"/>
        <v>4</v>
      </c>
      <c r="O2668" s="14" t="str">
        <f>IFERROR(VLOOKUP(I2668,Lists!$F$2:$G$16,2,FALSE()),"Not Rated")</f>
        <v>Adults</v>
      </c>
      <c r="P2668" s="14">
        <f t="shared" si="330"/>
        <v>1</v>
      </c>
      <c r="Q2668" s="14" t="str">
        <f t="shared" si="331"/>
        <v>United States</v>
      </c>
      <c r="R2668" s="14" t="str">
        <f t="shared" si="332"/>
        <v>|United States|</v>
      </c>
      <c r="S2668" s="14" t="str">
        <f t="shared" si="333"/>
        <v>|TV Comedies|</v>
      </c>
      <c r="T2668" s="14" t="str">
        <f t="shared" si="334"/>
        <v>|Unknown|</v>
      </c>
      <c r="U2668" s="14" t="str">
        <f t="shared" si="335"/>
        <v>|Kenya Barris|Rashida Jones|Iman Benson|Genneya Walton|Scarlet Spencer|Justin Claiborne|Ravi Cabot-Conyers|</v>
      </c>
    </row>
    <row r="2669" spans="1:21">
      <c r="A2669" s="14" t="s">
        <v>12939</v>
      </c>
      <c r="B2669" s="14" t="s">
        <v>48</v>
      </c>
      <c r="C2669" s="14" t="s">
        <v>12940</v>
      </c>
      <c r="D2669" s="14" t="s">
        <v>12941</v>
      </c>
      <c r="E2669" s="14" t="s">
        <v>12942</v>
      </c>
      <c r="F2669" s="14" t="s">
        <v>129</v>
      </c>
      <c r="G2669" s="26">
        <v>43938</v>
      </c>
      <c r="H2669" s="14">
        <v>2018</v>
      </c>
      <c r="I2669" s="14" t="s">
        <v>360</v>
      </c>
      <c r="J2669" s="14" t="s">
        <v>1247</v>
      </c>
      <c r="K2669" s="14" t="s">
        <v>529</v>
      </c>
      <c r="L2669" s="14" t="s">
        <v>12943</v>
      </c>
      <c r="M2669" s="14">
        <f t="shared" si="328"/>
        <v>2020</v>
      </c>
      <c r="N2669" s="14">
        <f t="shared" si="329"/>
        <v>4</v>
      </c>
      <c r="O2669" s="14" t="str">
        <f>IFERROR(VLOOKUP(I2669,Lists!$F$2:$G$16,2,FALSE()),"Not Rated")</f>
        <v>Adults</v>
      </c>
      <c r="P2669" s="14">
        <f t="shared" si="330"/>
        <v>101</v>
      </c>
      <c r="Q2669" s="14" t="str">
        <f t="shared" si="331"/>
        <v>Turkey</v>
      </c>
      <c r="R2669" s="14" t="str">
        <f t="shared" si="332"/>
        <v>|Turkey|</v>
      </c>
      <c r="S2669" s="14" t="str">
        <f t="shared" si="333"/>
        <v>|Comedies|International Movies|</v>
      </c>
      <c r="T2669" s="14" t="str">
        <f t="shared" si="334"/>
        <v>|Müfit Can Saçıntı|</v>
      </c>
      <c r="U2669" s="14" t="str">
        <f t="shared" si="335"/>
        <v>|Müfit Can Saçıntı|Mert Turak|Ünal Yeter|Elif Nur Kerkük|Uğur Demirpehlivan|Ayşen Gruda|Erkan Can|Banu Manioğlu|</v>
      </c>
    </row>
    <row r="2670" spans="1:21">
      <c r="A2670" s="14" t="s">
        <v>12944</v>
      </c>
      <c r="B2670" s="14" t="s">
        <v>48</v>
      </c>
      <c r="C2670" s="14" t="s">
        <v>12945</v>
      </c>
      <c r="D2670" s="14" t="s">
        <v>413</v>
      </c>
      <c r="E2670" s="14" t="s">
        <v>12946</v>
      </c>
      <c r="F2670" s="14" t="s">
        <v>2970</v>
      </c>
      <c r="G2670" s="26">
        <v>43938</v>
      </c>
      <c r="H2670" s="14">
        <v>2020</v>
      </c>
      <c r="I2670" s="14" t="s">
        <v>360</v>
      </c>
      <c r="J2670" s="14" t="s">
        <v>2352</v>
      </c>
      <c r="K2670" s="14" t="s">
        <v>605</v>
      </c>
      <c r="L2670" s="14" t="s">
        <v>12947</v>
      </c>
      <c r="M2670" s="14">
        <f t="shared" si="328"/>
        <v>2020</v>
      </c>
      <c r="N2670" s="14">
        <f t="shared" si="329"/>
        <v>4</v>
      </c>
      <c r="O2670" s="14" t="str">
        <f>IFERROR(VLOOKUP(I2670,Lists!$F$2:$G$16,2,FALSE()),"Not Rated")</f>
        <v>Adults</v>
      </c>
      <c r="P2670" s="14">
        <f t="shared" si="330"/>
        <v>81</v>
      </c>
      <c r="Q2670" s="14" t="str">
        <f t="shared" si="331"/>
        <v>France</v>
      </c>
      <c r="R2670" s="14" t="str">
        <f t="shared" si="332"/>
        <v>|France|Belgium|</v>
      </c>
      <c r="S2670" s="14" t="str">
        <f t="shared" si="333"/>
        <v>|Dramas|International Movies|Thrillers|</v>
      </c>
      <c r="T2670" s="14" t="str">
        <f t="shared" si="334"/>
        <v>|Julien Leclercq|</v>
      </c>
      <c r="U2670" s="14" t="str">
        <f t="shared" si="335"/>
        <v>|Sami Bouajila|Eriq Ebouaney|Samy Seghir|Sofia Lesaffre|</v>
      </c>
    </row>
    <row r="2671" spans="1:21">
      <c r="A2671" s="14" t="s">
        <v>12948</v>
      </c>
      <c r="B2671" s="14" t="s">
        <v>49</v>
      </c>
      <c r="C2671" s="14" t="s">
        <v>12949</v>
      </c>
      <c r="D2671" s="14" t="s">
        <v>117</v>
      </c>
      <c r="E2671" s="14" t="s">
        <v>12950</v>
      </c>
      <c r="F2671" s="14" t="s">
        <v>125</v>
      </c>
      <c r="G2671" s="26">
        <v>43938</v>
      </c>
      <c r="H2671" s="14">
        <v>2020</v>
      </c>
      <c r="I2671" s="14" t="s">
        <v>360</v>
      </c>
      <c r="J2671" s="14" t="s">
        <v>106</v>
      </c>
      <c r="K2671" s="14" t="s">
        <v>992</v>
      </c>
      <c r="L2671" s="14" t="s">
        <v>12951</v>
      </c>
      <c r="M2671" s="14">
        <f t="shared" si="328"/>
        <v>2020</v>
      </c>
      <c r="N2671" s="14">
        <f t="shared" si="329"/>
        <v>4</v>
      </c>
      <c r="O2671" s="14" t="str">
        <f>IFERROR(VLOOKUP(I2671,Lists!$F$2:$G$16,2,FALSE()),"Not Rated")</f>
        <v>Adults</v>
      </c>
      <c r="P2671" s="14">
        <f t="shared" si="330"/>
        <v>2</v>
      </c>
      <c r="Q2671" s="14" t="str">
        <f t="shared" si="331"/>
        <v>Mexico</v>
      </c>
      <c r="R2671" s="14" t="str">
        <f t="shared" si="332"/>
        <v>|Mexico|</v>
      </c>
      <c r="S2671" s="14" t="str">
        <f t="shared" si="333"/>
        <v>|Crime TV Shows|International TV Shows|Spanish-Language TV Shows|</v>
      </c>
      <c r="T2671" s="14" t="str">
        <f t="shared" si="334"/>
        <v>|Unknown|</v>
      </c>
      <c r="U2671" s="14" t="str">
        <f t="shared" si="335"/>
        <v>|Sebastián Rulli|Renata Notni|Roberto Mateos|Irina Baeva|Cassandra Sánchez Navarro|Manuel Balbi|Javier Gómez|Alejandro Ávila|Sofía Castro|Juan Pablo Gil|</v>
      </c>
    </row>
    <row r="2672" spans="1:21">
      <c r="A2672" s="14" t="s">
        <v>12952</v>
      </c>
      <c r="B2672" s="14" t="s">
        <v>49</v>
      </c>
      <c r="C2672" s="14" t="s">
        <v>12953</v>
      </c>
      <c r="D2672" s="14" t="s">
        <v>117</v>
      </c>
      <c r="E2672" s="14" t="s">
        <v>12954</v>
      </c>
      <c r="F2672" s="14" t="s">
        <v>116</v>
      </c>
      <c r="G2672" s="26">
        <v>43938</v>
      </c>
      <c r="H2672" s="14">
        <v>2020</v>
      </c>
      <c r="I2672" s="14" t="s">
        <v>360</v>
      </c>
      <c r="J2672" s="14" t="s">
        <v>105</v>
      </c>
      <c r="K2672" s="14" t="s">
        <v>2384</v>
      </c>
      <c r="L2672" s="14" t="s">
        <v>12955</v>
      </c>
      <c r="M2672" s="14">
        <f t="shared" si="328"/>
        <v>2020</v>
      </c>
      <c r="N2672" s="14">
        <f t="shared" si="329"/>
        <v>4</v>
      </c>
      <c r="O2672" s="14" t="str">
        <f>IFERROR(VLOOKUP(I2672,Lists!$F$2:$G$16,2,FALSE()),"Not Rated")</f>
        <v>Adults</v>
      </c>
      <c r="P2672" s="14">
        <f t="shared" si="330"/>
        <v>1</v>
      </c>
      <c r="Q2672" s="14" t="str">
        <f t="shared" si="331"/>
        <v>India</v>
      </c>
      <c r="R2672" s="14" t="str">
        <f t="shared" si="332"/>
        <v>|India|</v>
      </c>
      <c r="S2672" s="14" t="str">
        <f t="shared" si="333"/>
        <v>|Crime TV Shows|International TV Shows|TV Comedies|</v>
      </c>
      <c r="T2672" s="14" t="str">
        <f t="shared" si="334"/>
        <v>|Unknown|</v>
      </c>
      <c r="U2672" s="14" t="str">
        <f t="shared" si="335"/>
        <v>|Vir Das|Ranvir Shorey|Manoj Pahwa|Ravi Kishan|Raza Murad|Inaamulhaq|Suhail Nayyar|Amrita Bagchi|</v>
      </c>
    </row>
    <row r="2673" spans="1:21">
      <c r="A2673" s="14" t="s">
        <v>12956</v>
      </c>
      <c r="B2673" s="14" t="s">
        <v>48</v>
      </c>
      <c r="C2673" s="14" t="s">
        <v>12957</v>
      </c>
      <c r="D2673" s="14" t="s">
        <v>12958</v>
      </c>
      <c r="E2673" s="14" t="s">
        <v>12959</v>
      </c>
      <c r="F2673" s="14" t="s">
        <v>124</v>
      </c>
      <c r="G2673" s="26">
        <v>43938</v>
      </c>
      <c r="H2673" s="14">
        <v>2020</v>
      </c>
      <c r="I2673" s="14" t="s">
        <v>360</v>
      </c>
      <c r="J2673" s="14" t="s">
        <v>739</v>
      </c>
      <c r="K2673" s="14" t="s">
        <v>475</v>
      </c>
      <c r="L2673" s="14" t="s">
        <v>12960</v>
      </c>
      <c r="M2673" s="14">
        <f t="shared" si="328"/>
        <v>2020</v>
      </c>
      <c r="N2673" s="14">
        <f t="shared" si="329"/>
        <v>4</v>
      </c>
      <c r="O2673" s="14" t="str">
        <f>IFERROR(VLOOKUP(I2673,Lists!$F$2:$G$16,2,FALSE()),"Not Rated")</f>
        <v>Adults</v>
      </c>
      <c r="P2673" s="14">
        <f t="shared" si="330"/>
        <v>95</v>
      </c>
      <c r="Q2673" s="14" t="str">
        <f t="shared" si="331"/>
        <v>Germany</v>
      </c>
      <c r="R2673" s="14" t="str">
        <f t="shared" si="332"/>
        <v>|Germany|</v>
      </c>
      <c r="S2673" s="14" t="str">
        <f t="shared" si="333"/>
        <v>|Dramas|International Movies|</v>
      </c>
      <c r="T2673" s="14" t="str">
        <f t="shared" si="334"/>
        <v>|Cüneyt Kaya|</v>
      </c>
      <c r="U2673" s="14" t="str">
        <f t="shared" si="335"/>
        <v>|David Kross|Frederick Lau|Janina Uhse|Anne Schäfer|Sophia Thomalla|</v>
      </c>
    </row>
    <row r="2674" spans="1:21">
      <c r="A2674" s="14" t="s">
        <v>12961</v>
      </c>
      <c r="B2674" s="14" t="s">
        <v>48</v>
      </c>
      <c r="C2674" s="14" t="s">
        <v>12962</v>
      </c>
      <c r="D2674" s="14" t="s">
        <v>12963</v>
      </c>
      <c r="E2674" s="14" t="s">
        <v>12964</v>
      </c>
      <c r="F2674" s="14" t="s">
        <v>115</v>
      </c>
      <c r="G2674" s="26">
        <v>43938</v>
      </c>
      <c r="H2674" s="14">
        <v>2020</v>
      </c>
      <c r="I2674" s="14" t="s">
        <v>363</v>
      </c>
      <c r="J2674" s="14" t="s">
        <v>1008</v>
      </c>
      <c r="K2674" s="14" t="s">
        <v>1436</v>
      </c>
      <c r="L2674" s="14" t="s">
        <v>12965</v>
      </c>
      <c r="M2674" s="14">
        <f t="shared" si="328"/>
        <v>2020</v>
      </c>
      <c r="N2674" s="14">
        <f t="shared" si="329"/>
        <v>4</v>
      </c>
      <c r="O2674" s="14" t="str">
        <f>IFERROR(VLOOKUP(I2674,Lists!$F$2:$G$16,2,FALSE()),"Not Rated")</f>
        <v>Adults</v>
      </c>
      <c r="P2674" s="14">
        <f t="shared" si="330"/>
        <v>119</v>
      </c>
      <c r="Q2674" s="14" t="str">
        <f t="shared" si="331"/>
        <v>United States</v>
      </c>
      <c r="R2674" s="14" t="str">
        <f t="shared" si="332"/>
        <v>|United States|</v>
      </c>
      <c r="S2674" s="14" t="str">
        <f t="shared" si="333"/>
        <v>|Dramas|Independent Movies|</v>
      </c>
      <c r="T2674" s="14" t="str">
        <f t="shared" si="334"/>
        <v>|Greg Barker|</v>
      </c>
      <c r="U2674" s="14" t="str">
        <f t="shared" si="335"/>
        <v>|Wagner Moura|Ana de Armas|Brían F. O'Byrne|Clemens Schick|Bradley Whitford|</v>
      </c>
    </row>
    <row r="2675" spans="1:21">
      <c r="A2675" s="14" t="s">
        <v>12966</v>
      </c>
      <c r="B2675" s="14" t="s">
        <v>48</v>
      </c>
      <c r="C2675" s="14" t="s">
        <v>12967</v>
      </c>
      <c r="D2675" s="14" t="s">
        <v>10849</v>
      </c>
      <c r="E2675" s="14" t="s">
        <v>12968</v>
      </c>
      <c r="F2675" s="14" t="s">
        <v>10851</v>
      </c>
      <c r="G2675" s="26">
        <v>43938</v>
      </c>
      <c r="H2675" s="14">
        <v>2019</v>
      </c>
      <c r="I2675" s="14" t="s">
        <v>360</v>
      </c>
      <c r="J2675" s="14" t="s">
        <v>1121</v>
      </c>
      <c r="K2675" s="14" t="s">
        <v>873</v>
      </c>
      <c r="L2675" s="14" t="s">
        <v>12969</v>
      </c>
      <c r="M2675" s="14">
        <f t="shared" si="328"/>
        <v>2020</v>
      </c>
      <c r="N2675" s="14">
        <f t="shared" si="329"/>
        <v>4</v>
      </c>
      <c r="O2675" s="14" t="str">
        <f>IFERROR(VLOOKUP(I2675,Lists!$F$2:$G$16,2,FALSE()),"Not Rated")</f>
        <v>Adults</v>
      </c>
      <c r="P2675" s="14">
        <f t="shared" si="330"/>
        <v>121</v>
      </c>
      <c r="Q2675" s="14" t="str">
        <f t="shared" si="331"/>
        <v>Spain</v>
      </c>
      <c r="R2675" s="14" t="str">
        <f t="shared" si="332"/>
        <v>|Spain|Germany|</v>
      </c>
      <c r="S2675" s="14" t="str">
        <f t="shared" si="333"/>
        <v>|International Movies|Thrillers|</v>
      </c>
      <c r="T2675" s="14" t="str">
        <f t="shared" si="334"/>
        <v>|Fernando González Molina|</v>
      </c>
      <c r="U2675" s="14" t="str">
        <f t="shared" si="335"/>
        <v>|Marta Etura|Carlos Librado "Nene"|Leonardo Sbaraglia|Francesc Orella|Imanol Arias|Benn Northover|Itziar Aizpuru|Patricia López Arnaiz|Alicia Sánchez|Eduardo Rosa|</v>
      </c>
    </row>
    <row r="2676" spans="1:21">
      <c r="A2676" s="14" t="s">
        <v>12970</v>
      </c>
      <c r="B2676" s="14" t="s">
        <v>48</v>
      </c>
      <c r="C2676" s="14" t="s">
        <v>12971</v>
      </c>
      <c r="D2676" s="14" t="s">
        <v>12972</v>
      </c>
      <c r="E2676" s="14" t="s">
        <v>12973</v>
      </c>
      <c r="F2676" s="14" t="s">
        <v>12974</v>
      </c>
      <c r="G2676" s="26">
        <v>43937</v>
      </c>
      <c r="H2676" s="14">
        <v>2019</v>
      </c>
      <c r="I2676" s="14" t="s">
        <v>360</v>
      </c>
      <c r="J2676" s="14" t="s">
        <v>708</v>
      </c>
      <c r="K2676" s="14" t="s">
        <v>834</v>
      </c>
      <c r="L2676" s="14" t="s">
        <v>12975</v>
      </c>
      <c r="M2676" s="14">
        <f t="shared" si="328"/>
        <v>2020</v>
      </c>
      <c r="N2676" s="14">
        <f t="shared" si="329"/>
        <v>4</v>
      </c>
      <c r="O2676" s="14" t="str">
        <f>IFERROR(VLOOKUP(I2676,Lists!$F$2:$G$16,2,FALSE()),"Not Rated")</f>
        <v>Adults</v>
      </c>
      <c r="P2676" s="14">
        <f t="shared" si="330"/>
        <v>88</v>
      </c>
      <c r="Q2676" s="14" t="str">
        <f t="shared" si="331"/>
        <v>Uruguay</v>
      </c>
      <c r="R2676" s="14" t="str">
        <f t="shared" si="332"/>
        <v>|Uruguay|Argentina|</v>
      </c>
      <c r="S2676" s="14" t="str">
        <f t="shared" si="333"/>
        <v>|Comedies|Dramas|International Movies|</v>
      </c>
      <c r="T2676" s="14" t="str">
        <f t="shared" si="334"/>
        <v>|Leticia Jorge Romero|</v>
      </c>
      <c r="U2676" s="14" t="str">
        <f t="shared" si="335"/>
        <v>|Néstor Guzzini|Mirella Pascual|Cristina Morán|Romina Peluffo|Laila Reyes Silberberg|Pablo Tate|Gerónimo Pizzanelli|Georgina Yankelevich|Julio Icasuriaga|Carla Moscatelli|</v>
      </c>
    </row>
    <row r="2677" spans="1:21">
      <c r="A2677" s="14" t="s">
        <v>12976</v>
      </c>
      <c r="B2677" s="14" t="s">
        <v>49</v>
      </c>
      <c r="C2677" s="14" t="s">
        <v>12977</v>
      </c>
      <c r="D2677" s="14" t="s">
        <v>12978</v>
      </c>
      <c r="E2677" s="14" t="s">
        <v>12979</v>
      </c>
      <c r="F2677" s="14" t="s">
        <v>120</v>
      </c>
      <c r="G2677" s="26">
        <v>43937</v>
      </c>
      <c r="H2677" s="14">
        <v>2020</v>
      </c>
      <c r="I2677" s="14" t="s">
        <v>360</v>
      </c>
      <c r="J2677" s="14" t="s">
        <v>106</v>
      </c>
      <c r="K2677" s="14" t="s">
        <v>12980</v>
      </c>
      <c r="L2677" s="14" t="s">
        <v>12981</v>
      </c>
      <c r="M2677" s="14">
        <f t="shared" si="328"/>
        <v>2020</v>
      </c>
      <c r="N2677" s="14">
        <f t="shared" si="329"/>
        <v>4</v>
      </c>
      <c r="O2677" s="14" t="str">
        <f>IFERROR(VLOOKUP(I2677,Lists!$F$2:$G$16,2,FALSE()),"Not Rated")</f>
        <v>Adults</v>
      </c>
      <c r="P2677" s="14">
        <f t="shared" si="330"/>
        <v>2</v>
      </c>
      <c r="Q2677" s="14" t="str">
        <f t="shared" si="331"/>
        <v>France</v>
      </c>
      <c r="R2677" s="14" t="str">
        <f t="shared" si="332"/>
        <v>|France|</v>
      </c>
      <c r="S2677" s="14" t="str">
        <f t="shared" si="333"/>
        <v>|International TV Shows|Stand-Up Comedy &amp; Talk Shows|TV Comedies|</v>
      </c>
      <c r="T2677" s="14" t="str">
        <f t="shared" si="334"/>
        <v>|Adrien Lagier|Ousmane Ly|</v>
      </c>
      <c r="U2677" s="14" t="str">
        <f t="shared" si="335"/>
        <v>|Fary|</v>
      </c>
    </row>
    <row r="2678" spans="1:21">
      <c r="A2678" s="14" t="s">
        <v>12982</v>
      </c>
      <c r="B2678" s="14" t="s">
        <v>49</v>
      </c>
      <c r="C2678" s="14" t="s">
        <v>12983</v>
      </c>
      <c r="D2678" s="14" t="s">
        <v>117</v>
      </c>
      <c r="E2678" s="14" t="s">
        <v>12984</v>
      </c>
      <c r="F2678" s="14" t="s">
        <v>151</v>
      </c>
      <c r="G2678" s="26">
        <v>43937</v>
      </c>
      <c r="H2678" s="14">
        <v>2020</v>
      </c>
      <c r="I2678" s="14" t="s">
        <v>360</v>
      </c>
      <c r="J2678" s="14" t="s">
        <v>107</v>
      </c>
      <c r="K2678" s="14" t="s">
        <v>415</v>
      </c>
      <c r="L2678" s="14" t="s">
        <v>12985</v>
      </c>
      <c r="M2678" s="14">
        <f t="shared" si="328"/>
        <v>2020</v>
      </c>
      <c r="N2678" s="14">
        <f t="shared" si="329"/>
        <v>4</v>
      </c>
      <c r="O2678" s="14" t="str">
        <f>IFERROR(VLOOKUP(I2678,Lists!$F$2:$G$16,2,FALSE()),"Not Rated")</f>
        <v>Adults</v>
      </c>
      <c r="P2678" s="14">
        <f t="shared" si="330"/>
        <v>3</v>
      </c>
      <c r="Q2678" s="14" t="str">
        <f t="shared" si="331"/>
        <v>Israel</v>
      </c>
      <c r="R2678" s="14" t="str">
        <f t="shared" si="332"/>
        <v>|Israel|</v>
      </c>
      <c r="S2678" s="14" t="str">
        <f t="shared" si="333"/>
        <v>|Crime TV Shows|International TV Shows|TV Action &amp; Adventure|</v>
      </c>
      <c r="T2678" s="14" t="str">
        <f t="shared" si="334"/>
        <v>|Unknown|</v>
      </c>
      <c r="U2678" s="14" t="str">
        <f t="shared" si="335"/>
        <v>|Lior Raz|Hisham Suliman|Shadi Mar'i|Laëtitia Eïdo|Tsahi Halevi|Yuval Segal|Neta Garty|Tomer Kapon|Itzik Cohen|Rona-Lee Shim'on|Boaz Konforty|Doron Ben-David|</v>
      </c>
    </row>
    <row r="2679" spans="1:21">
      <c r="A2679" s="14" t="s">
        <v>12986</v>
      </c>
      <c r="B2679" s="14" t="s">
        <v>48</v>
      </c>
      <c r="C2679" s="14" t="s">
        <v>12987</v>
      </c>
      <c r="D2679" s="14" t="s">
        <v>12988</v>
      </c>
      <c r="E2679" s="14" t="s">
        <v>12989</v>
      </c>
      <c r="F2679" s="14" t="s">
        <v>12990</v>
      </c>
      <c r="G2679" s="26">
        <v>43937</v>
      </c>
      <c r="H2679" s="14">
        <v>2016</v>
      </c>
      <c r="I2679" s="14" t="s">
        <v>364</v>
      </c>
      <c r="J2679" s="14" t="s">
        <v>574</v>
      </c>
      <c r="K2679" s="14" t="s">
        <v>245</v>
      </c>
      <c r="L2679" s="14" t="s">
        <v>12991</v>
      </c>
      <c r="M2679" s="14">
        <f t="shared" si="328"/>
        <v>2020</v>
      </c>
      <c r="N2679" s="14">
        <f t="shared" si="329"/>
        <v>4</v>
      </c>
      <c r="O2679" s="14" t="str">
        <f>IFERROR(VLOOKUP(I2679,Lists!$F$2:$G$16,2,FALSE()),"Not Rated")</f>
        <v>Teens</v>
      </c>
      <c r="P2679" s="14">
        <f t="shared" si="330"/>
        <v>106</v>
      </c>
      <c r="Q2679" s="14" t="str">
        <f t="shared" si="331"/>
        <v>United States</v>
      </c>
      <c r="R2679" s="14" t="str">
        <f t="shared" si="332"/>
        <v>|United States|United Kingdom|Japan|</v>
      </c>
      <c r="S2679" s="14" t="str">
        <f t="shared" si="333"/>
        <v>|Comedies|</v>
      </c>
      <c r="T2679" s="14" t="str">
        <f t="shared" si="334"/>
        <v>|Ethan Coen|Joel Coen|</v>
      </c>
      <c r="U2679" s="14" t="str">
        <f t="shared" si="335"/>
        <v>|Josh Brolin|George Clooney|Scarlett Johansson|Alden Ehrenreich|Ralph Fiennes|Tilda Swinton|Channing Tatum|Frances McDormand|Jonah Hill|Veronica Osorio|Heather Goldenhersh|Alison Pill|</v>
      </c>
    </row>
    <row r="2680" spans="1:21">
      <c r="A2680" s="14" t="s">
        <v>12992</v>
      </c>
      <c r="B2680" s="14" t="s">
        <v>48</v>
      </c>
      <c r="C2680" s="14" t="s">
        <v>12993</v>
      </c>
      <c r="D2680" s="14" t="s">
        <v>12994</v>
      </c>
      <c r="E2680" s="14" t="s">
        <v>12995</v>
      </c>
      <c r="F2680" s="14" t="s">
        <v>115</v>
      </c>
      <c r="G2680" s="26">
        <v>43937</v>
      </c>
      <c r="H2680" s="14">
        <v>2015</v>
      </c>
      <c r="I2680" s="14" t="s">
        <v>367</v>
      </c>
      <c r="J2680" s="14" t="s">
        <v>1008</v>
      </c>
      <c r="K2680" s="14" t="s">
        <v>12996</v>
      </c>
      <c r="L2680" s="14" t="s">
        <v>12997</v>
      </c>
      <c r="M2680" s="14">
        <f t="shared" si="328"/>
        <v>2020</v>
      </c>
      <c r="N2680" s="14">
        <f t="shared" si="329"/>
        <v>4</v>
      </c>
      <c r="O2680" s="14" t="str">
        <f>IFERROR(VLOOKUP(I2680,Lists!$F$2:$G$16,2,FALSE()),"Not Rated")</f>
        <v>Older Kids</v>
      </c>
      <c r="P2680" s="14">
        <f t="shared" si="330"/>
        <v>119</v>
      </c>
      <c r="Q2680" s="14" t="str">
        <f t="shared" si="331"/>
        <v>United States</v>
      </c>
      <c r="R2680" s="14" t="str">
        <f t="shared" si="332"/>
        <v>|United States|</v>
      </c>
      <c r="S2680" s="14" t="str">
        <f t="shared" si="333"/>
        <v>|Children &amp; Family Movies|Dramas|Music &amp; Musicals|</v>
      </c>
      <c r="T2680" s="14" t="str">
        <f t="shared" si="334"/>
        <v>|Jon M. Chu|</v>
      </c>
      <c r="U2680" s="14" t="str">
        <f t="shared" si="335"/>
        <v>|Aubrey Peeples|Stefanie Scott|Hayley Kiyoko|Aurora Perrineau|Juliette Lewis|Molly Ringwald|Ryan Guzman|Nathan Moore|Barnaby Carpenter|Nicholas Braun|</v>
      </c>
    </row>
    <row r="2681" spans="1:21">
      <c r="A2681" s="14" t="s">
        <v>12998</v>
      </c>
      <c r="B2681" s="14" t="s">
        <v>48</v>
      </c>
      <c r="C2681" s="14" t="s">
        <v>12999</v>
      </c>
      <c r="D2681" s="14" t="s">
        <v>13000</v>
      </c>
      <c r="E2681" s="14" t="s">
        <v>13001</v>
      </c>
      <c r="F2681" s="14" t="s">
        <v>133</v>
      </c>
      <c r="G2681" s="26">
        <v>43937</v>
      </c>
      <c r="H2681" s="14">
        <v>2020</v>
      </c>
      <c r="I2681" s="14" t="s">
        <v>360</v>
      </c>
      <c r="J2681" s="14" t="s">
        <v>1102</v>
      </c>
      <c r="K2681" s="14" t="s">
        <v>261</v>
      </c>
      <c r="L2681" s="14" t="s">
        <v>13002</v>
      </c>
      <c r="M2681" s="14">
        <f t="shared" si="328"/>
        <v>2020</v>
      </c>
      <c r="N2681" s="14">
        <f t="shared" si="329"/>
        <v>4</v>
      </c>
      <c r="O2681" s="14" t="str">
        <f>IFERROR(VLOOKUP(I2681,Lists!$F$2:$G$16,2,FALSE()),"Not Rated")</f>
        <v>Adults</v>
      </c>
      <c r="P2681" s="14">
        <f t="shared" si="330"/>
        <v>63</v>
      </c>
      <c r="Q2681" s="14" t="str">
        <f t="shared" si="331"/>
        <v>Brazil</v>
      </c>
      <c r="R2681" s="14" t="str">
        <f t="shared" si="332"/>
        <v>|Brazil|</v>
      </c>
      <c r="S2681" s="14" t="str">
        <f t="shared" si="333"/>
        <v>|Stand-Up Comedy|</v>
      </c>
      <c r="T2681" s="14" t="str">
        <f t="shared" si="334"/>
        <v>|Diego Pignataro|</v>
      </c>
      <c r="U2681" s="14" t="str">
        <f t="shared" si="335"/>
        <v>|Maurício Meirelles|</v>
      </c>
    </row>
    <row r="2682" spans="1:21">
      <c r="A2682" s="14" t="s">
        <v>13003</v>
      </c>
      <c r="B2682" s="14" t="s">
        <v>48</v>
      </c>
      <c r="C2682" s="14" t="s">
        <v>13004</v>
      </c>
      <c r="D2682" s="14" t="s">
        <v>13005</v>
      </c>
      <c r="E2682" s="14" t="s">
        <v>13006</v>
      </c>
      <c r="F2682" s="14" t="s">
        <v>115</v>
      </c>
      <c r="G2682" s="26">
        <v>43937</v>
      </c>
      <c r="H2682" s="14">
        <v>2015</v>
      </c>
      <c r="I2682" s="14" t="s">
        <v>363</v>
      </c>
      <c r="J2682" s="14" t="s">
        <v>1173</v>
      </c>
      <c r="K2682" s="14" t="s">
        <v>245</v>
      </c>
      <c r="L2682" s="14" t="s">
        <v>13007</v>
      </c>
      <c r="M2682" s="14">
        <f t="shared" si="328"/>
        <v>2020</v>
      </c>
      <c r="N2682" s="14">
        <f t="shared" si="329"/>
        <v>4</v>
      </c>
      <c r="O2682" s="14" t="str">
        <f>IFERROR(VLOOKUP(I2682,Lists!$F$2:$G$16,2,FALSE()),"Not Rated")</f>
        <v>Adults</v>
      </c>
      <c r="P2682" s="14">
        <f t="shared" si="330"/>
        <v>82</v>
      </c>
      <c r="Q2682" s="14" t="str">
        <f t="shared" si="331"/>
        <v>United States</v>
      </c>
      <c r="R2682" s="14" t="str">
        <f t="shared" si="332"/>
        <v>|United States|</v>
      </c>
      <c r="S2682" s="14" t="str">
        <f t="shared" si="333"/>
        <v>|Comedies|</v>
      </c>
      <c r="T2682" s="14" t="str">
        <f t="shared" si="334"/>
        <v>|Ian Edelman|</v>
      </c>
      <c r="U2682" s="14" t="str">
        <f t="shared" si="335"/>
        <v>|Luis Guzmán|Edgar Garcia|Alice Taglioni|Rosie Perez|Miriam Shor|Frédéric Anscombre|Rosario Dawson|Julie Ferrier|Michaël Cohen|Ravi Patel|</v>
      </c>
    </row>
    <row r="2683" spans="1:21">
      <c r="A2683" s="14" t="s">
        <v>13008</v>
      </c>
      <c r="B2683" s="14" t="s">
        <v>48</v>
      </c>
      <c r="C2683" s="14" t="s">
        <v>13009</v>
      </c>
      <c r="D2683" s="14" t="s">
        <v>13010</v>
      </c>
      <c r="E2683" s="14" t="s">
        <v>13011</v>
      </c>
      <c r="F2683" s="14" t="s">
        <v>129</v>
      </c>
      <c r="G2683" s="26">
        <v>43937</v>
      </c>
      <c r="H2683" s="14">
        <v>2019</v>
      </c>
      <c r="I2683" s="14" t="s">
        <v>368</v>
      </c>
      <c r="J2683" s="14" t="s">
        <v>739</v>
      </c>
      <c r="K2683" s="14" t="s">
        <v>12381</v>
      </c>
      <c r="L2683" s="14" t="s">
        <v>13012</v>
      </c>
      <c r="M2683" s="14">
        <f t="shared" si="328"/>
        <v>2020</v>
      </c>
      <c r="N2683" s="14">
        <f t="shared" si="329"/>
        <v>4</v>
      </c>
      <c r="O2683" s="14" t="str">
        <f>IFERROR(VLOOKUP(I2683,Lists!$F$2:$G$16,2,FALSE()),"Not Rated")</f>
        <v>Kids</v>
      </c>
      <c r="P2683" s="14">
        <f t="shared" si="330"/>
        <v>95</v>
      </c>
      <c r="Q2683" s="14" t="str">
        <f t="shared" si="331"/>
        <v>Turkey</v>
      </c>
      <c r="R2683" s="14" t="str">
        <f t="shared" si="332"/>
        <v>|Turkey|</v>
      </c>
      <c r="S2683" s="14" t="str">
        <f t="shared" si="333"/>
        <v>|Children &amp; Family Movies|Comedies|International Movies|</v>
      </c>
      <c r="T2683" s="14" t="str">
        <f t="shared" si="334"/>
        <v>|Ali Yorgancıoğlu|</v>
      </c>
      <c r="U2683" s="14" t="str">
        <f t="shared" si="335"/>
        <v>|Aslı İnandık|Toygan Avanoğlu|Tuna Orhan|Caner Özyurtlu|Melis İşiten|Aslı Turanlı|Ahmet Olgun Sünear|Seda Türkmen|Ayten Uncuoğlu|</v>
      </c>
    </row>
    <row r="2684" spans="1:21">
      <c r="A2684" s="14" t="s">
        <v>13013</v>
      </c>
      <c r="B2684" s="14" t="s">
        <v>48</v>
      </c>
      <c r="C2684" s="14" t="s">
        <v>13014</v>
      </c>
      <c r="D2684" s="14" t="s">
        <v>13015</v>
      </c>
      <c r="E2684" s="14" t="s">
        <v>13016</v>
      </c>
      <c r="F2684" s="14" t="s">
        <v>138</v>
      </c>
      <c r="G2684" s="26">
        <v>43936</v>
      </c>
      <c r="H2684" s="14">
        <v>2018</v>
      </c>
      <c r="I2684" s="14" t="s">
        <v>361</v>
      </c>
      <c r="J2684" s="14" t="s">
        <v>730</v>
      </c>
      <c r="K2684" s="14" t="s">
        <v>910</v>
      </c>
      <c r="L2684" s="14" t="s">
        <v>13017</v>
      </c>
      <c r="M2684" s="14">
        <f t="shared" si="328"/>
        <v>2020</v>
      </c>
      <c r="N2684" s="14">
        <f t="shared" si="329"/>
        <v>4</v>
      </c>
      <c r="O2684" s="14" t="str">
        <f>IFERROR(VLOOKUP(I2684,Lists!$F$2:$G$16,2,FALSE()),"Not Rated")</f>
        <v>Teens</v>
      </c>
      <c r="P2684" s="14">
        <f t="shared" si="330"/>
        <v>93</v>
      </c>
      <c r="Q2684" s="14" t="str">
        <f t="shared" si="331"/>
        <v>Philippines</v>
      </c>
      <c r="R2684" s="14" t="str">
        <f t="shared" si="332"/>
        <v>|Philippines|</v>
      </c>
      <c r="S2684" s="14" t="str">
        <f t="shared" si="333"/>
        <v>|Dramas|International Movies|Romantic Movies|</v>
      </c>
      <c r="T2684" s="14" t="str">
        <f t="shared" si="334"/>
        <v>|Digo Ricio|</v>
      </c>
      <c r="U2684" s="14" t="str">
        <f t="shared" si="335"/>
        <v>|Yassi Pressman|Sam Concepcion|Louise De Los Reyes|Shy Carlos|Marco Gumabao|Katya Santos|Andrea Del Rosario|Lander Vera Perez|Christopher Roxas|</v>
      </c>
    </row>
    <row r="2685" spans="1:21">
      <c r="A2685" s="14" t="s">
        <v>13018</v>
      </c>
      <c r="B2685" s="14" t="s">
        <v>48</v>
      </c>
      <c r="C2685" s="14" t="s">
        <v>13019</v>
      </c>
      <c r="D2685" s="14" t="s">
        <v>13020</v>
      </c>
      <c r="E2685" s="14" t="s">
        <v>13021</v>
      </c>
      <c r="F2685" s="14" t="s">
        <v>116</v>
      </c>
      <c r="G2685" s="26">
        <v>43936</v>
      </c>
      <c r="H2685" s="14">
        <v>2019</v>
      </c>
      <c r="I2685" s="14" t="s">
        <v>362</v>
      </c>
      <c r="J2685" s="14" t="s">
        <v>1159</v>
      </c>
      <c r="K2685" s="14" t="s">
        <v>1034</v>
      </c>
      <c r="L2685" s="14" t="s">
        <v>13022</v>
      </c>
      <c r="M2685" s="14">
        <f t="shared" si="328"/>
        <v>2020</v>
      </c>
      <c r="N2685" s="14">
        <f t="shared" si="329"/>
        <v>4</v>
      </c>
      <c r="O2685" s="14" t="str">
        <f>IFERROR(VLOOKUP(I2685,Lists!$F$2:$G$16,2,FALSE()),"Not Rated")</f>
        <v>Older Kids</v>
      </c>
      <c r="P2685" s="14">
        <f t="shared" si="330"/>
        <v>120</v>
      </c>
      <c r="Q2685" s="14" t="str">
        <f t="shared" si="331"/>
        <v>India</v>
      </c>
      <c r="R2685" s="14" t="str">
        <f t="shared" si="332"/>
        <v>|India|</v>
      </c>
      <c r="S2685" s="14" t="str">
        <f t="shared" si="333"/>
        <v>|Comedies|Dramas|Independent Movies|</v>
      </c>
      <c r="T2685" s="14" t="str">
        <f t="shared" si="334"/>
        <v>|Emcy Joseph|</v>
      </c>
      <c r="U2685" s="14" t="str">
        <f t="shared" si="335"/>
        <v>|Suraj Venjaramoodu|Soubin Shahir|Surabhi Lakshmi|Vincy Aloshious|Gracy Soudi|Mammukoya|Jaffer Idukki|Baburaj|Sudhi Koppa|Irshad|</v>
      </c>
    </row>
    <row r="2686" spans="1:21">
      <c r="A2686" s="14" t="s">
        <v>13023</v>
      </c>
      <c r="B2686" s="14" t="s">
        <v>49</v>
      </c>
      <c r="C2686" s="14" t="s">
        <v>13024</v>
      </c>
      <c r="D2686" s="14" t="s">
        <v>117</v>
      </c>
      <c r="E2686" s="14" t="s">
        <v>117</v>
      </c>
      <c r="F2686" s="14" t="s">
        <v>115</v>
      </c>
      <c r="G2686" s="26">
        <v>43936</v>
      </c>
      <c r="H2686" s="14">
        <v>2020</v>
      </c>
      <c r="I2686" s="14" t="s">
        <v>360</v>
      </c>
      <c r="J2686" s="14" t="s">
        <v>105</v>
      </c>
      <c r="K2686" s="14" t="s">
        <v>2015</v>
      </c>
      <c r="L2686" s="14" t="s">
        <v>13025</v>
      </c>
      <c r="M2686" s="14">
        <f t="shared" si="328"/>
        <v>2020</v>
      </c>
      <c r="N2686" s="14">
        <f t="shared" si="329"/>
        <v>4</v>
      </c>
      <c r="O2686" s="14" t="str">
        <f>IFERROR(VLOOKUP(I2686,Lists!$F$2:$G$16,2,FALSE()),"Not Rated")</f>
        <v>Adults</v>
      </c>
      <c r="P2686" s="14">
        <f t="shared" si="330"/>
        <v>1</v>
      </c>
      <c r="Q2686" s="14" t="str">
        <f t="shared" si="331"/>
        <v>United States</v>
      </c>
      <c r="R2686" s="14" t="str">
        <f t="shared" si="332"/>
        <v>|United States|</v>
      </c>
      <c r="S2686" s="14" t="str">
        <f t="shared" si="333"/>
        <v>|Crime TV Shows|Docuseries|</v>
      </c>
      <c r="T2686" s="14" t="str">
        <f t="shared" si="334"/>
        <v>|Unknown|</v>
      </c>
      <c r="U2686" s="14" t="str">
        <f t="shared" si="335"/>
        <v>|Unknown|</v>
      </c>
    </row>
    <row r="2687" spans="1:21">
      <c r="A2687" s="14" t="s">
        <v>13026</v>
      </c>
      <c r="B2687" s="14" t="s">
        <v>48</v>
      </c>
      <c r="C2687" s="14" t="s">
        <v>13027</v>
      </c>
      <c r="D2687" s="14" t="s">
        <v>13028</v>
      </c>
      <c r="E2687" s="14" t="s">
        <v>13029</v>
      </c>
      <c r="F2687" s="14" t="s">
        <v>116</v>
      </c>
      <c r="G2687" s="26">
        <v>43936</v>
      </c>
      <c r="H2687" s="14">
        <v>2020</v>
      </c>
      <c r="I2687" s="14" t="s">
        <v>360</v>
      </c>
      <c r="J2687" s="14" t="s">
        <v>553</v>
      </c>
      <c r="K2687" s="14" t="s">
        <v>910</v>
      </c>
      <c r="L2687" s="14" t="s">
        <v>13030</v>
      </c>
      <c r="M2687" s="14">
        <f t="shared" si="328"/>
        <v>2020</v>
      </c>
      <c r="N2687" s="14">
        <f t="shared" si="329"/>
        <v>4</v>
      </c>
      <c r="O2687" s="14" t="str">
        <f>IFERROR(VLOOKUP(I2687,Lists!$F$2:$G$16,2,FALSE()),"Not Rated")</f>
        <v>Adults</v>
      </c>
      <c r="P2687" s="14">
        <f t="shared" si="330"/>
        <v>147</v>
      </c>
      <c r="Q2687" s="14" t="str">
        <f t="shared" si="331"/>
        <v>India</v>
      </c>
      <c r="R2687" s="14" t="str">
        <f t="shared" si="332"/>
        <v>|India|</v>
      </c>
      <c r="S2687" s="14" t="str">
        <f t="shared" si="333"/>
        <v>|Dramas|International Movies|Romantic Movies|</v>
      </c>
      <c r="T2687" s="14" t="str">
        <f t="shared" si="334"/>
        <v>|Kranthi Madhav|</v>
      </c>
      <c r="U2687" s="14" t="str">
        <f t="shared" si="335"/>
        <v>|Vijay Deverakonda|Raashi Khanna|Aishwarya Rajesh|Catherine Tresa|Izabelle Leite|</v>
      </c>
    </row>
    <row r="2688" spans="1:21">
      <c r="A2688" s="14" t="s">
        <v>13031</v>
      </c>
      <c r="B2688" s="14" t="s">
        <v>48</v>
      </c>
      <c r="C2688" s="14" t="s">
        <v>13032</v>
      </c>
      <c r="D2688" s="14" t="s">
        <v>13033</v>
      </c>
      <c r="E2688" s="14" t="s">
        <v>13034</v>
      </c>
      <c r="F2688" s="14" t="s">
        <v>115</v>
      </c>
      <c r="G2688" s="26">
        <v>43935</v>
      </c>
      <c r="H2688" s="14">
        <v>2020</v>
      </c>
      <c r="I2688" s="14" t="s">
        <v>360</v>
      </c>
      <c r="J2688" s="14" t="s">
        <v>5708</v>
      </c>
      <c r="K2688" s="14" t="s">
        <v>261</v>
      </c>
      <c r="L2688" s="14" t="s">
        <v>13035</v>
      </c>
      <c r="M2688" s="14">
        <f t="shared" si="328"/>
        <v>2020</v>
      </c>
      <c r="N2688" s="14">
        <f t="shared" si="329"/>
        <v>4</v>
      </c>
      <c r="O2688" s="14" t="str">
        <f>IFERROR(VLOOKUP(I2688,Lists!$F$2:$G$16,2,FALSE()),"Not Rated")</f>
        <v>Adults</v>
      </c>
      <c r="P2688" s="14">
        <f t="shared" si="330"/>
        <v>55</v>
      </c>
      <c r="Q2688" s="14" t="str">
        <f t="shared" si="331"/>
        <v>United States</v>
      </c>
      <c r="R2688" s="14" t="str">
        <f t="shared" si="332"/>
        <v>|United States|</v>
      </c>
      <c r="S2688" s="14" t="str">
        <f t="shared" si="333"/>
        <v>|Stand-Up Comedy|</v>
      </c>
      <c r="T2688" s="14" t="str">
        <f t="shared" si="334"/>
        <v>|Matt D'Elia|</v>
      </c>
      <c r="U2688" s="14" t="str">
        <f t="shared" si="335"/>
        <v>|Chris D'Elia|</v>
      </c>
    </row>
    <row r="2689" spans="1:21">
      <c r="A2689" s="14" t="s">
        <v>13036</v>
      </c>
      <c r="B2689" s="14" t="s">
        <v>48</v>
      </c>
      <c r="C2689" s="14" t="s">
        <v>13037</v>
      </c>
      <c r="D2689" s="14" t="s">
        <v>8877</v>
      </c>
      <c r="E2689" s="14" t="s">
        <v>13038</v>
      </c>
      <c r="F2689" s="14" t="s">
        <v>131</v>
      </c>
      <c r="G2689" s="26">
        <v>43935</v>
      </c>
      <c r="H2689" s="14">
        <v>2018</v>
      </c>
      <c r="I2689" s="14" t="s">
        <v>361</v>
      </c>
      <c r="J2689" s="14" t="s">
        <v>1386</v>
      </c>
      <c r="K2689" s="14" t="s">
        <v>475</v>
      </c>
      <c r="L2689" s="14" t="s">
        <v>13039</v>
      </c>
      <c r="M2689" s="14">
        <f t="shared" si="328"/>
        <v>2020</v>
      </c>
      <c r="N2689" s="14">
        <f t="shared" si="329"/>
        <v>4</v>
      </c>
      <c r="O2689" s="14" t="str">
        <f>IFERROR(VLOOKUP(I2689,Lists!$F$2:$G$16,2,FALSE()),"Not Rated")</f>
        <v>Teens</v>
      </c>
      <c r="P2689" s="14">
        <f t="shared" si="330"/>
        <v>107</v>
      </c>
      <c r="Q2689" s="14" t="str">
        <f t="shared" si="331"/>
        <v>Nigeria</v>
      </c>
      <c r="R2689" s="14" t="str">
        <f t="shared" si="332"/>
        <v>|Nigeria|</v>
      </c>
      <c r="S2689" s="14" t="str">
        <f t="shared" si="333"/>
        <v>|Dramas|International Movies|</v>
      </c>
      <c r="T2689" s="14" t="str">
        <f t="shared" si="334"/>
        <v>|Tope Oshin|</v>
      </c>
      <c r="U2689" s="14" t="str">
        <f t="shared" si="335"/>
        <v>|Jemima Osunde|Blossom Chukwujekwu|Kate Henshaw-Nuttal|Dakore Akande|Wale Ojo|Wofai Fada|Osas Ighodaro Ajibade|Falz|Daniel Effiong|Adeolu Adefarasin|</v>
      </c>
    </row>
    <row r="2690" spans="1:21">
      <c r="A2690" s="14" t="s">
        <v>13040</v>
      </c>
      <c r="B2690" s="14" t="s">
        <v>48</v>
      </c>
      <c r="C2690" s="14" t="s">
        <v>13041</v>
      </c>
      <c r="D2690" s="14" t="s">
        <v>12671</v>
      </c>
      <c r="E2690" s="14" t="s">
        <v>13042</v>
      </c>
      <c r="F2690" s="14" t="s">
        <v>131</v>
      </c>
      <c r="G2690" s="26">
        <v>43934</v>
      </c>
      <c r="H2690" s="14">
        <v>2018</v>
      </c>
      <c r="I2690" s="14" t="s">
        <v>361</v>
      </c>
      <c r="J2690" s="14" t="s">
        <v>900</v>
      </c>
      <c r="K2690" s="14" t="s">
        <v>834</v>
      </c>
      <c r="L2690" s="14" t="s">
        <v>13043</v>
      </c>
      <c r="M2690" s="14">
        <f t="shared" ref="M2690:M2753" si="336">IF(G2690="","",YEAR(G2690))</f>
        <v>2020</v>
      </c>
      <c r="N2690" s="14">
        <f t="shared" ref="N2690:N2753" si="337">IF(G2690="","",MONTH(G2690))</f>
        <v>4</v>
      </c>
      <c r="O2690" s="14" t="str">
        <f>IFERROR(VLOOKUP(I2690,Lists!$F$2:$G$16,2,FALSE()),"Not Rated")</f>
        <v>Teens</v>
      </c>
      <c r="P2690" s="14">
        <f t="shared" ref="P2690:P2753" si="338">IFERROR(VALUE(LEFT(J2690,FIND(" ",J2690)-1)),"")</f>
        <v>92</v>
      </c>
      <c r="Q2690" s="14" t="str">
        <f t="shared" ref="Q2690:Q2753" si="339">IFERROR(LEFT(F2690,FIND(",",F2690)-1),F2690)</f>
        <v>Nigeria</v>
      </c>
      <c r="R2690" s="14" t="str">
        <f t="shared" ref="R2690:R2753" si="340">"|"&amp;SUBSTITUTE(F2690,", ","|")&amp;"|"</f>
        <v>|Nigeria|</v>
      </c>
      <c r="S2690" s="14" t="str">
        <f t="shared" ref="S2690:S2753" si="341">"|"&amp;SUBSTITUTE(K2690,", ","|")&amp;"|"</f>
        <v>|Comedies|Dramas|International Movies|</v>
      </c>
      <c r="T2690" s="14" t="str">
        <f t="shared" ref="T2690:T2753" si="342">"|"&amp;SUBSTITUTE(D2690,", ","|")&amp;"|"</f>
        <v>|Omoni Oboli|</v>
      </c>
      <c r="U2690" s="14" t="str">
        <f t="shared" ref="U2690:U2753" si="343">"|"&amp;SUBSTITUTE(E2690,", ","|")&amp;"|"</f>
        <v>|Omoni Oboli|Funke Akindele|Yul Edochie|Abayomi Alvin|Adebukola Oladipupo|Sharon Ooja|Eucharia Anunobi|Harriet Akinola|Michelle Dede|</v>
      </c>
    </row>
    <row r="2691" spans="1:21">
      <c r="A2691" s="14" t="s">
        <v>13044</v>
      </c>
      <c r="B2691" s="14" t="s">
        <v>48</v>
      </c>
      <c r="C2691" s="14" t="s">
        <v>13045</v>
      </c>
      <c r="D2691" s="14" t="s">
        <v>117</v>
      </c>
      <c r="E2691" s="14" t="s">
        <v>13046</v>
      </c>
      <c r="F2691" s="14" t="s">
        <v>115</v>
      </c>
      <c r="G2691" s="26">
        <v>43934</v>
      </c>
      <c r="H2691" s="14">
        <v>2019</v>
      </c>
      <c r="I2691" s="14" t="s">
        <v>361</v>
      </c>
      <c r="J2691" s="14" t="s">
        <v>744</v>
      </c>
      <c r="K2691" s="14" t="s">
        <v>247</v>
      </c>
      <c r="L2691" s="14" t="s">
        <v>13047</v>
      </c>
      <c r="M2691" s="14">
        <f t="shared" si="336"/>
        <v>2020</v>
      </c>
      <c r="N2691" s="14">
        <f t="shared" si="337"/>
        <v>4</v>
      </c>
      <c r="O2691" s="14" t="str">
        <f>IFERROR(VLOOKUP(I2691,Lists!$F$2:$G$16,2,FALSE()),"Not Rated")</f>
        <v>Teens</v>
      </c>
      <c r="P2691" s="14">
        <f t="shared" si="338"/>
        <v>85</v>
      </c>
      <c r="Q2691" s="14" t="str">
        <f t="shared" si="339"/>
        <v>United States</v>
      </c>
      <c r="R2691" s="14" t="str">
        <f t="shared" si="340"/>
        <v>|United States|</v>
      </c>
      <c r="S2691" s="14" t="str">
        <f t="shared" si="341"/>
        <v>|Documentaries|</v>
      </c>
      <c r="T2691" s="14" t="str">
        <f t="shared" si="342"/>
        <v>|Unknown|</v>
      </c>
      <c r="U2691" s="14" t="str">
        <f t="shared" si="343"/>
        <v>|R. Kelly|</v>
      </c>
    </row>
    <row r="2692" spans="1:21">
      <c r="A2692" s="14" t="s">
        <v>13048</v>
      </c>
      <c r="B2692" s="14" t="s">
        <v>48</v>
      </c>
      <c r="C2692" s="14" t="s">
        <v>13049</v>
      </c>
      <c r="D2692" s="14" t="s">
        <v>13050</v>
      </c>
      <c r="E2692" s="14" t="s">
        <v>13051</v>
      </c>
      <c r="F2692" s="14" t="s">
        <v>119</v>
      </c>
      <c r="G2692" s="26">
        <v>43932</v>
      </c>
      <c r="H2692" s="14">
        <v>2019</v>
      </c>
      <c r="I2692" s="14" t="s">
        <v>360</v>
      </c>
      <c r="J2692" s="14" t="s">
        <v>653</v>
      </c>
      <c r="K2692" s="14" t="s">
        <v>13052</v>
      </c>
      <c r="L2692" s="14" t="s">
        <v>13053</v>
      </c>
      <c r="M2692" s="14">
        <f t="shared" si="336"/>
        <v>2020</v>
      </c>
      <c r="N2692" s="14">
        <f t="shared" si="337"/>
        <v>4</v>
      </c>
      <c r="O2692" s="14" t="str">
        <f>IFERROR(VLOOKUP(I2692,Lists!$F$2:$G$16,2,FALSE()),"Not Rated")</f>
        <v>Adults</v>
      </c>
      <c r="P2692" s="14">
        <f t="shared" si="338"/>
        <v>98</v>
      </c>
      <c r="Q2692" s="14" t="str">
        <f t="shared" si="339"/>
        <v>Canada</v>
      </c>
      <c r="R2692" s="14" t="str">
        <f t="shared" si="340"/>
        <v>|Canada|</v>
      </c>
      <c r="S2692" s="14" t="str">
        <f t="shared" si="341"/>
        <v>|Action &amp; Adventure|Independent Movies|International Movies|</v>
      </c>
      <c r="T2692" s="14" t="str">
        <f t="shared" si="342"/>
        <v>|Jeff Chan|</v>
      </c>
      <c r="U2692" s="14" t="str">
        <f t="shared" si="343"/>
        <v>|Robbie Amell|Stephen Amell|Sung Kang|Kari Matchett|Greg Bryk|Aaron Abrams|Kyla Kane|</v>
      </c>
    </row>
    <row r="2693" spans="1:21">
      <c r="A2693" s="14" t="s">
        <v>13054</v>
      </c>
      <c r="B2693" s="14" t="s">
        <v>49</v>
      </c>
      <c r="C2693" s="14" t="s">
        <v>13055</v>
      </c>
      <c r="D2693" s="14" t="s">
        <v>117</v>
      </c>
      <c r="E2693" s="14" t="s">
        <v>13056</v>
      </c>
      <c r="F2693" s="14" t="s">
        <v>115</v>
      </c>
      <c r="G2693" s="26">
        <v>43931</v>
      </c>
      <c r="H2693" s="14">
        <v>2020</v>
      </c>
      <c r="I2693" s="14" t="s">
        <v>360</v>
      </c>
      <c r="J2693" s="14" t="s">
        <v>105</v>
      </c>
      <c r="K2693" s="14" t="s">
        <v>253</v>
      </c>
      <c r="L2693" s="14" t="s">
        <v>13057</v>
      </c>
      <c r="M2693" s="14">
        <f t="shared" si="336"/>
        <v>2020</v>
      </c>
      <c r="N2693" s="14">
        <f t="shared" si="337"/>
        <v>4</v>
      </c>
      <c r="O2693" s="14" t="str">
        <f>IFERROR(VLOOKUP(I2693,Lists!$F$2:$G$16,2,FALSE()),"Not Rated")</f>
        <v>Adults</v>
      </c>
      <c r="P2693" s="14">
        <f t="shared" si="338"/>
        <v>1</v>
      </c>
      <c r="Q2693" s="14" t="str">
        <f t="shared" si="339"/>
        <v>United States</v>
      </c>
      <c r="R2693" s="14" t="str">
        <f t="shared" si="340"/>
        <v>|United States|</v>
      </c>
      <c r="S2693" s="14" t="str">
        <f t="shared" si="341"/>
        <v>|TV Comedies|</v>
      </c>
      <c r="T2693" s="14" t="str">
        <f t="shared" si="342"/>
        <v>|Unknown|</v>
      </c>
      <c r="U2693" s="14" t="str">
        <f t="shared" si="343"/>
        <v>|Alan Aisenberg|Mike Castle|Carmen Flood|Marques Ray|</v>
      </c>
    </row>
    <row r="2694" spans="1:21">
      <c r="A2694" s="14" t="s">
        <v>13058</v>
      </c>
      <c r="B2694" s="14" t="s">
        <v>48</v>
      </c>
      <c r="C2694" s="14" t="s">
        <v>13059</v>
      </c>
      <c r="D2694" s="14" t="s">
        <v>117</v>
      </c>
      <c r="E2694" s="14" t="s">
        <v>117</v>
      </c>
      <c r="F2694" s="14" t="s">
        <v>13060</v>
      </c>
      <c r="G2694" s="26">
        <v>43931</v>
      </c>
      <c r="H2694" s="14">
        <v>2020</v>
      </c>
      <c r="I2694" s="14" t="s">
        <v>360</v>
      </c>
      <c r="J2694" s="14" t="s">
        <v>900</v>
      </c>
      <c r="K2694" s="14" t="s">
        <v>2701</v>
      </c>
      <c r="L2694" s="14" t="s">
        <v>13061</v>
      </c>
      <c r="M2694" s="14">
        <f t="shared" si="336"/>
        <v>2020</v>
      </c>
      <c r="N2694" s="14">
        <f t="shared" si="337"/>
        <v>4</v>
      </c>
      <c r="O2694" s="14" t="str">
        <f>IFERROR(VLOOKUP(I2694,Lists!$F$2:$G$16,2,FALSE()),"Not Rated")</f>
        <v>Adults</v>
      </c>
      <c r="P2694" s="14">
        <f t="shared" si="338"/>
        <v>92</v>
      </c>
      <c r="Q2694" s="14" t="str">
        <f t="shared" si="339"/>
        <v>United States</v>
      </c>
      <c r="R2694" s="14" t="str">
        <f t="shared" si="340"/>
        <v>|United States|Argentina|</v>
      </c>
      <c r="S2694" s="14" t="str">
        <f t="shared" si="341"/>
        <v>|Documentaries|International Movies|Music &amp; Musicals|</v>
      </c>
      <c r="T2694" s="14" t="str">
        <f t="shared" si="342"/>
        <v>|Unknown|</v>
      </c>
      <c r="U2694" s="14" t="str">
        <f t="shared" si="343"/>
        <v>|Unknown|</v>
      </c>
    </row>
    <row r="2695" spans="1:21">
      <c r="A2695" s="14" t="s">
        <v>13062</v>
      </c>
      <c r="B2695" s="14" t="s">
        <v>48</v>
      </c>
      <c r="C2695" s="14" t="s">
        <v>13063</v>
      </c>
      <c r="D2695" s="14" t="s">
        <v>13064</v>
      </c>
      <c r="E2695" s="14" t="s">
        <v>13065</v>
      </c>
      <c r="F2695" s="14" t="s">
        <v>13066</v>
      </c>
      <c r="G2695" s="26">
        <v>43931</v>
      </c>
      <c r="H2695" s="14">
        <v>2020</v>
      </c>
      <c r="I2695" s="14" t="s">
        <v>360</v>
      </c>
      <c r="J2695" s="14" t="s">
        <v>1247</v>
      </c>
      <c r="K2695" s="14" t="s">
        <v>542</v>
      </c>
      <c r="L2695" s="14" t="s">
        <v>13067</v>
      </c>
      <c r="M2695" s="14">
        <f t="shared" si="336"/>
        <v>2020</v>
      </c>
      <c r="N2695" s="14">
        <f t="shared" si="337"/>
        <v>4</v>
      </c>
      <c r="O2695" s="14" t="str">
        <f>IFERROR(VLOOKUP(I2695,Lists!$F$2:$G$16,2,FALSE()),"Not Rated")</f>
        <v>Adults</v>
      </c>
      <c r="P2695" s="14">
        <f t="shared" si="338"/>
        <v>101</v>
      </c>
      <c r="Q2695" s="14" t="str">
        <f t="shared" si="339"/>
        <v>United Kingdom</v>
      </c>
      <c r="R2695" s="14" t="str">
        <f t="shared" si="340"/>
        <v>|United Kingdom|Italy|</v>
      </c>
      <c r="S2695" s="14" t="str">
        <f t="shared" si="341"/>
        <v>|Comedies|International Movies|Romantic Movies|</v>
      </c>
      <c r="T2695" s="14" t="str">
        <f t="shared" si="342"/>
        <v>|Dean Craig|</v>
      </c>
      <c r="U2695" s="14" t="str">
        <f t="shared" si="343"/>
        <v>|Sam Claflin|Olivia Munn|Freida Pinto|Eleanor Tomlinson|Joel Fry|Tim Key|Aisling Bea|Jack Farthing|Allan Mustafa|</v>
      </c>
    </row>
    <row r="2696" spans="1:21">
      <c r="A2696" s="14" t="s">
        <v>13068</v>
      </c>
      <c r="B2696" s="14" t="s">
        <v>48</v>
      </c>
      <c r="C2696" s="14" t="s">
        <v>13069</v>
      </c>
      <c r="D2696" s="14" t="s">
        <v>13070</v>
      </c>
      <c r="E2696" s="14" t="s">
        <v>13071</v>
      </c>
      <c r="F2696" s="14" t="s">
        <v>120</v>
      </c>
      <c r="G2696" s="26">
        <v>43931</v>
      </c>
      <c r="H2696" s="14">
        <v>2019</v>
      </c>
      <c r="I2696" s="14" t="s">
        <v>360</v>
      </c>
      <c r="J2696" s="14" t="s">
        <v>1375</v>
      </c>
      <c r="K2696" s="14" t="s">
        <v>834</v>
      </c>
      <c r="L2696" s="14" t="s">
        <v>13072</v>
      </c>
      <c r="M2696" s="14">
        <f t="shared" si="336"/>
        <v>2020</v>
      </c>
      <c r="N2696" s="14">
        <f t="shared" si="337"/>
        <v>4</v>
      </c>
      <c r="O2696" s="14" t="str">
        <f>IFERROR(VLOOKUP(I2696,Lists!$F$2:$G$16,2,FALSE()),"Not Rated")</f>
        <v>Adults</v>
      </c>
      <c r="P2696" s="14">
        <f t="shared" si="338"/>
        <v>112</v>
      </c>
      <c r="Q2696" s="14" t="str">
        <f t="shared" si="339"/>
        <v>France</v>
      </c>
      <c r="R2696" s="14" t="str">
        <f t="shared" si="340"/>
        <v>|France|</v>
      </c>
      <c r="S2696" s="14" t="str">
        <f t="shared" si="341"/>
        <v>|Comedies|Dramas|International Movies|</v>
      </c>
      <c r="T2696" s="14" t="str">
        <f t="shared" si="342"/>
        <v>|Grand Corps Malade|Mehdi Idir|</v>
      </c>
      <c r="U2696" s="14" t="str">
        <f t="shared" si="343"/>
        <v>|Zita Hanrot|Liam Pierron|Soufiane Guerrab|Ibrahim Dramé|Moussa Mansaly|Moryfère Camara|Alban Ivanov|Gaspard Gévin-Hié|Antoine Reinartz|Mahamadou Sangaré|Redouane Bougheraba|Hocine Mokando|Aboudou Sacko|</v>
      </c>
    </row>
    <row r="2697" spans="1:21">
      <c r="A2697" s="14" t="s">
        <v>13073</v>
      </c>
      <c r="B2697" s="14" t="s">
        <v>48</v>
      </c>
      <c r="C2697" s="14" t="s">
        <v>13074</v>
      </c>
      <c r="D2697" s="14" t="s">
        <v>290</v>
      </c>
      <c r="E2697" s="14" t="s">
        <v>13075</v>
      </c>
      <c r="F2697" s="14" t="s">
        <v>115</v>
      </c>
      <c r="G2697" s="26">
        <v>43931</v>
      </c>
      <c r="H2697" s="14">
        <v>2020</v>
      </c>
      <c r="I2697" s="14" t="s">
        <v>368</v>
      </c>
      <c r="J2697" s="14" t="s">
        <v>560</v>
      </c>
      <c r="K2697" s="14" t="s">
        <v>2726</v>
      </c>
      <c r="L2697" s="14" t="s">
        <v>13076</v>
      </c>
      <c r="M2697" s="14">
        <f t="shared" si="336"/>
        <v>2020</v>
      </c>
      <c r="N2697" s="14">
        <f t="shared" si="337"/>
        <v>4</v>
      </c>
      <c r="O2697" s="14" t="str">
        <f>IFERROR(VLOOKUP(I2697,Lists!$F$2:$G$16,2,FALSE()),"Not Rated")</f>
        <v>Kids</v>
      </c>
      <c r="P2697" s="14">
        <f t="shared" si="338"/>
        <v>103</v>
      </c>
      <c r="Q2697" s="14" t="str">
        <f t="shared" si="339"/>
        <v>United States</v>
      </c>
      <c r="R2697" s="14" t="str">
        <f t="shared" si="340"/>
        <v>|United States|</v>
      </c>
      <c r="S2697" s="14" t="str">
        <f t="shared" si="341"/>
        <v>|Children &amp; Family Movies|Comedies|Sports Movies|</v>
      </c>
      <c r="T2697" s="14" t="str">
        <f t="shared" si="342"/>
        <v>|Jay Karas|</v>
      </c>
      <c r="U2697" s="14" t="str">
        <f t="shared" si="343"/>
        <v>|Seth Carr|Tichina Arnold|Adam Pally|Ken Marino|Mike 'The Miz' Mizanin|Momona Tamada|Keith Lee|Babatunde Aiyegbusi|Kofi Kingston|</v>
      </c>
    </row>
    <row r="2698" spans="1:21">
      <c r="A2698" s="14" t="s">
        <v>13077</v>
      </c>
      <c r="B2698" s="14" t="s">
        <v>49</v>
      </c>
      <c r="C2698" s="14" t="s">
        <v>13078</v>
      </c>
      <c r="D2698" s="14" t="s">
        <v>13079</v>
      </c>
      <c r="E2698" s="14" t="s">
        <v>13080</v>
      </c>
      <c r="F2698" s="14" t="s">
        <v>132</v>
      </c>
      <c r="G2698" s="26">
        <v>43931</v>
      </c>
      <c r="H2698" s="14">
        <v>2019</v>
      </c>
      <c r="I2698" s="14" t="s">
        <v>360</v>
      </c>
      <c r="J2698" s="14" t="s">
        <v>105</v>
      </c>
      <c r="K2698" s="14" t="s">
        <v>1470</v>
      </c>
      <c r="L2698" s="14" t="s">
        <v>13081</v>
      </c>
      <c r="M2698" s="14">
        <f t="shared" si="336"/>
        <v>2020</v>
      </c>
      <c r="N2698" s="14">
        <f t="shared" si="337"/>
        <v>4</v>
      </c>
      <c r="O2698" s="14" t="str">
        <f>IFERROR(VLOOKUP(I2698,Lists!$F$2:$G$16,2,FALSE()),"Not Rated")</f>
        <v>Adults</v>
      </c>
      <c r="P2698" s="14">
        <f t="shared" si="338"/>
        <v>1</v>
      </c>
      <c r="Q2698" s="14" t="str">
        <f t="shared" si="339"/>
        <v>Italy</v>
      </c>
      <c r="R2698" s="14" t="str">
        <f t="shared" si="340"/>
        <v>|Italy|</v>
      </c>
      <c r="S2698" s="14" t="str">
        <f t="shared" si="341"/>
        <v>|Crime TV Shows|International TV Shows|TV Dramas|</v>
      </c>
      <c r="T2698" s="14" t="str">
        <f t="shared" si="342"/>
        <v>|Stefano Lodovichi|</v>
      </c>
      <c r="U2698" s="14" t="str">
        <f t="shared" si="343"/>
        <v>|Vittoria Puccini|Francesco Scianna|Camilla Filippi|Simone Colombari|Maurizio Lastrico|Alessandro Averone|Euridice Axen|Marco Baliani|Pia Lanciotti|Giordano De Plano|Roberto Herlitzka|Tommaso Ragno|Margherita Caviezel|Michele Morrone|</v>
      </c>
    </row>
    <row r="2699" spans="1:21">
      <c r="A2699" s="14" t="s">
        <v>13082</v>
      </c>
      <c r="B2699" s="14" t="s">
        <v>48</v>
      </c>
      <c r="C2699" s="14" t="s">
        <v>13083</v>
      </c>
      <c r="D2699" s="14" t="s">
        <v>13084</v>
      </c>
      <c r="E2699" s="14" t="s">
        <v>13085</v>
      </c>
      <c r="F2699" s="14" t="s">
        <v>115</v>
      </c>
      <c r="G2699" s="26">
        <v>43931</v>
      </c>
      <c r="H2699" s="14">
        <v>2020</v>
      </c>
      <c r="I2699" s="14" t="s">
        <v>367</v>
      </c>
      <c r="J2699" s="14" t="s">
        <v>436</v>
      </c>
      <c r="K2699" s="14" t="s">
        <v>244</v>
      </c>
      <c r="L2699" s="14" t="s">
        <v>13086</v>
      </c>
      <c r="M2699" s="14">
        <f t="shared" si="336"/>
        <v>2020</v>
      </c>
      <c r="N2699" s="14">
        <f t="shared" si="337"/>
        <v>4</v>
      </c>
      <c r="O2699" s="14" t="str">
        <f>IFERROR(VLOOKUP(I2699,Lists!$F$2:$G$16,2,FALSE()),"Not Rated")</f>
        <v>Older Kids</v>
      </c>
      <c r="P2699" s="14">
        <f t="shared" si="338"/>
        <v>91</v>
      </c>
      <c r="Q2699" s="14" t="str">
        <f t="shared" si="339"/>
        <v>United States</v>
      </c>
      <c r="R2699" s="14" t="str">
        <f t="shared" si="340"/>
        <v>|United States|</v>
      </c>
      <c r="S2699" s="14" t="str">
        <f t="shared" si="341"/>
        <v>|Dramas|</v>
      </c>
      <c r="T2699" s="14" t="str">
        <f t="shared" si="342"/>
        <v>|Alan Yang|</v>
      </c>
      <c r="U2699" s="14" t="str">
        <f t="shared" si="343"/>
        <v>|Tzi Ma|Christine Ko|Hong-Chi Lee|Hayden Szeto|Kunjue Li|Fiona Fu|James Saito|Joan Chen|</v>
      </c>
    </row>
    <row r="2700" spans="1:21">
      <c r="A2700" s="14" t="s">
        <v>13087</v>
      </c>
      <c r="B2700" s="14" t="s">
        <v>49</v>
      </c>
      <c r="C2700" s="14" t="s">
        <v>13088</v>
      </c>
      <c r="D2700" s="14" t="s">
        <v>117</v>
      </c>
      <c r="E2700" s="14" t="s">
        <v>13089</v>
      </c>
      <c r="F2700" s="14" t="s">
        <v>121</v>
      </c>
      <c r="G2700" s="26">
        <v>43930</v>
      </c>
      <c r="H2700" s="14">
        <v>2019</v>
      </c>
      <c r="I2700" s="14" t="s">
        <v>361</v>
      </c>
      <c r="J2700" s="14" t="s">
        <v>106</v>
      </c>
      <c r="K2700" s="14" t="s">
        <v>1787</v>
      </c>
      <c r="L2700" s="14" t="s">
        <v>13090</v>
      </c>
      <c r="M2700" s="14">
        <f t="shared" si="336"/>
        <v>2020</v>
      </c>
      <c r="N2700" s="14">
        <f t="shared" si="337"/>
        <v>4</v>
      </c>
      <c r="O2700" s="14" t="str">
        <f>IFERROR(VLOOKUP(I2700,Lists!$F$2:$G$16,2,FALSE()),"Not Rated")</f>
        <v>Teens</v>
      </c>
      <c r="P2700" s="14">
        <f t="shared" si="338"/>
        <v>2</v>
      </c>
      <c r="Q2700" s="14" t="str">
        <f t="shared" si="339"/>
        <v>Japan</v>
      </c>
      <c r="R2700" s="14" t="str">
        <f t="shared" si="340"/>
        <v>|Japan|</v>
      </c>
      <c r="S2700" s="14" t="str">
        <f t="shared" si="341"/>
        <v>|Anime Series|International TV Shows|Romantic TV Shows|</v>
      </c>
      <c r="T2700" s="14" t="str">
        <f t="shared" si="342"/>
        <v>|Unknown|</v>
      </c>
      <c r="U2700" s="14" t="str">
        <f t="shared" si="343"/>
        <v>|Kohei Amasaki|Sayumi Suzushiro|Yuuki Hirose|Kazuyuki Okitsu|Daiki Yamashita|Daria Midou|Satomi Arai|Shizuka Ito|Cho|Chinatsu Akasaki|Tomokazu Sugita|Yuichi Nakamura|Kana Ueda|Taketora|Hochu Otsuka|Hiroki Yasumoto|</v>
      </c>
    </row>
    <row r="2701" spans="1:21">
      <c r="A2701" s="14" t="s">
        <v>13091</v>
      </c>
      <c r="B2701" s="14" t="s">
        <v>49</v>
      </c>
      <c r="C2701" s="14" t="s">
        <v>13092</v>
      </c>
      <c r="D2701" s="14" t="s">
        <v>117</v>
      </c>
      <c r="E2701" s="14" t="s">
        <v>117</v>
      </c>
      <c r="F2701" s="14" t="s">
        <v>117</v>
      </c>
      <c r="G2701" s="26">
        <v>43930</v>
      </c>
      <c r="H2701" s="14">
        <v>2020</v>
      </c>
      <c r="I2701" s="14" t="s">
        <v>360</v>
      </c>
      <c r="J2701" s="14" t="s">
        <v>105</v>
      </c>
      <c r="K2701" s="14" t="s">
        <v>1599</v>
      </c>
      <c r="L2701" s="14" t="s">
        <v>13093</v>
      </c>
      <c r="M2701" s="14">
        <f t="shared" si="336"/>
        <v>2020</v>
      </c>
      <c r="N2701" s="14">
        <f t="shared" si="337"/>
        <v>4</v>
      </c>
      <c r="O2701" s="14" t="str">
        <f>IFERROR(VLOOKUP(I2701,Lists!$F$2:$G$16,2,FALSE()),"Not Rated")</f>
        <v>Adults</v>
      </c>
      <c r="P2701" s="14">
        <f t="shared" si="338"/>
        <v>1</v>
      </c>
      <c r="Q2701" s="14" t="str">
        <f t="shared" si="339"/>
        <v>Unknown</v>
      </c>
      <c r="R2701" s="14" t="str">
        <f t="shared" si="340"/>
        <v>|Unknown|</v>
      </c>
      <c r="S2701" s="14" t="str">
        <f t="shared" si="341"/>
        <v>|International TV Shows|Reality TV|</v>
      </c>
      <c r="T2701" s="14" t="str">
        <f t="shared" si="342"/>
        <v>|Unknown|</v>
      </c>
      <c r="U2701" s="14" t="str">
        <f t="shared" si="343"/>
        <v>|Unknown|</v>
      </c>
    </row>
    <row r="2702" spans="1:21">
      <c r="A2702" s="14" t="s">
        <v>13094</v>
      </c>
      <c r="B2702" s="14" t="s">
        <v>48</v>
      </c>
      <c r="C2702" s="14" t="s">
        <v>13095</v>
      </c>
      <c r="D2702" s="14" t="s">
        <v>13096</v>
      </c>
      <c r="E2702" s="14" t="s">
        <v>13097</v>
      </c>
      <c r="F2702" s="14" t="s">
        <v>138</v>
      </c>
      <c r="G2702" s="26">
        <v>43929</v>
      </c>
      <c r="H2702" s="14">
        <v>2019</v>
      </c>
      <c r="I2702" s="14" t="s">
        <v>360</v>
      </c>
      <c r="J2702" s="14" t="s">
        <v>624</v>
      </c>
      <c r="K2702" s="14" t="s">
        <v>834</v>
      </c>
      <c r="L2702" s="14" t="s">
        <v>13098</v>
      </c>
      <c r="M2702" s="14">
        <f t="shared" si="336"/>
        <v>2020</v>
      </c>
      <c r="N2702" s="14">
        <f t="shared" si="337"/>
        <v>4</v>
      </c>
      <c r="O2702" s="14" t="str">
        <f>IFERROR(VLOOKUP(I2702,Lists!$F$2:$G$16,2,FALSE()),"Not Rated")</f>
        <v>Adults</v>
      </c>
      <c r="P2702" s="14">
        <f t="shared" si="338"/>
        <v>96</v>
      </c>
      <c r="Q2702" s="14" t="str">
        <f t="shared" si="339"/>
        <v>Philippines</v>
      </c>
      <c r="R2702" s="14" t="str">
        <f t="shared" si="340"/>
        <v>|Philippines|</v>
      </c>
      <c r="S2702" s="14" t="str">
        <f t="shared" si="341"/>
        <v>|Comedies|Dramas|International Movies|</v>
      </c>
      <c r="T2702" s="14" t="str">
        <f t="shared" si="342"/>
        <v>|Perci Intalan|</v>
      </c>
      <c r="U2702" s="14" t="str">
        <f t="shared" si="343"/>
        <v>|Martin del Rosario|Lou Veloso|Chai Fonacier|Kiko Matos|Akihiro Blanco|Paolo Ballesteros|</v>
      </c>
    </row>
    <row r="2703" spans="1:21">
      <c r="A2703" s="14" t="s">
        <v>13099</v>
      </c>
      <c r="B2703" s="14" t="s">
        <v>48</v>
      </c>
      <c r="C2703" s="14" t="s">
        <v>13100</v>
      </c>
      <c r="D2703" s="14" t="s">
        <v>13101</v>
      </c>
      <c r="E2703" s="14" t="s">
        <v>13102</v>
      </c>
      <c r="F2703" s="14" t="s">
        <v>115</v>
      </c>
      <c r="G2703" s="26">
        <v>43929</v>
      </c>
      <c r="H2703" s="14">
        <v>2010</v>
      </c>
      <c r="I2703" s="14" t="s">
        <v>367</v>
      </c>
      <c r="J2703" s="14" t="s">
        <v>457</v>
      </c>
      <c r="K2703" s="14" t="s">
        <v>13103</v>
      </c>
      <c r="L2703" s="14" t="s">
        <v>13104</v>
      </c>
      <c r="M2703" s="14">
        <f t="shared" si="336"/>
        <v>2020</v>
      </c>
      <c r="N2703" s="14">
        <f t="shared" si="337"/>
        <v>4</v>
      </c>
      <c r="O2703" s="14" t="str">
        <f>IFERROR(VLOOKUP(I2703,Lists!$F$2:$G$16,2,FALSE()),"Not Rated")</f>
        <v>Older Kids</v>
      </c>
      <c r="P2703" s="14">
        <f t="shared" si="338"/>
        <v>104</v>
      </c>
      <c r="Q2703" s="14" t="str">
        <f t="shared" si="339"/>
        <v>United States</v>
      </c>
      <c r="R2703" s="14" t="str">
        <f t="shared" si="340"/>
        <v>|United States|</v>
      </c>
      <c r="S2703" s="14" t="str">
        <f t="shared" si="341"/>
        <v>|Action &amp; Adventure|Children &amp; Family Movies|Sci-Fi &amp; Fantasy|</v>
      </c>
      <c r="T2703" s="14" t="str">
        <f t="shared" si="342"/>
        <v>|M. Night Shyamalan|</v>
      </c>
      <c r="U2703" s="14" t="str">
        <f t="shared" si="343"/>
        <v>|Noah Ringer|Dev Patel|Nicola Peltz|Jackson Rathbone|Shaun Toub|Aasif Mandvi|Cliff Curtis|Seychelle Gabriel|Jessica Andres|Keong Sim|Summer Bishil|Francis Guinan|Katharine Houghton|Damon Gupton|</v>
      </c>
    </row>
    <row r="2704" spans="1:21">
      <c r="A2704" s="14" t="s">
        <v>13105</v>
      </c>
      <c r="B2704" s="14" t="s">
        <v>48</v>
      </c>
      <c r="C2704" s="14" t="s">
        <v>13106</v>
      </c>
      <c r="D2704" s="14" t="s">
        <v>13107</v>
      </c>
      <c r="E2704" s="14" t="s">
        <v>13108</v>
      </c>
      <c r="F2704" s="14" t="s">
        <v>115</v>
      </c>
      <c r="G2704" s="26">
        <v>43928</v>
      </c>
      <c r="H2704" s="14">
        <v>2017</v>
      </c>
      <c r="I2704" s="14" t="s">
        <v>360</v>
      </c>
      <c r="J2704" s="14" t="s">
        <v>2497</v>
      </c>
      <c r="K2704" s="14" t="s">
        <v>261</v>
      </c>
      <c r="L2704" s="14" t="s">
        <v>13109</v>
      </c>
      <c r="M2704" s="14">
        <f t="shared" si="336"/>
        <v>2020</v>
      </c>
      <c r="N2704" s="14">
        <f t="shared" si="337"/>
        <v>4</v>
      </c>
      <c r="O2704" s="14" t="str">
        <f>IFERROR(VLOOKUP(I2704,Lists!$F$2:$G$16,2,FALSE()),"Not Rated")</f>
        <v>Adults</v>
      </c>
      <c r="P2704" s="14">
        <f t="shared" si="338"/>
        <v>66</v>
      </c>
      <c r="Q2704" s="14" t="str">
        <f t="shared" si="339"/>
        <v>United States</v>
      </c>
      <c r="R2704" s="14" t="str">
        <f t="shared" si="340"/>
        <v>|United States|</v>
      </c>
      <c r="S2704" s="14" t="str">
        <f t="shared" si="341"/>
        <v>|Stand-Up Comedy|</v>
      </c>
      <c r="T2704" s="14" t="str">
        <f t="shared" si="342"/>
        <v>|Chris Robinson|</v>
      </c>
      <c r="U2704" s="14" t="str">
        <f t="shared" si="343"/>
        <v>|Tiffany Haddish|</v>
      </c>
    </row>
    <row r="2705" spans="1:21">
      <c r="A2705" s="14" t="s">
        <v>13110</v>
      </c>
      <c r="B2705" s="14" t="s">
        <v>48</v>
      </c>
      <c r="C2705" s="14" t="s">
        <v>13111</v>
      </c>
      <c r="D2705" s="14" t="s">
        <v>13112</v>
      </c>
      <c r="E2705" s="14" t="s">
        <v>13113</v>
      </c>
      <c r="F2705" s="14" t="s">
        <v>115</v>
      </c>
      <c r="G2705" s="26">
        <v>43927</v>
      </c>
      <c r="H2705" s="14">
        <v>2019</v>
      </c>
      <c r="I2705" s="14" t="s">
        <v>360</v>
      </c>
      <c r="J2705" s="14" t="s">
        <v>760</v>
      </c>
      <c r="K2705" s="14" t="s">
        <v>1436</v>
      </c>
      <c r="L2705" s="14" t="s">
        <v>13114</v>
      </c>
      <c r="M2705" s="14">
        <f t="shared" si="336"/>
        <v>2020</v>
      </c>
      <c r="N2705" s="14">
        <f t="shared" si="337"/>
        <v>4</v>
      </c>
      <c r="O2705" s="14" t="str">
        <f>IFERROR(VLOOKUP(I2705,Lists!$F$2:$G$16,2,FALSE()),"Not Rated")</f>
        <v>Adults</v>
      </c>
      <c r="P2705" s="14">
        <f t="shared" si="338"/>
        <v>83</v>
      </c>
      <c r="Q2705" s="14" t="str">
        <f t="shared" si="339"/>
        <v>United States</v>
      </c>
      <c r="R2705" s="14" t="str">
        <f t="shared" si="340"/>
        <v>|United States|</v>
      </c>
      <c r="S2705" s="14" t="str">
        <f t="shared" si="341"/>
        <v>|Dramas|Independent Movies|</v>
      </c>
      <c r="T2705" s="14" t="str">
        <f t="shared" si="342"/>
        <v>|Eddie Mensore|</v>
      </c>
      <c r="U2705" s="14" t="str">
        <f t="shared" si="343"/>
        <v>|Terry Serpico|Kevin Sizemore|Mark Ashworth|Clint James|Drew Starkey|Erin Elizabeth Burns|</v>
      </c>
    </row>
    <row r="2706" spans="1:21">
      <c r="A2706" s="14" t="s">
        <v>13115</v>
      </c>
      <c r="B2706" s="14" t="s">
        <v>48</v>
      </c>
      <c r="C2706" s="14" t="s">
        <v>13116</v>
      </c>
      <c r="D2706" s="14" t="s">
        <v>13117</v>
      </c>
      <c r="E2706" s="14" t="s">
        <v>13118</v>
      </c>
      <c r="F2706" s="14" t="s">
        <v>115</v>
      </c>
      <c r="G2706" s="26">
        <v>43927</v>
      </c>
      <c r="H2706" s="14">
        <v>2017</v>
      </c>
      <c r="I2706" s="14" t="s">
        <v>363</v>
      </c>
      <c r="J2706" s="14" t="s">
        <v>580</v>
      </c>
      <c r="K2706" s="14" t="s">
        <v>1436</v>
      </c>
      <c r="L2706" s="14" t="s">
        <v>13119</v>
      </c>
      <c r="M2706" s="14">
        <f t="shared" si="336"/>
        <v>2020</v>
      </c>
      <c r="N2706" s="14">
        <f t="shared" si="337"/>
        <v>4</v>
      </c>
      <c r="O2706" s="14" t="str">
        <f>IFERROR(VLOOKUP(I2706,Lists!$F$2:$G$16,2,FALSE()),"Not Rated")</f>
        <v>Adults</v>
      </c>
      <c r="P2706" s="14">
        <f t="shared" si="338"/>
        <v>111</v>
      </c>
      <c r="Q2706" s="14" t="str">
        <f t="shared" si="339"/>
        <v>United States</v>
      </c>
      <c r="R2706" s="14" t="str">
        <f t="shared" si="340"/>
        <v>|United States|</v>
      </c>
      <c r="S2706" s="14" t="str">
        <f t="shared" si="341"/>
        <v>|Dramas|Independent Movies|</v>
      </c>
      <c r="T2706" s="14" t="str">
        <f t="shared" si="342"/>
        <v>|Sean Baker|</v>
      </c>
      <c r="U2706" s="14" t="str">
        <f t="shared" si="343"/>
        <v>|Brooklynn Prince|Bria Vinaite|Willem Dafoe|Christopher Rivera|Valeria Cotto|Macon Blair|Caleb Landry Jones|</v>
      </c>
    </row>
    <row r="2707" spans="1:21">
      <c r="A2707" s="14" t="s">
        <v>13120</v>
      </c>
      <c r="B2707" s="14" t="s">
        <v>48</v>
      </c>
      <c r="C2707" s="14" t="s">
        <v>13121</v>
      </c>
      <c r="D2707" s="14" t="s">
        <v>13122</v>
      </c>
      <c r="E2707" s="14" t="s">
        <v>13123</v>
      </c>
      <c r="F2707" s="14" t="s">
        <v>115</v>
      </c>
      <c r="G2707" s="26">
        <v>43926</v>
      </c>
      <c r="H2707" s="14">
        <v>2019</v>
      </c>
      <c r="I2707" s="14" t="s">
        <v>360</v>
      </c>
      <c r="J2707" s="14" t="s">
        <v>404</v>
      </c>
      <c r="K2707" s="14" t="s">
        <v>13124</v>
      </c>
      <c r="L2707" s="14" t="s">
        <v>13125</v>
      </c>
      <c r="M2707" s="14">
        <f t="shared" si="336"/>
        <v>2020</v>
      </c>
      <c r="N2707" s="14">
        <f t="shared" si="337"/>
        <v>4</v>
      </c>
      <c r="O2707" s="14" t="str">
        <f>IFERROR(VLOOKUP(I2707,Lists!$F$2:$G$16,2,FALSE()),"Not Rated")</f>
        <v>Adults</v>
      </c>
      <c r="P2707" s="14">
        <f t="shared" si="338"/>
        <v>90</v>
      </c>
      <c r="Q2707" s="14" t="str">
        <f t="shared" si="339"/>
        <v>United States</v>
      </c>
      <c r="R2707" s="14" t="str">
        <f t="shared" si="340"/>
        <v>|United States|</v>
      </c>
      <c r="S2707" s="14" t="str">
        <f t="shared" si="341"/>
        <v>|Horror Movies|Independent Movies|Sci-Fi &amp; Fantasy|</v>
      </c>
      <c r="T2707" s="14" t="str">
        <f t="shared" si="342"/>
        <v>|Padraig Reynolds|</v>
      </c>
      <c r="U2707" s="14" t="str">
        <f t="shared" si="343"/>
        <v>|Jessica Madsen|Opal Littleton|Ed Brody|Kristina Clifford|Ben Sullivan|Gerald Tyler|Weston Meredith|</v>
      </c>
    </row>
    <row r="2708" spans="1:21">
      <c r="A2708" s="14" t="s">
        <v>13126</v>
      </c>
      <c r="B2708" s="14" t="s">
        <v>48</v>
      </c>
      <c r="C2708" s="14" t="s">
        <v>13127</v>
      </c>
      <c r="D2708" s="14" t="s">
        <v>13128</v>
      </c>
      <c r="E2708" s="14" t="s">
        <v>13129</v>
      </c>
      <c r="F2708" s="14" t="s">
        <v>13130</v>
      </c>
      <c r="G2708" s="26">
        <v>43926</v>
      </c>
      <c r="H2708" s="14">
        <v>2017</v>
      </c>
      <c r="I2708" s="14" t="s">
        <v>363</v>
      </c>
      <c r="J2708" s="14" t="s">
        <v>1121</v>
      </c>
      <c r="K2708" s="14" t="s">
        <v>2253</v>
      </c>
      <c r="L2708" s="14" t="s">
        <v>13131</v>
      </c>
      <c r="M2708" s="14">
        <f t="shared" si="336"/>
        <v>2020</v>
      </c>
      <c r="N2708" s="14">
        <f t="shared" si="337"/>
        <v>4</v>
      </c>
      <c r="O2708" s="14" t="str">
        <f>IFERROR(VLOOKUP(I2708,Lists!$F$2:$G$16,2,FALSE()),"Not Rated")</f>
        <v>Adults</v>
      </c>
      <c r="P2708" s="14">
        <f t="shared" si="338"/>
        <v>121</v>
      </c>
      <c r="Q2708" s="14" t="str">
        <f t="shared" si="339"/>
        <v>Ireland</v>
      </c>
      <c r="R2708" s="14" t="str">
        <f t="shared" si="340"/>
        <v>|Ireland|United Kingdom|</v>
      </c>
      <c r="S2708" s="14" t="str">
        <f t="shared" si="341"/>
        <v>|Dramas|Independent Movies|Thrillers|</v>
      </c>
      <c r="T2708" s="14" t="str">
        <f t="shared" si="342"/>
        <v>|Yorgos Lanthimos|</v>
      </c>
      <c r="U2708" s="14" t="str">
        <f t="shared" si="343"/>
        <v>|Colin Farrell|Nicole Kidman|Barry Keoghan|Alicia Silverstone|Raffey Cassidy|Sunny Suljic|Bill Camp|Drew Logan|Barry G. Bernson|Denise Dal Vera|Herb Caillouet|</v>
      </c>
    </row>
    <row r="2709" spans="1:21">
      <c r="A2709" s="14" t="s">
        <v>13132</v>
      </c>
      <c r="B2709" s="14" t="s">
        <v>48</v>
      </c>
      <c r="C2709" s="14" t="s">
        <v>13133</v>
      </c>
      <c r="D2709" s="14" t="s">
        <v>4287</v>
      </c>
      <c r="E2709" s="14" t="s">
        <v>13134</v>
      </c>
      <c r="F2709" s="14" t="s">
        <v>115</v>
      </c>
      <c r="G2709" s="26">
        <v>43925</v>
      </c>
      <c r="H2709" s="14">
        <v>2019</v>
      </c>
      <c r="I2709" s="14" t="s">
        <v>363</v>
      </c>
      <c r="J2709" s="14" t="s">
        <v>1121</v>
      </c>
      <c r="K2709" s="14" t="s">
        <v>248</v>
      </c>
      <c r="L2709" s="14" t="s">
        <v>13135</v>
      </c>
      <c r="M2709" s="14">
        <f t="shared" si="336"/>
        <v>2020</v>
      </c>
      <c r="N2709" s="14">
        <f t="shared" si="337"/>
        <v>4</v>
      </c>
      <c r="O2709" s="14" t="str">
        <f>IFERROR(VLOOKUP(I2709,Lists!$F$2:$G$16,2,FALSE()),"Not Rated")</f>
        <v>Adults</v>
      </c>
      <c r="P2709" s="14">
        <f t="shared" si="338"/>
        <v>121</v>
      </c>
      <c r="Q2709" s="14" t="str">
        <f t="shared" si="339"/>
        <v>United States</v>
      </c>
      <c r="R2709" s="14" t="str">
        <f t="shared" si="340"/>
        <v>|United States|</v>
      </c>
      <c r="S2709" s="14" t="str">
        <f t="shared" si="341"/>
        <v>|Action &amp; Adventure|</v>
      </c>
      <c r="T2709" s="14" t="str">
        <f t="shared" si="342"/>
        <v>|Ric Roman Waugh|</v>
      </c>
      <c r="U2709" s="14" t="str">
        <f t="shared" si="343"/>
        <v>|Gerard Butler|Morgan Freeman|Nick Nolte|Danny Huston|Jada Pinkett Smith|Lance Reddick|Tim Blake Nelson|Piper Perabo|</v>
      </c>
    </row>
    <row r="2710" spans="1:21">
      <c r="A2710" s="14" t="s">
        <v>13136</v>
      </c>
      <c r="B2710" s="14" t="s">
        <v>49</v>
      </c>
      <c r="C2710" s="14" t="s">
        <v>13137</v>
      </c>
      <c r="D2710" s="14" t="s">
        <v>117</v>
      </c>
      <c r="E2710" s="14" t="s">
        <v>13138</v>
      </c>
      <c r="F2710" s="14" t="s">
        <v>153</v>
      </c>
      <c r="G2710" s="26">
        <v>43925</v>
      </c>
      <c r="H2710" s="14">
        <v>2013</v>
      </c>
      <c r="I2710" s="14" t="s">
        <v>360</v>
      </c>
      <c r="J2710" s="14" t="s">
        <v>106</v>
      </c>
      <c r="K2710" s="14" t="s">
        <v>1451</v>
      </c>
      <c r="L2710" s="14" t="s">
        <v>13139</v>
      </c>
      <c r="M2710" s="14">
        <f t="shared" si="336"/>
        <v>2020</v>
      </c>
      <c r="N2710" s="14">
        <f t="shared" si="337"/>
        <v>4</v>
      </c>
      <c r="O2710" s="14" t="str">
        <f>IFERROR(VLOOKUP(I2710,Lists!$F$2:$G$16,2,FALSE()),"Not Rated")</f>
        <v>Adults</v>
      </c>
      <c r="P2710" s="14">
        <f t="shared" si="338"/>
        <v>2</v>
      </c>
      <c r="Q2710" s="14" t="str">
        <f t="shared" si="339"/>
        <v>Chile</v>
      </c>
      <c r="R2710" s="14" t="str">
        <f t="shared" si="340"/>
        <v>|Chile|</v>
      </c>
      <c r="S2710" s="14" t="str">
        <f t="shared" si="341"/>
        <v>|International TV Shows|Spanish-Language TV Shows|TV Dramas|</v>
      </c>
      <c r="T2710" s="14" t="str">
        <f t="shared" si="342"/>
        <v>|Unknown|</v>
      </c>
      <c r="U2710" s="14" t="str">
        <f t="shared" si="343"/>
        <v>|Iván Álvarez de Araya|Blanca Lewin|Karla Melo|Sebastián Ayala|Roberto Farías|Sergio Hernández|</v>
      </c>
    </row>
    <row r="2711" spans="1:21">
      <c r="A2711" s="14" t="s">
        <v>13140</v>
      </c>
      <c r="B2711" s="14" t="s">
        <v>48</v>
      </c>
      <c r="C2711" s="14" t="s">
        <v>13141</v>
      </c>
      <c r="D2711" s="14" t="s">
        <v>13142</v>
      </c>
      <c r="E2711" s="14" t="s">
        <v>13143</v>
      </c>
      <c r="F2711" s="14" t="s">
        <v>115</v>
      </c>
      <c r="G2711" s="26">
        <v>43924</v>
      </c>
      <c r="H2711" s="14">
        <v>2020</v>
      </c>
      <c r="I2711" s="14" t="s">
        <v>360</v>
      </c>
      <c r="J2711" s="14" t="s">
        <v>708</v>
      </c>
      <c r="K2711" s="14" t="s">
        <v>1149</v>
      </c>
      <c r="L2711" s="14" t="s">
        <v>13144</v>
      </c>
      <c r="M2711" s="14">
        <f t="shared" si="336"/>
        <v>2020</v>
      </c>
      <c r="N2711" s="14">
        <f t="shared" si="337"/>
        <v>4</v>
      </c>
      <c r="O2711" s="14" t="str">
        <f>IFERROR(VLOOKUP(I2711,Lists!$F$2:$G$16,2,FALSE()),"Not Rated")</f>
        <v>Adults</v>
      </c>
      <c r="P2711" s="14">
        <f t="shared" si="338"/>
        <v>88</v>
      </c>
      <c r="Q2711" s="14" t="str">
        <f t="shared" si="339"/>
        <v>United States</v>
      </c>
      <c r="R2711" s="14" t="str">
        <f t="shared" si="340"/>
        <v>|United States|</v>
      </c>
      <c r="S2711" s="14" t="str">
        <f t="shared" si="341"/>
        <v>|Action &amp; Adventure|Comedies|</v>
      </c>
      <c r="T2711" s="14" t="str">
        <f t="shared" si="342"/>
        <v>|Michael Dowse|</v>
      </c>
      <c r="U2711" s="14" t="str">
        <f t="shared" si="343"/>
        <v>|Ed Helms|Taraji P. Henson|Terrence Little Gardenhigh|Betty Gilpin|</v>
      </c>
    </row>
    <row r="2712" spans="1:21">
      <c r="A2712" s="14" t="s">
        <v>13145</v>
      </c>
      <c r="B2712" s="14" t="s">
        <v>49</v>
      </c>
      <c r="C2712" s="14" t="s">
        <v>13146</v>
      </c>
      <c r="D2712" s="14" t="s">
        <v>117</v>
      </c>
      <c r="E2712" s="14" t="s">
        <v>13147</v>
      </c>
      <c r="F2712" s="14" t="s">
        <v>115</v>
      </c>
      <c r="G2712" s="26">
        <v>43924</v>
      </c>
      <c r="H2712" s="14">
        <v>2019</v>
      </c>
      <c r="I2712" s="14" t="s">
        <v>361</v>
      </c>
      <c r="J2712" s="14" t="s">
        <v>106</v>
      </c>
      <c r="K2712" s="14" t="s">
        <v>13148</v>
      </c>
      <c r="L2712" s="14" t="s">
        <v>13149</v>
      </c>
      <c r="M2712" s="14">
        <f t="shared" si="336"/>
        <v>2020</v>
      </c>
      <c r="N2712" s="14">
        <f t="shared" si="337"/>
        <v>4</v>
      </c>
      <c r="O2712" s="14" t="str">
        <f>IFERROR(VLOOKUP(I2712,Lists!$F$2:$G$16,2,FALSE()),"Not Rated")</f>
        <v>Teens</v>
      </c>
      <c r="P2712" s="14">
        <f t="shared" si="338"/>
        <v>2</v>
      </c>
      <c r="Q2712" s="14" t="str">
        <f t="shared" si="339"/>
        <v>United States</v>
      </c>
      <c r="R2712" s="14" t="str">
        <f t="shared" si="340"/>
        <v>|United States|</v>
      </c>
      <c r="S2712" s="14" t="str">
        <f t="shared" si="341"/>
        <v>|TV Dramas|TV Sci-Fi &amp; Fantasy|Teen TV Shows|</v>
      </c>
      <c r="T2712" s="14" t="str">
        <f t="shared" si="342"/>
        <v>|Unknown|</v>
      </c>
      <c r="U2712" s="14" t="str">
        <f t="shared" si="343"/>
        <v>|Danielle Rose Russell|Aria Shahghasemi|Kaylee Bryant|Jenny Boyd|Quincy Fouse|Peyton Alex Smith|Matthew Davis|Archie L. Winston|</v>
      </c>
    </row>
    <row r="2713" spans="1:21">
      <c r="A2713" s="14" t="s">
        <v>13150</v>
      </c>
      <c r="B2713" s="14" t="s">
        <v>48</v>
      </c>
      <c r="C2713" s="14" t="s">
        <v>13151</v>
      </c>
      <c r="D2713" s="14" t="s">
        <v>13152</v>
      </c>
      <c r="E2713" s="14" t="s">
        <v>117</v>
      </c>
      <c r="F2713" s="14" t="s">
        <v>122</v>
      </c>
      <c r="G2713" s="26">
        <v>43924</v>
      </c>
      <c r="H2713" s="14">
        <v>2020</v>
      </c>
      <c r="I2713" s="14" t="s">
        <v>360</v>
      </c>
      <c r="J2713" s="14" t="s">
        <v>7647</v>
      </c>
      <c r="K2713" s="14" t="s">
        <v>496</v>
      </c>
      <c r="L2713" s="14" t="s">
        <v>13153</v>
      </c>
      <c r="M2713" s="14">
        <f t="shared" si="336"/>
        <v>2020</v>
      </c>
      <c r="N2713" s="14">
        <f t="shared" si="337"/>
        <v>4</v>
      </c>
      <c r="O2713" s="14" t="str">
        <f>IFERROR(VLOOKUP(I2713,Lists!$F$2:$G$16,2,FALSE()),"Not Rated")</f>
        <v>Adults</v>
      </c>
      <c r="P2713" s="14">
        <f t="shared" si="338"/>
        <v>57</v>
      </c>
      <c r="Q2713" s="14" t="str">
        <f t="shared" si="339"/>
        <v>Spain</v>
      </c>
      <c r="R2713" s="14" t="str">
        <f t="shared" si="340"/>
        <v>|Spain|</v>
      </c>
      <c r="S2713" s="14" t="str">
        <f t="shared" si="341"/>
        <v>|Documentaries|International Movies|</v>
      </c>
      <c r="T2713" s="14" t="str">
        <f t="shared" si="342"/>
        <v>|Pablo Lejarreta|Luis Alfaro|</v>
      </c>
      <c r="U2713" s="14" t="str">
        <f t="shared" si="343"/>
        <v>|Unknown|</v>
      </c>
    </row>
    <row r="2714" spans="1:21">
      <c r="A2714" s="14" t="s">
        <v>13154</v>
      </c>
      <c r="B2714" s="14" t="s">
        <v>48</v>
      </c>
      <c r="C2714" s="14" t="s">
        <v>13155</v>
      </c>
      <c r="D2714" s="14" t="s">
        <v>13156</v>
      </c>
      <c r="E2714" s="14" t="s">
        <v>13157</v>
      </c>
      <c r="F2714" s="14" t="s">
        <v>13158</v>
      </c>
      <c r="G2714" s="26">
        <v>43924</v>
      </c>
      <c r="H2714" s="14">
        <v>2017</v>
      </c>
      <c r="I2714" s="14" t="s">
        <v>363</v>
      </c>
      <c r="J2714" s="14" t="s">
        <v>1386</v>
      </c>
      <c r="K2714" s="14" t="s">
        <v>1034</v>
      </c>
      <c r="L2714" s="14" t="s">
        <v>13159</v>
      </c>
      <c r="M2714" s="14">
        <f t="shared" si="336"/>
        <v>2020</v>
      </c>
      <c r="N2714" s="14">
        <f t="shared" si="337"/>
        <v>4</v>
      </c>
      <c r="O2714" s="14" t="str">
        <f>IFERROR(VLOOKUP(I2714,Lists!$F$2:$G$16,2,FALSE()),"Not Rated")</f>
        <v>Adults</v>
      </c>
      <c r="P2714" s="14">
        <f t="shared" si="338"/>
        <v>107</v>
      </c>
      <c r="Q2714" s="14" t="str">
        <f t="shared" si="339"/>
        <v>United Kingdom</v>
      </c>
      <c r="R2714" s="14" t="str">
        <f t="shared" si="340"/>
        <v>|United Kingdom|France|Belgium|Canada|United States|</v>
      </c>
      <c r="S2714" s="14" t="str">
        <f t="shared" si="341"/>
        <v>|Comedies|Dramas|Independent Movies|</v>
      </c>
      <c r="T2714" s="14" t="str">
        <f t="shared" si="342"/>
        <v>|Armando Iannucci|</v>
      </c>
      <c r="U2714" s="14" t="str">
        <f t="shared" si="343"/>
        <v>|Steve Buscemi|Simon Russell Beale|Paddy Considine|Rupert Friend|Jason Isaacs|Michael Palin|Andrea Riseborough|Jeffrey Tambor|Olga Kurylenko|Paul Chahidi|</v>
      </c>
    </row>
    <row r="2715" spans="1:21">
      <c r="A2715" s="14" t="s">
        <v>13160</v>
      </c>
      <c r="B2715" s="14" t="s">
        <v>48</v>
      </c>
      <c r="C2715" s="14" t="s">
        <v>13161</v>
      </c>
      <c r="D2715" s="14" t="s">
        <v>13162</v>
      </c>
      <c r="E2715" s="14" t="s">
        <v>117</v>
      </c>
      <c r="F2715" s="14" t="s">
        <v>121</v>
      </c>
      <c r="G2715" s="26">
        <v>43923</v>
      </c>
      <c r="H2715" s="14">
        <v>2020</v>
      </c>
      <c r="I2715" s="14" t="s">
        <v>361</v>
      </c>
      <c r="J2715" s="14" t="s">
        <v>13163</v>
      </c>
      <c r="K2715" s="14" t="s">
        <v>699</v>
      </c>
      <c r="L2715" s="14" t="s">
        <v>13164</v>
      </c>
      <c r="M2715" s="14">
        <f t="shared" si="336"/>
        <v>2020</v>
      </c>
      <c r="N2715" s="14">
        <f t="shared" si="337"/>
        <v>4</v>
      </c>
      <c r="O2715" s="14" t="str">
        <f>IFERROR(VLOOKUP(I2715,Lists!$F$2:$G$16,2,FALSE()),"Not Rated")</f>
        <v>Teens</v>
      </c>
      <c r="P2715" s="14">
        <f t="shared" si="338"/>
        <v>5</v>
      </c>
      <c r="Q2715" s="14" t="str">
        <f t="shared" si="339"/>
        <v>Japan</v>
      </c>
      <c r="R2715" s="14" t="str">
        <f t="shared" si="340"/>
        <v>|Japan|</v>
      </c>
      <c r="S2715" s="14" t="str">
        <f t="shared" si="341"/>
        <v>|Action &amp; Adventure|Anime Features|International Movies|</v>
      </c>
      <c r="T2715" s="14" t="str">
        <f t="shared" si="342"/>
        <v>|Akira Saitoh|</v>
      </c>
      <c r="U2715" s="14" t="str">
        <f t="shared" si="343"/>
        <v>|Unknown|</v>
      </c>
    </row>
    <row r="2716" spans="1:21">
      <c r="A2716" s="14" t="s">
        <v>13165</v>
      </c>
      <c r="B2716" s="14" t="s">
        <v>48</v>
      </c>
      <c r="C2716" s="14" t="s">
        <v>13166</v>
      </c>
      <c r="D2716" s="14" t="s">
        <v>13167</v>
      </c>
      <c r="E2716" s="14" t="s">
        <v>13168</v>
      </c>
      <c r="F2716" s="14" t="s">
        <v>121</v>
      </c>
      <c r="G2716" s="26">
        <v>43923</v>
      </c>
      <c r="H2716" s="14">
        <v>2019</v>
      </c>
      <c r="I2716" s="14" t="s">
        <v>362</v>
      </c>
      <c r="J2716" s="14" t="s">
        <v>436</v>
      </c>
      <c r="K2716" s="14" t="s">
        <v>13169</v>
      </c>
      <c r="L2716" s="14" t="s">
        <v>13170</v>
      </c>
      <c r="M2716" s="14">
        <f t="shared" si="336"/>
        <v>2020</v>
      </c>
      <c r="N2716" s="14">
        <f t="shared" si="337"/>
        <v>4</v>
      </c>
      <c r="O2716" s="14" t="str">
        <f>IFERROR(VLOOKUP(I2716,Lists!$F$2:$G$16,2,FALSE()),"Not Rated")</f>
        <v>Older Kids</v>
      </c>
      <c r="P2716" s="14">
        <f t="shared" si="338"/>
        <v>91</v>
      </c>
      <c r="Q2716" s="14" t="str">
        <f t="shared" si="339"/>
        <v>Japan</v>
      </c>
      <c r="R2716" s="14" t="str">
        <f t="shared" si="340"/>
        <v>|Japan|</v>
      </c>
      <c r="S2716" s="14" t="str">
        <f t="shared" si="341"/>
        <v>|Anime Features|International Movies|Sci-Fi &amp; Fantasy|</v>
      </c>
      <c r="T2716" s="14" t="str">
        <f t="shared" si="342"/>
        <v>|Haruka Fujita|</v>
      </c>
      <c r="U2716" s="14" t="str">
        <f t="shared" si="343"/>
        <v>|Yui Ishikawa|Minako Kotobuki|Aoi Yuki|</v>
      </c>
    </row>
    <row r="2717" spans="1:21">
      <c r="A2717" s="14" t="s">
        <v>13171</v>
      </c>
      <c r="B2717" s="14" t="s">
        <v>48</v>
      </c>
      <c r="C2717" s="14" t="s">
        <v>13172</v>
      </c>
      <c r="D2717" s="14" t="s">
        <v>13173</v>
      </c>
      <c r="E2717" s="14" t="s">
        <v>13174</v>
      </c>
      <c r="F2717" s="14" t="s">
        <v>116</v>
      </c>
      <c r="G2717" s="26">
        <v>43922</v>
      </c>
      <c r="H2717" s="14">
        <v>1990</v>
      </c>
      <c r="I2717" s="14" t="s">
        <v>361</v>
      </c>
      <c r="J2717" s="14" t="s">
        <v>13175</v>
      </c>
      <c r="K2717" s="14" t="s">
        <v>475</v>
      </c>
      <c r="L2717" s="14" t="s">
        <v>13176</v>
      </c>
      <c r="M2717" s="14">
        <f t="shared" si="336"/>
        <v>2020</v>
      </c>
      <c r="N2717" s="14">
        <f t="shared" si="337"/>
        <v>4</v>
      </c>
      <c r="O2717" s="14" t="str">
        <f>IFERROR(VLOOKUP(I2717,Lists!$F$2:$G$16,2,FALSE()),"Not Rated")</f>
        <v>Teens</v>
      </c>
      <c r="P2717" s="14">
        <f t="shared" si="338"/>
        <v>174</v>
      </c>
      <c r="Q2717" s="14" t="str">
        <f t="shared" si="339"/>
        <v>India</v>
      </c>
      <c r="R2717" s="14" t="str">
        <f t="shared" si="340"/>
        <v>|India|</v>
      </c>
      <c r="S2717" s="14" t="str">
        <f t="shared" si="341"/>
        <v>|Dramas|International Movies|</v>
      </c>
      <c r="T2717" s="14" t="str">
        <f t="shared" si="342"/>
        <v>|Mukul Anand|</v>
      </c>
      <c r="U2717" s="14" t="str">
        <f t="shared" si="343"/>
        <v>|Amitabh Bachchan|Mithun Chakraborty|Danny Denzongpa|Madhavi|Neelam|Alok Nath|Rohini Hattangadi|Tinnu Anand|Vikram Gokhale|Archana Puran Singh|</v>
      </c>
    </row>
    <row r="2718" spans="1:21">
      <c r="A2718" s="14" t="s">
        <v>13177</v>
      </c>
      <c r="B2718" s="14" t="s">
        <v>48</v>
      </c>
      <c r="C2718" s="14" t="s">
        <v>13178</v>
      </c>
      <c r="D2718" s="14" t="s">
        <v>13179</v>
      </c>
      <c r="E2718" s="14" t="s">
        <v>13180</v>
      </c>
      <c r="F2718" s="14" t="s">
        <v>7096</v>
      </c>
      <c r="G2718" s="26">
        <v>43922</v>
      </c>
      <c r="H2718" s="14">
        <v>2015</v>
      </c>
      <c r="I2718" s="14" t="s">
        <v>361</v>
      </c>
      <c r="J2718" s="14" t="s">
        <v>3208</v>
      </c>
      <c r="K2718" s="14" t="s">
        <v>612</v>
      </c>
      <c r="L2718" s="14" t="s">
        <v>13181</v>
      </c>
      <c r="M2718" s="14">
        <f t="shared" si="336"/>
        <v>2020</v>
      </c>
      <c r="N2718" s="14">
        <f t="shared" si="337"/>
        <v>4</v>
      </c>
      <c r="O2718" s="14" t="str">
        <f>IFERROR(VLOOKUP(I2718,Lists!$F$2:$G$16,2,FALSE()),"Not Rated")</f>
        <v>Teens</v>
      </c>
      <c r="P2718" s="14">
        <f t="shared" si="338"/>
        <v>155</v>
      </c>
      <c r="Q2718" s="14" t="str">
        <f t="shared" si="339"/>
        <v>India</v>
      </c>
      <c r="R2718" s="14" t="str">
        <f t="shared" si="340"/>
        <v>|India|United States|</v>
      </c>
      <c r="S2718" s="14" t="str">
        <f t="shared" si="341"/>
        <v>|Action &amp; Adventure|Dramas|International Movies|</v>
      </c>
      <c r="T2718" s="14" t="str">
        <f t="shared" si="342"/>
        <v>|Karan Malhotra|</v>
      </c>
      <c r="U2718" s="14" t="str">
        <f t="shared" si="343"/>
        <v>|Akshay Kumar|Sidharth Malhotra|Jackie Shroff|Jacqueline Fernandez|Shefali Shah|Kulbhushan Kharbanda|Rajendranath Zutshi|Ashutosh Rana|</v>
      </c>
    </row>
    <row r="2719" spans="1:21">
      <c r="A2719" s="14" t="s">
        <v>13182</v>
      </c>
      <c r="B2719" s="14" t="s">
        <v>48</v>
      </c>
      <c r="C2719" s="14" t="s">
        <v>13183</v>
      </c>
      <c r="D2719" s="14" t="s">
        <v>285</v>
      </c>
      <c r="E2719" s="14" t="s">
        <v>13184</v>
      </c>
      <c r="F2719" s="14" t="s">
        <v>116</v>
      </c>
      <c r="G2719" s="26">
        <v>43922</v>
      </c>
      <c r="H2719" s="14">
        <v>2012</v>
      </c>
      <c r="I2719" s="14" t="s">
        <v>365</v>
      </c>
      <c r="J2719" s="14" t="s">
        <v>872</v>
      </c>
      <c r="K2719" s="14" t="s">
        <v>251</v>
      </c>
      <c r="L2719" s="14" t="s">
        <v>13185</v>
      </c>
      <c r="M2719" s="14">
        <f t="shared" si="336"/>
        <v>2020</v>
      </c>
      <c r="N2719" s="14">
        <f t="shared" si="337"/>
        <v>4</v>
      </c>
      <c r="O2719" s="14" t="str">
        <f>IFERROR(VLOOKUP(I2719,Lists!$F$2:$G$16,2,FALSE()),"Not Rated")</f>
        <v>Kids</v>
      </c>
      <c r="P2719" s="14">
        <f t="shared" si="338"/>
        <v>87</v>
      </c>
      <c r="Q2719" s="14" t="str">
        <f t="shared" si="339"/>
        <v>India</v>
      </c>
      <c r="R2719" s="14" t="str">
        <f t="shared" si="340"/>
        <v>|India|</v>
      </c>
      <c r="S2719" s="14" t="str">
        <f t="shared" si="341"/>
        <v>|Children &amp; Family Movies|</v>
      </c>
      <c r="T2719" s="14" t="str">
        <f t="shared" si="342"/>
        <v>|Rajiv Chilaka|</v>
      </c>
      <c r="U2719" s="14" t="str">
        <f t="shared" si="343"/>
        <v>|Kaustav Ghosh|Jigna Bhardwaj|Chutki|Rajesh Kava|Mausam|Guru Shambu|Arun Shekar|Julie Tejwani|Anamaya Verma|</v>
      </c>
    </row>
    <row r="2720" spans="1:21">
      <c r="A2720" s="14" t="s">
        <v>13186</v>
      </c>
      <c r="B2720" s="14" t="s">
        <v>49</v>
      </c>
      <c r="C2720" s="14" t="s">
        <v>13187</v>
      </c>
      <c r="D2720" s="14" t="s">
        <v>117</v>
      </c>
      <c r="E2720" s="14" t="s">
        <v>13188</v>
      </c>
      <c r="F2720" s="14" t="s">
        <v>115</v>
      </c>
      <c r="G2720" s="26">
        <v>43922</v>
      </c>
      <c r="H2720" s="14">
        <v>2015</v>
      </c>
      <c r="I2720" s="14" t="s">
        <v>361</v>
      </c>
      <c r="J2720" s="14" t="s">
        <v>718</v>
      </c>
      <c r="K2720" s="14" t="s">
        <v>253</v>
      </c>
      <c r="L2720" s="14" t="s">
        <v>13189</v>
      </c>
      <c r="M2720" s="14">
        <f t="shared" si="336"/>
        <v>2020</v>
      </c>
      <c r="N2720" s="14">
        <f t="shared" si="337"/>
        <v>4</v>
      </c>
      <c r="O2720" s="14" t="str">
        <f>IFERROR(VLOOKUP(I2720,Lists!$F$2:$G$16,2,FALSE()),"Not Rated")</f>
        <v>Teens</v>
      </c>
      <c r="P2720" s="14">
        <f t="shared" si="338"/>
        <v>6</v>
      </c>
      <c r="Q2720" s="14" t="str">
        <f t="shared" si="339"/>
        <v>United States</v>
      </c>
      <c r="R2720" s="14" t="str">
        <f t="shared" si="340"/>
        <v>|United States|</v>
      </c>
      <c r="S2720" s="14" t="str">
        <f t="shared" si="341"/>
        <v>|TV Comedies|</v>
      </c>
      <c r="T2720" s="14" t="str">
        <f t="shared" si="342"/>
        <v>|Unknown|</v>
      </c>
      <c r="U2720" s="14" t="str">
        <f t="shared" si="343"/>
        <v>|Ken Jeong|Jim Rash|Donald Glover|Joel McHale|Gillian Jacobs|Danny Pudi|Alison Brie|Chevy Chase|Yvette Nicole Brown|</v>
      </c>
    </row>
    <row r="2721" spans="1:21">
      <c r="A2721" s="14" t="s">
        <v>13190</v>
      </c>
      <c r="B2721" s="14" t="s">
        <v>48</v>
      </c>
      <c r="C2721" s="14" t="s">
        <v>13191</v>
      </c>
      <c r="D2721" s="14" t="s">
        <v>13192</v>
      </c>
      <c r="E2721" s="14" t="s">
        <v>13193</v>
      </c>
      <c r="F2721" s="14" t="s">
        <v>145</v>
      </c>
      <c r="G2721" s="26">
        <v>43922</v>
      </c>
      <c r="H2721" s="14">
        <v>2020</v>
      </c>
      <c r="I2721" s="14" t="s">
        <v>360</v>
      </c>
      <c r="J2721" s="14" t="s">
        <v>4073</v>
      </c>
      <c r="K2721" s="14" t="s">
        <v>261</v>
      </c>
      <c r="L2721" s="14" t="s">
        <v>13194</v>
      </c>
      <c r="M2721" s="14">
        <f t="shared" si="336"/>
        <v>2020</v>
      </c>
      <c r="N2721" s="14">
        <f t="shared" si="337"/>
        <v>4</v>
      </c>
      <c r="O2721" s="14" t="str">
        <f>IFERROR(VLOOKUP(I2721,Lists!$F$2:$G$16,2,FALSE()),"Not Rated")</f>
        <v>Adults</v>
      </c>
      <c r="P2721" s="14">
        <f t="shared" si="338"/>
        <v>77</v>
      </c>
      <c r="Q2721" s="14" t="str">
        <f t="shared" si="339"/>
        <v>Sweden</v>
      </c>
      <c r="R2721" s="14" t="str">
        <f t="shared" si="340"/>
        <v>|Sweden|</v>
      </c>
      <c r="S2721" s="14" t="str">
        <f t="shared" si="341"/>
        <v>|Stand-Up Comedy|</v>
      </c>
      <c r="T2721" s="14" t="str">
        <f t="shared" si="342"/>
        <v>|David Batra|Jon Rudberg|</v>
      </c>
      <c r="U2721" s="14" t="str">
        <f t="shared" si="343"/>
        <v>|David Batra|</v>
      </c>
    </row>
    <row r="2722" spans="1:21">
      <c r="A2722" s="14" t="s">
        <v>13195</v>
      </c>
      <c r="B2722" s="14" t="s">
        <v>48</v>
      </c>
      <c r="C2722" s="14" t="s">
        <v>13196</v>
      </c>
      <c r="D2722" s="14" t="s">
        <v>13197</v>
      </c>
      <c r="E2722" s="14" t="s">
        <v>13198</v>
      </c>
      <c r="F2722" s="14" t="s">
        <v>7096</v>
      </c>
      <c r="G2722" s="26">
        <v>43922</v>
      </c>
      <c r="H2722" s="14">
        <v>2008</v>
      </c>
      <c r="I2722" s="14" t="s">
        <v>361</v>
      </c>
      <c r="J2722" s="14" t="s">
        <v>1129</v>
      </c>
      <c r="K2722" s="14" t="s">
        <v>834</v>
      </c>
      <c r="L2722" s="14" t="s">
        <v>13199</v>
      </c>
      <c r="M2722" s="14">
        <f t="shared" si="336"/>
        <v>2020</v>
      </c>
      <c r="N2722" s="14">
        <f t="shared" si="337"/>
        <v>4</v>
      </c>
      <c r="O2722" s="14" t="str">
        <f>IFERROR(VLOOKUP(I2722,Lists!$F$2:$G$16,2,FALSE()),"Not Rated")</f>
        <v>Teens</v>
      </c>
      <c r="P2722" s="14">
        <f t="shared" si="338"/>
        <v>142</v>
      </c>
      <c r="Q2722" s="14" t="str">
        <f t="shared" si="339"/>
        <v>India</v>
      </c>
      <c r="R2722" s="14" t="str">
        <f t="shared" si="340"/>
        <v>|India|United States|</v>
      </c>
      <c r="S2722" s="14" t="str">
        <f t="shared" si="341"/>
        <v>|Comedies|Dramas|International Movies|</v>
      </c>
      <c r="T2722" s="14" t="str">
        <f t="shared" si="342"/>
        <v>|Tarun Mansukhani|</v>
      </c>
      <c r="U2722" s="14" t="str">
        <f t="shared" si="343"/>
        <v>|Abhishek Bachchan|John Abraham|Priyanka Chopra|Bobby Deol|Kiron Kher|Sushmita Mukherjee|Shrey Bawa|Boman Irani|</v>
      </c>
    </row>
    <row r="2723" spans="1:21">
      <c r="A2723" s="14" t="s">
        <v>13200</v>
      </c>
      <c r="B2723" s="14" t="s">
        <v>48</v>
      </c>
      <c r="C2723" s="14" t="s">
        <v>13201</v>
      </c>
      <c r="D2723" s="14" t="s">
        <v>13202</v>
      </c>
      <c r="E2723" s="14" t="s">
        <v>13203</v>
      </c>
      <c r="F2723" s="14" t="s">
        <v>116</v>
      </c>
      <c r="G2723" s="26">
        <v>43922</v>
      </c>
      <c r="H2723" s="14">
        <v>1984</v>
      </c>
      <c r="I2723" s="14" t="s">
        <v>361</v>
      </c>
      <c r="J2723" s="14" t="s">
        <v>13204</v>
      </c>
      <c r="K2723" s="14" t="s">
        <v>612</v>
      </c>
      <c r="L2723" s="14" t="s">
        <v>13205</v>
      </c>
      <c r="M2723" s="14">
        <f t="shared" si="336"/>
        <v>2020</v>
      </c>
      <c r="N2723" s="14">
        <f t="shared" si="337"/>
        <v>4</v>
      </c>
      <c r="O2723" s="14" t="str">
        <f>IFERROR(VLOOKUP(I2723,Lists!$F$2:$G$16,2,FALSE()),"Not Rated")</f>
        <v>Teens</v>
      </c>
      <c r="P2723" s="14">
        <f t="shared" si="338"/>
        <v>170</v>
      </c>
      <c r="Q2723" s="14" t="str">
        <f t="shared" si="339"/>
        <v>India</v>
      </c>
      <c r="R2723" s="14" t="str">
        <f t="shared" si="340"/>
        <v>|India|</v>
      </c>
      <c r="S2723" s="14" t="str">
        <f t="shared" si="341"/>
        <v>|Action &amp; Adventure|Dramas|International Movies|</v>
      </c>
      <c r="T2723" s="14" t="str">
        <f t="shared" si="342"/>
        <v>|Ramesh Talwar|</v>
      </c>
      <c r="U2723" s="14" t="str">
        <f t="shared" si="343"/>
        <v>|Dilip Kumar|Rishi Kapoor|Pran|Amrita Singh|Ashok Kumar|Prem Chopra|Amrish Puri|Satyen Kappu|Mac Mohan|Javed Khan|</v>
      </c>
    </row>
    <row r="2724" spans="1:21">
      <c r="A2724" s="14" t="s">
        <v>13206</v>
      </c>
      <c r="B2724" s="14" t="s">
        <v>48</v>
      </c>
      <c r="C2724" s="14" t="s">
        <v>13207</v>
      </c>
      <c r="D2724" s="14" t="s">
        <v>13208</v>
      </c>
      <c r="E2724" s="14" t="s">
        <v>13209</v>
      </c>
      <c r="F2724" s="14" t="s">
        <v>116</v>
      </c>
      <c r="G2724" s="26">
        <v>43922</v>
      </c>
      <c r="H2724" s="14">
        <v>1998</v>
      </c>
      <c r="I2724" s="14" t="s">
        <v>361</v>
      </c>
      <c r="J2724" s="14" t="s">
        <v>1494</v>
      </c>
      <c r="K2724" s="14" t="s">
        <v>834</v>
      </c>
      <c r="L2724" s="14" t="s">
        <v>13210</v>
      </c>
      <c r="M2724" s="14">
        <f t="shared" si="336"/>
        <v>2020</v>
      </c>
      <c r="N2724" s="14">
        <f t="shared" si="337"/>
        <v>4</v>
      </c>
      <c r="O2724" s="14" t="str">
        <f>IFERROR(VLOOKUP(I2724,Lists!$F$2:$G$16,2,FALSE()),"Not Rated")</f>
        <v>Teens</v>
      </c>
      <c r="P2724" s="14">
        <f t="shared" si="338"/>
        <v>165</v>
      </c>
      <c r="Q2724" s="14" t="str">
        <f t="shared" si="339"/>
        <v>India</v>
      </c>
      <c r="R2724" s="14" t="str">
        <f t="shared" si="340"/>
        <v>|India|</v>
      </c>
      <c r="S2724" s="14" t="str">
        <f t="shared" si="341"/>
        <v>|Comedies|Dramas|International Movies|</v>
      </c>
      <c r="T2724" s="14" t="str">
        <f t="shared" si="342"/>
        <v>|Mahesh Bhatt|</v>
      </c>
      <c r="U2724" s="14" t="str">
        <f t="shared" si="343"/>
        <v>|Shah Rukh Khan|Juhi Chawla|Sonali Bendre|Farida Jalal|Mohnish Bahl|Tiku Talsania|Gulshan Grover|Sharat Saxena|</v>
      </c>
    </row>
    <row r="2725" spans="1:21">
      <c r="A2725" s="14" t="s">
        <v>13211</v>
      </c>
      <c r="B2725" s="14" t="s">
        <v>48</v>
      </c>
      <c r="C2725" s="14" t="s">
        <v>13212</v>
      </c>
      <c r="D2725" s="14" t="s">
        <v>13213</v>
      </c>
      <c r="E2725" s="14" t="s">
        <v>13214</v>
      </c>
      <c r="F2725" s="14" t="s">
        <v>116</v>
      </c>
      <c r="G2725" s="26">
        <v>43922</v>
      </c>
      <c r="H2725" s="14">
        <v>1980</v>
      </c>
      <c r="I2725" s="14" t="s">
        <v>361</v>
      </c>
      <c r="J2725" s="14" t="s">
        <v>528</v>
      </c>
      <c r="K2725" s="14" t="s">
        <v>612</v>
      </c>
      <c r="L2725" s="14" t="s">
        <v>13215</v>
      </c>
      <c r="M2725" s="14">
        <f t="shared" si="336"/>
        <v>2020</v>
      </c>
      <c r="N2725" s="14">
        <f t="shared" si="337"/>
        <v>4</v>
      </c>
      <c r="O2725" s="14" t="str">
        <f>IFERROR(VLOOKUP(I2725,Lists!$F$2:$G$16,2,FALSE()),"Not Rated")</f>
        <v>Teens</v>
      </c>
      <c r="P2725" s="14">
        <f t="shared" si="338"/>
        <v>161</v>
      </c>
      <c r="Q2725" s="14" t="str">
        <f t="shared" si="339"/>
        <v>India</v>
      </c>
      <c r="R2725" s="14" t="str">
        <f t="shared" si="340"/>
        <v>|India|</v>
      </c>
      <c r="S2725" s="14" t="str">
        <f t="shared" si="341"/>
        <v>|Action &amp; Adventure|Dramas|International Movies|</v>
      </c>
      <c r="T2725" s="14" t="str">
        <f t="shared" si="342"/>
        <v>|Raj Khosla|</v>
      </c>
      <c r="U2725" s="14" t="str">
        <f t="shared" si="343"/>
        <v>|Amitabh Bachchan|Shatrughan Sinha|Zeenat Aman|Prem Chopra|Amrish Puri|Helen|Pran|Gajanan Jagirdar|Sajjan|Iftekhar|</v>
      </c>
    </row>
    <row r="2726" spans="1:21">
      <c r="A2726" s="14" t="s">
        <v>13216</v>
      </c>
      <c r="B2726" s="14" t="s">
        <v>48</v>
      </c>
      <c r="C2726" s="14" t="s">
        <v>13217</v>
      </c>
      <c r="D2726" s="14" t="s">
        <v>13218</v>
      </c>
      <c r="E2726" s="14" t="s">
        <v>13219</v>
      </c>
      <c r="F2726" s="14" t="s">
        <v>116</v>
      </c>
      <c r="G2726" s="26">
        <v>43922</v>
      </c>
      <c r="H2726" s="14">
        <v>2013</v>
      </c>
      <c r="I2726" s="14" t="s">
        <v>361</v>
      </c>
      <c r="J2726" s="14" t="s">
        <v>12926</v>
      </c>
      <c r="K2726" s="14" t="s">
        <v>834</v>
      </c>
      <c r="L2726" s="14" t="s">
        <v>13220</v>
      </c>
      <c r="M2726" s="14">
        <f t="shared" si="336"/>
        <v>2020</v>
      </c>
      <c r="N2726" s="14">
        <f t="shared" si="337"/>
        <v>4</v>
      </c>
      <c r="O2726" s="14" t="str">
        <f>IFERROR(VLOOKUP(I2726,Lists!$F$2:$G$16,2,FALSE()),"Not Rated")</f>
        <v>Teens</v>
      </c>
      <c r="P2726" s="14">
        <f t="shared" si="338"/>
        <v>144</v>
      </c>
      <c r="Q2726" s="14" t="str">
        <f t="shared" si="339"/>
        <v>India</v>
      </c>
      <c r="R2726" s="14" t="str">
        <f t="shared" si="340"/>
        <v>|India|</v>
      </c>
      <c r="S2726" s="14" t="str">
        <f t="shared" si="341"/>
        <v>|Comedies|Dramas|International Movies|</v>
      </c>
      <c r="T2726" s="14" t="str">
        <f t="shared" si="342"/>
        <v>|Punit Malhotra|</v>
      </c>
      <c r="U2726" s="14" t="str">
        <f t="shared" si="343"/>
        <v>|Imran Khan|Kareena Kapoor|Nizhalgal Ravi|Anupam Kher|Shraddha Kapoor|Esha Gupta|Sujata Kumar|Neelu Kohli|</v>
      </c>
    </row>
    <row r="2727" spans="1:21">
      <c r="A2727" s="14" t="s">
        <v>13221</v>
      </c>
      <c r="B2727" s="14" t="s">
        <v>48</v>
      </c>
      <c r="C2727" s="14" t="s">
        <v>13222</v>
      </c>
      <c r="D2727" s="14" t="s">
        <v>13208</v>
      </c>
      <c r="E2727" s="14" t="s">
        <v>13223</v>
      </c>
      <c r="F2727" s="14" t="s">
        <v>116</v>
      </c>
      <c r="G2727" s="26">
        <v>43922</v>
      </c>
      <c r="H2727" s="14">
        <v>1993</v>
      </c>
      <c r="I2727" s="14" t="s">
        <v>361</v>
      </c>
      <c r="J2727" s="14" t="s">
        <v>5156</v>
      </c>
      <c r="K2727" s="14" t="s">
        <v>612</v>
      </c>
      <c r="L2727" s="14" t="s">
        <v>13224</v>
      </c>
      <c r="M2727" s="14">
        <f t="shared" si="336"/>
        <v>2020</v>
      </c>
      <c r="N2727" s="14">
        <f t="shared" si="337"/>
        <v>4</v>
      </c>
      <c r="O2727" s="14" t="str">
        <f>IFERROR(VLOOKUP(I2727,Lists!$F$2:$G$16,2,FALSE()),"Not Rated")</f>
        <v>Teens</v>
      </c>
      <c r="P2727" s="14">
        <f t="shared" si="338"/>
        <v>149</v>
      </c>
      <c r="Q2727" s="14" t="str">
        <f t="shared" si="339"/>
        <v>India</v>
      </c>
      <c r="R2727" s="14" t="str">
        <f t="shared" si="340"/>
        <v>|India|</v>
      </c>
      <c r="S2727" s="14" t="str">
        <f t="shared" si="341"/>
        <v>|Action &amp; Adventure|Dramas|International Movies|</v>
      </c>
      <c r="T2727" s="14" t="str">
        <f t="shared" si="342"/>
        <v>|Mahesh Bhatt|</v>
      </c>
      <c r="U2727" s="14" t="str">
        <f t="shared" si="343"/>
        <v>|Sanjay Dutt|Sridevi|Anupam Kher|Rahul Roy|Soni Razdan|Reema Lagoo|Kunika|Tom Alter|Bob Christo|Anang Desai|</v>
      </c>
    </row>
    <row r="2728" spans="1:21">
      <c r="A2728" s="14" t="s">
        <v>13225</v>
      </c>
      <c r="B2728" s="14" t="s">
        <v>48</v>
      </c>
      <c r="C2728" s="14" t="s">
        <v>13226</v>
      </c>
      <c r="D2728" s="14" t="s">
        <v>3142</v>
      </c>
      <c r="E2728" s="14" t="s">
        <v>13227</v>
      </c>
      <c r="F2728" s="14" t="s">
        <v>116</v>
      </c>
      <c r="G2728" s="26">
        <v>43922</v>
      </c>
      <c r="H2728" s="14">
        <v>2014</v>
      </c>
      <c r="I2728" s="14" t="s">
        <v>361</v>
      </c>
      <c r="J2728" s="14" t="s">
        <v>1476</v>
      </c>
      <c r="K2728" s="14" t="s">
        <v>834</v>
      </c>
      <c r="L2728" s="14" t="s">
        <v>13228</v>
      </c>
      <c r="M2728" s="14">
        <f t="shared" si="336"/>
        <v>2020</v>
      </c>
      <c r="N2728" s="14">
        <f t="shared" si="337"/>
        <v>4</v>
      </c>
      <c r="O2728" s="14" t="str">
        <f>IFERROR(VLOOKUP(I2728,Lists!$F$2:$G$16,2,FALSE()),"Not Rated")</f>
        <v>Teens</v>
      </c>
      <c r="P2728" s="14">
        <f t="shared" si="338"/>
        <v>135</v>
      </c>
      <c r="Q2728" s="14" t="str">
        <f t="shared" si="339"/>
        <v>India</v>
      </c>
      <c r="R2728" s="14" t="str">
        <f t="shared" si="340"/>
        <v>|India|</v>
      </c>
      <c r="S2728" s="14" t="str">
        <f t="shared" si="341"/>
        <v>|Comedies|Dramas|International Movies|</v>
      </c>
      <c r="T2728" s="14" t="str">
        <f t="shared" si="342"/>
        <v>|Vinil Mathew|</v>
      </c>
      <c r="U2728" s="14" t="str">
        <f t="shared" si="343"/>
        <v>|Sidharth Malhotra|Parineeti Chopra|Adah Sharma|Manoj Joshi|Madhuri Sanjeev|Sharat Saxena|Nina Kulkarni|Anil Mange|</v>
      </c>
    </row>
    <row r="2729" spans="1:21">
      <c r="A2729" s="14" t="s">
        <v>13229</v>
      </c>
      <c r="B2729" s="14" t="s">
        <v>49</v>
      </c>
      <c r="C2729" s="14" t="s">
        <v>13230</v>
      </c>
      <c r="D2729" s="14" t="s">
        <v>117</v>
      </c>
      <c r="E2729" s="14" t="s">
        <v>117</v>
      </c>
      <c r="F2729" s="14" t="s">
        <v>115</v>
      </c>
      <c r="G2729" s="26">
        <v>43922</v>
      </c>
      <c r="H2729" s="14">
        <v>2020</v>
      </c>
      <c r="I2729" s="14" t="s">
        <v>360</v>
      </c>
      <c r="J2729" s="14" t="s">
        <v>105</v>
      </c>
      <c r="K2729" s="14" t="s">
        <v>2015</v>
      </c>
      <c r="L2729" s="14" t="s">
        <v>13231</v>
      </c>
      <c r="M2729" s="14">
        <f t="shared" si="336"/>
        <v>2020</v>
      </c>
      <c r="N2729" s="14">
        <f t="shared" si="337"/>
        <v>4</v>
      </c>
      <c r="O2729" s="14" t="str">
        <f>IFERROR(VLOOKUP(I2729,Lists!$F$2:$G$16,2,FALSE()),"Not Rated")</f>
        <v>Adults</v>
      </c>
      <c r="P2729" s="14">
        <f t="shared" si="338"/>
        <v>1</v>
      </c>
      <c r="Q2729" s="14" t="str">
        <f t="shared" si="339"/>
        <v>United States</v>
      </c>
      <c r="R2729" s="14" t="str">
        <f t="shared" si="340"/>
        <v>|United States|</v>
      </c>
      <c r="S2729" s="14" t="str">
        <f t="shared" si="341"/>
        <v>|Crime TV Shows|Docuseries|</v>
      </c>
      <c r="T2729" s="14" t="str">
        <f t="shared" si="342"/>
        <v>|Unknown|</v>
      </c>
      <c r="U2729" s="14" t="str">
        <f t="shared" si="343"/>
        <v>|Unknown|</v>
      </c>
    </row>
    <row r="2730" spans="1:21">
      <c r="A2730" s="14" t="s">
        <v>13232</v>
      </c>
      <c r="B2730" s="14" t="s">
        <v>48</v>
      </c>
      <c r="C2730" s="14" t="s">
        <v>13233</v>
      </c>
      <c r="D2730" s="14" t="s">
        <v>13234</v>
      </c>
      <c r="E2730" s="14" t="s">
        <v>13235</v>
      </c>
      <c r="F2730" s="14" t="s">
        <v>116</v>
      </c>
      <c r="G2730" s="26">
        <v>43922</v>
      </c>
      <c r="H2730" s="14">
        <v>2014</v>
      </c>
      <c r="I2730" s="14" t="s">
        <v>361</v>
      </c>
      <c r="J2730" s="14" t="s">
        <v>2675</v>
      </c>
      <c r="K2730" s="14" t="s">
        <v>542</v>
      </c>
      <c r="L2730" s="14" t="s">
        <v>13236</v>
      </c>
      <c r="M2730" s="14">
        <f t="shared" si="336"/>
        <v>2020</v>
      </c>
      <c r="N2730" s="14">
        <f t="shared" si="337"/>
        <v>4</v>
      </c>
      <c r="O2730" s="14" t="str">
        <f>IFERROR(VLOOKUP(I2730,Lists!$F$2:$G$16,2,FALSE()),"Not Rated")</f>
        <v>Teens</v>
      </c>
      <c r="P2730" s="14">
        <f t="shared" si="338"/>
        <v>131</v>
      </c>
      <c r="Q2730" s="14" t="str">
        <f t="shared" si="339"/>
        <v>India</v>
      </c>
      <c r="R2730" s="14" t="str">
        <f t="shared" si="340"/>
        <v>|India|</v>
      </c>
      <c r="S2730" s="14" t="str">
        <f t="shared" si="341"/>
        <v>|Comedies|International Movies|Romantic Movies|</v>
      </c>
      <c r="T2730" s="14" t="str">
        <f t="shared" si="342"/>
        <v>|Shashank Khaitan|</v>
      </c>
      <c r="U2730" s="14" t="str">
        <f t="shared" si="343"/>
        <v>|Varun Dhawan|Alia Bhatt|Ashutosh Rana|Sidharth Shukla|Sahil Vaid|Gaurav Pandey|Jaswant Daman|Kenneth Desai|Deepika Amin|Mahnaz Damania|</v>
      </c>
    </row>
    <row r="2731" spans="1:21">
      <c r="A2731" s="14" t="s">
        <v>13237</v>
      </c>
      <c r="B2731" s="14" t="s">
        <v>48</v>
      </c>
      <c r="C2731" s="14" t="s">
        <v>13238</v>
      </c>
      <c r="D2731" s="14" t="s">
        <v>13239</v>
      </c>
      <c r="E2731" s="14" t="s">
        <v>13240</v>
      </c>
      <c r="F2731" s="14" t="s">
        <v>116</v>
      </c>
      <c r="G2731" s="26">
        <v>43922</v>
      </c>
      <c r="H2731" s="14">
        <v>2005</v>
      </c>
      <c r="I2731" s="14" t="s">
        <v>361</v>
      </c>
      <c r="J2731" s="14" t="s">
        <v>3165</v>
      </c>
      <c r="K2731" s="14" t="s">
        <v>1656</v>
      </c>
      <c r="L2731" s="14" t="s">
        <v>13241</v>
      </c>
      <c r="M2731" s="14">
        <f t="shared" si="336"/>
        <v>2020</v>
      </c>
      <c r="N2731" s="14">
        <f t="shared" si="337"/>
        <v>4</v>
      </c>
      <c r="O2731" s="14" t="str">
        <f>IFERROR(VLOOKUP(I2731,Lists!$F$2:$G$16,2,FALSE()),"Not Rated")</f>
        <v>Teens</v>
      </c>
      <c r="P2731" s="14">
        <f t="shared" si="338"/>
        <v>126</v>
      </c>
      <c r="Q2731" s="14" t="str">
        <f t="shared" si="339"/>
        <v>India</v>
      </c>
      <c r="R2731" s="14" t="str">
        <f t="shared" si="340"/>
        <v>|India|</v>
      </c>
      <c r="S2731" s="14" t="str">
        <f t="shared" si="341"/>
        <v>|Horror Movies|International Movies|Thrillers|</v>
      </c>
      <c r="T2731" s="14" t="str">
        <f t="shared" si="342"/>
        <v>|Soham Shah|</v>
      </c>
      <c r="U2731" s="14" t="str">
        <f t="shared" si="343"/>
        <v>|Ajay Devgn|Vivek Oberoi|John Abraham|Lara Dutta|Esha Deol|Vishal Malhotra|Kushal Punjabi|Vineet Sharma|</v>
      </c>
    </row>
    <row r="2732" spans="1:21">
      <c r="A2732" s="14" t="s">
        <v>13242</v>
      </c>
      <c r="B2732" s="14" t="s">
        <v>48</v>
      </c>
      <c r="C2732" s="14" t="s">
        <v>13243</v>
      </c>
      <c r="D2732" s="14" t="s">
        <v>13244</v>
      </c>
      <c r="E2732" s="14" t="s">
        <v>13245</v>
      </c>
      <c r="F2732" s="14" t="s">
        <v>116</v>
      </c>
      <c r="G2732" s="26">
        <v>43922</v>
      </c>
      <c r="H2732" s="14">
        <v>2006</v>
      </c>
      <c r="I2732" s="14" t="s">
        <v>361</v>
      </c>
      <c r="J2732" s="14" t="s">
        <v>13246</v>
      </c>
      <c r="K2732" s="14" t="s">
        <v>910</v>
      </c>
      <c r="L2732" s="14" t="s">
        <v>13247</v>
      </c>
      <c r="M2732" s="14">
        <f t="shared" si="336"/>
        <v>2020</v>
      </c>
      <c r="N2732" s="14">
        <f t="shared" si="337"/>
        <v>4</v>
      </c>
      <c r="O2732" s="14" t="str">
        <f>IFERROR(VLOOKUP(I2732,Lists!$F$2:$G$16,2,FALSE()),"Not Rated")</f>
        <v>Teens</v>
      </c>
      <c r="P2732" s="14">
        <f t="shared" si="338"/>
        <v>192</v>
      </c>
      <c r="Q2732" s="14" t="str">
        <f t="shared" si="339"/>
        <v>India</v>
      </c>
      <c r="R2732" s="14" t="str">
        <f t="shared" si="340"/>
        <v>|India|</v>
      </c>
      <c r="S2732" s="14" t="str">
        <f t="shared" si="341"/>
        <v>|Dramas|International Movies|Romantic Movies|</v>
      </c>
      <c r="T2732" s="14" t="str">
        <f t="shared" si="342"/>
        <v>|Karan Johar|</v>
      </c>
      <c r="U2732" s="14" t="str">
        <f t="shared" si="343"/>
        <v>|Amitabh Bachchan|Shah Rukh Khan|Abhishek Bachchan|Rani Mukerji|Preity Zinta|Kiron Kher|Arjun Rampal|</v>
      </c>
    </row>
    <row r="2733" spans="1:21">
      <c r="A2733" s="14" t="s">
        <v>13248</v>
      </c>
      <c r="B2733" s="14" t="s">
        <v>48</v>
      </c>
      <c r="C2733" s="14" t="s">
        <v>13249</v>
      </c>
      <c r="D2733" s="14" t="s">
        <v>13244</v>
      </c>
      <c r="E2733" s="14" t="s">
        <v>13250</v>
      </c>
      <c r="F2733" s="14" t="s">
        <v>116</v>
      </c>
      <c r="G2733" s="26">
        <v>43922</v>
      </c>
      <c r="H2733" s="14">
        <v>2001</v>
      </c>
      <c r="I2733" s="14" t="s">
        <v>361</v>
      </c>
      <c r="J2733" s="14" t="s">
        <v>13251</v>
      </c>
      <c r="K2733" s="14" t="s">
        <v>475</v>
      </c>
      <c r="L2733" s="14" t="s">
        <v>13252</v>
      </c>
      <c r="M2733" s="14">
        <f t="shared" si="336"/>
        <v>2020</v>
      </c>
      <c r="N2733" s="14">
        <f t="shared" si="337"/>
        <v>4</v>
      </c>
      <c r="O2733" s="14" t="str">
        <f>IFERROR(VLOOKUP(I2733,Lists!$F$2:$G$16,2,FALSE()),"Not Rated")</f>
        <v>Teens</v>
      </c>
      <c r="P2733" s="14">
        <f t="shared" si="338"/>
        <v>209</v>
      </c>
      <c r="Q2733" s="14" t="str">
        <f t="shared" si="339"/>
        <v>India</v>
      </c>
      <c r="R2733" s="14" t="str">
        <f t="shared" si="340"/>
        <v>|India|</v>
      </c>
      <c r="S2733" s="14" t="str">
        <f t="shared" si="341"/>
        <v>|Dramas|International Movies|</v>
      </c>
      <c r="T2733" s="14" t="str">
        <f t="shared" si="342"/>
        <v>|Karan Johar|</v>
      </c>
      <c r="U2733" s="14" t="str">
        <f t="shared" si="343"/>
        <v>|Amitabh Bachchan|Jaya Bhaduri|Shah Rukh Khan|Kajol|Hrithik Roshan|Kareena Kapoor|Rani Mukerji|Farida Jalal|Himani Shivpuri|Alok Nath|</v>
      </c>
    </row>
    <row r="2734" spans="1:21">
      <c r="A2734" s="14" t="s">
        <v>13253</v>
      </c>
      <c r="B2734" s="14" t="s">
        <v>48</v>
      </c>
      <c r="C2734" s="14" t="s">
        <v>13254</v>
      </c>
      <c r="D2734" s="14" t="s">
        <v>13255</v>
      </c>
      <c r="E2734" s="14" t="s">
        <v>13256</v>
      </c>
      <c r="F2734" s="14" t="s">
        <v>116</v>
      </c>
      <c r="G2734" s="26">
        <v>43922</v>
      </c>
      <c r="H2734" s="14">
        <v>2003</v>
      </c>
      <c r="I2734" s="14" t="s">
        <v>361</v>
      </c>
      <c r="J2734" s="14" t="s">
        <v>13257</v>
      </c>
      <c r="K2734" s="14" t="s">
        <v>834</v>
      </c>
      <c r="L2734" s="14" t="s">
        <v>13258</v>
      </c>
      <c r="M2734" s="14">
        <f t="shared" si="336"/>
        <v>2020</v>
      </c>
      <c r="N2734" s="14">
        <f t="shared" si="337"/>
        <v>4</v>
      </c>
      <c r="O2734" s="14" t="str">
        <f>IFERROR(VLOOKUP(I2734,Lists!$F$2:$G$16,2,FALSE()),"Not Rated")</f>
        <v>Teens</v>
      </c>
      <c r="P2734" s="14">
        <f t="shared" si="338"/>
        <v>187</v>
      </c>
      <c r="Q2734" s="14" t="str">
        <f t="shared" si="339"/>
        <v>India</v>
      </c>
      <c r="R2734" s="14" t="str">
        <f t="shared" si="340"/>
        <v>|India|</v>
      </c>
      <c r="S2734" s="14" t="str">
        <f t="shared" si="341"/>
        <v>|Comedies|Dramas|International Movies|</v>
      </c>
      <c r="T2734" s="14" t="str">
        <f t="shared" si="342"/>
        <v>|Nikkhil Advani|</v>
      </c>
      <c r="U2734" s="14" t="str">
        <f t="shared" si="343"/>
        <v>|Shah Rukh Khan|Saif Ali Khan|Preity Zinta|Jaya Bhaduri|Sushma Seth|Reema Lagoo|Lillete Dubey|Delnaaz Paul|</v>
      </c>
    </row>
    <row r="2735" spans="1:21">
      <c r="A2735" s="14" t="s">
        <v>13259</v>
      </c>
      <c r="B2735" s="14" t="s">
        <v>48</v>
      </c>
      <c r="C2735" s="14" t="s">
        <v>13260</v>
      </c>
      <c r="D2735" s="14" t="s">
        <v>13261</v>
      </c>
      <c r="E2735" s="14" t="s">
        <v>13262</v>
      </c>
      <c r="F2735" s="14" t="s">
        <v>116</v>
      </c>
      <c r="G2735" s="26">
        <v>43922</v>
      </c>
      <c r="H2735" s="14">
        <v>2016</v>
      </c>
      <c r="I2735" s="14" t="s">
        <v>361</v>
      </c>
      <c r="J2735" s="14" t="s">
        <v>2323</v>
      </c>
      <c r="K2735" s="14" t="s">
        <v>834</v>
      </c>
      <c r="L2735" s="14" t="s">
        <v>13263</v>
      </c>
      <c r="M2735" s="14">
        <f t="shared" si="336"/>
        <v>2020</v>
      </c>
      <c r="N2735" s="14">
        <f t="shared" si="337"/>
        <v>4</v>
      </c>
      <c r="O2735" s="14" t="str">
        <f>IFERROR(VLOOKUP(I2735,Lists!$F$2:$G$16,2,FALSE()),"Not Rated")</f>
        <v>Teens</v>
      </c>
      <c r="P2735" s="14">
        <f t="shared" si="338"/>
        <v>138</v>
      </c>
      <c r="Q2735" s="14" t="str">
        <f t="shared" si="339"/>
        <v>India</v>
      </c>
      <c r="R2735" s="14" t="str">
        <f t="shared" si="340"/>
        <v>|India|</v>
      </c>
      <c r="S2735" s="14" t="str">
        <f t="shared" si="341"/>
        <v>|Comedies|Dramas|International Movies|</v>
      </c>
      <c r="T2735" s="14" t="str">
        <f t="shared" si="342"/>
        <v>|Shakun Batra|</v>
      </c>
      <c r="U2735" s="14" t="str">
        <f t="shared" si="343"/>
        <v>|Rishi Kapoor|Sidharth Malhotra|Fawad Khan|Alia Bhatt|Ratna Pathak Shah|Rajat Kapoor|</v>
      </c>
    </row>
    <row r="2736" spans="1:21">
      <c r="A2736" s="14" t="s">
        <v>13264</v>
      </c>
      <c r="B2736" s="14" t="s">
        <v>48</v>
      </c>
      <c r="C2736" s="14" t="s">
        <v>13265</v>
      </c>
      <c r="D2736" s="14" t="s">
        <v>13244</v>
      </c>
      <c r="E2736" s="14" t="s">
        <v>13266</v>
      </c>
      <c r="F2736" s="14" t="s">
        <v>116</v>
      </c>
      <c r="G2736" s="26">
        <v>43922</v>
      </c>
      <c r="H2736" s="14">
        <v>1998</v>
      </c>
      <c r="I2736" s="14" t="s">
        <v>361</v>
      </c>
      <c r="J2736" s="14" t="s">
        <v>5899</v>
      </c>
      <c r="K2736" s="14" t="s">
        <v>834</v>
      </c>
      <c r="L2736" s="14" t="s">
        <v>13267</v>
      </c>
      <c r="M2736" s="14">
        <f t="shared" si="336"/>
        <v>2020</v>
      </c>
      <c r="N2736" s="14">
        <f t="shared" si="337"/>
        <v>4</v>
      </c>
      <c r="O2736" s="14" t="str">
        <f>IFERROR(VLOOKUP(I2736,Lists!$F$2:$G$16,2,FALSE()),"Not Rated")</f>
        <v>Teens</v>
      </c>
      <c r="P2736" s="14">
        <f t="shared" si="338"/>
        <v>185</v>
      </c>
      <c r="Q2736" s="14" t="str">
        <f t="shared" si="339"/>
        <v>India</v>
      </c>
      <c r="R2736" s="14" t="str">
        <f t="shared" si="340"/>
        <v>|India|</v>
      </c>
      <c r="S2736" s="14" t="str">
        <f t="shared" si="341"/>
        <v>|Comedies|Dramas|International Movies|</v>
      </c>
      <c r="T2736" s="14" t="str">
        <f t="shared" si="342"/>
        <v>|Karan Johar|</v>
      </c>
      <c r="U2736" s="14" t="str">
        <f t="shared" si="343"/>
        <v>|Shah Rukh Khan|Kajol|Rani Mukerji|Farida Jalal|Reema Lagoo|Salman Khan|Archana Puran Singh|Himani Shivpuri|Johny Lever|Anupam Kher|Sana Saeed|</v>
      </c>
    </row>
    <row r="2737" spans="1:21">
      <c r="A2737" s="14" t="s">
        <v>13268</v>
      </c>
      <c r="B2737" s="14" t="s">
        <v>48</v>
      </c>
      <c r="C2737" s="14" t="s">
        <v>13269</v>
      </c>
      <c r="D2737" s="14" t="s">
        <v>11204</v>
      </c>
      <c r="E2737" s="14" t="s">
        <v>13270</v>
      </c>
      <c r="F2737" s="14" t="s">
        <v>116</v>
      </c>
      <c r="G2737" s="26">
        <v>43922</v>
      </c>
      <c r="H2737" s="14">
        <v>2015</v>
      </c>
      <c r="I2737" s="14" t="s">
        <v>361</v>
      </c>
      <c r="J2737" s="14" t="s">
        <v>1020</v>
      </c>
      <c r="K2737" s="14" t="s">
        <v>542</v>
      </c>
      <c r="L2737" s="14" t="s">
        <v>13271</v>
      </c>
      <c r="M2737" s="14">
        <f t="shared" si="336"/>
        <v>2020</v>
      </c>
      <c r="N2737" s="14">
        <f t="shared" si="337"/>
        <v>4</v>
      </c>
      <c r="O2737" s="14" t="str">
        <f>IFERROR(VLOOKUP(I2737,Lists!$F$2:$G$16,2,FALSE()),"Not Rated")</f>
        <v>Teens</v>
      </c>
      <c r="P2737" s="14">
        <f t="shared" si="338"/>
        <v>143</v>
      </c>
      <c r="Q2737" s="14" t="str">
        <f t="shared" si="339"/>
        <v>India</v>
      </c>
      <c r="R2737" s="14" t="str">
        <f t="shared" si="340"/>
        <v>|India|</v>
      </c>
      <c r="S2737" s="14" t="str">
        <f t="shared" si="341"/>
        <v>|Comedies|International Movies|Romantic Movies|</v>
      </c>
      <c r="T2737" s="14" t="str">
        <f t="shared" si="342"/>
        <v>|Vikas Bahl|</v>
      </c>
      <c r="U2737" s="14" t="str">
        <f t="shared" si="343"/>
        <v>|Shahid Kapoor|Alia Bhatt|Pankaj Kapur|Sanjay Kapoor|Sushma Seth|Niki Walia|Sanah Kapur|Vikas Verma|</v>
      </c>
    </row>
    <row r="2738" spans="1:21">
      <c r="A2738" s="14" t="s">
        <v>13272</v>
      </c>
      <c r="B2738" s="14" t="s">
        <v>49</v>
      </c>
      <c r="C2738" s="14" t="s">
        <v>13273</v>
      </c>
      <c r="D2738" s="14" t="s">
        <v>117</v>
      </c>
      <c r="E2738" s="14" t="s">
        <v>117</v>
      </c>
      <c r="F2738" s="14" t="s">
        <v>118</v>
      </c>
      <c r="G2738" s="26">
        <v>43922</v>
      </c>
      <c r="H2738" s="14">
        <v>2020</v>
      </c>
      <c r="I2738" s="14" t="s">
        <v>360</v>
      </c>
      <c r="J2738" s="14" t="s">
        <v>107</v>
      </c>
      <c r="K2738" s="14" t="s">
        <v>589</v>
      </c>
      <c r="L2738" s="14" t="s">
        <v>13274</v>
      </c>
      <c r="M2738" s="14">
        <f t="shared" si="336"/>
        <v>2020</v>
      </c>
      <c r="N2738" s="14">
        <f t="shared" si="337"/>
        <v>4</v>
      </c>
      <c r="O2738" s="14" t="str">
        <f>IFERROR(VLOOKUP(I2738,Lists!$F$2:$G$16,2,FALSE()),"Not Rated")</f>
        <v>Adults</v>
      </c>
      <c r="P2738" s="14">
        <f t="shared" si="338"/>
        <v>3</v>
      </c>
      <c r="Q2738" s="14" t="str">
        <f t="shared" si="339"/>
        <v>United Kingdom</v>
      </c>
      <c r="R2738" s="14" t="str">
        <f t="shared" si="340"/>
        <v>|United Kingdom|</v>
      </c>
      <c r="S2738" s="14" t="str">
        <f t="shared" si="341"/>
        <v>|British TV Shows|International TV Shows|TV Comedies|</v>
      </c>
      <c r="T2738" s="14" t="str">
        <f t="shared" si="342"/>
        <v>|Unknown|</v>
      </c>
      <c r="U2738" s="14" t="str">
        <f t="shared" si="343"/>
        <v>|Unknown|</v>
      </c>
    </row>
    <row r="2739" spans="1:21">
      <c r="A2739" s="14" t="s">
        <v>13275</v>
      </c>
      <c r="B2739" s="14" t="s">
        <v>48</v>
      </c>
      <c r="C2739" s="14" t="s">
        <v>13276</v>
      </c>
      <c r="D2739" s="14" t="s">
        <v>13277</v>
      </c>
      <c r="E2739" s="14" t="s">
        <v>117</v>
      </c>
      <c r="F2739" s="14" t="s">
        <v>116</v>
      </c>
      <c r="G2739" s="26">
        <v>43922</v>
      </c>
      <c r="H2739" s="14">
        <v>2014</v>
      </c>
      <c r="I2739" s="14" t="s">
        <v>365</v>
      </c>
      <c r="J2739" s="14" t="s">
        <v>566</v>
      </c>
      <c r="K2739" s="14" t="s">
        <v>2426</v>
      </c>
      <c r="L2739" s="14" t="s">
        <v>13278</v>
      </c>
      <c r="M2739" s="14">
        <f t="shared" si="336"/>
        <v>2020</v>
      </c>
      <c r="N2739" s="14">
        <f t="shared" si="337"/>
        <v>4</v>
      </c>
      <c r="O2739" s="14" t="str">
        <f>IFERROR(VLOOKUP(I2739,Lists!$F$2:$G$16,2,FALSE()),"Not Rated")</f>
        <v>Kids</v>
      </c>
      <c r="P2739" s="14">
        <f t="shared" si="338"/>
        <v>97</v>
      </c>
      <c r="Q2739" s="14" t="str">
        <f t="shared" si="339"/>
        <v>India</v>
      </c>
      <c r="R2739" s="14" t="str">
        <f t="shared" si="340"/>
        <v>|India|</v>
      </c>
      <c r="S2739" s="14" t="str">
        <f t="shared" si="341"/>
        <v>|Children &amp; Family Movies|Sports Movies|</v>
      </c>
      <c r="T2739" s="14" t="str">
        <f t="shared" si="342"/>
        <v>|Rajiv Chilaka|Anirban Majumder|Alka Amarkant Dubey|</v>
      </c>
      <c r="U2739" s="14" t="str">
        <f t="shared" si="343"/>
        <v>|Unknown|</v>
      </c>
    </row>
    <row r="2740" spans="1:21">
      <c r="A2740" s="14" t="s">
        <v>13279</v>
      </c>
      <c r="B2740" s="14" t="s">
        <v>48</v>
      </c>
      <c r="C2740" s="14" t="s">
        <v>13280</v>
      </c>
      <c r="D2740" s="14" t="s">
        <v>13281</v>
      </c>
      <c r="E2740" s="14" t="s">
        <v>13282</v>
      </c>
      <c r="F2740" s="14" t="s">
        <v>116</v>
      </c>
      <c r="G2740" s="26">
        <v>43922</v>
      </c>
      <c r="H2740" s="14">
        <v>1987</v>
      </c>
      <c r="I2740" s="14" t="s">
        <v>361</v>
      </c>
      <c r="J2740" s="14" t="s">
        <v>13283</v>
      </c>
      <c r="K2740" s="14" t="s">
        <v>861</v>
      </c>
      <c r="L2740" s="14" t="s">
        <v>13284</v>
      </c>
      <c r="M2740" s="14">
        <f t="shared" si="336"/>
        <v>2020</v>
      </c>
      <c r="N2740" s="14">
        <f t="shared" si="337"/>
        <v>4</v>
      </c>
      <c r="O2740" s="14" t="str">
        <f>IFERROR(VLOOKUP(I2740,Lists!$F$2:$G$16,2,FALSE()),"Not Rated")</f>
        <v>Teens</v>
      </c>
      <c r="P2740" s="14">
        <f t="shared" si="338"/>
        <v>172</v>
      </c>
      <c r="Q2740" s="14" t="str">
        <f t="shared" si="339"/>
        <v>India</v>
      </c>
      <c r="R2740" s="14" t="str">
        <f t="shared" si="340"/>
        <v>|India|</v>
      </c>
      <c r="S2740" s="14" t="str">
        <f t="shared" si="341"/>
        <v>|Action &amp; Adventure|Comedies|Dramas|</v>
      </c>
      <c r="T2740" s="14" t="str">
        <f t="shared" si="342"/>
        <v>|Prakash Mehra|</v>
      </c>
      <c r="U2740" s="14" t="str">
        <f t="shared" si="343"/>
        <v>|Raaj Kumar|Rakhee Gulzar|Raj Babbar|Tina Munim|Pran|Ranjeet|Meenakshi Sheshadri|Akbar Khan|</v>
      </c>
    </row>
    <row r="2741" spans="1:21">
      <c r="A2741" s="14" t="s">
        <v>13285</v>
      </c>
      <c r="B2741" s="14" t="s">
        <v>49</v>
      </c>
      <c r="C2741" s="14" t="s">
        <v>13286</v>
      </c>
      <c r="D2741" s="14" t="s">
        <v>117</v>
      </c>
      <c r="E2741" s="14" t="s">
        <v>13287</v>
      </c>
      <c r="F2741" s="14" t="s">
        <v>117</v>
      </c>
      <c r="G2741" s="26">
        <v>43922</v>
      </c>
      <c r="H2741" s="14">
        <v>2019</v>
      </c>
      <c r="I2741" s="14" t="s">
        <v>365</v>
      </c>
      <c r="J2741" s="14" t="s">
        <v>107</v>
      </c>
      <c r="K2741" s="14" t="s">
        <v>866</v>
      </c>
      <c r="L2741" s="14" t="s">
        <v>13288</v>
      </c>
      <c r="M2741" s="14">
        <f t="shared" si="336"/>
        <v>2020</v>
      </c>
      <c r="N2741" s="14">
        <f t="shared" si="337"/>
        <v>4</v>
      </c>
      <c r="O2741" s="14" t="str">
        <f>IFERROR(VLOOKUP(I2741,Lists!$F$2:$G$16,2,FALSE()),"Not Rated")</f>
        <v>Kids</v>
      </c>
      <c r="P2741" s="14">
        <f t="shared" si="338"/>
        <v>3</v>
      </c>
      <c r="Q2741" s="14" t="str">
        <f t="shared" si="339"/>
        <v>Unknown</v>
      </c>
      <c r="R2741" s="14" t="str">
        <f t="shared" si="340"/>
        <v>|Unknown|</v>
      </c>
      <c r="S2741" s="14" t="str">
        <f t="shared" si="341"/>
        <v>|Anime Series|Kids' TV|</v>
      </c>
      <c r="T2741" s="14" t="str">
        <f t="shared" si="342"/>
        <v>|Unknown|</v>
      </c>
      <c r="U2741" s="14" t="str">
        <f t="shared" si="343"/>
        <v>|Sarah Natochenny|Laurie Hymes|Jessica Paquet|Rosie Reyes|Alyson Leigh Rosenfeld|Marc Swint|Rodger Parsons|</v>
      </c>
    </row>
    <row r="2742" spans="1:21">
      <c r="A2742" s="14" t="s">
        <v>13289</v>
      </c>
      <c r="B2742" s="14" t="s">
        <v>49</v>
      </c>
      <c r="C2742" s="14" t="s">
        <v>13290</v>
      </c>
      <c r="D2742" s="14" t="s">
        <v>117</v>
      </c>
      <c r="E2742" s="14" t="s">
        <v>13291</v>
      </c>
      <c r="F2742" s="14" t="s">
        <v>121</v>
      </c>
      <c r="G2742" s="26">
        <v>43922</v>
      </c>
      <c r="H2742" s="14">
        <v>1986</v>
      </c>
      <c r="I2742" s="14" t="s">
        <v>361</v>
      </c>
      <c r="J2742" s="14" t="s">
        <v>718</v>
      </c>
      <c r="K2742" s="14" t="s">
        <v>266</v>
      </c>
      <c r="L2742" s="14" t="s">
        <v>13292</v>
      </c>
      <c r="M2742" s="14">
        <f t="shared" si="336"/>
        <v>2020</v>
      </c>
      <c r="N2742" s="14">
        <f t="shared" si="337"/>
        <v>4</v>
      </c>
      <c r="O2742" s="14" t="str">
        <f>IFERROR(VLOOKUP(I2742,Lists!$F$2:$G$16,2,FALSE()),"Not Rated")</f>
        <v>Teens</v>
      </c>
      <c r="P2742" s="14">
        <f t="shared" si="338"/>
        <v>6</v>
      </c>
      <c r="Q2742" s="14" t="str">
        <f t="shared" si="339"/>
        <v>Japan</v>
      </c>
      <c r="R2742" s="14" t="str">
        <f t="shared" si="340"/>
        <v>|Japan|</v>
      </c>
      <c r="S2742" s="14" t="str">
        <f t="shared" si="341"/>
        <v>|Anime Series|</v>
      </c>
      <c r="T2742" s="14" t="str">
        <f t="shared" si="342"/>
        <v>|Unknown|</v>
      </c>
      <c r="U2742" s="14" t="str">
        <f t="shared" si="343"/>
        <v>|Toru Furuya|Hirotaka Suzuoki|Ryo Horikawa|Koichi Hashimoto|Hideyuki Hori|Keiko Han|Yuriko Yamamoto|Kohei Miyauchi|Mami Koyama|</v>
      </c>
    </row>
    <row r="2743" spans="1:21">
      <c r="A2743" s="14" t="s">
        <v>13293</v>
      </c>
      <c r="B2743" s="14" t="s">
        <v>48</v>
      </c>
      <c r="C2743" s="14" t="s">
        <v>13294</v>
      </c>
      <c r="D2743" s="14" t="s">
        <v>13295</v>
      </c>
      <c r="E2743" s="14" t="s">
        <v>13296</v>
      </c>
      <c r="F2743" s="14" t="s">
        <v>116</v>
      </c>
      <c r="G2743" s="26">
        <v>43922</v>
      </c>
      <c r="H2743" s="14">
        <v>2020</v>
      </c>
      <c r="I2743" s="14" t="s">
        <v>360</v>
      </c>
      <c r="J2743" s="14" t="s">
        <v>560</v>
      </c>
      <c r="K2743" s="14" t="s">
        <v>444</v>
      </c>
      <c r="L2743" s="14" t="s">
        <v>13297</v>
      </c>
      <c r="M2743" s="14">
        <f t="shared" si="336"/>
        <v>2020</v>
      </c>
      <c r="N2743" s="14">
        <f t="shared" si="337"/>
        <v>4</v>
      </c>
      <c r="O2743" s="14" t="str">
        <f>IFERROR(VLOOKUP(I2743,Lists!$F$2:$G$16,2,FALSE()),"Not Rated")</f>
        <v>Adults</v>
      </c>
      <c r="P2743" s="14">
        <f t="shared" si="338"/>
        <v>103</v>
      </c>
      <c r="Q2743" s="14" t="str">
        <f t="shared" si="339"/>
        <v>India</v>
      </c>
      <c r="R2743" s="14" t="str">
        <f t="shared" si="340"/>
        <v>|India|</v>
      </c>
      <c r="S2743" s="14" t="str">
        <f t="shared" si="341"/>
        <v>|Dramas|Independent Movies|International Movies|</v>
      </c>
      <c r="T2743" s="14" t="str">
        <f t="shared" si="342"/>
        <v>|Anand Ravichandran|</v>
      </c>
      <c r="U2743" s="14" t="str">
        <f t="shared" si="343"/>
        <v>|Nivedhithaa Sathish|Srilekha Rajendran|Avinash Raghudevan|Gabrella Sellus|Rathaa Krishnan P.|Rajendran|</v>
      </c>
    </row>
    <row r="2744" spans="1:21">
      <c r="A2744" s="14" t="s">
        <v>13298</v>
      </c>
      <c r="B2744" s="14" t="s">
        <v>49</v>
      </c>
      <c r="C2744" s="14" t="s">
        <v>13299</v>
      </c>
      <c r="D2744" s="14" t="s">
        <v>117</v>
      </c>
      <c r="E2744" s="14" t="s">
        <v>117</v>
      </c>
      <c r="F2744" s="14" t="s">
        <v>118</v>
      </c>
      <c r="G2744" s="26">
        <v>43922</v>
      </c>
      <c r="H2744" s="14">
        <v>2020</v>
      </c>
      <c r="I2744" s="14" t="s">
        <v>360</v>
      </c>
      <c r="J2744" s="14" t="s">
        <v>106</v>
      </c>
      <c r="K2744" s="14" t="s">
        <v>803</v>
      </c>
      <c r="L2744" s="14" t="s">
        <v>13300</v>
      </c>
      <c r="M2744" s="14">
        <f t="shared" si="336"/>
        <v>2020</v>
      </c>
      <c r="N2744" s="14">
        <f t="shared" si="337"/>
        <v>4</v>
      </c>
      <c r="O2744" s="14" t="str">
        <f>IFERROR(VLOOKUP(I2744,Lists!$F$2:$G$16,2,FALSE()),"Not Rated")</f>
        <v>Adults</v>
      </c>
      <c r="P2744" s="14">
        <f t="shared" si="338"/>
        <v>2</v>
      </c>
      <c r="Q2744" s="14" t="str">
        <f t="shared" si="339"/>
        <v>United Kingdom</v>
      </c>
      <c r="R2744" s="14" t="str">
        <f t="shared" si="340"/>
        <v>|United Kingdom|</v>
      </c>
      <c r="S2744" s="14" t="str">
        <f t="shared" si="341"/>
        <v>|British TV Shows|Docuseries|International TV Shows|</v>
      </c>
      <c r="T2744" s="14" t="str">
        <f t="shared" si="342"/>
        <v>|Unknown|</v>
      </c>
      <c r="U2744" s="14" t="str">
        <f t="shared" si="343"/>
        <v>|Unknown|</v>
      </c>
    </row>
    <row r="2745" spans="1:21">
      <c r="A2745" s="14" t="s">
        <v>13301</v>
      </c>
      <c r="B2745" s="14" t="s">
        <v>49</v>
      </c>
      <c r="C2745" s="14" t="s">
        <v>13302</v>
      </c>
      <c r="D2745" s="14" t="s">
        <v>117</v>
      </c>
      <c r="E2745" s="14" t="s">
        <v>13303</v>
      </c>
      <c r="F2745" s="14" t="s">
        <v>115</v>
      </c>
      <c r="G2745" s="26">
        <v>43922</v>
      </c>
      <c r="H2745" s="14">
        <v>2020</v>
      </c>
      <c r="I2745" s="14" t="s">
        <v>360</v>
      </c>
      <c r="J2745" s="14" t="s">
        <v>105</v>
      </c>
      <c r="K2745" s="14" t="s">
        <v>253</v>
      </c>
      <c r="L2745" s="14" t="s">
        <v>13304</v>
      </c>
      <c r="M2745" s="14">
        <f t="shared" si="336"/>
        <v>2020</v>
      </c>
      <c r="N2745" s="14">
        <f t="shared" si="337"/>
        <v>4</v>
      </c>
      <c r="O2745" s="14" t="str">
        <f>IFERROR(VLOOKUP(I2745,Lists!$F$2:$G$16,2,FALSE()),"Not Rated")</f>
        <v>Adults</v>
      </c>
      <c r="P2745" s="14">
        <f t="shared" si="338"/>
        <v>1</v>
      </c>
      <c r="Q2745" s="14" t="str">
        <f t="shared" si="339"/>
        <v>United States</v>
      </c>
      <c r="R2745" s="14" t="str">
        <f t="shared" si="340"/>
        <v>|United States|</v>
      </c>
      <c r="S2745" s="14" t="str">
        <f t="shared" si="341"/>
        <v>|TV Comedies|</v>
      </c>
      <c r="T2745" s="14" t="str">
        <f t="shared" si="342"/>
        <v>|Unknown|</v>
      </c>
      <c r="U2745" s="14" t="str">
        <f t="shared" si="343"/>
        <v>|Ilana Becker|Kerry Coddett|Tarik Davis|Matthew Dellapina|David Ebert|Stink Fisher|Iliana Inocencio|Iliza Shlesinger|</v>
      </c>
    </row>
    <row r="2746" spans="1:21">
      <c r="A2746" s="14" t="s">
        <v>13305</v>
      </c>
      <c r="B2746" s="14" t="s">
        <v>48</v>
      </c>
      <c r="C2746" s="14" t="s">
        <v>13306</v>
      </c>
      <c r="D2746" s="14" t="s">
        <v>13307</v>
      </c>
      <c r="E2746" s="14" t="s">
        <v>13308</v>
      </c>
      <c r="F2746" s="14" t="s">
        <v>13309</v>
      </c>
      <c r="G2746" s="26">
        <v>43922</v>
      </c>
      <c r="H2746" s="14">
        <v>2017</v>
      </c>
      <c r="I2746" s="14" t="s">
        <v>368</v>
      </c>
      <c r="J2746" s="14" t="s">
        <v>760</v>
      </c>
      <c r="K2746" s="14" t="s">
        <v>251</v>
      </c>
      <c r="L2746" s="14" t="s">
        <v>13310</v>
      </c>
      <c r="M2746" s="14">
        <f t="shared" si="336"/>
        <v>2020</v>
      </c>
      <c r="N2746" s="14">
        <f t="shared" si="337"/>
        <v>4</v>
      </c>
      <c r="O2746" s="14" t="str">
        <f>IFERROR(VLOOKUP(I2746,Lists!$F$2:$G$16,2,FALSE()),"Not Rated")</f>
        <v>Kids</v>
      </c>
      <c r="P2746" s="14">
        <f t="shared" si="338"/>
        <v>83</v>
      </c>
      <c r="Q2746" s="14" t="str">
        <f t="shared" si="339"/>
        <v>Netherlands</v>
      </c>
      <c r="R2746" s="14" t="str">
        <f t="shared" si="340"/>
        <v>|Netherlands|Germany|Denmark|United Kingdom|</v>
      </c>
      <c r="S2746" s="14" t="str">
        <f t="shared" si="341"/>
        <v>|Children &amp; Family Movies|</v>
      </c>
      <c r="T2746" s="14" t="str">
        <f t="shared" si="342"/>
        <v>|Richard Claus|Karsten Kiilerich|</v>
      </c>
      <c r="U2746" s="14" t="str">
        <f t="shared" si="343"/>
        <v>|Matthew Marsh|Rasmus Hardiker|Miriam Margolyes|Tim Pigott-Smith|Alice Krige|Amy Saville|Joseph Kloska|Diane Wilson|Phoebe Givron-Taylor|Jim Carter|Sven De Ridder|</v>
      </c>
    </row>
    <row r="2747" spans="1:21">
      <c r="A2747" s="14" t="s">
        <v>13311</v>
      </c>
      <c r="B2747" s="14" t="s">
        <v>48</v>
      </c>
      <c r="C2747" s="14" t="s">
        <v>13312</v>
      </c>
      <c r="D2747" s="14" t="s">
        <v>13313</v>
      </c>
      <c r="E2747" s="14" t="s">
        <v>13314</v>
      </c>
      <c r="F2747" s="14" t="s">
        <v>115</v>
      </c>
      <c r="G2747" s="26">
        <v>43922</v>
      </c>
      <c r="H2747" s="14">
        <v>2010</v>
      </c>
      <c r="I2747" s="14" t="s">
        <v>363</v>
      </c>
      <c r="J2747" s="14" t="s">
        <v>1386</v>
      </c>
      <c r="K2747" s="14" t="s">
        <v>13315</v>
      </c>
      <c r="L2747" s="14" t="s">
        <v>13316</v>
      </c>
      <c r="M2747" s="14">
        <f t="shared" si="336"/>
        <v>2020</v>
      </c>
      <c r="N2747" s="14">
        <f t="shared" si="337"/>
        <v>4</v>
      </c>
      <c r="O2747" s="14" t="str">
        <f>IFERROR(VLOOKUP(I2747,Lists!$F$2:$G$16,2,FALSE()),"Not Rated")</f>
        <v>Adults</v>
      </c>
      <c r="P2747" s="14">
        <f t="shared" si="338"/>
        <v>107</v>
      </c>
      <c r="Q2747" s="14" t="str">
        <f t="shared" si="339"/>
        <v>United States</v>
      </c>
      <c r="R2747" s="14" t="str">
        <f t="shared" si="340"/>
        <v>|United States|</v>
      </c>
      <c r="S2747" s="14" t="str">
        <f t="shared" si="341"/>
        <v>|Dramas|Independent Movies|Music &amp; Musicals|</v>
      </c>
      <c r="T2747" s="14" t="str">
        <f t="shared" si="342"/>
        <v>|Floria Sigismondi|</v>
      </c>
      <c r="U2747" s="14" t="str">
        <f t="shared" si="343"/>
        <v>|Kristen Stewart|Dakota Fanning|Michael Shannon|Stella Maeve|Scout Taylor-Compton|Alia Shawkat|Riley Keough|Johnny Lewis|Tatum O'Neal|Brett Cullen|Hannah Marks|</v>
      </c>
    </row>
    <row r="2748" spans="1:21">
      <c r="A2748" s="14" t="s">
        <v>13317</v>
      </c>
      <c r="B2748" s="14" t="s">
        <v>49</v>
      </c>
      <c r="C2748" s="14" t="s">
        <v>13318</v>
      </c>
      <c r="D2748" s="14" t="s">
        <v>117</v>
      </c>
      <c r="E2748" s="14" t="s">
        <v>13319</v>
      </c>
      <c r="F2748" s="14" t="s">
        <v>118</v>
      </c>
      <c r="G2748" s="26">
        <v>43922</v>
      </c>
      <c r="H2748" s="14">
        <v>2020</v>
      </c>
      <c r="I2748" s="14" t="s">
        <v>360</v>
      </c>
      <c r="J2748" s="14" t="s">
        <v>107</v>
      </c>
      <c r="K2748" s="14" t="s">
        <v>589</v>
      </c>
      <c r="L2748" s="14" t="s">
        <v>13320</v>
      </c>
      <c r="M2748" s="14">
        <f t="shared" si="336"/>
        <v>2020</v>
      </c>
      <c r="N2748" s="14">
        <f t="shared" si="337"/>
        <v>4</v>
      </c>
      <c r="O2748" s="14" t="str">
        <f>IFERROR(VLOOKUP(I2748,Lists!$F$2:$G$16,2,FALSE()),"Not Rated")</f>
        <v>Adults</v>
      </c>
      <c r="P2748" s="14">
        <f t="shared" si="338"/>
        <v>3</v>
      </c>
      <c r="Q2748" s="14" t="str">
        <f t="shared" si="339"/>
        <v>United Kingdom</v>
      </c>
      <c r="R2748" s="14" t="str">
        <f t="shared" si="340"/>
        <v>|United Kingdom|</v>
      </c>
      <c r="S2748" s="14" t="str">
        <f t="shared" si="341"/>
        <v>|British TV Shows|International TV Shows|TV Comedies|</v>
      </c>
      <c r="T2748" s="14" t="str">
        <f t="shared" si="342"/>
        <v>|Unknown|</v>
      </c>
      <c r="U2748" s="14" t="str">
        <f t="shared" si="343"/>
        <v>|Harry Enfield|Haydn Gwynne|Hugh Skinner|Louise Ford|Richard Goulding|Matthew Cottle|Morgana Robinson|Celeste Dring|Katy Wix|Ellie White|</v>
      </c>
    </row>
    <row r="2749" spans="1:21">
      <c r="A2749" s="14" t="s">
        <v>13321</v>
      </c>
      <c r="B2749" s="14" t="s">
        <v>48</v>
      </c>
      <c r="C2749" s="14" t="s">
        <v>13322</v>
      </c>
      <c r="D2749" s="14" t="s">
        <v>13323</v>
      </c>
      <c r="E2749" s="14" t="s">
        <v>13324</v>
      </c>
      <c r="F2749" s="14" t="s">
        <v>116</v>
      </c>
      <c r="G2749" s="26">
        <v>43922</v>
      </c>
      <c r="H2749" s="14">
        <v>2014</v>
      </c>
      <c r="I2749" s="14" t="s">
        <v>361</v>
      </c>
      <c r="J2749" s="14" t="s">
        <v>1033</v>
      </c>
      <c r="K2749" s="14" t="s">
        <v>834</v>
      </c>
      <c r="L2749" s="14" t="s">
        <v>13325</v>
      </c>
      <c r="M2749" s="14">
        <f t="shared" si="336"/>
        <v>2020</v>
      </c>
      <c r="N2749" s="14">
        <f t="shared" si="337"/>
        <v>4</v>
      </c>
      <c r="O2749" s="14" t="str">
        <f>IFERROR(VLOOKUP(I2749,Lists!$F$2:$G$16,2,FALSE()),"Not Rated")</f>
        <v>Teens</v>
      </c>
      <c r="P2749" s="14">
        <f t="shared" si="338"/>
        <v>114</v>
      </c>
      <c r="Q2749" s="14" t="str">
        <f t="shared" si="339"/>
        <v>India</v>
      </c>
      <c r="R2749" s="14" t="str">
        <f t="shared" si="340"/>
        <v>|India|</v>
      </c>
      <c r="S2749" s="14" t="str">
        <f t="shared" si="341"/>
        <v>|Comedies|Dramas|International Movies|</v>
      </c>
      <c r="T2749" s="14" t="str">
        <f t="shared" si="342"/>
        <v>|Renzil D'Silva|</v>
      </c>
      <c r="U2749" s="14" t="str">
        <f t="shared" si="343"/>
        <v>|Emraan Hashmi|Randeep Hooda|Kangana Ranaut|Sanjay Dutt|Neha Dhupia|Angad Bedi|Neil Bhoopalam|Shraddha Kapoor|</v>
      </c>
    </row>
    <row r="2750" spans="1:21">
      <c r="A2750" s="14" t="s">
        <v>13326</v>
      </c>
      <c r="B2750" s="14" t="s">
        <v>49</v>
      </c>
      <c r="C2750" s="14" t="s">
        <v>13327</v>
      </c>
      <c r="D2750" s="14" t="s">
        <v>117</v>
      </c>
      <c r="E2750" s="14" t="s">
        <v>13328</v>
      </c>
      <c r="F2750" s="14" t="s">
        <v>126</v>
      </c>
      <c r="G2750" s="26">
        <v>43922</v>
      </c>
      <c r="H2750" s="14">
        <v>2020</v>
      </c>
      <c r="I2750" s="14" t="s">
        <v>361</v>
      </c>
      <c r="J2750" s="14" t="s">
        <v>106</v>
      </c>
      <c r="K2750" s="14" t="s">
        <v>424</v>
      </c>
      <c r="L2750" s="14" t="s">
        <v>13329</v>
      </c>
      <c r="M2750" s="14">
        <f t="shared" si="336"/>
        <v>2020</v>
      </c>
      <c r="N2750" s="14">
        <f t="shared" si="337"/>
        <v>4</v>
      </c>
      <c r="O2750" s="14" t="str">
        <f>IFERROR(VLOOKUP(I2750,Lists!$F$2:$G$16,2,FALSE()),"Not Rated")</f>
        <v>Teens</v>
      </c>
      <c r="P2750" s="14">
        <f t="shared" si="338"/>
        <v>2</v>
      </c>
      <c r="Q2750" s="14" t="str">
        <f t="shared" si="339"/>
        <v>China</v>
      </c>
      <c r="R2750" s="14" t="str">
        <f t="shared" si="340"/>
        <v>|China|</v>
      </c>
      <c r="S2750" s="14" t="str">
        <f t="shared" si="341"/>
        <v>|International TV Shows|Romantic TV Shows|TV Comedies|</v>
      </c>
      <c r="T2750" s="14" t="str">
        <f t="shared" si="342"/>
        <v>|Unknown|</v>
      </c>
      <c r="U2750" s="14" t="str">
        <f t="shared" si="343"/>
        <v>|Xu Kaicheng|Simona Wang|Ian Yi|Huang Qian Shuo|Yang Hao Ming|Liu Jia Xi|</v>
      </c>
    </row>
    <row r="2751" spans="1:21">
      <c r="A2751" s="14" t="s">
        <v>13330</v>
      </c>
      <c r="B2751" s="14" t="s">
        <v>48</v>
      </c>
      <c r="C2751" s="14" t="s">
        <v>13331</v>
      </c>
      <c r="D2751" s="14" t="s">
        <v>13332</v>
      </c>
      <c r="E2751" s="14" t="s">
        <v>13333</v>
      </c>
      <c r="F2751" s="14" t="s">
        <v>115</v>
      </c>
      <c r="G2751" s="26">
        <v>43922</v>
      </c>
      <c r="H2751" s="14">
        <v>2018</v>
      </c>
      <c r="I2751" s="14" t="s">
        <v>363</v>
      </c>
      <c r="J2751" s="14" t="s">
        <v>730</v>
      </c>
      <c r="K2751" s="14" t="s">
        <v>13124</v>
      </c>
      <c r="L2751" s="14" t="s">
        <v>13334</v>
      </c>
      <c r="M2751" s="14">
        <f t="shared" si="336"/>
        <v>2020</v>
      </c>
      <c r="N2751" s="14">
        <f t="shared" si="337"/>
        <v>4</v>
      </c>
      <c r="O2751" s="14" t="str">
        <f>IFERROR(VLOOKUP(I2751,Lists!$F$2:$G$16,2,FALSE()),"Not Rated")</f>
        <v>Adults</v>
      </c>
      <c r="P2751" s="14">
        <f t="shared" si="338"/>
        <v>93</v>
      </c>
      <c r="Q2751" s="14" t="str">
        <f t="shared" si="339"/>
        <v>United States</v>
      </c>
      <c r="R2751" s="14" t="str">
        <f t="shared" si="340"/>
        <v>|United States|</v>
      </c>
      <c r="S2751" s="14" t="str">
        <f t="shared" si="341"/>
        <v>|Horror Movies|Independent Movies|Sci-Fi &amp; Fantasy|</v>
      </c>
      <c r="T2751" s="14" t="str">
        <f t="shared" si="342"/>
        <v>|Fritz Böhm|</v>
      </c>
      <c r="U2751" s="14" t="str">
        <f t="shared" si="343"/>
        <v>|Bel Powley|Brad Dourif|Liv Tyler|Collin Kelly-Sordelet|James Le Gros|</v>
      </c>
    </row>
    <row r="2752" spans="1:21">
      <c r="A2752" s="14" t="s">
        <v>13335</v>
      </c>
      <c r="B2752" s="14" t="s">
        <v>48</v>
      </c>
      <c r="C2752" s="14" t="s">
        <v>13336</v>
      </c>
      <c r="D2752" s="14" t="s">
        <v>13337</v>
      </c>
      <c r="E2752" s="14" t="s">
        <v>13338</v>
      </c>
      <c r="F2752" s="14" t="s">
        <v>116</v>
      </c>
      <c r="G2752" s="26">
        <v>43921</v>
      </c>
      <c r="H2752" s="14">
        <v>2020</v>
      </c>
      <c r="I2752" s="14" t="s">
        <v>365</v>
      </c>
      <c r="J2752" s="14" t="s">
        <v>744</v>
      </c>
      <c r="K2752" s="14" t="s">
        <v>251</v>
      </c>
      <c r="L2752" s="14" t="s">
        <v>13339</v>
      </c>
      <c r="M2752" s="14">
        <f t="shared" si="336"/>
        <v>2020</v>
      </c>
      <c r="N2752" s="14">
        <f t="shared" si="337"/>
        <v>3</v>
      </c>
      <c r="O2752" s="14" t="str">
        <f>IFERROR(VLOOKUP(I2752,Lists!$F$2:$G$16,2,FALSE()),"Not Rated")</f>
        <v>Kids</v>
      </c>
      <c r="P2752" s="14">
        <f t="shared" si="338"/>
        <v>85</v>
      </c>
      <c r="Q2752" s="14" t="str">
        <f t="shared" si="339"/>
        <v>India</v>
      </c>
      <c r="R2752" s="14" t="str">
        <f t="shared" si="340"/>
        <v>|India|</v>
      </c>
      <c r="S2752" s="14" t="str">
        <f t="shared" si="341"/>
        <v>|Children &amp; Family Movies|</v>
      </c>
      <c r="T2752" s="14" t="str">
        <f t="shared" si="342"/>
        <v>|Ravishankar Venkateswaran|</v>
      </c>
      <c r="U2752" s="14" t="str">
        <f t="shared" si="343"/>
        <v>|Revathi|Roger Narayanan|Sneha Ravishankar|Vidya Shankar|SR Leela|</v>
      </c>
    </row>
    <row r="2753" spans="1:21">
      <c r="A2753" s="14" t="s">
        <v>13340</v>
      </c>
      <c r="B2753" s="14" t="s">
        <v>49</v>
      </c>
      <c r="C2753" s="14" t="s">
        <v>13341</v>
      </c>
      <c r="D2753" s="14" t="s">
        <v>117</v>
      </c>
      <c r="E2753" s="14" t="s">
        <v>13342</v>
      </c>
      <c r="F2753" s="14" t="s">
        <v>116</v>
      </c>
      <c r="G2753" s="26">
        <v>43921</v>
      </c>
      <c r="H2753" s="14">
        <v>2019</v>
      </c>
      <c r="I2753" s="14" t="s">
        <v>368</v>
      </c>
      <c r="J2753" s="14" t="s">
        <v>105</v>
      </c>
      <c r="K2753" s="14" t="s">
        <v>13343</v>
      </c>
      <c r="L2753" s="14" t="s">
        <v>13344</v>
      </c>
      <c r="M2753" s="14">
        <f t="shared" si="336"/>
        <v>2020</v>
      </c>
      <c r="N2753" s="14">
        <f t="shared" si="337"/>
        <v>3</v>
      </c>
      <c r="O2753" s="14" t="str">
        <f>IFERROR(VLOOKUP(I2753,Lists!$F$2:$G$16,2,FALSE()),"Not Rated")</f>
        <v>Kids</v>
      </c>
      <c r="P2753" s="14">
        <f t="shared" si="338"/>
        <v>1</v>
      </c>
      <c r="Q2753" s="14" t="str">
        <f t="shared" si="339"/>
        <v>India</v>
      </c>
      <c r="R2753" s="14" t="str">
        <f t="shared" si="340"/>
        <v>|India|</v>
      </c>
      <c r="S2753" s="14" t="str">
        <f t="shared" si="341"/>
        <v>|Kids' TV|TV Comedies|TV Dramas|</v>
      </c>
      <c r="T2753" s="14" t="str">
        <f t="shared" si="342"/>
        <v>|Unknown|</v>
      </c>
      <c r="U2753" s="14" t="str">
        <f t="shared" si="343"/>
        <v>|Kiku Sharda|Vishal Kotian|Delnaaz Irani|</v>
      </c>
    </row>
    <row r="2754" spans="1:21">
      <c r="A2754" s="14" t="s">
        <v>13345</v>
      </c>
      <c r="B2754" s="14" t="s">
        <v>49</v>
      </c>
      <c r="C2754" s="14" t="s">
        <v>13346</v>
      </c>
      <c r="D2754" s="14" t="s">
        <v>13347</v>
      </c>
      <c r="E2754" s="14" t="s">
        <v>13348</v>
      </c>
      <c r="F2754" s="14" t="s">
        <v>117</v>
      </c>
      <c r="G2754" s="26">
        <v>43921</v>
      </c>
      <c r="H2754" s="14">
        <v>2019</v>
      </c>
      <c r="I2754" s="14" t="s">
        <v>365</v>
      </c>
      <c r="J2754" s="14" t="s">
        <v>105</v>
      </c>
      <c r="K2754" s="14" t="s">
        <v>256</v>
      </c>
      <c r="L2754" s="14" t="s">
        <v>13349</v>
      </c>
      <c r="M2754" s="14">
        <f t="shared" ref="M2754:M2817" si="344">IF(G2754="","",YEAR(G2754))</f>
        <v>2020</v>
      </c>
      <c r="N2754" s="14">
        <f t="shared" ref="N2754:N2817" si="345">IF(G2754="","",MONTH(G2754))</f>
        <v>3</v>
      </c>
      <c r="O2754" s="14" t="str">
        <f>IFERROR(VLOOKUP(I2754,Lists!$F$2:$G$16,2,FALSE()),"Not Rated")</f>
        <v>Kids</v>
      </c>
      <c r="P2754" s="14">
        <f t="shared" ref="P2754:P2817" si="346">IFERROR(VALUE(LEFT(J2754,FIND(" ",J2754)-1)),"")</f>
        <v>1</v>
      </c>
      <c r="Q2754" s="14" t="str">
        <f t="shared" ref="Q2754:Q2817" si="347">IFERROR(LEFT(F2754,FIND(",",F2754)-1),F2754)</f>
        <v>Unknown</v>
      </c>
      <c r="R2754" s="14" t="str">
        <f t="shared" ref="R2754:R2817" si="348">"|"&amp;SUBSTITUTE(F2754,", ","|")&amp;"|"</f>
        <v>|Unknown|</v>
      </c>
      <c r="S2754" s="14" t="str">
        <f t="shared" ref="S2754:S2817" si="349">"|"&amp;SUBSTITUTE(K2754,", ","|")&amp;"|"</f>
        <v>|Kids' TV|</v>
      </c>
      <c r="T2754" s="14" t="str">
        <f t="shared" ref="T2754:T2817" si="350">"|"&amp;SUBSTITUTE(D2754,", ","|")&amp;"|"</f>
        <v>|Vijay S. Bhanushali|</v>
      </c>
      <c r="U2754" s="14" t="str">
        <f t="shared" ref="U2754:U2817" si="351">"|"&amp;SUBSTITUTE(E2754,", ","|")&amp;"|"</f>
        <v>|Meghna Erande Joshi|Parminder Ghumman|</v>
      </c>
    </row>
    <row r="2755" spans="1:21">
      <c r="A2755" s="14" t="s">
        <v>13350</v>
      </c>
      <c r="B2755" s="14" t="s">
        <v>48</v>
      </c>
      <c r="C2755" s="14" t="s">
        <v>13351</v>
      </c>
      <c r="D2755" s="14" t="s">
        <v>117</v>
      </c>
      <c r="E2755" s="14" t="s">
        <v>117</v>
      </c>
      <c r="F2755" s="14" t="s">
        <v>115</v>
      </c>
      <c r="G2755" s="26">
        <v>43921</v>
      </c>
      <c r="H2755" s="14">
        <v>2020</v>
      </c>
      <c r="I2755" s="14" t="s">
        <v>360</v>
      </c>
      <c r="J2755" s="14" t="s">
        <v>744</v>
      </c>
      <c r="K2755" s="14" t="s">
        <v>261</v>
      </c>
      <c r="L2755" s="14" t="s">
        <v>13352</v>
      </c>
      <c r="M2755" s="14">
        <f t="shared" si="344"/>
        <v>2020</v>
      </c>
      <c r="N2755" s="14">
        <f t="shared" si="345"/>
        <v>3</v>
      </c>
      <c r="O2755" s="14" t="str">
        <f>IFERROR(VLOOKUP(I2755,Lists!$F$2:$G$16,2,FALSE()),"Not Rated")</f>
        <v>Adults</v>
      </c>
      <c r="P2755" s="14">
        <f t="shared" si="346"/>
        <v>85</v>
      </c>
      <c r="Q2755" s="14" t="str">
        <f t="shared" si="347"/>
        <v>United States</v>
      </c>
      <c r="R2755" s="14" t="str">
        <f t="shared" si="348"/>
        <v>|United States|</v>
      </c>
      <c r="S2755" s="14" t="str">
        <f t="shared" si="349"/>
        <v>|Stand-Up Comedy|</v>
      </c>
      <c r="T2755" s="14" t="str">
        <f t="shared" si="350"/>
        <v>|Unknown|</v>
      </c>
      <c r="U2755" s="14" t="str">
        <f t="shared" si="351"/>
        <v>|Unknown|</v>
      </c>
    </row>
    <row r="2756" spans="1:21">
      <c r="A2756" s="14" t="s">
        <v>13353</v>
      </c>
      <c r="B2756" s="14" t="s">
        <v>48</v>
      </c>
      <c r="C2756" s="14" t="s">
        <v>13354</v>
      </c>
      <c r="D2756" s="14" t="s">
        <v>13355</v>
      </c>
      <c r="E2756" s="14" t="s">
        <v>13356</v>
      </c>
      <c r="F2756" s="14" t="s">
        <v>115</v>
      </c>
      <c r="G2756" s="26">
        <v>43921</v>
      </c>
      <c r="H2756" s="14">
        <v>2016</v>
      </c>
      <c r="I2756" s="14" t="s">
        <v>367</v>
      </c>
      <c r="J2756" s="14" t="s">
        <v>2675</v>
      </c>
      <c r="K2756" s="14" t="s">
        <v>7395</v>
      </c>
      <c r="L2756" s="14" t="s">
        <v>13357</v>
      </c>
      <c r="M2756" s="14">
        <f t="shared" si="344"/>
        <v>2020</v>
      </c>
      <c r="N2756" s="14">
        <f t="shared" si="345"/>
        <v>3</v>
      </c>
      <c r="O2756" s="14" t="str">
        <f>IFERROR(VLOOKUP(I2756,Lists!$F$2:$G$16,2,FALSE()),"Not Rated")</f>
        <v>Older Kids</v>
      </c>
      <c r="P2756" s="14">
        <f t="shared" si="346"/>
        <v>131</v>
      </c>
      <c r="Q2756" s="14" t="str">
        <f t="shared" si="347"/>
        <v>United States</v>
      </c>
      <c r="R2756" s="14" t="str">
        <f t="shared" si="348"/>
        <v>|United States|</v>
      </c>
      <c r="S2756" s="14" t="str">
        <f t="shared" si="349"/>
        <v>|Children &amp; Family Movies|Dramas|Sports Movies|</v>
      </c>
      <c r="T2756" s="14" t="str">
        <f t="shared" si="350"/>
        <v>|David Hunt|</v>
      </c>
      <c r="U2756" s="14" t="str">
        <f t="shared" si="351"/>
        <v>|Neal McDonough|Leslie Easterbrook|Christopher Severio|Michael Parks|Nick Searcy|Peter Gray Lewis|Fredric Lehne|M.C. Gainey|Texas Battle|Josh Emerson|</v>
      </c>
    </row>
    <row r="2757" spans="1:21">
      <c r="A2757" s="14" t="s">
        <v>13358</v>
      </c>
      <c r="B2757" s="14" t="s">
        <v>48</v>
      </c>
      <c r="C2757" s="14" t="s">
        <v>13359</v>
      </c>
      <c r="D2757" s="14" t="s">
        <v>13360</v>
      </c>
      <c r="E2757" s="14" t="s">
        <v>13361</v>
      </c>
      <c r="F2757" s="14" t="s">
        <v>119</v>
      </c>
      <c r="G2757" s="26">
        <v>43921</v>
      </c>
      <c r="H2757" s="14">
        <v>2017</v>
      </c>
      <c r="I2757" s="14" t="s">
        <v>360</v>
      </c>
      <c r="J2757" s="14" t="s">
        <v>1247</v>
      </c>
      <c r="K2757" s="14" t="s">
        <v>7833</v>
      </c>
      <c r="L2757" s="14" t="s">
        <v>13362</v>
      </c>
      <c r="M2757" s="14">
        <f t="shared" si="344"/>
        <v>2020</v>
      </c>
      <c r="N2757" s="14">
        <f t="shared" si="345"/>
        <v>3</v>
      </c>
      <c r="O2757" s="14" t="str">
        <f>IFERROR(VLOOKUP(I2757,Lists!$F$2:$G$16,2,FALSE()),"Not Rated")</f>
        <v>Adults</v>
      </c>
      <c r="P2757" s="14">
        <f t="shared" si="346"/>
        <v>101</v>
      </c>
      <c r="Q2757" s="14" t="str">
        <f t="shared" si="347"/>
        <v>Canada</v>
      </c>
      <c r="R2757" s="14" t="str">
        <f t="shared" si="348"/>
        <v>|Canada|</v>
      </c>
      <c r="S2757" s="14" t="str">
        <f t="shared" si="349"/>
        <v>|Dramas|Independent Movies|Sports Movies|</v>
      </c>
      <c r="T2757" s="14" t="str">
        <f t="shared" si="350"/>
        <v>|Stephen S. Campanelli|</v>
      </c>
      <c r="U2757" s="14" t="str">
        <f t="shared" si="351"/>
        <v>|Sladen Peltier|Forrest Goodluck|Ajuawak Kapashesit|Martin Donovan|Michael Murphy|Michiel Huisman|Edna Manitowabi|Michael Lawrenchuk|Will Strongheart|Tristen Marty-Pahtaykan|Vance Banzo|</v>
      </c>
    </row>
    <row r="2758" spans="1:21">
      <c r="A2758" s="14" t="s">
        <v>13363</v>
      </c>
      <c r="B2758" s="14" t="s">
        <v>48</v>
      </c>
      <c r="C2758" s="14" t="s">
        <v>13364</v>
      </c>
      <c r="D2758" s="14" t="s">
        <v>13365</v>
      </c>
      <c r="E2758" s="14" t="s">
        <v>13366</v>
      </c>
      <c r="F2758" s="14" t="s">
        <v>116</v>
      </c>
      <c r="G2758" s="26">
        <v>43921</v>
      </c>
      <c r="H2758" s="14">
        <v>2019</v>
      </c>
      <c r="I2758" s="14" t="s">
        <v>360</v>
      </c>
      <c r="J2758" s="14" t="s">
        <v>1386</v>
      </c>
      <c r="K2758" s="14" t="s">
        <v>444</v>
      </c>
      <c r="L2758" s="14" t="s">
        <v>13367</v>
      </c>
      <c r="M2758" s="14">
        <f t="shared" si="344"/>
        <v>2020</v>
      </c>
      <c r="N2758" s="14">
        <f t="shared" si="345"/>
        <v>3</v>
      </c>
      <c r="O2758" s="14" t="str">
        <f>IFERROR(VLOOKUP(I2758,Lists!$F$2:$G$16,2,FALSE()),"Not Rated")</f>
        <v>Adults</v>
      </c>
      <c r="P2758" s="14">
        <f t="shared" si="346"/>
        <v>107</v>
      </c>
      <c r="Q2758" s="14" t="str">
        <f t="shared" si="347"/>
        <v>India</v>
      </c>
      <c r="R2758" s="14" t="str">
        <f t="shared" si="348"/>
        <v>|India|</v>
      </c>
      <c r="S2758" s="14" t="str">
        <f t="shared" si="349"/>
        <v>|Dramas|Independent Movies|International Movies|</v>
      </c>
      <c r="T2758" s="14" t="str">
        <f t="shared" si="350"/>
        <v>|Rakesh Ranjan Kumar|</v>
      </c>
      <c r="U2758" s="14" t="str">
        <f t="shared" si="351"/>
        <v>|Lorena Franco|Bijesh Jayarajan|Neet Chowdhary|Rajeev Gaursingh|Karran Jeet|Rajesh Sharma|Gautam Kurup|Poonam Mathur|Salman Khan|Manish Devkush|</v>
      </c>
    </row>
    <row r="2759" spans="1:21">
      <c r="A2759" s="14" t="s">
        <v>13368</v>
      </c>
      <c r="B2759" s="14" t="s">
        <v>48</v>
      </c>
      <c r="C2759" s="14" t="s">
        <v>13369</v>
      </c>
      <c r="D2759" s="14" t="s">
        <v>13370</v>
      </c>
      <c r="E2759" s="14" t="s">
        <v>13371</v>
      </c>
      <c r="F2759" s="14" t="s">
        <v>115</v>
      </c>
      <c r="G2759" s="26">
        <v>43921</v>
      </c>
      <c r="H2759" s="14">
        <v>2018</v>
      </c>
      <c r="I2759" s="14" t="s">
        <v>361</v>
      </c>
      <c r="J2759" s="14" t="s">
        <v>1668</v>
      </c>
      <c r="K2759" s="14" t="s">
        <v>254</v>
      </c>
      <c r="L2759" s="14" t="s">
        <v>13372</v>
      </c>
      <c r="M2759" s="14">
        <f t="shared" si="344"/>
        <v>2020</v>
      </c>
      <c r="N2759" s="14">
        <f t="shared" si="345"/>
        <v>3</v>
      </c>
      <c r="O2759" s="14" t="str">
        <f>IFERROR(VLOOKUP(I2759,Lists!$F$2:$G$16,2,FALSE()),"Not Rated")</f>
        <v>Teens</v>
      </c>
      <c r="P2759" s="14">
        <f t="shared" si="346"/>
        <v>84</v>
      </c>
      <c r="Q2759" s="14" t="str">
        <f t="shared" si="347"/>
        <v>United States</v>
      </c>
      <c r="R2759" s="14" t="str">
        <f t="shared" si="348"/>
        <v>|United States|</v>
      </c>
      <c r="S2759" s="14" t="str">
        <f t="shared" si="349"/>
        <v>|Thrillers|</v>
      </c>
      <c r="T2759" s="14" t="str">
        <f t="shared" si="350"/>
        <v>|Sam Irvin|</v>
      </c>
      <c r="U2759" s="14" t="str">
        <f t="shared" si="351"/>
        <v>|Nicky Whelan|Ashley Rickards|Parker Mack|Jesse Hutch|Sierra McCormick|Heather Morris|Jason Cermak|Kourtney Hansen|Jane Harber|Cory Hart|Kim DeJesus|</v>
      </c>
    </row>
    <row r="2760" spans="1:21">
      <c r="A2760" s="14" t="s">
        <v>13373</v>
      </c>
      <c r="B2760" s="14" t="s">
        <v>48</v>
      </c>
      <c r="C2760" s="14" t="s">
        <v>13374</v>
      </c>
      <c r="D2760" s="14" t="s">
        <v>13375</v>
      </c>
      <c r="E2760" s="14" t="s">
        <v>13376</v>
      </c>
      <c r="F2760" s="14" t="s">
        <v>1963</v>
      </c>
      <c r="G2760" s="26">
        <v>43921</v>
      </c>
      <c r="H2760" s="14">
        <v>2019</v>
      </c>
      <c r="I2760" s="14" t="s">
        <v>363</v>
      </c>
      <c r="J2760" s="14" t="s">
        <v>457</v>
      </c>
      <c r="K2760" s="14" t="s">
        <v>884</v>
      </c>
      <c r="L2760" s="14" t="s">
        <v>13377</v>
      </c>
      <c r="M2760" s="14">
        <f t="shared" si="344"/>
        <v>2020</v>
      </c>
      <c r="N2760" s="14">
        <f t="shared" si="345"/>
        <v>3</v>
      </c>
      <c r="O2760" s="14" t="str">
        <f>IFERROR(VLOOKUP(I2760,Lists!$F$2:$G$16,2,FALSE()),"Not Rated")</f>
        <v>Adults</v>
      </c>
      <c r="P2760" s="14">
        <f t="shared" si="346"/>
        <v>104</v>
      </c>
      <c r="Q2760" s="14" t="str">
        <f t="shared" si="347"/>
        <v>Canada</v>
      </c>
      <c r="R2760" s="14" t="str">
        <f t="shared" si="348"/>
        <v>|Canada|United States|</v>
      </c>
      <c r="S2760" s="14" t="str">
        <f t="shared" si="349"/>
        <v>|Documentaries|Sports Movies|</v>
      </c>
      <c r="T2760" s="14" t="str">
        <f t="shared" si="350"/>
        <v>|Gary Stretch|</v>
      </c>
      <c r="U2760" s="14" t="str">
        <f t="shared" si="351"/>
        <v>|Ronda Rousey|</v>
      </c>
    </row>
    <row r="2761" spans="1:21">
      <c r="A2761" s="14" t="s">
        <v>13378</v>
      </c>
      <c r="B2761" s="14" t="s">
        <v>49</v>
      </c>
      <c r="C2761" s="14" t="s">
        <v>13379</v>
      </c>
      <c r="D2761" s="14" t="s">
        <v>117</v>
      </c>
      <c r="E2761" s="14" t="s">
        <v>13380</v>
      </c>
      <c r="F2761" s="14" t="s">
        <v>117</v>
      </c>
      <c r="G2761" s="26">
        <v>43921</v>
      </c>
      <c r="H2761" s="14">
        <v>2019</v>
      </c>
      <c r="I2761" s="14" t="s">
        <v>366</v>
      </c>
      <c r="J2761" s="14" t="s">
        <v>105</v>
      </c>
      <c r="K2761" s="14" t="s">
        <v>256</v>
      </c>
      <c r="L2761" s="14" t="s">
        <v>13381</v>
      </c>
      <c r="M2761" s="14">
        <f t="shared" si="344"/>
        <v>2020</v>
      </c>
      <c r="N2761" s="14">
        <f t="shared" si="345"/>
        <v>3</v>
      </c>
      <c r="O2761" s="14" t="str">
        <f>IFERROR(VLOOKUP(I2761,Lists!$F$2:$G$16,2,FALSE()),"Not Rated")</f>
        <v>Kids</v>
      </c>
      <c r="P2761" s="14">
        <f t="shared" si="346"/>
        <v>1</v>
      </c>
      <c r="Q2761" s="14" t="str">
        <f t="shared" si="347"/>
        <v>Unknown</v>
      </c>
      <c r="R2761" s="14" t="str">
        <f t="shared" si="348"/>
        <v>|Unknown|</v>
      </c>
      <c r="S2761" s="14" t="str">
        <f t="shared" si="349"/>
        <v>|Kids' TV|</v>
      </c>
      <c r="T2761" s="14" t="str">
        <f t="shared" si="350"/>
        <v>|Unknown|</v>
      </c>
      <c r="U2761" s="14" t="str">
        <f t="shared" si="351"/>
        <v>|Renu Sharda|Sonal Kaushal|Shiney Prakash|Sumriddhi Shukla|</v>
      </c>
    </row>
    <row r="2762" spans="1:21">
      <c r="A2762" s="14" t="s">
        <v>13382</v>
      </c>
      <c r="B2762" s="14" t="s">
        <v>48</v>
      </c>
      <c r="C2762" s="14" t="s">
        <v>13383</v>
      </c>
      <c r="D2762" s="14" t="s">
        <v>13384</v>
      </c>
      <c r="E2762" s="14" t="s">
        <v>13385</v>
      </c>
      <c r="F2762" s="14" t="s">
        <v>116</v>
      </c>
      <c r="G2762" s="26">
        <v>43919</v>
      </c>
      <c r="H2762" s="14">
        <v>2020</v>
      </c>
      <c r="I2762" s="14" t="s">
        <v>361</v>
      </c>
      <c r="J2762" s="14" t="s">
        <v>12386</v>
      </c>
      <c r="K2762" s="14" t="s">
        <v>834</v>
      </c>
      <c r="L2762" s="14" t="s">
        <v>13386</v>
      </c>
      <c r="M2762" s="14">
        <f t="shared" si="344"/>
        <v>2020</v>
      </c>
      <c r="N2762" s="14">
        <f t="shared" si="345"/>
        <v>3</v>
      </c>
      <c r="O2762" s="14" t="str">
        <f>IFERROR(VLOOKUP(I2762,Lists!$F$2:$G$16,2,FALSE()),"Not Rated")</f>
        <v>Teens</v>
      </c>
      <c r="P2762" s="14">
        <f t="shared" si="346"/>
        <v>160</v>
      </c>
      <c r="Q2762" s="14" t="str">
        <f t="shared" si="347"/>
        <v>India</v>
      </c>
      <c r="R2762" s="14" t="str">
        <f t="shared" si="348"/>
        <v>|India|</v>
      </c>
      <c r="S2762" s="14" t="str">
        <f t="shared" si="349"/>
        <v>|Comedies|Dramas|International Movies|</v>
      </c>
      <c r="T2762" s="14" t="str">
        <f t="shared" si="350"/>
        <v>|Desingh Periyasamy|</v>
      </c>
      <c r="U2762" s="14" t="str">
        <f t="shared" si="351"/>
        <v>|Dulquer Salmaan|Ritu Varma|Rakshan|Niranjani|Gautham Menon|Anish Kuruvilla|</v>
      </c>
    </row>
    <row r="2763" spans="1:21">
      <c r="A2763" s="14" t="s">
        <v>13387</v>
      </c>
      <c r="B2763" s="14" t="s">
        <v>49</v>
      </c>
      <c r="C2763" s="14" t="s">
        <v>13388</v>
      </c>
      <c r="D2763" s="14" t="s">
        <v>117</v>
      </c>
      <c r="E2763" s="14" t="s">
        <v>13389</v>
      </c>
      <c r="F2763" s="14" t="s">
        <v>123</v>
      </c>
      <c r="G2763" s="26">
        <v>43919</v>
      </c>
      <c r="H2763" s="14">
        <v>2020</v>
      </c>
      <c r="I2763" s="14" t="s">
        <v>360</v>
      </c>
      <c r="J2763" s="14" t="s">
        <v>105</v>
      </c>
      <c r="K2763" s="14" t="s">
        <v>5585</v>
      </c>
      <c r="L2763" s="14" t="s">
        <v>13390</v>
      </c>
      <c r="M2763" s="14">
        <f t="shared" si="344"/>
        <v>2020</v>
      </c>
      <c r="N2763" s="14">
        <f t="shared" si="345"/>
        <v>3</v>
      </c>
      <c r="O2763" s="14" t="str">
        <f>IFERROR(VLOOKUP(I2763,Lists!$F$2:$G$16,2,FALSE()),"Not Rated")</f>
        <v>Adults</v>
      </c>
      <c r="P2763" s="14">
        <f t="shared" si="346"/>
        <v>1</v>
      </c>
      <c r="Q2763" s="14" t="str">
        <f t="shared" si="347"/>
        <v>South Korea</v>
      </c>
      <c r="R2763" s="14" t="str">
        <f t="shared" si="348"/>
        <v>|South Korea|</v>
      </c>
      <c r="S2763" s="14" t="str">
        <f t="shared" si="349"/>
        <v>|Crime TV Shows|International TV Shows|Korean TV Shows|</v>
      </c>
      <c r="T2763" s="14" t="str">
        <f t="shared" si="350"/>
        <v>|Unknown|</v>
      </c>
      <c r="U2763" s="14" t="str">
        <f t="shared" si="351"/>
        <v>|Choi Jin-hyuk|Park Sung-woong|Cho Dong-hyuk|Jung Hye-in|Han Ji-wan|Park Sun-ho|Kim Min-sang|</v>
      </c>
    </row>
    <row r="2764" spans="1:21">
      <c r="A2764" s="14" t="s">
        <v>13391</v>
      </c>
      <c r="B2764" s="14" t="s">
        <v>48</v>
      </c>
      <c r="C2764" s="14" t="s">
        <v>13392</v>
      </c>
      <c r="D2764" s="14" t="s">
        <v>3955</v>
      </c>
      <c r="E2764" s="14" t="s">
        <v>10686</v>
      </c>
      <c r="F2764" s="14" t="s">
        <v>115</v>
      </c>
      <c r="G2764" s="26">
        <v>43918</v>
      </c>
      <c r="H2764" s="14">
        <v>2019</v>
      </c>
      <c r="I2764" s="14" t="s">
        <v>363</v>
      </c>
      <c r="J2764" s="14" t="s">
        <v>560</v>
      </c>
      <c r="K2764" s="14" t="s">
        <v>248</v>
      </c>
      <c r="L2764" s="14" t="s">
        <v>13393</v>
      </c>
      <c r="M2764" s="14">
        <f t="shared" si="344"/>
        <v>2020</v>
      </c>
      <c r="N2764" s="14">
        <f t="shared" si="345"/>
        <v>3</v>
      </c>
      <c r="O2764" s="14" t="str">
        <f>IFERROR(VLOOKUP(I2764,Lists!$F$2:$G$16,2,FALSE()),"Not Rated")</f>
        <v>Adults</v>
      </c>
      <c r="P2764" s="14">
        <f t="shared" si="346"/>
        <v>103</v>
      </c>
      <c r="Q2764" s="14" t="str">
        <f t="shared" si="347"/>
        <v>United States</v>
      </c>
      <c r="R2764" s="14" t="str">
        <f t="shared" si="348"/>
        <v>|United States|</v>
      </c>
      <c r="S2764" s="14" t="str">
        <f t="shared" si="349"/>
        <v>|Action &amp; Adventure|</v>
      </c>
      <c r="T2764" s="14" t="str">
        <f t="shared" si="350"/>
        <v>|Mike Gunther|</v>
      </c>
      <c r="U2764" s="14" t="str">
        <f t="shared" si="351"/>
        <v>|Will Yun Lee|Jermaine Love|Rory Markham|Bertrand-Xavier Corbi|Katie Keene|Fernando Chien|Gina DeCesare|Michael Blalock|Chris Mulkey|Stephen Lang|</v>
      </c>
    </row>
    <row r="2765" spans="1:21">
      <c r="A2765" s="14" t="s">
        <v>13394</v>
      </c>
      <c r="B2765" s="14" t="s">
        <v>48</v>
      </c>
      <c r="C2765" s="14" t="s">
        <v>13395</v>
      </c>
      <c r="D2765" s="14" t="s">
        <v>13396</v>
      </c>
      <c r="E2765" s="14" t="s">
        <v>13397</v>
      </c>
      <c r="F2765" s="14" t="s">
        <v>115</v>
      </c>
      <c r="G2765" s="26">
        <v>43917</v>
      </c>
      <c r="H2765" s="14">
        <v>2020</v>
      </c>
      <c r="I2765" s="14" t="s">
        <v>366</v>
      </c>
      <c r="J2765" s="14" t="s">
        <v>2838</v>
      </c>
      <c r="K2765" s="14" t="s">
        <v>481</v>
      </c>
      <c r="L2765" s="14" t="s">
        <v>13398</v>
      </c>
      <c r="M2765" s="14">
        <f t="shared" si="344"/>
        <v>2020</v>
      </c>
      <c r="N2765" s="14">
        <f t="shared" si="345"/>
        <v>3</v>
      </c>
      <c r="O2765" s="14" t="str">
        <f>IFERROR(VLOOKUP(I2765,Lists!$F$2:$G$16,2,FALSE()),"Not Rated")</f>
        <v>Kids</v>
      </c>
      <c r="P2765" s="14">
        <f t="shared" si="346"/>
        <v>46</v>
      </c>
      <c r="Q2765" s="14" t="str">
        <f t="shared" si="347"/>
        <v>United States</v>
      </c>
      <c r="R2765" s="14" t="str">
        <f t="shared" si="348"/>
        <v>|United States|</v>
      </c>
      <c r="S2765" s="14" t="str">
        <f t="shared" si="349"/>
        <v>|Children &amp; Family Movies|Comedies|</v>
      </c>
      <c r="T2765" s="14" t="str">
        <f t="shared" si="350"/>
        <v>|TJ Sullivan|Greg Rankin|</v>
      </c>
      <c r="U2765" s="14" t="str">
        <f t="shared" si="351"/>
        <v>|Noah Kaye Bentley|Brennley Brown|Zach Callison|Nicolas Cantu|Skai Jackson|Marsai Martin|Andre Robinson|Carlos Alazraqui|Jeff Bennett|Grey Griffin|Mary Elizabeth McGlynn|</v>
      </c>
    </row>
    <row r="2766" spans="1:21">
      <c r="A2766" s="14" t="s">
        <v>13399</v>
      </c>
      <c r="B2766" s="14" t="s">
        <v>49</v>
      </c>
      <c r="C2766" s="14" t="s">
        <v>13400</v>
      </c>
      <c r="D2766" s="14" t="s">
        <v>117</v>
      </c>
      <c r="E2766" s="14" t="s">
        <v>13401</v>
      </c>
      <c r="F2766" s="14" t="s">
        <v>115</v>
      </c>
      <c r="G2766" s="26">
        <v>43917</v>
      </c>
      <c r="H2766" s="14">
        <v>2019</v>
      </c>
      <c r="I2766" s="14" t="s">
        <v>360</v>
      </c>
      <c r="J2766" s="14" t="s">
        <v>106</v>
      </c>
      <c r="K2766" s="14" t="s">
        <v>1073</v>
      </c>
      <c r="L2766" s="14" t="s">
        <v>13402</v>
      </c>
      <c r="M2766" s="14">
        <f t="shared" si="344"/>
        <v>2020</v>
      </c>
      <c r="N2766" s="14">
        <f t="shared" si="345"/>
        <v>3</v>
      </c>
      <c r="O2766" s="14" t="str">
        <f>IFERROR(VLOOKUP(I2766,Lists!$F$2:$G$16,2,FALSE()),"Not Rated")</f>
        <v>Adults</v>
      </c>
      <c r="P2766" s="14">
        <f t="shared" si="346"/>
        <v>2</v>
      </c>
      <c r="Q2766" s="14" t="str">
        <f t="shared" si="347"/>
        <v>United States</v>
      </c>
      <c r="R2766" s="14" t="str">
        <f t="shared" si="348"/>
        <v>|United States|</v>
      </c>
      <c r="S2766" s="14" t="str">
        <f t="shared" si="349"/>
        <v>|Crime TV Shows|TV Action &amp; Adventure|TV Comedies|</v>
      </c>
      <c r="T2766" s="14" t="str">
        <f t="shared" si="350"/>
        <v>|Unknown|</v>
      </c>
      <c r="U2766" s="14" t="str">
        <f t="shared" si="351"/>
        <v>|Christopher Meloni|Lili Mirojnick|Glenn Wein|Patrick Fischler|Toby Jaffe|Ritchie Coster|Grant Morrison|Pavun Shetty|Medina Senghore|Patton Oswalt|</v>
      </c>
    </row>
    <row r="2767" spans="1:21">
      <c r="A2767" s="14" t="s">
        <v>13403</v>
      </c>
      <c r="B2767" s="14" t="s">
        <v>49</v>
      </c>
      <c r="C2767" s="14" t="s">
        <v>13404</v>
      </c>
      <c r="D2767" s="14" t="s">
        <v>117</v>
      </c>
      <c r="E2767" s="14" t="s">
        <v>13405</v>
      </c>
      <c r="F2767" s="14" t="s">
        <v>116</v>
      </c>
      <c r="G2767" s="26">
        <v>43917</v>
      </c>
      <c r="H2767" s="14">
        <v>2019</v>
      </c>
      <c r="I2767" s="14" t="s">
        <v>360</v>
      </c>
      <c r="J2767" s="14" t="s">
        <v>105</v>
      </c>
      <c r="K2767" s="14" t="s">
        <v>12980</v>
      </c>
      <c r="L2767" s="14" t="s">
        <v>13406</v>
      </c>
      <c r="M2767" s="14">
        <f t="shared" si="344"/>
        <v>2020</v>
      </c>
      <c r="N2767" s="14">
        <f t="shared" si="345"/>
        <v>3</v>
      </c>
      <c r="O2767" s="14" t="str">
        <f>IFERROR(VLOOKUP(I2767,Lists!$F$2:$G$16,2,FALSE()),"Not Rated")</f>
        <v>Adults</v>
      </c>
      <c r="P2767" s="14">
        <f t="shared" si="346"/>
        <v>1</v>
      </c>
      <c r="Q2767" s="14" t="str">
        <f t="shared" si="347"/>
        <v>India</v>
      </c>
      <c r="R2767" s="14" t="str">
        <f t="shared" si="348"/>
        <v>|India|</v>
      </c>
      <c r="S2767" s="14" t="str">
        <f t="shared" si="349"/>
        <v>|International TV Shows|Stand-Up Comedy &amp; Talk Shows|TV Comedies|</v>
      </c>
      <c r="T2767" s="14" t="str">
        <f t="shared" si="350"/>
        <v>|Unknown|</v>
      </c>
      <c r="U2767" s="14" t="str">
        <f t="shared" si="351"/>
        <v>|Prashasti Singh|Kaneez Surka|Niveditha Prakasam|Supriya Joshi|</v>
      </c>
    </row>
    <row r="2768" spans="1:21">
      <c r="A2768" s="14" t="s">
        <v>13407</v>
      </c>
      <c r="B2768" s="14" t="s">
        <v>48</v>
      </c>
      <c r="C2768" s="14" t="s">
        <v>13408</v>
      </c>
      <c r="D2768" s="14" t="s">
        <v>13409</v>
      </c>
      <c r="E2768" s="14" t="s">
        <v>13410</v>
      </c>
      <c r="F2768" s="14" t="s">
        <v>116</v>
      </c>
      <c r="G2768" s="26">
        <v>43917</v>
      </c>
      <c r="H2768" s="14">
        <v>2020</v>
      </c>
      <c r="I2768" s="14" t="s">
        <v>360</v>
      </c>
      <c r="J2768" s="14" t="s">
        <v>1375</v>
      </c>
      <c r="K2768" s="14" t="s">
        <v>834</v>
      </c>
      <c r="L2768" s="14" t="s">
        <v>13411</v>
      </c>
      <c r="M2768" s="14">
        <f t="shared" si="344"/>
        <v>2020</v>
      </c>
      <c r="N2768" s="14">
        <f t="shared" si="345"/>
        <v>3</v>
      </c>
      <c r="O2768" s="14" t="str">
        <f>IFERROR(VLOOKUP(I2768,Lists!$F$2:$G$16,2,FALSE()),"Not Rated")</f>
        <v>Adults</v>
      </c>
      <c r="P2768" s="14">
        <f t="shared" si="346"/>
        <v>112</v>
      </c>
      <c r="Q2768" s="14" t="str">
        <f t="shared" si="347"/>
        <v>India</v>
      </c>
      <c r="R2768" s="14" t="str">
        <f t="shared" si="348"/>
        <v>|India|</v>
      </c>
      <c r="S2768" s="14" t="str">
        <f t="shared" si="349"/>
        <v>|Comedies|Dramas|International Movies|</v>
      </c>
      <c r="T2768" s="14" t="str">
        <f t="shared" si="350"/>
        <v>|Neeraj Udhwani|</v>
      </c>
      <c r="U2768" s="14" t="str">
        <f t="shared" si="351"/>
        <v>|Manisha Koirala|Prit Kamani|Shirley Setia|Nikita Dutta|Javed Jaffrey|Dhruv Lohumi|</v>
      </c>
    </row>
    <row r="2769" spans="1:21">
      <c r="A2769" s="14" t="s">
        <v>13412</v>
      </c>
      <c r="B2769" s="14" t="s">
        <v>49</v>
      </c>
      <c r="C2769" s="14" t="s">
        <v>13413</v>
      </c>
      <c r="D2769" s="14" t="s">
        <v>117</v>
      </c>
      <c r="E2769" s="14" t="s">
        <v>13414</v>
      </c>
      <c r="F2769" s="14" t="s">
        <v>115</v>
      </c>
      <c r="G2769" s="26">
        <v>43917</v>
      </c>
      <c r="H2769" s="14">
        <v>2020</v>
      </c>
      <c r="I2769" s="14" t="s">
        <v>360</v>
      </c>
      <c r="J2769" s="14" t="s">
        <v>107</v>
      </c>
      <c r="K2769" s="14" t="s">
        <v>3758</v>
      </c>
      <c r="L2769" s="14" t="s">
        <v>13415</v>
      </c>
      <c r="M2769" s="14">
        <f t="shared" si="344"/>
        <v>2020</v>
      </c>
      <c r="N2769" s="14">
        <f t="shared" si="345"/>
        <v>3</v>
      </c>
      <c r="O2769" s="14" t="str">
        <f>IFERROR(VLOOKUP(I2769,Lists!$F$2:$G$16,2,FALSE()),"Not Rated")</f>
        <v>Adults</v>
      </c>
      <c r="P2769" s="14">
        <f t="shared" si="346"/>
        <v>3</v>
      </c>
      <c r="Q2769" s="14" t="str">
        <f t="shared" si="347"/>
        <v>United States</v>
      </c>
      <c r="R2769" s="14" t="str">
        <f t="shared" si="348"/>
        <v>|United States|</v>
      </c>
      <c r="S2769" s="14" t="str">
        <f t="shared" si="349"/>
        <v>|Crime TV Shows|TV Dramas|TV Thrillers|</v>
      </c>
      <c r="T2769" s="14" t="str">
        <f t="shared" si="350"/>
        <v>|Unknown|</v>
      </c>
      <c r="U2769" s="14" t="str">
        <f t="shared" si="351"/>
        <v>|Jason Bateman|Sofia Hublitz|Laura Linney|Skylar Gaertner|Jason Butler Harner|Esai Morales|Peter Mullan|Lisa Emery|</v>
      </c>
    </row>
    <row r="2770" spans="1:21">
      <c r="A2770" s="14" t="s">
        <v>13416</v>
      </c>
      <c r="B2770" s="14" t="s">
        <v>48</v>
      </c>
      <c r="C2770" s="14" t="s">
        <v>13417</v>
      </c>
      <c r="D2770" s="14" t="s">
        <v>13418</v>
      </c>
      <c r="E2770" s="14" t="s">
        <v>13419</v>
      </c>
      <c r="F2770" s="14" t="s">
        <v>119</v>
      </c>
      <c r="G2770" s="26">
        <v>43917</v>
      </c>
      <c r="H2770" s="14">
        <v>2020</v>
      </c>
      <c r="I2770" s="14" t="s">
        <v>360</v>
      </c>
      <c r="J2770" s="14" t="s">
        <v>760</v>
      </c>
      <c r="K2770" s="14" t="s">
        <v>1227</v>
      </c>
      <c r="L2770" s="14" t="s">
        <v>13420</v>
      </c>
      <c r="M2770" s="14">
        <f t="shared" si="344"/>
        <v>2020</v>
      </c>
      <c r="N2770" s="14">
        <f t="shared" si="345"/>
        <v>3</v>
      </c>
      <c r="O2770" s="14" t="str">
        <f>IFERROR(VLOOKUP(I2770,Lists!$F$2:$G$16,2,FALSE()),"Not Rated")</f>
        <v>Adults</v>
      </c>
      <c r="P2770" s="14">
        <f t="shared" si="346"/>
        <v>83</v>
      </c>
      <c r="Q2770" s="14" t="str">
        <f t="shared" si="347"/>
        <v>Canada</v>
      </c>
      <c r="R2770" s="14" t="str">
        <f t="shared" si="348"/>
        <v>|Canada|</v>
      </c>
      <c r="S2770" s="14" t="str">
        <f t="shared" si="349"/>
        <v>|Action &amp; Adventure|International Movies|</v>
      </c>
      <c r="T2770" s="14" t="str">
        <f t="shared" si="350"/>
        <v>|Patrice Laliberté|</v>
      </c>
      <c r="U2770" s="14" t="str">
        <f t="shared" si="351"/>
        <v>|Guillaume Laurin|Marie-Evelyne Lessard|Réal Bossé|Marc-André Grondin|Marc Beaupré|Marilyn Castonguay|Guillaume Cyr|Isabelle Giroux|Juliette Maxyme Proulx|</v>
      </c>
    </row>
    <row r="2771" spans="1:21">
      <c r="A2771" s="14" t="s">
        <v>13421</v>
      </c>
      <c r="B2771" s="14" t="s">
        <v>48</v>
      </c>
      <c r="C2771" s="14" t="s">
        <v>13422</v>
      </c>
      <c r="D2771" s="14" t="s">
        <v>13423</v>
      </c>
      <c r="E2771" s="14" t="s">
        <v>13424</v>
      </c>
      <c r="F2771" s="14" t="s">
        <v>119</v>
      </c>
      <c r="G2771" s="26">
        <v>43917</v>
      </c>
      <c r="H2771" s="14">
        <v>2019</v>
      </c>
      <c r="I2771" s="14" t="s">
        <v>361</v>
      </c>
      <c r="J2771" s="14" t="s">
        <v>4187</v>
      </c>
      <c r="K2771" s="14" t="s">
        <v>496</v>
      </c>
      <c r="L2771" s="14" t="s">
        <v>13425</v>
      </c>
      <c r="M2771" s="14">
        <f t="shared" si="344"/>
        <v>2020</v>
      </c>
      <c r="N2771" s="14">
        <f t="shared" si="345"/>
        <v>3</v>
      </c>
      <c r="O2771" s="14" t="str">
        <f>IFERROR(VLOOKUP(I2771,Lists!$F$2:$G$16,2,FALSE()),"Not Rated")</f>
        <v>Teens</v>
      </c>
      <c r="P2771" s="14">
        <f t="shared" si="346"/>
        <v>72</v>
      </c>
      <c r="Q2771" s="14" t="str">
        <f t="shared" si="347"/>
        <v>Canada</v>
      </c>
      <c r="R2771" s="14" t="str">
        <f t="shared" si="348"/>
        <v>|Canada|</v>
      </c>
      <c r="S2771" s="14" t="str">
        <f t="shared" si="349"/>
        <v>|Documentaries|International Movies|</v>
      </c>
      <c r="T2771" s="14" t="str">
        <f t="shared" si="350"/>
        <v>|Ellen Page|Ian Daniel|</v>
      </c>
      <c r="U2771" s="14" t="str">
        <f t="shared" si="351"/>
        <v>|Ellen Page|</v>
      </c>
    </row>
    <row r="2772" spans="1:21">
      <c r="A2772" s="14" t="s">
        <v>13426</v>
      </c>
      <c r="B2772" s="14" t="s">
        <v>48</v>
      </c>
      <c r="C2772" s="14" t="s">
        <v>13427</v>
      </c>
      <c r="D2772" s="14" t="s">
        <v>13428</v>
      </c>
      <c r="E2772" s="14" t="s">
        <v>13429</v>
      </c>
      <c r="F2772" s="14" t="s">
        <v>119</v>
      </c>
      <c r="G2772" s="26">
        <v>43917</v>
      </c>
      <c r="H2772" s="14">
        <v>2020</v>
      </c>
      <c r="I2772" s="14" t="s">
        <v>366</v>
      </c>
      <c r="J2772" s="14" t="s">
        <v>6181</v>
      </c>
      <c r="K2772" s="14" t="s">
        <v>251</v>
      </c>
      <c r="L2772" s="14" t="s">
        <v>13430</v>
      </c>
      <c r="M2772" s="14">
        <f t="shared" si="344"/>
        <v>2020</v>
      </c>
      <c r="N2772" s="14">
        <f t="shared" si="345"/>
        <v>3</v>
      </c>
      <c r="O2772" s="14" t="str">
        <f>IFERROR(VLOOKUP(I2772,Lists!$F$2:$G$16,2,FALSE()),"Not Rated")</f>
        <v>Kids</v>
      </c>
      <c r="P2772" s="14">
        <f t="shared" si="346"/>
        <v>24</v>
      </c>
      <c r="Q2772" s="14" t="str">
        <f t="shared" si="347"/>
        <v>Canada</v>
      </c>
      <c r="R2772" s="14" t="str">
        <f t="shared" si="348"/>
        <v>|Canada|</v>
      </c>
      <c r="S2772" s="14" t="str">
        <f t="shared" si="349"/>
        <v>|Children &amp; Family Movies|</v>
      </c>
      <c r="T2772" s="14" t="str">
        <f t="shared" si="350"/>
        <v>|Todd Kauffman|Mark Thornton|</v>
      </c>
      <c r="U2772" s="14" t="str">
        <f t="shared" si="351"/>
        <v>|Michela Luci|Jamie Watson|Eric Peterson|Anna Claire Bartlam|Nicolas Aqui|Cory Doran|Julie Lemieux|</v>
      </c>
    </row>
    <row r="2773" spans="1:21">
      <c r="A2773" s="14" t="s">
        <v>13431</v>
      </c>
      <c r="B2773" s="14" t="s">
        <v>48</v>
      </c>
      <c r="C2773" s="14" t="s">
        <v>13432</v>
      </c>
      <c r="D2773" s="14" t="s">
        <v>13433</v>
      </c>
      <c r="E2773" s="14" t="s">
        <v>13434</v>
      </c>
      <c r="F2773" s="14" t="s">
        <v>115</v>
      </c>
      <c r="G2773" s="26">
        <v>43917</v>
      </c>
      <c r="H2773" s="14">
        <v>2020</v>
      </c>
      <c r="I2773" s="14" t="s">
        <v>360</v>
      </c>
      <c r="J2773" s="14" t="s">
        <v>457</v>
      </c>
      <c r="K2773" s="14" t="s">
        <v>1436</v>
      </c>
      <c r="L2773" s="14" t="s">
        <v>13435</v>
      </c>
      <c r="M2773" s="14">
        <f t="shared" si="344"/>
        <v>2020</v>
      </c>
      <c r="N2773" s="14">
        <f t="shared" si="345"/>
        <v>3</v>
      </c>
      <c r="O2773" s="14" t="str">
        <f>IFERROR(VLOOKUP(I2773,Lists!$F$2:$G$16,2,FALSE()),"Not Rated")</f>
        <v>Adults</v>
      </c>
      <c r="P2773" s="14">
        <f t="shared" si="346"/>
        <v>104</v>
      </c>
      <c r="Q2773" s="14" t="str">
        <f t="shared" si="347"/>
        <v>United States</v>
      </c>
      <c r="R2773" s="14" t="str">
        <f t="shared" si="348"/>
        <v>|United States|</v>
      </c>
      <c r="S2773" s="14" t="str">
        <f t="shared" si="349"/>
        <v>|Dramas|Independent Movies|</v>
      </c>
      <c r="T2773" s="14" t="str">
        <f t="shared" si="350"/>
        <v>|Prentice Penny|</v>
      </c>
      <c r="U2773" s="14" t="str">
        <f t="shared" si="351"/>
        <v>|Mamoudou Athie|Courtney B. Vance|Niecy Nash|Sasha Compère|Bernard D. Jones|Gil Ozeri|Matt McGorry|Meera Rohit Kumbhani|</v>
      </c>
    </row>
    <row r="2774" spans="1:21">
      <c r="A2774" s="14" t="s">
        <v>13436</v>
      </c>
      <c r="B2774" s="14" t="s">
        <v>49</v>
      </c>
      <c r="C2774" s="14" t="s">
        <v>13437</v>
      </c>
      <c r="D2774" s="14" t="s">
        <v>117</v>
      </c>
      <c r="E2774" s="14" t="s">
        <v>13438</v>
      </c>
      <c r="F2774" s="14" t="s">
        <v>117</v>
      </c>
      <c r="G2774" s="26">
        <v>43917</v>
      </c>
      <c r="H2774" s="14">
        <v>2020</v>
      </c>
      <c r="I2774" s="14" t="s">
        <v>360</v>
      </c>
      <c r="J2774" s="14" t="s">
        <v>105</v>
      </c>
      <c r="K2774" s="14" t="s">
        <v>11427</v>
      </c>
      <c r="L2774" s="14" t="s">
        <v>13439</v>
      </c>
      <c r="M2774" s="14">
        <f t="shared" si="344"/>
        <v>2020</v>
      </c>
      <c r="N2774" s="14">
        <f t="shared" si="345"/>
        <v>3</v>
      </c>
      <c r="O2774" s="14" t="str">
        <f>IFERROR(VLOOKUP(I2774,Lists!$F$2:$G$16,2,FALSE()),"Not Rated")</f>
        <v>Adults</v>
      </c>
      <c r="P2774" s="14">
        <f t="shared" si="346"/>
        <v>1</v>
      </c>
      <c r="Q2774" s="14" t="str">
        <f t="shared" si="347"/>
        <v>Unknown</v>
      </c>
      <c r="R2774" s="14" t="str">
        <f t="shared" si="348"/>
        <v>|Unknown|</v>
      </c>
      <c r="S2774" s="14" t="str">
        <f t="shared" si="349"/>
        <v>|International TV Shows|Korean TV Shows|Reality TV|</v>
      </c>
      <c r="T2774" s="14" t="str">
        <f t="shared" si="350"/>
        <v>|Unknown|</v>
      </c>
      <c r="U2774" s="14" t="str">
        <f t="shared" si="351"/>
        <v>|Joon Park|</v>
      </c>
    </row>
    <row r="2775" spans="1:21">
      <c r="A2775" s="14" t="s">
        <v>13440</v>
      </c>
      <c r="B2775" s="14" t="s">
        <v>48</v>
      </c>
      <c r="C2775" s="14" t="s">
        <v>13441</v>
      </c>
      <c r="D2775" s="14" t="s">
        <v>13442</v>
      </c>
      <c r="E2775" s="14" t="s">
        <v>13443</v>
      </c>
      <c r="F2775" s="14" t="s">
        <v>166</v>
      </c>
      <c r="G2775" s="26">
        <v>43917</v>
      </c>
      <c r="H2775" s="14">
        <v>2019</v>
      </c>
      <c r="I2775" s="14" t="s">
        <v>366</v>
      </c>
      <c r="J2775" s="14" t="s">
        <v>4187</v>
      </c>
      <c r="K2775" s="14" t="s">
        <v>251</v>
      </c>
      <c r="L2775" s="14" t="s">
        <v>13444</v>
      </c>
      <c r="M2775" s="14">
        <f t="shared" si="344"/>
        <v>2020</v>
      </c>
      <c r="N2775" s="14">
        <f t="shared" si="345"/>
        <v>3</v>
      </c>
      <c r="O2775" s="14" t="str">
        <f>IFERROR(VLOOKUP(I2775,Lists!$F$2:$G$16,2,FALSE()),"Not Rated")</f>
        <v>Kids</v>
      </c>
      <c r="P2775" s="14">
        <f t="shared" si="346"/>
        <v>72</v>
      </c>
      <c r="Q2775" s="14" t="str">
        <f t="shared" si="347"/>
        <v>Hungary</v>
      </c>
      <c r="R2775" s="14" t="str">
        <f t="shared" si="348"/>
        <v>|Hungary|</v>
      </c>
      <c r="S2775" s="14" t="str">
        <f t="shared" si="349"/>
        <v>|Children &amp; Family Movies|</v>
      </c>
      <c r="T2775" s="14" t="str">
        <f t="shared" si="350"/>
        <v>|Zsolt Pálfi|</v>
      </c>
      <c r="U2775" s="14" t="str">
        <f t="shared" si="351"/>
        <v>|Csongor Szalay|Anna Kubik|Sári Vida|András Faragó|Róbert Bolla|</v>
      </c>
    </row>
    <row r="2776" spans="1:21">
      <c r="A2776" s="14" t="s">
        <v>13445</v>
      </c>
      <c r="B2776" s="14" t="s">
        <v>49</v>
      </c>
      <c r="C2776" s="14" t="s">
        <v>13446</v>
      </c>
      <c r="D2776" s="14" t="s">
        <v>117</v>
      </c>
      <c r="E2776" s="14" t="s">
        <v>13447</v>
      </c>
      <c r="F2776" s="14" t="s">
        <v>117</v>
      </c>
      <c r="G2776" s="26">
        <v>43916</v>
      </c>
      <c r="H2776" s="14">
        <v>2020</v>
      </c>
      <c r="I2776" s="14" t="s">
        <v>360</v>
      </c>
      <c r="J2776" s="14" t="s">
        <v>106</v>
      </c>
      <c r="K2776" s="14" t="s">
        <v>822</v>
      </c>
      <c r="L2776" s="14" t="s">
        <v>13448</v>
      </c>
      <c r="M2776" s="14">
        <f t="shared" si="344"/>
        <v>2020</v>
      </c>
      <c r="N2776" s="14">
        <f t="shared" si="345"/>
        <v>3</v>
      </c>
      <c r="O2776" s="14" t="str">
        <f>IFERROR(VLOOKUP(I2776,Lists!$F$2:$G$16,2,FALSE()),"Not Rated")</f>
        <v>Adults</v>
      </c>
      <c r="P2776" s="14">
        <f t="shared" si="346"/>
        <v>2</v>
      </c>
      <c r="Q2776" s="14" t="str">
        <f t="shared" si="347"/>
        <v>Unknown</v>
      </c>
      <c r="R2776" s="14" t="str">
        <f t="shared" si="348"/>
        <v>|Unknown|</v>
      </c>
      <c r="S2776" s="14" t="str">
        <f t="shared" si="349"/>
        <v>|Anime Series|International TV Shows|</v>
      </c>
      <c r="T2776" s="14" t="str">
        <f t="shared" si="350"/>
        <v>|Unknown|</v>
      </c>
      <c r="U2776" s="14" t="str">
        <f t="shared" si="351"/>
        <v>|Nao Toyama|Jun Fukuyama|Katsuyuki Konishi|Yoko Soumi|Kana Asumi|Akira Ishida|Aoi Yuki|Kazuhiko Inoue|Yoko Hikasa|Hirofumi Nojima|Ryotaro Okiayu|Eri Kitamura|Mamiko Noto|Ryo Hirohashi|Shizuka Ito|Hisao Egawa|Mayumi Asano|Kenta Miyake|Ai Kakuma|Kaito Ishikawa|Mikako Komatsu|Daisuke Sakaguchi|Takanori Hoshino|Kenjiro Tsuda|Nozomu Sasaki|Kenji Nojima|Houko Kuwashima|Kensho Ono|Takahiro Sakurai|Haruka Chisuga|Yu Shimamura|Takuma Terashima|Takuya Sato|Junko Minagawa|Masashi Sugawara|Sho Hayami|Kazuyuki Okitsu|Minako Kotobuki|</v>
      </c>
    </row>
    <row r="2777" spans="1:21">
      <c r="A2777" s="14" t="s">
        <v>13449</v>
      </c>
      <c r="B2777" s="14" t="s">
        <v>48</v>
      </c>
      <c r="C2777" s="14" t="s">
        <v>13450</v>
      </c>
      <c r="D2777" s="14" t="s">
        <v>13451</v>
      </c>
      <c r="E2777" s="14" t="s">
        <v>13452</v>
      </c>
      <c r="F2777" s="14" t="s">
        <v>139</v>
      </c>
      <c r="G2777" s="26">
        <v>43916</v>
      </c>
      <c r="H2777" s="14">
        <v>2019</v>
      </c>
      <c r="I2777" s="14" t="s">
        <v>360</v>
      </c>
      <c r="J2777" s="14" t="s">
        <v>783</v>
      </c>
      <c r="K2777" s="14" t="s">
        <v>910</v>
      </c>
      <c r="L2777" s="14" t="s">
        <v>13453</v>
      </c>
      <c r="M2777" s="14">
        <f t="shared" si="344"/>
        <v>2020</v>
      </c>
      <c r="N2777" s="14">
        <f t="shared" si="345"/>
        <v>3</v>
      </c>
      <c r="O2777" s="14" t="str">
        <f>IFERROR(VLOOKUP(I2777,Lists!$F$2:$G$16,2,FALSE()),"Not Rated")</f>
        <v>Adults</v>
      </c>
      <c r="P2777" s="14">
        <f t="shared" si="346"/>
        <v>113</v>
      </c>
      <c r="Q2777" s="14" t="str">
        <f t="shared" si="347"/>
        <v>Thailand</v>
      </c>
      <c r="R2777" s="14" t="str">
        <f t="shared" si="348"/>
        <v>|Thailand|</v>
      </c>
      <c r="S2777" s="14" t="str">
        <f t="shared" si="349"/>
        <v>|Dramas|International Movies|Romantic Movies|</v>
      </c>
      <c r="T2777" s="14" t="str">
        <f t="shared" si="350"/>
        <v>|Nawapol Thamrongrattanarit|</v>
      </c>
      <c r="U2777" s="14" t="str">
        <f t="shared" si="351"/>
        <v>|Chutimon Chuengcharoensukying|Sunny Suwanmethanont|Sarika Sartsilpsupa|Thirawat Ngosawang|Apasiri Nitibhon|Patcha Kitchaicharoen|</v>
      </c>
    </row>
    <row r="2778" spans="1:21">
      <c r="A2778" s="14" t="s">
        <v>13454</v>
      </c>
      <c r="B2778" s="14" t="s">
        <v>48</v>
      </c>
      <c r="C2778" s="14" t="s">
        <v>13455</v>
      </c>
      <c r="D2778" s="14" t="s">
        <v>13456</v>
      </c>
      <c r="E2778" s="14" t="s">
        <v>117</v>
      </c>
      <c r="F2778" s="14" t="s">
        <v>124</v>
      </c>
      <c r="G2778" s="26">
        <v>43916</v>
      </c>
      <c r="H2778" s="14">
        <v>2020</v>
      </c>
      <c r="I2778" s="14" t="s">
        <v>368</v>
      </c>
      <c r="J2778" s="14" t="s">
        <v>6011</v>
      </c>
      <c r="K2778" s="14" t="s">
        <v>496</v>
      </c>
      <c r="L2778" s="14" t="s">
        <v>13457</v>
      </c>
      <c r="M2778" s="14">
        <f t="shared" si="344"/>
        <v>2020</v>
      </c>
      <c r="N2778" s="14">
        <f t="shared" si="345"/>
        <v>3</v>
      </c>
      <c r="O2778" s="14" t="str">
        <f>IFERROR(VLOOKUP(I2778,Lists!$F$2:$G$16,2,FALSE()),"Not Rated")</f>
        <v>Kids</v>
      </c>
      <c r="P2778" s="14">
        <f t="shared" si="346"/>
        <v>21</v>
      </c>
      <c r="Q2778" s="14" t="str">
        <f t="shared" si="347"/>
        <v>Germany</v>
      </c>
      <c r="R2778" s="14" t="str">
        <f t="shared" si="348"/>
        <v>|Germany|</v>
      </c>
      <c r="S2778" s="14" t="str">
        <f t="shared" si="349"/>
        <v>|Documentaries|International Movies|</v>
      </c>
      <c r="T2778" s="14" t="str">
        <f t="shared" si="350"/>
        <v>|Marlene Melchior|</v>
      </c>
      <c r="U2778" s="14" t="str">
        <f t="shared" si="351"/>
        <v>|Unknown|</v>
      </c>
    </row>
    <row r="2779" spans="1:21">
      <c r="A2779" s="14" t="s">
        <v>13458</v>
      </c>
      <c r="B2779" s="14" t="s">
        <v>49</v>
      </c>
      <c r="C2779" s="14" t="s">
        <v>13459</v>
      </c>
      <c r="D2779" s="14" t="s">
        <v>117</v>
      </c>
      <c r="E2779" s="14" t="s">
        <v>13460</v>
      </c>
      <c r="F2779" s="14" t="s">
        <v>124</v>
      </c>
      <c r="G2779" s="26">
        <v>43916</v>
      </c>
      <c r="H2779" s="14">
        <v>2020</v>
      </c>
      <c r="I2779" s="14" t="s">
        <v>360</v>
      </c>
      <c r="J2779" s="14" t="s">
        <v>105</v>
      </c>
      <c r="K2779" s="14" t="s">
        <v>688</v>
      </c>
      <c r="L2779" s="14" t="s">
        <v>13461</v>
      </c>
      <c r="M2779" s="14">
        <f t="shared" si="344"/>
        <v>2020</v>
      </c>
      <c r="N2779" s="14">
        <f t="shared" si="345"/>
        <v>3</v>
      </c>
      <c r="O2779" s="14" t="str">
        <f>IFERROR(VLOOKUP(I2779,Lists!$F$2:$G$16,2,FALSE()),"Not Rated")</f>
        <v>Adults</v>
      </c>
      <c r="P2779" s="14">
        <f t="shared" si="346"/>
        <v>1</v>
      </c>
      <c r="Q2779" s="14" t="str">
        <f t="shared" si="347"/>
        <v>Germany</v>
      </c>
      <c r="R2779" s="14" t="str">
        <f t="shared" si="348"/>
        <v>|Germany|</v>
      </c>
      <c r="S2779" s="14" t="str">
        <f t="shared" si="349"/>
        <v>|International TV Shows|TV Dramas|</v>
      </c>
      <c r="T2779" s="14" t="str">
        <f t="shared" si="350"/>
        <v>|Unknown|</v>
      </c>
      <c r="U2779" s="14" t="str">
        <f t="shared" si="351"/>
        <v>|Shira Haas|Amit Rahav|Jeff Wilbusch|Alex Reid|Ronit Asheri|Delia Mayer|Dina Doronne|David Mandelbaum|Yousef Sweid|Dennenesch Zoudé|Isabel Schosnig|Aaron Altaras|Tamar Amit-Joseph|Safinaz Sattar|Langston Uibel|Aziz Dyab|</v>
      </c>
    </row>
    <row r="2780" spans="1:21">
      <c r="A2780" s="14" t="s">
        <v>13462</v>
      </c>
      <c r="B2780" s="14" t="s">
        <v>48</v>
      </c>
      <c r="C2780" s="14" t="s">
        <v>13463</v>
      </c>
      <c r="D2780" s="14" t="s">
        <v>13464</v>
      </c>
      <c r="E2780" s="14" t="s">
        <v>13465</v>
      </c>
      <c r="F2780" s="14" t="s">
        <v>115</v>
      </c>
      <c r="G2780" s="26">
        <v>43915</v>
      </c>
      <c r="H2780" s="14">
        <v>2019</v>
      </c>
      <c r="I2780" s="14" t="s">
        <v>367</v>
      </c>
      <c r="J2780" s="14" t="s">
        <v>713</v>
      </c>
      <c r="K2780" s="14" t="s">
        <v>13466</v>
      </c>
      <c r="L2780" s="14" t="s">
        <v>13467</v>
      </c>
      <c r="M2780" s="14">
        <f t="shared" si="344"/>
        <v>2020</v>
      </c>
      <c r="N2780" s="14">
        <f t="shared" si="345"/>
        <v>3</v>
      </c>
      <c r="O2780" s="14" t="str">
        <f>IFERROR(VLOOKUP(I2780,Lists!$F$2:$G$16,2,FALSE()),"Not Rated")</f>
        <v>Older Kids</v>
      </c>
      <c r="P2780" s="14">
        <f t="shared" si="346"/>
        <v>100</v>
      </c>
      <c r="Q2780" s="14" t="str">
        <f t="shared" si="347"/>
        <v>United States</v>
      </c>
      <c r="R2780" s="14" t="str">
        <f t="shared" si="348"/>
        <v>|United States|</v>
      </c>
      <c r="S2780" s="14" t="str">
        <f t="shared" si="349"/>
        <v>|Children &amp; Family Movies|Documentaries|Sports Movies|</v>
      </c>
      <c r="T2780" s="14" t="str">
        <f t="shared" si="350"/>
        <v>|Aaron Lieber|</v>
      </c>
      <c r="U2780" s="14" t="str">
        <f t="shared" si="351"/>
        <v>|Bethany Hamilton|</v>
      </c>
    </row>
    <row r="2781" spans="1:21">
      <c r="A2781" s="14" t="s">
        <v>13468</v>
      </c>
      <c r="B2781" s="14" t="s">
        <v>48</v>
      </c>
      <c r="C2781" s="14" t="s">
        <v>13469</v>
      </c>
      <c r="D2781" s="14" t="s">
        <v>117</v>
      </c>
      <c r="E2781" s="14" t="s">
        <v>117</v>
      </c>
      <c r="F2781" s="14" t="s">
        <v>115</v>
      </c>
      <c r="G2781" s="26">
        <v>43915</v>
      </c>
      <c r="H2781" s="14">
        <v>2020</v>
      </c>
      <c r="I2781" s="14" t="s">
        <v>363</v>
      </c>
      <c r="J2781" s="14" t="s">
        <v>1096</v>
      </c>
      <c r="K2781" s="14" t="s">
        <v>247</v>
      </c>
      <c r="L2781" s="14" t="s">
        <v>13470</v>
      </c>
      <c r="M2781" s="14">
        <f t="shared" si="344"/>
        <v>2020</v>
      </c>
      <c r="N2781" s="14">
        <f t="shared" si="345"/>
        <v>3</v>
      </c>
      <c r="O2781" s="14" t="str">
        <f>IFERROR(VLOOKUP(I2781,Lists!$F$2:$G$16,2,FALSE()),"Not Rated")</f>
        <v>Adults</v>
      </c>
      <c r="P2781" s="14">
        <f t="shared" si="346"/>
        <v>108</v>
      </c>
      <c r="Q2781" s="14" t="str">
        <f t="shared" si="347"/>
        <v>United States</v>
      </c>
      <c r="R2781" s="14" t="str">
        <f t="shared" si="348"/>
        <v>|United States|</v>
      </c>
      <c r="S2781" s="14" t="str">
        <f t="shared" si="349"/>
        <v>|Documentaries|</v>
      </c>
      <c r="T2781" s="14" t="str">
        <f t="shared" si="350"/>
        <v>|Unknown|</v>
      </c>
      <c r="U2781" s="14" t="str">
        <f t="shared" si="351"/>
        <v>|Unknown|</v>
      </c>
    </row>
    <row r="2782" spans="1:21">
      <c r="A2782" s="14" t="s">
        <v>13471</v>
      </c>
      <c r="B2782" s="14" t="s">
        <v>48</v>
      </c>
      <c r="C2782" s="14" t="s">
        <v>13472</v>
      </c>
      <c r="D2782" s="14" t="s">
        <v>13473</v>
      </c>
      <c r="E2782" s="14" t="s">
        <v>13474</v>
      </c>
      <c r="F2782" s="14" t="s">
        <v>166</v>
      </c>
      <c r="G2782" s="26">
        <v>43915</v>
      </c>
      <c r="H2782" s="14">
        <v>2018</v>
      </c>
      <c r="I2782" s="14" t="s">
        <v>360</v>
      </c>
      <c r="J2782" s="14" t="s">
        <v>698</v>
      </c>
      <c r="K2782" s="14" t="s">
        <v>475</v>
      </c>
      <c r="L2782" s="14" t="s">
        <v>13475</v>
      </c>
      <c r="M2782" s="14">
        <f t="shared" si="344"/>
        <v>2020</v>
      </c>
      <c r="N2782" s="14">
        <f t="shared" si="345"/>
        <v>3</v>
      </c>
      <c r="O2782" s="14" t="str">
        <f>IFERROR(VLOOKUP(I2782,Lists!$F$2:$G$16,2,FALSE()),"Not Rated")</f>
        <v>Adults</v>
      </c>
      <c r="P2782" s="14">
        <f t="shared" si="346"/>
        <v>99</v>
      </c>
      <c r="Q2782" s="14" t="str">
        <f t="shared" si="347"/>
        <v>Hungary</v>
      </c>
      <c r="R2782" s="14" t="str">
        <f t="shared" si="348"/>
        <v>|Hungary|</v>
      </c>
      <c r="S2782" s="14" t="str">
        <f t="shared" si="349"/>
        <v>|Dramas|International Movies|</v>
      </c>
      <c r="T2782" s="14" t="str">
        <f t="shared" si="350"/>
        <v>|Tamas Yvan Topolanszky|</v>
      </c>
      <c r="U2782" s="14" t="str">
        <f t="shared" si="351"/>
        <v>|Ferenc Lengyel|Evelin Dobos|Declan Hannigan|Scott Alexander Young|József Gyabronka|Nikolett Barabas|Yan Feldman|Rafael Feldman|Christopher Krieg|Andrew Hefler|Lili Bordán|</v>
      </c>
    </row>
    <row r="2783" spans="1:21">
      <c r="A2783" s="14" t="s">
        <v>13476</v>
      </c>
      <c r="B2783" s="14" t="s">
        <v>48</v>
      </c>
      <c r="C2783" s="14" t="s">
        <v>13477</v>
      </c>
      <c r="D2783" s="14" t="s">
        <v>13478</v>
      </c>
      <c r="E2783" s="14" t="s">
        <v>13479</v>
      </c>
      <c r="F2783" s="14" t="s">
        <v>122</v>
      </c>
      <c r="G2783" s="26">
        <v>43915</v>
      </c>
      <c r="H2783" s="14">
        <v>2020</v>
      </c>
      <c r="I2783" s="14" t="s">
        <v>360</v>
      </c>
      <c r="J2783" s="14" t="s">
        <v>457</v>
      </c>
      <c r="K2783" s="14" t="s">
        <v>4766</v>
      </c>
      <c r="L2783" s="14" t="s">
        <v>13480</v>
      </c>
      <c r="M2783" s="14">
        <f t="shared" si="344"/>
        <v>2020</v>
      </c>
      <c r="N2783" s="14">
        <f t="shared" si="345"/>
        <v>3</v>
      </c>
      <c r="O2783" s="14" t="str">
        <f>IFERROR(VLOOKUP(I2783,Lists!$F$2:$G$16,2,FALSE()),"Not Rated")</f>
        <v>Adults</v>
      </c>
      <c r="P2783" s="14">
        <f t="shared" si="346"/>
        <v>104</v>
      </c>
      <c r="Q2783" s="14" t="str">
        <f t="shared" si="347"/>
        <v>Spain</v>
      </c>
      <c r="R2783" s="14" t="str">
        <f t="shared" si="348"/>
        <v>|Spain|</v>
      </c>
      <c r="S2783" s="14" t="str">
        <f t="shared" si="349"/>
        <v>|Independent Movies|International Movies|Thrillers|</v>
      </c>
      <c r="T2783" s="14" t="str">
        <f t="shared" si="350"/>
        <v>|Àlex Pastor|David Pastor|</v>
      </c>
      <c r="U2783" s="14" t="str">
        <f t="shared" si="351"/>
        <v>|Javier Gutiérrez|Mario Casas|Bruna Cusí|Ruth Díaz|</v>
      </c>
    </row>
    <row r="2784" spans="1:21">
      <c r="A2784" s="14" t="s">
        <v>13481</v>
      </c>
      <c r="B2784" s="14" t="s">
        <v>48</v>
      </c>
      <c r="C2784" s="14" t="s">
        <v>13482</v>
      </c>
      <c r="D2784" s="14" t="s">
        <v>13483</v>
      </c>
      <c r="E2784" s="14" t="s">
        <v>13484</v>
      </c>
      <c r="F2784" s="14" t="s">
        <v>115</v>
      </c>
      <c r="G2784" s="26">
        <v>43914</v>
      </c>
      <c r="H2784" s="14">
        <v>2020</v>
      </c>
      <c r="I2784" s="14" t="s">
        <v>360</v>
      </c>
      <c r="J2784" s="14" t="s">
        <v>1649</v>
      </c>
      <c r="K2784" s="14" t="s">
        <v>261</v>
      </c>
      <c r="L2784" s="14" t="s">
        <v>13485</v>
      </c>
      <c r="M2784" s="14">
        <f t="shared" si="344"/>
        <v>2020</v>
      </c>
      <c r="N2784" s="14">
        <f t="shared" si="345"/>
        <v>3</v>
      </c>
      <c r="O2784" s="14" t="str">
        <f>IFERROR(VLOOKUP(I2784,Lists!$F$2:$G$16,2,FALSE()),"Not Rated")</f>
        <v>Adults</v>
      </c>
      <c r="P2784" s="14">
        <f t="shared" si="346"/>
        <v>70</v>
      </c>
      <c r="Q2784" s="14" t="str">
        <f t="shared" si="347"/>
        <v>United States</v>
      </c>
      <c r="R2784" s="14" t="str">
        <f t="shared" si="348"/>
        <v>|United States|</v>
      </c>
      <c r="S2784" s="14" t="str">
        <f t="shared" si="349"/>
        <v>|Stand-Up Comedy|</v>
      </c>
      <c r="T2784" s="14" t="str">
        <f t="shared" si="350"/>
        <v>|Rami Hachache|</v>
      </c>
      <c r="U2784" s="14" t="str">
        <f t="shared" si="351"/>
        <v>|Tom Segura|</v>
      </c>
    </row>
    <row r="2785" spans="1:21">
      <c r="A2785" s="14" t="s">
        <v>13486</v>
      </c>
      <c r="B2785" s="14" t="s">
        <v>49</v>
      </c>
      <c r="C2785" s="14" t="s">
        <v>13487</v>
      </c>
      <c r="D2785" s="14" t="s">
        <v>117</v>
      </c>
      <c r="E2785" s="14" t="s">
        <v>13488</v>
      </c>
      <c r="F2785" s="14" t="s">
        <v>13489</v>
      </c>
      <c r="G2785" s="26">
        <v>43913</v>
      </c>
      <c r="H2785" s="14">
        <v>2020</v>
      </c>
      <c r="I2785" s="14" t="s">
        <v>360</v>
      </c>
      <c r="J2785" s="14" t="s">
        <v>105</v>
      </c>
      <c r="K2785" s="14" t="s">
        <v>1470</v>
      </c>
      <c r="L2785" s="14" t="s">
        <v>13490</v>
      </c>
      <c r="M2785" s="14">
        <f t="shared" si="344"/>
        <v>2020</v>
      </c>
      <c r="N2785" s="14">
        <f t="shared" si="345"/>
        <v>3</v>
      </c>
      <c r="O2785" s="14" t="str">
        <f>IFERROR(VLOOKUP(I2785,Lists!$F$2:$G$16,2,FALSE()),"Not Rated")</f>
        <v>Adults</v>
      </c>
      <c r="P2785" s="14">
        <f t="shared" si="346"/>
        <v>1</v>
      </c>
      <c r="Q2785" s="14" t="str">
        <f t="shared" si="347"/>
        <v>Austria</v>
      </c>
      <c r="R2785" s="14" t="str">
        <f t="shared" si="348"/>
        <v>|Austria|Germany|</v>
      </c>
      <c r="S2785" s="14" t="str">
        <f t="shared" si="349"/>
        <v>|Crime TV Shows|International TV Shows|TV Dramas|</v>
      </c>
      <c r="T2785" s="14" t="str">
        <f t="shared" si="350"/>
        <v>|Unknown|</v>
      </c>
      <c r="U2785" s="14" t="str">
        <f t="shared" si="351"/>
        <v>|Robert Finster|Ella Rumpf|Georg Friedrich|Christoph Krutzler|Brigitte Kren|Anja Kling|Philipp Hochmair|</v>
      </c>
    </row>
    <row r="2786" spans="1:21">
      <c r="A2786" s="14" t="s">
        <v>13491</v>
      </c>
      <c r="B2786" s="14" t="s">
        <v>49</v>
      </c>
      <c r="C2786" s="14" t="s">
        <v>13492</v>
      </c>
      <c r="D2786" s="14" t="s">
        <v>117</v>
      </c>
      <c r="E2786" s="14" t="s">
        <v>13493</v>
      </c>
      <c r="F2786" s="14" t="s">
        <v>13494</v>
      </c>
      <c r="G2786" s="26">
        <v>43912</v>
      </c>
      <c r="H2786" s="14">
        <v>2020</v>
      </c>
      <c r="I2786" s="14" t="s">
        <v>361</v>
      </c>
      <c r="J2786" s="14" t="s">
        <v>105</v>
      </c>
      <c r="K2786" s="14" t="s">
        <v>1599</v>
      </c>
      <c r="L2786" s="14" t="s">
        <v>13495</v>
      </c>
      <c r="M2786" s="14">
        <f t="shared" si="344"/>
        <v>2020</v>
      </c>
      <c r="N2786" s="14">
        <f t="shared" si="345"/>
        <v>3</v>
      </c>
      <c r="O2786" s="14" t="str">
        <f>IFERROR(VLOOKUP(I2786,Lists!$F$2:$G$16,2,FALSE()),"Not Rated")</f>
        <v>Teens</v>
      </c>
      <c r="P2786" s="14">
        <f t="shared" si="346"/>
        <v>1</v>
      </c>
      <c r="Q2786" s="14" t="str">
        <f t="shared" si="347"/>
        <v>Taiwan</v>
      </c>
      <c r="R2786" s="14" t="str">
        <f t="shared" si="348"/>
        <v>|Taiwan|China|</v>
      </c>
      <c r="S2786" s="14" t="str">
        <f t="shared" si="349"/>
        <v>|International TV Shows|Reality TV|</v>
      </c>
      <c r="T2786" s="14" t="str">
        <f t="shared" si="350"/>
        <v>|Unknown|</v>
      </c>
      <c r="U2786" s="14" t="str">
        <f t="shared" si="351"/>
        <v>|Jay Chou|Jam Hsiao|JJ Lin|Will Tsai|Chen Chien-chou|Funky Tu|Norman Chen|</v>
      </c>
    </row>
    <row r="2787" spans="1:21">
      <c r="A2787" s="14" t="s">
        <v>13496</v>
      </c>
      <c r="B2787" s="14" t="s">
        <v>49</v>
      </c>
      <c r="C2787" s="14" t="s">
        <v>13497</v>
      </c>
      <c r="D2787" s="14" t="s">
        <v>117</v>
      </c>
      <c r="E2787" s="14" t="s">
        <v>13498</v>
      </c>
      <c r="F2787" s="14" t="s">
        <v>117</v>
      </c>
      <c r="G2787" s="26">
        <v>43911</v>
      </c>
      <c r="H2787" s="14">
        <v>2020</v>
      </c>
      <c r="I2787" s="14" t="s">
        <v>366</v>
      </c>
      <c r="J2787" s="14" t="s">
        <v>106</v>
      </c>
      <c r="K2787" s="14" t="s">
        <v>256</v>
      </c>
      <c r="L2787" s="14" t="s">
        <v>13499</v>
      </c>
      <c r="M2787" s="14">
        <f t="shared" si="344"/>
        <v>2020</v>
      </c>
      <c r="N2787" s="14">
        <f t="shared" si="345"/>
        <v>3</v>
      </c>
      <c r="O2787" s="14" t="str">
        <f>IFERROR(VLOOKUP(I2787,Lists!$F$2:$G$16,2,FALSE()),"Not Rated")</f>
        <v>Kids</v>
      </c>
      <c r="P2787" s="14">
        <f t="shared" si="346"/>
        <v>2</v>
      </c>
      <c r="Q2787" s="14" t="str">
        <f t="shared" si="347"/>
        <v>Unknown</v>
      </c>
      <c r="R2787" s="14" t="str">
        <f t="shared" si="348"/>
        <v>|Unknown|</v>
      </c>
      <c r="S2787" s="14" t="str">
        <f t="shared" si="349"/>
        <v>|Kids' TV|</v>
      </c>
      <c r="T2787" s="14" t="str">
        <f t="shared" si="350"/>
        <v>|Unknown|</v>
      </c>
      <c r="U2787" s="14" t="str">
        <f t="shared" si="351"/>
        <v>|America Young|Kirsten Day|Cassandra Morris|Cassidy Naber|Emma Galvin|Stephanie Sheh|Desirae Whitfield|Cristina Milizia|Lisa Fuson|Greg Chun|Ritesh Rajan|Eamon Brennan|</v>
      </c>
    </row>
    <row r="2788" spans="1:21">
      <c r="A2788" s="14" t="s">
        <v>13500</v>
      </c>
      <c r="B2788" s="14" t="s">
        <v>48</v>
      </c>
      <c r="C2788" s="14" t="s">
        <v>13501</v>
      </c>
      <c r="D2788" s="14" t="s">
        <v>13502</v>
      </c>
      <c r="E2788" s="14" t="s">
        <v>117</v>
      </c>
      <c r="F2788" s="14" t="s">
        <v>134</v>
      </c>
      <c r="G2788" s="26">
        <v>43910</v>
      </c>
      <c r="H2788" s="14">
        <v>2020</v>
      </c>
      <c r="I2788" s="14" t="s">
        <v>361</v>
      </c>
      <c r="J2788" s="14" t="s">
        <v>730</v>
      </c>
      <c r="K2788" s="14" t="s">
        <v>784</v>
      </c>
      <c r="L2788" s="14" t="s">
        <v>13503</v>
      </c>
      <c r="M2788" s="14">
        <f t="shared" si="344"/>
        <v>2020</v>
      </c>
      <c r="N2788" s="14">
        <f t="shared" si="345"/>
        <v>3</v>
      </c>
      <c r="O2788" s="14" t="str">
        <f>IFERROR(VLOOKUP(I2788,Lists!$F$2:$G$16,2,FALSE()),"Not Rated")</f>
        <v>Teens</v>
      </c>
      <c r="P2788" s="14">
        <f t="shared" si="346"/>
        <v>93</v>
      </c>
      <c r="Q2788" s="14" t="str">
        <f t="shared" si="347"/>
        <v>Argentina</v>
      </c>
      <c r="R2788" s="14" t="str">
        <f t="shared" si="348"/>
        <v>|Argentina|</v>
      </c>
      <c r="S2788" s="14" t="str">
        <f t="shared" si="349"/>
        <v>|Documentaries|International Movies|Sports Movies|</v>
      </c>
      <c r="T2788" s="14" t="str">
        <f t="shared" si="350"/>
        <v>|Francisco Macri|</v>
      </c>
      <c r="U2788" s="14" t="str">
        <f t="shared" si="351"/>
        <v>|Unknown|</v>
      </c>
    </row>
    <row r="2789" spans="1:21">
      <c r="A2789" s="14" t="s">
        <v>13504</v>
      </c>
      <c r="B2789" s="14" t="s">
        <v>49</v>
      </c>
      <c r="C2789" s="14" t="s">
        <v>13505</v>
      </c>
      <c r="D2789" s="14" t="s">
        <v>117</v>
      </c>
      <c r="E2789" s="14" t="s">
        <v>13506</v>
      </c>
      <c r="F2789" s="14" t="s">
        <v>117</v>
      </c>
      <c r="G2789" s="26">
        <v>43910</v>
      </c>
      <c r="H2789" s="14">
        <v>2020</v>
      </c>
      <c r="I2789" s="14" t="s">
        <v>365</v>
      </c>
      <c r="J2789" s="14" t="s">
        <v>106</v>
      </c>
      <c r="K2789" s="14" t="s">
        <v>617</v>
      </c>
      <c r="L2789" s="14" t="s">
        <v>13507</v>
      </c>
      <c r="M2789" s="14">
        <f t="shared" si="344"/>
        <v>2020</v>
      </c>
      <c r="N2789" s="14">
        <f t="shared" si="345"/>
        <v>3</v>
      </c>
      <c r="O2789" s="14" t="str">
        <f>IFERROR(VLOOKUP(I2789,Lists!$F$2:$G$16,2,FALSE()),"Not Rated")</f>
        <v>Kids</v>
      </c>
      <c r="P2789" s="14">
        <f t="shared" si="346"/>
        <v>2</v>
      </c>
      <c r="Q2789" s="14" t="str">
        <f t="shared" si="347"/>
        <v>Unknown</v>
      </c>
      <c r="R2789" s="14" t="str">
        <f t="shared" si="348"/>
        <v>|Unknown|</v>
      </c>
      <c r="S2789" s="14" t="str">
        <f t="shared" si="349"/>
        <v>|Kids' TV|TV Comedies|</v>
      </c>
      <c r="T2789" s="14" t="str">
        <f t="shared" si="350"/>
        <v>|Unknown|</v>
      </c>
      <c r="U2789" s="14" t="str">
        <f t="shared" si="351"/>
        <v>|Tony Hale|Rosamund Pike|Jordan Fisher|Chelsea Kane|Adam Pally|Kari Wahlgren|</v>
      </c>
    </row>
    <row r="2790" spans="1:21">
      <c r="A2790" s="14" t="s">
        <v>13508</v>
      </c>
      <c r="B2790" s="14" t="s">
        <v>49</v>
      </c>
      <c r="C2790" s="14" t="s">
        <v>13509</v>
      </c>
      <c r="D2790" s="14" t="s">
        <v>117</v>
      </c>
      <c r="E2790" s="14" t="s">
        <v>13510</v>
      </c>
      <c r="F2790" s="14" t="s">
        <v>1856</v>
      </c>
      <c r="G2790" s="26">
        <v>43910</v>
      </c>
      <c r="H2790" s="14">
        <v>2020</v>
      </c>
      <c r="I2790" s="14" t="s">
        <v>365</v>
      </c>
      <c r="J2790" s="14" t="s">
        <v>106</v>
      </c>
      <c r="K2790" s="14" t="s">
        <v>866</v>
      </c>
      <c r="L2790" s="14" t="s">
        <v>13511</v>
      </c>
      <c r="M2790" s="14">
        <f t="shared" si="344"/>
        <v>2020</v>
      </c>
      <c r="N2790" s="14">
        <f t="shared" si="345"/>
        <v>3</v>
      </c>
      <c r="O2790" s="14" t="str">
        <f>IFERROR(VLOOKUP(I2790,Lists!$F$2:$G$16,2,FALSE()),"Not Rated")</f>
        <v>Kids</v>
      </c>
      <c r="P2790" s="14">
        <f t="shared" si="346"/>
        <v>2</v>
      </c>
      <c r="Q2790" s="14" t="str">
        <f t="shared" si="347"/>
        <v>United States</v>
      </c>
      <c r="R2790" s="14" t="str">
        <f t="shared" si="348"/>
        <v>|United States|Japan|</v>
      </c>
      <c r="S2790" s="14" t="str">
        <f t="shared" si="349"/>
        <v>|Anime Series|Kids' TV|</v>
      </c>
      <c r="T2790" s="14" t="str">
        <f t="shared" si="350"/>
        <v>|Unknown|</v>
      </c>
      <c r="U2790" s="14" t="str">
        <f t="shared" si="351"/>
        <v>|Naoko Matsui|Hiroshi Kamiya|Kazue Ikura|Chafurin|Chie Kojiro|Mari Mashiba|Ryoko Shiraishi|Hidekatsu Shibata|Tadashi Miyazawa|Sonosuke Hattori|Karen|Yui Toita|Izu Konishi|Eri Ozaki|Risa Nakamura|Tomoyo Chujo|Takuro Hijioka|Sawako Yoshida|Chika Okubo|Yuri Fujiwara|Tomomi Yamakawa|Hikaru Yuki|Miyako Kobayashi|Mutsuki Arisawa|Koharu Nogata|Tomoka Kuzutani|Madoka Yokoyama|Madoka Hiraide|Ayako Takamura|Yuki Arimoto|Yuto Kazama|Arisa Takami|Chika Sakamoto|</v>
      </c>
    </row>
    <row r="2791" spans="1:21">
      <c r="A2791" s="14" t="s">
        <v>13512</v>
      </c>
      <c r="B2791" s="14" t="s">
        <v>48</v>
      </c>
      <c r="C2791" s="14" t="s">
        <v>13513</v>
      </c>
      <c r="D2791" s="14" t="s">
        <v>13514</v>
      </c>
      <c r="E2791" s="14" t="s">
        <v>13515</v>
      </c>
      <c r="F2791" s="14" t="s">
        <v>125</v>
      </c>
      <c r="G2791" s="26">
        <v>43910</v>
      </c>
      <c r="H2791" s="14">
        <v>2017</v>
      </c>
      <c r="I2791" s="14" t="s">
        <v>361</v>
      </c>
      <c r="J2791" s="14" t="s">
        <v>739</v>
      </c>
      <c r="K2791" s="14" t="s">
        <v>444</v>
      </c>
      <c r="L2791" s="14" t="s">
        <v>13516</v>
      </c>
      <c r="M2791" s="14">
        <f t="shared" si="344"/>
        <v>2020</v>
      </c>
      <c r="N2791" s="14">
        <f t="shared" si="345"/>
        <v>3</v>
      </c>
      <c r="O2791" s="14" t="str">
        <f>IFERROR(VLOOKUP(I2791,Lists!$F$2:$G$16,2,FALSE()),"Not Rated")</f>
        <v>Teens</v>
      </c>
      <c r="P2791" s="14">
        <f t="shared" si="346"/>
        <v>95</v>
      </c>
      <c r="Q2791" s="14" t="str">
        <f t="shared" si="347"/>
        <v>Mexico</v>
      </c>
      <c r="R2791" s="14" t="str">
        <f t="shared" si="348"/>
        <v>|Mexico|</v>
      </c>
      <c r="S2791" s="14" t="str">
        <f t="shared" si="349"/>
        <v>|Dramas|Independent Movies|International Movies|</v>
      </c>
      <c r="T2791" s="14" t="str">
        <f t="shared" si="350"/>
        <v>|Gabriela García Rivas|</v>
      </c>
      <c r="U2791" s="14" t="str">
        <f t="shared" si="351"/>
        <v>|Eileen Yáñez|Jorge Luis Moreno|Daniela Newton|Andrea Newton|Luis Eduardo Yee|Enrique Medina|Roberto Fiesco|</v>
      </c>
    </row>
    <row r="2792" spans="1:21">
      <c r="A2792" s="14" t="s">
        <v>13517</v>
      </c>
      <c r="B2792" s="14" t="s">
        <v>49</v>
      </c>
      <c r="C2792" s="14" t="s">
        <v>13518</v>
      </c>
      <c r="D2792" s="14" t="s">
        <v>117</v>
      </c>
      <c r="E2792" s="14" t="s">
        <v>13519</v>
      </c>
      <c r="F2792" s="14" t="s">
        <v>115</v>
      </c>
      <c r="G2792" s="26">
        <v>43910</v>
      </c>
      <c r="H2792" s="14">
        <v>2020</v>
      </c>
      <c r="I2792" s="14" t="s">
        <v>362</v>
      </c>
      <c r="J2792" s="14" t="s">
        <v>108</v>
      </c>
      <c r="K2792" s="14" t="s">
        <v>987</v>
      </c>
      <c r="L2792" s="14" t="s">
        <v>13520</v>
      </c>
      <c r="M2792" s="14">
        <f t="shared" si="344"/>
        <v>2020</v>
      </c>
      <c r="N2792" s="14">
        <f t="shared" si="345"/>
        <v>3</v>
      </c>
      <c r="O2792" s="14" t="str">
        <f>IFERROR(VLOOKUP(I2792,Lists!$F$2:$G$16,2,FALSE()),"Not Rated")</f>
        <v>Older Kids</v>
      </c>
      <c r="P2792" s="14">
        <f t="shared" si="346"/>
        <v>4</v>
      </c>
      <c r="Q2792" s="14" t="str">
        <f t="shared" si="347"/>
        <v>United States</v>
      </c>
      <c r="R2792" s="14" t="str">
        <f t="shared" si="348"/>
        <v>|United States|</v>
      </c>
      <c r="S2792" s="14" t="str">
        <f t="shared" si="349"/>
        <v>|Kids' TV|TV Dramas|Teen TV Shows|</v>
      </c>
      <c r="T2792" s="14" t="str">
        <f t="shared" si="350"/>
        <v>|Unknown|</v>
      </c>
      <c r="U2792" s="14" t="str">
        <f t="shared" si="351"/>
        <v>|Ariel Mortman|Finn Roberts|Chris O'Neal|Dallas Hart|Cinthya Carmona|Grace Van Dien|Benjamin Papac|Jessica Amlee|BJ Mitchell|Aviv Buchler|Nadine Ellis|Yiftach Mizrahi|Parker Stevenson|Ishai Golan|Selina Giles|Reina Hardesty|</v>
      </c>
    </row>
    <row r="2793" spans="1:21">
      <c r="A2793" s="14" t="s">
        <v>13521</v>
      </c>
      <c r="B2793" s="14" t="s">
        <v>49</v>
      </c>
      <c r="C2793" s="14" t="s">
        <v>13522</v>
      </c>
      <c r="D2793" s="14" t="s">
        <v>117</v>
      </c>
      <c r="E2793" s="14" t="s">
        <v>13523</v>
      </c>
      <c r="F2793" s="14" t="s">
        <v>115</v>
      </c>
      <c r="G2793" s="26">
        <v>43910</v>
      </c>
      <c r="H2793" s="14">
        <v>2020</v>
      </c>
      <c r="I2793" s="14" t="s">
        <v>360</v>
      </c>
      <c r="J2793" s="14" t="s">
        <v>105</v>
      </c>
      <c r="K2793" s="14" t="s">
        <v>249</v>
      </c>
      <c r="L2793" s="14" t="s">
        <v>13524</v>
      </c>
      <c r="M2793" s="14">
        <f t="shared" si="344"/>
        <v>2020</v>
      </c>
      <c r="N2793" s="14">
        <f t="shared" si="345"/>
        <v>3</v>
      </c>
      <c r="O2793" s="14" t="str">
        <f>IFERROR(VLOOKUP(I2793,Lists!$F$2:$G$16,2,FALSE()),"Not Rated")</f>
        <v>Adults</v>
      </c>
      <c r="P2793" s="14">
        <f t="shared" si="346"/>
        <v>1</v>
      </c>
      <c r="Q2793" s="14" t="str">
        <f t="shared" si="347"/>
        <v>United States</v>
      </c>
      <c r="R2793" s="14" t="str">
        <f t="shared" si="348"/>
        <v>|United States|</v>
      </c>
      <c r="S2793" s="14" t="str">
        <f t="shared" si="349"/>
        <v>|TV Dramas|</v>
      </c>
      <c r="T2793" s="14" t="str">
        <f t="shared" si="350"/>
        <v>|Unknown|</v>
      </c>
      <c r="U2793" s="14" t="str">
        <f t="shared" si="351"/>
        <v>|Octavia Spencer|Tiffany Haddish|Carmen Ejogo|Blair Underwood|Garrett Morris|Kevin Carroll|</v>
      </c>
    </row>
    <row r="2794" spans="1:21">
      <c r="A2794" s="14" t="s">
        <v>13525</v>
      </c>
      <c r="B2794" s="14" t="s">
        <v>49</v>
      </c>
      <c r="C2794" s="14" t="s">
        <v>13526</v>
      </c>
      <c r="D2794" s="14" t="s">
        <v>117</v>
      </c>
      <c r="E2794" s="14" t="s">
        <v>13527</v>
      </c>
      <c r="F2794" s="14" t="s">
        <v>116</v>
      </c>
      <c r="G2794" s="26">
        <v>43910</v>
      </c>
      <c r="H2794" s="14">
        <v>2020</v>
      </c>
      <c r="I2794" s="14" t="s">
        <v>360</v>
      </c>
      <c r="J2794" s="14" t="s">
        <v>105</v>
      </c>
      <c r="K2794" s="14" t="s">
        <v>1470</v>
      </c>
      <c r="L2794" s="14" t="s">
        <v>13528</v>
      </c>
      <c r="M2794" s="14">
        <f t="shared" si="344"/>
        <v>2020</v>
      </c>
      <c r="N2794" s="14">
        <f t="shared" si="345"/>
        <v>3</v>
      </c>
      <c r="O2794" s="14" t="str">
        <f>IFERROR(VLOOKUP(I2794,Lists!$F$2:$G$16,2,FALSE()),"Not Rated")</f>
        <v>Adults</v>
      </c>
      <c r="P2794" s="14">
        <f t="shared" si="346"/>
        <v>1</v>
      </c>
      <c r="Q2794" s="14" t="str">
        <f t="shared" si="347"/>
        <v>India</v>
      </c>
      <c r="R2794" s="14" t="str">
        <f t="shared" si="348"/>
        <v>|India|</v>
      </c>
      <c r="S2794" s="14" t="str">
        <f t="shared" si="349"/>
        <v>|Crime TV Shows|International TV Shows|TV Dramas|</v>
      </c>
      <c r="T2794" s="14" t="str">
        <f t="shared" si="350"/>
        <v>|Unknown|</v>
      </c>
      <c r="U2794" s="14" t="str">
        <f t="shared" si="351"/>
        <v>|Aaditi Pohankar|Vijay Varma|Vishwas Kini|Kishore Kumar G.|Shivani Rangole|Suhita Thatte|Sandeep Dhabale|Saqib Ayub|</v>
      </c>
    </row>
    <row r="2795" spans="1:21">
      <c r="A2795" s="14" t="s">
        <v>13529</v>
      </c>
      <c r="B2795" s="14" t="s">
        <v>49</v>
      </c>
      <c r="C2795" s="14" t="s">
        <v>13530</v>
      </c>
      <c r="D2795" s="14" t="s">
        <v>117</v>
      </c>
      <c r="E2795" s="14" t="s">
        <v>13531</v>
      </c>
      <c r="F2795" s="14" t="s">
        <v>118</v>
      </c>
      <c r="G2795" s="26">
        <v>43910</v>
      </c>
      <c r="H2795" s="14">
        <v>2020</v>
      </c>
      <c r="I2795" s="14" t="s">
        <v>361</v>
      </c>
      <c r="J2795" s="14" t="s">
        <v>105</v>
      </c>
      <c r="K2795" s="14" t="s">
        <v>3084</v>
      </c>
      <c r="L2795" s="14" t="s">
        <v>13532</v>
      </c>
      <c r="M2795" s="14">
        <f t="shared" si="344"/>
        <v>2020</v>
      </c>
      <c r="N2795" s="14">
        <f t="shared" si="345"/>
        <v>3</v>
      </c>
      <c r="O2795" s="14" t="str">
        <f>IFERROR(VLOOKUP(I2795,Lists!$F$2:$G$16,2,FALSE()),"Not Rated")</f>
        <v>Teens</v>
      </c>
      <c r="P2795" s="14">
        <f t="shared" si="346"/>
        <v>1</v>
      </c>
      <c r="Q2795" s="14" t="str">
        <f t="shared" si="347"/>
        <v>United Kingdom</v>
      </c>
      <c r="R2795" s="14" t="str">
        <f t="shared" si="348"/>
        <v>|United Kingdom|</v>
      </c>
      <c r="S2795" s="14" t="str">
        <f t="shared" si="349"/>
        <v>|British TV Shows|International TV Shows|TV Dramas|</v>
      </c>
      <c r="T2795" s="14" t="str">
        <f t="shared" si="350"/>
        <v>|Unknown|</v>
      </c>
      <c r="U2795" s="14" t="str">
        <f t="shared" si="351"/>
        <v>|Edward Holcroft|Kevin Guthrie|Charlotte Hope|Niamh Walsh|Craig Parkinson|James Harkness|Ben Batt|Gerard Kearns|Henry Lloyd-Hughes|</v>
      </c>
    </row>
    <row r="2796" spans="1:21">
      <c r="A2796" s="14" t="s">
        <v>13533</v>
      </c>
      <c r="B2796" s="14" t="s">
        <v>49</v>
      </c>
      <c r="C2796" s="14" t="s">
        <v>13534</v>
      </c>
      <c r="D2796" s="14" t="s">
        <v>117</v>
      </c>
      <c r="E2796" s="14" t="s">
        <v>13535</v>
      </c>
      <c r="F2796" s="14" t="s">
        <v>118</v>
      </c>
      <c r="G2796" s="26">
        <v>43910</v>
      </c>
      <c r="H2796" s="14">
        <v>2020</v>
      </c>
      <c r="I2796" s="14" t="s">
        <v>362</v>
      </c>
      <c r="J2796" s="14" t="s">
        <v>105</v>
      </c>
      <c r="K2796" s="14" t="s">
        <v>12766</v>
      </c>
      <c r="L2796" s="14" t="s">
        <v>13536</v>
      </c>
      <c r="M2796" s="14">
        <f t="shared" si="344"/>
        <v>2020</v>
      </c>
      <c r="N2796" s="14">
        <f t="shared" si="345"/>
        <v>3</v>
      </c>
      <c r="O2796" s="14" t="str">
        <f>IFERROR(VLOOKUP(I2796,Lists!$F$2:$G$16,2,FALSE()),"Not Rated")</f>
        <v>Older Kids</v>
      </c>
      <c r="P2796" s="14">
        <f t="shared" si="346"/>
        <v>1</v>
      </c>
      <c r="Q2796" s="14" t="str">
        <f t="shared" si="347"/>
        <v>United Kingdom</v>
      </c>
      <c r="R2796" s="14" t="str">
        <f t="shared" si="348"/>
        <v>|United Kingdom|</v>
      </c>
      <c r="S2796" s="14" t="str">
        <f t="shared" si="349"/>
        <v>|British TV Shows|International TV Shows|TV Action &amp; Adventure|</v>
      </c>
      <c r="T2796" s="14" t="str">
        <f t="shared" si="350"/>
        <v>|Unknown|</v>
      </c>
      <c r="U2796" s="14" t="str">
        <f t="shared" si="351"/>
        <v>|Amir Wilson|Ruby Ashbourne Serkis|Thaddea Graham|Islam Bouakkaz|Jonah Lees|Jack Barton|Nathanael Saleh|Emilie Cocquerel|Gijs Blom|Kemi-Bo Jacobs|David Wenham|Omid Djalili|Peter Ferdinando|</v>
      </c>
    </row>
    <row r="2797" spans="1:21">
      <c r="A2797" s="14" t="s">
        <v>13537</v>
      </c>
      <c r="B2797" s="14" t="s">
        <v>49</v>
      </c>
      <c r="C2797" s="14" t="s">
        <v>13538</v>
      </c>
      <c r="D2797" s="14" t="s">
        <v>13539</v>
      </c>
      <c r="E2797" s="14" t="s">
        <v>117</v>
      </c>
      <c r="F2797" s="14" t="s">
        <v>115</v>
      </c>
      <c r="G2797" s="26">
        <v>43910</v>
      </c>
      <c r="H2797" s="14">
        <v>2020</v>
      </c>
      <c r="I2797" s="14" t="s">
        <v>360</v>
      </c>
      <c r="J2797" s="14" t="s">
        <v>105</v>
      </c>
      <c r="K2797" s="14" t="s">
        <v>2015</v>
      </c>
      <c r="L2797" s="14" t="s">
        <v>13540</v>
      </c>
      <c r="M2797" s="14">
        <f t="shared" si="344"/>
        <v>2020</v>
      </c>
      <c r="N2797" s="14">
        <f t="shared" si="345"/>
        <v>3</v>
      </c>
      <c r="O2797" s="14" t="str">
        <f>IFERROR(VLOOKUP(I2797,Lists!$F$2:$G$16,2,FALSE()),"Not Rated")</f>
        <v>Adults</v>
      </c>
      <c r="P2797" s="14">
        <f t="shared" si="346"/>
        <v>1</v>
      </c>
      <c r="Q2797" s="14" t="str">
        <f t="shared" si="347"/>
        <v>United States</v>
      </c>
      <c r="R2797" s="14" t="str">
        <f t="shared" si="348"/>
        <v>|United States|</v>
      </c>
      <c r="S2797" s="14" t="str">
        <f t="shared" si="349"/>
        <v>|Crime TV Shows|Docuseries|</v>
      </c>
      <c r="T2797" s="14" t="str">
        <f t="shared" si="350"/>
        <v>|Eric Goode|Rebecca Chaiklin|</v>
      </c>
      <c r="U2797" s="14" t="str">
        <f t="shared" si="351"/>
        <v>|Unknown|</v>
      </c>
    </row>
    <row r="2798" spans="1:21">
      <c r="A2798" s="14" t="s">
        <v>13541</v>
      </c>
      <c r="B2798" s="14" t="s">
        <v>48</v>
      </c>
      <c r="C2798" s="14" t="s">
        <v>13542</v>
      </c>
      <c r="D2798" s="14" t="s">
        <v>13543</v>
      </c>
      <c r="E2798" s="14" t="s">
        <v>13544</v>
      </c>
      <c r="F2798" s="14" t="s">
        <v>132</v>
      </c>
      <c r="G2798" s="26">
        <v>43910</v>
      </c>
      <c r="H2798" s="14">
        <v>2020</v>
      </c>
      <c r="I2798" s="14" t="s">
        <v>360</v>
      </c>
      <c r="J2798" s="14" t="s">
        <v>1226</v>
      </c>
      <c r="K2798" s="14" t="s">
        <v>4531</v>
      </c>
      <c r="L2798" s="14" t="s">
        <v>13545</v>
      </c>
      <c r="M2798" s="14">
        <f t="shared" si="344"/>
        <v>2020</v>
      </c>
      <c r="N2798" s="14">
        <f t="shared" si="345"/>
        <v>3</v>
      </c>
      <c r="O2798" s="14" t="str">
        <f>IFERROR(VLOOKUP(I2798,Lists!$F$2:$G$16,2,FALSE()),"Not Rated")</f>
        <v>Adults</v>
      </c>
      <c r="P2798" s="14">
        <f t="shared" si="346"/>
        <v>109</v>
      </c>
      <c r="Q2798" s="14" t="str">
        <f t="shared" si="347"/>
        <v>Italy</v>
      </c>
      <c r="R2798" s="14" t="str">
        <f t="shared" si="348"/>
        <v>|Italy|</v>
      </c>
      <c r="S2798" s="14" t="str">
        <f t="shared" si="349"/>
        <v>|Dramas|International Movies|Sports Movies|</v>
      </c>
      <c r="T2798" s="14" t="str">
        <f t="shared" si="350"/>
        <v>|Francesco Lettieri|</v>
      </c>
      <c r="U2798" s="14" t="str">
        <f t="shared" si="351"/>
        <v>|Aniello Arena|Antonia Truppo|Ciro Nacca|Simone Borelli|Daniele Vicorito|Salvatore Pelliccia|</v>
      </c>
    </row>
    <row r="2799" spans="1:21">
      <c r="A2799" s="14" t="s">
        <v>13546</v>
      </c>
      <c r="B2799" s="14" t="s">
        <v>49</v>
      </c>
      <c r="C2799" s="14" t="s">
        <v>13547</v>
      </c>
      <c r="D2799" s="14" t="s">
        <v>117</v>
      </c>
      <c r="E2799" s="14" t="s">
        <v>13548</v>
      </c>
      <c r="F2799" s="14" t="s">
        <v>120</v>
      </c>
      <c r="G2799" s="26">
        <v>43910</v>
      </c>
      <c r="H2799" s="14">
        <v>2020</v>
      </c>
      <c r="I2799" s="14" t="s">
        <v>360</v>
      </c>
      <c r="J2799" s="14" t="s">
        <v>105</v>
      </c>
      <c r="K2799" s="14" t="s">
        <v>8023</v>
      </c>
      <c r="L2799" s="14" t="s">
        <v>13549</v>
      </c>
      <c r="M2799" s="14">
        <f t="shared" si="344"/>
        <v>2020</v>
      </c>
      <c r="N2799" s="14">
        <f t="shared" si="345"/>
        <v>3</v>
      </c>
      <c r="O2799" s="14" t="str">
        <f>IFERROR(VLOOKUP(I2799,Lists!$F$2:$G$16,2,FALSE()),"Not Rated")</f>
        <v>Adults</v>
      </c>
      <c r="P2799" s="14">
        <f t="shared" si="346"/>
        <v>1</v>
      </c>
      <c r="Q2799" s="14" t="str">
        <f t="shared" si="347"/>
        <v>France</v>
      </c>
      <c r="R2799" s="14" t="str">
        <f t="shared" si="348"/>
        <v>|France|</v>
      </c>
      <c r="S2799" s="14" t="str">
        <f t="shared" si="349"/>
        <v>|International TV Shows|TV Dramas|TV Horror|</v>
      </c>
      <c r="T2799" s="14" t="str">
        <f t="shared" si="350"/>
        <v>|Unknown|</v>
      </c>
      <c r="U2799" s="14" t="str">
        <f t="shared" si="351"/>
        <v>|Oulaya Amamra|Suzanne Clément|Kate Moran|Mounir Amamra|Aliocha Schneider|Juliette Cardinski|Pierre Lottin|Dylan Robert|Bilel Chegrani|Antonia Buresi|Marilu Marini|Ayumi Roux|</v>
      </c>
    </row>
    <row r="2800" spans="1:21">
      <c r="A2800" s="14" t="s">
        <v>13550</v>
      </c>
      <c r="B2800" s="14" t="s">
        <v>48</v>
      </c>
      <c r="C2800" s="14" t="s">
        <v>13551</v>
      </c>
      <c r="D2800" s="14" t="s">
        <v>13552</v>
      </c>
      <c r="E2800" s="14" t="s">
        <v>13553</v>
      </c>
      <c r="F2800" s="14" t="s">
        <v>115</v>
      </c>
      <c r="G2800" s="26">
        <v>43909</v>
      </c>
      <c r="H2800" s="14">
        <v>2019</v>
      </c>
      <c r="I2800" s="14" t="s">
        <v>363</v>
      </c>
      <c r="J2800" s="14" t="s">
        <v>436</v>
      </c>
      <c r="K2800" s="14" t="s">
        <v>13554</v>
      </c>
      <c r="L2800" s="14" t="s">
        <v>13555</v>
      </c>
      <c r="M2800" s="14">
        <f t="shared" si="344"/>
        <v>2020</v>
      </c>
      <c r="N2800" s="14">
        <f t="shared" si="345"/>
        <v>3</v>
      </c>
      <c r="O2800" s="14" t="str">
        <f>IFERROR(VLOOKUP(I2800,Lists!$F$2:$G$16,2,FALSE()),"Not Rated")</f>
        <v>Adults</v>
      </c>
      <c r="P2800" s="14">
        <f t="shared" si="346"/>
        <v>91</v>
      </c>
      <c r="Q2800" s="14" t="str">
        <f t="shared" si="347"/>
        <v>United States</v>
      </c>
      <c r="R2800" s="14" t="str">
        <f t="shared" si="348"/>
        <v>|United States|</v>
      </c>
      <c r="S2800" s="14" t="str">
        <f t="shared" si="349"/>
        <v>|Independent Movies|Sci-Fi &amp; Fantasy|Thrillers|</v>
      </c>
      <c r="T2800" s="14" t="str">
        <f t="shared" si="350"/>
        <v>|John Suits|</v>
      </c>
      <c r="U2800" s="14" t="str">
        <f t="shared" si="351"/>
        <v>|Omar Epps|Kate Walsh|Miranda Cosgrove|Angus Macfadyen|Jorja Fox|Enver Gjokaj|Haaz Sleiman|</v>
      </c>
    </row>
    <row r="2801" spans="1:21">
      <c r="A2801" s="14" t="s">
        <v>13556</v>
      </c>
      <c r="B2801" s="14" t="s">
        <v>48</v>
      </c>
      <c r="C2801" s="14" t="s">
        <v>13557</v>
      </c>
      <c r="D2801" s="14" t="s">
        <v>13558</v>
      </c>
      <c r="E2801" s="14" t="s">
        <v>13559</v>
      </c>
      <c r="F2801" s="14" t="s">
        <v>5842</v>
      </c>
      <c r="G2801" s="26">
        <v>43909</v>
      </c>
      <c r="H2801" s="14">
        <v>2020</v>
      </c>
      <c r="I2801" s="14" t="s">
        <v>360</v>
      </c>
      <c r="J2801" s="14" t="s">
        <v>5539</v>
      </c>
      <c r="K2801" s="14" t="s">
        <v>699</v>
      </c>
      <c r="L2801" s="14" t="s">
        <v>13560</v>
      </c>
      <c r="M2801" s="14">
        <f t="shared" si="344"/>
        <v>2020</v>
      </c>
      <c r="N2801" s="14">
        <f t="shared" si="345"/>
        <v>3</v>
      </c>
      <c r="O2801" s="14" t="str">
        <f>IFERROR(VLOOKUP(I2801,Lists!$F$2:$G$16,2,FALSE()),"Not Rated")</f>
        <v>Adults</v>
      </c>
      <c r="P2801" s="14">
        <f t="shared" si="346"/>
        <v>75</v>
      </c>
      <c r="Q2801" s="14" t="str">
        <f t="shared" si="347"/>
        <v>Japan</v>
      </c>
      <c r="R2801" s="14" t="str">
        <f t="shared" si="348"/>
        <v>|Japan|United States|</v>
      </c>
      <c r="S2801" s="14" t="str">
        <f t="shared" si="349"/>
        <v>|Action &amp; Adventure|Anime Features|International Movies|</v>
      </c>
      <c r="T2801" s="14" t="str">
        <f t="shared" si="350"/>
        <v>|Takeru Nakajima|Yoshiyuki Okada|</v>
      </c>
      <c r="U2801" s="14" t="str">
        <f t="shared" si="351"/>
        <v>|Tatsuhisa Suzuki|Rina Satou|Ayaka Asai|Jouji Nakata|Kenji Yamauchi|Kanehira Yamamoto|Koji Ishii|</v>
      </c>
    </row>
    <row r="2802" spans="1:21">
      <c r="A2802" s="14" t="s">
        <v>13561</v>
      </c>
      <c r="B2802" s="14" t="s">
        <v>48</v>
      </c>
      <c r="C2802" s="14" t="s">
        <v>13562</v>
      </c>
      <c r="D2802" s="14" t="s">
        <v>3275</v>
      </c>
      <c r="E2802" s="14" t="s">
        <v>13563</v>
      </c>
      <c r="F2802" s="14" t="s">
        <v>161</v>
      </c>
      <c r="G2802" s="26">
        <v>43909</v>
      </c>
      <c r="H2802" s="14">
        <v>2020</v>
      </c>
      <c r="I2802" s="14" t="s">
        <v>361</v>
      </c>
      <c r="J2802" s="14" t="s">
        <v>713</v>
      </c>
      <c r="K2802" s="14" t="s">
        <v>529</v>
      </c>
      <c r="L2802" s="14" t="s">
        <v>13564</v>
      </c>
      <c r="M2802" s="14">
        <f t="shared" si="344"/>
        <v>2020</v>
      </c>
      <c r="N2802" s="14">
        <f t="shared" si="345"/>
        <v>3</v>
      </c>
      <c r="O2802" s="14" t="str">
        <f>IFERROR(VLOOKUP(I2802,Lists!$F$2:$G$16,2,FALSE()),"Not Rated")</f>
        <v>Teens</v>
      </c>
      <c r="P2802" s="14">
        <f t="shared" si="346"/>
        <v>100</v>
      </c>
      <c r="Q2802" s="14" t="str">
        <f t="shared" si="347"/>
        <v>Saudi Arabia</v>
      </c>
      <c r="R2802" s="14" t="str">
        <f t="shared" si="348"/>
        <v>|Saudi Arabia|</v>
      </c>
      <c r="S2802" s="14" t="str">
        <f t="shared" si="349"/>
        <v>|Comedies|International Movies|</v>
      </c>
      <c r="T2802" s="14" t="str">
        <f t="shared" si="350"/>
        <v>|Malik Nejer|</v>
      </c>
      <c r="U2802" s="14" t="str">
        <f t="shared" si="351"/>
        <v>|Malik Nejer|Shahad Alahmari|Abdulaziz Almuzaini|Yousef Aldakheel|</v>
      </c>
    </row>
    <row r="2803" spans="1:21">
      <c r="A2803" s="14" t="s">
        <v>13565</v>
      </c>
      <c r="B2803" s="14" t="s">
        <v>48</v>
      </c>
      <c r="C2803" s="14" t="s">
        <v>13566</v>
      </c>
      <c r="D2803" s="14" t="s">
        <v>13567</v>
      </c>
      <c r="E2803" s="14" t="s">
        <v>13568</v>
      </c>
      <c r="F2803" s="14" t="s">
        <v>115</v>
      </c>
      <c r="G2803" s="26">
        <v>43908</v>
      </c>
      <c r="H2803" s="14">
        <v>2017</v>
      </c>
      <c r="I2803" s="14" t="s">
        <v>363</v>
      </c>
      <c r="J2803" s="14" t="s">
        <v>739</v>
      </c>
      <c r="K2803" s="14" t="s">
        <v>1027</v>
      </c>
      <c r="L2803" s="14" t="s">
        <v>13569</v>
      </c>
      <c r="M2803" s="14">
        <f t="shared" si="344"/>
        <v>2020</v>
      </c>
      <c r="N2803" s="14">
        <f t="shared" si="345"/>
        <v>3</v>
      </c>
      <c r="O2803" s="14" t="str">
        <f>IFERROR(VLOOKUP(I2803,Lists!$F$2:$G$16,2,FALSE()),"Not Rated")</f>
        <v>Adults</v>
      </c>
      <c r="P2803" s="14">
        <f t="shared" si="346"/>
        <v>95</v>
      </c>
      <c r="Q2803" s="14" t="str">
        <f t="shared" si="347"/>
        <v>United States</v>
      </c>
      <c r="R2803" s="14" t="str">
        <f t="shared" si="348"/>
        <v>|United States|</v>
      </c>
      <c r="S2803" s="14" t="str">
        <f t="shared" si="349"/>
        <v>|Dramas|Romantic Movies|</v>
      </c>
      <c r="T2803" s="14" t="str">
        <f t="shared" si="350"/>
        <v>|Susan Walter|</v>
      </c>
      <c r="U2803" s="14" t="str">
        <f t="shared" si="351"/>
        <v>|Sharon Stone|Tony Goldwyn|Liza Lapira|Ellen Burstyn|Jason Gibson|Famke Janssen|Caitlin Fitzgerald|Gilles Marini|Erica Ash|Tom Paolino|</v>
      </c>
    </row>
    <row r="2804" spans="1:21">
      <c r="A2804" s="14" t="s">
        <v>13570</v>
      </c>
      <c r="B2804" s="14" t="s">
        <v>49</v>
      </c>
      <c r="C2804" s="14" t="s">
        <v>13571</v>
      </c>
      <c r="D2804" s="14" t="s">
        <v>117</v>
      </c>
      <c r="E2804" s="14" t="s">
        <v>13572</v>
      </c>
      <c r="F2804" s="14" t="s">
        <v>145</v>
      </c>
      <c r="G2804" s="26">
        <v>43908</v>
      </c>
      <c r="H2804" s="14">
        <v>2020</v>
      </c>
      <c r="I2804" s="14" t="s">
        <v>360</v>
      </c>
      <c r="J2804" s="14" t="s">
        <v>105</v>
      </c>
      <c r="K2804" s="14" t="s">
        <v>688</v>
      </c>
      <c r="L2804" s="14" t="s">
        <v>13573</v>
      </c>
      <c r="M2804" s="14">
        <f t="shared" si="344"/>
        <v>2020</v>
      </c>
      <c r="N2804" s="14">
        <f t="shared" si="345"/>
        <v>3</v>
      </c>
      <c r="O2804" s="14" t="str">
        <f>IFERROR(VLOOKUP(I2804,Lists!$F$2:$G$16,2,FALSE()),"Not Rated")</f>
        <v>Adults</v>
      </c>
      <c r="P2804" s="14">
        <f t="shared" si="346"/>
        <v>1</v>
      </c>
      <c r="Q2804" s="14" t="str">
        <f t="shared" si="347"/>
        <v>Sweden</v>
      </c>
      <c r="R2804" s="14" t="str">
        <f t="shared" si="348"/>
        <v>|Sweden|</v>
      </c>
      <c r="S2804" s="14" t="str">
        <f t="shared" si="349"/>
        <v>|International TV Shows|TV Dramas|</v>
      </c>
      <c r="T2804" s="14" t="str">
        <f t="shared" si="350"/>
        <v>|Unknown|</v>
      </c>
      <c r="U2804" s="14" t="str">
        <f t="shared" si="351"/>
        <v>|Aliette Opheim|Gizem Erdogan|Amed Bozan|Albin Grenholm|Nora Rios|Yussra El Abdouni|Amanda Sohrabi|Lancelot Ncube|Simon Mezher|Ala Riani|</v>
      </c>
    </row>
    <row r="2805" spans="1:21">
      <c r="A2805" s="14" t="s">
        <v>13574</v>
      </c>
      <c r="B2805" s="14" t="s">
        <v>48</v>
      </c>
      <c r="C2805" s="14" t="s">
        <v>13575</v>
      </c>
      <c r="D2805" s="14" t="s">
        <v>13576</v>
      </c>
      <c r="E2805" s="14" t="s">
        <v>13577</v>
      </c>
      <c r="F2805" s="14" t="s">
        <v>121</v>
      </c>
      <c r="G2805" s="26">
        <v>43908</v>
      </c>
      <c r="H2805" s="14">
        <v>2017</v>
      </c>
      <c r="I2805" s="14" t="s">
        <v>367</v>
      </c>
      <c r="J2805" s="14" t="s">
        <v>783</v>
      </c>
      <c r="K2805" s="14" t="s">
        <v>13578</v>
      </c>
      <c r="L2805" s="14" t="s">
        <v>13579</v>
      </c>
      <c r="M2805" s="14">
        <f t="shared" si="344"/>
        <v>2020</v>
      </c>
      <c r="N2805" s="14">
        <f t="shared" si="345"/>
        <v>3</v>
      </c>
      <c r="O2805" s="14" t="str">
        <f>IFERROR(VLOOKUP(I2805,Lists!$F$2:$G$16,2,FALSE()),"Not Rated")</f>
        <v>Older Kids</v>
      </c>
      <c r="P2805" s="14">
        <f t="shared" si="346"/>
        <v>113</v>
      </c>
      <c r="Q2805" s="14" t="str">
        <f t="shared" si="347"/>
        <v>Japan</v>
      </c>
      <c r="R2805" s="14" t="str">
        <f t="shared" si="348"/>
        <v>|Japan|</v>
      </c>
      <c r="S2805" s="14" t="str">
        <f t="shared" si="349"/>
        <v>|Anime Features|Music &amp; Musicals|Sci-Fi &amp; Fantasy|</v>
      </c>
      <c r="T2805" s="14" t="str">
        <f t="shared" si="350"/>
        <v>|Masaaki Yuasa|</v>
      </c>
      <c r="U2805" s="14" t="str">
        <f t="shared" si="351"/>
        <v>|Kanon Tani|Shota Shimoda|Shinichi Shinohara|Akira Emoto|Soma Saito|Minako Kotobuki|Daigo|Nobu|</v>
      </c>
    </row>
    <row r="2806" spans="1:21">
      <c r="A2806" s="14" t="s">
        <v>13580</v>
      </c>
      <c r="B2806" s="14" t="s">
        <v>49</v>
      </c>
      <c r="C2806" s="14" t="s">
        <v>13581</v>
      </c>
      <c r="D2806" s="14" t="s">
        <v>117</v>
      </c>
      <c r="E2806" s="14" t="s">
        <v>13582</v>
      </c>
      <c r="F2806" s="14" t="s">
        <v>142</v>
      </c>
      <c r="G2806" s="26">
        <v>43908</v>
      </c>
      <c r="H2806" s="14">
        <v>2019</v>
      </c>
      <c r="I2806" s="14" t="s">
        <v>360</v>
      </c>
      <c r="J2806" s="14" t="s">
        <v>105</v>
      </c>
      <c r="K2806" s="14" t="s">
        <v>1470</v>
      </c>
      <c r="L2806" s="14" t="s">
        <v>13583</v>
      </c>
      <c r="M2806" s="14">
        <f t="shared" si="344"/>
        <v>2020</v>
      </c>
      <c r="N2806" s="14">
        <f t="shared" si="345"/>
        <v>3</v>
      </c>
      <c r="O2806" s="14" t="str">
        <f>IFERROR(VLOOKUP(I2806,Lists!$F$2:$G$16,2,FALSE()),"Not Rated")</f>
        <v>Adults</v>
      </c>
      <c r="P2806" s="14">
        <f t="shared" si="346"/>
        <v>1</v>
      </c>
      <c r="Q2806" s="14" t="str">
        <f t="shared" si="347"/>
        <v>Netherlands</v>
      </c>
      <c r="R2806" s="14" t="str">
        <f t="shared" si="348"/>
        <v>|Netherlands|</v>
      </c>
      <c r="S2806" s="14" t="str">
        <f t="shared" si="349"/>
        <v>|Crime TV Shows|International TV Shows|TV Dramas|</v>
      </c>
      <c r="T2806" s="14" t="str">
        <f t="shared" si="350"/>
        <v>|Unknown|</v>
      </c>
      <c r="U2806" s="14" t="str">
        <f t="shared" si="351"/>
        <v>|Karina Smulders|Susan Radder|Hilde Van Mieghem|Thijs Römer|Matteo van der Grijn|Daphne Wellens|Steef de Bot|Isis Cabolet|Dragan Bakema|Saman Amini|Roeland Fernhout|Anne-Laure Vandeputte|</v>
      </c>
    </row>
    <row r="2807" spans="1:21">
      <c r="A2807" s="14" t="s">
        <v>13584</v>
      </c>
      <c r="B2807" s="14" t="s">
        <v>48</v>
      </c>
      <c r="C2807" s="14" t="s">
        <v>13585</v>
      </c>
      <c r="D2807" s="14" t="s">
        <v>13586</v>
      </c>
      <c r="E2807" s="14" t="s">
        <v>117</v>
      </c>
      <c r="F2807" s="14" t="s">
        <v>118</v>
      </c>
      <c r="G2807" s="26">
        <v>43908</v>
      </c>
      <c r="H2807" s="14">
        <v>2016</v>
      </c>
      <c r="I2807" s="14" t="s">
        <v>361</v>
      </c>
      <c r="J2807" s="14" t="s">
        <v>436</v>
      </c>
      <c r="K2807" s="14" t="s">
        <v>884</v>
      </c>
      <c r="L2807" s="14" t="s">
        <v>13587</v>
      </c>
      <c r="M2807" s="14">
        <f t="shared" si="344"/>
        <v>2020</v>
      </c>
      <c r="N2807" s="14">
        <f t="shared" si="345"/>
        <v>3</v>
      </c>
      <c r="O2807" s="14" t="str">
        <f>IFERROR(VLOOKUP(I2807,Lists!$F$2:$G$16,2,FALSE()),"Not Rated")</f>
        <v>Teens</v>
      </c>
      <c r="P2807" s="14">
        <f t="shared" si="346"/>
        <v>91</v>
      </c>
      <c r="Q2807" s="14" t="str">
        <f t="shared" si="347"/>
        <v>United Kingdom</v>
      </c>
      <c r="R2807" s="14" t="str">
        <f t="shared" si="348"/>
        <v>|United Kingdom|</v>
      </c>
      <c r="S2807" s="14" t="str">
        <f t="shared" si="349"/>
        <v>|Documentaries|Sports Movies|</v>
      </c>
      <c r="T2807" s="14" t="str">
        <f t="shared" si="350"/>
        <v>|Pierre Deschamps|</v>
      </c>
      <c r="U2807" s="14" t="str">
        <f t="shared" si="351"/>
        <v>|Unknown|</v>
      </c>
    </row>
    <row r="2808" spans="1:21">
      <c r="A2808" s="14" t="s">
        <v>13588</v>
      </c>
      <c r="B2808" s="14" t="s">
        <v>48</v>
      </c>
      <c r="C2808" s="14" t="s">
        <v>13589</v>
      </c>
      <c r="D2808" s="14" t="s">
        <v>13590</v>
      </c>
      <c r="E2808" s="14" t="s">
        <v>13591</v>
      </c>
      <c r="F2808" s="14" t="s">
        <v>115</v>
      </c>
      <c r="G2808" s="26">
        <v>43907</v>
      </c>
      <c r="H2808" s="14">
        <v>2020</v>
      </c>
      <c r="I2808" s="14" t="s">
        <v>360</v>
      </c>
      <c r="J2808" s="14" t="s">
        <v>2524</v>
      </c>
      <c r="K2808" s="14" t="s">
        <v>261</v>
      </c>
      <c r="L2808" s="14" t="s">
        <v>13592</v>
      </c>
      <c r="M2808" s="14">
        <f t="shared" si="344"/>
        <v>2020</v>
      </c>
      <c r="N2808" s="14">
        <f t="shared" si="345"/>
        <v>3</v>
      </c>
      <c r="O2808" s="14" t="str">
        <f>IFERROR(VLOOKUP(I2808,Lists!$F$2:$G$16,2,FALSE()),"Not Rated")</f>
        <v>Adults</v>
      </c>
      <c r="P2808" s="14">
        <f t="shared" si="346"/>
        <v>62</v>
      </c>
      <c r="Q2808" s="14" t="str">
        <f t="shared" si="347"/>
        <v>United States</v>
      </c>
      <c r="R2808" s="14" t="str">
        <f t="shared" si="348"/>
        <v>|United States|</v>
      </c>
      <c r="S2808" s="14" t="str">
        <f t="shared" si="349"/>
        <v>|Stand-Up Comedy|</v>
      </c>
      <c r="T2808" s="14" t="str">
        <f t="shared" si="350"/>
        <v>|Jeff Tomsic|</v>
      </c>
      <c r="U2808" s="14" t="str">
        <f t="shared" si="351"/>
        <v>|Bert Kreischer|</v>
      </c>
    </row>
    <row r="2809" spans="1:21">
      <c r="A2809" s="14" t="s">
        <v>13593</v>
      </c>
      <c r="B2809" s="14" t="s">
        <v>49</v>
      </c>
      <c r="C2809" s="14" t="s">
        <v>13594</v>
      </c>
      <c r="D2809" s="14" t="s">
        <v>117</v>
      </c>
      <c r="E2809" s="14" t="s">
        <v>13595</v>
      </c>
      <c r="F2809" s="14" t="s">
        <v>13596</v>
      </c>
      <c r="G2809" s="26">
        <v>43907</v>
      </c>
      <c r="H2809" s="14">
        <v>2020</v>
      </c>
      <c r="I2809" s="14" t="s">
        <v>365</v>
      </c>
      <c r="J2809" s="14" t="s">
        <v>105</v>
      </c>
      <c r="K2809" s="14" t="s">
        <v>7657</v>
      </c>
      <c r="L2809" s="14" t="s">
        <v>13597</v>
      </c>
      <c r="M2809" s="14">
        <f t="shared" si="344"/>
        <v>2020</v>
      </c>
      <c r="N2809" s="14">
        <f t="shared" si="345"/>
        <v>3</v>
      </c>
      <c r="O2809" s="14" t="str">
        <f>IFERROR(VLOOKUP(I2809,Lists!$F$2:$G$16,2,FALSE()),"Not Rated")</f>
        <v>Kids</v>
      </c>
      <c r="P2809" s="14">
        <f t="shared" si="346"/>
        <v>1</v>
      </c>
      <c r="Q2809" s="14" t="str">
        <f t="shared" si="347"/>
        <v>United Kingdom</v>
      </c>
      <c r="R2809" s="14" t="str">
        <f t="shared" si="348"/>
        <v>|United Kingdom|United States|Ireland|</v>
      </c>
      <c r="S2809" s="14" t="str">
        <f t="shared" si="349"/>
        <v>|British TV Shows|Kids' TV|TV Comedies|</v>
      </c>
      <c r="T2809" s="14" t="str">
        <f t="shared" si="350"/>
        <v>|Unknown|</v>
      </c>
      <c r="U2809" s="14" t="str">
        <f t="shared" si="351"/>
        <v>|John Sparkes|Justin Fletcher|Marcus Brigstocke|Simon Greenall|Kate Harbour|Emma Tate|Andy Nyman|Richard Webber|</v>
      </c>
    </row>
    <row r="2810" spans="1:21">
      <c r="A2810" s="14" t="s">
        <v>13598</v>
      </c>
      <c r="B2810" s="14" t="s">
        <v>49</v>
      </c>
      <c r="C2810" s="14" t="s">
        <v>13599</v>
      </c>
      <c r="D2810" s="14" t="s">
        <v>117</v>
      </c>
      <c r="E2810" s="14" t="s">
        <v>13600</v>
      </c>
      <c r="F2810" s="14" t="s">
        <v>115</v>
      </c>
      <c r="G2810" s="26">
        <v>43907</v>
      </c>
      <c r="H2810" s="14">
        <v>2018</v>
      </c>
      <c r="I2810" s="14" t="s">
        <v>360</v>
      </c>
      <c r="J2810" s="14" t="s">
        <v>105</v>
      </c>
      <c r="K2810" s="14" t="s">
        <v>257</v>
      </c>
      <c r="L2810" s="14" t="s">
        <v>13601</v>
      </c>
      <c r="M2810" s="14">
        <f t="shared" si="344"/>
        <v>2020</v>
      </c>
      <c r="N2810" s="14">
        <f t="shared" si="345"/>
        <v>3</v>
      </c>
      <c r="O2810" s="14" t="str">
        <f>IFERROR(VLOOKUP(I2810,Lists!$F$2:$G$16,2,FALSE()),"Not Rated")</f>
        <v>Adults</v>
      </c>
      <c r="P2810" s="14">
        <f t="shared" si="346"/>
        <v>1</v>
      </c>
      <c r="Q2810" s="14" t="str">
        <f t="shared" si="347"/>
        <v>United States</v>
      </c>
      <c r="R2810" s="14" t="str">
        <f t="shared" si="348"/>
        <v>|United States|</v>
      </c>
      <c r="S2810" s="14" t="str">
        <f t="shared" si="349"/>
        <v>|Docuseries|</v>
      </c>
      <c r="T2810" s="14" t="str">
        <f t="shared" si="350"/>
        <v>|Unknown|</v>
      </c>
      <c r="U2810" s="14" t="str">
        <f t="shared" si="351"/>
        <v>|Vandana Hart|</v>
      </c>
    </row>
    <row r="2811" spans="1:21">
      <c r="A2811" s="14" t="s">
        <v>13602</v>
      </c>
      <c r="B2811" s="14" t="s">
        <v>48</v>
      </c>
      <c r="C2811" s="14" t="s">
        <v>13603</v>
      </c>
      <c r="D2811" s="14" t="s">
        <v>13604</v>
      </c>
      <c r="E2811" s="14" t="s">
        <v>13605</v>
      </c>
      <c r="F2811" s="14" t="s">
        <v>115</v>
      </c>
      <c r="G2811" s="26">
        <v>43906</v>
      </c>
      <c r="H2811" s="14">
        <v>2014</v>
      </c>
      <c r="I2811" s="14" t="s">
        <v>363</v>
      </c>
      <c r="J2811" s="14" t="s">
        <v>730</v>
      </c>
      <c r="K2811" s="14" t="s">
        <v>245</v>
      </c>
      <c r="L2811" s="14" t="s">
        <v>13606</v>
      </c>
      <c r="M2811" s="14">
        <f t="shared" si="344"/>
        <v>2020</v>
      </c>
      <c r="N2811" s="14">
        <f t="shared" si="345"/>
        <v>3</v>
      </c>
      <c r="O2811" s="14" t="str">
        <f>IFERROR(VLOOKUP(I2811,Lists!$F$2:$G$16,2,FALSE()),"Not Rated")</f>
        <v>Adults</v>
      </c>
      <c r="P2811" s="14">
        <f t="shared" si="346"/>
        <v>93</v>
      </c>
      <c r="Q2811" s="14" t="str">
        <f t="shared" si="347"/>
        <v>United States</v>
      </c>
      <c r="R2811" s="14" t="str">
        <f t="shared" si="348"/>
        <v>|United States|</v>
      </c>
      <c r="S2811" s="14" t="str">
        <f t="shared" si="349"/>
        <v>|Comedies|</v>
      </c>
      <c r="T2811" s="14" t="str">
        <f t="shared" si="350"/>
        <v>|Scot Armstrong|</v>
      </c>
      <c r="U2811" s="14" t="str">
        <f t="shared" si="351"/>
        <v>|T.J. Miller|Adam Pally|Thomas Middleditch|Lance Reddick|Shannon Woodward|Alison Brie|Krysten Ritter|Jason Mantzoukas|</v>
      </c>
    </row>
    <row r="2812" spans="1:21">
      <c r="A2812" s="14" t="s">
        <v>13607</v>
      </c>
      <c r="B2812" s="14" t="s">
        <v>48</v>
      </c>
      <c r="C2812" s="14" t="s">
        <v>13608</v>
      </c>
      <c r="D2812" s="14" t="s">
        <v>13609</v>
      </c>
      <c r="E2812" s="14" t="s">
        <v>13610</v>
      </c>
      <c r="F2812" s="14" t="s">
        <v>116</v>
      </c>
      <c r="G2812" s="26">
        <v>43905</v>
      </c>
      <c r="H2812" s="14">
        <v>2019</v>
      </c>
      <c r="I2812" s="14" t="s">
        <v>361</v>
      </c>
      <c r="J2812" s="14" t="s">
        <v>1476</v>
      </c>
      <c r="K2812" s="14" t="s">
        <v>873</v>
      </c>
      <c r="L2812" s="14" t="s">
        <v>13611</v>
      </c>
      <c r="M2812" s="14">
        <f t="shared" si="344"/>
        <v>2020</v>
      </c>
      <c r="N2812" s="14">
        <f t="shared" si="345"/>
        <v>3</v>
      </c>
      <c r="O2812" s="14" t="str">
        <f>IFERROR(VLOOKUP(I2812,Lists!$F$2:$G$16,2,FALSE()),"Not Rated")</f>
        <v>Teens</v>
      </c>
      <c r="P2812" s="14">
        <f t="shared" si="346"/>
        <v>135</v>
      </c>
      <c r="Q2812" s="14" t="str">
        <f t="shared" si="347"/>
        <v>India</v>
      </c>
      <c r="R2812" s="14" t="str">
        <f t="shared" si="348"/>
        <v>|India|</v>
      </c>
      <c r="S2812" s="14" t="str">
        <f t="shared" si="349"/>
        <v>|International Movies|Thrillers|</v>
      </c>
      <c r="T2812" s="14" t="str">
        <f t="shared" si="350"/>
        <v>|Naman Nitin Mukesh|</v>
      </c>
      <c r="U2812" s="14" t="str">
        <f t="shared" si="351"/>
        <v>|Neil Nitin Mukesh|Adah Sharma|Rajit Kapoor|Gul Panag|Shama Sikander|Manish Chaudhary|Sudhanshu Pandey|Taher Shabbir|</v>
      </c>
    </row>
    <row r="2813" spans="1:21">
      <c r="A2813" s="14" t="s">
        <v>13612</v>
      </c>
      <c r="B2813" s="14" t="s">
        <v>48</v>
      </c>
      <c r="C2813" s="14" t="s">
        <v>13613</v>
      </c>
      <c r="D2813" s="14" t="s">
        <v>12609</v>
      </c>
      <c r="E2813" s="14" t="s">
        <v>13614</v>
      </c>
      <c r="F2813" s="14" t="s">
        <v>117</v>
      </c>
      <c r="G2813" s="26">
        <v>43905</v>
      </c>
      <c r="H2813" s="14">
        <v>2019</v>
      </c>
      <c r="I2813" s="14" t="s">
        <v>366</v>
      </c>
      <c r="J2813" s="14" t="s">
        <v>664</v>
      </c>
      <c r="K2813" s="14" t="s">
        <v>251</v>
      </c>
      <c r="L2813" s="14" t="s">
        <v>13615</v>
      </c>
      <c r="M2813" s="14">
        <f t="shared" si="344"/>
        <v>2020</v>
      </c>
      <c r="N2813" s="14">
        <f t="shared" si="345"/>
        <v>3</v>
      </c>
      <c r="O2813" s="14" t="str">
        <f>IFERROR(VLOOKUP(I2813,Lists!$F$2:$G$16,2,FALSE()),"Not Rated")</f>
        <v>Kids</v>
      </c>
      <c r="P2813" s="14">
        <f t="shared" si="346"/>
        <v>23</v>
      </c>
      <c r="Q2813" s="14" t="str">
        <f t="shared" si="347"/>
        <v>Unknown</v>
      </c>
      <c r="R2813" s="14" t="str">
        <f t="shared" si="348"/>
        <v>|Unknown|</v>
      </c>
      <c r="S2813" s="14" t="str">
        <f t="shared" si="349"/>
        <v>|Children &amp; Family Movies|</v>
      </c>
      <c r="T2813" s="14" t="str">
        <f t="shared" si="350"/>
        <v>|Joey So|</v>
      </c>
      <c r="U2813" s="14" t="str">
        <f t="shared" si="351"/>
        <v>|Joseph May|Anna Francolini|Antonio Magro|Montserrat Lombard|Flaminia Cinque|Keith Wickham|</v>
      </c>
    </row>
    <row r="2814" spans="1:21">
      <c r="A2814" s="14" t="s">
        <v>13616</v>
      </c>
      <c r="B2814" s="14" t="s">
        <v>48</v>
      </c>
      <c r="C2814" s="14" t="s">
        <v>13617</v>
      </c>
      <c r="D2814" s="14" t="s">
        <v>12609</v>
      </c>
      <c r="E2814" s="14" t="s">
        <v>13618</v>
      </c>
      <c r="F2814" s="14" t="s">
        <v>117</v>
      </c>
      <c r="G2814" s="26">
        <v>43905</v>
      </c>
      <c r="H2814" s="14">
        <v>2019</v>
      </c>
      <c r="I2814" s="14" t="s">
        <v>366</v>
      </c>
      <c r="J2814" s="14" t="s">
        <v>664</v>
      </c>
      <c r="K2814" s="14" t="s">
        <v>251</v>
      </c>
      <c r="L2814" s="14" t="s">
        <v>13619</v>
      </c>
      <c r="M2814" s="14">
        <f t="shared" si="344"/>
        <v>2020</v>
      </c>
      <c r="N2814" s="14">
        <f t="shared" si="345"/>
        <v>3</v>
      </c>
      <c r="O2814" s="14" t="str">
        <f>IFERROR(VLOOKUP(I2814,Lists!$F$2:$G$16,2,FALSE()),"Not Rated")</f>
        <v>Kids</v>
      </c>
      <c r="P2814" s="14">
        <f t="shared" si="346"/>
        <v>23</v>
      </c>
      <c r="Q2814" s="14" t="str">
        <f t="shared" si="347"/>
        <v>Unknown</v>
      </c>
      <c r="R2814" s="14" t="str">
        <f t="shared" si="348"/>
        <v>|Unknown|</v>
      </c>
      <c r="S2814" s="14" t="str">
        <f t="shared" si="349"/>
        <v>|Children &amp; Family Movies|</v>
      </c>
      <c r="T2814" s="14" t="str">
        <f t="shared" si="350"/>
        <v>|Joey So|</v>
      </c>
      <c r="U2814" s="14" t="str">
        <f t="shared" si="351"/>
        <v>|Joseph May|Flaminia Cinque|Anna Francolini|Teresa Gallagher|Montserrat Lombard|Antonio Magro|Vincenzo Nicoli|</v>
      </c>
    </row>
    <row r="2815" spans="1:21">
      <c r="A2815" s="14" t="s">
        <v>13620</v>
      </c>
      <c r="B2815" s="14" t="s">
        <v>49</v>
      </c>
      <c r="C2815" s="14" t="s">
        <v>13621</v>
      </c>
      <c r="D2815" s="14" t="s">
        <v>13622</v>
      </c>
      <c r="E2815" s="14" t="s">
        <v>117</v>
      </c>
      <c r="F2815" s="14" t="s">
        <v>115</v>
      </c>
      <c r="G2815" s="26">
        <v>43905</v>
      </c>
      <c r="H2815" s="14">
        <v>2019</v>
      </c>
      <c r="I2815" s="14" t="s">
        <v>360</v>
      </c>
      <c r="J2815" s="14" t="s">
        <v>105</v>
      </c>
      <c r="K2815" s="14" t="s">
        <v>257</v>
      </c>
      <c r="L2815" s="14" t="s">
        <v>13623</v>
      </c>
      <c r="M2815" s="14">
        <f t="shared" si="344"/>
        <v>2020</v>
      </c>
      <c r="N2815" s="14">
        <f t="shared" si="345"/>
        <v>3</v>
      </c>
      <c r="O2815" s="14" t="str">
        <f>IFERROR(VLOOKUP(I2815,Lists!$F$2:$G$16,2,FALSE()),"Not Rated")</f>
        <v>Adults</v>
      </c>
      <c r="P2815" s="14">
        <f t="shared" si="346"/>
        <v>1</v>
      </c>
      <c r="Q2815" s="14" t="str">
        <f t="shared" si="347"/>
        <v>United States</v>
      </c>
      <c r="R2815" s="14" t="str">
        <f t="shared" si="348"/>
        <v>|United States|</v>
      </c>
      <c r="S2815" s="14" t="str">
        <f t="shared" si="349"/>
        <v>|Docuseries|</v>
      </c>
      <c r="T2815" s="14" t="str">
        <f t="shared" si="350"/>
        <v>|Lynn Novick|</v>
      </c>
      <c r="U2815" s="14" t="str">
        <f t="shared" si="351"/>
        <v>|Unknown|</v>
      </c>
    </row>
    <row r="2816" spans="1:21">
      <c r="A2816" s="14" t="s">
        <v>13624</v>
      </c>
      <c r="B2816" s="14" t="s">
        <v>48</v>
      </c>
      <c r="C2816" s="14" t="s">
        <v>13625</v>
      </c>
      <c r="D2816" s="14" t="s">
        <v>12609</v>
      </c>
      <c r="E2816" s="14" t="s">
        <v>13626</v>
      </c>
      <c r="F2816" s="14" t="s">
        <v>117</v>
      </c>
      <c r="G2816" s="26">
        <v>43905</v>
      </c>
      <c r="H2816" s="14">
        <v>2019</v>
      </c>
      <c r="I2816" s="14" t="s">
        <v>366</v>
      </c>
      <c r="J2816" s="14" t="s">
        <v>664</v>
      </c>
      <c r="K2816" s="14" t="s">
        <v>251</v>
      </c>
      <c r="L2816" s="14" t="s">
        <v>13627</v>
      </c>
      <c r="M2816" s="14">
        <f t="shared" si="344"/>
        <v>2020</v>
      </c>
      <c r="N2816" s="14">
        <f t="shared" si="345"/>
        <v>3</v>
      </c>
      <c r="O2816" s="14" t="str">
        <f>IFERROR(VLOOKUP(I2816,Lists!$F$2:$G$16,2,FALSE()),"Not Rated")</f>
        <v>Kids</v>
      </c>
      <c r="P2816" s="14">
        <f t="shared" si="346"/>
        <v>23</v>
      </c>
      <c r="Q2816" s="14" t="str">
        <f t="shared" si="347"/>
        <v>Unknown</v>
      </c>
      <c r="R2816" s="14" t="str">
        <f t="shared" si="348"/>
        <v>|Unknown|</v>
      </c>
      <c r="S2816" s="14" t="str">
        <f t="shared" si="349"/>
        <v>|Children &amp; Family Movies|</v>
      </c>
      <c r="T2816" s="14" t="str">
        <f t="shared" si="350"/>
        <v>|Joey So|</v>
      </c>
      <c r="U2816" s="14" t="str">
        <f t="shared" si="351"/>
        <v>|Joseph May|Keith Wickham|Yvonne Grundy|Jules De Jongh|Rachael Louise Miller|Rob Rackstraw|Christopher Ragland|Kerry Shale|Teresa Gallagher|Bob Golding|</v>
      </c>
    </row>
    <row r="2817" spans="1:21">
      <c r="A2817" s="14" t="s">
        <v>13628</v>
      </c>
      <c r="B2817" s="14" t="s">
        <v>48</v>
      </c>
      <c r="C2817" s="14" t="s">
        <v>13629</v>
      </c>
      <c r="D2817" s="14" t="s">
        <v>13630</v>
      </c>
      <c r="E2817" s="14" t="s">
        <v>13631</v>
      </c>
      <c r="F2817" s="14" t="s">
        <v>116</v>
      </c>
      <c r="G2817" s="26">
        <v>43904</v>
      </c>
      <c r="H2817" s="14">
        <v>2020</v>
      </c>
      <c r="I2817" s="14" t="s">
        <v>360</v>
      </c>
      <c r="J2817" s="14" t="s">
        <v>1247</v>
      </c>
      <c r="K2817" s="14" t="s">
        <v>542</v>
      </c>
      <c r="L2817" s="14" t="s">
        <v>13632</v>
      </c>
      <c r="M2817" s="14">
        <f t="shared" si="344"/>
        <v>2020</v>
      </c>
      <c r="N2817" s="14">
        <f t="shared" si="345"/>
        <v>3</v>
      </c>
      <c r="O2817" s="14" t="str">
        <f>IFERROR(VLOOKUP(I2817,Lists!$F$2:$G$16,2,FALSE()),"Not Rated")</f>
        <v>Adults</v>
      </c>
      <c r="P2817" s="14">
        <f t="shared" si="346"/>
        <v>101</v>
      </c>
      <c r="Q2817" s="14" t="str">
        <f t="shared" si="347"/>
        <v>India</v>
      </c>
      <c r="R2817" s="14" t="str">
        <f t="shared" si="348"/>
        <v>|India|</v>
      </c>
      <c r="S2817" s="14" t="str">
        <f t="shared" si="349"/>
        <v>|Comedies|International Movies|Romantic Movies|</v>
      </c>
      <c r="T2817" s="14" t="str">
        <f t="shared" si="350"/>
        <v>|Navjot Gulati|</v>
      </c>
      <c r="U2817" s="14" t="str">
        <f t="shared" si="351"/>
        <v>|Poonam Dhillon|Supriya Pathak|Sunny Singh|Sonalli Sehgall|Rajendra Sethi|Veer Rajwant Singh|Danish Husain|Alok Nath|</v>
      </c>
    </row>
    <row r="2818" spans="1:21">
      <c r="A2818" s="14" t="s">
        <v>13633</v>
      </c>
      <c r="B2818" s="14" t="s">
        <v>49</v>
      </c>
      <c r="C2818" s="14" t="s">
        <v>13634</v>
      </c>
      <c r="D2818" s="14" t="s">
        <v>117</v>
      </c>
      <c r="E2818" s="14" t="s">
        <v>13635</v>
      </c>
      <c r="F2818" s="14" t="s">
        <v>115</v>
      </c>
      <c r="G2818" s="26">
        <v>43903</v>
      </c>
      <c r="H2818" s="14">
        <v>2020</v>
      </c>
      <c r="I2818" s="14" t="s">
        <v>361</v>
      </c>
      <c r="J2818" s="14" t="s">
        <v>105</v>
      </c>
      <c r="K2818" s="14" t="s">
        <v>956</v>
      </c>
      <c r="L2818" s="14" t="s">
        <v>13636</v>
      </c>
      <c r="M2818" s="14">
        <f t="shared" ref="M2818:M2881" si="352">IF(G2818="","",YEAR(G2818))</f>
        <v>2020</v>
      </c>
      <c r="N2818" s="14">
        <f t="shared" ref="N2818:N2881" si="353">IF(G2818="","",MONTH(G2818))</f>
        <v>3</v>
      </c>
      <c r="O2818" s="14" t="str">
        <f>IFERROR(VLOOKUP(I2818,Lists!$F$2:$G$16,2,FALSE()),"Not Rated")</f>
        <v>Teens</v>
      </c>
      <c r="P2818" s="14">
        <f t="shared" ref="P2818:P2881" si="354">IFERROR(VALUE(LEFT(J2818,FIND(" ",J2818)-1)),"")</f>
        <v>1</v>
      </c>
      <c r="Q2818" s="14" t="str">
        <f t="shared" ref="Q2818:Q2881" si="355">IFERROR(LEFT(F2818,FIND(",",F2818)-1),F2818)</f>
        <v>United States</v>
      </c>
      <c r="R2818" s="14" t="str">
        <f t="shared" ref="R2818:R2881" si="356">"|"&amp;SUBSTITUTE(F2818,", ","|")&amp;"|"</f>
        <v>|United States|</v>
      </c>
      <c r="S2818" s="14" t="str">
        <f t="shared" ref="S2818:S2881" si="357">"|"&amp;SUBSTITUTE(K2818,", ","|")&amp;"|"</f>
        <v>|Docuseries|Science &amp; Nature TV|</v>
      </c>
      <c r="T2818" s="14" t="str">
        <f t="shared" ref="T2818:T2881" si="358">"|"&amp;SUBSTITUTE(D2818,", ","|")&amp;"|"</f>
        <v>|Unknown|</v>
      </c>
      <c r="U2818" s="14" t="str">
        <f t="shared" ref="U2818:U2881" si="359">"|"&amp;SUBSTITUTE(E2818,", ","|")&amp;"|"</f>
        <v>|Zainab Johnson|Sammy Obeid|Alie Ward|</v>
      </c>
    </row>
    <row r="2819" spans="1:21">
      <c r="A2819" s="14" t="s">
        <v>13637</v>
      </c>
      <c r="B2819" s="14" t="s">
        <v>48</v>
      </c>
      <c r="C2819" s="14" t="s">
        <v>13638</v>
      </c>
      <c r="D2819" s="14" t="s">
        <v>13639</v>
      </c>
      <c r="E2819" s="14" t="s">
        <v>13640</v>
      </c>
      <c r="F2819" s="14" t="s">
        <v>140</v>
      </c>
      <c r="G2819" s="26">
        <v>43903</v>
      </c>
      <c r="H2819" s="14">
        <v>2018</v>
      </c>
      <c r="I2819" s="14" t="s">
        <v>361</v>
      </c>
      <c r="J2819" s="14" t="s">
        <v>653</v>
      </c>
      <c r="K2819" s="14" t="s">
        <v>834</v>
      </c>
      <c r="L2819" s="14" t="s">
        <v>13641</v>
      </c>
      <c r="M2819" s="14">
        <f t="shared" si="352"/>
        <v>2020</v>
      </c>
      <c r="N2819" s="14">
        <f t="shared" si="353"/>
        <v>3</v>
      </c>
      <c r="O2819" s="14" t="str">
        <f>IFERROR(VLOOKUP(I2819,Lists!$F$2:$G$16,2,FALSE()),"Not Rated")</f>
        <v>Teens</v>
      </c>
      <c r="P2819" s="14">
        <f t="shared" si="354"/>
        <v>98</v>
      </c>
      <c r="Q2819" s="14" t="str">
        <f t="shared" si="355"/>
        <v>South Africa</v>
      </c>
      <c r="R2819" s="14" t="str">
        <f t="shared" si="356"/>
        <v>|South Africa|</v>
      </c>
      <c r="S2819" s="14" t="str">
        <f t="shared" si="357"/>
        <v>|Comedies|Dramas|International Movies|</v>
      </c>
      <c r="T2819" s="14" t="str">
        <f t="shared" si="358"/>
        <v>|Stephanie Zwane|</v>
      </c>
      <c r="U2819" s="14" t="str">
        <f t="shared" si="359"/>
        <v>|Salamina Mosese|Kay Smith|Thembisa Mdoda|Dineo Ranaka|Sthembiso Khoza|Khaya Mthembu|Jonathan Boynton-Lee|Nicholas Nkuna|Donovan Pietersen|Pamela Nomvete|</v>
      </c>
    </row>
    <row r="2820" spans="1:21">
      <c r="A2820" s="14" t="s">
        <v>13642</v>
      </c>
      <c r="B2820" s="14" t="s">
        <v>49</v>
      </c>
      <c r="C2820" s="14" t="s">
        <v>13643</v>
      </c>
      <c r="D2820" s="14" t="s">
        <v>117</v>
      </c>
      <c r="E2820" s="14" t="s">
        <v>13644</v>
      </c>
      <c r="F2820" s="14" t="s">
        <v>152</v>
      </c>
      <c r="G2820" s="26">
        <v>43903</v>
      </c>
      <c r="H2820" s="14">
        <v>2020</v>
      </c>
      <c r="I2820" s="14" t="s">
        <v>360</v>
      </c>
      <c r="J2820" s="14" t="s">
        <v>105</v>
      </c>
      <c r="K2820" s="14" t="s">
        <v>8200</v>
      </c>
      <c r="L2820" s="14" t="s">
        <v>13645</v>
      </c>
      <c r="M2820" s="14">
        <f t="shared" si="352"/>
        <v>2020</v>
      </c>
      <c r="N2820" s="14">
        <f t="shared" si="353"/>
        <v>3</v>
      </c>
      <c r="O2820" s="14" t="str">
        <f>IFERROR(VLOOKUP(I2820,Lists!$F$2:$G$16,2,FALSE()),"Not Rated")</f>
        <v>Adults</v>
      </c>
      <c r="P2820" s="14">
        <f t="shared" si="354"/>
        <v>1</v>
      </c>
      <c r="Q2820" s="14" t="str">
        <f t="shared" si="355"/>
        <v>Norway</v>
      </c>
      <c r="R2820" s="14" t="str">
        <f t="shared" si="356"/>
        <v>|Norway|</v>
      </c>
      <c r="S2820" s="14" t="str">
        <f t="shared" si="357"/>
        <v>|International TV Shows|TV Horror|TV Mysteries|</v>
      </c>
      <c r="T2820" s="14" t="str">
        <f t="shared" si="358"/>
        <v>|Unknown|</v>
      </c>
      <c r="U2820" s="14" t="str">
        <f t="shared" si="359"/>
        <v>|Ine Marie Wilmann|Bjørnar Teigen|Emma Spetalen Magnusson|Erlend Rødal Vikhagen|Benjamin Helstad|Harald Rosenstrøm|Dagny Backer Johnsen|Stig Amdam|Numa Edema Norderhaug|Ellen Bendu|Torfinn Nag|</v>
      </c>
    </row>
    <row r="2821" spans="1:21">
      <c r="A2821" s="14" t="s">
        <v>13646</v>
      </c>
      <c r="B2821" s="14" t="s">
        <v>48</v>
      </c>
      <c r="C2821" s="14" t="s">
        <v>13647</v>
      </c>
      <c r="D2821" s="14" t="s">
        <v>13648</v>
      </c>
      <c r="E2821" s="14" t="s">
        <v>13649</v>
      </c>
      <c r="F2821" s="14" t="s">
        <v>127</v>
      </c>
      <c r="G2821" s="26">
        <v>43903</v>
      </c>
      <c r="H2821" s="14">
        <v>2020</v>
      </c>
      <c r="I2821" s="14" t="s">
        <v>362</v>
      </c>
      <c r="J2821" s="14" t="s">
        <v>560</v>
      </c>
      <c r="K2821" s="14" t="s">
        <v>982</v>
      </c>
      <c r="L2821" s="14" t="s">
        <v>13650</v>
      </c>
      <c r="M2821" s="14">
        <f t="shared" si="352"/>
        <v>2020</v>
      </c>
      <c r="N2821" s="14">
        <f t="shared" si="353"/>
        <v>3</v>
      </c>
      <c r="O2821" s="14" t="str">
        <f>IFERROR(VLOOKUP(I2821,Lists!$F$2:$G$16,2,FALSE()),"Not Rated")</f>
        <v>Older Kids</v>
      </c>
      <c r="P2821" s="14">
        <f t="shared" si="354"/>
        <v>103</v>
      </c>
      <c r="Q2821" s="14" t="str">
        <f t="shared" si="355"/>
        <v>Australia</v>
      </c>
      <c r="R2821" s="14" t="str">
        <f t="shared" si="356"/>
        <v>|Australia|</v>
      </c>
      <c r="S2821" s="14" t="str">
        <f t="shared" si="357"/>
        <v>|Children &amp; Family Movies|Dramas|</v>
      </c>
      <c r="T2821" s="14" t="str">
        <f t="shared" si="358"/>
        <v>|Owen Trevor|</v>
      </c>
      <c r="U2821" s="14" t="str">
        <f t="shared" si="359"/>
        <v>|William Lodder|Anastasia Bampos|Darius Amarfio-Jefferson|Richard Roxburgh|Frances O'Connor|Dan Wyllie|Cooper van Grootel|Damian de Montemas|Adam T. Perkins|</v>
      </c>
    </row>
    <row r="2822" spans="1:21">
      <c r="A2822" s="14" t="s">
        <v>13651</v>
      </c>
      <c r="B2822" s="14" t="s">
        <v>48</v>
      </c>
      <c r="C2822" s="14" t="s">
        <v>13652</v>
      </c>
      <c r="D2822" s="14" t="s">
        <v>13653</v>
      </c>
      <c r="E2822" s="14" t="s">
        <v>13654</v>
      </c>
      <c r="F2822" s="14" t="s">
        <v>115</v>
      </c>
      <c r="G2822" s="26">
        <v>43903</v>
      </c>
      <c r="H2822" s="14">
        <v>2019</v>
      </c>
      <c r="I2822" s="14" t="s">
        <v>360</v>
      </c>
      <c r="J2822" s="14" t="s">
        <v>574</v>
      </c>
      <c r="K2822" s="14" t="s">
        <v>1436</v>
      </c>
      <c r="L2822" s="14" t="s">
        <v>13655</v>
      </c>
      <c r="M2822" s="14">
        <f t="shared" si="352"/>
        <v>2020</v>
      </c>
      <c r="N2822" s="14">
        <f t="shared" si="353"/>
        <v>3</v>
      </c>
      <c r="O2822" s="14" t="str">
        <f>IFERROR(VLOOKUP(I2822,Lists!$F$2:$G$16,2,FALSE()),"Not Rated")</f>
        <v>Adults</v>
      </c>
      <c r="P2822" s="14">
        <f t="shared" si="354"/>
        <v>106</v>
      </c>
      <c r="Q2822" s="14" t="str">
        <f t="shared" si="355"/>
        <v>United States</v>
      </c>
      <c r="R2822" s="14" t="str">
        <f t="shared" si="356"/>
        <v>|United States|</v>
      </c>
      <c r="S2822" s="14" t="str">
        <f t="shared" si="357"/>
        <v>|Dramas|Independent Movies|</v>
      </c>
      <c r="T2822" s="14" t="str">
        <f t="shared" si="358"/>
        <v>|Stephanie Turner|</v>
      </c>
      <c r="U2822" s="14" t="str">
        <f t="shared" si="359"/>
        <v>|Stephanie Turner|Glynn Turman|Daisy Prescott|Darby Stanchfield|Josh Stamberg|Bridget Kallal|Ravi Cabot-Conyers|Cleo King|Melanie Hutsell|</v>
      </c>
    </row>
    <row r="2823" spans="1:21">
      <c r="A2823" s="14" t="s">
        <v>13656</v>
      </c>
      <c r="B2823" s="14" t="s">
        <v>49</v>
      </c>
      <c r="C2823" s="14" t="s">
        <v>13657</v>
      </c>
      <c r="D2823" s="14" t="s">
        <v>2450</v>
      </c>
      <c r="E2823" s="14" t="s">
        <v>13658</v>
      </c>
      <c r="F2823" s="14" t="s">
        <v>13659</v>
      </c>
      <c r="G2823" s="26">
        <v>43903</v>
      </c>
      <c r="H2823" s="14">
        <v>2020</v>
      </c>
      <c r="I2823" s="14" t="s">
        <v>360</v>
      </c>
      <c r="J2823" s="14" t="s">
        <v>106</v>
      </c>
      <c r="K2823" s="14" t="s">
        <v>12259</v>
      </c>
      <c r="L2823" s="14" t="s">
        <v>13660</v>
      </c>
      <c r="M2823" s="14">
        <f t="shared" si="352"/>
        <v>2020</v>
      </c>
      <c r="N2823" s="14">
        <f t="shared" si="353"/>
        <v>3</v>
      </c>
      <c r="O2823" s="14" t="str">
        <f>IFERROR(VLOOKUP(I2823,Lists!$F$2:$G$16,2,FALSE()),"Not Rated")</f>
        <v>Adults</v>
      </c>
      <c r="P2823" s="14">
        <f t="shared" si="354"/>
        <v>2</v>
      </c>
      <c r="Q2823" s="14" t="str">
        <f t="shared" si="355"/>
        <v>South Korea</v>
      </c>
      <c r="R2823" s="14" t="str">
        <f t="shared" si="356"/>
        <v>|South Korea|United States|</v>
      </c>
      <c r="S2823" s="14" t="str">
        <f t="shared" si="357"/>
        <v>|International TV Shows|Korean TV Shows|TV Action &amp; Adventure|</v>
      </c>
      <c r="T2823" s="14" t="str">
        <f t="shared" si="358"/>
        <v>|Kim Seong-hun|</v>
      </c>
      <c r="U2823" s="14" t="str">
        <f t="shared" si="359"/>
        <v>|Ju Ji-hoon|Ryu Seung-ryong|Bae Doona|Kim Sang-ho|Kim Sung-kyu|Jeon Seok-ho|Kim Hye-jun|Heo Jun-ho|Jung Suk-won|Kim Jong-soo|</v>
      </c>
    </row>
    <row r="2824" spans="1:21">
      <c r="A2824" s="14" t="s">
        <v>13661</v>
      </c>
      <c r="B2824" s="14" t="s">
        <v>48</v>
      </c>
      <c r="C2824" s="14" t="s">
        <v>13662</v>
      </c>
      <c r="D2824" s="14" t="s">
        <v>13663</v>
      </c>
      <c r="E2824" s="14" t="s">
        <v>13664</v>
      </c>
      <c r="F2824" s="14" t="s">
        <v>115</v>
      </c>
      <c r="G2824" s="26">
        <v>43903</v>
      </c>
      <c r="H2824" s="14">
        <v>2020</v>
      </c>
      <c r="I2824" s="14" t="s">
        <v>363</v>
      </c>
      <c r="J2824" s="14" t="s">
        <v>739</v>
      </c>
      <c r="K2824" s="14" t="s">
        <v>244</v>
      </c>
      <c r="L2824" s="14" t="s">
        <v>13665</v>
      </c>
      <c r="M2824" s="14">
        <f t="shared" si="352"/>
        <v>2020</v>
      </c>
      <c r="N2824" s="14">
        <f t="shared" si="353"/>
        <v>3</v>
      </c>
      <c r="O2824" s="14" t="str">
        <f>IFERROR(VLOOKUP(I2824,Lists!$F$2:$G$16,2,FALSE()),"Not Rated")</f>
        <v>Adults</v>
      </c>
      <c r="P2824" s="14">
        <f t="shared" si="354"/>
        <v>95</v>
      </c>
      <c r="Q2824" s="14" t="str">
        <f t="shared" si="355"/>
        <v>United States</v>
      </c>
      <c r="R2824" s="14" t="str">
        <f t="shared" si="356"/>
        <v>|United States|</v>
      </c>
      <c r="S2824" s="14" t="str">
        <f t="shared" si="357"/>
        <v>|Dramas|</v>
      </c>
      <c r="T2824" s="14" t="str">
        <f t="shared" si="358"/>
        <v>|Liz Garbus|</v>
      </c>
      <c r="U2824" s="14" t="str">
        <f t="shared" si="359"/>
        <v>|Amy Ryan|Gabriel Byrne|Thomasin McKenzie|Lola Kirke|Oona Laurence|Dean Winters|Miriam Shor|Reed Birney|Kevin Corrigan|Stan Carp|</v>
      </c>
    </row>
    <row r="2825" spans="1:21">
      <c r="A2825" s="14" t="s">
        <v>13666</v>
      </c>
      <c r="B2825" s="14" t="s">
        <v>48</v>
      </c>
      <c r="C2825" s="14" t="s">
        <v>13667</v>
      </c>
      <c r="D2825" s="14" t="s">
        <v>13668</v>
      </c>
      <c r="E2825" s="14" t="s">
        <v>13669</v>
      </c>
      <c r="F2825" s="14" t="s">
        <v>129</v>
      </c>
      <c r="G2825" s="26">
        <v>43903</v>
      </c>
      <c r="H2825" s="14">
        <v>2019</v>
      </c>
      <c r="I2825" s="14" t="s">
        <v>361</v>
      </c>
      <c r="J2825" s="14" t="s">
        <v>2394</v>
      </c>
      <c r="K2825" s="14" t="s">
        <v>475</v>
      </c>
      <c r="L2825" s="14" t="s">
        <v>13670</v>
      </c>
      <c r="M2825" s="14">
        <f t="shared" si="352"/>
        <v>2020</v>
      </c>
      <c r="N2825" s="14">
        <f t="shared" si="353"/>
        <v>3</v>
      </c>
      <c r="O2825" s="14" t="str">
        <f>IFERROR(VLOOKUP(I2825,Lists!$F$2:$G$16,2,FALSE()),"Not Rated")</f>
        <v>Teens</v>
      </c>
      <c r="P2825" s="14">
        <f t="shared" si="354"/>
        <v>132</v>
      </c>
      <c r="Q2825" s="14" t="str">
        <f t="shared" si="355"/>
        <v>Turkey</v>
      </c>
      <c r="R2825" s="14" t="str">
        <f t="shared" si="356"/>
        <v>|Turkey|</v>
      </c>
      <c r="S2825" s="14" t="str">
        <f t="shared" si="357"/>
        <v>|Dramas|International Movies|</v>
      </c>
      <c r="T2825" s="14" t="str">
        <f t="shared" si="358"/>
        <v>|Mehmet Ada Öztekin|</v>
      </c>
      <c r="U2825" s="14" t="str">
        <f t="shared" si="359"/>
        <v>|Aras Bulut İynemli|Nisa Sofiya Aksongur|Deniz Baysal|Celile Toyon Uysal|İlker Aksum|Mesut Akusta|</v>
      </c>
    </row>
    <row r="2826" spans="1:21">
      <c r="A2826" s="14" t="s">
        <v>13671</v>
      </c>
      <c r="B2826" s="14" t="s">
        <v>49</v>
      </c>
      <c r="C2826" s="14" t="s">
        <v>13672</v>
      </c>
      <c r="D2826" s="14" t="s">
        <v>117</v>
      </c>
      <c r="E2826" s="14" t="s">
        <v>13673</v>
      </c>
      <c r="F2826" s="14" t="s">
        <v>167</v>
      </c>
      <c r="G2826" s="26">
        <v>43903</v>
      </c>
      <c r="H2826" s="14">
        <v>2020</v>
      </c>
      <c r="I2826" s="14" t="s">
        <v>360</v>
      </c>
      <c r="J2826" s="14" t="s">
        <v>105</v>
      </c>
      <c r="K2826" s="14" t="s">
        <v>1470</v>
      </c>
      <c r="L2826" s="14" t="s">
        <v>13674</v>
      </c>
      <c r="M2826" s="14">
        <f t="shared" si="352"/>
        <v>2020</v>
      </c>
      <c r="N2826" s="14">
        <f t="shared" si="353"/>
        <v>3</v>
      </c>
      <c r="O2826" s="14" t="str">
        <f>IFERROR(VLOOKUP(I2826,Lists!$F$2:$G$16,2,FALSE()),"Not Rated")</f>
        <v>Adults</v>
      </c>
      <c r="P2826" s="14">
        <f t="shared" si="354"/>
        <v>1</v>
      </c>
      <c r="Q2826" s="14" t="str">
        <f t="shared" si="355"/>
        <v>Iceland</v>
      </c>
      <c r="R2826" s="14" t="str">
        <f t="shared" si="356"/>
        <v>|Iceland|</v>
      </c>
      <c r="S2826" s="14" t="str">
        <f t="shared" si="357"/>
        <v>|Crime TV Shows|International TV Shows|TV Dramas|</v>
      </c>
      <c r="T2826" s="14" t="str">
        <f t="shared" si="358"/>
        <v>|Unknown|</v>
      </c>
      <c r="U2826" s="14" t="str">
        <f t="shared" si="359"/>
        <v>|Nína Dögg Filippusdóttir|Björn Thors|Bergur Ebbi|Aldís Amah Hamilton|Sigurður Skúlason|Tinna Hrafnsdóttir|Arndís Hrönn Egilsdóttir|Edda Björgvinsdóttir|Valur Freyr Einarsson|Damon Younger|</v>
      </c>
    </row>
    <row r="2827" spans="1:21">
      <c r="A2827" s="14" t="s">
        <v>13675</v>
      </c>
      <c r="B2827" s="14" t="s">
        <v>49</v>
      </c>
      <c r="C2827" s="14" t="s">
        <v>13676</v>
      </c>
      <c r="D2827" s="14" t="s">
        <v>117</v>
      </c>
      <c r="E2827" s="14" t="s">
        <v>117</v>
      </c>
      <c r="F2827" s="14" t="s">
        <v>115</v>
      </c>
      <c r="G2827" s="26">
        <v>43901</v>
      </c>
      <c r="H2827" s="14">
        <v>2020</v>
      </c>
      <c r="I2827" s="14" t="s">
        <v>360</v>
      </c>
      <c r="J2827" s="14" t="s">
        <v>106</v>
      </c>
      <c r="K2827" s="14" t="s">
        <v>2015</v>
      </c>
      <c r="L2827" s="14" t="s">
        <v>13677</v>
      </c>
      <c r="M2827" s="14">
        <f t="shared" si="352"/>
        <v>2020</v>
      </c>
      <c r="N2827" s="14">
        <f t="shared" si="353"/>
        <v>3</v>
      </c>
      <c r="O2827" s="14" t="str">
        <f>IFERROR(VLOOKUP(I2827,Lists!$F$2:$G$16,2,FALSE()),"Not Rated")</f>
        <v>Adults</v>
      </c>
      <c r="P2827" s="14">
        <f t="shared" si="354"/>
        <v>2</v>
      </c>
      <c r="Q2827" s="14" t="str">
        <f t="shared" si="355"/>
        <v>United States</v>
      </c>
      <c r="R2827" s="14" t="str">
        <f t="shared" si="356"/>
        <v>|United States|</v>
      </c>
      <c r="S2827" s="14" t="str">
        <f t="shared" si="357"/>
        <v>|Crime TV Shows|Docuseries|</v>
      </c>
      <c r="T2827" s="14" t="str">
        <f t="shared" si="358"/>
        <v>|Unknown|</v>
      </c>
      <c r="U2827" s="14" t="str">
        <f t="shared" si="359"/>
        <v>|Unknown|</v>
      </c>
    </row>
    <row r="2828" spans="1:21">
      <c r="A2828" s="14" t="s">
        <v>13678</v>
      </c>
      <c r="B2828" s="14" t="s">
        <v>49</v>
      </c>
      <c r="C2828" s="14" t="s">
        <v>13679</v>
      </c>
      <c r="D2828" s="14" t="s">
        <v>117</v>
      </c>
      <c r="E2828" s="14" t="s">
        <v>13680</v>
      </c>
      <c r="F2828" s="14" t="s">
        <v>115</v>
      </c>
      <c r="G2828" s="26">
        <v>43901</v>
      </c>
      <c r="H2828" s="14">
        <v>2020</v>
      </c>
      <c r="I2828" s="14" t="s">
        <v>361</v>
      </c>
      <c r="J2828" s="14" t="s">
        <v>107</v>
      </c>
      <c r="K2828" s="14" t="s">
        <v>4132</v>
      </c>
      <c r="L2828" s="14" t="s">
        <v>13681</v>
      </c>
      <c r="M2828" s="14">
        <f t="shared" si="352"/>
        <v>2020</v>
      </c>
      <c r="N2828" s="14">
        <f t="shared" si="353"/>
        <v>3</v>
      </c>
      <c r="O2828" s="14" t="str">
        <f>IFERROR(VLOOKUP(I2828,Lists!$F$2:$G$16,2,FALSE()),"Not Rated")</f>
        <v>Teens</v>
      </c>
      <c r="P2828" s="14">
        <f t="shared" si="354"/>
        <v>3</v>
      </c>
      <c r="Q2828" s="14" t="str">
        <f t="shared" si="355"/>
        <v>United States</v>
      </c>
      <c r="R2828" s="14" t="str">
        <f t="shared" si="356"/>
        <v>|United States|</v>
      </c>
      <c r="S2828" s="14" t="str">
        <f t="shared" si="357"/>
        <v>|Romantic TV Shows|TV Comedies|TV Dramas|</v>
      </c>
      <c r="T2828" s="14" t="str">
        <f t="shared" si="358"/>
        <v>|Unknown|</v>
      </c>
      <c r="U2828" s="14" t="str">
        <f t="shared" si="359"/>
        <v>|Sierra Capri|Jason Genao|Brett Gray|Diego Tinoco|Julio Macias|Jessica Marie Garcia|Ronni Hawk|Peggy Ann Blow|Paula Garcés|Danny Ramirez|</v>
      </c>
    </row>
    <row r="2829" spans="1:21">
      <c r="A2829" s="14" t="s">
        <v>13682</v>
      </c>
      <c r="B2829" s="14" t="s">
        <v>49</v>
      </c>
      <c r="C2829" s="14" t="s">
        <v>13683</v>
      </c>
      <c r="D2829" s="14" t="s">
        <v>117</v>
      </c>
      <c r="E2829" s="14" t="s">
        <v>13684</v>
      </c>
      <c r="F2829" s="14" t="s">
        <v>13685</v>
      </c>
      <c r="G2829" s="26">
        <v>43901</v>
      </c>
      <c r="H2829" s="14">
        <v>2020</v>
      </c>
      <c r="I2829" s="14" t="s">
        <v>360</v>
      </c>
      <c r="J2829" s="14" t="s">
        <v>105</v>
      </c>
      <c r="K2829" s="14" t="s">
        <v>1599</v>
      </c>
      <c r="L2829" s="14" t="s">
        <v>13686</v>
      </c>
      <c r="M2829" s="14">
        <f t="shared" si="352"/>
        <v>2020</v>
      </c>
      <c r="N2829" s="14">
        <f t="shared" si="353"/>
        <v>3</v>
      </c>
      <c r="O2829" s="14" t="str">
        <f>IFERROR(VLOOKUP(I2829,Lists!$F$2:$G$16,2,FALSE()),"Not Rated")</f>
        <v>Adults</v>
      </c>
      <c r="P2829" s="14">
        <f t="shared" si="354"/>
        <v>1</v>
      </c>
      <c r="Q2829" s="14" t="str">
        <f t="shared" si="355"/>
        <v>Brazil</v>
      </c>
      <c r="R2829" s="14" t="str">
        <f t="shared" si="356"/>
        <v>|Brazil|United Kingdom|</v>
      </c>
      <c r="S2829" s="14" t="str">
        <f t="shared" si="357"/>
        <v>|International TV Shows|Reality TV|</v>
      </c>
      <c r="T2829" s="14" t="str">
        <f t="shared" si="358"/>
        <v>|Unknown|</v>
      </c>
      <c r="U2829" s="14" t="str">
        <f t="shared" si="359"/>
        <v>|Giovanna Ewbank|</v>
      </c>
    </row>
    <row r="2830" spans="1:21">
      <c r="A2830" s="14" t="s">
        <v>13687</v>
      </c>
      <c r="B2830" s="14" t="s">
        <v>48</v>
      </c>
      <c r="C2830" s="14" t="s">
        <v>13688</v>
      </c>
      <c r="D2830" s="14" t="s">
        <v>13689</v>
      </c>
      <c r="E2830" s="14" t="s">
        <v>13690</v>
      </c>
      <c r="F2830" s="14" t="s">
        <v>1963</v>
      </c>
      <c r="G2830" s="26">
        <v>43900</v>
      </c>
      <c r="H2830" s="14">
        <v>2020</v>
      </c>
      <c r="I2830" s="14" t="s">
        <v>365</v>
      </c>
      <c r="J2830" s="14" t="s">
        <v>1173</v>
      </c>
      <c r="K2830" s="14" t="s">
        <v>251</v>
      </c>
      <c r="L2830" s="14" t="s">
        <v>13691</v>
      </c>
      <c r="M2830" s="14">
        <f t="shared" si="352"/>
        <v>2020</v>
      </c>
      <c r="N2830" s="14">
        <f t="shared" si="353"/>
        <v>3</v>
      </c>
      <c r="O2830" s="14" t="str">
        <f>IFERROR(VLOOKUP(I2830,Lists!$F$2:$G$16,2,FALSE()),"Not Rated")</f>
        <v>Kids</v>
      </c>
      <c r="P2830" s="14">
        <f t="shared" si="354"/>
        <v>82</v>
      </c>
      <c r="Q2830" s="14" t="str">
        <f t="shared" si="355"/>
        <v>Canada</v>
      </c>
      <c r="R2830" s="14" t="str">
        <f t="shared" si="356"/>
        <v>|Canada|United States|</v>
      </c>
      <c r="S2830" s="14" t="str">
        <f t="shared" si="357"/>
        <v>|Children &amp; Family Movies|</v>
      </c>
      <c r="T2830" s="14" t="str">
        <f t="shared" si="358"/>
        <v>|Jos Humphrey|</v>
      </c>
      <c r="U2830" s="14" t="str">
        <f t="shared" si="359"/>
        <v>|Gina Rodriguez|Finn Wolfhard|Abby Trott|Michael Hawley|Liam O'Brien|Mary Elizabeth McGlynn|Toks Olagundoye|Sharon Muthu|</v>
      </c>
    </row>
    <row r="2831" spans="1:21">
      <c r="A2831" s="14" t="s">
        <v>13692</v>
      </c>
      <c r="B2831" s="14" t="s">
        <v>48</v>
      </c>
      <c r="C2831" s="14" t="s">
        <v>13693</v>
      </c>
      <c r="D2831" s="14" t="s">
        <v>3369</v>
      </c>
      <c r="E2831" s="14" t="s">
        <v>13694</v>
      </c>
      <c r="F2831" s="14" t="s">
        <v>115</v>
      </c>
      <c r="G2831" s="26">
        <v>43900</v>
      </c>
      <c r="H2831" s="14">
        <v>2020</v>
      </c>
      <c r="I2831" s="14" t="s">
        <v>360</v>
      </c>
      <c r="J2831" s="14" t="s">
        <v>4998</v>
      </c>
      <c r="K2831" s="14" t="s">
        <v>261</v>
      </c>
      <c r="L2831" s="14" t="s">
        <v>13695</v>
      </c>
      <c r="M2831" s="14">
        <f t="shared" si="352"/>
        <v>2020</v>
      </c>
      <c r="N2831" s="14">
        <f t="shared" si="353"/>
        <v>3</v>
      </c>
      <c r="O2831" s="14" t="str">
        <f>IFERROR(VLOOKUP(I2831,Lists!$F$2:$G$16,2,FALSE()),"Not Rated")</f>
        <v>Adults</v>
      </c>
      <c r="P2831" s="14">
        <f t="shared" si="354"/>
        <v>71</v>
      </c>
      <c r="Q2831" s="14" t="str">
        <f t="shared" si="355"/>
        <v>United States</v>
      </c>
      <c r="R2831" s="14" t="str">
        <f t="shared" si="356"/>
        <v>|United States|</v>
      </c>
      <c r="S2831" s="14" t="str">
        <f t="shared" si="357"/>
        <v>|Stand-Up Comedy|</v>
      </c>
      <c r="T2831" s="14" t="str">
        <f t="shared" si="358"/>
        <v>|Lynn Shelton|</v>
      </c>
      <c r="U2831" s="14" t="str">
        <f t="shared" si="359"/>
        <v>|Marc Maron|</v>
      </c>
    </row>
    <row r="2832" spans="1:21">
      <c r="A2832" s="14" t="s">
        <v>13696</v>
      </c>
      <c r="B2832" s="14" t="s">
        <v>48</v>
      </c>
      <c r="C2832" s="14" t="s">
        <v>13697</v>
      </c>
      <c r="D2832" s="14" t="s">
        <v>13698</v>
      </c>
      <c r="E2832" s="14" t="s">
        <v>117</v>
      </c>
      <c r="F2832" s="14" t="s">
        <v>13699</v>
      </c>
      <c r="G2832" s="26">
        <v>43898</v>
      </c>
      <c r="H2832" s="14">
        <v>2020</v>
      </c>
      <c r="I2832" s="14" t="s">
        <v>362</v>
      </c>
      <c r="J2832" s="14" t="s">
        <v>13700</v>
      </c>
      <c r="K2832" s="14" t="s">
        <v>982</v>
      </c>
      <c r="L2832" s="14" t="s">
        <v>13701</v>
      </c>
      <c r="M2832" s="14">
        <f t="shared" si="352"/>
        <v>2020</v>
      </c>
      <c r="N2832" s="14">
        <f t="shared" si="353"/>
        <v>3</v>
      </c>
      <c r="O2832" s="14" t="str">
        <f>IFERROR(VLOOKUP(I2832,Lists!$F$2:$G$16,2,FALSE()),"Not Rated")</f>
        <v>Older Kids</v>
      </c>
      <c r="P2832" s="14">
        <f t="shared" si="354"/>
        <v>16</v>
      </c>
      <c r="Q2832" s="14" t="str">
        <f t="shared" si="355"/>
        <v>Pakistan</v>
      </c>
      <c r="R2832" s="14" t="str">
        <f t="shared" si="356"/>
        <v>|Pakistan|United States|</v>
      </c>
      <c r="S2832" s="14" t="str">
        <f t="shared" si="357"/>
        <v>|Children &amp; Family Movies|Dramas|</v>
      </c>
      <c r="T2832" s="14" t="str">
        <f t="shared" si="358"/>
        <v>|Sharmeen Obaid-Chinoy|</v>
      </c>
      <c r="U2832" s="14" t="str">
        <f t="shared" si="359"/>
        <v>|Unknown|</v>
      </c>
    </row>
    <row r="2833" spans="1:21">
      <c r="A2833" s="14" t="s">
        <v>13702</v>
      </c>
      <c r="B2833" s="14" t="s">
        <v>48</v>
      </c>
      <c r="C2833" s="14" t="s">
        <v>13703</v>
      </c>
      <c r="D2833" s="14" t="s">
        <v>13704</v>
      </c>
      <c r="E2833" s="14" t="s">
        <v>13705</v>
      </c>
      <c r="F2833" s="14" t="s">
        <v>117</v>
      </c>
      <c r="G2833" s="26">
        <v>43896</v>
      </c>
      <c r="H2833" s="14">
        <v>2017</v>
      </c>
      <c r="I2833" s="14" t="s">
        <v>360</v>
      </c>
      <c r="J2833" s="14" t="s">
        <v>457</v>
      </c>
      <c r="K2833" s="14" t="s">
        <v>529</v>
      </c>
      <c r="L2833" s="14" t="s">
        <v>13706</v>
      </c>
      <c r="M2833" s="14">
        <f t="shared" si="352"/>
        <v>2020</v>
      </c>
      <c r="N2833" s="14">
        <f t="shared" si="353"/>
        <v>3</v>
      </c>
      <c r="O2833" s="14" t="str">
        <f>IFERROR(VLOOKUP(I2833,Lists!$F$2:$G$16,2,FALSE()),"Not Rated")</f>
        <v>Adults</v>
      </c>
      <c r="P2833" s="14">
        <f t="shared" si="354"/>
        <v>104</v>
      </c>
      <c r="Q2833" s="14" t="str">
        <f t="shared" si="355"/>
        <v>Unknown</v>
      </c>
      <c r="R2833" s="14" t="str">
        <f t="shared" si="356"/>
        <v>|Unknown|</v>
      </c>
      <c r="S2833" s="14" t="str">
        <f t="shared" si="357"/>
        <v>|Comedies|International Movies|</v>
      </c>
      <c r="T2833" s="14" t="str">
        <f t="shared" si="358"/>
        <v>|Toyin Abraham|</v>
      </c>
      <c r="U2833" s="14" t="str">
        <f t="shared" si="359"/>
        <v>|Kehinde Bankole|Lilian Esoro|Bolaji Amusan|Toyin Abraham|Gabriel Afolayan|Bidemi Kosoko|Wumi Toriola|Tayo Amokade|Helen Paul|Liz DaSilva|</v>
      </c>
    </row>
    <row r="2834" spans="1:21">
      <c r="A2834" s="14" t="s">
        <v>13707</v>
      </c>
      <c r="B2834" s="14" t="s">
        <v>48</v>
      </c>
      <c r="C2834" s="14" t="s">
        <v>13708</v>
      </c>
      <c r="D2834" s="14" t="s">
        <v>1922</v>
      </c>
      <c r="E2834" s="14" t="s">
        <v>13709</v>
      </c>
      <c r="F2834" s="14" t="s">
        <v>140</v>
      </c>
      <c r="G2834" s="26">
        <v>43896</v>
      </c>
      <c r="H2834" s="14">
        <v>2017</v>
      </c>
      <c r="I2834" s="14" t="s">
        <v>360</v>
      </c>
      <c r="J2834" s="14" t="s">
        <v>5629</v>
      </c>
      <c r="K2834" s="14" t="s">
        <v>910</v>
      </c>
      <c r="L2834" s="14" t="s">
        <v>13710</v>
      </c>
      <c r="M2834" s="14">
        <f t="shared" si="352"/>
        <v>2020</v>
      </c>
      <c r="N2834" s="14">
        <f t="shared" si="353"/>
        <v>3</v>
      </c>
      <c r="O2834" s="14" t="str">
        <f>IFERROR(VLOOKUP(I2834,Lists!$F$2:$G$16,2,FALSE()),"Not Rated")</f>
        <v>Adults</v>
      </c>
      <c r="P2834" s="14">
        <f t="shared" si="354"/>
        <v>79</v>
      </c>
      <c r="Q2834" s="14" t="str">
        <f t="shared" si="355"/>
        <v>South Africa</v>
      </c>
      <c r="R2834" s="14" t="str">
        <f t="shared" si="356"/>
        <v>|South Africa|</v>
      </c>
      <c r="S2834" s="14" t="str">
        <f t="shared" si="357"/>
        <v>|Dramas|International Movies|Romantic Movies|</v>
      </c>
      <c r="T2834" s="14" t="str">
        <f t="shared" si="358"/>
        <v>|Adze Ugah|</v>
      </c>
      <c r="U2834" s="14" t="str">
        <f t="shared" si="359"/>
        <v>|Chris Attoh|Katlego Danke|Enyinna Nwigwe|Nomzamo Mbatha|Richard Lukunku|Zenande Mfenyane|Leroy Gopal|Angela Sithole|</v>
      </c>
    </row>
    <row r="2835" spans="1:21">
      <c r="A2835" s="14" t="s">
        <v>13711</v>
      </c>
      <c r="B2835" s="14" t="s">
        <v>48</v>
      </c>
      <c r="C2835" s="14" t="s">
        <v>13712</v>
      </c>
      <c r="D2835" s="14" t="s">
        <v>13713</v>
      </c>
      <c r="E2835" s="14" t="s">
        <v>13714</v>
      </c>
      <c r="F2835" s="14" t="s">
        <v>116</v>
      </c>
      <c r="G2835" s="26">
        <v>43896</v>
      </c>
      <c r="H2835" s="14">
        <v>2020</v>
      </c>
      <c r="I2835" s="14" t="s">
        <v>360</v>
      </c>
      <c r="J2835" s="14" t="s">
        <v>1159</v>
      </c>
      <c r="K2835" s="14" t="s">
        <v>475</v>
      </c>
      <c r="L2835" s="14" t="s">
        <v>13715</v>
      </c>
      <c r="M2835" s="14">
        <f t="shared" si="352"/>
        <v>2020</v>
      </c>
      <c r="N2835" s="14">
        <f t="shared" si="353"/>
        <v>3</v>
      </c>
      <c r="O2835" s="14" t="str">
        <f>IFERROR(VLOOKUP(I2835,Lists!$F$2:$G$16,2,FALSE()),"Not Rated")</f>
        <v>Adults</v>
      </c>
      <c r="P2835" s="14">
        <f t="shared" si="354"/>
        <v>120</v>
      </c>
      <c r="Q2835" s="14" t="str">
        <f t="shared" si="355"/>
        <v>India</v>
      </c>
      <c r="R2835" s="14" t="str">
        <f t="shared" si="356"/>
        <v>|India|</v>
      </c>
      <c r="S2835" s="14" t="str">
        <f t="shared" si="357"/>
        <v>|Dramas|International Movies|</v>
      </c>
      <c r="T2835" s="14" t="str">
        <f t="shared" si="358"/>
        <v>|Ruchi Narain|</v>
      </c>
      <c r="U2835" s="14" t="str">
        <f t="shared" si="359"/>
        <v>|Kiara Advani|Akansha Ranjan Kapoor|Gurfateh Pirzada|Taher Shabbir|Niki Walia|Manu Rishi Chadha|Dalip Tahil|Kunal Vijaykar|</v>
      </c>
    </row>
    <row r="2836" spans="1:21">
      <c r="A2836" s="14" t="s">
        <v>13716</v>
      </c>
      <c r="B2836" s="14" t="s">
        <v>48</v>
      </c>
      <c r="C2836" s="14" t="s">
        <v>13717</v>
      </c>
      <c r="D2836" s="14" t="s">
        <v>13718</v>
      </c>
      <c r="E2836" s="14" t="s">
        <v>13719</v>
      </c>
      <c r="F2836" s="14" t="s">
        <v>120</v>
      </c>
      <c r="G2836" s="26">
        <v>43896</v>
      </c>
      <c r="H2836" s="14">
        <v>2019</v>
      </c>
      <c r="I2836" s="14" t="s">
        <v>360</v>
      </c>
      <c r="J2836" s="14" t="s">
        <v>1173</v>
      </c>
      <c r="K2836" s="14" t="s">
        <v>444</v>
      </c>
      <c r="L2836" s="14" t="s">
        <v>13720</v>
      </c>
      <c r="M2836" s="14">
        <f t="shared" si="352"/>
        <v>2020</v>
      </c>
      <c r="N2836" s="14">
        <f t="shared" si="353"/>
        <v>3</v>
      </c>
      <c r="O2836" s="14" t="str">
        <f>IFERROR(VLOOKUP(I2836,Lists!$F$2:$G$16,2,FALSE()),"Not Rated")</f>
        <v>Adults</v>
      </c>
      <c r="P2836" s="14">
        <f t="shared" si="354"/>
        <v>82</v>
      </c>
      <c r="Q2836" s="14" t="str">
        <f t="shared" si="355"/>
        <v>France</v>
      </c>
      <c r="R2836" s="14" t="str">
        <f t="shared" si="356"/>
        <v>|France|</v>
      </c>
      <c r="S2836" s="14" t="str">
        <f t="shared" si="357"/>
        <v>|Dramas|Independent Movies|International Movies|</v>
      </c>
      <c r="T2836" s="14" t="str">
        <f t="shared" si="358"/>
        <v>|Christophe Charrier|</v>
      </c>
      <c r="U2836" s="14" t="str">
        <f t="shared" si="359"/>
        <v>|Félix Maritaud|Nicolas Bauwens|Tommy Lee Baïk|Aure Atika|Marie Denarnaud|Ilian Bergala|Pierre Cartonnet|Marcel Bouzige|Nicolas Sartous|</v>
      </c>
    </row>
    <row r="2837" spans="1:21">
      <c r="A2837" s="14" t="s">
        <v>13721</v>
      </c>
      <c r="B2837" s="14" t="s">
        <v>48</v>
      </c>
      <c r="C2837" s="14" t="s">
        <v>13722</v>
      </c>
      <c r="D2837" s="14" t="s">
        <v>7250</v>
      </c>
      <c r="E2837" s="14" t="s">
        <v>13723</v>
      </c>
      <c r="F2837" s="14" t="s">
        <v>115</v>
      </c>
      <c r="G2837" s="26">
        <v>43896</v>
      </c>
      <c r="H2837" s="14">
        <v>2019</v>
      </c>
      <c r="I2837" s="14" t="s">
        <v>360</v>
      </c>
      <c r="J2837" s="14" t="s">
        <v>671</v>
      </c>
      <c r="K2837" s="14" t="s">
        <v>927</v>
      </c>
      <c r="L2837" s="14" t="s">
        <v>13724</v>
      </c>
      <c r="M2837" s="14">
        <f t="shared" si="352"/>
        <v>2020</v>
      </c>
      <c r="N2837" s="14">
        <f t="shared" si="353"/>
        <v>3</v>
      </c>
      <c r="O2837" s="14" t="str">
        <f>IFERROR(VLOOKUP(I2837,Lists!$F$2:$G$16,2,FALSE()),"Not Rated")</f>
        <v>Adults</v>
      </c>
      <c r="P2837" s="14">
        <f t="shared" si="354"/>
        <v>115</v>
      </c>
      <c r="Q2837" s="14" t="str">
        <f t="shared" si="355"/>
        <v>United States</v>
      </c>
      <c r="R2837" s="14" t="str">
        <f t="shared" si="356"/>
        <v>|United States|</v>
      </c>
      <c r="S2837" s="14" t="str">
        <f t="shared" si="357"/>
        <v>|Documentaries|Music &amp; Musicals|</v>
      </c>
      <c r="T2837" s="14" t="str">
        <f t="shared" si="358"/>
        <v>|Stanley Nelson|</v>
      </c>
      <c r="U2837" s="14" t="str">
        <f t="shared" si="359"/>
        <v>|Miles Davis|Carl Lumbly|</v>
      </c>
    </row>
    <row r="2838" spans="1:21">
      <c r="A2838" s="14" t="s">
        <v>13725</v>
      </c>
      <c r="B2838" s="14" t="s">
        <v>48</v>
      </c>
      <c r="C2838" s="14" t="s">
        <v>13726</v>
      </c>
      <c r="D2838" s="14" t="s">
        <v>8811</v>
      </c>
      <c r="E2838" s="14" t="s">
        <v>13727</v>
      </c>
      <c r="F2838" s="14" t="s">
        <v>115</v>
      </c>
      <c r="G2838" s="26">
        <v>43896</v>
      </c>
      <c r="H2838" s="14">
        <v>2020</v>
      </c>
      <c r="I2838" s="14" t="s">
        <v>363</v>
      </c>
      <c r="J2838" s="14" t="s">
        <v>580</v>
      </c>
      <c r="K2838" s="14" t="s">
        <v>1149</v>
      </c>
      <c r="L2838" s="14" t="s">
        <v>13728</v>
      </c>
      <c r="M2838" s="14">
        <f t="shared" si="352"/>
        <v>2020</v>
      </c>
      <c r="N2838" s="14">
        <f t="shared" si="353"/>
        <v>3</v>
      </c>
      <c r="O2838" s="14" t="str">
        <f>IFERROR(VLOOKUP(I2838,Lists!$F$2:$G$16,2,FALSE()),"Not Rated")</f>
        <v>Adults</v>
      </c>
      <c r="P2838" s="14">
        <f t="shared" si="354"/>
        <v>111</v>
      </c>
      <c r="Q2838" s="14" t="str">
        <f t="shared" si="355"/>
        <v>United States</v>
      </c>
      <c r="R2838" s="14" t="str">
        <f t="shared" si="356"/>
        <v>|United States|</v>
      </c>
      <c r="S2838" s="14" t="str">
        <f t="shared" si="357"/>
        <v>|Action &amp; Adventure|Comedies|</v>
      </c>
      <c r="T2838" s="14" t="str">
        <f t="shared" si="358"/>
        <v>|Peter Berg|</v>
      </c>
      <c r="U2838" s="14" t="str">
        <f t="shared" si="359"/>
        <v>|Mark Wahlberg|Winston Duke|Alan Arkin|Bokeem Woodbine|Iliza Shlesinger|Hope Olaide Wilson|Marc Maron|</v>
      </c>
    </row>
    <row r="2839" spans="1:21">
      <c r="A2839" s="14" t="s">
        <v>13729</v>
      </c>
      <c r="B2839" s="14" t="s">
        <v>48</v>
      </c>
      <c r="C2839" s="14" t="s">
        <v>13730</v>
      </c>
      <c r="D2839" s="14" t="s">
        <v>13731</v>
      </c>
      <c r="E2839" s="14" t="s">
        <v>13732</v>
      </c>
      <c r="F2839" s="14" t="s">
        <v>122</v>
      </c>
      <c r="G2839" s="26">
        <v>43896</v>
      </c>
      <c r="H2839" s="14">
        <v>2020</v>
      </c>
      <c r="I2839" s="14" t="s">
        <v>360</v>
      </c>
      <c r="J2839" s="14" t="s">
        <v>604</v>
      </c>
      <c r="K2839" s="14" t="s">
        <v>873</v>
      </c>
      <c r="L2839" s="14" t="s">
        <v>13733</v>
      </c>
      <c r="M2839" s="14">
        <f t="shared" si="352"/>
        <v>2020</v>
      </c>
      <c r="N2839" s="14">
        <f t="shared" si="353"/>
        <v>3</v>
      </c>
      <c r="O2839" s="14" t="str">
        <f>IFERROR(VLOOKUP(I2839,Lists!$F$2:$G$16,2,FALSE()),"Not Rated")</f>
        <v>Adults</v>
      </c>
      <c r="P2839" s="14">
        <f t="shared" si="354"/>
        <v>110</v>
      </c>
      <c r="Q2839" s="14" t="str">
        <f t="shared" si="355"/>
        <v>Spain</v>
      </c>
      <c r="R2839" s="14" t="str">
        <f t="shared" si="356"/>
        <v>|Spain|</v>
      </c>
      <c r="S2839" s="14" t="str">
        <f t="shared" si="357"/>
        <v>|International Movies|Thrillers|</v>
      </c>
      <c r="T2839" s="14" t="str">
        <f t="shared" si="358"/>
        <v>|Daniel Calparsoro|</v>
      </c>
      <c r="U2839" s="14" t="str">
        <f t="shared" si="359"/>
        <v>|Belén Rueda|Javier Rey|Aura Garrido|Manolo Solo|Alex Brendemühl|Ramón Barea|Sergio Dorado|Allende Blanco|Rubén Ochandiano|</v>
      </c>
    </row>
    <row r="2840" spans="1:21">
      <c r="A2840" s="14" t="s">
        <v>13734</v>
      </c>
      <c r="B2840" s="14" t="s">
        <v>49</v>
      </c>
      <c r="C2840" s="14" t="s">
        <v>13735</v>
      </c>
      <c r="D2840" s="14" t="s">
        <v>117</v>
      </c>
      <c r="E2840" s="14" t="s">
        <v>13736</v>
      </c>
      <c r="F2840" s="14" t="s">
        <v>115</v>
      </c>
      <c r="G2840" s="26">
        <v>43896</v>
      </c>
      <c r="H2840" s="14">
        <v>2020</v>
      </c>
      <c r="I2840" s="14" t="s">
        <v>360</v>
      </c>
      <c r="J2840" s="14" t="s">
        <v>106</v>
      </c>
      <c r="K2840" s="14" t="s">
        <v>257</v>
      </c>
      <c r="L2840" s="14" t="s">
        <v>13737</v>
      </c>
      <c r="M2840" s="14">
        <f t="shared" si="352"/>
        <v>2020</v>
      </c>
      <c r="N2840" s="14">
        <f t="shared" si="353"/>
        <v>3</v>
      </c>
      <c r="O2840" s="14" t="str">
        <f>IFERROR(VLOOKUP(I2840,Lists!$F$2:$G$16,2,FALSE()),"Not Rated")</f>
        <v>Adults</v>
      </c>
      <c r="P2840" s="14">
        <f t="shared" si="354"/>
        <v>2</v>
      </c>
      <c r="Q2840" s="14" t="str">
        <f t="shared" si="355"/>
        <v>United States</v>
      </c>
      <c r="R2840" s="14" t="str">
        <f t="shared" si="356"/>
        <v>|United States|</v>
      </c>
      <c r="S2840" s="14" t="str">
        <f t="shared" si="357"/>
        <v>|Docuseries|</v>
      </c>
      <c r="T2840" s="14" t="str">
        <f t="shared" si="358"/>
        <v>|Unknown|</v>
      </c>
      <c r="U2840" s="14" t="str">
        <f t="shared" si="359"/>
        <v>|David Chang|Peter Meehan|</v>
      </c>
    </row>
    <row r="2841" spans="1:21">
      <c r="A2841" s="14" t="s">
        <v>13738</v>
      </c>
      <c r="B2841" s="14" t="s">
        <v>48</v>
      </c>
      <c r="C2841" s="14" t="s">
        <v>13739</v>
      </c>
      <c r="D2841" s="14" t="s">
        <v>4552</v>
      </c>
      <c r="E2841" s="14" t="s">
        <v>13740</v>
      </c>
      <c r="F2841" s="14" t="s">
        <v>131</v>
      </c>
      <c r="G2841" s="26">
        <v>43895</v>
      </c>
      <c r="H2841" s="14">
        <v>2016</v>
      </c>
      <c r="I2841" s="14" t="s">
        <v>362</v>
      </c>
      <c r="J2841" s="14" t="s">
        <v>1121</v>
      </c>
      <c r="K2841" s="14" t="s">
        <v>605</v>
      </c>
      <c r="L2841" s="14" t="s">
        <v>13741</v>
      </c>
      <c r="M2841" s="14">
        <f t="shared" si="352"/>
        <v>2020</v>
      </c>
      <c r="N2841" s="14">
        <f t="shared" si="353"/>
        <v>3</v>
      </c>
      <c r="O2841" s="14" t="str">
        <f>IFERROR(VLOOKUP(I2841,Lists!$F$2:$G$16,2,FALSE()),"Not Rated")</f>
        <v>Older Kids</v>
      </c>
      <c r="P2841" s="14">
        <f t="shared" si="354"/>
        <v>121</v>
      </c>
      <c r="Q2841" s="14" t="str">
        <f t="shared" si="355"/>
        <v>Nigeria</v>
      </c>
      <c r="R2841" s="14" t="str">
        <f t="shared" si="356"/>
        <v>|Nigeria|</v>
      </c>
      <c r="S2841" s="14" t="str">
        <f t="shared" si="357"/>
        <v>|Dramas|International Movies|Thrillers|</v>
      </c>
      <c r="T2841" s="14" t="str">
        <f t="shared" si="358"/>
        <v>|Steve Gukas|</v>
      </c>
      <c r="U2841" s="14" t="str">
        <f t="shared" si="359"/>
        <v>|Bimbo Akintola|Somkele Iyamah|Danny Glover|Gideon Okeke|Seun Kentebe|Keppy Ekpenyong|Zara Udofia Ejoh|Bimbo Manuel|Patrick Diabuah|Tina Mba|Alastair Mackenzie|Tim Reid|</v>
      </c>
    </row>
    <row r="2842" spans="1:21">
      <c r="A2842" s="14" t="s">
        <v>13742</v>
      </c>
      <c r="B2842" s="14" t="s">
        <v>48</v>
      </c>
      <c r="C2842" s="14" t="s">
        <v>13743</v>
      </c>
      <c r="D2842" s="14" t="s">
        <v>13744</v>
      </c>
      <c r="E2842" s="14" t="s">
        <v>13745</v>
      </c>
      <c r="F2842" s="14" t="s">
        <v>117</v>
      </c>
      <c r="G2842" s="26">
        <v>43895</v>
      </c>
      <c r="H2842" s="14">
        <v>2020</v>
      </c>
      <c r="I2842" s="14" t="s">
        <v>361</v>
      </c>
      <c r="J2842" s="14" t="s">
        <v>5390</v>
      </c>
      <c r="K2842" s="14" t="s">
        <v>861</v>
      </c>
      <c r="L2842" s="14" t="s">
        <v>13746</v>
      </c>
      <c r="M2842" s="14">
        <f t="shared" si="352"/>
        <v>2020</v>
      </c>
      <c r="N2842" s="14">
        <f t="shared" si="353"/>
        <v>3</v>
      </c>
      <c r="O2842" s="14" t="str">
        <f>IFERROR(VLOOKUP(I2842,Lists!$F$2:$G$16,2,FALSE()),"Not Rated")</f>
        <v>Teens</v>
      </c>
      <c r="P2842" s="14">
        <f t="shared" si="354"/>
        <v>162</v>
      </c>
      <c r="Q2842" s="14" t="str">
        <f t="shared" si="355"/>
        <v>Unknown</v>
      </c>
      <c r="R2842" s="14" t="str">
        <f t="shared" si="356"/>
        <v>|Unknown|</v>
      </c>
      <c r="S2842" s="14" t="str">
        <f t="shared" si="357"/>
        <v>|Action &amp; Adventure|Comedies|Dramas|</v>
      </c>
      <c r="T2842" s="14" t="str">
        <f t="shared" si="358"/>
        <v>|Trivikram Srinivas|</v>
      </c>
      <c r="U2842" s="14" t="str">
        <f t="shared" si="359"/>
        <v>|Allu Arjun|Pooja Hegde|Tabu|Sushanth|Nivetha Pethuraj|Jayaram|Murli Sharma|</v>
      </c>
    </row>
    <row r="2843" spans="1:21">
      <c r="A2843" s="14" t="s">
        <v>13747</v>
      </c>
      <c r="B2843" s="14" t="s">
        <v>49</v>
      </c>
      <c r="C2843" s="14" t="s">
        <v>13748</v>
      </c>
      <c r="D2843" s="14" t="s">
        <v>117</v>
      </c>
      <c r="E2843" s="14" t="s">
        <v>13749</v>
      </c>
      <c r="F2843" s="14" t="s">
        <v>116</v>
      </c>
      <c r="G2843" s="26">
        <v>43895</v>
      </c>
      <c r="H2843" s="14">
        <v>2020</v>
      </c>
      <c r="I2843" s="14" t="s">
        <v>366</v>
      </c>
      <c r="J2843" s="14" t="s">
        <v>105</v>
      </c>
      <c r="K2843" s="14" t="s">
        <v>617</v>
      </c>
      <c r="L2843" s="14" t="s">
        <v>13750</v>
      </c>
      <c r="M2843" s="14">
        <f t="shared" si="352"/>
        <v>2020</v>
      </c>
      <c r="N2843" s="14">
        <f t="shared" si="353"/>
        <v>3</v>
      </c>
      <c r="O2843" s="14" t="str">
        <f>IFERROR(VLOOKUP(I2843,Lists!$F$2:$G$16,2,FALSE()),"Not Rated")</f>
        <v>Kids</v>
      </c>
      <c r="P2843" s="14">
        <f t="shared" si="354"/>
        <v>1</v>
      </c>
      <c r="Q2843" s="14" t="str">
        <f t="shared" si="355"/>
        <v>India</v>
      </c>
      <c r="R2843" s="14" t="str">
        <f t="shared" si="356"/>
        <v>|India|</v>
      </c>
      <c r="S2843" s="14" t="str">
        <f t="shared" si="357"/>
        <v>|Kids' TV|TV Comedies|</v>
      </c>
      <c r="T2843" s="14" t="str">
        <f t="shared" si="358"/>
        <v>|Unknown|</v>
      </c>
      <c r="U2843" s="14" t="str">
        <f t="shared" si="359"/>
        <v>|Samruddhi Shukla|Aranya Kaur|Rajesh Kava|Nishka Raheja|Sabina Malik|Shanoor Mirza|</v>
      </c>
    </row>
    <row r="2844" spans="1:21">
      <c r="A2844" s="14" t="s">
        <v>13751</v>
      </c>
      <c r="B2844" s="14" t="s">
        <v>48</v>
      </c>
      <c r="C2844" s="14" t="s">
        <v>13752</v>
      </c>
      <c r="D2844" s="14" t="s">
        <v>13753</v>
      </c>
      <c r="E2844" s="14" t="s">
        <v>13754</v>
      </c>
      <c r="F2844" s="14" t="s">
        <v>139</v>
      </c>
      <c r="G2844" s="26">
        <v>43895</v>
      </c>
      <c r="H2844" s="14">
        <v>2019</v>
      </c>
      <c r="I2844" s="14" t="s">
        <v>360</v>
      </c>
      <c r="J2844" s="14" t="s">
        <v>1096</v>
      </c>
      <c r="K2844" s="14" t="s">
        <v>7085</v>
      </c>
      <c r="L2844" s="14" t="s">
        <v>13755</v>
      </c>
      <c r="M2844" s="14">
        <f t="shared" si="352"/>
        <v>2020</v>
      </c>
      <c r="N2844" s="14">
        <f t="shared" si="353"/>
        <v>3</v>
      </c>
      <c r="O2844" s="14" t="str">
        <f>IFERROR(VLOOKUP(I2844,Lists!$F$2:$G$16,2,FALSE()),"Not Rated")</f>
        <v>Adults</v>
      </c>
      <c r="P2844" s="14">
        <f t="shared" si="354"/>
        <v>108</v>
      </c>
      <c r="Q2844" s="14" t="str">
        <f t="shared" si="355"/>
        <v>Thailand</v>
      </c>
      <c r="R2844" s="14" t="str">
        <f t="shared" si="356"/>
        <v>|Thailand|</v>
      </c>
      <c r="S2844" s="14" t="str">
        <f t="shared" si="357"/>
        <v>|Comedies|International Movies|LGBTQ Movies|</v>
      </c>
      <c r="T2844" s="14" t="str">
        <f t="shared" si="358"/>
        <v>|Kittiphak Thonguam|</v>
      </c>
      <c r="U2844" s="14" t="str">
        <f t="shared" si="359"/>
        <v>|Araya A. Hargate|Paopetch Charoensook|Thongkanthom Thongchai|Ratthanant Janyajirawong|Pattarasaya Kreuasuwansri|Gunn Svasti Na Ayudhya|Kritsanapoom Pibulsonggram|Keetapat Pongruea|</v>
      </c>
    </row>
    <row r="2845" spans="1:21">
      <c r="A2845" s="14" t="s">
        <v>13756</v>
      </c>
      <c r="B2845" s="14" t="s">
        <v>48</v>
      </c>
      <c r="C2845" s="14" t="s">
        <v>13757</v>
      </c>
      <c r="D2845" s="14" t="s">
        <v>13758</v>
      </c>
      <c r="E2845" s="14" t="s">
        <v>13759</v>
      </c>
      <c r="F2845" s="14" t="s">
        <v>13760</v>
      </c>
      <c r="G2845" s="26">
        <v>43894</v>
      </c>
      <c r="H2845" s="14">
        <v>2010</v>
      </c>
      <c r="I2845" s="14" t="s">
        <v>360</v>
      </c>
      <c r="J2845" s="14" t="s">
        <v>13761</v>
      </c>
      <c r="K2845" s="14" t="s">
        <v>475</v>
      </c>
      <c r="L2845" s="14" t="s">
        <v>13762</v>
      </c>
      <c r="M2845" s="14">
        <f t="shared" si="352"/>
        <v>2020</v>
      </c>
      <c r="N2845" s="14">
        <f t="shared" si="353"/>
        <v>3</v>
      </c>
      <c r="O2845" s="14" t="str">
        <f>IFERROR(VLOOKUP(I2845,Lists!$F$2:$G$16,2,FALSE()),"Not Rated")</f>
        <v>Adults</v>
      </c>
      <c r="P2845" s="14">
        <f t="shared" si="354"/>
        <v>186</v>
      </c>
      <c r="Q2845" s="14" t="str">
        <f t="shared" si="355"/>
        <v>Romania</v>
      </c>
      <c r="R2845" s="14" t="str">
        <f t="shared" si="356"/>
        <v>|Romania|France|Switzerland|Germany|</v>
      </c>
      <c r="S2845" s="14" t="str">
        <f t="shared" si="357"/>
        <v>|Dramas|International Movies|</v>
      </c>
      <c r="T2845" s="14" t="str">
        <f t="shared" si="358"/>
        <v>|Cristi Puiu|</v>
      </c>
      <c r="U2845" s="14" t="str">
        <f t="shared" si="359"/>
        <v>|Cristi Puiu|Clara Voda|Catrinel Dumitrescu|Luminita Gheorghiu|Valentin Popescu|Gheorghe Ifrim|Ileana Puiu|Valeria Seciu|Gelu Colceag|</v>
      </c>
    </row>
    <row r="2846" spans="1:21">
      <c r="A2846" s="14" t="s">
        <v>13763</v>
      </c>
      <c r="B2846" s="14" t="s">
        <v>48</v>
      </c>
      <c r="C2846" s="14" t="s">
        <v>13764</v>
      </c>
      <c r="D2846" s="14" t="s">
        <v>13765</v>
      </c>
      <c r="E2846" s="14" t="s">
        <v>13766</v>
      </c>
      <c r="F2846" s="14" t="s">
        <v>115</v>
      </c>
      <c r="G2846" s="26">
        <v>43894</v>
      </c>
      <c r="H2846" s="14">
        <v>2019</v>
      </c>
      <c r="I2846" s="14" t="s">
        <v>360</v>
      </c>
      <c r="J2846" s="14" t="s">
        <v>646</v>
      </c>
      <c r="K2846" s="14" t="s">
        <v>927</v>
      </c>
      <c r="L2846" s="14" t="s">
        <v>13767</v>
      </c>
      <c r="M2846" s="14">
        <f t="shared" si="352"/>
        <v>2020</v>
      </c>
      <c r="N2846" s="14">
        <f t="shared" si="353"/>
        <v>3</v>
      </c>
      <c r="O2846" s="14" t="str">
        <f>IFERROR(VLOOKUP(I2846,Lists!$F$2:$G$16,2,FALSE()),"Not Rated")</f>
        <v>Adults</v>
      </c>
      <c r="P2846" s="14">
        <f t="shared" si="354"/>
        <v>116</v>
      </c>
      <c r="Q2846" s="14" t="str">
        <f t="shared" si="355"/>
        <v>United States</v>
      </c>
      <c r="R2846" s="14" t="str">
        <f t="shared" si="356"/>
        <v>|United States|</v>
      </c>
      <c r="S2846" s="14" t="str">
        <f t="shared" si="357"/>
        <v>|Documentaries|Music &amp; Musicals|</v>
      </c>
      <c r="T2846" s="14" t="str">
        <f t="shared" si="358"/>
        <v>|Sebastian Jones|Ramez Silyan|</v>
      </c>
      <c r="U2846" s="14" t="str">
        <f t="shared" si="359"/>
        <v>|Lil Peep|</v>
      </c>
    </row>
    <row r="2847" spans="1:21">
      <c r="A2847" s="14" t="s">
        <v>13768</v>
      </c>
      <c r="B2847" s="14" t="s">
        <v>48</v>
      </c>
      <c r="C2847" s="14" t="s">
        <v>13769</v>
      </c>
      <c r="D2847" s="14" t="s">
        <v>13758</v>
      </c>
      <c r="E2847" s="14" t="s">
        <v>13770</v>
      </c>
      <c r="F2847" s="14" t="s">
        <v>159</v>
      </c>
      <c r="G2847" s="26">
        <v>43894</v>
      </c>
      <c r="H2847" s="14">
        <v>2005</v>
      </c>
      <c r="I2847" s="14" t="s">
        <v>363</v>
      </c>
      <c r="J2847" s="14" t="s">
        <v>1142</v>
      </c>
      <c r="K2847" s="14" t="s">
        <v>475</v>
      </c>
      <c r="L2847" s="14" t="s">
        <v>13771</v>
      </c>
      <c r="M2847" s="14">
        <f t="shared" si="352"/>
        <v>2020</v>
      </c>
      <c r="N2847" s="14">
        <f t="shared" si="353"/>
        <v>3</v>
      </c>
      <c r="O2847" s="14" t="str">
        <f>IFERROR(VLOOKUP(I2847,Lists!$F$2:$G$16,2,FALSE()),"Not Rated")</f>
        <v>Adults</v>
      </c>
      <c r="P2847" s="14">
        <f t="shared" si="354"/>
        <v>154</v>
      </c>
      <c r="Q2847" s="14" t="str">
        <f t="shared" si="355"/>
        <v>Romania</v>
      </c>
      <c r="R2847" s="14" t="str">
        <f t="shared" si="356"/>
        <v>|Romania|</v>
      </c>
      <c r="S2847" s="14" t="str">
        <f t="shared" si="357"/>
        <v>|Dramas|International Movies|</v>
      </c>
      <c r="T2847" s="14" t="str">
        <f t="shared" si="358"/>
        <v>|Cristi Puiu|</v>
      </c>
      <c r="U2847" s="14" t="str">
        <f t="shared" si="359"/>
        <v>|Monica Bârlădeanu|Ion Fiscuteanu|Doru Ana|Dragos Bucur|Gabriel Spahiu|Dan Chiriac|Luminita Gheorghiu|Alina Berzunteanu|Dana Dogaru|Mimi Brănescu|</v>
      </c>
    </row>
    <row r="2848" spans="1:21">
      <c r="A2848" s="14" t="s">
        <v>13772</v>
      </c>
      <c r="B2848" s="14" t="s">
        <v>49</v>
      </c>
      <c r="C2848" s="14" t="s">
        <v>13773</v>
      </c>
      <c r="D2848" s="14" t="s">
        <v>13774</v>
      </c>
      <c r="E2848" s="14" t="s">
        <v>13775</v>
      </c>
      <c r="F2848" s="14" t="s">
        <v>122</v>
      </c>
      <c r="G2848" s="26">
        <v>43894</v>
      </c>
      <c r="H2848" s="14">
        <v>2016</v>
      </c>
      <c r="I2848" s="14" t="s">
        <v>361</v>
      </c>
      <c r="J2848" s="14" t="s">
        <v>108</v>
      </c>
      <c r="K2848" s="14" t="s">
        <v>1839</v>
      </c>
      <c r="L2848" s="14" t="s">
        <v>13776</v>
      </c>
      <c r="M2848" s="14">
        <f t="shared" si="352"/>
        <v>2020</v>
      </c>
      <c r="N2848" s="14">
        <f t="shared" si="353"/>
        <v>3</v>
      </c>
      <c r="O2848" s="14" t="str">
        <f>IFERROR(VLOOKUP(I2848,Lists!$F$2:$G$16,2,FALSE()),"Not Rated")</f>
        <v>Teens</v>
      </c>
      <c r="P2848" s="14">
        <f t="shared" si="354"/>
        <v>4</v>
      </c>
      <c r="Q2848" s="14" t="str">
        <f t="shared" si="355"/>
        <v>Spain</v>
      </c>
      <c r="R2848" s="14" t="str">
        <f t="shared" si="356"/>
        <v>|Spain|</v>
      </c>
      <c r="S2848" s="14" t="str">
        <f t="shared" si="357"/>
        <v>|International TV Shows|Romantic TV Shows|Spanish-Language TV Shows|</v>
      </c>
      <c r="T2848" s="14" t="str">
        <f t="shared" si="358"/>
        <v>|Carlos Sedes|</v>
      </c>
      <c r="U2848" s="14" t="str">
        <f t="shared" si="359"/>
        <v>|Paula Echevarría|Miguel Ángel Silvestre|Aitana Sánchez-Gijón|Manuela Velasco|Manuela Vellés|Marta Hazas|Javier Rey|Maxi Iglesias|Cecilia Freire|Adrián Lastra|Miriam Giovanelli|Natalia Millán|José Sacristán|Ingrid Rubio|Peter Vives|Llorenç González|Ángela Molina|Pastora Vega|</v>
      </c>
    </row>
    <row r="2849" spans="1:21">
      <c r="A2849" s="14" t="s">
        <v>13777</v>
      </c>
      <c r="B2849" s="14" t="s">
        <v>48</v>
      </c>
      <c r="C2849" s="14" t="s">
        <v>13778</v>
      </c>
      <c r="D2849" s="14" t="s">
        <v>13779</v>
      </c>
      <c r="E2849" s="14" t="s">
        <v>13780</v>
      </c>
      <c r="F2849" s="14" t="s">
        <v>1084</v>
      </c>
      <c r="G2849" s="26">
        <v>43893</v>
      </c>
      <c r="H2849" s="14">
        <v>2018</v>
      </c>
      <c r="I2849" s="14" t="s">
        <v>363</v>
      </c>
      <c r="J2849" s="14" t="s">
        <v>611</v>
      </c>
      <c r="K2849" s="14" t="s">
        <v>13554</v>
      </c>
      <c r="L2849" s="14" t="s">
        <v>13781</v>
      </c>
      <c r="M2849" s="14">
        <f t="shared" si="352"/>
        <v>2020</v>
      </c>
      <c r="N2849" s="14">
        <f t="shared" si="353"/>
        <v>3</v>
      </c>
      <c r="O2849" s="14" t="str">
        <f>IFERROR(VLOOKUP(I2849,Lists!$F$2:$G$16,2,FALSE()),"Not Rated")</f>
        <v>Adults</v>
      </c>
      <c r="P2849" s="14">
        <f t="shared" si="354"/>
        <v>105</v>
      </c>
      <c r="Q2849" s="14" t="str">
        <f t="shared" si="355"/>
        <v>United States</v>
      </c>
      <c r="R2849" s="14" t="str">
        <f t="shared" si="356"/>
        <v>|United States|Canada|</v>
      </c>
      <c r="S2849" s="14" t="str">
        <f t="shared" si="357"/>
        <v>|Independent Movies|Sci-Fi &amp; Fantasy|Thrillers|</v>
      </c>
      <c r="T2849" s="14" t="str">
        <f t="shared" si="358"/>
        <v>|Adam B. Stein|Zach Lipovsky|</v>
      </c>
      <c r="U2849" s="14" t="str">
        <f t="shared" si="359"/>
        <v>|Emile Hirsch|Bruce Dern|Lexy Kolker|Grace Park|Amanda Crew|Aleks Paunovic|Michelle Harrison|</v>
      </c>
    </row>
    <row r="2850" spans="1:21">
      <c r="A2850" s="14" t="s">
        <v>13782</v>
      </c>
      <c r="B2850" s="14" t="s">
        <v>48</v>
      </c>
      <c r="C2850" s="14" t="s">
        <v>13783</v>
      </c>
      <c r="D2850" s="14" t="s">
        <v>12473</v>
      </c>
      <c r="E2850" s="14" t="s">
        <v>13784</v>
      </c>
      <c r="F2850" s="14" t="s">
        <v>133</v>
      </c>
      <c r="G2850" s="26">
        <v>43893</v>
      </c>
      <c r="H2850" s="14">
        <v>2019</v>
      </c>
      <c r="I2850" s="14" t="s">
        <v>366</v>
      </c>
      <c r="J2850" s="14" t="s">
        <v>4998</v>
      </c>
      <c r="K2850" s="14" t="s">
        <v>1711</v>
      </c>
      <c r="L2850" s="14" t="s">
        <v>13785</v>
      </c>
      <c r="M2850" s="14">
        <f t="shared" si="352"/>
        <v>2020</v>
      </c>
      <c r="N2850" s="14">
        <f t="shared" si="353"/>
        <v>3</v>
      </c>
      <c r="O2850" s="14" t="str">
        <f>IFERROR(VLOOKUP(I2850,Lists!$F$2:$G$16,2,FALSE()),"Not Rated")</f>
        <v>Kids</v>
      </c>
      <c r="P2850" s="14">
        <f t="shared" si="354"/>
        <v>71</v>
      </c>
      <c r="Q2850" s="14" t="str">
        <f t="shared" si="355"/>
        <v>Brazil</v>
      </c>
      <c r="R2850" s="14" t="str">
        <f t="shared" si="356"/>
        <v>|Brazil|</v>
      </c>
      <c r="S2850" s="14" t="str">
        <f t="shared" si="357"/>
        <v>|Children &amp; Family Movies|Comedies|Music &amp; Musicals|</v>
      </c>
      <c r="T2850" s="14" t="str">
        <f t="shared" si="358"/>
        <v>|Lucas Margutti|</v>
      </c>
      <c r="U2850" s="14" t="str">
        <f t="shared" si="359"/>
        <v>|Luccas Neto|Giovanna Alparone|Cleber Salgado|Bruno Bebianno|Lucas Margutti|Vivian Duarte|</v>
      </c>
    </row>
    <row r="2851" spans="1:21">
      <c r="A2851" s="14" t="s">
        <v>13786</v>
      </c>
      <c r="B2851" s="14" t="s">
        <v>48</v>
      </c>
      <c r="C2851" s="14" t="s">
        <v>13787</v>
      </c>
      <c r="D2851" s="14" t="s">
        <v>289</v>
      </c>
      <c r="E2851" s="14" t="s">
        <v>13788</v>
      </c>
      <c r="F2851" s="14" t="s">
        <v>115</v>
      </c>
      <c r="G2851" s="26">
        <v>43893</v>
      </c>
      <c r="H2851" s="14">
        <v>2020</v>
      </c>
      <c r="I2851" s="14" t="s">
        <v>360</v>
      </c>
      <c r="J2851" s="14" t="s">
        <v>535</v>
      </c>
      <c r="K2851" s="14" t="s">
        <v>261</v>
      </c>
      <c r="L2851" s="14" t="s">
        <v>13789</v>
      </c>
      <c r="M2851" s="14">
        <f t="shared" si="352"/>
        <v>2020</v>
      </c>
      <c r="N2851" s="14">
        <f t="shared" si="353"/>
        <v>3</v>
      </c>
      <c r="O2851" s="14" t="str">
        <f>IFERROR(VLOOKUP(I2851,Lists!$F$2:$G$16,2,FALSE()),"Not Rated")</f>
        <v>Adults</v>
      </c>
      <c r="P2851" s="14">
        <f t="shared" si="354"/>
        <v>61</v>
      </c>
      <c r="Q2851" s="14" t="str">
        <f t="shared" si="355"/>
        <v>United States</v>
      </c>
      <c r="R2851" s="14" t="str">
        <f t="shared" si="356"/>
        <v>|United States|</v>
      </c>
      <c r="S2851" s="14" t="str">
        <f t="shared" si="357"/>
        <v>|Stand-Up Comedy|</v>
      </c>
      <c r="T2851" s="14" t="str">
        <f t="shared" si="358"/>
        <v>|Marcus Raboy|</v>
      </c>
      <c r="U2851" s="14" t="str">
        <f t="shared" si="359"/>
        <v>|Taylor Tomlinson|</v>
      </c>
    </row>
    <row r="2852" spans="1:21">
      <c r="A2852" s="14" t="s">
        <v>13790</v>
      </c>
      <c r="B2852" s="14" t="s">
        <v>48</v>
      </c>
      <c r="C2852" s="14" t="s">
        <v>13791</v>
      </c>
      <c r="D2852" s="14" t="s">
        <v>13792</v>
      </c>
      <c r="E2852" s="14" t="s">
        <v>13793</v>
      </c>
      <c r="F2852" s="14" t="s">
        <v>116</v>
      </c>
      <c r="G2852" s="26">
        <v>43893</v>
      </c>
      <c r="H2852" s="14">
        <v>2019</v>
      </c>
      <c r="I2852" s="14" t="s">
        <v>361</v>
      </c>
      <c r="J2852" s="14" t="s">
        <v>1526</v>
      </c>
      <c r="K2852" s="14" t="s">
        <v>444</v>
      </c>
      <c r="L2852" s="14" t="s">
        <v>13794</v>
      </c>
      <c r="M2852" s="14">
        <f t="shared" si="352"/>
        <v>2020</v>
      </c>
      <c r="N2852" s="14">
        <f t="shared" si="353"/>
        <v>3</v>
      </c>
      <c r="O2852" s="14" t="str">
        <f>IFERROR(VLOOKUP(I2852,Lists!$F$2:$G$16,2,FALSE()),"Not Rated")</f>
        <v>Teens</v>
      </c>
      <c r="P2852" s="14">
        <f t="shared" si="354"/>
        <v>133</v>
      </c>
      <c r="Q2852" s="14" t="str">
        <f t="shared" si="355"/>
        <v>India</v>
      </c>
      <c r="R2852" s="14" t="str">
        <f t="shared" si="356"/>
        <v>|India|</v>
      </c>
      <c r="S2852" s="14" t="str">
        <f t="shared" si="357"/>
        <v>|Dramas|Independent Movies|International Movies|</v>
      </c>
      <c r="T2852" s="14" t="str">
        <f t="shared" si="358"/>
        <v>|Athiyan Athirai|</v>
      </c>
      <c r="U2852" s="14" t="str">
        <f t="shared" si="359"/>
        <v>|Dinesh|Anandhi|Munishkanth|Riythvika|John Vijay|</v>
      </c>
    </row>
    <row r="2853" spans="1:21">
      <c r="A2853" s="14" t="s">
        <v>13795</v>
      </c>
      <c r="B2853" s="14" t="s">
        <v>48</v>
      </c>
      <c r="C2853" s="14" t="s">
        <v>13796</v>
      </c>
      <c r="D2853" s="14" t="s">
        <v>13797</v>
      </c>
      <c r="E2853" s="14" t="s">
        <v>13798</v>
      </c>
      <c r="F2853" s="14" t="s">
        <v>140</v>
      </c>
      <c r="G2853" s="26">
        <v>43893</v>
      </c>
      <c r="H2853" s="14">
        <v>2019</v>
      </c>
      <c r="I2853" s="14" t="s">
        <v>360</v>
      </c>
      <c r="J2853" s="14" t="s">
        <v>653</v>
      </c>
      <c r="K2853" s="14" t="s">
        <v>475</v>
      </c>
      <c r="L2853" s="14" t="s">
        <v>13799</v>
      </c>
      <c r="M2853" s="14">
        <f t="shared" si="352"/>
        <v>2020</v>
      </c>
      <c r="N2853" s="14">
        <f t="shared" si="353"/>
        <v>3</v>
      </c>
      <c r="O2853" s="14" t="str">
        <f>IFERROR(VLOOKUP(I2853,Lists!$F$2:$G$16,2,FALSE()),"Not Rated")</f>
        <v>Adults</v>
      </c>
      <c r="P2853" s="14">
        <f t="shared" si="354"/>
        <v>98</v>
      </c>
      <c r="Q2853" s="14" t="str">
        <f t="shared" si="355"/>
        <v>South Africa</v>
      </c>
      <c r="R2853" s="14" t="str">
        <f t="shared" si="356"/>
        <v>|South Africa|</v>
      </c>
      <c r="S2853" s="14" t="str">
        <f t="shared" si="357"/>
        <v>|Dramas|International Movies|</v>
      </c>
      <c r="T2853" s="14" t="str">
        <f t="shared" si="358"/>
        <v>|Zuko Nodada|</v>
      </c>
      <c r="U2853" s="14" t="str">
        <f t="shared" si="359"/>
        <v>|Nqobile Khumalo|Robert Hobbs|S'Thandiwe Kgoroge|Dumisani Mbebe|Thandeka Nodada|Fezile Makhanya|</v>
      </c>
    </row>
    <row r="2854" spans="1:21">
      <c r="A2854" s="14" t="s">
        <v>13800</v>
      </c>
      <c r="B2854" s="14" t="s">
        <v>48</v>
      </c>
      <c r="C2854" s="14" t="s">
        <v>13801</v>
      </c>
      <c r="D2854" s="14" t="s">
        <v>13802</v>
      </c>
      <c r="E2854" s="14" t="s">
        <v>13803</v>
      </c>
      <c r="F2854" s="14" t="s">
        <v>118</v>
      </c>
      <c r="G2854" s="26">
        <v>43893</v>
      </c>
      <c r="H2854" s="14">
        <v>2011</v>
      </c>
      <c r="I2854" s="14" t="s">
        <v>363</v>
      </c>
      <c r="J2854" s="14" t="s">
        <v>1008</v>
      </c>
      <c r="K2854" s="14" t="s">
        <v>1027</v>
      </c>
      <c r="L2854" s="14" t="s">
        <v>13804</v>
      </c>
      <c r="M2854" s="14">
        <f t="shared" si="352"/>
        <v>2020</v>
      </c>
      <c r="N2854" s="14">
        <f t="shared" si="353"/>
        <v>3</v>
      </c>
      <c r="O2854" s="14" t="str">
        <f>IFERROR(VLOOKUP(I2854,Lists!$F$2:$G$16,2,FALSE()),"Not Rated")</f>
        <v>Adults</v>
      </c>
      <c r="P2854" s="14">
        <f t="shared" si="354"/>
        <v>119</v>
      </c>
      <c r="Q2854" s="14" t="str">
        <f t="shared" si="355"/>
        <v>United Kingdom</v>
      </c>
      <c r="R2854" s="14" t="str">
        <f t="shared" si="356"/>
        <v>|United Kingdom|</v>
      </c>
      <c r="S2854" s="14" t="str">
        <f t="shared" si="357"/>
        <v>|Dramas|Romantic Movies|</v>
      </c>
      <c r="T2854" s="14" t="str">
        <f t="shared" si="358"/>
        <v>|Madonna|</v>
      </c>
      <c r="U2854" s="14" t="str">
        <f t="shared" si="359"/>
        <v>|Abbie Cornish|Andrea Riseborough|James D'Arcy|Oscar Isaac|Richard Coyle|David Harbour|James Fox|Judy Parfitt|Haluk Bilginer|Geoffrey Palmer|Natalie Dormer|</v>
      </c>
    </row>
    <row r="2855" spans="1:21">
      <c r="A2855" s="14" t="s">
        <v>13805</v>
      </c>
      <c r="B2855" s="14" t="s">
        <v>48</v>
      </c>
      <c r="C2855" s="14" t="s">
        <v>13806</v>
      </c>
      <c r="D2855" s="14" t="s">
        <v>13807</v>
      </c>
      <c r="E2855" s="14" t="s">
        <v>13808</v>
      </c>
      <c r="F2855" s="14" t="s">
        <v>115</v>
      </c>
      <c r="G2855" s="26">
        <v>43892</v>
      </c>
      <c r="H2855" s="14">
        <v>2020</v>
      </c>
      <c r="I2855" s="14" t="s">
        <v>360</v>
      </c>
      <c r="J2855" s="14" t="s">
        <v>535</v>
      </c>
      <c r="K2855" s="14" t="s">
        <v>261</v>
      </c>
      <c r="L2855" s="14" t="s">
        <v>13809</v>
      </c>
      <c r="M2855" s="14">
        <f t="shared" si="352"/>
        <v>2020</v>
      </c>
      <c r="N2855" s="14">
        <f t="shared" si="353"/>
        <v>3</v>
      </c>
      <c r="O2855" s="14" t="str">
        <f>IFERROR(VLOOKUP(I2855,Lists!$F$2:$G$16,2,FALSE()),"Not Rated")</f>
        <v>Adults</v>
      </c>
      <c r="P2855" s="14">
        <f t="shared" si="354"/>
        <v>61</v>
      </c>
      <c r="Q2855" s="14" t="str">
        <f t="shared" si="355"/>
        <v>United States</v>
      </c>
      <c r="R2855" s="14" t="str">
        <f t="shared" si="356"/>
        <v>|United States|</v>
      </c>
      <c r="S2855" s="14" t="str">
        <f t="shared" si="357"/>
        <v>|Stand-Up Comedy|</v>
      </c>
      <c r="T2855" s="14" t="str">
        <f t="shared" si="358"/>
        <v>|Milton Horowitz|</v>
      </c>
      <c r="U2855" s="14" t="str">
        <f t="shared" si="359"/>
        <v>|David A. Arnold|</v>
      </c>
    </row>
    <row r="2856" spans="1:21">
      <c r="A2856" s="14" t="s">
        <v>13810</v>
      </c>
      <c r="B2856" s="14" t="s">
        <v>49</v>
      </c>
      <c r="C2856" s="14" t="s">
        <v>13811</v>
      </c>
      <c r="D2856" s="14" t="s">
        <v>117</v>
      </c>
      <c r="E2856" s="14" t="s">
        <v>13812</v>
      </c>
      <c r="F2856" s="14" t="s">
        <v>121</v>
      </c>
      <c r="G2856" s="26">
        <v>43891</v>
      </c>
      <c r="H2856" s="14">
        <v>2014</v>
      </c>
      <c r="I2856" s="14" t="s">
        <v>361</v>
      </c>
      <c r="J2856" s="14" t="s">
        <v>105</v>
      </c>
      <c r="K2856" s="14" t="s">
        <v>3504</v>
      </c>
      <c r="L2856" s="14" t="s">
        <v>13813</v>
      </c>
      <c r="M2856" s="14">
        <f t="shared" si="352"/>
        <v>2020</v>
      </c>
      <c r="N2856" s="14">
        <f t="shared" si="353"/>
        <v>3</v>
      </c>
      <c r="O2856" s="14" t="str">
        <f>IFERROR(VLOOKUP(I2856,Lists!$F$2:$G$16,2,FALSE()),"Not Rated")</f>
        <v>Teens</v>
      </c>
      <c r="P2856" s="14">
        <f t="shared" si="354"/>
        <v>1</v>
      </c>
      <c r="Q2856" s="14" t="str">
        <f t="shared" si="355"/>
        <v>Japan</v>
      </c>
      <c r="R2856" s="14" t="str">
        <f t="shared" si="356"/>
        <v>|Japan|</v>
      </c>
      <c r="S2856" s="14" t="str">
        <f t="shared" si="357"/>
        <v>|Anime Series|Crime TV Shows|International TV Shows|</v>
      </c>
      <c r="T2856" s="14" t="str">
        <f t="shared" si="358"/>
        <v>|Unknown|</v>
      </c>
      <c r="U2856" s="14" t="str">
        <f t="shared" si="359"/>
        <v>|Sora Amamiya|Soma Saito|Yukari Tamura|Yuu Asakawa|Mamiko Noto|Yoshitsugu Matsuoka|Katsuyuki Konishi|Risa Mizuno|Satomi Akesaka|</v>
      </c>
    </row>
    <row r="2857" spans="1:21">
      <c r="A2857" s="14" t="s">
        <v>13814</v>
      </c>
      <c r="B2857" s="14" t="s">
        <v>49</v>
      </c>
      <c r="C2857" s="14" t="s">
        <v>13815</v>
      </c>
      <c r="D2857" s="14" t="s">
        <v>117</v>
      </c>
      <c r="E2857" s="14" t="s">
        <v>13816</v>
      </c>
      <c r="F2857" s="14" t="s">
        <v>124</v>
      </c>
      <c r="G2857" s="26">
        <v>43891</v>
      </c>
      <c r="H2857" s="14">
        <v>2020</v>
      </c>
      <c r="I2857" s="14" t="s">
        <v>360</v>
      </c>
      <c r="J2857" s="14" t="s">
        <v>107</v>
      </c>
      <c r="K2857" s="14" t="s">
        <v>1470</v>
      </c>
      <c r="L2857" s="14" t="s">
        <v>13817</v>
      </c>
      <c r="M2857" s="14">
        <f t="shared" si="352"/>
        <v>2020</v>
      </c>
      <c r="N2857" s="14">
        <f t="shared" si="353"/>
        <v>3</v>
      </c>
      <c r="O2857" s="14" t="str">
        <f>IFERROR(VLOOKUP(I2857,Lists!$F$2:$G$16,2,FALSE()),"Not Rated")</f>
        <v>Adults</v>
      </c>
      <c r="P2857" s="14">
        <f t="shared" si="354"/>
        <v>3</v>
      </c>
      <c r="Q2857" s="14" t="str">
        <f t="shared" si="355"/>
        <v>Germany</v>
      </c>
      <c r="R2857" s="14" t="str">
        <f t="shared" si="356"/>
        <v>|Germany|</v>
      </c>
      <c r="S2857" s="14" t="str">
        <f t="shared" si="357"/>
        <v>|Crime TV Shows|International TV Shows|TV Dramas|</v>
      </c>
      <c r="T2857" s="14" t="str">
        <f t="shared" si="358"/>
        <v>|Unknown|</v>
      </c>
      <c r="U2857" s="14" t="str">
        <f t="shared" si="359"/>
        <v>|Volker Bruch|Liv Lisa Fries|Peter Kurth|Leonie Benesch|Matthias Brandt|Severija Janusauskaite|Fritzi Haberlandt|Ivan Shvedoff|Lars Eidinger|Anton von Lucke|Misel Maticevic|</v>
      </c>
    </row>
    <row r="2858" spans="1:21">
      <c r="A2858" s="14" t="s">
        <v>13818</v>
      </c>
      <c r="B2858" s="14" t="s">
        <v>48</v>
      </c>
      <c r="C2858" s="14" t="s">
        <v>13819</v>
      </c>
      <c r="D2858" s="14" t="s">
        <v>13820</v>
      </c>
      <c r="E2858" s="14" t="s">
        <v>13821</v>
      </c>
      <c r="F2858" s="14" t="s">
        <v>116</v>
      </c>
      <c r="G2858" s="26">
        <v>43891</v>
      </c>
      <c r="H2858" s="14">
        <v>2019</v>
      </c>
      <c r="I2858" s="14" t="s">
        <v>361</v>
      </c>
      <c r="J2858" s="14" t="s">
        <v>2213</v>
      </c>
      <c r="K2858" s="14" t="s">
        <v>834</v>
      </c>
      <c r="L2858" s="14" t="s">
        <v>13822</v>
      </c>
      <c r="M2858" s="14">
        <f t="shared" si="352"/>
        <v>2020</v>
      </c>
      <c r="N2858" s="14">
        <f t="shared" si="353"/>
        <v>3</v>
      </c>
      <c r="O2858" s="14" t="str">
        <f>IFERROR(VLOOKUP(I2858,Lists!$F$2:$G$16,2,FALSE()),"Not Rated")</f>
        <v>Teens</v>
      </c>
      <c r="P2858" s="14">
        <f t="shared" si="354"/>
        <v>130</v>
      </c>
      <c r="Q2858" s="14" t="str">
        <f t="shared" si="355"/>
        <v>India</v>
      </c>
      <c r="R2858" s="14" t="str">
        <f t="shared" si="356"/>
        <v>|India|</v>
      </c>
      <c r="S2858" s="14" t="str">
        <f t="shared" si="357"/>
        <v>|Comedies|Dramas|International Movies|</v>
      </c>
      <c r="T2858" s="14" t="str">
        <f t="shared" si="358"/>
        <v>|Sneha Taurani|</v>
      </c>
      <c r="U2858" s="14" t="str">
        <f t="shared" si="359"/>
        <v>|Sunny Kaushal|Rukshar Dhillon|Shriya Pilgaonkar|Parmeet Sethi|Samir Soni|Chaitanya Sharma|Sheeba Chaddha|Akarsh Khurana|</v>
      </c>
    </row>
    <row r="2859" spans="1:21">
      <c r="A2859" s="14" t="s">
        <v>13823</v>
      </c>
      <c r="B2859" s="14" t="s">
        <v>49</v>
      </c>
      <c r="C2859" s="14" t="s">
        <v>13824</v>
      </c>
      <c r="D2859" s="14" t="s">
        <v>117</v>
      </c>
      <c r="E2859" s="14" t="s">
        <v>13825</v>
      </c>
      <c r="F2859" s="14" t="s">
        <v>117</v>
      </c>
      <c r="G2859" s="26">
        <v>43891</v>
      </c>
      <c r="H2859" s="14">
        <v>2020</v>
      </c>
      <c r="I2859" s="14" t="s">
        <v>366</v>
      </c>
      <c r="J2859" s="14" t="s">
        <v>105</v>
      </c>
      <c r="K2859" s="14" t="s">
        <v>256</v>
      </c>
      <c r="L2859" s="14" t="s">
        <v>13826</v>
      </c>
      <c r="M2859" s="14">
        <f t="shared" si="352"/>
        <v>2020</v>
      </c>
      <c r="N2859" s="14">
        <f t="shared" si="353"/>
        <v>3</v>
      </c>
      <c r="O2859" s="14" t="str">
        <f>IFERROR(VLOOKUP(I2859,Lists!$F$2:$G$16,2,FALSE()),"Not Rated")</f>
        <v>Kids</v>
      </c>
      <c r="P2859" s="14">
        <f t="shared" si="354"/>
        <v>1</v>
      </c>
      <c r="Q2859" s="14" t="str">
        <f t="shared" si="355"/>
        <v>Unknown</v>
      </c>
      <c r="R2859" s="14" t="str">
        <f t="shared" si="356"/>
        <v>|Unknown|</v>
      </c>
      <c r="S2859" s="14" t="str">
        <f t="shared" si="357"/>
        <v>|Kids' TV|</v>
      </c>
      <c r="T2859" s="14" t="str">
        <f t="shared" si="358"/>
        <v>|Unknown|</v>
      </c>
      <c r="U2859" s="14" t="str">
        <f t="shared" si="359"/>
        <v>|Stephanie Sheh|Erika Harlacher|Julie Maddalena|Dorothy Fahn|Anne Yatco|Cherami Leigh|Doug Erholtz|Keith Silverstein|</v>
      </c>
    </row>
    <row r="2860" spans="1:21">
      <c r="A2860" s="14" t="s">
        <v>13827</v>
      </c>
      <c r="B2860" s="14" t="s">
        <v>48</v>
      </c>
      <c r="C2860" s="14" t="s">
        <v>13828</v>
      </c>
      <c r="D2860" s="14" t="s">
        <v>13829</v>
      </c>
      <c r="E2860" s="14" t="s">
        <v>13830</v>
      </c>
      <c r="F2860" s="14" t="s">
        <v>117</v>
      </c>
      <c r="G2860" s="26">
        <v>43891</v>
      </c>
      <c r="H2860" s="14">
        <v>2019</v>
      </c>
      <c r="I2860" s="14" t="s">
        <v>366</v>
      </c>
      <c r="J2860" s="14" t="s">
        <v>13831</v>
      </c>
      <c r="K2860" s="14" t="s">
        <v>251</v>
      </c>
      <c r="L2860" s="14" t="s">
        <v>13832</v>
      </c>
      <c r="M2860" s="14">
        <f t="shared" si="352"/>
        <v>2020</v>
      </c>
      <c r="N2860" s="14">
        <f t="shared" si="353"/>
        <v>3</v>
      </c>
      <c r="O2860" s="14" t="str">
        <f>IFERROR(VLOOKUP(I2860,Lists!$F$2:$G$16,2,FALSE()),"Not Rated")</f>
        <v>Kids</v>
      </c>
      <c r="P2860" s="14">
        <f t="shared" si="354"/>
        <v>11</v>
      </c>
      <c r="Q2860" s="14" t="str">
        <f t="shared" si="355"/>
        <v>Unknown</v>
      </c>
      <c r="R2860" s="14" t="str">
        <f t="shared" si="356"/>
        <v>|Unknown|</v>
      </c>
      <c r="S2860" s="14" t="str">
        <f t="shared" si="357"/>
        <v>|Children &amp; Family Movies|</v>
      </c>
      <c r="T2860" s="14" t="str">
        <f t="shared" si="358"/>
        <v>|Momoko Kamiya|</v>
      </c>
      <c r="U2860" s="14" t="str">
        <f t="shared" si="359"/>
        <v>|Erika Harlacher|</v>
      </c>
    </row>
    <row r="2861" spans="1:21">
      <c r="A2861" s="14" t="s">
        <v>13833</v>
      </c>
      <c r="B2861" s="14" t="s">
        <v>48</v>
      </c>
      <c r="C2861" s="14" t="s">
        <v>13834</v>
      </c>
      <c r="D2861" s="14" t="s">
        <v>13835</v>
      </c>
      <c r="E2861" s="14" t="s">
        <v>13836</v>
      </c>
      <c r="F2861" s="14" t="s">
        <v>115</v>
      </c>
      <c r="G2861" s="26">
        <v>43891</v>
      </c>
      <c r="H2861" s="14">
        <v>2016</v>
      </c>
      <c r="I2861" s="14" t="s">
        <v>360</v>
      </c>
      <c r="J2861" s="14" t="s">
        <v>872</v>
      </c>
      <c r="K2861" s="14" t="s">
        <v>683</v>
      </c>
      <c r="L2861" s="14" t="s">
        <v>13837</v>
      </c>
      <c r="M2861" s="14">
        <f t="shared" si="352"/>
        <v>2020</v>
      </c>
      <c r="N2861" s="14">
        <f t="shared" si="353"/>
        <v>3</v>
      </c>
      <c r="O2861" s="14" t="str">
        <f>IFERROR(VLOOKUP(I2861,Lists!$F$2:$G$16,2,FALSE()),"Not Rated")</f>
        <v>Adults</v>
      </c>
      <c r="P2861" s="14">
        <f t="shared" si="354"/>
        <v>87</v>
      </c>
      <c r="Q2861" s="14" t="str">
        <f t="shared" si="355"/>
        <v>United States</v>
      </c>
      <c r="R2861" s="14" t="str">
        <f t="shared" si="356"/>
        <v>|United States|</v>
      </c>
      <c r="S2861" s="14" t="str">
        <f t="shared" si="357"/>
        <v>|Dramas|Thrillers|</v>
      </c>
      <c r="T2861" s="14" t="str">
        <f t="shared" si="358"/>
        <v>|Matthew Ross|</v>
      </c>
      <c r="U2861" s="14" t="str">
        <f t="shared" si="359"/>
        <v>|Michael Shannon|Imogen Poots|Michael Nyqvist|Justin Long|Stella Schnabel|Rosanna Arquette|Emmanuelle Devos|</v>
      </c>
    </row>
    <row r="2862" spans="1:21">
      <c r="A2862" s="14" t="s">
        <v>13838</v>
      </c>
      <c r="B2862" s="14" t="s">
        <v>48</v>
      </c>
      <c r="C2862" s="14" t="s">
        <v>13839</v>
      </c>
      <c r="D2862" s="14" t="s">
        <v>293</v>
      </c>
      <c r="E2862" s="14" t="s">
        <v>13840</v>
      </c>
      <c r="F2862" s="14" t="s">
        <v>6103</v>
      </c>
      <c r="G2862" s="26">
        <v>43891</v>
      </c>
      <c r="H2862" s="14">
        <v>2011</v>
      </c>
      <c r="I2862" s="14" t="s">
        <v>367</v>
      </c>
      <c r="J2862" s="14" t="s">
        <v>474</v>
      </c>
      <c r="K2862" s="14" t="s">
        <v>982</v>
      </c>
      <c r="L2862" s="14" t="s">
        <v>13841</v>
      </c>
      <c r="M2862" s="14">
        <f t="shared" si="352"/>
        <v>2020</v>
      </c>
      <c r="N2862" s="14">
        <f t="shared" si="353"/>
        <v>3</v>
      </c>
      <c r="O2862" s="14" t="str">
        <f>IFERROR(VLOOKUP(I2862,Lists!$F$2:$G$16,2,FALSE()),"Not Rated")</f>
        <v>Older Kids</v>
      </c>
      <c r="P2862" s="14">
        <f t="shared" si="354"/>
        <v>127</v>
      </c>
      <c r="Q2862" s="14" t="str">
        <f t="shared" si="355"/>
        <v>United Kingdom</v>
      </c>
      <c r="R2862" s="14" t="str">
        <f t="shared" si="356"/>
        <v>|United Kingdom|United States|France|</v>
      </c>
      <c r="S2862" s="14" t="str">
        <f t="shared" si="357"/>
        <v>|Children &amp; Family Movies|Dramas|</v>
      </c>
      <c r="T2862" s="14" t="str">
        <f t="shared" si="358"/>
        <v>|Martin Scorsese|</v>
      </c>
      <c r="U2862" s="14" t="str">
        <f t="shared" si="359"/>
        <v>|Ben Kingsley|Sacha Baron Cohen|Asa Butterfield|Chloë Grace Moretz|Ray Winstone|Emily Mortimer|Christopher Lee|Helen McCrory|Michael Stuhlbarg|Frances de la Tour|Jude Law|Johnny Depp|Edmund Kingsley|Richard Griffiths|Angus Barnett|Michael Pitt|Gulliver McGrath|Eric Moreau|Chloe Grace Moretz|</v>
      </c>
    </row>
    <row r="2863" spans="1:21">
      <c r="A2863" s="14" t="s">
        <v>13842</v>
      </c>
      <c r="B2863" s="14" t="s">
        <v>48</v>
      </c>
      <c r="C2863" s="14" t="s">
        <v>13843</v>
      </c>
      <c r="D2863" s="14" t="s">
        <v>13844</v>
      </c>
      <c r="E2863" s="14" t="s">
        <v>13845</v>
      </c>
      <c r="F2863" s="14" t="s">
        <v>115</v>
      </c>
      <c r="G2863" s="26">
        <v>43891</v>
      </c>
      <c r="H2863" s="14">
        <v>2016</v>
      </c>
      <c r="I2863" s="14" t="s">
        <v>361</v>
      </c>
      <c r="J2863" s="14" t="s">
        <v>872</v>
      </c>
      <c r="K2863" s="14" t="s">
        <v>6413</v>
      </c>
      <c r="L2863" s="14" t="s">
        <v>13846</v>
      </c>
      <c r="M2863" s="14">
        <f t="shared" si="352"/>
        <v>2020</v>
      </c>
      <c r="N2863" s="14">
        <f t="shared" si="353"/>
        <v>3</v>
      </c>
      <c r="O2863" s="14" t="str">
        <f>IFERROR(VLOOKUP(I2863,Lists!$F$2:$G$16,2,FALSE()),"Not Rated")</f>
        <v>Teens</v>
      </c>
      <c r="P2863" s="14">
        <f t="shared" si="354"/>
        <v>87</v>
      </c>
      <c r="Q2863" s="14" t="str">
        <f t="shared" si="355"/>
        <v>United States</v>
      </c>
      <c r="R2863" s="14" t="str">
        <f t="shared" si="356"/>
        <v>|United States|</v>
      </c>
      <c r="S2863" s="14" t="str">
        <f t="shared" si="357"/>
        <v>|Comedies|Dramas|Music &amp; Musicals|</v>
      </c>
      <c r="T2863" s="14" t="str">
        <f t="shared" si="358"/>
        <v>|Lee Kirk|</v>
      </c>
      <c r="U2863" s="14" t="str">
        <f t="shared" si="359"/>
        <v>|Billie Joe Armstrong|Fred Armisen|Judy Greer|Selma Blair|Chris Messina|Brian Baumgartner|John Doman|Madisyn Shipman|Kevin Corrigan|Mia Dillon|Lucas Papaelias|</v>
      </c>
    </row>
    <row r="2864" spans="1:21">
      <c r="A2864" s="14" t="s">
        <v>13847</v>
      </c>
      <c r="B2864" s="14" t="s">
        <v>48</v>
      </c>
      <c r="C2864" s="14" t="s">
        <v>13848</v>
      </c>
      <c r="D2864" s="14" t="s">
        <v>13849</v>
      </c>
      <c r="E2864" s="14" t="s">
        <v>13850</v>
      </c>
      <c r="F2864" s="14" t="s">
        <v>140</v>
      </c>
      <c r="G2864" s="26">
        <v>43891</v>
      </c>
      <c r="H2864" s="14">
        <v>2017</v>
      </c>
      <c r="I2864" s="14" t="s">
        <v>361</v>
      </c>
      <c r="J2864" s="14" t="s">
        <v>708</v>
      </c>
      <c r="K2864" s="14" t="s">
        <v>910</v>
      </c>
      <c r="L2864" s="14" t="s">
        <v>13851</v>
      </c>
      <c r="M2864" s="14">
        <f t="shared" si="352"/>
        <v>2020</v>
      </c>
      <c r="N2864" s="14">
        <f t="shared" si="353"/>
        <v>3</v>
      </c>
      <c r="O2864" s="14" t="str">
        <f>IFERROR(VLOOKUP(I2864,Lists!$F$2:$G$16,2,FALSE()),"Not Rated")</f>
        <v>Teens</v>
      </c>
      <c r="P2864" s="14">
        <f t="shared" si="354"/>
        <v>88</v>
      </c>
      <c r="Q2864" s="14" t="str">
        <f t="shared" si="355"/>
        <v>South Africa</v>
      </c>
      <c r="R2864" s="14" t="str">
        <f t="shared" si="356"/>
        <v>|South Africa|</v>
      </c>
      <c r="S2864" s="14" t="str">
        <f t="shared" si="357"/>
        <v>|Dramas|International Movies|Romantic Movies|</v>
      </c>
      <c r="T2864" s="14" t="str">
        <f t="shared" si="358"/>
        <v>|Ziggy Hofmeyr|</v>
      </c>
      <c r="U2864" s="14" t="str">
        <f t="shared" si="359"/>
        <v>|Maurice Paige|Yasirah Bhelz|Lionel Newton|Tarryn Alberts|Sandile Sand Zulu|Duane Lawrence|Robyn Brophy|Brady Brophy|Raylene Jacobs|Jason Meyer|</v>
      </c>
    </row>
    <row r="2865" spans="1:21">
      <c r="A2865" s="14" t="s">
        <v>13852</v>
      </c>
      <c r="B2865" s="14" t="s">
        <v>48</v>
      </c>
      <c r="C2865" s="14" t="s">
        <v>13853</v>
      </c>
      <c r="D2865" s="14" t="s">
        <v>2162</v>
      </c>
      <c r="E2865" s="14" t="s">
        <v>13854</v>
      </c>
      <c r="F2865" s="14" t="s">
        <v>115</v>
      </c>
      <c r="G2865" s="26">
        <v>43891</v>
      </c>
      <c r="H2865" s="14">
        <v>2007</v>
      </c>
      <c r="I2865" s="14" t="s">
        <v>363</v>
      </c>
      <c r="J2865" s="14" t="s">
        <v>5806</v>
      </c>
      <c r="K2865" s="14" t="s">
        <v>1436</v>
      </c>
      <c r="L2865" s="14" t="s">
        <v>13855</v>
      </c>
      <c r="M2865" s="14">
        <f t="shared" si="352"/>
        <v>2020</v>
      </c>
      <c r="N2865" s="14">
        <f t="shared" si="353"/>
        <v>3</v>
      </c>
      <c r="O2865" s="14" t="str">
        <f>IFERROR(VLOOKUP(I2865,Lists!$F$2:$G$16,2,FALSE()),"Not Rated")</f>
        <v>Adults</v>
      </c>
      <c r="P2865" s="14">
        <f t="shared" si="354"/>
        <v>158</v>
      </c>
      <c r="Q2865" s="14" t="str">
        <f t="shared" si="355"/>
        <v>United States</v>
      </c>
      <c r="R2865" s="14" t="str">
        <f t="shared" si="356"/>
        <v>|United States|</v>
      </c>
      <c r="S2865" s="14" t="str">
        <f t="shared" si="357"/>
        <v>|Dramas|Independent Movies|</v>
      </c>
      <c r="T2865" s="14" t="str">
        <f t="shared" si="358"/>
        <v>|Paul Thomas Anderson|</v>
      </c>
      <c r="U2865" s="14" t="str">
        <f t="shared" si="359"/>
        <v>|Daniel Day-Lewis|Paul Dano|Kevin J. O'Connor|Ciarán Hinds|Dillon Freasier|Sydney McCallister|David Willis|David Warshofsky|Colton Woodward|Russell Harvard|</v>
      </c>
    </row>
    <row r="2866" spans="1:21">
      <c r="A2866" s="14" t="s">
        <v>13856</v>
      </c>
      <c r="B2866" s="14" t="s">
        <v>48</v>
      </c>
      <c r="C2866" s="14" t="s">
        <v>13857</v>
      </c>
      <c r="D2866" s="14" t="s">
        <v>13858</v>
      </c>
      <c r="E2866" s="14" t="s">
        <v>13859</v>
      </c>
      <c r="F2866" s="14" t="s">
        <v>117</v>
      </c>
      <c r="G2866" s="26">
        <v>43891</v>
      </c>
      <c r="H2866" s="14">
        <v>2020</v>
      </c>
      <c r="I2866" s="14" t="s">
        <v>361</v>
      </c>
      <c r="J2866" s="14" t="s">
        <v>1173</v>
      </c>
      <c r="K2866" s="14" t="s">
        <v>910</v>
      </c>
      <c r="L2866" s="14" t="s">
        <v>13860</v>
      </c>
      <c r="M2866" s="14">
        <f t="shared" si="352"/>
        <v>2020</v>
      </c>
      <c r="N2866" s="14">
        <f t="shared" si="353"/>
        <v>3</v>
      </c>
      <c r="O2866" s="14" t="str">
        <f>IFERROR(VLOOKUP(I2866,Lists!$F$2:$G$16,2,FALSE()),"Not Rated")</f>
        <v>Teens</v>
      </c>
      <c r="P2866" s="14">
        <f t="shared" si="354"/>
        <v>82</v>
      </c>
      <c r="Q2866" s="14" t="str">
        <f t="shared" si="355"/>
        <v>Unknown</v>
      </c>
      <c r="R2866" s="14" t="str">
        <f t="shared" si="356"/>
        <v>|Unknown|</v>
      </c>
      <c r="S2866" s="14" t="str">
        <f t="shared" si="357"/>
        <v>|Dramas|International Movies|Romantic Movies|</v>
      </c>
      <c r="T2866" s="14" t="str">
        <f t="shared" si="358"/>
        <v>|Gustavo Ron|</v>
      </c>
      <c r="U2866" s="14" t="str">
        <f t="shared" si="359"/>
        <v>|Marta Hazas|Asier Etxeandia|Adrián Lastra|Javier Rey|Llorenç González|Andrea Duro|Fernando Guallar|Diego Martín|Andrés Velencoso|Maxi Iglesias|</v>
      </c>
    </row>
    <row r="2867" spans="1:21">
      <c r="A2867" s="14" t="s">
        <v>13861</v>
      </c>
      <c r="B2867" s="14" t="s">
        <v>48</v>
      </c>
      <c r="C2867" s="14" t="s">
        <v>13862</v>
      </c>
      <c r="D2867" s="14" t="s">
        <v>13863</v>
      </c>
      <c r="E2867" s="14" t="s">
        <v>13864</v>
      </c>
      <c r="F2867" s="14" t="s">
        <v>120</v>
      </c>
      <c r="G2867" s="26">
        <v>43891</v>
      </c>
      <c r="H2867" s="14">
        <v>2018</v>
      </c>
      <c r="I2867" s="14" t="s">
        <v>360</v>
      </c>
      <c r="J2867" s="14" t="s">
        <v>730</v>
      </c>
      <c r="K2867" s="14" t="s">
        <v>496</v>
      </c>
      <c r="L2867" s="14" t="s">
        <v>13865</v>
      </c>
      <c r="M2867" s="14">
        <f t="shared" si="352"/>
        <v>2020</v>
      </c>
      <c r="N2867" s="14">
        <f t="shared" si="353"/>
        <v>3</v>
      </c>
      <c r="O2867" s="14" t="str">
        <f>IFERROR(VLOOKUP(I2867,Lists!$F$2:$G$16,2,FALSE()),"Not Rated")</f>
        <v>Adults</v>
      </c>
      <c r="P2867" s="14">
        <f t="shared" si="354"/>
        <v>93</v>
      </c>
      <c r="Q2867" s="14" t="str">
        <f t="shared" si="355"/>
        <v>France</v>
      </c>
      <c r="R2867" s="14" t="str">
        <f t="shared" si="356"/>
        <v>|France|</v>
      </c>
      <c r="S2867" s="14" t="str">
        <f t="shared" si="357"/>
        <v>|Documentaries|International Movies|</v>
      </c>
      <c r="T2867" s="14" t="str">
        <f t="shared" si="358"/>
        <v>|Yacine Belhousse|</v>
      </c>
      <c r="U2867" s="14" t="str">
        <f t="shared" si="359"/>
        <v>|Gad Elmaleh|Eddie Izzard|Bill Burr|Todd Barry|Kyan Khojandi|Judah Friedlander|Blanche Gardin|Mike Ward|Igor Meerson|Dan Naturman|Tony Law|Daniel Gagnon|Sebastian Marx|Michael Mittermeier|Paul Taylor|Korine Côté|Guillermo Guiz|Virginie Fortin|Francesco De Carlo|</v>
      </c>
    </row>
    <row r="2868" spans="1:21">
      <c r="A2868" s="14" t="s">
        <v>13866</v>
      </c>
      <c r="B2868" s="14" t="s">
        <v>48</v>
      </c>
      <c r="C2868" s="14" t="s">
        <v>13867</v>
      </c>
      <c r="D2868" s="14" t="s">
        <v>13868</v>
      </c>
      <c r="E2868" s="14" t="s">
        <v>117</v>
      </c>
      <c r="F2868" s="14" t="s">
        <v>1435</v>
      </c>
      <c r="G2868" s="26">
        <v>43891</v>
      </c>
      <c r="H2868" s="14">
        <v>2019</v>
      </c>
      <c r="I2868" s="14" t="s">
        <v>360</v>
      </c>
      <c r="J2868" s="14" t="s">
        <v>404</v>
      </c>
      <c r="K2868" s="14" t="s">
        <v>927</v>
      </c>
      <c r="L2868" s="14" t="s">
        <v>13869</v>
      </c>
      <c r="M2868" s="14">
        <f t="shared" si="352"/>
        <v>2020</v>
      </c>
      <c r="N2868" s="14">
        <f t="shared" si="353"/>
        <v>3</v>
      </c>
      <c r="O2868" s="14" t="str">
        <f>IFERROR(VLOOKUP(I2868,Lists!$F$2:$G$16,2,FALSE()),"Not Rated")</f>
        <v>Adults</v>
      </c>
      <c r="P2868" s="14">
        <f t="shared" si="354"/>
        <v>90</v>
      </c>
      <c r="Q2868" s="14" t="str">
        <f t="shared" si="355"/>
        <v>United Kingdom</v>
      </c>
      <c r="R2868" s="14" t="str">
        <f t="shared" si="356"/>
        <v>|United Kingdom|Canada|United States|</v>
      </c>
      <c r="S2868" s="14" t="str">
        <f t="shared" si="357"/>
        <v>|Documentaries|Music &amp; Musicals|</v>
      </c>
      <c r="T2868" s="14" t="str">
        <f t="shared" si="358"/>
        <v>|Sam Dunn|</v>
      </c>
      <c r="U2868" s="14" t="str">
        <f t="shared" si="359"/>
        <v>|Unknown|</v>
      </c>
    </row>
    <row r="2869" spans="1:21">
      <c r="A2869" s="14" t="s">
        <v>13870</v>
      </c>
      <c r="B2869" s="14" t="s">
        <v>48</v>
      </c>
      <c r="C2869" s="14" t="s">
        <v>13871</v>
      </c>
      <c r="D2869" s="14" t="s">
        <v>10289</v>
      </c>
      <c r="E2869" s="14" t="s">
        <v>13872</v>
      </c>
      <c r="F2869" s="14" t="s">
        <v>115</v>
      </c>
      <c r="G2869" s="26">
        <v>43889</v>
      </c>
      <c r="H2869" s="14">
        <v>2020</v>
      </c>
      <c r="I2869" s="14" t="s">
        <v>360</v>
      </c>
      <c r="J2869" s="14" t="s">
        <v>1226</v>
      </c>
      <c r="K2869" s="14" t="s">
        <v>1027</v>
      </c>
      <c r="L2869" s="14" t="s">
        <v>13873</v>
      </c>
      <c r="M2869" s="14">
        <f t="shared" si="352"/>
        <v>2020</v>
      </c>
      <c r="N2869" s="14">
        <f t="shared" si="353"/>
        <v>2</v>
      </c>
      <c r="O2869" s="14" t="str">
        <f>IFERROR(VLOOKUP(I2869,Lists!$F$2:$G$16,2,FALSE()),"Not Rated")</f>
        <v>Adults</v>
      </c>
      <c r="P2869" s="14">
        <f t="shared" si="354"/>
        <v>109</v>
      </c>
      <c r="Q2869" s="14" t="str">
        <f t="shared" si="355"/>
        <v>United States</v>
      </c>
      <c r="R2869" s="14" t="str">
        <f t="shared" si="356"/>
        <v>|United States|</v>
      </c>
      <c r="S2869" s="14" t="str">
        <f t="shared" si="357"/>
        <v>|Dramas|Romantic Movies|</v>
      </c>
      <c r="T2869" s="14" t="str">
        <f t="shared" si="358"/>
        <v>|Brett Haley|</v>
      </c>
      <c r="U2869" s="14" t="str">
        <f t="shared" si="359"/>
        <v>|Elle Fanning|Justice Smith|Luke Wilson|Keegan-Michael Key|Alexandra Shipp|Lamar Johnson|Virginia Gardner|Kelli O'Hara|Felix Mallard|Sofia Hasmik|</v>
      </c>
    </row>
    <row r="2870" spans="1:21">
      <c r="A2870" s="14" t="s">
        <v>13874</v>
      </c>
      <c r="B2870" s="14" t="s">
        <v>49</v>
      </c>
      <c r="C2870" s="14" t="s">
        <v>13875</v>
      </c>
      <c r="D2870" s="14" t="s">
        <v>117</v>
      </c>
      <c r="E2870" s="14" t="s">
        <v>13876</v>
      </c>
      <c r="F2870" s="14" t="s">
        <v>141</v>
      </c>
      <c r="G2870" s="26">
        <v>43889</v>
      </c>
      <c r="H2870" s="14">
        <v>2019</v>
      </c>
      <c r="I2870" s="14" t="s">
        <v>361</v>
      </c>
      <c r="J2870" s="14" t="s">
        <v>106</v>
      </c>
      <c r="K2870" s="14" t="s">
        <v>1682</v>
      </c>
      <c r="L2870" s="14" t="s">
        <v>13877</v>
      </c>
      <c r="M2870" s="14">
        <f t="shared" si="352"/>
        <v>2020</v>
      </c>
      <c r="N2870" s="14">
        <f t="shared" si="353"/>
        <v>2</v>
      </c>
      <c r="O2870" s="14" t="str">
        <f>IFERROR(VLOOKUP(I2870,Lists!$F$2:$G$16,2,FALSE()),"Not Rated")</f>
        <v>Teens</v>
      </c>
      <c r="P2870" s="14">
        <f t="shared" si="354"/>
        <v>2</v>
      </c>
      <c r="Q2870" s="14" t="str">
        <f t="shared" si="355"/>
        <v>Colombia</v>
      </c>
      <c r="R2870" s="14" t="str">
        <f t="shared" si="356"/>
        <v>|Colombia|</v>
      </c>
      <c r="S2870" s="14" t="str">
        <f t="shared" si="357"/>
        <v>|International TV Shows|Spanish-Language TV Shows|TV Comedies|</v>
      </c>
      <c r="T2870" s="14" t="str">
        <f t="shared" si="358"/>
        <v>|Unknown|</v>
      </c>
      <c r="U2870" s="14" t="str">
        <f t="shared" si="359"/>
        <v>|Angely Gaviria|Sebastián Eslava|Luis Fernando Hoyos|Verónica Orozco|Lenard Vanderaa|Sofía Araujo|Dylan Fuentes|Valeria Emiliani|Dubán Prado|Carlos Quintero|</v>
      </c>
    </row>
    <row r="2871" spans="1:21">
      <c r="A2871" s="14" t="s">
        <v>13878</v>
      </c>
      <c r="B2871" s="14" t="s">
        <v>48</v>
      </c>
      <c r="C2871" s="14" t="s">
        <v>13879</v>
      </c>
      <c r="D2871" s="14" t="s">
        <v>117</v>
      </c>
      <c r="E2871" s="14" t="s">
        <v>13880</v>
      </c>
      <c r="F2871" s="14" t="s">
        <v>116</v>
      </c>
      <c r="G2871" s="26">
        <v>43889</v>
      </c>
      <c r="H2871" s="14">
        <v>2019</v>
      </c>
      <c r="I2871" s="14" t="s">
        <v>361</v>
      </c>
      <c r="J2871" s="14" t="s">
        <v>4187</v>
      </c>
      <c r="K2871" s="14" t="s">
        <v>261</v>
      </c>
      <c r="L2871" s="14" t="s">
        <v>13881</v>
      </c>
      <c r="M2871" s="14">
        <f t="shared" si="352"/>
        <v>2020</v>
      </c>
      <c r="N2871" s="14">
        <f t="shared" si="353"/>
        <v>2</v>
      </c>
      <c r="O2871" s="14" t="str">
        <f>IFERROR(VLOOKUP(I2871,Lists!$F$2:$G$16,2,FALSE()),"Not Rated")</f>
        <v>Teens</v>
      </c>
      <c r="P2871" s="14">
        <f t="shared" si="354"/>
        <v>72</v>
      </c>
      <c r="Q2871" s="14" t="str">
        <f t="shared" si="355"/>
        <v>India</v>
      </c>
      <c r="R2871" s="14" t="str">
        <f t="shared" si="356"/>
        <v>|India|</v>
      </c>
      <c r="S2871" s="14" t="str">
        <f t="shared" si="357"/>
        <v>|Stand-Up Comedy|</v>
      </c>
      <c r="T2871" s="14" t="str">
        <f t="shared" si="358"/>
        <v>|Unknown|</v>
      </c>
      <c r="U2871" s="14" t="str">
        <f t="shared" si="359"/>
        <v>|Amit Tandon|</v>
      </c>
    </row>
    <row r="2872" spans="1:21">
      <c r="A2872" s="14" t="s">
        <v>13882</v>
      </c>
      <c r="B2872" s="14" t="s">
        <v>49</v>
      </c>
      <c r="C2872" s="14" t="s">
        <v>13883</v>
      </c>
      <c r="D2872" s="14" t="s">
        <v>117</v>
      </c>
      <c r="E2872" s="14" t="s">
        <v>13884</v>
      </c>
      <c r="F2872" s="14" t="s">
        <v>140</v>
      </c>
      <c r="G2872" s="26">
        <v>43889</v>
      </c>
      <c r="H2872" s="14">
        <v>2020</v>
      </c>
      <c r="I2872" s="14" t="s">
        <v>360</v>
      </c>
      <c r="J2872" s="14" t="s">
        <v>105</v>
      </c>
      <c r="K2872" s="14" t="s">
        <v>522</v>
      </c>
      <c r="L2872" s="14" t="s">
        <v>13885</v>
      </c>
      <c r="M2872" s="14">
        <f t="shared" si="352"/>
        <v>2020</v>
      </c>
      <c r="N2872" s="14">
        <f t="shared" si="353"/>
        <v>2</v>
      </c>
      <c r="O2872" s="14" t="str">
        <f>IFERROR(VLOOKUP(I2872,Lists!$F$2:$G$16,2,FALSE()),"Not Rated")</f>
        <v>Adults</v>
      </c>
      <c r="P2872" s="14">
        <f t="shared" si="354"/>
        <v>1</v>
      </c>
      <c r="Q2872" s="14" t="str">
        <f t="shared" si="355"/>
        <v>South Africa</v>
      </c>
      <c r="R2872" s="14" t="str">
        <f t="shared" si="356"/>
        <v>|South Africa|</v>
      </c>
      <c r="S2872" s="14" t="str">
        <f t="shared" si="357"/>
        <v>|International TV Shows|TV Action &amp; Adventure|TV Dramas|</v>
      </c>
      <c r="T2872" s="14" t="str">
        <f t="shared" si="358"/>
        <v>|Unknown|</v>
      </c>
      <c r="U2872" s="14" t="str">
        <f t="shared" si="359"/>
        <v>|Pearl Thusi|Vuyo Dabula|Loyiso Madinga|Kate Liquorish|Sechaba Morojele|Rob van Vuuren|Chi Mhende|Otto Nobela|Khathu Ramabulana|Enhle Mlotshwa|</v>
      </c>
    </row>
    <row r="2873" spans="1:21">
      <c r="A2873" s="14" t="s">
        <v>13886</v>
      </c>
      <c r="B2873" s="14" t="s">
        <v>49</v>
      </c>
      <c r="C2873" s="14" t="s">
        <v>13887</v>
      </c>
      <c r="D2873" s="14" t="s">
        <v>117</v>
      </c>
      <c r="E2873" s="14" t="s">
        <v>13888</v>
      </c>
      <c r="F2873" s="14" t="s">
        <v>122</v>
      </c>
      <c r="G2873" s="26">
        <v>43889</v>
      </c>
      <c r="H2873" s="14">
        <v>2019</v>
      </c>
      <c r="I2873" s="14" t="s">
        <v>360</v>
      </c>
      <c r="J2873" s="14" t="s">
        <v>105</v>
      </c>
      <c r="K2873" s="14" t="s">
        <v>992</v>
      </c>
      <c r="L2873" s="14" t="s">
        <v>13889</v>
      </c>
      <c r="M2873" s="14">
        <f t="shared" si="352"/>
        <v>2020</v>
      </c>
      <c r="N2873" s="14">
        <f t="shared" si="353"/>
        <v>2</v>
      </c>
      <c r="O2873" s="14" t="str">
        <f>IFERROR(VLOOKUP(I2873,Lists!$F$2:$G$16,2,FALSE()),"Not Rated")</f>
        <v>Adults</v>
      </c>
      <c r="P2873" s="14">
        <f t="shared" si="354"/>
        <v>1</v>
      </c>
      <c r="Q2873" s="14" t="str">
        <f t="shared" si="355"/>
        <v>Spain</v>
      </c>
      <c r="R2873" s="14" t="str">
        <f t="shared" si="356"/>
        <v>|Spain|</v>
      </c>
      <c r="S2873" s="14" t="str">
        <f t="shared" si="357"/>
        <v>|Crime TV Shows|International TV Shows|Spanish-Language TV Shows|</v>
      </c>
      <c r="T2873" s="14" t="str">
        <f t="shared" si="358"/>
        <v>|Unknown|</v>
      </c>
      <c r="U2873" s="14" t="str">
        <f t="shared" si="359"/>
        <v>|Jesús Mosquera|Cristina Castaño|María Pedraza|José de la Torre|Carlo Costanzia|Raudel Raúl Martiato|Juanjo Almeida|José Manuel Seda|Álex Gadea|Javier Mora|Pedro Casablanc|Elisa Matilla|María Pujalte|Adelfa Calvo|</v>
      </c>
    </row>
    <row r="2874" spans="1:21">
      <c r="A2874" s="14" t="s">
        <v>13890</v>
      </c>
      <c r="B2874" s="14" t="s">
        <v>49</v>
      </c>
      <c r="C2874" s="14" t="s">
        <v>13891</v>
      </c>
      <c r="D2874" s="14" t="s">
        <v>117</v>
      </c>
      <c r="E2874" s="14" t="s">
        <v>13892</v>
      </c>
      <c r="F2874" s="14" t="s">
        <v>125</v>
      </c>
      <c r="G2874" s="26">
        <v>43889</v>
      </c>
      <c r="H2874" s="14">
        <v>2020</v>
      </c>
      <c r="I2874" s="14" t="s">
        <v>360</v>
      </c>
      <c r="J2874" s="14" t="s">
        <v>105</v>
      </c>
      <c r="K2874" s="14" t="s">
        <v>1451</v>
      </c>
      <c r="L2874" s="14" t="s">
        <v>13893</v>
      </c>
      <c r="M2874" s="14">
        <f t="shared" si="352"/>
        <v>2020</v>
      </c>
      <c r="N2874" s="14">
        <f t="shared" si="353"/>
        <v>2</v>
      </c>
      <c r="O2874" s="14" t="str">
        <f>IFERROR(VLOOKUP(I2874,Lists!$F$2:$G$16,2,FALSE()),"Not Rated")</f>
        <v>Adults</v>
      </c>
      <c r="P2874" s="14">
        <f t="shared" si="354"/>
        <v>1</v>
      </c>
      <c r="Q2874" s="14" t="str">
        <f t="shared" si="355"/>
        <v>Mexico</v>
      </c>
      <c r="R2874" s="14" t="str">
        <f t="shared" si="356"/>
        <v>|Mexico|</v>
      </c>
      <c r="S2874" s="14" t="str">
        <f t="shared" si="357"/>
        <v>|International TV Shows|Spanish-Language TV Shows|TV Dramas|</v>
      </c>
      <c r="T2874" s="14" t="str">
        <f t="shared" si="358"/>
        <v>|Unknown|</v>
      </c>
      <c r="U2874" s="14" t="str">
        <f t="shared" si="359"/>
        <v>|Tessa Ia|Bárbara López|Lucía Uribe|Coty Camacho|Diego Calva Hernández|Tomás Ruiz|</v>
      </c>
    </row>
    <row r="2875" spans="1:21">
      <c r="A2875" s="14" t="s">
        <v>13894</v>
      </c>
      <c r="B2875" s="14" t="s">
        <v>48</v>
      </c>
      <c r="C2875" s="14" t="s">
        <v>13895</v>
      </c>
      <c r="D2875" s="14" t="s">
        <v>13744</v>
      </c>
      <c r="E2875" s="14" t="s">
        <v>13745</v>
      </c>
      <c r="F2875" s="14" t="s">
        <v>116</v>
      </c>
      <c r="G2875" s="26">
        <v>43888</v>
      </c>
      <c r="H2875" s="14">
        <v>2020</v>
      </c>
      <c r="I2875" s="14" t="s">
        <v>361</v>
      </c>
      <c r="J2875" s="14" t="s">
        <v>5390</v>
      </c>
      <c r="K2875" s="14" t="s">
        <v>861</v>
      </c>
      <c r="L2875" s="14" t="s">
        <v>13746</v>
      </c>
      <c r="M2875" s="14">
        <f t="shared" si="352"/>
        <v>2020</v>
      </c>
      <c r="N2875" s="14">
        <f t="shared" si="353"/>
        <v>2</v>
      </c>
      <c r="O2875" s="14" t="str">
        <f>IFERROR(VLOOKUP(I2875,Lists!$F$2:$G$16,2,FALSE()),"Not Rated")</f>
        <v>Teens</v>
      </c>
      <c r="P2875" s="14">
        <f t="shared" si="354"/>
        <v>162</v>
      </c>
      <c r="Q2875" s="14" t="str">
        <f t="shared" si="355"/>
        <v>India</v>
      </c>
      <c r="R2875" s="14" t="str">
        <f t="shared" si="356"/>
        <v>|India|</v>
      </c>
      <c r="S2875" s="14" t="str">
        <f t="shared" si="357"/>
        <v>|Action &amp; Adventure|Comedies|Dramas|</v>
      </c>
      <c r="T2875" s="14" t="str">
        <f t="shared" si="358"/>
        <v>|Trivikram Srinivas|</v>
      </c>
      <c r="U2875" s="14" t="str">
        <f t="shared" si="359"/>
        <v>|Allu Arjun|Pooja Hegde|Tabu|Sushanth|Nivetha Pethuraj|Jayaram|Murli Sharma|</v>
      </c>
    </row>
    <row r="2876" spans="1:21">
      <c r="A2876" s="14" t="s">
        <v>13896</v>
      </c>
      <c r="B2876" s="14" t="s">
        <v>49</v>
      </c>
      <c r="C2876" s="14" t="s">
        <v>13897</v>
      </c>
      <c r="D2876" s="14" t="s">
        <v>117</v>
      </c>
      <c r="E2876" s="14" t="s">
        <v>13898</v>
      </c>
      <c r="F2876" s="14" t="s">
        <v>115</v>
      </c>
      <c r="G2876" s="26">
        <v>43888</v>
      </c>
      <c r="H2876" s="14">
        <v>2020</v>
      </c>
      <c r="I2876" s="14" t="s">
        <v>360</v>
      </c>
      <c r="J2876" s="14" t="s">
        <v>106</v>
      </c>
      <c r="K2876" s="14" t="s">
        <v>11784</v>
      </c>
      <c r="L2876" s="14" t="s">
        <v>13899</v>
      </c>
      <c r="M2876" s="14">
        <f t="shared" si="352"/>
        <v>2020</v>
      </c>
      <c r="N2876" s="14">
        <f t="shared" si="353"/>
        <v>2</v>
      </c>
      <c r="O2876" s="14" t="str">
        <f>IFERROR(VLOOKUP(I2876,Lists!$F$2:$G$16,2,FALSE()),"Not Rated")</f>
        <v>Adults</v>
      </c>
      <c r="P2876" s="14">
        <f t="shared" si="354"/>
        <v>2</v>
      </c>
      <c r="Q2876" s="14" t="str">
        <f t="shared" si="355"/>
        <v>United States</v>
      </c>
      <c r="R2876" s="14" t="str">
        <f t="shared" si="356"/>
        <v>|United States|</v>
      </c>
      <c r="S2876" s="14" t="str">
        <f t="shared" si="357"/>
        <v>|Crime TV Shows|TV Action &amp; Adventure|TV Dramas|</v>
      </c>
      <c r="T2876" s="14" t="str">
        <f t="shared" si="358"/>
        <v>|Unknown|</v>
      </c>
      <c r="U2876" s="14" t="str">
        <f t="shared" si="359"/>
        <v>|Joel Kinnaman|James Purefoy|Martha Higareda|Renée Elise Goldsberry|Dichen Lachman|Will Yun Lee|Kristin Lehman|Chris Conner|Ato Essandoh|Tamara Taylor|Byron Mann|</v>
      </c>
    </row>
    <row r="2877" spans="1:21">
      <c r="A2877" s="14" t="s">
        <v>13900</v>
      </c>
      <c r="B2877" s="14" t="s">
        <v>49</v>
      </c>
      <c r="C2877" s="14" t="s">
        <v>13901</v>
      </c>
      <c r="D2877" s="14" t="s">
        <v>117</v>
      </c>
      <c r="E2877" s="14" t="s">
        <v>13902</v>
      </c>
      <c r="F2877" s="14" t="s">
        <v>121</v>
      </c>
      <c r="G2877" s="26">
        <v>43888</v>
      </c>
      <c r="H2877" s="14">
        <v>2020</v>
      </c>
      <c r="I2877" s="14" t="s">
        <v>360</v>
      </c>
      <c r="J2877" s="14" t="s">
        <v>105</v>
      </c>
      <c r="K2877" s="14" t="s">
        <v>688</v>
      </c>
      <c r="L2877" s="14" t="s">
        <v>13903</v>
      </c>
      <c r="M2877" s="14">
        <f t="shared" si="352"/>
        <v>2020</v>
      </c>
      <c r="N2877" s="14">
        <f t="shared" si="353"/>
        <v>2</v>
      </c>
      <c r="O2877" s="14" t="str">
        <f>IFERROR(VLOOKUP(I2877,Lists!$F$2:$G$16,2,FALSE()),"Not Rated")</f>
        <v>Adults</v>
      </c>
      <c r="P2877" s="14">
        <f t="shared" si="354"/>
        <v>1</v>
      </c>
      <c r="Q2877" s="14" t="str">
        <f t="shared" si="355"/>
        <v>Japan</v>
      </c>
      <c r="R2877" s="14" t="str">
        <f t="shared" si="356"/>
        <v>|Japan|</v>
      </c>
      <c r="S2877" s="14" t="str">
        <f t="shared" si="357"/>
        <v>|International TV Shows|TV Dramas|</v>
      </c>
      <c r="T2877" s="14" t="str">
        <f t="shared" si="358"/>
        <v>|Unknown|</v>
      </c>
      <c r="U2877" s="14" t="str">
        <f t="shared" si="359"/>
        <v>|Miki Nakatani|Elaiza Ikeda|Mari Natsuki|Yuka Itaya|KOM_I|Mika Nakashima|Tadanobu Asano|Shuhei Uesugi|Nobuaki Kaneko|Hidekazu Mashima|Sho Kasamatsu|Yutaro|</v>
      </c>
    </row>
    <row r="2878" spans="1:21">
      <c r="A2878" s="14" t="s">
        <v>13904</v>
      </c>
      <c r="B2878" s="14" t="s">
        <v>48</v>
      </c>
      <c r="C2878" s="14" t="s">
        <v>13905</v>
      </c>
      <c r="D2878" s="14" t="s">
        <v>13906</v>
      </c>
      <c r="E2878" s="14" t="s">
        <v>13907</v>
      </c>
      <c r="F2878" s="14" t="s">
        <v>121</v>
      </c>
      <c r="G2878" s="26">
        <v>43888</v>
      </c>
      <c r="H2878" s="14">
        <v>2019</v>
      </c>
      <c r="I2878" s="14" t="s">
        <v>365</v>
      </c>
      <c r="J2878" s="14" t="s">
        <v>653</v>
      </c>
      <c r="K2878" s="14" t="s">
        <v>11705</v>
      </c>
      <c r="L2878" s="14" t="s">
        <v>13908</v>
      </c>
      <c r="M2878" s="14">
        <f t="shared" si="352"/>
        <v>2020</v>
      </c>
      <c r="N2878" s="14">
        <f t="shared" si="353"/>
        <v>2</v>
      </c>
      <c r="O2878" s="14" t="str">
        <f>IFERROR(VLOOKUP(I2878,Lists!$F$2:$G$16,2,FALSE()),"Not Rated")</f>
        <v>Kids</v>
      </c>
      <c r="P2878" s="14">
        <f t="shared" si="354"/>
        <v>98</v>
      </c>
      <c r="Q2878" s="14" t="str">
        <f t="shared" si="355"/>
        <v>Japan</v>
      </c>
      <c r="R2878" s="14" t="str">
        <f t="shared" si="356"/>
        <v>|Japan|</v>
      </c>
      <c r="S2878" s="14" t="str">
        <f t="shared" si="357"/>
        <v>|Anime Features|Children &amp; Family Movies|</v>
      </c>
      <c r="T2878" s="14" t="str">
        <f t="shared" si="358"/>
        <v>|Kunihiko Yuyama|Motonori Sakakibara|</v>
      </c>
      <c r="U2878" s="14" t="str">
        <f t="shared" si="359"/>
        <v>|Sarah Natochenny|Dan Green|Bill Rogers|Michele Knotz|Alyson Leigh Rosenfeld|Rodger Parsons|</v>
      </c>
    </row>
    <row r="2879" spans="1:21">
      <c r="A2879" s="14" t="s">
        <v>13909</v>
      </c>
      <c r="B2879" s="14" t="s">
        <v>49</v>
      </c>
      <c r="C2879" s="14" t="s">
        <v>13910</v>
      </c>
      <c r="D2879" s="14" t="s">
        <v>13911</v>
      </c>
      <c r="E2879" s="14" t="s">
        <v>13912</v>
      </c>
      <c r="F2879" s="14" t="s">
        <v>161</v>
      </c>
      <c r="G2879" s="26">
        <v>43888</v>
      </c>
      <c r="H2879" s="14">
        <v>2020</v>
      </c>
      <c r="I2879" s="14" t="s">
        <v>361</v>
      </c>
      <c r="J2879" s="14" t="s">
        <v>105</v>
      </c>
      <c r="K2879" s="14" t="s">
        <v>62</v>
      </c>
      <c r="L2879" s="14" t="s">
        <v>13913</v>
      </c>
      <c r="M2879" s="14">
        <f t="shared" si="352"/>
        <v>2020</v>
      </c>
      <c r="N2879" s="14">
        <f t="shared" si="353"/>
        <v>2</v>
      </c>
      <c r="O2879" s="14" t="str">
        <f>IFERROR(VLOOKUP(I2879,Lists!$F$2:$G$16,2,FALSE()),"Not Rated")</f>
        <v>Teens</v>
      </c>
      <c r="P2879" s="14">
        <f t="shared" si="354"/>
        <v>1</v>
      </c>
      <c r="Q2879" s="14" t="str">
        <f t="shared" si="355"/>
        <v>Saudi Arabia</v>
      </c>
      <c r="R2879" s="14" t="str">
        <f t="shared" si="356"/>
        <v>|Saudi Arabia|</v>
      </c>
      <c r="S2879" s="14" t="str">
        <f t="shared" si="357"/>
        <v>|TV Shows|</v>
      </c>
      <c r="T2879" s="14" t="str">
        <f t="shared" si="358"/>
        <v>|Ali Kalthami|Meshal Aljaser|Faris Godus|Mohamed al Salman|Faisal al Amer|</v>
      </c>
      <c r="U2879" s="14" t="str">
        <f t="shared" si="359"/>
        <v>|Moayad Alnefaie|Mohammed Alhamdan|Citi Bet Baydi|Sadeem Alshehri|Mohammed Albakri|Moayed Althagafi|Hussain Alyahya|Abeer Alotaibi|Zara Albalushi|Ali Alshehabi|</v>
      </c>
    </row>
    <row r="2880" spans="1:21">
      <c r="A2880" s="14" t="s">
        <v>13914</v>
      </c>
      <c r="B2880" s="14" t="s">
        <v>48</v>
      </c>
      <c r="C2880" s="14" t="s">
        <v>13915</v>
      </c>
      <c r="D2880" s="14" t="s">
        <v>13916</v>
      </c>
      <c r="E2880" s="14" t="s">
        <v>13917</v>
      </c>
      <c r="F2880" s="14" t="s">
        <v>131</v>
      </c>
      <c r="G2880" s="26">
        <v>43887</v>
      </c>
      <c r="H2880" s="14">
        <v>2016</v>
      </c>
      <c r="I2880" s="14" t="s">
        <v>361</v>
      </c>
      <c r="J2880" s="14" t="s">
        <v>560</v>
      </c>
      <c r="K2880" s="14" t="s">
        <v>910</v>
      </c>
      <c r="L2880" s="14" t="s">
        <v>13918</v>
      </c>
      <c r="M2880" s="14">
        <f t="shared" si="352"/>
        <v>2020</v>
      </c>
      <c r="N2880" s="14">
        <f t="shared" si="353"/>
        <v>2</v>
      </c>
      <c r="O2880" s="14" t="str">
        <f>IFERROR(VLOOKUP(I2880,Lists!$F$2:$G$16,2,FALSE()),"Not Rated")</f>
        <v>Teens</v>
      </c>
      <c r="P2880" s="14">
        <f t="shared" si="354"/>
        <v>103</v>
      </c>
      <c r="Q2880" s="14" t="str">
        <f t="shared" si="355"/>
        <v>Nigeria</v>
      </c>
      <c r="R2880" s="14" t="str">
        <f t="shared" si="356"/>
        <v>|Nigeria|</v>
      </c>
      <c r="S2880" s="14" t="str">
        <f t="shared" si="357"/>
        <v>|Dramas|International Movies|Romantic Movies|</v>
      </c>
      <c r="T2880" s="14" t="str">
        <f t="shared" si="358"/>
        <v>|Tolu Awobiyi|</v>
      </c>
      <c r="U2880" s="14" t="str">
        <f t="shared" si="359"/>
        <v>|Lilian Esoro|Ademola Adedoyin|Enyima Nwigwe|Kiki Omeili|Okey Uzoeshi|Adesua Etomi|Olayode Juliana|Falz|</v>
      </c>
    </row>
    <row r="2881" spans="1:21">
      <c r="A2881" s="14" t="s">
        <v>13919</v>
      </c>
      <c r="B2881" s="14" t="s">
        <v>48</v>
      </c>
      <c r="C2881" s="14" t="s">
        <v>13920</v>
      </c>
      <c r="D2881" s="14" t="s">
        <v>6190</v>
      </c>
      <c r="E2881" s="14" t="s">
        <v>13921</v>
      </c>
      <c r="F2881" s="14" t="s">
        <v>131</v>
      </c>
      <c r="G2881" s="26">
        <v>43887</v>
      </c>
      <c r="H2881" s="14">
        <v>2015</v>
      </c>
      <c r="I2881" s="14" t="s">
        <v>360</v>
      </c>
      <c r="J2881" s="14" t="s">
        <v>566</v>
      </c>
      <c r="K2881" s="14" t="s">
        <v>475</v>
      </c>
      <c r="L2881" s="14" t="s">
        <v>13922</v>
      </c>
      <c r="M2881" s="14">
        <f t="shared" si="352"/>
        <v>2020</v>
      </c>
      <c r="N2881" s="14">
        <f t="shared" si="353"/>
        <v>2</v>
      </c>
      <c r="O2881" s="14" t="str">
        <f>IFERROR(VLOOKUP(I2881,Lists!$F$2:$G$16,2,FALSE()),"Not Rated")</f>
        <v>Adults</v>
      </c>
      <c r="P2881" s="14">
        <f t="shared" si="354"/>
        <v>97</v>
      </c>
      <c r="Q2881" s="14" t="str">
        <f t="shared" si="355"/>
        <v>Nigeria</v>
      </c>
      <c r="R2881" s="14" t="str">
        <f t="shared" si="356"/>
        <v>|Nigeria|</v>
      </c>
      <c r="S2881" s="14" t="str">
        <f t="shared" si="357"/>
        <v>|Dramas|International Movies|</v>
      </c>
      <c r="T2881" s="14" t="str">
        <f t="shared" si="358"/>
        <v>|Walter Taylaur|</v>
      </c>
      <c r="U2881" s="14" t="str">
        <f t="shared" si="359"/>
        <v>|Ramsey Nouah|Gideon Okeke|Osas Ighodaro Ajibade|Blossom Chukwujekwu|Kiki Omeili|Gbenro Ajibade|Ikechukwu|Alexx Ekubo|Shaffy Bello|</v>
      </c>
    </row>
    <row r="2882" spans="1:21">
      <c r="A2882" s="14" t="s">
        <v>13923</v>
      </c>
      <c r="B2882" s="14" t="s">
        <v>49</v>
      </c>
      <c r="C2882" s="14" t="s">
        <v>13924</v>
      </c>
      <c r="D2882" s="14" t="s">
        <v>117</v>
      </c>
      <c r="E2882" s="14" t="s">
        <v>13925</v>
      </c>
      <c r="F2882" s="14" t="s">
        <v>115</v>
      </c>
      <c r="G2882" s="26">
        <v>43887</v>
      </c>
      <c r="H2882" s="14">
        <v>2020</v>
      </c>
      <c r="I2882" s="14" t="s">
        <v>360</v>
      </c>
      <c r="J2882" s="14" t="s">
        <v>105</v>
      </c>
      <c r="K2882" s="14" t="s">
        <v>13926</v>
      </c>
      <c r="L2882" s="14" t="s">
        <v>13927</v>
      </c>
      <c r="M2882" s="14">
        <f t="shared" ref="M2882:M2945" si="360">IF(G2882="","",YEAR(G2882))</f>
        <v>2020</v>
      </c>
      <c r="N2882" s="14">
        <f t="shared" ref="N2882:N2945" si="361">IF(G2882="","",MONTH(G2882))</f>
        <v>2</v>
      </c>
      <c r="O2882" s="14" t="str">
        <f>IFERROR(VLOOKUP(I2882,Lists!$F$2:$G$16,2,FALSE()),"Not Rated")</f>
        <v>Adults</v>
      </c>
      <c r="P2882" s="14">
        <f t="shared" ref="P2882:P2945" si="362">IFERROR(VALUE(LEFT(J2882,FIND(" ",J2882)-1)),"")</f>
        <v>1</v>
      </c>
      <c r="Q2882" s="14" t="str">
        <f t="shared" ref="Q2882:Q2945" si="363">IFERROR(LEFT(F2882,FIND(",",F2882)-1),F2882)</f>
        <v>United States</v>
      </c>
      <c r="R2882" s="14" t="str">
        <f t="shared" ref="R2882:R2945" si="364">"|"&amp;SUBSTITUTE(F2882,", ","|")&amp;"|"</f>
        <v>|United States|</v>
      </c>
      <c r="S2882" s="14" t="str">
        <f t="shared" ref="S2882:S2945" si="365">"|"&amp;SUBSTITUTE(K2882,", ","|")&amp;"|"</f>
        <v>|TV Comedies|TV Dramas|TV Sci-Fi &amp; Fantasy|</v>
      </c>
      <c r="T2882" s="14" t="str">
        <f t="shared" ref="T2882:T2945" si="366">"|"&amp;SUBSTITUTE(D2882,", ","|")&amp;"|"</f>
        <v>|Unknown|</v>
      </c>
      <c r="U2882" s="14" t="str">
        <f t="shared" ref="U2882:U2945" si="367">"|"&amp;SUBSTITUTE(E2882,", ","|")&amp;"|"</f>
        <v>|Sophia Lillis|Wyatt Oleff|Kathleen Rose Perkins|Sofia Bryant|Richard Ellis|Sophia Tatum|David Theune|Zachary S. Williams|Aidan Wojtak-Hissong|</v>
      </c>
    </row>
    <row r="2883" spans="1:21">
      <c r="A2883" s="14" t="s">
        <v>13928</v>
      </c>
      <c r="B2883" s="14" t="s">
        <v>48</v>
      </c>
      <c r="C2883" s="14" t="s">
        <v>13929</v>
      </c>
      <c r="D2883" s="14" t="s">
        <v>10976</v>
      </c>
      <c r="E2883" s="14" t="s">
        <v>13930</v>
      </c>
      <c r="F2883" s="14" t="s">
        <v>131</v>
      </c>
      <c r="G2883" s="26">
        <v>43887</v>
      </c>
      <c r="H2883" s="14">
        <v>2015</v>
      </c>
      <c r="I2883" s="14" t="s">
        <v>360</v>
      </c>
      <c r="J2883" s="14" t="s">
        <v>507</v>
      </c>
      <c r="K2883" s="14" t="s">
        <v>1034</v>
      </c>
      <c r="L2883" s="14" t="s">
        <v>13931</v>
      </c>
      <c r="M2883" s="14">
        <f t="shared" si="360"/>
        <v>2020</v>
      </c>
      <c r="N2883" s="14">
        <f t="shared" si="361"/>
        <v>2</v>
      </c>
      <c r="O2883" s="14" t="str">
        <f>IFERROR(VLOOKUP(I2883,Lists!$F$2:$G$16,2,FALSE()),"Not Rated")</f>
        <v>Adults</v>
      </c>
      <c r="P2883" s="14">
        <f t="shared" si="362"/>
        <v>94</v>
      </c>
      <c r="Q2883" s="14" t="str">
        <f t="shared" si="363"/>
        <v>Nigeria</v>
      </c>
      <c r="R2883" s="14" t="str">
        <f t="shared" si="364"/>
        <v>|Nigeria|</v>
      </c>
      <c r="S2883" s="14" t="str">
        <f t="shared" si="365"/>
        <v>|Comedies|Dramas|Independent Movies|</v>
      </c>
      <c r="T2883" s="14" t="str">
        <f t="shared" si="366"/>
        <v>|Daniel Oriahi|</v>
      </c>
      <c r="U2883" s="14" t="str">
        <f t="shared" si="367"/>
        <v>|Odunlade Adekola|Ijeoma Grace Agu|Richard Akinlade|Babajide Alimison|Hafeez Oyetoro|Femi Jacobs|Toyin Oshinaike|Kelechi Udegbe|</v>
      </c>
    </row>
    <row r="2884" spans="1:21">
      <c r="A2884" s="14" t="s">
        <v>13932</v>
      </c>
      <c r="B2884" s="14" t="s">
        <v>48</v>
      </c>
      <c r="C2884" s="14" t="s">
        <v>13933</v>
      </c>
      <c r="D2884" s="14" t="s">
        <v>10429</v>
      </c>
      <c r="E2884" s="14" t="s">
        <v>13934</v>
      </c>
      <c r="F2884" s="14" t="s">
        <v>131</v>
      </c>
      <c r="G2884" s="26">
        <v>43887</v>
      </c>
      <c r="H2884" s="14">
        <v>2016</v>
      </c>
      <c r="I2884" s="14" t="s">
        <v>360</v>
      </c>
      <c r="J2884" s="14" t="s">
        <v>1247</v>
      </c>
      <c r="K2884" s="14" t="s">
        <v>475</v>
      </c>
      <c r="L2884" s="14" t="s">
        <v>13935</v>
      </c>
      <c r="M2884" s="14">
        <f t="shared" si="360"/>
        <v>2020</v>
      </c>
      <c r="N2884" s="14">
        <f t="shared" si="361"/>
        <v>2</v>
      </c>
      <c r="O2884" s="14" t="str">
        <f>IFERROR(VLOOKUP(I2884,Lists!$F$2:$G$16,2,FALSE()),"Not Rated")</f>
        <v>Adults</v>
      </c>
      <c r="P2884" s="14">
        <f t="shared" si="362"/>
        <v>101</v>
      </c>
      <c r="Q2884" s="14" t="str">
        <f t="shared" si="363"/>
        <v>Nigeria</v>
      </c>
      <c r="R2884" s="14" t="str">
        <f t="shared" si="364"/>
        <v>|Nigeria|</v>
      </c>
      <c r="S2884" s="14" t="str">
        <f t="shared" si="365"/>
        <v>|Dramas|International Movies|</v>
      </c>
      <c r="T2884" s="14" t="str">
        <f t="shared" si="366"/>
        <v>|Niyi Akinmolayan|</v>
      </c>
      <c r="U2884" s="14" t="str">
        <f t="shared" si="367"/>
        <v>|Adesua Etomi|O.C. Ukeje|Ireti Doyle|Sola Fosudo|Somkele Iyamah|Lota Chukwu|Gregory Ojefua|Beverly Naya|Bimbo Ademoye|Pius Fatoke|</v>
      </c>
    </row>
    <row r="2885" spans="1:21">
      <c r="A2885" s="14" t="s">
        <v>13936</v>
      </c>
      <c r="B2885" s="14" t="s">
        <v>49</v>
      </c>
      <c r="C2885" s="14" t="s">
        <v>13937</v>
      </c>
      <c r="D2885" s="14" t="s">
        <v>117</v>
      </c>
      <c r="E2885" s="14" t="s">
        <v>117</v>
      </c>
      <c r="F2885" s="14" t="s">
        <v>115</v>
      </c>
      <c r="G2885" s="26">
        <v>43887</v>
      </c>
      <c r="H2885" s="14">
        <v>2020</v>
      </c>
      <c r="I2885" s="14" t="s">
        <v>360</v>
      </c>
      <c r="J2885" s="14" t="s">
        <v>105</v>
      </c>
      <c r="K2885" s="14" t="s">
        <v>2015</v>
      </c>
      <c r="L2885" s="14" t="s">
        <v>13938</v>
      </c>
      <c r="M2885" s="14">
        <f t="shared" si="360"/>
        <v>2020</v>
      </c>
      <c r="N2885" s="14">
        <f t="shared" si="361"/>
        <v>2</v>
      </c>
      <c r="O2885" s="14" t="str">
        <f>IFERROR(VLOOKUP(I2885,Lists!$F$2:$G$16,2,FALSE()),"Not Rated")</f>
        <v>Adults</v>
      </c>
      <c r="P2885" s="14">
        <f t="shared" si="362"/>
        <v>1</v>
      </c>
      <c r="Q2885" s="14" t="str">
        <f t="shared" si="363"/>
        <v>United States</v>
      </c>
      <c r="R2885" s="14" t="str">
        <f t="shared" si="364"/>
        <v>|United States|</v>
      </c>
      <c r="S2885" s="14" t="str">
        <f t="shared" si="365"/>
        <v>|Crime TV Shows|Docuseries|</v>
      </c>
      <c r="T2885" s="14" t="str">
        <f t="shared" si="366"/>
        <v>|Unknown|</v>
      </c>
      <c r="U2885" s="14" t="str">
        <f t="shared" si="367"/>
        <v>|Unknown|</v>
      </c>
    </row>
    <row r="2886" spans="1:21">
      <c r="A2886" s="14" t="s">
        <v>13939</v>
      </c>
      <c r="B2886" s="14" t="s">
        <v>48</v>
      </c>
      <c r="C2886" s="14" t="s">
        <v>13940</v>
      </c>
      <c r="D2886" s="14" t="s">
        <v>13941</v>
      </c>
      <c r="E2886" s="14" t="s">
        <v>13942</v>
      </c>
      <c r="F2886" s="14" t="s">
        <v>117</v>
      </c>
      <c r="G2886" s="26">
        <v>43887</v>
      </c>
      <c r="H2886" s="14">
        <v>2015</v>
      </c>
      <c r="I2886" s="14" t="s">
        <v>360</v>
      </c>
      <c r="J2886" s="14" t="s">
        <v>2323</v>
      </c>
      <c r="K2886" s="14" t="s">
        <v>444</v>
      </c>
      <c r="L2886" s="14" t="s">
        <v>13943</v>
      </c>
      <c r="M2886" s="14">
        <f t="shared" si="360"/>
        <v>2020</v>
      </c>
      <c r="N2886" s="14">
        <f t="shared" si="361"/>
        <v>2</v>
      </c>
      <c r="O2886" s="14" t="str">
        <f>IFERROR(VLOOKUP(I2886,Lists!$F$2:$G$16,2,FALSE()),"Not Rated")</f>
        <v>Adults</v>
      </c>
      <c r="P2886" s="14">
        <f t="shared" si="362"/>
        <v>138</v>
      </c>
      <c r="Q2886" s="14" t="str">
        <f t="shared" si="363"/>
        <v>Unknown</v>
      </c>
      <c r="R2886" s="14" t="str">
        <f t="shared" si="364"/>
        <v>|Unknown|</v>
      </c>
      <c r="S2886" s="14" t="str">
        <f t="shared" si="365"/>
        <v>|Dramas|Independent Movies|International Movies|</v>
      </c>
      <c r="T2886" s="14" t="str">
        <f t="shared" si="366"/>
        <v>|Oyefunke Fayoyin|</v>
      </c>
      <c r="U2886" s="14" t="str">
        <f t="shared" si="367"/>
        <v>|Nse Ikpe-Etim|Femi Jacobs|Blossom Chukwujekwu|Bayray McNwizu|</v>
      </c>
    </row>
    <row r="2887" spans="1:21">
      <c r="A2887" s="14" t="s">
        <v>13944</v>
      </c>
      <c r="B2887" s="14" t="s">
        <v>48</v>
      </c>
      <c r="C2887" s="14" t="s">
        <v>13945</v>
      </c>
      <c r="D2887" s="14" t="s">
        <v>2575</v>
      </c>
      <c r="E2887" s="14" t="s">
        <v>13946</v>
      </c>
      <c r="F2887" s="14" t="s">
        <v>131</v>
      </c>
      <c r="G2887" s="26">
        <v>43887</v>
      </c>
      <c r="H2887" s="14">
        <v>2014</v>
      </c>
      <c r="I2887" s="14" t="s">
        <v>361</v>
      </c>
      <c r="J2887" s="14" t="s">
        <v>1226</v>
      </c>
      <c r="K2887" s="14" t="s">
        <v>2943</v>
      </c>
      <c r="L2887" s="14" t="s">
        <v>13947</v>
      </c>
      <c r="M2887" s="14">
        <f t="shared" si="360"/>
        <v>2020</v>
      </c>
      <c r="N2887" s="14">
        <f t="shared" si="361"/>
        <v>2</v>
      </c>
      <c r="O2887" s="14" t="str">
        <f>IFERROR(VLOOKUP(I2887,Lists!$F$2:$G$16,2,FALSE()),"Not Rated")</f>
        <v>Teens</v>
      </c>
      <c r="P2887" s="14">
        <f t="shared" si="362"/>
        <v>109</v>
      </c>
      <c r="Q2887" s="14" t="str">
        <f t="shared" si="363"/>
        <v>Nigeria</v>
      </c>
      <c r="R2887" s="14" t="str">
        <f t="shared" si="364"/>
        <v>|Nigeria|</v>
      </c>
      <c r="S2887" s="14" t="str">
        <f t="shared" si="365"/>
        <v>|International Movies|Romantic Movies|</v>
      </c>
      <c r="T2887" s="14" t="str">
        <f t="shared" si="366"/>
        <v>|Seyi Babatope|</v>
      </c>
      <c r="U2887" s="14" t="str">
        <f t="shared" si="367"/>
        <v>|Weruche Opia|Gideon Okeke|Beverly Naya|O.C. Ukeje|Shaffy Bello|Oreka Godis|</v>
      </c>
    </row>
    <row r="2888" spans="1:21">
      <c r="A2888" s="14" t="s">
        <v>13948</v>
      </c>
      <c r="B2888" s="14" t="s">
        <v>48</v>
      </c>
      <c r="C2888" s="14" t="s">
        <v>13949</v>
      </c>
      <c r="D2888" s="14" t="s">
        <v>13950</v>
      </c>
      <c r="E2888" s="14" t="s">
        <v>13951</v>
      </c>
      <c r="F2888" s="14" t="s">
        <v>115</v>
      </c>
      <c r="G2888" s="26">
        <v>43886</v>
      </c>
      <c r="H2888" s="14">
        <v>2020</v>
      </c>
      <c r="I2888" s="14" t="s">
        <v>360</v>
      </c>
      <c r="J2888" s="14" t="s">
        <v>7823</v>
      </c>
      <c r="K2888" s="14" t="s">
        <v>261</v>
      </c>
      <c r="L2888" s="14" t="s">
        <v>13952</v>
      </c>
      <c r="M2888" s="14">
        <f t="shared" si="360"/>
        <v>2020</v>
      </c>
      <c r="N2888" s="14">
        <f t="shared" si="361"/>
        <v>2</v>
      </c>
      <c r="O2888" s="14" t="str">
        <f>IFERROR(VLOOKUP(I2888,Lists!$F$2:$G$16,2,FALSE()),"Not Rated")</f>
        <v>Adults</v>
      </c>
      <c r="P2888" s="14">
        <f t="shared" si="362"/>
        <v>50</v>
      </c>
      <c r="Q2888" s="14" t="str">
        <f t="shared" si="363"/>
        <v>United States</v>
      </c>
      <c r="R2888" s="14" t="str">
        <f t="shared" si="364"/>
        <v>|United States|</v>
      </c>
      <c r="S2888" s="14" t="str">
        <f t="shared" si="365"/>
        <v>|Stand-Up Comedy|</v>
      </c>
      <c r="T2888" s="14" t="str">
        <f t="shared" si="366"/>
        <v>|Jason Orley|</v>
      </c>
      <c r="U2888" s="14" t="str">
        <f t="shared" si="367"/>
        <v>|Pete Davidson|</v>
      </c>
    </row>
    <row r="2889" spans="1:21">
      <c r="A2889" s="14" t="s">
        <v>13953</v>
      </c>
      <c r="B2889" s="14" t="s">
        <v>48</v>
      </c>
      <c r="C2889" s="14" t="s">
        <v>13954</v>
      </c>
      <c r="D2889" s="14" t="s">
        <v>13955</v>
      </c>
      <c r="E2889" s="14" t="s">
        <v>13956</v>
      </c>
      <c r="F2889" s="14" t="s">
        <v>115</v>
      </c>
      <c r="G2889" s="26">
        <v>43884</v>
      </c>
      <c r="H2889" s="14">
        <v>2019</v>
      </c>
      <c r="I2889" s="14" t="s">
        <v>362</v>
      </c>
      <c r="J2889" s="14" t="s">
        <v>604</v>
      </c>
      <c r="K2889" s="14" t="s">
        <v>4501</v>
      </c>
      <c r="L2889" s="14" t="s">
        <v>13957</v>
      </c>
      <c r="M2889" s="14">
        <f t="shared" si="360"/>
        <v>2020</v>
      </c>
      <c r="N2889" s="14">
        <f t="shared" si="361"/>
        <v>2</v>
      </c>
      <c r="O2889" s="14" t="str">
        <f>IFERROR(VLOOKUP(I2889,Lists!$F$2:$G$16,2,FALSE()),"Not Rated")</f>
        <v>Older Kids</v>
      </c>
      <c r="P2889" s="14">
        <f t="shared" si="362"/>
        <v>110</v>
      </c>
      <c r="Q2889" s="14" t="str">
        <f t="shared" si="363"/>
        <v>United States</v>
      </c>
      <c r="R2889" s="14" t="str">
        <f t="shared" si="364"/>
        <v>|United States|</v>
      </c>
      <c r="S2889" s="14" t="str">
        <f t="shared" si="365"/>
        <v>|Children &amp; Family Movies|Dramas|Faith &amp; Spirituality|</v>
      </c>
      <c r="T2889" s="14" t="str">
        <f t="shared" si="366"/>
        <v>|Robert Eagar|</v>
      </c>
      <c r="U2889" s="14" t="str">
        <f t="shared" si="367"/>
        <v>|John Paul Kakos|Natalia Livingston|E. Roger Mitchell|Rick Hearst|Jason London|Victoria Elizabeth Staley|Adam Boyer|</v>
      </c>
    </row>
    <row r="2890" spans="1:21">
      <c r="A2890" s="14" t="s">
        <v>13958</v>
      </c>
      <c r="B2890" s="14" t="s">
        <v>49</v>
      </c>
      <c r="C2890" s="14" t="s">
        <v>13959</v>
      </c>
      <c r="D2890" s="14" t="s">
        <v>117</v>
      </c>
      <c r="E2890" s="14" t="s">
        <v>13960</v>
      </c>
      <c r="F2890" s="14" t="s">
        <v>123</v>
      </c>
      <c r="G2890" s="26">
        <v>43884</v>
      </c>
      <c r="H2890" s="14">
        <v>2020</v>
      </c>
      <c r="I2890" s="14" t="s">
        <v>361</v>
      </c>
      <c r="J2890" s="14" t="s">
        <v>105</v>
      </c>
      <c r="K2890" s="14" t="s">
        <v>6268</v>
      </c>
      <c r="L2890" s="14" t="s">
        <v>13961</v>
      </c>
      <c r="M2890" s="14">
        <f t="shared" si="360"/>
        <v>2020</v>
      </c>
      <c r="N2890" s="14">
        <f t="shared" si="361"/>
        <v>2</v>
      </c>
      <c r="O2890" s="14" t="str">
        <f>IFERROR(VLOOKUP(I2890,Lists!$F$2:$G$16,2,FALSE()),"Not Rated")</f>
        <v>Teens</v>
      </c>
      <c r="P2890" s="14">
        <f t="shared" si="362"/>
        <v>1</v>
      </c>
      <c r="Q2890" s="14" t="str">
        <f t="shared" si="363"/>
        <v>South Korea</v>
      </c>
      <c r="R2890" s="14" t="str">
        <f t="shared" si="364"/>
        <v>|South Korea|</v>
      </c>
      <c r="S2890" s="14" t="str">
        <f t="shared" si="365"/>
        <v>|International TV Shows|Korean TV Shows|Romantic TV Shows|</v>
      </c>
      <c r="T2890" s="14" t="str">
        <f t="shared" si="366"/>
        <v>|Unknown|</v>
      </c>
      <c r="U2890" s="14" t="str">
        <f t="shared" si="367"/>
        <v>|Kim Tae-hee|Lee Kyoo-hyung|Go Bo-gyeol|Shin Dong-mi|Seo Woo-jin|Lee Si-woo|Oh Eui-sik|Ahn Nae-sang|Kim Mee-kyeong|Park Su-young|Kim Mi-su|Yoon Sa-bong|</v>
      </c>
    </row>
    <row r="2891" spans="1:21">
      <c r="A2891" s="14" t="s">
        <v>13962</v>
      </c>
      <c r="B2891" s="14" t="s">
        <v>48</v>
      </c>
      <c r="C2891" s="14" t="s">
        <v>13963</v>
      </c>
      <c r="D2891" s="14" t="s">
        <v>13964</v>
      </c>
      <c r="E2891" s="14" t="s">
        <v>13965</v>
      </c>
      <c r="F2891" s="14" t="s">
        <v>115</v>
      </c>
      <c r="G2891" s="26">
        <v>43883</v>
      </c>
      <c r="H2891" s="14">
        <v>2019</v>
      </c>
      <c r="I2891" s="14" t="s">
        <v>360</v>
      </c>
      <c r="J2891" s="14" t="s">
        <v>900</v>
      </c>
      <c r="K2891" s="14" t="s">
        <v>260</v>
      </c>
      <c r="L2891" s="14" t="s">
        <v>13966</v>
      </c>
      <c r="M2891" s="14">
        <f t="shared" si="360"/>
        <v>2020</v>
      </c>
      <c r="N2891" s="14">
        <f t="shared" si="361"/>
        <v>2</v>
      </c>
      <c r="O2891" s="14" t="str">
        <f>IFERROR(VLOOKUP(I2891,Lists!$F$2:$G$16,2,FALSE()),"Not Rated")</f>
        <v>Adults</v>
      </c>
      <c r="P2891" s="14">
        <f t="shared" si="362"/>
        <v>92</v>
      </c>
      <c r="Q2891" s="14" t="str">
        <f t="shared" si="363"/>
        <v>United States</v>
      </c>
      <c r="R2891" s="14" t="str">
        <f t="shared" si="364"/>
        <v>|United States|</v>
      </c>
      <c r="S2891" s="14" t="str">
        <f t="shared" si="365"/>
        <v>|Horror Movies|</v>
      </c>
      <c r="T2891" s="14" t="str">
        <f t="shared" si="366"/>
        <v>|Travis Stevens|</v>
      </c>
      <c r="U2891" s="14" t="str">
        <f t="shared" si="367"/>
        <v>|CM Punk|Trieste Kelly Dunn|Sarah Brooks|Elissa Dowling|Karen Woditsch|Marshall Bean|Anish Jethmalani|Bishop Stevens|Tonya Kay|</v>
      </c>
    </row>
    <row r="2892" spans="1:21">
      <c r="A2892" s="14" t="s">
        <v>13967</v>
      </c>
      <c r="B2892" s="14" t="s">
        <v>49</v>
      </c>
      <c r="C2892" s="14" t="s">
        <v>13968</v>
      </c>
      <c r="D2892" s="14" t="s">
        <v>13969</v>
      </c>
      <c r="E2892" s="14" t="s">
        <v>13970</v>
      </c>
      <c r="F2892" s="14" t="s">
        <v>119</v>
      </c>
      <c r="G2892" s="26">
        <v>43883</v>
      </c>
      <c r="H2892" s="14">
        <v>2018</v>
      </c>
      <c r="I2892" s="14" t="s">
        <v>360</v>
      </c>
      <c r="J2892" s="14" t="s">
        <v>105</v>
      </c>
      <c r="K2892" s="14" t="s">
        <v>2015</v>
      </c>
      <c r="L2892" s="14" t="s">
        <v>13971</v>
      </c>
      <c r="M2892" s="14">
        <f t="shared" si="360"/>
        <v>2020</v>
      </c>
      <c r="N2892" s="14">
        <f t="shared" si="361"/>
        <v>2</v>
      </c>
      <c r="O2892" s="14" t="str">
        <f>IFERROR(VLOOKUP(I2892,Lists!$F$2:$G$16,2,FALSE()),"Not Rated")</f>
        <v>Adults</v>
      </c>
      <c r="P2892" s="14">
        <f t="shared" si="362"/>
        <v>1</v>
      </c>
      <c r="Q2892" s="14" t="str">
        <f t="shared" si="363"/>
        <v>Canada</v>
      </c>
      <c r="R2892" s="14" t="str">
        <f t="shared" si="364"/>
        <v>|Canada|</v>
      </c>
      <c r="S2892" s="14" t="str">
        <f t="shared" si="365"/>
        <v>|Crime TV Shows|Docuseries|</v>
      </c>
      <c r="T2892" s="14" t="str">
        <f t="shared" si="366"/>
        <v>|Mick Grogan|</v>
      </c>
      <c r="U2892" s="14" t="str">
        <f t="shared" si="367"/>
        <v>|Ted Kaczynski|</v>
      </c>
    </row>
    <row r="2893" spans="1:21">
      <c r="A2893" s="14" t="s">
        <v>13972</v>
      </c>
      <c r="B2893" s="14" t="s">
        <v>49</v>
      </c>
      <c r="C2893" s="14" t="s">
        <v>13973</v>
      </c>
      <c r="D2893" s="14" t="s">
        <v>117</v>
      </c>
      <c r="E2893" s="14" t="s">
        <v>13974</v>
      </c>
      <c r="F2893" s="14" t="s">
        <v>115</v>
      </c>
      <c r="G2893" s="26">
        <v>43882</v>
      </c>
      <c r="H2893" s="14">
        <v>2020</v>
      </c>
      <c r="I2893" s="14" t="s">
        <v>360</v>
      </c>
      <c r="J2893" s="14" t="s">
        <v>105</v>
      </c>
      <c r="K2893" s="14" t="s">
        <v>490</v>
      </c>
      <c r="L2893" s="14" t="s">
        <v>13975</v>
      </c>
      <c r="M2893" s="14">
        <f t="shared" si="360"/>
        <v>2020</v>
      </c>
      <c r="N2893" s="14">
        <f t="shared" si="361"/>
        <v>2</v>
      </c>
      <c r="O2893" s="14" t="str">
        <f>IFERROR(VLOOKUP(I2893,Lists!$F$2:$G$16,2,FALSE()),"Not Rated")</f>
        <v>Adults</v>
      </c>
      <c r="P2893" s="14">
        <f t="shared" si="362"/>
        <v>1</v>
      </c>
      <c r="Q2893" s="14" t="str">
        <f t="shared" si="363"/>
        <v>United States</v>
      </c>
      <c r="R2893" s="14" t="str">
        <f t="shared" si="364"/>
        <v>|United States|</v>
      </c>
      <c r="S2893" s="14" t="str">
        <f t="shared" si="365"/>
        <v>|TV Comedies|TV Dramas|</v>
      </c>
      <c r="T2893" s="14" t="str">
        <f t="shared" si="366"/>
        <v>|Unknown|</v>
      </c>
      <c r="U2893" s="14" t="str">
        <f t="shared" si="367"/>
        <v>|J.J. Soria|Carlos Santos|Karrie Martin|Joaquín Cosío|Julissa Calderon|Annie Gonzalez|Laura Patalano|Felipe Esparza|</v>
      </c>
    </row>
    <row r="2894" spans="1:21">
      <c r="A2894" s="14" t="s">
        <v>13976</v>
      </c>
      <c r="B2894" s="14" t="s">
        <v>49</v>
      </c>
      <c r="C2894" s="14" t="s">
        <v>13977</v>
      </c>
      <c r="D2894" s="14" t="s">
        <v>117</v>
      </c>
      <c r="E2894" s="14" t="s">
        <v>13978</v>
      </c>
      <c r="F2894" s="14" t="s">
        <v>123</v>
      </c>
      <c r="G2894" s="26">
        <v>43882</v>
      </c>
      <c r="H2894" s="14">
        <v>2020</v>
      </c>
      <c r="I2894" s="14" t="s">
        <v>360</v>
      </c>
      <c r="J2894" s="14" t="s">
        <v>105</v>
      </c>
      <c r="K2894" s="14" t="s">
        <v>6268</v>
      </c>
      <c r="L2894" s="14" t="s">
        <v>13979</v>
      </c>
      <c r="M2894" s="14">
        <f t="shared" si="360"/>
        <v>2020</v>
      </c>
      <c r="N2894" s="14">
        <f t="shared" si="361"/>
        <v>2</v>
      </c>
      <c r="O2894" s="14" t="str">
        <f>IFERROR(VLOOKUP(I2894,Lists!$F$2:$G$16,2,FALSE()),"Not Rated")</f>
        <v>Adults</v>
      </c>
      <c r="P2894" s="14">
        <f t="shared" si="362"/>
        <v>1</v>
      </c>
      <c r="Q2894" s="14" t="str">
        <f t="shared" si="363"/>
        <v>South Korea</v>
      </c>
      <c r="R2894" s="14" t="str">
        <f t="shared" si="364"/>
        <v>|South Korea|</v>
      </c>
      <c r="S2894" s="14" t="str">
        <f t="shared" si="365"/>
        <v>|International TV Shows|Korean TV Shows|Romantic TV Shows|</v>
      </c>
      <c r="T2894" s="14" t="str">
        <f t="shared" si="366"/>
        <v>|Unknown|</v>
      </c>
      <c r="U2894" s="14" t="str">
        <f t="shared" si="367"/>
        <v>|Kim Hye-soo|Ju Ji-hoon|Lee Gyoung-young|Kim Ho-jung|Song Young-kyu|Hwang Bo-ra|Jeon Seok-ho|Hyun Bong-sik|Park Se-jin|</v>
      </c>
    </row>
    <row r="2895" spans="1:21">
      <c r="A2895" s="14" t="s">
        <v>13980</v>
      </c>
      <c r="B2895" s="14" t="s">
        <v>49</v>
      </c>
      <c r="C2895" s="14" t="s">
        <v>13981</v>
      </c>
      <c r="D2895" s="14" t="s">
        <v>117</v>
      </c>
      <c r="E2895" s="14" t="s">
        <v>117</v>
      </c>
      <c r="F2895" s="14" t="s">
        <v>117</v>
      </c>
      <c r="G2895" s="26">
        <v>43882</v>
      </c>
      <c r="H2895" s="14">
        <v>2020</v>
      </c>
      <c r="I2895" s="14" t="s">
        <v>368</v>
      </c>
      <c r="J2895" s="14" t="s">
        <v>105</v>
      </c>
      <c r="K2895" s="14" t="s">
        <v>1599</v>
      </c>
      <c r="L2895" s="14" t="s">
        <v>13982</v>
      </c>
      <c r="M2895" s="14">
        <f t="shared" si="360"/>
        <v>2020</v>
      </c>
      <c r="N2895" s="14">
        <f t="shared" si="361"/>
        <v>2</v>
      </c>
      <c r="O2895" s="14" t="str">
        <f>IFERROR(VLOOKUP(I2895,Lists!$F$2:$G$16,2,FALSE()),"Not Rated")</f>
        <v>Kids</v>
      </c>
      <c r="P2895" s="14">
        <f t="shared" si="362"/>
        <v>1</v>
      </c>
      <c r="Q2895" s="14" t="str">
        <f t="shared" si="363"/>
        <v>Unknown</v>
      </c>
      <c r="R2895" s="14" t="str">
        <f t="shared" si="364"/>
        <v>|Unknown|</v>
      </c>
      <c r="S2895" s="14" t="str">
        <f t="shared" si="365"/>
        <v>|International TV Shows|Reality TV|</v>
      </c>
      <c r="T2895" s="14" t="str">
        <f t="shared" si="366"/>
        <v>|Unknown|</v>
      </c>
      <c r="U2895" s="14" t="str">
        <f t="shared" si="367"/>
        <v>|Unknown|</v>
      </c>
    </row>
    <row r="2896" spans="1:21">
      <c r="A2896" s="14" t="s">
        <v>13983</v>
      </c>
      <c r="B2896" s="14" t="s">
        <v>49</v>
      </c>
      <c r="C2896" s="14" t="s">
        <v>13984</v>
      </c>
      <c r="D2896" s="14" t="s">
        <v>117</v>
      </c>
      <c r="E2896" s="14" t="s">
        <v>13985</v>
      </c>
      <c r="F2896" s="14" t="s">
        <v>134</v>
      </c>
      <c r="G2896" s="26">
        <v>43882</v>
      </c>
      <c r="H2896" s="14">
        <v>2020</v>
      </c>
      <c r="I2896" s="14" t="s">
        <v>360</v>
      </c>
      <c r="J2896" s="14" t="s">
        <v>105</v>
      </c>
      <c r="K2896" s="14" t="s">
        <v>992</v>
      </c>
      <c r="L2896" s="14" t="s">
        <v>13986</v>
      </c>
      <c r="M2896" s="14">
        <f t="shared" si="360"/>
        <v>2020</v>
      </c>
      <c r="N2896" s="14">
        <f t="shared" si="361"/>
        <v>2</v>
      </c>
      <c r="O2896" s="14" t="str">
        <f>IFERROR(VLOOKUP(I2896,Lists!$F$2:$G$16,2,FALSE()),"Not Rated")</f>
        <v>Adults</v>
      </c>
      <c r="P2896" s="14">
        <f t="shared" si="362"/>
        <v>1</v>
      </c>
      <c r="Q2896" s="14" t="str">
        <f t="shared" si="363"/>
        <v>Argentina</v>
      </c>
      <c r="R2896" s="14" t="str">
        <f t="shared" si="364"/>
        <v>|Argentina|</v>
      </c>
      <c r="S2896" s="14" t="str">
        <f t="shared" si="365"/>
        <v>|Crime TV Shows|International TV Shows|Spanish-Language TV Shows|</v>
      </c>
      <c r="T2896" s="14" t="str">
        <f t="shared" si="366"/>
        <v>|Unknown|</v>
      </c>
      <c r="U2896" s="14" t="str">
        <f t="shared" si="367"/>
        <v>|Dolores Fonzi|Esteban Lamothe|Carlos Belloso|Juan Gil Navarro|Daniel Aráoz|Antonio Grimau|Ignacio Quesada|Mónica Ayos|Daniel Valenzuela|</v>
      </c>
    </row>
    <row r="2897" spans="1:21">
      <c r="A2897" s="14" t="s">
        <v>13987</v>
      </c>
      <c r="B2897" s="14" t="s">
        <v>48</v>
      </c>
      <c r="C2897" s="14" t="s">
        <v>13988</v>
      </c>
      <c r="D2897" s="14" t="s">
        <v>13989</v>
      </c>
      <c r="E2897" s="14" t="s">
        <v>13990</v>
      </c>
      <c r="F2897" s="14" t="s">
        <v>124</v>
      </c>
      <c r="G2897" s="26">
        <v>43882</v>
      </c>
      <c r="H2897" s="14">
        <v>2020</v>
      </c>
      <c r="I2897" s="14" t="s">
        <v>360</v>
      </c>
      <c r="J2897" s="14" t="s">
        <v>1159</v>
      </c>
      <c r="K2897" s="14" t="s">
        <v>444</v>
      </c>
      <c r="L2897" s="14" t="s">
        <v>13991</v>
      </c>
      <c r="M2897" s="14">
        <f t="shared" si="360"/>
        <v>2020</v>
      </c>
      <c r="N2897" s="14">
        <f t="shared" si="361"/>
        <v>2</v>
      </c>
      <c r="O2897" s="14" t="str">
        <f>IFERROR(VLOOKUP(I2897,Lists!$F$2:$G$16,2,FALSE()),"Not Rated")</f>
        <v>Adults</v>
      </c>
      <c r="P2897" s="14">
        <f t="shared" si="362"/>
        <v>120</v>
      </c>
      <c r="Q2897" s="14" t="str">
        <f t="shared" si="363"/>
        <v>Germany</v>
      </c>
      <c r="R2897" s="14" t="str">
        <f t="shared" si="364"/>
        <v>|Germany|</v>
      </c>
      <c r="S2897" s="14" t="str">
        <f t="shared" si="365"/>
        <v>|Dramas|Independent Movies|International Movies|</v>
      </c>
      <c r="T2897" s="14" t="str">
        <f t="shared" si="366"/>
        <v>|Nora Fingscheidt|</v>
      </c>
      <c r="U2897" s="14" t="str">
        <f t="shared" si="367"/>
        <v>|Helena Zengel|Albrecht Schuch|Gabriela Maria Schmeide|Lisa Hagmeister|Melanie Straub|Victoria Trauttmansdorff|Maryam Zaree|Tedros Teclebrhan|</v>
      </c>
    </row>
    <row r="2898" spans="1:21">
      <c r="A2898" s="14" t="s">
        <v>13992</v>
      </c>
      <c r="B2898" s="14" t="s">
        <v>48</v>
      </c>
      <c r="C2898" s="14" t="s">
        <v>13993</v>
      </c>
      <c r="D2898" s="14" t="s">
        <v>13994</v>
      </c>
      <c r="E2898" s="14" t="s">
        <v>13995</v>
      </c>
      <c r="F2898" s="14" t="s">
        <v>116</v>
      </c>
      <c r="G2898" s="26">
        <v>43882</v>
      </c>
      <c r="H2898" s="14">
        <v>2019</v>
      </c>
      <c r="I2898" s="14" t="s">
        <v>361</v>
      </c>
      <c r="J2898" s="14" t="s">
        <v>1247</v>
      </c>
      <c r="K2898" s="14" t="s">
        <v>873</v>
      </c>
      <c r="L2898" s="14" t="s">
        <v>13996</v>
      </c>
      <c r="M2898" s="14">
        <f t="shared" si="360"/>
        <v>2020</v>
      </c>
      <c r="N2898" s="14">
        <f t="shared" si="361"/>
        <v>2</v>
      </c>
      <c r="O2898" s="14" t="str">
        <f>IFERROR(VLOOKUP(I2898,Lists!$F$2:$G$16,2,FALSE()),"Not Rated")</f>
        <v>Teens</v>
      </c>
      <c r="P2898" s="14">
        <f t="shared" si="362"/>
        <v>101</v>
      </c>
      <c r="Q2898" s="14" t="str">
        <f t="shared" si="363"/>
        <v>India</v>
      </c>
      <c r="R2898" s="14" t="str">
        <f t="shared" si="364"/>
        <v>|India|</v>
      </c>
      <c r="S2898" s="14" t="str">
        <f t="shared" si="365"/>
        <v>|International Movies|Thrillers|</v>
      </c>
      <c r="T2898" s="14" t="str">
        <f t="shared" si="366"/>
        <v>|Jeethu Joseph|</v>
      </c>
      <c r="U2898" s="14" t="str">
        <f t="shared" si="367"/>
        <v>|Rishi Kapoor|Emraan Hashmi|Sobhita Dhulipala|Vedika|Anupam Bhattacharya|Chandan Anand|Arif Zakaria|Rukhsar Ahmed|</v>
      </c>
    </row>
    <row r="2899" spans="1:21">
      <c r="A2899" s="14" t="s">
        <v>13997</v>
      </c>
      <c r="B2899" s="14" t="s">
        <v>48</v>
      </c>
      <c r="C2899" s="14" t="s">
        <v>13998</v>
      </c>
      <c r="D2899" s="14" t="s">
        <v>13999</v>
      </c>
      <c r="E2899" s="14" t="s">
        <v>14000</v>
      </c>
      <c r="F2899" s="14" t="s">
        <v>115</v>
      </c>
      <c r="G2899" s="26">
        <v>43882</v>
      </c>
      <c r="H2899" s="14">
        <v>2020</v>
      </c>
      <c r="I2899" s="14" t="s">
        <v>363</v>
      </c>
      <c r="J2899" s="14" t="s">
        <v>646</v>
      </c>
      <c r="K2899" s="14" t="s">
        <v>683</v>
      </c>
      <c r="L2899" s="14" t="s">
        <v>14001</v>
      </c>
      <c r="M2899" s="14">
        <f t="shared" si="360"/>
        <v>2020</v>
      </c>
      <c r="N2899" s="14">
        <f t="shared" si="361"/>
        <v>2</v>
      </c>
      <c r="O2899" s="14" t="str">
        <f>IFERROR(VLOOKUP(I2899,Lists!$F$2:$G$16,2,FALSE()),"Not Rated")</f>
        <v>Adults</v>
      </c>
      <c r="P2899" s="14">
        <f t="shared" si="362"/>
        <v>116</v>
      </c>
      <c r="Q2899" s="14" t="str">
        <f t="shared" si="363"/>
        <v>United States</v>
      </c>
      <c r="R2899" s="14" t="str">
        <f t="shared" si="364"/>
        <v>|United States|</v>
      </c>
      <c r="S2899" s="14" t="str">
        <f t="shared" si="365"/>
        <v>|Dramas|Thrillers|</v>
      </c>
      <c r="T2899" s="14" t="str">
        <f t="shared" si="366"/>
        <v>|Dee Rees|</v>
      </c>
      <c r="U2899" s="14" t="str">
        <f t="shared" si="367"/>
        <v>|Anne Hathaway|Ben Affleck|Willem Dafoe|Toby Jones|Rosie Perez|Edi Gathegi|Mel Rodriguez|Onata Aprile|</v>
      </c>
    </row>
    <row r="2900" spans="1:21">
      <c r="A2900" s="14" t="s">
        <v>14002</v>
      </c>
      <c r="B2900" s="14" t="s">
        <v>48</v>
      </c>
      <c r="C2900" s="14" t="s">
        <v>14003</v>
      </c>
      <c r="D2900" s="14" t="s">
        <v>14004</v>
      </c>
      <c r="E2900" s="14" t="s">
        <v>14005</v>
      </c>
      <c r="F2900" s="14" t="s">
        <v>116</v>
      </c>
      <c r="G2900" s="26">
        <v>43882</v>
      </c>
      <c r="H2900" s="14">
        <v>2020</v>
      </c>
      <c r="I2900" s="14" t="s">
        <v>360</v>
      </c>
      <c r="J2900" s="14" t="s">
        <v>962</v>
      </c>
      <c r="K2900" s="14" t="s">
        <v>475</v>
      </c>
      <c r="L2900" s="14" t="s">
        <v>14006</v>
      </c>
      <c r="M2900" s="14">
        <f t="shared" si="360"/>
        <v>2020</v>
      </c>
      <c r="N2900" s="14">
        <f t="shared" si="361"/>
        <v>2</v>
      </c>
      <c r="O2900" s="14" t="str">
        <f>IFERROR(VLOOKUP(I2900,Lists!$F$2:$G$16,2,FALSE()),"Not Rated")</f>
        <v>Adults</v>
      </c>
      <c r="P2900" s="14">
        <f t="shared" si="362"/>
        <v>117</v>
      </c>
      <c r="Q2900" s="14" t="str">
        <f t="shared" si="363"/>
        <v>India</v>
      </c>
      <c r="R2900" s="14" t="str">
        <f t="shared" si="364"/>
        <v>|India|</v>
      </c>
      <c r="S2900" s="14" t="str">
        <f t="shared" si="365"/>
        <v>|Dramas|International Movies|</v>
      </c>
      <c r="T2900" s="14" t="str">
        <f t="shared" si="366"/>
        <v>|Sooni Taraporevala|</v>
      </c>
      <c r="U2900" s="14" t="str">
        <f t="shared" si="367"/>
        <v>|Julian Sands|Manish Chauhan|Achintya Bose|Jim Sarbh|Danish Husain|Vijay Maurya|Heeba Shah|Kalyanee Mulay|</v>
      </c>
    </row>
    <row r="2901" spans="1:21">
      <c r="A2901" s="14" t="s">
        <v>14007</v>
      </c>
      <c r="B2901" s="14" t="s">
        <v>48</v>
      </c>
      <c r="C2901" s="14" t="s">
        <v>14008</v>
      </c>
      <c r="D2901" s="14" t="s">
        <v>14009</v>
      </c>
      <c r="E2901" s="14" t="s">
        <v>14010</v>
      </c>
      <c r="F2901" s="14" t="s">
        <v>140</v>
      </c>
      <c r="G2901" s="26">
        <v>43881</v>
      </c>
      <c r="H2901" s="14">
        <v>2012</v>
      </c>
      <c r="I2901" s="14" t="s">
        <v>362</v>
      </c>
      <c r="J2901" s="14" t="s">
        <v>739</v>
      </c>
      <c r="K2901" s="14" t="s">
        <v>554</v>
      </c>
      <c r="L2901" s="14" t="s">
        <v>14011</v>
      </c>
      <c r="M2901" s="14">
        <f t="shared" si="360"/>
        <v>2020</v>
      </c>
      <c r="N2901" s="14">
        <f t="shared" si="361"/>
        <v>2</v>
      </c>
      <c r="O2901" s="14" t="str">
        <f>IFERROR(VLOOKUP(I2901,Lists!$F$2:$G$16,2,FALSE()),"Not Rated")</f>
        <v>Older Kids</v>
      </c>
      <c r="P2901" s="14">
        <f t="shared" si="362"/>
        <v>95</v>
      </c>
      <c r="Q2901" s="14" t="str">
        <f t="shared" si="363"/>
        <v>South Africa</v>
      </c>
      <c r="R2901" s="14" t="str">
        <f t="shared" si="364"/>
        <v>|South Africa|</v>
      </c>
      <c r="S2901" s="14" t="str">
        <f t="shared" si="365"/>
        <v>|Comedies|International Movies|Music &amp; Musicals|</v>
      </c>
      <c r="T2901" s="14" t="str">
        <f t="shared" si="366"/>
        <v>|Linda Korsten|</v>
      </c>
      <c r="U2901" s="14" t="str">
        <f t="shared" si="367"/>
        <v>|Marlee van der Merwe|Eugene Jensen|Marno van der Merwe|Lizelle de Klerk|Steve Hofmeyr|Sanet Ackermann|Terence Bridgett|Annette Engelbrecht|Rina Nienaber|Lizz Meiring|</v>
      </c>
    </row>
    <row r="2902" spans="1:21">
      <c r="A2902" s="14" t="s">
        <v>14012</v>
      </c>
      <c r="B2902" s="14" t="s">
        <v>49</v>
      </c>
      <c r="C2902" s="14" t="s">
        <v>14013</v>
      </c>
      <c r="D2902" s="14" t="s">
        <v>117</v>
      </c>
      <c r="E2902" s="14" t="s">
        <v>14014</v>
      </c>
      <c r="F2902" s="14" t="s">
        <v>133</v>
      </c>
      <c r="G2902" s="26">
        <v>43881</v>
      </c>
      <c r="H2902" s="14">
        <v>2020</v>
      </c>
      <c r="I2902" s="14" t="s">
        <v>360</v>
      </c>
      <c r="J2902" s="14" t="s">
        <v>105</v>
      </c>
      <c r="K2902" s="14" t="s">
        <v>8200</v>
      </c>
      <c r="L2902" s="14" t="s">
        <v>14015</v>
      </c>
      <c r="M2902" s="14">
        <f t="shared" si="360"/>
        <v>2020</v>
      </c>
      <c r="N2902" s="14">
        <f t="shared" si="361"/>
        <v>2</v>
      </c>
      <c r="O2902" s="14" t="str">
        <f>IFERROR(VLOOKUP(I2902,Lists!$F$2:$G$16,2,FALSE()),"Not Rated")</f>
        <v>Adults</v>
      </c>
      <c r="P2902" s="14">
        <f t="shared" si="362"/>
        <v>1</v>
      </c>
      <c r="Q2902" s="14" t="str">
        <f t="shared" si="363"/>
        <v>Brazil</v>
      </c>
      <c r="R2902" s="14" t="str">
        <f t="shared" si="364"/>
        <v>|Brazil|</v>
      </c>
      <c r="S2902" s="14" t="str">
        <f t="shared" si="365"/>
        <v>|International TV Shows|TV Horror|TV Mysteries|</v>
      </c>
      <c r="T2902" s="14" t="str">
        <f t="shared" si="366"/>
        <v>|Unknown|</v>
      </c>
      <c r="U2902" s="14" t="str">
        <f t="shared" si="367"/>
        <v>|Danilo Mesquita|Cláudia Okuno|Mariana Sena|Enzo Barone|Drop Dashi|Miwa Yanagizawa|Carlos Takeshi|Daniel Rocha|Kelzy Ecard|Norival Rizzo|Nicolas Trevijano|Jui Huang|Jimmy Wong|Fania Espinosa|Wallie Ruy|Begê Muniz|Antonio Miano|Ricardo Iazzetta|Mayhara Ribeiro|Jairo Mattos|</v>
      </c>
    </row>
    <row r="2903" spans="1:21">
      <c r="A2903" s="14" t="s">
        <v>14016</v>
      </c>
      <c r="B2903" s="14" t="s">
        <v>48</v>
      </c>
      <c r="C2903" s="14" t="s">
        <v>14017</v>
      </c>
      <c r="D2903" s="14" t="s">
        <v>14018</v>
      </c>
      <c r="E2903" s="14" t="s">
        <v>117</v>
      </c>
      <c r="F2903" s="14" t="s">
        <v>14019</v>
      </c>
      <c r="G2903" s="26">
        <v>43881</v>
      </c>
      <c r="H2903" s="14">
        <v>2018</v>
      </c>
      <c r="I2903" s="14" t="s">
        <v>362</v>
      </c>
      <c r="J2903" s="14" t="s">
        <v>730</v>
      </c>
      <c r="K2903" s="14" t="s">
        <v>4116</v>
      </c>
      <c r="L2903" s="14" t="s">
        <v>14020</v>
      </c>
      <c r="M2903" s="14">
        <f t="shared" si="360"/>
        <v>2020</v>
      </c>
      <c r="N2903" s="14">
        <f t="shared" si="361"/>
        <v>2</v>
      </c>
      <c r="O2903" s="14" t="str">
        <f>IFERROR(VLOOKUP(I2903,Lists!$F$2:$G$16,2,FALSE()),"Not Rated")</f>
        <v>Older Kids</v>
      </c>
      <c r="P2903" s="14">
        <f t="shared" si="362"/>
        <v>93</v>
      </c>
      <c r="Q2903" s="14" t="str">
        <f t="shared" si="363"/>
        <v>Romania</v>
      </c>
      <c r="R2903" s="14" t="str">
        <f t="shared" si="364"/>
        <v>|Romania|United Kingdom|</v>
      </c>
      <c r="S2903" s="14" t="str">
        <f t="shared" si="365"/>
        <v>|Children &amp; Family Movies|Documentaries|International Movies|</v>
      </c>
      <c r="T2903" s="14" t="str">
        <f t="shared" si="366"/>
        <v>|Tom Barton-Humphreys|</v>
      </c>
      <c r="U2903" s="14" t="str">
        <f t="shared" si="367"/>
        <v>|Unknown|</v>
      </c>
    </row>
    <row r="2904" spans="1:21">
      <c r="A2904" s="14" t="s">
        <v>14021</v>
      </c>
      <c r="B2904" s="14" t="s">
        <v>49</v>
      </c>
      <c r="C2904" s="14" t="s">
        <v>14022</v>
      </c>
      <c r="D2904" s="14" t="s">
        <v>117</v>
      </c>
      <c r="E2904" s="14" t="s">
        <v>14023</v>
      </c>
      <c r="F2904" s="14" t="s">
        <v>115</v>
      </c>
      <c r="G2904" s="26">
        <v>43878</v>
      </c>
      <c r="H2904" s="14">
        <v>2008</v>
      </c>
      <c r="I2904" s="14" t="s">
        <v>362</v>
      </c>
      <c r="J2904" s="14" t="s">
        <v>105</v>
      </c>
      <c r="K2904" s="14" t="s">
        <v>11022</v>
      </c>
      <c r="L2904" s="14" t="s">
        <v>14024</v>
      </c>
      <c r="M2904" s="14">
        <f t="shared" si="360"/>
        <v>2020</v>
      </c>
      <c r="N2904" s="14">
        <f t="shared" si="361"/>
        <v>2</v>
      </c>
      <c r="O2904" s="14" t="str">
        <f>IFERROR(VLOOKUP(I2904,Lists!$F$2:$G$16,2,FALSE()),"Not Rated")</f>
        <v>Older Kids</v>
      </c>
      <c r="P2904" s="14">
        <f t="shared" si="362"/>
        <v>1</v>
      </c>
      <c r="Q2904" s="14" t="str">
        <f t="shared" si="363"/>
        <v>United States</v>
      </c>
      <c r="R2904" s="14" t="str">
        <f t="shared" si="364"/>
        <v>|United States|</v>
      </c>
      <c r="S2904" s="14" t="str">
        <f t="shared" si="365"/>
        <v>|Kids' TV|TV Action &amp; Adventure|TV Comedies|</v>
      </c>
      <c r="T2904" s="14" t="str">
        <f t="shared" si="366"/>
        <v>|Unknown|</v>
      </c>
      <c r="U2904" s="14" t="str">
        <f t="shared" si="367"/>
        <v>|Mike Myers|Eddie Murphy|Cameron Diaz|Antonio Banderas|Kristen Schaal|Simon Cowell|Gilles Marini|Charlotte Newhouse|Dean Edwards|Cody Cameron|Christopher Knights|Conrad Vernon|</v>
      </c>
    </row>
    <row r="2905" spans="1:21">
      <c r="A2905" s="14" t="s">
        <v>14025</v>
      </c>
      <c r="B2905" s="14" t="s">
        <v>48</v>
      </c>
      <c r="C2905" s="14" t="s">
        <v>14026</v>
      </c>
      <c r="D2905" s="14" t="s">
        <v>14027</v>
      </c>
      <c r="E2905" s="14" t="s">
        <v>14028</v>
      </c>
      <c r="F2905" s="14" t="s">
        <v>14029</v>
      </c>
      <c r="G2905" s="26">
        <v>43877</v>
      </c>
      <c r="H2905" s="14">
        <v>2015</v>
      </c>
      <c r="I2905" s="14" t="s">
        <v>363</v>
      </c>
      <c r="J2905" s="14" t="s">
        <v>682</v>
      </c>
      <c r="K2905" s="14" t="s">
        <v>1027</v>
      </c>
      <c r="L2905" s="14" t="s">
        <v>14030</v>
      </c>
      <c r="M2905" s="14">
        <f t="shared" si="360"/>
        <v>2020</v>
      </c>
      <c r="N2905" s="14">
        <f t="shared" si="361"/>
        <v>2</v>
      </c>
      <c r="O2905" s="14" t="str">
        <f>IFERROR(VLOOKUP(I2905,Lists!$F$2:$G$16,2,FALSE()),"Not Rated")</f>
        <v>Adults</v>
      </c>
      <c r="P2905" s="14">
        <f t="shared" si="362"/>
        <v>122</v>
      </c>
      <c r="Q2905" s="14" t="str">
        <f t="shared" si="363"/>
        <v>France</v>
      </c>
      <c r="R2905" s="14" t="str">
        <f t="shared" si="364"/>
        <v>|France|Malta|United States|</v>
      </c>
      <c r="S2905" s="14" t="str">
        <f t="shared" si="365"/>
        <v>|Dramas|Romantic Movies|</v>
      </c>
      <c r="T2905" s="14" t="str">
        <f t="shared" si="366"/>
        <v>|Angelina Jolie|</v>
      </c>
      <c r="U2905" s="14" t="str">
        <f t="shared" si="367"/>
        <v>|Angelina Jolie|Brad Pitt|Mélanie Laurent|Melvil Poupaud|Niels Arestrup|Richard Bohringer|</v>
      </c>
    </row>
    <row r="2906" spans="1:21">
      <c r="A2906" s="14" t="s">
        <v>14031</v>
      </c>
      <c r="B2906" s="14" t="s">
        <v>48</v>
      </c>
      <c r="C2906" s="14" t="s">
        <v>14032</v>
      </c>
      <c r="D2906" s="14" t="s">
        <v>14033</v>
      </c>
      <c r="E2906" s="14" t="s">
        <v>14034</v>
      </c>
      <c r="F2906" s="14" t="s">
        <v>115</v>
      </c>
      <c r="G2906" s="26">
        <v>43877</v>
      </c>
      <c r="H2906" s="14">
        <v>2019</v>
      </c>
      <c r="I2906" s="14" t="s">
        <v>360</v>
      </c>
      <c r="J2906" s="14" t="s">
        <v>724</v>
      </c>
      <c r="K2906" s="14" t="s">
        <v>1436</v>
      </c>
      <c r="L2906" s="14" t="s">
        <v>14035</v>
      </c>
      <c r="M2906" s="14">
        <f t="shared" si="360"/>
        <v>2020</v>
      </c>
      <c r="N2906" s="14">
        <f t="shared" si="361"/>
        <v>2</v>
      </c>
      <c r="O2906" s="14" t="str">
        <f>IFERROR(VLOOKUP(I2906,Lists!$F$2:$G$16,2,FALSE()),"Not Rated")</f>
        <v>Adults</v>
      </c>
      <c r="P2906" s="14">
        <f t="shared" si="362"/>
        <v>102</v>
      </c>
      <c r="Q2906" s="14" t="str">
        <f t="shared" si="363"/>
        <v>United States</v>
      </c>
      <c r="R2906" s="14" t="str">
        <f t="shared" si="364"/>
        <v>|United States|</v>
      </c>
      <c r="S2906" s="14" t="str">
        <f t="shared" si="365"/>
        <v>|Dramas|Independent Movies|</v>
      </c>
      <c r="T2906" s="14" t="str">
        <f t="shared" si="366"/>
        <v>|R.J. Daniel Hanna|</v>
      </c>
      <c r="U2906" s="14" t="str">
        <f t="shared" si="367"/>
        <v>|Uzo Aduba|Matthew Modine|Aunjanue Ellis|Niles Fitch|Amirah Vann|Nadji Jeter|Michael Beasley|Adina Porter|Vanessa Williams|</v>
      </c>
    </row>
    <row r="2907" spans="1:21">
      <c r="A2907" s="14" t="s">
        <v>14036</v>
      </c>
      <c r="B2907" s="14" t="s">
        <v>48</v>
      </c>
      <c r="C2907" s="14" t="s">
        <v>14037</v>
      </c>
      <c r="D2907" s="14" t="s">
        <v>14038</v>
      </c>
      <c r="E2907" s="14" t="s">
        <v>14039</v>
      </c>
      <c r="F2907" s="14" t="s">
        <v>115</v>
      </c>
      <c r="G2907" s="26">
        <v>43877</v>
      </c>
      <c r="H2907" s="14">
        <v>2015</v>
      </c>
      <c r="I2907" s="14" t="s">
        <v>363</v>
      </c>
      <c r="J2907" s="14" t="s">
        <v>624</v>
      </c>
      <c r="K2907" s="14" t="s">
        <v>12076</v>
      </c>
      <c r="L2907" s="14" t="s">
        <v>14040</v>
      </c>
      <c r="M2907" s="14">
        <f t="shared" si="360"/>
        <v>2020</v>
      </c>
      <c r="N2907" s="14">
        <f t="shared" si="361"/>
        <v>2</v>
      </c>
      <c r="O2907" s="14" t="str">
        <f>IFERROR(VLOOKUP(I2907,Lists!$F$2:$G$16,2,FALSE()),"Not Rated")</f>
        <v>Adults</v>
      </c>
      <c r="P2907" s="14">
        <f t="shared" si="362"/>
        <v>96</v>
      </c>
      <c r="Q2907" s="14" t="str">
        <f t="shared" si="363"/>
        <v>United States</v>
      </c>
      <c r="R2907" s="14" t="str">
        <f t="shared" si="364"/>
        <v>|United States|</v>
      </c>
      <c r="S2907" s="14" t="str">
        <f t="shared" si="365"/>
        <v>|Action &amp; Adventure|Comedies|Romantic Movies|</v>
      </c>
      <c r="T2907" s="14" t="str">
        <f t="shared" si="366"/>
        <v>|Paco Cabezas|</v>
      </c>
      <c r="U2907" s="14" t="str">
        <f t="shared" si="367"/>
        <v>|Sam Rockwell|Anna Kendrick|Tim Roth|James Ransone|Anson Mount|Michael Eklund|RZA|Katie Nehra|</v>
      </c>
    </row>
    <row r="2908" spans="1:21">
      <c r="A2908" s="14" t="s">
        <v>14041</v>
      </c>
      <c r="B2908" s="14" t="s">
        <v>49</v>
      </c>
      <c r="C2908" s="14" t="s">
        <v>14042</v>
      </c>
      <c r="D2908" s="14" t="s">
        <v>9918</v>
      </c>
      <c r="E2908" s="14" t="s">
        <v>14043</v>
      </c>
      <c r="F2908" s="14" t="s">
        <v>131</v>
      </c>
      <c r="G2908" s="26">
        <v>43877</v>
      </c>
      <c r="H2908" s="14">
        <v>2017</v>
      </c>
      <c r="I2908" s="14" t="s">
        <v>360</v>
      </c>
      <c r="J2908" s="14" t="s">
        <v>105</v>
      </c>
      <c r="K2908" s="14" t="s">
        <v>688</v>
      </c>
      <c r="L2908" s="14" t="s">
        <v>14044</v>
      </c>
      <c r="M2908" s="14">
        <f t="shared" si="360"/>
        <v>2020</v>
      </c>
      <c r="N2908" s="14">
        <f t="shared" si="361"/>
        <v>2</v>
      </c>
      <c r="O2908" s="14" t="str">
        <f>IFERROR(VLOOKUP(I2908,Lists!$F$2:$G$16,2,FALSE()),"Not Rated")</f>
        <v>Adults</v>
      </c>
      <c r="P2908" s="14">
        <f t="shared" si="362"/>
        <v>1</v>
      </c>
      <c r="Q2908" s="14" t="str">
        <f t="shared" si="363"/>
        <v>Nigeria</v>
      </c>
      <c r="R2908" s="14" t="str">
        <f t="shared" si="364"/>
        <v>|Nigeria|</v>
      </c>
      <c r="S2908" s="14" t="str">
        <f t="shared" si="365"/>
        <v>|International TV Shows|TV Dramas|</v>
      </c>
      <c r="T2908" s="14" t="str">
        <f t="shared" si="366"/>
        <v>|Tosin Coker|</v>
      </c>
      <c r="U2908" s="14" t="str">
        <f t="shared" si="367"/>
        <v>|Ini Dima Okojie|Akah Nnani|Nancy Isime|Maurice Sam|David Jones David|Angel Funto Johnson|Pearl Okorie|Tomiwa Tegbe|Peanut Omatsola|</v>
      </c>
    </row>
    <row r="2909" spans="1:21">
      <c r="A2909" s="14" t="s">
        <v>14045</v>
      </c>
      <c r="B2909" s="14" t="s">
        <v>48</v>
      </c>
      <c r="C2909" s="14" t="s">
        <v>14046</v>
      </c>
      <c r="D2909" s="14" t="s">
        <v>14047</v>
      </c>
      <c r="E2909" s="14" t="s">
        <v>14048</v>
      </c>
      <c r="F2909" s="14" t="s">
        <v>115</v>
      </c>
      <c r="G2909" s="26">
        <v>43877</v>
      </c>
      <c r="H2909" s="14">
        <v>2016</v>
      </c>
      <c r="I2909" s="14" t="s">
        <v>363</v>
      </c>
      <c r="J2909" s="14" t="s">
        <v>730</v>
      </c>
      <c r="K2909" s="14" t="s">
        <v>683</v>
      </c>
      <c r="L2909" s="14" t="s">
        <v>14049</v>
      </c>
      <c r="M2909" s="14">
        <f t="shared" si="360"/>
        <v>2020</v>
      </c>
      <c r="N2909" s="14">
        <f t="shared" si="361"/>
        <v>2</v>
      </c>
      <c r="O2909" s="14" t="str">
        <f>IFERROR(VLOOKUP(I2909,Lists!$F$2:$G$16,2,FALSE()),"Not Rated")</f>
        <v>Adults</v>
      </c>
      <c r="P2909" s="14">
        <f t="shared" si="362"/>
        <v>93</v>
      </c>
      <c r="Q2909" s="14" t="str">
        <f t="shared" si="363"/>
        <v>United States</v>
      </c>
      <c r="R2909" s="14" t="str">
        <f t="shared" si="364"/>
        <v>|United States|</v>
      </c>
      <c r="S2909" s="14" t="str">
        <f t="shared" si="365"/>
        <v>|Dramas|Thrillers|</v>
      </c>
      <c r="T2909" s="14" t="str">
        <f t="shared" si="366"/>
        <v>|Peter Billingsley|</v>
      </c>
      <c r="U2909" s="14" t="str">
        <f t="shared" si="367"/>
        <v>|Vince Vaughn|Hailee Steinfeld|Jonathan Banks|Bill Paxton|Mike Epps|Jordi Mollà|William Levy|Jon Favreau|Taraji P. Henson|Shea Whigham|Cain Velasquez|</v>
      </c>
    </row>
    <row r="2910" spans="1:21">
      <c r="A2910" s="14" t="s">
        <v>14050</v>
      </c>
      <c r="B2910" s="14" t="s">
        <v>48</v>
      </c>
      <c r="C2910" s="14" t="s">
        <v>14051</v>
      </c>
      <c r="D2910" s="14" t="s">
        <v>14052</v>
      </c>
      <c r="E2910" s="14" t="s">
        <v>14053</v>
      </c>
      <c r="F2910" s="14" t="s">
        <v>115</v>
      </c>
      <c r="G2910" s="26">
        <v>43877</v>
      </c>
      <c r="H2910" s="14">
        <v>2016</v>
      </c>
      <c r="I2910" s="14" t="s">
        <v>364</v>
      </c>
      <c r="J2910" s="14" t="s">
        <v>730</v>
      </c>
      <c r="K2910" s="14" t="s">
        <v>6328</v>
      </c>
      <c r="L2910" s="14" t="s">
        <v>14054</v>
      </c>
      <c r="M2910" s="14">
        <f t="shared" si="360"/>
        <v>2020</v>
      </c>
      <c r="N2910" s="14">
        <f t="shared" si="361"/>
        <v>2</v>
      </c>
      <c r="O2910" s="14" t="str">
        <f>IFERROR(VLOOKUP(I2910,Lists!$F$2:$G$16,2,FALSE()),"Not Rated")</f>
        <v>Teens</v>
      </c>
      <c r="P2910" s="14">
        <f t="shared" si="362"/>
        <v>93</v>
      </c>
      <c r="Q2910" s="14" t="str">
        <f t="shared" si="363"/>
        <v>United States</v>
      </c>
      <c r="R2910" s="14" t="str">
        <f t="shared" si="364"/>
        <v>|United States|</v>
      </c>
      <c r="S2910" s="14" t="str">
        <f t="shared" si="365"/>
        <v>|Horror Movies|Independent Movies|</v>
      </c>
      <c r="T2910" s="14" t="str">
        <f t="shared" si="366"/>
        <v>|Jason Zada|</v>
      </c>
      <c r="U2910" s="14" t="str">
        <f t="shared" si="367"/>
        <v>|Natalie Dormer|Taylor Kinney|Yukiyoshi Ozawa|Eoin Macken|Stephanie Vogt|Rina Takasaki|Noriko Sakura|Yuho Yamashita|</v>
      </c>
    </row>
    <row r="2911" spans="1:21">
      <c r="A2911" s="14" t="s">
        <v>14055</v>
      </c>
      <c r="B2911" s="14" t="s">
        <v>48</v>
      </c>
      <c r="C2911" s="14" t="s">
        <v>14056</v>
      </c>
      <c r="D2911" s="14" t="s">
        <v>14057</v>
      </c>
      <c r="E2911" s="14" t="s">
        <v>14058</v>
      </c>
      <c r="F2911" s="14" t="s">
        <v>117</v>
      </c>
      <c r="G2911" s="26">
        <v>43876</v>
      </c>
      <c r="H2911" s="14">
        <v>2017</v>
      </c>
      <c r="I2911" s="14" t="s">
        <v>366</v>
      </c>
      <c r="J2911" s="14" t="s">
        <v>4187</v>
      </c>
      <c r="K2911" s="14" t="s">
        <v>61</v>
      </c>
      <c r="L2911" s="14" t="s">
        <v>14059</v>
      </c>
      <c r="M2911" s="14">
        <f t="shared" si="360"/>
        <v>2020</v>
      </c>
      <c r="N2911" s="14">
        <f t="shared" si="361"/>
        <v>2</v>
      </c>
      <c r="O2911" s="14" t="str">
        <f>IFERROR(VLOOKUP(I2911,Lists!$F$2:$G$16,2,FALSE()),"Not Rated")</f>
        <v>Kids</v>
      </c>
      <c r="P2911" s="14">
        <f t="shared" si="362"/>
        <v>72</v>
      </c>
      <c r="Q2911" s="14" t="str">
        <f t="shared" si="363"/>
        <v>Unknown</v>
      </c>
      <c r="R2911" s="14" t="str">
        <f t="shared" si="364"/>
        <v>|Unknown|</v>
      </c>
      <c r="S2911" s="14" t="str">
        <f t="shared" si="365"/>
        <v>|Movies|</v>
      </c>
      <c r="T2911" s="14" t="str">
        <f t="shared" si="366"/>
        <v>|Avgousta Zourelidi|</v>
      </c>
      <c r="U2911" s="14" t="str">
        <f t="shared" si="367"/>
        <v>|Debi Derryberry|Cassandra Morris|Salli Saffioti|Larissa Gallagher|Cristina Milizia|Jonquil Goode|Travis Dresden|Evan Smith|Michael Sorich|Sara Cravens|</v>
      </c>
    </row>
    <row r="2912" spans="1:21">
      <c r="A2912" s="14" t="s">
        <v>14060</v>
      </c>
      <c r="B2912" s="14" t="s">
        <v>49</v>
      </c>
      <c r="C2912" s="14" t="s">
        <v>14061</v>
      </c>
      <c r="D2912" s="14" t="s">
        <v>117</v>
      </c>
      <c r="E2912" s="14" t="s">
        <v>14062</v>
      </c>
      <c r="F2912" s="14" t="s">
        <v>208</v>
      </c>
      <c r="G2912" s="26">
        <v>43876</v>
      </c>
      <c r="H2912" s="14">
        <v>2017</v>
      </c>
      <c r="I2912" s="14" t="s">
        <v>366</v>
      </c>
      <c r="J2912" s="14" t="s">
        <v>105</v>
      </c>
      <c r="K2912" s="14" t="s">
        <v>617</v>
      </c>
      <c r="L2912" s="14" t="s">
        <v>14063</v>
      </c>
      <c r="M2912" s="14">
        <f t="shared" si="360"/>
        <v>2020</v>
      </c>
      <c r="N2912" s="14">
        <f t="shared" si="361"/>
        <v>2</v>
      </c>
      <c r="O2912" s="14" t="str">
        <f>IFERROR(VLOOKUP(I2912,Lists!$F$2:$G$16,2,FALSE()),"Not Rated")</f>
        <v>Kids</v>
      </c>
      <c r="P2912" s="14">
        <f t="shared" si="362"/>
        <v>1</v>
      </c>
      <c r="Q2912" s="14" t="str">
        <f t="shared" si="363"/>
        <v>Cyprus</v>
      </c>
      <c r="R2912" s="14" t="str">
        <f t="shared" si="364"/>
        <v>|Cyprus|</v>
      </c>
      <c r="S2912" s="14" t="str">
        <f t="shared" si="365"/>
        <v>|Kids' TV|TV Comedies|</v>
      </c>
      <c r="T2912" s="14" t="str">
        <f t="shared" si="366"/>
        <v>|Unknown|</v>
      </c>
      <c r="U2912" s="14" t="str">
        <f t="shared" si="367"/>
        <v>|Colin Hanks|Tom Kenny|James Adomian|Lisa Schwartz|Maria Bamford|</v>
      </c>
    </row>
    <row r="2913" spans="1:21">
      <c r="A2913" s="14" t="s">
        <v>14064</v>
      </c>
      <c r="B2913" s="14" t="s">
        <v>48</v>
      </c>
      <c r="C2913" s="14" t="s">
        <v>14065</v>
      </c>
      <c r="D2913" s="14" t="s">
        <v>14066</v>
      </c>
      <c r="E2913" s="14" t="s">
        <v>14067</v>
      </c>
      <c r="F2913" s="14" t="s">
        <v>14068</v>
      </c>
      <c r="G2913" s="26">
        <v>43875</v>
      </c>
      <c r="H2913" s="14">
        <v>2019</v>
      </c>
      <c r="I2913" s="14" t="s">
        <v>370</v>
      </c>
      <c r="J2913" s="14" t="s">
        <v>872</v>
      </c>
      <c r="K2913" s="14" t="s">
        <v>481</v>
      </c>
      <c r="L2913" s="14" t="s">
        <v>14069</v>
      </c>
      <c r="M2913" s="14">
        <f t="shared" si="360"/>
        <v>2020</v>
      </c>
      <c r="N2913" s="14">
        <f t="shared" si="361"/>
        <v>2</v>
      </c>
      <c r="O2913" s="14" t="str">
        <f>IFERROR(VLOOKUP(I2913,Lists!$F$2:$G$16,2,FALSE()),"Not Rated")</f>
        <v>Kids</v>
      </c>
      <c r="P2913" s="14">
        <f t="shared" si="362"/>
        <v>87</v>
      </c>
      <c r="Q2913" s="14" t="str">
        <f t="shared" si="363"/>
        <v>United Kingdom</v>
      </c>
      <c r="R2913" s="14" t="str">
        <f t="shared" si="364"/>
        <v>|United Kingdom|France|Belgium|Ireland|United States|</v>
      </c>
      <c r="S2913" s="14" t="str">
        <f t="shared" si="365"/>
        <v>|Children &amp; Family Movies|Comedies|</v>
      </c>
      <c r="T2913" s="14" t="str">
        <f t="shared" si="366"/>
        <v>|Richard Phelan|Will Becher|</v>
      </c>
      <c r="U2913" s="14" t="str">
        <f t="shared" si="367"/>
        <v>|Justin Fletcher|John Sparkes|Amalia Vitale|Kate Harbour|David Holt|</v>
      </c>
    </row>
    <row r="2914" spans="1:21">
      <c r="A2914" s="14" t="s">
        <v>14070</v>
      </c>
      <c r="B2914" s="14" t="s">
        <v>48</v>
      </c>
      <c r="C2914" s="14" t="s">
        <v>14071</v>
      </c>
      <c r="D2914" s="14" t="s">
        <v>14072</v>
      </c>
      <c r="E2914" s="14" t="s">
        <v>14073</v>
      </c>
      <c r="F2914" s="14" t="s">
        <v>138</v>
      </c>
      <c r="G2914" s="26">
        <v>43875</v>
      </c>
      <c r="H2914" s="14">
        <v>2019</v>
      </c>
      <c r="I2914" s="14" t="s">
        <v>360</v>
      </c>
      <c r="J2914" s="14" t="s">
        <v>739</v>
      </c>
      <c r="K2914" s="14" t="s">
        <v>910</v>
      </c>
      <c r="L2914" s="14" t="s">
        <v>14074</v>
      </c>
      <c r="M2914" s="14">
        <f t="shared" si="360"/>
        <v>2020</v>
      </c>
      <c r="N2914" s="14">
        <f t="shared" si="361"/>
        <v>2</v>
      </c>
      <c r="O2914" s="14" t="str">
        <f>IFERROR(VLOOKUP(I2914,Lists!$F$2:$G$16,2,FALSE()),"Not Rated")</f>
        <v>Adults</v>
      </c>
      <c r="P2914" s="14">
        <f t="shared" si="362"/>
        <v>95</v>
      </c>
      <c r="Q2914" s="14" t="str">
        <f t="shared" si="363"/>
        <v>Philippines</v>
      </c>
      <c r="R2914" s="14" t="str">
        <f t="shared" si="364"/>
        <v>|Philippines|</v>
      </c>
      <c r="S2914" s="14" t="str">
        <f t="shared" si="365"/>
        <v>|Dramas|International Movies|Romantic Movies|</v>
      </c>
      <c r="T2914" s="14" t="str">
        <f t="shared" si="366"/>
        <v>|Rod Cabatana Marmol|</v>
      </c>
      <c r="U2914" s="14" t="str">
        <f t="shared" si="367"/>
        <v>|Sue Ramirez|RK Bagatsing|Mark Anthony Fernandez|Aleck Bovick|Dexter Doria|Nino Muhlach|Lui Manansala|Dolly De Leon|</v>
      </c>
    </row>
    <row r="2915" spans="1:21">
      <c r="A2915" s="14" t="s">
        <v>14075</v>
      </c>
      <c r="B2915" s="14" t="s">
        <v>48</v>
      </c>
      <c r="C2915" s="14" t="s">
        <v>14076</v>
      </c>
      <c r="D2915" s="14" t="s">
        <v>14077</v>
      </c>
      <c r="E2915" s="14" t="s">
        <v>14078</v>
      </c>
      <c r="F2915" s="14" t="s">
        <v>147</v>
      </c>
      <c r="G2915" s="26">
        <v>43875</v>
      </c>
      <c r="H2915" s="14">
        <v>2017</v>
      </c>
      <c r="I2915" s="14" t="s">
        <v>360</v>
      </c>
      <c r="J2915" s="14" t="s">
        <v>5166</v>
      </c>
      <c r="K2915" s="14" t="s">
        <v>1034</v>
      </c>
      <c r="L2915" s="14" t="s">
        <v>14079</v>
      </c>
      <c r="M2915" s="14">
        <f t="shared" si="360"/>
        <v>2020</v>
      </c>
      <c r="N2915" s="14">
        <f t="shared" si="361"/>
        <v>2</v>
      </c>
      <c r="O2915" s="14" t="str">
        <f>IFERROR(VLOOKUP(I2915,Lists!$F$2:$G$16,2,FALSE()),"Not Rated")</f>
        <v>Adults</v>
      </c>
      <c r="P2915" s="14">
        <f t="shared" si="362"/>
        <v>33</v>
      </c>
      <c r="Q2915" s="14" t="str">
        <f t="shared" si="363"/>
        <v>Poland</v>
      </c>
      <c r="R2915" s="14" t="str">
        <f t="shared" si="364"/>
        <v>|Poland|</v>
      </c>
      <c r="S2915" s="14" t="str">
        <f t="shared" si="365"/>
        <v>|Comedies|Dramas|Independent Movies|</v>
      </c>
      <c r="T2915" s="14" t="str">
        <f t="shared" si="366"/>
        <v>|Michał Tylka|</v>
      </c>
      <c r="U2915" s="14" t="str">
        <f t="shared" si="367"/>
        <v>|Piotr Cyrwus|Mikołaj Kubacki|Anna Radwan|Marian Dziędziel|Jan Nowicki|Juliusz Chrząstowski|Małgorzata Krzysica|Jacek Strama|</v>
      </c>
    </row>
    <row r="2916" spans="1:21">
      <c r="A2916" s="14" t="s">
        <v>14080</v>
      </c>
      <c r="B2916" s="14" t="s">
        <v>48</v>
      </c>
      <c r="C2916" s="14" t="s">
        <v>14081</v>
      </c>
      <c r="D2916" s="14" t="s">
        <v>14082</v>
      </c>
      <c r="E2916" s="14" t="s">
        <v>14083</v>
      </c>
      <c r="F2916" s="14" t="s">
        <v>124</v>
      </c>
      <c r="G2916" s="26">
        <v>43875</v>
      </c>
      <c r="H2916" s="14">
        <v>2020</v>
      </c>
      <c r="I2916" s="14" t="s">
        <v>360</v>
      </c>
      <c r="J2916" s="14" t="s">
        <v>783</v>
      </c>
      <c r="K2916" s="14" t="s">
        <v>542</v>
      </c>
      <c r="L2916" s="14" t="s">
        <v>14084</v>
      </c>
      <c r="M2916" s="14">
        <f t="shared" si="360"/>
        <v>2020</v>
      </c>
      <c r="N2916" s="14">
        <f t="shared" si="361"/>
        <v>2</v>
      </c>
      <c r="O2916" s="14" t="str">
        <f>IFERROR(VLOOKUP(I2916,Lists!$F$2:$G$16,2,FALSE()),"Not Rated")</f>
        <v>Adults</v>
      </c>
      <c r="P2916" s="14">
        <f t="shared" si="362"/>
        <v>113</v>
      </c>
      <c r="Q2916" s="14" t="str">
        <f t="shared" si="363"/>
        <v>Germany</v>
      </c>
      <c r="R2916" s="14" t="str">
        <f t="shared" si="364"/>
        <v>|Germany|</v>
      </c>
      <c r="S2916" s="14" t="str">
        <f t="shared" si="365"/>
        <v>|Comedies|International Movies|Romantic Movies|</v>
      </c>
      <c r="T2916" s="14" t="str">
        <f t="shared" si="366"/>
        <v>|Oliver Kienle|</v>
      </c>
      <c r="U2916" s="14" t="str">
        <f t="shared" si="367"/>
        <v>|Lisa Vicari|Dennis Mojen|Walid Al-Atiyat|Christina Hecke|Zoë Straub|Lisa Hagmeister|Hans-Jochen Wagner|André Eisermann|Ernst Stötzner|</v>
      </c>
    </row>
    <row r="2917" spans="1:21">
      <c r="A2917" s="14" t="s">
        <v>14085</v>
      </c>
      <c r="B2917" s="14" t="s">
        <v>48</v>
      </c>
      <c r="C2917" s="14" t="s">
        <v>14086</v>
      </c>
      <c r="D2917" s="14" t="s">
        <v>14087</v>
      </c>
      <c r="E2917" s="14" t="s">
        <v>14088</v>
      </c>
      <c r="F2917" s="14" t="s">
        <v>140</v>
      </c>
      <c r="G2917" s="26">
        <v>43875</v>
      </c>
      <c r="H2917" s="14">
        <v>2010</v>
      </c>
      <c r="I2917" s="14" t="s">
        <v>362</v>
      </c>
      <c r="J2917" s="14" t="s">
        <v>1062</v>
      </c>
      <c r="K2917" s="14" t="s">
        <v>554</v>
      </c>
      <c r="L2917" s="14" t="s">
        <v>14089</v>
      </c>
      <c r="M2917" s="14">
        <f t="shared" si="360"/>
        <v>2020</v>
      </c>
      <c r="N2917" s="14">
        <f t="shared" si="361"/>
        <v>2</v>
      </c>
      <c r="O2917" s="14" t="str">
        <f>IFERROR(VLOOKUP(I2917,Lists!$F$2:$G$16,2,FALSE()),"Not Rated")</f>
        <v>Older Kids</v>
      </c>
      <c r="P2917" s="14">
        <f t="shared" si="362"/>
        <v>118</v>
      </c>
      <c r="Q2917" s="14" t="str">
        <f t="shared" si="363"/>
        <v>South Africa</v>
      </c>
      <c r="R2917" s="14" t="str">
        <f t="shared" si="364"/>
        <v>|South Africa|</v>
      </c>
      <c r="S2917" s="14" t="str">
        <f t="shared" si="365"/>
        <v>|Comedies|International Movies|Music &amp; Musicals|</v>
      </c>
      <c r="T2917" s="14" t="str">
        <f t="shared" si="366"/>
        <v>|Brian Webber|</v>
      </c>
      <c r="U2917" s="14" t="str">
        <f t="shared" si="367"/>
        <v>|Lika Berning|Bobby van Jaarsveld|Marlee van der Merwe|Sonja Herholdt|Elize Cawood|Rouel Beukes|Kevin Leo|Paul du Toit|Sylvaine Strike|</v>
      </c>
    </row>
    <row r="2918" spans="1:21">
      <c r="A2918" s="14" t="s">
        <v>14090</v>
      </c>
      <c r="B2918" s="14" t="s">
        <v>48</v>
      </c>
      <c r="C2918" s="14" t="s">
        <v>14091</v>
      </c>
      <c r="D2918" s="14" t="s">
        <v>5371</v>
      </c>
      <c r="E2918" s="14" t="s">
        <v>14092</v>
      </c>
      <c r="F2918" s="14" t="s">
        <v>116</v>
      </c>
      <c r="G2918" s="26">
        <v>43875</v>
      </c>
      <c r="H2918" s="14">
        <v>2019</v>
      </c>
      <c r="I2918" s="14" t="s">
        <v>361</v>
      </c>
      <c r="J2918" s="14" t="s">
        <v>8326</v>
      </c>
      <c r="K2918" s="14" t="s">
        <v>910</v>
      </c>
      <c r="L2918" s="14" t="s">
        <v>14093</v>
      </c>
      <c r="M2918" s="14">
        <f t="shared" si="360"/>
        <v>2020</v>
      </c>
      <c r="N2918" s="14">
        <f t="shared" si="361"/>
        <v>2</v>
      </c>
      <c r="O2918" s="14" t="str">
        <f>IFERROR(VLOOKUP(I2918,Lists!$F$2:$G$16,2,FALSE()),"Not Rated")</f>
        <v>Teens</v>
      </c>
      <c r="P2918" s="14">
        <f t="shared" si="362"/>
        <v>171</v>
      </c>
      <c r="Q2918" s="14" t="str">
        <f t="shared" si="363"/>
        <v>India</v>
      </c>
      <c r="R2918" s="14" t="str">
        <f t="shared" si="364"/>
        <v>|India|</v>
      </c>
      <c r="S2918" s="14" t="str">
        <f t="shared" si="365"/>
        <v>|Dramas|International Movies|Romantic Movies|</v>
      </c>
      <c r="T2918" s="14" t="str">
        <f t="shared" si="366"/>
        <v>|Ashutosh Gowariker|</v>
      </c>
      <c r="U2918" s="14" t="str">
        <f t="shared" si="367"/>
        <v>|Sanjay Dutt|Arjun Kapoor|Kriti Sanon|Zeenat Aman|Mohnish Bahl|Padmini Kolhapure|Kunal Kapoor|Suhasini Mulay|</v>
      </c>
    </row>
    <row r="2919" spans="1:21">
      <c r="A2919" s="14" t="s">
        <v>14094</v>
      </c>
      <c r="B2919" s="14" t="s">
        <v>49</v>
      </c>
      <c r="C2919" s="14" t="s">
        <v>14095</v>
      </c>
      <c r="D2919" s="14" t="s">
        <v>117</v>
      </c>
      <c r="E2919" s="14" t="s">
        <v>14096</v>
      </c>
      <c r="F2919" s="14" t="s">
        <v>116</v>
      </c>
      <c r="G2919" s="26">
        <v>43875</v>
      </c>
      <c r="H2919" s="14">
        <v>2020</v>
      </c>
      <c r="I2919" s="14" t="s">
        <v>360</v>
      </c>
      <c r="J2919" s="14" t="s">
        <v>105</v>
      </c>
      <c r="K2919" s="14" t="s">
        <v>424</v>
      </c>
      <c r="L2919" s="14" t="s">
        <v>14097</v>
      </c>
      <c r="M2919" s="14">
        <f t="shared" si="360"/>
        <v>2020</v>
      </c>
      <c r="N2919" s="14">
        <f t="shared" si="361"/>
        <v>2</v>
      </c>
      <c r="O2919" s="14" t="str">
        <f>IFERROR(VLOOKUP(I2919,Lists!$F$2:$G$16,2,FALSE()),"Not Rated")</f>
        <v>Adults</v>
      </c>
      <c r="P2919" s="14">
        <f t="shared" si="362"/>
        <v>1</v>
      </c>
      <c r="Q2919" s="14" t="str">
        <f t="shared" si="363"/>
        <v>India</v>
      </c>
      <c r="R2919" s="14" t="str">
        <f t="shared" si="364"/>
        <v>|India|</v>
      </c>
      <c r="S2919" s="14" t="str">
        <f t="shared" si="365"/>
        <v>|International TV Shows|Romantic TV Shows|TV Comedies|</v>
      </c>
      <c r="T2919" s="14" t="str">
        <f t="shared" si="366"/>
        <v>|Unknown|</v>
      </c>
      <c r="U2919" s="14" t="str">
        <f t="shared" si="367"/>
        <v>|Neeraj Kabi|Geetanjali Kulkarni|Danish Husain|Sheeba Chaddha|Paras Priyadarshan|Anshul Chauhan|Anud Singh Dhaka|Shirin Sewani|Mihir Ahuja|Vasundhara Rajput|</v>
      </c>
    </row>
    <row r="2920" spans="1:21">
      <c r="A2920" s="14" t="s">
        <v>14098</v>
      </c>
      <c r="B2920" s="14" t="s">
        <v>48</v>
      </c>
      <c r="C2920" s="14" t="s">
        <v>14099</v>
      </c>
      <c r="D2920" s="14" t="s">
        <v>1865</v>
      </c>
      <c r="E2920" s="14" t="s">
        <v>14100</v>
      </c>
      <c r="F2920" s="14" t="s">
        <v>131</v>
      </c>
      <c r="G2920" s="26">
        <v>43875</v>
      </c>
      <c r="H2920" s="14">
        <v>2018</v>
      </c>
      <c r="I2920" s="14" t="s">
        <v>361</v>
      </c>
      <c r="J2920" s="14" t="s">
        <v>713</v>
      </c>
      <c r="K2920" s="14" t="s">
        <v>529</v>
      </c>
      <c r="L2920" s="14" t="s">
        <v>14101</v>
      </c>
      <c r="M2920" s="14">
        <f t="shared" si="360"/>
        <v>2020</v>
      </c>
      <c r="N2920" s="14">
        <f t="shared" si="361"/>
        <v>2</v>
      </c>
      <c r="O2920" s="14" t="str">
        <f>IFERROR(VLOOKUP(I2920,Lists!$F$2:$G$16,2,FALSE()),"Not Rated")</f>
        <v>Teens</v>
      </c>
      <c r="P2920" s="14">
        <f t="shared" si="362"/>
        <v>100</v>
      </c>
      <c r="Q2920" s="14" t="str">
        <f t="shared" si="363"/>
        <v>Nigeria</v>
      </c>
      <c r="R2920" s="14" t="str">
        <f t="shared" si="364"/>
        <v>|Nigeria|</v>
      </c>
      <c r="S2920" s="14" t="str">
        <f t="shared" si="365"/>
        <v>|Comedies|International Movies|</v>
      </c>
      <c r="T2920" s="14" t="str">
        <f t="shared" si="366"/>
        <v>|Charles Uwagbai|</v>
      </c>
      <c r="U2920" s="14" t="str">
        <f t="shared" si="367"/>
        <v>|Toyin Abraham|Sambasa Nzeribe|Chioma Chukwuka Akpotha|Chioma Omeruah|Chiwetalu Agu|Dele Odule|Femi Adebayo|Bayray McNwizu|Biodun Stephen|</v>
      </c>
    </row>
    <row r="2921" spans="1:21">
      <c r="A2921" s="14" t="s">
        <v>14102</v>
      </c>
      <c r="B2921" s="14" t="s">
        <v>48</v>
      </c>
      <c r="C2921" s="14" t="s">
        <v>14103</v>
      </c>
      <c r="D2921" s="14" t="s">
        <v>14104</v>
      </c>
      <c r="E2921" s="14" t="s">
        <v>14105</v>
      </c>
      <c r="F2921" s="14" t="s">
        <v>121</v>
      </c>
      <c r="G2921" s="26">
        <v>43874</v>
      </c>
      <c r="H2921" s="14">
        <v>2019</v>
      </c>
      <c r="I2921" s="14" t="s">
        <v>362</v>
      </c>
      <c r="J2921" s="14" t="s">
        <v>560</v>
      </c>
      <c r="K2921" s="14" t="s">
        <v>1858</v>
      </c>
      <c r="L2921" s="14" t="s">
        <v>14106</v>
      </c>
      <c r="M2921" s="14">
        <f t="shared" si="360"/>
        <v>2020</v>
      </c>
      <c r="N2921" s="14">
        <f t="shared" si="361"/>
        <v>2</v>
      </c>
      <c r="O2921" s="14" t="str">
        <f>IFERROR(VLOOKUP(I2921,Lists!$F$2:$G$16,2,FALSE()),"Not Rated")</f>
        <v>Older Kids</v>
      </c>
      <c r="P2921" s="14">
        <f t="shared" si="362"/>
        <v>103</v>
      </c>
      <c r="Q2921" s="14" t="str">
        <f t="shared" si="363"/>
        <v>Japan</v>
      </c>
      <c r="R2921" s="14" t="str">
        <f t="shared" si="364"/>
        <v>|Japan|</v>
      </c>
      <c r="S2921" s="14" t="str">
        <f t="shared" si="365"/>
        <v>|Action &amp; Adventure|Anime Features|Children &amp; Family Movies|</v>
      </c>
      <c r="T2921" s="14" t="str">
        <f t="shared" si="366"/>
        <v>|Takashi Yamazaki|Ryuichi Yagi|Makoto Hanafusa|</v>
      </c>
      <c r="U2921" s="14" t="str">
        <f t="shared" si="367"/>
        <v>|Takeru Sato|Kasumi Arimura|Haru|Kentaro Sakaguchi|Takayuki Yamada|Kendo Kobayashi|Ken Yasuda|Arata Furuta|Suzuki Matsuo|Koichi Yamadera|Arata Iura|Chikako Kaku|Kotaro Yoshida|</v>
      </c>
    </row>
    <row r="2922" spans="1:21">
      <c r="A2922" s="14" t="s">
        <v>14107</v>
      </c>
      <c r="B2922" s="14" t="s">
        <v>49</v>
      </c>
      <c r="C2922" s="14" t="s">
        <v>14108</v>
      </c>
      <c r="D2922" s="14" t="s">
        <v>117</v>
      </c>
      <c r="E2922" s="14" t="s">
        <v>14109</v>
      </c>
      <c r="F2922" s="14" t="s">
        <v>115</v>
      </c>
      <c r="G2922" s="26">
        <v>43874</v>
      </c>
      <c r="H2922" s="14">
        <v>2021</v>
      </c>
      <c r="I2922" s="14" t="s">
        <v>360</v>
      </c>
      <c r="J2922" s="14" t="s">
        <v>105</v>
      </c>
      <c r="K2922" s="14" t="s">
        <v>3626</v>
      </c>
      <c r="L2922" s="14" t="s">
        <v>14110</v>
      </c>
      <c r="M2922" s="14">
        <f t="shared" si="360"/>
        <v>2020</v>
      </c>
      <c r="N2922" s="14">
        <f t="shared" si="361"/>
        <v>2</v>
      </c>
      <c r="O2922" s="14" t="str">
        <f>IFERROR(VLOOKUP(I2922,Lists!$F$2:$G$16,2,FALSE()),"Not Rated")</f>
        <v>Adults</v>
      </c>
      <c r="P2922" s="14">
        <f t="shared" si="362"/>
        <v>1</v>
      </c>
      <c r="Q2922" s="14" t="str">
        <f t="shared" si="363"/>
        <v>United States</v>
      </c>
      <c r="R2922" s="14" t="str">
        <f t="shared" si="364"/>
        <v>|United States|</v>
      </c>
      <c r="S2922" s="14" t="str">
        <f t="shared" si="365"/>
        <v>|Reality TV|Romantic TV Shows|</v>
      </c>
      <c r="T2922" s="14" t="str">
        <f t="shared" si="366"/>
        <v>|Unknown|</v>
      </c>
      <c r="U2922" s="14" t="str">
        <f t="shared" si="367"/>
        <v>|Nick Lachey|Vanessa Lachey|</v>
      </c>
    </row>
    <row r="2923" spans="1:21">
      <c r="A2923" s="14" t="s">
        <v>14111</v>
      </c>
      <c r="B2923" s="14" t="s">
        <v>49</v>
      </c>
      <c r="C2923" s="14" t="s">
        <v>14112</v>
      </c>
      <c r="D2923" s="14" t="s">
        <v>117</v>
      </c>
      <c r="E2923" s="14" t="s">
        <v>14113</v>
      </c>
      <c r="F2923" s="14" t="s">
        <v>4904</v>
      </c>
      <c r="G2923" s="26">
        <v>43874</v>
      </c>
      <c r="H2923" s="14">
        <v>2020</v>
      </c>
      <c r="I2923" s="14" t="s">
        <v>360</v>
      </c>
      <c r="J2923" s="14" t="s">
        <v>106</v>
      </c>
      <c r="K2923" s="14" t="s">
        <v>11784</v>
      </c>
      <c r="L2923" s="14" t="s">
        <v>14114</v>
      </c>
      <c r="M2923" s="14">
        <f t="shared" si="360"/>
        <v>2020</v>
      </c>
      <c r="N2923" s="14">
        <f t="shared" si="361"/>
        <v>2</v>
      </c>
      <c r="O2923" s="14" t="str">
        <f>IFERROR(VLOOKUP(I2923,Lists!$F$2:$G$16,2,FALSE()),"Not Rated")</f>
        <v>Adults</v>
      </c>
      <c r="P2923" s="14">
        <f t="shared" si="362"/>
        <v>2</v>
      </c>
      <c r="Q2923" s="14" t="str">
        <f t="shared" si="363"/>
        <v>Mexico</v>
      </c>
      <c r="R2923" s="14" t="str">
        <f t="shared" si="364"/>
        <v>|Mexico|United States|</v>
      </c>
      <c r="S2923" s="14" t="str">
        <f t="shared" si="365"/>
        <v>|Crime TV Shows|TV Action &amp; Adventure|TV Dramas|</v>
      </c>
      <c r="T2923" s="14" t="str">
        <f t="shared" si="366"/>
        <v>|Unknown|</v>
      </c>
      <c r="U2923" s="14" t="str">
        <f t="shared" si="367"/>
        <v>|Michael Peña|Diego Luna|Tenoch Huerta|Joaquin Cosio|José María Yazpik|Matt Letscher|Alyssa Diaz|</v>
      </c>
    </row>
    <row r="2924" spans="1:21">
      <c r="A2924" s="14" t="s">
        <v>14115</v>
      </c>
      <c r="B2924" s="14" t="s">
        <v>49</v>
      </c>
      <c r="C2924" s="14" t="s">
        <v>14116</v>
      </c>
      <c r="D2924" s="14" t="s">
        <v>117</v>
      </c>
      <c r="E2924" s="14" t="s">
        <v>14117</v>
      </c>
      <c r="F2924" s="14" t="s">
        <v>117</v>
      </c>
      <c r="G2924" s="26">
        <v>43874</v>
      </c>
      <c r="H2924" s="14">
        <v>2019</v>
      </c>
      <c r="I2924" s="14" t="s">
        <v>361</v>
      </c>
      <c r="J2924" s="14" t="s">
        <v>105</v>
      </c>
      <c r="K2924" s="14" t="s">
        <v>3736</v>
      </c>
      <c r="L2924" s="14" t="s">
        <v>14118</v>
      </c>
      <c r="M2924" s="14">
        <f t="shared" si="360"/>
        <v>2020</v>
      </c>
      <c r="N2924" s="14">
        <f t="shared" si="361"/>
        <v>2</v>
      </c>
      <c r="O2924" s="14" t="str">
        <f>IFERROR(VLOOKUP(I2924,Lists!$F$2:$G$16,2,FALSE()),"Not Rated")</f>
        <v>Teens</v>
      </c>
      <c r="P2924" s="14">
        <f t="shared" si="362"/>
        <v>1</v>
      </c>
      <c r="Q2924" s="14" t="str">
        <f t="shared" si="363"/>
        <v>Unknown</v>
      </c>
      <c r="R2924" s="14" t="str">
        <f t="shared" si="364"/>
        <v>|Unknown|</v>
      </c>
      <c r="S2924" s="14" t="str">
        <f t="shared" si="365"/>
        <v>|International TV Shows|Reality TV|Spanish-Language TV Shows|</v>
      </c>
      <c r="T2924" s="14" t="str">
        <f t="shared" si="366"/>
        <v>|Unknown|</v>
      </c>
      <c r="U2924" s="14" t="str">
        <f t="shared" si="367"/>
        <v>|Roberto Palazuelos|</v>
      </c>
    </row>
    <row r="2925" spans="1:21">
      <c r="A2925" s="14" t="s">
        <v>14119</v>
      </c>
      <c r="B2925" s="14" t="s">
        <v>49</v>
      </c>
      <c r="C2925" s="14" t="s">
        <v>14120</v>
      </c>
      <c r="D2925" s="14" t="s">
        <v>14121</v>
      </c>
      <c r="E2925" s="14" t="s">
        <v>14122</v>
      </c>
      <c r="F2925" s="14" t="s">
        <v>139</v>
      </c>
      <c r="G2925" s="26">
        <v>43874</v>
      </c>
      <c r="H2925" s="14">
        <v>2019</v>
      </c>
      <c r="I2925" s="14" t="s">
        <v>360</v>
      </c>
      <c r="J2925" s="14" t="s">
        <v>105</v>
      </c>
      <c r="K2925" s="14" t="s">
        <v>1470</v>
      </c>
      <c r="L2925" s="14" t="s">
        <v>14123</v>
      </c>
      <c r="M2925" s="14">
        <f t="shared" si="360"/>
        <v>2020</v>
      </c>
      <c r="N2925" s="14">
        <f t="shared" si="361"/>
        <v>2</v>
      </c>
      <c r="O2925" s="14" t="str">
        <f>IFERROR(VLOOKUP(I2925,Lists!$F$2:$G$16,2,FALSE()),"Not Rated")</f>
        <v>Adults</v>
      </c>
      <c r="P2925" s="14">
        <f t="shared" si="362"/>
        <v>1</v>
      </c>
      <c r="Q2925" s="14" t="str">
        <f t="shared" si="363"/>
        <v>Thailand</v>
      </c>
      <c r="R2925" s="14" t="str">
        <f t="shared" si="364"/>
        <v>|Thailand|</v>
      </c>
      <c r="S2925" s="14" t="str">
        <f t="shared" si="365"/>
        <v>|Crime TV Shows|International TV Shows|TV Dramas|</v>
      </c>
      <c r="T2925" s="14" t="str">
        <f t="shared" si="366"/>
        <v>|Pantham Thongsang|Cheewatan Pusitsuksa|</v>
      </c>
      <c r="U2925" s="14" t="str">
        <f t="shared" si="367"/>
        <v>|Chutimon Chuengcharoensukying|Sutthirak Subvijitra|Nutthasit Kotimanuswanich|Sita Maharavidejakorn|Sutthatip Wutichaipradit|Warisara Yu|Chokchai Charoensuk|Supoj Pongpancharoen|Nikorn Sae Tang|Gandhi Wasuwitchayagit|Petchpatchara Kitkrairaj|Duangjai Hirunsri|Nilacha Fuangfukiet|Teeranai Na Nongk้hai|Sumontha Suanpolrat|Wimolphan Chaleejunghan|Damkerng Thitapiyasak|Natthawara Hongsuwan|Nunthapak Chalermpuwadej|Tachatorn Supanan|</v>
      </c>
    </row>
    <row r="2926" spans="1:21">
      <c r="A2926" s="14" t="s">
        <v>14124</v>
      </c>
      <c r="B2926" s="14" t="s">
        <v>48</v>
      </c>
      <c r="C2926" s="14" t="s">
        <v>14125</v>
      </c>
      <c r="D2926" s="14" t="s">
        <v>14126</v>
      </c>
      <c r="E2926" s="14" t="s">
        <v>14127</v>
      </c>
      <c r="F2926" s="14" t="s">
        <v>140</v>
      </c>
      <c r="G2926" s="26">
        <v>43873</v>
      </c>
      <c r="H2926" s="14">
        <v>2015</v>
      </c>
      <c r="I2926" s="14" t="s">
        <v>362</v>
      </c>
      <c r="J2926" s="14" t="s">
        <v>1290</v>
      </c>
      <c r="K2926" s="14" t="s">
        <v>542</v>
      </c>
      <c r="L2926" s="14" t="s">
        <v>14128</v>
      </c>
      <c r="M2926" s="14">
        <f t="shared" si="360"/>
        <v>2020</v>
      </c>
      <c r="N2926" s="14">
        <f t="shared" si="361"/>
        <v>2</v>
      </c>
      <c r="O2926" s="14" t="str">
        <f>IFERROR(VLOOKUP(I2926,Lists!$F$2:$G$16,2,FALSE()),"Not Rated")</f>
        <v>Older Kids</v>
      </c>
      <c r="P2926" s="14">
        <f t="shared" si="362"/>
        <v>86</v>
      </c>
      <c r="Q2926" s="14" t="str">
        <f t="shared" si="363"/>
        <v>South Africa</v>
      </c>
      <c r="R2926" s="14" t="str">
        <f t="shared" si="364"/>
        <v>|South Africa|</v>
      </c>
      <c r="S2926" s="14" t="str">
        <f t="shared" si="365"/>
        <v>|Comedies|International Movies|Romantic Movies|</v>
      </c>
      <c r="T2926" s="14" t="str">
        <f t="shared" si="366"/>
        <v>|Paul Krüger|Anél Stolp|</v>
      </c>
      <c r="U2926" s="14" t="str">
        <f t="shared" si="367"/>
        <v>|Lika Berning|Thierry Ballarin|Deon Lotz|Heléne Lombard|Paul du Toit|Roberta Fox|Trudi Conradie|Rod Alexander|Lochner De Kock|Tony Caprari|</v>
      </c>
    </row>
    <row r="2927" spans="1:21">
      <c r="A2927" s="14" t="s">
        <v>14129</v>
      </c>
      <c r="B2927" s="14" t="s">
        <v>48</v>
      </c>
      <c r="C2927" s="14" t="s">
        <v>14130</v>
      </c>
      <c r="D2927" s="14" t="s">
        <v>6767</v>
      </c>
      <c r="E2927" s="14" t="s">
        <v>14131</v>
      </c>
      <c r="F2927" s="14" t="s">
        <v>115</v>
      </c>
      <c r="G2927" s="26">
        <v>43873</v>
      </c>
      <c r="H2927" s="14">
        <v>2020</v>
      </c>
      <c r="I2927" s="14" t="s">
        <v>361</v>
      </c>
      <c r="J2927" s="14" t="s">
        <v>724</v>
      </c>
      <c r="K2927" s="14" t="s">
        <v>1014</v>
      </c>
      <c r="L2927" s="14" t="s">
        <v>14132</v>
      </c>
      <c r="M2927" s="14">
        <f t="shared" si="360"/>
        <v>2020</v>
      </c>
      <c r="N2927" s="14">
        <f t="shared" si="361"/>
        <v>2</v>
      </c>
      <c r="O2927" s="14" t="str">
        <f>IFERROR(VLOOKUP(I2927,Lists!$F$2:$G$16,2,FALSE()),"Not Rated")</f>
        <v>Teens</v>
      </c>
      <c r="P2927" s="14">
        <f t="shared" si="362"/>
        <v>102</v>
      </c>
      <c r="Q2927" s="14" t="str">
        <f t="shared" si="363"/>
        <v>United States</v>
      </c>
      <c r="R2927" s="14" t="str">
        <f t="shared" si="364"/>
        <v>|United States|</v>
      </c>
      <c r="S2927" s="14" t="str">
        <f t="shared" si="365"/>
        <v>|Comedies|Romantic Movies|</v>
      </c>
      <c r="T2927" s="14" t="str">
        <f t="shared" si="366"/>
        <v>|Michael Fimognari|</v>
      </c>
      <c r="U2927" s="14" t="str">
        <f t="shared" si="367"/>
        <v>|Lana Condor|Noah Centineo|Jordan Fisher|Anna Cathcart|Janel Parrish|Ross Butler|Madaleine Arthur|Emilija Baranac|Trezzo Mahoro|Holland Taylor|Sarayu Blue|John Corbett|</v>
      </c>
    </row>
    <row r="2928" spans="1:21">
      <c r="A2928" s="14" t="s">
        <v>14133</v>
      </c>
      <c r="B2928" s="14" t="s">
        <v>49</v>
      </c>
      <c r="C2928" s="14" t="s">
        <v>14134</v>
      </c>
      <c r="D2928" s="14" t="s">
        <v>117</v>
      </c>
      <c r="E2928" s="14" t="s">
        <v>14135</v>
      </c>
      <c r="F2928" s="14" t="s">
        <v>115</v>
      </c>
      <c r="G2928" s="26">
        <v>43873</v>
      </c>
      <c r="H2928" s="14">
        <v>2018</v>
      </c>
      <c r="I2928" s="14" t="s">
        <v>366</v>
      </c>
      <c r="J2928" s="14" t="s">
        <v>106</v>
      </c>
      <c r="K2928" s="14" t="s">
        <v>617</v>
      </c>
      <c r="L2928" s="14" t="s">
        <v>14136</v>
      </c>
      <c r="M2928" s="14">
        <f t="shared" si="360"/>
        <v>2020</v>
      </c>
      <c r="N2928" s="14">
        <f t="shared" si="361"/>
        <v>2</v>
      </c>
      <c r="O2928" s="14" t="str">
        <f>IFERROR(VLOOKUP(I2928,Lists!$F$2:$G$16,2,FALSE()),"Not Rated")</f>
        <v>Kids</v>
      </c>
      <c r="P2928" s="14">
        <f t="shared" si="362"/>
        <v>2</v>
      </c>
      <c r="Q2928" s="14" t="str">
        <f t="shared" si="363"/>
        <v>United States</v>
      </c>
      <c r="R2928" s="14" t="str">
        <f t="shared" si="364"/>
        <v>|United States|</v>
      </c>
      <c r="S2928" s="14" t="str">
        <f t="shared" si="365"/>
        <v>|Kids' TV|TV Comedies|</v>
      </c>
      <c r="T2928" s="14" t="str">
        <f t="shared" si="366"/>
        <v>|Unknown|</v>
      </c>
      <c r="U2928" s="14" t="str">
        <f t="shared" si="367"/>
        <v>|Eric Edelstein|Demetri Martin|Bobby Moynihan|</v>
      </c>
    </row>
    <row r="2929" spans="1:21">
      <c r="A2929" s="14" t="s">
        <v>14137</v>
      </c>
      <c r="B2929" s="14" t="s">
        <v>48</v>
      </c>
      <c r="C2929" s="14" t="s">
        <v>14138</v>
      </c>
      <c r="D2929" s="14" t="s">
        <v>117</v>
      </c>
      <c r="E2929" s="14" t="s">
        <v>14139</v>
      </c>
      <c r="F2929" s="14" t="s">
        <v>115</v>
      </c>
      <c r="G2929" s="26">
        <v>43872</v>
      </c>
      <c r="H2929" s="14">
        <v>2020</v>
      </c>
      <c r="I2929" s="14" t="s">
        <v>365</v>
      </c>
      <c r="J2929" s="14" t="s">
        <v>2352</v>
      </c>
      <c r="K2929" s="14" t="s">
        <v>481</v>
      </c>
      <c r="L2929" s="14" t="s">
        <v>14140</v>
      </c>
      <c r="M2929" s="14">
        <f t="shared" si="360"/>
        <v>2020</v>
      </c>
      <c r="N2929" s="14">
        <f t="shared" si="361"/>
        <v>2</v>
      </c>
      <c r="O2929" s="14" t="str">
        <f>IFERROR(VLOOKUP(I2929,Lists!$F$2:$G$16,2,FALSE()),"Not Rated")</f>
        <v>Kids</v>
      </c>
      <c r="P2929" s="14">
        <f t="shared" si="362"/>
        <v>81</v>
      </c>
      <c r="Q2929" s="14" t="str">
        <f t="shared" si="363"/>
        <v>United States</v>
      </c>
      <c r="R2929" s="14" t="str">
        <f t="shared" si="364"/>
        <v>|United States|</v>
      </c>
      <c r="S2929" s="14" t="str">
        <f t="shared" si="365"/>
        <v>|Children &amp; Family Movies|Comedies|</v>
      </c>
      <c r="T2929" s="14" t="str">
        <f t="shared" si="366"/>
        <v>|Unknown|</v>
      </c>
      <c r="U2929" s="14" t="str">
        <f t="shared" si="367"/>
        <v>|Nat Faxon|Jay Gragnani|Ramone Hamilton|Sean Astin|Dayci Brookshire|Jorge Diaz|Todd Grimes|Peter Hastings|Evan Kishiyama|David Koechner|Phil LaMarr|Erica Luttrell|Patty Mattson|Brennan Murray|Nolan North|</v>
      </c>
    </row>
    <row r="2930" spans="1:21">
      <c r="A2930" s="14" t="s">
        <v>14141</v>
      </c>
      <c r="B2930" s="14" t="s">
        <v>48</v>
      </c>
      <c r="C2930" s="14" t="s">
        <v>14142</v>
      </c>
      <c r="D2930" s="14" t="s">
        <v>14143</v>
      </c>
      <c r="E2930" s="14" t="s">
        <v>14144</v>
      </c>
      <c r="F2930" s="14" t="s">
        <v>115</v>
      </c>
      <c r="G2930" s="26">
        <v>43872</v>
      </c>
      <c r="H2930" s="14">
        <v>2017</v>
      </c>
      <c r="I2930" s="14" t="s">
        <v>363</v>
      </c>
      <c r="J2930" s="14" t="s">
        <v>1247</v>
      </c>
      <c r="K2930" s="14" t="s">
        <v>2253</v>
      </c>
      <c r="L2930" s="14" t="s">
        <v>14145</v>
      </c>
      <c r="M2930" s="14">
        <f t="shared" si="360"/>
        <v>2020</v>
      </c>
      <c r="N2930" s="14">
        <f t="shared" si="361"/>
        <v>2</v>
      </c>
      <c r="O2930" s="14" t="str">
        <f>IFERROR(VLOOKUP(I2930,Lists!$F$2:$G$16,2,FALSE()),"Not Rated")</f>
        <v>Adults</v>
      </c>
      <c r="P2930" s="14">
        <f t="shared" si="362"/>
        <v>101</v>
      </c>
      <c r="Q2930" s="14" t="str">
        <f t="shared" si="363"/>
        <v>United States</v>
      </c>
      <c r="R2930" s="14" t="str">
        <f t="shared" si="364"/>
        <v>|United States|</v>
      </c>
      <c r="S2930" s="14" t="str">
        <f t="shared" si="365"/>
        <v>|Dramas|Independent Movies|Thrillers|</v>
      </c>
      <c r="T2930" s="14" t="str">
        <f t="shared" si="366"/>
        <v>|Benny Safdie|Josh Safdie|</v>
      </c>
      <c r="U2930" s="14" t="str">
        <f t="shared" si="367"/>
        <v>|Robert Pattinson|Benny Safdie|Jennifer Jason Leigh|Barkhad Abdi|Buddy Duress|Peter Verby|Taliah Webster|Necro|</v>
      </c>
    </row>
    <row r="2931" spans="1:21">
      <c r="A2931" s="14" t="s">
        <v>14146</v>
      </c>
      <c r="B2931" s="14" t="s">
        <v>48</v>
      </c>
      <c r="C2931" s="14" t="s">
        <v>14147</v>
      </c>
      <c r="D2931" s="14" t="s">
        <v>14148</v>
      </c>
      <c r="E2931" s="14" t="s">
        <v>117</v>
      </c>
      <c r="F2931" s="14" t="s">
        <v>125</v>
      </c>
      <c r="G2931" s="26">
        <v>43872</v>
      </c>
      <c r="H2931" s="14">
        <v>2020</v>
      </c>
      <c r="I2931" s="14" t="s">
        <v>362</v>
      </c>
      <c r="J2931" s="14" t="s">
        <v>4548</v>
      </c>
      <c r="K2931" s="14" t="s">
        <v>496</v>
      </c>
      <c r="L2931" s="14" t="s">
        <v>14149</v>
      </c>
      <c r="M2931" s="14">
        <f t="shared" si="360"/>
        <v>2020</v>
      </c>
      <c r="N2931" s="14">
        <f t="shared" si="361"/>
        <v>2</v>
      </c>
      <c r="O2931" s="14" t="str">
        <f>IFERROR(VLOOKUP(I2931,Lists!$F$2:$G$16,2,FALSE()),"Not Rated")</f>
        <v>Older Kids</v>
      </c>
      <c r="P2931" s="14">
        <f t="shared" si="362"/>
        <v>73</v>
      </c>
      <c r="Q2931" s="14" t="str">
        <f t="shared" si="363"/>
        <v>Mexico</v>
      </c>
      <c r="R2931" s="14" t="str">
        <f t="shared" si="364"/>
        <v>|Mexico|</v>
      </c>
      <c r="S2931" s="14" t="str">
        <f t="shared" si="365"/>
        <v>|Documentaries|International Movies|</v>
      </c>
      <c r="T2931" s="14" t="str">
        <f t="shared" si="366"/>
        <v>|Andres Clariond|</v>
      </c>
      <c r="U2931" s="14" t="str">
        <f t="shared" si="367"/>
        <v>|Unknown|</v>
      </c>
    </row>
    <row r="2932" spans="1:21">
      <c r="A2932" s="14" t="s">
        <v>14150</v>
      </c>
      <c r="B2932" s="14" t="s">
        <v>48</v>
      </c>
      <c r="C2932" s="14" t="s">
        <v>14151</v>
      </c>
      <c r="D2932" s="14" t="s">
        <v>7602</v>
      </c>
      <c r="E2932" s="14" t="s">
        <v>14152</v>
      </c>
      <c r="F2932" s="14" t="s">
        <v>136</v>
      </c>
      <c r="G2932" s="26">
        <v>43871</v>
      </c>
      <c r="H2932" s="14">
        <v>2019</v>
      </c>
      <c r="I2932" s="14" t="s">
        <v>361</v>
      </c>
      <c r="J2932" s="14" t="s">
        <v>624</v>
      </c>
      <c r="K2932" s="14" t="s">
        <v>910</v>
      </c>
      <c r="L2932" s="14" t="s">
        <v>14153</v>
      </c>
      <c r="M2932" s="14">
        <f t="shared" si="360"/>
        <v>2020</v>
      </c>
      <c r="N2932" s="14">
        <f t="shared" si="361"/>
        <v>2</v>
      </c>
      <c r="O2932" s="14" t="str">
        <f>IFERROR(VLOOKUP(I2932,Lists!$F$2:$G$16,2,FALSE()),"Not Rated")</f>
        <v>Teens</v>
      </c>
      <c r="P2932" s="14">
        <f t="shared" si="362"/>
        <v>96</v>
      </c>
      <c r="Q2932" s="14" t="str">
        <f t="shared" si="363"/>
        <v>Indonesia</v>
      </c>
      <c r="R2932" s="14" t="str">
        <f t="shared" si="364"/>
        <v>|Indonesia|</v>
      </c>
      <c r="S2932" s="14" t="str">
        <f t="shared" si="365"/>
        <v>|Dramas|International Movies|Romantic Movies|</v>
      </c>
      <c r="T2932" s="14" t="str">
        <f t="shared" si="366"/>
        <v>|Andibachtiar Yusuf|</v>
      </c>
      <c r="U2932" s="14" t="str">
        <f t="shared" si="367"/>
        <v>|Della Dartyan|Adipati Dolken|Ratna Riantiarno|Ariyo Wahab|Bastian Steel|Gading Marten|Putri Ayudya|Taskya Namya|Egi Fedly|Yayu Unru|Abdurrahman Arif|</v>
      </c>
    </row>
    <row r="2933" spans="1:21">
      <c r="A2933" s="14" t="s">
        <v>14154</v>
      </c>
      <c r="B2933" s="14" t="s">
        <v>49</v>
      </c>
      <c r="C2933" s="14" t="s">
        <v>14155</v>
      </c>
      <c r="D2933" s="14" t="s">
        <v>117</v>
      </c>
      <c r="E2933" s="14" t="s">
        <v>14156</v>
      </c>
      <c r="F2933" s="14" t="s">
        <v>115</v>
      </c>
      <c r="G2933" s="26">
        <v>43870</v>
      </c>
      <c r="H2933" s="14">
        <v>2018</v>
      </c>
      <c r="I2933" s="14" t="s">
        <v>360</v>
      </c>
      <c r="J2933" s="14" t="s">
        <v>108</v>
      </c>
      <c r="K2933" s="14" t="s">
        <v>851</v>
      </c>
      <c r="L2933" s="14" t="s">
        <v>14157</v>
      </c>
      <c r="M2933" s="14">
        <f t="shared" si="360"/>
        <v>2020</v>
      </c>
      <c r="N2933" s="14">
        <f t="shared" si="361"/>
        <v>2</v>
      </c>
      <c r="O2933" s="14" t="str">
        <f>IFERROR(VLOOKUP(I2933,Lists!$F$2:$G$16,2,FALSE()),"Not Rated")</f>
        <v>Adults</v>
      </c>
      <c r="P2933" s="14">
        <f t="shared" si="362"/>
        <v>4</v>
      </c>
      <c r="Q2933" s="14" t="str">
        <f t="shared" si="363"/>
        <v>United States</v>
      </c>
      <c r="R2933" s="14" t="str">
        <f t="shared" si="364"/>
        <v>|United States|</v>
      </c>
      <c r="S2933" s="14" t="str">
        <f t="shared" si="365"/>
        <v>|Crime TV Shows|TV Comedies|TV Dramas|</v>
      </c>
      <c r="T2933" s="14" t="str">
        <f t="shared" si="366"/>
        <v>|Unknown|</v>
      </c>
      <c r="U2933" s="14" t="str">
        <f t="shared" si="367"/>
        <v>|Bob Odenkirk|Jonathan Banks|Michael McKean|Rhea Seehorn|Patrick Fabian|Michael Mando|Giancarlo Esposito|</v>
      </c>
    </row>
    <row r="2934" spans="1:21">
      <c r="A2934" s="14" t="s">
        <v>14158</v>
      </c>
      <c r="B2934" s="14" t="s">
        <v>48</v>
      </c>
      <c r="C2934" s="14" t="s">
        <v>14159</v>
      </c>
      <c r="D2934" s="14" t="s">
        <v>14160</v>
      </c>
      <c r="E2934" s="14" t="s">
        <v>14161</v>
      </c>
      <c r="F2934" s="14" t="s">
        <v>115</v>
      </c>
      <c r="G2934" s="26">
        <v>43870</v>
      </c>
      <c r="H2934" s="14">
        <v>2018</v>
      </c>
      <c r="I2934" s="14" t="s">
        <v>360</v>
      </c>
      <c r="J2934" s="14" t="s">
        <v>574</v>
      </c>
      <c r="K2934" s="14" t="s">
        <v>2253</v>
      </c>
      <c r="L2934" s="14" t="s">
        <v>14162</v>
      </c>
      <c r="M2934" s="14">
        <f t="shared" si="360"/>
        <v>2020</v>
      </c>
      <c r="N2934" s="14">
        <f t="shared" si="361"/>
        <v>2</v>
      </c>
      <c r="O2934" s="14" t="str">
        <f>IFERROR(VLOOKUP(I2934,Lists!$F$2:$G$16,2,FALSE()),"Not Rated")</f>
        <v>Adults</v>
      </c>
      <c r="P2934" s="14">
        <f t="shared" si="362"/>
        <v>106</v>
      </c>
      <c r="Q2934" s="14" t="str">
        <f t="shared" si="363"/>
        <v>United States</v>
      </c>
      <c r="R2934" s="14" t="str">
        <f t="shared" si="364"/>
        <v>|United States|</v>
      </c>
      <c r="S2934" s="14" t="str">
        <f t="shared" si="365"/>
        <v>|Dramas|Independent Movies|Thrillers|</v>
      </c>
      <c r="T2934" s="14" t="str">
        <f t="shared" si="366"/>
        <v>|Andrew Dean|</v>
      </c>
      <c r="U2934" s="14" t="str">
        <f t="shared" si="367"/>
        <v>|Steve Oropeza|Steven Sean Garland|Wade Everett|Randy Green|Cortez Chappell|Tori Osborn|Larry Coulter|Cris Acosta|</v>
      </c>
    </row>
    <row r="2935" spans="1:21">
      <c r="A2935" s="14" t="s">
        <v>14163</v>
      </c>
      <c r="B2935" s="14" t="s">
        <v>48</v>
      </c>
      <c r="C2935" s="14" t="s">
        <v>14164</v>
      </c>
      <c r="D2935" s="14" t="s">
        <v>14165</v>
      </c>
      <c r="E2935" s="14" t="s">
        <v>14166</v>
      </c>
      <c r="F2935" s="14" t="s">
        <v>14167</v>
      </c>
      <c r="G2935" s="26">
        <v>43870</v>
      </c>
      <c r="H2935" s="14">
        <v>2019</v>
      </c>
      <c r="I2935" s="14" t="s">
        <v>364</v>
      </c>
      <c r="J2935" s="14" t="s">
        <v>708</v>
      </c>
      <c r="K2935" s="14" t="s">
        <v>260</v>
      </c>
      <c r="L2935" s="14" t="s">
        <v>14168</v>
      </c>
      <c r="M2935" s="14">
        <f t="shared" si="360"/>
        <v>2020</v>
      </c>
      <c r="N2935" s="14">
        <f t="shared" si="361"/>
        <v>2</v>
      </c>
      <c r="O2935" s="14" t="str">
        <f>IFERROR(VLOOKUP(I2935,Lists!$F$2:$G$16,2,FALSE()),"Not Rated")</f>
        <v>Teens</v>
      </c>
      <c r="P2935" s="14">
        <f t="shared" si="362"/>
        <v>88</v>
      </c>
      <c r="Q2935" s="14" t="str">
        <f t="shared" si="363"/>
        <v>United States</v>
      </c>
      <c r="R2935" s="14" t="str">
        <f t="shared" si="364"/>
        <v>|United States|Norway|Canada|</v>
      </c>
      <c r="S2935" s="14" t="str">
        <f t="shared" si="365"/>
        <v>|Horror Movies|</v>
      </c>
      <c r="T2935" s="14" t="str">
        <f t="shared" si="366"/>
        <v>|Lars Klevberg|</v>
      </c>
      <c r="U2935" s="14" t="str">
        <f t="shared" si="367"/>
        <v>|Kathryn Prescott|Mitch Pileggi|Grace Zabriskie|Tyler Young|Samantha Logan|Javier Botet|Katie Stevens|Madelaine Petsch|Priscilla Quintana|Davi Santos|Keenan Tracey|</v>
      </c>
    </row>
    <row r="2936" spans="1:21">
      <c r="A2936" s="14" t="s">
        <v>14169</v>
      </c>
      <c r="B2936" s="14" t="s">
        <v>48</v>
      </c>
      <c r="C2936" s="14" t="s">
        <v>14170</v>
      </c>
      <c r="D2936" s="14" t="s">
        <v>14171</v>
      </c>
      <c r="E2936" s="14" t="s">
        <v>14172</v>
      </c>
      <c r="F2936" s="14" t="s">
        <v>11718</v>
      </c>
      <c r="G2936" s="26">
        <v>43869</v>
      </c>
      <c r="H2936" s="14">
        <v>2019</v>
      </c>
      <c r="I2936" s="14" t="s">
        <v>360</v>
      </c>
      <c r="J2936" s="14" t="s">
        <v>560</v>
      </c>
      <c r="K2936" s="14" t="s">
        <v>605</v>
      </c>
      <c r="L2936" s="14" t="s">
        <v>14173</v>
      </c>
      <c r="M2936" s="14">
        <f t="shared" si="360"/>
        <v>2020</v>
      </c>
      <c r="N2936" s="14">
        <f t="shared" si="361"/>
        <v>2</v>
      </c>
      <c r="O2936" s="14" t="str">
        <f>IFERROR(VLOOKUP(I2936,Lists!$F$2:$G$16,2,FALSE()),"Not Rated")</f>
        <v>Adults</v>
      </c>
      <c r="P2936" s="14">
        <f t="shared" si="362"/>
        <v>103</v>
      </c>
      <c r="Q2936" s="14" t="str">
        <f t="shared" si="363"/>
        <v>Poland</v>
      </c>
      <c r="R2936" s="14" t="str">
        <f t="shared" si="364"/>
        <v>|Poland|United States|</v>
      </c>
      <c r="S2936" s="14" t="str">
        <f t="shared" si="365"/>
        <v>|Dramas|International Movies|Thrillers|</v>
      </c>
      <c r="T2936" s="14" t="str">
        <f t="shared" si="366"/>
        <v>|Lukasz Kosmicki|</v>
      </c>
      <c r="U2936" s="14" t="str">
        <f t="shared" si="367"/>
        <v>|Bill Pullman|Lotte Verbeek|Robert Więckiewicz|James Bloor|Aleksey Serebryakov|Corey Johnson|Nicholas Farrell|Evgeniy Sidikhin|</v>
      </c>
    </row>
    <row r="2937" spans="1:21">
      <c r="A2937" s="14" t="s">
        <v>14174</v>
      </c>
      <c r="B2937" s="14" t="s">
        <v>48</v>
      </c>
      <c r="C2937" s="14" t="s">
        <v>14175</v>
      </c>
      <c r="D2937" s="14" t="s">
        <v>14176</v>
      </c>
      <c r="E2937" s="14" t="s">
        <v>14177</v>
      </c>
      <c r="F2937" s="14" t="s">
        <v>116</v>
      </c>
      <c r="G2937" s="26">
        <v>43869</v>
      </c>
      <c r="H2937" s="14">
        <v>2019</v>
      </c>
      <c r="I2937" s="14" t="s">
        <v>361</v>
      </c>
      <c r="J2937" s="14" t="s">
        <v>1929</v>
      </c>
      <c r="K2937" s="14" t="s">
        <v>834</v>
      </c>
      <c r="L2937" s="14" t="s">
        <v>14178</v>
      </c>
      <c r="M2937" s="14">
        <f t="shared" si="360"/>
        <v>2020</v>
      </c>
      <c r="N2937" s="14">
        <f t="shared" si="361"/>
        <v>2</v>
      </c>
      <c r="O2937" s="14" t="str">
        <f>IFERROR(VLOOKUP(I2937,Lists!$F$2:$G$16,2,FALSE()),"Not Rated")</f>
        <v>Teens</v>
      </c>
      <c r="P2937" s="14">
        <f t="shared" si="362"/>
        <v>139</v>
      </c>
      <c r="Q2937" s="14" t="str">
        <f t="shared" si="363"/>
        <v>India</v>
      </c>
      <c r="R2937" s="14" t="str">
        <f t="shared" si="364"/>
        <v>|India|</v>
      </c>
      <c r="S2937" s="14" t="str">
        <f t="shared" si="365"/>
        <v>|Comedies|Dramas|International Movies|</v>
      </c>
      <c r="T2937" s="14" t="str">
        <f t="shared" si="366"/>
        <v>|Shanavas K. Bavakutty|</v>
      </c>
      <c r="U2937" s="14" t="str">
        <f t="shared" si="367"/>
        <v>|Priyamvada Krishnan|Vinayakan|Roshan Mathew|Dileesh Pothan|Manoj K. Jayan|Lal|Irshad Ali|Sunitha|</v>
      </c>
    </row>
    <row r="2938" spans="1:21">
      <c r="A2938" s="14" t="s">
        <v>14179</v>
      </c>
      <c r="B2938" s="14" t="s">
        <v>48</v>
      </c>
      <c r="C2938" s="14" t="s">
        <v>14180</v>
      </c>
      <c r="D2938" s="14" t="s">
        <v>14181</v>
      </c>
      <c r="E2938" s="14" t="s">
        <v>14182</v>
      </c>
      <c r="F2938" s="14" t="s">
        <v>179</v>
      </c>
      <c r="G2938" s="26">
        <v>43868</v>
      </c>
      <c r="H2938" s="14">
        <v>2018</v>
      </c>
      <c r="I2938" s="14" t="s">
        <v>361</v>
      </c>
      <c r="J2938" s="14" t="s">
        <v>1330</v>
      </c>
      <c r="K2938" s="14" t="s">
        <v>475</v>
      </c>
      <c r="L2938" s="14" t="s">
        <v>14183</v>
      </c>
      <c r="M2938" s="14">
        <f t="shared" si="360"/>
        <v>2020</v>
      </c>
      <c r="N2938" s="14">
        <f t="shared" si="361"/>
        <v>2</v>
      </c>
      <c r="O2938" s="14" t="str">
        <f>IFERROR(VLOOKUP(I2938,Lists!$F$2:$G$16,2,FALSE()),"Not Rated")</f>
        <v>Teens</v>
      </c>
      <c r="P2938" s="14">
        <f t="shared" si="362"/>
        <v>89</v>
      </c>
      <c r="Q2938" s="14" t="str">
        <f t="shared" si="363"/>
        <v>Ghana</v>
      </c>
      <c r="R2938" s="14" t="str">
        <f t="shared" si="364"/>
        <v>|Ghana|</v>
      </c>
      <c r="S2938" s="14" t="str">
        <f t="shared" si="365"/>
        <v>|Dramas|International Movies|</v>
      </c>
      <c r="T2938" s="14" t="str">
        <f t="shared" si="366"/>
        <v>|Kwabena Gyansah|</v>
      </c>
      <c r="U2938" s="14" t="str">
        <f t="shared" si="367"/>
        <v>|Ama K. Abebrese|Asana Alhassan|Adjetey Anang|Akofa Edjeani Asiedu|Emmanuel Nii Adom Quaye|Peter Ritchie|</v>
      </c>
    </row>
    <row r="2939" spans="1:21">
      <c r="A2939" s="14" t="s">
        <v>14184</v>
      </c>
      <c r="B2939" s="14" t="s">
        <v>49</v>
      </c>
      <c r="C2939" s="14" t="s">
        <v>14185</v>
      </c>
      <c r="D2939" s="14" t="s">
        <v>117</v>
      </c>
      <c r="E2939" s="14" t="s">
        <v>14186</v>
      </c>
      <c r="F2939" s="14" t="s">
        <v>115</v>
      </c>
      <c r="G2939" s="26">
        <v>43868</v>
      </c>
      <c r="H2939" s="14">
        <v>2020</v>
      </c>
      <c r="I2939" s="14" t="s">
        <v>366</v>
      </c>
      <c r="J2939" s="14" t="s">
        <v>106</v>
      </c>
      <c r="K2939" s="14" t="s">
        <v>617</v>
      </c>
      <c r="L2939" s="14" t="s">
        <v>14187</v>
      </c>
      <c r="M2939" s="14">
        <f t="shared" si="360"/>
        <v>2020</v>
      </c>
      <c r="N2939" s="14">
        <f t="shared" si="361"/>
        <v>2</v>
      </c>
      <c r="O2939" s="14" t="str">
        <f>IFERROR(VLOOKUP(I2939,Lists!$F$2:$G$16,2,FALSE()),"Not Rated")</f>
        <v>Kids</v>
      </c>
      <c r="P2939" s="14">
        <f t="shared" si="362"/>
        <v>2</v>
      </c>
      <c r="Q2939" s="14" t="str">
        <f t="shared" si="363"/>
        <v>United States</v>
      </c>
      <c r="R2939" s="14" t="str">
        <f t="shared" si="364"/>
        <v>|United States|</v>
      </c>
      <c r="S2939" s="14" t="str">
        <f t="shared" si="365"/>
        <v>|Kids' TV|TV Comedies|</v>
      </c>
      <c r="T2939" s="14" t="str">
        <f t="shared" si="366"/>
        <v>|Unknown|</v>
      </c>
      <c r="U2939" s="14" t="str">
        <f t="shared" si="367"/>
        <v>|Nicolas Cantu|Brennley Brown|Zach Callison|Skai Jackson|Noah Kaye Bentley|Andre Robinson|Marsai Martin|</v>
      </c>
    </row>
    <row r="2940" spans="1:21">
      <c r="A2940" s="14" t="s">
        <v>14188</v>
      </c>
      <c r="B2940" s="14" t="s">
        <v>49</v>
      </c>
      <c r="C2940" s="14" t="s">
        <v>14189</v>
      </c>
      <c r="D2940" s="14" t="s">
        <v>117</v>
      </c>
      <c r="E2940" s="14" t="s">
        <v>14190</v>
      </c>
      <c r="F2940" s="14" t="s">
        <v>131</v>
      </c>
      <c r="G2940" s="26">
        <v>43868</v>
      </c>
      <c r="H2940" s="14">
        <v>2018</v>
      </c>
      <c r="I2940" s="14" t="s">
        <v>361</v>
      </c>
      <c r="J2940" s="14" t="s">
        <v>106</v>
      </c>
      <c r="K2940" s="14" t="s">
        <v>1905</v>
      </c>
      <c r="L2940" s="14" t="s">
        <v>14191</v>
      </c>
      <c r="M2940" s="14">
        <f t="shared" si="360"/>
        <v>2020</v>
      </c>
      <c r="N2940" s="14">
        <f t="shared" si="361"/>
        <v>2</v>
      </c>
      <c r="O2940" s="14" t="str">
        <f>IFERROR(VLOOKUP(I2940,Lists!$F$2:$G$16,2,FALSE()),"Not Rated")</f>
        <v>Teens</v>
      </c>
      <c r="P2940" s="14">
        <f t="shared" si="362"/>
        <v>2</v>
      </c>
      <c r="Q2940" s="14" t="str">
        <f t="shared" si="363"/>
        <v>Nigeria</v>
      </c>
      <c r="R2940" s="14" t="str">
        <f t="shared" si="364"/>
        <v>|Nigeria|</v>
      </c>
      <c r="S2940" s="14" t="str">
        <f t="shared" si="365"/>
        <v>|International TV Shows|Romantic TV Shows|TV Dramas|</v>
      </c>
      <c r="T2940" s="14" t="str">
        <f t="shared" si="366"/>
        <v>|Unknown|</v>
      </c>
      <c r="U2940" s="14" t="str">
        <f t="shared" si="367"/>
        <v>|Ireti Doyle|Keira Hewatch|Dakore Akande|Omoni Oboli|Uzor Osimkpa|Wale Ojo|Timini Egbuson|Chris Attoh|Kachi Nnochiri|</v>
      </c>
    </row>
    <row r="2941" spans="1:21">
      <c r="A2941" s="14" t="s">
        <v>14192</v>
      </c>
      <c r="B2941" s="14" t="s">
        <v>48</v>
      </c>
      <c r="C2941" s="14" t="s">
        <v>14193</v>
      </c>
      <c r="D2941" s="14" t="s">
        <v>14194</v>
      </c>
      <c r="E2941" s="14" t="s">
        <v>14195</v>
      </c>
      <c r="F2941" s="14" t="s">
        <v>115</v>
      </c>
      <c r="G2941" s="26">
        <v>43868</v>
      </c>
      <c r="H2941" s="14">
        <v>2020</v>
      </c>
      <c r="I2941" s="14" t="s">
        <v>363</v>
      </c>
      <c r="J2941" s="14" t="s">
        <v>457</v>
      </c>
      <c r="K2941" s="14" t="s">
        <v>1436</v>
      </c>
      <c r="L2941" s="14" t="s">
        <v>14196</v>
      </c>
      <c r="M2941" s="14">
        <f t="shared" si="360"/>
        <v>2020</v>
      </c>
      <c r="N2941" s="14">
        <f t="shared" si="361"/>
        <v>2</v>
      </c>
      <c r="O2941" s="14" t="str">
        <f>IFERROR(VLOOKUP(I2941,Lists!$F$2:$G$16,2,FALSE()),"Not Rated")</f>
        <v>Adults</v>
      </c>
      <c r="P2941" s="14">
        <f t="shared" si="362"/>
        <v>104</v>
      </c>
      <c r="Q2941" s="14" t="str">
        <f t="shared" si="363"/>
        <v>United States</v>
      </c>
      <c r="R2941" s="14" t="str">
        <f t="shared" si="364"/>
        <v>|United States|</v>
      </c>
      <c r="S2941" s="14" t="str">
        <f t="shared" si="365"/>
        <v>|Dramas|Independent Movies|</v>
      </c>
      <c r="T2941" s="14" t="str">
        <f t="shared" si="366"/>
        <v>|Jeff Baena|</v>
      </c>
      <c r="U2941" s="14" t="str">
        <f t="shared" si="367"/>
        <v>|Alison Brie|Debby Ryan|Paul Reiser|John Reynolds|Molly Shannon|John Ortiz|Meredith Hagner|Jake Picking|David Paymer|Jay Duplass|</v>
      </c>
    </row>
    <row r="2942" spans="1:21">
      <c r="A2942" s="14" t="s">
        <v>14197</v>
      </c>
      <c r="B2942" s="14" t="s">
        <v>48</v>
      </c>
      <c r="C2942" s="14" t="s">
        <v>14198</v>
      </c>
      <c r="D2942" s="14" t="s">
        <v>14199</v>
      </c>
      <c r="E2942" s="14" t="s">
        <v>14200</v>
      </c>
      <c r="F2942" s="14" t="s">
        <v>116</v>
      </c>
      <c r="G2942" s="26">
        <v>43868</v>
      </c>
      <c r="H2942" s="14">
        <v>2019</v>
      </c>
      <c r="I2942" s="14" t="s">
        <v>361</v>
      </c>
      <c r="J2942" s="14" t="s">
        <v>639</v>
      </c>
      <c r="K2942" s="14" t="s">
        <v>4531</v>
      </c>
      <c r="L2942" s="14" t="s">
        <v>14201</v>
      </c>
      <c r="M2942" s="14">
        <f t="shared" si="360"/>
        <v>2020</v>
      </c>
      <c r="N2942" s="14">
        <f t="shared" si="361"/>
        <v>2</v>
      </c>
      <c r="O2942" s="14" t="str">
        <f>IFERROR(VLOOKUP(I2942,Lists!$F$2:$G$16,2,FALSE()),"Not Rated")</f>
        <v>Teens</v>
      </c>
      <c r="P2942" s="14">
        <f t="shared" si="362"/>
        <v>124</v>
      </c>
      <c r="Q2942" s="14" t="str">
        <f t="shared" si="363"/>
        <v>India</v>
      </c>
      <c r="R2942" s="14" t="str">
        <f t="shared" si="364"/>
        <v>|India|</v>
      </c>
      <c r="S2942" s="14" t="str">
        <f t="shared" si="365"/>
        <v>|Dramas|International Movies|Sports Movies|</v>
      </c>
      <c r="T2942" s="14" t="str">
        <f t="shared" si="366"/>
        <v>|Kumaran|</v>
      </c>
      <c r="U2942" s="14" t="str">
        <f t="shared" si="367"/>
        <v>|Kathir|Kishore Kumar G.|Roshini|Yogi Babu|Kishore|</v>
      </c>
    </row>
    <row r="2943" spans="1:21">
      <c r="A2943" s="14" t="s">
        <v>14202</v>
      </c>
      <c r="B2943" s="14" t="s">
        <v>49</v>
      </c>
      <c r="C2943" s="14" t="s">
        <v>14203</v>
      </c>
      <c r="D2943" s="14" t="s">
        <v>117</v>
      </c>
      <c r="E2943" s="14" t="s">
        <v>14204</v>
      </c>
      <c r="F2943" s="14" t="s">
        <v>1963</v>
      </c>
      <c r="G2943" s="26">
        <v>43868</v>
      </c>
      <c r="H2943" s="14">
        <v>2020</v>
      </c>
      <c r="I2943" s="14" t="s">
        <v>361</v>
      </c>
      <c r="J2943" s="14" t="s">
        <v>105</v>
      </c>
      <c r="K2943" s="14" t="s">
        <v>1941</v>
      </c>
      <c r="L2943" s="14" t="s">
        <v>14205</v>
      </c>
      <c r="M2943" s="14">
        <f t="shared" si="360"/>
        <v>2020</v>
      </c>
      <c r="N2943" s="14">
        <f t="shared" si="361"/>
        <v>2</v>
      </c>
      <c r="O2943" s="14" t="str">
        <f>IFERROR(VLOOKUP(I2943,Lists!$F$2:$G$16,2,FALSE()),"Not Rated")</f>
        <v>Teens</v>
      </c>
      <c r="P2943" s="14">
        <f t="shared" si="362"/>
        <v>1</v>
      </c>
      <c r="Q2943" s="14" t="str">
        <f t="shared" si="363"/>
        <v>Canada</v>
      </c>
      <c r="R2943" s="14" t="str">
        <f t="shared" si="364"/>
        <v>|Canada|United States|</v>
      </c>
      <c r="S2943" s="14" t="str">
        <f t="shared" si="365"/>
        <v>|TV Action &amp; Adventure|TV Dramas|TV Mysteries|</v>
      </c>
      <c r="T2943" s="14" t="str">
        <f t="shared" si="366"/>
        <v>|Unknown|</v>
      </c>
      <c r="U2943" s="14" t="str">
        <f t="shared" si="367"/>
        <v>|Darby Stanchfield|Connor Jessup|Emilia Jones|Jackson Robert Scott|Petrice Jones|Laysla De Oliveira|Griffin Gluck|Sherri Saum|Aaron Ashmore|Bill Heck|Genevieve Kang|Kevin Alves|Thomas Mitchell Barnet|Eric Graise|Felix Mallard|Martin Roach|Steven Williams|Coby Bird|</v>
      </c>
    </row>
    <row r="2944" spans="1:21">
      <c r="A2944" s="14" t="s">
        <v>14206</v>
      </c>
      <c r="B2944" s="14" t="s">
        <v>49</v>
      </c>
      <c r="C2944" s="14" t="s">
        <v>14207</v>
      </c>
      <c r="D2944" s="14" t="s">
        <v>117</v>
      </c>
      <c r="E2944" s="14" t="s">
        <v>14208</v>
      </c>
      <c r="F2944" s="14" t="s">
        <v>117</v>
      </c>
      <c r="G2944" s="26">
        <v>43868</v>
      </c>
      <c r="H2944" s="14">
        <v>2020</v>
      </c>
      <c r="I2944" s="14" t="s">
        <v>361</v>
      </c>
      <c r="J2944" s="14" t="s">
        <v>105</v>
      </c>
      <c r="K2944" s="14" t="s">
        <v>6268</v>
      </c>
      <c r="L2944" s="14" t="s">
        <v>14209</v>
      </c>
      <c r="M2944" s="14">
        <f t="shared" si="360"/>
        <v>2020</v>
      </c>
      <c r="N2944" s="14">
        <f t="shared" si="361"/>
        <v>2</v>
      </c>
      <c r="O2944" s="14" t="str">
        <f>IFERROR(VLOOKUP(I2944,Lists!$F$2:$G$16,2,FALSE()),"Not Rated")</f>
        <v>Teens</v>
      </c>
      <c r="P2944" s="14">
        <f t="shared" si="362"/>
        <v>1</v>
      </c>
      <c r="Q2944" s="14" t="str">
        <f t="shared" si="363"/>
        <v>Unknown</v>
      </c>
      <c r="R2944" s="14" t="str">
        <f t="shared" si="364"/>
        <v>|Unknown|</v>
      </c>
      <c r="S2944" s="14" t="str">
        <f t="shared" si="365"/>
        <v>|International TV Shows|Korean TV Shows|Romantic TV Shows|</v>
      </c>
      <c r="T2944" s="14" t="str">
        <f t="shared" si="366"/>
        <v>|Unknown|</v>
      </c>
      <c r="U2944" s="14" t="str">
        <f t="shared" si="367"/>
        <v>|Yoon Hyun-min|Ko Sung-hee|Choi Yeo-jin|Chansung|Lee Ki-chan|Kim Soo-jin|Kang Seung-hyeon|Jeong Do-won|Kim Hak-seon|</v>
      </c>
    </row>
    <row r="2945" spans="1:21">
      <c r="A2945" s="14" t="s">
        <v>14210</v>
      </c>
      <c r="B2945" s="14" t="s">
        <v>48</v>
      </c>
      <c r="C2945" s="14" t="s">
        <v>14211</v>
      </c>
      <c r="D2945" s="14" t="s">
        <v>14212</v>
      </c>
      <c r="E2945" s="14" t="s">
        <v>14213</v>
      </c>
      <c r="F2945" s="14" t="s">
        <v>115</v>
      </c>
      <c r="G2945" s="26">
        <v>43868</v>
      </c>
      <c r="H2945" s="14">
        <v>2017</v>
      </c>
      <c r="I2945" s="14" t="s">
        <v>363</v>
      </c>
      <c r="J2945" s="14" t="s">
        <v>1375</v>
      </c>
      <c r="K2945" s="14" t="s">
        <v>244</v>
      </c>
      <c r="L2945" s="14" t="s">
        <v>14214</v>
      </c>
      <c r="M2945" s="14">
        <f t="shared" si="360"/>
        <v>2020</v>
      </c>
      <c r="N2945" s="14">
        <f t="shared" si="361"/>
        <v>2</v>
      </c>
      <c r="O2945" s="14" t="str">
        <f>IFERROR(VLOOKUP(I2945,Lists!$F$2:$G$16,2,FALSE()),"Not Rated")</f>
        <v>Adults</v>
      </c>
      <c r="P2945" s="14">
        <f t="shared" si="362"/>
        <v>112</v>
      </c>
      <c r="Q2945" s="14" t="str">
        <f t="shared" si="363"/>
        <v>United States</v>
      </c>
      <c r="R2945" s="14" t="str">
        <f t="shared" si="364"/>
        <v>|United States|</v>
      </c>
      <c r="S2945" s="14" t="str">
        <f t="shared" si="365"/>
        <v>|Dramas|</v>
      </c>
      <c r="T2945" s="14" t="str">
        <f t="shared" si="366"/>
        <v>|Jared Moshé|</v>
      </c>
      <c r="U2945" s="14" t="str">
        <f t="shared" si="367"/>
        <v>|Bill Pullman|Kathy Baker|Jim Caviezel|Joseph Anderson|Diego Josef|Tommy Flanagan|Peter Fonda|</v>
      </c>
    </row>
    <row r="2946" spans="1:21">
      <c r="A2946" s="14" t="s">
        <v>14215</v>
      </c>
      <c r="B2946" s="14" t="s">
        <v>49</v>
      </c>
      <c r="C2946" s="14" t="s">
        <v>14216</v>
      </c>
      <c r="D2946" s="14" t="s">
        <v>117</v>
      </c>
      <c r="E2946" s="14" t="s">
        <v>117</v>
      </c>
      <c r="F2946" s="14" t="s">
        <v>115</v>
      </c>
      <c r="G2946" s="26">
        <v>43868</v>
      </c>
      <c r="H2946" s="14">
        <v>2020</v>
      </c>
      <c r="I2946" s="14" t="s">
        <v>360</v>
      </c>
      <c r="J2946" s="14" t="s">
        <v>105</v>
      </c>
      <c r="K2946" s="14" t="s">
        <v>2015</v>
      </c>
      <c r="L2946" s="14" t="s">
        <v>14217</v>
      </c>
      <c r="M2946" s="14">
        <f t="shared" ref="M2946:M3009" si="368">IF(G2946="","",YEAR(G2946))</f>
        <v>2020</v>
      </c>
      <c r="N2946" s="14">
        <f t="shared" ref="N2946:N3009" si="369">IF(G2946="","",MONTH(G2946))</f>
        <v>2</v>
      </c>
      <c r="O2946" s="14" t="str">
        <f>IFERROR(VLOOKUP(I2946,Lists!$F$2:$G$16,2,FALSE()),"Not Rated")</f>
        <v>Adults</v>
      </c>
      <c r="P2946" s="14">
        <f t="shared" ref="P2946:P3009" si="370">IFERROR(VALUE(LEFT(J2946,FIND(" ",J2946)-1)),"")</f>
        <v>1</v>
      </c>
      <c r="Q2946" s="14" t="str">
        <f t="shared" ref="Q2946:Q3009" si="371">IFERROR(LEFT(F2946,FIND(",",F2946)-1),F2946)</f>
        <v>United States</v>
      </c>
      <c r="R2946" s="14" t="str">
        <f t="shared" ref="R2946:R3009" si="372">"|"&amp;SUBSTITUTE(F2946,", ","|")&amp;"|"</f>
        <v>|United States|</v>
      </c>
      <c r="S2946" s="14" t="str">
        <f t="shared" ref="S2946:S3009" si="373">"|"&amp;SUBSTITUTE(K2946,", ","|")&amp;"|"</f>
        <v>|Crime TV Shows|Docuseries|</v>
      </c>
      <c r="T2946" s="14" t="str">
        <f t="shared" ref="T2946:T3009" si="374">"|"&amp;SUBSTITUTE(D2946,", ","|")&amp;"|"</f>
        <v>|Unknown|</v>
      </c>
      <c r="U2946" s="14" t="str">
        <f t="shared" ref="U2946:U3009" si="375">"|"&amp;SUBSTITUTE(E2946,", ","|")&amp;"|"</f>
        <v>|Unknown|</v>
      </c>
    </row>
    <row r="2947" spans="1:21">
      <c r="A2947" s="14" t="s">
        <v>14218</v>
      </c>
      <c r="B2947" s="14" t="s">
        <v>49</v>
      </c>
      <c r="C2947" s="14" t="s">
        <v>14219</v>
      </c>
      <c r="D2947" s="14" t="s">
        <v>117</v>
      </c>
      <c r="E2947" s="14" t="s">
        <v>14220</v>
      </c>
      <c r="F2947" s="14" t="s">
        <v>121</v>
      </c>
      <c r="G2947" s="26">
        <v>43867</v>
      </c>
      <c r="H2947" s="14">
        <v>2020</v>
      </c>
      <c r="I2947" s="14" t="s">
        <v>360</v>
      </c>
      <c r="J2947" s="14" t="s">
        <v>105</v>
      </c>
      <c r="K2947" s="14" t="s">
        <v>822</v>
      </c>
      <c r="L2947" s="14" t="s">
        <v>14221</v>
      </c>
      <c r="M2947" s="14">
        <f t="shared" si="368"/>
        <v>2020</v>
      </c>
      <c r="N2947" s="14">
        <f t="shared" si="369"/>
        <v>2</v>
      </c>
      <c r="O2947" s="14" t="str">
        <f>IFERROR(VLOOKUP(I2947,Lists!$F$2:$G$16,2,FALSE()),"Not Rated")</f>
        <v>Adults</v>
      </c>
      <c r="P2947" s="14">
        <f t="shared" si="370"/>
        <v>1</v>
      </c>
      <c r="Q2947" s="14" t="str">
        <f t="shared" si="371"/>
        <v>Japan</v>
      </c>
      <c r="R2947" s="14" t="str">
        <f t="shared" si="372"/>
        <v>|Japan|</v>
      </c>
      <c r="S2947" s="14" t="str">
        <f t="shared" si="373"/>
        <v>|Anime Series|International TV Shows|</v>
      </c>
      <c r="T2947" s="14" t="str">
        <f t="shared" si="374"/>
        <v>|Unknown|</v>
      </c>
      <c r="U2947" s="14" t="str">
        <f t="shared" si="375"/>
        <v>|Yoshimasa Hosoya|Kana Hanazawa|Natsuki Hanae|Takahiro Sakurai|Daisuke Namikawa|Toshiyuki Morikawa|Kazuyuki Okitsu|Junichi Suwabe|Tomohiro Shiozaki|Ai Kayano|Tetsu Shiratori|Yasuhiro Mamiya|Daiki Yamashita|Akari Kito|Tomokazu Sugita|Aoi Yuki|Kohsuke Toriumi|</v>
      </c>
    </row>
    <row r="2948" spans="1:21">
      <c r="A2948" s="14" t="s">
        <v>14222</v>
      </c>
      <c r="B2948" s="14" t="s">
        <v>48</v>
      </c>
      <c r="C2948" s="14" t="s">
        <v>14223</v>
      </c>
      <c r="D2948" s="14" t="s">
        <v>14224</v>
      </c>
      <c r="E2948" s="14" t="s">
        <v>14225</v>
      </c>
      <c r="F2948" s="14" t="s">
        <v>14226</v>
      </c>
      <c r="G2948" s="26">
        <v>43867</v>
      </c>
      <c r="H2948" s="14">
        <v>2014</v>
      </c>
      <c r="I2948" s="14" t="s">
        <v>361</v>
      </c>
      <c r="J2948" s="14" t="s">
        <v>1649</v>
      </c>
      <c r="K2948" s="14" t="s">
        <v>247</v>
      </c>
      <c r="L2948" s="14" t="s">
        <v>14227</v>
      </c>
      <c r="M2948" s="14">
        <f t="shared" si="368"/>
        <v>2020</v>
      </c>
      <c r="N2948" s="14">
        <f t="shared" si="369"/>
        <v>2</v>
      </c>
      <c r="O2948" s="14" t="str">
        <f>IFERROR(VLOOKUP(I2948,Lists!$F$2:$G$16,2,FALSE()),"Not Rated")</f>
        <v>Teens</v>
      </c>
      <c r="P2948" s="14">
        <f t="shared" si="370"/>
        <v>70</v>
      </c>
      <c r="Q2948" s="14" t="str">
        <f t="shared" si="371"/>
        <v>Kenya</v>
      </c>
      <c r="R2948" s="14" t="str">
        <f t="shared" si="372"/>
        <v>|Kenya|United States|</v>
      </c>
      <c r="S2948" s="14" t="str">
        <f t="shared" si="373"/>
        <v>|Documentaries|</v>
      </c>
      <c r="T2948" s="14" t="str">
        <f t="shared" si="374"/>
        <v>|Austin Peck|Anneliese Vandenberg|</v>
      </c>
      <c r="U2948" s="14" t="str">
        <f t="shared" si="375"/>
        <v>|Kristin Davis|Daphne Sheldrick|Nick Trent|Julious Shivenga|Benjamin Kyalo|</v>
      </c>
    </row>
    <row r="2949" spans="1:21">
      <c r="A2949" s="14" t="s">
        <v>14228</v>
      </c>
      <c r="B2949" s="14" t="s">
        <v>49</v>
      </c>
      <c r="C2949" s="14" t="s">
        <v>14229</v>
      </c>
      <c r="D2949" s="14" t="s">
        <v>14230</v>
      </c>
      <c r="E2949" s="14" t="s">
        <v>14231</v>
      </c>
      <c r="F2949" s="14" t="s">
        <v>115</v>
      </c>
      <c r="G2949" s="26">
        <v>43866</v>
      </c>
      <c r="H2949" s="14">
        <v>2019</v>
      </c>
      <c r="I2949" s="14" t="s">
        <v>361</v>
      </c>
      <c r="J2949" s="14" t="s">
        <v>3025</v>
      </c>
      <c r="K2949" s="14" t="s">
        <v>14232</v>
      </c>
      <c r="L2949" s="14" t="s">
        <v>14233</v>
      </c>
      <c r="M2949" s="14">
        <f t="shared" si="368"/>
        <v>2020</v>
      </c>
      <c r="N2949" s="14">
        <f t="shared" si="369"/>
        <v>2</v>
      </c>
      <c r="O2949" s="14" t="str">
        <f>IFERROR(VLOOKUP(I2949,Lists!$F$2:$G$16,2,FALSE()),"Not Rated")</f>
        <v>Teens</v>
      </c>
      <c r="P2949" s="14">
        <f t="shared" si="370"/>
        <v>8</v>
      </c>
      <c r="Q2949" s="14" t="str">
        <f t="shared" si="371"/>
        <v>United States</v>
      </c>
      <c r="R2949" s="14" t="str">
        <f t="shared" si="372"/>
        <v>|United States|</v>
      </c>
      <c r="S2949" s="14" t="str">
        <f t="shared" si="373"/>
        <v>|Crime TV Shows|TV Action &amp; Adventure|</v>
      </c>
      <c r="T2949" s="14" t="str">
        <f t="shared" si="374"/>
        <v>|James Bamford|</v>
      </c>
      <c r="U2949" s="14" t="str">
        <f t="shared" si="375"/>
        <v>|Stephen Amell|Katie Cassidy|David Ramsey|Willa Holland|Paul Blackthorne|Emily Bett Rickards|John Barrowman|Colton Haynes|Susanna Thompson|Anna Hopkins|Juliana Harkavy|Adrian Holmes|Kathleen Gati|Echo Kellum|Rick Gonzalez|Dominic Bogart|Manu Bennett|</v>
      </c>
    </row>
    <row r="2950" spans="1:21">
      <c r="A2950" s="14" t="s">
        <v>14234</v>
      </c>
      <c r="B2950" s="14" t="s">
        <v>49</v>
      </c>
      <c r="C2950" s="14" t="s">
        <v>14235</v>
      </c>
      <c r="D2950" s="14" t="s">
        <v>14236</v>
      </c>
      <c r="E2950" s="14" t="s">
        <v>117</v>
      </c>
      <c r="F2950" s="14" t="s">
        <v>115</v>
      </c>
      <c r="G2950" s="26">
        <v>43866</v>
      </c>
      <c r="H2950" s="14">
        <v>2020</v>
      </c>
      <c r="I2950" s="14" t="s">
        <v>360</v>
      </c>
      <c r="J2950" s="14" t="s">
        <v>105</v>
      </c>
      <c r="K2950" s="14" t="s">
        <v>2015</v>
      </c>
      <c r="L2950" s="14" t="s">
        <v>14237</v>
      </c>
      <c r="M2950" s="14">
        <f t="shared" si="368"/>
        <v>2020</v>
      </c>
      <c r="N2950" s="14">
        <f t="shared" si="369"/>
        <v>2</v>
      </c>
      <c r="O2950" s="14" t="str">
        <f>IFERROR(VLOOKUP(I2950,Lists!$F$2:$G$16,2,FALSE()),"Not Rated")</f>
        <v>Adults</v>
      </c>
      <c r="P2950" s="14">
        <f t="shared" si="370"/>
        <v>1</v>
      </c>
      <c r="Q2950" s="14" t="str">
        <f t="shared" si="371"/>
        <v>United States</v>
      </c>
      <c r="R2950" s="14" t="str">
        <f t="shared" si="372"/>
        <v>|United States|</v>
      </c>
      <c r="S2950" s="14" t="str">
        <f t="shared" si="373"/>
        <v>|Crime TV Shows|Docuseries|</v>
      </c>
      <c r="T2950" s="14" t="str">
        <f t="shared" si="374"/>
        <v>|Julia Willoughby Nason|Jenner Furst|</v>
      </c>
      <c r="U2950" s="14" t="str">
        <f t="shared" si="375"/>
        <v>|Unknown|</v>
      </c>
    </row>
    <row r="2951" spans="1:21">
      <c r="A2951" s="14" t="s">
        <v>14238</v>
      </c>
      <c r="B2951" s="14" t="s">
        <v>48</v>
      </c>
      <c r="C2951" s="14" t="s">
        <v>14239</v>
      </c>
      <c r="D2951" s="14" t="s">
        <v>14240</v>
      </c>
      <c r="E2951" s="14" t="s">
        <v>14241</v>
      </c>
      <c r="F2951" s="14" t="s">
        <v>115</v>
      </c>
      <c r="G2951" s="26">
        <v>43866</v>
      </c>
      <c r="H2951" s="14">
        <v>2020</v>
      </c>
      <c r="I2951" s="14" t="s">
        <v>360</v>
      </c>
      <c r="J2951" s="14" t="s">
        <v>574</v>
      </c>
      <c r="K2951" s="14" t="s">
        <v>884</v>
      </c>
      <c r="L2951" s="14" t="s">
        <v>14242</v>
      </c>
      <c r="M2951" s="14">
        <f t="shared" si="368"/>
        <v>2020</v>
      </c>
      <c r="N2951" s="14">
        <f t="shared" si="369"/>
        <v>2</v>
      </c>
      <c r="O2951" s="14" t="str">
        <f>IFERROR(VLOOKUP(I2951,Lists!$F$2:$G$16,2,FALSE()),"Not Rated")</f>
        <v>Adults</v>
      </c>
      <c r="P2951" s="14">
        <f t="shared" si="370"/>
        <v>106</v>
      </c>
      <c r="Q2951" s="14" t="str">
        <f t="shared" si="371"/>
        <v>United States</v>
      </c>
      <c r="R2951" s="14" t="str">
        <f t="shared" si="372"/>
        <v>|United States|</v>
      </c>
      <c r="S2951" s="14" t="str">
        <f t="shared" si="373"/>
        <v>|Documentaries|Sports Movies|</v>
      </c>
      <c r="T2951" s="14" t="str">
        <f t="shared" si="374"/>
        <v>|Nate Adams|Adam Carolla|</v>
      </c>
      <c r="U2951" s="14" t="str">
        <f t="shared" si="375"/>
        <v>|Willy T. Ribbs|</v>
      </c>
    </row>
    <row r="2952" spans="1:21">
      <c r="A2952" s="14" t="s">
        <v>14243</v>
      </c>
      <c r="B2952" s="14" t="s">
        <v>48</v>
      </c>
      <c r="C2952" s="14" t="s">
        <v>14244</v>
      </c>
      <c r="D2952" s="14" t="s">
        <v>14245</v>
      </c>
      <c r="E2952" s="14" t="s">
        <v>14246</v>
      </c>
      <c r="F2952" s="14" t="s">
        <v>115</v>
      </c>
      <c r="G2952" s="26">
        <v>43865</v>
      </c>
      <c r="H2952" s="14">
        <v>2020</v>
      </c>
      <c r="I2952" s="14" t="s">
        <v>364</v>
      </c>
      <c r="J2952" s="14" t="s">
        <v>566</v>
      </c>
      <c r="K2952" s="14" t="s">
        <v>1122</v>
      </c>
      <c r="L2952" s="14" t="s">
        <v>14247</v>
      </c>
      <c r="M2952" s="14">
        <f t="shared" si="368"/>
        <v>2020</v>
      </c>
      <c r="N2952" s="14">
        <f t="shared" si="369"/>
        <v>2</v>
      </c>
      <c r="O2952" s="14" t="str">
        <f>IFERROR(VLOOKUP(I2952,Lists!$F$2:$G$16,2,FALSE()),"Not Rated")</f>
        <v>Teens</v>
      </c>
      <c r="P2952" s="14">
        <f t="shared" si="370"/>
        <v>97</v>
      </c>
      <c r="Q2952" s="14" t="str">
        <f t="shared" si="371"/>
        <v>United States</v>
      </c>
      <c r="R2952" s="14" t="str">
        <f t="shared" si="372"/>
        <v>|United States|</v>
      </c>
      <c r="S2952" s="14" t="str">
        <f t="shared" si="373"/>
        <v>|Action &amp; Adventure|Sci-Fi &amp; Fantasy|</v>
      </c>
      <c r="T2952" s="14" t="str">
        <f t="shared" si="374"/>
        <v>|Ivan Silvestrini|</v>
      </c>
      <c r="U2952" s="14" t="str">
        <f t="shared" si="375"/>
        <v>|Joseph Millson|Jack Kane|Helena Bonham Carter|Arturo Muselli|Carolina Carlsson|Tam Williams|Richard Ashton|Ross O'Hennessy|Cameron Jack|Fabienne Piolini-Castle|</v>
      </c>
    </row>
    <row r="2953" spans="1:21">
      <c r="A2953" s="14" t="s">
        <v>14248</v>
      </c>
      <c r="B2953" s="14" t="s">
        <v>48</v>
      </c>
      <c r="C2953" s="14" t="s">
        <v>14249</v>
      </c>
      <c r="D2953" s="14" t="s">
        <v>14250</v>
      </c>
      <c r="E2953" s="14" t="s">
        <v>14251</v>
      </c>
      <c r="F2953" s="14" t="s">
        <v>115</v>
      </c>
      <c r="G2953" s="26">
        <v>43865</v>
      </c>
      <c r="H2953" s="14">
        <v>2019</v>
      </c>
      <c r="I2953" s="14" t="s">
        <v>367</v>
      </c>
      <c r="J2953" s="14" t="s">
        <v>574</v>
      </c>
      <c r="K2953" s="14" t="s">
        <v>14252</v>
      </c>
      <c r="L2953" s="14" t="s">
        <v>14253</v>
      </c>
      <c r="M2953" s="14">
        <f t="shared" si="368"/>
        <v>2020</v>
      </c>
      <c r="N2953" s="14">
        <f t="shared" si="369"/>
        <v>2</v>
      </c>
      <c r="O2953" s="14" t="str">
        <f>IFERROR(VLOOKUP(I2953,Lists!$F$2:$G$16,2,FALSE()),"Not Rated")</f>
        <v>Older Kids</v>
      </c>
      <c r="P2953" s="14">
        <f t="shared" si="370"/>
        <v>106</v>
      </c>
      <c r="Q2953" s="14" t="str">
        <f t="shared" si="371"/>
        <v>United States</v>
      </c>
      <c r="R2953" s="14" t="str">
        <f t="shared" si="372"/>
        <v>|United States|</v>
      </c>
      <c r="S2953" s="14" t="str">
        <f t="shared" si="373"/>
        <v>|Comedies|Faith &amp; Spirituality|Romantic Movies|</v>
      </c>
      <c r="T2953" s="14" t="str">
        <f t="shared" si="374"/>
        <v>|Robert Krantz|</v>
      </c>
      <c r="U2953" s="14" t="str">
        <f t="shared" si="375"/>
        <v>|Robert Krantz|Peta Murgatroyd|Corbin Bernsen|Michael Richards|Nancy Stafford|</v>
      </c>
    </row>
    <row r="2954" spans="1:21">
      <c r="A2954" s="14" t="s">
        <v>14254</v>
      </c>
      <c r="B2954" s="14" t="s">
        <v>48</v>
      </c>
      <c r="C2954" s="14" t="s">
        <v>14255</v>
      </c>
      <c r="D2954" s="14" t="s">
        <v>14256</v>
      </c>
      <c r="E2954" s="14" t="s">
        <v>14257</v>
      </c>
      <c r="F2954" s="14" t="s">
        <v>115</v>
      </c>
      <c r="G2954" s="26">
        <v>43865</v>
      </c>
      <c r="H2954" s="14">
        <v>2020</v>
      </c>
      <c r="I2954" s="14" t="s">
        <v>361</v>
      </c>
      <c r="J2954" s="14" t="s">
        <v>4137</v>
      </c>
      <c r="K2954" s="14" t="s">
        <v>261</v>
      </c>
      <c r="L2954" s="14" t="s">
        <v>14258</v>
      </c>
      <c r="M2954" s="14">
        <f t="shared" si="368"/>
        <v>2020</v>
      </c>
      <c r="N2954" s="14">
        <f t="shared" si="369"/>
        <v>2</v>
      </c>
      <c r="O2954" s="14" t="str">
        <f>IFERROR(VLOOKUP(I2954,Lists!$F$2:$G$16,2,FALSE()),"Not Rated")</f>
        <v>Teens</v>
      </c>
      <c r="P2954" s="14">
        <f t="shared" si="370"/>
        <v>60</v>
      </c>
      <c r="Q2954" s="14" t="str">
        <f t="shared" si="371"/>
        <v>United States</v>
      </c>
      <c r="R2954" s="14" t="str">
        <f t="shared" si="372"/>
        <v>|United States|</v>
      </c>
      <c r="S2954" s="14" t="str">
        <f t="shared" si="373"/>
        <v>|Stand-Up Comedy|</v>
      </c>
      <c r="T2954" s="14" t="str">
        <f t="shared" si="374"/>
        <v>|Gregory Jacobs|</v>
      </c>
      <c r="U2954" s="14" t="str">
        <f t="shared" si="375"/>
        <v>|Tom Papa|</v>
      </c>
    </row>
    <row r="2955" spans="1:21">
      <c r="A2955" s="14" t="s">
        <v>14259</v>
      </c>
      <c r="B2955" s="14" t="s">
        <v>49</v>
      </c>
      <c r="C2955" s="14" t="s">
        <v>14260</v>
      </c>
      <c r="D2955" s="14" t="s">
        <v>117</v>
      </c>
      <c r="E2955" s="14" t="s">
        <v>14261</v>
      </c>
      <c r="F2955" s="14" t="s">
        <v>115</v>
      </c>
      <c r="G2955" s="26">
        <v>43864</v>
      </c>
      <c r="H2955" s="14">
        <v>2020</v>
      </c>
      <c r="I2955" s="14" t="s">
        <v>362</v>
      </c>
      <c r="J2955" s="14" t="s">
        <v>107</v>
      </c>
      <c r="K2955" s="14" t="s">
        <v>617</v>
      </c>
      <c r="L2955" s="14" t="s">
        <v>14262</v>
      </c>
      <c r="M2955" s="14">
        <f t="shared" si="368"/>
        <v>2020</v>
      </c>
      <c r="N2955" s="14">
        <f t="shared" si="369"/>
        <v>2</v>
      </c>
      <c r="O2955" s="14" t="str">
        <f>IFERROR(VLOOKUP(I2955,Lists!$F$2:$G$16,2,FALSE()),"Not Rated")</f>
        <v>Older Kids</v>
      </c>
      <c r="P2955" s="14">
        <f t="shared" si="370"/>
        <v>3</v>
      </c>
      <c r="Q2955" s="14" t="str">
        <f t="shared" si="371"/>
        <v>United States</v>
      </c>
      <c r="R2955" s="14" t="str">
        <f t="shared" si="372"/>
        <v>|United States|</v>
      </c>
      <c r="S2955" s="14" t="str">
        <f t="shared" si="373"/>
        <v>|Kids' TV|TV Comedies|</v>
      </c>
      <c r="T2955" s="14" t="str">
        <f t="shared" si="374"/>
        <v>|Unknown|</v>
      </c>
      <c r="U2955" s="14" t="str">
        <f t="shared" si="375"/>
        <v>|Bryana Salaz|Alison Fernandez|Symera Jackson|Elie Samouhi|Kai Calhoun|Eliza Pryor|Rosa Blasi|Nicole Sullivan|David Gridley|</v>
      </c>
    </row>
    <row r="2956" spans="1:21">
      <c r="A2956" s="14" t="s">
        <v>14263</v>
      </c>
      <c r="B2956" s="14" t="s">
        <v>48</v>
      </c>
      <c r="C2956" s="14" t="s">
        <v>14264</v>
      </c>
      <c r="D2956" s="14" t="s">
        <v>13994</v>
      </c>
      <c r="E2956" s="14" t="s">
        <v>14265</v>
      </c>
      <c r="F2956" s="14" t="s">
        <v>116</v>
      </c>
      <c r="G2956" s="26">
        <v>43864</v>
      </c>
      <c r="H2956" s="14">
        <v>2019</v>
      </c>
      <c r="I2956" s="14" t="s">
        <v>361</v>
      </c>
      <c r="J2956" s="14" t="s">
        <v>2157</v>
      </c>
      <c r="K2956" s="14" t="s">
        <v>873</v>
      </c>
      <c r="L2956" s="14" t="s">
        <v>14266</v>
      </c>
      <c r="M2956" s="14">
        <f t="shared" si="368"/>
        <v>2020</v>
      </c>
      <c r="N2956" s="14">
        <f t="shared" si="369"/>
        <v>2</v>
      </c>
      <c r="O2956" s="14" t="str">
        <f>IFERROR(VLOOKUP(I2956,Lists!$F$2:$G$16,2,FALSE()),"Not Rated")</f>
        <v>Teens</v>
      </c>
      <c r="P2956" s="14">
        <f t="shared" si="370"/>
        <v>148</v>
      </c>
      <c r="Q2956" s="14" t="str">
        <f t="shared" si="371"/>
        <v>India</v>
      </c>
      <c r="R2956" s="14" t="str">
        <f t="shared" si="372"/>
        <v>|India|</v>
      </c>
      <c r="S2956" s="14" t="str">
        <f t="shared" si="373"/>
        <v>|International Movies|Thrillers|</v>
      </c>
      <c r="T2956" s="14" t="str">
        <f t="shared" si="374"/>
        <v>|Jeethu Joseph|</v>
      </c>
      <c r="U2956" s="14" t="str">
        <f t="shared" si="375"/>
        <v>|Jyothika|Sathyaraj|Karthi|Showkar Janaki|Nikhila Vimal|Havarasu|Anson Paul|</v>
      </c>
    </row>
    <row r="2957" spans="1:21">
      <c r="A2957" s="14" t="s">
        <v>14267</v>
      </c>
      <c r="B2957" s="14" t="s">
        <v>48</v>
      </c>
      <c r="C2957" s="14" t="s">
        <v>14268</v>
      </c>
      <c r="D2957" s="14" t="s">
        <v>14269</v>
      </c>
      <c r="E2957" s="14" t="s">
        <v>14270</v>
      </c>
      <c r="F2957" s="14" t="s">
        <v>122</v>
      </c>
      <c r="G2957" s="26">
        <v>43864</v>
      </c>
      <c r="H2957" s="14">
        <v>2020</v>
      </c>
      <c r="I2957" s="14" t="s">
        <v>360</v>
      </c>
      <c r="J2957" s="14" t="s">
        <v>682</v>
      </c>
      <c r="K2957" s="14" t="s">
        <v>605</v>
      </c>
      <c r="L2957" s="14" t="s">
        <v>14271</v>
      </c>
      <c r="M2957" s="14">
        <f t="shared" si="368"/>
        <v>2020</v>
      </c>
      <c r="N2957" s="14">
        <f t="shared" si="369"/>
        <v>2</v>
      </c>
      <c r="O2957" s="14" t="str">
        <f>IFERROR(VLOOKUP(I2957,Lists!$F$2:$G$16,2,FALSE()),"Not Rated")</f>
        <v>Adults</v>
      </c>
      <c r="P2957" s="14">
        <f t="shared" si="370"/>
        <v>122</v>
      </c>
      <c r="Q2957" s="14" t="str">
        <f t="shared" si="371"/>
        <v>Spain</v>
      </c>
      <c r="R2957" s="14" t="str">
        <f t="shared" si="372"/>
        <v>|Spain|</v>
      </c>
      <c r="S2957" s="14" t="str">
        <f t="shared" si="373"/>
        <v>|Dramas|International Movies|Thrillers|</v>
      </c>
      <c r="T2957" s="14" t="str">
        <f t="shared" si="374"/>
        <v>|Alfonso Cortés-Cavanillas|</v>
      </c>
      <c r="U2957" s="14" t="str">
        <f t="shared" si="375"/>
        <v>|Asier Etxeandia|Marian Álvarez|Hugo Silva|Aitor Luna|Imanol Arias|Olimpia Melinte|Ruth Díaz|Jorge Basanta|Stephanie Gil|Roberto Bonacini|</v>
      </c>
    </row>
    <row r="2958" spans="1:21">
      <c r="A2958" s="14" t="s">
        <v>14272</v>
      </c>
      <c r="B2958" s="14" t="s">
        <v>48</v>
      </c>
      <c r="C2958" s="14" t="s">
        <v>14273</v>
      </c>
      <c r="D2958" s="14" t="s">
        <v>14274</v>
      </c>
      <c r="E2958" s="14" t="s">
        <v>14275</v>
      </c>
      <c r="F2958" s="14" t="s">
        <v>115</v>
      </c>
      <c r="G2958" s="26">
        <v>43862</v>
      </c>
      <c r="H2958" s="14">
        <v>2016</v>
      </c>
      <c r="I2958" s="14" t="s">
        <v>360</v>
      </c>
      <c r="J2958" s="14" t="s">
        <v>1290</v>
      </c>
      <c r="K2958" s="14" t="s">
        <v>1034</v>
      </c>
      <c r="L2958" s="14" t="s">
        <v>14276</v>
      </c>
      <c r="M2958" s="14">
        <f t="shared" si="368"/>
        <v>2020</v>
      </c>
      <c r="N2958" s="14">
        <f t="shared" si="369"/>
        <v>2</v>
      </c>
      <c r="O2958" s="14" t="str">
        <f>IFERROR(VLOOKUP(I2958,Lists!$F$2:$G$16,2,FALSE()),"Not Rated")</f>
        <v>Adults</v>
      </c>
      <c r="P2958" s="14">
        <f t="shared" si="370"/>
        <v>86</v>
      </c>
      <c r="Q2958" s="14" t="str">
        <f t="shared" si="371"/>
        <v>United States</v>
      </c>
      <c r="R2958" s="14" t="str">
        <f t="shared" si="372"/>
        <v>|United States|</v>
      </c>
      <c r="S2958" s="14" t="str">
        <f t="shared" si="373"/>
        <v>|Comedies|Dramas|Independent Movies|</v>
      </c>
      <c r="T2958" s="14" t="str">
        <f t="shared" si="374"/>
        <v>|Xavier Manrique|</v>
      </c>
      <c r="U2958" s="14" t="str">
        <f t="shared" si="375"/>
        <v>|Shiloh Fernandez|Ashley Benson|Josh Peck|Addison Timlin|Chris Noth|Mary-Louise Parker|</v>
      </c>
    </row>
    <row r="2959" spans="1:21">
      <c r="A2959" s="14" t="s">
        <v>14277</v>
      </c>
      <c r="B2959" s="14" t="s">
        <v>48</v>
      </c>
      <c r="C2959" s="14" t="s">
        <v>14278</v>
      </c>
      <c r="D2959" s="14" t="s">
        <v>11436</v>
      </c>
      <c r="E2959" s="14" t="s">
        <v>14279</v>
      </c>
      <c r="F2959" s="14" t="s">
        <v>116</v>
      </c>
      <c r="G2959" s="26">
        <v>43862</v>
      </c>
      <c r="H2959" s="14">
        <v>1994</v>
      </c>
      <c r="I2959" s="14" t="s">
        <v>361</v>
      </c>
      <c r="J2959" s="14" t="s">
        <v>14280</v>
      </c>
      <c r="K2959" s="14" t="s">
        <v>1991</v>
      </c>
      <c r="L2959" s="14" t="s">
        <v>14281</v>
      </c>
      <c r="M2959" s="14">
        <f t="shared" si="368"/>
        <v>2020</v>
      </c>
      <c r="N2959" s="14">
        <f t="shared" si="369"/>
        <v>2</v>
      </c>
      <c r="O2959" s="14" t="str">
        <f>IFERROR(VLOOKUP(I2959,Lists!$F$2:$G$16,2,FALSE()),"Not Rated")</f>
        <v>Teens</v>
      </c>
      <c r="P2959" s="14">
        <f t="shared" si="370"/>
        <v>193</v>
      </c>
      <c r="Q2959" s="14" t="str">
        <f t="shared" si="371"/>
        <v>India</v>
      </c>
      <c r="R2959" s="14" t="str">
        <f t="shared" si="372"/>
        <v>|India|</v>
      </c>
      <c r="S2959" s="14" t="str">
        <f t="shared" si="373"/>
        <v>|Classic Movies|Dramas|International Movies|</v>
      </c>
      <c r="T2959" s="14" t="str">
        <f t="shared" si="374"/>
        <v>|Sooraj R. Barjatya|</v>
      </c>
      <c r="U2959" s="14" t="str">
        <f t="shared" si="375"/>
        <v>|Madhuri Dixit|Salman Khan|Mohnish Bahl|Renuka Shahane|Anupam Kher|Reema Lagoo|Alok Nath|Bindu|</v>
      </c>
    </row>
    <row r="2960" spans="1:21">
      <c r="A2960" s="14" t="s">
        <v>14282</v>
      </c>
      <c r="B2960" s="14" t="s">
        <v>49</v>
      </c>
      <c r="C2960" s="14" t="s">
        <v>14283</v>
      </c>
      <c r="D2960" s="14" t="s">
        <v>117</v>
      </c>
      <c r="E2960" s="14" t="s">
        <v>14284</v>
      </c>
      <c r="F2960" s="14" t="s">
        <v>121</v>
      </c>
      <c r="G2960" s="26">
        <v>43862</v>
      </c>
      <c r="H2960" s="14">
        <v>2015</v>
      </c>
      <c r="I2960" s="14" t="s">
        <v>360</v>
      </c>
      <c r="J2960" s="14" t="s">
        <v>105</v>
      </c>
      <c r="K2960" s="14" t="s">
        <v>822</v>
      </c>
      <c r="L2960" s="14" t="s">
        <v>14285</v>
      </c>
      <c r="M2960" s="14">
        <f t="shared" si="368"/>
        <v>2020</v>
      </c>
      <c r="N2960" s="14">
        <f t="shared" si="369"/>
        <v>2</v>
      </c>
      <c r="O2960" s="14" t="str">
        <f>IFERROR(VLOOKUP(I2960,Lists!$F$2:$G$16,2,FALSE()),"Not Rated")</f>
        <v>Adults</v>
      </c>
      <c r="P2960" s="14">
        <f t="shared" si="370"/>
        <v>1</v>
      </c>
      <c r="Q2960" s="14" t="str">
        <f t="shared" si="371"/>
        <v>Japan</v>
      </c>
      <c r="R2960" s="14" t="str">
        <f t="shared" si="372"/>
        <v>|Japan|</v>
      </c>
      <c r="S2960" s="14" t="str">
        <f t="shared" si="373"/>
        <v>|Anime Series|International TV Shows|</v>
      </c>
      <c r="T2960" s="14" t="str">
        <f t="shared" si="374"/>
        <v>|Unknown|</v>
      </c>
      <c r="U2960" s="14" t="str">
        <f t="shared" si="375"/>
        <v>|Yoshitsugu Matsuoka|Inori Minase|Saori Onishi|Maaya Uchida|Haruka Tomatsu|Shizuka Ishigami|Yoko Hikasa|Yurika Kubo|Nobuhiko Okamoto|Saori Hayami|Yoshimasa Hosoya|Chinatsu Akasaki|Akeno Watanabe|Haruka Chisuga|Wakana Kowaka|Ayumi Mano|Kenn|Ryota Osaka|</v>
      </c>
    </row>
    <row r="2961" spans="1:21">
      <c r="A2961" s="14" t="s">
        <v>14286</v>
      </c>
      <c r="B2961" s="14" t="s">
        <v>49</v>
      </c>
      <c r="C2961" s="14" t="s">
        <v>14287</v>
      </c>
      <c r="D2961" s="14" t="s">
        <v>117</v>
      </c>
      <c r="E2961" s="14" t="s">
        <v>14288</v>
      </c>
      <c r="F2961" s="14" t="s">
        <v>123</v>
      </c>
      <c r="G2961" s="26">
        <v>43862</v>
      </c>
      <c r="H2961" s="14">
        <v>2020</v>
      </c>
      <c r="I2961" s="14" t="s">
        <v>360</v>
      </c>
      <c r="J2961" s="14" t="s">
        <v>105</v>
      </c>
      <c r="K2961" s="14" t="s">
        <v>11930</v>
      </c>
      <c r="L2961" s="14" t="s">
        <v>14289</v>
      </c>
      <c r="M2961" s="14">
        <f t="shared" si="368"/>
        <v>2020</v>
      </c>
      <c r="N2961" s="14">
        <f t="shared" si="369"/>
        <v>2</v>
      </c>
      <c r="O2961" s="14" t="str">
        <f>IFERROR(VLOOKUP(I2961,Lists!$F$2:$G$16,2,FALSE()),"Not Rated")</f>
        <v>Adults</v>
      </c>
      <c r="P2961" s="14">
        <f t="shared" si="370"/>
        <v>1</v>
      </c>
      <c r="Q2961" s="14" t="str">
        <f t="shared" si="371"/>
        <v>South Korea</v>
      </c>
      <c r="R2961" s="14" t="str">
        <f t="shared" si="372"/>
        <v>|South Korea|</v>
      </c>
      <c r="S2961" s="14" t="str">
        <f t="shared" si="373"/>
        <v>|International TV Shows|Korean TV Shows|TV Dramas|</v>
      </c>
      <c r="T2961" s="14" t="str">
        <f t="shared" si="374"/>
        <v>|Unknown|</v>
      </c>
      <c r="U2961" s="14" t="str">
        <f t="shared" si="375"/>
        <v>|Park Seo-joon|Kim Da-mi|Yu Jae-myeong|Kwon Na-ra|Kim Dong-hee|Ahn Bo-hyun|Kim Hye-eun|Ryu Gyeong-su|Lee Joo-young|Chris Lyon|</v>
      </c>
    </row>
    <row r="2962" spans="1:21">
      <c r="A2962" s="14" t="s">
        <v>14290</v>
      </c>
      <c r="B2962" s="14" t="s">
        <v>48</v>
      </c>
      <c r="C2962" s="14" t="s">
        <v>14291</v>
      </c>
      <c r="D2962" s="14" t="s">
        <v>14292</v>
      </c>
      <c r="E2962" s="14" t="s">
        <v>14293</v>
      </c>
      <c r="F2962" s="14" t="s">
        <v>115</v>
      </c>
      <c r="G2962" s="26">
        <v>43862</v>
      </c>
      <c r="H2962" s="14">
        <v>2017</v>
      </c>
      <c r="I2962" s="14" t="s">
        <v>363</v>
      </c>
      <c r="J2962" s="14" t="s">
        <v>900</v>
      </c>
      <c r="K2962" s="14" t="s">
        <v>61</v>
      </c>
      <c r="L2962" s="14" t="s">
        <v>14294</v>
      </c>
      <c r="M2962" s="14">
        <f t="shared" si="368"/>
        <v>2020</v>
      </c>
      <c r="N2962" s="14">
        <f t="shared" si="369"/>
        <v>2</v>
      </c>
      <c r="O2962" s="14" t="str">
        <f>IFERROR(VLOOKUP(I2962,Lists!$F$2:$G$16,2,FALSE()),"Not Rated")</f>
        <v>Adults</v>
      </c>
      <c r="P2962" s="14">
        <f t="shared" si="370"/>
        <v>92</v>
      </c>
      <c r="Q2962" s="14" t="str">
        <f t="shared" si="371"/>
        <v>United States</v>
      </c>
      <c r="R2962" s="14" t="str">
        <f t="shared" si="372"/>
        <v>|United States|</v>
      </c>
      <c r="S2962" s="14" t="str">
        <f t="shared" si="373"/>
        <v>|Movies|</v>
      </c>
      <c r="T2962" s="14" t="str">
        <f t="shared" si="374"/>
        <v>|Richard Gabai|</v>
      </c>
      <c r="U2962" s="14" t="str">
        <f t="shared" si="375"/>
        <v>|Nathan Parsons|Jamie-Lynn Sigler|Ellen Hollman|John Lewis|Niko Foster|Quinton Aaron|Jackson Rathbone|Robert Carradine|Lesley-Anne Down|Stephen Lang|</v>
      </c>
    </row>
    <row r="2963" spans="1:21">
      <c r="A2963" s="14" t="s">
        <v>14295</v>
      </c>
      <c r="B2963" s="14" t="s">
        <v>48</v>
      </c>
      <c r="C2963" s="14" t="s">
        <v>14296</v>
      </c>
      <c r="D2963" s="14" t="s">
        <v>14297</v>
      </c>
      <c r="E2963" s="14" t="s">
        <v>14298</v>
      </c>
      <c r="F2963" s="14" t="s">
        <v>4735</v>
      </c>
      <c r="G2963" s="26">
        <v>43862</v>
      </c>
      <c r="H2963" s="14">
        <v>2018</v>
      </c>
      <c r="I2963" s="14" t="s">
        <v>364</v>
      </c>
      <c r="J2963" s="14" t="s">
        <v>507</v>
      </c>
      <c r="K2963" s="14" t="s">
        <v>542</v>
      </c>
      <c r="L2963" s="14" t="s">
        <v>14299</v>
      </c>
      <c r="M2963" s="14">
        <f t="shared" si="368"/>
        <v>2020</v>
      </c>
      <c r="N2963" s="14">
        <f t="shared" si="369"/>
        <v>2</v>
      </c>
      <c r="O2963" s="14" t="str">
        <f>IFERROR(VLOOKUP(I2963,Lists!$F$2:$G$16,2,FALSE()),"Not Rated")</f>
        <v>Teens</v>
      </c>
      <c r="P2963" s="14">
        <f t="shared" si="370"/>
        <v>94</v>
      </c>
      <c r="Q2963" s="14" t="str">
        <f t="shared" si="371"/>
        <v>Canada</v>
      </c>
      <c r="R2963" s="14" t="str">
        <f t="shared" si="372"/>
        <v>|Canada|South Africa|</v>
      </c>
      <c r="S2963" s="14" t="str">
        <f t="shared" si="373"/>
        <v>|Comedies|International Movies|Romantic Movies|</v>
      </c>
      <c r="T2963" s="14" t="str">
        <f t="shared" si="374"/>
        <v>|Alfons Adetuyi|</v>
      </c>
      <c r="U2963" s="14" t="str">
        <f t="shared" si="375"/>
        <v>|Amber Stevens West|Shamier Anderson|Keith David|Mike Epps|Lyriq Bent|Marla Gibbs|Angela Gibbs|Demetrius Grosse|Nicole Lyn|</v>
      </c>
    </row>
    <row r="2964" spans="1:21">
      <c r="A2964" s="14" t="s">
        <v>14300</v>
      </c>
      <c r="B2964" s="14" t="s">
        <v>49</v>
      </c>
      <c r="C2964" s="14" t="s">
        <v>14301</v>
      </c>
      <c r="D2964" s="14" t="s">
        <v>14302</v>
      </c>
      <c r="E2964" s="14" t="s">
        <v>14303</v>
      </c>
      <c r="F2964" s="14" t="s">
        <v>14304</v>
      </c>
      <c r="G2964" s="26">
        <v>43862</v>
      </c>
      <c r="H2964" s="14">
        <v>2019</v>
      </c>
      <c r="I2964" s="14" t="s">
        <v>365</v>
      </c>
      <c r="J2964" s="14" t="s">
        <v>521</v>
      </c>
      <c r="K2964" s="14" t="s">
        <v>14305</v>
      </c>
      <c r="L2964" s="14" t="s">
        <v>14306</v>
      </c>
      <c r="M2964" s="14">
        <f t="shared" si="368"/>
        <v>2020</v>
      </c>
      <c r="N2964" s="14">
        <f t="shared" si="369"/>
        <v>2</v>
      </c>
      <c r="O2964" s="14" t="str">
        <f>IFERROR(VLOOKUP(I2964,Lists!$F$2:$G$16,2,FALSE()),"Not Rated")</f>
        <v>Kids</v>
      </c>
      <c r="P2964" s="14">
        <f t="shared" si="370"/>
        <v>5</v>
      </c>
      <c r="Q2964" s="14" t="str">
        <f t="shared" si="371"/>
        <v>France</v>
      </c>
      <c r="R2964" s="14" t="str">
        <f t="shared" si="372"/>
        <v>|France|South Korea|Japan|United States|</v>
      </c>
      <c r="S2964" s="14" t="str">
        <f t="shared" si="373"/>
        <v>|Kids' TV|TV Action &amp; Adventure|</v>
      </c>
      <c r="T2964" s="14" t="str">
        <f t="shared" si="374"/>
        <v>|Thomas Astruc|</v>
      </c>
      <c r="U2964" s="14" t="str">
        <f t="shared" si="375"/>
        <v>|Cristina Vee|Bryce Papenbrook|Keith Silverstein|Mela Lee|Max Mittelman|Carrie Keranen|Stephanie Sheh|André Gordon|Matthew Mercer|Christopher Corey Smith|Philece Sampler|Selah Victor|Marieve Herington|Ben Diskin|Kira Buckland|Erin Fitzgerald|Grant George|Ethan Murray|David Roach|Todd Haberkorn|</v>
      </c>
    </row>
    <row r="2965" spans="1:21">
      <c r="A2965" s="14" t="s">
        <v>14307</v>
      </c>
      <c r="B2965" s="14" t="s">
        <v>48</v>
      </c>
      <c r="C2965" s="14" t="s">
        <v>14308</v>
      </c>
      <c r="D2965" s="14" t="s">
        <v>14309</v>
      </c>
      <c r="E2965" s="14" t="s">
        <v>14310</v>
      </c>
      <c r="F2965" s="14" t="s">
        <v>142</v>
      </c>
      <c r="G2965" s="26">
        <v>43862</v>
      </c>
      <c r="H2965" s="14">
        <v>2019</v>
      </c>
      <c r="I2965" s="14" t="s">
        <v>368</v>
      </c>
      <c r="J2965" s="14" t="s">
        <v>1173</v>
      </c>
      <c r="K2965" s="14" t="s">
        <v>12381</v>
      </c>
      <c r="L2965" s="14" t="s">
        <v>14311</v>
      </c>
      <c r="M2965" s="14">
        <f t="shared" si="368"/>
        <v>2020</v>
      </c>
      <c r="N2965" s="14">
        <f t="shared" si="369"/>
        <v>2</v>
      </c>
      <c r="O2965" s="14" t="str">
        <f>IFERROR(VLOOKUP(I2965,Lists!$F$2:$G$16,2,FALSE()),"Not Rated")</f>
        <v>Kids</v>
      </c>
      <c r="P2965" s="14">
        <f t="shared" si="370"/>
        <v>82</v>
      </c>
      <c r="Q2965" s="14" t="str">
        <f t="shared" si="371"/>
        <v>Netherlands</v>
      </c>
      <c r="R2965" s="14" t="str">
        <f t="shared" si="372"/>
        <v>|Netherlands|</v>
      </c>
      <c r="S2965" s="14" t="str">
        <f t="shared" si="373"/>
        <v>|Children &amp; Family Movies|Comedies|International Movies|</v>
      </c>
      <c r="T2965" s="14" t="str">
        <f t="shared" si="374"/>
        <v>|Erwin van den Eshof|</v>
      </c>
      <c r="U2965" s="14" t="str">
        <f t="shared" si="375"/>
        <v>|Djamila|Niek Roozen|Bente Fokkens|Jolijn Henneman|Fenna Ramos|Jill Schirnhofer|Donny Roelvink|Défano Holwijn|</v>
      </c>
    </row>
    <row r="2966" spans="1:21">
      <c r="A2966" s="14" t="s">
        <v>14312</v>
      </c>
      <c r="B2966" s="14" t="s">
        <v>48</v>
      </c>
      <c r="C2966" s="14" t="s">
        <v>14313</v>
      </c>
      <c r="D2966" s="14" t="s">
        <v>117</v>
      </c>
      <c r="E2966" s="14" t="s">
        <v>14314</v>
      </c>
      <c r="F2966" s="14" t="s">
        <v>118</v>
      </c>
      <c r="G2966" s="26">
        <v>43862</v>
      </c>
      <c r="H2966" s="14">
        <v>2020</v>
      </c>
      <c r="I2966" s="14" t="s">
        <v>362</v>
      </c>
      <c r="J2966" s="14" t="s">
        <v>1857</v>
      </c>
      <c r="K2966" s="14" t="s">
        <v>61</v>
      </c>
      <c r="L2966" s="14" t="s">
        <v>14315</v>
      </c>
      <c r="M2966" s="14">
        <f t="shared" si="368"/>
        <v>2020</v>
      </c>
      <c r="N2966" s="14">
        <f t="shared" si="369"/>
        <v>2</v>
      </c>
      <c r="O2966" s="14" t="str">
        <f>IFERROR(VLOOKUP(I2966,Lists!$F$2:$G$16,2,FALSE()),"Not Rated")</f>
        <v>Older Kids</v>
      </c>
      <c r="P2966" s="14">
        <f t="shared" si="370"/>
        <v>59</v>
      </c>
      <c r="Q2966" s="14" t="str">
        <f t="shared" si="371"/>
        <v>United Kingdom</v>
      </c>
      <c r="R2966" s="14" t="str">
        <f t="shared" si="372"/>
        <v>|United Kingdom|</v>
      </c>
      <c r="S2966" s="14" t="str">
        <f t="shared" si="373"/>
        <v>|Movies|</v>
      </c>
      <c r="T2966" s="14" t="str">
        <f t="shared" si="374"/>
        <v>|Unknown|</v>
      </c>
      <c r="U2966" s="14" t="str">
        <f t="shared" si="375"/>
        <v>|Samira Wiley|</v>
      </c>
    </row>
    <row r="2967" spans="1:21">
      <c r="A2967" s="14" t="s">
        <v>14316</v>
      </c>
      <c r="B2967" s="14" t="s">
        <v>49</v>
      </c>
      <c r="C2967" s="14" t="s">
        <v>14317</v>
      </c>
      <c r="D2967" s="14" t="s">
        <v>117</v>
      </c>
      <c r="E2967" s="14" t="s">
        <v>14318</v>
      </c>
      <c r="F2967" s="14" t="s">
        <v>121</v>
      </c>
      <c r="G2967" s="26">
        <v>43862</v>
      </c>
      <c r="H2967" s="14">
        <v>2014</v>
      </c>
      <c r="I2967" s="14" t="s">
        <v>360</v>
      </c>
      <c r="J2967" s="14" t="s">
        <v>105</v>
      </c>
      <c r="K2967" s="14" t="s">
        <v>822</v>
      </c>
      <c r="L2967" s="14" t="s">
        <v>14319</v>
      </c>
      <c r="M2967" s="14">
        <f t="shared" si="368"/>
        <v>2020</v>
      </c>
      <c r="N2967" s="14">
        <f t="shared" si="369"/>
        <v>2</v>
      </c>
      <c r="O2967" s="14" t="str">
        <f>IFERROR(VLOOKUP(I2967,Lists!$F$2:$G$16,2,FALSE()),"Not Rated")</f>
        <v>Adults</v>
      </c>
      <c r="P2967" s="14">
        <f t="shared" si="370"/>
        <v>1</v>
      </c>
      <c r="Q2967" s="14" t="str">
        <f t="shared" si="371"/>
        <v>Japan</v>
      </c>
      <c r="R2967" s="14" t="str">
        <f t="shared" si="372"/>
        <v>|Japan|</v>
      </c>
      <c r="S2967" s="14" t="str">
        <f t="shared" si="373"/>
        <v>|Anime Series|International TV Shows|</v>
      </c>
      <c r="T2967" s="14" t="str">
        <f t="shared" si="374"/>
        <v>|Unknown|</v>
      </c>
      <c r="U2967" s="14" t="str">
        <f t="shared" si="375"/>
        <v>|Yoshitsugu Matsuoka|Ai Kayano|Yoko Hikasa|Yukari Tamura|Yuka Iguchi|Mamiko Noto|Miyuki Sawashiro|Rie Kugimiya|Mugihito|Naomi Shindo|</v>
      </c>
    </row>
    <row r="2968" spans="1:21">
      <c r="A2968" s="14" t="s">
        <v>14320</v>
      </c>
      <c r="B2968" s="14" t="s">
        <v>49</v>
      </c>
      <c r="C2968" s="14" t="s">
        <v>14321</v>
      </c>
      <c r="D2968" s="14" t="s">
        <v>117</v>
      </c>
      <c r="E2968" s="14" t="s">
        <v>117</v>
      </c>
      <c r="F2968" s="14" t="s">
        <v>121</v>
      </c>
      <c r="G2968" s="26">
        <v>43862</v>
      </c>
      <c r="H2968" s="14">
        <v>2018</v>
      </c>
      <c r="I2968" s="14" t="s">
        <v>361</v>
      </c>
      <c r="J2968" s="14" t="s">
        <v>105</v>
      </c>
      <c r="K2968" s="14" t="s">
        <v>822</v>
      </c>
      <c r="L2968" s="14" t="s">
        <v>14322</v>
      </c>
      <c r="M2968" s="14">
        <f t="shared" si="368"/>
        <v>2020</v>
      </c>
      <c r="N2968" s="14">
        <f t="shared" si="369"/>
        <v>2</v>
      </c>
      <c r="O2968" s="14" t="str">
        <f>IFERROR(VLOOKUP(I2968,Lists!$F$2:$G$16,2,FALSE()),"Not Rated")</f>
        <v>Teens</v>
      </c>
      <c r="P2968" s="14">
        <f t="shared" si="370"/>
        <v>1</v>
      </c>
      <c r="Q2968" s="14" t="str">
        <f t="shared" si="371"/>
        <v>Japan</v>
      </c>
      <c r="R2968" s="14" t="str">
        <f t="shared" si="372"/>
        <v>|Japan|</v>
      </c>
      <c r="S2968" s="14" t="str">
        <f t="shared" si="373"/>
        <v>|Anime Series|International TV Shows|</v>
      </c>
      <c r="T2968" s="14" t="str">
        <f t="shared" si="374"/>
        <v>|Unknown|</v>
      </c>
      <c r="U2968" s="14" t="str">
        <f t="shared" si="375"/>
        <v>|Unknown|</v>
      </c>
    </row>
    <row r="2969" spans="1:21">
      <c r="A2969" s="14" t="s">
        <v>14323</v>
      </c>
      <c r="B2969" s="14" t="s">
        <v>49</v>
      </c>
      <c r="C2969" s="14" t="s">
        <v>14324</v>
      </c>
      <c r="D2969" s="14" t="s">
        <v>117</v>
      </c>
      <c r="E2969" s="14" t="s">
        <v>14325</v>
      </c>
      <c r="F2969" s="14" t="s">
        <v>115</v>
      </c>
      <c r="G2969" s="26">
        <v>43862</v>
      </c>
      <c r="H2969" s="14">
        <v>2014</v>
      </c>
      <c r="I2969" s="14" t="s">
        <v>366</v>
      </c>
      <c r="J2969" s="14" t="s">
        <v>105</v>
      </c>
      <c r="K2969" s="14" t="s">
        <v>256</v>
      </c>
      <c r="L2969" s="14" t="s">
        <v>14326</v>
      </c>
      <c r="M2969" s="14">
        <f t="shared" si="368"/>
        <v>2020</v>
      </c>
      <c r="N2969" s="14">
        <f t="shared" si="369"/>
        <v>2</v>
      </c>
      <c r="O2969" s="14" t="str">
        <f>IFERROR(VLOOKUP(I2969,Lists!$F$2:$G$16,2,FALSE()),"Not Rated")</f>
        <v>Kids</v>
      </c>
      <c r="P2969" s="14">
        <f t="shared" si="370"/>
        <v>1</v>
      </c>
      <c r="Q2969" s="14" t="str">
        <f t="shared" si="371"/>
        <v>United States</v>
      </c>
      <c r="R2969" s="14" t="str">
        <f t="shared" si="372"/>
        <v>|United States|</v>
      </c>
      <c r="S2969" s="14" t="str">
        <f t="shared" si="373"/>
        <v>|Kids' TV|</v>
      </c>
      <c r="T2969" s="14" t="str">
        <f t="shared" si="374"/>
        <v>|Unknown|</v>
      </c>
      <c r="U2969" s="14" t="str">
        <f t="shared" si="375"/>
        <v>|Kate Murphy|</v>
      </c>
    </row>
    <row r="2970" spans="1:21">
      <c r="A2970" s="14" t="s">
        <v>14327</v>
      </c>
      <c r="B2970" s="14" t="s">
        <v>48</v>
      </c>
      <c r="C2970" s="14" t="s">
        <v>14328</v>
      </c>
      <c r="D2970" s="14" t="s">
        <v>14329</v>
      </c>
      <c r="E2970" s="14" t="s">
        <v>14330</v>
      </c>
      <c r="F2970" s="14" t="s">
        <v>115</v>
      </c>
      <c r="G2970" s="26">
        <v>43862</v>
      </c>
      <c r="H2970" s="14">
        <v>2019</v>
      </c>
      <c r="I2970" s="14" t="s">
        <v>360</v>
      </c>
      <c r="J2970" s="14" t="s">
        <v>1330</v>
      </c>
      <c r="K2970" s="14" t="s">
        <v>2116</v>
      </c>
      <c r="L2970" s="14" t="s">
        <v>14331</v>
      </c>
      <c r="M2970" s="14">
        <f t="shared" si="368"/>
        <v>2020</v>
      </c>
      <c r="N2970" s="14">
        <f t="shared" si="369"/>
        <v>2</v>
      </c>
      <c r="O2970" s="14" t="str">
        <f>IFERROR(VLOOKUP(I2970,Lists!$F$2:$G$16,2,FALSE()),"Not Rated")</f>
        <v>Adults</v>
      </c>
      <c r="P2970" s="14">
        <f t="shared" si="370"/>
        <v>89</v>
      </c>
      <c r="Q2970" s="14" t="str">
        <f t="shared" si="371"/>
        <v>United States</v>
      </c>
      <c r="R2970" s="14" t="str">
        <f t="shared" si="372"/>
        <v>|United States|</v>
      </c>
      <c r="S2970" s="14" t="str">
        <f t="shared" si="373"/>
        <v>|Action &amp; Adventure|Horror Movies|Sci-Fi &amp; Fantasy|</v>
      </c>
      <c r="T2970" s="14" t="str">
        <f t="shared" si="374"/>
        <v>|G.J. Echternkamp|</v>
      </c>
      <c r="U2970" s="14" t="str">
        <f t="shared" si="375"/>
        <v>|Grant Bowler|Kathleen Munroe|Martin Hancock|Micah Balfour|Burt Grinstead|Nina Bergman|Jamie Bamber|Ronny Cox|</v>
      </c>
    </row>
    <row r="2971" spans="1:21">
      <c r="A2971" s="14" t="s">
        <v>14332</v>
      </c>
      <c r="B2971" s="14" t="s">
        <v>48</v>
      </c>
      <c r="C2971" s="14" t="s">
        <v>14333</v>
      </c>
      <c r="D2971" s="14" t="s">
        <v>11436</v>
      </c>
      <c r="E2971" s="14" t="s">
        <v>14334</v>
      </c>
      <c r="F2971" s="14" t="s">
        <v>116</v>
      </c>
      <c r="G2971" s="26">
        <v>43862</v>
      </c>
      <c r="H2971" s="14">
        <v>1999</v>
      </c>
      <c r="I2971" s="14" t="s">
        <v>368</v>
      </c>
      <c r="J2971" s="14" t="s">
        <v>14335</v>
      </c>
      <c r="K2971" s="14" t="s">
        <v>1527</v>
      </c>
      <c r="L2971" s="14" t="s">
        <v>14336</v>
      </c>
      <c r="M2971" s="14">
        <f t="shared" si="368"/>
        <v>2020</v>
      </c>
      <c r="N2971" s="14">
        <f t="shared" si="369"/>
        <v>2</v>
      </c>
      <c r="O2971" s="14" t="str">
        <f>IFERROR(VLOOKUP(I2971,Lists!$F$2:$G$16,2,FALSE()),"Not Rated")</f>
        <v>Kids</v>
      </c>
      <c r="P2971" s="14">
        <f t="shared" si="370"/>
        <v>176</v>
      </c>
      <c r="Q2971" s="14" t="str">
        <f t="shared" si="371"/>
        <v>India</v>
      </c>
      <c r="R2971" s="14" t="str">
        <f t="shared" si="372"/>
        <v>|India|</v>
      </c>
      <c r="S2971" s="14" t="str">
        <f t="shared" si="373"/>
        <v>|Dramas|International Movies|Music &amp; Musicals|</v>
      </c>
      <c r="T2971" s="14" t="str">
        <f t="shared" si="374"/>
        <v>|Sooraj R. Barjatya|</v>
      </c>
      <c r="U2971" s="14" t="str">
        <f t="shared" si="375"/>
        <v>|Salman Khan|Karisma Kapoor|Saif Ali Khan|Tabu|Sonali Bendre|Mohnish Bahl|Reema Lagoo|Mahesh Thakur|Neelam|Alok Nath|</v>
      </c>
    </row>
    <row r="2972" spans="1:21">
      <c r="A2972" s="14" t="s">
        <v>14337</v>
      </c>
      <c r="B2972" s="14" t="s">
        <v>48</v>
      </c>
      <c r="C2972" s="14" t="s">
        <v>14338</v>
      </c>
      <c r="D2972" s="14" t="s">
        <v>14339</v>
      </c>
      <c r="E2972" s="14" t="s">
        <v>14340</v>
      </c>
      <c r="F2972" s="14" t="s">
        <v>121</v>
      </c>
      <c r="G2972" s="26">
        <v>43861</v>
      </c>
      <c r="H2972" s="14">
        <v>2020</v>
      </c>
      <c r="I2972" s="14" t="s">
        <v>360</v>
      </c>
      <c r="J2972" s="14" t="s">
        <v>646</v>
      </c>
      <c r="K2972" s="14" t="s">
        <v>475</v>
      </c>
      <c r="L2972" s="14" t="s">
        <v>14341</v>
      </c>
      <c r="M2972" s="14">
        <f t="shared" si="368"/>
        <v>2020</v>
      </c>
      <c r="N2972" s="14">
        <f t="shared" si="369"/>
        <v>1</v>
      </c>
      <c r="O2972" s="14" t="str">
        <f>IFERROR(VLOOKUP(I2972,Lists!$F$2:$G$16,2,FALSE()),"Not Rated")</f>
        <v>Adults</v>
      </c>
      <c r="P2972" s="14">
        <f t="shared" si="370"/>
        <v>116</v>
      </c>
      <c r="Q2972" s="14" t="str">
        <f t="shared" si="371"/>
        <v>Japan</v>
      </c>
      <c r="R2972" s="14" t="str">
        <f t="shared" si="372"/>
        <v>|Japan|</v>
      </c>
      <c r="S2972" s="14" t="str">
        <f t="shared" si="373"/>
        <v>|Dramas|International Movies|</v>
      </c>
      <c r="T2972" s="14" t="str">
        <f t="shared" si="374"/>
        <v>|Hikari|</v>
      </c>
      <c r="U2972" s="14" t="str">
        <f t="shared" si="375"/>
        <v>|Mei Kayama|Misuzu Kanno|Shunsuke Daitoh|Makiko Watanabe|Yoshihiko Kumashino|Minori Hagiwara|Shohei Uno|Yuka Itaya|Kiyohiko Shibukawa|Eita Okuno|Haruka Imou|Toshinori Omi|</v>
      </c>
    </row>
    <row r="2973" spans="1:21">
      <c r="A2973" s="14" t="s">
        <v>14342</v>
      </c>
      <c r="B2973" s="14" t="s">
        <v>49</v>
      </c>
      <c r="C2973" s="14" t="s">
        <v>14343</v>
      </c>
      <c r="D2973" s="14" t="s">
        <v>117</v>
      </c>
      <c r="E2973" s="14" t="s">
        <v>14344</v>
      </c>
      <c r="F2973" s="14" t="s">
        <v>125</v>
      </c>
      <c r="G2973" s="26">
        <v>43861</v>
      </c>
      <c r="H2973" s="14">
        <v>2020</v>
      </c>
      <c r="I2973" s="14" t="s">
        <v>360</v>
      </c>
      <c r="J2973" s="14" t="s">
        <v>106</v>
      </c>
      <c r="K2973" s="14" t="s">
        <v>512</v>
      </c>
      <c r="L2973" s="14" t="s">
        <v>14345</v>
      </c>
      <c r="M2973" s="14">
        <f t="shared" si="368"/>
        <v>2020</v>
      </c>
      <c r="N2973" s="14">
        <f t="shared" si="369"/>
        <v>1</v>
      </c>
      <c r="O2973" s="14" t="str">
        <f>IFERROR(VLOOKUP(I2973,Lists!$F$2:$G$16,2,FALSE()),"Not Rated")</f>
        <v>Adults</v>
      </c>
      <c r="P2973" s="14">
        <f t="shared" si="370"/>
        <v>2</v>
      </c>
      <c r="Q2973" s="14" t="str">
        <f t="shared" si="371"/>
        <v>Mexico</v>
      </c>
      <c r="R2973" s="14" t="str">
        <f t="shared" si="372"/>
        <v>|Mexico|</v>
      </c>
      <c r="S2973" s="14" t="str">
        <f t="shared" si="373"/>
        <v>|International TV Shows|Spanish-Language TV Shows|TV Action &amp; Adventure|</v>
      </c>
      <c r="T2973" s="14" t="str">
        <f t="shared" si="374"/>
        <v>|Unknown|</v>
      </c>
      <c r="U2973" s="14" t="str">
        <f t="shared" si="375"/>
        <v>|Christopher Von Uckermann|Horacio García Rojas|Gisselle Kuri|Fátima Molina|Dolores Heredia|Humberto Busto|Quetzalli Cortés|Alexa Martin|Flavio Medina|Dulce Neri|Mariana Botas|</v>
      </c>
    </row>
    <row r="2974" spans="1:21">
      <c r="A2974" s="14" t="s">
        <v>14346</v>
      </c>
      <c r="B2974" s="14" t="s">
        <v>48</v>
      </c>
      <c r="C2974" s="14" t="s">
        <v>14347</v>
      </c>
      <c r="D2974" s="14" t="s">
        <v>14348</v>
      </c>
      <c r="E2974" s="14" t="s">
        <v>14349</v>
      </c>
      <c r="F2974" s="14" t="s">
        <v>120</v>
      </c>
      <c r="G2974" s="26">
        <v>43861</v>
      </c>
      <c r="H2974" s="14">
        <v>2016</v>
      </c>
      <c r="I2974" s="14" t="s">
        <v>360</v>
      </c>
      <c r="J2974" s="14" t="s">
        <v>1290</v>
      </c>
      <c r="K2974" s="14" t="s">
        <v>475</v>
      </c>
      <c r="L2974" s="14" t="s">
        <v>14350</v>
      </c>
      <c r="M2974" s="14">
        <f t="shared" si="368"/>
        <v>2020</v>
      </c>
      <c r="N2974" s="14">
        <f t="shared" si="369"/>
        <v>1</v>
      </c>
      <c r="O2974" s="14" t="str">
        <f>IFERROR(VLOOKUP(I2974,Lists!$F$2:$G$16,2,FALSE()),"Not Rated")</f>
        <v>Adults</v>
      </c>
      <c r="P2974" s="14">
        <f t="shared" si="370"/>
        <v>86</v>
      </c>
      <c r="Q2974" s="14" t="str">
        <f t="shared" si="371"/>
        <v>France</v>
      </c>
      <c r="R2974" s="14" t="str">
        <f t="shared" si="372"/>
        <v>|France|</v>
      </c>
      <c r="S2974" s="14" t="str">
        <f t="shared" si="373"/>
        <v>|Dramas|International Movies|</v>
      </c>
      <c r="T2974" s="14" t="str">
        <f t="shared" si="374"/>
        <v>|Jean-Claude Flamand-Barny|</v>
      </c>
      <c r="U2974" s="14" t="str">
        <f t="shared" si="375"/>
        <v>|Djédjé Apali|Eriq Ebouaney|Adama Niane|Vincent Vermignon|Djibril Pavadé|Zita Hanrot|Karim Belkhadra|Lise Lomi|Zoé Charron|Jocelyne Béroard|Julien Courbey|Lucien Jean-Baptiste|Romane Bohringer|Mathieu Kassovitz|</v>
      </c>
    </row>
    <row r="2975" spans="1:21">
      <c r="A2975" s="14" t="s">
        <v>14351</v>
      </c>
      <c r="B2975" s="14" t="s">
        <v>48</v>
      </c>
      <c r="C2975" s="14" t="s">
        <v>14352</v>
      </c>
      <c r="D2975" s="14" t="s">
        <v>11408</v>
      </c>
      <c r="E2975" s="14" t="s">
        <v>14353</v>
      </c>
      <c r="F2975" s="14" t="s">
        <v>131</v>
      </c>
      <c r="G2975" s="26">
        <v>43861</v>
      </c>
      <c r="H2975" s="14">
        <v>2017</v>
      </c>
      <c r="I2975" s="14" t="s">
        <v>361</v>
      </c>
      <c r="J2975" s="14" t="s">
        <v>730</v>
      </c>
      <c r="K2975" s="14" t="s">
        <v>1034</v>
      </c>
      <c r="L2975" s="14" t="s">
        <v>14354</v>
      </c>
      <c r="M2975" s="14">
        <f t="shared" si="368"/>
        <v>2020</v>
      </c>
      <c r="N2975" s="14">
        <f t="shared" si="369"/>
        <v>1</v>
      </c>
      <c r="O2975" s="14" t="str">
        <f>IFERROR(VLOOKUP(I2975,Lists!$F$2:$G$16,2,FALSE()),"Not Rated")</f>
        <v>Teens</v>
      </c>
      <c r="P2975" s="14">
        <f t="shared" si="370"/>
        <v>93</v>
      </c>
      <c r="Q2975" s="14" t="str">
        <f t="shared" si="371"/>
        <v>Nigeria</v>
      </c>
      <c r="R2975" s="14" t="str">
        <f t="shared" si="372"/>
        <v>|Nigeria|</v>
      </c>
      <c r="S2975" s="14" t="str">
        <f t="shared" si="373"/>
        <v>|Comedies|Dramas|Independent Movies|</v>
      </c>
      <c r="T2975" s="14" t="str">
        <f t="shared" si="374"/>
        <v>|Oluseyi Asurf|</v>
      </c>
      <c r="U2975" s="14" t="str">
        <f t="shared" si="375"/>
        <v>|Frank Donga|Rahama Sadau|Ali Nuhu|Toyin Aimakhu|Tunbosun Aiyedehin|Maryam Booth|Ahaji Issa Bello|Adebukola|Bukky Ajayi|Ibrahim Daddy|Seyilaw|Tomiwa Kukoyi|</v>
      </c>
    </row>
    <row r="2976" spans="1:21">
      <c r="A2976" s="14" t="s">
        <v>14355</v>
      </c>
      <c r="B2976" s="14" t="s">
        <v>49</v>
      </c>
      <c r="C2976" s="14" t="s">
        <v>14356</v>
      </c>
      <c r="D2976" s="14" t="s">
        <v>117</v>
      </c>
      <c r="E2976" s="14" t="s">
        <v>14357</v>
      </c>
      <c r="F2976" s="14" t="s">
        <v>132</v>
      </c>
      <c r="G2976" s="26">
        <v>43861</v>
      </c>
      <c r="H2976" s="14">
        <v>2020</v>
      </c>
      <c r="I2976" s="14" t="s">
        <v>360</v>
      </c>
      <c r="J2976" s="14" t="s">
        <v>105</v>
      </c>
      <c r="K2976" s="14" t="s">
        <v>1905</v>
      </c>
      <c r="L2976" s="14" t="s">
        <v>14358</v>
      </c>
      <c r="M2976" s="14">
        <f t="shared" si="368"/>
        <v>2020</v>
      </c>
      <c r="N2976" s="14">
        <f t="shared" si="369"/>
        <v>1</v>
      </c>
      <c r="O2976" s="14" t="str">
        <f>IFERROR(VLOOKUP(I2976,Lists!$F$2:$G$16,2,FALSE()),"Not Rated")</f>
        <v>Adults</v>
      </c>
      <c r="P2976" s="14">
        <f t="shared" si="370"/>
        <v>1</v>
      </c>
      <c r="Q2976" s="14" t="str">
        <f t="shared" si="371"/>
        <v>Italy</v>
      </c>
      <c r="R2976" s="14" t="str">
        <f t="shared" si="372"/>
        <v>|Italy|</v>
      </c>
      <c r="S2976" s="14" t="str">
        <f t="shared" si="373"/>
        <v>|International TV Shows|Romantic TV Shows|TV Dramas|</v>
      </c>
      <c r="T2976" s="14" t="str">
        <f t="shared" si="374"/>
        <v>|Unknown|</v>
      </c>
      <c r="U2976" s="14" t="str">
        <f t="shared" si="375"/>
        <v>|Antonia Fotaras|Giorgio Belli|Manuela Mandracchia|Roberto De Francesco|Federica Fracassi|Lucrezia Guidone|Adalgisa Manfrida|Giada Gagliardi|Giandomenico Cupaiuolo|Gloria Carovana|Filippo Scotti|</v>
      </c>
    </row>
    <row r="2977" spans="1:21">
      <c r="A2977" s="14" t="s">
        <v>14359</v>
      </c>
      <c r="B2977" s="14" t="s">
        <v>48</v>
      </c>
      <c r="C2977" s="14" t="s">
        <v>14360</v>
      </c>
      <c r="D2977" s="14" t="s">
        <v>14361</v>
      </c>
      <c r="E2977" s="14" t="s">
        <v>14362</v>
      </c>
      <c r="F2977" s="14" t="s">
        <v>115</v>
      </c>
      <c r="G2977" s="26">
        <v>43861</v>
      </c>
      <c r="H2977" s="14">
        <v>2020</v>
      </c>
      <c r="I2977" s="14" t="s">
        <v>360</v>
      </c>
      <c r="J2977" s="14" t="s">
        <v>744</v>
      </c>
      <c r="K2977" s="14" t="s">
        <v>927</v>
      </c>
      <c r="L2977" s="14" t="s">
        <v>14363</v>
      </c>
      <c r="M2977" s="14">
        <f t="shared" si="368"/>
        <v>2020</v>
      </c>
      <c r="N2977" s="14">
        <f t="shared" si="369"/>
        <v>1</v>
      </c>
      <c r="O2977" s="14" t="str">
        <f>IFERROR(VLOOKUP(I2977,Lists!$F$2:$G$16,2,FALSE()),"Not Rated")</f>
        <v>Adults</v>
      </c>
      <c r="P2977" s="14">
        <f t="shared" si="370"/>
        <v>85</v>
      </c>
      <c r="Q2977" s="14" t="str">
        <f t="shared" si="371"/>
        <v>United States</v>
      </c>
      <c r="R2977" s="14" t="str">
        <f t="shared" si="372"/>
        <v>|United States|</v>
      </c>
      <c r="S2977" s="14" t="str">
        <f t="shared" si="373"/>
        <v>|Documentaries|Music &amp; Musicals|</v>
      </c>
      <c r="T2977" s="14" t="str">
        <f t="shared" si="374"/>
        <v>|Lana Wilson|</v>
      </c>
      <c r="U2977" s="14" t="str">
        <f t="shared" si="375"/>
        <v>|Taylor Swift|</v>
      </c>
    </row>
    <row r="2978" spans="1:21">
      <c r="A2978" s="14" t="s">
        <v>14364</v>
      </c>
      <c r="B2978" s="14" t="s">
        <v>49</v>
      </c>
      <c r="C2978" s="14" t="s">
        <v>14365</v>
      </c>
      <c r="D2978" s="14" t="s">
        <v>117</v>
      </c>
      <c r="E2978" s="14" t="s">
        <v>14366</v>
      </c>
      <c r="F2978" s="14" t="s">
        <v>122</v>
      </c>
      <c r="G2978" s="26">
        <v>43861</v>
      </c>
      <c r="H2978" s="14">
        <v>2020</v>
      </c>
      <c r="I2978" s="14" t="s">
        <v>360</v>
      </c>
      <c r="J2978" s="14" t="s">
        <v>106</v>
      </c>
      <c r="K2978" s="14" t="s">
        <v>992</v>
      </c>
      <c r="L2978" s="14" t="s">
        <v>14367</v>
      </c>
      <c r="M2978" s="14">
        <f t="shared" si="368"/>
        <v>2020</v>
      </c>
      <c r="N2978" s="14">
        <f t="shared" si="369"/>
        <v>1</v>
      </c>
      <c r="O2978" s="14" t="str">
        <f>IFERROR(VLOOKUP(I2978,Lists!$F$2:$G$16,2,FALSE()),"Not Rated")</f>
        <v>Adults</v>
      </c>
      <c r="P2978" s="14">
        <f t="shared" si="370"/>
        <v>2</v>
      </c>
      <c r="Q2978" s="14" t="str">
        <f t="shared" si="371"/>
        <v>Spain</v>
      </c>
      <c r="R2978" s="14" t="str">
        <f t="shared" si="372"/>
        <v>|Spain|</v>
      </c>
      <c r="S2978" s="14" t="str">
        <f t="shared" si="373"/>
        <v>|Crime TV Shows|International TV Shows|Spanish-Language TV Shows|</v>
      </c>
      <c r="T2978" s="14" t="str">
        <f t="shared" si="374"/>
        <v>|Unknown|</v>
      </c>
      <c r="U2978" s="14" t="str">
        <f t="shared" si="375"/>
        <v>|José Coronado|Álex González|Claudia Traisac|Luís Zahera|Pilar Castro|Àlex Monner|Giulia Charm|Unax Ugalde|Ricardo Gómez|Ledicia Sola|Leonor Watling|Patrick Criado|Xabier Deive|Camila Bossa|María Guinea|Édgar Vittorino|Javier Abad|Daniel Currás|Mercedes Castro|Paula Morado|Paula Pier|Carmela Martins|Denis Gómez|Miguel Borines|Ana Villagrasa|Xavier Estévez|Carlos Hipólito|</v>
      </c>
    </row>
    <row r="2979" spans="1:21">
      <c r="A2979" s="14" t="s">
        <v>14368</v>
      </c>
      <c r="B2979" s="14" t="s">
        <v>49</v>
      </c>
      <c r="C2979" s="14" t="s">
        <v>14369</v>
      </c>
      <c r="D2979" s="14" t="s">
        <v>117</v>
      </c>
      <c r="E2979" s="14" t="s">
        <v>14370</v>
      </c>
      <c r="F2979" s="14" t="s">
        <v>121</v>
      </c>
      <c r="G2979" s="26">
        <v>43860</v>
      </c>
      <c r="H2979" s="14">
        <v>2019</v>
      </c>
      <c r="I2979" s="14" t="s">
        <v>361</v>
      </c>
      <c r="J2979" s="14" t="s">
        <v>105</v>
      </c>
      <c r="K2979" s="14" t="s">
        <v>792</v>
      </c>
      <c r="L2979" s="14" t="s">
        <v>14371</v>
      </c>
      <c r="M2979" s="14">
        <f t="shared" si="368"/>
        <v>2020</v>
      </c>
      <c r="N2979" s="14">
        <f t="shared" si="369"/>
        <v>1</v>
      </c>
      <c r="O2979" s="14" t="str">
        <f>IFERROR(VLOOKUP(I2979,Lists!$F$2:$G$16,2,FALSE()),"Not Rated")</f>
        <v>Teens</v>
      </c>
      <c r="P2979" s="14">
        <f t="shared" si="370"/>
        <v>1</v>
      </c>
      <c r="Q2979" s="14" t="str">
        <f t="shared" si="371"/>
        <v>Japan</v>
      </c>
      <c r="R2979" s="14" t="str">
        <f t="shared" si="372"/>
        <v>|Japan|</v>
      </c>
      <c r="S2979" s="14" t="str">
        <f t="shared" si="373"/>
        <v>|International TV Shows|Reality TV|Romantic TV Shows|</v>
      </c>
      <c r="T2979" s="14" t="str">
        <f t="shared" si="374"/>
        <v>|Unknown|</v>
      </c>
      <c r="U2979" s="14" t="str">
        <f t="shared" si="375"/>
        <v>|Becky|Ryo Kato|Karina Maruyama|Kohei Takeda|</v>
      </c>
    </row>
    <row r="2980" spans="1:21">
      <c r="A2980" s="14" t="s">
        <v>14372</v>
      </c>
      <c r="B2980" s="14" t="s">
        <v>48</v>
      </c>
      <c r="C2980" s="14" t="s">
        <v>14373</v>
      </c>
      <c r="D2980" s="14" t="s">
        <v>300</v>
      </c>
      <c r="E2980" s="14" t="s">
        <v>8474</v>
      </c>
      <c r="F2980" s="14" t="s">
        <v>115</v>
      </c>
      <c r="G2980" s="26">
        <v>43860</v>
      </c>
      <c r="H2980" s="14">
        <v>2009</v>
      </c>
      <c r="I2980" s="14" t="s">
        <v>360</v>
      </c>
      <c r="J2980" s="14" t="s">
        <v>2524</v>
      </c>
      <c r="K2980" s="14" t="s">
        <v>261</v>
      </c>
      <c r="L2980" s="14" t="s">
        <v>14374</v>
      </c>
      <c r="M2980" s="14">
        <f t="shared" si="368"/>
        <v>2020</v>
      </c>
      <c r="N2980" s="14">
        <f t="shared" si="369"/>
        <v>1</v>
      </c>
      <c r="O2980" s="14" t="str">
        <f>IFERROR(VLOOKUP(I2980,Lists!$F$2:$G$16,2,FALSE()),"Not Rated")</f>
        <v>Adults</v>
      </c>
      <c r="P2980" s="14">
        <f t="shared" si="370"/>
        <v>62</v>
      </c>
      <c r="Q2980" s="14" t="str">
        <f t="shared" si="371"/>
        <v>United States</v>
      </c>
      <c r="R2980" s="14" t="str">
        <f t="shared" si="372"/>
        <v>|United States|</v>
      </c>
      <c r="S2980" s="14" t="str">
        <f t="shared" si="373"/>
        <v>|Stand-Up Comedy|</v>
      </c>
      <c r="T2980" s="14" t="str">
        <f t="shared" si="374"/>
        <v>|Shannon Hartman|</v>
      </c>
      <c r="U2980" s="14" t="str">
        <f t="shared" si="375"/>
        <v>|Kevin Hart|</v>
      </c>
    </row>
    <row r="2981" spans="1:21">
      <c r="A2981" s="14" t="s">
        <v>14375</v>
      </c>
      <c r="B2981" s="14" t="s">
        <v>49</v>
      </c>
      <c r="C2981" s="14" t="s">
        <v>14376</v>
      </c>
      <c r="D2981" s="14" t="s">
        <v>117</v>
      </c>
      <c r="E2981" s="14" t="s">
        <v>14377</v>
      </c>
      <c r="F2981" s="14" t="s">
        <v>118</v>
      </c>
      <c r="G2981" s="26">
        <v>43860</v>
      </c>
      <c r="H2981" s="14">
        <v>2020</v>
      </c>
      <c r="I2981" s="14" t="s">
        <v>360</v>
      </c>
      <c r="J2981" s="14" t="s">
        <v>105</v>
      </c>
      <c r="K2981" s="14" t="s">
        <v>3016</v>
      </c>
      <c r="L2981" s="14" t="s">
        <v>14378</v>
      </c>
      <c r="M2981" s="14">
        <f t="shared" si="368"/>
        <v>2020</v>
      </c>
      <c r="N2981" s="14">
        <f t="shared" si="369"/>
        <v>1</v>
      </c>
      <c r="O2981" s="14" t="str">
        <f>IFERROR(VLOOKUP(I2981,Lists!$F$2:$G$16,2,FALSE()),"Not Rated")</f>
        <v>Adults</v>
      </c>
      <c r="P2981" s="14">
        <f t="shared" si="370"/>
        <v>1</v>
      </c>
      <c r="Q2981" s="14" t="str">
        <f t="shared" si="371"/>
        <v>United Kingdom</v>
      </c>
      <c r="R2981" s="14" t="str">
        <f t="shared" si="372"/>
        <v>|United Kingdom|</v>
      </c>
      <c r="S2981" s="14" t="str">
        <f t="shared" si="373"/>
        <v>|British TV Shows|Crime TV Shows|International TV Shows|</v>
      </c>
      <c r="T2981" s="14" t="str">
        <f t="shared" si="374"/>
        <v>|Unknown|</v>
      </c>
      <c r="U2981" s="14" t="str">
        <f t="shared" si="375"/>
        <v>|Richard Armitage|Siobhan Finneran|Jennifer Saunders|Shaun Dooley|Paul Kaye|Dervla Kirwan|Kadiff Kirwan|Hannah John-Kamen|Anthony Head|Stephen Rea|Jacob Dudman|Ella-Rae Smith|Brandon Fellows|Misha Handley|</v>
      </c>
    </row>
    <row r="2982" spans="1:21">
      <c r="A2982" s="14" t="s">
        <v>14379</v>
      </c>
      <c r="B2982" s="14" t="s">
        <v>49</v>
      </c>
      <c r="C2982" s="14" t="s">
        <v>14380</v>
      </c>
      <c r="D2982" s="14" t="s">
        <v>117</v>
      </c>
      <c r="E2982" s="14" t="s">
        <v>13244</v>
      </c>
      <c r="F2982" s="14" t="s">
        <v>115</v>
      </c>
      <c r="G2982" s="26">
        <v>43860</v>
      </c>
      <c r="H2982" s="14">
        <v>2020</v>
      </c>
      <c r="I2982" s="14" t="s">
        <v>361</v>
      </c>
      <c r="J2982" s="14" t="s">
        <v>105</v>
      </c>
      <c r="K2982" s="14" t="s">
        <v>792</v>
      </c>
      <c r="L2982" s="14" t="s">
        <v>14381</v>
      </c>
      <c r="M2982" s="14">
        <f t="shared" si="368"/>
        <v>2020</v>
      </c>
      <c r="N2982" s="14">
        <f t="shared" si="369"/>
        <v>1</v>
      </c>
      <c r="O2982" s="14" t="str">
        <f>IFERROR(VLOOKUP(I2982,Lists!$F$2:$G$16,2,FALSE()),"Not Rated")</f>
        <v>Teens</v>
      </c>
      <c r="P2982" s="14">
        <f t="shared" si="370"/>
        <v>1</v>
      </c>
      <c r="Q2982" s="14" t="str">
        <f t="shared" si="371"/>
        <v>United States</v>
      </c>
      <c r="R2982" s="14" t="str">
        <f t="shared" si="372"/>
        <v>|United States|</v>
      </c>
      <c r="S2982" s="14" t="str">
        <f t="shared" si="373"/>
        <v>|International TV Shows|Reality TV|Romantic TV Shows|</v>
      </c>
      <c r="T2982" s="14" t="str">
        <f t="shared" si="374"/>
        <v>|Unknown|</v>
      </c>
      <c r="U2982" s="14" t="str">
        <f t="shared" si="375"/>
        <v>|Karan Johar|</v>
      </c>
    </row>
    <row r="2983" spans="1:21">
      <c r="A2983" s="14" t="s">
        <v>14382</v>
      </c>
      <c r="B2983" s="14" t="s">
        <v>48</v>
      </c>
      <c r="C2983" s="14" t="s">
        <v>14383</v>
      </c>
      <c r="D2983" s="14" t="s">
        <v>14384</v>
      </c>
      <c r="E2983" s="14" t="s">
        <v>14385</v>
      </c>
      <c r="F2983" s="14" t="s">
        <v>2970</v>
      </c>
      <c r="G2983" s="26">
        <v>43859</v>
      </c>
      <c r="H2983" s="14">
        <v>2018</v>
      </c>
      <c r="I2983" s="14" t="s">
        <v>360</v>
      </c>
      <c r="J2983" s="14" t="s">
        <v>1375</v>
      </c>
      <c r="K2983" s="14" t="s">
        <v>475</v>
      </c>
      <c r="L2983" s="14" t="s">
        <v>14386</v>
      </c>
      <c r="M2983" s="14">
        <f t="shared" si="368"/>
        <v>2020</v>
      </c>
      <c r="N2983" s="14">
        <f t="shared" si="369"/>
        <v>1</v>
      </c>
      <c r="O2983" s="14" t="str">
        <f>IFERROR(VLOOKUP(I2983,Lists!$F$2:$G$16,2,FALSE()),"Not Rated")</f>
        <v>Adults</v>
      </c>
      <c r="P2983" s="14">
        <f t="shared" si="370"/>
        <v>112</v>
      </c>
      <c r="Q2983" s="14" t="str">
        <f t="shared" si="371"/>
        <v>France</v>
      </c>
      <c r="R2983" s="14" t="str">
        <f t="shared" si="372"/>
        <v>|France|Belgium|</v>
      </c>
      <c r="S2983" s="14" t="str">
        <f t="shared" si="373"/>
        <v>|Dramas|International Movies|</v>
      </c>
      <c r="T2983" s="14" t="str">
        <f t="shared" si="374"/>
        <v>|David Oelhoffen|</v>
      </c>
      <c r="U2983" s="14" t="str">
        <f t="shared" si="375"/>
        <v>|Matthias Schoenaerts|Reda Kateb|Adel Bencherif|Sofiane Zermani|Sabrina Ouazani|Gwendolyn Gourvenec|Nicolas Giraud|Yann Goven|Astrid Whettnall|Ahmed Benaissa|Marc Barbé|</v>
      </c>
    </row>
    <row r="2984" spans="1:21">
      <c r="A2984" s="14" t="s">
        <v>14387</v>
      </c>
      <c r="B2984" s="14" t="s">
        <v>49</v>
      </c>
      <c r="C2984" s="14" t="s">
        <v>14388</v>
      </c>
      <c r="D2984" s="14" t="s">
        <v>117</v>
      </c>
      <c r="E2984" s="14" t="s">
        <v>117</v>
      </c>
      <c r="F2984" s="14" t="s">
        <v>117</v>
      </c>
      <c r="G2984" s="26">
        <v>43859</v>
      </c>
      <c r="H2984" s="14">
        <v>2020</v>
      </c>
      <c r="I2984" s="14" t="s">
        <v>361</v>
      </c>
      <c r="J2984" s="14" t="s">
        <v>105</v>
      </c>
      <c r="K2984" s="14" t="s">
        <v>424</v>
      </c>
      <c r="L2984" s="14" t="s">
        <v>14389</v>
      </c>
      <c r="M2984" s="14">
        <f t="shared" si="368"/>
        <v>2020</v>
      </c>
      <c r="N2984" s="14">
        <f t="shared" si="369"/>
        <v>1</v>
      </c>
      <c r="O2984" s="14" t="str">
        <f>IFERROR(VLOOKUP(I2984,Lists!$F$2:$G$16,2,FALSE()),"Not Rated")</f>
        <v>Teens</v>
      </c>
      <c r="P2984" s="14">
        <f t="shared" si="370"/>
        <v>1</v>
      </c>
      <c r="Q2984" s="14" t="str">
        <f t="shared" si="371"/>
        <v>Unknown</v>
      </c>
      <c r="R2984" s="14" t="str">
        <f t="shared" si="372"/>
        <v>|Unknown|</v>
      </c>
      <c r="S2984" s="14" t="str">
        <f t="shared" si="373"/>
        <v>|International TV Shows|Romantic TV Shows|TV Comedies|</v>
      </c>
      <c r="T2984" s="14" t="str">
        <f t="shared" si="374"/>
        <v>|Unknown|</v>
      </c>
      <c r="U2984" s="14" t="str">
        <f t="shared" si="375"/>
        <v>|Unknown|</v>
      </c>
    </row>
    <row r="2985" spans="1:21">
      <c r="A2985" s="14" t="s">
        <v>14390</v>
      </c>
      <c r="B2985" s="14" t="s">
        <v>49</v>
      </c>
      <c r="C2985" s="14" t="s">
        <v>14391</v>
      </c>
      <c r="D2985" s="14" t="s">
        <v>117</v>
      </c>
      <c r="E2985" s="14" t="s">
        <v>14314</v>
      </c>
      <c r="F2985" s="14" t="s">
        <v>118</v>
      </c>
      <c r="G2985" s="26">
        <v>43859</v>
      </c>
      <c r="H2985" s="14">
        <v>2020</v>
      </c>
      <c r="I2985" s="14" t="s">
        <v>362</v>
      </c>
      <c r="J2985" s="14" t="s">
        <v>105</v>
      </c>
      <c r="K2985" s="14" t="s">
        <v>956</v>
      </c>
      <c r="L2985" s="14" t="s">
        <v>14392</v>
      </c>
      <c r="M2985" s="14">
        <f t="shared" si="368"/>
        <v>2020</v>
      </c>
      <c r="N2985" s="14">
        <f t="shared" si="369"/>
        <v>1</v>
      </c>
      <c r="O2985" s="14" t="str">
        <f>IFERROR(VLOOKUP(I2985,Lists!$F$2:$G$16,2,FALSE()),"Not Rated")</f>
        <v>Older Kids</v>
      </c>
      <c r="P2985" s="14">
        <f t="shared" si="370"/>
        <v>1</v>
      </c>
      <c r="Q2985" s="14" t="str">
        <f t="shared" si="371"/>
        <v>United Kingdom</v>
      </c>
      <c r="R2985" s="14" t="str">
        <f t="shared" si="372"/>
        <v>|United Kingdom|</v>
      </c>
      <c r="S2985" s="14" t="str">
        <f t="shared" si="373"/>
        <v>|Docuseries|Science &amp; Nature TV|</v>
      </c>
      <c r="T2985" s="14" t="str">
        <f t="shared" si="374"/>
        <v>|Unknown|</v>
      </c>
      <c r="U2985" s="14" t="str">
        <f t="shared" si="375"/>
        <v>|Samira Wiley|</v>
      </c>
    </row>
    <row r="2986" spans="1:21">
      <c r="A2986" s="14" t="s">
        <v>14393</v>
      </c>
      <c r="B2986" s="14" t="s">
        <v>49</v>
      </c>
      <c r="C2986" s="14" t="s">
        <v>14394</v>
      </c>
      <c r="D2986" s="14" t="s">
        <v>117</v>
      </c>
      <c r="E2986" s="14" t="s">
        <v>14395</v>
      </c>
      <c r="F2986" s="14" t="s">
        <v>133</v>
      </c>
      <c r="G2986" s="26">
        <v>43859</v>
      </c>
      <c r="H2986" s="14">
        <v>2020</v>
      </c>
      <c r="I2986" s="14" t="s">
        <v>360</v>
      </c>
      <c r="J2986" s="14" t="s">
        <v>105</v>
      </c>
      <c r="K2986" s="14" t="s">
        <v>693</v>
      </c>
      <c r="L2986" s="14" t="s">
        <v>14396</v>
      </c>
      <c r="M2986" s="14">
        <f t="shared" si="368"/>
        <v>2020</v>
      </c>
      <c r="N2986" s="14">
        <f t="shared" si="369"/>
        <v>1</v>
      </c>
      <c r="O2986" s="14" t="str">
        <f>IFERROR(VLOOKUP(I2986,Lists!$F$2:$G$16,2,FALSE()),"Not Rated")</f>
        <v>Adults</v>
      </c>
      <c r="P2986" s="14">
        <f t="shared" si="370"/>
        <v>1</v>
      </c>
      <c r="Q2986" s="14" t="str">
        <f t="shared" si="371"/>
        <v>Brazil</v>
      </c>
      <c r="R2986" s="14" t="str">
        <f t="shared" si="372"/>
        <v>|Brazil|</v>
      </c>
      <c r="S2986" s="14" t="str">
        <f t="shared" si="373"/>
        <v>|International TV Shows|TV Dramas|TV Sci-Fi &amp; Fantasy|</v>
      </c>
      <c r="T2986" s="14" t="str">
        <f t="shared" si="374"/>
        <v>|Unknown|</v>
      </c>
      <c r="U2986" s="14" t="str">
        <f t="shared" si="375"/>
        <v>|Carla Salle|Sandra Corveloni|Jonathan Haagensen|Guilherme Prates|Luana Tanaka|Marcello Airoldi|Marco Antônio Pâmio|</v>
      </c>
    </row>
    <row r="2987" spans="1:21">
      <c r="A2987" s="14" t="s">
        <v>14397</v>
      </c>
      <c r="B2987" s="14" t="s">
        <v>48</v>
      </c>
      <c r="C2987" s="14" t="s">
        <v>14398</v>
      </c>
      <c r="D2987" s="14" t="s">
        <v>14399</v>
      </c>
      <c r="E2987" s="14" t="s">
        <v>14400</v>
      </c>
      <c r="F2987" s="14" t="s">
        <v>116</v>
      </c>
      <c r="G2987" s="26">
        <v>43857</v>
      </c>
      <c r="H2987" s="14">
        <v>2020</v>
      </c>
      <c r="I2987" s="14" t="s">
        <v>361</v>
      </c>
      <c r="J2987" s="14" t="s">
        <v>1121</v>
      </c>
      <c r="K2987" s="14" t="s">
        <v>542</v>
      </c>
      <c r="L2987" s="14" t="s">
        <v>14401</v>
      </c>
      <c r="M2987" s="14">
        <f t="shared" si="368"/>
        <v>2020</v>
      </c>
      <c r="N2987" s="14">
        <f t="shared" si="369"/>
        <v>1</v>
      </c>
      <c r="O2987" s="14" t="str">
        <f>IFERROR(VLOOKUP(I2987,Lists!$F$2:$G$16,2,FALSE()),"Not Rated")</f>
        <v>Teens</v>
      </c>
      <c r="P2987" s="14">
        <f t="shared" si="370"/>
        <v>121</v>
      </c>
      <c r="Q2987" s="14" t="str">
        <f t="shared" si="371"/>
        <v>India</v>
      </c>
      <c r="R2987" s="14" t="str">
        <f t="shared" si="372"/>
        <v>|India|</v>
      </c>
      <c r="S2987" s="14" t="str">
        <f t="shared" si="373"/>
        <v>|Comedies|International Movies|Romantic Movies|</v>
      </c>
      <c r="T2987" s="14" t="str">
        <f t="shared" si="374"/>
        <v>|Ramesh Sippy|</v>
      </c>
      <c r="U2987" s="14" t="str">
        <f t="shared" si="375"/>
        <v>|Rajkummar Rao|Tarun Wadhwa|Rakul Preet Singh|Kiran Juneja|Hema Malini|Kamlesh Gill|Shakti Kapoor|Kanwaljeet Singh|</v>
      </c>
    </row>
    <row r="2988" spans="1:21">
      <c r="A2988" s="14" t="s">
        <v>14402</v>
      </c>
      <c r="B2988" s="14" t="s">
        <v>48</v>
      </c>
      <c r="C2988" s="14" t="s">
        <v>14403</v>
      </c>
      <c r="D2988" s="14" t="s">
        <v>6361</v>
      </c>
      <c r="E2988" s="14" t="s">
        <v>14404</v>
      </c>
      <c r="F2988" s="14" t="s">
        <v>116</v>
      </c>
      <c r="G2988" s="26">
        <v>43856</v>
      </c>
      <c r="H2988" s="14">
        <v>2019</v>
      </c>
      <c r="I2988" s="14" t="s">
        <v>361</v>
      </c>
      <c r="J2988" s="14" t="s">
        <v>1526</v>
      </c>
      <c r="K2988" s="14" t="s">
        <v>1034</v>
      </c>
      <c r="L2988" s="14" t="s">
        <v>14405</v>
      </c>
      <c r="M2988" s="14">
        <f t="shared" si="368"/>
        <v>2020</v>
      </c>
      <c r="N2988" s="14">
        <f t="shared" si="369"/>
        <v>1</v>
      </c>
      <c r="O2988" s="14" t="str">
        <f>IFERROR(VLOOKUP(I2988,Lists!$F$2:$G$16,2,FALSE()),"Not Rated")</f>
        <v>Teens</v>
      </c>
      <c r="P2988" s="14">
        <f t="shared" si="370"/>
        <v>133</v>
      </c>
      <c r="Q2988" s="14" t="str">
        <f t="shared" si="371"/>
        <v>India</v>
      </c>
      <c r="R2988" s="14" t="str">
        <f t="shared" si="372"/>
        <v>|India|</v>
      </c>
      <c r="S2988" s="14" t="str">
        <f t="shared" si="373"/>
        <v>|Comedies|Dramas|Independent Movies|</v>
      </c>
      <c r="T2988" s="14" t="str">
        <f t="shared" si="374"/>
        <v>|Halitha Shameem|</v>
      </c>
      <c r="U2988" s="14" t="str">
        <f t="shared" si="375"/>
        <v>|Nivedhithaa Sathish|Leela Samson|Samuthirakani|Sunaina|Manikandan|</v>
      </c>
    </row>
    <row r="2989" spans="1:21">
      <c r="A2989" s="14" t="s">
        <v>14406</v>
      </c>
      <c r="B2989" s="14" t="s">
        <v>48</v>
      </c>
      <c r="C2989" s="14" t="s">
        <v>14407</v>
      </c>
      <c r="D2989" s="14" t="s">
        <v>14408</v>
      </c>
      <c r="E2989" s="14" t="s">
        <v>7822</v>
      </c>
      <c r="F2989" s="14" t="s">
        <v>116</v>
      </c>
      <c r="G2989" s="26">
        <v>43856</v>
      </c>
      <c r="H2989" s="14">
        <v>2020</v>
      </c>
      <c r="I2989" s="14" t="s">
        <v>360</v>
      </c>
      <c r="J2989" s="14" t="s">
        <v>1313</v>
      </c>
      <c r="K2989" s="14" t="s">
        <v>261</v>
      </c>
      <c r="L2989" s="14" t="s">
        <v>14409</v>
      </c>
      <c r="M2989" s="14">
        <f t="shared" si="368"/>
        <v>2020</v>
      </c>
      <c r="N2989" s="14">
        <f t="shared" si="369"/>
        <v>1</v>
      </c>
      <c r="O2989" s="14" t="str">
        <f>IFERROR(VLOOKUP(I2989,Lists!$F$2:$G$16,2,FALSE()),"Not Rated")</f>
        <v>Adults</v>
      </c>
      <c r="P2989" s="14">
        <f t="shared" si="370"/>
        <v>76</v>
      </c>
      <c r="Q2989" s="14" t="str">
        <f t="shared" si="371"/>
        <v>India</v>
      </c>
      <c r="R2989" s="14" t="str">
        <f t="shared" si="372"/>
        <v>|India|</v>
      </c>
      <c r="S2989" s="14" t="str">
        <f t="shared" si="373"/>
        <v>|Stand-Up Comedy|</v>
      </c>
      <c r="T2989" s="14" t="str">
        <f t="shared" si="374"/>
        <v>|Vir Das|Ajay Bhuyan|</v>
      </c>
      <c r="U2989" s="14" t="str">
        <f t="shared" si="375"/>
        <v>|Vir Das|</v>
      </c>
    </row>
    <row r="2990" spans="1:21">
      <c r="A2990" s="14" t="s">
        <v>14410</v>
      </c>
      <c r="B2990" s="14" t="s">
        <v>48</v>
      </c>
      <c r="C2990" s="14" t="s">
        <v>14411</v>
      </c>
      <c r="D2990" s="14" t="s">
        <v>14412</v>
      </c>
      <c r="E2990" s="14" t="s">
        <v>14413</v>
      </c>
      <c r="F2990" s="14" t="s">
        <v>115</v>
      </c>
      <c r="G2990" s="26">
        <v>43855</v>
      </c>
      <c r="H2990" s="14">
        <v>2017</v>
      </c>
      <c r="I2990" s="14" t="s">
        <v>367</v>
      </c>
      <c r="J2990" s="14" t="s">
        <v>1173</v>
      </c>
      <c r="K2990" s="14" t="s">
        <v>1436</v>
      </c>
      <c r="L2990" s="14" t="s">
        <v>14414</v>
      </c>
      <c r="M2990" s="14">
        <f t="shared" si="368"/>
        <v>2020</v>
      </c>
      <c r="N2990" s="14">
        <f t="shared" si="369"/>
        <v>1</v>
      </c>
      <c r="O2990" s="14" t="str">
        <f>IFERROR(VLOOKUP(I2990,Lists!$F$2:$G$16,2,FALSE()),"Not Rated")</f>
        <v>Older Kids</v>
      </c>
      <c r="P2990" s="14">
        <f t="shared" si="370"/>
        <v>82</v>
      </c>
      <c r="Q2990" s="14" t="str">
        <f t="shared" si="371"/>
        <v>United States</v>
      </c>
      <c r="R2990" s="14" t="str">
        <f t="shared" si="372"/>
        <v>|United States|</v>
      </c>
      <c r="S2990" s="14" t="str">
        <f t="shared" si="373"/>
        <v>|Dramas|Independent Movies|</v>
      </c>
      <c r="T2990" s="14" t="str">
        <f t="shared" si="374"/>
        <v>|Josh Z. Weinstein|Joshua Z. Weinstein|</v>
      </c>
      <c r="U2990" s="14" t="str">
        <f t="shared" si="375"/>
        <v>|Menashe Lustig|Ruben Niborski|Yoel Weisshaus|Meyer Schwartz|Yoel Falkowitz|Ariel Vaysman|</v>
      </c>
    </row>
    <row r="2991" spans="1:21">
      <c r="A2991" s="14" t="s">
        <v>14415</v>
      </c>
      <c r="B2991" s="14" t="s">
        <v>48</v>
      </c>
      <c r="C2991" s="14" t="s">
        <v>14416</v>
      </c>
      <c r="D2991" s="14" t="s">
        <v>14417</v>
      </c>
      <c r="E2991" s="14" t="s">
        <v>14418</v>
      </c>
      <c r="F2991" s="14" t="s">
        <v>137</v>
      </c>
      <c r="G2991" s="26">
        <v>43854</v>
      </c>
      <c r="H2991" s="14">
        <v>2019</v>
      </c>
      <c r="I2991" s="14" t="s">
        <v>360</v>
      </c>
      <c r="J2991" s="14" t="s">
        <v>1368</v>
      </c>
      <c r="K2991" s="14" t="s">
        <v>444</v>
      </c>
      <c r="L2991" s="14" t="s">
        <v>14419</v>
      </c>
      <c r="M2991" s="14">
        <f t="shared" si="368"/>
        <v>2020</v>
      </c>
      <c r="N2991" s="14">
        <f t="shared" si="369"/>
        <v>1</v>
      </c>
      <c r="O2991" s="14" t="str">
        <f>IFERROR(VLOOKUP(I2991,Lists!$F$2:$G$16,2,FALSE()),"Not Rated")</f>
        <v>Adults</v>
      </c>
      <c r="P2991" s="14">
        <f t="shared" si="370"/>
        <v>156</v>
      </c>
      <c r="Q2991" s="14" t="str">
        <f t="shared" si="371"/>
        <v>Taiwan</v>
      </c>
      <c r="R2991" s="14" t="str">
        <f t="shared" si="372"/>
        <v>|Taiwan|</v>
      </c>
      <c r="S2991" s="14" t="str">
        <f t="shared" si="373"/>
        <v>|Dramas|Independent Movies|International Movies|</v>
      </c>
      <c r="T2991" s="14" t="str">
        <f t="shared" si="374"/>
        <v>|Chung Mong-hong|</v>
      </c>
      <c r="U2991" s="14" t="str">
        <f t="shared" si="375"/>
        <v>|Wu Chien-ho|Chen Yi-wen|Samantha Ko|Liu Kuan-ting|Greg Hsu|Wu Tai-ling|Wen Chen-ling|Yin Shin|</v>
      </c>
    </row>
    <row r="2992" spans="1:21">
      <c r="A2992" s="14" t="s">
        <v>14420</v>
      </c>
      <c r="B2992" s="14" t="s">
        <v>48</v>
      </c>
      <c r="C2992" s="14" t="s">
        <v>14421</v>
      </c>
      <c r="D2992" s="14" t="s">
        <v>14422</v>
      </c>
      <c r="E2992" s="14" t="s">
        <v>14423</v>
      </c>
      <c r="F2992" s="14" t="s">
        <v>140</v>
      </c>
      <c r="G2992" s="26">
        <v>43854</v>
      </c>
      <c r="H2992" s="14">
        <v>2015</v>
      </c>
      <c r="I2992" s="14" t="s">
        <v>360</v>
      </c>
      <c r="J2992" s="14" t="s">
        <v>404</v>
      </c>
      <c r="K2992" s="14" t="s">
        <v>873</v>
      </c>
      <c r="L2992" s="14" t="s">
        <v>14424</v>
      </c>
      <c r="M2992" s="14">
        <f t="shared" si="368"/>
        <v>2020</v>
      </c>
      <c r="N2992" s="14">
        <f t="shared" si="369"/>
        <v>1</v>
      </c>
      <c r="O2992" s="14" t="str">
        <f>IFERROR(VLOOKUP(I2992,Lists!$F$2:$G$16,2,FALSE()),"Not Rated")</f>
        <v>Adults</v>
      </c>
      <c r="P2992" s="14">
        <f t="shared" si="370"/>
        <v>90</v>
      </c>
      <c r="Q2992" s="14" t="str">
        <f t="shared" si="371"/>
        <v>South Africa</v>
      </c>
      <c r="R2992" s="14" t="str">
        <f t="shared" si="372"/>
        <v>|South Africa|</v>
      </c>
      <c r="S2992" s="14" t="str">
        <f t="shared" si="373"/>
        <v>|International Movies|Thrillers|</v>
      </c>
      <c r="T2992" s="14" t="str">
        <f t="shared" si="374"/>
        <v>|Johnny Breedt|</v>
      </c>
      <c r="U2992" s="14" t="str">
        <f t="shared" si="375"/>
        <v>|Gys de Villiers|Juanita de Villiers|Gérard Rudolf|Paul Eilers|Pete Spyropoulos|Jaco Muller|Armand Aucamp|Christine Tesco|</v>
      </c>
    </row>
    <row r="2993" spans="1:21">
      <c r="A2993" s="14" t="s">
        <v>14425</v>
      </c>
      <c r="B2993" s="14" t="s">
        <v>49</v>
      </c>
      <c r="C2993" s="14" t="s">
        <v>14426</v>
      </c>
      <c r="D2993" s="14" t="s">
        <v>117</v>
      </c>
      <c r="E2993" s="14" t="s">
        <v>14427</v>
      </c>
      <c r="F2993" s="14" t="s">
        <v>117</v>
      </c>
      <c r="G2993" s="26">
        <v>43854</v>
      </c>
      <c r="H2993" s="14">
        <v>2020</v>
      </c>
      <c r="I2993" s="14" t="s">
        <v>360</v>
      </c>
      <c r="J2993" s="14" t="s">
        <v>105</v>
      </c>
      <c r="K2993" s="14" t="s">
        <v>257</v>
      </c>
      <c r="L2993" s="14" t="s">
        <v>14428</v>
      </c>
      <c r="M2993" s="14">
        <f t="shared" si="368"/>
        <v>2020</v>
      </c>
      <c r="N2993" s="14">
        <f t="shared" si="369"/>
        <v>1</v>
      </c>
      <c r="O2993" s="14" t="str">
        <f>IFERROR(VLOOKUP(I2993,Lists!$F$2:$G$16,2,FALSE()),"Not Rated")</f>
        <v>Adults</v>
      </c>
      <c r="P2993" s="14">
        <f t="shared" si="370"/>
        <v>1</v>
      </c>
      <c r="Q2993" s="14" t="str">
        <f t="shared" si="371"/>
        <v>Unknown</v>
      </c>
      <c r="R2993" s="14" t="str">
        <f t="shared" si="372"/>
        <v>|Unknown|</v>
      </c>
      <c r="S2993" s="14" t="str">
        <f t="shared" si="373"/>
        <v>|Docuseries|</v>
      </c>
      <c r="T2993" s="14" t="str">
        <f t="shared" si="374"/>
        <v>|Unknown|</v>
      </c>
      <c r="U2993" s="14" t="str">
        <f t="shared" si="375"/>
        <v>|Charles Dance|Cem Yiğit Üzümoğlu|Tommaso Basili|Birkan Sokullu|Osman Sonant|Tolga Tekin|Damla Sönmez|Ushan Çakır|İlayda Akdoğan|</v>
      </c>
    </row>
    <row r="2994" spans="1:21">
      <c r="A2994" s="14" t="s">
        <v>14429</v>
      </c>
      <c r="B2994" s="14" t="s">
        <v>49</v>
      </c>
      <c r="C2994" s="14" t="s">
        <v>14430</v>
      </c>
      <c r="D2994" s="14" t="s">
        <v>117</v>
      </c>
      <c r="E2994" s="14" t="s">
        <v>14431</v>
      </c>
      <c r="F2994" s="14" t="s">
        <v>131</v>
      </c>
      <c r="G2994" s="26">
        <v>43854</v>
      </c>
      <c r="H2994" s="14">
        <v>2017</v>
      </c>
      <c r="I2994" s="14" t="s">
        <v>361</v>
      </c>
      <c r="J2994" s="14" t="s">
        <v>106</v>
      </c>
      <c r="K2994" s="14" t="s">
        <v>688</v>
      </c>
      <c r="L2994" s="14" t="s">
        <v>14432</v>
      </c>
      <c r="M2994" s="14">
        <f t="shared" si="368"/>
        <v>2020</v>
      </c>
      <c r="N2994" s="14">
        <f t="shared" si="369"/>
        <v>1</v>
      </c>
      <c r="O2994" s="14" t="str">
        <f>IFERROR(VLOOKUP(I2994,Lists!$F$2:$G$16,2,FALSE()),"Not Rated")</f>
        <v>Teens</v>
      </c>
      <c r="P2994" s="14">
        <f t="shared" si="370"/>
        <v>2</v>
      </c>
      <c r="Q2994" s="14" t="str">
        <f t="shared" si="371"/>
        <v>Nigeria</v>
      </c>
      <c r="R2994" s="14" t="str">
        <f t="shared" si="372"/>
        <v>|Nigeria|</v>
      </c>
      <c r="S2994" s="14" t="str">
        <f t="shared" si="373"/>
        <v>|International TV Shows|TV Dramas|</v>
      </c>
      <c r="T2994" s="14" t="str">
        <f t="shared" si="374"/>
        <v>|Unknown|</v>
      </c>
      <c r="U2994" s="14" t="str">
        <f t="shared" si="375"/>
        <v>|Yakubu Mohammed|Paul Sambo|Mofe Duncan|Nita Byack George|Yvonne Hays|Mickey Odey|Rahama Sadau|Sani Muazu|</v>
      </c>
    </row>
    <row r="2995" spans="1:21">
      <c r="A2995" s="14" t="s">
        <v>14433</v>
      </c>
      <c r="B2995" s="14" t="s">
        <v>49</v>
      </c>
      <c r="C2995" s="14" t="s">
        <v>14434</v>
      </c>
      <c r="D2995" s="14" t="s">
        <v>117</v>
      </c>
      <c r="E2995" s="14" t="s">
        <v>14435</v>
      </c>
      <c r="F2995" s="14" t="s">
        <v>115</v>
      </c>
      <c r="G2995" s="26">
        <v>43854</v>
      </c>
      <c r="H2995" s="14">
        <v>2020</v>
      </c>
      <c r="I2995" s="14" t="s">
        <v>360</v>
      </c>
      <c r="J2995" s="14" t="s">
        <v>105</v>
      </c>
      <c r="K2995" s="14" t="s">
        <v>262</v>
      </c>
      <c r="L2995" s="14" t="s">
        <v>14436</v>
      </c>
      <c r="M2995" s="14">
        <f t="shared" si="368"/>
        <v>2020</v>
      </c>
      <c r="N2995" s="14">
        <f t="shared" si="369"/>
        <v>1</v>
      </c>
      <c r="O2995" s="14" t="str">
        <f>IFERROR(VLOOKUP(I2995,Lists!$F$2:$G$16,2,FALSE()),"Not Rated")</f>
        <v>Adults</v>
      </c>
      <c r="P2995" s="14">
        <f t="shared" si="370"/>
        <v>1</v>
      </c>
      <c r="Q2995" s="14" t="str">
        <f t="shared" si="371"/>
        <v>United States</v>
      </c>
      <c r="R2995" s="14" t="str">
        <f t="shared" si="372"/>
        <v>|United States|</v>
      </c>
      <c r="S2995" s="14" t="str">
        <f t="shared" si="373"/>
        <v>|Reality TV|</v>
      </c>
      <c r="T2995" s="14" t="str">
        <f t="shared" si="374"/>
        <v>|Unknown|</v>
      </c>
      <c r="U2995" s="14" t="str">
        <f t="shared" si="375"/>
        <v>|Gwyneth Paltrow|Elise Loehnen|</v>
      </c>
    </row>
    <row r="2996" spans="1:21">
      <c r="A2996" s="14" t="s">
        <v>14437</v>
      </c>
      <c r="B2996" s="14" t="s">
        <v>49</v>
      </c>
      <c r="C2996" s="14" t="s">
        <v>14438</v>
      </c>
      <c r="D2996" s="14" t="s">
        <v>117</v>
      </c>
      <c r="E2996" s="14" t="s">
        <v>14439</v>
      </c>
      <c r="F2996" s="14" t="s">
        <v>115</v>
      </c>
      <c r="G2996" s="26">
        <v>43854</v>
      </c>
      <c r="H2996" s="14">
        <v>2020</v>
      </c>
      <c r="I2996" s="14" t="s">
        <v>360</v>
      </c>
      <c r="J2996" s="14" t="s">
        <v>3025</v>
      </c>
      <c r="K2996" s="14" t="s">
        <v>490</v>
      </c>
      <c r="L2996" s="14" t="s">
        <v>14440</v>
      </c>
      <c r="M2996" s="14">
        <f t="shared" si="368"/>
        <v>2020</v>
      </c>
      <c r="N2996" s="14">
        <f t="shared" si="369"/>
        <v>1</v>
      </c>
      <c r="O2996" s="14" t="str">
        <f>IFERROR(VLOOKUP(I2996,Lists!$F$2:$G$16,2,FALSE()),"Not Rated")</f>
        <v>Adults</v>
      </c>
      <c r="P2996" s="14">
        <f t="shared" si="370"/>
        <v>8</v>
      </c>
      <c r="Q2996" s="14" t="str">
        <f t="shared" si="371"/>
        <v>United States</v>
      </c>
      <c r="R2996" s="14" t="str">
        <f t="shared" si="372"/>
        <v>|United States|</v>
      </c>
      <c r="S2996" s="14" t="str">
        <f t="shared" si="373"/>
        <v>|TV Comedies|TV Dramas|</v>
      </c>
      <c r="T2996" s="14" t="str">
        <f t="shared" si="374"/>
        <v>|Unknown|</v>
      </c>
      <c r="U2996" s="14" t="str">
        <f t="shared" si="375"/>
        <v>|Ashton Kutcher|Sam Elliott|Debra Winger|Elisha Cuthbert|Kelli Goss|Wilmer Valderrama|Danny Masterson|</v>
      </c>
    </row>
    <row r="2997" spans="1:21">
      <c r="A2997" s="14" t="s">
        <v>14441</v>
      </c>
      <c r="B2997" s="14" t="s">
        <v>48</v>
      </c>
      <c r="C2997" s="14" t="s">
        <v>14442</v>
      </c>
      <c r="D2997" s="14" t="s">
        <v>14443</v>
      </c>
      <c r="E2997" s="14" t="s">
        <v>14444</v>
      </c>
      <c r="F2997" s="14" t="s">
        <v>115</v>
      </c>
      <c r="G2997" s="26">
        <v>43853</v>
      </c>
      <c r="H2997" s="14">
        <v>2020</v>
      </c>
      <c r="I2997" s="14" t="s">
        <v>362</v>
      </c>
      <c r="J2997" s="14" t="s">
        <v>566</v>
      </c>
      <c r="K2997" s="14" t="s">
        <v>542</v>
      </c>
      <c r="L2997" s="14" t="s">
        <v>14445</v>
      </c>
      <c r="M2997" s="14">
        <f t="shared" si="368"/>
        <v>2020</v>
      </c>
      <c r="N2997" s="14">
        <f t="shared" si="369"/>
        <v>1</v>
      </c>
      <c r="O2997" s="14" t="str">
        <f>IFERROR(VLOOKUP(I2997,Lists!$F$2:$G$16,2,FALSE()),"Not Rated")</f>
        <v>Older Kids</v>
      </c>
      <c r="P2997" s="14">
        <f t="shared" si="370"/>
        <v>97</v>
      </c>
      <c r="Q2997" s="14" t="str">
        <f t="shared" si="371"/>
        <v>United States</v>
      </c>
      <c r="R2997" s="14" t="str">
        <f t="shared" si="372"/>
        <v>|United States|</v>
      </c>
      <c r="S2997" s="14" t="str">
        <f t="shared" si="373"/>
        <v>|Comedies|International Movies|Romantic Movies|</v>
      </c>
      <c r="T2997" s="14" t="str">
        <f t="shared" si="374"/>
        <v>|César Rodrigues|</v>
      </c>
      <c r="U2997" s="14" t="str">
        <f t="shared" si="375"/>
        <v>|Larissa Manoela|André Luiz Frambach|Erasmo Carlos|Mariana Amâncio|Amanda Orestes|Eike Duarte|Nayobe Nzainab|Katiuscia Canoro|Phellyx Moura|Dani Ornellas|Michel Bercovitch|Sílvia Lourenço|</v>
      </c>
    </row>
    <row r="2998" spans="1:21">
      <c r="A2998" s="14" t="s">
        <v>14446</v>
      </c>
      <c r="B2998" s="14" t="s">
        <v>48</v>
      </c>
      <c r="C2998" s="14" t="s">
        <v>14447</v>
      </c>
      <c r="D2998" s="14" t="s">
        <v>4166</v>
      </c>
      <c r="E2998" s="14" t="s">
        <v>14448</v>
      </c>
      <c r="F2998" s="14" t="s">
        <v>125</v>
      </c>
      <c r="G2998" s="26">
        <v>43853</v>
      </c>
      <c r="H2998" s="14">
        <v>2020</v>
      </c>
      <c r="I2998" s="14" t="s">
        <v>360</v>
      </c>
      <c r="J2998" s="14" t="s">
        <v>6186</v>
      </c>
      <c r="K2998" s="14" t="s">
        <v>261</v>
      </c>
      <c r="L2998" s="14" t="s">
        <v>14449</v>
      </c>
      <c r="M2998" s="14">
        <f t="shared" si="368"/>
        <v>2020</v>
      </c>
      <c r="N2998" s="14">
        <f t="shared" si="369"/>
        <v>1</v>
      </c>
      <c r="O2998" s="14" t="str">
        <f>IFERROR(VLOOKUP(I2998,Lists!$F$2:$G$16,2,FALSE()),"Not Rated")</f>
        <v>Adults</v>
      </c>
      <c r="P2998" s="14">
        <f t="shared" si="370"/>
        <v>51</v>
      </c>
      <c r="Q2998" s="14" t="str">
        <f t="shared" si="371"/>
        <v>Mexico</v>
      </c>
      <c r="R2998" s="14" t="str">
        <f t="shared" si="372"/>
        <v>|Mexico|</v>
      </c>
      <c r="S2998" s="14" t="str">
        <f t="shared" si="373"/>
        <v>|Stand-Up Comedy|</v>
      </c>
      <c r="T2998" s="14" t="str">
        <f t="shared" si="374"/>
        <v>|Alex Díaz|</v>
      </c>
      <c r="U2998" s="14" t="str">
        <f t="shared" si="375"/>
        <v>|Alex Fernández|</v>
      </c>
    </row>
    <row r="2999" spans="1:21">
      <c r="A2999" s="14" t="s">
        <v>14450</v>
      </c>
      <c r="B2999" s="14" t="s">
        <v>49</v>
      </c>
      <c r="C2999" s="14" t="s">
        <v>14451</v>
      </c>
      <c r="D2999" s="14" t="s">
        <v>117</v>
      </c>
      <c r="E2999" s="14" t="s">
        <v>14452</v>
      </c>
      <c r="F2999" s="14" t="s">
        <v>115</v>
      </c>
      <c r="G2999" s="26">
        <v>43853</v>
      </c>
      <c r="H2999" s="14">
        <v>2020</v>
      </c>
      <c r="I2999" s="14" t="s">
        <v>360</v>
      </c>
      <c r="J2999" s="14" t="s">
        <v>105</v>
      </c>
      <c r="K2999" s="14" t="s">
        <v>3843</v>
      </c>
      <c r="L2999" s="14" t="s">
        <v>14453</v>
      </c>
      <c r="M2999" s="14">
        <f t="shared" si="368"/>
        <v>2020</v>
      </c>
      <c r="N2999" s="14">
        <f t="shared" si="369"/>
        <v>1</v>
      </c>
      <c r="O2999" s="14" t="str">
        <f>IFERROR(VLOOKUP(I2999,Lists!$F$2:$G$16,2,FALSE()),"Not Rated")</f>
        <v>Adults</v>
      </c>
      <c r="P2999" s="14">
        <f t="shared" si="370"/>
        <v>1</v>
      </c>
      <c r="Q2999" s="14" t="str">
        <f t="shared" si="371"/>
        <v>United States</v>
      </c>
      <c r="R2999" s="14" t="str">
        <f t="shared" si="372"/>
        <v>|United States|</v>
      </c>
      <c r="S2999" s="14" t="str">
        <f t="shared" si="373"/>
        <v>|TV Action &amp; Adventure|TV Dramas|TV Horror|</v>
      </c>
      <c r="T2999" s="14" t="str">
        <f t="shared" si="374"/>
        <v>|Unknown|</v>
      </c>
      <c r="U2999" s="14" t="str">
        <f t="shared" si="375"/>
        <v>|Tamara Taylor|J.C. MacKenzie|Aurora Burghart|Gabriel Darku|Maxim Roy|Stephen McHattie|Wendy Crewson|Megan Follows|Nicola Correia-Damude|Praneet Akilla|Michelle Nolden|Anwen O'Driscoll|</v>
      </c>
    </row>
    <row r="3000" spans="1:21">
      <c r="A3000" s="14" t="s">
        <v>14454</v>
      </c>
      <c r="B3000" s="14" t="s">
        <v>49</v>
      </c>
      <c r="C3000" s="14" t="s">
        <v>14455</v>
      </c>
      <c r="D3000" s="14" t="s">
        <v>117</v>
      </c>
      <c r="E3000" s="14" t="s">
        <v>14456</v>
      </c>
      <c r="F3000" s="14" t="s">
        <v>121</v>
      </c>
      <c r="G3000" s="26">
        <v>43853</v>
      </c>
      <c r="H3000" s="14">
        <v>2020</v>
      </c>
      <c r="I3000" s="14" t="s">
        <v>361</v>
      </c>
      <c r="J3000" s="14" t="s">
        <v>106</v>
      </c>
      <c r="K3000" s="14" t="s">
        <v>822</v>
      </c>
      <c r="L3000" s="14" t="s">
        <v>14457</v>
      </c>
      <c r="M3000" s="14">
        <f t="shared" si="368"/>
        <v>2020</v>
      </c>
      <c r="N3000" s="14">
        <f t="shared" si="369"/>
        <v>1</v>
      </c>
      <c r="O3000" s="14" t="str">
        <f>IFERROR(VLOOKUP(I3000,Lists!$F$2:$G$16,2,FALSE()),"Not Rated")</f>
        <v>Teens</v>
      </c>
      <c r="P3000" s="14">
        <f t="shared" si="370"/>
        <v>2</v>
      </c>
      <c r="Q3000" s="14" t="str">
        <f t="shared" si="371"/>
        <v>Japan</v>
      </c>
      <c r="R3000" s="14" t="str">
        <f t="shared" si="372"/>
        <v>|Japan|</v>
      </c>
      <c r="S3000" s="14" t="str">
        <f t="shared" si="373"/>
        <v>|Anime Series|International TV Shows|</v>
      </c>
      <c r="T3000" s="14" t="str">
        <f t="shared" si="374"/>
        <v>|Unknown|</v>
      </c>
      <c r="U3000" s="14" t="str">
        <f t="shared" si="375"/>
        <v>|Bryson Baugus|Emily Neves|Blake Shepard|Patrick Poole|Luci Christian|Adam Gibbs|Masakazu Morita|Fumiko Orikasa|Takahiro Sakurai|Hiroaki Miura|Satomi Sato|Katsuyuki Konishi|</v>
      </c>
    </row>
    <row r="3001" spans="1:21">
      <c r="A3001" s="14" t="s">
        <v>14458</v>
      </c>
      <c r="B3001" s="14" t="s">
        <v>49</v>
      </c>
      <c r="C3001" s="14" t="s">
        <v>14459</v>
      </c>
      <c r="D3001" s="14" t="s">
        <v>14460</v>
      </c>
      <c r="E3001" s="14" t="s">
        <v>14461</v>
      </c>
      <c r="F3001" s="14" t="s">
        <v>14462</v>
      </c>
      <c r="G3001" s="26">
        <v>43853</v>
      </c>
      <c r="H3001" s="14">
        <v>2020</v>
      </c>
      <c r="I3001" s="14" t="s">
        <v>361</v>
      </c>
      <c r="J3001" s="14" t="s">
        <v>105</v>
      </c>
      <c r="K3001" s="14" t="s">
        <v>409</v>
      </c>
      <c r="L3001" s="14" t="s">
        <v>14463</v>
      </c>
      <c r="M3001" s="14">
        <f t="shared" si="368"/>
        <v>2020</v>
      </c>
      <c r="N3001" s="14">
        <f t="shared" si="369"/>
        <v>1</v>
      </c>
      <c r="O3001" s="14" t="str">
        <f>IFERROR(VLOOKUP(I3001,Lists!$F$2:$G$16,2,FALSE()),"Not Rated")</f>
        <v>Teens</v>
      </c>
      <c r="P3001" s="14">
        <f t="shared" si="370"/>
        <v>1</v>
      </c>
      <c r="Q3001" s="14" t="str">
        <f t="shared" si="371"/>
        <v>Taiwan</v>
      </c>
      <c r="R3001" s="14" t="str">
        <f t="shared" si="372"/>
        <v>|Taiwan|Malaysia|</v>
      </c>
      <c r="S3001" s="14" t="str">
        <f t="shared" si="373"/>
        <v>|International TV Shows|TV Dramas|TV Mysteries|</v>
      </c>
      <c r="T3001" s="14" t="str">
        <f t="shared" si="374"/>
        <v>|Quek Shio-chuan|</v>
      </c>
      <c r="U3001" s="14" t="str">
        <f t="shared" si="375"/>
        <v>|Huang Peijia|Wu Kang-jen|Ludi Lin|Janet Hsieh|Kuang Tian|Susan Leong|Jordan Voon|Angeline Tan|Jojo Goh|Teresa Daley|</v>
      </c>
    </row>
    <row r="3002" spans="1:21">
      <c r="A3002" s="14" t="s">
        <v>14464</v>
      </c>
      <c r="B3002" s="14" t="s">
        <v>49</v>
      </c>
      <c r="C3002" s="14" t="s">
        <v>14465</v>
      </c>
      <c r="D3002" s="14" t="s">
        <v>117</v>
      </c>
      <c r="E3002" s="14" t="s">
        <v>117</v>
      </c>
      <c r="F3002" s="14" t="s">
        <v>115</v>
      </c>
      <c r="G3002" s="26">
        <v>43852</v>
      </c>
      <c r="H3002" s="14">
        <v>2020</v>
      </c>
      <c r="I3002" s="14" t="s">
        <v>361</v>
      </c>
      <c r="J3002" s="14" t="s">
        <v>105</v>
      </c>
      <c r="K3002" s="14" t="s">
        <v>956</v>
      </c>
      <c r="L3002" s="14" t="s">
        <v>14466</v>
      </c>
      <c r="M3002" s="14">
        <f t="shared" si="368"/>
        <v>2020</v>
      </c>
      <c r="N3002" s="14">
        <f t="shared" si="369"/>
        <v>1</v>
      </c>
      <c r="O3002" s="14" t="str">
        <f>IFERROR(VLOOKUP(I3002,Lists!$F$2:$G$16,2,FALSE()),"Not Rated")</f>
        <v>Teens</v>
      </c>
      <c r="P3002" s="14">
        <f t="shared" si="370"/>
        <v>1</v>
      </c>
      <c r="Q3002" s="14" t="str">
        <f t="shared" si="371"/>
        <v>United States</v>
      </c>
      <c r="R3002" s="14" t="str">
        <f t="shared" si="372"/>
        <v>|United States|</v>
      </c>
      <c r="S3002" s="14" t="str">
        <f t="shared" si="373"/>
        <v>|Docuseries|Science &amp; Nature TV|</v>
      </c>
      <c r="T3002" s="14" t="str">
        <f t="shared" si="374"/>
        <v>|Unknown|</v>
      </c>
      <c r="U3002" s="14" t="str">
        <f t="shared" si="375"/>
        <v>|Unknown|</v>
      </c>
    </row>
    <row r="3003" spans="1:21">
      <c r="A3003" s="14" t="s">
        <v>14467</v>
      </c>
      <c r="B3003" s="14" t="s">
        <v>49</v>
      </c>
      <c r="C3003" s="14" t="s">
        <v>14468</v>
      </c>
      <c r="D3003" s="14" t="s">
        <v>117</v>
      </c>
      <c r="E3003" s="14" t="s">
        <v>14469</v>
      </c>
      <c r="F3003" s="14" t="s">
        <v>115</v>
      </c>
      <c r="G3003" s="26">
        <v>43852</v>
      </c>
      <c r="H3003" s="14">
        <v>2019</v>
      </c>
      <c r="I3003" s="14" t="s">
        <v>360</v>
      </c>
      <c r="J3003" s="14" t="s">
        <v>105</v>
      </c>
      <c r="K3003" s="14" t="s">
        <v>1839</v>
      </c>
      <c r="L3003" s="14" t="s">
        <v>14470</v>
      </c>
      <c r="M3003" s="14">
        <f t="shared" si="368"/>
        <v>2020</v>
      </c>
      <c r="N3003" s="14">
        <f t="shared" si="369"/>
        <v>1</v>
      </c>
      <c r="O3003" s="14" t="str">
        <f>IFERROR(VLOOKUP(I3003,Lists!$F$2:$G$16,2,FALSE()),"Not Rated")</f>
        <v>Adults</v>
      </c>
      <c r="P3003" s="14">
        <f t="shared" si="370"/>
        <v>1</v>
      </c>
      <c r="Q3003" s="14" t="str">
        <f t="shared" si="371"/>
        <v>United States</v>
      </c>
      <c r="R3003" s="14" t="str">
        <f t="shared" si="372"/>
        <v>|United States|</v>
      </c>
      <c r="S3003" s="14" t="str">
        <f t="shared" si="373"/>
        <v>|International TV Shows|Romantic TV Shows|Spanish-Language TV Shows|</v>
      </c>
      <c r="T3003" s="14" t="str">
        <f t="shared" si="374"/>
        <v>|Unknown|</v>
      </c>
      <c r="U3003" s="14" t="str">
        <f t="shared" si="375"/>
        <v>|Jason Day|Margarita Rosa de Francisco|Carlos Ponce|Gaby Espino|Laura Perico|Alejandro Aguilar|Tony Plana|Marcelo Serrado|Leticia Huijara|Germán Quintero|Luis Alberti|Ricardo Vesga|Yuri Vargas|Álvaro Rodríguez|Juan David Restrepo|</v>
      </c>
    </row>
    <row r="3004" spans="1:21">
      <c r="A3004" s="14" t="s">
        <v>14471</v>
      </c>
      <c r="B3004" s="14" t="s">
        <v>48</v>
      </c>
      <c r="C3004" s="14" t="s">
        <v>14472</v>
      </c>
      <c r="D3004" s="14" t="s">
        <v>14473</v>
      </c>
      <c r="E3004" s="14" t="s">
        <v>14474</v>
      </c>
      <c r="F3004" s="14" t="s">
        <v>14475</v>
      </c>
      <c r="G3004" s="26">
        <v>43852</v>
      </c>
      <c r="H3004" s="14">
        <v>2004</v>
      </c>
      <c r="I3004" s="14" t="s">
        <v>360</v>
      </c>
      <c r="J3004" s="14" t="s">
        <v>653</v>
      </c>
      <c r="K3004" s="14" t="s">
        <v>834</v>
      </c>
      <c r="L3004" s="14" t="s">
        <v>14476</v>
      </c>
      <c r="M3004" s="14">
        <f t="shared" si="368"/>
        <v>2020</v>
      </c>
      <c r="N3004" s="14">
        <f t="shared" si="369"/>
        <v>1</v>
      </c>
      <c r="O3004" s="14" t="str">
        <f>IFERROR(VLOOKUP(I3004,Lists!$F$2:$G$16,2,FALSE()),"Not Rated")</f>
        <v>Adults</v>
      </c>
      <c r="P3004" s="14">
        <f t="shared" si="370"/>
        <v>98</v>
      </c>
      <c r="Q3004" s="14" t="str">
        <f t="shared" si="371"/>
        <v>Uruguay</v>
      </c>
      <c r="R3004" s="14" t="str">
        <f t="shared" si="372"/>
        <v>|Uruguay|Argentina|Germany|Spain|</v>
      </c>
      <c r="S3004" s="14" t="str">
        <f t="shared" si="373"/>
        <v>|Comedies|Dramas|International Movies|</v>
      </c>
      <c r="T3004" s="14" t="str">
        <f t="shared" si="374"/>
        <v>|Pablo Stoll|Juan Pablo Rebella|</v>
      </c>
      <c r="U3004" s="14" t="str">
        <f t="shared" si="375"/>
        <v>|Andrés Pazos|Mirella Pascual|Jorge Bolani|José Pedro Bujaruz|Verónica Perrotta|</v>
      </c>
    </row>
    <row r="3005" spans="1:21">
      <c r="A3005" s="14" t="s">
        <v>14477</v>
      </c>
      <c r="B3005" s="14" t="s">
        <v>48</v>
      </c>
      <c r="C3005" s="14" t="s">
        <v>14478</v>
      </c>
      <c r="D3005" s="14" t="s">
        <v>14479</v>
      </c>
      <c r="E3005" s="14" t="s">
        <v>14480</v>
      </c>
      <c r="F3005" s="14" t="s">
        <v>115</v>
      </c>
      <c r="G3005" s="26">
        <v>43851</v>
      </c>
      <c r="H3005" s="14">
        <v>2020</v>
      </c>
      <c r="I3005" s="14" t="s">
        <v>360</v>
      </c>
      <c r="J3005" s="14" t="s">
        <v>535</v>
      </c>
      <c r="K3005" s="14" t="s">
        <v>261</v>
      </c>
      <c r="L3005" s="14" t="s">
        <v>14481</v>
      </c>
      <c r="M3005" s="14">
        <f t="shared" si="368"/>
        <v>2020</v>
      </c>
      <c r="N3005" s="14">
        <f t="shared" si="369"/>
        <v>1</v>
      </c>
      <c r="O3005" s="14" t="str">
        <f>IFERROR(VLOOKUP(I3005,Lists!$F$2:$G$16,2,FALSE()),"Not Rated")</f>
        <v>Adults</v>
      </c>
      <c r="P3005" s="14">
        <f t="shared" si="370"/>
        <v>61</v>
      </c>
      <c r="Q3005" s="14" t="str">
        <f t="shared" si="371"/>
        <v>United States</v>
      </c>
      <c r="R3005" s="14" t="str">
        <f t="shared" si="372"/>
        <v>|United States|</v>
      </c>
      <c r="S3005" s="14" t="str">
        <f t="shared" si="373"/>
        <v>|Stand-Up Comedy|</v>
      </c>
      <c r="T3005" s="14" t="str">
        <f t="shared" si="374"/>
        <v>|Krysia Plonka|</v>
      </c>
      <c r="U3005" s="14" t="str">
        <f t="shared" si="375"/>
        <v>|Fortune Feimster|</v>
      </c>
    </row>
    <row r="3006" spans="1:21">
      <c r="A3006" s="14" t="s">
        <v>14482</v>
      </c>
      <c r="B3006" s="14" t="s">
        <v>48</v>
      </c>
      <c r="C3006" s="14" t="s">
        <v>14483</v>
      </c>
      <c r="D3006" s="14" t="s">
        <v>14484</v>
      </c>
      <c r="E3006" s="14" t="s">
        <v>14485</v>
      </c>
      <c r="F3006" s="14" t="s">
        <v>116</v>
      </c>
      <c r="G3006" s="26">
        <v>43851</v>
      </c>
      <c r="H3006" s="14">
        <v>2019</v>
      </c>
      <c r="I3006" s="14" t="s">
        <v>361</v>
      </c>
      <c r="J3006" s="14" t="s">
        <v>646</v>
      </c>
      <c r="K3006" s="14" t="s">
        <v>1034</v>
      </c>
      <c r="L3006" s="14" t="s">
        <v>14486</v>
      </c>
      <c r="M3006" s="14">
        <f t="shared" si="368"/>
        <v>2020</v>
      </c>
      <c r="N3006" s="14">
        <f t="shared" si="369"/>
        <v>1</v>
      </c>
      <c r="O3006" s="14" t="str">
        <f>IFERROR(VLOOKUP(I3006,Lists!$F$2:$G$16,2,FALSE()),"Not Rated")</f>
        <v>Teens</v>
      </c>
      <c r="P3006" s="14">
        <f t="shared" si="370"/>
        <v>116</v>
      </c>
      <c r="Q3006" s="14" t="str">
        <f t="shared" si="371"/>
        <v>India</v>
      </c>
      <c r="R3006" s="14" t="str">
        <f t="shared" si="372"/>
        <v>|India|</v>
      </c>
      <c r="S3006" s="14" t="str">
        <f t="shared" si="373"/>
        <v>|Comedies|Dramas|Independent Movies|</v>
      </c>
      <c r="T3006" s="14" t="str">
        <f t="shared" si="374"/>
        <v>|Madhumita|</v>
      </c>
      <c r="U3006" s="14" t="str">
        <f t="shared" si="375"/>
        <v>|Mu Ramaswamy|Naga Vishal|Yog Japee|Ganesan Kaliamoorthy|Guna Babu|</v>
      </c>
    </row>
    <row r="3007" spans="1:21">
      <c r="A3007" s="14" t="s">
        <v>14487</v>
      </c>
      <c r="B3007" s="14" t="s">
        <v>49</v>
      </c>
      <c r="C3007" s="14" t="s">
        <v>14488</v>
      </c>
      <c r="D3007" s="14" t="s">
        <v>117</v>
      </c>
      <c r="E3007" s="14" t="s">
        <v>14489</v>
      </c>
      <c r="F3007" s="14" t="s">
        <v>115</v>
      </c>
      <c r="G3007" s="26">
        <v>43850</v>
      </c>
      <c r="H3007" s="14">
        <v>2011</v>
      </c>
      <c r="I3007" s="14" t="s">
        <v>362</v>
      </c>
      <c r="J3007" s="14" t="s">
        <v>105</v>
      </c>
      <c r="K3007" s="14" t="s">
        <v>3090</v>
      </c>
      <c r="L3007" s="14" t="s">
        <v>14490</v>
      </c>
      <c r="M3007" s="14">
        <f t="shared" si="368"/>
        <v>2020</v>
      </c>
      <c r="N3007" s="14">
        <f t="shared" si="369"/>
        <v>1</v>
      </c>
      <c r="O3007" s="14" t="str">
        <f>IFERROR(VLOOKUP(I3007,Lists!$F$2:$G$16,2,FALSE()),"Not Rated")</f>
        <v>Older Kids</v>
      </c>
      <c r="P3007" s="14">
        <f t="shared" si="370"/>
        <v>1</v>
      </c>
      <c r="Q3007" s="14" t="str">
        <f t="shared" si="371"/>
        <v>United States</v>
      </c>
      <c r="R3007" s="14" t="str">
        <f t="shared" si="372"/>
        <v>|United States|</v>
      </c>
      <c r="S3007" s="14" t="str">
        <f t="shared" si="373"/>
        <v>|Kids' TV|TV Action &amp; Adventure|TV Sci-Fi &amp; Fantasy|</v>
      </c>
      <c r="T3007" s="14" t="str">
        <f t="shared" si="374"/>
        <v>|Unknown|</v>
      </c>
      <c r="U3007" s="14" t="str">
        <f t="shared" si="375"/>
        <v>|Jay Baruchel|Craig Ferguson|America Ferrera|Gerard Butler|</v>
      </c>
    </row>
    <row r="3008" spans="1:21">
      <c r="A3008" s="14" t="s">
        <v>14491</v>
      </c>
      <c r="B3008" s="14" t="s">
        <v>48</v>
      </c>
      <c r="C3008" s="14" t="s">
        <v>14492</v>
      </c>
      <c r="D3008" s="14" t="s">
        <v>14493</v>
      </c>
      <c r="E3008" s="14" t="s">
        <v>14494</v>
      </c>
      <c r="F3008" s="14" t="s">
        <v>116</v>
      </c>
      <c r="G3008" s="26">
        <v>43850</v>
      </c>
      <c r="H3008" s="14">
        <v>2019</v>
      </c>
      <c r="I3008" s="14" t="s">
        <v>361</v>
      </c>
      <c r="J3008" s="14" t="s">
        <v>2394</v>
      </c>
      <c r="K3008" s="14" t="s">
        <v>834</v>
      </c>
      <c r="L3008" s="14" t="s">
        <v>14495</v>
      </c>
      <c r="M3008" s="14">
        <f t="shared" si="368"/>
        <v>2020</v>
      </c>
      <c r="N3008" s="14">
        <f t="shared" si="369"/>
        <v>1</v>
      </c>
      <c r="O3008" s="14" t="str">
        <f>IFERROR(VLOOKUP(I3008,Lists!$F$2:$G$16,2,FALSE()),"Not Rated")</f>
        <v>Teens</v>
      </c>
      <c r="P3008" s="14">
        <f t="shared" si="370"/>
        <v>132</v>
      </c>
      <c r="Q3008" s="14" t="str">
        <f t="shared" si="371"/>
        <v>India</v>
      </c>
      <c r="R3008" s="14" t="str">
        <f t="shared" si="372"/>
        <v>|India|</v>
      </c>
      <c r="S3008" s="14" t="str">
        <f t="shared" si="373"/>
        <v>|Comedies|Dramas|International Movies|</v>
      </c>
      <c r="T3008" s="14" t="str">
        <f t="shared" si="374"/>
        <v>|Debamitra Biswal|</v>
      </c>
      <c r="U3008" s="14" t="str">
        <f t="shared" si="375"/>
        <v>|Nawazuddin Siddiqui|Athiya Shetty|Sanjeev Vats|Vibha Chhibber|Vivek Mishra|Navni Parihar|Karuna Pandey|Abhishek Rawat|</v>
      </c>
    </row>
    <row r="3009" spans="1:21">
      <c r="A3009" s="14" t="s">
        <v>14496</v>
      </c>
      <c r="B3009" s="14" t="s">
        <v>48</v>
      </c>
      <c r="C3009" s="14" t="s">
        <v>14497</v>
      </c>
      <c r="D3009" s="14" t="s">
        <v>14498</v>
      </c>
      <c r="E3009" s="14" t="s">
        <v>14498</v>
      </c>
      <c r="F3009" s="14" t="s">
        <v>115</v>
      </c>
      <c r="G3009" s="26">
        <v>43850</v>
      </c>
      <c r="H3009" s="14">
        <v>2020</v>
      </c>
      <c r="I3009" s="14" t="s">
        <v>361</v>
      </c>
      <c r="J3009" s="14" t="s">
        <v>10401</v>
      </c>
      <c r="K3009" s="14" t="s">
        <v>1436</v>
      </c>
      <c r="L3009" s="14" t="s">
        <v>14499</v>
      </c>
      <c r="M3009" s="14">
        <f t="shared" si="368"/>
        <v>2020</v>
      </c>
      <c r="N3009" s="14">
        <f t="shared" si="369"/>
        <v>1</v>
      </c>
      <c r="O3009" s="14" t="str">
        <f>IFERROR(VLOOKUP(I3009,Lists!$F$2:$G$16,2,FALSE()),"Not Rated")</f>
        <v>Teens</v>
      </c>
      <c r="P3009" s="14">
        <f t="shared" si="370"/>
        <v>17</v>
      </c>
      <c r="Q3009" s="14" t="str">
        <f t="shared" si="371"/>
        <v>United States</v>
      </c>
      <c r="R3009" s="14" t="str">
        <f t="shared" si="372"/>
        <v>|United States|</v>
      </c>
      <c r="S3009" s="14" t="str">
        <f t="shared" si="373"/>
        <v>|Dramas|Independent Movies|</v>
      </c>
      <c r="T3009" s="14" t="str">
        <f t="shared" si="374"/>
        <v>|David Lynch|</v>
      </c>
      <c r="U3009" s="14" t="str">
        <f t="shared" si="375"/>
        <v>|David Lynch|</v>
      </c>
    </row>
    <row r="3010" spans="1:21">
      <c r="A3010" s="14" t="s">
        <v>14500</v>
      </c>
      <c r="B3010" s="14" t="s">
        <v>48</v>
      </c>
      <c r="C3010" s="14" t="s">
        <v>14501</v>
      </c>
      <c r="D3010" s="14" t="s">
        <v>2649</v>
      </c>
      <c r="E3010" s="14" t="s">
        <v>14502</v>
      </c>
      <c r="F3010" s="14" t="s">
        <v>14503</v>
      </c>
      <c r="G3010" s="26">
        <v>43848</v>
      </c>
      <c r="H3010" s="14">
        <v>2013</v>
      </c>
      <c r="I3010" s="14" t="s">
        <v>363</v>
      </c>
      <c r="J3010" s="14" t="s">
        <v>436</v>
      </c>
      <c r="K3010" s="14" t="s">
        <v>1436</v>
      </c>
      <c r="L3010" s="14" t="s">
        <v>14504</v>
      </c>
      <c r="M3010" s="14">
        <f t="shared" ref="M3010:M3073" si="376">IF(G3010="","",YEAR(G3010))</f>
        <v>2020</v>
      </c>
      <c r="N3010" s="14">
        <f t="shared" ref="N3010:N3073" si="377">IF(G3010="","",MONTH(G3010))</f>
        <v>1</v>
      </c>
      <c r="O3010" s="14" t="str">
        <f>IFERROR(VLOOKUP(I3010,Lists!$F$2:$G$16,2,FALSE()),"Not Rated")</f>
        <v>Adults</v>
      </c>
      <c r="P3010" s="14">
        <f t="shared" ref="P3010:P3073" si="378">IFERROR(VALUE(LEFT(J3010,FIND(" ",J3010)-1)),"")</f>
        <v>91</v>
      </c>
      <c r="Q3010" s="14" t="str">
        <f t="shared" ref="Q3010:Q3073" si="379">IFERROR(LEFT(F3010,FIND(",",F3010)-1),F3010)</f>
        <v>United States</v>
      </c>
      <c r="R3010" s="14" t="str">
        <f t="shared" ref="R3010:R3073" si="380">"|"&amp;SUBSTITUTE(F3010,", ","|")&amp;"|"</f>
        <v>|United States|United Kingdom|France|Germany|Japan|</v>
      </c>
      <c r="S3010" s="14" t="str">
        <f t="shared" ref="S3010:S3073" si="381">"|"&amp;SUBSTITUTE(K3010,", ","|")&amp;"|"</f>
        <v>|Dramas|Independent Movies|</v>
      </c>
      <c r="T3010" s="14" t="str">
        <f t="shared" ref="T3010:T3073" si="382">"|"&amp;SUBSTITUTE(D3010,", ","|")&amp;"|"</f>
        <v>|Sofia Coppola|</v>
      </c>
      <c r="U3010" s="14" t="str">
        <f t="shared" ref="U3010:U3073" si="383">"|"&amp;SUBSTITUTE(E3010,", ","|")&amp;"|"</f>
        <v>|Emma Watson|Leslie Mann|Carlos Miranda|Israel Broussard|Taissa Farmiga|Katie Chang|Georgia Rock|Claire Julien|</v>
      </c>
    </row>
    <row r="3011" spans="1:21">
      <c r="A3011" s="14" t="s">
        <v>14505</v>
      </c>
      <c r="B3011" s="14" t="s">
        <v>48</v>
      </c>
      <c r="C3011" s="14" t="s">
        <v>14506</v>
      </c>
      <c r="D3011" s="14" t="s">
        <v>14507</v>
      </c>
      <c r="E3011" s="14" t="s">
        <v>14508</v>
      </c>
      <c r="F3011" s="14" t="s">
        <v>115</v>
      </c>
      <c r="G3011" s="26">
        <v>43847</v>
      </c>
      <c r="H3011" s="14">
        <v>2020</v>
      </c>
      <c r="I3011" s="14" t="s">
        <v>360</v>
      </c>
      <c r="J3011" s="14" t="s">
        <v>1121</v>
      </c>
      <c r="K3011" s="14" t="s">
        <v>683</v>
      </c>
      <c r="L3011" s="14" t="s">
        <v>14509</v>
      </c>
      <c r="M3011" s="14">
        <f t="shared" si="376"/>
        <v>2020</v>
      </c>
      <c r="N3011" s="14">
        <f t="shared" si="377"/>
        <v>1</v>
      </c>
      <c r="O3011" s="14" t="str">
        <f>IFERROR(VLOOKUP(I3011,Lists!$F$2:$G$16,2,FALSE()),"Not Rated")</f>
        <v>Adults</v>
      </c>
      <c r="P3011" s="14">
        <f t="shared" si="378"/>
        <v>121</v>
      </c>
      <c r="Q3011" s="14" t="str">
        <f t="shared" si="379"/>
        <v>United States</v>
      </c>
      <c r="R3011" s="14" t="str">
        <f t="shared" si="380"/>
        <v>|United States|</v>
      </c>
      <c r="S3011" s="14" t="str">
        <f t="shared" si="381"/>
        <v>|Dramas|Thrillers|</v>
      </c>
      <c r="T3011" s="14" t="str">
        <f t="shared" si="382"/>
        <v>|Tyler Perry|</v>
      </c>
      <c r="U3011" s="14" t="str">
        <f t="shared" si="383"/>
        <v>|Crystal Fox|Phylicia Rashad|Cicely Tyson|Bresha Webb|Mehcad Brooks|Adrian Pasdar|Tyler Perry|</v>
      </c>
    </row>
    <row r="3012" spans="1:21">
      <c r="A3012" s="14" t="s">
        <v>14510</v>
      </c>
      <c r="B3012" s="14" t="s">
        <v>49</v>
      </c>
      <c r="C3012" s="14" t="s">
        <v>14511</v>
      </c>
      <c r="D3012" s="14" t="s">
        <v>117</v>
      </c>
      <c r="E3012" s="14" t="s">
        <v>14512</v>
      </c>
      <c r="F3012" s="14" t="s">
        <v>142</v>
      </c>
      <c r="G3012" s="26">
        <v>43847</v>
      </c>
      <c r="H3012" s="14">
        <v>2020</v>
      </c>
      <c r="I3012" s="14" t="s">
        <v>360</v>
      </c>
      <c r="J3012" s="14" t="s">
        <v>105</v>
      </c>
      <c r="K3012" s="14" t="s">
        <v>8023</v>
      </c>
      <c r="L3012" s="14" t="s">
        <v>14513</v>
      </c>
      <c r="M3012" s="14">
        <f t="shared" si="376"/>
        <v>2020</v>
      </c>
      <c r="N3012" s="14">
        <f t="shared" si="377"/>
        <v>1</v>
      </c>
      <c r="O3012" s="14" t="str">
        <f>IFERROR(VLOOKUP(I3012,Lists!$F$2:$G$16,2,FALSE()),"Not Rated")</f>
        <v>Adults</v>
      </c>
      <c r="P3012" s="14">
        <f t="shared" si="378"/>
        <v>1</v>
      </c>
      <c r="Q3012" s="14" t="str">
        <f t="shared" si="379"/>
        <v>Netherlands</v>
      </c>
      <c r="R3012" s="14" t="str">
        <f t="shared" si="380"/>
        <v>|Netherlands|</v>
      </c>
      <c r="S3012" s="14" t="str">
        <f t="shared" si="381"/>
        <v>|International TV Shows|TV Dramas|TV Horror|</v>
      </c>
      <c r="T3012" s="14" t="str">
        <f t="shared" si="382"/>
        <v>|Unknown|</v>
      </c>
      <c r="U3012" s="14" t="str">
        <f t="shared" si="383"/>
        <v>|Jade Olieberg|Tobias Kersloot|Lisa Smit|Frieda Barnhard|Hans Kesting|Rifka Lodeizen|Robin Boissevain|Jennifer Welts|Steef de Bot|Jip van den Dool|Janni Goslinga|Dennis Rudge|Ian Bok|Roos Dickmann|Minne Koole|Alexander Brouwer|</v>
      </c>
    </row>
    <row r="3013" spans="1:21">
      <c r="A3013" s="14" t="s">
        <v>14514</v>
      </c>
      <c r="B3013" s="14" t="s">
        <v>49</v>
      </c>
      <c r="C3013" s="14" t="s">
        <v>14515</v>
      </c>
      <c r="D3013" s="14" t="s">
        <v>117</v>
      </c>
      <c r="E3013" s="14" t="s">
        <v>14516</v>
      </c>
      <c r="F3013" s="14" t="s">
        <v>119</v>
      </c>
      <c r="G3013" s="26">
        <v>43847</v>
      </c>
      <c r="H3013" s="14">
        <v>2020</v>
      </c>
      <c r="I3013" s="14" t="s">
        <v>360</v>
      </c>
      <c r="J3013" s="14" t="s">
        <v>108</v>
      </c>
      <c r="K3013" s="14" t="s">
        <v>773</v>
      </c>
      <c r="L3013" s="14" t="s">
        <v>14517</v>
      </c>
      <c r="M3013" s="14">
        <f t="shared" si="376"/>
        <v>2020</v>
      </c>
      <c r="N3013" s="14">
        <f t="shared" si="377"/>
        <v>1</v>
      </c>
      <c r="O3013" s="14" t="str">
        <f>IFERROR(VLOOKUP(I3013,Lists!$F$2:$G$16,2,FALSE()),"Not Rated")</f>
        <v>Adults</v>
      </c>
      <c r="P3013" s="14">
        <f t="shared" si="378"/>
        <v>4</v>
      </c>
      <c r="Q3013" s="14" t="str">
        <f t="shared" si="379"/>
        <v>Canada</v>
      </c>
      <c r="R3013" s="14" t="str">
        <f t="shared" si="380"/>
        <v>|Canada|</v>
      </c>
      <c r="S3013" s="14" t="str">
        <f t="shared" si="381"/>
        <v>|Docuseries|International TV Shows|</v>
      </c>
      <c r="T3013" s="14" t="str">
        <f t="shared" si="382"/>
        <v>|Unknown|</v>
      </c>
      <c r="U3013" s="14" t="str">
        <f t="shared" si="383"/>
        <v>|Shad Kabango|</v>
      </c>
    </row>
    <row r="3014" spans="1:21">
      <c r="A3014" s="14" t="s">
        <v>14518</v>
      </c>
      <c r="B3014" s="14" t="s">
        <v>49</v>
      </c>
      <c r="C3014" s="14" t="s">
        <v>14519</v>
      </c>
      <c r="D3014" s="14" t="s">
        <v>117</v>
      </c>
      <c r="E3014" s="14" t="s">
        <v>14520</v>
      </c>
      <c r="F3014" s="14" t="s">
        <v>124</v>
      </c>
      <c r="G3014" s="26">
        <v>43847</v>
      </c>
      <c r="H3014" s="14">
        <v>2020</v>
      </c>
      <c r="I3014" s="14" t="s">
        <v>361</v>
      </c>
      <c r="J3014" s="14" t="s">
        <v>105</v>
      </c>
      <c r="K3014" s="14" t="s">
        <v>1599</v>
      </c>
      <c r="L3014" s="14" t="s">
        <v>14521</v>
      </c>
      <c r="M3014" s="14">
        <f t="shared" si="376"/>
        <v>2020</v>
      </c>
      <c r="N3014" s="14">
        <f t="shared" si="377"/>
        <v>1</v>
      </c>
      <c r="O3014" s="14" t="str">
        <f>IFERROR(VLOOKUP(I3014,Lists!$F$2:$G$16,2,FALSE()),"Not Rated")</f>
        <v>Teens</v>
      </c>
      <c r="P3014" s="14">
        <f t="shared" si="378"/>
        <v>1</v>
      </c>
      <c r="Q3014" s="14" t="str">
        <f t="shared" si="379"/>
        <v>Germany</v>
      </c>
      <c r="R3014" s="14" t="str">
        <f t="shared" si="380"/>
        <v>|Germany|</v>
      </c>
      <c r="S3014" s="14" t="str">
        <f t="shared" si="381"/>
        <v>|International TV Shows|Reality TV|</v>
      </c>
      <c r="T3014" s="14" t="str">
        <f t="shared" si="382"/>
        <v>|Unknown|</v>
      </c>
      <c r="U3014" s="14" t="str">
        <f t="shared" si="383"/>
        <v>|Angelina Kirsch|Bernd Siefert|</v>
      </c>
    </row>
    <row r="3015" spans="1:21">
      <c r="A3015" s="14" t="s">
        <v>14522</v>
      </c>
      <c r="B3015" s="14" t="s">
        <v>49</v>
      </c>
      <c r="C3015" s="14" t="s">
        <v>14523</v>
      </c>
      <c r="D3015" s="14" t="s">
        <v>117</v>
      </c>
      <c r="E3015" s="14" t="s">
        <v>117</v>
      </c>
      <c r="F3015" s="14" t="s">
        <v>115</v>
      </c>
      <c r="G3015" s="26">
        <v>43847</v>
      </c>
      <c r="H3015" s="14">
        <v>2019</v>
      </c>
      <c r="I3015" s="14" t="s">
        <v>362</v>
      </c>
      <c r="J3015" s="14" t="s">
        <v>106</v>
      </c>
      <c r="K3015" s="14" t="s">
        <v>262</v>
      </c>
      <c r="L3015" s="14" t="s">
        <v>14524</v>
      </c>
      <c r="M3015" s="14">
        <f t="shared" si="376"/>
        <v>2020</v>
      </c>
      <c r="N3015" s="14">
        <f t="shared" si="377"/>
        <v>1</v>
      </c>
      <c r="O3015" s="14" t="str">
        <f>IFERROR(VLOOKUP(I3015,Lists!$F$2:$G$16,2,FALSE()),"Not Rated")</f>
        <v>Older Kids</v>
      </c>
      <c r="P3015" s="14">
        <f t="shared" si="378"/>
        <v>2</v>
      </c>
      <c r="Q3015" s="14" t="str">
        <f t="shared" si="379"/>
        <v>United States</v>
      </c>
      <c r="R3015" s="14" t="str">
        <f t="shared" si="380"/>
        <v>|United States|</v>
      </c>
      <c r="S3015" s="14" t="str">
        <f t="shared" si="381"/>
        <v>|Reality TV|</v>
      </c>
      <c r="T3015" s="14" t="str">
        <f t="shared" si="382"/>
        <v>|Unknown|</v>
      </c>
      <c r="U3015" s="14" t="str">
        <f t="shared" si="383"/>
        <v>|Unknown|</v>
      </c>
    </row>
    <row r="3016" spans="1:21">
      <c r="A3016" s="14" t="s">
        <v>14525</v>
      </c>
      <c r="B3016" s="14" t="s">
        <v>48</v>
      </c>
      <c r="C3016" s="14" t="s">
        <v>14526</v>
      </c>
      <c r="D3016" s="14" t="s">
        <v>14527</v>
      </c>
      <c r="E3016" s="14" t="s">
        <v>14528</v>
      </c>
      <c r="F3016" s="14" t="s">
        <v>115</v>
      </c>
      <c r="G3016" s="26">
        <v>43846</v>
      </c>
      <c r="H3016" s="14">
        <v>2019</v>
      </c>
      <c r="I3016" s="14" t="s">
        <v>361</v>
      </c>
      <c r="J3016" s="14" t="s">
        <v>1773</v>
      </c>
      <c r="K3016" s="14" t="s">
        <v>260</v>
      </c>
      <c r="L3016" s="14" t="s">
        <v>14529</v>
      </c>
      <c r="M3016" s="14">
        <f t="shared" si="376"/>
        <v>2020</v>
      </c>
      <c r="N3016" s="14">
        <f t="shared" si="377"/>
        <v>1</v>
      </c>
      <c r="O3016" s="14" t="str">
        <f>IFERROR(VLOOKUP(I3016,Lists!$F$2:$G$16,2,FALSE()),"Not Rated")</f>
        <v>Teens</v>
      </c>
      <c r="P3016" s="14">
        <f t="shared" si="378"/>
        <v>78</v>
      </c>
      <c r="Q3016" s="14" t="str">
        <f t="shared" si="379"/>
        <v>United States</v>
      </c>
      <c r="R3016" s="14" t="str">
        <f t="shared" si="380"/>
        <v>|United States|</v>
      </c>
      <c r="S3016" s="14" t="str">
        <f t="shared" si="381"/>
        <v>|Horror Movies|</v>
      </c>
      <c r="T3016" s="14" t="str">
        <f t="shared" si="382"/>
        <v>|Caryn Waechter|</v>
      </c>
      <c r="U3016" s="14" t="str">
        <f t="shared" si="383"/>
        <v>|Lauren Elizabeth|Claudia Sulewski|Keith Machekanyanga|Mimi Gianopulos|Lukas Gage|Carl Gilliard|Caeli|Mark Dohner|Jessie Paege|Richard Kohnke|Dominic Burgess|Judah Mackey|</v>
      </c>
    </row>
    <row r="3017" spans="1:21">
      <c r="A3017" s="14" t="s">
        <v>14530</v>
      </c>
      <c r="B3017" s="14" t="s">
        <v>49</v>
      </c>
      <c r="C3017" s="14" t="s">
        <v>14531</v>
      </c>
      <c r="D3017" s="14" t="s">
        <v>117</v>
      </c>
      <c r="E3017" s="14" t="s">
        <v>14532</v>
      </c>
      <c r="F3017" s="14" t="s">
        <v>126</v>
      </c>
      <c r="G3017" s="26">
        <v>43846</v>
      </c>
      <c r="H3017" s="14">
        <v>2020</v>
      </c>
      <c r="I3017" s="14" t="s">
        <v>361</v>
      </c>
      <c r="J3017" s="14" t="s">
        <v>105</v>
      </c>
      <c r="K3017" s="14" t="s">
        <v>693</v>
      </c>
      <c r="L3017" s="14" t="s">
        <v>14533</v>
      </c>
      <c r="M3017" s="14">
        <f t="shared" si="376"/>
        <v>2020</v>
      </c>
      <c r="N3017" s="14">
        <f t="shared" si="377"/>
        <v>1</v>
      </c>
      <c r="O3017" s="14" t="str">
        <f>IFERROR(VLOOKUP(I3017,Lists!$F$2:$G$16,2,FALSE()),"Not Rated")</f>
        <v>Teens</v>
      </c>
      <c r="P3017" s="14">
        <f t="shared" si="378"/>
        <v>1</v>
      </c>
      <c r="Q3017" s="14" t="str">
        <f t="shared" si="379"/>
        <v>China</v>
      </c>
      <c r="R3017" s="14" t="str">
        <f t="shared" si="380"/>
        <v>|China|</v>
      </c>
      <c r="S3017" s="14" t="str">
        <f t="shared" si="381"/>
        <v>|International TV Shows|TV Dramas|TV Sci-Fi &amp; Fantasy|</v>
      </c>
      <c r="T3017" s="14" t="str">
        <f t="shared" si="382"/>
        <v>|Unknown|</v>
      </c>
      <c r="U3017" s="14" t="str">
        <f t="shared" si="383"/>
        <v>|Hu Yitian|Chen Zheyuan|Liang Jie|Vicky Liang|Tay Ping Hui|Nikita Mao|Gallen Lo|Song Wenzuo|Jin Song|Jason Zheng|</v>
      </c>
    </row>
    <row r="3018" spans="1:21">
      <c r="A3018" s="14" t="s">
        <v>14534</v>
      </c>
      <c r="B3018" s="14" t="s">
        <v>48</v>
      </c>
      <c r="C3018" s="14" t="s">
        <v>14535</v>
      </c>
      <c r="D3018" s="14" t="s">
        <v>14536</v>
      </c>
      <c r="E3018" s="14" t="s">
        <v>14537</v>
      </c>
      <c r="F3018" s="14" t="s">
        <v>14538</v>
      </c>
      <c r="G3018" s="26">
        <v>43846</v>
      </c>
      <c r="H3018" s="14">
        <v>2011</v>
      </c>
      <c r="I3018" s="14" t="s">
        <v>367</v>
      </c>
      <c r="J3018" s="14" t="s">
        <v>739</v>
      </c>
      <c r="K3018" s="14" t="s">
        <v>481</v>
      </c>
      <c r="L3018" s="14" t="s">
        <v>14539</v>
      </c>
      <c r="M3018" s="14">
        <f t="shared" si="376"/>
        <v>2020</v>
      </c>
      <c r="N3018" s="14">
        <f t="shared" si="377"/>
        <v>1</v>
      </c>
      <c r="O3018" s="14" t="str">
        <f>IFERROR(VLOOKUP(I3018,Lists!$F$2:$G$16,2,FALSE()),"Not Rated")</f>
        <v>Older Kids</v>
      </c>
      <c r="P3018" s="14">
        <f t="shared" si="378"/>
        <v>95</v>
      </c>
      <c r="Q3018" s="14" t="str">
        <f t="shared" si="379"/>
        <v>United States</v>
      </c>
      <c r="R3018" s="14" t="str">
        <f t="shared" si="380"/>
        <v>|United States|France|Japan|</v>
      </c>
      <c r="S3018" s="14" t="str">
        <f t="shared" si="381"/>
        <v>|Children &amp; Family Movies|Comedies|</v>
      </c>
      <c r="T3018" s="14" t="str">
        <f t="shared" si="382"/>
        <v>|Tim Hill|</v>
      </c>
      <c r="U3018" s="14" t="str">
        <f t="shared" si="383"/>
        <v>|James Marsden|Russell Brand|Kaley Cuoco|Hank Azaria|Gary Cole|Elizabeth Perkins|Hugh Laurie|Tiffany Espensen|David Hasselhoff|Chelsea Handler|</v>
      </c>
    </row>
    <row r="3019" spans="1:21">
      <c r="A3019" s="14" t="s">
        <v>14540</v>
      </c>
      <c r="B3019" s="14" t="s">
        <v>48</v>
      </c>
      <c r="C3019" s="14" t="s">
        <v>14541</v>
      </c>
      <c r="D3019" s="14" t="s">
        <v>14542</v>
      </c>
      <c r="E3019" s="14" t="s">
        <v>14543</v>
      </c>
      <c r="F3019" s="14" t="s">
        <v>115</v>
      </c>
      <c r="G3019" s="26">
        <v>43846</v>
      </c>
      <c r="H3019" s="14">
        <v>2019</v>
      </c>
      <c r="I3019" s="14" t="s">
        <v>360</v>
      </c>
      <c r="J3019" s="14" t="s">
        <v>1290</v>
      </c>
      <c r="K3019" s="14" t="s">
        <v>1436</v>
      </c>
      <c r="L3019" s="14" t="s">
        <v>14544</v>
      </c>
      <c r="M3019" s="14">
        <f t="shared" si="376"/>
        <v>2020</v>
      </c>
      <c r="N3019" s="14">
        <f t="shared" si="377"/>
        <v>1</v>
      </c>
      <c r="O3019" s="14" t="str">
        <f>IFERROR(VLOOKUP(I3019,Lists!$F$2:$G$16,2,FALSE()),"Not Rated")</f>
        <v>Adults</v>
      </c>
      <c r="P3019" s="14">
        <f t="shared" si="378"/>
        <v>86</v>
      </c>
      <c r="Q3019" s="14" t="str">
        <f t="shared" si="379"/>
        <v>United States</v>
      </c>
      <c r="R3019" s="14" t="str">
        <f t="shared" si="380"/>
        <v>|United States|</v>
      </c>
      <c r="S3019" s="14" t="str">
        <f t="shared" si="381"/>
        <v>|Dramas|Independent Movies|</v>
      </c>
      <c r="T3019" s="14" t="str">
        <f t="shared" si="382"/>
        <v>|Numa Perrier|</v>
      </c>
      <c r="U3019" s="14" t="str">
        <f t="shared" si="383"/>
        <v>|Tiffany Tenille|Numa Perrier|Stephen Barrington|Bobby Field|Rockwelle Dortch|Zoe Tyson|Dennis Jaffee|Jessa Zarubica|RiRia|Charlie Taylor|Amy Aitken|Brett Gelman|</v>
      </c>
    </row>
    <row r="3020" spans="1:21">
      <c r="A3020" s="14" t="s">
        <v>14545</v>
      </c>
      <c r="B3020" s="14" t="s">
        <v>48</v>
      </c>
      <c r="C3020" s="14" t="s">
        <v>14546</v>
      </c>
      <c r="D3020" s="14" t="s">
        <v>14547</v>
      </c>
      <c r="E3020" s="14" t="s">
        <v>14548</v>
      </c>
      <c r="F3020" s="14" t="s">
        <v>14549</v>
      </c>
      <c r="G3020" s="26">
        <v>43846</v>
      </c>
      <c r="H3020" s="14">
        <v>2015</v>
      </c>
      <c r="I3020" s="14" t="s">
        <v>363</v>
      </c>
      <c r="J3020" s="14" t="s">
        <v>2394</v>
      </c>
      <c r="K3020" s="14" t="s">
        <v>605</v>
      </c>
      <c r="L3020" s="14" t="s">
        <v>14550</v>
      </c>
      <c r="M3020" s="14">
        <f t="shared" si="376"/>
        <v>2020</v>
      </c>
      <c r="N3020" s="14">
        <f t="shared" si="377"/>
        <v>1</v>
      </c>
      <c r="O3020" s="14" t="str">
        <f>IFERROR(VLOOKUP(I3020,Lists!$F$2:$G$16,2,FALSE()),"Not Rated")</f>
        <v>Adults</v>
      </c>
      <c r="P3020" s="14">
        <f t="shared" si="378"/>
        <v>132</v>
      </c>
      <c r="Q3020" s="14" t="str">
        <f t="shared" si="379"/>
        <v>United Kingdom</v>
      </c>
      <c r="R3020" s="14" t="str">
        <f t="shared" si="380"/>
        <v>|United Kingdom|France|United States|</v>
      </c>
      <c r="S3020" s="14" t="str">
        <f t="shared" si="381"/>
        <v>|Dramas|International Movies|Thrillers|</v>
      </c>
      <c r="T3020" s="14" t="str">
        <f t="shared" si="382"/>
        <v>|Brian Helgeland|</v>
      </c>
      <c r="U3020" s="14" t="str">
        <f t="shared" si="383"/>
        <v>|Tom Hardy|Emily Browning|David Thewlis|Duffy|Christopher Eccleston|Chazz Palminteri|Paul Bettany|Taron Egerton|Colin Morgan|Tara Fitzgerald|</v>
      </c>
    </row>
    <row r="3021" spans="1:21">
      <c r="A3021" s="14" t="s">
        <v>14551</v>
      </c>
      <c r="B3021" s="14" t="s">
        <v>48</v>
      </c>
      <c r="C3021" s="14" t="s">
        <v>14552</v>
      </c>
      <c r="D3021" s="14" t="s">
        <v>14553</v>
      </c>
      <c r="E3021" s="14" t="s">
        <v>14554</v>
      </c>
      <c r="F3021" s="14" t="s">
        <v>121</v>
      </c>
      <c r="G3021" s="26">
        <v>43846</v>
      </c>
      <c r="H3021" s="14">
        <v>2019</v>
      </c>
      <c r="I3021" s="14" t="s">
        <v>361</v>
      </c>
      <c r="J3021" s="14" t="s">
        <v>1386</v>
      </c>
      <c r="K3021" s="14" t="s">
        <v>1858</v>
      </c>
      <c r="L3021" s="14" t="s">
        <v>14555</v>
      </c>
      <c r="M3021" s="14">
        <f t="shared" si="376"/>
        <v>2020</v>
      </c>
      <c r="N3021" s="14">
        <f t="shared" si="377"/>
        <v>1</v>
      </c>
      <c r="O3021" s="14" t="str">
        <f>IFERROR(VLOOKUP(I3021,Lists!$F$2:$G$16,2,FALSE()),"Not Rated")</f>
        <v>Teens</v>
      </c>
      <c r="P3021" s="14">
        <f t="shared" si="378"/>
        <v>107</v>
      </c>
      <c r="Q3021" s="14" t="str">
        <f t="shared" si="379"/>
        <v>Japan</v>
      </c>
      <c r="R3021" s="14" t="str">
        <f t="shared" si="380"/>
        <v>|Japan|</v>
      </c>
      <c r="S3021" s="14" t="str">
        <f t="shared" si="381"/>
        <v>|Action &amp; Adventure|Anime Features|Children &amp; Family Movies|</v>
      </c>
      <c r="T3021" s="14" t="str">
        <f t="shared" si="382"/>
        <v>|Yoshiyuki Momose|</v>
      </c>
      <c r="U3021" s="14" t="str">
        <f t="shared" si="383"/>
        <v>|Kento Yamazaki|Mackenyu|Mei Nagano|Mamoru Miyano|Maaya Sakamoto|Yuki Kaji|Kenjiro Tsuda|Koichi Yamadera|Masatoh Ibu|Tsuyoshi Muro|</v>
      </c>
    </row>
    <row r="3022" spans="1:21">
      <c r="A3022" s="14" t="s">
        <v>14556</v>
      </c>
      <c r="B3022" s="14" t="s">
        <v>49</v>
      </c>
      <c r="C3022" s="14" t="s">
        <v>14557</v>
      </c>
      <c r="D3022" s="14" t="s">
        <v>117</v>
      </c>
      <c r="E3022" s="14" t="s">
        <v>14558</v>
      </c>
      <c r="F3022" s="14" t="s">
        <v>121</v>
      </c>
      <c r="G3022" s="26">
        <v>43846</v>
      </c>
      <c r="H3022" s="14">
        <v>2008</v>
      </c>
      <c r="I3022" s="14" t="s">
        <v>361</v>
      </c>
      <c r="J3022" s="14" t="s">
        <v>105</v>
      </c>
      <c r="K3022" s="14" t="s">
        <v>822</v>
      </c>
      <c r="L3022" s="14" t="s">
        <v>14559</v>
      </c>
      <c r="M3022" s="14">
        <f t="shared" si="376"/>
        <v>2020</v>
      </c>
      <c r="N3022" s="14">
        <f t="shared" si="377"/>
        <v>1</v>
      </c>
      <c r="O3022" s="14" t="str">
        <f>IFERROR(VLOOKUP(I3022,Lists!$F$2:$G$16,2,FALSE()),"Not Rated")</f>
        <v>Teens</v>
      </c>
      <c r="P3022" s="14">
        <f t="shared" si="378"/>
        <v>1</v>
      </c>
      <c r="Q3022" s="14" t="str">
        <f t="shared" si="379"/>
        <v>Japan</v>
      </c>
      <c r="R3022" s="14" t="str">
        <f t="shared" si="380"/>
        <v>|Japan|</v>
      </c>
      <c r="S3022" s="14" t="str">
        <f t="shared" si="381"/>
        <v>|Anime Series|International TV Shows|</v>
      </c>
      <c r="T3022" s="14" t="str">
        <f t="shared" si="382"/>
        <v>|Unknown|</v>
      </c>
      <c r="U3022" s="14" t="str">
        <f t="shared" si="383"/>
        <v>|Chiaki Omigawa|Laura Bailey|Emiri Kato|Kouki Uchiyama|Micah Solusod|Yumiko Kobayashi|Brittney Karbowski|Mamoru Miyano|Todd Haberkorn|Kaori Nazuka|Monica Rial|Akeno Watanabe|Jamie Marchi|Narumi Takahira|Cherami Leigh|Houko Kuwashima|</v>
      </c>
    </row>
    <row r="3023" spans="1:21">
      <c r="A3023" s="14" t="s">
        <v>14560</v>
      </c>
      <c r="B3023" s="14" t="s">
        <v>48</v>
      </c>
      <c r="C3023" s="14" t="s">
        <v>14561</v>
      </c>
      <c r="D3023" s="14" t="s">
        <v>14562</v>
      </c>
      <c r="E3023" s="14" t="s">
        <v>14563</v>
      </c>
      <c r="F3023" s="14" t="s">
        <v>916</v>
      </c>
      <c r="G3023" s="26">
        <v>43846</v>
      </c>
      <c r="H3023" s="14">
        <v>2015</v>
      </c>
      <c r="I3023" s="14" t="s">
        <v>363</v>
      </c>
      <c r="J3023" s="14" t="s">
        <v>682</v>
      </c>
      <c r="K3023" s="14" t="s">
        <v>244</v>
      </c>
      <c r="L3023" s="14" t="s">
        <v>14564</v>
      </c>
      <c r="M3023" s="14">
        <f t="shared" si="376"/>
        <v>2020</v>
      </c>
      <c r="N3023" s="14">
        <f t="shared" si="377"/>
        <v>1</v>
      </c>
      <c r="O3023" s="14" t="str">
        <f>IFERROR(VLOOKUP(I3023,Lists!$F$2:$G$16,2,FALSE()),"Not Rated")</f>
        <v>Adults</v>
      </c>
      <c r="P3023" s="14">
        <f t="shared" si="378"/>
        <v>122</v>
      </c>
      <c r="Q3023" s="14" t="str">
        <f t="shared" si="379"/>
        <v>United Kingdom</v>
      </c>
      <c r="R3023" s="14" t="str">
        <f t="shared" si="380"/>
        <v>|United Kingdom|United States|</v>
      </c>
      <c r="S3023" s="14" t="str">
        <f t="shared" si="381"/>
        <v>|Dramas|</v>
      </c>
      <c r="T3023" s="14" t="str">
        <f t="shared" si="382"/>
        <v>|Danny Boyle|</v>
      </c>
      <c r="U3023" s="14" t="str">
        <f t="shared" si="383"/>
        <v>|Michael Fassbender|Kate Winslet|Seth Rogen|Jeff Daniels|Michael Stuhlbarg|Katherine Waterston|Perla Haney-Jardine|Sarah Snook|John Ortiz|Adam Shapiro|</v>
      </c>
    </row>
    <row r="3024" spans="1:21">
      <c r="A3024" s="14" t="s">
        <v>14565</v>
      </c>
      <c r="B3024" s="14" t="s">
        <v>48</v>
      </c>
      <c r="C3024" s="14" t="s">
        <v>14566</v>
      </c>
      <c r="D3024" s="14" t="s">
        <v>14567</v>
      </c>
      <c r="E3024" s="14" t="s">
        <v>14568</v>
      </c>
      <c r="F3024" s="14" t="s">
        <v>116</v>
      </c>
      <c r="G3024" s="26">
        <v>43845</v>
      </c>
      <c r="H3024" s="14">
        <v>2018</v>
      </c>
      <c r="I3024" s="14" t="s">
        <v>361</v>
      </c>
      <c r="J3024" s="14" t="s">
        <v>739</v>
      </c>
      <c r="K3024" s="14" t="s">
        <v>444</v>
      </c>
      <c r="L3024" s="14" t="s">
        <v>14569</v>
      </c>
      <c r="M3024" s="14">
        <f t="shared" si="376"/>
        <v>2020</v>
      </c>
      <c r="N3024" s="14">
        <f t="shared" si="377"/>
        <v>1</v>
      </c>
      <c r="O3024" s="14" t="str">
        <f>IFERROR(VLOOKUP(I3024,Lists!$F$2:$G$16,2,FALSE()),"Not Rated")</f>
        <v>Teens</v>
      </c>
      <c r="P3024" s="14">
        <f t="shared" si="378"/>
        <v>95</v>
      </c>
      <c r="Q3024" s="14" t="str">
        <f t="shared" si="379"/>
        <v>India</v>
      </c>
      <c r="R3024" s="14" t="str">
        <f t="shared" si="380"/>
        <v>|India|</v>
      </c>
      <c r="S3024" s="14" t="str">
        <f t="shared" si="381"/>
        <v>|Dramas|Independent Movies|International Movies|</v>
      </c>
      <c r="T3024" s="14" t="str">
        <f t="shared" si="382"/>
        <v>|Rima Das|</v>
      </c>
      <c r="U3024" s="14" t="str">
        <f t="shared" si="383"/>
        <v>|Arnali Das|Manoranjan Das|Banita Thakuriya|Manabendra Das|Deepjyoti Kalita|Pakija Begum|</v>
      </c>
    </row>
    <row r="3025" spans="1:21">
      <c r="A3025" s="14" t="s">
        <v>14570</v>
      </c>
      <c r="B3025" s="14" t="s">
        <v>48</v>
      </c>
      <c r="C3025" s="14" t="s">
        <v>14571</v>
      </c>
      <c r="D3025" s="14" t="s">
        <v>14572</v>
      </c>
      <c r="E3025" s="14" t="s">
        <v>14573</v>
      </c>
      <c r="F3025" s="14" t="s">
        <v>14574</v>
      </c>
      <c r="G3025" s="26">
        <v>43845</v>
      </c>
      <c r="H3025" s="14">
        <v>2019</v>
      </c>
      <c r="I3025" s="14" t="s">
        <v>360</v>
      </c>
      <c r="J3025" s="14" t="s">
        <v>1096</v>
      </c>
      <c r="K3025" s="14" t="s">
        <v>605</v>
      </c>
      <c r="L3025" s="14" t="s">
        <v>14575</v>
      </c>
      <c r="M3025" s="14">
        <f t="shared" si="376"/>
        <v>2020</v>
      </c>
      <c r="N3025" s="14">
        <f t="shared" si="377"/>
        <v>1</v>
      </c>
      <c r="O3025" s="14" t="str">
        <f>IFERROR(VLOOKUP(I3025,Lists!$F$2:$G$16,2,FALSE()),"Not Rated")</f>
        <v>Adults</v>
      </c>
      <c r="P3025" s="14">
        <f t="shared" si="378"/>
        <v>108</v>
      </c>
      <c r="Q3025" s="14" t="str">
        <f t="shared" si="379"/>
        <v>Spain</v>
      </c>
      <c r="R3025" s="14" t="str">
        <f t="shared" si="380"/>
        <v>|Spain|France|United States|</v>
      </c>
      <c r="S3025" s="14" t="str">
        <f t="shared" si="381"/>
        <v>|Dramas|International Movies|Thrillers|</v>
      </c>
      <c r="T3025" s="14" t="str">
        <f t="shared" si="382"/>
        <v>|Paco Plaza|</v>
      </c>
      <c r="U3025" s="14" t="str">
        <f t="shared" si="383"/>
        <v>|Luis Tosar|Xan Cejudo|Ismael Martínez|Enric Auquer|María Vázquez|Daniel Currás|Rebeca Montero|Luisa Mayol|Jessica Serna|Tamara Canosa|</v>
      </c>
    </row>
    <row r="3026" spans="1:21">
      <c r="A3026" s="14" t="s">
        <v>14576</v>
      </c>
      <c r="B3026" s="14" t="s">
        <v>49</v>
      </c>
      <c r="C3026" s="14" t="s">
        <v>14577</v>
      </c>
      <c r="D3026" s="14" t="s">
        <v>117</v>
      </c>
      <c r="E3026" s="14" t="s">
        <v>14578</v>
      </c>
      <c r="F3026" s="14" t="s">
        <v>115</v>
      </c>
      <c r="G3026" s="26">
        <v>43845</v>
      </c>
      <c r="H3026" s="14">
        <v>2020</v>
      </c>
      <c r="I3026" s="14" t="s">
        <v>360</v>
      </c>
      <c r="J3026" s="14" t="s">
        <v>105</v>
      </c>
      <c r="K3026" s="14" t="s">
        <v>2015</v>
      </c>
      <c r="L3026" s="14" t="s">
        <v>14579</v>
      </c>
      <c r="M3026" s="14">
        <f t="shared" si="376"/>
        <v>2020</v>
      </c>
      <c r="N3026" s="14">
        <f t="shared" si="377"/>
        <v>1</v>
      </c>
      <c r="O3026" s="14" t="str">
        <f>IFERROR(VLOOKUP(I3026,Lists!$F$2:$G$16,2,FALSE()),"Not Rated")</f>
        <v>Adults</v>
      </c>
      <c r="P3026" s="14">
        <f t="shared" si="378"/>
        <v>1</v>
      </c>
      <c r="Q3026" s="14" t="str">
        <f t="shared" si="379"/>
        <v>United States</v>
      </c>
      <c r="R3026" s="14" t="str">
        <f t="shared" si="380"/>
        <v>|United States|</v>
      </c>
      <c r="S3026" s="14" t="str">
        <f t="shared" si="381"/>
        <v>|Crime TV Shows|Docuseries|</v>
      </c>
      <c r="T3026" s="14" t="str">
        <f t="shared" si="382"/>
        <v>|Unknown|</v>
      </c>
      <c r="U3026" s="14" t="str">
        <f t="shared" si="383"/>
        <v>|Aaron Hernandez|</v>
      </c>
    </row>
    <row r="3027" spans="1:21">
      <c r="A3027" s="14" t="s">
        <v>14580</v>
      </c>
      <c r="B3027" s="14" t="s">
        <v>48</v>
      </c>
      <c r="C3027" s="14" t="s">
        <v>14581</v>
      </c>
      <c r="D3027" s="14" t="s">
        <v>14582</v>
      </c>
      <c r="E3027" s="14" t="s">
        <v>14583</v>
      </c>
      <c r="F3027" s="14" t="s">
        <v>162</v>
      </c>
      <c r="G3027" s="26">
        <v>43845</v>
      </c>
      <c r="H3027" s="14">
        <v>2017</v>
      </c>
      <c r="I3027" s="14" t="s">
        <v>363</v>
      </c>
      <c r="J3027" s="14" t="s">
        <v>698</v>
      </c>
      <c r="K3027" s="14" t="s">
        <v>12439</v>
      </c>
      <c r="L3027" s="14" t="s">
        <v>14584</v>
      </c>
      <c r="M3027" s="14">
        <f t="shared" si="376"/>
        <v>2020</v>
      </c>
      <c r="N3027" s="14">
        <f t="shared" si="377"/>
        <v>1</v>
      </c>
      <c r="O3027" s="14" t="str">
        <f>IFERROR(VLOOKUP(I3027,Lists!$F$2:$G$16,2,FALSE()),"Not Rated")</f>
        <v>Adults</v>
      </c>
      <c r="P3027" s="14">
        <f t="shared" si="378"/>
        <v>99</v>
      </c>
      <c r="Q3027" s="14" t="str">
        <f t="shared" si="379"/>
        <v>Austria</v>
      </c>
      <c r="R3027" s="14" t="str">
        <f t="shared" si="380"/>
        <v>|Austria|</v>
      </c>
      <c r="S3027" s="14" t="str">
        <f t="shared" si="381"/>
        <v>|International Movies|Sci-Fi &amp; Fantasy|Thrillers|</v>
      </c>
      <c r="T3027" s="14" t="str">
        <f t="shared" si="382"/>
        <v>|Andrew Goth|</v>
      </c>
      <c r="U3027" s="14" t="str">
        <f t="shared" si="383"/>
        <v>|Tom Payne|Melia Kreiling|Antonia Campbell-Hughes|Sam Neill|Turlough Convery|Oliver Stark|Dominique Tipper|Ryan Doyle|Simon Paisley-day|Pedja Bjelac|</v>
      </c>
    </row>
    <row r="3028" spans="1:21">
      <c r="A3028" s="14" t="s">
        <v>14585</v>
      </c>
      <c r="B3028" s="14" t="s">
        <v>48</v>
      </c>
      <c r="C3028" s="14" t="s">
        <v>14586</v>
      </c>
      <c r="D3028" s="14" t="s">
        <v>14587</v>
      </c>
      <c r="E3028" s="14" t="s">
        <v>14588</v>
      </c>
      <c r="F3028" s="14" t="s">
        <v>115</v>
      </c>
      <c r="G3028" s="26">
        <v>43845</v>
      </c>
      <c r="H3028" s="14">
        <v>2019</v>
      </c>
      <c r="I3028" s="14" t="s">
        <v>360</v>
      </c>
      <c r="J3028" s="14" t="s">
        <v>560</v>
      </c>
      <c r="K3028" s="14" t="s">
        <v>14589</v>
      </c>
      <c r="L3028" s="14" t="s">
        <v>14590</v>
      </c>
      <c r="M3028" s="14">
        <f t="shared" si="376"/>
        <v>2020</v>
      </c>
      <c r="N3028" s="14">
        <f t="shared" si="377"/>
        <v>1</v>
      </c>
      <c r="O3028" s="14" t="str">
        <f>IFERROR(VLOOKUP(I3028,Lists!$F$2:$G$16,2,FALSE()),"Not Rated")</f>
        <v>Adults</v>
      </c>
      <c r="P3028" s="14">
        <f t="shared" si="378"/>
        <v>103</v>
      </c>
      <c r="Q3028" s="14" t="str">
        <f t="shared" si="379"/>
        <v>United States</v>
      </c>
      <c r="R3028" s="14" t="str">
        <f t="shared" si="380"/>
        <v>|United States|</v>
      </c>
      <c r="S3028" s="14" t="str">
        <f t="shared" si="381"/>
        <v>|Action &amp; Adventure|Independent Movies|</v>
      </c>
      <c r="T3028" s="14" t="str">
        <f t="shared" si="382"/>
        <v>|William Kaufman|</v>
      </c>
      <c r="U3028" s="14" t="str">
        <f t="shared" si="383"/>
        <v>|Armand Assante|Louis Mandylor|Yuriy Kutsenko|Ravshana Kurkova|Igor Jijikine|Ivan Makarevich|Bessart Kallaku|Ervin Bejleri|</v>
      </c>
    </row>
    <row r="3029" spans="1:21">
      <c r="A3029" s="14" t="s">
        <v>14591</v>
      </c>
      <c r="B3029" s="14" t="s">
        <v>48</v>
      </c>
      <c r="C3029" s="14" t="s">
        <v>14592</v>
      </c>
      <c r="D3029" s="14" t="s">
        <v>14593</v>
      </c>
      <c r="E3029" s="14" t="s">
        <v>14594</v>
      </c>
      <c r="F3029" s="14" t="s">
        <v>115</v>
      </c>
      <c r="G3029" s="26">
        <v>43844</v>
      </c>
      <c r="H3029" s="14">
        <v>2020</v>
      </c>
      <c r="I3029" s="14" t="s">
        <v>360</v>
      </c>
      <c r="J3029" s="14" t="s">
        <v>2497</v>
      </c>
      <c r="K3029" s="14" t="s">
        <v>261</v>
      </c>
      <c r="L3029" s="14" t="s">
        <v>14595</v>
      </c>
      <c r="M3029" s="14">
        <f t="shared" si="376"/>
        <v>2020</v>
      </c>
      <c r="N3029" s="14">
        <f t="shared" si="377"/>
        <v>1</v>
      </c>
      <c r="O3029" s="14" t="str">
        <f>IFERROR(VLOOKUP(I3029,Lists!$F$2:$G$16,2,FALSE()),"Not Rated")</f>
        <v>Adults</v>
      </c>
      <c r="P3029" s="14">
        <f t="shared" si="378"/>
        <v>66</v>
      </c>
      <c r="Q3029" s="14" t="str">
        <f t="shared" si="379"/>
        <v>United States</v>
      </c>
      <c r="R3029" s="14" t="str">
        <f t="shared" si="380"/>
        <v>|United States|</v>
      </c>
      <c r="S3029" s="14" t="str">
        <f t="shared" si="381"/>
        <v>|Stand-Up Comedy|</v>
      </c>
      <c r="T3029" s="14" t="str">
        <f t="shared" si="382"/>
        <v>|David Benioff|D.B. Weiss|</v>
      </c>
      <c r="U3029" s="14" t="str">
        <f t="shared" si="383"/>
        <v>|Leslie Jones|</v>
      </c>
    </row>
    <row r="3030" spans="1:21">
      <c r="A3030" s="14" t="s">
        <v>14596</v>
      </c>
      <c r="B3030" s="14" t="s">
        <v>49</v>
      </c>
      <c r="C3030" s="14" t="s">
        <v>14597</v>
      </c>
      <c r="D3030" s="14" t="s">
        <v>117</v>
      </c>
      <c r="E3030" s="14" t="s">
        <v>14598</v>
      </c>
      <c r="F3030" s="14" t="s">
        <v>120</v>
      </c>
      <c r="G3030" s="26">
        <v>43844</v>
      </c>
      <c r="H3030" s="14">
        <v>2018</v>
      </c>
      <c r="I3030" s="14" t="s">
        <v>366</v>
      </c>
      <c r="J3030" s="14" t="s">
        <v>105</v>
      </c>
      <c r="K3030" s="14" t="s">
        <v>256</v>
      </c>
      <c r="L3030" s="14" t="s">
        <v>14599</v>
      </c>
      <c r="M3030" s="14">
        <f t="shared" si="376"/>
        <v>2020</v>
      </c>
      <c r="N3030" s="14">
        <f t="shared" si="377"/>
        <v>1</v>
      </c>
      <c r="O3030" s="14" t="str">
        <f>IFERROR(VLOOKUP(I3030,Lists!$F$2:$G$16,2,FALSE()),"Not Rated")</f>
        <v>Kids</v>
      </c>
      <c r="P3030" s="14">
        <f t="shared" si="378"/>
        <v>1</v>
      </c>
      <c r="Q3030" s="14" t="str">
        <f t="shared" si="379"/>
        <v>France</v>
      </c>
      <c r="R3030" s="14" t="str">
        <f t="shared" si="380"/>
        <v>|France|</v>
      </c>
      <c r="S3030" s="14" t="str">
        <f t="shared" si="381"/>
        <v>|Kids' TV|</v>
      </c>
      <c r="T3030" s="14" t="str">
        <f t="shared" si="382"/>
        <v>|Unknown|</v>
      </c>
      <c r="U3030" s="14" t="str">
        <f t="shared" si="383"/>
        <v>|Mattea Conforti|Kobi Frumer|</v>
      </c>
    </row>
    <row r="3031" spans="1:21">
      <c r="A3031" s="14" t="s">
        <v>14600</v>
      </c>
      <c r="B3031" s="14" t="s">
        <v>48</v>
      </c>
      <c r="C3031" s="14" t="s">
        <v>14601</v>
      </c>
      <c r="D3031" s="14" t="s">
        <v>12881</v>
      </c>
      <c r="E3031" s="14" t="s">
        <v>14602</v>
      </c>
      <c r="F3031" s="14" t="s">
        <v>147</v>
      </c>
      <c r="G3031" s="26">
        <v>43844</v>
      </c>
      <c r="H3031" s="14">
        <v>2019</v>
      </c>
      <c r="I3031" s="14" t="s">
        <v>360</v>
      </c>
      <c r="J3031" s="14" t="s">
        <v>2394</v>
      </c>
      <c r="K3031" s="14" t="s">
        <v>612</v>
      </c>
      <c r="L3031" s="14" t="s">
        <v>14603</v>
      </c>
      <c r="M3031" s="14">
        <f t="shared" si="376"/>
        <v>2020</v>
      </c>
      <c r="N3031" s="14">
        <f t="shared" si="377"/>
        <v>1</v>
      </c>
      <c r="O3031" s="14" t="str">
        <f>IFERROR(VLOOKUP(I3031,Lists!$F$2:$G$16,2,FALSE()),"Not Rated")</f>
        <v>Adults</v>
      </c>
      <c r="P3031" s="14">
        <f t="shared" si="378"/>
        <v>132</v>
      </c>
      <c r="Q3031" s="14" t="str">
        <f t="shared" si="379"/>
        <v>Poland</v>
      </c>
      <c r="R3031" s="14" t="str">
        <f t="shared" si="380"/>
        <v>|Poland|</v>
      </c>
      <c r="S3031" s="14" t="str">
        <f t="shared" si="381"/>
        <v>|Action &amp; Adventure|Dramas|International Movies|</v>
      </c>
      <c r="T3031" s="14" t="str">
        <f t="shared" si="382"/>
        <v>|Patryk Vega|</v>
      </c>
      <c r="U3031" s="14" t="str">
        <f t="shared" si="383"/>
        <v>|Angie Cepeda|Agnieszka Dygant|Aleksandra Grabowska|Aleksandra Popławska|Katarzyna Warnke|Piotr Adamczyk|Enrique Arce|Amin Bensalem|Wojciech Bocianowski|Janusz Chabior|</v>
      </c>
    </row>
    <row r="3032" spans="1:21">
      <c r="A3032" s="14" t="s">
        <v>14604</v>
      </c>
      <c r="B3032" s="14" t="s">
        <v>49</v>
      </c>
      <c r="C3032" s="14" t="s">
        <v>14605</v>
      </c>
      <c r="D3032" s="14" t="s">
        <v>117</v>
      </c>
      <c r="E3032" s="14" t="s">
        <v>14606</v>
      </c>
      <c r="F3032" s="14" t="s">
        <v>117</v>
      </c>
      <c r="G3032" s="26">
        <v>43843</v>
      </c>
      <c r="H3032" s="14">
        <v>2020</v>
      </c>
      <c r="I3032" s="14" t="s">
        <v>368</v>
      </c>
      <c r="J3032" s="14" t="s">
        <v>105</v>
      </c>
      <c r="K3032" s="14" t="s">
        <v>13343</v>
      </c>
      <c r="L3032" s="14" t="s">
        <v>14607</v>
      </c>
      <c r="M3032" s="14">
        <f t="shared" si="376"/>
        <v>2020</v>
      </c>
      <c r="N3032" s="14">
        <f t="shared" si="377"/>
        <v>1</v>
      </c>
      <c r="O3032" s="14" t="str">
        <f>IFERROR(VLOOKUP(I3032,Lists!$F$2:$G$16,2,FALSE()),"Not Rated")</f>
        <v>Kids</v>
      </c>
      <c r="P3032" s="14">
        <f t="shared" si="378"/>
        <v>1</v>
      </c>
      <c r="Q3032" s="14" t="str">
        <f t="shared" si="379"/>
        <v>Unknown</v>
      </c>
      <c r="R3032" s="14" t="str">
        <f t="shared" si="380"/>
        <v>|Unknown|</v>
      </c>
      <c r="S3032" s="14" t="str">
        <f t="shared" si="381"/>
        <v>|Kids' TV|TV Comedies|TV Dramas|</v>
      </c>
      <c r="T3032" s="14" t="str">
        <f t="shared" si="382"/>
        <v>|Unknown|</v>
      </c>
      <c r="U3032" s="14" t="str">
        <f t="shared" si="383"/>
        <v>|Jace Chapman|Larisa Oleynik|Tom Everett Scott|Steve Zahn|Mauricio Lara|Sophie Kim|Laurel Emory|</v>
      </c>
    </row>
    <row r="3033" spans="1:21">
      <c r="A3033" s="14" t="s">
        <v>14608</v>
      </c>
      <c r="B3033" s="14" t="s">
        <v>48</v>
      </c>
      <c r="C3033" s="14" t="s">
        <v>14609</v>
      </c>
      <c r="D3033" s="14" t="s">
        <v>14610</v>
      </c>
      <c r="E3033" s="14" t="s">
        <v>14611</v>
      </c>
      <c r="F3033" s="14" t="s">
        <v>115</v>
      </c>
      <c r="G3033" s="26">
        <v>43842</v>
      </c>
      <c r="H3033" s="14">
        <v>2018</v>
      </c>
      <c r="I3033" s="14" t="s">
        <v>361</v>
      </c>
      <c r="J3033" s="14" t="s">
        <v>14612</v>
      </c>
      <c r="K3033" s="14" t="s">
        <v>247</v>
      </c>
      <c r="L3033" s="14" t="s">
        <v>14613</v>
      </c>
      <c r="M3033" s="14">
        <f t="shared" si="376"/>
        <v>2020</v>
      </c>
      <c r="N3033" s="14">
        <f t="shared" si="377"/>
        <v>1</v>
      </c>
      <c r="O3033" s="14" t="str">
        <f>IFERROR(VLOOKUP(I3033,Lists!$F$2:$G$16,2,FALSE()),"Not Rated")</f>
        <v>Teens</v>
      </c>
      <c r="P3033" s="14">
        <f t="shared" si="378"/>
        <v>56</v>
      </c>
      <c r="Q3033" s="14" t="str">
        <f t="shared" si="379"/>
        <v>United States</v>
      </c>
      <c r="R3033" s="14" t="str">
        <f t="shared" si="380"/>
        <v>|United States|</v>
      </c>
      <c r="S3033" s="14" t="str">
        <f t="shared" si="381"/>
        <v>|Documentaries|</v>
      </c>
      <c r="T3033" s="14" t="str">
        <f t="shared" si="382"/>
        <v>|Steve Boettcher|</v>
      </c>
      <c r="U3033" s="14" t="str">
        <f t="shared" si="383"/>
        <v>|Betty White|Valerie Bertinelli|Georgia Engel|Tina Fey|Valerie Harper|Jennifer Love Hewitt|Carl Reiner|Ryan Reynolds|Alex Trebek|</v>
      </c>
    </row>
    <row r="3034" spans="1:21">
      <c r="A3034" s="14" t="s">
        <v>14614</v>
      </c>
      <c r="B3034" s="14" t="s">
        <v>48</v>
      </c>
      <c r="C3034" s="14" t="s">
        <v>14615</v>
      </c>
      <c r="D3034" s="14" t="s">
        <v>14616</v>
      </c>
      <c r="E3034" s="14" t="s">
        <v>14617</v>
      </c>
      <c r="F3034" s="14" t="s">
        <v>116</v>
      </c>
      <c r="G3034" s="26">
        <v>43842</v>
      </c>
      <c r="H3034" s="14">
        <v>2019</v>
      </c>
      <c r="I3034" s="14" t="s">
        <v>360</v>
      </c>
      <c r="J3034" s="14" t="s">
        <v>972</v>
      </c>
      <c r="K3034" s="14" t="s">
        <v>834</v>
      </c>
      <c r="L3034" s="14" t="s">
        <v>14618</v>
      </c>
      <c r="M3034" s="14">
        <f t="shared" si="376"/>
        <v>2020</v>
      </c>
      <c r="N3034" s="14">
        <f t="shared" si="377"/>
        <v>1</v>
      </c>
      <c r="O3034" s="14" t="str">
        <f>IFERROR(VLOOKUP(I3034,Lists!$F$2:$G$16,2,FALSE()),"Not Rated")</f>
        <v>Adults</v>
      </c>
      <c r="P3034" s="14">
        <f t="shared" si="378"/>
        <v>128</v>
      </c>
      <c r="Q3034" s="14" t="str">
        <f t="shared" si="379"/>
        <v>India</v>
      </c>
      <c r="R3034" s="14" t="str">
        <f t="shared" si="380"/>
        <v>|India|</v>
      </c>
      <c r="S3034" s="14" t="str">
        <f t="shared" si="381"/>
        <v>|Comedies|Dramas|International Movies|</v>
      </c>
      <c r="T3034" s="14" t="str">
        <f t="shared" si="382"/>
        <v>|Mikhil Musale|</v>
      </c>
      <c r="U3034" s="14" t="str">
        <f t="shared" si="383"/>
        <v>|Rajkummar Rao|Boman Irani|Mouni Roy|Sumeet Vyas|Paresh Rawal|Gajraj Rao|Manoj Joshi|Sanjay Goradia|Amyra Dastur|Chittaranjan Tripathi|Abhishek Banerjee|</v>
      </c>
    </row>
    <row r="3035" spans="1:21">
      <c r="A3035" s="14" t="s">
        <v>14619</v>
      </c>
      <c r="B3035" s="14" t="s">
        <v>49</v>
      </c>
      <c r="C3035" s="14" t="s">
        <v>14620</v>
      </c>
      <c r="D3035" s="14" t="s">
        <v>117</v>
      </c>
      <c r="E3035" s="14" t="s">
        <v>14621</v>
      </c>
      <c r="F3035" s="14" t="s">
        <v>115</v>
      </c>
      <c r="G3035" s="26">
        <v>43840</v>
      </c>
      <c r="H3035" s="14">
        <v>2020</v>
      </c>
      <c r="I3035" s="14" t="s">
        <v>361</v>
      </c>
      <c r="J3035" s="14" t="s">
        <v>105</v>
      </c>
      <c r="K3035" s="14" t="s">
        <v>490</v>
      </c>
      <c r="L3035" s="14" t="s">
        <v>14622</v>
      </c>
      <c r="M3035" s="14">
        <f t="shared" si="376"/>
        <v>2020</v>
      </c>
      <c r="N3035" s="14">
        <f t="shared" si="377"/>
        <v>1</v>
      </c>
      <c r="O3035" s="14" t="str">
        <f>IFERROR(VLOOKUP(I3035,Lists!$F$2:$G$16,2,FALSE()),"Not Rated")</f>
        <v>Teens</v>
      </c>
      <c r="P3035" s="14">
        <f t="shared" si="378"/>
        <v>1</v>
      </c>
      <c r="Q3035" s="14" t="str">
        <f t="shared" si="379"/>
        <v>United States</v>
      </c>
      <c r="R3035" s="14" t="str">
        <f t="shared" si="380"/>
        <v>|United States|</v>
      </c>
      <c r="S3035" s="14" t="str">
        <f t="shared" si="381"/>
        <v>|TV Comedies|TV Dramas|</v>
      </c>
      <c r="T3035" s="14" t="str">
        <f t="shared" si="382"/>
        <v>|Unknown|</v>
      </c>
      <c r="U3035" s="14" t="str">
        <f t="shared" si="383"/>
        <v>|RuPaul Charles|Izzy G.|Michael-Leon Wooley|Josh Segarra|Katerina Tannenbaum|Tia Carrere|</v>
      </c>
    </row>
    <row r="3036" spans="1:21">
      <c r="A3036" s="14" t="s">
        <v>14623</v>
      </c>
      <c r="B3036" s="14" t="s">
        <v>49</v>
      </c>
      <c r="C3036" s="14" t="s">
        <v>14624</v>
      </c>
      <c r="D3036" s="14" t="s">
        <v>117</v>
      </c>
      <c r="E3036" s="14" t="s">
        <v>14625</v>
      </c>
      <c r="F3036" s="14" t="s">
        <v>118</v>
      </c>
      <c r="G3036" s="26">
        <v>43840</v>
      </c>
      <c r="H3036" s="14">
        <v>2019</v>
      </c>
      <c r="I3036" s="14" t="s">
        <v>360</v>
      </c>
      <c r="J3036" s="14" t="s">
        <v>105</v>
      </c>
      <c r="K3036" s="14" t="s">
        <v>3016</v>
      </c>
      <c r="L3036" s="14" t="s">
        <v>14626</v>
      </c>
      <c r="M3036" s="14">
        <f t="shared" si="376"/>
        <v>2020</v>
      </c>
      <c r="N3036" s="14">
        <f t="shared" si="377"/>
        <v>1</v>
      </c>
      <c r="O3036" s="14" t="str">
        <f>IFERROR(VLOOKUP(I3036,Lists!$F$2:$G$16,2,FALSE()),"Not Rated")</f>
        <v>Adults</v>
      </c>
      <c r="P3036" s="14">
        <f t="shared" si="378"/>
        <v>1</v>
      </c>
      <c r="Q3036" s="14" t="str">
        <f t="shared" si="379"/>
        <v>United Kingdom</v>
      </c>
      <c r="R3036" s="14" t="str">
        <f t="shared" si="380"/>
        <v>|United Kingdom|</v>
      </c>
      <c r="S3036" s="14" t="str">
        <f t="shared" si="381"/>
        <v>|British TV Shows|Crime TV Shows|International TV Shows|</v>
      </c>
      <c r="T3036" s="14" t="str">
        <f t="shared" si="382"/>
        <v>|Unknown|</v>
      </c>
      <c r="U3036" s="14" t="str">
        <f t="shared" si="383"/>
        <v>|Takehiro Hira|Kelly Macdonald|Yosuke Kubozuka|Will Sharpe|Aoi Okuyama|Masahiro Motoki|Yuko Nakamura|Mitsuko Oka|Anna Sawai|Charlie Creed-Miles|</v>
      </c>
    </row>
    <row r="3037" spans="1:21">
      <c r="A3037" s="14" t="s">
        <v>14627</v>
      </c>
      <c r="B3037" s="14" t="s">
        <v>49</v>
      </c>
      <c r="C3037" s="14" t="s">
        <v>14628</v>
      </c>
      <c r="D3037" s="14" t="s">
        <v>117</v>
      </c>
      <c r="E3037" s="14" t="s">
        <v>14629</v>
      </c>
      <c r="F3037" s="14" t="s">
        <v>115</v>
      </c>
      <c r="G3037" s="26">
        <v>43840</v>
      </c>
      <c r="H3037" s="14">
        <v>2020</v>
      </c>
      <c r="I3037" s="14" t="s">
        <v>365</v>
      </c>
      <c r="J3037" s="14" t="s">
        <v>108</v>
      </c>
      <c r="K3037" s="14" t="s">
        <v>617</v>
      </c>
      <c r="L3037" s="14" t="s">
        <v>14630</v>
      </c>
      <c r="M3037" s="14">
        <f t="shared" si="376"/>
        <v>2020</v>
      </c>
      <c r="N3037" s="14">
        <f t="shared" si="377"/>
        <v>1</v>
      </c>
      <c r="O3037" s="14" t="str">
        <f>IFERROR(VLOOKUP(I3037,Lists!$F$2:$G$16,2,FALSE()),"Not Rated")</f>
        <v>Kids</v>
      </c>
      <c r="P3037" s="14">
        <f t="shared" si="378"/>
        <v>4</v>
      </c>
      <c r="Q3037" s="14" t="str">
        <f t="shared" si="379"/>
        <v>United States</v>
      </c>
      <c r="R3037" s="14" t="str">
        <f t="shared" si="380"/>
        <v>|United States|</v>
      </c>
      <c r="S3037" s="14" t="str">
        <f t="shared" si="381"/>
        <v>|Kids' TV|TV Comedies|</v>
      </c>
      <c r="T3037" s="14" t="str">
        <f t="shared" si="382"/>
        <v>|Unknown|</v>
      </c>
      <c r="U3037" s="14" t="str">
        <f t="shared" si="383"/>
        <v>|Lauren Lapkus|Stephanie Lemelin|Kelly McCreary|Atticus Shaffer|Danny Pudi|Grey Griffin|Utkarsh Ambudkar|Roger Craig Smith|</v>
      </c>
    </row>
    <row r="3038" spans="1:21">
      <c r="A3038" s="14" t="s">
        <v>14631</v>
      </c>
      <c r="B3038" s="14" t="s">
        <v>49</v>
      </c>
      <c r="C3038" s="14" t="s">
        <v>14632</v>
      </c>
      <c r="D3038" s="14" t="s">
        <v>11118</v>
      </c>
      <c r="E3038" s="14" t="s">
        <v>14633</v>
      </c>
      <c r="F3038" s="14" t="s">
        <v>116</v>
      </c>
      <c r="G3038" s="26">
        <v>43840</v>
      </c>
      <c r="H3038" s="14">
        <v>2020</v>
      </c>
      <c r="I3038" s="14" t="s">
        <v>360</v>
      </c>
      <c r="J3038" s="14" t="s">
        <v>105</v>
      </c>
      <c r="K3038" s="14" t="s">
        <v>1470</v>
      </c>
      <c r="L3038" s="14" t="s">
        <v>14634</v>
      </c>
      <c r="M3038" s="14">
        <f t="shared" si="376"/>
        <v>2020</v>
      </c>
      <c r="N3038" s="14">
        <f t="shared" si="377"/>
        <v>1</v>
      </c>
      <c r="O3038" s="14" t="str">
        <f>IFERROR(VLOOKUP(I3038,Lists!$F$2:$G$16,2,FALSE()),"Not Rated")</f>
        <v>Adults</v>
      </c>
      <c r="P3038" s="14">
        <f t="shared" si="378"/>
        <v>1</v>
      </c>
      <c r="Q3038" s="14" t="str">
        <f t="shared" si="379"/>
        <v>India</v>
      </c>
      <c r="R3038" s="14" t="str">
        <f t="shared" si="380"/>
        <v>|India|</v>
      </c>
      <c r="S3038" s="14" t="str">
        <f t="shared" si="381"/>
        <v>|Crime TV Shows|International TV Shows|TV Dramas|</v>
      </c>
      <c r="T3038" s="14" t="str">
        <f t="shared" si="382"/>
        <v>|Soumendra Padhi|</v>
      </c>
      <c r="U3038" s="14" t="str">
        <f t="shared" si="383"/>
        <v>|Amit Sial|Dibyendu Bhattacharya|Aksha Pardhasany|Sparsh Shrivastava|Monika Panwar|Anshumaan Pushkar|</v>
      </c>
    </row>
    <row r="3039" spans="1:21">
      <c r="A3039" s="14" t="s">
        <v>14635</v>
      </c>
      <c r="B3039" s="14" t="s">
        <v>49</v>
      </c>
      <c r="C3039" s="14" t="s">
        <v>14636</v>
      </c>
      <c r="D3039" s="14" t="s">
        <v>117</v>
      </c>
      <c r="E3039" s="14" t="s">
        <v>14637</v>
      </c>
      <c r="F3039" s="14" t="s">
        <v>115</v>
      </c>
      <c r="G3039" s="26">
        <v>43840</v>
      </c>
      <c r="H3039" s="14">
        <v>2020</v>
      </c>
      <c r="I3039" s="14" t="s">
        <v>360</v>
      </c>
      <c r="J3039" s="14" t="s">
        <v>105</v>
      </c>
      <c r="K3039" s="14" t="s">
        <v>1073</v>
      </c>
      <c r="L3039" s="14" t="s">
        <v>14638</v>
      </c>
      <c r="M3039" s="14">
        <f t="shared" si="376"/>
        <v>2020</v>
      </c>
      <c r="N3039" s="14">
        <f t="shared" si="377"/>
        <v>1</v>
      </c>
      <c r="O3039" s="14" t="str">
        <f>IFERROR(VLOOKUP(I3039,Lists!$F$2:$G$16,2,FALSE()),"Not Rated")</f>
        <v>Adults</v>
      </c>
      <c r="P3039" s="14">
        <f t="shared" si="378"/>
        <v>1</v>
      </c>
      <c r="Q3039" s="14" t="str">
        <f t="shared" si="379"/>
        <v>United States</v>
      </c>
      <c r="R3039" s="14" t="str">
        <f t="shared" si="380"/>
        <v>|United States|</v>
      </c>
      <c r="S3039" s="14" t="str">
        <f t="shared" si="381"/>
        <v>|Crime TV Shows|TV Action &amp; Adventure|TV Comedies|</v>
      </c>
      <c r="T3039" s="14" t="str">
        <f t="shared" si="382"/>
        <v>|Unknown|</v>
      </c>
      <c r="U3039" s="14" t="str">
        <f t="shared" si="383"/>
        <v>|Erinn Hayes|Rob Huebel|Malin Akerman|Rob Corddry|Lake Bell|Sarayu Blue|Ken Marino|Fred Melamed|Tom Wright|Jason Schwartzman|Eric Nenninger|Megan Le|Beth Dover|Zandy Hartig|Brian Huskey|Michael Cera|</v>
      </c>
    </row>
    <row r="3040" spans="1:21">
      <c r="A3040" s="14" t="s">
        <v>14639</v>
      </c>
      <c r="B3040" s="14" t="s">
        <v>48</v>
      </c>
      <c r="C3040" s="14" t="s">
        <v>14640</v>
      </c>
      <c r="D3040" s="14" t="s">
        <v>14641</v>
      </c>
      <c r="E3040" s="14" t="s">
        <v>14642</v>
      </c>
      <c r="F3040" s="14" t="s">
        <v>118</v>
      </c>
      <c r="G3040" s="26">
        <v>43840</v>
      </c>
      <c r="H3040" s="14">
        <v>2014</v>
      </c>
      <c r="I3040" s="14" t="s">
        <v>363</v>
      </c>
      <c r="J3040" s="14" t="s">
        <v>1008</v>
      </c>
      <c r="K3040" s="14" t="s">
        <v>7420</v>
      </c>
      <c r="L3040" s="14" t="s">
        <v>14643</v>
      </c>
      <c r="M3040" s="14">
        <f t="shared" si="376"/>
        <v>2020</v>
      </c>
      <c r="N3040" s="14">
        <f t="shared" si="377"/>
        <v>1</v>
      </c>
      <c r="O3040" s="14" t="str">
        <f>IFERROR(VLOOKUP(I3040,Lists!$F$2:$G$16,2,FALSE()),"Not Rated")</f>
        <v>Adults</v>
      </c>
      <c r="P3040" s="14">
        <f t="shared" si="378"/>
        <v>119</v>
      </c>
      <c r="Q3040" s="14" t="str">
        <f t="shared" si="379"/>
        <v>United Kingdom</v>
      </c>
      <c r="R3040" s="14" t="str">
        <f t="shared" si="380"/>
        <v>|United Kingdom|</v>
      </c>
      <c r="S3040" s="14" t="str">
        <f t="shared" si="381"/>
        <v>|Action &amp; Adventure|Dramas|Independent Movies|</v>
      </c>
      <c r="T3040" s="14" t="str">
        <f t="shared" si="382"/>
        <v>|Tom Green|</v>
      </c>
      <c r="U3040" s="14" t="str">
        <f t="shared" si="383"/>
        <v>|Johnny Harris|Sam Keeley|Joe Dempsie|Kyle Soller|Nicholas Pinnock|Parker Sawyers|Philip Arditti|Sofia Boutella|</v>
      </c>
    </row>
    <row r="3041" spans="1:21">
      <c r="A3041" s="14" t="s">
        <v>14644</v>
      </c>
      <c r="B3041" s="14" t="s">
        <v>49</v>
      </c>
      <c r="C3041" s="14" t="s">
        <v>14645</v>
      </c>
      <c r="D3041" s="14" t="s">
        <v>117</v>
      </c>
      <c r="E3041" s="14" t="s">
        <v>14646</v>
      </c>
      <c r="F3041" s="14" t="s">
        <v>127</v>
      </c>
      <c r="G3041" s="26">
        <v>43840</v>
      </c>
      <c r="H3041" s="14">
        <v>2020</v>
      </c>
      <c r="I3041" s="14" t="s">
        <v>366</v>
      </c>
      <c r="J3041" s="14" t="s">
        <v>106</v>
      </c>
      <c r="K3041" s="14" t="s">
        <v>617</v>
      </c>
      <c r="L3041" s="14" t="s">
        <v>14647</v>
      </c>
      <c r="M3041" s="14">
        <f t="shared" si="376"/>
        <v>2020</v>
      </c>
      <c r="N3041" s="14">
        <f t="shared" si="377"/>
        <v>1</v>
      </c>
      <c r="O3041" s="14" t="str">
        <f>IFERROR(VLOOKUP(I3041,Lists!$F$2:$G$16,2,FALSE()),"Not Rated")</f>
        <v>Kids</v>
      </c>
      <c r="P3041" s="14">
        <f t="shared" si="378"/>
        <v>2</v>
      </c>
      <c r="Q3041" s="14" t="str">
        <f t="shared" si="379"/>
        <v>Australia</v>
      </c>
      <c r="R3041" s="14" t="str">
        <f t="shared" si="380"/>
        <v>|Australia|</v>
      </c>
      <c r="S3041" s="14" t="str">
        <f t="shared" si="381"/>
        <v>|Kids' TV|TV Comedies|</v>
      </c>
      <c r="T3041" s="14" t="str">
        <f t="shared" si="382"/>
        <v>|Unknown|</v>
      </c>
      <c r="U3041" s="14" t="str">
        <f t="shared" si="383"/>
        <v>|Abby Bergman|Anna Cooke|Aston Droomer|Jamil Smyth-Secka|James Saunders|Maria Angelico|Eliza Ong|</v>
      </c>
    </row>
    <row r="3042" spans="1:21">
      <c r="A3042" s="14" t="s">
        <v>14648</v>
      </c>
      <c r="B3042" s="14" t="s">
        <v>49</v>
      </c>
      <c r="C3042" s="14" t="s">
        <v>14649</v>
      </c>
      <c r="D3042" s="14" t="s">
        <v>117</v>
      </c>
      <c r="E3042" s="14" t="s">
        <v>14650</v>
      </c>
      <c r="F3042" s="14" t="s">
        <v>120</v>
      </c>
      <c r="G3042" s="26">
        <v>43840</v>
      </c>
      <c r="H3042" s="14">
        <v>2020</v>
      </c>
      <c r="I3042" s="14" t="s">
        <v>360</v>
      </c>
      <c r="J3042" s="14" t="s">
        <v>105</v>
      </c>
      <c r="K3042" s="14" t="s">
        <v>14651</v>
      </c>
      <c r="L3042" s="14" t="s">
        <v>14652</v>
      </c>
      <c r="M3042" s="14">
        <f t="shared" si="376"/>
        <v>2020</v>
      </c>
      <c r="N3042" s="14">
        <f t="shared" si="377"/>
        <v>1</v>
      </c>
      <c r="O3042" s="14" t="str">
        <f>IFERROR(VLOOKUP(I3042,Lists!$F$2:$G$16,2,FALSE()),"Not Rated")</f>
        <v>Adults</v>
      </c>
      <c r="P3042" s="14">
        <f t="shared" si="378"/>
        <v>1</v>
      </c>
      <c r="Q3042" s="14" t="str">
        <f t="shared" si="379"/>
        <v>France</v>
      </c>
      <c r="R3042" s="14" t="str">
        <f t="shared" si="380"/>
        <v>|France|</v>
      </c>
      <c r="S3042" s="14" t="str">
        <f t="shared" si="381"/>
        <v>|International TV Shows|Reality TV|TV Comedies|</v>
      </c>
      <c r="T3042" s="14" t="str">
        <f t="shared" si="382"/>
        <v>|Unknown|</v>
      </c>
      <c r="U3042" s="14" t="str">
        <f t="shared" si="383"/>
        <v>|Ahmed Sylla|Alban Ivanov|Ornella Fleury|Natoo|Carlito|Mcfly|Djimo|Lola Dubini|Noom Diawara|Tania Dutel|Hakim Jemili|Jason Brokerss|Bérengère Krief|Thomas Vandenberghe|Monsieur Poulpe|Jhon Rachid|Audrey Pirault|Jeanfi Janssens|Fadily Camara|Laurie Peret|Issa Doumbia|Anne-Sophie Girard|Elhadj Gaye|Guillaume Bats|</v>
      </c>
    </row>
    <row r="3043" spans="1:21">
      <c r="A3043" s="14" t="s">
        <v>14653</v>
      </c>
      <c r="B3043" s="14" t="s">
        <v>48</v>
      </c>
      <c r="C3043" s="14" t="s">
        <v>14654</v>
      </c>
      <c r="D3043" s="14" t="s">
        <v>296</v>
      </c>
      <c r="E3043" s="14" t="s">
        <v>14655</v>
      </c>
      <c r="F3043" s="14" t="s">
        <v>115</v>
      </c>
      <c r="G3043" s="26">
        <v>43839</v>
      </c>
      <c r="H3043" s="14">
        <v>2020</v>
      </c>
      <c r="I3043" s="14" t="s">
        <v>360</v>
      </c>
      <c r="J3043" s="14" t="s">
        <v>566</v>
      </c>
      <c r="K3043" s="14" t="s">
        <v>1149</v>
      </c>
      <c r="L3043" s="14" t="s">
        <v>14656</v>
      </c>
      <c r="M3043" s="14">
        <f t="shared" si="376"/>
        <v>2020</v>
      </c>
      <c r="N3043" s="14">
        <f t="shared" si="377"/>
        <v>1</v>
      </c>
      <c r="O3043" s="14" t="str">
        <f>IFERROR(VLOOKUP(I3043,Lists!$F$2:$G$16,2,FALSE()),"Not Rated")</f>
        <v>Adults</v>
      </c>
      <c r="P3043" s="14">
        <f t="shared" si="378"/>
        <v>97</v>
      </c>
      <c r="Q3043" s="14" t="str">
        <f t="shared" si="379"/>
        <v>United States</v>
      </c>
      <c r="R3043" s="14" t="str">
        <f t="shared" si="380"/>
        <v>|United States|</v>
      </c>
      <c r="S3043" s="14" t="str">
        <f t="shared" si="381"/>
        <v>|Action &amp; Adventure|Comedies|</v>
      </c>
      <c r="T3043" s="14" t="str">
        <f t="shared" si="382"/>
        <v>|Don Michael Paul|</v>
      </c>
      <c r="U3043" s="14" t="str">
        <f t="shared" si="383"/>
        <v>|Faizon Love|Kirk Fox|Tony Todd|Pearl Thusi|Cassie Clare|Fiona Ramsey|Neels Clasen|Roxy Nel|</v>
      </c>
    </row>
    <row r="3044" spans="1:21">
      <c r="A3044" s="14" t="s">
        <v>14657</v>
      </c>
      <c r="B3044" s="14" t="s">
        <v>49</v>
      </c>
      <c r="C3044" s="14" t="s">
        <v>14658</v>
      </c>
      <c r="D3044" s="14" t="s">
        <v>117</v>
      </c>
      <c r="E3044" s="14" t="s">
        <v>117</v>
      </c>
      <c r="F3044" s="14" t="s">
        <v>115</v>
      </c>
      <c r="G3044" s="26">
        <v>43838</v>
      </c>
      <c r="H3044" s="14">
        <v>2020</v>
      </c>
      <c r="I3044" s="14" t="s">
        <v>360</v>
      </c>
      <c r="J3044" s="14" t="s">
        <v>105</v>
      </c>
      <c r="K3044" s="14" t="s">
        <v>14659</v>
      </c>
      <c r="L3044" s="14" t="s">
        <v>14660</v>
      </c>
      <c r="M3044" s="14">
        <f t="shared" si="376"/>
        <v>2020</v>
      </c>
      <c r="N3044" s="14">
        <f t="shared" si="377"/>
        <v>1</v>
      </c>
      <c r="O3044" s="14" t="str">
        <f>IFERROR(VLOOKUP(I3044,Lists!$F$2:$G$16,2,FALSE()),"Not Rated")</f>
        <v>Adults</v>
      </c>
      <c r="P3044" s="14">
        <f t="shared" si="378"/>
        <v>1</v>
      </c>
      <c r="Q3044" s="14" t="str">
        <f t="shared" si="379"/>
        <v>United States</v>
      </c>
      <c r="R3044" s="14" t="str">
        <f t="shared" si="380"/>
        <v>|United States|</v>
      </c>
      <c r="S3044" s="14" t="str">
        <f t="shared" si="381"/>
        <v>|Docuseries|Reality TV|Teen TV Shows|</v>
      </c>
      <c r="T3044" s="14" t="str">
        <f t="shared" si="382"/>
        <v>|Unknown|</v>
      </c>
      <c r="U3044" s="14" t="str">
        <f t="shared" si="383"/>
        <v>|Unknown|</v>
      </c>
    </row>
    <row r="3045" spans="1:21">
      <c r="A3045" s="14" t="s">
        <v>14661</v>
      </c>
      <c r="B3045" s="14" t="s">
        <v>48</v>
      </c>
      <c r="C3045" s="14" t="s">
        <v>14662</v>
      </c>
      <c r="D3045" s="14" t="s">
        <v>14663</v>
      </c>
      <c r="E3045" s="14" t="s">
        <v>14664</v>
      </c>
      <c r="F3045" s="14" t="s">
        <v>115</v>
      </c>
      <c r="G3045" s="26">
        <v>43837</v>
      </c>
      <c r="H3045" s="14">
        <v>2017</v>
      </c>
      <c r="I3045" s="14" t="s">
        <v>363</v>
      </c>
      <c r="J3045" s="14" t="s">
        <v>900</v>
      </c>
      <c r="K3045" s="14" t="s">
        <v>1436</v>
      </c>
      <c r="L3045" s="14" t="s">
        <v>14665</v>
      </c>
      <c r="M3045" s="14">
        <f t="shared" si="376"/>
        <v>2020</v>
      </c>
      <c r="N3045" s="14">
        <f t="shared" si="377"/>
        <v>1</v>
      </c>
      <c r="O3045" s="14" t="str">
        <f>IFERROR(VLOOKUP(I3045,Lists!$F$2:$G$16,2,FALSE()),"Not Rated")</f>
        <v>Adults</v>
      </c>
      <c r="P3045" s="14">
        <f t="shared" si="378"/>
        <v>92</v>
      </c>
      <c r="Q3045" s="14" t="str">
        <f t="shared" si="379"/>
        <v>United States</v>
      </c>
      <c r="R3045" s="14" t="str">
        <f t="shared" si="380"/>
        <v>|United States|</v>
      </c>
      <c r="S3045" s="14" t="str">
        <f t="shared" si="381"/>
        <v>|Dramas|Independent Movies|</v>
      </c>
      <c r="T3045" s="14" t="str">
        <f t="shared" si="382"/>
        <v>|David Lowery|</v>
      </c>
      <c r="U3045" s="14" t="str">
        <f t="shared" si="383"/>
        <v>|Casey Affleck|Rooney Mara|Liz Franke|Rob Zabrecky|Will Oldham|Sonia Acevedo|</v>
      </c>
    </row>
    <row r="3046" spans="1:21">
      <c r="A3046" s="14" t="s">
        <v>14666</v>
      </c>
      <c r="B3046" s="14" t="s">
        <v>48</v>
      </c>
      <c r="C3046" s="14" t="s">
        <v>14667</v>
      </c>
      <c r="D3046" s="14" t="s">
        <v>14668</v>
      </c>
      <c r="E3046" s="14" t="s">
        <v>14669</v>
      </c>
      <c r="F3046" s="14" t="s">
        <v>122</v>
      </c>
      <c r="G3046" s="26">
        <v>43837</v>
      </c>
      <c r="H3046" s="14">
        <v>2020</v>
      </c>
      <c r="I3046" s="14" t="s">
        <v>360</v>
      </c>
      <c r="J3046" s="14" t="s">
        <v>724</v>
      </c>
      <c r="K3046" s="14" t="s">
        <v>834</v>
      </c>
      <c r="L3046" s="14" t="s">
        <v>14670</v>
      </c>
      <c r="M3046" s="14">
        <f t="shared" si="376"/>
        <v>2020</v>
      </c>
      <c r="N3046" s="14">
        <f t="shared" si="377"/>
        <v>1</v>
      </c>
      <c r="O3046" s="14" t="str">
        <f>IFERROR(VLOOKUP(I3046,Lists!$F$2:$G$16,2,FALSE()),"Not Rated")</f>
        <v>Adults</v>
      </c>
      <c r="P3046" s="14">
        <f t="shared" si="378"/>
        <v>102</v>
      </c>
      <c r="Q3046" s="14" t="str">
        <f t="shared" si="379"/>
        <v>Spain</v>
      </c>
      <c r="R3046" s="14" t="str">
        <f t="shared" si="380"/>
        <v>|Spain|</v>
      </c>
      <c r="S3046" s="14" t="str">
        <f t="shared" si="381"/>
        <v>|Comedies|Dramas|International Movies|</v>
      </c>
      <c r="T3046" s="14" t="str">
        <f t="shared" si="382"/>
        <v>|Maria Ripoll|</v>
      </c>
      <c r="U3046" s="14" t="str">
        <f t="shared" si="383"/>
        <v>|Oscar Martínez|Inma Cuesta|Mafalda Carbonell|Nacho López|Isabel Requena|Aina Clotet|Antonio Valero|María Zamora|Hugo Balaguer|Valeria Schoneveld|</v>
      </c>
    </row>
    <row r="3047" spans="1:21">
      <c r="A3047" s="14" t="s">
        <v>14671</v>
      </c>
      <c r="B3047" s="14" t="s">
        <v>49</v>
      </c>
      <c r="C3047" s="14" t="s">
        <v>14672</v>
      </c>
      <c r="D3047" s="14" t="s">
        <v>117</v>
      </c>
      <c r="E3047" s="14" t="s">
        <v>14673</v>
      </c>
      <c r="F3047" s="14" t="s">
        <v>118</v>
      </c>
      <c r="G3047" s="26">
        <v>43834</v>
      </c>
      <c r="H3047" s="14">
        <v>2020</v>
      </c>
      <c r="I3047" s="14" t="s">
        <v>361</v>
      </c>
      <c r="J3047" s="14" t="s">
        <v>105</v>
      </c>
      <c r="K3047" s="14" t="s">
        <v>3084</v>
      </c>
      <c r="L3047" s="14" t="s">
        <v>14674</v>
      </c>
      <c r="M3047" s="14">
        <f t="shared" si="376"/>
        <v>2020</v>
      </c>
      <c r="N3047" s="14">
        <f t="shared" si="377"/>
        <v>1</v>
      </c>
      <c r="O3047" s="14" t="str">
        <f>IFERROR(VLOOKUP(I3047,Lists!$F$2:$G$16,2,FALSE()),"Not Rated")</f>
        <v>Teens</v>
      </c>
      <c r="P3047" s="14">
        <f t="shared" si="378"/>
        <v>1</v>
      </c>
      <c r="Q3047" s="14" t="str">
        <f t="shared" si="379"/>
        <v>United Kingdom</v>
      </c>
      <c r="R3047" s="14" t="str">
        <f t="shared" si="380"/>
        <v>|United Kingdom|</v>
      </c>
      <c r="S3047" s="14" t="str">
        <f t="shared" si="381"/>
        <v>|British TV Shows|International TV Shows|TV Dramas|</v>
      </c>
      <c r="T3047" s="14" t="str">
        <f t="shared" si="382"/>
        <v>|Unknown|</v>
      </c>
      <c r="U3047" s="14" t="str">
        <f t="shared" si="383"/>
        <v>|Claes Bang|Dolly Wells|John Heffernan|</v>
      </c>
    </row>
    <row r="3048" spans="1:21">
      <c r="A3048" s="14" t="s">
        <v>14675</v>
      </c>
      <c r="B3048" s="14" t="s">
        <v>48</v>
      </c>
      <c r="C3048" s="14" t="s">
        <v>14676</v>
      </c>
      <c r="D3048" s="14" t="s">
        <v>14677</v>
      </c>
      <c r="E3048" s="14" t="s">
        <v>14678</v>
      </c>
      <c r="F3048" s="14" t="s">
        <v>125</v>
      </c>
      <c r="G3048" s="26">
        <v>43833</v>
      </c>
      <c r="H3048" s="14">
        <v>2020</v>
      </c>
      <c r="I3048" s="14" t="s">
        <v>361</v>
      </c>
      <c r="J3048" s="14" t="s">
        <v>404</v>
      </c>
      <c r="K3048" s="14" t="s">
        <v>542</v>
      </c>
      <c r="L3048" s="14" t="s">
        <v>14679</v>
      </c>
      <c r="M3048" s="14">
        <f t="shared" si="376"/>
        <v>2020</v>
      </c>
      <c r="N3048" s="14">
        <f t="shared" si="377"/>
        <v>1</v>
      </c>
      <c r="O3048" s="14" t="str">
        <f>IFERROR(VLOOKUP(I3048,Lists!$F$2:$G$16,2,FALSE()),"Not Rated")</f>
        <v>Teens</v>
      </c>
      <c r="P3048" s="14">
        <f t="shared" si="378"/>
        <v>90</v>
      </c>
      <c r="Q3048" s="14" t="str">
        <f t="shared" si="379"/>
        <v>Mexico</v>
      </c>
      <c r="R3048" s="14" t="str">
        <f t="shared" si="380"/>
        <v>|Mexico|</v>
      </c>
      <c r="S3048" s="14" t="str">
        <f t="shared" si="381"/>
        <v>|Comedies|International Movies|Romantic Movies|</v>
      </c>
      <c r="T3048" s="14" t="str">
        <f t="shared" si="382"/>
        <v>|Yibrán Asuad|</v>
      </c>
      <c r="U3048" s="14" t="str">
        <f t="shared" si="383"/>
        <v>|Hánssel Casillas|Loreto Peralta|Andrea Sutton|Luis De La Rosa|Alejandro Flores|Anajosé Aldrete|Daniel Haddad|Montserrat Marañón|Juan Carlos Viana Prieto|Hernán Del Riego|</v>
      </c>
    </row>
    <row r="3049" spans="1:21">
      <c r="A3049" s="14" t="s">
        <v>14680</v>
      </c>
      <c r="B3049" s="14" t="s">
        <v>49</v>
      </c>
      <c r="C3049" s="14" t="s">
        <v>14681</v>
      </c>
      <c r="D3049" s="14" t="s">
        <v>117</v>
      </c>
      <c r="E3049" s="14" t="s">
        <v>14682</v>
      </c>
      <c r="F3049" s="14" t="s">
        <v>119</v>
      </c>
      <c r="G3049" s="26">
        <v>43833</v>
      </c>
      <c r="H3049" s="14">
        <v>2019</v>
      </c>
      <c r="I3049" s="14" t="s">
        <v>362</v>
      </c>
      <c r="J3049" s="14" t="s">
        <v>107</v>
      </c>
      <c r="K3049" s="14" t="s">
        <v>1844</v>
      </c>
      <c r="L3049" s="14" t="s">
        <v>14683</v>
      </c>
      <c r="M3049" s="14">
        <f t="shared" si="376"/>
        <v>2020</v>
      </c>
      <c r="N3049" s="14">
        <f t="shared" si="377"/>
        <v>1</v>
      </c>
      <c r="O3049" s="14" t="str">
        <f>IFERROR(VLOOKUP(I3049,Lists!$F$2:$G$16,2,FALSE()),"Not Rated")</f>
        <v>Older Kids</v>
      </c>
      <c r="P3049" s="14">
        <f t="shared" si="378"/>
        <v>3</v>
      </c>
      <c r="Q3049" s="14" t="str">
        <f t="shared" si="379"/>
        <v>Canada</v>
      </c>
      <c r="R3049" s="14" t="str">
        <f t="shared" si="380"/>
        <v>|Canada|</v>
      </c>
      <c r="S3049" s="14" t="str">
        <f t="shared" si="381"/>
        <v>|International TV Shows|TV Dramas|Teen TV Shows|</v>
      </c>
      <c r="T3049" s="14" t="str">
        <f t="shared" si="382"/>
        <v>|Unknown|</v>
      </c>
      <c r="U3049" s="14" t="str">
        <f t="shared" si="383"/>
        <v>|Amybeth McNulty|Geraldine James|R.H. Thomson|Corrine Koslo|Dalila Bela|Lucas Jade Zumann|Aymeric Jett Montaz|</v>
      </c>
    </row>
    <row r="3050" spans="1:21">
      <c r="A3050" s="14" t="s">
        <v>14684</v>
      </c>
      <c r="B3050" s="14" t="s">
        <v>48</v>
      </c>
      <c r="C3050" s="14" t="s">
        <v>14685</v>
      </c>
      <c r="D3050" s="14" t="s">
        <v>12331</v>
      </c>
      <c r="E3050" s="14" t="s">
        <v>14686</v>
      </c>
      <c r="F3050" s="14" t="s">
        <v>116</v>
      </c>
      <c r="G3050" s="26">
        <v>43832</v>
      </c>
      <c r="H3050" s="14">
        <v>2017</v>
      </c>
      <c r="I3050" s="14" t="s">
        <v>361</v>
      </c>
      <c r="J3050" s="14" t="s">
        <v>1399</v>
      </c>
      <c r="K3050" s="14" t="s">
        <v>910</v>
      </c>
      <c r="L3050" s="14" t="s">
        <v>14687</v>
      </c>
      <c r="M3050" s="14">
        <f t="shared" si="376"/>
        <v>2020</v>
      </c>
      <c r="N3050" s="14">
        <f t="shared" si="377"/>
        <v>1</v>
      </c>
      <c r="O3050" s="14" t="str">
        <f>IFERROR(VLOOKUP(I3050,Lists!$F$2:$G$16,2,FALSE()),"Not Rated")</f>
        <v>Teens</v>
      </c>
      <c r="P3050" s="14">
        <f t="shared" si="378"/>
        <v>129</v>
      </c>
      <c r="Q3050" s="14" t="str">
        <f t="shared" si="379"/>
        <v>India</v>
      </c>
      <c r="R3050" s="14" t="str">
        <f t="shared" si="380"/>
        <v>|India|</v>
      </c>
      <c r="S3050" s="14" t="str">
        <f t="shared" si="381"/>
        <v>|Dramas|International Movies|Romantic Movies|</v>
      </c>
      <c r="T3050" s="14" t="str">
        <f t="shared" si="382"/>
        <v>|Mohit Suri|</v>
      </c>
      <c r="U3050" s="14" t="str">
        <f t="shared" si="383"/>
        <v>|Arjun Kapoor|Shraddha Kapoor|Vikrant Massey|Seema Biswas|Rhea Chakraborty|Sujata Sehgal|Anisa Butt|</v>
      </c>
    </row>
    <row r="3051" spans="1:21">
      <c r="A3051" s="14" t="s">
        <v>14688</v>
      </c>
      <c r="B3051" s="14" t="s">
        <v>49</v>
      </c>
      <c r="C3051" s="14" t="s">
        <v>14689</v>
      </c>
      <c r="D3051" s="14" t="s">
        <v>117</v>
      </c>
      <c r="E3051" s="14" t="s">
        <v>14690</v>
      </c>
      <c r="F3051" s="14" t="s">
        <v>115</v>
      </c>
      <c r="G3051" s="26">
        <v>43832</v>
      </c>
      <c r="H3051" s="14">
        <v>2020</v>
      </c>
      <c r="I3051" s="14" t="s">
        <v>360</v>
      </c>
      <c r="J3051" s="14" t="s">
        <v>105</v>
      </c>
      <c r="K3051" s="14" t="s">
        <v>956</v>
      </c>
      <c r="L3051" s="14" t="s">
        <v>14691</v>
      </c>
      <c r="M3051" s="14">
        <f t="shared" si="376"/>
        <v>2020</v>
      </c>
      <c r="N3051" s="14">
        <f t="shared" si="377"/>
        <v>1</v>
      </c>
      <c r="O3051" s="14" t="str">
        <f>IFERROR(VLOOKUP(I3051,Lists!$F$2:$G$16,2,FALSE()),"Not Rated")</f>
        <v>Adults</v>
      </c>
      <c r="P3051" s="14">
        <f t="shared" si="378"/>
        <v>1</v>
      </c>
      <c r="Q3051" s="14" t="str">
        <f t="shared" si="379"/>
        <v>United States</v>
      </c>
      <c r="R3051" s="14" t="str">
        <f t="shared" si="380"/>
        <v>|United States|</v>
      </c>
      <c r="S3051" s="14" t="str">
        <f t="shared" si="381"/>
        <v>|Docuseries|Science &amp; Nature TV|</v>
      </c>
      <c r="T3051" s="14" t="str">
        <f t="shared" si="382"/>
        <v>|Unknown|</v>
      </c>
      <c r="U3051" s="14" t="str">
        <f t="shared" si="383"/>
        <v>|Janelle Monáe|</v>
      </c>
    </row>
    <row r="3052" spans="1:21">
      <c r="A3052" s="14" t="s">
        <v>14692</v>
      </c>
      <c r="B3052" s="14" t="s">
        <v>49</v>
      </c>
      <c r="C3052" s="14" t="s">
        <v>14693</v>
      </c>
      <c r="D3052" s="14" t="s">
        <v>117</v>
      </c>
      <c r="E3052" s="14" t="s">
        <v>14694</v>
      </c>
      <c r="F3052" s="14" t="s">
        <v>135</v>
      </c>
      <c r="G3052" s="26">
        <v>43832</v>
      </c>
      <c r="H3052" s="14">
        <v>2019</v>
      </c>
      <c r="I3052" s="14" t="s">
        <v>360</v>
      </c>
      <c r="J3052" s="14" t="s">
        <v>105</v>
      </c>
      <c r="K3052" s="14" t="s">
        <v>522</v>
      </c>
      <c r="L3052" s="14" t="s">
        <v>14695</v>
      </c>
      <c r="M3052" s="14">
        <f t="shared" si="376"/>
        <v>2020</v>
      </c>
      <c r="N3052" s="14">
        <f t="shared" si="377"/>
        <v>1</v>
      </c>
      <c r="O3052" s="14" t="str">
        <f>IFERROR(VLOOKUP(I3052,Lists!$F$2:$G$16,2,FALSE()),"Not Rated")</f>
        <v>Adults</v>
      </c>
      <c r="P3052" s="14">
        <f t="shared" si="378"/>
        <v>1</v>
      </c>
      <c r="Q3052" s="14" t="str">
        <f t="shared" si="379"/>
        <v>Belgium</v>
      </c>
      <c r="R3052" s="14" t="str">
        <f t="shared" si="380"/>
        <v>|Belgium|</v>
      </c>
      <c r="S3052" s="14" t="str">
        <f t="shared" si="381"/>
        <v>|International TV Shows|TV Action &amp; Adventure|TV Dramas|</v>
      </c>
      <c r="T3052" s="14" t="str">
        <f t="shared" si="382"/>
        <v>|Unknown|</v>
      </c>
      <c r="U3052" s="14" t="str">
        <f t="shared" si="383"/>
        <v>|Matteo Simoni|Tom Van Dyck|Stef Aerts|Anne-Laure Vandeputte|Jeroen Perceval|Charlotte Timmers|Dirk Roofthooft|Anemone Valcke|</v>
      </c>
    </row>
    <row r="3053" spans="1:21">
      <c r="A3053" s="14" t="s">
        <v>14696</v>
      </c>
      <c r="B3053" s="14" t="s">
        <v>48</v>
      </c>
      <c r="C3053" s="14" t="s">
        <v>14697</v>
      </c>
      <c r="D3053" s="14" t="s">
        <v>14698</v>
      </c>
      <c r="E3053" s="14" t="s">
        <v>14699</v>
      </c>
      <c r="F3053" s="14" t="s">
        <v>14700</v>
      </c>
      <c r="G3053" s="26">
        <v>43831</v>
      </c>
      <c r="H3053" s="14">
        <v>2018</v>
      </c>
      <c r="I3053" s="14" t="s">
        <v>361</v>
      </c>
      <c r="J3053" s="14" t="s">
        <v>574</v>
      </c>
      <c r="K3053" s="14" t="s">
        <v>475</v>
      </c>
      <c r="L3053" s="14" t="s">
        <v>14701</v>
      </c>
      <c r="M3053" s="14">
        <f t="shared" si="376"/>
        <v>2020</v>
      </c>
      <c r="N3053" s="14">
        <f t="shared" si="377"/>
        <v>1</v>
      </c>
      <c r="O3053" s="14" t="str">
        <f>IFERROR(VLOOKUP(I3053,Lists!$F$2:$G$16,2,FALSE()),"Not Rated")</f>
        <v>Teens</v>
      </c>
      <c r="P3053" s="14">
        <f t="shared" si="378"/>
        <v>106</v>
      </c>
      <c r="Q3053" s="14" t="str">
        <f t="shared" si="379"/>
        <v>Indonesia</v>
      </c>
      <c r="R3053" s="14" t="str">
        <f t="shared" si="380"/>
        <v>|Indonesia|South Korea|Singapore|</v>
      </c>
      <c r="S3053" s="14" t="str">
        <f t="shared" si="381"/>
        <v>|Dramas|International Movies|</v>
      </c>
      <c r="T3053" s="14" t="str">
        <f t="shared" si="382"/>
        <v>|Edwin|</v>
      </c>
      <c r="U3053" s="14" t="str">
        <f t="shared" si="383"/>
        <v>|Dian Sastrowardoyo|Oka Antara|Hannah Al Rashid|Nicholas Saputra|Deddy Mahendra Desta|Ayu Azhari|</v>
      </c>
    </row>
    <row r="3054" spans="1:21">
      <c r="A3054" s="14" t="s">
        <v>14702</v>
      </c>
      <c r="B3054" s="14" t="s">
        <v>49</v>
      </c>
      <c r="C3054" s="14" t="s">
        <v>14703</v>
      </c>
      <c r="D3054" s="14" t="s">
        <v>117</v>
      </c>
      <c r="E3054" s="14" t="s">
        <v>14704</v>
      </c>
      <c r="F3054" s="14" t="s">
        <v>123</v>
      </c>
      <c r="G3054" s="26">
        <v>43831</v>
      </c>
      <c r="H3054" s="14">
        <v>2017</v>
      </c>
      <c r="I3054" s="14" t="s">
        <v>361</v>
      </c>
      <c r="J3054" s="14" t="s">
        <v>105</v>
      </c>
      <c r="K3054" s="14" t="s">
        <v>6268</v>
      </c>
      <c r="L3054" s="14" t="s">
        <v>14705</v>
      </c>
      <c r="M3054" s="14">
        <f t="shared" si="376"/>
        <v>2020</v>
      </c>
      <c r="N3054" s="14">
        <f t="shared" si="377"/>
        <v>1</v>
      </c>
      <c r="O3054" s="14" t="str">
        <f>IFERROR(VLOOKUP(I3054,Lists!$F$2:$G$16,2,FALSE()),"Not Rated")</f>
        <v>Teens</v>
      </c>
      <c r="P3054" s="14">
        <f t="shared" si="378"/>
        <v>1</v>
      </c>
      <c r="Q3054" s="14" t="str">
        <f t="shared" si="379"/>
        <v>South Korea</v>
      </c>
      <c r="R3054" s="14" t="str">
        <f t="shared" si="380"/>
        <v>|South Korea|</v>
      </c>
      <c r="S3054" s="14" t="str">
        <f t="shared" si="381"/>
        <v>|International TV Shows|Korean TV Shows|Romantic TV Shows|</v>
      </c>
      <c r="T3054" s="14" t="str">
        <f t="shared" si="382"/>
        <v>|Unknown|</v>
      </c>
      <c r="U3054" s="14" t="str">
        <f t="shared" si="383"/>
        <v>|Lee Min-ki|Jung So-min|Esom|Kim Ga-eun|Park Byung-eun|Kim Min-seok|Moon Hee-kyung|Kim Byung-ok|Kim Sun-young|</v>
      </c>
    </row>
    <row r="3055" spans="1:21">
      <c r="A3055" s="14" t="s">
        <v>14706</v>
      </c>
      <c r="B3055" s="14" t="s">
        <v>49</v>
      </c>
      <c r="C3055" s="14" t="s">
        <v>14707</v>
      </c>
      <c r="D3055" s="14" t="s">
        <v>117</v>
      </c>
      <c r="E3055" s="14" t="s">
        <v>117</v>
      </c>
      <c r="F3055" s="14" t="s">
        <v>119</v>
      </c>
      <c r="G3055" s="26">
        <v>43831</v>
      </c>
      <c r="H3055" s="14">
        <v>2018</v>
      </c>
      <c r="I3055" s="14" t="s">
        <v>361</v>
      </c>
      <c r="J3055" s="14" t="s">
        <v>105</v>
      </c>
      <c r="K3055" s="14" t="s">
        <v>14708</v>
      </c>
      <c r="L3055" s="14" t="s">
        <v>14709</v>
      </c>
      <c r="M3055" s="14">
        <f t="shared" si="376"/>
        <v>2020</v>
      </c>
      <c r="N3055" s="14">
        <f t="shared" si="377"/>
        <v>1</v>
      </c>
      <c r="O3055" s="14" t="str">
        <f>IFERROR(VLOOKUP(I3055,Lists!$F$2:$G$16,2,FALSE()),"Not Rated")</f>
        <v>Teens</v>
      </c>
      <c r="P3055" s="14">
        <f t="shared" si="378"/>
        <v>1</v>
      </c>
      <c r="Q3055" s="14" t="str">
        <f t="shared" si="379"/>
        <v>Canada</v>
      </c>
      <c r="R3055" s="14" t="str">
        <f t="shared" si="380"/>
        <v>|Canada|</v>
      </c>
      <c r="S3055" s="14" t="str">
        <f t="shared" si="381"/>
        <v>|Crime TV Shows|International TV Shows|Reality TV|</v>
      </c>
      <c r="T3055" s="14" t="str">
        <f t="shared" si="382"/>
        <v>|Unknown|</v>
      </c>
      <c r="U3055" s="14" t="str">
        <f t="shared" si="383"/>
        <v>|Unknown|</v>
      </c>
    </row>
    <row r="3056" spans="1:21">
      <c r="A3056" s="14" t="s">
        <v>14710</v>
      </c>
      <c r="B3056" s="14" t="s">
        <v>48</v>
      </c>
      <c r="C3056" s="14" t="s">
        <v>14711</v>
      </c>
      <c r="D3056" s="14" t="s">
        <v>14712</v>
      </c>
      <c r="E3056" s="14" t="s">
        <v>14713</v>
      </c>
      <c r="F3056" s="14" t="s">
        <v>118</v>
      </c>
      <c r="G3056" s="26">
        <v>43831</v>
      </c>
      <c r="H3056" s="14">
        <v>2014</v>
      </c>
      <c r="I3056" s="14" t="s">
        <v>362</v>
      </c>
      <c r="J3056" s="14" t="s">
        <v>611</v>
      </c>
      <c r="K3056" s="14" t="s">
        <v>529</v>
      </c>
      <c r="L3056" s="14" t="s">
        <v>14714</v>
      </c>
      <c r="M3056" s="14">
        <f t="shared" si="376"/>
        <v>2020</v>
      </c>
      <c r="N3056" s="14">
        <f t="shared" si="377"/>
        <v>1</v>
      </c>
      <c r="O3056" s="14" t="str">
        <f>IFERROR(VLOOKUP(I3056,Lists!$F$2:$G$16,2,FALSE()),"Not Rated")</f>
        <v>Older Kids</v>
      </c>
      <c r="P3056" s="14">
        <f t="shared" si="378"/>
        <v>105</v>
      </c>
      <c r="Q3056" s="14" t="str">
        <f t="shared" si="379"/>
        <v>United Kingdom</v>
      </c>
      <c r="R3056" s="14" t="str">
        <f t="shared" si="380"/>
        <v>|United Kingdom|</v>
      </c>
      <c r="S3056" s="14" t="str">
        <f t="shared" si="381"/>
        <v>|Comedies|International Movies|</v>
      </c>
      <c r="T3056" s="14" t="str">
        <f t="shared" si="382"/>
        <v>|Vadim Jean|</v>
      </c>
      <c r="U3056" s="14" t="str">
        <f t="shared" si="383"/>
        <v>|Kelsey Grammer|Tamsin Greig|John Michael Higgins|Mathew Horne|Pearce Quigley|Togo Igawa|Sonya Cassidy|Julie Dray|Danny Morgan|Andrew Sachs|</v>
      </c>
    </row>
    <row r="3057" spans="1:21">
      <c r="A3057" s="14" t="s">
        <v>14715</v>
      </c>
      <c r="B3057" s="14" t="s">
        <v>49</v>
      </c>
      <c r="C3057" s="14" t="s">
        <v>14716</v>
      </c>
      <c r="D3057" s="14" t="s">
        <v>117</v>
      </c>
      <c r="E3057" s="14" t="s">
        <v>14717</v>
      </c>
      <c r="F3057" s="14" t="s">
        <v>121</v>
      </c>
      <c r="G3057" s="26">
        <v>43831</v>
      </c>
      <c r="H3057" s="14">
        <v>2018</v>
      </c>
      <c r="I3057" s="14" t="s">
        <v>362</v>
      </c>
      <c r="J3057" s="14" t="s">
        <v>105</v>
      </c>
      <c r="K3057" s="14" t="s">
        <v>14718</v>
      </c>
      <c r="L3057" s="14" t="s">
        <v>14719</v>
      </c>
      <c r="M3057" s="14">
        <f t="shared" si="376"/>
        <v>2020</v>
      </c>
      <c r="N3057" s="14">
        <f t="shared" si="377"/>
        <v>1</v>
      </c>
      <c r="O3057" s="14" t="str">
        <f>IFERROR(VLOOKUP(I3057,Lists!$F$2:$G$16,2,FALSE()),"Not Rated")</f>
        <v>Older Kids</v>
      </c>
      <c r="P3057" s="14">
        <f t="shared" si="378"/>
        <v>1</v>
      </c>
      <c r="Q3057" s="14" t="str">
        <f t="shared" si="379"/>
        <v>Japan</v>
      </c>
      <c r="R3057" s="14" t="str">
        <f t="shared" si="380"/>
        <v>|Japan|</v>
      </c>
      <c r="S3057" s="14" t="str">
        <f t="shared" si="381"/>
        <v>|Anime Series|Teen TV Shows|</v>
      </c>
      <c r="T3057" s="14" t="str">
        <f t="shared" si="382"/>
        <v>|Unknown|</v>
      </c>
      <c r="U3057" s="14" t="str">
        <f t="shared" si="383"/>
        <v>|Kana Hanazawa|Tomoaki Maeno|Daisuke Ono|Kikuko Inoue|Maria Naganawa|Takahiro Sakurai|Saori Hayami|Nobuhiko Okamoto|Yuichi Nakamura|Shoya Chiba|M・A・O|Ayako Kawasumi|Aya Endo|Hiroyuki Yoshino|Mamiko Noto|</v>
      </c>
    </row>
    <row r="3058" spans="1:21">
      <c r="A3058" s="14" t="s">
        <v>14720</v>
      </c>
      <c r="B3058" s="14" t="s">
        <v>49</v>
      </c>
      <c r="C3058" s="14" t="s">
        <v>14721</v>
      </c>
      <c r="D3058" s="14" t="s">
        <v>117</v>
      </c>
      <c r="E3058" s="14" t="s">
        <v>14722</v>
      </c>
      <c r="F3058" s="14" t="s">
        <v>117</v>
      </c>
      <c r="G3058" s="26">
        <v>43831</v>
      </c>
      <c r="H3058" s="14">
        <v>2019</v>
      </c>
      <c r="I3058" s="14" t="s">
        <v>365</v>
      </c>
      <c r="J3058" s="14" t="s">
        <v>105</v>
      </c>
      <c r="K3058" s="14" t="s">
        <v>256</v>
      </c>
      <c r="L3058" s="14" t="s">
        <v>14723</v>
      </c>
      <c r="M3058" s="14">
        <f t="shared" si="376"/>
        <v>2020</v>
      </c>
      <c r="N3058" s="14">
        <f t="shared" si="377"/>
        <v>1</v>
      </c>
      <c r="O3058" s="14" t="str">
        <f>IFERROR(VLOOKUP(I3058,Lists!$F$2:$G$16,2,FALSE()),"Not Rated")</f>
        <v>Kids</v>
      </c>
      <c r="P3058" s="14">
        <f t="shared" si="378"/>
        <v>1</v>
      </c>
      <c r="Q3058" s="14" t="str">
        <f t="shared" si="379"/>
        <v>Unknown</v>
      </c>
      <c r="R3058" s="14" t="str">
        <f t="shared" si="380"/>
        <v>|Unknown|</v>
      </c>
      <c r="S3058" s="14" t="str">
        <f t="shared" si="381"/>
        <v>|Kids' TV|</v>
      </c>
      <c r="T3058" s="14" t="str">
        <f t="shared" si="382"/>
        <v>|Unknown|</v>
      </c>
      <c r="U3058" s="14" t="str">
        <f t="shared" si="383"/>
        <v>|Pinky Pal Rajput|Sonal Kaushal|Julie Tejwani|Jigna Bharadhwaj|Shaily Dubey|Rajesh Kava|Ghanshyam Shukla|Anamaya Verma|Mohit Sinha|Vaibhav Thakkar|</v>
      </c>
    </row>
    <row r="3059" spans="1:21">
      <c r="A3059" s="14" t="s">
        <v>14724</v>
      </c>
      <c r="B3059" s="14" t="s">
        <v>48</v>
      </c>
      <c r="C3059" s="14" t="s">
        <v>14725</v>
      </c>
      <c r="D3059" s="14" t="s">
        <v>14726</v>
      </c>
      <c r="E3059" s="14" t="s">
        <v>14727</v>
      </c>
      <c r="F3059" s="14" t="s">
        <v>115</v>
      </c>
      <c r="G3059" s="26">
        <v>43831</v>
      </c>
      <c r="H3059" s="14">
        <v>2007</v>
      </c>
      <c r="I3059" s="14" t="s">
        <v>366</v>
      </c>
      <c r="J3059" s="14" t="s">
        <v>1773</v>
      </c>
      <c r="K3059" s="14" t="s">
        <v>481</v>
      </c>
      <c r="L3059" s="14" t="s">
        <v>14728</v>
      </c>
      <c r="M3059" s="14">
        <f t="shared" si="376"/>
        <v>2020</v>
      </c>
      <c r="N3059" s="14">
        <f t="shared" si="377"/>
        <v>1</v>
      </c>
      <c r="O3059" s="14" t="str">
        <f>IFERROR(VLOOKUP(I3059,Lists!$F$2:$G$16,2,FALSE()),"Not Rated")</f>
        <v>Kids</v>
      </c>
      <c r="P3059" s="14">
        <f t="shared" si="378"/>
        <v>78</v>
      </c>
      <c r="Q3059" s="14" t="str">
        <f t="shared" si="379"/>
        <v>United States</v>
      </c>
      <c r="R3059" s="14" t="str">
        <f t="shared" si="380"/>
        <v>|United States|</v>
      </c>
      <c r="S3059" s="14" t="str">
        <f t="shared" si="381"/>
        <v>|Children &amp; Family Movies|Comedies|</v>
      </c>
      <c r="T3059" s="14" t="str">
        <f t="shared" si="382"/>
        <v>|Mark A.Z. Dippé|Kyung Ho Lee|</v>
      </c>
      <c r="U3059" s="14" t="str">
        <f t="shared" si="383"/>
        <v>|Frank Welker|Wally Wingert|Gregg Berger|Jennifer Darling|Pat Fraley|Jason Marsden|Neil Ross|Audrey Wasilewski|Stephen Stanton|Greg Eagles|</v>
      </c>
    </row>
    <row r="3060" spans="1:21">
      <c r="A3060" s="14" t="s">
        <v>14729</v>
      </c>
      <c r="B3060" s="14" t="s">
        <v>48</v>
      </c>
      <c r="C3060" s="14" t="s">
        <v>14730</v>
      </c>
      <c r="D3060" s="14" t="s">
        <v>14731</v>
      </c>
      <c r="E3060" s="14" t="s">
        <v>14732</v>
      </c>
      <c r="F3060" s="14" t="s">
        <v>7189</v>
      </c>
      <c r="G3060" s="26">
        <v>43831</v>
      </c>
      <c r="H3060" s="14">
        <v>2008</v>
      </c>
      <c r="I3060" s="14" t="s">
        <v>365</v>
      </c>
      <c r="J3060" s="14" t="s">
        <v>5629</v>
      </c>
      <c r="K3060" s="14" t="s">
        <v>481</v>
      </c>
      <c r="L3060" s="14" t="s">
        <v>14733</v>
      </c>
      <c r="M3060" s="14">
        <f t="shared" si="376"/>
        <v>2020</v>
      </c>
      <c r="N3060" s="14">
        <f t="shared" si="377"/>
        <v>1</v>
      </c>
      <c r="O3060" s="14" t="str">
        <f>IFERROR(VLOOKUP(I3060,Lists!$F$2:$G$16,2,FALSE()),"Not Rated")</f>
        <v>Kids</v>
      </c>
      <c r="P3060" s="14">
        <f t="shared" si="378"/>
        <v>79</v>
      </c>
      <c r="Q3060" s="14" t="str">
        <f t="shared" si="379"/>
        <v>United States</v>
      </c>
      <c r="R3060" s="14" t="str">
        <f t="shared" si="380"/>
        <v>|United States|South Korea|</v>
      </c>
      <c r="S3060" s="14" t="str">
        <f t="shared" si="381"/>
        <v>|Children &amp; Family Movies|Comedies|</v>
      </c>
      <c r="T3060" s="14" t="str">
        <f t="shared" si="382"/>
        <v>|Mark A.Z. Dippé|Eondeok Han|</v>
      </c>
      <c r="U3060" s="14" t="str">
        <f t="shared" si="383"/>
        <v>|Frank Welker|Tim Conway|Gregg Berger|Wally Wingert|Audrey Wasilewski|Fred Tatasciore|Stephen Stanton|Jennifer Darling|Neil Ross|Greg Eagles|</v>
      </c>
    </row>
    <row r="3061" spans="1:21">
      <c r="A3061" s="14" t="s">
        <v>14734</v>
      </c>
      <c r="B3061" s="14" t="s">
        <v>48</v>
      </c>
      <c r="C3061" s="14" t="s">
        <v>14735</v>
      </c>
      <c r="D3061" s="14" t="s">
        <v>14736</v>
      </c>
      <c r="E3061" s="14" t="s">
        <v>14737</v>
      </c>
      <c r="F3061" s="14" t="s">
        <v>13659</v>
      </c>
      <c r="G3061" s="26">
        <v>43831</v>
      </c>
      <c r="H3061" s="14">
        <v>2009</v>
      </c>
      <c r="I3061" s="14" t="s">
        <v>370</v>
      </c>
      <c r="J3061" s="14" t="s">
        <v>1773</v>
      </c>
      <c r="K3061" s="14" t="s">
        <v>481</v>
      </c>
      <c r="L3061" s="14" t="s">
        <v>14738</v>
      </c>
      <c r="M3061" s="14">
        <f t="shared" si="376"/>
        <v>2020</v>
      </c>
      <c r="N3061" s="14">
        <f t="shared" si="377"/>
        <v>1</v>
      </c>
      <c r="O3061" s="14" t="str">
        <f>IFERROR(VLOOKUP(I3061,Lists!$F$2:$G$16,2,FALSE()),"Not Rated")</f>
        <v>Kids</v>
      </c>
      <c r="P3061" s="14">
        <f t="shared" si="378"/>
        <v>78</v>
      </c>
      <c r="Q3061" s="14" t="str">
        <f t="shared" si="379"/>
        <v>South Korea</v>
      </c>
      <c r="R3061" s="14" t="str">
        <f t="shared" si="380"/>
        <v>|South Korea|United States|</v>
      </c>
      <c r="S3061" s="14" t="str">
        <f t="shared" si="381"/>
        <v>|Children &amp; Family Movies|Comedies|</v>
      </c>
      <c r="T3061" s="14" t="str">
        <f t="shared" si="382"/>
        <v>|Mark A.Z. Dippé|</v>
      </c>
      <c r="U3061" s="14" t="str">
        <f t="shared" si="383"/>
        <v>|Frank Welker|Vanessa Marshall|Gregg Berger|Wally Wingert|Audrey Wasilewski|Jason Marsden|Fred Tatasciore|Stephen Stanton|Jennifer Darling|Neil Ross|Greg Eagles|Cathy Cavadini|David Michie|Greg Finley|</v>
      </c>
    </row>
    <row r="3062" spans="1:21">
      <c r="A3062" s="14" t="s">
        <v>14739</v>
      </c>
      <c r="B3062" s="14" t="s">
        <v>48</v>
      </c>
      <c r="C3062" s="14" t="s">
        <v>14740</v>
      </c>
      <c r="D3062" s="14" t="s">
        <v>11108</v>
      </c>
      <c r="E3062" s="14" t="s">
        <v>14741</v>
      </c>
      <c r="F3062" s="14" t="s">
        <v>116</v>
      </c>
      <c r="G3062" s="26">
        <v>43831</v>
      </c>
      <c r="H3062" s="14">
        <v>2020</v>
      </c>
      <c r="I3062" s="14" t="s">
        <v>360</v>
      </c>
      <c r="J3062" s="14" t="s">
        <v>833</v>
      </c>
      <c r="K3062" s="14" t="s">
        <v>1656</v>
      </c>
      <c r="L3062" s="14" t="s">
        <v>14742</v>
      </c>
      <c r="M3062" s="14">
        <f t="shared" si="376"/>
        <v>2020</v>
      </c>
      <c r="N3062" s="14">
        <f t="shared" si="377"/>
        <v>1</v>
      </c>
      <c r="O3062" s="14" t="str">
        <f>IFERROR(VLOOKUP(I3062,Lists!$F$2:$G$16,2,FALSE()),"Not Rated")</f>
        <v>Adults</v>
      </c>
      <c r="P3062" s="14">
        <f t="shared" si="378"/>
        <v>145</v>
      </c>
      <c r="Q3062" s="14" t="str">
        <f t="shared" si="379"/>
        <v>India</v>
      </c>
      <c r="R3062" s="14" t="str">
        <f t="shared" si="380"/>
        <v>|India|</v>
      </c>
      <c r="S3062" s="14" t="str">
        <f t="shared" si="381"/>
        <v>|Horror Movies|International Movies|Thrillers|</v>
      </c>
      <c r="T3062" s="14" t="str">
        <f t="shared" si="382"/>
        <v>|Anurag Kashyap|Dibakar Banerjee|Karan Johar|Zoya Akhtar|</v>
      </c>
      <c r="U3062" s="14" t="str">
        <f t="shared" si="383"/>
        <v>|Janhvi Kapoor|Sobhita Dhulipala|Sukant Goel|Gulshan Devaiah|Mrunal Thakur|Avinash Tiwary|Vijay Varma|Sagar Arya|Surekha Sikri|Pavail Gulati|</v>
      </c>
    </row>
    <row r="3063" spans="1:21">
      <c r="A3063" s="14" t="s">
        <v>14743</v>
      </c>
      <c r="B3063" s="14" t="s">
        <v>48</v>
      </c>
      <c r="C3063" s="14" t="s">
        <v>14744</v>
      </c>
      <c r="D3063" s="14" t="s">
        <v>3965</v>
      </c>
      <c r="E3063" s="14" t="s">
        <v>14745</v>
      </c>
      <c r="F3063" s="14" t="s">
        <v>115</v>
      </c>
      <c r="G3063" s="26">
        <v>43831</v>
      </c>
      <c r="H3063" s="14">
        <v>2015</v>
      </c>
      <c r="I3063" s="14" t="s">
        <v>360</v>
      </c>
      <c r="J3063" s="14" t="s">
        <v>4998</v>
      </c>
      <c r="K3063" s="14" t="s">
        <v>261</v>
      </c>
      <c r="L3063" s="14" t="s">
        <v>14746</v>
      </c>
      <c r="M3063" s="14">
        <f t="shared" si="376"/>
        <v>2020</v>
      </c>
      <c r="N3063" s="14">
        <f t="shared" si="377"/>
        <v>1</v>
      </c>
      <c r="O3063" s="14" t="str">
        <f>IFERROR(VLOOKUP(I3063,Lists!$F$2:$G$16,2,FALSE()),"Not Rated")</f>
        <v>Adults</v>
      </c>
      <c r="P3063" s="14">
        <f t="shared" si="378"/>
        <v>71</v>
      </c>
      <c r="Q3063" s="14" t="str">
        <f t="shared" si="379"/>
        <v>United States</v>
      </c>
      <c r="R3063" s="14" t="str">
        <f t="shared" si="380"/>
        <v>|United States|</v>
      </c>
      <c r="S3063" s="14" t="str">
        <f t="shared" si="381"/>
        <v>|Stand-Up Comedy|</v>
      </c>
      <c r="T3063" s="14" t="str">
        <f t="shared" si="382"/>
        <v>|Michael Simon|</v>
      </c>
      <c r="U3063" s="14" t="str">
        <f t="shared" si="383"/>
        <v>|Jeff Dunham|</v>
      </c>
    </row>
    <row r="3064" spans="1:21">
      <c r="A3064" s="14" t="s">
        <v>14747</v>
      </c>
      <c r="B3064" s="14" t="s">
        <v>48</v>
      </c>
      <c r="C3064" s="14" t="s">
        <v>14748</v>
      </c>
      <c r="D3064" s="14" t="s">
        <v>14749</v>
      </c>
      <c r="E3064" s="14" t="s">
        <v>14750</v>
      </c>
      <c r="F3064" s="14" t="s">
        <v>14751</v>
      </c>
      <c r="G3064" s="26">
        <v>43831</v>
      </c>
      <c r="H3064" s="14">
        <v>2001</v>
      </c>
      <c r="I3064" s="14" t="s">
        <v>370</v>
      </c>
      <c r="J3064" s="14" t="s">
        <v>760</v>
      </c>
      <c r="K3064" s="14" t="s">
        <v>2106</v>
      </c>
      <c r="L3064" s="14" t="s">
        <v>14752</v>
      </c>
      <c r="M3064" s="14">
        <f t="shared" si="376"/>
        <v>2020</v>
      </c>
      <c r="N3064" s="14">
        <f t="shared" si="377"/>
        <v>1</v>
      </c>
      <c r="O3064" s="14" t="str">
        <f>IFERROR(VLOOKUP(I3064,Lists!$F$2:$G$16,2,FALSE()),"Not Rated")</f>
        <v>Kids</v>
      </c>
      <c r="P3064" s="14">
        <f t="shared" si="378"/>
        <v>83</v>
      </c>
      <c r="Q3064" s="14" t="str">
        <f t="shared" si="379"/>
        <v>United States</v>
      </c>
      <c r="R3064" s="14" t="str">
        <f t="shared" si="380"/>
        <v>|United States|Spain|</v>
      </c>
      <c r="S3064" s="14" t="str">
        <f t="shared" si="381"/>
        <v>|Children &amp; Family Movies|Comedies|Sci-Fi &amp; Fantasy|</v>
      </c>
      <c r="T3064" s="14" t="str">
        <f t="shared" si="382"/>
        <v>|John A. Davis|</v>
      </c>
      <c r="U3064" s="14" t="str">
        <f t="shared" si="383"/>
        <v>|Debi Derryberry|Jeffrey Garcia|Rob Paulsen|Megan Cavanagh|Mark DeCarlo|Carolyn Lawrence|Andrea Martin|Candi Milo|Crystal Scales|Martin Short|Patrick Stewart|Jim Cummings|</v>
      </c>
    </row>
    <row r="3065" spans="1:21">
      <c r="A3065" s="14" t="s">
        <v>14753</v>
      </c>
      <c r="B3065" s="14" t="s">
        <v>49</v>
      </c>
      <c r="C3065" s="14" t="s">
        <v>14754</v>
      </c>
      <c r="D3065" s="14" t="s">
        <v>117</v>
      </c>
      <c r="E3065" s="14" t="s">
        <v>14755</v>
      </c>
      <c r="F3065" s="14" t="s">
        <v>123</v>
      </c>
      <c r="G3065" s="26">
        <v>43831</v>
      </c>
      <c r="H3065" s="14">
        <v>2017</v>
      </c>
      <c r="I3065" s="14" t="s">
        <v>360</v>
      </c>
      <c r="J3065" s="14" t="s">
        <v>105</v>
      </c>
      <c r="K3065" s="14" t="s">
        <v>6268</v>
      </c>
      <c r="L3065" s="14" t="s">
        <v>14756</v>
      </c>
      <c r="M3065" s="14">
        <f t="shared" si="376"/>
        <v>2020</v>
      </c>
      <c r="N3065" s="14">
        <f t="shared" si="377"/>
        <v>1</v>
      </c>
      <c r="O3065" s="14" t="str">
        <f>IFERROR(VLOOKUP(I3065,Lists!$F$2:$G$16,2,FALSE()),"Not Rated")</f>
        <v>Adults</v>
      </c>
      <c r="P3065" s="14">
        <f t="shared" si="378"/>
        <v>1</v>
      </c>
      <c r="Q3065" s="14" t="str">
        <f t="shared" si="379"/>
        <v>South Korea</v>
      </c>
      <c r="R3065" s="14" t="str">
        <f t="shared" si="380"/>
        <v>|South Korea|</v>
      </c>
      <c r="S3065" s="14" t="str">
        <f t="shared" si="381"/>
        <v>|International TV Shows|Korean TV Shows|Romantic TV Shows|</v>
      </c>
      <c r="T3065" s="14" t="str">
        <f t="shared" si="382"/>
        <v>|Unknown|</v>
      </c>
      <c r="U3065" s="14" t="str">
        <f t="shared" si="383"/>
        <v>|Kim Nam-gil|Kim Ah-joong|Yoo Min-kyu|Moon Ga-young|Yun Ju-sang|Um Hyo-sup|An Seok-hwan|Lee Dae-yeon|Oh Dae-whan|</v>
      </c>
    </row>
    <row r="3066" spans="1:21">
      <c r="A3066" s="14" t="s">
        <v>14757</v>
      </c>
      <c r="B3066" s="14" t="s">
        <v>48</v>
      </c>
      <c r="C3066" s="14" t="s">
        <v>14758</v>
      </c>
      <c r="D3066" s="14" t="s">
        <v>12473</v>
      </c>
      <c r="E3066" s="14" t="s">
        <v>14759</v>
      </c>
      <c r="F3066" s="14" t="s">
        <v>117</v>
      </c>
      <c r="G3066" s="26">
        <v>43831</v>
      </c>
      <c r="H3066" s="14">
        <v>2019</v>
      </c>
      <c r="I3066" s="14" t="s">
        <v>368</v>
      </c>
      <c r="J3066" s="14" t="s">
        <v>2352</v>
      </c>
      <c r="K3066" s="14" t="s">
        <v>1711</v>
      </c>
      <c r="L3066" s="14" t="s">
        <v>14760</v>
      </c>
      <c r="M3066" s="14">
        <f t="shared" si="376"/>
        <v>2020</v>
      </c>
      <c r="N3066" s="14">
        <f t="shared" si="377"/>
        <v>1</v>
      </c>
      <c r="O3066" s="14" t="str">
        <f>IFERROR(VLOOKUP(I3066,Lists!$F$2:$G$16,2,FALSE()),"Not Rated")</f>
        <v>Kids</v>
      </c>
      <c r="P3066" s="14">
        <f t="shared" si="378"/>
        <v>81</v>
      </c>
      <c r="Q3066" s="14" t="str">
        <f t="shared" si="379"/>
        <v>Unknown</v>
      </c>
      <c r="R3066" s="14" t="str">
        <f t="shared" si="380"/>
        <v>|Unknown|</v>
      </c>
      <c r="S3066" s="14" t="str">
        <f t="shared" si="381"/>
        <v>|Children &amp; Family Movies|Comedies|Music &amp; Musicals|</v>
      </c>
      <c r="T3066" s="14" t="str">
        <f t="shared" si="382"/>
        <v>|Lucas Margutti|</v>
      </c>
      <c r="U3066" s="14" t="str">
        <f t="shared" si="383"/>
        <v>|Luccas Neto|Vivian Duarte|Giobanna Alparone|Jéssica Diehl|</v>
      </c>
    </row>
    <row r="3067" spans="1:21">
      <c r="A3067" s="14" t="s">
        <v>14761</v>
      </c>
      <c r="B3067" s="14" t="s">
        <v>49</v>
      </c>
      <c r="C3067" s="14" t="s">
        <v>14762</v>
      </c>
      <c r="D3067" s="14" t="s">
        <v>117</v>
      </c>
      <c r="E3067" s="14" t="s">
        <v>14763</v>
      </c>
      <c r="F3067" s="14" t="s">
        <v>115</v>
      </c>
      <c r="G3067" s="26">
        <v>43831</v>
      </c>
      <c r="H3067" s="14">
        <v>2020</v>
      </c>
      <c r="I3067" s="14" t="s">
        <v>360</v>
      </c>
      <c r="J3067" s="14" t="s">
        <v>105</v>
      </c>
      <c r="K3067" s="14" t="s">
        <v>5566</v>
      </c>
      <c r="L3067" s="14" t="s">
        <v>14764</v>
      </c>
      <c r="M3067" s="14">
        <f t="shared" si="376"/>
        <v>2020</v>
      </c>
      <c r="N3067" s="14">
        <f t="shared" si="377"/>
        <v>1</v>
      </c>
      <c r="O3067" s="14" t="str">
        <f>IFERROR(VLOOKUP(I3067,Lists!$F$2:$G$16,2,FALSE()),"Not Rated")</f>
        <v>Adults</v>
      </c>
      <c r="P3067" s="14">
        <f t="shared" si="378"/>
        <v>1</v>
      </c>
      <c r="Q3067" s="14" t="str">
        <f t="shared" si="379"/>
        <v>United States</v>
      </c>
      <c r="R3067" s="14" t="str">
        <f t="shared" si="380"/>
        <v>|United States|</v>
      </c>
      <c r="S3067" s="14" t="str">
        <f t="shared" si="381"/>
        <v>|TV Dramas|TV Thrillers|</v>
      </c>
      <c r="T3067" s="14" t="str">
        <f t="shared" si="382"/>
        <v>|Unknown|</v>
      </c>
      <c r="U3067" s="14" t="str">
        <f t="shared" si="383"/>
        <v>|Michelle Monaghan|Mehdi Dehbi|John Ortiz|Tomer Sisley|Melinda Page Hamilton|Stefania LaVie Owen|Sayyid El Alami|Jane Adams|Wil Traval|Fares Landoulsi|</v>
      </c>
    </row>
    <row r="3068" spans="1:21">
      <c r="A3068" s="14" t="s">
        <v>14765</v>
      </c>
      <c r="B3068" s="14" t="s">
        <v>49</v>
      </c>
      <c r="C3068" s="14" t="s">
        <v>14766</v>
      </c>
      <c r="D3068" s="14" t="s">
        <v>117</v>
      </c>
      <c r="E3068" s="14" t="s">
        <v>14767</v>
      </c>
      <c r="F3068" s="14" t="s">
        <v>14768</v>
      </c>
      <c r="G3068" s="26">
        <v>43831</v>
      </c>
      <c r="H3068" s="14">
        <v>2017</v>
      </c>
      <c r="I3068" s="14" t="s">
        <v>365</v>
      </c>
      <c r="J3068" s="14" t="s">
        <v>106</v>
      </c>
      <c r="K3068" s="14" t="s">
        <v>256</v>
      </c>
      <c r="L3068" s="14" t="s">
        <v>14769</v>
      </c>
      <c r="M3068" s="14">
        <f t="shared" si="376"/>
        <v>2020</v>
      </c>
      <c r="N3068" s="14">
        <f t="shared" si="377"/>
        <v>1</v>
      </c>
      <c r="O3068" s="14" t="str">
        <f>IFERROR(VLOOKUP(I3068,Lists!$F$2:$G$16,2,FALSE()),"Not Rated")</f>
        <v>Kids</v>
      </c>
      <c r="P3068" s="14">
        <f t="shared" si="378"/>
        <v>2</v>
      </c>
      <c r="Q3068" s="14" t="str">
        <f t="shared" si="379"/>
        <v>Netherlands</v>
      </c>
      <c r="R3068" s="14" t="str">
        <f t="shared" si="380"/>
        <v>|Netherlands|Germany|Italy|Canada|</v>
      </c>
      <c r="S3068" s="14" t="str">
        <f t="shared" si="381"/>
        <v>|Kids' TV|</v>
      </c>
      <c r="T3068" s="14" t="str">
        <f t="shared" si="382"/>
        <v>|Unknown|</v>
      </c>
      <c r="U3068" s="14" t="str">
        <f t="shared" si="383"/>
        <v>|Rosabell Laurenti Sellers|Adrian Moore|Saphia Stoney|Josephine Benini|Andrew Craig|Tajja Isen|Rod Wilson|Linda Ballantyne|Jonathan Wilson|Elizabeth Hanna|Norma Dell'Agnese|</v>
      </c>
    </row>
    <row r="3069" spans="1:21">
      <c r="A3069" s="14" t="s">
        <v>14770</v>
      </c>
      <c r="B3069" s="14" t="s">
        <v>49</v>
      </c>
      <c r="C3069" s="14" t="s">
        <v>14771</v>
      </c>
      <c r="D3069" s="14" t="s">
        <v>14772</v>
      </c>
      <c r="E3069" s="14" t="s">
        <v>117</v>
      </c>
      <c r="F3069" s="14" t="s">
        <v>14773</v>
      </c>
      <c r="G3069" s="26">
        <v>43831</v>
      </c>
      <c r="H3069" s="14">
        <v>2020</v>
      </c>
      <c r="I3069" s="14" t="s">
        <v>360</v>
      </c>
      <c r="J3069" s="14" t="s">
        <v>105</v>
      </c>
      <c r="K3069" s="14" t="s">
        <v>462</v>
      </c>
      <c r="L3069" s="14" t="s">
        <v>14774</v>
      </c>
      <c r="M3069" s="14">
        <f t="shared" si="376"/>
        <v>2020</v>
      </c>
      <c r="N3069" s="14">
        <f t="shared" si="377"/>
        <v>1</v>
      </c>
      <c r="O3069" s="14" t="str">
        <f>IFERROR(VLOOKUP(I3069,Lists!$F$2:$G$16,2,FALSE()),"Not Rated")</f>
        <v>Adults</v>
      </c>
      <c r="P3069" s="14">
        <f t="shared" si="378"/>
        <v>1</v>
      </c>
      <c r="Q3069" s="14" t="str">
        <f t="shared" si="379"/>
        <v>Spain</v>
      </c>
      <c r="R3069" s="14" t="str">
        <f t="shared" si="380"/>
        <v>|Spain|Germany|Denmark|United States|</v>
      </c>
      <c r="S3069" s="14" t="str">
        <f t="shared" si="381"/>
        <v>|Crime TV Shows|Docuseries|International TV Shows|</v>
      </c>
      <c r="T3069" s="14" t="str">
        <f t="shared" si="382"/>
        <v>|Justin Webster|</v>
      </c>
      <c r="U3069" s="14" t="str">
        <f t="shared" si="383"/>
        <v>|Unknown|</v>
      </c>
    </row>
    <row r="3070" spans="1:21">
      <c r="A3070" s="14" t="s">
        <v>14775</v>
      </c>
      <c r="B3070" s="14" t="s">
        <v>48</v>
      </c>
      <c r="C3070" s="14" t="s">
        <v>14776</v>
      </c>
      <c r="D3070" s="14" t="s">
        <v>5413</v>
      </c>
      <c r="E3070" s="14" t="s">
        <v>14777</v>
      </c>
      <c r="F3070" s="14" t="s">
        <v>8910</v>
      </c>
      <c r="G3070" s="26">
        <v>43831</v>
      </c>
      <c r="H3070" s="14">
        <v>2006</v>
      </c>
      <c r="I3070" s="14" t="s">
        <v>363</v>
      </c>
      <c r="J3070" s="14" t="s">
        <v>1008</v>
      </c>
      <c r="K3070" s="14" t="s">
        <v>5047</v>
      </c>
      <c r="L3070" s="14" t="s">
        <v>14778</v>
      </c>
      <c r="M3070" s="14">
        <f t="shared" si="376"/>
        <v>2020</v>
      </c>
      <c r="N3070" s="14">
        <f t="shared" si="377"/>
        <v>1</v>
      </c>
      <c r="O3070" s="14" t="str">
        <f>IFERROR(VLOOKUP(I3070,Lists!$F$2:$G$16,2,FALSE()),"Not Rated")</f>
        <v>Adults</v>
      </c>
      <c r="P3070" s="14">
        <f t="shared" si="378"/>
        <v>119</v>
      </c>
      <c r="Q3070" s="14" t="str">
        <f t="shared" si="379"/>
        <v>Mexico</v>
      </c>
      <c r="R3070" s="14" t="str">
        <f t="shared" si="380"/>
        <v>|Mexico|Spain|</v>
      </c>
      <c r="S3070" s="14" t="str">
        <f t="shared" si="381"/>
        <v>|Dramas|International Movies|Sci-Fi &amp; Fantasy|</v>
      </c>
      <c r="T3070" s="14" t="str">
        <f t="shared" si="382"/>
        <v>|Guillermo del Toro|</v>
      </c>
      <c r="U3070" s="14" t="str">
        <f t="shared" si="383"/>
        <v>|Ivana Baquero|Sergi López|Maribel Verdú|Doug Jones|Ariadna Gil|Álex Angulo|Manolo Solo|César Vea|Roger Casamajor|Sergi Lopez|</v>
      </c>
    </row>
    <row r="3071" spans="1:21">
      <c r="A3071" s="14" t="s">
        <v>14779</v>
      </c>
      <c r="B3071" s="14" t="s">
        <v>48</v>
      </c>
      <c r="C3071" s="14" t="s">
        <v>14780</v>
      </c>
      <c r="D3071" s="14" t="s">
        <v>14781</v>
      </c>
      <c r="E3071" s="14" t="s">
        <v>14782</v>
      </c>
      <c r="F3071" s="14" t="s">
        <v>121</v>
      </c>
      <c r="G3071" s="26">
        <v>43831</v>
      </c>
      <c r="H3071" s="14">
        <v>2018</v>
      </c>
      <c r="I3071" s="14" t="s">
        <v>365</v>
      </c>
      <c r="J3071" s="14" t="s">
        <v>653</v>
      </c>
      <c r="K3071" s="14" t="s">
        <v>11705</v>
      </c>
      <c r="L3071" s="14" t="s">
        <v>14783</v>
      </c>
      <c r="M3071" s="14">
        <f t="shared" si="376"/>
        <v>2020</v>
      </c>
      <c r="N3071" s="14">
        <f t="shared" si="377"/>
        <v>1</v>
      </c>
      <c r="O3071" s="14" t="str">
        <f>IFERROR(VLOOKUP(I3071,Lists!$F$2:$G$16,2,FALSE()),"Not Rated")</f>
        <v>Kids</v>
      </c>
      <c r="P3071" s="14">
        <f t="shared" si="378"/>
        <v>98</v>
      </c>
      <c r="Q3071" s="14" t="str">
        <f t="shared" si="379"/>
        <v>Japan</v>
      </c>
      <c r="R3071" s="14" t="str">
        <f t="shared" si="380"/>
        <v>|Japan|</v>
      </c>
      <c r="S3071" s="14" t="str">
        <f t="shared" si="381"/>
        <v>|Anime Features|Children &amp; Family Movies|</v>
      </c>
      <c r="T3071" s="14" t="str">
        <f t="shared" si="382"/>
        <v>|Tetsuo Yajima|</v>
      </c>
      <c r="U3071" s="14" t="str">
        <f t="shared" si="383"/>
        <v>|Gim Yeong-seon|Ikue Otani|O Inseong|I Sen-ho|Jeong-shin Woo|Sarah Natochenny|</v>
      </c>
    </row>
    <row r="3072" spans="1:21">
      <c r="A3072" s="14" t="s">
        <v>14784</v>
      </c>
      <c r="B3072" s="14" t="s">
        <v>48</v>
      </c>
      <c r="C3072" s="14" t="s">
        <v>14785</v>
      </c>
      <c r="D3072" s="14" t="s">
        <v>14698</v>
      </c>
      <c r="E3072" s="14" t="s">
        <v>14786</v>
      </c>
      <c r="F3072" s="14" t="s">
        <v>136</v>
      </c>
      <c r="G3072" s="26">
        <v>43831</v>
      </c>
      <c r="H3072" s="14">
        <v>2017</v>
      </c>
      <c r="I3072" s="14" t="s">
        <v>360</v>
      </c>
      <c r="J3072" s="14" t="s">
        <v>724</v>
      </c>
      <c r="K3072" s="14" t="s">
        <v>910</v>
      </c>
      <c r="L3072" s="14" t="s">
        <v>14787</v>
      </c>
      <c r="M3072" s="14">
        <f t="shared" si="376"/>
        <v>2020</v>
      </c>
      <c r="N3072" s="14">
        <f t="shared" si="377"/>
        <v>1</v>
      </c>
      <c r="O3072" s="14" t="str">
        <f>IFERROR(VLOOKUP(I3072,Lists!$F$2:$G$16,2,FALSE()),"Not Rated")</f>
        <v>Adults</v>
      </c>
      <c r="P3072" s="14">
        <f t="shared" si="378"/>
        <v>102</v>
      </c>
      <c r="Q3072" s="14" t="str">
        <f t="shared" si="379"/>
        <v>Indonesia</v>
      </c>
      <c r="R3072" s="14" t="str">
        <f t="shared" si="380"/>
        <v>|Indonesia|</v>
      </c>
      <c r="S3072" s="14" t="str">
        <f t="shared" si="381"/>
        <v>|Dramas|International Movies|Romantic Movies|</v>
      </c>
      <c r="T3072" s="14" t="str">
        <f t="shared" si="382"/>
        <v>|Edwin|</v>
      </c>
      <c r="U3072" s="14" t="str">
        <f t="shared" si="383"/>
        <v>|Putri Marino|Adipati Dolken|Gritte Agatha|Chicco Kurniawan|Yayu Unru|Cut Mini Theo|Ismail Basbeth|Maulidina K. Putri|</v>
      </c>
    </row>
    <row r="3073" spans="1:21">
      <c r="A3073" s="14" t="s">
        <v>14788</v>
      </c>
      <c r="B3073" s="14" t="s">
        <v>49</v>
      </c>
      <c r="C3073" s="14" t="s">
        <v>14789</v>
      </c>
      <c r="D3073" s="14" t="s">
        <v>117</v>
      </c>
      <c r="E3073" s="14" t="s">
        <v>14790</v>
      </c>
      <c r="F3073" s="14" t="s">
        <v>123</v>
      </c>
      <c r="G3073" s="26">
        <v>43831</v>
      </c>
      <c r="H3073" s="14">
        <v>2015</v>
      </c>
      <c r="I3073" s="14" t="s">
        <v>361</v>
      </c>
      <c r="J3073" s="14" t="s">
        <v>105</v>
      </c>
      <c r="K3073" s="14" t="s">
        <v>6268</v>
      </c>
      <c r="L3073" s="14" t="s">
        <v>14791</v>
      </c>
      <c r="M3073" s="14">
        <f t="shared" si="376"/>
        <v>2020</v>
      </c>
      <c r="N3073" s="14">
        <f t="shared" si="377"/>
        <v>1</v>
      </c>
      <c r="O3073" s="14" t="str">
        <f>IFERROR(VLOOKUP(I3073,Lists!$F$2:$G$16,2,FALSE()),"Not Rated")</f>
        <v>Teens</v>
      </c>
      <c r="P3073" s="14">
        <f t="shared" si="378"/>
        <v>1</v>
      </c>
      <c r="Q3073" s="14" t="str">
        <f t="shared" si="379"/>
        <v>South Korea</v>
      </c>
      <c r="R3073" s="14" t="str">
        <f t="shared" si="380"/>
        <v>|South Korea|</v>
      </c>
      <c r="S3073" s="14" t="str">
        <f t="shared" si="381"/>
        <v>|International TV Shows|Korean TV Shows|Romantic TV Shows|</v>
      </c>
      <c r="T3073" s="14" t="str">
        <f t="shared" si="382"/>
        <v>|Unknown|</v>
      </c>
      <c r="U3073" s="14" t="str">
        <f t="shared" si="383"/>
        <v>|Lee Hye-ri|Park Bo-gum|Ryu Jun-yeol|Ko Kyoung-pyo|Lee Dong-hwi|Ryu Hye-young|Sung Dong-il|Lee Il-hwa|</v>
      </c>
    </row>
    <row r="3074" spans="1:21">
      <c r="A3074" s="14" t="s">
        <v>14792</v>
      </c>
      <c r="B3074" s="14" t="s">
        <v>48</v>
      </c>
      <c r="C3074" s="14" t="s">
        <v>14793</v>
      </c>
      <c r="D3074" s="14" t="s">
        <v>14794</v>
      </c>
      <c r="E3074" s="14" t="s">
        <v>14795</v>
      </c>
      <c r="F3074" s="14" t="s">
        <v>117</v>
      </c>
      <c r="G3074" s="26">
        <v>43831</v>
      </c>
      <c r="H3074" s="14">
        <v>2015</v>
      </c>
      <c r="I3074" s="14" t="s">
        <v>360</v>
      </c>
      <c r="J3074" s="14" t="s">
        <v>708</v>
      </c>
      <c r="K3074" s="14" t="s">
        <v>248</v>
      </c>
      <c r="L3074" s="14" t="s">
        <v>14796</v>
      </c>
      <c r="M3074" s="14">
        <f t="shared" ref="M3074:M3137" si="384">IF(G3074="","",YEAR(G3074))</f>
        <v>2020</v>
      </c>
      <c r="N3074" s="14">
        <f t="shared" ref="N3074:N3137" si="385">IF(G3074="","",MONTH(G3074))</f>
        <v>1</v>
      </c>
      <c r="O3074" s="14" t="str">
        <f>IFERROR(VLOOKUP(I3074,Lists!$F$2:$G$16,2,FALSE()),"Not Rated")</f>
        <v>Adults</v>
      </c>
      <c r="P3074" s="14">
        <f t="shared" ref="P3074:P3137" si="386">IFERROR(VALUE(LEFT(J3074,FIND(" ",J3074)-1)),"")</f>
        <v>88</v>
      </c>
      <c r="Q3074" s="14" t="str">
        <f t="shared" ref="Q3074:Q3137" si="387">IFERROR(LEFT(F3074,FIND(",",F3074)-1),F3074)</f>
        <v>Unknown</v>
      </c>
      <c r="R3074" s="14" t="str">
        <f t="shared" ref="R3074:R3137" si="388">"|"&amp;SUBSTITUTE(F3074,", ","|")&amp;"|"</f>
        <v>|Unknown|</v>
      </c>
      <c r="S3074" s="14" t="str">
        <f t="shared" ref="S3074:S3137" si="389">"|"&amp;SUBSTITUTE(K3074,", ","|")&amp;"|"</f>
        <v>|Action &amp; Adventure|</v>
      </c>
      <c r="T3074" s="14" t="str">
        <f t="shared" ref="T3074:T3137" si="390">"|"&amp;SUBSTITUTE(D3074,", ","|")&amp;"|"</f>
        <v>|John Lyde|</v>
      </c>
      <c r="U3074" s="14" t="str">
        <f t="shared" ref="U3074:U3137" si="391">"|"&amp;SUBSTITUTE(E3074,", ","|")&amp;"|"</f>
        <v>|Matthew Reese|Dolph Lundgren|Danielle Chuchran|Chuck Liddell|Michael Flynn|Renny Grames|Eve Mauro|Melanie Stone|Michaela McAllister|Amy Sturdivant|</v>
      </c>
    </row>
    <row r="3075" spans="1:21">
      <c r="A3075" s="14" t="s">
        <v>14797</v>
      </c>
      <c r="B3075" s="14" t="s">
        <v>48</v>
      </c>
      <c r="C3075" s="14" t="s">
        <v>14798</v>
      </c>
      <c r="D3075" s="14" t="s">
        <v>14799</v>
      </c>
      <c r="E3075" s="14" t="s">
        <v>14800</v>
      </c>
      <c r="F3075" s="14" t="s">
        <v>115</v>
      </c>
      <c r="G3075" s="26">
        <v>43831</v>
      </c>
      <c r="H3075" s="14">
        <v>2009</v>
      </c>
      <c r="I3075" s="14" t="s">
        <v>363</v>
      </c>
      <c r="J3075" s="14" t="s">
        <v>566</v>
      </c>
      <c r="K3075" s="14" t="s">
        <v>245</v>
      </c>
      <c r="L3075" s="14" t="s">
        <v>14801</v>
      </c>
      <c r="M3075" s="14">
        <f t="shared" si="384"/>
        <v>2020</v>
      </c>
      <c r="N3075" s="14">
        <f t="shared" si="385"/>
        <v>1</v>
      </c>
      <c r="O3075" s="14" t="str">
        <f>IFERROR(VLOOKUP(I3075,Lists!$F$2:$G$16,2,FALSE()),"Not Rated")</f>
        <v>Adults</v>
      </c>
      <c r="P3075" s="14">
        <f t="shared" si="386"/>
        <v>97</v>
      </c>
      <c r="Q3075" s="14" t="str">
        <f t="shared" si="387"/>
        <v>United States</v>
      </c>
      <c r="R3075" s="14" t="str">
        <f t="shared" si="388"/>
        <v>|United States|</v>
      </c>
      <c r="S3075" s="14" t="str">
        <f t="shared" si="389"/>
        <v>|Comedies|</v>
      </c>
      <c r="T3075" s="14" t="str">
        <f t="shared" si="390"/>
        <v>|Steve Rash|</v>
      </c>
      <c r="U3075" s="14" t="str">
        <f t="shared" si="391"/>
        <v>|Nestor Aaron Absera|Julianna Guill|Preston Jones|Julia Levy-Boeken|Danny Pudi|Michael Trotter|Daniel Newman|DJ Qualls|</v>
      </c>
    </row>
    <row r="3076" spans="1:21">
      <c r="A3076" s="14" t="s">
        <v>14802</v>
      </c>
      <c r="B3076" s="14" t="s">
        <v>49</v>
      </c>
      <c r="C3076" s="14" t="s">
        <v>14803</v>
      </c>
      <c r="D3076" s="14" t="s">
        <v>117</v>
      </c>
      <c r="E3076" s="14" t="s">
        <v>14804</v>
      </c>
      <c r="F3076" s="14" t="s">
        <v>123</v>
      </c>
      <c r="G3076" s="26">
        <v>43831</v>
      </c>
      <c r="H3076" s="14">
        <v>2017</v>
      </c>
      <c r="I3076" s="14" t="s">
        <v>360</v>
      </c>
      <c r="J3076" s="14" t="s">
        <v>105</v>
      </c>
      <c r="K3076" s="14" t="s">
        <v>11930</v>
      </c>
      <c r="L3076" s="14" t="s">
        <v>14805</v>
      </c>
      <c r="M3076" s="14">
        <f t="shared" si="384"/>
        <v>2020</v>
      </c>
      <c r="N3076" s="14">
        <f t="shared" si="385"/>
        <v>1</v>
      </c>
      <c r="O3076" s="14" t="str">
        <f>IFERROR(VLOOKUP(I3076,Lists!$F$2:$G$16,2,FALSE()),"Not Rated")</f>
        <v>Adults</v>
      </c>
      <c r="P3076" s="14">
        <f t="shared" si="386"/>
        <v>1</v>
      </c>
      <c r="Q3076" s="14" t="str">
        <f t="shared" si="387"/>
        <v>South Korea</v>
      </c>
      <c r="R3076" s="14" t="str">
        <f t="shared" si="388"/>
        <v>|South Korea|</v>
      </c>
      <c r="S3076" s="14" t="str">
        <f t="shared" si="389"/>
        <v>|International TV Shows|Korean TV Shows|TV Dramas|</v>
      </c>
      <c r="T3076" s="14" t="str">
        <f t="shared" si="390"/>
        <v>|Unknown|</v>
      </c>
      <c r="U3076" s="14" t="str">
        <f t="shared" si="391"/>
        <v>|Taecyeon|Seo Ye-ji|Cho Seong-ha|Woo Do‑hwan|Son Byung-ho|Kim Kwang-gyoo|Yun Yoo-sun|Park Ji-young|Jeong Hae-gyoon|Jang Hyeok-jin|</v>
      </c>
    </row>
    <row r="3077" spans="1:21">
      <c r="A3077" s="14" t="s">
        <v>14806</v>
      </c>
      <c r="B3077" s="14" t="s">
        <v>49</v>
      </c>
      <c r="C3077" s="14" t="s">
        <v>14807</v>
      </c>
      <c r="D3077" s="14" t="s">
        <v>117</v>
      </c>
      <c r="E3077" s="14" t="s">
        <v>14808</v>
      </c>
      <c r="F3077" s="14" t="s">
        <v>115</v>
      </c>
      <c r="G3077" s="26">
        <v>43831</v>
      </c>
      <c r="H3077" s="14">
        <v>2020</v>
      </c>
      <c r="I3077" s="14" t="s">
        <v>360</v>
      </c>
      <c r="J3077" s="14" t="s">
        <v>105</v>
      </c>
      <c r="K3077" s="14" t="s">
        <v>249</v>
      </c>
      <c r="L3077" s="14" t="s">
        <v>14809</v>
      </c>
      <c r="M3077" s="14">
        <f t="shared" si="384"/>
        <v>2020</v>
      </c>
      <c r="N3077" s="14">
        <f t="shared" si="385"/>
        <v>1</v>
      </c>
      <c r="O3077" s="14" t="str">
        <f>IFERROR(VLOOKUP(I3077,Lists!$F$2:$G$16,2,FALSE()),"Not Rated")</f>
        <v>Adults</v>
      </c>
      <c r="P3077" s="14">
        <f t="shared" si="386"/>
        <v>1</v>
      </c>
      <c r="Q3077" s="14" t="str">
        <f t="shared" si="387"/>
        <v>United States</v>
      </c>
      <c r="R3077" s="14" t="str">
        <f t="shared" si="388"/>
        <v>|United States|</v>
      </c>
      <c r="S3077" s="14" t="str">
        <f t="shared" si="389"/>
        <v>|TV Dramas|</v>
      </c>
      <c r="T3077" s="14" t="str">
        <f t="shared" si="390"/>
        <v>|Unknown|</v>
      </c>
      <c r="U3077" s="14" t="str">
        <f t="shared" si="391"/>
        <v>|Kaya Scodelario|January Jones|Will Kemp|Willow Shields|Evan Roderick|David James Elliott|Sarah Wright Olsen|Svetlana Efremova|Amanda Zhou|Mitchell Edwards|Kaitlyn Leeb|Johnny Weir|</v>
      </c>
    </row>
    <row r="3078" spans="1:21">
      <c r="A3078" s="14" t="s">
        <v>14810</v>
      </c>
      <c r="B3078" s="14" t="s">
        <v>49</v>
      </c>
      <c r="C3078" s="14" t="s">
        <v>14811</v>
      </c>
      <c r="D3078" s="14" t="s">
        <v>117</v>
      </c>
      <c r="E3078" s="14" t="s">
        <v>14812</v>
      </c>
      <c r="F3078" s="14" t="s">
        <v>123</v>
      </c>
      <c r="G3078" s="26">
        <v>43831</v>
      </c>
      <c r="H3078" s="14">
        <v>2017</v>
      </c>
      <c r="I3078" s="14" t="s">
        <v>361</v>
      </c>
      <c r="J3078" s="14" t="s">
        <v>105</v>
      </c>
      <c r="K3078" s="14" t="s">
        <v>6268</v>
      </c>
      <c r="L3078" s="14" t="s">
        <v>14813</v>
      </c>
      <c r="M3078" s="14">
        <f t="shared" si="384"/>
        <v>2020</v>
      </c>
      <c r="N3078" s="14">
        <f t="shared" si="385"/>
        <v>1</v>
      </c>
      <c r="O3078" s="14" t="str">
        <f>IFERROR(VLOOKUP(I3078,Lists!$F$2:$G$16,2,FALSE()),"Not Rated")</f>
        <v>Teens</v>
      </c>
      <c r="P3078" s="14">
        <f t="shared" si="386"/>
        <v>1</v>
      </c>
      <c r="Q3078" s="14" t="str">
        <f t="shared" si="387"/>
        <v>South Korea</v>
      </c>
      <c r="R3078" s="14" t="str">
        <f t="shared" si="388"/>
        <v>|South Korea|</v>
      </c>
      <c r="S3078" s="14" t="str">
        <f t="shared" si="389"/>
        <v>|International TV Shows|Korean TV Shows|Romantic TV Shows|</v>
      </c>
      <c r="T3078" s="14" t="str">
        <f t="shared" si="390"/>
        <v>|Unknown|</v>
      </c>
      <c r="U3078" s="14" t="str">
        <f t="shared" si="391"/>
        <v>|Shin Sae-kyeong|Nam Joo-hyuk|Lim Ju-hwan|Krystal Jung|Gong Myoung|Lee Gyoung-young|Yang Dong-geun|</v>
      </c>
    </row>
    <row r="3079" spans="1:21">
      <c r="A3079" s="14" t="s">
        <v>14814</v>
      </c>
      <c r="B3079" s="14" t="s">
        <v>48</v>
      </c>
      <c r="C3079" s="14" t="s">
        <v>14815</v>
      </c>
      <c r="D3079" s="14" t="s">
        <v>14816</v>
      </c>
      <c r="E3079" s="14" t="s">
        <v>14817</v>
      </c>
      <c r="F3079" s="14" t="s">
        <v>116</v>
      </c>
      <c r="G3079" s="26">
        <v>43830</v>
      </c>
      <c r="H3079" s="14">
        <v>2019</v>
      </c>
      <c r="I3079" s="14" t="s">
        <v>361</v>
      </c>
      <c r="J3079" s="14" t="s">
        <v>604</v>
      </c>
      <c r="K3079" s="14" t="s">
        <v>1656</v>
      </c>
      <c r="L3079" s="14" t="s">
        <v>14818</v>
      </c>
      <c r="M3079" s="14">
        <f t="shared" si="384"/>
        <v>2019</v>
      </c>
      <c r="N3079" s="14">
        <f t="shared" si="385"/>
        <v>12</v>
      </c>
      <c r="O3079" s="14" t="str">
        <f>IFERROR(VLOOKUP(I3079,Lists!$F$2:$G$16,2,FALSE()),"Not Rated")</f>
        <v>Teens</v>
      </c>
      <c r="P3079" s="14">
        <f t="shared" si="386"/>
        <v>110</v>
      </c>
      <c r="Q3079" s="14" t="str">
        <f t="shared" si="387"/>
        <v>India</v>
      </c>
      <c r="R3079" s="14" t="str">
        <f t="shared" si="388"/>
        <v>|India|</v>
      </c>
      <c r="S3079" s="14" t="str">
        <f t="shared" si="389"/>
        <v>|Horror Movies|International Movies|Thrillers|</v>
      </c>
      <c r="T3079" s="14" t="str">
        <f t="shared" si="390"/>
        <v>|Ravi Babu|</v>
      </c>
      <c r="U3079" s="14" t="str">
        <f t="shared" si="391"/>
        <v>|Ravi Babu|Neha Chauhan|Sri Muktha|Bharani Shankar|Mukhtar Khan|Priya|</v>
      </c>
    </row>
    <row r="3080" spans="1:21">
      <c r="A3080" s="14" t="s">
        <v>14819</v>
      </c>
      <c r="B3080" s="14" t="s">
        <v>48</v>
      </c>
      <c r="C3080" s="14" t="s">
        <v>14820</v>
      </c>
      <c r="D3080" s="14" t="s">
        <v>14821</v>
      </c>
      <c r="E3080" s="14" t="s">
        <v>14822</v>
      </c>
      <c r="F3080" s="14" t="s">
        <v>116</v>
      </c>
      <c r="G3080" s="26">
        <v>43830</v>
      </c>
      <c r="H3080" s="14">
        <v>2019</v>
      </c>
      <c r="I3080" s="14" t="s">
        <v>360</v>
      </c>
      <c r="J3080" s="14" t="s">
        <v>744</v>
      </c>
      <c r="K3080" s="14" t="s">
        <v>444</v>
      </c>
      <c r="L3080" s="14" t="s">
        <v>14823</v>
      </c>
      <c r="M3080" s="14">
        <f t="shared" si="384"/>
        <v>2019</v>
      </c>
      <c r="N3080" s="14">
        <f t="shared" si="385"/>
        <v>12</v>
      </c>
      <c r="O3080" s="14" t="str">
        <f>IFERROR(VLOOKUP(I3080,Lists!$F$2:$G$16,2,FALSE()),"Not Rated")</f>
        <v>Adults</v>
      </c>
      <c r="P3080" s="14">
        <f t="shared" si="386"/>
        <v>85</v>
      </c>
      <c r="Q3080" s="14" t="str">
        <f t="shared" si="387"/>
        <v>India</v>
      </c>
      <c r="R3080" s="14" t="str">
        <f t="shared" si="388"/>
        <v>|India|</v>
      </c>
      <c r="S3080" s="14" t="str">
        <f t="shared" si="389"/>
        <v>|Dramas|Independent Movies|International Movies|</v>
      </c>
      <c r="T3080" s="14" t="str">
        <f t="shared" si="390"/>
        <v>|Soumitra Ranade|</v>
      </c>
      <c r="U3080" s="14" t="str">
        <f t="shared" si="391"/>
        <v>|Nandita Das|Manav Kaul|Saurabh Shukla|Kishore Kadam|Omkar Das Manikpuri|Amarjeet Amle|Yusuf Hussain|Sushma Bakshi|</v>
      </c>
    </row>
    <row r="3081" spans="1:21">
      <c r="A3081" s="14" t="s">
        <v>14824</v>
      </c>
      <c r="B3081" s="14" t="s">
        <v>49</v>
      </c>
      <c r="C3081" s="14" t="s">
        <v>14825</v>
      </c>
      <c r="D3081" s="14" t="s">
        <v>117</v>
      </c>
      <c r="E3081" s="14" t="s">
        <v>14826</v>
      </c>
      <c r="F3081" s="14" t="s">
        <v>121</v>
      </c>
      <c r="G3081" s="26">
        <v>43830</v>
      </c>
      <c r="H3081" s="14">
        <v>2019</v>
      </c>
      <c r="I3081" s="14" t="s">
        <v>362</v>
      </c>
      <c r="J3081" s="14" t="s">
        <v>105</v>
      </c>
      <c r="K3081" s="14" t="s">
        <v>773</v>
      </c>
      <c r="L3081" s="14" t="s">
        <v>14827</v>
      </c>
      <c r="M3081" s="14">
        <f t="shared" si="384"/>
        <v>2019</v>
      </c>
      <c r="N3081" s="14">
        <f t="shared" si="385"/>
        <v>12</v>
      </c>
      <c r="O3081" s="14" t="str">
        <f>IFERROR(VLOOKUP(I3081,Lists!$F$2:$G$16,2,FALSE()),"Not Rated")</f>
        <v>Older Kids</v>
      </c>
      <c r="P3081" s="14">
        <f t="shared" si="386"/>
        <v>1</v>
      </c>
      <c r="Q3081" s="14" t="str">
        <f t="shared" si="387"/>
        <v>Japan</v>
      </c>
      <c r="R3081" s="14" t="str">
        <f t="shared" si="388"/>
        <v>|Japan|</v>
      </c>
      <c r="S3081" s="14" t="str">
        <f t="shared" si="389"/>
        <v>|Docuseries|International TV Shows|</v>
      </c>
      <c r="T3081" s="14" t="str">
        <f t="shared" si="390"/>
        <v>|Unknown|</v>
      </c>
      <c r="U3081" s="14" t="str">
        <f t="shared" si="391"/>
        <v>|Arashi|</v>
      </c>
    </row>
    <row r="3082" spans="1:21">
      <c r="A3082" s="14" t="s">
        <v>14828</v>
      </c>
      <c r="B3082" s="14" t="s">
        <v>48</v>
      </c>
      <c r="C3082" s="14" t="s">
        <v>14829</v>
      </c>
      <c r="D3082" s="14" t="s">
        <v>14830</v>
      </c>
      <c r="E3082" s="14" t="s">
        <v>14831</v>
      </c>
      <c r="F3082" s="14" t="s">
        <v>115</v>
      </c>
      <c r="G3082" s="26">
        <v>43830</v>
      </c>
      <c r="H3082" s="14">
        <v>2019</v>
      </c>
      <c r="I3082" s="14" t="s">
        <v>364</v>
      </c>
      <c r="J3082" s="14" t="s">
        <v>404</v>
      </c>
      <c r="K3082" s="14" t="s">
        <v>8849</v>
      </c>
      <c r="L3082" s="14" t="s">
        <v>14832</v>
      </c>
      <c r="M3082" s="14">
        <f t="shared" si="384"/>
        <v>2019</v>
      </c>
      <c r="N3082" s="14">
        <f t="shared" si="385"/>
        <v>12</v>
      </c>
      <c r="O3082" s="14" t="str">
        <f>IFERROR(VLOOKUP(I3082,Lists!$F$2:$G$16,2,FALSE()),"Not Rated")</f>
        <v>Teens</v>
      </c>
      <c r="P3082" s="14">
        <f t="shared" si="386"/>
        <v>90</v>
      </c>
      <c r="Q3082" s="14" t="str">
        <f t="shared" si="387"/>
        <v>United States</v>
      </c>
      <c r="R3082" s="14" t="str">
        <f t="shared" si="388"/>
        <v>|United States|</v>
      </c>
      <c r="S3082" s="14" t="str">
        <f t="shared" si="389"/>
        <v>|Comedies|Sports Movies|</v>
      </c>
      <c r="T3082" s="14" t="str">
        <f t="shared" si="390"/>
        <v>|Jon Rosenbaum|</v>
      </c>
      <c r="U3082" s="14" t="str">
        <f t="shared" si="391"/>
        <v>|Chris Klein|Jon Lovitz|Chelsey Reist|Lochlyn Munro|Liam Hughes|Jill Morrison|Zak Santiago|Garfield Wilson|Jonathan Silverman|</v>
      </c>
    </row>
    <row r="3083" spans="1:21">
      <c r="A3083" s="14" t="s">
        <v>14833</v>
      </c>
      <c r="B3083" s="14" t="s">
        <v>48</v>
      </c>
      <c r="C3083" s="14" t="s">
        <v>14834</v>
      </c>
      <c r="D3083" s="14" t="s">
        <v>14835</v>
      </c>
      <c r="E3083" s="14" t="s">
        <v>14836</v>
      </c>
      <c r="F3083" s="14" t="s">
        <v>115</v>
      </c>
      <c r="G3083" s="26">
        <v>43830</v>
      </c>
      <c r="H3083" s="14">
        <v>2019</v>
      </c>
      <c r="I3083" s="14" t="s">
        <v>360</v>
      </c>
      <c r="J3083" s="14" t="s">
        <v>1330</v>
      </c>
      <c r="K3083" s="14" t="s">
        <v>245</v>
      </c>
      <c r="L3083" s="14" t="s">
        <v>14837</v>
      </c>
      <c r="M3083" s="14">
        <f t="shared" si="384"/>
        <v>2019</v>
      </c>
      <c r="N3083" s="14">
        <f t="shared" si="385"/>
        <v>12</v>
      </c>
      <c r="O3083" s="14" t="str">
        <f>IFERROR(VLOOKUP(I3083,Lists!$F$2:$G$16,2,FALSE()),"Not Rated")</f>
        <v>Adults</v>
      </c>
      <c r="P3083" s="14">
        <f t="shared" si="386"/>
        <v>89</v>
      </c>
      <c r="Q3083" s="14" t="str">
        <f t="shared" si="387"/>
        <v>United States</v>
      </c>
      <c r="R3083" s="14" t="str">
        <f t="shared" si="388"/>
        <v>|United States|</v>
      </c>
      <c r="S3083" s="14" t="str">
        <f t="shared" si="389"/>
        <v>|Comedies|</v>
      </c>
      <c r="T3083" s="14" t="str">
        <f t="shared" si="390"/>
        <v>|Bruce Leddy|</v>
      </c>
      <c r="U3083" s="14" t="str">
        <f t="shared" si="391"/>
        <v>|Lil Yachty|D.C. Young Fly|Alyssa Goss|DeRay Davis|Mary Lynn Rajskub|Blac Youngsta|Lil Baby|NeNe Leakes|Mike Epps|Al Shearer|</v>
      </c>
    </row>
    <row r="3084" spans="1:21">
      <c r="A3084" s="14" t="s">
        <v>14838</v>
      </c>
      <c r="B3084" s="14" t="s">
        <v>49</v>
      </c>
      <c r="C3084" s="14" t="s">
        <v>14839</v>
      </c>
      <c r="D3084" s="14" t="s">
        <v>117</v>
      </c>
      <c r="E3084" s="14" t="s">
        <v>14840</v>
      </c>
      <c r="F3084" s="14" t="s">
        <v>14841</v>
      </c>
      <c r="G3084" s="26">
        <v>43830</v>
      </c>
      <c r="H3084" s="14">
        <v>2019</v>
      </c>
      <c r="I3084" s="14" t="s">
        <v>360</v>
      </c>
      <c r="J3084" s="14" t="s">
        <v>107</v>
      </c>
      <c r="K3084" s="14" t="s">
        <v>594</v>
      </c>
      <c r="L3084" s="14" t="s">
        <v>14842</v>
      </c>
      <c r="M3084" s="14">
        <f t="shared" si="384"/>
        <v>2019</v>
      </c>
      <c r="N3084" s="14">
        <f t="shared" si="385"/>
        <v>12</v>
      </c>
      <c r="O3084" s="14" t="str">
        <f>IFERROR(VLOOKUP(I3084,Lists!$F$2:$G$16,2,FALSE()),"Not Rated")</f>
        <v>Adults</v>
      </c>
      <c r="P3084" s="14">
        <f t="shared" si="386"/>
        <v>3</v>
      </c>
      <c r="Q3084" s="14" t="str">
        <f t="shared" si="387"/>
        <v>Norway</v>
      </c>
      <c r="R3084" s="14" t="str">
        <f t="shared" si="388"/>
        <v>|Norway|Sweden|</v>
      </c>
      <c r="S3084" s="14" t="str">
        <f t="shared" si="389"/>
        <v>|International TV Shows|TV Dramas|TV Thrillers|</v>
      </c>
      <c r="T3084" s="14" t="str">
        <f t="shared" si="390"/>
        <v>|Unknown|</v>
      </c>
      <c r="U3084" s="14" t="str">
        <f t="shared" si="391"/>
        <v>|Henrik Mestad|Ane Dahl Torp|Ingeborga Dapkunaite|Eldar Skar|Ragnhild Gudbrandsen|Kristin Braut-Solheim|</v>
      </c>
    </row>
    <row r="3085" spans="1:21">
      <c r="A3085" s="14" t="s">
        <v>14843</v>
      </c>
      <c r="B3085" s="14" t="s">
        <v>49</v>
      </c>
      <c r="C3085" s="14" t="s">
        <v>14844</v>
      </c>
      <c r="D3085" s="14" t="s">
        <v>117</v>
      </c>
      <c r="E3085" s="14" t="s">
        <v>14845</v>
      </c>
      <c r="F3085" s="14" t="s">
        <v>117</v>
      </c>
      <c r="G3085" s="26">
        <v>43830</v>
      </c>
      <c r="H3085" s="14">
        <v>2018</v>
      </c>
      <c r="I3085" s="14" t="s">
        <v>365</v>
      </c>
      <c r="J3085" s="14" t="s">
        <v>105</v>
      </c>
      <c r="K3085" s="14" t="s">
        <v>878</v>
      </c>
      <c r="L3085" s="14" t="s">
        <v>14846</v>
      </c>
      <c r="M3085" s="14">
        <f t="shared" si="384"/>
        <v>2019</v>
      </c>
      <c r="N3085" s="14">
        <f t="shared" si="385"/>
        <v>12</v>
      </c>
      <c r="O3085" s="14" t="str">
        <f>IFERROR(VLOOKUP(I3085,Lists!$F$2:$G$16,2,FALSE()),"Not Rated")</f>
        <v>Kids</v>
      </c>
      <c r="P3085" s="14">
        <f t="shared" si="386"/>
        <v>1</v>
      </c>
      <c r="Q3085" s="14" t="str">
        <f t="shared" si="387"/>
        <v>Unknown</v>
      </c>
      <c r="R3085" s="14" t="str">
        <f t="shared" si="388"/>
        <v>|Unknown|</v>
      </c>
      <c r="S3085" s="14" t="str">
        <f t="shared" si="389"/>
        <v>|Kids' TV|Korean TV Shows|</v>
      </c>
      <c r="T3085" s="14" t="str">
        <f t="shared" si="390"/>
        <v>|Unknown|</v>
      </c>
      <c r="U3085" s="14" t="str">
        <f t="shared" si="391"/>
        <v>|Jeonghwa Yang|Yongwoo Shin|Doug Erholtz|Melissa Fahn|Karen Strassman|Kirk Thornton|Spike Spencer|</v>
      </c>
    </row>
    <row r="3086" spans="1:21">
      <c r="A3086" s="14" t="s">
        <v>14847</v>
      </c>
      <c r="B3086" s="14" t="s">
        <v>49</v>
      </c>
      <c r="C3086" s="14" t="s">
        <v>14848</v>
      </c>
      <c r="D3086" s="14" t="s">
        <v>117</v>
      </c>
      <c r="E3086" s="14" t="s">
        <v>14849</v>
      </c>
      <c r="F3086" s="14" t="s">
        <v>14850</v>
      </c>
      <c r="G3086" s="26">
        <v>43830</v>
      </c>
      <c r="H3086" s="14">
        <v>2016</v>
      </c>
      <c r="I3086" s="14" t="s">
        <v>366</v>
      </c>
      <c r="J3086" s="14" t="s">
        <v>105</v>
      </c>
      <c r="K3086" s="14" t="s">
        <v>256</v>
      </c>
      <c r="L3086" s="14" t="s">
        <v>14851</v>
      </c>
      <c r="M3086" s="14">
        <f t="shared" si="384"/>
        <v>2019</v>
      </c>
      <c r="N3086" s="14">
        <f t="shared" si="385"/>
        <v>12</v>
      </c>
      <c r="O3086" s="14" t="str">
        <f>IFERROR(VLOOKUP(I3086,Lists!$F$2:$G$16,2,FALSE()),"Not Rated")</f>
        <v>Kids</v>
      </c>
      <c r="P3086" s="14">
        <f t="shared" si="386"/>
        <v>1</v>
      </c>
      <c r="Q3086" s="14" t="str">
        <f t="shared" si="387"/>
        <v>South Korea</v>
      </c>
      <c r="R3086" s="14" t="str">
        <f t="shared" si="388"/>
        <v>|South Korea|Canada|United States|China|</v>
      </c>
      <c r="S3086" s="14" t="str">
        <f t="shared" si="389"/>
        <v>|Kids' TV|</v>
      </c>
      <c r="T3086" s="14" t="str">
        <f t="shared" si="390"/>
        <v>|Unknown|</v>
      </c>
      <c r="U3086" s="14" t="str">
        <f t="shared" si="391"/>
        <v>|Alyssya Swales|Shannon Chan-Kent|Brian Drummond|Olivia Charles|Kate Higgins|Johnny Yong Bosch|</v>
      </c>
    </row>
    <row r="3087" spans="1:21">
      <c r="A3087" s="14" t="s">
        <v>14852</v>
      </c>
      <c r="B3087" s="14" t="s">
        <v>49</v>
      </c>
      <c r="C3087" s="14" t="s">
        <v>14853</v>
      </c>
      <c r="D3087" s="14" t="s">
        <v>117</v>
      </c>
      <c r="E3087" s="14" t="s">
        <v>14854</v>
      </c>
      <c r="F3087" s="14" t="s">
        <v>123</v>
      </c>
      <c r="G3087" s="26">
        <v>43830</v>
      </c>
      <c r="H3087" s="14">
        <v>2018</v>
      </c>
      <c r="I3087" s="14" t="s">
        <v>365</v>
      </c>
      <c r="J3087" s="14" t="s">
        <v>106</v>
      </c>
      <c r="K3087" s="14" t="s">
        <v>878</v>
      </c>
      <c r="L3087" s="14" t="s">
        <v>14855</v>
      </c>
      <c r="M3087" s="14">
        <f t="shared" si="384"/>
        <v>2019</v>
      </c>
      <c r="N3087" s="14">
        <f t="shared" si="385"/>
        <v>12</v>
      </c>
      <c r="O3087" s="14" t="str">
        <f>IFERROR(VLOOKUP(I3087,Lists!$F$2:$G$16,2,FALSE()),"Not Rated")</f>
        <v>Kids</v>
      </c>
      <c r="P3087" s="14">
        <f t="shared" si="386"/>
        <v>2</v>
      </c>
      <c r="Q3087" s="14" t="str">
        <f t="shared" si="387"/>
        <v>South Korea</v>
      </c>
      <c r="R3087" s="14" t="str">
        <f t="shared" si="388"/>
        <v>|South Korea|</v>
      </c>
      <c r="S3087" s="14" t="str">
        <f t="shared" si="389"/>
        <v>|Kids' TV|Korean TV Shows|</v>
      </c>
      <c r="T3087" s="14" t="str">
        <f t="shared" si="390"/>
        <v>|Unknown|</v>
      </c>
      <c r="U3087" s="14" t="str">
        <f t="shared" si="391"/>
        <v>|Bill Rogers|Carrie Savage|Ken Spassione|Angela Mulligan|Mark Szabo|Daniel J. Edwards|Mike Pollock|Anthony Salerno|</v>
      </c>
    </row>
    <row r="3088" spans="1:21">
      <c r="A3088" s="14" t="s">
        <v>14856</v>
      </c>
      <c r="B3088" s="14" t="s">
        <v>49</v>
      </c>
      <c r="C3088" s="14" t="s">
        <v>14857</v>
      </c>
      <c r="D3088" s="14" t="s">
        <v>117</v>
      </c>
      <c r="E3088" s="14" t="s">
        <v>14858</v>
      </c>
      <c r="F3088" s="14" t="s">
        <v>117</v>
      </c>
      <c r="G3088" s="26">
        <v>43830</v>
      </c>
      <c r="H3088" s="14">
        <v>2019</v>
      </c>
      <c r="I3088" s="14" t="s">
        <v>360</v>
      </c>
      <c r="J3088" s="14" t="s">
        <v>106</v>
      </c>
      <c r="K3088" s="14" t="s">
        <v>2400</v>
      </c>
      <c r="L3088" s="14" t="s">
        <v>14859</v>
      </c>
      <c r="M3088" s="14">
        <f t="shared" si="384"/>
        <v>2019</v>
      </c>
      <c r="N3088" s="14">
        <f t="shared" si="385"/>
        <v>12</v>
      </c>
      <c r="O3088" s="14" t="str">
        <f>IFERROR(VLOOKUP(I3088,Lists!$F$2:$G$16,2,FALSE()),"Not Rated")</f>
        <v>Adults</v>
      </c>
      <c r="P3088" s="14">
        <f t="shared" si="386"/>
        <v>2</v>
      </c>
      <c r="Q3088" s="14" t="str">
        <f t="shared" si="387"/>
        <v>Unknown</v>
      </c>
      <c r="R3088" s="14" t="str">
        <f t="shared" si="388"/>
        <v>|Unknown|</v>
      </c>
      <c r="S3088" s="14" t="str">
        <f t="shared" si="389"/>
        <v>|Stand-Up Comedy &amp; Talk Shows|TV Comedies|</v>
      </c>
      <c r="T3088" s="14" t="str">
        <f t="shared" si="390"/>
        <v>|Unknown|</v>
      </c>
      <c r="U3088" s="14" t="str">
        <f t="shared" si="391"/>
        <v>|Big Jay Oakerson|Brad Williams|Yamaneika Saunders|Liza  Treyger|Joey Diaz|Christina Pazsitzky|</v>
      </c>
    </row>
    <row r="3089" spans="1:21">
      <c r="A3089" s="14" t="s">
        <v>14860</v>
      </c>
      <c r="B3089" s="14" t="s">
        <v>49</v>
      </c>
      <c r="C3089" s="14" t="s">
        <v>14861</v>
      </c>
      <c r="D3089" s="14" t="s">
        <v>117</v>
      </c>
      <c r="E3089" s="14" t="s">
        <v>14862</v>
      </c>
      <c r="F3089" s="14" t="s">
        <v>126</v>
      </c>
      <c r="G3089" s="26">
        <v>43830</v>
      </c>
      <c r="H3089" s="14">
        <v>2019</v>
      </c>
      <c r="I3089" s="14" t="s">
        <v>361</v>
      </c>
      <c r="J3089" s="14" t="s">
        <v>105</v>
      </c>
      <c r="K3089" s="14" t="s">
        <v>688</v>
      </c>
      <c r="L3089" s="14" t="s">
        <v>14863</v>
      </c>
      <c r="M3089" s="14">
        <f t="shared" si="384"/>
        <v>2019</v>
      </c>
      <c r="N3089" s="14">
        <f t="shared" si="385"/>
        <v>12</v>
      </c>
      <c r="O3089" s="14" t="str">
        <f>IFERROR(VLOOKUP(I3089,Lists!$F$2:$G$16,2,FALSE()),"Not Rated")</f>
        <v>Teens</v>
      </c>
      <c r="P3089" s="14">
        <f t="shared" si="386"/>
        <v>1</v>
      </c>
      <c r="Q3089" s="14" t="str">
        <f t="shared" si="387"/>
        <v>China</v>
      </c>
      <c r="R3089" s="14" t="str">
        <f t="shared" si="388"/>
        <v>|China|</v>
      </c>
      <c r="S3089" s="14" t="str">
        <f t="shared" si="389"/>
        <v>|International TV Shows|TV Dramas|</v>
      </c>
      <c r="T3089" s="14" t="str">
        <f t="shared" si="390"/>
        <v>|Unknown|</v>
      </c>
      <c r="U3089" s="14" t="str">
        <f t="shared" si="391"/>
        <v>|Wang Herun|Wang Yizhe|Wang Yuwei|Xu Xiaonuo|Wu Jinyan|Nie Yuan|</v>
      </c>
    </row>
    <row r="3090" spans="1:21">
      <c r="A3090" s="14" t="s">
        <v>14864</v>
      </c>
      <c r="B3090" s="14" t="s">
        <v>49</v>
      </c>
      <c r="C3090" s="14" t="s">
        <v>14865</v>
      </c>
      <c r="D3090" s="14" t="s">
        <v>117</v>
      </c>
      <c r="E3090" s="14" t="s">
        <v>14866</v>
      </c>
      <c r="F3090" s="14" t="s">
        <v>121</v>
      </c>
      <c r="G3090" s="26">
        <v>43829</v>
      </c>
      <c r="H3090" s="14">
        <v>2019</v>
      </c>
      <c r="I3090" s="14" t="s">
        <v>361</v>
      </c>
      <c r="J3090" s="14" t="s">
        <v>105</v>
      </c>
      <c r="K3090" s="14" t="s">
        <v>822</v>
      </c>
      <c r="L3090" s="14" t="s">
        <v>14867</v>
      </c>
      <c r="M3090" s="14">
        <f t="shared" si="384"/>
        <v>2019</v>
      </c>
      <c r="N3090" s="14">
        <f t="shared" si="385"/>
        <v>12</v>
      </c>
      <c r="O3090" s="14" t="str">
        <f>IFERROR(VLOOKUP(I3090,Lists!$F$2:$G$16,2,FALSE()),"Not Rated")</f>
        <v>Teens</v>
      </c>
      <c r="P3090" s="14">
        <f t="shared" si="386"/>
        <v>1</v>
      </c>
      <c r="Q3090" s="14" t="str">
        <f t="shared" si="387"/>
        <v>Japan</v>
      </c>
      <c r="R3090" s="14" t="str">
        <f t="shared" si="388"/>
        <v>|Japan|</v>
      </c>
      <c r="S3090" s="14" t="str">
        <f t="shared" si="389"/>
        <v>|Anime Series|International TV Shows|</v>
      </c>
      <c r="T3090" s="14" t="str">
        <f t="shared" si="390"/>
        <v>|Unknown|</v>
      </c>
      <c r="U3090" s="14" t="str">
        <f t="shared" si="391"/>
        <v>|Hiroshi Kamiya|Daisuke Ono|Nobunaga Shimazaki|Satoshi Hino|Natsuki Hanae|Ai Kayano|Yukari Tamura|Maaya Uchida|Yoshimasa Hosoya|Masaya Matsukaze|Tomoaki Maeno|Kenji Nojima|Mitsuo Iwata|Rikako Aikawa|Yuki Kaji|Eri Kitamura|M・A・O|Kensho Ono|Kohsuke Toriumi|Nao Toyama|</v>
      </c>
    </row>
    <row r="3091" spans="1:21">
      <c r="A3091" s="14" t="s">
        <v>14868</v>
      </c>
      <c r="B3091" s="14" t="s">
        <v>48</v>
      </c>
      <c r="C3091" s="14" t="s">
        <v>14869</v>
      </c>
      <c r="D3091" s="14" t="s">
        <v>14870</v>
      </c>
      <c r="E3091" s="14" t="s">
        <v>14871</v>
      </c>
      <c r="F3091" s="14" t="s">
        <v>121</v>
      </c>
      <c r="G3091" s="26">
        <v>43827</v>
      </c>
      <c r="H3091" s="14">
        <v>2019</v>
      </c>
      <c r="I3091" s="14" t="s">
        <v>360</v>
      </c>
      <c r="J3091" s="14" t="s">
        <v>1159</v>
      </c>
      <c r="K3091" s="14" t="s">
        <v>475</v>
      </c>
      <c r="L3091" s="14" t="s">
        <v>14872</v>
      </c>
      <c r="M3091" s="14">
        <f t="shared" si="384"/>
        <v>2019</v>
      </c>
      <c r="N3091" s="14">
        <f t="shared" si="385"/>
        <v>12</v>
      </c>
      <c r="O3091" s="14" t="str">
        <f>IFERROR(VLOOKUP(I3091,Lists!$F$2:$G$16,2,FALSE()),"Not Rated")</f>
        <v>Adults</v>
      </c>
      <c r="P3091" s="14">
        <f t="shared" si="386"/>
        <v>120</v>
      </c>
      <c r="Q3091" s="14" t="str">
        <f t="shared" si="387"/>
        <v>Japan</v>
      </c>
      <c r="R3091" s="14" t="str">
        <f t="shared" si="388"/>
        <v>|Japan|</v>
      </c>
      <c r="S3091" s="14" t="str">
        <f t="shared" si="389"/>
        <v>|Dramas|International Movies|</v>
      </c>
      <c r="T3091" s="14" t="str">
        <f t="shared" si="390"/>
        <v>|Yuki Yamato|</v>
      </c>
      <c r="U3091" s="14" t="str">
        <f t="shared" si="391"/>
        <v>|Miona Hori|Hiroya Shimizu|Shotaro Mamiya|Mizuki Itagaki|Hiyori Sakurada|Kaisei Kamimura|Ai Yoshikawa|Ryohei Shima|Asuka Kurosawa|Kazuya Takahashi|Takashi Sorimachi|Riho Yoshioka|</v>
      </c>
    </row>
    <row r="3092" spans="1:21">
      <c r="A3092" s="14" t="s">
        <v>14873</v>
      </c>
      <c r="B3092" s="14" t="s">
        <v>48</v>
      </c>
      <c r="C3092" s="14" t="s">
        <v>14874</v>
      </c>
      <c r="D3092" s="14" t="s">
        <v>14875</v>
      </c>
      <c r="E3092" s="14" t="s">
        <v>14876</v>
      </c>
      <c r="F3092" s="14" t="s">
        <v>140</v>
      </c>
      <c r="G3092" s="26">
        <v>43826</v>
      </c>
      <c r="H3092" s="14">
        <v>2013</v>
      </c>
      <c r="I3092" s="14" t="s">
        <v>360</v>
      </c>
      <c r="J3092" s="14" t="s">
        <v>724</v>
      </c>
      <c r="K3092" s="14" t="s">
        <v>1442</v>
      </c>
      <c r="L3092" s="14" t="s">
        <v>14877</v>
      </c>
      <c r="M3092" s="14">
        <f t="shared" si="384"/>
        <v>2019</v>
      </c>
      <c r="N3092" s="14">
        <f t="shared" si="385"/>
        <v>12</v>
      </c>
      <c r="O3092" s="14" t="str">
        <f>IFERROR(VLOOKUP(I3092,Lists!$F$2:$G$16,2,FALSE()),"Not Rated")</f>
        <v>Adults</v>
      </c>
      <c r="P3092" s="14">
        <f t="shared" si="386"/>
        <v>102</v>
      </c>
      <c r="Q3092" s="14" t="str">
        <f t="shared" si="387"/>
        <v>South Africa</v>
      </c>
      <c r="R3092" s="14" t="str">
        <f t="shared" si="388"/>
        <v>|South Africa|</v>
      </c>
      <c r="S3092" s="14" t="str">
        <f t="shared" si="389"/>
        <v>|Action &amp; Adventure|Comedies|International Movies|</v>
      </c>
      <c r="T3092" s="14" t="str">
        <f t="shared" si="390"/>
        <v>|Andrew Wessels|</v>
      </c>
      <c r="U3092" s="14" t="str">
        <f t="shared" si="391"/>
        <v>|Joey Rasdien|David Kau|David Kibuuka|Chris Forrest|Santhiran Moonsamy|Quentin Krog|Kaseran Pillay|Mabutho Sithole|Mel Miller|Kagiso Lediga|Craig Urbani|</v>
      </c>
    </row>
    <row r="3093" spans="1:21">
      <c r="A3093" s="14" t="s">
        <v>14878</v>
      </c>
      <c r="B3093" s="14" t="s">
        <v>48</v>
      </c>
      <c r="C3093" s="14" t="s">
        <v>14879</v>
      </c>
      <c r="D3093" s="14" t="s">
        <v>14880</v>
      </c>
      <c r="E3093" s="14" t="s">
        <v>14881</v>
      </c>
      <c r="F3093" s="14" t="s">
        <v>14882</v>
      </c>
      <c r="G3093" s="26">
        <v>43826</v>
      </c>
      <c r="H3093" s="14">
        <v>2018</v>
      </c>
      <c r="I3093" s="14" t="s">
        <v>361</v>
      </c>
      <c r="J3093" s="14" t="s">
        <v>4548</v>
      </c>
      <c r="K3093" s="14" t="s">
        <v>496</v>
      </c>
      <c r="L3093" s="14" t="s">
        <v>14883</v>
      </c>
      <c r="M3093" s="14">
        <f t="shared" si="384"/>
        <v>2019</v>
      </c>
      <c r="N3093" s="14">
        <f t="shared" si="385"/>
        <v>12</v>
      </c>
      <c r="O3093" s="14" t="str">
        <f>IFERROR(VLOOKUP(I3093,Lists!$F$2:$G$16,2,FALSE()),"Not Rated")</f>
        <v>Teens</v>
      </c>
      <c r="P3093" s="14">
        <f t="shared" si="386"/>
        <v>73</v>
      </c>
      <c r="Q3093" s="14" t="str">
        <f t="shared" si="387"/>
        <v>Argentina</v>
      </c>
      <c r="R3093" s="14" t="str">
        <f t="shared" si="388"/>
        <v>|Argentina|Uruguay|Serbia|</v>
      </c>
      <c r="S3093" s="14" t="str">
        <f t="shared" si="389"/>
        <v>|Documentaries|International Movies|</v>
      </c>
      <c r="T3093" s="14" t="str">
        <f t="shared" si="390"/>
        <v>|Emir Kusturica|</v>
      </c>
      <c r="U3093" s="14" t="str">
        <f t="shared" si="391"/>
        <v>|José Mujica|Emir Kusturica|</v>
      </c>
    </row>
    <row r="3094" spans="1:21">
      <c r="A3094" s="14" t="s">
        <v>14884</v>
      </c>
      <c r="B3094" s="14" t="s">
        <v>49</v>
      </c>
      <c r="C3094" s="14" t="s">
        <v>14885</v>
      </c>
      <c r="D3094" s="14" t="s">
        <v>117</v>
      </c>
      <c r="E3094" s="14" t="s">
        <v>117</v>
      </c>
      <c r="F3094" s="14" t="s">
        <v>115</v>
      </c>
      <c r="G3094" s="26">
        <v>43826</v>
      </c>
      <c r="H3094" s="14">
        <v>2019</v>
      </c>
      <c r="I3094" s="14" t="s">
        <v>360</v>
      </c>
      <c r="J3094" s="14" t="s">
        <v>105</v>
      </c>
      <c r="K3094" s="14" t="s">
        <v>257</v>
      </c>
      <c r="L3094" s="14" t="s">
        <v>14886</v>
      </c>
      <c r="M3094" s="14">
        <f t="shared" si="384"/>
        <v>2019</v>
      </c>
      <c r="N3094" s="14">
        <f t="shared" si="385"/>
        <v>12</v>
      </c>
      <c r="O3094" s="14" t="str">
        <f>IFERROR(VLOOKUP(I3094,Lists!$F$2:$G$16,2,FALSE()),"Not Rated")</f>
        <v>Adults</v>
      </c>
      <c r="P3094" s="14">
        <f t="shared" si="386"/>
        <v>1</v>
      </c>
      <c r="Q3094" s="14" t="str">
        <f t="shared" si="387"/>
        <v>United States</v>
      </c>
      <c r="R3094" s="14" t="str">
        <f t="shared" si="388"/>
        <v>|United States|</v>
      </c>
      <c r="S3094" s="14" t="str">
        <f t="shared" si="389"/>
        <v>|Docuseries|</v>
      </c>
      <c r="T3094" s="14" t="str">
        <f t="shared" si="390"/>
        <v>|Unknown|</v>
      </c>
      <c r="U3094" s="14" t="str">
        <f t="shared" si="391"/>
        <v>|Unknown|</v>
      </c>
    </row>
    <row r="3095" spans="1:21">
      <c r="A3095" s="14" t="s">
        <v>14887</v>
      </c>
      <c r="B3095" s="14" t="s">
        <v>48</v>
      </c>
      <c r="C3095" s="14" t="s">
        <v>14888</v>
      </c>
      <c r="D3095" s="14" t="s">
        <v>14889</v>
      </c>
      <c r="E3095" s="14" t="s">
        <v>14890</v>
      </c>
      <c r="F3095" s="14" t="s">
        <v>117</v>
      </c>
      <c r="G3095" s="26">
        <v>43826</v>
      </c>
      <c r="H3095" s="14">
        <v>2018</v>
      </c>
      <c r="I3095" s="14" t="s">
        <v>360</v>
      </c>
      <c r="J3095" s="14" t="s">
        <v>560</v>
      </c>
      <c r="K3095" s="14" t="s">
        <v>529</v>
      </c>
      <c r="L3095" s="14" t="s">
        <v>14891</v>
      </c>
      <c r="M3095" s="14">
        <f t="shared" si="384"/>
        <v>2019</v>
      </c>
      <c r="N3095" s="14">
        <f t="shared" si="385"/>
        <v>12</v>
      </c>
      <c r="O3095" s="14" t="str">
        <f>IFERROR(VLOOKUP(I3095,Lists!$F$2:$G$16,2,FALSE()),"Not Rated")</f>
        <v>Adults</v>
      </c>
      <c r="P3095" s="14">
        <f t="shared" si="386"/>
        <v>103</v>
      </c>
      <c r="Q3095" s="14" t="str">
        <f t="shared" si="387"/>
        <v>Unknown</v>
      </c>
      <c r="R3095" s="14" t="str">
        <f t="shared" si="388"/>
        <v>|Unknown|</v>
      </c>
      <c r="S3095" s="14" t="str">
        <f t="shared" si="389"/>
        <v>|Comedies|International Movies|</v>
      </c>
      <c r="T3095" s="14" t="str">
        <f t="shared" si="390"/>
        <v>|Odunlade Adekola|</v>
      </c>
      <c r="U3095" s="14" t="str">
        <f t="shared" si="391"/>
        <v>|Odunlade Adekola|Jide Kosoko|Adunni Ade|Eniola Ajao|Ireti Osayemi|Kayode Olaseinde|Tunde Bernard|Bolaji Amusan|</v>
      </c>
    </row>
    <row r="3096" spans="1:21">
      <c r="A3096" s="14" t="s">
        <v>14892</v>
      </c>
      <c r="B3096" s="14" t="s">
        <v>48</v>
      </c>
      <c r="C3096" s="14" t="s">
        <v>14893</v>
      </c>
      <c r="D3096" s="14" t="s">
        <v>14894</v>
      </c>
      <c r="E3096" s="14" t="s">
        <v>14895</v>
      </c>
      <c r="F3096" s="14" t="s">
        <v>132</v>
      </c>
      <c r="G3096" s="26">
        <v>43825</v>
      </c>
      <c r="H3096" s="14">
        <v>2019</v>
      </c>
      <c r="I3096" s="14" t="s">
        <v>360</v>
      </c>
      <c r="J3096" s="14" t="s">
        <v>5629</v>
      </c>
      <c r="K3096" s="14" t="s">
        <v>444</v>
      </c>
      <c r="L3096" s="14" t="s">
        <v>14896</v>
      </c>
      <c r="M3096" s="14">
        <f t="shared" si="384"/>
        <v>2019</v>
      </c>
      <c r="N3096" s="14">
        <f t="shared" si="385"/>
        <v>12</v>
      </c>
      <c r="O3096" s="14" t="str">
        <f>IFERROR(VLOOKUP(I3096,Lists!$F$2:$G$16,2,FALSE()),"Not Rated")</f>
        <v>Adults</v>
      </c>
      <c r="P3096" s="14">
        <f t="shared" si="386"/>
        <v>79</v>
      </c>
      <c r="Q3096" s="14" t="str">
        <f t="shared" si="387"/>
        <v>Italy</v>
      </c>
      <c r="R3096" s="14" t="str">
        <f t="shared" si="388"/>
        <v>|Italy|</v>
      </c>
      <c r="S3096" s="14" t="str">
        <f t="shared" si="389"/>
        <v>|Dramas|Independent Movies|International Movies|</v>
      </c>
      <c r="T3096" s="14" t="str">
        <f t="shared" si="390"/>
        <v>|Elisa Fuksas|</v>
      </c>
      <c r="U3096" s="14" t="str">
        <f t="shared" si="391"/>
        <v>|Vincenzo Crea|Jessica Cressy|Greta Scarano|Maya Sansa|Abel Ferrara|Anita Kravos|</v>
      </c>
    </row>
    <row r="3097" spans="1:21">
      <c r="A3097" s="14" t="s">
        <v>14897</v>
      </c>
      <c r="B3097" s="14" t="s">
        <v>49</v>
      </c>
      <c r="C3097" s="14" t="s">
        <v>14898</v>
      </c>
      <c r="D3097" s="14" t="s">
        <v>117</v>
      </c>
      <c r="E3097" s="14" t="s">
        <v>14899</v>
      </c>
      <c r="F3097" s="14" t="s">
        <v>120</v>
      </c>
      <c r="G3097" s="26">
        <v>43825</v>
      </c>
      <c r="H3097" s="14">
        <v>2019</v>
      </c>
      <c r="I3097" s="14" t="s">
        <v>360</v>
      </c>
      <c r="J3097" s="14" t="s">
        <v>105</v>
      </c>
      <c r="K3097" s="14" t="s">
        <v>688</v>
      </c>
      <c r="L3097" s="14" t="s">
        <v>14900</v>
      </c>
      <c r="M3097" s="14">
        <f t="shared" si="384"/>
        <v>2019</v>
      </c>
      <c r="N3097" s="14">
        <f t="shared" si="385"/>
        <v>12</v>
      </c>
      <c r="O3097" s="14" t="str">
        <f>IFERROR(VLOOKUP(I3097,Lists!$F$2:$G$16,2,FALSE()),"Not Rated")</f>
        <v>Adults</v>
      </c>
      <c r="P3097" s="14">
        <f t="shared" si="386"/>
        <v>1</v>
      </c>
      <c r="Q3097" s="14" t="str">
        <f t="shared" si="387"/>
        <v>France</v>
      </c>
      <c r="R3097" s="14" t="str">
        <f t="shared" si="388"/>
        <v>|France|</v>
      </c>
      <c r="S3097" s="14" t="str">
        <f t="shared" si="389"/>
        <v>|International TV Shows|TV Dramas|</v>
      </c>
      <c r="T3097" s="14" t="str">
        <f t="shared" si="390"/>
        <v>|Unknown|</v>
      </c>
      <c r="U3097" s="14" t="str">
        <f t="shared" si="391"/>
        <v>|Audrey Fleurot|Julie de Bona|Camille Lou|Gilbert Melki|Josiane Balasko|Antoine Duléry|Florence Pernel|Théo Fernandez|Victor Meutelet|François-David Cardonnel|Stéphane Guillon|Aurélien Wiik|Gilles Cohen|</v>
      </c>
    </row>
    <row r="3098" spans="1:21">
      <c r="A3098" s="14" t="s">
        <v>14901</v>
      </c>
      <c r="B3098" s="14" t="s">
        <v>49</v>
      </c>
      <c r="C3098" s="14" t="s">
        <v>14902</v>
      </c>
      <c r="D3098" s="14" t="s">
        <v>14903</v>
      </c>
      <c r="E3098" s="14" t="s">
        <v>14904</v>
      </c>
      <c r="F3098" s="14" t="s">
        <v>115</v>
      </c>
      <c r="G3098" s="26">
        <v>43825</v>
      </c>
      <c r="H3098" s="14">
        <v>2019</v>
      </c>
      <c r="I3098" s="14" t="s">
        <v>360</v>
      </c>
      <c r="J3098" s="14" t="s">
        <v>106</v>
      </c>
      <c r="K3098" s="14" t="s">
        <v>14905</v>
      </c>
      <c r="L3098" s="14" t="s">
        <v>14906</v>
      </c>
      <c r="M3098" s="14">
        <f t="shared" si="384"/>
        <v>2019</v>
      </c>
      <c r="N3098" s="14">
        <f t="shared" si="385"/>
        <v>12</v>
      </c>
      <c r="O3098" s="14" t="str">
        <f>IFERROR(VLOOKUP(I3098,Lists!$F$2:$G$16,2,FALSE()),"Not Rated")</f>
        <v>Adults</v>
      </c>
      <c r="P3098" s="14">
        <f t="shared" si="386"/>
        <v>2</v>
      </c>
      <c r="Q3098" s="14" t="str">
        <f t="shared" si="387"/>
        <v>United States</v>
      </c>
      <c r="R3098" s="14" t="str">
        <f t="shared" si="388"/>
        <v>|United States|</v>
      </c>
      <c r="S3098" s="14" t="str">
        <f t="shared" si="389"/>
        <v>|Crime TV Shows|Romantic TV Shows|TV Dramas|</v>
      </c>
      <c r="T3098" s="14" t="str">
        <f t="shared" si="390"/>
        <v>|Lee Toland Krieger|</v>
      </c>
      <c r="U3098" s="14" t="str">
        <f t="shared" si="391"/>
        <v>|Penn Badgley|Elizabeth Lail|Shay Mitchell|John Stamos|Luca Padovan|Zach Cherry|</v>
      </c>
    </row>
    <row r="3099" spans="1:21">
      <c r="A3099" s="14" t="s">
        <v>14907</v>
      </c>
      <c r="B3099" s="14" t="s">
        <v>48</v>
      </c>
      <c r="C3099" s="14" t="s">
        <v>14908</v>
      </c>
      <c r="D3099" s="14" t="s">
        <v>5880</v>
      </c>
      <c r="E3099" s="14" t="s">
        <v>14909</v>
      </c>
      <c r="F3099" s="14" t="s">
        <v>115</v>
      </c>
      <c r="G3099" s="26">
        <v>43824</v>
      </c>
      <c r="H3099" s="14">
        <v>2019</v>
      </c>
      <c r="I3099" s="14" t="s">
        <v>363</v>
      </c>
      <c r="J3099" s="14" t="s">
        <v>566</v>
      </c>
      <c r="K3099" s="14" t="s">
        <v>2116</v>
      </c>
      <c r="L3099" s="14" t="s">
        <v>14910</v>
      </c>
      <c r="M3099" s="14">
        <f t="shared" si="384"/>
        <v>2019</v>
      </c>
      <c r="N3099" s="14">
        <f t="shared" si="385"/>
        <v>12</v>
      </c>
      <c r="O3099" s="14" t="str">
        <f>IFERROR(VLOOKUP(I3099,Lists!$F$2:$G$16,2,FALSE()),"Not Rated")</f>
        <v>Adults</v>
      </c>
      <c r="P3099" s="14">
        <f t="shared" si="386"/>
        <v>97</v>
      </c>
      <c r="Q3099" s="14" t="str">
        <f t="shared" si="387"/>
        <v>United States</v>
      </c>
      <c r="R3099" s="14" t="str">
        <f t="shared" si="388"/>
        <v>|United States|</v>
      </c>
      <c r="S3099" s="14" t="str">
        <f t="shared" si="389"/>
        <v>|Action &amp; Adventure|Horror Movies|Sci-Fi &amp; Fantasy|</v>
      </c>
      <c r="T3099" s="14" t="str">
        <f t="shared" si="390"/>
        <v>|Tony Giglio|</v>
      </c>
      <c r="U3099" s="14" t="str">
        <f t="shared" si="391"/>
        <v>|Amy Manson|Dominic Mafham|Luke Allen-Gale|James Weber Brown|Clayton Adams|Nina Bergman|Amer Chadha-Patel|Gavin Brocker|Chidi Ajufo|Hari Dhillon|Katrina Nare|</v>
      </c>
    </row>
    <row r="3100" spans="1:21">
      <c r="A3100" s="14" t="s">
        <v>14911</v>
      </c>
      <c r="B3100" s="14" t="s">
        <v>48</v>
      </c>
      <c r="C3100" s="14" t="s">
        <v>14912</v>
      </c>
      <c r="D3100" s="14" t="s">
        <v>14913</v>
      </c>
      <c r="E3100" s="14" t="s">
        <v>14914</v>
      </c>
      <c r="F3100" s="14" t="s">
        <v>121</v>
      </c>
      <c r="G3100" s="26">
        <v>43824</v>
      </c>
      <c r="H3100" s="14">
        <v>2017</v>
      </c>
      <c r="I3100" s="14" t="s">
        <v>362</v>
      </c>
      <c r="J3100" s="14" t="s">
        <v>436</v>
      </c>
      <c r="K3100" s="14" t="s">
        <v>14915</v>
      </c>
      <c r="L3100" s="14" t="s">
        <v>14916</v>
      </c>
      <c r="M3100" s="14">
        <f t="shared" si="384"/>
        <v>2019</v>
      </c>
      <c r="N3100" s="14">
        <f t="shared" si="385"/>
        <v>12</v>
      </c>
      <c r="O3100" s="14" t="str">
        <f>IFERROR(VLOOKUP(I3100,Lists!$F$2:$G$16,2,FALSE()),"Not Rated")</f>
        <v>Older Kids</v>
      </c>
      <c r="P3100" s="14">
        <f t="shared" si="386"/>
        <v>91</v>
      </c>
      <c r="Q3100" s="14" t="str">
        <f t="shared" si="387"/>
        <v>Japan</v>
      </c>
      <c r="R3100" s="14" t="str">
        <f t="shared" si="388"/>
        <v>|Japan|</v>
      </c>
      <c r="S3100" s="14" t="str">
        <f t="shared" si="389"/>
        <v>|Anime Features|Romantic Movies|</v>
      </c>
      <c r="T3100" s="14" t="str">
        <f t="shared" si="390"/>
        <v>|Akiyuki Shinbo|Nobuyuki Takeuchi|</v>
      </c>
      <c r="U3100" s="14" t="str">
        <f t="shared" si="391"/>
        <v>|Yuki Kaji|Nobuo Tobita|Michiko Neya|Mitsuru Miyamoto|Fumihiko Tachiki|Shintaro Asanuma|Takahiro Sakurai|Kana Hanazawa|Toshiyuki Toyonaga|Suzu Hirose|Shinichiro Miki|Mamoru Miyano|Takako Matsu|Masaki Suda|</v>
      </c>
    </row>
    <row r="3101" spans="1:21">
      <c r="A3101" s="14" t="s">
        <v>14917</v>
      </c>
      <c r="B3101" s="14" t="s">
        <v>48</v>
      </c>
      <c r="C3101" s="14" t="s">
        <v>14918</v>
      </c>
      <c r="D3101" s="14" t="s">
        <v>14919</v>
      </c>
      <c r="E3101" s="14" t="s">
        <v>14920</v>
      </c>
      <c r="F3101" s="14" t="s">
        <v>115</v>
      </c>
      <c r="G3101" s="26">
        <v>43824</v>
      </c>
      <c r="H3101" s="14">
        <v>2019</v>
      </c>
      <c r="I3101" s="14" t="s">
        <v>364</v>
      </c>
      <c r="J3101" s="14" t="s">
        <v>624</v>
      </c>
      <c r="K3101" s="14" t="s">
        <v>481</v>
      </c>
      <c r="L3101" s="14" t="s">
        <v>14921</v>
      </c>
      <c r="M3101" s="14">
        <f t="shared" si="384"/>
        <v>2019</v>
      </c>
      <c r="N3101" s="14">
        <f t="shared" si="385"/>
        <v>12</v>
      </c>
      <c r="O3101" s="14" t="str">
        <f>IFERROR(VLOOKUP(I3101,Lists!$F$2:$G$16,2,FALSE()),"Not Rated")</f>
        <v>Teens</v>
      </c>
      <c r="P3101" s="14">
        <f t="shared" si="386"/>
        <v>96</v>
      </c>
      <c r="Q3101" s="14" t="str">
        <f t="shared" si="387"/>
        <v>United States</v>
      </c>
      <c r="R3101" s="14" t="str">
        <f t="shared" si="388"/>
        <v>|United States|</v>
      </c>
      <c r="S3101" s="14" t="str">
        <f t="shared" si="389"/>
        <v>|Children &amp; Family Movies|Comedies|</v>
      </c>
      <c r="T3101" s="14" t="str">
        <f t="shared" si="390"/>
        <v>|Ron Oliver|</v>
      </c>
      <c r="U3101" s="14" t="str">
        <f t="shared" si="391"/>
        <v>|Danny Trejo|Reno Wilson|Margaret Avery|Barry Bostwick|Julia Duffy|Anthony Gonzalez|Linda Gray|James Hong|Hal Linden|Alec Mapa|</v>
      </c>
    </row>
    <row r="3102" spans="1:21">
      <c r="A3102" s="14" t="s">
        <v>14922</v>
      </c>
      <c r="B3102" s="14" t="s">
        <v>48</v>
      </c>
      <c r="C3102" s="14" t="s">
        <v>14923</v>
      </c>
      <c r="D3102" s="14" t="s">
        <v>296</v>
      </c>
      <c r="E3102" s="14" t="s">
        <v>14924</v>
      </c>
      <c r="F3102" s="14" t="s">
        <v>1940</v>
      </c>
      <c r="G3102" s="26">
        <v>43824</v>
      </c>
      <c r="H3102" s="14">
        <v>2019</v>
      </c>
      <c r="I3102" s="14" t="s">
        <v>363</v>
      </c>
      <c r="J3102" s="14" t="s">
        <v>560</v>
      </c>
      <c r="K3102" s="14" t="s">
        <v>625</v>
      </c>
      <c r="L3102" s="14" t="s">
        <v>14925</v>
      </c>
      <c r="M3102" s="14">
        <f t="shared" si="384"/>
        <v>2019</v>
      </c>
      <c r="N3102" s="14">
        <f t="shared" si="385"/>
        <v>12</v>
      </c>
      <c r="O3102" s="14" t="str">
        <f>IFERROR(VLOOKUP(I3102,Lists!$F$2:$G$16,2,FALSE()),"Not Rated")</f>
        <v>Adults</v>
      </c>
      <c r="P3102" s="14">
        <f t="shared" si="386"/>
        <v>103</v>
      </c>
      <c r="Q3102" s="14" t="str">
        <f t="shared" si="387"/>
        <v>Israel</v>
      </c>
      <c r="R3102" s="14" t="str">
        <f t="shared" si="388"/>
        <v>|Israel|United States|</v>
      </c>
      <c r="S3102" s="14" t="str">
        <f t="shared" si="389"/>
        <v>|Action &amp; Adventure|Dramas|</v>
      </c>
      <c r="T3102" s="14" t="str">
        <f t="shared" si="390"/>
        <v>|Don Michael Paul|</v>
      </c>
      <c r="U3102" s="14" t="str">
        <f t="shared" si="391"/>
        <v>|Amaury Nolasco|Devon Sawa|Robert Patrick|Jeff Pierre|Ben Cross|Amos Tamam|Yael Eitan|Tsahi Halevi|</v>
      </c>
    </row>
    <row r="3103" spans="1:21">
      <c r="A3103" s="14" t="s">
        <v>14926</v>
      </c>
      <c r="B3103" s="14" t="s">
        <v>48</v>
      </c>
      <c r="C3103" s="14" t="s">
        <v>14927</v>
      </c>
      <c r="D3103" s="14" t="s">
        <v>14928</v>
      </c>
      <c r="E3103" s="14" t="s">
        <v>14929</v>
      </c>
      <c r="F3103" s="14" t="s">
        <v>14930</v>
      </c>
      <c r="G3103" s="26">
        <v>43824</v>
      </c>
      <c r="H3103" s="14">
        <v>2017</v>
      </c>
      <c r="I3103" s="14" t="s">
        <v>363</v>
      </c>
      <c r="J3103" s="14" t="s">
        <v>739</v>
      </c>
      <c r="K3103" s="14" t="s">
        <v>1442</v>
      </c>
      <c r="L3103" s="14" t="s">
        <v>14931</v>
      </c>
      <c r="M3103" s="14">
        <f t="shared" si="384"/>
        <v>2019</v>
      </c>
      <c r="N3103" s="14">
        <f t="shared" si="385"/>
        <v>12</v>
      </c>
      <c r="O3103" s="14" t="str">
        <f>IFERROR(VLOOKUP(I3103,Lists!$F$2:$G$16,2,FALSE()),"Not Rated")</f>
        <v>Adults</v>
      </c>
      <c r="P3103" s="14">
        <f t="shared" si="386"/>
        <v>95</v>
      </c>
      <c r="Q3103" s="14" t="str">
        <f t="shared" si="387"/>
        <v>France</v>
      </c>
      <c r="R3103" s="14" t="str">
        <f t="shared" si="388"/>
        <v>|France|Japan|</v>
      </c>
      <c r="S3103" s="14" t="str">
        <f t="shared" si="389"/>
        <v>|Action &amp; Adventure|Comedies|International Movies|</v>
      </c>
      <c r="T3103" s="14" t="str">
        <f t="shared" si="390"/>
        <v>|Shojiro Nishimi|Guillaume Renard|</v>
      </c>
      <c r="U3103" s="14" t="str">
        <f t="shared" si="391"/>
        <v>|Kenn Michael|Vince Staples|Dino Andrade|Michael Chiklis|Giancarlo Esposito|Jorge Gutierrez|Dascha Polanco|RZA|Danny Trejo|Antonio Alvarez|</v>
      </c>
    </row>
    <row r="3104" spans="1:21">
      <c r="A3104" s="14" t="s">
        <v>14932</v>
      </c>
      <c r="B3104" s="14" t="s">
        <v>48</v>
      </c>
      <c r="C3104" s="14" t="s">
        <v>14933</v>
      </c>
      <c r="D3104" s="14" t="s">
        <v>4670</v>
      </c>
      <c r="E3104" s="14" t="s">
        <v>14934</v>
      </c>
      <c r="F3104" s="14" t="s">
        <v>115</v>
      </c>
      <c r="G3104" s="26">
        <v>43824</v>
      </c>
      <c r="H3104" s="14">
        <v>2019</v>
      </c>
      <c r="I3104" s="14" t="s">
        <v>364</v>
      </c>
      <c r="J3104" s="14" t="s">
        <v>760</v>
      </c>
      <c r="K3104" s="14" t="s">
        <v>14935</v>
      </c>
      <c r="L3104" s="14" t="s">
        <v>14936</v>
      </c>
      <c r="M3104" s="14">
        <f t="shared" si="384"/>
        <v>2019</v>
      </c>
      <c r="N3104" s="14">
        <f t="shared" si="385"/>
        <v>12</v>
      </c>
      <c r="O3104" s="14" t="str">
        <f>IFERROR(VLOOKUP(I3104,Lists!$F$2:$G$16,2,FALSE()),"Not Rated")</f>
        <v>Teens</v>
      </c>
      <c r="P3104" s="14">
        <f t="shared" si="386"/>
        <v>83</v>
      </c>
      <c r="Q3104" s="14" t="str">
        <f t="shared" si="387"/>
        <v>United States</v>
      </c>
      <c r="R3104" s="14" t="str">
        <f t="shared" si="388"/>
        <v>|United States|</v>
      </c>
      <c r="S3104" s="14" t="str">
        <f t="shared" si="389"/>
        <v>|Horror Movies|Sci-Fi &amp; Fantasy|Thrillers|</v>
      </c>
      <c r="T3104" s="14" t="str">
        <f t="shared" si="390"/>
        <v>|J.D. Dillard|</v>
      </c>
      <c r="U3104" s="14" t="str">
        <f t="shared" si="391"/>
        <v>|Kiersey Clemons|Emory Cohen|Hanna Mangan Lawrence|Andrew Crawford|Benedict Samuel|</v>
      </c>
    </row>
    <row r="3105" spans="1:21">
      <c r="A3105" s="14" t="s">
        <v>14937</v>
      </c>
      <c r="B3105" s="14" t="s">
        <v>49</v>
      </c>
      <c r="C3105" s="14" t="s">
        <v>14938</v>
      </c>
      <c r="D3105" s="14" t="s">
        <v>117</v>
      </c>
      <c r="E3105" s="14" t="s">
        <v>14939</v>
      </c>
      <c r="F3105" s="14" t="s">
        <v>121</v>
      </c>
      <c r="G3105" s="26">
        <v>43823</v>
      </c>
      <c r="H3105" s="14">
        <v>2019</v>
      </c>
      <c r="I3105" s="14" t="s">
        <v>360</v>
      </c>
      <c r="J3105" s="14" t="s">
        <v>106</v>
      </c>
      <c r="K3105" s="14" t="s">
        <v>1241</v>
      </c>
      <c r="L3105" s="14" t="s">
        <v>14940</v>
      </c>
      <c r="M3105" s="14">
        <f t="shared" si="384"/>
        <v>2019</v>
      </c>
      <c r="N3105" s="14">
        <f t="shared" si="385"/>
        <v>12</v>
      </c>
      <c r="O3105" s="14" t="str">
        <f>IFERROR(VLOOKUP(I3105,Lists!$F$2:$G$16,2,FALSE()),"Not Rated")</f>
        <v>Adults</v>
      </c>
      <c r="P3105" s="14">
        <f t="shared" si="386"/>
        <v>2</v>
      </c>
      <c r="Q3105" s="14" t="str">
        <f t="shared" si="387"/>
        <v>Japan</v>
      </c>
      <c r="R3105" s="14" t="str">
        <f t="shared" si="388"/>
        <v>|Japan|</v>
      </c>
      <c r="S3105" s="14" t="str">
        <f t="shared" si="389"/>
        <v>|Anime Series|International TV Shows|Teen TV Shows|</v>
      </c>
      <c r="T3105" s="14" t="str">
        <f t="shared" si="390"/>
        <v>|Unknown|</v>
      </c>
      <c r="U3105" s="14" t="str">
        <f t="shared" si="391"/>
        <v>|Miyuri Shimabukuro|Kana Ichinose|Akio Otsuka|Miyu Irino|Sumire Uesaka|Hiroshi Kamiya|Mamoru Miyano|Kenyu Horiuchi|Tomoko Miyadera|Takahiro Sakurai|Maaya Sakamoto|Hiroki Yasumoto|</v>
      </c>
    </row>
    <row r="3106" spans="1:21">
      <c r="A3106" s="14" t="s">
        <v>14941</v>
      </c>
      <c r="B3106" s="14" t="s">
        <v>48</v>
      </c>
      <c r="C3106" s="14" t="s">
        <v>14942</v>
      </c>
      <c r="D3106" s="14" t="s">
        <v>14943</v>
      </c>
      <c r="E3106" s="14" t="s">
        <v>14944</v>
      </c>
      <c r="F3106" s="14" t="s">
        <v>125</v>
      </c>
      <c r="G3106" s="26">
        <v>43823</v>
      </c>
      <c r="H3106" s="14">
        <v>2019</v>
      </c>
      <c r="I3106" s="14" t="s">
        <v>361</v>
      </c>
      <c r="J3106" s="14" t="s">
        <v>962</v>
      </c>
      <c r="K3106" s="14" t="s">
        <v>554</v>
      </c>
      <c r="L3106" s="14" t="s">
        <v>14945</v>
      </c>
      <c r="M3106" s="14">
        <f t="shared" si="384"/>
        <v>2019</v>
      </c>
      <c r="N3106" s="14">
        <f t="shared" si="385"/>
        <v>12</v>
      </c>
      <c r="O3106" s="14" t="str">
        <f>IFERROR(VLOOKUP(I3106,Lists!$F$2:$G$16,2,FALSE()),"Not Rated")</f>
        <v>Teens</v>
      </c>
      <c r="P3106" s="14">
        <f t="shared" si="386"/>
        <v>117</v>
      </c>
      <c r="Q3106" s="14" t="str">
        <f t="shared" si="387"/>
        <v>Mexico</v>
      </c>
      <c r="R3106" s="14" t="str">
        <f t="shared" si="388"/>
        <v>|Mexico|</v>
      </c>
      <c r="S3106" s="14" t="str">
        <f t="shared" si="389"/>
        <v>|Comedies|International Movies|Music &amp; Musicals|</v>
      </c>
      <c r="T3106" s="14" t="str">
        <f t="shared" si="390"/>
        <v>|Pepe Bojórquez|</v>
      </c>
      <c r="U3106" s="14" t="str">
        <f t="shared" si="391"/>
        <v>|Omar Chaparro|Ana Claudia Talancón|Stephanie Cayo|Yare Santana|Angélica María|Manuel 'Flaco' Ibáñez|Laura De Ita|</v>
      </c>
    </row>
    <row r="3107" spans="1:21">
      <c r="A3107" s="14" t="s">
        <v>14946</v>
      </c>
      <c r="B3107" s="14" t="s">
        <v>48</v>
      </c>
      <c r="C3107" s="14" t="s">
        <v>14947</v>
      </c>
      <c r="D3107" s="14" t="s">
        <v>14948</v>
      </c>
      <c r="E3107" s="14" t="s">
        <v>14949</v>
      </c>
      <c r="F3107" s="14" t="s">
        <v>115</v>
      </c>
      <c r="G3107" s="26">
        <v>43823</v>
      </c>
      <c r="H3107" s="14">
        <v>2019</v>
      </c>
      <c r="I3107" s="14" t="s">
        <v>362</v>
      </c>
      <c r="J3107" s="14" t="s">
        <v>1649</v>
      </c>
      <c r="K3107" s="14" t="s">
        <v>481</v>
      </c>
      <c r="L3107" s="14" t="s">
        <v>14950</v>
      </c>
      <c r="M3107" s="14">
        <f t="shared" si="384"/>
        <v>2019</v>
      </c>
      <c r="N3107" s="14">
        <f t="shared" si="385"/>
        <v>12</v>
      </c>
      <c r="O3107" s="14" t="str">
        <f>IFERROR(VLOOKUP(I3107,Lists!$F$2:$G$16,2,FALSE()),"Not Rated")</f>
        <v>Older Kids</v>
      </c>
      <c r="P3107" s="14">
        <f t="shared" si="386"/>
        <v>70</v>
      </c>
      <c r="Q3107" s="14" t="str">
        <f t="shared" si="387"/>
        <v>United States</v>
      </c>
      <c r="R3107" s="14" t="str">
        <f t="shared" si="388"/>
        <v>|United States|</v>
      </c>
      <c r="S3107" s="14" t="str">
        <f t="shared" si="389"/>
        <v>|Children &amp; Family Movies|Comedies|</v>
      </c>
      <c r="T3107" s="14" t="str">
        <f t="shared" si="390"/>
        <v>|Rhys Thomas|</v>
      </c>
      <c r="U3107" s="14" t="str">
        <f t="shared" si="391"/>
        <v>|John Mulaney|Alexander Bello|Tyler Bourke|Ava Briglia|Cordelia Comando|Camille De La Cruz|Oriah Elgrabli|Jake Ryan Flynn|Orson Hong|Isabella Iannelli|Jacob Laval|Suri Marrero|Zell Steele Morrow|Jonah Mussolino|Lexi Perkel|Linder Sutton|</v>
      </c>
    </row>
    <row r="3108" spans="1:21">
      <c r="A3108" s="14" t="s">
        <v>14951</v>
      </c>
      <c r="B3108" s="14" t="s">
        <v>49</v>
      </c>
      <c r="C3108" s="14" t="s">
        <v>14952</v>
      </c>
      <c r="D3108" s="14" t="s">
        <v>117</v>
      </c>
      <c r="E3108" s="14" t="s">
        <v>14953</v>
      </c>
      <c r="F3108" s="14" t="s">
        <v>115</v>
      </c>
      <c r="G3108" s="26">
        <v>43823</v>
      </c>
      <c r="H3108" s="14">
        <v>2019</v>
      </c>
      <c r="I3108" s="14" t="s">
        <v>362</v>
      </c>
      <c r="J3108" s="14" t="s">
        <v>106</v>
      </c>
      <c r="K3108" s="14" t="s">
        <v>2975</v>
      </c>
      <c r="L3108" s="14" t="s">
        <v>14954</v>
      </c>
      <c r="M3108" s="14">
        <f t="shared" si="384"/>
        <v>2019</v>
      </c>
      <c r="N3108" s="14">
        <f t="shared" si="385"/>
        <v>12</v>
      </c>
      <c r="O3108" s="14" t="str">
        <f>IFERROR(VLOOKUP(I3108,Lists!$F$2:$G$16,2,FALSE()),"Not Rated")</f>
        <v>Older Kids</v>
      </c>
      <c r="P3108" s="14">
        <f t="shared" si="386"/>
        <v>2</v>
      </c>
      <c r="Q3108" s="14" t="str">
        <f t="shared" si="387"/>
        <v>United States</v>
      </c>
      <c r="R3108" s="14" t="str">
        <f t="shared" si="388"/>
        <v>|United States|</v>
      </c>
      <c r="S3108" s="14" t="str">
        <f t="shared" si="389"/>
        <v>|TV Action &amp; Adventure|TV Dramas|TV Sci-Fi &amp; Fantasy|</v>
      </c>
      <c r="T3108" s="14" t="str">
        <f t="shared" si="390"/>
        <v>|Unknown|</v>
      </c>
      <c r="U3108" s="14" t="str">
        <f t="shared" si="391"/>
        <v>|Molly Parker|Toby Stephens|Max Jenkins|Taylor Russell|Mina Sundwall|Parker Posey|Ignacio Serricchio|</v>
      </c>
    </row>
    <row r="3109" spans="1:21">
      <c r="A3109" s="14" t="s">
        <v>14955</v>
      </c>
      <c r="B3109" s="14" t="s">
        <v>48</v>
      </c>
      <c r="C3109" s="14" t="s">
        <v>14956</v>
      </c>
      <c r="D3109" s="14" t="s">
        <v>14957</v>
      </c>
      <c r="E3109" s="14" t="s">
        <v>14958</v>
      </c>
      <c r="F3109" s="14" t="s">
        <v>115</v>
      </c>
      <c r="G3109" s="26">
        <v>43821</v>
      </c>
      <c r="H3109" s="14">
        <v>2019</v>
      </c>
      <c r="I3109" s="14" t="s">
        <v>363</v>
      </c>
      <c r="J3109" s="14" t="s">
        <v>404</v>
      </c>
      <c r="K3109" s="14" t="s">
        <v>254</v>
      </c>
      <c r="L3109" s="14" t="s">
        <v>14959</v>
      </c>
      <c r="M3109" s="14">
        <f t="shared" si="384"/>
        <v>2019</v>
      </c>
      <c r="N3109" s="14">
        <f t="shared" si="385"/>
        <v>12</v>
      </c>
      <c r="O3109" s="14" t="str">
        <f>IFERROR(VLOOKUP(I3109,Lists!$F$2:$G$16,2,FALSE()),"Not Rated")</f>
        <v>Adults</v>
      </c>
      <c r="P3109" s="14">
        <f t="shared" si="386"/>
        <v>90</v>
      </c>
      <c r="Q3109" s="14" t="str">
        <f t="shared" si="387"/>
        <v>United States</v>
      </c>
      <c r="R3109" s="14" t="str">
        <f t="shared" si="388"/>
        <v>|United States|</v>
      </c>
      <c r="S3109" s="14" t="str">
        <f t="shared" si="389"/>
        <v>|Thrillers|</v>
      </c>
      <c r="T3109" s="14" t="str">
        <f t="shared" si="390"/>
        <v>|David M. Rosenthal|</v>
      </c>
      <c r="U3109" s="14" t="str">
        <f t="shared" si="391"/>
        <v>|Michael Ealy|Jesse Williams|Nicole Beharie|Guy Burnet|Joseph Sikora|Karla Souza|Ritchie Coster|Jon Eyez|</v>
      </c>
    </row>
    <row r="3110" spans="1:21">
      <c r="A3110" s="14" t="s">
        <v>14960</v>
      </c>
      <c r="B3110" s="14" t="s">
        <v>49</v>
      </c>
      <c r="C3110" s="14" t="s">
        <v>14961</v>
      </c>
      <c r="D3110" s="14" t="s">
        <v>117</v>
      </c>
      <c r="E3110" s="14" t="s">
        <v>14962</v>
      </c>
      <c r="F3110" s="14" t="s">
        <v>115</v>
      </c>
      <c r="G3110" s="26">
        <v>43821</v>
      </c>
      <c r="H3110" s="14">
        <v>2012</v>
      </c>
      <c r="I3110" s="14" t="s">
        <v>361</v>
      </c>
      <c r="J3110" s="14" t="s">
        <v>718</v>
      </c>
      <c r="K3110" s="14" t="s">
        <v>490</v>
      </c>
      <c r="L3110" s="14" t="s">
        <v>14963</v>
      </c>
      <c r="M3110" s="14">
        <f t="shared" si="384"/>
        <v>2019</v>
      </c>
      <c r="N3110" s="14">
        <f t="shared" si="385"/>
        <v>12</v>
      </c>
      <c r="O3110" s="14" t="str">
        <f>IFERROR(VLOOKUP(I3110,Lists!$F$2:$G$16,2,FALSE()),"Not Rated")</f>
        <v>Teens</v>
      </c>
      <c r="P3110" s="14">
        <f t="shared" si="386"/>
        <v>6</v>
      </c>
      <c r="Q3110" s="14" t="str">
        <f t="shared" si="387"/>
        <v>United States</v>
      </c>
      <c r="R3110" s="14" t="str">
        <f t="shared" si="388"/>
        <v>|United States|</v>
      </c>
      <c r="S3110" s="14" t="str">
        <f t="shared" si="389"/>
        <v>|TV Comedies|TV Dramas|</v>
      </c>
      <c r="T3110" s="14" t="str">
        <f t="shared" si="390"/>
        <v>|Unknown|</v>
      </c>
      <c r="U3110" s="14" t="str">
        <f t="shared" si="391"/>
        <v>|Kate Walsh|Tim Daly|Audra McDonald|Paul Adelstein|Taye Diggs|Amy Brenneman|KaDee Strickland|Chris Lowell|Brian Benben|</v>
      </c>
    </row>
    <row r="3111" spans="1:21">
      <c r="A3111" s="14" t="s">
        <v>14964</v>
      </c>
      <c r="B3111" s="14" t="s">
        <v>48</v>
      </c>
      <c r="C3111" s="14" t="s">
        <v>14965</v>
      </c>
      <c r="D3111" s="14" t="s">
        <v>14966</v>
      </c>
      <c r="E3111" s="14" t="s">
        <v>14967</v>
      </c>
      <c r="F3111" s="14" t="s">
        <v>127</v>
      </c>
      <c r="G3111" s="26">
        <v>43820</v>
      </c>
      <c r="H3111" s="14">
        <v>2019</v>
      </c>
      <c r="I3111" s="14" t="s">
        <v>366</v>
      </c>
      <c r="J3111" s="14" t="s">
        <v>1290</v>
      </c>
      <c r="K3111" s="14" t="s">
        <v>2426</v>
      </c>
      <c r="L3111" s="14" t="s">
        <v>14968</v>
      </c>
      <c r="M3111" s="14">
        <f t="shared" si="384"/>
        <v>2019</v>
      </c>
      <c r="N3111" s="14">
        <f t="shared" si="385"/>
        <v>12</v>
      </c>
      <c r="O3111" s="14" t="str">
        <f>IFERROR(VLOOKUP(I3111,Lists!$F$2:$G$16,2,FALSE()),"Not Rated")</f>
        <v>Kids</v>
      </c>
      <c r="P3111" s="14">
        <f t="shared" si="386"/>
        <v>86</v>
      </c>
      <c r="Q3111" s="14" t="str">
        <f t="shared" si="387"/>
        <v>Australia</v>
      </c>
      <c r="R3111" s="14" t="str">
        <f t="shared" si="388"/>
        <v>|Australia|</v>
      </c>
      <c r="S3111" s="14" t="str">
        <f t="shared" si="389"/>
        <v>|Children &amp; Family Movies|Sports Movies|</v>
      </c>
      <c r="T3111" s="14" t="str">
        <f t="shared" si="390"/>
        <v>|Louise Alston|</v>
      </c>
      <c r="U3111" s="14" t="str">
        <f t="shared" si="391"/>
        <v>|Sofia Wylie|Tiarnie Coupland|Trae Robin|Gemma Chua-Tran|Ashleigh Ross|Yasmin Honeychurch|Raj Labade|Christopher Kirby|Melissa Bonne|Kate Box|</v>
      </c>
    </row>
    <row r="3112" spans="1:21">
      <c r="A3112" s="14" t="s">
        <v>14969</v>
      </c>
      <c r="B3112" s="14" t="s">
        <v>48</v>
      </c>
      <c r="C3112" s="14" t="s">
        <v>14970</v>
      </c>
      <c r="D3112" s="14" t="s">
        <v>14971</v>
      </c>
      <c r="E3112" s="14" t="s">
        <v>14972</v>
      </c>
      <c r="F3112" s="14" t="s">
        <v>131</v>
      </c>
      <c r="G3112" s="26">
        <v>43820</v>
      </c>
      <c r="H3112" s="14">
        <v>2017</v>
      </c>
      <c r="I3112" s="14" t="s">
        <v>362</v>
      </c>
      <c r="J3112" s="14" t="s">
        <v>1290</v>
      </c>
      <c r="K3112" s="14" t="s">
        <v>529</v>
      </c>
      <c r="L3112" s="14" t="s">
        <v>14973</v>
      </c>
      <c r="M3112" s="14">
        <f t="shared" si="384"/>
        <v>2019</v>
      </c>
      <c r="N3112" s="14">
        <f t="shared" si="385"/>
        <v>12</v>
      </c>
      <c r="O3112" s="14" t="str">
        <f>IFERROR(VLOOKUP(I3112,Lists!$F$2:$G$16,2,FALSE()),"Not Rated")</f>
        <v>Older Kids</v>
      </c>
      <c r="P3112" s="14">
        <f t="shared" si="386"/>
        <v>86</v>
      </c>
      <c r="Q3112" s="14" t="str">
        <f t="shared" si="387"/>
        <v>Nigeria</v>
      </c>
      <c r="R3112" s="14" t="str">
        <f t="shared" si="388"/>
        <v>|Nigeria|</v>
      </c>
      <c r="S3112" s="14" t="str">
        <f t="shared" si="389"/>
        <v>|Comedies|International Movies|</v>
      </c>
      <c r="T3112" s="14" t="str">
        <f t="shared" si="390"/>
        <v>|Sunkanmi Adebayo|</v>
      </c>
      <c r="U3112" s="14" t="str">
        <f t="shared" si="391"/>
        <v>|Ime Bishop Umoh|Alexx Ekubo|Stanley Chibunna|Ella Betts|Adi Lev|Kemi Olofinmakin|</v>
      </c>
    </row>
    <row r="3113" spans="1:21">
      <c r="A3113" s="14" t="s">
        <v>14974</v>
      </c>
      <c r="B3113" s="14" t="s">
        <v>49</v>
      </c>
      <c r="C3113" s="14" t="s">
        <v>14975</v>
      </c>
      <c r="D3113" s="14" t="s">
        <v>117</v>
      </c>
      <c r="E3113" s="14" t="s">
        <v>14976</v>
      </c>
      <c r="F3113" s="14" t="s">
        <v>14977</v>
      </c>
      <c r="G3113" s="26">
        <v>43819</v>
      </c>
      <c r="H3113" s="14">
        <v>2019</v>
      </c>
      <c r="I3113" s="14" t="s">
        <v>360</v>
      </c>
      <c r="J3113" s="14" t="s">
        <v>105</v>
      </c>
      <c r="K3113" s="14" t="s">
        <v>688</v>
      </c>
      <c r="L3113" s="14" t="s">
        <v>14978</v>
      </c>
      <c r="M3113" s="14">
        <f t="shared" si="384"/>
        <v>2019</v>
      </c>
      <c r="N3113" s="14">
        <f t="shared" si="385"/>
        <v>12</v>
      </c>
      <c r="O3113" s="14" t="str">
        <f>IFERROR(VLOOKUP(I3113,Lists!$F$2:$G$16,2,FALSE()),"Not Rated")</f>
        <v>Adults</v>
      </c>
      <c r="P3113" s="14">
        <f t="shared" si="386"/>
        <v>1</v>
      </c>
      <c r="Q3113" s="14" t="str">
        <f t="shared" si="387"/>
        <v>Mauritius</v>
      </c>
      <c r="R3113" s="14" t="str">
        <f t="shared" si="388"/>
        <v>|Mauritius|South Africa|</v>
      </c>
      <c r="S3113" s="14" t="str">
        <f t="shared" si="389"/>
        <v>|International TV Shows|TV Dramas|</v>
      </c>
      <c r="T3113" s="14" t="str">
        <f t="shared" si="390"/>
        <v>|Unknown|</v>
      </c>
      <c r="U3113" s="14" t="str">
        <f t="shared" si="391"/>
        <v>|Khumbulani Kay Sibiya|Sisanda Henna|Tarynn Wyngaard|Anthony Oseyemi|Virgile Bramly|Manie Malone|Yannick Konnan|Vinaya Sungkur|Michaella Russell|Thabo Malema|</v>
      </c>
    </row>
    <row r="3114" spans="1:21">
      <c r="A3114" s="14" t="s">
        <v>14979</v>
      </c>
      <c r="B3114" s="14" t="s">
        <v>48</v>
      </c>
      <c r="C3114" s="14" t="s">
        <v>14980</v>
      </c>
      <c r="D3114" s="14" t="s">
        <v>12671</v>
      </c>
      <c r="E3114" s="14" t="s">
        <v>14981</v>
      </c>
      <c r="F3114" s="14" t="s">
        <v>131</v>
      </c>
      <c r="G3114" s="26">
        <v>43819</v>
      </c>
      <c r="H3114" s="14">
        <v>2014</v>
      </c>
      <c r="I3114" s="14" t="s">
        <v>361</v>
      </c>
      <c r="J3114" s="14" t="s">
        <v>783</v>
      </c>
      <c r="K3114" s="14" t="s">
        <v>910</v>
      </c>
      <c r="L3114" s="14" t="s">
        <v>14982</v>
      </c>
      <c r="M3114" s="14">
        <f t="shared" si="384"/>
        <v>2019</v>
      </c>
      <c r="N3114" s="14">
        <f t="shared" si="385"/>
        <v>12</v>
      </c>
      <c r="O3114" s="14" t="str">
        <f>IFERROR(VLOOKUP(I3114,Lists!$F$2:$G$16,2,FALSE()),"Not Rated")</f>
        <v>Teens</v>
      </c>
      <c r="P3114" s="14">
        <f t="shared" si="386"/>
        <v>113</v>
      </c>
      <c r="Q3114" s="14" t="str">
        <f t="shared" si="387"/>
        <v>Nigeria</v>
      </c>
      <c r="R3114" s="14" t="str">
        <f t="shared" si="388"/>
        <v>|Nigeria|</v>
      </c>
      <c r="S3114" s="14" t="str">
        <f t="shared" si="389"/>
        <v>|Dramas|International Movies|Romantic Movies|</v>
      </c>
      <c r="T3114" s="14" t="str">
        <f t="shared" si="390"/>
        <v>|Omoni Oboli|</v>
      </c>
      <c r="U3114" s="14" t="str">
        <f t="shared" si="391"/>
        <v>|Omoni Oboli|Majid Michel|Ayo Makun|Uru Eke|Ime Bishop Umoh|Lepacious Bose|Seun Akindele|Sylvia Oluchy|Chika Chukwu|</v>
      </c>
    </row>
    <row r="3115" spans="1:21">
      <c r="A3115" s="14" t="s">
        <v>14983</v>
      </c>
      <c r="B3115" s="14" t="s">
        <v>48</v>
      </c>
      <c r="C3115" s="14" t="s">
        <v>14984</v>
      </c>
      <c r="D3115" s="14" t="s">
        <v>14985</v>
      </c>
      <c r="E3115" s="14" t="s">
        <v>14986</v>
      </c>
      <c r="F3115" s="14" t="s">
        <v>117</v>
      </c>
      <c r="G3115" s="26">
        <v>43819</v>
      </c>
      <c r="H3115" s="14">
        <v>2018</v>
      </c>
      <c r="I3115" s="14" t="s">
        <v>360</v>
      </c>
      <c r="J3115" s="14" t="s">
        <v>1173</v>
      </c>
      <c r="K3115" s="14" t="s">
        <v>1930</v>
      </c>
      <c r="L3115" s="14" t="s">
        <v>14987</v>
      </c>
      <c r="M3115" s="14">
        <f t="shared" si="384"/>
        <v>2019</v>
      </c>
      <c r="N3115" s="14">
        <f t="shared" si="385"/>
        <v>12</v>
      </c>
      <c r="O3115" s="14" t="str">
        <f>IFERROR(VLOOKUP(I3115,Lists!$F$2:$G$16,2,FALSE()),"Not Rated")</f>
        <v>Adults</v>
      </c>
      <c r="P3115" s="14">
        <f t="shared" si="386"/>
        <v>82</v>
      </c>
      <c r="Q3115" s="14" t="str">
        <f t="shared" si="387"/>
        <v>Unknown</v>
      </c>
      <c r="R3115" s="14" t="str">
        <f t="shared" si="388"/>
        <v>|Unknown|</v>
      </c>
      <c r="S3115" s="14" t="str">
        <f t="shared" si="389"/>
        <v>|International Movies|Music &amp; Musicals|</v>
      </c>
      <c r="T3115" s="14" t="str">
        <f t="shared" si="390"/>
        <v>|Falz|</v>
      </c>
      <c r="U3115" s="14" t="str">
        <f t="shared" si="391"/>
        <v>|Falz|Adunni Ade|Bisola Aiyeola|Frank Donga|</v>
      </c>
    </row>
    <row r="3116" spans="1:21">
      <c r="A3116" s="14" t="s">
        <v>14988</v>
      </c>
      <c r="B3116" s="14" t="s">
        <v>48</v>
      </c>
      <c r="C3116" s="14" t="s">
        <v>14989</v>
      </c>
      <c r="D3116" s="14" t="s">
        <v>14990</v>
      </c>
      <c r="E3116" s="14" t="s">
        <v>14991</v>
      </c>
      <c r="F3116" s="14" t="s">
        <v>131</v>
      </c>
      <c r="G3116" s="26">
        <v>43819</v>
      </c>
      <c r="H3116" s="14">
        <v>2015</v>
      </c>
      <c r="I3116" s="14" t="s">
        <v>362</v>
      </c>
      <c r="J3116" s="14" t="s">
        <v>2206</v>
      </c>
      <c r="K3116" s="14" t="s">
        <v>910</v>
      </c>
      <c r="L3116" s="14" t="s">
        <v>14992</v>
      </c>
      <c r="M3116" s="14">
        <f t="shared" si="384"/>
        <v>2019</v>
      </c>
      <c r="N3116" s="14">
        <f t="shared" si="385"/>
        <v>12</v>
      </c>
      <c r="O3116" s="14" t="str">
        <f>IFERROR(VLOOKUP(I3116,Lists!$F$2:$G$16,2,FALSE()),"Not Rated")</f>
        <v>Older Kids</v>
      </c>
      <c r="P3116" s="14">
        <f t="shared" si="386"/>
        <v>141</v>
      </c>
      <c r="Q3116" s="14" t="str">
        <f t="shared" si="387"/>
        <v>Nigeria</v>
      </c>
      <c r="R3116" s="14" t="str">
        <f t="shared" si="388"/>
        <v>|Nigeria|</v>
      </c>
      <c r="S3116" s="14" t="str">
        <f t="shared" si="389"/>
        <v>|Dramas|International Movies|Romantic Movies|</v>
      </c>
      <c r="T3116" s="14" t="str">
        <f t="shared" si="390"/>
        <v>|Frank Rajah Arase|</v>
      </c>
      <c r="U3116" s="14" t="str">
        <f t="shared" si="391"/>
        <v>|Rita Dominic|Joseph Benjamin|Okawa Shaznay|Paul Obazele|Yemi Blaq|Bukky Wright|</v>
      </c>
    </row>
    <row r="3117" spans="1:21">
      <c r="A3117" s="14" t="s">
        <v>14993</v>
      </c>
      <c r="B3117" s="14" t="s">
        <v>48</v>
      </c>
      <c r="C3117" s="14" t="s">
        <v>14994</v>
      </c>
      <c r="D3117" s="14" t="s">
        <v>12671</v>
      </c>
      <c r="E3117" s="14" t="s">
        <v>14995</v>
      </c>
      <c r="F3117" s="14" t="s">
        <v>117</v>
      </c>
      <c r="G3117" s="26">
        <v>43819</v>
      </c>
      <c r="H3117" s="14">
        <v>2015</v>
      </c>
      <c r="I3117" s="14" t="s">
        <v>360</v>
      </c>
      <c r="J3117" s="14" t="s">
        <v>1386</v>
      </c>
      <c r="K3117" s="14" t="s">
        <v>475</v>
      </c>
      <c r="L3117" s="14" t="s">
        <v>14996</v>
      </c>
      <c r="M3117" s="14">
        <f t="shared" si="384"/>
        <v>2019</v>
      </c>
      <c r="N3117" s="14">
        <f t="shared" si="385"/>
        <v>12</v>
      </c>
      <c r="O3117" s="14" t="str">
        <f>IFERROR(VLOOKUP(I3117,Lists!$F$2:$G$16,2,FALSE()),"Not Rated")</f>
        <v>Adults</v>
      </c>
      <c r="P3117" s="14">
        <f t="shared" si="386"/>
        <v>107</v>
      </c>
      <c r="Q3117" s="14" t="str">
        <f t="shared" si="387"/>
        <v>Unknown</v>
      </c>
      <c r="R3117" s="14" t="str">
        <f t="shared" si="388"/>
        <v>|Unknown|</v>
      </c>
      <c r="S3117" s="14" t="str">
        <f t="shared" si="389"/>
        <v>|Dramas|International Movies|</v>
      </c>
      <c r="T3117" s="14" t="str">
        <f t="shared" si="390"/>
        <v>|Omoni Oboli|</v>
      </c>
      <c r="U3117" s="14" t="str">
        <f t="shared" si="391"/>
        <v>|Omoni Oboli|Alexx Ekubo|Chinedu Ikedieze|Joseph Benjamin|Yvonne Jegede|Anthony Monjaro|Taiwo Familoni|Jude Chukwuka|Emilyn Johnson-Ekpo|Udoka Oyeka|</v>
      </c>
    </row>
    <row r="3118" spans="1:21">
      <c r="A3118" s="14" t="s">
        <v>14997</v>
      </c>
      <c r="B3118" s="14" t="s">
        <v>48</v>
      </c>
      <c r="C3118" s="14" t="s">
        <v>14998</v>
      </c>
      <c r="D3118" s="14" t="s">
        <v>14999</v>
      </c>
      <c r="E3118" s="14" t="s">
        <v>15000</v>
      </c>
      <c r="F3118" s="14" t="s">
        <v>13066</v>
      </c>
      <c r="G3118" s="26">
        <v>43819</v>
      </c>
      <c r="H3118" s="14">
        <v>2019</v>
      </c>
      <c r="I3118" s="14" t="s">
        <v>364</v>
      </c>
      <c r="J3118" s="14" t="s">
        <v>3165</v>
      </c>
      <c r="K3118" s="14" t="s">
        <v>244</v>
      </c>
      <c r="L3118" s="14" t="s">
        <v>15001</v>
      </c>
      <c r="M3118" s="14">
        <f t="shared" si="384"/>
        <v>2019</v>
      </c>
      <c r="N3118" s="14">
        <f t="shared" si="385"/>
        <v>12</v>
      </c>
      <c r="O3118" s="14" t="str">
        <f>IFERROR(VLOOKUP(I3118,Lists!$F$2:$G$16,2,FALSE()),"Not Rated")</f>
        <v>Teens</v>
      </c>
      <c r="P3118" s="14">
        <f t="shared" si="386"/>
        <v>126</v>
      </c>
      <c r="Q3118" s="14" t="str">
        <f t="shared" si="387"/>
        <v>United Kingdom</v>
      </c>
      <c r="R3118" s="14" t="str">
        <f t="shared" si="388"/>
        <v>|United Kingdom|Italy|</v>
      </c>
      <c r="S3118" s="14" t="str">
        <f t="shared" si="389"/>
        <v>|Dramas|</v>
      </c>
      <c r="T3118" s="14" t="str">
        <f t="shared" si="390"/>
        <v>|Fernando Meirelles|</v>
      </c>
      <c r="U3118" s="14" t="str">
        <f t="shared" si="391"/>
        <v>|Anthony Hopkins|Jonathan Pryce|Juan Minujín|</v>
      </c>
    </row>
    <row r="3119" spans="1:21">
      <c r="A3119" s="14" t="s">
        <v>15002</v>
      </c>
      <c r="B3119" s="14" t="s">
        <v>49</v>
      </c>
      <c r="C3119" s="14" t="s">
        <v>15003</v>
      </c>
      <c r="D3119" s="14" t="s">
        <v>117</v>
      </c>
      <c r="E3119" s="14" t="s">
        <v>15004</v>
      </c>
      <c r="F3119" s="14" t="s">
        <v>15005</v>
      </c>
      <c r="G3119" s="26">
        <v>43819</v>
      </c>
      <c r="H3119" s="14">
        <v>2019</v>
      </c>
      <c r="I3119" s="14" t="s">
        <v>360</v>
      </c>
      <c r="J3119" s="14" t="s">
        <v>105</v>
      </c>
      <c r="K3119" s="14" t="s">
        <v>522</v>
      </c>
      <c r="L3119" s="14" t="s">
        <v>15006</v>
      </c>
      <c r="M3119" s="14">
        <f t="shared" si="384"/>
        <v>2019</v>
      </c>
      <c r="N3119" s="14">
        <f t="shared" si="385"/>
        <v>12</v>
      </c>
      <c r="O3119" s="14" t="str">
        <f>IFERROR(VLOOKUP(I3119,Lists!$F$2:$G$16,2,FALSE()),"Not Rated")</f>
        <v>Adults</v>
      </c>
      <c r="P3119" s="14">
        <f t="shared" si="386"/>
        <v>1</v>
      </c>
      <c r="Q3119" s="14" t="str">
        <f t="shared" si="387"/>
        <v>United States</v>
      </c>
      <c r="R3119" s="14" t="str">
        <f t="shared" si="388"/>
        <v>|United States|Poland|</v>
      </c>
      <c r="S3119" s="14" t="str">
        <f t="shared" si="389"/>
        <v>|International TV Shows|TV Action &amp; Adventure|TV Dramas|</v>
      </c>
      <c r="T3119" s="14" t="str">
        <f t="shared" si="390"/>
        <v>|Unknown|</v>
      </c>
      <c r="U3119" s="14" t="str">
        <f t="shared" si="391"/>
        <v>|Henry Cavill|Anya Chalotra|Freya Allan|Jodhi May|MyAnna Buring|Joey Batey|Eamon Farren|Mimi Ndiweni|Björn Hlynur Haraldsson|Adam Levy|Lars Mikkelsen|Royce Pierreson|Wilson Radjou-Pujalte|Anna Shaffer|</v>
      </c>
    </row>
    <row r="3120" spans="1:21">
      <c r="A3120" s="14" t="s">
        <v>15007</v>
      </c>
      <c r="B3120" s="14" t="s">
        <v>48</v>
      </c>
      <c r="C3120" s="14" t="s">
        <v>15008</v>
      </c>
      <c r="D3120" s="14" t="s">
        <v>15009</v>
      </c>
      <c r="E3120" s="14" t="s">
        <v>117</v>
      </c>
      <c r="F3120" s="14" t="s">
        <v>1128</v>
      </c>
      <c r="G3120" s="26">
        <v>43818</v>
      </c>
      <c r="H3120" s="14">
        <v>2019</v>
      </c>
      <c r="I3120" s="14" t="s">
        <v>362</v>
      </c>
      <c r="J3120" s="14" t="s">
        <v>4390</v>
      </c>
      <c r="K3120" s="14" t="s">
        <v>496</v>
      </c>
      <c r="L3120" s="14" t="s">
        <v>15010</v>
      </c>
      <c r="M3120" s="14">
        <f t="shared" si="384"/>
        <v>2019</v>
      </c>
      <c r="N3120" s="14">
        <f t="shared" si="385"/>
        <v>12</v>
      </c>
      <c r="O3120" s="14" t="str">
        <f>IFERROR(VLOOKUP(I3120,Lists!$F$2:$G$16,2,FALSE()),"Not Rated")</f>
        <v>Older Kids</v>
      </c>
      <c r="P3120" s="14">
        <f t="shared" si="386"/>
        <v>25</v>
      </c>
      <c r="Q3120" s="14" t="str">
        <f t="shared" si="387"/>
        <v>United States</v>
      </c>
      <c r="R3120" s="14" t="str">
        <f t="shared" si="388"/>
        <v>|United States|Mexico|</v>
      </c>
      <c r="S3120" s="14" t="str">
        <f t="shared" si="389"/>
        <v>|Documentaries|International Movies|</v>
      </c>
      <c r="T3120" s="14" t="str">
        <f t="shared" si="390"/>
        <v>|Rodrigo Reyes|</v>
      </c>
      <c r="U3120" s="14" t="str">
        <f t="shared" si="391"/>
        <v>|Unknown|</v>
      </c>
    </row>
    <row r="3121" spans="1:21">
      <c r="A3121" s="14" t="s">
        <v>15011</v>
      </c>
      <c r="B3121" s="14" t="s">
        <v>49</v>
      </c>
      <c r="C3121" s="14" t="s">
        <v>15012</v>
      </c>
      <c r="D3121" s="14" t="s">
        <v>117</v>
      </c>
      <c r="E3121" s="14" t="s">
        <v>15013</v>
      </c>
      <c r="F3121" s="14" t="s">
        <v>120</v>
      </c>
      <c r="G3121" s="26">
        <v>43818</v>
      </c>
      <c r="H3121" s="14">
        <v>2019</v>
      </c>
      <c r="I3121" s="14" t="s">
        <v>360</v>
      </c>
      <c r="J3121" s="14" t="s">
        <v>105</v>
      </c>
      <c r="K3121" s="14" t="s">
        <v>1905</v>
      </c>
      <c r="L3121" s="14" t="s">
        <v>15014</v>
      </c>
      <c r="M3121" s="14">
        <f t="shared" si="384"/>
        <v>2019</v>
      </c>
      <c r="N3121" s="14">
        <f t="shared" si="385"/>
        <v>12</v>
      </c>
      <c r="O3121" s="14" t="str">
        <f>IFERROR(VLOOKUP(I3121,Lists!$F$2:$G$16,2,FALSE()),"Not Rated")</f>
        <v>Adults</v>
      </c>
      <c r="P3121" s="14">
        <f t="shared" si="386"/>
        <v>1</v>
      </c>
      <c r="Q3121" s="14" t="str">
        <f t="shared" si="387"/>
        <v>France</v>
      </c>
      <c r="R3121" s="14" t="str">
        <f t="shared" si="388"/>
        <v>|France|</v>
      </c>
      <c r="S3121" s="14" t="str">
        <f t="shared" si="389"/>
        <v>|International TV Shows|Romantic TV Shows|TV Dramas|</v>
      </c>
      <c r="T3121" s="14" t="str">
        <f t="shared" si="390"/>
        <v>|Unknown|</v>
      </c>
      <c r="U3121" s="14" t="str">
        <f t="shared" si="391"/>
        <v>|Gaspard Ulliel|Freya Mavor|</v>
      </c>
    </row>
    <row r="3122" spans="1:21">
      <c r="A3122" s="14" t="s">
        <v>15015</v>
      </c>
      <c r="B3122" s="14" t="s">
        <v>49</v>
      </c>
      <c r="C3122" s="14" t="s">
        <v>15016</v>
      </c>
      <c r="D3122" s="14" t="s">
        <v>117</v>
      </c>
      <c r="E3122" s="14" t="s">
        <v>15017</v>
      </c>
      <c r="F3122" s="14" t="s">
        <v>147</v>
      </c>
      <c r="G3122" s="26">
        <v>43818</v>
      </c>
      <c r="H3122" s="14">
        <v>2019</v>
      </c>
      <c r="I3122" s="14" t="s">
        <v>360</v>
      </c>
      <c r="J3122" s="14" t="s">
        <v>106</v>
      </c>
      <c r="K3122" s="14" t="s">
        <v>1470</v>
      </c>
      <c r="L3122" s="14" t="s">
        <v>15018</v>
      </c>
      <c r="M3122" s="14">
        <f t="shared" si="384"/>
        <v>2019</v>
      </c>
      <c r="N3122" s="14">
        <f t="shared" si="385"/>
        <v>12</v>
      </c>
      <c r="O3122" s="14" t="str">
        <f>IFERROR(VLOOKUP(I3122,Lists!$F$2:$G$16,2,FALSE()),"Not Rated")</f>
        <v>Adults</v>
      </c>
      <c r="P3122" s="14">
        <f t="shared" si="386"/>
        <v>2</v>
      </c>
      <c r="Q3122" s="14" t="str">
        <f t="shared" si="387"/>
        <v>Poland</v>
      </c>
      <c r="R3122" s="14" t="str">
        <f t="shared" si="388"/>
        <v>|Poland|</v>
      </c>
      <c r="S3122" s="14" t="str">
        <f t="shared" si="389"/>
        <v>|Crime TV Shows|International TV Shows|TV Dramas|</v>
      </c>
      <c r="T3122" s="14" t="str">
        <f t="shared" si="390"/>
        <v>|Unknown|</v>
      </c>
      <c r="U3122" s="14" t="str">
        <f t="shared" si="391"/>
        <v>|Marta Nieradkiewicz|Sebastian Fabijański|Agata Kulesza|Bartłomiej Topa|Magdalena Czerwińska|Michał Żurawski|Marek Kalita|Paulina Chapko|Karolina Chapko|Viet Anh Do|</v>
      </c>
    </row>
    <row r="3123" spans="1:21">
      <c r="A3123" s="14" t="s">
        <v>15019</v>
      </c>
      <c r="B3123" s="14" t="s">
        <v>49</v>
      </c>
      <c r="C3123" s="14" t="s">
        <v>15020</v>
      </c>
      <c r="D3123" s="14" t="s">
        <v>15021</v>
      </c>
      <c r="E3123" s="14" t="s">
        <v>117</v>
      </c>
      <c r="F3123" s="14" t="s">
        <v>916</v>
      </c>
      <c r="G3123" s="26">
        <v>43817</v>
      </c>
      <c r="H3123" s="14">
        <v>2019</v>
      </c>
      <c r="I3123" s="14" t="s">
        <v>360</v>
      </c>
      <c r="J3123" s="14" t="s">
        <v>105</v>
      </c>
      <c r="K3123" s="14" t="s">
        <v>2015</v>
      </c>
      <c r="L3123" s="14" t="s">
        <v>15022</v>
      </c>
      <c r="M3123" s="14">
        <f t="shared" si="384"/>
        <v>2019</v>
      </c>
      <c r="N3123" s="14">
        <f t="shared" si="385"/>
        <v>12</v>
      </c>
      <c r="O3123" s="14" t="str">
        <f>IFERROR(VLOOKUP(I3123,Lists!$F$2:$G$16,2,FALSE()),"Not Rated")</f>
        <v>Adults</v>
      </c>
      <c r="P3123" s="14">
        <f t="shared" si="386"/>
        <v>1</v>
      </c>
      <c r="Q3123" s="14" t="str">
        <f t="shared" si="387"/>
        <v>United Kingdom</v>
      </c>
      <c r="R3123" s="14" t="str">
        <f t="shared" si="388"/>
        <v>|United Kingdom|United States|</v>
      </c>
      <c r="S3123" s="14" t="str">
        <f t="shared" si="389"/>
        <v>|Crime TV Shows|Docuseries|</v>
      </c>
      <c r="T3123" s="14" t="str">
        <f t="shared" si="390"/>
        <v>|Mark Lewis|</v>
      </c>
      <c r="U3123" s="14" t="str">
        <f t="shared" si="391"/>
        <v>|Unknown|</v>
      </c>
    </row>
    <row r="3124" spans="1:21">
      <c r="A3124" s="14" t="s">
        <v>15023</v>
      </c>
      <c r="B3124" s="14" t="s">
        <v>49</v>
      </c>
      <c r="C3124" s="14" t="s">
        <v>15024</v>
      </c>
      <c r="D3124" s="14" t="s">
        <v>117</v>
      </c>
      <c r="E3124" s="14" t="s">
        <v>15025</v>
      </c>
      <c r="F3124" s="14" t="s">
        <v>115</v>
      </c>
      <c r="G3124" s="26">
        <v>43817</v>
      </c>
      <c r="H3124" s="14">
        <v>2019</v>
      </c>
      <c r="I3124" s="14" t="s">
        <v>360</v>
      </c>
      <c r="J3124" s="14" t="s">
        <v>105</v>
      </c>
      <c r="K3124" s="14" t="s">
        <v>2858</v>
      </c>
      <c r="L3124" s="14" t="s">
        <v>15026</v>
      </c>
      <c r="M3124" s="14">
        <f t="shared" si="384"/>
        <v>2019</v>
      </c>
      <c r="N3124" s="14">
        <f t="shared" si="385"/>
        <v>12</v>
      </c>
      <c r="O3124" s="14" t="str">
        <f>IFERROR(VLOOKUP(I3124,Lists!$F$2:$G$16,2,FALSE()),"Not Rated")</f>
        <v>Adults</v>
      </c>
      <c r="P3124" s="14">
        <f t="shared" si="386"/>
        <v>1</v>
      </c>
      <c r="Q3124" s="14" t="str">
        <f t="shared" si="387"/>
        <v>United States</v>
      </c>
      <c r="R3124" s="14" t="str">
        <f t="shared" si="388"/>
        <v>|United States|</v>
      </c>
      <c r="S3124" s="14" t="str">
        <f t="shared" si="389"/>
        <v>|Romantic TV Shows|TV Dramas|</v>
      </c>
      <c r="T3124" s="14" t="str">
        <f t="shared" si="390"/>
        <v>|Unknown|</v>
      </c>
      <c r="U3124" s="14" t="str">
        <f t="shared" si="391"/>
        <v>|Paul James|Callie Hernandez|Marianne Jean-Baptiste|Jenna Dewan|Jahmil French|Megan Ferguson|Madeleine Stowe|Campbell Scott|Isaiah Givens|</v>
      </c>
    </row>
    <row r="3125" spans="1:21">
      <c r="A3125" s="14" t="s">
        <v>15027</v>
      </c>
      <c r="B3125" s="14" t="s">
        <v>48</v>
      </c>
      <c r="C3125" s="14" t="s">
        <v>15028</v>
      </c>
      <c r="D3125" s="14" t="s">
        <v>15029</v>
      </c>
      <c r="E3125" s="14" t="s">
        <v>15030</v>
      </c>
      <c r="F3125" s="14" t="s">
        <v>115</v>
      </c>
      <c r="G3125" s="26">
        <v>43816</v>
      </c>
      <c r="H3125" s="14">
        <v>2019</v>
      </c>
      <c r="I3125" s="14" t="s">
        <v>360</v>
      </c>
      <c r="J3125" s="14" t="s">
        <v>1102</v>
      </c>
      <c r="K3125" s="14" t="s">
        <v>261</v>
      </c>
      <c r="L3125" s="14" t="s">
        <v>15031</v>
      </c>
      <c r="M3125" s="14">
        <f t="shared" si="384"/>
        <v>2019</v>
      </c>
      <c r="N3125" s="14">
        <f t="shared" si="385"/>
        <v>12</v>
      </c>
      <c r="O3125" s="14" t="str">
        <f>IFERROR(VLOOKUP(I3125,Lists!$F$2:$G$16,2,FALSE()),"Not Rated")</f>
        <v>Adults</v>
      </c>
      <c r="P3125" s="14">
        <f t="shared" si="386"/>
        <v>63</v>
      </c>
      <c r="Q3125" s="14" t="str">
        <f t="shared" si="387"/>
        <v>United States</v>
      </c>
      <c r="R3125" s="14" t="str">
        <f t="shared" si="388"/>
        <v>|United States|</v>
      </c>
      <c r="S3125" s="14" t="str">
        <f t="shared" si="389"/>
        <v>|Stand-Up Comedy|</v>
      </c>
      <c r="T3125" s="14" t="str">
        <f t="shared" si="390"/>
        <v>|Sebastian DiNatale|</v>
      </c>
      <c r="U3125" s="14" t="str">
        <f t="shared" si="391"/>
        <v>|Ronny Chieng|</v>
      </c>
    </row>
    <row r="3126" spans="1:21">
      <c r="A3126" s="14" t="s">
        <v>15032</v>
      </c>
      <c r="B3126" s="14" t="s">
        <v>48</v>
      </c>
      <c r="C3126" s="14" t="s">
        <v>15033</v>
      </c>
      <c r="D3126" s="14" t="s">
        <v>15034</v>
      </c>
      <c r="E3126" s="14" t="s">
        <v>15035</v>
      </c>
      <c r="F3126" s="14" t="s">
        <v>182</v>
      </c>
      <c r="G3126" s="26">
        <v>43815</v>
      </c>
      <c r="H3126" s="14">
        <v>2018</v>
      </c>
      <c r="I3126" s="14" t="s">
        <v>360</v>
      </c>
      <c r="J3126" s="14" t="s">
        <v>1488</v>
      </c>
      <c r="K3126" s="14" t="s">
        <v>1034</v>
      </c>
      <c r="L3126" s="14" t="s">
        <v>15036</v>
      </c>
      <c r="M3126" s="14">
        <f t="shared" si="384"/>
        <v>2019</v>
      </c>
      <c r="N3126" s="14">
        <f t="shared" si="385"/>
        <v>12</v>
      </c>
      <c r="O3126" s="14" t="str">
        <f>IFERROR(VLOOKUP(I3126,Lists!$F$2:$G$16,2,FALSE()),"Not Rated")</f>
        <v>Adults</v>
      </c>
      <c r="P3126" s="14">
        <f t="shared" si="386"/>
        <v>136</v>
      </c>
      <c r="Q3126" s="14" t="str">
        <f t="shared" si="387"/>
        <v>Bangladesh</v>
      </c>
      <c r="R3126" s="14" t="str">
        <f t="shared" si="388"/>
        <v>|Bangladesh|</v>
      </c>
      <c r="S3126" s="14" t="str">
        <f t="shared" si="389"/>
        <v>|Comedies|Dramas|Independent Movies|</v>
      </c>
      <c r="T3126" s="14" t="str">
        <f t="shared" si="390"/>
        <v>|Nuhash Humayun|Syed Ahmed Shawki|Rahat Rahman|Robiul Alam Robi|Golam Kibria Farooki|Mir Mukarram Hossain|Tanvir Ahsan|Mahmudul Islam|Abdullah Al Noor|Krishnendu Chattopadhyay|Syed Saleh Ahmed Sobhan|</v>
      </c>
      <c r="U3126" s="14" t="str">
        <f t="shared" si="391"/>
        <v>|Mostafizur Noor Imran|Orchita Sporshia|Allen Shubhro|Shamol Mawla|Sarder Saniat Hossain|Manoj Kumar Pramanik|Trapa Majumder|Intekhab Dinar|Iresh Zaker|Lutfur Rahman George|</v>
      </c>
    </row>
    <row r="3127" spans="1:21">
      <c r="A3127" s="14" t="s">
        <v>15037</v>
      </c>
      <c r="B3127" s="14" t="s">
        <v>48</v>
      </c>
      <c r="C3127" s="14" t="s">
        <v>15038</v>
      </c>
      <c r="D3127" s="14" t="s">
        <v>10448</v>
      </c>
      <c r="E3127" s="14" t="s">
        <v>15039</v>
      </c>
      <c r="F3127" s="14" t="s">
        <v>15040</v>
      </c>
      <c r="G3127" s="26">
        <v>43815</v>
      </c>
      <c r="H3127" s="14">
        <v>2015</v>
      </c>
      <c r="I3127" s="14" t="s">
        <v>363</v>
      </c>
      <c r="J3127" s="14" t="s">
        <v>1159</v>
      </c>
      <c r="K3127" s="14" t="s">
        <v>444</v>
      </c>
      <c r="L3127" s="14" t="s">
        <v>15041</v>
      </c>
      <c r="M3127" s="14">
        <f t="shared" si="384"/>
        <v>2019</v>
      </c>
      <c r="N3127" s="14">
        <f t="shared" si="385"/>
        <v>12</v>
      </c>
      <c r="O3127" s="14" t="str">
        <f>IFERROR(VLOOKUP(I3127,Lists!$F$2:$G$16,2,FALSE()),"Not Rated")</f>
        <v>Adults</v>
      </c>
      <c r="P3127" s="14">
        <f t="shared" si="386"/>
        <v>120</v>
      </c>
      <c r="Q3127" s="14" t="str">
        <f t="shared" si="387"/>
        <v>United Kingdom</v>
      </c>
      <c r="R3127" s="14" t="str">
        <f t="shared" si="388"/>
        <v>|United Kingdom|United States|Germany|Denmark|Belgium|Japan|</v>
      </c>
      <c r="S3127" s="14" t="str">
        <f t="shared" si="389"/>
        <v>|Dramas|Independent Movies|International Movies|</v>
      </c>
      <c r="T3127" s="14" t="str">
        <f t="shared" si="390"/>
        <v>|Tom Hooper|</v>
      </c>
      <c r="U3127" s="14" t="str">
        <f t="shared" si="391"/>
        <v>|Eddie Redmayne|Alicia Vikander|Ben Whishaw|Sebastian Koch|Amber Heard|Matthias Schoenaerts|Pip Torrens|Nicholas Woodeson|Emerald Fennell|Adrian Schiller|</v>
      </c>
    </row>
    <row r="3128" spans="1:21">
      <c r="A3128" s="14" t="s">
        <v>15042</v>
      </c>
      <c r="B3128" s="14" t="s">
        <v>48</v>
      </c>
      <c r="C3128" s="14" t="s">
        <v>15043</v>
      </c>
      <c r="D3128" s="14" t="s">
        <v>15044</v>
      </c>
      <c r="E3128" s="14" t="s">
        <v>15045</v>
      </c>
      <c r="F3128" s="14" t="s">
        <v>116</v>
      </c>
      <c r="G3128" s="26">
        <v>43814</v>
      </c>
      <c r="H3128" s="14">
        <v>2015</v>
      </c>
      <c r="I3128" s="14" t="s">
        <v>361</v>
      </c>
      <c r="J3128" s="14" t="s">
        <v>6477</v>
      </c>
      <c r="K3128" s="14" t="s">
        <v>834</v>
      </c>
      <c r="L3128" s="14" t="s">
        <v>15046</v>
      </c>
      <c r="M3128" s="14">
        <f t="shared" si="384"/>
        <v>2019</v>
      </c>
      <c r="N3128" s="14">
        <f t="shared" si="385"/>
        <v>12</v>
      </c>
      <c r="O3128" s="14" t="str">
        <f>IFERROR(VLOOKUP(I3128,Lists!$F$2:$G$16,2,FALSE()),"Not Rated")</f>
        <v>Teens</v>
      </c>
      <c r="P3128" s="14">
        <f t="shared" si="386"/>
        <v>134</v>
      </c>
      <c r="Q3128" s="14" t="str">
        <f t="shared" si="387"/>
        <v>India</v>
      </c>
      <c r="R3128" s="14" t="str">
        <f t="shared" si="388"/>
        <v>|India|</v>
      </c>
      <c r="S3128" s="14" t="str">
        <f t="shared" si="389"/>
        <v>|Comedies|Dramas|International Movies|</v>
      </c>
      <c r="T3128" s="14" t="str">
        <f t="shared" si="390"/>
        <v>|Karan Anshuman|</v>
      </c>
      <c r="U3128" s="14" t="str">
        <f t="shared" si="391"/>
        <v>|Riteish Deshmukh|Pulkit Samrat|Kumud Mishra|Chandan Roy Sanyal|Arya Babbar|Shivkumar Subramaniam|Tom Alter|Jacqueline Fernandez|</v>
      </c>
    </row>
    <row r="3129" spans="1:21">
      <c r="A3129" s="14" t="s">
        <v>15047</v>
      </c>
      <c r="B3129" s="14" t="s">
        <v>49</v>
      </c>
      <c r="C3129" s="14" t="s">
        <v>15048</v>
      </c>
      <c r="D3129" s="14" t="s">
        <v>117</v>
      </c>
      <c r="E3129" s="14" t="s">
        <v>15049</v>
      </c>
      <c r="F3129" s="14" t="s">
        <v>123</v>
      </c>
      <c r="G3129" s="26">
        <v>43814</v>
      </c>
      <c r="H3129" s="14">
        <v>2016</v>
      </c>
      <c r="I3129" s="14" t="s">
        <v>362</v>
      </c>
      <c r="J3129" s="14" t="s">
        <v>105</v>
      </c>
      <c r="K3129" s="14" t="s">
        <v>6268</v>
      </c>
      <c r="L3129" s="14" t="s">
        <v>15050</v>
      </c>
      <c r="M3129" s="14">
        <f t="shared" si="384"/>
        <v>2019</v>
      </c>
      <c r="N3129" s="14">
        <f t="shared" si="385"/>
        <v>12</v>
      </c>
      <c r="O3129" s="14" t="str">
        <f>IFERROR(VLOOKUP(I3129,Lists!$F$2:$G$16,2,FALSE()),"Not Rated")</f>
        <v>Older Kids</v>
      </c>
      <c r="P3129" s="14">
        <f t="shared" si="386"/>
        <v>1</v>
      </c>
      <c r="Q3129" s="14" t="str">
        <f t="shared" si="387"/>
        <v>South Korea</v>
      </c>
      <c r="R3129" s="14" t="str">
        <f t="shared" si="388"/>
        <v>|South Korea|</v>
      </c>
      <c r="S3129" s="14" t="str">
        <f t="shared" si="389"/>
        <v>|International TV Shows|Korean TV Shows|Romantic TV Shows|</v>
      </c>
      <c r="T3129" s="14" t="str">
        <f t="shared" si="390"/>
        <v>|Unknown|</v>
      </c>
      <c r="U3129" s="14" t="str">
        <f t="shared" si="391"/>
        <v>|Jung Il-woo|Ahn Jae-hyeon|Park So-dam|Lee Jung-shin|Kim Yong-geon|Choi Min|Son Na-eun|</v>
      </c>
    </row>
    <row r="3130" spans="1:21">
      <c r="A3130" s="14" t="s">
        <v>15051</v>
      </c>
      <c r="B3130" s="14" t="s">
        <v>49</v>
      </c>
      <c r="C3130" s="14" t="s">
        <v>15052</v>
      </c>
      <c r="D3130" s="14" t="s">
        <v>117</v>
      </c>
      <c r="E3130" s="14" t="s">
        <v>15053</v>
      </c>
      <c r="F3130" s="14" t="s">
        <v>115</v>
      </c>
      <c r="G3130" s="26">
        <v>43814</v>
      </c>
      <c r="H3130" s="14">
        <v>2015</v>
      </c>
      <c r="I3130" s="14" t="s">
        <v>366</v>
      </c>
      <c r="J3130" s="14" t="s">
        <v>106</v>
      </c>
      <c r="K3130" s="14" t="s">
        <v>878</v>
      </c>
      <c r="L3130" s="14" t="s">
        <v>15054</v>
      </c>
      <c r="M3130" s="14">
        <f t="shared" si="384"/>
        <v>2019</v>
      </c>
      <c r="N3130" s="14">
        <f t="shared" si="385"/>
        <v>12</v>
      </c>
      <c r="O3130" s="14" t="str">
        <f>IFERROR(VLOOKUP(I3130,Lists!$F$2:$G$16,2,FALSE()),"Not Rated")</f>
        <v>Kids</v>
      </c>
      <c r="P3130" s="14">
        <f t="shared" si="386"/>
        <v>2</v>
      </c>
      <c r="Q3130" s="14" t="str">
        <f t="shared" si="387"/>
        <v>United States</v>
      </c>
      <c r="R3130" s="14" t="str">
        <f t="shared" si="388"/>
        <v>|United States|</v>
      </c>
      <c r="S3130" s="14" t="str">
        <f t="shared" si="389"/>
        <v>|Kids' TV|Korean TV Shows|</v>
      </c>
      <c r="T3130" s="14" t="str">
        <f t="shared" si="390"/>
        <v>|Unknown|</v>
      </c>
      <c r="U3130" s="14" t="str">
        <f t="shared" si="391"/>
        <v>|Jung Sun-hye|Yang Jeong-hwa|Kim Jang|Ryoo Jeom-hee|Hong Bum-ki|Shin Yong-woo|</v>
      </c>
    </row>
    <row r="3131" spans="1:21">
      <c r="A3131" s="14" t="s">
        <v>15055</v>
      </c>
      <c r="B3131" s="14" t="s">
        <v>49</v>
      </c>
      <c r="C3131" s="14" t="s">
        <v>15056</v>
      </c>
      <c r="D3131" s="14" t="s">
        <v>117</v>
      </c>
      <c r="E3131" s="14" t="s">
        <v>15057</v>
      </c>
      <c r="F3131" s="14" t="s">
        <v>123</v>
      </c>
      <c r="G3131" s="26">
        <v>43814</v>
      </c>
      <c r="H3131" s="14">
        <v>2019</v>
      </c>
      <c r="I3131" s="14" t="s">
        <v>361</v>
      </c>
      <c r="J3131" s="14" t="s">
        <v>105</v>
      </c>
      <c r="K3131" s="14" t="s">
        <v>6268</v>
      </c>
      <c r="L3131" s="14" t="s">
        <v>15058</v>
      </c>
      <c r="M3131" s="14">
        <f t="shared" si="384"/>
        <v>2019</v>
      </c>
      <c r="N3131" s="14">
        <f t="shared" si="385"/>
        <v>12</v>
      </c>
      <c r="O3131" s="14" t="str">
        <f>IFERROR(VLOOKUP(I3131,Lists!$F$2:$G$16,2,FALSE()),"Not Rated")</f>
        <v>Teens</v>
      </c>
      <c r="P3131" s="14">
        <f t="shared" si="386"/>
        <v>1</v>
      </c>
      <c r="Q3131" s="14" t="str">
        <f t="shared" si="387"/>
        <v>South Korea</v>
      </c>
      <c r="R3131" s="14" t="str">
        <f t="shared" si="388"/>
        <v>|South Korea|</v>
      </c>
      <c r="S3131" s="14" t="str">
        <f t="shared" si="389"/>
        <v>|International TV Shows|Korean TV Shows|Romantic TV Shows|</v>
      </c>
      <c r="T3131" s="14" t="str">
        <f t="shared" si="390"/>
        <v>|Unknown|</v>
      </c>
      <c r="U3131" s="14" t="str">
        <f t="shared" si="391"/>
        <v>|Hyun Bin|Son Ye-jin|Seo Ji-hye|Kim Jung-hyun|Oh Man-seok|Kim Young-min|Kim Jung-nan|Kim Sun-young|Hwangwoo Seul-hye|</v>
      </c>
    </row>
    <row r="3132" spans="1:21">
      <c r="A3132" s="14" t="s">
        <v>15059</v>
      </c>
      <c r="B3132" s="14" t="s">
        <v>49</v>
      </c>
      <c r="C3132" s="14" t="s">
        <v>15060</v>
      </c>
      <c r="D3132" s="14" t="s">
        <v>11365</v>
      </c>
      <c r="E3132" s="14" t="s">
        <v>15061</v>
      </c>
      <c r="F3132" s="14" t="s">
        <v>131</v>
      </c>
      <c r="G3132" s="26">
        <v>43814</v>
      </c>
      <c r="H3132" s="14">
        <v>2018</v>
      </c>
      <c r="I3132" s="14" t="s">
        <v>360</v>
      </c>
      <c r="J3132" s="14" t="s">
        <v>105</v>
      </c>
      <c r="K3132" s="14" t="s">
        <v>688</v>
      </c>
      <c r="L3132" s="14" t="s">
        <v>15062</v>
      </c>
      <c r="M3132" s="14">
        <f t="shared" si="384"/>
        <v>2019</v>
      </c>
      <c r="N3132" s="14">
        <f t="shared" si="385"/>
        <v>12</v>
      </c>
      <c r="O3132" s="14" t="str">
        <f>IFERROR(VLOOKUP(I3132,Lists!$F$2:$G$16,2,FALSE()),"Not Rated")</f>
        <v>Adults</v>
      </c>
      <c r="P3132" s="14">
        <f t="shared" si="386"/>
        <v>1</v>
      </c>
      <c r="Q3132" s="14" t="str">
        <f t="shared" si="387"/>
        <v>Nigeria</v>
      </c>
      <c r="R3132" s="14" t="str">
        <f t="shared" si="388"/>
        <v>|Nigeria|</v>
      </c>
      <c r="S3132" s="14" t="str">
        <f t="shared" si="389"/>
        <v>|International TV Shows|TV Dramas|</v>
      </c>
      <c r="T3132" s="14" t="str">
        <f t="shared" si="390"/>
        <v>|Obi Emelonye|</v>
      </c>
      <c r="U3132" s="14" t="str">
        <f t="shared" si="391"/>
        <v>|Enyinna Nwigwe|Adesua Etomi|Uru Eke|Zynnell Zuh|Obi Okolie|Anthony Monjaro|Emmanuel Emelu|Chinonye Chidolue|Lorenzo Menakaya|King Bawa|</v>
      </c>
    </row>
    <row r="3133" spans="1:21">
      <c r="A3133" s="14" t="s">
        <v>15063</v>
      </c>
      <c r="B3133" s="14" t="s">
        <v>48</v>
      </c>
      <c r="C3133" s="14" t="s">
        <v>15064</v>
      </c>
      <c r="D3133" s="14" t="s">
        <v>15065</v>
      </c>
      <c r="E3133" s="14" t="s">
        <v>15066</v>
      </c>
      <c r="F3133" s="14" t="s">
        <v>116</v>
      </c>
      <c r="G3133" s="26">
        <v>43814</v>
      </c>
      <c r="H3133" s="14">
        <v>2001</v>
      </c>
      <c r="I3133" s="14" t="s">
        <v>361</v>
      </c>
      <c r="J3133" s="14" t="s">
        <v>5899</v>
      </c>
      <c r="K3133" s="14" t="s">
        <v>834</v>
      </c>
      <c r="L3133" s="14" t="s">
        <v>15067</v>
      </c>
      <c r="M3133" s="14">
        <f t="shared" si="384"/>
        <v>2019</v>
      </c>
      <c r="N3133" s="14">
        <f t="shared" si="385"/>
        <v>12</v>
      </c>
      <c r="O3133" s="14" t="str">
        <f>IFERROR(VLOOKUP(I3133,Lists!$F$2:$G$16,2,FALSE()),"Not Rated")</f>
        <v>Teens</v>
      </c>
      <c r="P3133" s="14">
        <f t="shared" si="386"/>
        <v>185</v>
      </c>
      <c r="Q3133" s="14" t="str">
        <f t="shared" si="387"/>
        <v>India</v>
      </c>
      <c r="R3133" s="14" t="str">
        <f t="shared" si="388"/>
        <v>|India|</v>
      </c>
      <c r="S3133" s="14" t="str">
        <f t="shared" si="389"/>
        <v>|Comedies|Dramas|International Movies|</v>
      </c>
      <c r="T3133" s="14" t="str">
        <f t="shared" si="390"/>
        <v>|Farhan Akhtar|</v>
      </c>
      <c r="U3133" s="14" t="str">
        <f t="shared" si="391"/>
        <v>|Aamir Khan|Saif Ali Khan|Akshaye Khanna|Preity Zinta|Sonali Kulkarni|Dimple Kapadia|Ayub Khan|Rajat Kapoor|Suhasini Mulay|Ahmed Khan|</v>
      </c>
    </row>
    <row r="3134" spans="1:21">
      <c r="A3134" s="14" t="s">
        <v>15068</v>
      </c>
      <c r="B3134" s="14" t="s">
        <v>48</v>
      </c>
      <c r="C3134" s="14" t="s">
        <v>15069</v>
      </c>
      <c r="D3134" s="14" t="s">
        <v>15070</v>
      </c>
      <c r="E3134" s="14" t="s">
        <v>15071</v>
      </c>
      <c r="F3134" s="14" t="s">
        <v>116</v>
      </c>
      <c r="G3134" s="26">
        <v>43814</v>
      </c>
      <c r="H3134" s="14">
        <v>2015</v>
      </c>
      <c r="I3134" s="14" t="s">
        <v>360</v>
      </c>
      <c r="J3134" s="14" t="s">
        <v>13175</v>
      </c>
      <c r="K3134" s="14" t="s">
        <v>834</v>
      </c>
      <c r="L3134" s="14" t="s">
        <v>15072</v>
      </c>
      <c r="M3134" s="14">
        <f t="shared" si="384"/>
        <v>2019</v>
      </c>
      <c r="N3134" s="14">
        <f t="shared" si="385"/>
        <v>12</v>
      </c>
      <c r="O3134" s="14" t="str">
        <f>IFERROR(VLOOKUP(I3134,Lists!$F$2:$G$16,2,FALSE()),"Not Rated")</f>
        <v>Adults</v>
      </c>
      <c r="P3134" s="14">
        <f t="shared" si="386"/>
        <v>174</v>
      </c>
      <c r="Q3134" s="14" t="str">
        <f t="shared" si="387"/>
        <v>India</v>
      </c>
      <c r="R3134" s="14" t="str">
        <f t="shared" si="388"/>
        <v>|India|</v>
      </c>
      <c r="S3134" s="14" t="str">
        <f t="shared" si="389"/>
        <v>|Comedies|Dramas|International Movies|</v>
      </c>
      <c r="T3134" s="14" t="str">
        <f t="shared" si="390"/>
        <v>|Zoya Akhtar|</v>
      </c>
      <c r="U3134" s="14" t="str">
        <f t="shared" si="391"/>
        <v>|Anil Kapoor|Priyanka Chopra|Ranveer Singh|Anushka Sharma|Farhan Akhtar|Shefali Shah|Rahul Bose|Parmeet Sethi|Vikrant Massey|Zarina Wahab|Aamir Khan|</v>
      </c>
    </row>
    <row r="3135" spans="1:21">
      <c r="A3135" s="14" t="s">
        <v>15073</v>
      </c>
      <c r="B3135" s="14" t="s">
        <v>48</v>
      </c>
      <c r="C3135" s="14" t="s">
        <v>15074</v>
      </c>
      <c r="D3135" s="14" t="s">
        <v>15065</v>
      </c>
      <c r="E3135" s="14" t="s">
        <v>15075</v>
      </c>
      <c r="F3135" s="14" t="s">
        <v>116</v>
      </c>
      <c r="G3135" s="26">
        <v>43814</v>
      </c>
      <c r="H3135" s="14">
        <v>2006</v>
      </c>
      <c r="I3135" s="14" t="s">
        <v>361</v>
      </c>
      <c r="J3135" s="14" t="s">
        <v>15076</v>
      </c>
      <c r="K3135" s="14" t="s">
        <v>1227</v>
      </c>
      <c r="L3135" s="14" t="s">
        <v>15077</v>
      </c>
      <c r="M3135" s="14">
        <f t="shared" si="384"/>
        <v>2019</v>
      </c>
      <c r="N3135" s="14">
        <f t="shared" si="385"/>
        <v>12</v>
      </c>
      <c r="O3135" s="14" t="str">
        <f>IFERROR(VLOOKUP(I3135,Lists!$F$2:$G$16,2,FALSE()),"Not Rated")</f>
        <v>Teens</v>
      </c>
      <c r="P3135" s="14">
        <f t="shared" si="386"/>
        <v>169</v>
      </c>
      <c r="Q3135" s="14" t="str">
        <f t="shared" si="387"/>
        <v>India</v>
      </c>
      <c r="R3135" s="14" t="str">
        <f t="shared" si="388"/>
        <v>|India|</v>
      </c>
      <c r="S3135" s="14" t="str">
        <f t="shared" si="389"/>
        <v>|Action &amp; Adventure|International Movies|</v>
      </c>
      <c r="T3135" s="14" t="str">
        <f t="shared" si="390"/>
        <v>|Farhan Akhtar|</v>
      </c>
      <c r="U3135" s="14" t="str">
        <f t="shared" si="391"/>
        <v>|Shah Rukh Khan|Priyanka Chopra|Arjun Rampal|Isha Koppikar|Kareena Kapoor|Boman Irani|Om Puri|Pavan Malhotra|</v>
      </c>
    </row>
    <row r="3136" spans="1:21">
      <c r="A3136" s="14" t="s">
        <v>15078</v>
      </c>
      <c r="B3136" s="14" t="s">
        <v>48</v>
      </c>
      <c r="C3136" s="14" t="s">
        <v>15079</v>
      </c>
      <c r="D3136" s="14" t="s">
        <v>15065</v>
      </c>
      <c r="E3136" s="14" t="s">
        <v>15080</v>
      </c>
      <c r="F3136" s="14" t="s">
        <v>15081</v>
      </c>
      <c r="G3136" s="26">
        <v>43814</v>
      </c>
      <c r="H3136" s="14">
        <v>2011</v>
      </c>
      <c r="I3136" s="14" t="s">
        <v>361</v>
      </c>
      <c r="J3136" s="14" t="s">
        <v>2157</v>
      </c>
      <c r="K3136" s="14" t="s">
        <v>1520</v>
      </c>
      <c r="L3136" s="14" t="s">
        <v>15082</v>
      </c>
      <c r="M3136" s="14">
        <f t="shared" si="384"/>
        <v>2019</v>
      </c>
      <c r="N3136" s="14">
        <f t="shared" si="385"/>
        <v>12</v>
      </c>
      <c r="O3136" s="14" t="str">
        <f>IFERROR(VLOOKUP(I3136,Lists!$F$2:$G$16,2,FALSE()),"Not Rated")</f>
        <v>Teens</v>
      </c>
      <c r="P3136" s="14">
        <f t="shared" si="386"/>
        <v>148</v>
      </c>
      <c r="Q3136" s="14" t="str">
        <f t="shared" si="387"/>
        <v>India</v>
      </c>
      <c r="R3136" s="14" t="str">
        <f t="shared" si="388"/>
        <v>|India|Germany|</v>
      </c>
      <c r="S3136" s="14" t="str">
        <f t="shared" si="389"/>
        <v>|Action &amp; Adventure|International Movies|Music &amp; Musicals|</v>
      </c>
      <c r="T3136" s="14" t="str">
        <f t="shared" si="390"/>
        <v>|Farhan Akhtar|</v>
      </c>
      <c r="U3136" s="14" t="str">
        <f t="shared" si="391"/>
        <v>|Shah Rukh Khan|Priyanka Chopra|Boman Irani|Lara Dutta|Kunal Kapoor|Om Puri|Alyy Khan|Nawab Shah|</v>
      </c>
    </row>
    <row r="3137" spans="1:21">
      <c r="A3137" s="14" t="s">
        <v>15083</v>
      </c>
      <c r="B3137" s="14" t="s">
        <v>48</v>
      </c>
      <c r="C3137" s="14" t="s">
        <v>15084</v>
      </c>
      <c r="D3137" s="14" t="s">
        <v>15085</v>
      </c>
      <c r="E3137" s="14" t="s">
        <v>15086</v>
      </c>
      <c r="F3137" s="14" t="s">
        <v>116</v>
      </c>
      <c r="G3137" s="26">
        <v>43814</v>
      </c>
      <c r="H3137" s="14">
        <v>2013</v>
      </c>
      <c r="I3137" s="14" t="s">
        <v>361</v>
      </c>
      <c r="J3137" s="14" t="s">
        <v>1476</v>
      </c>
      <c r="K3137" s="14" t="s">
        <v>861</v>
      </c>
      <c r="L3137" s="14" t="s">
        <v>15087</v>
      </c>
      <c r="M3137" s="14">
        <f t="shared" si="384"/>
        <v>2019</v>
      </c>
      <c r="N3137" s="14">
        <f t="shared" si="385"/>
        <v>12</v>
      </c>
      <c r="O3137" s="14" t="str">
        <f>IFERROR(VLOOKUP(I3137,Lists!$F$2:$G$16,2,FALSE()),"Not Rated")</f>
        <v>Teens</v>
      </c>
      <c r="P3137" s="14">
        <f t="shared" si="386"/>
        <v>135</v>
      </c>
      <c r="Q3137" s="14" t="str">
        <f t="shared" si="387"/>
        <v>India</v>
      </c>
      <c r="R3137" s="14" t="str">
        <f t="shared" si="388"/>
        <v>|India|</v>
      </c>
      <c r="S3137" s="14" t="str">
        <f t="shared" si="389"/>
        <v>|Action &amp; Adventure|Comedies|Dramas|</v>
      </c>
      <c r="T3137" s="14" t="str">
        <f t="shared" si="390"/>
        <v>|Mrighdeep Singh Lamba|</v>
      </c>
      <c r="U3137" s="14" t="str">
        <f t="shared" si="391"/>
        <v>|Pulkit Samrat|Manjot Singh|Ali Fazal|Varun Sharma|Richa Chadda|Priya Anand|Vishakha Singh|Pankaj Tripathi|</v>
      </c>
    </row>
    <row r="3138" spans="1:21">
      <c r="A3138" s="14" t="s">
        <v>15088</v>
      </c>
      <c r="B3138" s="14" t="s">
        <v>48</v>
      </c>
      <c r="C3138" s="14" t="s">
        <v>15089</v>
      </c>
      <c r="D3138" s="14" t="s">
        <v>5356</v>
      </c>
      <c r="E3138" s="14" t="s">
        <v>15090</v>
      </c>
      <c r="F3138" s="14" t="s">
        <v>116</v>
      </c>
      <c r="G3138" s="26">
        <v>43814</v>
      </c>
      <c r="H3138" s="14">
        <v>2011</v>
      </c>
      <c r="I3138" s="14" t="s">
        <v>361</v>
      </c>
      <c r="J3138" s="14" t="s">
        <v>1476</v>
      </c>
      <c r="K3138" s="14" t="s">
        <v>873</v>
      </c>
      <c r="L3138" s="14" t="s">
        <v>15091</v>
      </c>
      <c r="M3138" s="14">
        <f t="shared" ref="M3138:M3201" si="392">IF(G3138="","",YEAR(G3138))</f>
        <v>2019</v>
      </c>
      <c r="N3138" s="14">
        <f t="shared" ref="N3138:N3201" si="393">IF(G3138="","",MONTH(G3138))</f>
        <v>12</v>
      </c>
      <c r="O3138" s="14" t="str">
        <f>IFERROR(VLOOKUP(I3138,Lists!$F$2:$G$16,2,FALSE()),"Not Rated")</f>
        <v>Teens</v>
      </c>
      <c r="P3138" s="14">
        <f t="shared" ref="P3138:P3201" si="394">IFERROR(VALUE(LEFT(J3138,FIND(" ",J3138)-1)),"")</f>
        <v>135</v>
      </c>
      <c r="Q3138" s="14" t="str">
        <f t="shared" ref="Q3138:Q3201" si="395">IFERROR(LEFT(F3138,FIND(",",F3138)-1),F3138)</f>
        <v>India</v>
      </c>
      <c r="R3138" s="14" t="str">
        <f t="shared" ref="R3138:R3201" si="396">"|"&amp;SUBSTITUTE(F3138,", ","|")&amp;"|"</f>
        <v>|India|</v>
      </c>
      <c r="S3138" s="14" t="str">
        <f t="shared" ref="S3138:S3201" si="397">"|"&amp;SUBSTITUTE(K3138,", ","|")&amp;"|"</f>
        <v>|International Movies|Thrillers|</v>
      </c>
      <c r="T3138" s="14" t="str">
        <f t="shared" ref="T3138:T3201" si="398">"|"&amp;SUBSTITUTE(D3138,", ","|")&amp;"|"</f>
        <v>|Abhinay Deo|</v>
      </c>
      <c r="U3138" s="14" t="str">
        <f t="shared" ref="U3138:U3201" si="399">"|"&amp;SUBSTITUTE(E3138,", ","|")&amp;"|"</f>
        <v>|Abhishek Bachchan|Kangana Ranaut|Anupam Kher|Boman Irani|Jimmy Shergill|Shahana Goswami|Gauhar Khan|Sarah-Jane Dias|</v>
      </c>
    </row>
    <row r="3139" spans="1:21">
      <c r="A3139" s="14" t="s">
        <v>15092</v>
      </c>
      <c r="B3139" s="14" t="s">
        <v>49</v>
      </c>
      <c r="C3139" s="14" t="s">
        <v>15093</v>
      </c>
      <c r="D3139" s="14" t="s">
        <v>15094</v>
      </c>
      <c r="E3139" s="14" t="s">
        <v>15095</v>
      </c>
      <c r="F3139" s="14" t="s">
        <v>121</v>
      </c>
      <c r="G3139" s="26">
        <v>43814</v>
      </c>
      <c r="H3139" s="14">
        <v>2012</v>
      </c>
      <c r="I3139" s="14" t="s">
        <v>362</v>
      </c>
      <c r="J3139" s="14" t="s">
        <v>105</v>
      </c>
      <c r="K3139" s="14" t="s">
        <v>822</v>
      </c>
      <c r="L3139" s="14" t="s">
        <v>15096</v>
      </c>
      <c r="M3139" s="14">
        <f t="shared" si="392"/>
        <v>2019</v>
      </c>
      <c r="N3139" s="14">
        <f t="shared" si="393"/>
        <v>12</v>
      </c>
      <c r="O3139" s="14" t="str">
        <f>IFERROR(VLOOKUP(I3139,Lists!$F$2:$G$16,2,FALSE()),"Not Rated")</f>
        <v>Older Kids</v>
      </c>
      <c r="P3139" s="14">
        <f t="shared" si="394"/>
        <v>1</v>
      </c>
      <c r="Q3139" s="14" t="str">
        <f t="shared" si="395"/>
        <v>Japan</v>
      </c>
      <c r="R3139" s="14" t="str">
        <f t="shared" si="396"/>
        <v>|Japan|</v>
      </c>
      <c r="S3139" s="14" t="str">
        <f t="shared" si="397"/>
        <v>|Anime Series|International TV Shows|</v>
      </c>
      <c r="T3139" s="14" t="str">
        <f t="shared" si="398"/>
        <v>|Tsutomu Mizushima|</v>
      </c>
      <c r="U3139" s="14" t="str">
        <f t="shared" si="399"/>
        <v>|Mai Fuchigami|Ai Kayano|Mami Ozaki|Ikumi Nakagami|Yuka Iguchi|Misato Fukuen|Mikako Takahashi|Kana Ueda|</v>
      </c>
    </row>
    <row r="3140" spans="1:21">
      <c r="A3140" s="14" t="s">
        <v>15097</v>
      </c>
      <c r="B3140" s="14" t="s">
        <v>48</v>
      </c>
      <c r="C3140" s="14" t="s">
        <v>15098</v>
      </c>
      <c r="D3140" s="14" t="s">
        <v>305</v>
      </c>
      <c r="E3140" s="14" t="s">
        <v>15099</v>
      </c>
      <c r="F3140" s="14" t="s">
        <v>117</v>
      </c>
      <c r="G3140" s="26">
        <v>43814</v>
      </c>
      <c r="H3140" s="14">
        <v>2019</v>
      </c>
      <c r="I3140" s="14" t="s">
        <v>361</v>
      </c>
      <c r="J3140" s="14" t="s">
        <v>1330</v>
      </c>
      <c r="K3140" s="14" t="s">
        <v>12381</v>
      </c>
      <c r="L3140" s="14" t="s">
        <v>15100</v>
      </c>
      <c r="M3140" s="14">
        <f t="shared" si="392"/>
        <v>2019</v>
      </c>
      <c r="N3140" s="14">
        <f t="shared" si="393"/>
        <v>12</v>
      </c>
      <c r="O3140" s="14" t="str">
        <f>IFERROR(VLOOKUP(I3140,Lists!$F$2:$G$16,2,FALSE()),"Not Rated")</f>
        <v>Teens</v>
      </c>
      <c r="P3140" s="14">
        <f t="shared" si="394"/>
        <v>89</v>
      </c>
      <c r="Q3140" s="14" t="str">
        <f t="shared" si="395"/>
        <v>Unknown</v>
      </c>
      <c r="R3140" s="14" t="str">
        <f t="shared" si="396"/>
        <v>|Unknown|</v>
      </c>
      <c r="S3140" s="14" t="str">
        <f t="shared" si="397"/>
        <v>|Children &amp; Family Movies|Comedies|International Movies|</v>
      </c>
      <c r="T3140" s="14" t="str">
        <f t="shared" si="398"/>
        <v>|Fernando Ayllón|</v>
      </c>
      <c r="U3140" s="14" t="str">
        <f t="shared" si="399"/>
        <v>|Adriana Botina|Fernando Ramos|Isabella Sierra|Joavany Álvarez|Christian López|Omar Murillo|Nelson Polanía|Carlos Barbosa|José Manuel Ospina|Aída Morales|</v>
      </c>
    </row>
    <row r="3141" spans="1:21">
      <c r="A3141" s="14" t="s">
        <v>15101</v>
      </c>
      <c r="B3141" s="14" t="s">
        <v>48</v>
      </c>
      <c r="C3141" s="14" t="s">
        <v>15102</v>
      </c>
      <c r="D3141" s="14" t="s">
        <v>15103</v>
      </c>
      <c r="E3141" s="14" t="s">
        <v>15104</v>
      </c>
      <c r="F3141" s="14" t="s">
        <v>116</v>
      </c>
      <c r="G3141" s="26">
        <v>43814</v>
      </c>
      <c r="H3141" s="14">
        <v>2007</v>
      </c>
      <c r="I3141" s="14" t="s">
        <v>361</v>
      </c>
      <c r="J3141" s="14" t="s">
        <v>1008</v>
      </c>
      <c r="K3141" s="14" t="s">
        <v>834</v>
      </c>
      <c r="L3141" s="14" t="s">
        <v>15105</v>
      </c>
      <c r="M3141" s="14">
        <f t="shared" si="392"/>
        <v>2019</v>
      </c>
      <c r="N3141" s="14">
        <f t="shared" si="393"/>
        <v>12</v>
      </c>
      <c r="O3141" s="14" t="str">
        <f>IFERROR(VLOOKUP(I3141,Lists!$F$2:$G$16,2,FALSE()),"Not Rated")</f>
        <v>Teens</v>
      </c>
      <c r="P3141" s="14">
        <f t="shared" si="394"/>
        <v>119</v>
      </c>
      <c r="Q3141" s="14" t="str">
        <f t="shared" si="395"/>
        <v>India</v>
      </c>
      <c r="R3141" s="14" t="str">
        <f t="shared" si="396"/>
        <v>|India|</v>
      </c>
      <c r="S3141" s="14" t="str">
        <f t="shared" si="397"/>
        <v>|Comedies|Dramas|International Movies|</v>
      </c>
      <c r="T3141" s="14" t="str">
        <f t="shared" si="398"/>
        <v>|Reema Kagti|</v>
      </c>
      <c r="U3141" s="14" t="str">
        <f t="shared" si="399"/>
        <v>|Shabana Azmi|Boman Irani|Abhay Deol|Minissha Lamba|Kay Kay Menon|Raima Sen|Sandhya Mridul|Vikram Chatwal|Ameesha Patel|Karan Khanna|Diya Mirza|Ranvir Shorey|</v>
      </c>
    </row>
    <row r="3142" spans="1:21">
      <c r="A3142" s="14" t="s">
        <v>15106</v>
      </c>
      <c r="B3142" s="14" t="s">
        <v>48</v>
      </c>
      <c r="C3142" s="14" t="s">
        <v>15107</v>
      </c>
      <c r="D3142" s="14" t="s">
        <v>15108</v>
      </c>
      <c r="E3142" s="14" t="s">
        <v>15109</v>
      </c>
      <c r="F3142" s="14" t="s">
        <v>131</v>
      </c>
      <c r="G3142" s="26">
        <v>43814</v>
      </c>
      <c r="H3142" s="14">
        <v>2017</v>
      </c>
      <c r="I3142" s="14" t="s">
        <v>361</v>
      </c>
      <c r="J3142" s="14" t="s">
        <v>653</v>
      </c>
      <c r="K3142" s="14" t="s">
        <v>542</v>
      </c>
      <c r="L3142" s="14" t="s">
        <v>15110</v>
      </c>
      <c r="M3142" s="14">
        <f t="shared" si="392"/>
        <v>2019</v>
      </c>
      <c r="N3142" s="14">
        <f t="shared" si="393"/>
        <v>12</v>
      </c>
      <c r="O3142" s="14" t="str">
        <f>IFERROR(VLOOKUP(I3142,Lists!$F$2:$G$16,2,FALSE()),"Not Rated")</f>
        <v>Teens</v>
      </c>
      <c r="P3142" s="14">
        <f t="shared" si="394"/>
        <v>98</v>
      </c>
      <c r="Q3142" s="14" t="str">
        <f t="shared" si="395"/>
        <v>Nigeria</v>
      </c>
      <c r="R3142" s="14" t="str">
        <f t="shared" si="396"/>
        <v>|Nigeria|</v>
      </c>
      <c r="S3142" s="14" t="str">
        <f t="shared" si="397"/>
        <v>|Comedies|International Movies|Romantic Movies|</v>
      </c>
      <c r="T3142" s="14" t="str">
        <f t="shared" si="398"/>
        <v>|Jadesola Osiberu|</v>
      </c>
      <c r="U3142" s="14" t="str">
        <f t="shared" si="399"/>
        <v>|Dakore Akande|Joseph Benjamin|Marc Rhys|Funke Akindele|Lydia Forson|Damilola Adegbite|Tina Mba|Patrick Doyle|</v>
      </c>
    </row>
    <row r="3143" spans="1:21">
      <c r="A3143" s="14" t="s">
        <v>15111</v>
      </c>
      <c r="B3143" s="14" t="s">
        <v>48</v>
      </c>
      <c r="C3143" s="14" t="s">
        <v>15112</v>
      </c>
      <c r="D3143" s="14" t="s">
        <v>15113</v>
      </c>
      <c r="E3143" s="14" t="s">
        <v>15114</v>
      </c>
      <c r="F3143" s="14" t="s">
        <v>116</v>
      </c>
      <c r="G3143" s="26">
        <v>43814</v>
      </c>
      <c r="H3143" s="14">
        <v>2010</v>
      </c>
      <c r="I3143" s="14" t="s">
        <v>361</v>
      </c>
      <c r="J3143" s="14" t="s">
        <v>1476</v>
      </c>
      <c r="K3143" s="14" t="s">
        <v>605</v>
      </c>
      <c r="L3143" s="14" t="s">
        <v>15115</v>
      </c>
      <c r="M3143" s="14">
        <f t="shared" si="392"/>
        <v>2019</v>
      </c>
      <c r="N3143" s="14">
        <f t="shared" si="393"/>
        <v>12</v>
      </c>
      <c r="O3143" s="14" t="str">
        <f>IFERROR(VLOOKUP(I3143,Lists!$F$2:$G$16,2,FALSE()),"Not Rated")</f>
        <v>Teens</v>
      </c>
      <c r="P3143" s="14">
        <f t="shared" si="394"/>
        <v>135</v>
      </c>
      <c r="Q3143" s="14" t="str">
        <f t="shared" si="395"/>
        <v>India</v>
      </c>
      <c r="R3143" s="14" t="str">
        <f t="shared" si="396"/>
        <v>|India|</v>
      </c>
      <c r="S3143" s="14" t="str">
        <f t="shared" si="397"/>
        <v>|Dramas|International Movies|Thrillers|</v>
      </c>
      <c r="T3143" s="14" t="str">
        <f t="shared" si="398"/>
        <v>|Vijay Lalwani|</v>
      </c>
      <c r="U3143" s="14" t="str">
        <f t="shared" si="399"/>
        <v>|Farhan Akhtar|Deepika Padukone|Ram Kapoor|Vivan Bhatena|Vipin Sharma|Yatin Karyekar|Shefali Shah|</v>
      </c>
    </row>
    <row r="3144" spans="1:21">
      <c r="A3144" s="14" t="s">
        <v>15116</v>
      </c>
      <c r="B3144" s="14" t="s">
        <v>48</v>
      </c>
      <c r="C3144" s="14" t="s">
        <v>15117</v>
      </c>
      <c r="D3144" s="14" t="s">
        <v>15065</v>
      </c>
      <c r="E3144" s="14" t="s">
        <v>15118</v>
      </c>
      <c r="F3144" s="14" t="s">
        <v>116</v>
      </c>
      <c r="G3144" s="26">
        <v>43814</v>
      </c>
      <c r="H3144" s="14">
        <v>2004</v>
      </c>
      <c r="I3144" s="14" t="s">
        <v>362</v>
      </c>
      <c r="J3144" s="14" t="s">
        <v>5899</v>
      </c>
      <c r="K3144" s="14" t="s">
        <v>612</v>
      </c>
      <c r="L3144" s="14" t="s">
        <v>15119</v>
      </c>
      <c r="M3144" s="14">
        <f t="shared" si="392"/>
        <v>2019</v>
      </c>
      <c r="N3144" s="14">
        <f t="shared" si="393"/>
        <v>12</v>
      </c>
      <c r="O3144" s="14" t="str">
        <f>IFERROR(VLOOKUP(I3144,Lists!$F$2:$G$16,2,FALSE()),"Not Rated")</f>
        <v>Older Kids</v>
      </c>
      <c r="P3144" s="14">
        <f t="shared" si="394"/>
        <v>185</v>
      </c>
      <c r="Q3144" s="14" t="str">
        <f t="shared" si="395"/>
        <v>India</v>
      </c>
      <c r="R3144" s="14" t="str">
        <f t="shared" si="396"/>
        <v>|India|</v>
      </c>
      <c r="S3144" s="14" t="str">
        <f t="shared" si="397"/>
        <v>|Action &amp; Adventure|Dramas|International Movies|</v>
      </c>
      <c r="T3144" s="14" t="str">
        <f t="shared" si="398"/>
        <v>|Farhan Akhtar|</v>
      </c>
      <c r="U3144" s="14" t="str">
        <f t="shared" si="399"/>
        <v>|Amitabh Bachchan|Hrithik Roshan|Preity Zinta|Om Puri|Sharad Kapoor|Rajendranath Zutshi|Sushant Singh|Prashant Chainani|Shakeel Khan|Ranvir Shorey|</v>
      </c>
    </row>
    <row r="3145" spans="1:21">
      <c r="A3145" s="14" t="s">
        <v>15120</v>
      </c>
      <c r="B3145" s="14" t="s">
        <v>48</v>
      </c>
      <c r="C3145" s="14" t="s">
        <v>15121</v>
      </c>
      <c r="D3145" s="14" t="s">
        <v>15070</v>
      </c>
      <c r="E3145" s="14" t="s">
        <v>15122</v>
      </c>
      <c r="F3145" s="14" t="s">
        <v>116</v>
      </c>
      <c r="G3145" s="26">
        <v>43814</v>
      </c>
      <c r="H3145" s="14">
        <v>2009</v>
      </c>
      <c r="I3145" s="14" t="s">
        <v>361</v>
      </c>
      <c r="J3145" s="14" t="s">
        <v>1368</v>
      </c>
      <c r="K3145" s="14" t="s">
        <v>910</v>
      </c>
      <c r="L3145" s="14" t="s">
        <v>15123</v>
      </c>
      <c r="M3145" s="14">
        <f t="shared" si="392"/>
        <v>2019</v>
      </c>
      <c r="N3145" s="14">
        <f t="shared" si="393"/>
        <v>12</v>
      </c>
      <c r="O3145" s="14" t="str">
        <f>IFERROR(VLOOKUP(I3145,Lists!$F$2:$G$16,2,FALSE()),"Not Rated")</f>
        <v>Teens</v>
      </c>
      <c r="P3145" s="14">
        <f t="shared" si="394"/>
        <v>156</v>
      </c>
      <c r="Q3145" s="14" t="str">
        <f t="shared" si="395"/>
        <v>India</v>
      </c>
      <c r="R3145" s="14" t="str">
        <f t="shared" si="396"/>
        <v>|India|</v>
      </c>
      <c r="S3145" s="14" t="str">
        <f t="shared" si="397"/>
        <v>|Dramas|International Movies|Romantic Movies|</v>
      </c>
      <c r="T3145" s="14" t="str">
        <f t="shared" si="398"/>
        <v>|Zoya Akhtar|</v>
      </c>
      <c r="U3145" s="14" t="str">
        <f t="shared" si="399"/>
        <v>|Farhan Akhtar|Konkona Sen Sharma|Rishi Kapoor|Dimple Kapadia|Isha Sharvani|Sanjay Kapoor|Juhi Chawla|Hrithik Roshan|Alyy Khan|Sheeba Chaddha|</v>
      </c>
    </row>
    <row r="3146" spans="1:21">
      <c r="A3146" s="14" t="s">
        <v>15124</v>
      </c>
      <c r="B3146" s="14" t="s">
        <v>48</v>
      </c>
      <c r="C3146" s="14" t="s">
        <v>15125</v>
      </c>
      <c r="D3146" s="14" t="s">
        <v>11264</v>
      </c>
      <c r="E3146" s="14" t="s">
        <v>15126</v>
      </c>
      <c r="F3146" s="14" t="s">
        <v>179</v>
      </c>
      <c r="G3146" s="26">
        <v>43814</v>
      </c>
      <c r="H3146" s="14">
        <v>2017</v>
      </c>
      <c r="I3146" s="14" t="s">
        <v>360</v>
      </c>
      <c r="J3146" s="14" t="s">
        <v>457</v>
      </c>
      <c r="K3146" s="14" t="s">
        <v>834</v>
      </c>
      <c r="L3146" s="14" t="s">
        <v>15127</v>
      </c>
      <c r="M3146" s="14">
        <f t="shared" si="392"/>
        <v>2019</v>
      </c>
      <c r="N3146" s="14">
        <f t="shared" si="393"/>
        <v>12</v>
      </c>
      <c r="O3146" s="14" t="str">
        <f>IFERROR(VLOOKUP(I3146,Lists!$F$2:$G$16,2,FALSE()),"Not Rated")</f>
        <v>Adults</v>
      </c>
      <c r="P3146" s="14">
        <f t="shared" si="394"/>
        <v>104</v>
      </c>
      <c r="Q3146" s="14" t="str">
        <f t="shared" si="395"/>
        <v>Ghana</v>
      </c>
      <c r="R3146" s="14" t="str">
        <f t="shared" si="396"/>
        <v>|Ghana|</v>
      </c>
      <c r="S3146" s="14" t="str">
        <f t="shared" si="397"/>
        <v>|Comedies|Dramas|International Movies|</v>
      </c>
      <c r="T3146" s="14" t="str">
        <f t="shared" si="398"/>
        <v>|Shirley Frimpong-Manso|</v>
      </c>
      <c r="U3146" s="14" t="str">
        <f t="shared" si="399"/>
        <v>|O.C. Ukeje|Joselyn Dumas|Joke Silva|Blossom Chukwujekwu|Kemi Lala Akindoju|Chris Attoh|Nikki Samonas|Adjetey Anang|Victoria Micheals|</v>
      </c>
    </row>
    <row r="3147" spans="1:21">
      <c r="A3147" s="14" t="s">
        <v>15128</v>
      </c>
      <c r="B3147" s="14" t="s">
        <v>48</v>
      </c>
      <c r="C3147" s="14" t="s">
        <v>15129</v>
      </c>
      <c r="D3147" s="14" t="s">
        <v>15130</v>
      </c>
      <c r="E3147" s="14" t="s">
        <v>15131</v>
      </c>
      <c r="F3147" s="14" t="s">
        <v>116</v>
      </c>
      <c r="G3147" s="26">
        <v>43814</v>
      </c>
      <c r="H3147" s="14">
        <v>2008</v>
      </c>
      <c r="I3147" s="14" t="s">
        <v>361</v>
      </c>
      <c r="J3147" s="14" t="s">
        <v>1929</v>
      </c>
      <c r="K3147" s="14" t="s">
        <v>1527</v>
      </c>
      <c r="L3147" s="14" t="s">
        <v>15132</v>
      </c>
      <c r="M3147" s="14">
        <f t="shared" si="392"/>
        <v>2019</v>
      </c>
      <c r="N3147" s="14">
        <f t="shared" si="393"/>
        <v>12</v>
      </c>
      <c r="O3147" s="14" t="str">
        <f>IFERROR(VLOOKUP(I3147,Lists!$F$2:$G$16,2,FALSE()),"Not Rated")</f>
        <v>Teens</v>
      </c>
      <c r="P3147" s="14">
        <f t="shared" si="394"/>
        <v>139</v>
      </c>
      <c r="Q3147" s="14" t="str">
        <f t="shared" si="395"/>
        <v>India</v>
      </c>
      <c r="R3147" s="14" t="str">
        <f t="shared" si="396"/>
        <v>|India|</v>
      </c>
      <c r="S3147" s="14" t="str">
        <f t="shared" si="397"/>
        <v>|Dramas|International Movies|Music &amp; Musicals|</v>
      </c>
      <c r="T3147" s="14" t="str">
        <f t="shared" si="398"/>
        <v>|Abhishek Kapoor|</v>
      </c>
      <c r="U3147" s="14" t="str">
        <f t="shared" si="399"/>
        <v>|Farhan Akhtar|Arjun Rampal|Purab Kohli|Luke Kenny|Prachi Desai|Shahana Goswami|Koel Purie|</v>
      </c>
    </row>
    <row r="3148" spans="1:21">
      <c r="A3148" s="14" t="s">
        <v>15133</v>
      </c>
      <c r="B3148" s="14" t="s">
        <v>49</v>
      </c>
      <c r="C3148" s="14" t="s">
        <v>15134</v>
      </c>
      <c r="D3148" s="14" t="s">
        <v>117</v>
      </c>
      <c r="E3148" s="14" t="s">
        <v>15135</v>
      </c>
      <c r="F3148" s="14" t="s">
        <v>115</v>
      </c>
      <c r="G3148" s="26">
        <v>43814</v>
      </c>
      <c r="H3148" s="14">
        <v>2012</v>
      </c>
      <c r="I3148" s="14" t="s">
        <v>365</v>
      </c>
      <c r="J3148" s="14" t="s">
        <v>106</v>
      </c>
      <c r="K3148" s="14" t="s">
        <v>617</v>
      </c>
      <c r="L3148" s="14" t="s">
        <v>15136</v>
      </c>
      <c r="M3148" s="14">
        <f t="shared" si="392"/>
        <v>2019</v>
      </c>
      <c r="N3148" s="14">
        <f t="shared" si="393"/>
        <v>12</v>
      </c>
      <c r="O3148" s="14" t="str">
        <f>IFERROR(VLOOKUP(I3148,Lists!$F$2:$G$16,2,FALSE()),"Not Rated")</f>
        <v>Kids</v>
      </c>
      <c r="P3148" s="14">
        <f t="shared" si="394"/>
        <v>2</v>
      </c>
      <c r="Q3148" s="14" t="str">
        <f t="shared" si="395"/>
        <v>United States</v>
      </c>
      <c r="R3148" s="14" t="str">
        <f t="shared" si="396"/>
        <v>|United States|</v>
      </c>
      <c r="S3148" s="14" t="str">
        <f t="shared" si="397"/>
        <v>|Kids' TV|TV Comedies|</v>
      </c>
      <c r="T3148" s="14" t="str">
        <f t="shared" si="398"/>
        <v>|Unknown|</v>
      </c>
      <c r="U3148" s="14" t="str">
        <f t="shared" si="399"/>
        <v>|Frank Welker|Mindy Cohn|Grey DeLisle|Matthew Lillard|Patrick Warburton|Gary Cole|Frances Conroy|Vivica A. Fox|</v>
      </c>
    </row>
    <row r="3149" spans="1:21">
      <c r="A3149" s="14" t="s">
        <v>15137</v>
      </c>
      <c r="B3149" s="14" t="s">
        <v>48</v>
      </c>
      <c r="C3149" s="14" t="s">
        <v>15138</v>
      </c>
      <c r="D3149" s="14" t="s">
        <v>15103</v>
      </c>
      <c r="E3149" s="14" t="s">
        <v>15139</v>
      </c>
      <c r="F3149" s="14" t="s">
        <v>116</v>
      </c>
      <c r="G3149" s="26">
        <v>43814</v>
      </c>
      <c r="H3149" s="14">
        <v>2012</v>
      </c>
      <c r="I3149" s="14" t="s">
        <v>361</v>
      </c>
      <c r="J3149" s="14" t="s">
        <v>1745</v>
      </c>
      <c r="K3149" s="14" t="s">
        <v>605</v>
      </c>
      <c r="L3149" s="14" t="s">
        <v>15140</v>
      </c>
      <c r="M3149" s="14">
        <f t="shared" si="392"/>
        <v>2019</v>
      </c>
      <c r="N3149" s="14">
        <f t="shared" si="393"/>
        <v>12</v>
      </c>
      <c r="O3149" s="14" t="str">
        <f>IFERROR(VLOOKUP(I3149,Lists!$F$2:$G$16,2,FALSE()),"Not Rated")</f>
        <v>Teens</v>
      </c>
      <c r="P3149" s="14">
        <f t="shared" si="394"/>
        <v>140</v>
      </c>
      <c r="Q3149" s="14" t="str">
        <f t="shared" si="395"/>
        <v>India</v>
      </c>
      <c r="R3149" s="14" t="str">
        <f t="shared" si="396"/>
        <v>|India|</v>
      </c>
      <c r="S3149" s="14" t="str">
        <f t="shared" si="397"/>
        <v>|Dramas|International Movies|Thrillers|</v>
      </c>
      <c r="T3149" s="14" t="str">
        <f t="shared" si="398"/>
        <v>|Reema Kagti|</v>
      </c>
      <c r="U3149" s="14" t="str">
        <f t="shared" si="399"/>
        <v>|Aamir Khan|Rani Mukerji|Kareena Kapoor|Nawazuddin Siddiqui|Shernaz Patel|Sheeba Chaddha|</v>
      </c>
    </row>
    <row r="3150" spans="1:21">
      <c r="A3150" s="14" t="s">
        <v>15141</v>
      </c>
      <c r="B3150" s="14" t="s">
        <v>49</v>
      </c>
      <c r="C3150" s="14" t="s">
        <v>15142</v>
      </c>
      <c r="D3150" s="14" t="s">
        <v>117</v>
      </c>
      <c r="E3150" s="14" t="s">
        <v>15143</v>
      </c>
      <c r="F3150" s="14" t="s">
        <v>115</v>
      </c>
      <c r="G3150" s="26">
        <v>43814</v>
      </c>
      <c r="H3150" s="14">
        <v>2005</v>
      </c>
      <c r="I3150" s="14" t="s">
        <v>365</v>
      </c>
      <c r="J3150" s="14" t="s">
        <v>107</v>
      </c>
      <c r="K3150" s="14" t="s">
        <v>617</v>
      </c>
      <c r="L3150" s="14" t="s">
        <v>15144</v>
      </c>
      <c r="M3150" s="14">
        <f t="shared" si="392"/>
        <v>2019</v>
      </c>
      <c r="N3150" s="14">
        <f t="shared" si="393"/>
        <v>12</v>
      </c>
      <c r="O3150" s="14" t="str">
        <f>IFERROR(VLOOKUP(I3150,Lists!$F$2:$G$16,2,FALSE()),"Not Rated")</f>
        <v>Kids</v>
      </c>
      <c r="P3150" s="14">
        <f t="shared" si="394"/>
        <v>3</v>
      </c>
      <c r="Q3150" s="14" t="str">
        <f t="shared" si="395"/>
        <v>United States</v>
      </c>
      <c r="R3150" s="14" t="str">
        <f t="shared" si="396"/>
        <v>|United States|</v>
      </c>
      <c r="S3150" s="14" t="str">
        <f t="shared" si="397"/>
        <v>|Kids' TV|TV Comedies|</v>
      </c>
      <c r="T3150" s="14" t="str">
        <f t="shared" si="398"/>
        <v>|Unknown|</v>
      </c>
      <c r="U3150" s="14" t="str">
        <f t="shared" si="399"/>
        <v>|Frank Welker|Casey Kasem|Mindy Cohn|Grey DeLisle|</v>
      </c>
    </row>
    <row r="3151" spans="1:21">
      <c r="A3151" s="14" t="s">
        <v>15145</v>
      </c>
      <c r="B3151" s="14" t="s">
        <v>48</v>
      </c>
      <c r="C3151" s="14" t="s">
        <v>15146</v>
      </c>
      <c r="D3151" s="14" t="s">
        <v>15070</v>
      </c>
      <c r="E3151" s="14" t="s">
        <v>15147</v>
      </c>
      <c r="F3151" s="14" t="s">
        <v>116</v>
      </c>
      <c r="G3151" s="26">
        <v>43814</v>
      </c>
      <c r="H3151" s="14">
        <v>2011</v>
      </c>
      <c r="I3151" s="14" t="s">
        <v>361</v>
      </c>
      <c r="J3151" s="14" t="s">
        <v>1142</v>
      </c>
      <c r="K3151" s="14" t="s">
        <v>834</v>
      </c>
      <c r="L3151" s="14" t="s">
        <v>15148</v>
      </c>
      <c r="M3151" s="14">
        <f t="shared" si="392"/>
        <v>2019</v>
      </c>
      <c r="N3151" s="14">
        <f t="shared" si="393"/>
        <v>12</v>
      </c>
      <c r="O3151" s="14" t="str">
        <f>IFERROR(VLOOKUP(I3151,Lists!$F$2:$G$16,2,FALSE()),"Not Rated")</f>
        <v>Teens</v>
      </c>
      <c r="P3151" s="14">
        <f t="shared" si="394"/>
        <v>154</v>
      </c>
      <c r="Q3151" s="14" t="str">
        <f t="shared" si="395"/>
        <v>India</v>
      </c>
      <c r="R3151" s="14" t="str">
        <f t="shared" si="396"/>
        <v>|India|</v>
      </c>
      <c r="S3151" s="14" t="str">
        <f t="shared" si="397"/>
        <v>|Comedies|Dramas|International Movies|</v>
      </c>
      <c r="T3151" s="14" t="str">
        <f t="shared" si="398"/>
        <v>|Zoya Akhtar|</v>
      </c>
      <c r="U3151" s="14" t="str">
        <f t="shared" si="399"/>
        <v>|Hrithik Roshan|Abhay Deol|Farhan Akhtar|Katrina Kaif|Kalki Koechlin|Deepti Naval|Naseeruddin Shah|Ariadna Cabrol|</v>
      </c>
    </row>
    <row r="3152" spans="1:21">
      <c r="A3152" s="14" t="s">
        <v>15149</v>
      </c>
      <c r="B3152" s="14" t="s">
        <v>48</v>
      </c>
      <c r="C3152" s="14" t="s">
        <v>15150</v>
      </c>
      <c r="D3152" s="14" t="s">
        <v>15151</v>
      </c>
      <c r="E3152" s="14" t="s">
        <v>15152</v>
      </c>
      <c r="F3152" s="14" t="s">
        <v>115</v>
      </c>
      <c r="G3152" s="26">
        <v>43812</v>
      </c>
      <c r="H3152" s="14">
        <v>2019</v>
      </c>
      <c r="I3152" s="14" t="s">
        <v>363</v>
      </c>
      <c r="J3152" s="14" t="s">
        <v>1399</v>
      </c>
      <c r="K3152" s="14" t="s">
        <v>625</v>
      </c>
      <c r="L3152" s="14" t="s">
        <v>15153</v>
      </c>
      <c r="M3152" s="14">
        <f t="shared" si="392"/>
        <v>2019</v>
      </c>
      <c r="N3152" s="14">
        <f t="shared" si="393"/>
        <v>12</v>
      </c>
      <c r="O3152" s="14" t="str">
        <f>IFERROR(VLOOKUP(I3152,Lists!$F$2:$G$16,2,FALSE()),"Not Rated")</f>
        <v>Adults</v>
      </c>
      <c r="P3152" s="14">
        <f t="shared" si="394"/>
        <v>129</v>
      </c>
      <c r="Q3152" s="14" t="str">
        <f t="shared" si="395"/>
        <v>United States</v>
      </c>
      <c r="R3152" s="14" t="str">
        <f t="shared" si="396"/>
        <v>|United States|</v>
      </c>
      <c r="S3152" s="14" t="str">
        <f t="shared" si="397"/>
        <v>|Action &amp; Adventure|Dramas|</v>
      </c>
      <c r="T3152" s="14" t="str">
        <f t="shared" si="398"/>
        <v>|Michael Bay|</v>
      </c>
      <c r="U3152" s="14" t="str">
        <f t="shared" si="399"/>
        <v>|Ryan Reynolds|Mélanie Laurent|Corey Hawkins|Dave Franco|Adria Arjona|Manuel Garcia-Rulfo|Ben Hardy|Lior Raz|Payman Maadi|Yuri Kolokolnikov|Kim Kold|</v>
      </c>
    </row>
    <row r="3153" spans="1:21">
      <c r="A3153" s="14" t="s">
        <v>15154</v>
      </c>
      <c r="B3153" s="14" t="s">
        <v>48</v>
      </c>
      <c r="C3153" s="14" t="s">
        <v>15155</v>
      </c>
      <c r="D3153" s="14" t="s">
        <v>3463</v>
      </c>
      <c r="E3153" s="14" t="s">
        <v>15156</v>
      </c>
      <c r="F3153" s="14" t="s">
        <v>131</v>
      </c>
      <c r="G3153" s="26">
        <v>43812</v>
      </c>
      <c r="H3153" s="14">
        <v>2016</v>
      </c>
      <c r="I3153" s="14" t="s">
        <v>360</v>
      </c>
      <c r="J3153" s="14" t="s">
        <v>698</v>
      </c>
      <c r="K3153" s="14" t="s">
        <v>529</v>
      </c>
      <c r="L3153" s="14" t="s">
        <v>15157</v>
      </c>
      <c r="M3153" s="14">
        <f t="shared" si="392"/>
        <v>2019</v>
      </c>
      <c r="N3153" s="14">
        <f t="shared" si="393"/>
        <v>12</v>
      </c>
      <c r="O3153" s="14" t="str">
        <f>IFERROR(VLOOKUP(I3153,Lists!$F$2:$G$16,2,FALSE()),"Not Rated")</f>
        <v>Adults</v>
      </c>
      <c r="P3153" s="14">
        <f t="shared" si="394"/>
        <v>99</v>
      </c>
      <c r="Q3153" s="14" t="str">
        <f t="shared" si="395"/>
        <v>Nigeria</v>
      </c>
      <c r="R3153" s="14" t="str">
        <f t="shared" si="396"/>
        <v>|Nigeria|</v>
      </c>
      <c r="S3153" s="14" t="str">
        <f t="shared" si="397"/>
        <v>|Comedies|International Movies|</v>
      </c>
      <c r="T3153" s="14" t="str">
        <f t="shared" si="398"/>
        <v>|Robert O. Peters|</v>
      </c>
      <c r="U3153" s="14" t="str">
        <f t="shared" si="399"/>
        <v>|Ayo Makun|Funke Akindele|Nse Ikpe-Etim|Dan Davies|Paul Campbell|Chris Attoh|Rebecca Silvera|Eric Roberts|Joe Diaz|Alex Moore|</v>
      </c>
    </row>
    <row r="3154" spans="1:21">
      <c r="A3154" s="14" t="s">
        <v>15158</v>
      </c>
      <c r="B3154" s="14" t="s">
        <v>48</v>
      </c>
      <c r="C3154" s="14" t="s">
        <v>15159</v>
      </c>
      <c r="D3154" s="14" t="s">
        <v>675</v>
      </c>
      <c r="E3154" s="14" t="s">
        <v>15160</v>
      </c>
      <c r="F3154" s="14" t="s">
        <v>140</v>
      </c>
      <c r="G3154" s="26">
        <v>43812</v>
      </c>
      <c r="H3154" s="14">
        <v>2017</v>
      </c>
      <c r="I3154" s="14" t="s">
        <v>360</v>
      </c>
      <c r="J3154" s="14" t="s">
        <v>713</v>
      </c>
      <c r="K3154" s="14" t="s">
        <v>542</v>
      </c>
      <c r="L3154" s="14" t="s">
        <v>15161</v>
      </c>
      <c r="M3154" s="14">
        <f t="shared" si="392"/>
        <v>2019</v>
      </c>
      <c r="N3154" s="14">
        <f t="shared" si="393"/>
        <v>12</v>
      </c>
      <c r="O3154" s="14" t="str">
        <f>IFERROR(VLOOKUP(I3154,Lists!$F$2:$G$16,2,FALSE()),"Not Rated")</f>
        <v>Adults</v>
      </c>
      <c r="P3154" s="14">
        <f t="shared" si="394"/>
        <v>100</v>
      </c>
      <c r="Q3154" s="14" t="str">
        <f t="shared" si="395"/>
        <v>South Africa</v>
      </c>
      <c r="R3154" s="14" t="str">
        <f t="shared" si="396"/>
        <v>|South Africa|</v>
      </c>
      <c r="S3154" s="14" t="str">
        <f t="shared" si="397"/>
        <v>|Comedies|International Movies|Romantic Movies|</v>
      </c>
      <c r="T3154" s="14" t="str">
        <f t="shared" si="398"/>
        <v>|Bunmi Ajakaiye|</v>
      </c>
      <c r="U3154" s="14" t="str">
        <f t="shared" si="399"/>
        <v>|Ramsey Nouah|Omoni Oboli|Dorcas Shola Fapson|Sambasa Nzeribe|Jemima Osunde|Dozie Onyiriuka|Rotimi Adelagan|Seyilaw|</v>
      </c>
    </row>
    <row r="3155" spans="1:21">
      <c r="A3155" s="14" t="s">
        <v>15162</v>
      </c>
      <c r="B3155" s="14" t="s">
        <v>48</v>
      </c>
      <c r="C3155" s="14" t="s">
        <v>15163</v>
      </c>
      <c r="D3155" s="14" t="s">
        <v>12671</v>
      </c>
      <c r="E3155" s="14" t="s">
        <v>117</v>
      </c>
      <c r="F3155" s="14" t="s">
        <v>131</v>
      </c>
      <c r="G3155" s="26">
        <v>43812</v>
      </c>
      <c r="H3155" s="14">
        <v>2016</v>
      </c>
      <c r="I3155" s="14" t="s">
        <v>361</v>
      </c>
      <c r="J3155" s="14" t="s">
        <v>604</v>
      </c>
      <c r="K3155" s="14" t="s">
        <v>542</v>
      </c>
      <c r="L3155" s="14" t="s">
        <v>15164</v>
      </c>
      <c r="M3155" s="14">
        <f t="shared" si="392"/>
        <v>2019</v>
      </c>
      <c r="N3155" s="14">
        <f t="shared" si="393"/>
        <v>12</v>
      </c>
      <c r="O3155" s="14" t="str">
        <f>IFERROR(VLOOKUP(I3155,Lists!$F$2:$G$16,2,FALSE()),"Not Rated")</f>
        <v>Teens</v>
      </c>
      <c r="P3155" s="14">
        <f t="shared" si="394"/>
        <v>110</v>
      </c>
      <c r="Q3155" s="14" t="str">
        <f t="shared" si="395"/>
        <v>Nigeria</v>
      </c>
      <c r="R3155" s="14" t="str">
        <f t="shared" si="396"/>
        <v>|Nigeria|</v>
      </c>
      <c r="S3155" s="14" t="str">
        <f t="shared" si="397"/>
        <v>|Comedies|International Movies|Romantic Movies|</v>
      </c>
      <c r="T3155" s="14" t="str">
        <f t="shared" si="398"/>
        <v>|Omoni Oboli|</v>
      </c>
      <c r="U3155" s="14" t="str">
        <f t="shared" si="399"/>
        <v>|Unknown|</v>
      </c>
    </row>
    <row r="3156" spans="1:21">
      <c r="A3156" s="14" t="s">
        <v>15165</v>
      </c>
      <c r="B3156" s="14" t="s">
        <v>48</v>
      </c>
      <c r="C3156" s="14" t="s">
        <v>15166</v>
      </c>
      <c r="D3156" s="14" t="s">
        <v>15167</v>
      </c>
      <c r="E3156" s="14" t="s">
        <v>15168</v>
      </c>
      <c r="F3156" s="14" t="s">
        <v>117</v>
      </c>
      <c r="G3156" s="26">
        <v>43812</v>
      </c>
      <c r="H3156" s="14">
        <v>2018</v>
      </c>
      <c r="I3156" s="14" t="s">
        <v>361</v>
      </c>
      <c r="J3156" s="14" t="s">
        <v>1386</v>
      </c>
      <c r="K3156" s="14" t="s">
        <v>910</v>
      </c>
      <c r="L3156" s="14" t="s">
        <v>15169</v>
      </c>
      <c r="M3156" s="14">
        <f t="shared" si="392"/>
        <v>2019</v>
      </c>
      <c r="N3156" s="14">
        <f t="shared" si="393"/>
        <v>12</v>
      </c>
      <c r="O3156" s="14" t="str">
        <f>IFERROR(VLOOKUP(I3156,Lists!$F$2:$G$16,2,FALSE()),"Not Rated")</f>
        <v>Teens</v>
      </c>
      <c r="P3156" s="14">
        <f t="shared" si="394"/>
        <v>107</v>
      </c>
      <c r="Q3156" s="14" t="str">
        <f t="shared" si="395"/>
        <v>Unknown</v>
      </c>
      <c r="R3156" s="14" t="str">
        <f t="shared" si="396"/>
        <v>|Unknown|</v>
      </c>
      <c r="S3156" s="14" t="str">
        <f t="shared" si="397"/>
        <v>|Dramas|International Movies|Romantic Movies|</v>
      </c>
      <c r="T3156" s="14" t="str">
        <f t="shared" si="398"/>
        <v>|Biodun Stephen|</v>
      </c>
      <c r="U3156" s="14" t="str">
        <f t="shared" si="399"/>
        <v>|Mercy Johnson|Jim Iyke|Toyin Abraham|Sola Sobowale|Akin Lewis|Bayray McNwizu|Roxy Antak|Frank Donga|Ken Erics|Fathia Balogun|</v>
      </c>
    </row>
    <row r="3157" spans="1:21">
      <c r="A3157" s="14" t="s">
        <v>15170</v>
      </c>
      <c r="B3157" s="14" t="s">
        <v>48</v>
      </c>
      <c r="C3157" s="14" t="s">
        <v>15171</v>
      </c>
      <c r="D3157" s="14" t="s">
        <v>15172</v>
      </c>
      <c r="E3157" s="14" t="s">
        <v>15173</v>
      </c>
      <c r="F3157" s="14" t="s">
        <v>137</v>
      </c>
      <c r="G3157" s="26">
        <v>43812</v>
      </c>
      <c r="H3157" s="14">
        <v>2019</v>
      </c>
      <c r="I3157" s="14" t="s">
        <v>360</v>
      </c>
      <c r="J3157" s="14" t="s">
        <v>739</v>
      </c>
      <c r="K3157" s="14" t="s">
        <v>873</v>
      </c>
      <c r="L3157" s="14" t="s">
        <v>15174</v>
      </c>
      <c r="M3157" s="14">
        <f t="shared" si="392"/>
        <v>2019</v>
      </c>
      <c r="N3157" s="14">
        <f t="shared" si="393"/>
        <v>12</v>
      </c>
      <c r="O3157" s="14" t="str">
        <f>IFERROR(VLOOKUP(I3157,Lists!$F$2:$G$16,2,FALSE()),"Not Rated")</f>
        <v>Adults</v>
      </c>
      <c r="P3157" s="14">
        <f t="shared" si="394"/>
        <v>95</v>
      </c>
      <c r="Q3157" s="14" t="str">
        <f t="shared" si="395"/>
        <v>Taiwan</v>
      </c>
      <c r="R3157" s="14" t="str">
        <f t="shared" si="396"/>
        <v>|Taiwan|</v>
      </c>
      <c r="S3157" s="14" t="str">
        <f t="shared" si="397"/>
        <v>|International Movies|Thrillers|</v>
      </c>
      <c r="T3157" s="14" t="str">
        <f t="shared" si="398"/>
        <v>|Ding-Lin Wang|</v>
      </c>
      <c r="U3157" s="14" t="str">
        <f t="shared" si="399"/>
        <v>|Roy Chiu|Chia-Chia Peng|Wen Chen-ling|Eugenie Liu|Yeo Yann Yann|</v>
      </c>
    </row>
    <row r="3158" spans="1:21">
      <c r="A3158" s="14" t="s">
        <v>15175</v>
      </c>
      <c r="B3158" s="14" t="s">
        <v>48</v>
      </c>
      <c r="C3158" s="14" t="s">
        <v>15176</v>
      </c>
      <c r="D3158" s="14" t="s">
        <v>3463</v>
      </c>
      <c r="E3158" s="14" t="s">
        <v>15177</v>
      </c>
      <c r="F3158" s="14" t="s">
        <v>117</v>
      </c>
      <c r="G3158" s="26">
        <v>43812</v>
      </c>
      <c r="H3158" s="14">
        <v>2018</v>
      </c>
      <c r="I3158" s="14" t="s">
        <v>360</v>
      </c>
      <c r="J3158" s="14" t="s">
        <v>1330</v>
      </c>
      <c r="K3158" s="14" t="s">
        <v>873</v>
      </c>
      <c r="L3158" s="14" t="s">
        <v>15178</v>
      </c>
      <c r="M3158" s="14">
        <f t="shared" si="392"/>
        <v>2019</v>
      </c>
      <c r="N3158" s="14">
        <f t="shared" si="393"/>
        <v>12</v>
      </c>
      <c r="O3158" s="14" t="str">
        <f>IFERROR(VLOOKUP(I3158,Lists!$F$2:$G$16,2,FALSE()),"Not Rated")</f>
        <v>Adults</v>
      </c>
      <c r="P3158" s="14">
        <f t="shared" si="394"/>
        <v>89</v>
      </c>
      <c r="Q3158" s="14" t="str">
        <f t="shared" si="395"/>
        <v>Unknown</v>
      </c>
      <c r="R3158" s="14" t="str">
        <f t="shared" si="396"/>
        <v>|Unknown|</v>
      </c>
      <c r="S3158" s="14" t="str">
        <f t="shared" si="397"/>
        <v>|International Movies|Thrillers|</v>
      </c>
      <c r="T3158" s="14" t="str">
        <f t="shared" si="398"/>
        <v>|Robert O. Peters|</v>
      </c>
      <c r="U3158" s="14" t="str">
        <f t="shared" si="399"/>
        <v>|Richard Mofe-Damijo|Alex Ekubo|Ali Nuhu|Rahama Sadau|Eucharia Anunobi|Ene Oloja|Halima Yusuf|Ayo Ayoola Ayolola|</v>
      </c>
    </row>
    <row r="3159" spans="1:21">
      <c r="A3159" s="14" t="s">
        <v>15179</v>
      </c>
      <c r="B3159" s="14" t="s">
        <v>48</v>
      </c>
      <c r="C3159" s="14" t="s">
        <v>15180</v>
      </c>
      <c r="D3159" s="14" t="s">
        <v>15181</v>
      </c>
      <c r="E3159" s="14" t="s">
        <v>15182</v>
      </c>
      <c r="F3159" s="14" t="s">
        <v>118</v>
      </c>
      <c r="G3159" s="26">
        <v>43811</v>
      </c>
      <c r="H3159" s="14">
        <v>2019</v>
      </c>
      <c r="I3159" s="14" t="s">
        <v>360</v>
      </c>
      <c r="J3159" s="14" t="s">
        <v>2482</v>
      </c>
      <c r="K3159" s="14" t="s">
        <v>261</v>
      </c>
      <c r="L3159" s="14" t="s">
        <v>15183</v>
      </c>
      <c r="M3159" s="14">
        <f t="shared" si="392"/>
        <v>2019</v>
      </c>
      <c r="N3159" s="14">
        <f t="shared" si="393"/>
        <v>12</v>
      </c>
      <c r="O3159" s="14" t="str">
        <f>IFERROR(VLOOKUP(I3159,Lists!$F$2:$G$16,2,FALSE()),"Not Rated")</f>
        <v>Adults</v>
      </c>
      <c r="P3159" s="14">
        <f t="shared" si="394"/>
        <v>65</v>
      </c>
      <c r="Q3159" s="14" t="str">
        <f t="shared" si="395"/>
        <v>United Kingdom</v>
      </c>
      <c r="R3159" s="14" t="str">
        <f t="shared" si="396"/>
        <v>|United Kingdom|</v>
      </c>
      <c r="S3159" s="14" t="str">
        <f t="shared" si="397"/>
        <v>|Stand-Up Comedy|</v>
      </c>
      <c r="T3159" s="14" t="str">
        <f t="shared" si="398"/>
        <v>|Richard van't Riet|</v>
      </c>
      <c r="U3159" s="14" t="str">
        <f t="shared" si="399"/>
        <v>|Jack Whitehall|Michael Whitehall|Hugh Bonneville|Graham Norton|Layton Williams|Andrew Lloyd Webber|Tim Rice|Tan France|Antoni Porowski|Jonathan Van Ness|</v>
      </c>
    </row>
    <row r="3160" spans="1:21">
      <c r="A3160" s="14" t="s">
        <v>15184</v>
      </c>
      <c r="B3160" s="14" t="s">
        <v>48</v>
      </c>
      <c r="C3160" s="14" t="s">
        <v>15185</v>
      </c>
      <c r="D3160" s="14" t="s">
        <v>15186</v>
      </c>
      <c r="E3160" s="14" t="s">
        <v>15187</v>
      </c>
      <c r="F3160" s="14" t="s">
        <v>15188</v>
      </c>
      <c r="G3160" s="26">
        <v>43810</v>
      </c>
      <c r="H3160" s="14">
        <v>2019</v>
      </c>
      <c r="I3160" s="14" t="s">
        <v>360</v>
      </c>
      <c r="J3160" s="14" t="s">
        <v>1020</v>
      </c>
      <c r="K3160" s="14" t="s">
        <v>475</v>
      </c>
      <c r="L3160" s="14" t="s">
        <v>15189</v>
      </c>
      <c r="M3160" s="14">
        <f t="shared" si="392"/>
        <v>2019</v>
      </c>
      <c r="N3160" s="14">
        <f t="shared" si="393"/>
        <v>12</v>
      </c>
      <c r="O3160" s="14" t="str">
        <f>IFERROR(VLOOKUP(I3160,Lists!$F$2:$G$16,2,FALSE()),"Not Rated")</f>
        <v>Adults</v>
      </c>
      <c r="P3160" s="14">
        <f t="shared" si="394"/>
        <v>143</v>
      </c>
      <c r="Q3160" s="14" t="str">
        <f t="shared" si="395"/>
        <v>India</v>
      </c>
      <c r="R3160" s="14" t="str">
        <f t="shared" si="396"/>
        <v>|India|United Kingdom|Canada|United States|</v>
      </c>
      <c r="S3160" s="14" t="str">
        <f t="shared" si="397"/>
        <v>|Dramas|International Movies|</v>
      </c>
      <c r="T3160" s="14" t="str">
        <f t="shared" si="398"/>
        <v>|Shonali Bose|</v>
      </c>
      <c r="U3160" s="14" t="str">
        <f t="shared" si="399"/>
        <v>|Rohit Saraf|Zaira Wasim|Farhan Akhtar|Priyanka Chopra|</v>
      </c>
    </row>
    <row r="3161" spans="1:21">
      <c r="A3161" s="14" t="s">
        <v>15190</v>
      </c>
      <c r="B3161" s="14" t="s">
        <v>48</v>
      </c>
      <c r="C3161" s="14" t="s">
        <v>15191</v>
      </c>
      <c r="D3161" s="14" t="s">
        <v>11882</v>
      </c>
      <c r="E3161" s="14" t="s">
        <v>15192</v>
      </c>
      <c r="F3161" s="14" t="s">
        <v>128</v>
      </c>
      <c r="G3161" s="26">
        <v>43809</v>
      </c>
      <c r="H3161" s="14">
        <v>2017</v>
      </c>
      <c r="I3161" s="14" t="s">
        <v>361</v>
      </c>
      <c r="J3161" s="14" t="s">
        <v>1247</v>
      </c>
      <c r="K3161" s="14" t="s">
        <v>529</v>
      </c>
      <c r="L3161" s="14" t="s">
        <v>15193</v>
      </c>
      <c r="M3161" s="14">
        <f t="shared" si="392"/>
        <v>2019</v>
      </c>
      <c r="N3161" s="14">
        <f t="shared" si="393"/>
        <v>12</v>
      </c>
      <c r="O3161" s="14" t="str">
        <f>IFERROR(VLOOKUP(I3161,Lists!$F$2:$G$16,2,FALSE()),"Not Rated")</f>
        <v>Teens</v>
      </c>
      <c r="P3161" s="14">
        <f t="shared" si="394"/>
        <v>101</v>
      </c>
      <c r="Q3161" s="14" t="str">
        <f t="shared" si="395"/>
        <v>Egypt</v>
      </c>
      <c r="R3161" s="14" t="str">
        <f t="shared" si="396"/>
        <v>|Egypt|</v>
      </c>
      <c r="S3161" s="14" t="str">
        <f t="shared" si="397"/>
        <v>|Comedies|International Movies|</v>
      </c>
      <c r="T3161" s="14" t="str">
        <f t="shared" si="398"/>
        <v>|Sameh Abdulaziz|</v>
      </c>
      <c r="U3161" s="14" t="str">
        <f t="shared" si="399"/>
        <v>|Ali Rabee|Mohamed Abdel-Rahman|Bayoumi Fouad|Karim Afifi|Dalal Abdel Aziz|Mai Selim|Tara Emad|Mohammed Tharwat|Haifa Wehbe|Ahmed Adel|</v>
      </c>
    </row>
    <row r="3162" spans="1:21">
      <c r="A3162" s="14" t="s">
        <v>15194</v>
      </c>
      <c r="B3162" s="14" t="s">
        <v>48</v>
      </c>
      <c r="C3162" s="14" t="s">
        <v>15195</v>
      </c>
      <c r="D3162" s="14" t="s">
        <v>310</v>
      </c>
      <c r="E3162" s="14" t="s">
        <v>15196</v>
      </c>
      <c r="F3162" s="14" t="s">
        <v>115</v>
      </c>
      <c r="G3162" s="26">
        <v>43809</v>
      </c>
      <c r="H3162" s="14">
        <v>2019</v>
      </c>
      <c r="I3162" s="14" t="s">
        <v>360</v>
      </c>
      <c r="J3162" s="14" t="s">
        <v>4137</v>
      </c>
      <c r="K3162" s="14" t="s">
        <v>261</v>
      </c>
      <c r="L3162" s="14" t="s">
        <v>15197</v>
      </c>
      <c r="M3162" s="14">
        <f t="shared" si="392"/>
        <v>2019</v>
      </c>
      <c r="N3162" s="14">
        <f t="shared" si="393"/>
        <v>12</v>
      </c>
      <c r="O3162" s="14" t="str">
        <f>IFERROR(VLOOKUP(I3162,Lists!$F$2:$G$16,2,FALSE()),"Not Rated")</f>
        <v>Adults</v>
      </c>
      <c r="P3162" s="14">
        <f t="shared" si="394"/>
        <v>60</v>
      </c>
      <c r="Q3162" s="14" t="str">
        <f t="shared" si="395"/>
        <v>United States</v>
      </c>
      <c r="R3162" s="14" t="str">
        <f t="shared" si="396"/>
        <v>|United States|</v>
      </c>
      <c r="S3162" s="14" t="str">
        <f t="shared" si="397"/>
        <v>|Stand-Up Comedy|</v>
      </c>
      <c r="T3162" s="14" t="str">
        <f t="shared" si="398"/>
        <v>|Lance Bangs|</v>
      </c>
      <c r="U3162" s="14" t="str">
        <f t="shared" si="399"/>
        <v>|Michelle Wolf|</v>
      </c>
    </row>
    <row r="3163" spans="1:21">
      <c r="A3163" s="14" t="s">
        <v>15198</v>
      </c>
      <c r="B3163" s="14" t="s">
        <v>48</v>
      </c>
      <c r="C3163" s="14" t="s">
        <v>15199</v>
      </c>
      <c r="D3163" s="14" t="s">
        <v>15200</v>
      </c>
      <c r="E3163" s="14" t="s">
        <v>15201</v>
      </c>
      <c r="F3163" s="14" t="s">
        <v>115</v>
      </c>
      <c r="G3163" s="26">
        <v>43808</v>
      </c>
      <c r="H3163" s="14">
        <v>2019</v>
      </c>
      <c r="I3163" s="14" t="s">
        <v>362</v>
      </c>
      <c r="J3163" s="14" t="s">
        <v>4589</v>
      </c>
      <c r="K3163" s="14" t="s">
        <v>481</v>
      </c>
      <c r="L3163" s="14" t="s">
        <v>15202</v>
      </c>
      <c r="M3163" s="14">
        <f t="shared" si="392"/>
        <v>2019</v>
      </c>
      <c r="N3163" s="14">
        <f t="shared" si="393"/>
        <v>12</v>
      </c>
      <c r="O3163" s="14" t="str">
        <f>IFERROR(VLOOKUP(I3163,Lists!$F$2:$G$16,2,FALSE()),"Not Rated")</f>
        <v>Older Kids</v>
      </c>
      <c r="P3163" s="14">
        <f t="shared" si="394"/>
        <v>29</v>
      </c>
      <c r="Q3163" s="14" t="str">
        <f t="shared" si="395"/>
        <v>United States</v>
      </c>
      <c r="R3163" s="14" t="str">
        <f t="shared" si="396"/>
        <v>|United States|</v>
      </c>
      <c r="S3163" s="14" t="str">
        <f t="shared" si="397"/>
        <v>|Children &amp; Family Movies|Comedies|</v>
      </c>
      <c r="T3163" s="14" t="str">
        <f t="shared" si="398"/>
        <v>|Robbie Countryman|</v>
      </c>
      <c r="U3163" s="14" t="str">
        <f t="shared" si="399"/>
        <v>|Loretta Devine|Tia Mowry-Hardrict|Anthony Alabi|Talia Jackson|Isaiah Russell-Bailey|Cameron J. Wright|Jordyn Raya James|Jackée Harry|Richard Roundtree|</v>
      </c>
    </row>
    <row r="3164" spans="1:21">
      <c r="A3164" s="14" t="s">
        <v>15203</v>
      </c>
      <c r="B3164" s="14" t="s">
        <v>48</v>
      </c>
      <c r="C3164" s="14" t="s">
        <v>15204</v>
      </c>
      <c r="D3164" s="14" t="s">
        <v>15205</v>
      </c>
      <c r="E3164" s="14" t="s">
        <v>15206</v>
      </c>
      <c r="F3164" s="14" t="s">
        <v>115</v>
      </c>
      <c r="G3164" s="26">
        <v>43808</v>
      </c>
      <c r="H3164" s="14">
        <v>2017</v>
      </c>
      <c r="I3164" s="14" t="s">
        <v>363</v>
      </c>
      <c r="J3164" s="14" t="s">
        <v>900</v>
      </c>
      <c r="K3164" s="14" t="s">
        <v>6328</v>
      </c>
      <c r="L3164" s="14" t="s">
        <v>15207</v>
      </c>
      <c r="M3164" s="14">
        <f t="shared" si="392"/>
        <v>2019</v>
      </c>
      <c r="N3164" s="14">
        <f t="shared" si="393"/>
        <v>12</v>
      </c>
      <c r="O3164" s="14" t="str">
        <f>IFERROR(VLOOKUP(I3164,Lists!$F$2:$G$16,2,FALSE()),"Not Rated")</f>
        <v>Adults</v>
      </c>
      <c r="P3164" s="14">
        <f t="shared" si="394"/>
        <v>92</v>
      </c>
      <c r="Q3164" s="14" t="str">
        <f t="shared" si="395"/>
        <v>United States</v>
      </c>
      <c r="R3164" s="14" t="str">
        <f t="shared" si="396"/>
        <v>|United States|</v>
      </c>
      <c r="S3164" s="14" t="str">
        <f t="shared" si="397"/>
        <v>|Horror Movies|Independent Movies|</v>
      </c>
      <c r="T3164" s="14" t="str">
        <f t="shared" si="398"/>
        <v>|Trey Edward Shults|</v>
      </c>
      <c r="U3164" s="14" t="str">
        <f t="shared" si="399"/>
        <v>|Joel Edgerton|Christopher Abbott|Carmen Ejogo|Riley Keough|Kelvin Harrison Jr.|David Pendleton|Griffin Robert Faulkner|</v>
      </c>
    </row>
    <row r="3165" spans="1:21">
      <c r="A3165" s="14" t="s">
        <v>15208</v>
      </c>
      <c r="B3165" s="14" t="s">
        <v>48</v>
      </c>
      <c r="C3165" s="14" t="s">
        <v>15209</v>
      </c>
      <c r="D3165" s="14" t="s">
        <v>15210</v>
      </c>
      <c r="E3165" s="14" t="s">
        <v>15211</v>
      </c>
      <c r="F3165" s="14" t="s">
        <v>116</v>
      </c>
      <c r="G3165" s="26">
        <v>43807</v>
      </c>
      <c r="H3165" s="14">
        <v>2019</v>
      </c>
      <c r="I3165" s="14" t="s">
        <v>361</v>
      </c>
      <c r="J3165" s="14" t="s">
        <v>13283</v>
      </c>
      <c r="K3165" s="14" t="s">
        <v>1227</v>
      </c>
      <c r="L3165" s="14" t="s">
        <v>15212</v>
      </c>
      <c r="M3165" s="14">
        <f t="shared" si="392"/>
        <v>2019</v>
      </c>
      <c r="N3165" s="14">
        <f t="shared" si="393"/>
        <v>12</v>
      </c>
      <c r="O3165" s="14" t="str">
        <f>IFERROR(VLOOKUP(I3165,Lists!$F$2:$G$16,2,FALSE()),"Not Rated")</f>
        <v>Teens</v>
      </c>
      <c r="P3165" s="14">
        <f t="shared" si="394"/>
        <v>172</v>
      </c>
      <c r="Q3165" s="14" t="str">
        <f t="shared" si="395"/>
        <v>India</v>
      </c>
      <c r="R3165" s="14" t="str">
        <f t="shared" si="396"/>
        <v>|India|</v>
      </c>
      <c r="S3165" s="14" t="str">
        <f t="shared" si="397"/>
        <v>|Action &amp; Adventure|International Movies|</v>
      </c>
      <c r="T3165" s="14" t="str">
        <f t="shared" si="398"/>
        <v>|Sujeeth|</v>
      </c>
      <c r="U3165" s="14" t="str">
        <f t="shared" si="399"/>
        <v>|Prabhas|Shraddha Kapoor|Jackie Shroff|Chunky Pandey|Neil Nitin Mukesh|Arun Vijay|Vennela Kishore|Murli Sharma|Lal|Prakash Belawadi|Mahesh Manjrekar|Tinnu Anand|</v>
      </c>
    </row>
    <row r="3166" spans="1:21">
      <c r="A3166" s="14" t="s">
        <v>15213</v>
      </c>
      <c r="B3166" s="14" t="s">
        <v>48</v>
      </c>
      <c r="C3166" s="14" t="s">
        <v>15214</v>
      </c>
      <c r="D3166" s="14" t="s">
        <v>15215</v>
      </c>
      <c r="E3166" s="14" t="s">
        <v>15216</v>
      </c>
      <c r="F3166" s="14" t="s">
        <v>133</v>
      </c>
      <c r="G3166" s="26">
        <v>43806</v>
      </c>
      <c r="H3166" s="14">
        <v>2019</v>
      </c>
      <c r="I3166" s="14" t="s">
        <v>364</v>
      </c>
      <c r="J3166" s="14" t="s">
        <v>566</v>
      </c>
      <c r="K3166" s="14" t="s">
        <v>3271</v>
      </c>
      <c r="L3166" s="14" t="s">
        <v>15217</v>
      </c>
      <c r="M3166" s="14">
        <f t="shared" si="392"/>
        <v>2019</v>
      </c>
      <c r="N3166" s="14">
        <f t="shared" si="393"/>
        <v>12</v>
      </c>
      <c r="O3166" s="14" t="str">
        <f>IFERROR(VLOOKUP(I3166,Lists!$F$2:$G$16,2,FALSE()),"Not Rated")</f>
        <v>Teens</v>
      </c>
      <c r="P3166" s="14">
        <f t="shared" si="394"/>
        <v>97</v>
      </c>
      <c r="Q3166" s="14" t="str">
        <f t="shared" si="395"/>
        <v>Brazil</v>
      </c>
      <c r="R3166" s="14" t="str">
        <f t="shared" si="396"/>
        <v>|Brazil|</v>
      </c>
      <c r="S3166" s="14" t="str">
        <f t="shared" si="397"/>
        <v>|Dramas|Faith &amp; Spirituality|International Movies|</v>
      </c>
      <c r="T3166" s="14" t="str">
        <f t="shared" si="398"/>
        <v>|Alexandre Avancini|</v>
      </c>
      <c r="U3166" s="14" t="str">
        <f t="shared" si="399"/>
        <v>|Petrônio Gontijo|Day Mesquita|Beth Goulart|Dalton Vigh|Eduardo Galvão|César Mello|Leonardo Franco|Raphael Viana|Otávio Martins|</v>
      </c>
    </row>
    <row r="3167" spans="1:21">
      <c r="A3167" s="14" t="s">
        <v>15218</v>
      </c>
      <c r="B3167" s="14" t="s">
        <v>49</v>
      </c>
      <c r="C3167" s="14" t="s">
        <v>15219</v>
      </c>
      <c r="D3167" s="14" t="s">
        <v>117</v>
      </c>
      <c r="E3167" s="14" t="s">
        <v>15220</v>
      </c>
      <c r="F3167" s="14" t="s">
        <v>115</v>
      </c>
      <c r="G3167" s="26">
        <v>43805</v>
      </c>
      <c r="H3167" s="14">
        <v>2019</v>
      </c>
      <c r="I3167" s="14" t="s">
        <v>360</v>
      </c>
      <c r="J3167" s="14" t="s">
        <v>105</v>
      </c>
      <c r="K3167" s="14" t="s">
        <v>253</v>
      </c>
      <c r="L3167" s="14" t="s">
        <v>15221</v>
      </c>
      <c r="M3167" s="14">
        <f t="shared" si="392"/>
        <v>2019</v>
      </c>
      <c r="N3167" s="14">
        <f t="shared" si="393"/>
        <v>12</v>
      </c>
      <c r="O3167" s="14" t="str">
        <f>IFERROR(VLOOKUP(I3167,Lists!$F$2:$G$16,2,FALSE()),"Not Rated")</f>
        <v>Adults</v>
      </c>
      <c r="P3167" s="14">
        <f t="shared" si="394"/>
        <v>1</v>
      </c>
      <c r="Q3167" s="14" t="str">
        <f t="shared" si="395"/>
        <v>United States</v>
      </c>
      <c r="R3167" s="14" t="str">
        <f t="shared" si="396"/>
        <v>|United States|</v>
      </c>
      <c r="S3167" s="14" t="str">
        <f t="shared" si="397"/>
        <v>|TV Comedies|</v>
      </c>
      <c r="T3167" s="14" t="str">
        <f t="shared" si="398"/>
        <v>|Unknown|</v>
      </c>
      <c r="U3167" s="14" t="str">
        <f t="shared" si="399"/>
        <v>|Shawtane Bowen|Jonathan Braylock|Ray Cordova|Caroline Martin|Jerah Milligan|Monique Moses|Keisha Zollar|James III|</v>
      </c>
    </row>
    <row r="3168" spans="1:21">
      <c r="A3168" s="14" t="s">
        <v>15222</v>
      </c>
      <c r="B3168" s="14" t="s">
        <v>48</v>
      </c>
      <c r="C3168" s="14" t="s">
        <v>15223</v>
      </c>
      <c r="D3168" s="14" t="s">
        <v>5776</v>
      </c>
      <c r="E3168" s="14" t="s">
        <v>15224</v>
      </c>
      <c r="F3168" s="14" t="s">
        <v>131</v>
      </c>
      <c r="G3168" s="26">
        <v>43805</v>
      </c>
      <c r="H3168" s="14">
        <v>2017</v>
      </c>
      <c r="I3168" s="14" t="s">
        <v>361</v>
      </c>
      <c r="J3168" s="14" t="s">
        <v>1096</v>
      </c>
      <c r="K3168" s="14" t="s">
        <v>529</v>
      </c>
      <c r="L3168" s="14" t="s">
        <v>15225</v>
      </c>
      <c r="M3168" s="14">
        <f t="shared" si="392"/>
        <v>2019</v>
      </c>
      <c r="N3168" s="14">
        <f t="shared" si="393"/>
        <v>12</v>
      </c>
      <c r="O3168" s="14" t="str">
        <f>IFERROR(VLOOKUP(I3168,Lists!$F$2:$G$16,2,FALSE()),"Not Rated")</f>
        <v>Teens</v>
      </c>
      <c r="P3168" s="14">
        <f t="shared" si="394"/>
        <v>108</v>
      </c>
      <c r="Q3168" s="14" t="str">
        <f t="shared" si="395"/>
        <v>Nigeria</v>
      </c>
      <c r="R3168" s="14" t="str">
        <f t="shared" si="396"/>
        <v>|Nigeria|</v>
      </c>
      <c r="S3168" s="14" t="str">
        <f t="shared" si="397"/>
        <v>|Comedies|International Movies|</v>
      </c>
      <c r="T3168" s="14" t="str">
        <f t="shared" si="398"/>
        <v>|BB Sasore|</v>
      </c>
      <c r="U3168" s="14" t="str">
        <f t="shared" si="399"/>
        <v>|Chigul|Patrick Diabuah|Adetomiwa Edun|Uche Jumbo|Saidi Balogun|Ali Nuhu|Bimbo Manuel|Akah Nnani|Damilola Adegbite|Dorcas Shola Fapson|</v>
      </c>
    </row>
    <row r="3169" spans="1:21">
      <c r="A3169" s="14" t="s">
        <v>15226</v>
      </c>
      <c r="B3169" s="14" t="s">
        <v>48</v>
      </c>
      <c r="C3169" s="14" t="s">
        <v>15227</v>
      </c>
      <c r="D3169" s="14" t="s">
        <v>10636</v>
      </c>
      <c r="E3169" s="14" t="s">
        <v>15228</v>
      </c>
      <c r="F3169" s="14" t="s">
        <v>117</v>
      </c>
      <c r="G3169" s="26">
        <v>43805</v>
      </c>
      <c r="H3169" s="14">
        <v>2017</v>
      </c>
      <c r="I3169" s="14" t="s">
        <v>361</v>
      </c>
      <c r="J3169" s="14" t="s">
        <v>1386</v>
      </c>
      <c r="K3169" s="14" t="s">
        <v>475</v>
      </c>
      <c r="L3169" s="14" t="s">
        <v>15229</v>
      </c>
      <c r="M3169" s="14">
        <f t="shared" si="392"/>
        <v>2019</v>
      </c>
      <c r="N3169" s="14">
        <f t="shared" si="393"/>
        <v>12</v>
      </c>
      <c r="O3169" s="14" t="str">
        <f>IFERROR(VLOOKUP(I3169,Lists!$F$2:$G$16,2,FALSE()),"Not Rated")</f>
        <v>Teens</v>
      </c>
      <c r="P3169" s="14">
        <f t="shared" si="394"/>
        <v>107</v>
      </c>
      <c r="Q3169" s="14" t="str">
        <f t="shared" si="395"/>
        <v>Unknown</v>
      </c>
      <c r="R3169" s="14" t="str">
        <f t="shared" si="396"/>
        <v>|Unknown|</v>
      </c>
      <c r="S3169" s="14" t="str">
        <f t="shared" si="397"/>
        <v>|Dramas|International Movies|</v>
      </c>
      <c r="T3169" s="14" t="str">
        <f t="shared" si="398"/>
        <v>|Pascal Amanfo|</v>
      </c>
      <c r="U3169" s="14" t="str">
        <f t="shared" si="399"/>
        <v>|Kanayo O. Kanayo|Tonto Dikeh|Jackie Appiah|Odunlade Adekola|Toyin Aimakhu|Osita Iheme|Francis Odega|Calista Okoronkwo|Susan Peters|Roselyn Ngissah|</v>
      </c>
    </row>
    <row r="3170" spans="1:21">
      <c r="A3170" s="14" t="s">
        <v>15230</v>
      </c>
      <c r="B3170" s="14" t="s">
        <v>49</v>
      </c>
      <c r="C3170" s="14" t="s">
        <v>15231</v>
      </c>
      <c r="D3170" s="14" t="s">
        <v>117</v>
      </c>
      <c r="E3170" s="14" t="s">
        <v>15232</v>
      </c>
      <c r="F3170" s="14" t="s">
        <v>115</v>
      </c>
      <c r="G3170" s="26">
        <v>43805</v>
      </c>
      <c r="H3170" s="14">
        <v>2020</v>
      </c>
      <c r="I3170" s="14" t="s">
        <v>362</v>
      </c>
      <c r="J3170" s="14" t="s">
        <v>521</v>
      </c>
      <c r="K3170" s="14" t="s">
        <v>253</v>
      </c>
      <c r="L3170" s="14" t="s">
        <v>15233</v>
      </c>
      <c r="M3170" s="14">
        <f t="shared" si="392"/>
        <v>2019</v>
      </c>
      <c r="N3170" s="14">
        <f t="shared" si="393"/>
        <v>12</v>
      </c>
      <c r="O3170" s="14" t="str">
        <f>IFERROR(VLOOKUP(I3170,Lists!$F$2:$G$16,2,FALSE()),"Not Rated")</f>
        <v>Older Kids</v>
      </c>
      <c r="P3170" s="14">
        <f t="shared" si="394"/>
        <v>5</v>
      </c>
      <c r="Q3170" s="14" t="str">
        <f t="shared" si="395"/>
        <v>United States</v>
      </c>
      <c r="R3170" s="14" t="str">
        <f t="shared" si="396"/>
        <v>|United States|</v>
      </c>
      <c r="S3170" s="14" t="str">
        <f t="shared" si="397"/>
        <v>|TV Comedies|</v>
      </c>
      <c r="T3170" s="14" t="str">
        <f t="shared" si="398"/>
        <v>|Unknown|</v>
      </c>
      <c r="U3170" s="14" t="str">
        <f t="shared" si="399"/>
        <v>|Candace Cameron Bure|Jodie Sweetin|Andrea Barber|Michael Campion|Elias Harger|Soni Bringas|Dashiell Messitt|Fox Messitt|John Stamos|Bob Saget|Dave Coulier|Lori Loughlin|Scott Weinger|Blake Tuomy-Wilhoit|Dylan Tuomy-Wilhoit|John Brotherton|Juan Pablo Di Pace|</v>
      </c>
    </row>
    <row r="3171" spans="1:21">
      <c r="A3171" s="14" t="s">
        <v>15234</v>
      </c>
      <c r="B3171" s="14" t="s">
        <v>48</v>
      </c>
      <c r="C3171" s="14" t="s">
        <v>15235</v>
      </c>
      <c r="D3171" s="14" t="s">
        <v>15236</v>
      </c>
      <c r="E3171" s="14" t="s">
        <v>15237</v>
      </c>
      <c r="F3171" s="14" t="s">
        <v>916</v>
      </c>
      <c r="G3171" s="26">
        <v>43805</v>
      </c>
      <c r="H3171" s="14">
        <v>2019</v>
      </c>
      <c r="I3171" s="14" t="s">
        <v>363</v>
      </c>
      <c r="J3171" s="14" t="s">
        <v>3814</v>
      </c>
      <c r="K3171" s="14" t="s">
        <v>244</v>
      </c>
      <c r="L3171" s="14" t="s">
        <v>15238</v>
      </c>
      <c r="M3171" s="14">
        <f t="shared" si="392"/>
        <v>2019</v>
      </c>
      <c r="N3171" s="14">
        <f t="shared" si="393"/>
        <v>12</v>
      </c>
      <c r="O3171" s="14" t="str">
        <f>IFERROR(VLOOKUP(I3171,Lists!$F$2:$G$16,2,FALSE()),"Not Rated")</f>
        <v>Adults</v>
      </c>
      <c r="P3171" s="14">
        <f t="shared" si="394"/>
        <v>137</v>
      </c>
      <c r="Q3171" s="14" t="str">
        <f t="shared" si="395"/>
        <v>United Kingdom</v>
      </c>
      <c r="R3171" s="14" t="str">
        <f t="shared" si="396"/>
        <v>|United Kingdom|United States|</v>
      </c>
      <c r="S3171" s="14" t="str">
        <f t="shared" si="397"/>
        <v>|Dramas|</v>
      </c>
      <c r="T3171" s="14" t="str">
        <f t="shared" si="398"/>
        <v>|Noah Baumbach|</v>
      </c>
      <c r="U3171" s="14" t="str">
        <f t="shared" si="399"/>
        <v>|Scarlett Johansson|Adam Driver|Laura Dern|Alan Alda|Ray Liotta|Julie Hagerty|Merritt Wever|Azhy Robertson|</v>
      </c>
    </row>
    <row r="3172" spans="1:21">
      <c r="A3172" s="14" t="s">
        <v>15239</v>
      </c>
      <c r="B3172" s="14" t="s">
        <v>48</v>
      </c>
      <c r="C3172" s="14" t="s">
        <v>15240</v>
      </c>
      <c r="D3172" s="14" t="s">
        <v>15241</v>
      </c>
      <c r="E3172" s="14" t="s">
        <v>15242</v>
      </c>
      <c r="F3172" s="14" t="s">
        <v>121</v>
      </c>
      <c r="G3172" s="26">
        <v>43805</v>
      </c>
      <c r="H3172" s="14">
        <v>2017</v>
      </c>
      <c r="I3172" s="14" t="s">
        <v>360</v>
      </c>
      <c r="J3172" s="14" t="s">
        <v>574</v>
      </c>
      <c r="K3172" s="14" t="s">
        <v>699</v>
      </c>
      <c r="L3172" s="14" t="s">
        <v>15243</v>
      </c>
      <c r="M3172" s="14">
        <f t="shared" si="392"/>
        <v>2019</v>
      </c>
      <c r="N3172" s="14">
        <f t="shared" si="393"/>
        <v>12</v>
      </c>
      <c r="O3172" s="14" t="str">
        <f>IFERROR(VLOOKUP(I3172,Lists!$F$2:$G$16,2,FALSE()),"Not Rated")</f>
        <v>Adults</v>
      </c>
      <c r="P3172" s="14">
        <f t="shared" si="394"/>
        <v>106</v>
      </c>
      <c r="Q3172" s="14" t="str">
        <f t="shared" si="395"/>
        <v>Japan</v>
      </c>
      <c r="R3172" s="14" t="str">
        <f t="shared" si="396"/>
        <v>|Japan|</v>
      </c>
      <c r="S3172" s="14" t="str">
        <f t="shared" si="397"/>
        <v>|Action &amp; Adventure|Anime Features|International Movies|</v>
      </c>
      <c r="T3172" s="14" t="str">
        <f t="shared" si="398"/>
        <v>|Atsuko Ishizuka|</v>
      </c>
      <c r="U3172" s="14" t="str">
        <f t="shared" si="399"/>
        <v>|Yoshitsugu Matsuoka|Ai Kayano|Yoko Hikasa|Yukari Tamura|Yuka Iguchi|Mamiko Noto|Miyuki Sawashiro|Rie Kugimiya|Toru Okawa|Kazuyuki Okitsu|Junichi Suwabe|Lynn|Yui Horie|Nanako Mori|Ryota Takeuchi|</v>
      </c>
    </row>
    <row r="3173" spans="1:21">
      <c r="A3173" s="14" t="s">
        <v>15244</v>
      </c>
      <c r="B3173" s="14" t="s">
        <v>48</v>
      </c>
      <c r="C3173" s="14" t="s">
        <v>15245</v>
      </c>
      <c r="D3173" s="14" t="s">
        <v>15246</v>
      </c>
      <c r="E3173" s="14" t="s">
        <v>15247</v>
      </c>
      <c r="F3173" s="14" t="s">
        <v>131</v>
      </c>
      <c r="G3173" s="26">
        <v>43805</v>
      </c>
      <c r="H3173" s="14">
        <v>2017</v>
      </c>
      <c r="I3173" s="14" t="s">
        <v>360</v>
      </c>
      <c r="J3173" s="14" t="s">
        <v>671</v>
      </c>
      <c r="K3173" s="14" t="s">
        <v>475</v>
      </c>
      <c r="L3173" s="14" t="s">
        <v>15248</v>
      </c>
      <c r="M3173" s="14">
        <f t="shared" si="392"/>
        <v>2019</v>
      </c>
      <c r="N3173" s="14">
        <f t="shared" si="393"/>
        <v>12</v>
      </c>
      <c r="O3173" s="14" t="str">
        <f>IFERROR(VLOOKUP(I3173,Lists!$F$2:$G$16,2,FALSE()),"Not Rated")</f>
        <v>Adults</v>
      </c>
      <c r="P3173" s="14">
        <f t="shared" si="394"/>
        <v>115</v>
      </c>
      <c r="Q3173" s="14" t="str">
        <f t="shared" si="395"/>
        <v>Nigeria</v>
      </c>
      <c r="R3173" s="14" t="str">
        <f t="shared" si="396"/>
        <v>|Nigeria|</v>
      </c>
      <c r="S3173" s="14" t="str">
        <f t="shared" si="397"/>
        <v>|Dramas|International Movies|</v>
      </c>
      <c r="T3173" s="14" t="str">
        <f t="shared" si="398"/>
        <v>|Eric Aghimien|</v>
      </c>
      <c r="U3173" s="14" t="str">
        <f t="shared" si="399"/>
        <v>|Ivie Okujaye|Sambasa Nzeribe|Tope Tedela|Gina Castel|Majid Michel|Victor Erabie|Brutus Richard|Adebayo Thomas|</v>
      </c>
    </row>
    <row r="3174" spans="1:21">
      <c r="A3174" s="14" t="s">
        <v>15249</v>
      </c>
      <c r="B3174" s="14" t="s">
        <v>48</v>
      </c>
      <c r="C3174" s="14" t="s">
        <v>15250</v>
      </c>
      <c r="D3174" s="14" t="s">
        <v>117</v>
      </c>
      <c r="E3174" s="14" t="s">
        <v>15251</v>
      </c>
      <c r="F3174" s="14" t="s">
        <v>115</v>
      </c>
      <c r="G3174" s="26">
        <v>43805</v>
      </c>
      <c r="H3174" s="14">
        <v>2019</v>
      </c>
      <c r="I3174" s="14" t="s">
        <v>365</v>
      </c>
      <c r="J3174" s="14" t="s">
        <v>2838</v>
      </c>
      <c r="K3174" s="14" t="s">
        <v>251</v>
      </c>
      <c r="L3174" s="14" t="s">
        <v>15252</v>
      </c>
      <c r="M3174" s="14">
        <f t="shared" si="392"/>
        <v>2019</v>
      </c>
      <c r="N3174" s="14">
        <f t="shared" si="393"/>
        <v>12</v>
      </c>
      <c r="O3174" s="14" t="str">
        <f>IFERROR(VLOOKUP(I3174,Lists!$F$2:$G$16,2,FALSE()),"Not Rated")</f>
        <v>Kids</v>
      </c>
      <c r="P3174" s="14">
        <f t="shared" si="394"/>
        <v>46</v>
      </c>
      <c r="Q3174" s="14" t="str">
        <f t="shared" si="395"/>
        <v>United States</v>
      </c>
      <c r="R3174" s="14" t="str">
        <f t="shared" si="396"/>
        <v>|United States|</v>
      </c>
      <c r="S3174" s="14" t="str">
        <f t="shared" si="397"/>
        <v>|Children &amp; Family Movies|</v>
      </c>
      <c r="T3174" s="14" t="str">
        <f t="shared" si="398"/>
        <v>|Unknown|</v>
      </c>
      <c r="U3174" s="14" t="str">
        <f t="shared" si="399"/>
        <v>|Amber Frank|Bailey Gambertoglio|Sydney Park|Evan Agos|Kay Bess|Darcy Rose Byrnes|David Faustino|Gabriella Graves|Duncan Joiner|Katherine McNamara|Nolan North|Tiya Sircar|</v>
      </c>
    </row>
    <row r="3175" spans="1:21">
      <c r="A3175" s="14" t="s">
        <v>15253</v>
      </c>
      <c r="B3175" s="14" t="s">
        <v>49</v>
      </c>
      <c r="C3175" s="14" t="s">
        <v>15254</v>
      </c>
      <c r="D3175" s="14" t="s">
        <v>117</v>
      </c>
      <c r="E3175" s="14" t="s">
        <v>15255</v>
      </c>
      <c r="F3175" s="14" t="s">
        <v>121</v>
      </c>
      <c r="G3175" s="26">
        <v>43805</v>
      </c>
      <c r="H3175" s="14">
        <v>2019</v>
      </c>
      <c r="I3175" s="14" t="s">
        <v>362</v>
      </c>
      <c r="J3175" s="14" t="s">
        <v>105</v>
      </c>
      <c r="K3175" s="14" t="s">
        <v>1787</v>
      </c>
      <c r="L3175" s="14" t="s">
        <v>15256</v>
      </c>
      <c r="M3175" s="14">
        <f t="shared" si="392"/>
        <v>2019</v>
      </c>
      <c r="N3175" s="14">
        <f t="shared" si="393"/>
        <v>12</v>
      </c>
      <c r="O3175" s="14" t="str">
        <f>IFERROR(VLOOKUP(I3175,Lists!$F$2:$G$16,2,FALSE()),"Not Rated")</f>
        <v>Older Kids</v>
      </c>
      <c r="P3175" s="14">
        <f t="shared" si="394"/>
        <v>1</v>
      </c>
      <c r="Q3175" s="14" t="str">
        <f t="shared" si="395"/>
        <v>Japan</v>
      </c>
      <c r="R3175" s="14" t="str">
        <f t="shared" si="396"/>
        <v>|Japan|</v>
      </c>
      <c r="S3175" s="14" t="str">
        <f t="shared" si="397"/>
        <v>|Anime Series|International TV Shows|Romantic TV Shows|</v>
      </c>
      <c r="T3175" s="14" t="str">
        <f t="shared" si="398"/>
        <v>|Unknown|</v>
      </c>
      <c r="U3175" s="14" t="str">
        <f t="shared" si="399"/>
        <v>|Rie Takahashi|Yuki Kaji|Konomi Kohara|M・A・O|Yui Ogura|Yuma Uchida|Kotori Koiwai|Nobuhiko Okamoto|Fukushi Ochiai|</v>
      </c>
    </row>
    <row r="3176" spans="1:21">
      <c r="A3176" s="14" t="s">
        <v>15257</v>
      </c>
      <c r="B3176" s="14" t="s">
        <v>49</v>
      </c>
      <c r="C3176" s="14" t="s">
        <v>15258</v>
      </c>
      <c r="D3176" s="14" t="s">
        <v>15259</v>
      </c>
      <c r="E3176" s="14" t="s">
        <v>15260</v>
      </c>
      <c r="F3176" s="14" t="s">
        <v>133</v>
      </c>
      <c r="G3176" s="26">
        <v>43805</v>
      </c>
      <c r="H3176" s="14">
        <v>2019</v>
      </c>
      <c r="I3176" s="14" t="s">
        <v>360</v>
      </c>
      <c r="J3176" s="14" t="s">
        <v>106</v>
      </c>
      <c r="K3176" s="14" t="s">
        <v>409</v>
      </c>
      <c r="L3176" s="14" t="s">
        <v>15261</v>
      </c>
      <c r="M3176" s="14">
        <f t="shared" si="392"/>
        <v>2019</v>
      </c>
      <c r="N3176" s="14">
        <f t="shared" si="393"/>
        <v>12</v>
      </c>
      <c r="O3176" s="14" t="str">
        <f>IFERROR(VLOOKUP(I3176,Lists!$F$2:$G$16,2,FALSE()),"Not Rated")</f>
        <v>Adults</v>
      </c>
      <c r="P3176" s="14">
        <f t="shared" si="394"/>
        <v>2</v>
      </c>
      <c r="Q3176" s="14" t="str">
        <f t="shared" si="395"/>
        <v>Brazil</v>
      </c>
      <c r="R3176" s="14" t="str">
        <f t="shared" si="396"/>
        <v>|Brazil|</v>
      </c>
      <c r="S3176" s="14" t="str">
        <f t="shared" si="397"/>
        <v>|International TV Shows|TV Dramas|TV Mysteries|</v>
      </c>
      <c r="T3176" s="14" t="str">
        <f t="shared" si="398"/>
        <v>|Michel Tikhomiroff|</v>
      </c>
      <c r="U3176" s="14" t="str">
        <f t="shared" si="399"/>
        <v>|Paloma Bernardi|Renan Tenca|Gutto Szuster|Pedro Caetano|Mariano Mattos Martins|Alli Willow|Kiko Vianello|Francisco Gaspar|Tuna Dwek|Lourinelson Vladmir|Leonardo Ventura|Aury Porto|Glauber Amaral|Astrea Lucena|</v>
      </c>
    </row>
    <row r="3177" spans="1:21">
      <c r="A3177" s="14" t="s">
        <v>15262</v>
      </c>
      <c r="B3177" s="14" t="s">
        <v>49</v>
      </c>
      <c r="C3177" s="14" t="s">
        <v>15263</v>
      </c>
      <c r="D3177" s="14" t="s">
        <v>15264</v>
      </c>
      <c r="E3177" s="14" t="s">
        <v>117</v>
      </c>
      <c r="F3177" s="14" t="s">
        <v>115</v>
      </c>
      <c r="G3177" s="26">
        <v>43805</v>
      </c>
      <c r="H3177" s="14">
        <v>2019</v>
      </c>
      <c r="I3177" s="14" t="s">
        <v>361</v>
      </c>
      <c r="J3177" s="14" t="s">
        <v>105</v>
      </c>
      <c r="K3177" s="14" t="s">
        <v>2015</v>
      </c>
      <c r="L3177" s="14" t="s">
        <v>15265</v>
      </c>
      <c r="M3177" s="14">
        <f t="shared" si="392"/>
        <v>2019</v>
      </c>
      <c r="N3177" s="14">
        <f t="shared" si="393"/>
        <v>12</v>
      </c>
      <c r="O3177" s="14" t="str">
        <f>IFERROR(VLOOKUP(I3177,Lists!$F$2:$G$16,2,FALSE()),"Not Rated")</f>
        <v>Teens</v>
      </c>
      <c r="P3177" s="14">
        <f t="shared" si="394"/>
        <v>1</v>
      </c>
      <c r="Q3177" s="14" t="str">
        <f t="shared" si="395"/>
        <v>United States</v>
      </c>
      <c r="R3177" s="14" t="str">
        <f t="shared" si="396"/>
        <v>|United States|</v>
      </c>
      <c r="S3177" s="14" t="str">
        <f t="shared" si="397"/>
        <v>|Crime TV Shows|Docuseries|</v>
      </c>
      <c r="T3177" s="14" t="str">
        <f t="shared" si="398"/>
        <v>|Robert Kenner|Taki Oldham|</v>
      </c>
      <c r="U3177" s="14" t="str">
        <f t="shared" si="399"/>
        <v>|Unknown|</v>
      </c>
    </row>
    <row r="3178" spans="1:21">
      <c r="A3178" s="14" t="s">
        <v>15266</v>
      </c>
      <c r="B3178" s="14" t="s">
        <v>49</v>
      </c>
      <c r="C3178" s="14" t="s">
        <v>15267</v>
      </c>
      <c r="D3178" s="14" t="s">
        <v>117</v>
      </c>
      <c r="E3178" s="14" t="s">
        <v>15268</v>
      </c>
      <c r="F3178" s="14" t="s">
        <v>122</v>
      </c>
      <c r="G3178" s="26">
        <v>43805</v>
      </c>
      <c r="H3178" s="14">
        <v>2019</v>
      </c>
      <c r="I3178" s="14" t="s">
        <v>360</v>
      </c>
      <c r="J3178" s="14" t="s">
        <v>105</v>
      </c>
      <c r="K3178" s="14" t="s">
        <v>1451</v>
      </c>
      <c r="L3178" s="14" t="s">
        <v>15269</v>
      </c>
      <c r="M3178" s="14">
        <f t="shared" si="392"/>
        <v>2019</v>
      </c>
      <c r="N3178" s="14">
        <f t="shared" si="393"/>
        <v>12</v>
      </c>
      <c r="O3178" s="14" t="str">
        <f>IFERROR(VLOOKUP(I3178,Lists!$F$2:$G$16,2,FALSE()),"Not Rated")</f>
        <v>Adults</v>
      </c>
      <c r="P3178" s="14">
        <f t="shared" si="394"/>
        <v>1</v>
      </c>
      <c r="Q3178" s="14" t="str">
        <f t="shared" si="395"/>
        <v>Spain</v>
      </c>
      <c r="R3178" s="14" t="str">
        <f t="shared" si="396"/>
        <v>|Spain|</v>
      </c>
      <c r="S3178" s="14" t="str">
        <f t="shared" si="397"/>
        <v>|International TV Shows|Spanish-Language TV Shows|TV Dramas|</v>
      </c>
      <c r="T3178" s="14" t="str">
        <f t="shared" si="398"/>
        <v>|Unknown|</v>
      </c>
      <c r="U3178" s="14" t="str">
        <f t="shared" si="399"/>
        <v>|Victoria Abril|Elena Anaya|Mar Ayala|Nerea Barros|Berta Castañé|Verónica Echegui|Verónica Forqué|Ángela Molina|Anna Moliner|Charo López|Mariona Pagès|Carla Tous|Carles Arquimbau|Manel Barceló|Nausicaa Bonnín|Alicia Borrachero|Antonio Dechent|Miquel Fernández|Francesc Garrido|Iván Morales|Susi Sánchez|David Solans|</v>
      </c>
    </row>
    <row r="3179" spans="1:21">
      <c r="A3179" s="14" t="s">
        <v>15270</v>
      </c>
      <c r="B3179" s="14" t="s">
        <v>49</v>
      </c>
      <c r="C3179" s="14" t="s">
        <v>15271</v>
      </c>
      <c r="D3179" s="14" t="s">
        <v>117</v>
      </c>
      <c r="E3179" s="14" t="s">
        <v>15272</v>
      </c>
      <c r="F3179" s="14" t="s">
        <v>117</v>
      </c>
      <c r="G3179" s="26">
        <v>43805</v>
      </c>
      <c r="H3179" s="14">
        <v>2019</v>
      </c>
      <c r="I3179" s="14" t="s">
        <v>360</v>
      </c>
      <c r="J3179" s="14" t="s">
        <v>105</v>
      </c>
      <c r="K3179" s="14" t="s">
        <v>2603</v>
      </c>
      <c r="L3179" s="14" t="s">
        <v>15273</v>
      </c>
      <c r="M3179" s="14">
        <f t="shared" si="392"/>
        <v>2019</v>
      </c>
      <c r="N3179" s="14">
        <f t="shared" si="393"/>
        <v>12</v>
      </c>
      <c r="O3179" s="14" t="str">
        <f>IFERROR(VLOOKUP(I3179,Lists!$F$2:$G$16,2,FALSE()),"Not Rated")</f>
        <v>Adults</v>
      </c>
      <c r="P3179" s="14">
        <f t="shared" si="394"/>
        <v>1</v>
      </c>
      <c r="Q3179" s="14" t="str">
        <f t="shared" si="395"/>
        <v>Unknown</v>
      </c>
      <c r="R3179" s="14" t="str">
        <f t="shared" si="396"/>
        <v>|Unknown|</v>
      </c>
      <c r="S3179" s="14" t="str">
        <f t="shared" si="397"/>
        <v>|Crime TV Shows|International TV Shows|Romantic TV Shows|</v>
      </c>
      <c r="T3179" s="14" t="str">
        <f t="shared" si="398"/>
        <v>|Unknown|</v>
      </c>
      <c r="U3179" s="14" t="str">
        <f t="shared" si="399"/>
        <v>|Eugenie Liu|Jasper Liu|Cecilia Choi|Tien Hsin|Michael JQ Huang|Chang Zhang-xing|Hung Yan-siang|Tsao Yu-ning|Chang Shu-wei|Lee Lee-zen|</v>
      </c>
    </row>
    <row r="3180" spans="1:21">
      <c r="A3180" s="14" t="s">
        <v>15274</v>
      </c>
      <c r="B3180" s="14" t="s">
        <v>48</v>
      </c>
      <c r="C3180" s="14" t="s">
        <v>15275</v>
      </c>
      <c r="D3180" s="14" t="s">
        <v>12671</v>
      </c>
      <c r="E3180" s="14" t="s">
        <v>15276</v>
      </c>
      <c r="F3180" s="14" t="s">
        <v>131</v>
      </c>
      <c r="G3180" s="26">
        <v>43805</v>
      </c>
      <c r="H3180" s="14">
        <v>2016</v>
      </c>
      <c r="I3180" s="14" t="s">
        <v>361</v>
      </c>
      <c r="J3180" s="14" t="s">
        <v>900</v>
      </c>
      <c r="K3180" s="14" t="s">
        <v>834</v>
      </c>
      <c r="L3180" s="14" t="s">
        <v>15277</v>
      </c>
      <c r="M3180" s="14">
        <f t="shared" si="392"/>
        <v>2019</v>
      </c>
      <c r="N3180" s="14">
        <f t="shared" si="393"/>
        <v>12</v>
      </c>
      <c r="O3180" s="14" t="str">
        <f>IFERROR(VLOOKUP(I3180,Lists!$F$2:$G$16,2,FALSE()),"Not Rated")</f>
        <v>Teens</v>
      </c>
      <c r="P3180" s="14">
        <f t="shared" si="394"/>
        <v>92</v>
      </c>
      <c r="Q3180" s="14" t="str">
        <f t="shared" si="395"/>
        <v>Nigeria</v>
      </c>
      <c r="R3180" s="14" t="str">
        <f t="shared" si="396"/>
        <v>|Nigeria|</v>
      </c>
      <c r="S3180" s="14" t="str">
        <f t="shared" si="397"/>
        <v>|Comedies|Dramas|International Movies|</v>
      </c>
      <c r="T3180" s="14" t="str">
        <f t="shared" si="398"/>
        <v>|Omoni Oboli|</v>
      </c>
      <c r="U3180" s="14" t="str">
        <f t="shared" si="399"/>
        <v>|Omoni Oboli|Kenneth Okonkwo|Kalu Ikeagwu|Uche Jumbo|Ufoma Ejenobor|Julius Agu|Udoka Oyeka|Chioma Chukwuka-Akpotha|Kehinde Bankole|</v>
      </c>
    </row>
    <row r="3181" spans="1:21">
      <c r="A3181" s="14" t="s">
        <v>15278</v>
      </c>
      <c r="B3181" s="14" t="s">
        <v>48</v>
      </c>
      <c r="C3181" s="14" t="s">
        <v>15279</v>
      </c>
      <c r="D3181" s="14" t="s">
        <v>12671</v>
      </c>
      <c r="E3181" s="14" t="s">
        <v>15280</v>
      </c>
      <c r="F3181" s="14" t="s">
        <v>11367</v>
      </c>
      <c r="G3181" s="26">
        <v>43805</v>
      </c>
      <c r="H3181" s="14">
        <v>2017</v>
      </c>
      <c r="I3181" s="14" t="s">
        <v>362</v>
      </c>
      <c r="J3181" s="14" t="s">
        <v>730</v>
      </c>
      <c r="K3181" s="14" t="s">
        <v>834</v>
      </c>
      <c r="L3181" s="14" t="s">
        <v>15281</v>
      </c>
      <c r="M3181" s="14">
        <f t="shared" si="392"/>
        <v>2019</v>
      </c>
      <c r="N3181" s="14">
        <f t="shared" si="393"/>
        <v>12</v>
      </c>
      <c r="O3181" s="14" t="str">
        <f>IFERROR(VLOOKUP(I3181,Lists!$F$2:$G$16,2,FALSE()),"Not Rated")</f>
        <v>Older Kids</v>
      </c>
      <c r="P3181" s="14">
        <f t="shared" si="394"/>
        <v>93</v>
      </c>
      <c r="Q3181" s="14" t="str">
        <f t="shared" si="395"/>
        <v>United Kingdom</v>
      </c>
      <c r="R3181" s="14" t="str">
        <f t="shared" si="396"/>
        <v>|United Kingdom|Nigeria|</v>
      </c>
      <c r="S3181" s="14" t="str">
        <f t="shared" si="397"/>
        <v>|Comedies|Dramas|International Movies|</v>
      </c>
      <c r="T3181" s="14" t="str">
        <f t="shared" si="398"/>
        <v>|Omoni Oboli|</v>
      </c>
      <c r="U3181" s="14" t="str">
        <f t="shared" si="399"/>
        <v>|Uche Jumbo|Omoni Oboli|Sola Sobowale|Chioma Chukwuka-Akpotha|Ufuoma McDermott|Odunlade Adekola|Kalu Ikeagwu|Kenneth Okonkwo|</v>
      </c>
    </row>
    <row r="3182" spans="1:21">
      <c r="A3182" s="14" t="s">
        <v>15282</v>
      </c>
      <c r="B3182" s="14" t="s">
        <v>48</v>
      </c>
      <c r="C3182" s="14" t="s">
        <v>15283</v>
      </c>
      <c r="D3182" s="14" t="s">
        <v>15284</v>
      </c>
      <c r="E3182" s="14" t="s">
        <v>15285</v>
      </c>
      <c r="F3182" s="14" t="s">
        <v>115</v>
      </c>
      <c r="G3182" s="26">
        <v>43804</v>
      </c>
      <c r="H3182" s="14">
        <v>2019</v>
      </c>
      <c r="I3182" s="14" t="s">
        <v>362</v>
      </c>
      <c r="J3182" s="14" t="s">
        <v>744</v>
      </c>
      <c r="K3182" s="14" t="s">
        <v>12513</v>
      </c>
      <c r="L3182" s="14" t="s">
        <v>15286</v>
      </c>
      <c r="M3182" s="14">
        <f t="shared" si="392"/>
        <v>2019</v>
      </c>
      <c r="N3182" s="14">
        <f t="shared" si="393"/>
        <v>12</v>
      </c>
      <c r="O3182" s="14" t="str">
        <f>IFERROR(VLOOKUP(I3182,Lists!$F$2:$G$16,2,FALSE()),"Not Rated")</f>
        <v>Older Kids</v>
      </c>
      <c r="P3182" s="14">
        <f t="shared" si="394"/>
        <v>85</v>
      </c>
      <c r="Q3182" s="14" t="str">
        <f t="shared" si="395"/>
        <v>United States</v>
      </c>
      <c r="R3182" s="14" t="str">
        <f t="shared" si="396"/>
        <v>|United States|</v>
      </c>
      <c r="S3182" s="14" t="str">
        <f t="shared" si="397"/>
        <v>|Children &amp; Family Movies|Dramas|Romantic Movies|</v>
      </c>
      <c r="T3182" s="14" t="str">
        <f t="shared" si="398"/>
        <v>|John Schultz|</v>
      </c>
      <c r="U3182" s="14" t="str">
        <f t="shared" si="399"/>
        <v>|Rose McIver|Ben Lamb|Alice Krige|Honor Kneafsey|Sarah Douglas|Andy Lucas|Raj Bajaj|Richard Ashton|Tahirah Sharif|Joel McVeagh|Theo Devaney|Kevin Shen|Momo Yeung|Crystal Yu|Billy Angel|</v>
      </c>
    </row>
    <row r="3183" spans="1:21">
      <c r="A3183" s="14" t="s">
        <v>15287</v>
      </c>
      <c r="B3183" s="14" t="s">
        <v>48</v>
      </c>
      <c r="C3183" s="14" t="s">
        <v>15288</v>
      </c>
      <c r="D3183" s="14" t="s">
        <v>117</v>
      </c>
      <c r="E3183" s="14" t="s">
        <v>15289</v>
      </c>
      <c r="F3183" s="14" t="s">
        <v>115</v>
      </c>
      <c r="G3183" s="26">
        <v>43804</v>
      </c>
      <c r="H3183" s="14">
        <v>2019</v>
      </c>
      <c r="I3183" s="14" t="s">
        <v>360</v>
      </c>
      <c r="J3183" s="14" t="s">
        <v>6181</v>
      </c>
      <c r="K3183" s="14" t="s">
        <v>247</v>
      </c>
      <c r="L3183" s="14" t="s">
        <v>15290</v>
      </c>
      <c r="M3183" s="14">
        <f t="shared" si="392"/>
        <v>2019</v>
      </c>
      <c r="N3183" s="14">
        <f t="shared" si="393"/>
        <v>12</v>
      </c>
      <c r="O3183" s="14" t="str">
        <f>IFERROR(VLOOKUP(I3183,Lists!$F$2:$G$16,2,FALSE()),"Not Rated")</f>
        <v>Adults</v>
      </c>
      <c r="P3183" s="14">
        <f t="shared" si="394"/>
        <v>24</v>
      </c>
      <c r="Q3183" s="14" t="str">
        <f t="shared" si="395"/>
        <v>United States</v>
      </c>
      <c r="R3183" s="14" t="str">
        <f t="shared" si="396"/>
        <v>|United States|</v>
      </c>
      <c r="S3183" s="14" t="str">
        <f t="shared" si="397"/>
        <v>|Documentaries|</v>
      </c>
      <c r="T3183" s="14" t="str">
        <f t="shared" si="398"/>
        <v>|Unknown|</v>
      </c>
      <c r="U3183" s="14" t="str">
        <f t="shared" si="399"/>
        <v>|Martin Scorsese|Robert De Niro|Al Pacino|Joe Pesci|</v>
      </c>
    </row>
    <row r="3184" spans="1:21">
      <c r="A3184" s="14" t="s">
        <v>15291</v>
      </c>
      <c r="B3184" s="14" t="s">
        <v>49</v>
      </c>
      <c r="C3184" s="14" t="s">
        <v>15292</v>
      </c>
      <c r="D3184" s="14" t="s">
        <v>117</v>
      </c>
      <c r="E3184" s="14" t="s">
        <v>15293</v>
      </c>
      <c r="F3184" s="14" t="s">
        <v>115</v>
      </c>
      <c r="G3184" s="26">
        <v>43804</v>
      </c>
      <c r="H3184" s="14">
        <v>2019</v>
      </c>
      <c r="I3184" s="14" t="s">
        <v>360</v>
      </c>
      <c r="J3184" s="14" t="s">
        <v>105</v>
      </c>
      <c r="K3184" s="14" t="s">
        <v>3843</v>
      </c>
      <c r="L3184" s="14" t="s">
        <v>15294</v>
      </c>
      <c r="M3184" s="14">
        <f t="shared" si="392"/>
        <v>2019</v>
      </c>
      <c r="N3184" s="14">
        <f t="shared" si="393"/>
        <v>12</v>
      </c>
      <c r="O3184" s="14" t="str">
        <f>IFERROR(VLOOKUP(I3184,Lists!$F$2:$G$16,2,FALSE()),"Not Rated")</f>
        <v>Adults</v>
      </c>
      <c r="P3184" s="14">
        <f t="shared" si="394"/>
        <v>1</v>
      </c>
      <c r="Q3184" s="14" t="str">
        <f t="shared" si="395"/>
        <v>United States</v>
      </c>
      <c r="R3184" s="14" t="str">
        <f t="shared" si="396"/>
        <v>|United States|</v>
      </c>
      <c r="S3184" s="14" t="str">
        <f t="shared" si="397"/>
        <v>|TV Action &amp; Adventure|TV Dramas|TV Horror|</v>
      </c>
      <c r="T3184" s="14" t="str">
        <f t="shared" si="398"/>
        <v>|Unknown|</v>
      </c>
      <c r="U3184" s="14" t="str">
        <f t="shared" si="399"/>
        <v>|Ian Somerhalder|Adrian Holmes|Jacky Lai|Kyle Breitkopf|Peter Outerbridge|Kimberly-Sue Murray|Sydney Meyer|Kandyse McClure|Laura Vandervoort|Michael Greyeyes|Greg Bryk|Teddy Moynihan|Ted Atherton|Jonathan Higgins|Nikki Reed|Samantha Liana Cole|Laura de Carteret|Bo Martyn|</v>
      </c>
    </row>
    <row r="3185" spans="1:21">
      <c r="A3185" s="14" t="s">
        <v>15295</v>
      </c>
      <c r="B3185" s="14" t="s">
        <v>49</v>
      </c>
      <c r="C3185" s="14" t="s">
        <v>15296</v>
      </c>
      <c r="D3185" s="14" t="s">
        <v>117</v>
      </c>
      <c r="E3185" s="14" t="s">
        <v>15297</v>
      </c>
      <c r="F3185" s="14" t="s">
        <v>115</v>
      </c>
      <c r="G3185" s="26">
        <v>43803</v>
      </c>
      <c r="H3185" s="14">
        <v>2019</v>
      </c>
      <c r="I3185" s="14" t="s">
        <v>360</v>
      </c>
      <c r="J3185" s="14" t="s">
        <v>106</v>
      </c>
      <c r="K3185" s="14" t="s">
        <v>253</v>
      </c>
      <c r="L3185" s="14" t="s">
        <v>15298</v>
      </c>
      <c r="M3185" s="14">
        <f t="shared" si="392"/>
        <v>2019</v>
      </c>
      <c r="N3185" s="14">
        <f t="shared" si="393"/>
        <v>12</v>
      </c>
      <c r="O3185" s="14" t="str">
        <f>IFERROR(VLOOKUP(I3185,Lists!$F$2:$G$16,2,FALSE()),"Not Rated")</f>
        <v>Adults</v>
      </c>
      <c r="P3185" s="14">
        <f t="shared" si="394"/>
        <v>2</v>
      </c>
      <c r="Q3185" s="14" t="str">
        <f t="shared" si="395"/>
        <v>United States</v>
      </c>
      <c r="R3185" s="14" t="str">
        <f t="shared" si="396"/>
        <v>|United States|</v>
      </c>
      <c r="S3185" s="14" t="str">
        <f t="shared" si="397"/>
        <v>|TV Comedies|</v>
      </c>
      <c r="T3185" s="14" t="str">
        <f t="shared" si="398"/>
        <v>|Unknown|</v>
      </c>
      <c r="U3185" s="14" t="str">
        <f t="shared" si="399"/>
        <v>|Tracy Morgan|Tiffany Haddish|Cedric the Entertainer|Allen Maldonado|Ryan Gaul|Taylor Mosby|Dante Hoagland|Joel Marsh Garland|Gino Vento|Derek Gaines|Daniel J. Watts|Malik Yoba|Edi Patterson|</v>
      </c>
    </row>
    <row r="3186" spans="1:21">
      <c r="A3186" s="14" t="s">
        <v>15299</v>
      </c>
      <c r="B3186" s="14" t="s">
        <v>49</v>
      </c>
      <c r="C3186" s="14" t="s">
        <v>15300</v>
      </c>
      <c r="D3186" s="14" t="s">
        <v>117</v>
      </c>
      <c r="E3186" s="14" t="s">
        <v>15301</v>
      </c>
      <c r="F3186" s="14" t="s">
        <v>126</v>
      </c>
      <c r="G3186" s="26">
        <v>43803</v>
      </c>
      <c r="H3186" s="14">
        <v>2019</v>
      </c>
      <c r="I3186" s="14" t="s">
        <v>362</v>
      </c>
      <c r="J3186" s="14" t="s">
        <v>105</v>
      </c>
      <c r="K3186" s="14" t="s">
        <v>1844</v>
      </c>
      <c r="L3186" s="14" t="s">
        <v>15302</v>
      </c>
      <c r="M3186" s="14">
        <f t="shared" si="392"/>
        <v>2019</v>
      </c>
      <c r="N3186" s="14">
        <f t="shared" si="393"/>
        <v>12</v>
      </c>
      <c r="O3186" s="14" t="str">
        <f>IFERROR(VLOOKUP(I3186,Lists!$F$2:$G$16,2,FALSE()),"Not Rated")</f>
        <v>Older Kids</v>
      </c>
      <c r="P3186" s="14">
        <f t="shared" si="394"/>
        <v>1</v>
      </c>
      <c r="Q3186" s="14" t="str">
        <f t="shared" si="395"/>
        <v>China</v>
      </c>
      <c r="R3186" s="14" t="str">
        <f t="shared" si="396"/>
        <v>|China|</v>
      </c>
      <c r="S3186" s="14" t="str">
        <f t="shared" si="397"/>
        <v>|International TV Shows|TV Dramas|Teen TV Shows|</v>
      </c>
      <c r="T3186" s="14" t="str">
        <f t="shared" si="398"/>
        <v>|Unknown|</v>
      </c>
      <c r="U3186" s="14" t="str">
        <f t="shared" si="399"/>
        <v>|Peng Yuchang|Dong Li|Zhang Yijie|Xie Binbin|Zhu Zhiling|Xu Ke|Wu Xudong|Li He|Fan Linfeng|</v>
      </c>
    </row>
    <row r="3187" spans="1:21">
      <c r="A3187" s="14" t="s">
        <v>15303</v>
      </c>
      <c r="B3187" s="14" t="s">
        <v>49</v>
      </c>
      <c r="C3187" s="14" t="s">
        <v>15304</v>
      </c>
      <c r="D3187" s="14" t="s">
        <v>117</v>
      </c>
      <c r="E3187" s="14" t="s">
        <v>15305</v>
      </c>
      <c r="F3187" s="14" t="s">
        <v>141</v>
      </c>
      <c r="G3187" s="26">
        <v>43803</v>
      </c>
      <c r="H3187" s="14">
        <v>2019</v>
      </c>
      <c r="I3187" s="14" t="s">
        <v>361</v>
      </c>
      <c r="J3187" s="14" t="s">
        <v>105</v>
      </c>
      <c r="K3187" s="14" t="s">
        <v>1839</v>
      </c>
      <c r="L3187" s="14" t="s">
        <v>15306</v>
      </c>
      <c r="M3187" s="14">
        <f t="shared" si="392"/>
        <v>2019</v>
      </c>
      <c r="N3187" s="14">
        <f t="shared" si="393"/>
        <v>12</v>
      </c>
      <c r="O3187" s="14" t="str">
        <f>IFERROR(VLOOKUP(I3187,Lists!$F$2:$G$16,2,FALSE()),"Not Rated")</f>
        <v>Teens</v>
      </c>
      <c r="P3187" s="14">
        <f t="shared" si="394"/>
        <v>1</v>
      </c>
      <c r="Q3187" s="14" t="str">
        <f t="shared" si="395"/>
        <v>Colombia</v>
      </c>
      <c r="R3187" s="14" t="str">
        <f t="shared" si="396"/>
        <v>|Colombia|</v>
      </c>
      <c r="S3187" s="14" t="str">
        <f t="shared" si="397"/>
        <v>|International TV Shows|Romantic TV Shows|Spanish-Language TV Shows|</v>
      </c>
      <c r="T3187" s="14" t="str">
        <f t="shared" si="398"/>
        <v>|Unknown|</v>
      </c>
      <c r="U3187" s="14" t="str">
        <f t="shared" si="399"/>
        <v>|Katherine Escobar Farfan|Juan Manuel Restrepo|César Mora|Mario Espitia|Carmenza González|José Daniel Cristancho|Felipe Bernedette|Camilo Amores|Linda Lucía Callejas|Fernando Solórzano|María Laura Quintero|Toto Vega|Mayra Luna|Ana María Cuéllar|María Fernanda Matus|</v>
      </c>
    </row>
    <row r="3188" spans="1:21">
      <c r="A3188" s="14" t="s">
        <v>15307</v>
      </c>
      <c r="B3188" s="14" t="s">
        <v>48</v>
      </c>
      <c r="C3188" s="14" t="s">
        <v>15308</v>
      </c>
      <c r="D3188" s="14" t="s">
        <v>15309</v>
      </c>
      <c r="E3188" s="14" t="s">
        <v>13108</v>
      </c>
      <c r="F3188" s="14" t="s">
        <v>115</v>
      </c>
      <c r="G3188" s="26">
        <v>43802</v>
      </c>
      <c r="H3188" s="14">
        <v>2019</v>
      </c>
      <c r="I3188" s="14" t="s">
        <v>360</v>
      </c>
      <c r="J3188" s="14" t="s">
        <v>14612</v>
      </c>
      <c r="K3188" s="14" t="s">
        <v>261</v>
      </c>
      <c r="L3188" s="14" t="s">
        <v>15310</v>
      </c>
      <c r="M3188" s="14">
        <f t="shared" si="392"/>
        <v>2019</v>
      </c>
      <c r="N3188" s="14">
        <f t="shared" si="393"/>
        <v>12</v>
      </c>
      <c r="O3188" s="14" t="str">
        <f>IFERROR(VLOOKUP(I3188,Lists!$F$2:$G$16,2,FALSE()),"Not Rated")</f>
        <v>Adults</v>
      </c>
      <c r="P3188" s="14">
        <f t="shared" si="394"/>
        <v>56</v>
      </c>
      <c r="Q3188" s="14" t="str">
        <f t="shared" si="395"/>
        <v>United States</v>
      </c>
      <c r="R3188" s="14" t="str">
        <f t="shared" si="396"/>
        <v>|United States|</v>
      </c>
      <c r="S3188" s="14" t="str">
        <f t="shared" si="397"/>
        <v>|Stand-Up Comedy|</v>
      </c>
      <c r="T3188" s="14" t="str">
        <f t="shared" si="398"/>
        <v>|Linda Mendoza|</v>
      </c>
      <c r="U3188" s="14" t="str">
        <f t="shared" si="399"/>
        <v>|Tiffany Haddish|</v>
      </c>
    </row>
    <row r="3189" spans="1:21">
      <c r="A3189" s="14" t="s">
        <v>15311</v>
      </c>
      <c r="B3189" s="14" t="s">
        <v>49</v>
      </c>
      <c r="C3189" s="14" t="s">
        <v>15312</v>
      </c>
      <c r="D3189" s="14" t="s">
        <v>117</v>
      </c>
      <c r="E3189" s="14" t="s">
        <v>15313</v>
      </c>
      <c r="F3189" s="14" t="s">
        <v>115</v>
      </c>
      <c r="G3189" s="26">
        <v>43801</v>
      </c>
      <c r="H3189" s="14">
        <v>2018</v>
      </c>
      <c r="I3189" s="14" t="s">
        <v>360</v>
      </c>
      <c r="J3189" s="14" t="s">
        <v>105</v>
      </c>
      <c r="K3189" s="14" t="s">
        <v>7501</v>
      </c>
      <c r="L3189" s="14" t="s">
        <v>15314</v>
      </c>
      <c r="M3189" s="14">
        <f t="shared" si="392"/>
        <v>2019</v>
      </c>
      <c r="N3189" s="14">
        <f t="shared" si="393"/>
        <v>12</v>
      </c>
      <c r="O3189" s="14" t="str">
        <f>IFERROR(VLOOKUP(I3189,Lists!$F$2:$G$16,2,FALSE()),"Not Rated")</f>
        <v>Adults</v>
      </c>
      <c r="P3189" s="14">
        <f t="shared" si="394"/>
        <v>1</v>
      </c>
      <c r="Q3189" s="14" t="str">
        <f t="shared" si="395"/>
        <v>United States</v>
      </c>
      <c r="R3189" s="14" t="str">
        <f t="shared" si="396"/>
        <v>|United States|</v>
      </c>
      <c r="S3189" s="14" t="str">
        <f t="shared" si="397"/>
        <v>|TV Horror|TV Mysteries|TV Sci-Fi &amp; Fantasy|</v>
      </c>
      <c r="T3189" s="14" t="str">
        <f t="shared" si="398"/>
        <v>|Unknown|</v>
      </c>
      <c r="U3189" s="14" t="str">
        <f t="shared" si="399"/>
        <v>|Eoin Macken|David Ajala|Jodie Turner-Smith|Angus Sampson|Sam Strike|Maya Eshet|Brían F. O'Byrne|Gretchen Mol|Miranda Raison|</v>
      </c>
    </row>
    <row r="3190" spans="1:21">
      <c r="A3190" s="14" t="s">
        <v>15315</v>
      </c>
      <c r="B3190" s="14" t="s">
        <v>48</v>
      </c>
      <c r="C3190" s="14" t="s">
        <v>15316</v>
      </c>
      <c r="D3190" s="14" t="s">
        <v>15317</v>
      </c>
      <c r="E3190" s="14" t="s">
        <v>15318</v>
      </c>
      <c r="F3190" s="14" t="s">
        <v>115</v>
      </c>
      <c r="G3190" s="26">
        <v>43800</v>
      </c>
      <c r="H3190" s="14">
        <v>2019</v>
      </c>
      <c r="I3190" s="14" t="s">
        <v>367</v>
      </c>
      <c r="J3190" s="14" t="s">
        <v>1290</v>
      </c>
      <c r="K3190" s="14" t="s">
        <v>1711</v>
      </c>
      <c r="L3190" s="14" t="s">
        <v>15319</v>
      </c>
      <c r="M3190" s="14">
        <f t="shared" si="392"/>
        <v>2019</v>
      </c>
      <c r="N3190" s="14">
        <f t="shared" si="393"/>
        <v>12</v>
      </c>
      <c r="O3190" s="14" t="str">
        <f>IFERROR(VLOOKUP(I3190,Lists!$F$2:$G$16,2,FALSE()),"Not Rated")</f>
        <v>Older Kids</v>
      </c>
      <c r="P3190" s="14">
        <f t="shared" si="394"/>
        <v>86</v>
      </c>
      <c r="Q3190" s="14" t="str">
        <f t="shared" si="395"/>
        <v>United States</v>
      </c>
      <c r="R3190" s="14" t="str">
        <f t="shared" si="396"/>
        <v>|United States|</v>
      </c>
      <c r="S3190" s="14" t="str">
        <f t="shared" si="397"/>
        <v>|Children &amp; Family Movies|Comedies|Music &amp; Musicals|</v>
      </c>
      <c r="T3190" s="14" t="str">
        <f t="shared" si="398"/>
        <v>|Michelle Johnston|</v>
      </c>
      <c r="U3190" s="14" t="str">
        <f t="shared" si="399"/>
        <v>|Laura Marano|Gregg Sulkin|Isabella Gomez|Johannah Newmarch|Lillian Doucet-Roche|Chanelle Peloso|Barclay Hope|Garfield Wilson|</v>
      </c>
    </row>
    <row r="3191" spans="1:21">
      <c r="A3191" s="14" t="s">
        <v>15320</v>
      </c>
      <c r="B3191" s="14" t="s">
        <v>48</v>
      </c>
      <c r="C3191" s="14" t="s">
        <v>15321</v>
      </c>
      <c r="D3191" s="14" t="s">
        <v>15322</v>
      </c>
      <c r="E3191" s="14" t="s">
        <v>15323</v>
      </c>
      <c r="F3191" s="14" t="s">
        <v>116</v>
      </c>
      <c r="G3191" s="26">
        <v>43800</v>
      </c>
      <c r="H3191" s="14">
        <v>2019</v>
      </c>
      <c r="I3191" s="14" t="s">
        <v>362</v>
      </c>
      <c r="J3191" s="14" t="s">
        <v>474</v>
      </c>
      <c r="K3191" s="14" t="s">
        <v>542</v>
      </c>
      <c r="L3191" s="14" t="s">
        <v>15324</v>
      </c>
      <c r="M3191" s="14">
        <f t="shared" si="392"/>
        <v>2019</v>
      </c>
      <c r="N3191" s="14">
        <f t="shared" si="393"/>
        <v>12</v>
      </c>
      <c r="O3191" s="14" t="str">
        <f>IFERROR(VLOOKUP(I3191,Lists!$F$2:$G$16,2,FALSE()),"Not Rated")</f>
        <v>Older Kids</v>
      </c>
      <c r="P3191" s="14">
        <f t="shared" si="394"/>
        <v>127</v>
      </c>
      <c r="Q3191" s="14" t="str">
        <f t="shared" si="395"/>
        <v>India</v>
      </c>
      <c r="R3191" s="14" t="str">
        <f t="shared" si="396"/>
        <v>|India|</v>
      </c>
      <c r="S3191" s="14" t="str">
        <f t="shared" si="397"/>
        <v>|Comedies|International Movies|Romantic Movies|</v>
      </c>
      <c r="T3191" s="14" t="str">
        <f t="shared" si="398"/>
        <v>|Vijay Kumar Arora|</v>
      </c>
      <c r="U3191" s="14" t="str">
        <f t="shared" si="399"/>
        <v>|Nirmal Rishi|Sonam Bajwa|Sukhwinder Chahal|Tania|Gurnam Bhullar|</v>
      </c>
    </row>
    <row r="3192" spans="1:21">
      <c r="A3192" s="14" t="s">
        <v>15325</v>
      </c>
      <c r="B3192" s="14" t="s">
        <v>48</v>
      </c>
      <c r="C3192" s="14" t="s">
        <v>15326</v>
      </c>
      <c r="D3192" s="14" t="s">
        <v>15327</v>
      </c>
      <c r="E3192" s="14" t="s">
        <v>15328</v>
      </c>
      <c r="F3192" s="14" t="s">
        <v>115</v>
      </c>
      <c r="G3192" s="26">
        <v>43800</v>
      </c>
      <c r="H3192" s="14">
        <v>2014</v>
      </c>
      <c r="I3192" s="14" t="s">
        <v>363</v>
      </c>
      <c r="J3192" s="14" t="s">
        <v>730</v>
      </c>
      <c r="K3192" s="14" t="s">
        <v>683</v>
      </c>
      <c r="L3192" s="14" t="s">
        <v>15329</v>
      </c>
      <c r="M3192" s="14">
        <f t="shared" si="392"/>
        <v>2019</v>
      </c>
      <c r="N3192" s="14">
        <f t="shared" si="393"/>
        <v>12</v>
      </c>
      <c r="O3192" s="14" t="str">
        <f>IFERROR(VLOOKUP(I3192,Lists!$F$2:$G$16,2,FALSE()),"Not Rated")</f>
        <v>Adults</v>
      </c>
      <c r="P3192" s="14">
        <f t="shared" si="394"/>
        <v>93</v>
      </c>
      <c r="Q3192" s="14" t="str">
        <f t="shared" si="395"/>
        <v>United States</v>
      </c>
      <c r="R3192" s="14" t="str">
        <f t="shared" si="396"/>
        <v>|United States|</v>
      </c>
      <c r="S3192" s="14" t="str">
        <f t="shared" si="397"/>
        <v>|Dramas|Thrillers|</v>
      </c>
      <c r="T3192" s="14" t="str">
        <f t="shared" si="398"/>
        <v>|Matt Shakman|</v>
      </c>
      <c r="U3192" s="14" t="str">
        <f t="shared" si="399"/>
        <v>|Liam Hemsworth|Teresa Palmer|Billy Bob Thornton|Bruce Dern|John Malkovich|Michael Stuhlbarg|Oliver Platt|</v>
      </c>
    </row>
    <row r="3193" spans="1:21">
      <c r="A3193" s="14" t="s">
        <v>15330</v>
      </c>
      <c r="B3193" s="14" t="s">
        <v>48</v>
      </c>
      <c r="C3193" s="14" t="s">
        <v>15331</v>
      </c>
      <c r="D3193" s="14" t="s">
        <v>15332</v>
      </c>
      <c r="E3193" s="14" t="s">
        <v>15333</v>
      </c>
      <c r="F3193" s="14" t="s">
        <v>15334</v>
      </c>
      <c r="G3193" s="26">
        <v>43800</v>
      </c>
      <c r="H3193" s="14">
        <v>2019</v>
      </c>
      <c r="I3193" s="14" t="s">
        <v>360</v>
      </c>
      <c r="J3193" s="14" t="s">
        <v>507</v>
      </c>
      <c r="K3193" s="14" t="s">
        <v>605</v>
      </c>
      <c r="L3193" s="14" t="s">
        <v>15335</v>
      </c>
      <c r="M3193" s="14">
        <f t="shared" si="392"/>
        <v>2019</v>
      </c>
      <c r="N3193" s="14">
        <f t="shared" si="393"/>
        <v>12</v>
      </c>
      <c r="O3193" s="14" t="str">
        <f>IFERROR(VLOOKUP(I3193,Lists!$F$2:$G$16,2,FALSE()),"Not Rated")</f>
        <v>Adults</v>
      </c>
      <c r="P3193" s="14">
        <f t="shared" si="394"/>
        <v>94</v>
      </c>
      <c r="Q3193" s="14" t="str">
        <f t="shared" si="395"/>
        <v>Philippines</v>
      </c>
      <c r="R3193" s="14" t="str">
        <f t="shared" si="396"/>
        <v>|Philippines|United States|</v>
      </c>
      <c r="S3193" s="14" t="str">
        <f t="shared" si="397"/>
        <v>|Dramas|International Movies|Thrillers|</v>
      </c>
      <c r="T3193" s="14" t="str">
        <f t="shared" si="398"/>
        <v>|Mikhail Red|</v>
      </c>
      <c r="U3193" s="14" t="str">
        <f t="shared" si="399"/>
        <v>|Khalil Ramos|Vance Larena|Kelvin Miranda|Jan Silverio|Markus Paterson|Gabby Padilla|Sue Ramirez|</v>
      </c>
    </row>
    <row r="3194" spans="1:21">
      <c r="A3194" s="14" t="s">
        <v>15336</v>
      </c>
      <c r="B3194" s="14" t="s">
        <v>49</v>
      </c>
      <c r="C3194" s="14" t="s">
        <v>15337</v>
      </c>
      <c r="D3194" s="14" t="s">
        <v>117</v>
      </c>
      <c r="E3194" s="14" t="s">
        <v>15338</v>
      </c>
      <c r="F3194" s="14" t="s">
        <v>115</v>
      </c>
      <c r="G3194" s="26">
        <v>43800</v>
      </c>
      <c r="H3194" s="14">
        <v>2018</v>
      </c>
      <c r="I3194" s="14" t="s">
        <v>360</v>
      </c>
      <c r="J3194" s="14" t="s">
        <v>108</v>
      </c>
      <c r="K3194" s="14" t="s">
        <v>490</v>
      </c>
      <c r="L3194" s="14" t="s">
        <v>15339</v>
      </c>
      <c r="M3194" s="14">
        <f t="shared" si="392"/>
        <v>2019</v>
      </c>
      <c r="N3194" s="14">
        <f t="shared" si="393"/>
        <v>12</v>
      </c>
      <c r="O3194" s="14" t="str">
        <f>IFERROR(VLOOKUP(I3194,Lists!$F$2:$G$16,2,FALSE()),"Not Rated")</f>
        <v>Adults</v>
      </c>
      <c r="P3194" s="14">
        <f t="shared" si="394"/>
        <v>4</v>
      </c>
      <c r="Q3194" s="14" t="str">
        <f t="shared" si="395"/>
        <v>United States</v>
      </c>
      <c r="R3194" s="14" t="str">
        <f t="shared" si="396"/>
        <v>|United States|</v>
      </c>
      <c r="S3194" s="14" t="str">
        <f t="shared" si="397"/>
        <v>|TV Comedies|TV Dramas|</v>
      </c>
      <c r="T3194" s="14" t="str">
        <f t="shared" si="398"/>
        <v>|Unknown|</v>
      </c>
      <c r="U3194" s="14" t="str">
        <f t="shared" si="399"/>
        <v>|Kit Williamson|Van Hansis|Constance Wu|Matthew McKelligon|John Halbach|Stephen Guarino|</v>
      </c>
    </row>
    <row r="3195" spans="1:21">
      <c r="A3195" s="14" t="s">
        <v>15340</v>
      </c>
      <c r="B3195" s="14" t="s">
        <v>48</v>
      </c>
      <c r="C3195" s="14" t="s">
        <v>15341</v>
      </c>
      <c r="D3195" s="14" t="s">
        <v>15342</v>
      </c>
      <c r="E3195" s="14" t="s">
        <v>15343</v>
      </c>
      <c r="F3195" s="14" t="s">
        <v>116</v>
      </c>
      <c r="G3195" s="26">
        <v>43800</v>
      </c>
      <c r="H3195" s="14">
        <v>2019</v>
      </c>
      <c r="I3195" s="14" t="s">
        <v>361</v>
      </c>
      <c r="J3195" s="14" t="s">
        <v>1159</v>
      </c>
      <c r="K3195" s="14" t="s">
        <v>542</v>
      </c>
      <c r="L3195" s="14" t="s">
        <v>15344</v>
      </c>
      <c r="M3195" s="14">
        <f t="shared" si="392"/>
        <v>2019</v>
      </c>
      <c r="N3195" s="14">
        <f t="shared" si="393"/>
        <v>12</v>
      </c>
      <c r="O3195" s="14" t="str">
        <f>IFERROR(VLOOKUP(I3195,Lists!$F$2:$G$16,2,FALSE()),"Not Rated")</f>
        <v>Teens</v>
      </c>
      <c r="P3195" s="14">
        <f t="shared" si="394"/>
        <v>120</v>
      </c>
      <c r="Q3195" s="14" t="str">
        <f t="shared" si="395"/>
        <v>India</v>
      </c>
      <c r="R3195" s="14" t="str">
        <f t="shared" si="396"/>
        <v>|India|</v>
      </c>
      <c r="S3195" s="14" t="str">
        <f t="shared" si="397"/>
        <v>|Comedies|International Movies|Romantic Movies|</v>
      </c>
      <c r="T3195" s="14" t="str">
        <f t="shared" si="398"/>
        <v>|Pankaj Batra|</v>
      </c>
      <c r="U3195" s="14" t="str">
        <f t="shared" si="399"/>
        <v>|Ninja|Ranjit Bawa|Jassi Gill|Musskan Sethi|Navneet Kaur Dhillon|Neet Mahal|Aarushi Sharma|</v>
      </c>
    </row>
    <row r="3196" spans="1:21">
      <c r="A3196" s="14" t="s">
        <v>15345</v>
      </c>
      <c r="B3196" s="14" t="s">
        <v>48</v>
      </c>
      <c r="C3196" s="14" t="s">
        <v>15346</v>
      </c>
      <c r="D3196" s="14" t="s">
        <v>15347</v>
      </c>
      <c r="E3196" s="14" t="s">
        <v>117</v>
      </c>
      <c r="F3196" s="14" t="s">
        <v>127</v>
      </c>
      <c r="G3196" s="26">
        <v>43800</v>
      </c>
      <c r="H3196" s="14">
        <v>2019</v>
      </c>
      <c r="I3196" s="14" t="s">
        <v>360</v>
      </c>
      <c r="J3196" s="14" t="s">
        <v>1096</v>
      </c>
      <c r="K3196" s="14" t="s">
        <v>496</v>
      </c>
      <c r="L3196" s="14" t="s">
        <v>15348</v>
      </c>
      <c r="M3196" s="14">
        <f t="shared" si="392"/>
        <v>2019</v>
      </c>
      <c r="N3196" s="14">
        <f t="shared" si="393"/>
        <v>12</v>
      </c>
      <c r="O3196" s="14" t="str">
        <f>IFERROR(VLOOKUP(I3196,Lists!$F$2:$G$16,2,FALSE()),"Not Rated")</f>
        <v>Adults</v>
      </c>
      <c r="P3196" s="14">
        <f t="shared" si="394"/>
        <v>108</v>
      </c>
      <c r="Q3196" s="14" t="str">
        <f t="shared" si="395"/>
        <v>Australia</v>
      </c>
      <c r="R3196" s="14" t="str">
        <f t="shared" si="396"/>
        <v>|Australia|</v>
      </c>
      <c r="S3196" s="14" t="str">
        <f t="shared" si="397"/>
        <v>|Documentaries|International Movies|</v>
      </c>
      <c r="T3196" s="14" t="str">
        <f t="shared" si="398"/>
        <v>|Serge Ou|</v>
      </c>
      <c r="U3196" s="14" t="str">
        <f t="shared" si="399"/>
        <v>|Unknown|</v>
      </c>
    </row>
    <row r="3197" spans="1:21">
      <c r="A3197" s="14" t="s">
        <v>15349</v>
      </c>
      <c r="B3197" s="14" t="s">
        <v>48</v>
      </c>
      <c r="C3197" s="14" t="s">
        <v>15350</v>
      </c>
      <c r="D3197" s="14" t="s">
        <v>15351</v>
      </c>
      <c r="E3197" s="14" t="s">
        <v>15352</v>
      </c>
      <c r="F3197" s="14" t="s">
        <v>116</v>
      </c>
      <c r="G3197" s="26">
        <v>43800</v>
      </c>
      <c r="H3197" s="14">
        <v>2017</v>
      </c>
      <c r="I3197" s="14" t="s">
        <v>361</v>
      </c>
      <c r="J3197" s="14" t="s">
        <v>1476</v>
      </c>
      <c r="K3197" s="14" t="s">
        <v>910</v>
      </c>
      <c r="L3197" s="14" t="s">
        <v>15353</v>
      </c>
      <c r="M3197" s="14">
        <f t="shared" si="392"/>
        <v>2019</v>
      </c>
      <c r="N3197" s="14">
        <f t="shared" si="393"/>
        <v>12</v>
      </c>
      <c r="O3197" s="14" t="str">
        <f>IFERROR(VLOOKUP(I3197,Lists!$F$2:$G$16,2,FALSE()),"Not Rated")</f>
        <v>Teens</v>
      </c>
      <c r="P3197" s="14">
        <f t="shared" si="394"/>
        <v>135</v>
      </c>
      <c r="Q3197" s="14" t="str">
        <f t="shared" si="395"/>
        <v>India</v>
      </c>
      <c r="R3197" s="14" t="str">
        <f t="shared" si="396"/>
        <v>|India|</v>
      </c>
      <c r="S3197" s="14" t="str">
        <f t="shared" si="397"/>
        <v>|Dramas|International Movies|Romantic Movies|</v>
      </c>
      <c r="T3197" s="14" t="str">
        <f t="shared" si="398"/>
        <v>|Navaniat Singh|</v>
      </c>
      <c r="U3197" s="14" t="str">
        <f t="shared" si="399"/>
        <v>|Jimmy Shergill|Sargun Mehta|Neeru Bajwa|Bhavkhandan Singh Rakhra|Arkie Kandola|Nina Rehill|Rajiv Thakur|Harjap Singh Bhangal|Balinder Johal|Carolyn Bridget Kennedy|Sonia Dhillon|Jimmy Sheirgill|</v>
      </c>
    </row>
    <row r="3198" spans="1:21">
      <c r="A3198" s="14" t="s">
        <v>15354</v>
      </c>
      <c r="B3198" s="14" t="s">
        <v>48</v>
      </c>
      <c r="C3198" s="14" t="s">
        <v>15355</v>
      </c>
      <c r="D3198" s="14" t="s">
        <v>117</v>
      </c>
      <c r="E3198" s="14" t="s">
        <v>15356</v>
      </c>
      <c r="F3198" s="14" t="s">
        <v>116</v>
      </c>
      <c r="G3198" s="26">
        <v>43800</v>
      </c>
      <c r="H3198" s="14">
        <v>2016</v>
      </c>
      <c r="I3198" s="14" t="s">
        <v>362</v>
      </c>
      <c r="J3198" s="14" t="s">
        <v>580</v>
      </c>
      <c r="K3198" s="14" t="s">
        <v>910</v>
      </c>
      <c r="L3198" s="14" t="s">
        <v>15357</v>
      </c>
      <c r="M3198" s="14">
        <f t="shared" si="392"/>
        <v>2019</v>
      </c>
      <c r="N3198" s="14">
        <f t="shared" si="393"/>
        <v>12</v>
      </c>
      <c r="O3198" s="14" t="str">
        <f>IFERROR(VLOOKUP(I3198,Lists!$F$2:$G$16,2,FALSE()),"Not Rated")</f>
        <v>Older Kids</v>
      </c>
      <c r="P3198" s="14">
        <f t="shared" si="394"/>
        <v>111</v>
      </c>
      <c r="Q3198" s="14" t="str">
        <f t="shared" si="395"/>
        <v>India</v>
      </c>
      <c r="R3198" s="14" t="str">
        <f t="shared" si="396"/>
        <v>|India|</v>
      </c>
      <c r="S3198" s="14" t="str">
        <f t="shared" si="397"/>
        <v>|Dramas|International Movies|Romantic Movies|</v>
      </c>
      <c r="T3198" s="14" t="str">
        <f t="shared" si="398"/>
        <v>|Unknown|</v>
      </c>
      <c r="U3198" s="14" t="str">
        <f t="shared" si="399"/>
        <v>|Harman Virk|Yuvika Chaudhry|Nirmal Rishi|Shavinder Mahal|B.N. Sharma|Anita Meet|Poonam Sood|B.B. Verma|Satwant Kaur|Gurinder Rai|</v>
      </c>
    </row>
    <row r="3199" spans="1:21">
      <c r="A3199" s="14" t="s">
        <v>15358</v>
      </c>
      <c r="B3199" s="14" t="s">
        <v>48</v>
      </c>
      <c r="C3199" s="14" t="s">
        <v>15359</v>
      </c>
      <c r="D3199" s="14" t="s">
        <v>15360</v>
      </c>
      <c r="E3199" s="14" t="s">
        <v>15361</v>
      </c>
      <c r="F3199" s="14" t="s">
        <v>118</v>
      </c>
      <c r="G3199" s="26">
        <v>43800</v>
      </c>
      <c r="H3199" s="14">
        <v>2017</v>
      </c>
      <c r="I3199" s="14" t="s">
        <v>361</v>
      </c>
      <c r="J3199" s="14" t="s">
        <v>6477</v>
      </c>
      <c r="K3199" s="14" t="s">
        <v>834</v>
      </c>
      <c r="L3199" s="14" t="s">
        <v>15362</v>
      </c>
      <c r="M3199" s="14">
        <f t="shared" si="392"/>
        <v>2019</v>
      </c>
      <c r="N3199" s="14">
        <f t="shared" si="393"/>
        <v>12</v>
      </c>
      <c r="O3199" s="14" t="str">
        <f>IFERROR(VLOOKUP(I3199,Lists!$F$2:$G$16,2,FALSE()),"Not Rated")</f>
        <v>Teens</v>
      </c>
      <c r="P3199" s="14">
        <f t="shared" si="394"/>
        <v>134</v>
      </c>
      <c r="Q3199" s="14" t="str">
        <f t="shared" si="395"/>
        <v>United Kingdom</v>
      </c>
      <c r="R3199" s="14" t="str">
        <f t="shared" si="396"/>
        <v>|United Kingdom|</v>
      </c>
      <c r="S3199" s="14" t="str">
        <f t="shared" si="397"/>
        <v>|Comedies|Dramas|International Movies|</v>
      </c>
      <c r="T3199" s="14" t="str">
        <f t="shared" si="398"/>
        <v>|Gaurav Bavdankar|</v>
      </c>
      <c r="U3199" s="14" t="str">
        <f t="shared" si="399"/>
        <v>|Harrdy Sandhu|Poppy Jabbal|Rameet Kaur|B.N. Sharma|Navneet Nishan|Gurpreet Guggi|Anjum Batra|Ranjan Sehgal|</v>
      </c>
    </row>
    <row r="3200" spans="1:21">
      <c r="A3200" s="14" t="s">
        <v>15363</v>
      </c>
      <c r="B3200" s="14" t="s">
        <v>48</v>
      </c>
      <c r="C3200" s="14" t="s">
        <v>15364</v>
      </c>
      <c r="D3200" s="14" t="s">
        <v>15365</v>
      </c>
      <c r="E3200" s="14" t="s">
        <v>15366</v>
      </c>
      <c r="F3200" s="14" t="s">
        <v>116</v>
      </c>
      <c r="G3200" s="26">
        <v>43800</v>
      </c>
      <c r="H3200" s="14">
        <v>2018</v>
      </c>
      <c r="I3200" s="14" t="s">
        <v>362</v>
      </c>
      <c r="J3200" s="14" t="s">
        <v>3814</v>
      </c>
      <c r="K3200" s="14" t="s">
        <v>910</v>
      </c>
      <c r="L3200" s="14" t="s">
        <v>15367</v>
      </c>
      <c r="M3200" s="14">
        <f t="shared" si="392"/>
        <v>2019</v>
      </c>
      <c r="N3200" s="14">
        <f t="shared" si="393"/>
        <v>12</v>
      </c>
      <c r="O3200" s="14" t="str">
        <f>IFERROR(VLOOKUP(I3200,Lists!$F$2:$G$16,2,FALSE()),"Not Rated")</f>
        <v>Older Kids</v>
      </c>
      <c r="P3200" s="14">
        <f t="shared" si="394"/>
        <v>137</v>
      </c>
      <c r="Q3200" s="14" t="str">
        <f t="shared" si="395"/>
        <v>India</v>
      </c>
      <c r="R3200" s="14" t="str">
        <f t="shared" si="396"/>
        <v>|India|</v>
      </c>
      <c r="S3200" s="14" t="str">
        <f t="shared" si="397"/>
        <v>|Dramas|International Movies|Romantic Movies|</v>
      </c>
      <c r="T3200" s="14" t="str">
        <f t="shared" si="398"/>
        <v>|Jagdeep Sidhu|</v>
      </c>
      <c r="U3200" s="14" t="str">
        <f t="shared" si="399"/>
        <v>|Ammy Virk|Sargun Mehta|Guggu Gill|Tania|Harby Sangha|Hardeep Gill|Sukhdev Barnala|Satwant Kaur|Baljinder Kaur|Jashanjeet Gosha|</v>
      </c>
    </row>
    <row r="3201" spans="1:21">
      <c r="A3201" s="14" t="s">
        <v>15368</v>
      </c>
      <c r="B3201" s="14" t="s">
        <v>49</v>
      </c>
      <c r="C3201" s="14" t="s">
        <v>15369</v>
      </c>
      <c r="D3201" s="14" t="s">
        <v>117</v>
      </c>
      <c r="E3201" s="14" t="s">
        <v>15370</v>
      </c>
      <c r="F3201" s="14" t="s">
        <v>117</v>
      </c>
      <c r="G3201" s="26">
        <v>43800</v>
      </c>
      <c r="H3201" s="14">
        <v>2016</v>
      </c>
      <c r="I3201" s="14" t="s">
        <v>366</v>
      </c>
      <c r="J3201" s="14" t="s">
        <v>106</v>
      </c>
      <c r="K3201" s="14" t="s">
        <v>3011</v>
      </c>
      <c r="L3201" s="14" t="s">
        <v>15371</v>
      </c>
      <c r="M3201" s="14">
        <f t="shared" si="392"/>
        <v>2019</v>
      </c>
      <c r="N3201" s="14">
        <f t="shared" si="393"/>
        <v>12</v>
      </c>
      <c r="O3201" s="14" t="str">
        <f>IFERROR(VLOOKUP(I3201,Lists!$F$2:$G$16,2,FALSE()),"Not Rated")</f>
        <v>Kids</v>
      </c>
      <c r="P3201" s="14">
        <f t="shared" si="394"/>
        <v>2</v>
      </c>
      <c r="Q3201" s="14" t="str">
        <f t="shared" si="395"/>
        <v>Unknown</v>
      </c>
      <c r="R3201" s="14" t="str">
        <f t="shared" si="396"/>
        <v>|Unknown|</v>
      </c>
      <c r="S3201" s="14" t="str">
        <f t="shared" si="397"/>
        <v>|Kids' TV|Korean TV Shows|TV Comedies|</v>
      </c>
      <c r="T3201" s="14" t="str">
        <f t="shared" si="398"/>
        <v>|Unknown|</v>
      </c>
      <c r="U3201" s="14" t="str">
        <f t="shared" si="399"/>
        <v>|Kim Min-hee|Park Yoon-hee|Sun Sung-wook|</v>
      </c>
    </row>
    <row r="3202" spans="1:21">
      <c r="A3202" s="14" t="s">
        <v>15372</v>
      </c>
      <c r="B3202" s="14" t="s">
        <v>48</v>
      </c>
      <c r="C3202" s="14" t="s">
        <v>15373</v>
      </c>
      <c r="D3202" s="14" t="s">
        <v>15374</v>
      </c>
      <c r="E3202" s="14" t="s">
        <v>15375</v>
      </c>
      <c r="F3202" s="14" t="s">
        <v>139</v>
      </c>
      <c r="G3202" s="26">
        <v>43800</v>
      </c>
      <c r="H3202" s="14">
        <v>2019</v>
      </c>
      <c r="I3202" s="14" t="s">
        <v>361</v>
      </c>
      <c r="J3202" s="14" t="s">
        <v>560</v>
      </c>
      <c r="K3202" s="14" t="s">
        <v>2777</v>
      </c>
      <c r="L3202" s="14" t="s">
        <v>15376</v>
      </c>
      <c r="M3202" s="14">
        <f t="shared" ref="M3202:M3265" si="400">IF(G3202="","",YEAR(G3202))</f>
        <v>2019</v>
      </c>
      <c r="N3202" s="14">
        <f t="shared" ref="N3202:N3265" si="401">IF(G3202="","",MONTH(G3202))</f>
        <v>12</v>
      </c>
      <c r="O3202" s="14" t="str">
        <f>IFERROR(VLOOKUP(I3202,Lists!$F$2:$G$16,2,FALSE()),"Not Rated")</f>
        <v>Teens</v>
      </c>
      <c r="P3202" s="14">
        <f t="shared" ref="P3202:P3265" si="402">IFERROR(VALUE(LEFT(J3202,FIND(" ",J3202)-1)),"")</f>
        <v>103</v>
      </c>
      <c r="Q3202" s="14" t="str">
        <f t="shared" ref="Q3202:Q3265" si="403">IFERROR(LEFT(F3202,FIND(",",F3202)-1),F3202)</f>
        <v>Thailand</v>
      </c>
      <c r="R3202" s="14" t="str">
        <f t="shared" ref="R3202:R3265" si="404">"|"&amp;SUBSTITUTE(F3202,", ","|")&amp;"|"</f>
        <v>|Thailand|</v>
      </c>
      <c r="S3202" s="14" t="str">
        <f t="shared" ref="S3202:S3265" si="405">"|"&amp;SUBSTITUTE(K3202,", ","|")&amp;"|"</f>
        <v>|Children &amp; Family Movies|Dramas|International Movies|</v>
      </c>
      <c r="T3202" s="14" t="str">
        <f t="shared" ref="T3202:T3265" si="406">"|"&amp;SUBSTITUTE(D3202,", ","|")&amp;"|"</f>
        <v>|Tanawat Aiemjinda|</v>
      </c>
      <c r="U3202" s="14" t="str">
        <f t="shared" ref="U3202:U3265" si="407">"|"&amp;SUBSTITUTE(E3202,", ","|")&amp;"|"</f>
        <v>|Krissiri Sukhsvasti|Atchareeya Potipipittanakorn|Thaneth Warakulnukroh|Hattaya Wongkrachang|Somlek Sakdikul|Marinda Halpin|Gulsara Panyam|Kongkid Visessiri|</v>
      </c>
    </row>
    <row r="3203" spans="1:21">
      <c r="A3203" s="14" t="s">
        <v>15377</v>
      </c>
      <c r="B3203" s="14" t="s">
        <v>48</v>
      </c>
      <c r="C3203" s="14" t="s">
        <v>15378</v>
      </c>
      <c r="D3203" s="14" t="s">
        <v>15379</v>
      </c>
      <c r="E3203" s="14" t="s">
        <v>15380</v>
      </c>
      <c r="F3203" s="14" t="s">
        <v>116</v>
      </c>
      <c r="G3203" s="26">
        <v>43800</v>
      </c>
      <c r="H3203" s="14">
        <v>2017</v>
      </c>
      <c r="I3203" s="14" t="s">
        <v>361</v>
      </c>
      <c r="J3203" s="14" t="s">
        <v>1526</v>
      </c>
      <c r="K3203" s="14" t="s">
        <v>834</v>
      </c>
      <c r="L3203" s="14" t="s">
        <v>15381</v>
      </c>
      <c r="M3203" s="14">
        <f t="shared" si="400"/>
        <v>2019</v>
      </c>
      <c r="N3203" s="14">
        <f t="shared" si="401"/>
        <v>12</v>
      </c>
      <c r="O3203" s="14" t="str">
        <f>IFERROR(VLOOKUP(I3203,Lists!$F$2:$G$16,2,FALSE()),"Not Rated")</f>
        <v>Teens</v>
      </c>
      <c r="P3203" s="14">
        <f t="shared" si="402"/>
        <v>133</v>
      </c>
      <c r="Q3203" s="14" t="str">
        <f t="shared" si="403"/>
        <v>India</v>
      </c>
      <c r="R3203" s="14" t="str">
        <f t="shared" si="404"/>
        <v>|India|</v>
      </c>
      <c r="S3203" s="14" t="str">
        <f t="shared" si="405"/>
        <v>|Comedies|Dramas|International Movies|</v>
      </c>
      <c r="T3203" s="14" t="str">
        <f t="shared" si="406"/>
        <v>|Mukesh Vohra|</v>
      </c>
      <c r="U3203" s="14" t="str">
        <f t="shared" si="407"/>
        <v>|Harish Verma|Jass Bajwa|Rajiv Thakur|Ihana Dhillon|Yograj Singh|Karamjit Anmol|Anita Devgan|Vrajesh Hirjee|Rana Jung Bahadur|Hobby Dhaliwal|</v>
      </c>
    </row>
    <row r="3204" spans="1:21">
      <c r="A3204" s="14" t="s">
        <v>15382</v>
      </c>
      <c r="B3204" s="14" t="s">
        <v>48</v>
      </c>
      <c r="C3204" s="14" t="s">
        <v>15383</v>
      </c>
      <c r="D3204" s="14" t="s">
        <v>15384</v>
      </c>
      <c r="E3204" s="14" t="s">
        <v>15385</v>
      </c>
      <c r="F3204" s="14" t="s">
        <v>120</v>
      </c>
      <c r="G3204" s="26">
        <v>43800</v>
      </c>
      <c r="H3204" s="14">
        <v>2019</v>
      </c>
      <c r="I3204" s="14" t="s">
        <v>360</v>
      </c>
      <c r="J3204" s="14" t="s">
        <v>739</v>
      </c>
      <c r="K3204" s="14" t="s">
        <v>2701</v>
      </c>
      <c r="L3204" s="14" t="s">
        <v>15386</v>
      </c>
      <c r="M3204" s="14">
        <f t="shared" si="400"/>
        <v>2019</v>
      </c>
      <c r="N3204" s="14">
        <f t="shared" si="401"/>
        <v>12</v>
      </c>
      <c r="O3204" s="14" t="str">
        <f>IFERROR(VLOOKUP(I3204,Lists!$F$2:$G$16,2,FALSE()),"Not Rated")</f>
        <v>Adults</v>
      </c>
      <c r="P3204" s="14">
        <f t="shared" si="402"/>
        <v>95</v>
      </c>
      <c r="Q3204" s="14" t="str">
        <f t="shared" si="403"/>
        <v>France</v>
      </c>
      <c r="R3204" s="14" t="str">
        <f t="shared" si="404"/>
        <v>|France|</v>
      </c>
      <c r="S3204" s="14" t="str">
        <f t="shared" si="405"/>
        <v>|Documentaries|International Movies|Music &amp; Musicals|</v>
      </c>
      <c r="T3204" s="14" t="str">
        <f t="shared" si="406"/>
        <v>|Syrine Boulanouar|Nekfeu|</v>
      </c>
      <c r="U3204" s="14" t="str">
        <f t="shared" si="407"/>
        <v>|Nekfeu|</v>
      </c>
    </row>
    <row r="3205" spans="1:21">
      <c r="A3205" s="14" t="s">
        <v>15387</v>
      </c>
      <c r="B3205" s="14" t="s">
        <v>48</v>
      </c>
      <c r="C3205" s="14" t="s">
        <v>15388</v>
      </c>
      <c r="D3205" s="14" t="s">
        <v>15389</v>
      </c>
      <c r="E3205" s="14" t="s">
        <v>15390</v>
      </c>
      <c r="F3205" s="14" t="s">
        <v>15391</v>
      </c>
      <c r="G3205" s="26">
        <v>43800</v>
      </c>
      <c r="H3205" s="14">
        <v>2015</v>
      </c>
      <c r="I3205" s="14" t="s">
        <v>360</v>
      </c>
      <c r="J3205" s="14" t="s">
        <v>3165</v>
      </c>
      <c r="K3205" s="14" t="s">
        <v>605</v>
      </c>
      <c r="L3205" s="14" t="s">
        <v>15392</v>
      </c>
      <c r="M3205" s="14">
        <f t="shared" si="400"/>
        <v>2019</v>
      </c>
      <c r="N3205" s="14">
        <f t="shared" si="401"/>
        <v>12</v>
      </c>
      <c r="O3205" s="14" t="str">
        <f>IFERROR(VLOOKUP(I3205,Lists!$F$2:$G$16,2,FALSE()),"Not Rated")</f>
        <v>Adults</v>
      </c>
      <c r="P3205" s="14">
        <f t="shared" si="402"/>
        <v>126</v>
      </c>
      <c r="Q3205" s="14" t="str">
        <f t="shared" si="403"/>
        <v>Romania</v>
      </c>
      <c r="R3205" s="14" t="str">
        <f t="shared" si="404"/>
        <v>|Romania|Bulgaria|Hungary|</v>
      </c>
      <c r="S3205" s="14" t="str">
        <f t="shared" si="405"/>
        <v>|Dramas|International Movies|Thrillers|</v>
      </c>
      <c r="T3205" s="14" t="str">
        <f t="shared" si="406"/>
        <v>|Tudor Giurgiu|</v>
      </c>
      <c r="U3205" s="14" t="str">
        <f t="shared" si="407"/>
        <v>|Emilian Oprea|Mihai Constantin|Andreea Vasile|Dan Condurache|Liviu Pintileasa|Mihai Smarandache|Alin Florea|Lucretia Mandric|</v>
      </c>
    </row>
    <row r="3206" spans="1:21">
      <c r="A3206" s="14" t="s">
        <v>15393</v>
      </c>
      <c r="B3206" s="14" t="s">
        <v>49</v>
      </c>
      <c r="C3206" s="14" t="s">
        <v>15394</v>
      </c>
      <c r="D3206" s="14" t="s">
        <v>117</v>
      </c>
      <c r="E3206" s="14" t="s">
        <v>15395</v>
      </c>
      <c r="F3206" s="14" t="s">
        <v>123</v>
      </c>
      <c r="G3206" s="26">
        <v>43799</v>
      </c>
      <c r="H3206" s="14">
        <v>2019</v>
      </c>
      <c r="I3206" s="14" t="s">
        <v>361</v>
      </c>
      <c r="J3206" s="14" t="s">
        <v>105</v>
      </c>
      <c r="K3206" s="14" t="s">
        <v>6268</v>
      </c>
      <c r="L3206" s="14" t="s">
        <v>15396</v>
      </c>
      <c r="M3206" s="14">
        <f t="shared" si="400"/>
        <v>2019</v>
      </c>
      <c r="N3206" s="14">
        <f t="shared" si="401"/>
        <v>11</v>
      </c>
      <c r="O3206" s="14" t="str">
        <f>IFERROR(VLOOKUP(I3206,Lists!$F$2:$G$16,2,FALSE()),"Not Rated")</f>
        <v>Teens</v>
      </c>
      <c r="P3206" s="14">
        <f t="shared" si="402"/>
        <v>1</v>
      </c>
      <c r="Q3206" s="14" t="str">
        <f t="shared" si="403"/>
        <v>South Korea</v>
      </c>
      <c r="R3206" s="14" t="str">
        <f t="shared" si="404"/>
        <v>|South Korea|</v>
      </c>
      <c r="S3206" s="14" t="str">
        <f t="shared" si="405"/>
        <v>|International TV Shows|Korean TV Shows|Romantic TV Shows|</v>
      </c>
      <c r="T3206" s="14" t="str">
        <f t="shared" si="406"/>
        <v>|Unknown|</v>
      </c>
      <c r="U3206" s="14" t="str">
        <f t="shared" si="407"/>
        <v>|Ha Ji-won|Yoon Kye-sang|Jang Seung-jo|Kang Bu-ja|Lee Jae-ryong|Min Jin-woong|Kim Won-hae|Yoo Teo|</v>
      </c>
    </row>
    <row r="3207" spans="1:21">
      <c r="A3207" s="14" t="s">
        <v>15397</v>
      </c>
      <c r="B3207" s="14" t="s">
        <v>48</v>
      </c>
      <c r="C3207" s="14" t="s">
        <v>15398</v>
      </c>
      <c r="D3207" s="14" t="s">
        <v>15399</v>
      </c>
      <c r="E3207" s="14" t="s">
        <v>15400</v>
      </c>
      <c r="F3207" s="14" t="s">
        <v>15401</v>
      </c>
      <c r="G3207" s="26">
        <v>43799</v>
      </c>
      <c r="H3207" s="14">
        <v>2019</v>
      </c>
      <c r="I3207" s="14" t="s">
        <v>368</v>
      </c>
      <c r="J3207" s="14" t="s">
        <v>495</v>
      </c>
      <c r="K3207" s="14" t="s">
        <v>496</v>
      </c>
      <c r="L3207" s="14" t="s">
        <v>15402</v>
      </c>
      <c r="M3207" s="14">
        <f t="shared" si="400"/>
        <v>2019</v>
      </c>
      <c r="N3207" s="14">
        <f t="shared" si="401"/>
        <v>11</v>
      </c>
      <c r="O3207" s="14" t="str">
        <f>IFERROR(VLOOKUP(I3207,Lists!$F$2:$G$16,2,FALSE()),"Not Rated")</f>
        <v>Kids</v>
      </c>
      <c r="P3207" s="14">
        <f t="shared" si="402"/>
        <v>67</v>
      </c>
      <c r="Q3207" s="14" t="str">
        <f t="shared" si="403"/>
        <v>Uruguay</v>
      </c>
      <c r="R3207" s="14" t="str">
        <f t="shared" si="404"/>
        <v>|Uruguay|Guatemala|</v>
      </c>
      <c r="S3207" s="14" t="str">
        <f t="shared" si="405"/>
        <v>|Documentaries|International Movies|</v>
      </c>
      <c r="T3207" s="14" t="str">
        <f t="shared" si="406"/>
        <v>|Luis Ara|Ignacio Jaunsolo|</v>
      </c>
      <c r="U3207" s="14" t="str">
        <f t="shared" si="407"/>
        <v>|Christian Morales|</v>
      </c>
    </row>
    <row r="3208" spans="1:21">
      <c r="A3208" s="14" t="s">
        <v>15403</v>
      </c>
      <c r="B3208" s="14" t="s">
        <v>48</v>
      </c>
      <c r="C3208" s="14" t="s">
        <v>15404</v>
      </c>
      <c r="D3208" s="14" t="s">
        <v>15405</v>
      </c>
      <c r="E3208" s="14" t="s">
        <v>15406</v>
      </c>
      <c r="F3208" s="14" t="s">
        <v>116</v>
      </c>
      <c r="G3208" s="26">
        <v>43799</v>
      </c>
      <c r="H3208" s="14">
        <v>2019</v>
      </c>
      <c r="I3208" s="14" t="s">
        <v>361</v>
      </c>
      <c r="J3208" s="14" t="s">
        <v>1476</v>
      </c>
      <c r="K3208" s="14" t="s">
        <v>834</v>
      </c>
      <c r="L3208" s="14" t="s">
        <v>15407</v>
      </c>
      <c r="M3208" s="14">
        <f t="shared" si="400"/>
        <v>2019</v>
      </c>
      <c r="N3208" s="14">
        <f t="shared" si="401"/>
        <v>11</v>
      </c>
      <c r="O3208" s="14" t="str">
        <f>IFERROR(VLOOKUP(I3208,Lists!$F$2:$G$16,2,FALSE()),"Not Rated")</f>
        <v>Teens</v>
      </c>
      <c r="P3208" s="14">
        <f t="shared" si="402"/>
        <v>135</v>
      </c>
      <c r="Q3208" s="14" t="str">
        <f t="shared" si="403"/>
        <v>India</v>
      </c>
      <c r="R3208" s="14" t="str">
        <f t="shared" si="404"/>
        <v>|India|</v>
      </c>
      <c r="S3208" s="14" t="str">
        <f t="shared" si="405"/>
        <v>|Comedies|Dramas|International Movies|</v>
      </c>
      <c r="T3208" s="14" t="str">
        <f t="shared" si="406"/>
        <v>|Abhishek Sharma|</v>
      </c>
      <c r="U3208" s="14" t="str">
        <f t="shared" si="407"/>
        <v>|Sonam Kapoor|Dulquer Salmaan|Sanjay Kapoor|Sikander Kher|Angad Bedi|Koel Purie|Pooja Bhamrah|Manu Rishi Chadha|</v>
      </c>
    </row>
    <row r="3209" spans="1:21">
      <c r="A3209" s="14" t="s">
        <v>15408</v>
      </c>
      <c r="B3209" s="14" t="s">
        <v>48</v>
      </c>
      <c r="C3209" s="14" t="s">
        <v>15409</v>
      </c>
      <c r="D3209" s="14" t="s">
        <v>15410</v>
      </c>
      <c r="E3209" s="14" t="s">
        <v>15411</v>
      </c>
      <c r="F3209" s="14" t="s">
        <v>15412</v>
      </c>
      <c r="G3209" s="26">
        <v>43798</v>
      </c>
      <c r="H3209" s="14">
        <v>2019</v>
      </c>
      <c r="I3209" s="14" t="s">
        <v>361</v>
      </c>
      <c r="J3209" s="14" t="s">
        <v>574</v>
      </c>
      <c r="K3209" s="14" t="s">
        <v>444</v>
      </c>
      <c r="L3209" s="14" t="s">
        <v>15413</v>
      </c>
      <c r="M3209" s="14">
        <f t="shared" si="400"/>
        <v>2019</v>
      </c>
      <c r="N3209" s="14">
        <f t="shared" si="401"/>
        <v>11</v>
      </c>
      <c r="O3209" s="14" t="str">
        <f>IFERROR(VLOOKUP(I3209,Lists!$F$2:$G$16,2,FALSE()),"Not Rated")</f>
        <v>Teens</v>
      </c>
      <c r="P3209" s="14">
        <f t="shared" si="402"/>
        <v>106</v>
      </c>
      <c r="Q3209" s="14" t="str">
        <f t="shared" si="403"/>
        <v>France</v>
      </c>
      <c r="R3209" s="14" t="str">
        <f t="shared" si="404"/>
        <v>|France|Senegal|Belgium|</v>
      </c>
      <c r="S3209" s="14" t="str">
        <f t="shared" si="405"/>
        <v>|Dramas|Independent Movies|International Movies|</v>
      </c>
      <c r="T3209" s="14" t="str">
        <f t="shared" si="406"/>
        <v>|Mati Diop|</v>
      </c>
      <c r="U3209" s="14" t="str">
        <f t="shared" si="407"/>
        <v>|Mama Sane|Amadou Mbow|Ibrahima Traore|Nicole Sougou|Amina Kane|Mariama Gassama|Coumba Dieng|Ibrahima Mbaye|Diankou Sembene|</v>
      </c>
    </row>
    <row r="3210" spans="1:21">
      <c r="A3210" s="14" t="s">
        <v>15414</v>
      </c>
      <c r="B3210" s="14" t="s">
        <v>49</v>
      </c>
      <c r="C3210" s="14" t="s">
        <v>15415</v>
      </c>
      <c r="D3210" s="14" t="s">
        <v>117</v>
      </c>
      <c r="E3210" s="14" t="s">
        <v>15416</v>
      </c>
      <c r="F3210" s="14" t="s">
        <v>15417</v>
      </c>
      <c r="G3210" s="26">
        <v>43798</v>
      </c>
      <c r="H3210" s="14">
        <v>2019</v>
      </c>
      <c r="I3210" s="14" t="s">
        <v>366</v>
      </c>
      <c r="J3210" s="14" t="s">
        <v>106</v>
      </c>
      <c r="K3210" s="14" t="s">
        <v>256</v>
      </c>
      <c r="L3210" s="14" t="s">
        <v>15418</v>
      </c>
      <c r="M3210" s="14">
        <f t="shared" si="400"/>
        <v>2019</v>
      </c>
      <c r="N3210" s="14">
        <f t="shared" si="401"/>
        <v>11</v>
      </c>
      <c r="O3210" s="14" t="str">
        <f>IFERROR(VLOOKUP(I3210,Lists!$F$2:$G$16,2,FALSE()),"Not Rated")</f>
        <v>Kids</v>
      </c>
      <c r="P3210" s="14">
        <f t="shared" si="402"/>
        <v>2</v>
      </c>
      <c r="Q3210" s="14" t="str">
        <f t="shared" si="403"/>
        <v>United Kingdom</v>
      </c>
      <c r="R3210" s="14" t="str">
        <f t="shared" si="404"/>
        <v>|United Kingdom|Canada|</v>
      </c>
      <c r="S3210" s="14" t="str">
        <f t="shared" si="405"/>
        <v>|Kids' TV|</v>
      </c>
      <c r="T3210" s="14" t="str">
        <f t="shared" si="406"/>
        <v>|Unknown|</v>
      </c>
      <c r="U3210" s="14" t="str">
        <f t="shared" si="407"/>
        <v>|Abigail Oliver|Andrea Libman|Briana Buckmaster|Brian Dobson|Chance Hurstfield|Dominic Good|Emma Jayne Maas|Evan Byarushengo|Scotia Anderson|Alessandro Juliani|</v>
      </c>
    </row>
    <row r="3211" spans="1:21">
      <c r="A3211" s="14" t="s">
        <v>15419</v>
      </c>
      <c r="B3211" s="14" t="s">
        <v>48</v>
      </c>
      <c r="C3211" s="14" t="s">
        <v>15420</v>
      </c>
      <c r="D3211" s="14" t="s">
        <v>1800</v>
      </c>
      <c r="E3211" s="14" t="s">
        <v>15421</v>
      </c>
      <c r="F3211" s="14" t="s">
        <v>131</v>
      </c>
      <c r="G3211" s="26">
        <v>43798</v>
      </c>
      <c r="H3211" s="14">
        <v>2018</v>
      </c>
      <c r="I3211" s="14" t="s">
        <v>360</v>
      </c>
      <c r="J3211" s="14" t="s">
        <v>1386</v>
      </c>
      <c r="K3211" s="14" t="s">
        <v>8048</v>
      </c>
      <c r="L3211" s="14" t="s">
        <v>15422</v>
      </c>
      <c r="M3211" s="14">
        <f t="shared" si="400"/>
        <v>2019</v>
      </c>
      <c r="N3211" s="14">
        <f t="shared" si="401"/>
        <v>11</v>
      </c>
      <c r="O3211" s="14" t="str">
        <f>IFERROR(VLOOKUP(I3211,Lists!$F$2:$G$16,2,FALSE()),"Not Rated")</f>
        <v>Adults</v>
      </c>
      <c r="P3211" s="14">
        <f t="shared" si="402"/>
        <v>107</v>
      </c>
      <c r="Q3211" s="14" t="str">
        <f t="shared" si="403"/>
        <v>Nigeria</v>
      </c>
      <c r="R3211" s="14" t="str">
        <f t="shared" si="404"/>
        <v>|Nigeria|</v>
      </c>
      <c r="S3211" s="14" t="str">
        <f t="shared" si="405"/>
        <v>|Comedies|International Movies|Thrillers|</v>
      </c>
      <c r="T3211" s="14" t="str">
        <f t="shared" si="406"/>
        <v>|Moses Inwang|</v>
      </c>
      <c r="U3211" s="14" t="str">
        <f t="shared" si="407"/>
        <v>|Ramsey Nouah|Chigul|Sola Sobowale|Ireti Doyle|Ben Touitou|Francis Onwochei|Ememobong Nkana|Emem Inwang|Patrick Onyeke|</v>
      </c>
    </row>
    <row r="3212" spans="1:21">
      <c r="A3212" s="14" t="s">
        <v>15423</v>
      </c>
      <c r="B3212" s="14" t="s">
        <v>48</v>
      </c>
      <c r="C3212" s="14" t="s">
        <v>15424</v>
      </c>
      <c r="D3212" s="14" t="s">
        <v>15425</v>
      </c>
      <c r="E3212" s="14" t="s">
        <v>15426</v>
      </c>
      <c r="F3212" s="14" t="s">
        <v>120</v>
      </c>
      <c r="G3212" s="26">
        <v>43798</v>
      </c>
      <c r="H3212" s="14">
        <v>2019</v>
      </c>
      <c r="I3212" s="14" t="s">
        <v>360</v>
      </c>
      <c r="J3212" s="14" t="s">
        <v>2352</v>
      </c>
      <c r="K3212" s="14" t="s">
        <v>444</v>
      </c>
      <c r="L3212" s="14" t="s">
        <v>15427</v>
      </c>
      <c r="M3212" s="14">
        <f t="shared" si="400"/>
        <v>2019</v>
      </c>
      <c r="N3212" s="14">
        <f t="shared" si="401"/>
        <v>11</v>
      </c>
      <c r="O3212" s="14" t="str">
        <f>IFERROR(VLOOKUP(I3212,Lists!$F$2:$G$16,2,FALSE()),"Not Rated")</f>
        <v>Adults</v>
      </c>
      <c r="P3212" s="14">
        <f t="shared" si="402"/>
        <v>81</v>
      </c>
      <c r="Q3212" s="14" t="str">
        <f t="shared" si="403"/>
        <v>France</v>
      </c>
      <c r="R3212" s="14" t="str">
        <f t="shared" si="404"/>
        <v>|France|</v>
      </c>
      <c r="S3212" s="14" t="str">
        <f t="shared" si="405"/>
        <v>|Dramas|Independent Movies|International Movies|</v>
      </c>
      <c r="T3212" s="14" t="str">
        <f t="shared" si="406"/>
        <v>|Jérémy Clapin|</v>
      </c>
      <c r="U3212" s="14" t="str">
        <f t="shared" si="407"/>
        <v>|Hakim Faris|Victoire Du Bois|Patrick d'Assumçao|Dev Patel|Alia Shawkat|George Wendt|</v>
      </c>
    </row>
    <row r="3213" spans="1:21">
      <c r="A3213" s="14" t="s">
        <v>15428</v>
      </c>
      <c r="B3213" s="14" t="s">
        <v>48</v>
      </c>
      <c r="C3213" s="14" t="s">
        <v>15429</v>
      </c>
      <c r="D3213" s="14" t="s">
        <v>15430</v>
      </c>
      <c r="E3213" s="14" t="s">
        <v>15431</v>
      </c>
      <c r="F3213" s="14" t="s">
        <v>140</v>
      </c>
      <c r="G3213" s="26">
        <v>43798</v>
      </c>
      <c r="H3213" s="14">
        <v>2016</v>
      </c>
      <c r="I3213" s="14" t="s">
        <v>360</v>
      </c>
      <c r="J3213" s="14" t="s">
        <v>1386</v>
      </c>
      <c r="K3213" s="14" t="s">
        <v>475</v>
      </c>
      <c r="L3213" s="14" t="s">
        <v>15432</v>
      </c>
      <c r="M3213" s="14">
        <f t="shared" si="400"/>
        <v>2019</v>
      </c>
      <c r="N3213" s="14">
        <f t="shared" si="401"/>
        <v>11</v>
      </c>
      <c r="O3213" s="14" t="str">
        <f>IFERROR(VLOOKUP(I3213,Lists!$F$2:$G$16,2,FALSE()),"Not Rated")</f>
        <v>Adults</v>
      </c>
      <c r="P3213" s="14">
        <f t="shared" si="402"/>
        <v>107</v>
      </c>
      <c r="Q3213" s="14" t="str">
        <f t="shared" si="403"/>
        <v>South Africa</v>
      </c>
      <c r="R3213" s="14" t="str">
        <f t="shared" si="404"/>
        <v>|South Africa|</v>
      </c>
      <c r="S3213" s="14" t="str">
        <f t="shared" si="405"/>
        <v>|Dramas|International Movies|</v>
      </c>
      <c r="T3213" s="14" t="str">
        <f t="shared" si="406"/>
        <v>|Mandla Dube|</v>
      </c>
      <c r="U3213" s="14" t="str">
        <f t="shared" si="407"/>
        <v>|Thabo Rametsi|Thabo Malema|Welile Nzuza|Jafta Mamabolo|Louw Venter|Pearl Thusi|</v>
      </c>
    </row>
    <row r="3214" spans="1:21">
      <c r="A3214" s="14" t="s">
        <v>15433</v>
      </c>
      <c r="B3214" s="14" t="s">
        <v>49</v>
      </c>
      <c r="C3214" s="14" t="s">
        <v>15434</v>
      </c>
      <c r="D3214" s="14" t="s">
        <v>117</v>
      </c>
      <c r="E3214" s="14" t="s">
        <v>15435</v>
      </c>
      <c r="F3214" s="14" t="s">
        <v>15436</v>
      </c>
      <c r="G3214" s="26">
        <v>43798</v>
      </c>
      <c r="H3214" s="14">
        <v>2019</v>
      </c>
      <c r="I3214" s="14" t="s">
        <v>360</v>
      </c>
      <c r="J3214" s="14" t="s">
        <v>106</v>
      </c>
      <c r="K3214" s="14" t="s">
        <v>992</v>
      </c>
      <c r="L3214" s="14" t="s">
        <v>15437</v>
      </c>
      <c r="M3214" s="14">
        <f t="shared" si="400"/>
        <v>2019</v>
      </c>
      <c r="N3214" s="14">
        <f t="shared" si="401"/>
        <v>11</v>
      </c>
      <c r="O3214" s="14" t="str">
        <f>IFERROR(VLOOKUP(I3214,Lists!$F$2:$G$16,2,FALSE()),"Not Rated")</f>
        <v>Adults</v>
      </c>
      <c r="P3214" s="14">
        <f t="shared" si="402"/>
        <v>2</v>
      </c>
      <c r="Q3214" s="14" t="str">
        <f t="shared" si="403"/>
        <v>Mexico</v>
      </c>
      <c r="R3214" s="14" t="str">
        <f t="shared" si="404"/>
        <v>|Mexico|United States|Spain|Colombia|</v>
      </c>
      <c r="S3214" s="14" t="str">
        <f t="shared" si="405"/>
        <v>|Crime TV Shows|International TV Shows|Spanish-Language TV Shows|</v>
      </c>
      <c r="T3214" s="14" t="str">
        <f t="shared" si="406"/>
        <v>|Unknown|</v>
      </c>
      <c r="U3214" s="14" t="str">
        <f t="shared" si="407"/>
        <v>|Kate del Castillo|Cristina Urgel|Alberto Jiménez|Juan José Arjona|Humberto Zurita|Dagoberto Gama|Christian Tappán|Miguel de Miguel|Salvador Zerboni|Carmen Navarro|Santiago Meléndez|Juan Carlos Solarte|</v>
      </c>
    </row>
    <row r="3215" spans="1:21">
      <c r="A3215" s="14" t="s">
        <v>15438</v>
      </c>
      <c r="B3215" s="14" t="s">
        <v>48</v>
      </c>
      <c r="C3215" s="14" t="s">
        <v>15439</v>
      </c>
      <c r="D3215" s="14" t="s">
        <v>15440</v>
      </c>
      <c r="E3215" s="14" t="s">
        <v>15441</v>
      </c>
      <c r="F3215" s="14" t="s">
        <v>117</v>
      </c>
      <c r="G3215" s="26">
        <v>43798</v>
      </c>
      <c r="H3215" s="14">
        <v>2018</v>
      </c>
      <c r="I3215" s="14" t="s">
        <v>360</v>
      </c>
      <c r="J3215" s="14" t="s">
        <v>1062</v>
      </c>
      <c r="K3215" s="14" t="s">
        <v>529</v>
      </c>
      <c r="L3215" s="14" t="s">
        <v>15442</v>
      </c>
      <c r="M3215" s="14">
        <f t="shared" si="400"/>
        <v>2019</v>
      </c>
      <c r="N3215" s="14">
        <f t="shared" si="401"/>
        <v>11</v>
      </c>
      <c r="O3215" s="14" t="str">
        <f>IFERROR(VLOOKUP(I3215,Lists!$F$2:$G$16,2,FALSE()),"Not Rated")</f>
        <v>Adults</v>
      </c>
      <c r="P3215" s="14">
        <f t="shared" si="402"/>
        <v>118</v>
      </c>
      <c r="Q3215" s="14" t="str">
        <f t="shared" si="403"/>
        <v>Unknown</v>
      </c>
      <c r="R3215" s="14" t="str">
        <f t="shared" si="404"/>
        <v>|Unknown|</v>
      </c>
      <c r="S3215" s="14" t="str">
        <f t="shared" si="405"/>
        <v>|Comedies|International Movies|</v>
      </c>
      <c r="T3215" s="14" t="str">
        <f t="shared" si="406"/>
        <v>|Mike Ezuruonye|</v>
      </c>
      <c r="U3215" s="14" t="str">
        <f t="shared" si="407"/>
        <v>|Nonso Diobi|Mike Ezuruonye|Mercy Aigbe|Rex Nosa|Annie Macaulay Idibia|Ik Ogbonna|Nedu Wazobia|Uzee Usman|Odunlade Adekola|Mr Jollof|Efe Irele|Josh 2 Funny|Haillie Sumney|Emmanuella|MC Lively|</v>
      </c>
    </row>
    <row r="3216" spans="1:21">
      <c r="A3216" s="14" t="s">
        <v>15443</v>
      </c>
      <c r="B3216" s="14" t="s">
        <v>48</v>
      </c>
      <c r="C3216" s="14" t="s">
        <v>15444</v>
      </c>
      <c r="D3216" s="14" t="s">
        <v>15445</v>
      </c>
      <c r="E3216" s="14" t="s">
        <v>15446</v>
      </c>
      <c r="F3216" s="14" t="s">
        <v>131</v>
      </c>
      <c r="G3216" s="26">
        <v>43798</v>
      </c>
      <c r="H3216" s="14">
        <v>2018</v>
      </c>
      <c r="I3216" s="14" t="s">
        <v>360</v>
      </c>
      <c r="J3216" s="14" t="s">
        <v>604</v>
      </c>
      <c r="K3216" s="14" t="s">
        <v>4695</v>
      </c>
      <c r="L3216" s="14" t="s">
        <v>15447</v>
      </c>
      <c r="M3216" s="14">
        <f t="shared" si="400"/>
        <v>2019</v>
      </c>
      <c r="N3216" s="14">
        <f t="shared" si="401"/>
        <v>11</v>
      </c>
      <c r="O3216" s="14" t="str">
        <f>IFERROR(VLOOKUP(I3216,Lists!$F$2:$G$16,2,FALSE()),"Not Rated")</f>
        <v>Adults</v>
      </c>
      <c r="P3216" s="14">
        <f t="shared" si="402"/>
        <v>110</v>
      </c>
      <c r="Q3216" s="14" t="str">
        <f t="shared" si="403"/>
        <v>Nigeria</v>
      </c>
      <c r="R3216" s="14" t="str">
        <f t="shared" si="404"/>
        <v>|Nigeria|</v>
      </c>
      <c r="S3216" s="14" t="str">
        <f t="shared" si="405"/>
        <v>|Comedies|Independent Movies|International Movies|</v>
      </c>
      <c r="T3216" s="14" t="str">
        <f t="shared" si="406"/>
        <v>|Cheta Chukwu|</v>
      </c>
      <c r="U3216" s="14" t="str">
        <f t="shared" si="407"/>
        <v>|Baaj Adebule|Ebiye Victor|Meg Otanwa|Bisola Aiyeola|Mawuli Gavor|Zack Orji|Segilola Ogidan|</v>
      </c>
    </row>
    <row r="3217" spans="1:21">
      <c r="A3217" s="14" t="s">
        <v>15448</v>
      </c>
      <c r="B3217" s="14" t="s">
        <v>48</v>
      </c>
      <c r="C3217" s="14" t="s">
        <v>15449</v>
      </c>
      <c r="D3217" s="14" t="s">
        <v>15450</v>
      </c>
      <c r="E3217" s="14" t="s">
        <v>15451</v>
      </c>
      <c r="F3217" s="14" t="s">
        <v>131</v>
      </c>
      <c r="G3217" s="26">
        <v>43798</v>
      </c>
      <c r="H3217" s="14">
        <v>2017</v>
      </c>
      <c r="I3217" s="14" t="s">
        <v>360</v>
      </c>
      <c r="J3217" s="14" t="s">
        <v>457</v>
      </c>
      <c r="K3217" s="14" t="s">
        <v>1442</v>
      </c>
      <c r="L3217" s="14" t="s">
        <v>15452</v>
      </c>
      <c r="M3217" s="14">
        <f t="shared" si="400"/>
        <v>2019</v>
      </c>
      <c r="N3217" s="14">
        <f t="shared" si="401"/>
        <v>11</v>
      </c>
      <c r="O3217" s="14" t="str">
        <f>IFERROR(VLOOKUP(I3217,Lists!$F$2:$G$16,2,FALSE()),"Not Rated")</f>
        <v>Adults</v>
      </c>
      <c r="P3217" s="14">
        <f t="shared" si="402"/>
        <v>104</v>
      </c>
      <c r="Q3217" s="14" t="str">
        <f t="shared" si="403"/>
        <v>Nigeria</v>
      </c>
      <c r="R3217" s="14" t="str">
        <f t="shared" si="404"/>
        <v>|Nigeria|</v>
      </c>
      <c r="S3217" s="14" t="str">
        <f t="shared" si="405"/>
        <v>|Action &amp; Adventure|Comedies|International Movies|</v>
      </c>
      <c r="T3217" s="14" t="str">
        <f t="shared" si="406"/>
        <v>|Roger Russell|</v>
      </c>
      <c r="U3217" s="14" t="str">
        <f t="shared" si="407"/>
        <v>|Ramsey Nouah|Christine Allado|Ayo Makun|Emmanuel Edunjobi|Thenjiwe Moseley|Miguel A. Núñez Jr.|Bucci Franklin|</v>
      </c>
    </row>
    <row r="3218" spans="1:21">
      <c r="A3218" s="14" t="s">
        <v>15453</v>
      </c>
      <c r="B3218" s="14" t="s">
        <v>49</v>
      </c>
      <c r="C3218" s="14" t="s">
        <v>15454</v>
      </c>
      <c r="D3218" s="14" t="s">
        <v>117</v>
      </c>
      <c r="E3218" s="14" t="s">
        <v>15455</v>
      </c>
      <c r="F3218" s="14" t="s">
        <v>117</v>
      </c>
      <c r="G3218" s="26">
        <v>43798</v>
      </c>
      <c r="H3218" s="14">
        <v>2019</v>
      </c>
      <c r="I3218" s="14" t="s">
        <v>361</v>
      </c>
      <c r="J3218" s="14" t="s">
        <v>105</v>
      </c>
      <c r="K3218" s="14" t="s">
        <v>424</v>
      </c>
      <c r="L3218" s="14" t="s">
        <v>15456</v>
      </c>
      <c r="M3218" s="14">
        <f t="shared" si="400"/>
        <v>2019</v>
      </c>
      <c r="N3218" s="14">
        <f t="shared" si="401"/>
        <v>11</v>
      </c>
      <c r="O3218" s="14" t="str">
        <f>IFERROR(VLOOKUP(I3218,Lists!$F$2:$G$16,2,FALSE()),"Not Rated")</f>
        <v>Teens</v>
      </c>
      <c r="P3218" s="14">
        <f t="shared" si="402"/>
        <v>1</v>
      </c>
      <c r="Q3218" s="14" t="str">
        <f t="shared" si="403"/>
        <v>Unknown</v>
      </c>
      <c r="R3218" s="14" t="str">
        <f t="shared" si="404"/>
        <v>|Unknown|</v>
      </c>
      <c r="S3218" s="14" t="str">
        <f t="shared" si="405"/>
        <v>|International TV Shows|Romantic TV Shows|TV Comedies|</v>
      </c>
      <c r="T3218" s="14" t="str">
        <f t="shared" si="406"/>
        <v>|Unknown|</v>
      </c>
      <c r="U3218" s="14" t="str">
        <f t="shared" si="407"/>
        <v>|Shahkrit Yamnarm|View Wannarot Sontichai|Krittanai Arsalprakit|Ployshompoo Supasap|Boriboon Chanrueng|Shawankorn Wanthanapisitkul|Duangta Toongkamanee|Daraneenuch Pasutanavin|Phuwin Tangsakyuen|Nuntasai Pisolyabut|Pimmara Charoenpakdee|Thanawat Rattanakitpaisan|</v>
      </c>
    </row>
    <row r="3219" spans="1:21">
      <c r="A3219" s="14" t="s">
        <v>15457</v>
      </c>
      <c r="B3219" s="14" t="s">
        <v>48</v>
      </c>
      <c r="C3219" s="14" t="s">
        <v>15458</v>
      </c>
      <c r="D3219" s="14" t="s">
        <v>15459</v>
      </c>
      <c r="E3219" s="14" t="s">
        <v>15460</v>
      </c>
      <c r="F3219" s="14" t="s">
        <v>131</v>
      </c>
      <c r="G3219" s="26">
        <v>43798</v>
      </c>
      <c r="H3219" s="14">
        <v>2018</v>
      </c>
      <c r="I3219" s="14" t="s">
        <v>361</v>
      </c>
      <c r="J3219" s="14" t="s">
        <v>730</v>
      </c>
      <c r="K3219" s="14" t="s">
        <v>605</v>
      </c>
      <c r="L3219" s="14" t="s">
        <v>15461</v>
      </c>
      <c r="M3219" s="14">
        <f t="shared" si="400"/>
        <v>2019</v>
      </c>
      <c r="N3219" s="14">
        <f t="shared" si="401"/>
        <v>11</v>
      </c>
      <c r="O3219" s="14" t="str">
        <f>IFERROR(VLOOKUP(I3219,Lists!$F$2:$G$16,2,FALSE()),"Not Rated")</f>
        <v>Teens</v>
      </c>
      <c r="P3219" s="14">
        <f t="shared" si="402"/>
        <v>93</v>
      </c>
      <c r="Q3219" s="14" t="str">
        <f t="shared" si="403"/>
        <v>Nigeria</v>
      </c>
      <c r="R3219" s="14" t="str">
        <f t="shared" si="404"/>
        <v>|Nigeria|</v>
      </c>
      <c r="S3219" s="14" t="str">
        <f t="shared" si="405"/>
        <v>|Dramas|International Movies|Thrillers|</v>
      </c>
      <c r="T3219" s="14" t="str">
        <f t="shared" si="406"/>
        <v>|Toka McBaror|</v>
      </c>
      <c r="U3219" s="14" t="str">
        <f t="shared" si="407"/>
        <v>|Sambasa Nzeribe|Segun Arinze|Tokunbo Idowu|Femi Adebayo|</v>
      </c>
    </row>
    <row r="3220" spans="1:21">
      <c r="A3220" s="14" t="s">
        <v>15462</v>
      </c>
      <c r="B3220" s="14" t="s">
        <v>48</v>
      </c>
      <c r="C3220" s="14" t="s">
        <v>15463</v>
      </c>
      <c r="D3220" s="14" t="s">
        <v>8473</v>
      </c>
      <c r="E3220" s="14" t="s">
        <v>15464</v>
      </c>
      <c r="F3220" s="14" t="s">
        <v>115</v>
      </c>
      <c r="G3220" s="26">
        <v>43797</v>
      </c>
      <c r="H3220" s="14">
        <v>2019</v>
      </c>
      <c r="I3220" s="14" t="s">
        <v>362</v>
      </c>
      <c r="J3220" s="14" t="s">
        <v>507</v>
      </c>
      <c r="K3220" s="14" t="s">
        <v>982</v>
      </c>
      <c r="L3220" s="14" t="s">
        <v>15465</v>
      </c>
      <c r="M3220" s="14">
        <f t="shared" si="400"/>
        <v>2019</v>
      </c>
      <c r="N3220" s="14">
        <f t="shared" si="401"/>
        <v>11</v>
      </c>
      <c r="O3220" s="14" t="str">
        <f>IFERROR(VLOOKUP(I3220,Lists!$F$2:$G$16,2,FALSE()),"Not Rated")</f>
        <v>Older Kids</v>
      </c>
      <c r="P3220" s="14">
        <f t="shared" si="402"/>
        <v>94</v>
      </c>
      <c r="Q3220" s="14" t="str">
        <f t="shared" si="403"/>
        <v>United States</v>
      </c>
      <c r="R3220" s="14" t="str">
        <f t="shared" si="404"/>
        <v>|United States|</v>
      </c>
      <c r="S3220" s="14" t="str">
        <f t="shared" si="405"/>
        <v>|Children &amp; Family Movies|Dramas|</v>
      </c>
      <c r="T3220" s="14" t="str">
        <f t="shared" si="406"/>
        <v>|Leslie Small|</v>
      </c>
      <c r="U3220" s="14" t="str">
        <f t="shared" si="407"/>
        <v>|Romany Malco|Sonequa Martin-Green|Darlene Love|Deon Cole|La La Anthony|Deysha Nelson|Amarr M. Wooten|Selena-Marie Alphonse|Andrea-Marie Alphonse|</v>
      </c>
    </row>
    <row r="3221" spans="1:21">
      <c r="A3221" s="14" t="s">
        <v>15466</v>
      </c>
      <c r="B3221" s="14" t="s">
        <v>49</v>
      </c>
      <c r="C3221" s="14" t="s">
        <v>15467</v>
      </c>
      <c r="D3221" s="14" t="s">
        <v>117</v>
      </c>
      <c r="E3221" s="14" t="s">
        <v>15468</v>
      </c>
      <c r="F3221" s="14" t="s">
        <v>121</v>
      </c>
      <c r="G3221" s="26">
        <v>43797</v>
      </c>
      <c r="H3221" s="14">
        <v>2019</v>
      </c>
      <c r="I3221" s="14" t="s">
        <v>361</v>
      </c>
      <c r="J3221" s="14" t="s">
        <v>105</v>
      </c>
      <c r="K3221" s="14" t="s">
        <v>822</v>
      </c>
      <c r="L3221" s="14" t="s">
        <v>15469</v>
      </c>
      <c r="M3221" s="14">
        <f t="shared" si="400"/>
        <v>2019</v>
      </c>
      <c r="N3221" s="14">
        <f t="shared" si="401"/>
        <v>11</v>
      </c>
      <c r="O3221" s="14" t="str">
        <f>IFERROR(VLOOKUP(I3221,Lists!$F$2:$G$16,2,FALSE()),"Not Rated")</f>
        <v>Teens</v>
      </c>
      <c r="P3221" s="14">
        <f t="shared" si="402"/>
        <v>1</v>
      </c>
      <c r="Q3221" s="14" t="str">
        <f t="shared" si="403"/>
        <v>Japan</v>
      </c>
      <c r="R3221" s="14" t="str">
        <f t="shared" si="404"/>
        <v>|Japan|</v>
      </c>
      <c r="S3221" s="14" t="str">
        <f t="shared" si="405"/>
        <v>|Anime Series|International TV Shows|</v>
      </c>
      <c r="T3221" s="14" t="str">
        <f t="shared" si="406"/>
        <v>|Unknown|</v>
      </c>
      <c r="U3221" s="14" t="str">
        <f t="shared" si="407"/>
        <v>|Nobunaga Shimazaki|Junichi Suwabe|Takahiro Sakurai|Ayane Sakura|Hochu Otsuka|Daisuke Ono|Saori Hayami|Mamoru Miyano|</v>
      </c>
    </row>
    <row r="3222" spans="1:21">
      <c r="A3222" s="14" t="s">
        <v>15470</v>
      </c>
      <c r="B3222" s="14" t="s">
        <v>49</v>
      </c>
      <c r="C3222" s="14" t="s">
        <v>15471</v>
      </c>
      <c r="D3222" s="14" t="s">
        <v>117</v>
      </c>
      <c r="E3222" s="14" t="s">
        <v>117</v>
      </c>
      <c r="F3222" s="14" t="s">
        <v>133</v>
      </c>
      <c r="G3222" s="26">
        <v>43797</v>
      </c>
      <c r="H3222" s="14">
        <v>2019</v>
      </c>
      <c r="I3222" s="14" t="s">
        <v>360</v>
      </c>
      <c r="J3222" s="14" t="s">
        <v>105</v>
      </c>
      <c r="K3222" s="14" t="s">
        <v>12980</v>
      </c>
      <c r="L3222" s="14" t="s">
        <v>15472</v>
      </c>
      <c r="M3222" s="14">
        <f t="shared" si="400"/>
        <v>2019</v>
      </c>
      <c r="N3222" s="14">
        <f t="shared" si="401"/>
        <v>11</v>
      </c>
      <c r="O3222" s="14" t="str">
        <f>IFERROR(VLOOKUP(I3222,Lists!$F$2:$G$16,2,FALSE()),"Not Rated")</f>
        <v>Adults</v>
      </c>
      <c r="P3222" s="14">
        <f t="shared" si="402"/>
        <v>1</v>
      </c>
      <c r="Q3222" s="14" t="str">
        <f t="shared" si="403"/>
        <v>Brazil</v>
      </c>
      <c r="R3222" s="14" t="str">
        <f t="shared" si="404"/>
        <v>|Brazil|</v>
      </c>
      <c r="S3222" s="14" t="str">
        <f t="shared" si="405"/>
        <v>|International TV Shows|Stand-Up Comedy &amp; Talk Shows|TV Comedies|</v>
      </c>
      <c r="T3222" s="14" t="str">
        <f t="shared" si="406"/>
        <v>|Unknown|</v>
      </c>
      <c r="U3222" s="14" t="str">
        <f t="shared" si="407"/>
        <v>|Unknown|</v>
      </c>
    </row>
    <row r="3223" spans="1:21">
      <c r="A3223" s="14" t="s">
        <v>15473</v>
      </c>
      <c r="B3223" s="14" t="s">
        <v>49</v>
      </c>
      <c r="C3223" s="14" t="s">
        <v>15474</v>
      </c>
      <c r="D3223" s="14" t="s">
        <v>117</v>
      </c>
      <c r="E3223" s="14" t="s">
        <v>15475</v>
      </c>
      <c r="F3223" s="14" t="s">
        <v>115</v>
      </c>
      <c r="G3223" s="26">
        <v>43797</v>
      </c>
      <c r="H3223" s="14">
        <v>2019</v>
      </c>
      <c r="I3223" s="14" t="s">
        <v>362</v>
      </c>
      <c r="J3223" s="14" t="s">
        <v>105</v>
      </c>
      <c r="K3223" s="14" t="s">
        <v>253</v>
      </c>
      <c r="L3223" s="14" t="s">
        <v>15476</v>
      </c>
      <c r="M3223" s="14">
        <f t="shared" si="400"/>
        <v>2019</v>
      </c>
      <c r="N3223" s="14">
        <f t="shared" si="401"/>
        <v>11</v>
      </c>
      <c r="O3223" s="14" t="str">
        <f>IFERROR(VLOOKUP(I3223,Lists!$F$2:$G$16,2,FALSE()),"Not Rated")</f>
        <v>Older Kids</v>
      </c>
      <c r="P3223" s="14">
        <f t="shared" si="402"/>
        <v>1</v>
      </c>
      <c r="Q3223" s="14" t="str">
        <f t="shared" si="403"/>
        <v>United States</v>
      </c>
      <c r="R3223" s="14" t="str">
        <f t="shared" si="404"/>
        <v>|United States|</v>
      </c>
      <c r="S3223" s="14" t="str">
        <f t="shared" si="405"/>
        <v>|TV Comedies|</v>
      </c>
      <c r="T3223" s="14" t="str">
        <f t="shared" si="406"/>
        <v>|Unknown|</v>
      </c>
      <c r="U3223" s="14" t="str">
        <f t="shared" si="407"/>
        <v>|Dennis Quaid|Bridgit Mendler|Brent Morin|Ashley Tisdale|Siobhan Murphy|Adam Rose|Elizabeth Ho|Hayes MacArthur|Garcelle Beauvais|Tyler Ritter|Mason Davis|Lucas Jaye|</v>
      </c>
    </row>
    <row r="3224" spans="1:21">
      <c r="A3224" s="14" t="s">
        <v>15477</v>
      </c>
      <c r="B3224" s="14" t="s">
        <v>49</v>
      </c>
      <c r="C3224" s="14" t="s">
        <v>15478</v>
      </c>
      <c r="D3224" s="14" t="s">
        <v>117</v>
      </c>
      <c r="E3224" s="14" t="s">
        <v>15479</v>
      </c>
      <c r="F3224" s="14" t="s">
        <v>120</v>
      </c>
      <c r="G3224" s="26">
        <v>43797</v>
      </c>
      <c r="H3224" s="14">
        <v>2019</v>
      </c>
      <c r="I3224" s="14" t="s">
        <v>360</v>
      </c>
      <c r="J3224" s="14" t="s">
        <v>105</v>
      </c>
      <c r="K3224" s="14" t="s">
        <v>1608</v>
      </c>
      <c r="L3224" s="14" t="s">
        <v>15480</v>
      </c>
      <c r="M3224" s="14">
        <f t="shared" si="400"/>
        <v>2019</v>
      </c>
      <c r="N3224" s="14">
        <f t="shared" si="401"/>
        <v>11</v>
      </c>
      <c r="O3224" s="14" t="str">
        <f>IFERROR(VLOOKUP(I3224,Lists!$F$2:$G$16,2,FALSE()),"Not Rated")</f>
        <v>Adults</v>
      </c>
      <c r="P3224" s="14">
        <f t="shared" si="402"/>
        <v>1</v>
      </c>
      <c r="Q3224" s="14" t="str">
        <f t="shared" si="403"/>
        <v>France</v>
      </c>
      <c r="R3224" s="14" t="str">
        <f t="shared" si="404"/>
        <v>|France|</v>
      </c>
      <c r="S3224" s="14" t="str">
        <f t="shared" si="405"/>
        <v>|International TV Shows|TV Comedies|TV Dramas|</v>
      </c>
      <c r="T3224" s="14" t="str">
        <f t="shared" si="406"/>
        <v>|Unknown|</v>
      </c>
      <c r="U3224" s="14" t="str">
        <f t="shared" si="407"/>
        <v>|Marina Hands|Mathieu Demy|Marie Drion|Jérémy Gillet|Zélie Rhixon|Yves Jacques|Jean-Charles Clichet|Julia Faure|Andrea Roncato|Linh Dan Pham|</v>
      </c>
    </row>
    <row r="3225" spans="1:21">
      <c r="A3225" s="14" t="s">
        <v>15481</v>
      </c>
      <c r="B3225" s="14" t="s">
        <v>48</v>
      </c>
      <c r="C3225" s="14" t="s">
        <v>15482</v>
      </c>
      <c r="D3225" s="14" t="s">
        <v>15483</v>
      </c>
      <c r="E3225" s="14" t="s">
        <v>15484</v>
      </c>
      <c r="F3225" s="14" t="s">
        <v>115</v>
      </c>
      <c r="G3225" s="26">
        <v>43796</v>
      </c>
      <c r="H3225" s="14">
        <v>2008</v>
      </c>
      <c r="I3225" s="14" t="s">
        <v>363</v>
      </c>
      <c r="J3225" s="14" t="s">
        <v>3814</v>
      </c>
      <c r="K3225" s="14" t="s">
        <v>625</v>
      </c>
      <c r="L3225" s="14" t="s">
        <v>15485</v>
      </c>
      <c r="M3225" s="14">
        <f t="shared" si="400"/>
        <v>2019</v>
      </c>
      <c r="N3225" s="14">
        <f t="shared" si="401"/>
        <v>11</v>
      </c>
      <c r="O3225" s="14" t="str">
        <f>IFERROR(VLOOKUP(I3225,Lists!$F$2:$G$16,2,FALSE()),"Not Rated")</f>
        <v>Adults</v>
      </c>
      <c r="P3225" s="14">
        <f t="shared" si="402"/>
        <v>137</v>
      </c>
      <c r="Q3225" s="14" t="str">
        <f t="shared" si="403"/>
        <v>United States</v>
      </c>
      <c r="R3225" s="14" t="str">
        <f t="shared" si="404"/>
        <v>|United States|</v>
      </c>
      <c r="S3225" s="14" t="str">
        <f t="shared" si="405"/>
        <v>|Action &amp; Adventure|Dramas|</v>
      </c>
      <c r="T3225" s="14" t="str">
        <f t="shared" si="406"/>
        <v>|Edward Zwick|</v>
      </c>
      <c r="U3225" s="14" t="str">
        <f t="shared" si="407"/>
        <v>|Daniel Craig|Liev Schreiber|Jamie Bell|Alexa Davalos|Allan Corduner|Mark Feuerstein|Tomas Arana|Jodhi May|Kate Fahy|Iddo Goldberg|George MacKay|Iben Hjejle|Martin Hancock|Jacek Koman|Ravil Isyanov|</v>
      </c>
    </row>
    <row r="3226" spans="1:21">
      <c r="A3226" s="14" t="s">
        <v>15486</v>
      </c>
      <c r="B3226" s="14" t="s">
        <v>48</v>
      </c>
      <c r="C3226" s="14" t="s">
        <v>15487</v>
      </c>
      <c r="D3226" s="14" t="s">
        <v>15488</v>
      </c>
      <c r="E3226" s="14" t="s">
        <v>15489</v>
      </c>
      <c r="F3226" s="14" t="s">
        <v>116</v>
      </c>
      <c r="G3226" s="26">
        <v>43796</v>
      </c>
      <c r="H3226" s="14">
        <v>2019</v>
      </c>
      <c r="I3226" s="14" t="s">
        <v>361</v>
      </c>
      <c r="J3226" s="14" t="s">
        <v>6477</v>
      </c>
      <c r="K3226" s="14" t="s">
        <v>542</v>
      </c>
      <c r="L3226" s="14" t="s">
        <v>15490</v>
      </c>
      <c r="M3226" s="14">
        <f t="shared" si="400"/>
        <v>2019</v>
      </c>
      <c r="N3226" s="14">
        <f t="shared" si="401"/>
        <v>11</v>
      </c>
      <c r="O3226" s="14" t="str">
        <f>IFERROR(VLOOKUP(I3226,Lists!$F$2:$G$16,2,FALSE()),"Not Rated")</f>
        <v>Teens</v>
      </c>
      <c r="P3226" s="14">
        <f t="shared" si="402"/>
        <v>134</v>
      </c>
      <c r="Q3226" s="14" t="str">
        <f t="shared" si="403"/>
        <v>India</v>
      </c>
      <c r="R3226" s="14" t="str">
        <f t="shared" si="404"/>
        <v>|India|</v>
      </c>
      <c r="S3226" s="14" t="str">
        <f t="shared" si="405"/>
        <v>|Comedies|International Movies|Romantic Movies|</v>
      </c>
      <c r="T3226" s="14" t="str">
        <f t="shared" si="406"/>
        <v>|Basava Shankar Eeday|</v>
      </c>
      <c r="U3226" s="14" t="str">
        <f t="shared" si="407"/>
        <v>|Rakesh Varre|Gargeyi|Vamsi raj Nekkanti|D P Ghani|K Prasanna|</v>
      </c>
    </row>
    <row r="3227" spans="1:21">
      <c r="A3227" s="14" t="s">
        <v>15491</v>
      </c>
      <c r="B3227" s="14" t="s">
        <v>48</v>
      </c>
      <c r="C3227" s="14" t="s">
        <v>15492</v>
      </c>
      <c r="D3227" s="14" t="s">
        <v>314</v>
      </c>
      <c r="E3227" s="14" t="s">
        <v>15493</v>
      </c>
      <c r="F3227" s="14" t="s">
        <v>117</v>
      </c>
      <c r="G3227" s="26">
        <v>43796</v>
      </c>
      <c r="H3227" s="14">
        <v>2019</v>
      </c>
      <c r="I3227" s="14" t="s">
        <v>365</v>
      </c>
      <c r="J3227" s="14" t="s">
        <v>1973</v>
      </c>
      <c r="K3227" s="14" t="s">
        <v>481</v>
      </c>
      <c r="L3227" s="14" t="s">
        <v>15494</v>
      </c>
      <c r="M3227" s="14">
        <f t="shared" si="400"/>
        <v>2019</v>
      </c>
      <c r="N3227" s="14">
        <f t="shared" si="401"/>
        <v>11</v>
      </c>
      <c r="O3227" s="14" t="str">
        <f>IFERROR(VLOOKUP(I3227,Lists!$F$2:$G$16,2,FALSE()),"Not Rated")</f>
        <v>Kids</v>
      </c>
      <c r="P3227" s="14">
        <f t="shared" si="402"/>
        <v>69</v>
      </c>
      <c r="Q3227" s="14" t="str">
        <f t="shared" si="403"/>
        <v>Unknown</v>
      </c>
      <c r="R3227" s="14" t="str">
        <f t="shared" si="404"/>
        <v>|Unknown|</v>
      </c>
      <c r="S3227" s="14" t="str">
        <f t="shared" si="405"/>
        <v>|Children &amp; Family Movies|Comedies|</v>
      </c>
      <c r="T3227" s="14" t="str">
        <f t="shared" si="406"/>
        <v>|Prakash Satam|</v>
      </c>
      <c r="U3227" s="14" t="str">
        <f t="shared" si="407"/>
        <v>|Saumya Daan|Sonal Kaushal|Anamaya Verma|Ganesh Divekar|Neshma Chemburkar|</v>
      </c>
    </row>
    <row r="3228" spans="1:21">
      <c r="A3228" s="14" t="s">
        <v>15495</v>
      </c>
      <c r="B3228" s="14" t="s">
        <v>48</v>
      </c>
      <c r="C3228" s="14" t="s">
        <v>15496</v>
      </c>
      <c r="D3228" s="14" t="s">
        <v>15497</v>
      </c>
      <c r="E3228" s="14" t="s">
        <v>15498</v>
      </c>
      <c r="F3228" s="14" t="s">
        <v>15499</v>
      </c>
      <c r="G3228" s="26">
        <v>43796</v>
      </c>
      <c r="H3228" s="14">
        <v>2019</v>
      </c>
      <c r="I3228" s="14" t="s">
        <v>360</v>
      </c>
      <c r="J3228" s="14" t="s">
        <v>574</v>
      </c>
      <c r="K3228" s="14" t="s">
        <v>1436</v>
      </c>
      <c r="L3228" s="14" t="s">
        <v>15500</v>
      </c>
      <c r="M3228" s="14">
        <f t="shared" si="400"/>
        <v>2019</v>
      </c>
      <c r="N3228" s="14">
        <f t="shared" si="401"/>
        <v>11</v>
      </c>
      <c r="O3228" s="14" t="str">
        <f>IFERROR(VLOOKUP(I3228,Lists!$F$2:$G$16,2,FALSE()),"Not Rated")</f>
        <v>Adults</v>
      </c>
      <c r="P3228" s="14">
        <f t="shared" si="402"/>
        <v>106</v>
      </c>
      <c r="Q3228" s="14" t="str">
        <f t="shared" si="403"/>
        <v>Canada</v>
      </c>
      <c r="R3228" s="14" t="str">
        <f t="shared" si="404"/>
        <v>|Canada|Norway|</v>
      </c>
      <c r="S3228" s="14" t="str">
        <f t="shared" si="405"/>
        <v>|Dramas|Independent Movies|</v>
      </c>
      <c r="T3228" s="14" t="str">
        <f t="shared" si="406"/>
        <v>|Elle-Máijá Tailfeathers|Kathleen Hepburn|</v>
      </c>
      <c r="U3228" s="14" t="str">
        <f t="shared" si="407"/>
        <v>|Violet Nelson|Elle-Máijá Tailfeathers|Charlie Hannah|Barbara Eve Harris|Sonny Surowiec|Jay Cardinal Villeneuve|Tony Massil|Aidan Dee|James Angus Cowan|Anthony Bolognese|</v>
      </c>
    </row>
    <row r="3229" spans="1:21">
      <c r="A3229" s="14" t="s">
        <v>15501</v>
      </c>
      <c r="B3229" s="14" t="s">
        <v>48</v>
      </c>
      <c r="C3229" s="14" t="s">
        <v>15502</v>
      </c>
      <c r="D3229" s="14" t="s">
        <v>293</v>
      </c>
      <c r="E3229" s="14" t="s">
        <v>15503</v>
      </c>
      <c r="F3229" s="14" t="s">
        <v>115</v>
      </c>
      <c r="G3229" s="26">
        <v>43796</v>
      </c>
      <c r="H3229" s="14">
        <v>2019</v>
      </c>
      <c r="I3229" s="14" t="s">
        <v>363</v>
      </c>
      <c r="J3229" s="14" t="s">
        <v>13251</v>
      </c>
      <c r="K3229" s="14" t="s">
        <v>244</v>
      </c>
      <c r="L3229" s="14" t="s">
        <v>15504</v>
      </c>
      <c r="M3229" s="14">
        <f t="shared" si="400"/>
        <v>2019</v>
      </c>
      <c r="N3229" s="14">
        <f t="shared" si="401"/>
        <v>11</v>
      </c>
      <c r="O3229" s="14" t="str">
        <f>IFERROR(VLOOKUP(I3229,Lists!$F$2:$G$16,2,FALSE()),"Not Rated")</f>
        <v>Adults</v>
      </c>
      <c r="P3229" s="14">
        <f t="shared" si="402"/>
        <v>209</v>
      </c>
      <c r="Q3229" s="14" t="str">
        <f t="shared" si="403"/>
        <v>United States</v>
      </c>
      <c r="R3229" s="14" t="str">
        <f t="shared" si="404"/>
        <v>|United States|</v>
      </c>
      <c r="S3229" s="14" t="str">
        <f t="shared" si="405"/>
        <v>|Dramas|</v>
      </c>
      <c r="T3229" s="14" t="str">
        <f t="shared" si="406"/>
        <v>|Martin Scorsese|</v>
      </c>
      <c r="U3229" s="14" t="str">
        <f t="shared" si="407"/>
        <v>|Robert De Niro|Al Pacino|Joe Pesci|Harvey Keitel|Ray Romano|Bobby Cannavale|Anna Paquin|Stephen Graham|Stephanie Kurtzuba|Kathrine Narducci|Welker White|Jesse Plemons|Jack Huston|Domenick Lombardozzi|Louis Cancelmi|Paul Herman|Gary Basaraba|Marin Ireland|Sebastian Maniscalco|Steven Van Zandt|</v>
      </c>
    </row>
    <row r="3230" spans="1:21">
      <c r="A3230" s="14" t="s">
        <v>15505</v>
      </c>
      <c r="B3230" s="14" t="s">
        <v>48</v>
      </c>
      <c r="C3230" s="14" t="s">
        <v>15506</v>
      </c>
      <c r="D3230" s="14" t="s">
        <v>12507</v>
      </c>
      <c r="E3230" s="14" t="s">
        <v>12508</v>
      </c>
      <c r="F3230" s="14" t="s">
        <v>115</v>
      </c>
      <c r="G3230" s="26">
        <v>43795</v>
      </c>
      <c r="H3230" s="14">
        <v>2019</v>
      </c>
      <c r="I3230" s="14" t="s">
        <v>360</v>
      </c>
      <c r="J3230" s="14" t="s">
        <v>1290</v>
      </c>
      <c r="K3230" s="14" t="s">
        <v>261</v>
      </c>
      <c r="L3230" s="14" t="s">
        <v>15507</v>
      </c>
      <c r="M3230" s="14">
        <f t="shared" si="400"/>
        <v>2019</v>
      </c>
      <c r="N3230" s="14">
        <f t="shared" si="401"/>
        <v>11</v>
      </c>
      <c r="O3230" s="14" t="str">
        <f>IFERROR(VLOOKUP(I3230,Lists!$F$2:$G$16,2,FALSE()),"Not Rated")</f>
        <v>Adults</v>
      </c>
      <c r="P3230" s="14">
        <f t="shared" si="402"/>
        <v>86</v>
      </c>
      <c r="Q3230" s="14" t="str">
        <f t="shared" si="403"/>
        <v>United States</v>
      </c>
      <c r="R3230" s="14" t="str">
        <f t="shared" si="404"/>
        <v>|United States|</v>
      </c>
      <c r="S3230" s="14" t="str">
        <f t="shared" si="405"/>
        <v>|Stand-Up Comedy|</v>
      </c>
      <c r="T3230" s="14" t="str">
        <f t="shared" si="406"/>
        <v>|Seth Barrish|</v>
      </c>
      <c r="U3230" s="14" t="str">
        <f t="shared" si="407"/>
        <v>|Mike Birbiglia|</v>
      </c>
    </row>
    <row r="3231" spans="1:21">
      <c r="A3231" s="14" t="s">
        <v>15508</v>
      </c>
      <c r="B3231" s="14" t="s">
        <v>48</v>
      </c>
      <c r="C3231" s="14" t="s">
        <v>15509</v>
      </c>
      <c r="D3231" s="14" t="s">
        <v>4388</v>
      </c>
      <c r="E3231" s="14" t="s">
        <v>15510</v>
      </c>
      <c r="F3231" s="14" t="s">
        <v>115</v>
      </c>
      <c r="G3231" s="26">
        <v>43795</v>
      </c>
      <c r="H3231" s="14">
        <v>2019</v>
      </c>
      <c r="I3231" s="14" t="s">
        <v>366</v>
      </c>
      <c r="J3231" s="14" t="s">
        <v>6181</v>
      </c>
      <c r="K3231" s="14" t="s">
        <v>251</v>
      </c>
      <c r="L3231" s="14" t="s">
        <v>15511</v>
      </c>
      <c r="M3231" s="14">
        <f t="shared" si="400"/>
        <v>2019</v>
      </c>
      <c r="N3231" s="14">
        <f t="shared" si="401"/>
        <v>11</v>
      </c>
      <c r="O3231" s="14" t="str">
        <f>IFERROR(VLOOKUP(I3231,Lists!$F$2:$G$16,2,FALSE()),"Not Rated")</f>
        <v>Kids</v>
      </c>
      <c r="P3231" s="14">
        <f t="shared" si="402"/>
        <v>24</v>
      </c>
      <c r="Q3231" s="14" t="str">
        <f t="shared" si="403"/>
        <v>United States</v>
      </c>
      <c r="R3231" s="14" t="str">
        <f t="shared" si="404"/>
        <v>|United States|</v>
      </c>
      <c r="S3231" s="14" t="str">
        <f t="shared" si="405"/>
        <v>|Children &amp; Family Movies|</v>
      </c>
      <c r="T3231" s="14" t="str">
        <f t="shared" si="406"/>
        <v>|Steve Ball|</v>
      </c>
      <c r="U3231" s="14" t="str">
        <f t="shared" si="407"/>
        <v>|Elyse Maloway|Vincent Tong|Erin Mathews|Andrea Libman|Alessandro Juliani|Nicole Anthony|Diana Kaarina|Ian James Corlett|Britt McKillip|Kathleen Barr|Gigi Saul Guerrero|Brian Drummond|</v>
      </c>
    </row>
    <row r="3232" spans="1:21">
      <c r="A3232" s="14" t="s">
        <v>15512</v>
      </c>
      <c r="B3232" s="14" t="s">
        <v>49</v>
      </c>
      <c r="C3232" s="14" t="s">
        <v>15513</v>
      </c>
      <c r="D3232" s="14" t="s">
        <v>117</v>
      </c>
      <c r="E3232" s="14" t="s">
        <v>15514</v>
      </c>
      <c r="F3232" s="14" t="s">
        <v>147</v>
      </c>
      <c r="G3232" s="26">
        <v>43795</v>
      </c>
      <c r="H3232" s="14">
        <v>2015</v>
      </c>
      <c r="I3232" s="14" t="s">
        <v>360</v>
      </c>
      <c r="J3232" s="14" t="s">
        <v>106</v>
      </c>
      <c r="K3232" s="14" t="s">
        <v>1470</v>
      </c>
      <c r="L3232" s="14" t="s">
        <v>15515</v>
      </c>
      <c r="M3232" s="14">
        <f t="shared" si="400"/>
        <v>2019</v>
      </c>
      <c r="N3232" s="14">
        <f t="shared" si="401"/>
        <v>11</v>
      </c>
      <c r="O3232" s="14" t="str">
        <f>IFERROR(VLOOKUP(I3232,Lists!$F$2:$G$16,2,FALSE()),"Not Rated")</f>
        <v>Adults</v>
      </c>
      <c r="P3232" s="14">
        <f t="shared" si="402"/>
        <v>2</v>
      </c>
      <c r="Q3232" s="14" t="str">
        <f t="shared" si="403"/>
        <v>Poland</v>
      </c>
      <c r="R3232" s="14" t="str">
        <f t="shared" si="404"/>
        <v>|Poland|</v>
      </c>
      <c r="S3232" s="14" t="str">
        <f t="shared" si="405"/>
        <v>|Crime TV Shows|International TV Shows|TV Dramas|</v>
      </c>
      <c r="T3232" s="14" t="str">
        <f t="shared" si="406"/>
        <v>|Unknown|</v>
      </c>
      <c r="U3232" s="14" t="str">
        <f t="shared" si="407"/>
        <v>|Magdalena Boczarska|Wojciech Zieliński|Joanna Kulig|Radosław Pazura|Magdalena Zawadzka|Dorota Kolak|Zdzislaw Wardejn|Małgorzata Rożniatowska|Aleksandra Popławska|Lukasz Nowicki|Tamara Arciuch|Rafał Cieszyński|Karolina Kominek|</v>
      </c>
    </row>
    <row r="3233" spans="1:21">
      <c r="A3233" s="14" t="s">
        <v>15516</v>
      </c>
      <c r="B3233" s="14" t="s">
        <v>48</v>
      </c>
      <c r="C3233" s="14" t="s">
        <v>15517</v>
      </c>
      <c r="D3233" s="14" t="s">
        <v>117</v>
      </c>
      <c r="E3233" s="14" t="s">
        <v>10275</v>
      </c>
      <c r="F3233" s="14" t="s">
        <v>117</v>
      </c>
      <c r="G3233" s="26">
        <v>43795</v>
      </c>
      <c r="H3233" s="14">
        <v>2019</v>
      </c>
      <c r="I3233" s="14" t="s">
        <v>366</v>
      </c>
      <c r="J3233" s="14" t="s">
        <v>2838</v>
      </c>
      <c r="K3233" s="14" t="s">
        <v>251</v>
      </c>
      <c r="L3233" s="14" t="s">
        <v>15518</v>
      </c>
      <c r="M3233" s="14">
        <f t="shared" si="400"/>
        <v>2019</v>
      </c>
      <c r="N3233" s="14">
        <f t="shared" si="401"/>
        <v>11</v>
      </c>
      <c r="O3233" s="14" t="str">
        <f>IFERROR(VLOOKUP(I3233,Lists!$F$2:$G$16,2,FALSE()),"Not Rated")</f>
        <v>Kids</v>
      </c>
      <c r="P3233" s="14">
        <f t="shared" si="402"/>
        <v>46</v>
      </c>
      <c r="Q3233" s="14" t="str">
        <f t="shared" si="403"/>
        <v>Unknown</v>
      </c>
      <c r="R3233" s="14" t="str">
        <f t="shared" si="404"/>
        <v>|Unknown|</v>
      </c>
      <c r="S3233" s="14" t="str">
        <f t="shared" si="405"/>
        <v>|Children &amp; Family Movies|</v>
      </c>
      <c r="T3233" s="14" t="str">
        <f t="shared" si="406"/>
        <v>|Unknown|</v>
      </c>
      <c r="U3233" s="14" t="str">
        <f t="shared" si="407"/>
        <v>|Michela Luci|Jamie Watson|Eric Peterson|Anna Claire Bartlam|Nicolas Aqui|Cory Doran|Julie Lemieux|Derek McGrath|</v>
      </c>
    </row>
    <row r="3234" spans="1:21">
      <c r="A3234" s="14" t="s">
        <v>15519</v>
      </c>
      <c r="B3234" s="14" t="s">
        <v>49</v>
      </c>
      <c r="C3234" s="14" t="s">
        <v>15520</v>
      </c>
      <c r="D3234" s="14" t="s">
        <v>117</v>
      </c>
      <c r="E3234" s="14" t="s">
        <v>15521</v>
      </c>
      <c r="F3234" s="14" t="s">
        <v>125</v>
      </c>
      <c r="G3234" s="26">
        <v>43795</v>
      </c>
      <c r="H3234" s="14">
        <v>2019</v>
      </c>
      <c r="I3234" s="14" t="s">
        <v>360</v>
      </c>
      <c r="J3234" s="14" t="s">
        <v>105</v>
      </c>
      <c r="K3234" s="14" t="s">
        <v>4067</v>
      </c>
      <c r="L3234" s="14" t="s">
        <v>15522</v>
      </c>
      <c r="M3234" s="14">
        <f t="shared" si="400"/>
        <v>2019</v>
      </c>
      <c r="N3234" s="14">
        <f t="shared" si="401"/>
        <v>11</v>
      </c>
      <c r="O3234" s="14" t="str">
        <f>IFERROR(VLOOKUP(I3234,Lists!$F$2:$G$16,2,FALSE()),"Not Rated")</f>
        <v>Adults</v>
      </c>
      <c r="P3234" s="14">
        <f t="shared" si="402"/>
        <v>1</v>
      </c>
      <c r="Q3234" s="14" t="str">
        <f t="shared" si="403"/>
        <v>Mexico</v>
      </c>
      <c r="R3234" s="14" t="str">
        <f t="shared" si="404"/>
        <v>|Mexico|</v>
      </c>
      <c r="S3234" s="14" t="str">
        <f t="shared" si="405"/>
        <v>|International TV Shows|Spanish-Language TV Shows|Stand-Up Comedy &amp; Talk Shows|</v>
      </c>
      <c r="T3234" s="14" t="str">
        <f t="shared" si="406"/>
        <v>|Unknown|</v>
      </c>
      <c r="U3234" s="14" t="str">
        <f t="shared" si="407"/>
        <v>|Manu NNa|Ana Julia Yeyé|Ray Contreras|Pablo Morán|</v>
      </c>
    </row>
    <row r="3235" spans="1:21">
      <c r="A3235" s="14" t="s">
        <v>15523</v>
      </c>
      <c r="B3235" s="14" t="s">
        <v>48</v>
      </c>
      <c r="C3235" s="14" t="s">
        <v>15524</v>
      </c>
      <c r="D3235" s="14" t="s">
        <v>15525</v>
      </c>
      <c r="E3235" s="14" t="s">
        <v>15526</v>
      </c>
      <c r="F3235" s="14" t="s">
        <v>116</v>
      </c>
      <c r="G3235" s="26">
        <v>43794</v>
      </c>
      <c r="H3235" s="14">
        <v>2019</v>
      </c>
      <c r="I3235" s="14" t="s">
        <v>361</v>
      </c>
      <c r="J3235" s="14" t="s">
        <v>962</v>
      </c>
      <c r="K3235" s="14" t="s">
        <v>612</v>
      </c>
      <c r="L3235" s="14" t="s">
        <v>15527</v>
      </c>
      <c r="M3235" s="14">
        <f t="shared" si="400"/>
        <v>2019</v>
      </c>
      <c r="N3235" s="14">
        <f t="shared" si="401"/>
        <v>11</v>
      </c>
      <c r="O3235" s="14" t="str">
        <f>IFERROR(VLOOKUP(I3235,Lists!$F$2:$G$16,2,FALSE()),"Not Rated")</f>
        <v>Teens</v>
      </c>
      <c r="P3235" s="14">
        <f t="shared" si="402"/>
        <v>117</v>
      </c>
      <c r="Q3235" s="14" t="str">
        <f t="shared" si="403"/>
        <v>India</v>
      </c>
      <c r="R3235" s="14" t="str">
        <f t="shared" si="404"/>
        <v>|India|</v>
      </c>
      <c r="S3235" s="14" t="str">
        <f t="shared" si="405"/>
        <v>|Action &amp; Adventure|Dramas|International Movies|</v>
      </c>
      <c r="T3235" s="14" t="str">
        <f t="shared" si="406"/>
        <v>|Sanjiv Jaiswal|</v>
      </c>
      <c r="U3235" s="14" t="str">
        <f t="shared" si="407"/>
        <v>|Rajeev Khandelwal|Samiksha Singh|S.M. Zaheer|Vikram Gokhale|Meenakshi Sethi|Atul Kulkarni|Abhimanyu Singh|Aniruddha Dave|</v>
      </c>
    </row>
    <row r="3236" spans="1:21">
      <c r="A3236" s="14" t="s">
        <v>15528</v>
      </c>
      <c r="B3236" s="14" t="s">
        <v>48</v>
      </c>
      <c r="C3236" s="14" t="s">
        <v>15529</v>
      </c>
      <c r="D3236" s="14" t="s">
        <v>15530</v>
      </c>
      <c r="E3236" s="14" t="s">
        <v>117</v>
      </c>
      <c r="F3236" s="14" t="s">
        <v>122</v>
      </c>
      <c r="G3236" s="26">
        <v>43794</v>
      </c>
      <c r="H3236" s="14">
        <v>2019</v>
      </c>
      <c r="I3236" s="14" t="s">
        <v>360</v>
      </c>
      <c r="J3236" s="14" t="s">
        <v>872</v>
      </c>
      <c r="K3236" s="14" t="s">
        <v>496</v>
      </c>
      <c r="L3236" s="14" t="s">
        <v>15531</v>
      </c>
      <c r="M3236" s="14">
        <f t="shared" si="400"/>
        <v>2019</v>
      </c>
      <c r="N3236" s="14">
        <f t="shared" si="401"/>
        <v>11</v>
      </c>
      <c r="O3236" s="14" t="str">
        <f>IFERROR(VLOOKUP(I3236,Lists!$F$2:$G$16,2,FALSE()),"Not Rated")</f>
        <v>Adults</v>
      </c>
      <c r="P3236" s="14">
        <f t="shared" si="402"/>
        <v>87</v>
      </c>
      <c r="Q3236" s="14" t="str">
        <f t="shared" si="403"/>
        <v>Spain</v>
      </c>
      <c r="R3236" s="14" t="str">
        <f t="shared" si="404"/>
        <v>|Spain|</v>
      </c>
      <c r="S3236" s="14" t="str">
        <f t="shared" si="405"/>
        <v>|Documentaries|International Movies|</v>
      </c>
      <c r="T3236" s="14" t="str">
        <f t="shared" si="406"/>
        <v>|Marta Jaenes|Rosa Márquez|</v>
      </c>
      <c r="U3236" s="14" t="str">
        <f t="shared" si="407"/>
        <v>|Unknown|</v>
      </c>
    </row>
    <row r="3237" spans="1:21">
      <c r="A3237" s="14" t="s">
        <v>15532</v>
      </c>
      <c r="B3237" s="14" t="s">
        <v>48</v>
      </c>
      <c r="C3237" s="14" t="s">
        <v>15533</v>
      </c>
      <c r="D3237" s="14" t="s">
        <v>4287</v>
      </c>
      <c r="E3237" s="14" t="s">
        <v>15534</v>
      </c>
      <c r="F3237" s="14" t="s">
        <v>115</v>
      </c>
      <c r="G3237" s="26">
        <v>43793</v>
      </c>
      <c r="H3237" s="14">
        <v>2017</v>
      </c>
      <c r="I3237" s="14" t="s">
        <v>363</v>
      </c>
      <c r="J3237" s="14" t="s">
        <v>1121</v>
      </c>
      <c r="K3237" s="14" t="s">
        <v>683</v>
      </c>
      <c r="L3237" s="14" t="s">
        <v>15535</v>
      </c>
      <c r="M3237" s="14">
        <f t="shared" si="400"/>
        <v>2019</v>
      </c>
      <c r="N3237" s="14">
        <f t="shared" si="401"/>
        <v>11</v>
      </c>
      <c r="O3237" s="14" t="str">
        <f>IFERROR(VLOOKUP(I3237,Lists!$F$2:$G$16,2,FALSE()),"Not Rated")</f>
        <v>Adults</v>
      </c>
      <c r="P3237" s="14">
        <f t="shared" si="402"/>
        <v>121</v>
      </c>
      <c r="Q3237" s="14" t="str">
        <f t="shared" si="403"/>
        <v>United States</v>
      </c>
      <c r="R3237" s="14" t="str">
        <f t="shared" si="404"/>
        <v>|United States|</v>
      </c>
      <c r="S3237" s="14" t="str">
        <f t="shared" si="405"/>
        <v>|Dramas|Thrillers|</v>
      </c>
      <c r="T3237" s="14" t="str">
        <f t="shared" si="406"/>
        <v>|Ric Roman Waugh|</v>
      </c>
      <c r="U3237" s="14" t="str">
        <f t="shared" si="407"/>
        <v>|Nikolaj Coster-Waldau|Omari Hardwick|Lake Bell|Jon Bernthal|Emory Cohen|Jeffrey Donovan|Evan Jones|Benjamin Bratt|Holt McCallany|</v>
      </c>
    </row>
    <row r="3238" spans="1:21">
      <c r="A3238" s="14" t="s">
        <v>15536</v>
      </c>
      <c r="B3238" s="14" t="s">
        <v>49</v>
      </c>
      <c r="C3238" s="14" t="s">
        <v>15537</v>
      </c>
      <c r="D3238" s="14" t="s">
        <v>117</v>
      </c>
      <c r="E3238" s="14" t="s">
        <v>15538</v>
      </c>
      <c r="F3238" s="14" t="s">
        <v>126</v>
      </c>
      <c r="G3238" s="26">
        <v>43792</v>
      </c>
      <c r="H3238" s="14">
        <v>2019</v>
      </c>
      <c r="I3238" s="14" t="s">
        <v>361</v>
      </c>
      <c r="J3238" s="14" t="s">
        <v>105</v>
      </c>
      <c r="K3238" s="14" t="s">
        <v>15539</v>
      </c>
      <c r="L3238" s="14" t="s">
        <v>15540</v>
      </c>
      <c r="M3238" s="14">
        <f t="shared" si="400"/>
        <v>2019</v>
      </c>
      <c r="N3238" s="14">
        <f t="shared" si="401"/>
        <v>11</v>
      </c>
      <c r="O3238" s="14" t="str">
        <f>IFERROR(VLOOKUP(I3238,Lists!$F$2:$G$16,2,FALSE()),"Not Rated")</f>
        <v>Teens</v>
      </c>
      <c r="P3238" s="14">
        <f t="shared" si="402"/>
        <v>1</v>
      </c>
      <c r="Q3238" s="14" t="str">
        <f t="shared" si="403"/>
        <v>China</v>
      </c>
      <c r="R3238" s="14" t="str">
        <f t="shared" si="404"/>
        <v>|China|</v>
      </c>
      <c r="S3238" s="14" t="str">
        <f t="shared" si="405"/>
        <v>|International TV Shows|TV Comedies|TV Sci-Fi &amp; Fantasy|</v>
      </c>
      <c r="T3238" s="14" t="str">
        <f t="shared" si="406"/>
        <v>|Unknown|</v>
      </c>
      <c r="U3238" s="14" t="str">
        <f t="shared" si="407"/>
        <v>|Xu Kai|Sandrine Pinna|Ryan Zhu|Gao Yuer|Cristy Guo|He Wenjun|Zheng Yawen|Li Junhao|Roger Kwok|James Wen|</v>
      </c>
    </row>
    <row r="3239" spans="1:21">
      <c r="A3239" s="14" t="s">
        <v>15541</v>
      </c>
      <c r="B3239" s="14" t="s">
        <v>48</v>
      </c>
      <c r="C3239" s="14" t="s">
        <v>15542</v>
      </c>
      <c r="D3239" s="14" t="s">
        <v>15543</v>
      </c>
      <c r="E3239" s="14" t="s">
        <v>15544</v>
      </c>
      <c r="F3239" s="14" t="s">
        <v>120</v>
      </c>
      <c r="G3239" s="26">
        <v>43791</v>
      </c>
      <c r="H3239" s="14">
        <v>2019</v>
      </c>
      <c r="I3239" s="14" t="s">
        <v>360</v>
      </c>
      <c r="J3239" s="14" t="s">
        <v>566</v>
      </c>
      <c r="K3239" s="14" t="s">
        <v>444</v>
      </c>
      <c r="L3239" s="14" t="s">
        <v>15545</v>
      </c>
      <c r="M3239" s="14">
        <f t="shared" si="400"/>
        <v>2019</v>
      </c>
      <c r="N3239" s="14">
        <f t="shared" si="401"/>
        <v>11</v>
      </c>
      <c r="O3239" s="14" t="str">
        <f>IFERROR(VLOOKUP(I3239,Lists!$F$2:$G$16,2,FALSE()),"Not Rated")</f>
        <v>Adults</v>
      </c>
      <c r="P3239" s="14">
        <f t="shared" si="402"/>
        <v>97</v>
      </c>
      <c r="Q3239" s="14" t="str">
        <f t="shared" si="403"/>
        <v>France</v>
      </c>
      <c r="R3239" s="14" t="str">
        <f t="shared" si="404"/>
        <v>|France|</v>
      </c>
      <c r="S3239" s="14" t="str">
        <f t="shared" si="405"/>
        <v>|Dramas|Independent Movies|International Movies|</v>
      </c>
      <c r="T3239" s="14" t="str">
        <f t="shared" si="406"/>
        <v>|Julien Abraham|</v>
      </c>
      <c r="U3239" s="14" t="str">
        <f t="shared" si="407"/>
        <v>|MHD|Darren Muselet|Aïssa Maïga|Jalil Lespert|Youssouf Gueye|Hiam Abbass|Lisette Malidor|</v>
      </c>
    </row>
    <row r="3240" spans="1:21">
      <c r="A3240" s="14" t="s">
        <v>15546</v>
      </c>
      <c r="B3240" s="14" t="s">
        <v>49</v>
      </c>
      <c r="C3240" s="14" t="s">
        <v>15547</v>
      </c>
      <c r="D3240" s="14" t="s">
        <v>117</v>
      </c>
      <c r="E3240" s="14" t="s">
        <v>15548</v>
      </c>
      <c r="F3240" s="14" t="s">
        <v>115</v>
      </c>
      <c r="G3240" s="26">
        <v>43791</v>
      </c>
      <c r="H3240" s="14">
        <v>2019</v>
      </c>
      <c r="I3240" s="14" t="s">
        <v>361</v>
      </c>
      <c r="J3240" s="14" t="s">
        <v>105</v>
      </c>
      <c r="K3240" s="14" t="s">
        <v>249</v>
      </c>
      <c r="L3240" s="14" t="s">
        <v>15549</v>
      </c>
      <c r="M3240" s="14">
        <f t="shared" si="400"/>
        <v>2019</v>
      </c>
      <c r="N3240" s="14">
        <f t="shared" si="401"/>
        <v>11</v>
      </c>
      <c r="O3240" s="14" t="str">
        <f>IFERROR(VLOOKUP(I3240,Lists!$F$2:$G$16,2,FALSE()),"Not Rated")</f>
        <v>Teens</v>
      </c>
      <c r="P3240" s="14">
        <f t="shared" si="402"/>
        <v>1</v>
      </c>
      <c r="Q3240" s="14" t="str">
        <f t="shared" si="403"/>
        <v>United States</v>
      </c>
      <c r="R3240" s="14" t="str">
        <f t="shared" si="404"/>
        <v>|United States|</v>
      </c>
      <c r="S3240" s="14" t="str">
        <f t="shared" si="405"/>
        <v>|TV Dramas|</v>
      </c>
      <c r="T3240" s="14" t="str">
        <f t="shared" si="406"/>
        <v>|Unknown|</v>
      </c>
      <c r="U3240" s="14" t="str">
        <f t="shared" si="407"/>
        <v>|Dolly Parton|Julianne Hough|Kimberly Williams-Paisley|Dallas Roberts|Melissa Leo|Andy Mientus|Katie Stevens|Michael J. Willett|Aidan Langford|Ray McKinnon|Delta Burke|Gerald McRaney|Ben Lawson|Brooke Elliott|Michele Weaver|Tim Reid|Sarah Shahi|Rochelle Aytes|Jessica Collins|Tammy Lynn Michaels|Robert Taylor|Holly Taylor|Shane Paul McGhie|Mary Lane Haskell|Camryn Manheim|Bellamy Young|Patricia Wettig|Timothy Busfield|Tom Brittney|Virginia Gardner|Colin O'Donoghue|Willa Fitzgerald|David Denman|Vanessa Rubio|Mac Davis|Kathleen Turner|Ginnifer Goodwin|Kyle Bornheimer|Tyler Crumley|Mary Donnelly Haskell|Ed Amatrudo|</v>
      </c>
    </row>
    <row r="3241" spans="1:21">
      <c r="A3241" s="14" t="s">
        <v>15550</v>
      </c>
      <c r="B3241" s="14" t="s">
        <v>48</v>
      </c>
      <c r="C3241" s="14" t="s">
        <v>15551</v>
      </c>
      <c r="D3241" s="14" t="s">
        <v>15094</v>
      </c>
      <c r="E3241" s="14" t="s">
        <v>15552</v>
      </c>
      <c r="F3241" s="14" t="s">
        <v>121</v>
      </c>
      <c r="G3241" s="26">
        <v>43791</v>
      </c>
      <c r="H3241" s="14">
        <v>2015</v>
      </c>
      <c r="I3241" s="14" t="s">
        <v>360</v>
      </c>
      <c r="J3241" s="14" t="s">
        <v>1121</v>
      </c>
      <c r="K3241" s="14" t="s">
        <v>699</v>
      </c>
      <c r="L3241" s="14" t="s">
        <v>15553</v>
      </c>
      <c r="M3241" s="14">
        <f t="shared" si="400"/>
        <v>2019</v>
      </c>
      <c r="N3241" s="14">
        <f t="shared" si="401"/>
        <v>11</v>
      </c>
      <c r="O3241" s="14" t="str">
        <f>IFERROR(VLOOKUP(I3241,Lists!$F$2:$G$16,2,FALSE()),"Not Rated")</f>
        <v>Adults</v>
      </c>
      <c r="P3241" s="14">
        <f t="shared" si="402"/>
        <v>121</v>
      </c>
      <c r="Q3241" s="14" t="str">
        <f t="shared" si="403"/>
        <v>Japan</v>
      </c>
      <c r="R3241" s="14" t="str">
        <f t="shared" si="404"/>
        <v>|Japan|</v>
      </c>
      <c r="S3241" s="14" t="str">
        <f t="shared" si="405"/>
        <v>|Action &amp; Adventure|Anime Features|International Movies|</v>
      </c>
      <c r="T3241" s="14" t="str">
        <f t="shared" si="406"/>
        <v>|Tsutomu Mizushima|</v>
      </c>
      <c r="U3241" s="14" t="str">
        <f t="shared" si="407"/>
        <v>|Mai Fuchigami|Ai Kayano|Mami Ozaki|Ikumi Nakagami|Yuka Iguchi|Misato Fukuen|Mikako Takahashi|Kana Ueda|Mika Kikuchi|Maya Yoshioka|</v>
      </c>
    </row>
    <row r="3242" spans="1:21">
      <c r="A3242" s="14" t="s">
        <v>15554</v>
      </c>
      <c r="B3242" s="14" t="s">
        <v>48</v>
      </c>
      <c r="C3242" s="14" t="s">
        <v>15555</v>
      </c>
      <c r="D3242" s="14" t="s">
        <v>117</v>
      </c>
      <c r="E3242" s="14" t="s">
        <v>12508</v>
      </c>
      <c r="F3242" s="14" t="s">
        <v>115</v>
      </c>
      <c r="G3242" s="26">
        <v>43791</v>
      </c>
      <c r="H3242" s="14">
        <v>2008</v>
      </c>
      <c r="I3242" s="14" t="s">
        <v>360</v>
      </c>
      <c r="J3242" s="14" t="s">
        <v>14612</v>
      </c>
      <c r="K3242" s="14" t="s">
        <v>261</v>
      </c>
      <c r="L3242" s="14" t="s">
        <v>15556</v>
      </c>
      <c r="M3242" s="14">
        <f t="shared" si="400"/>
        <v>2019</v>
      </c>
      <c r="N3242" s="14">
        <f t="shared" si="401"/>
        <v>11</v>
      </c>
      <c r="O3242" s="14" t="str">
        <f>IFERROR(VLOOKUP(I3242,Lists!$F$2:$G$16,2,FALSE()),"Not Rated")</f>
        <v>Adults</v>
      </c>
      <c r="P3242" s="14">
        <f t="shared" si="402"/>
        <v>56</v>
      </c>
      <c r="Q3242" s="14" t="str">
        <f t="shared" si="403"/>
        <v>United States</v>
      </c>
      <c r="R3242" s="14" t="str">
        <f t="shared" si="404"/>
        <v>|United States|</v>
      </c>
      <c r="S3242" s="14" t="str">
        <f t="shared" si="405"/>
        <v>|Stand-Up Comedy|</v>
      </c>
      <c r="T3242" s="14" t="str">
        <f t="shared" si="406"/>
        <v>|Unknown|</v>
      </c>
      <c r="U3242" s="14" t="str">
        <f t="shared" si="407"/>
        <v>|Mike Birbiglia|</v>
      </c>
    </row>
    <row r="3243" spans="1:21">
      <c r="A3243" s="14" t="s">
        <v>15557</v>
      </c>
      <c r="B3243" s="14" t="s">
        <v>49</v>
      </c>
      <c r="C3243" s="14" t="s">
        <v>15558</v>
      </c>
      <c r="D3243" s="14" t="s">
        <v>117</v>
      </c>
      <c r="E3243" s="14" t="s">
        <v>717</v>
      </c>
      <c r="F3243" s="14" t="s">
        <v>115</v>
      </c>
      <c r="G3243" s="26">
        <v>43791</v>
      </c>
      <c r="H3243" s="14">
        <v>2019</v>
      </c>
      <c r="I3243" s="14" t="s">
        <v>362</v>
      </c>
      <c r="J3243" s="14" t="s">
        <v>106</v>
      </c>
      <c r="K3243" s="14" t="s">
        <v>262</v>
      </c>
      <c r="L3243" s="14" t="s">
        <v>15559</v>
      </c>
      <c r="M3243" s="14">
        <f t="shared" si="400"/>
        <v>2019</v>
      </c>
      <c r="N3243" s="14">
        <f t="shared" si="401"/>
        <v>11</v>
      </c>
      <c r="O3243" s="14" t="str">
        <f>IFERROR(VLOOKUP(I3243,Lists!$F$2:$G$16,2,FALSE()),"Not Rated")</f>
        <v>Older Kids</v>
      </c>
      <c r="P3243" s="14">
        <f t="shared" si="402"/>
        <v>2</v>
      </c>
      <c r="Q3243" s="14" t="str">
        <f t="shared" si="403"/>
        <v>United States</v>
      </c>
      <c r="R3243" s="14" t="str">
        <f t="shared" si="404"/>
        <v>|United States|</v>
      </c>
      <c r="S3243" s="14" t="str">
        <f t="shared" si="405"/>
        <v>|Reality TV|</v>
      </c>
      <c r="T3243" s="14" t="str">
        <f t="shared" si="406"/>
        <v>|Unknown|</v>
      </c>
      <c r="U3243" s="14" t="str">
        <f t="shared" si="407"/>
        <v>|Nicole Byer|Jacques Torres|</v>
      </c>
    </row>
    <row r="3244" spans="1:21">
      <c r="A3244" s="14" t="s">
        <v>15560</v>
      </c>
      <c r="B3244" s="14" t="s">
        <v>49</v>
      </c>
      <c r="C3244" s="14" t="s">
        <v>15561</v>
      </c>
      <c r="D3244" s="14" t="s">
        <v>117</v>
      </c>
      <c r="E3244" s="14" t="s">
        <v>117</v>
      </c>
      <c r="F3244" s="14" t="s">
        <v>115</v>
      </c>
      <c r="G3244" s="26">
        <v>43791</v>
      </c>
      <c r="H3244" s="14">
        <v>2019</v>
      </c>
      <c r="I3244" s="14" t="s">
        <v>360</v>
      </c>
      <c r="J3244" s="14" t="s">
        <v>105</v>
      </c>
      <c r="K3244" s="14" t="s">
        <v>2015</v>
      </c>
      <c r="L3244" s="14" t="s">
        <v>15562</v>
      </c>
      <c r="M3244" s="14">
        <f t="shared" si="400"/>
        <v>2019</v>
      </c>
      <c r="N3244" s="14">
        <f t="shared" si="401"/>
        <v>11</v>
      </c>
      <c r="O3244" s="14" t="str">
        <f>IFERROR(VLOOKUP(I3244,Lists!$F$2:$G$16,2,FALSE()),"Not Rated")</f>
        <v>Adults</v>
      </c>
      <c r="P3244" s="14">
        <f t="shared" si="402"/>
        <v>1</v>
      </c>
      <c r="Q3244" s="14" t="str">
        <f t="shared" si="403"/>
        <v>United States</v>
      </c>
      <c r="R3244" s="14" t="str">
        <f t="shared" si="404"/>
        <v>|United States|</v>
      </c>
      <c r="S3244" s="14" t="str">
        <f t="shared" si="405"/>
        <v>|Crime TV Shows|Docuseries|</v>
      </c>
      <c r="T3244" s="14" t="str">
        <f t="shared" si="406"/>
        <v>|Unknown|</v>
      </c>
      <c r="U3244" s="14" t="str">
        <f t="shared" si="407"/>
        <v>|Unknown|</v>
      </c>
    </row>
    <row r="3245" spans="1:21">
      <c r="A3245" s="14" t="s">
        <v>15563</v>
      </c>
      <c r="B3245" s="14" t="s">
        <v>49</v>
      </c>
      <c r="C3245" s="14" t="s">
        <v>15564</v>
      </c>
      <c r="D3245" s="14" t="s">
        <v>117</v>
      </c>
      <c r="E3245" s="14" t="s">
        <v>15565</v>
      </c>
      <c r="F3245" s="14" t="s">
        <v>133</v>
      </c>
      <c r="G3245" s="26">
        <v>43791</v>
      </c>
      <c r="H3245" s="14">
        <v>2019</v>
      </c>
      <c r="I3245" s="14" t="s">
        <v>360</v>
      </c>
      <c r="J3245" s="14" t="s">
        <v>105</v>
      </c>
      <c r="K3245" s="14" t="s">
        <v>1608</v>
      </c>
      <c r="L3245" s="14" t="s">
        <v>15566</v>
      </c>
      <c r="M3245" s="14">
        <f t="shared" si="400"/>
        <v>2019</v>
      </c>
      <c r="N3245" s="14">
        <f t="shared" si="401"/>
        <v>11</v>
      </c>
      <c r="O3245" s="14" t="str">
        <f>IFERROR(VLOOKUP(I3245,Lists!$F$2:$G$16,2,FALSE()),"Not Rated")</f>
        <v>Adults</v>
      </c>
      <c r="P3245" s="14">
        <f t="shared" si="402"/>
        <v>1</v>
      </c>
      <c r="Q3245" s="14" t="str">
        <f t="shared" si="403"/>
        <v>Brazil</v>
      </c>
      <c r="R3245" s="14" t="str">
        <f t="shared" si="404"/>
        <v>|Brazil|</v>
      </c>
      <c r="S3245" s="14" t="str">
        <f t="shared" si="405"/>
        <v>|International TV Shows|TV Comedies|TV Dramas|</v>
      </c>
      <c r="T3245" s="14" t="str">
        <f t="shared" si="406"/>
        <v>|Unknown|</v>
      </c>
      <c r="U3245" s="14" t="str">
        <f t="shared" si="407"/>
        <v>|Victor Lamoglia|Júlia Rabello|Kéfera Buchmann|Augusto Madeira|Danilo de Moura|Leandro Ramos|Telma Souza|Priscila Sol|Wallie Ruy|Maurício de Barros|Hermínio Ribeiro|</v>
      </c>
    </row>
    <row r="3246" spans="1:21">
      <c r="A3246" s="14" t="s">
        <v>15567</v>
      </c>
      <c r="B3246" s="14" t="s">
        <v>48</v>
      </c>
      <c r="C3246" s="14" t="s">
        <v>15568</v>
      </c>
      <c r="D3246" s="14" t="s">
        <v>14240</v>
      </c>
      <c r="E3246" s="14" t="s">
        <v>15569</v>
      </c>
      <c r="F3246" s="14" t="s">
        <v>115</v>
      </c>
      <c r="G3246" s="26">
        <v>43791</v>
      </c>
      <c r="H3246" s="14">
        <v>2019</v>
      </c>
      <c r="I3246" s="14" t="s">
        <v>360</v>
      </c>
      <c r="J3246" s="14" t="s">
        <v>1008</v>
      </c>
      <c r="K3246" s="14" t="s">
        <v>884</v>
      </c>
      <c r="L3246" s="14" t="s">
        <v>15570</v>
      </c>
      <c r="M3246" s="14">
        <f t="shared" si="400"/>
        <v>2019</v>
      </c>
      <c r="N3246" s="14">
        <f t="shared" si="401"/>
        <v>11</v>
      </c>
      <c r="O3246" s="14" t="str">
        <f>IFERROR(VLOOKUP(I3246,Lists!$F$2:$G$16,2,FALSE()),"Not Rated")</f>
        <v>Adults</v>
      </c>
      <c r="P3246" s="14">
        <f t="shared" si="402"/>
        <v>119</v>
      </c>
      <c r="Q3246" s="14" t="str">
        <f t="shared" si="403"/>
        <v>United States</v>
      </c>
      <c r="R3246" s="14" t="str">
        <f t="shared" si="404"/>
        <v>|United States|</v>
      </c>
      <c r="S3246" s="14" t="str">
        <f t="shared" si="405"/>
        <v>|Documentaries|Sports Movies|</v>
      </c>
      <c r="T3246" s="14" t="str">
        <f t="shared" si="406"/>
        <v>|Nate Adams|Adam Carolla|</v>
      </c>
      <c r="U3246" s="14" t="str">
        <f t="shared" si="407"/>
        <v>|Carroll Shelby|</v>
      </c>
    </row>
    <row r="3247" spans="1:21">
      <c r="A3247" s="14" t="s">
        <v>15571</v>
      </c>
      <c r="B3247" s="14" t="s">
        <v>49</v>
      </c>
      <c r="C3247" s="14" t="s">
        <v>15572</v>
      </c>
      <c r="D3247" s="14" t="s">
        <v>117</v>
      </c>
      <c r="E3247" s="14" t="s">
        <v>15573</v>
      </c>
      <c r="F3247" s="14" t="s">
        <v>15574</v>
      </c>
      <c r="G3247" s="26">
        <v>43791</v>
      </c>
      <c r="H3247" s="14">
        <v>2019</v>
      </c>
      <c r="I3247" s="14" t="s">
        <v>360</v>
      </c>
      <c r="J3247" s="14" t="s">
        <v>105</v>
      </c>
      <c r="K3247" s="14" t="s">
        <v>1599</v>
      </c>
      <c r="L3247" s="14" t="s">
        <v>15575</v>
      </c>
      <c r="M3247" s="14">
        <f t="shared" si="400"/>
        <v>2019</v>
      </c>
      <c r="N3247" s="14">
        <f t="shared" si="401"/>
        <v>11</v>
      </c>
      <c r="O3247" s="14" t="str">
        <f>IFERROR(VLOOKUP(I3247,Lists!$F$2:$G$16,2,FALSE()),"Not Rated")</f>
        <v>Adults</v>
      </c>
      <c r="P3247" s="14">
        <f t="shared" si="402"/>
        <v>1</v>
      </c>
      <c r="Q3247" s="14" t="str">
        <f t="shared" si="403"/>
        <v>Singapore</v>
      </c>
      <c r="R3247" s="14" t="str">
        <f t="shared" si="404"/>
        <v>|Singapore|United States|</v>
      </c>
      <c r="S3247" s="14" t="str">
        <f t="shared" si="405"/>
        <v>|International TV Shows|Reality TV|</v>
      </c>
      <c r="T3247" s="14" t="str">
        <f t="shared" si="406"/>
        <v>|Unknown|</v>
      </c>
      <c r="U3247" s="14" t="str">
        <f t="shared" si="407"/>
        <v>|Nicole Ong|Mae Tan|Sukki Singapora|Vinny Sharp|Paul Foster|Tabitha Nauser|</v>
      </c>
    </row>
    <row r="3248" spans="1:21">
      <c r="A3248" s="14" t="s">
        <v>15576</v>
      </c>
      <c r="B3248" s="14" t="s">
        <v>49</v>
      </c>
      <c r="C3248" s="14" t="s">
        <v>15577</v>
      </c>
      <c r="D3248" s="14" t="s">
        <v>117</v>
      </c>
      <c r="E3248" s="14" t="s">
        <v>15578</v>
      </c>
      <c r="F3248" s="14" t="s">
        <v>1084</v>
      </c>
      <c r="G3248" s="26">
        <v>43791</v>
      </c>
      <c r="H3248" s="14">
        <v>2019</v>
      </c>
      <c r="I3248" s="14" t="s">
        <v>365</v>
      </c>
      <c r="J3248" s="14" t="s">
        <v>107</v>
      </c>
      <c r="K3248" s="14" t="s">
        <v>3090</v>
      </c>
      <c r="L3248" s="14" t="s">
        <v>15579</v>
      </c>
      <c r="M3248" s="14">
        <f t="shared" si="400"/>
        <v>2019</v>
      </c>
      <c r="N3248" s="14">
        <f t="shared" si="401"/>
        <v>11</v>
      </c>
      <c r="O3248" s="14" t="str">
        <f>IFERROR(VLOOKUP(I3248,Lists!$F$2:$G$16,2,FALSE()),"Not Rated")</f>
        <v>Kids</v>
      </c>
      <c r="P3248" s="14">
        <f t="shared" si="402"/>
        <v>3</v>
      </c>
      <c r="Q3248" s="14" t="str">
        <f t="shared" si="403"/>
        <v>United States</v>
      </c>
      <c r="R3248" s="14" t="str">
        <f t="shared" si="404"/>
        <v>|United States|Canada|</v>
      </c>
      <c r="S3248" s="14" t="str">
        <f t="shared" si="405"/>
        <v>|Kids' TV|TV Action &amp; Adventure|TV Sci-Fi &amp; Fantasy|</v>
      </c>
      <c r="T3248" s="14" t="str">
        <f t="shared" si="406"/>
        <v>|Unknown|</v>
      </c>
      <c r="U3248" s="14" t="str">
        <f t="shared" si="407"/>
        <v>|Jack De Sena|Paula Burrows|Sasha Rojen|Jason Simpson|Racquel Belmonte|Jesse Inocalla|Luc Roderique|Jonathan Holmes|Adrian Petriw|</v>
      </c>
    </row>
    <row r="3249" spans="1:21">
      <c r="A3249" s="14" t="s">
        <v>15580</v>
      </c>
      <c r="B3249" s="14" t="s">
        <v>49</v>
      </c>
      <c r="C3249" s="14" t="s">
        <v>15581</v>
      </c>
      <c r="D3249" s="14" t="s">
        <v>117</v>
      </c>
      <c r="E3249" s="14" t="s">
        <v>15582</v>
      </c>
      <c r="F3249" s="14" t="s">
        <v>115</v>
      </c>
      <c r="G3249" s="26">
        <v>43791</v>
      </c>
      <c r="H3249" s="14">
        <v>2019</v>
      </c>
      <c r="I3249" s="14" t="s">
        <v>365</v>
      </c>
      <c r="J3249" s="14" t="s">
        <v>3025</v>
      </c>
      <c r="K3249" s="14" t="s">
        <v>617</v>
      </c>
      <c r="L3249" s="14" t="s">
        <v>15583</v>
      </c>
      <c r="M3249" s="14">
        <f t="shared" si="400"/>
        <v>2019</v>
      </c>
      <c r="N3249" s="14">
        <f t="shared" si="401"/>
        <v>11</v>
      </c>
      <c r="O3249" s="14" t="str">
        <f>IFERROR(VLOOKUP(I3249,Lists!$F$2:$G$16,2,FALSE()),"Not Rated")</f>
        <v>Kids</v>
      </c>
      <c r="P3249" s="14">
        <f t="shared" si="402"/>
        <v>8</v>
      </c>
      <c r="Q3249" s="14" t="str">
        <f t="shared" si="403"/>
        <v>United States</v>
      </c>
      <c r="R3249" s="14" t="str">
        <f t="shared" si="404"/>
        <v>|United States|</v>
      </c>
      <c r="S3249" s="14" t="str">
        <f t="shared" si="405"/>
        <v>|Kids' TV|TV Comedies|</v>
      </c>
      <c r="T3249" s="14" t="str">
        <f t="shared" si="406"/>
        <v>|Unknown|</v>
      </c>
      <c r="U3249" s="14" t="str">
        <f t="shared" si="407"/>
        <v>|Amanda Leighton|Skylar Astin|Ron Funches|David Fynn|David Koechner|David Kaye|Sean T. Krishnan|Sam Lerner|Patrick Pinney|Kevin Michael Richardson|Kari Wahlgren|Fryda Wolff|</v>
      </c>
    </row>
    <row r="3250" spans="1:21">
      <c r="A3250" s="14" t="s">
        <v>15584</v>
      </c>
      <c r="B3250" s="14" t="s">
        <v>48</v>
      </c>
      <c r="C3250" s="14" t="s">
        <v>15585</v>
      </c>
      <c r="D3250" s="14" t="s">
        <v>15586</v>
      </c>
      <c r="E3250" s="14" t="s">
        <v>15587</v>
      </c>
      <c r="F3250" s="14" t="s">
        <v>115</v>
      </c>
      <c r="G3250" s="26">
        <v>43790</v>
      </c>
      <c r="H3250" s="14">
        <v>2019</v>
      </c>
      <c r="I3250" s="14" t="s">
        <v>361</v>
      </c>
      <c r="J3250" s="14" t="s">
        <v>730</v>
      </c>
      <c r="K3250" s="14" t="s">
        <v>8698</v>
      </c>
      <c r="L3250" s="14" t="s">
        <v>15588</v>
      </c>
      <c r="M3250" s="14">
        <f t="shared" si="400"/>
        <v>2019</v>
      </c>
      <c r="N3250" s="14">
        <f t="shared" si="401"/>
        <v>11</v>
      </c>
      <c r="O3250" s="14" t="str">
        <f>IFERROR(VLOOKUP(I3250,Lists!$F$2:$G$16,2,FALSE()),"Not Rated")</f>
        <v>Teens</v>
      </c>
      <c r="P3250" s="14">
        <f t="shared" si="402"/>
        <v>93</v>
      </c>
      <c r="Q3250" s="14" t="str">
        <f t="shared" si="403"/>
        <v>United States</v>
      </c>
      <c r="R3250" s="14" t="str">
        <f t="shared" si="404"/>
        <v>|United States|</v>
      </c>
      <c r="S3250" s="14" t="str">
        <f t="shared" si="405"/>
        <v>|Children &amp; Family Movies|Comedies|Romantic Movies|</v>
      </c>
      <c r="T3250" s="14" t="str">
        <f t="shared" si="406"/>
        <v>|Monika Mitchell|</v>
      </c>
      <c r="U3250" s="14" t="str">
        <f t="shared" si="407"/>
        <v>|Vanessa Hudgens|Josh Whitehouse|Emmanuelle Chriqui|Harry Jarvis|Mimi Gianopulos|Ella Kenion|Jean-Michel Le Gal|Arnold Pinnock|</v>
      </c>
    </row>
    <row r="3251" spans="1:21">
      <c r="A3251" s="14" t="s">
        <v>15589</v>
      </c>
      <c r="B3251" s="14" t="s">
        <v>49</v>
      </c>
      <c r="C3251" s="14" t="s">
        <v>15590</v>
      </c>
      <c r="D3251" s="14" t="s">
        <v>117</v>
      </c>
      <c r="E3251" s="14" t="s">
        <v>15591</v>
      </c>
      <c r="F3251" s="14" t="s">
        <v>139</v>
      </c>
      <c r="G3251" s="26">
        <v>43789</v>
      </c>
      <c r="H3251" s="14">
        <v>2019</v>
      </c>
      <c r="I3251" s="14" t="s">
        <v>360</v>
      </c>
      <c r="J3251" s="14" t="s">
        <v>105</v>
      </c>
      <c r="K3251" s="14" t="s">
        <v>1608</v>
      </c>
      <c r="L3251" s="14" t="s">
        <v>15592</v>
      </c>
      <c r="M3251" s="14">
        <f t="shared" si="400"/>
        <v>2019</v>
      </c>
      <c r="N3251" s="14">
        <f t="shared" si="401"/>
        <v>11</v>
      </c>
      <c r="O3251" s="14" t="str">
        <f>IFERROR(VLOOKUP(I3251,Lists!$F$2:$G$16,2,FALSE()),"Not Rated")</f>
        <v>Adults</v>
      </c>
      <c r="P3251" s="14">
        <f t="shared" si="402"/>
        <v>1</v>
      </c>
      <c r="Q3251" s="14" t="str">
        <f t="shared" si="403"/>
        <v>Thailand</v>
      </c>
      <c r="R3251" s="14" t="str">
        <f t="shared" si="404"/>
        <v>|Thailand|</v>
      </c>
      <c r="S3251" s="14" t="str">
        <f t="shared" si="405"/>
        <v>|International TV Shows|TV Comedies|TV Dramas|</v>
      </c>
      <c r="T3251" s="14" t="str">
        <f t="shared" si="406"/>
        <v>|Unknown|</v>
      </c>
      <c r="U3251" s="14" t="str">
        <f t="shared" si="407"/>
        <v>|Vayu Kessuvit|Ekapol Deebunmee|Nuttapong Boonyuen|Thanadol Auepongs|Martin Sidel|Nichaphat Chatchaipholrat|Narupornkamol Chaisang|Jidapa Siribunchawan|Hortnarong Teng|Everest Moe|Le Trung Hieu|</v>
      </c>
    </row>
    <row r="3252" spans="1:21">
      <c r="A3252" s="14" t="s">
        <v>15593</v>
      </c>
      <c r="B3252" s="14" t="s">
        <v>48</v>
      </c>
      <c r="C3252" s="14" t="s">
        <v>15594</v>
      </c>
      <c r="D3252" s="14" t="s">
        <v>15595</v>
      </c>
      <c r="E3252" s="14" t="s">
        <v>15596</v>
      </c>
      <c r="F3252" s="14" t="s">
        <v>115</v>
      </c>
      <c r="G3252" s="26">
        <v>43789</v>
      </c>
      <c r="H3252" s="14">
        <v>2019</v>
      </c>
      <c r="I3252" s="14" t="s">
        <v>360</v>
      </c>
      <c r="J3252" s="14" t="s">
        <v>1290</v>
      </c>
      <c r="K3252" s="14" t="s">
        <v>247</v>
      </c>
      <c r="L3252" s="14" t="s">
        <v>15597</v>
      </c>
      <c r="M3252" s="14">
        <f t="shared" si="400"/>
        <v>2019</v>
      </c>
      <c r="N3252" s="14">
        <f t="shared" si="401"/>
        <v>11</v>
      </c>
      <c r="O3252" s="14" t="str">
        <f>IFERROR(VLOOKUP(I3252,Lists!$F$2:$G$16,2,FALSE()),"Not Rated")</f>
        <v>Adults</v>
      </c>
      <c r="P3252" s="14">
        <f t="shared" si="402"/>
        <v>86</v>
      </c>
      <c r="Q3252" s="14" t="str">
        <f t="shared" si="403"/>
        <v>United States</v>
      </c>
      <c r="R3252" s="14" t="str">
        <f t="shared" si="404"/>
        <v>|United States|</v>
      </c>
      <c r="S3252" s="14" t="str">
        <f t="shared" si="405"/>
        <v>|Documentaries|</v>
      </c>
      <c r="T3252" s="14" t="str">
        <f t="shared" si="406"/>
        <v>|Eva Orner|</v>
      </c>
      <c r="U3252" s="14" t="str">
        <f t="shared" si="407"/>
        <v>|Bikram Choudhury|</v>
      </c>
    </row>
    <row r="3253" spans="1:21">
      <c r="A3253" s="14" t="s">
        <v>15598</v>
      </c>
      <c r="B3253" s="14" t="s">
        <v>48</v>
      </c>
      <c r="C3253" s="14" t="s">
        <v>15599</v>
      </c>
      <c r="D3253" s="14" t="s">
        <v>15600</v>
      </c>
      <c r="E3253" s="14" t="s">
        <v>15601</v>
      </c>
      <c r="F3253" s="14" t="s">
        <v>116</v>
      </c>
      <c r="G3253" s="26">
        <v>43789</v>
      </c>
      <c r="H3253" s="14">
        <v>2019</v>
      </c>
      <c r="I3253" s="14" t="s">
        <v>361</v>
      </c>
      <c r="J3253" s="14" t="s">
        <v>6477</v>
      </c>
      <c r="K3253" s="14" t="s">
        <v>910</v>
      </c>
      <c r="L3253" s="14" t="s">
        <v>15602</v>
      </c>
      <c r="M3253" s="14">
        <f t="shared" si="400"/>
        <v>2019</v>
      </c>
      <c r="N3253" s="14">
        <f t="shared" si="401"/>
        <v>11</v>
      </c>
      <c r="O3253" s="14" t="str">
        <f>IFERROR(VLOOKUP(I3253,Lists!$F$2:$G$16,2,FALSE()),"Not Rated")</f>
        <v>Teens</v>
      </c>
      <c r="P3253" s="14">
        <f t="shared" si="402"/>
        <v>134</v>
      </c>
      <c r="Q3253" s="14" t="str">
        <f t="shared" si="403"/>
        <v>India</v>
      </c>
      <c r="R3253" s="14" t="str">
        <f t="shared" si="404"/>
        <v>|India|</v>
      </c>
      <c r="S3253" s="14" t="str">
        <f t="shared" si="405"/>
        <v>|Dramas|International Movies|Romantic Movies|</v>
      </c>
      <c r="T3253" s="14" t="str">
        <f t="shared" si="406"/>
        <v>|KVR Mahendra|</v>
      </c>
      <c r="U3253" s="14" t="str">
        <f t="shared" si="407"/>
        <v>|Anand Deverakonda|Shivatmika Rajasekhar|Kannada Kishore|</v>
      </c>
    </row>
    <row r="3254" spans="1:21">
      <c r="A3254" s="14" t="s">
        <v>15603</v>
      </c>
      <c r="B3254" s="14" t="s">
        <v>49</v>
      </c>
      <c r="C3254" s="14" t="s">
        <v>15604</v>
      </c>
      <c r="D3254" s="14" t="s">
        <v>117</v>
      </c>
      <c r="E3254" s="14" t="s">
        <v>15605</v>
      </c>
      <c r="F3254" s="14" t="s">
        <v>124</v>
      </c>
      <c r="G3254" s="26">
        <v>43789</v>
      </c>
      <c r="H3254" s="14">
        <v>2019</v>
      </c>
      <c r="I3254" s="14" t="s">
        <v>360</v>
      </c>
      <c r="J3254" s="14" t="s">
        <v>105</v>
      </c>
      <c r="K3254" s="14" t="s">
        <v>688</v>
      </c>
      <c r="L3254" s="14" t="s">
        <v>15606</v>
      </c>
      <c r="M3254" s="14">
        <f t="shared" si="400"/>
        <v>2019</v>
      </c>
      <c r="N3254" s="14">
        <f t="shared" si="401"/>
        <v>11</v>
      </c>
      <c r="O3254" s="14" t="str">
        <f>IFERROR(VLOOKUP(I3254,Lists!$F$2:$G$16,2,FALSE()),"Not Rated")</f>
        <v>Adults</v>
      </c>
      <c r="P3254" s="14">
        <f t="shared" si="402"/>
        <v>1</v>
      </c>
      <c r="Q3254" s="14" t="str">
        <f t="shared" si="403"/>
        <v>Germany</v>
      </c>
      <c r="R3254" s="14" t="str">
        <f t="shared" si="404"/>
        <v>|Germany|</v>
      </c>
      <c r="S3254" s="14" t="str">
        <f t="shared" si="405"/>
        <v>|International TV Shows|TV Dramas|</v>
      </c>
      <c r="T3254" s="14" t="str">
        <f t="shared" si="406"/>
        <v>|Unknown|</v>
      </c>
      <c r="U3254" s="14" t="str">
        <f t="shared" si="407"/>
        <v>|Corinna Harfouch|Christiane Paul|Svenja Jung|Leonie Benesch|Anita Vulesica|Barbara Nüsse|Hans-Uwe Bauer|Lorna zu Solms|Tilda Jenkins|Emilie Neumeister|Golo Euler|Dennis Herrmann|Maik Solbach|Merlin Rose|</v>
      </c>
    </row>
    <row r="3255" spans="1:21">
      <c r="A3255" s="14" t="s">
        <v>15607</v>
      </c>
      <c r="B3255" s="14" t="s">
        <v>48</v>
      </c>
      <c r="C3255" s="14" t="s">
        <v>15608</v>
      </c>
      <c r="D3255" s="14" t="s">
        <v>15609</v>
      </c>
      <c r="E3255" s="14" t="s">
        <v>15610</v>
      </c>
      <c r="F3255" s="14" t="s">
        <v>125</v>
      </c>
      <c r="G3255" s="26">
        <v>43789</v>
      </c>
      <c r="H3255" s="14">
        <v>2019</v>
      </c>
      <c r="I3255" s="14" t="s">
        <v>368</v>
      </c>
      <c r="J3255" s="14" t="s">
        <v>7663</v>
      </c>
      <c r="K3255" s="14" t="s">
        <v>784</v>
      </c>
      <c r="L3255" s="14" t="s">
        <v>15611</v>
      </c>
      <c r="M3255" s="14">
        <f t="shared" si="400"/>
        <v>2019</v>
      </c>
      <c r="N3255" s="14">
        <f t="shared" si="401"/>
        <v>11</v>
      </c>
      <c r="O3255" s="14" t="str">
        <f>IFERROR(VLOOKUP(I3255,Lists!$F$2:$G$16,2,FALSE()),"Not Rated")</f>
        <v>Kids</v>
      </c>
      <c r="P3255" s="14">
        <f t="shared" si="402"/>
        <v>28</v>
      </c>
      <c r="Q3255" s="14" t="str">
        <f t="shared" si="403"/>
        <v>Mexico</v>
      </c>
      <c r="R3255" s="14" t="str">
        <f t="shared" si="404"/>
        <v>|Mexico|</v>
      </c>
      <c r="S3255" s="14" t="str">
        <f t="shared" si="405"/>
        <v>|Documentaries|International Movies|Sports Movies|</v>
      </c>
      <c r="T3255" s="14" t="str">
        <f t="shared" si="406"/>
        <v>|Juan Carlos Rulfo|</v>
      </c>
      <c r="U3255" s="14" t="str">
        <f t="shared" si="407"/>
        <v>|Lorena Ramírez|</v>
      </c>
    </row>
    <row r="3256" spans="1:21">
      <c r="A3256" s="14" t="s">
        <v>15612</v>
      </c>
      <c r="B3256" s="14" t="s">
        <v>48</v>
      </c>
      <c r="C3256" s="14" t="s">
        <v>15613</v>
      </c>
      <c r="D3256" s="14" t="s">
        <v>15614</v>
      </c>
      <c r="E3256" s="14" t="s">
        <v>15615</v>
      </c>
      <c r="F3256" s="14" t="s">
        <v>116</v>
      </c>
      <c r="G3256" s="26">
        <v>43789</v>
      </c>
      <c r="H3256" s="14">
        <v>2019</v>
      </c>
      <c r="I3256" s="14" t="s">
        <v>361</v>
      </c>
      <c r="J3256" s="14" t="s">
        <v>2675</v>
      </c>
      <c r="K3256" s="14" t="s">
        <v>444</v>
      </c>
      <c r="L3256" s="14" t="s">
        <v>15616</v>
      </c>
      <c r="M3256" s="14">
        <f t="shared" si="400"/>
        <v>2019</v>
      </c>
      <c r="N3256" s="14">
        <f t="shared" si="401"/>
        <v>11</v>
      </c>
      <c r="O3256" s="14" t="str">
        <f>IFERROR(VLOOKUP(I3256,Lists!$F$2:$G$16,2,FALSE()),"Not Rated")</f>
        <v>Teens</v>
      </c>
      <c r="P3256" s="14">
        <f t="shared" si="402"/>
        <v>131</v>
      </c>
      <c r="Q3256" s="14" t="str">
        <f t="shared" si="403"/>
        <v>India</v>
      </c>
      <c r="R3256" s="14" t="str">
        <f t="shared" si="404"/>
        <v>|India|</v>
      </c>
      <c r="S3256" s="14" t="str">
        <f t="shared" si="405"/>
        <v>|Dramas|Independent Movies|International Movies|</v>
      </c>
      <c r="T3256" s="14" t="str">
        <f t="shared" si="406"/>
        <v>|Raj R|</v>
      </c>
      <c r="U3256" s="14" t="str">
        <f t="shared" si="407"/>
        <v>|Jhansi|Priyadarshi Pullikonda|Ananya Nagalla|</v>
      </c>
    </row>
    <row r="3257" spans="1:21">
      <c r="A3257" s="14" t="s">
        <v>15617</v>
      </c>
      <c r="B3257" s="14" t="s">
        <v>49</v>
      </c>
      <c r="C3257" s="14" t="s">
        <v>15618</v>
      </c>
      <c r="D3257" s="14" t="s">
        <v>117</v>
      </c>
      <c r="E3257" s="14" t="s">
        <v>117</v>
      </c>
      <c r="F3257" s="14" t="s">
        <v>120</v>
      </c>
      <c r="G3257" s="26">
        <v>43789</v>
      </c>
      <c r="H3257" s="14">
        <v>2019</v>
      </c>
      <c r="I3257" s="14" t="s">
        <v>360</v>
      </c>
      <c r="J3257" s="14" t="s">
        <v>105</v>
      </c>
      <c r="K3257" s="14" t="s">
        <v>462</v>
      </c>
      <c r="L3257" s="14" t="s">
        <v>15619</v>
      </c>
      <c r="M3257" s="14">
        <f t="shared" si="400"/>
        <v>2019</v>
      </c>
      <c r="N3257" s="14">
        <f t="shared" si="401"/>
        <v>11</v>
      </c>
      <c r="O3257" s="14" t="str">
        <f>IFERROR(VLOOKUP(I3257,Lists!$F$2:$G$16,2,FALSE()),"Not Rated")</f>
        <v>Adults</v>
      </c>
      <c r="P3257" s="14">
        <f t="shared" si="402"/>
        <v>1</v>
      </c>
      <c r="Q3257" s="14" t="str">
        <f t="shared" si="403"/>
        <v>France</v>
      </c>
      <c r="R3257" s="14" t="str">
        <f t="shared" si="404"/>
        <v>|France|</v>
      </c>
      <c r="S3257" s="14" t="str">
        <f t="shared" si="405"/>
        <v>|Crime TV Shows|Docuseries|International TV Shows|</v>
      </c>
      <c r="T3257" s="14" t="str">
        <f t="shared" si="406"/>
        <v>|Unknown|</v>
      </c>
      <c r="U3257" s="14" t="str">
        <f t="shared" si="407"/>
        <v>|Unknown|</v>
      </c>
    </row>
    <row r="3258" spans="1:21">
      <c r="A3258" s="14" t="s">
        <v>15620</v>
      </c>
      <c r="B3258" s="14" t="s">
        <v>48</v>
      </c>
      <c r="C3258" s="14" t="s">
        <v>15621</v>
      </c>
      <c r="D3258" s="14" t="s">
        <v>15622</v>
      </c>
      <c r="E3258" s="14" t="s">
        <v>15623</v>
      </c>
      <c r="F3258" s="14" t="s">
        <v>115</v>
      </c>
      <c r="G3258" s="26">
        <v>43788</v>
      </c>
      <c r="H3258" s="14">
        <v>2019</v>
      </c>
      <c r="I3258" s="14" t="s">
        <v>360</v>
      </c>
      <c r="J3258" s="14" t="s">
        <v>1773</v>
      </c>
      <c r="K3258" s="14" t="s">
        <v>261</v>
      </c>
      <c r="L3258" s="14" t="s">
        <v>15624</v>
      </c>
      <c r="M3258" s="14">
        <f t="shared" si="400"/>
        <v>2019</v>
      </c>
      <c r="N3258" s="14">
        <f t="shared" si="401"/>
        <v>11</v>
      </c>
      <c r="O3258" s="14" t="str">
        <f>IFERROR(VLOOKUP(I3258,Lists!$F$2:$G$16,2,FALSE()),"Not Rated")</f>
        <v>Adults</v>
      </c>
      <c r="P3258" s="14">
        <f t="shared" si="402"/>
        <v>78</v>
      </c>
      <c r="Q3258" s="14" t="str">
        <f t="shared" si="403"/>
        <v>United States</v>
      </c>
      <c r="R3258" s="14" t="str">
        <f t="shared" si="404"/>
        <v>|United States|</v>
      </c>
      <c r="S3258" s="14" t="str">
        <f t="shared" si="405"/>
        <v>|Stand-Up Comedy|</v>
      </c>
      <c r="T3258" s="14" t="str">
        <f t="shared" si="406"/>
        <v>|Steve Paley|</v>
      </c>
      <c r="U3258" s="14" t="str">
        <f t="shared" si="407"/>
        <v>|Iliza Shlesinger|</v>
      </c>
    </row>
    <row r="3259" spans="1:21">
      <c r="A3259" s="14" t="s">
        <v>15625</v>
      </c>
      <c r="B3259" s="14" t="s">
        <v>49</v>
      </c>
      <c r="C3259" s="14" t="s">
        <v>15626</v>
      </c>
      <c r="D3259" s="14" t="s">
        <v>117</v>
      </c>
      <c r="E3259" s="14" t="s">
        <v>15627</v>
      </c>
      <c r="F3259" s="14" t="s">
        <v>117</v>
      </c>
      <c r="G3259" s="26">
        <v>43788</v>
      </c>
      <c r="H3259" s="14">
        <v>2019</v>
      </c>
      <c r="I3259" s="14" t="s">
        <v>361</v>
      </c>
      <c r="J3259" s="14" t="s">
        <v>105</v>
      </c>
      <c r="K3259" s="14" t="s">
        <v>424</v>
      </c>
      <c r="L3259" s="14" t="s">
        <v>15628</v>
      </c>
      <c r="M3259" s="14">
        <f t="shared" si="400"/>
        <v>2019</v>
      </c>
      <c r="N3259" s="14">
        <f t="shared" si="401"/>
        <v>11</v>
      </c>
      <c r="O3259" s="14" t="str">
        <f>IFERROR(VLOOKUP(I3259,Lists!$F$2:$G$16,2,FALSE()),"Not Rated")</f>
        <v>Teens</v>
      </c>
      <c r="P3259" s="14">
        <f t="shared" si="402"/>
        <v>1</v>
      </c>
      <c r="Q3259" s="14" t="str">
        <f t="shared" si="403"/>
        <v>Unknown</v>
      </c>
      <c r="R3259" s="14" t="str">
        <f t="shared" si="404"/>
        <v>|Unknown|</v>
      </c>
      <c r="S3259" s="14" t="str">
        <f t="shared" si="405"/>
        <v>|International TV Shows|Romantic TV Shows|TV Comedies|</v>
      </c>
      <c r="T3259" s="14" t="str">
        <f t="shared" si="406"/>
        <v>|Unknown|</v>
      </c>
      <c r="U3259" s="14" t="str">
        <f t="shared" si="407"/>
        <v>|Wanida Termthanaporn|Jason Young|Thanawin Teeraphosukarn|Thanabordee Jaiyen|Chonnikan Netjui|Passaranan Ussadamongkol|Janya Thanasawangkun|Jaturong Mokjok|Panadda Wongphudee️️|</v>
      </c>
    </row>
    <row r="3260" spans="1:21">
      <c r="A3260" s="14" t="s">
        <v>15629</v>
      </c>
      <c r="B3260" s="14" t="s">
        <v>49</v>
      </c>
      <c r="C3260" s="14" t="s">
        <v>15630</v>
      </c>
      <c r="D3260" s="14" t="s">
        <v>117</v>
      </c>
      <c r="E3260" s="14" t="s">
        <v>15631</v>
      </c>
      <c r="F3260" s="14" t="s">
        <v>137</v>
      </c>
      <c r="G3260" s="26">
        <v>43786</v>
      </c>
      <c r="H3260" s="14">
        <v>2019</v>
      </c>
      <c r="I3260" s="14" t="s">
        <v>360</v>
      </c>
      <c r="J3260" s="14" t="s">
        <v>105</v>
      </c>
      <c r="K3260" s="14" t="s">
        <v>1844</v>
      </c>
      <c r="L3260" s="14" t="s">
        <v>15632</v>
      </c>
      <c r="M3260" s="14">
        <f t="shared" si="400"/>
        <v>2019</v>
      </c>
      <c r="N3260" s="14">
        <f t="shared" si="401"/>
        <v>11</v>
      </c>
      <c r="O3260" s="14" t="str">
        <f>IFERROR(VLOOKUP(I3260,Lists!$F$2:$G$16,2,FALSE()),"Not Rated")</f>
        <v>Adults</v>
      </c>
      <c r="P3260" s="14">
        <f t="shared" si="402"/>
        <v>1</v>
      </c>
      <c r="Q3260" s="14" t="str">
        <f t="shared" si="403"/>
        <v>Taiwan</v>
      </c>
      <c r="R3260" s="14" t="str">
        <f t="shared" si="404"/>
        <v>|Taiwan|</v>
      </c>
      <c r="S3260" s="14" t="str">
        <f t="shared" si="405"/>
        <v>|International TV Shows|TV Dramas|Teen TV Shows|</v>
      </c>
      <c r="T3260" s="14" t="str">
        <f t="shared" si="406"/>
        <v>|Unknown|</v>
      </c>
      <c r="U3260" s="14" t="str">
        <f t="shared" si="407"/>
        <v>|Ruby Zhan|Suun Lin|Sunnie Wang|Dean Tang|Lain Lu|Cheng Ko|Jacqueline Zhu|Chen Wen-shan|Ada Pan|</v>
      </c>
    </row>
    <row r="3261" spans="1:21">
      <c r="A3261" s="14" t="s">
        <v>15633</v>
      </c>
      <c r="B3261" s="14" t="s">
        <v>48</v>
      </c>
      <c r="C3261" s="14" t="s">
        <v>15634</v>
      </c>
      <c r="D3261" s="14" t="s">
        <v>15635</v>
      </c>
      <c r="E3261" s="14" t="s">
        <v>117</v>
      </c>
      <c r="F3261" s="14" t="s">
        <v>15636</v>
      </c>
      <c r="G3261" s="26">
        <v>43785</v>
      </c>
      <c r="H3261" s="14">
        <v>2019</v>
      </c>
      <c r="I3261" s="14" t="s">
        <v>360</v>
      </c>
      <c r="J3261" s="14" t="s">
        <v>730</v>
      </c>
      <c r="K3261" s="14" t="s">
        <v>1442</v>
      </c>
      <c r="L3261" s="14" t="s">
        <v>15637</v>
      </c>
      <c r="M3261" s="14">
        <f t="shared" si="400"/>
        <v>2019</v>
      </c>
      <c r="N3261" s="14">
        <f t="shared" si="401"/>
        <v>11</v>
      </c>
      <c r="O3261" s="14" t="str">
        <f>IFERROR(VLOOKUP(I3261,Lists!$F$2:$G$16,2,FALSE()),"Not Rated")</f>
        <v>Adults</v>
      </c>
      <c r="P3261" s="14">
        <f t="shared" si="402"/>
        <v>93</v>
      </c>
      <c r="Q3261" s="14" t="str">
        <f t="shared" si="403"/>
        <v>Finland</v>
      </c>
      <c r="R3261" s="14" t="str">
        <f t="shared" si="404"/>
        <v>|Finland|Germany|Belgium|</v>
      </c>
      <c r="S3261" s="14" t="str">
        <f t="shared" si="405"/>
        <v>|Action &amp; Adventure|Comedies|International Movies|</v>
      </c>
      <c r="T3261" s="14" t="str">
        <f t="shared" si="406"/>
        <v>|Timo Vuorensola|</v>
      </c>
      <c r="U3261" s="14" t="str">
        <f t="shared" si="407"/>
        <v>|Unknown|</v>
      </c>
    </row>
    <row r="3262" spans="1:21">
      <c r="A3262" s="14" t="s">
        <v>15638</v>
      </c>
      <c r="B3262" s="14" t="s">
        <v>48</v>
      </c>
      <c r="C3262" s="14" t="s">
        <v>15639</v>
      </c>
      <c r="D3262" s="14" t="s">
        <v>15640</v>
      </c>
      <c r="E3262" s="14" t="s">
        <v>14745</v>
      </c>
      <c r="F3262" s="14" t="s">
        <v>115</v>
      </c>
      <c r="G3262" s="26">
        <v>43785</v>
      </c>
      <c r="H3262" s="14">
        <v>2014</v>
      </c>
      <c r="I3262" s="14" t="s">
        <v>360</v>
      </c>
      <c r="J3262" s="14" t="s">
        <v>1668</v>
      </c>
      <c r="K3262" s="14" t="s">
        <v>261</v>
      </c>
      <c r="L3262" s="14" t="s">
        <v>15641</v>
      </c>
      <c r="M3262" s="14">
        <f t="shared" si="400"/>
        <v>2019</v>
      </c>
      <c r="N3262" s="14">
        <f t="shared" si="401"/>
        <v>11</v>
      </c>
      <c r="O3262" s="14" t="str">
        <f>IFERROR(VLOOKUP(I3262,Lists!$F$2:$G$16,2,FALSE()),"Not Rated")</f>
        <v>Adults</v>
      </c>
      <c r="P3262" s="14">
        <f t="shared" si="402"/>
        <v>84</v>
      </c>
      <c r="Q3262" s="14" t="str">
        <f t="shared" si="403"/>
        <v>United States</v>
      </c>
      <c r="R3262" s="14" t="str">
        <f t="shared" si="404"/>
        <v>|United States|</v>
      </c>
      <c r="S3262" s="14" t="str">
        <f t="shared" si="405"/>
        <v>|Stand-Up Comedy|</v>
      </c>
      <c r="T3262" s="14" t="str">
        <f t="shared" si="406"/>
        <v>|Robb Dipple|</v>
      </c>
      <c r="U3262" s="14" t="str">
        <f t="shared" si="407"/>
        <v>|Jeff Dunham|</v>
      </c>
    </row>
    <row r="3263" spans="1:21">
      <c r="A3263" s="14" t="s">
        <v>15642</v>
      </c>
      <c r="B3263" s="14" t="s">
        <v>48</v>
      </c>
      <c r="C3263" s="14" t="s">
        <v>15643</v>
      </c>
      <c r="D3263" s="14" t="s">
        <v>6947</v>
      </c>
      <c r="E3263" s="14" t="s">
        <v>15644</v>
      </c>
      <c r="F3263" s="14" t="s">
        <v>15645</v>
      </c>
      <c r="G3263" s="26">
        <v>43785</v>
      </c>
      <c r="H3263" s="14">
        <v>2015</v>
      </c>
      <c r="I3263" s="14" t="s">
        <v>364</v>
      </c>
      <c r="J3263" s="14" t="s">
        <v>1386</v>
      </c>
      <c r="K3263" s="14" t="s">
        <v>475</v>
      </c>
      <c r="L3263" s="14" t="s">
        <v>15646</v>
      </c>
      <c r="M3263" s="14">
        <f t="shared" si="400"/>
        <v>2019</v>
      </c>
      <c r="N3263" s="14">
        <f t="shared" si="401"/>
        <v>11</v>
      </c>
      <c r="O3263" s="14" t="str">
        <f>IFERROR(VLOOKUP(I3263,Lists!$F$2:$G$16,2,FALSE()),"Not Rated")</f>
        <v>Teens</v>
      </c>
      <c r="P3263" s="14">
        <f t="shared" si="402"/>
        <v>107</v>
      </c>
      <c r="Q3263" s="14" t="str">
        <f t="shared" si="403"/>
        <v>United Kingdom</v>
      </c>
      <c r="R3263" s="14" t="str">
        <f t="shared" si="404"/>
        <v>|United Kingdom|France|</v>
      </c>
      <c r="S3263" s="14" t="str">
        <f t="shared" si="405"/>
        <v>|Dramas|International Movies|</v>
      </c>
      <c r="T3263" s="14" t="str">
        <f t="shared" si="406"/>
        <v>|Sarah Gavron|</v>
      </c>
      <c r="U3263" s="14" t="str">
        <f t="shared" si="407"/>
        <v>|Carey Mulligan|Helena Bonham Carter|Brendan Gleeson|Anne-Marie Duff|Ben Whishaw|Romola Garai|Meryl Streep|Finbar Lynch|Natalie Press|Samuel West|Geoff Bell|Amanda Lawrence|Shelley Longworth|</v>
      </c>
    </row>
    <row r="3264" spans="1:21">
      <c r="A3264" s="14" t="s">
        <v>15647</v>
      </c>
      <c r="B3264" s="14" t="s">
        <v>48</v>
      </c>
      <c r="C3264" s="14" t="s">
        <v>15648</v>
      </c>
      <c r="D3264" s="14" t="s">
        <v>15649</v>
      </c>
      <c r="E3264" s="14" t="s">
        <v>15650</v>
      </c>
      <c r="F3264" s="14" t="s">
        <v>15651</v>
      </c>
      <c r="G3264" s="26">
        <v>43785</v>
      </c>
      <c r="H3264" s="14">
        <v>2013</v>
      </c>
      <c r="I3264" s="14" t="s">
        <v>363</v>
      </c>
      <c r="J3264" s="14" t="s">
        <v>1247</v>
      </c>
      <c r="K3264" s="14" t="s">
        <v>6328</v>
      </c>
      <c r="L3264" s="14" t="s">
        <v>15652</v>
      </c>
      <c r="M3264" s="14">
        <f t="shared" si="400"/>
        <v>2019</v>
      </c>
      <c r="N3264" s="14">
        <f t="shared" si="401"/>
        <v>11</v>
      </c>
      <c r="O3264" s="14" t="str">
        <f>IFERROR(VLOOKUP(I3264,Lists!$F$2:$G$16,2,FALSE()),"Not Rated")</f>
        <v>Adults</v>
      </c>
      <c r="P3264" s="14">
        <f t="shared" si="402"/>
        <v>101</v>
      </c>
      <c r="Q3264" s="14" t="str">
        <f t="shared" si="403"/>
        <v>United States</v>
      </c>
      <c r="R3264" s="14" t="str">
        <f t="shared" si="404"/>
        <v>|United States|Chile|</v>
      </c>
      <c r="S3264" s="14" t="str">
        <f t="shared" si="405"/>
        <v>|Horror Movies|Independent Movies|</v>
      </c>
      <c r="T3264" s="14" t="str">
        <f t="shared" si="406"/>
        <v>|Eli Roth|</v>
      </c>
      <c r="U3264" s="14" t="str">
        <f t="shared" si="407"/>
        <v>|Ignacia Allamand|Daryl Sabara|Nicolás Martínez|Lorenza Izzo|Ariel Levy|Magda Apanowicz|Sky Ferreira|Kirby Bliss Blanton|Aaron Burns|Ramón Llao|Richard Burgi|</v>
      </c>
    </row>
    <row r="3265" spans="1:21">
      <c r="A3265" s="14" t="s">
        <v>15653</v>
      </c>
      <c r="B3265" s="14" t="s">
        <v>49</v>
      </c>
      <c r="C3265" s="14" t="s">
        <v>15654</v>
      </c>
      <c r="D3265" s="14" t="s">
        <v>117</v>
      </c>
      <c r="E3265" s="14" t="s">
        <v>15655</v>
      </c>
      <c r="F3265" s="14" t="s">
        <v>137</v>
      </c>
      <c r="G3265" s="26">
        <v>43784</v>
      </c>
      <c r="H3265" s="14">
        <v>2003</v>
      </c>
      <c r="I3265" s="14" t="s">
        <v>361</v>
      </c>
      <c r="J3265" s="14" t="s">
        <v>105</v>
      </c>
      <c r="K3265" s="14" t="s">
        <v>15656</v>
      </c>
      <c r="L3265" s="14" t="s">
        <v>15657</v>
      </c>
      <c r="M3265" s="14">
        <f t="shared" si="400"/>
        <v>2019</v>
      </c>
      <c r="N3265" s="14">
        <f t="shared" si="401"/>
        <v>11</v>
      </c>
      <c r="O3265" s="14" t="str">
        <f>IFERROR(VLOOKUP(I3265,Lists!$F$2:$G$16,2,FALSE()),"Not Rated")</f>
        <v>Teens</v>
      </c>
      <c r="P3265" s="14">
        <f t="shared" si="402"/>
        <v>1</v>
      </c>
      <c r="Q3265" s="14" t="str">
        <f t="shared" si="403"/>
        <v>Taiwan</v>
      </c>
      <c r="R3265" s="14" t="str">
        <f t="shared" si="404"/>
        <v>|Taiwan|</v>
      </c>
      <c r="S3265" s="14" t="str">
        <f t="shared" si="405"/>
        <v>|International TV Shows|Romantic TV Shows|</v>
      </c>
      <c r="T3265" s="14" t="str">
        <f t="shared" si="406"/>
        <v>|Unknown|</v>
      </c>
      <c r="U3265" s="14" t="str">
        <f t="shared" si="407"/>
        <v>|Angela Chang|Ambrose Hui|Wallace Huo|Jill Hsu|Lin Wei Jun|Josie Leung|Mountain Kao|Liang Hsiu-shen|</v>
      </c>
    </row>
    <row r="3266" spans="1:21">
      <c r="A3266" s="14" t="s">
        <v>15658</v>
      </c>
      <c r="B3266" s="14" t="s">
        <v>48</v>
      </c>
      <c r="C3266" s="14" t="s">
        <v>15659</v>
      </c>
      <c r="D3266" s="14" t="s">
        <v>15660</v>
      </c>
      <c r="E3266" s="14" t="s">
        <v>15661</v>
      </c>
      <c r="F3266" s="14" t="s">
        <v>15662</v>
      </c>
      <c r="G3266" s="26">
        <v>43784</v>
      </c>
      <c r="H3266" s="14">
        <v>2019</v>
      </c>
      <c r="I3266" s="14" t="s">
        <v>363</v>
      </c>
      <c r="J3266" s="14" t="s">
        <v>1386</v>
      </c>
      <c r="K3266" s="14" t="s">
        <v>1027</v>
      </c>
      <c r="L3266" s="14" t="s">
        <v>15663</v>
      </c>
      <c r="M3266" s="14">
        <f t="shared" ref="M3266:M3329" si="408">IF(G3266="","",YEAR(G3266))</f>
        <v>2019</v>
      </c>
      <c r="N3266" s="14">
        <f t="shared" ref="N3266:N3329" si="409">IF(G3266="","",MONTH(G3266))</f>
        <v>11</v>
      </c>
      <c r="O3266" s="14" t="str">
        <f>IFERROR(VLOOKUP(I3266,Lists!$F$2:$G$16,2,FALSE()),"Not Rated")</f>
        <v>Adults</v>
      </c>
      <c r="P3266" s="14">
        <f t="shared" ref="P3266:P3329" si="410">IFERROR(VALUE(LEFT(J3266,FIND(" ",J3266)-1)),"")</f>
        <v>107</v>
      </c>
      <c r="Q3266" s="14" t="str">
        <f t="shared" ref="Q3266:Q3329" si="411">IFERROR(LEFT(F3266,FIND(",",F3266)-1),F3266)</f>
        <v>United Kingdom</v>
      </c>
      <c r="R3266" s="14" t="str">
        <f t="shared" ref="R3266:R3329" si="412">"|"&amp;SUBSTITUTE(F3266,", ","|")&amp;"|"</f>
        <v>|United Kingdom|Japan|United States|</v>
      </c>
      <c r="S3266" s="14" t="str">
        <f t="shared" ref="S3266:S3329" si="413">"|"&amp;SUBSTITUTE(K3266,", ","|")&amp;"|"</f>
        <v>|Dramas|Romantic Movies|</v>
      </c>
      <c r="T3266" s="14" t="str">
        <f t="shared" ref="T3266:T3329" si="414">"|"&amp;SUBSTITUTE(D3266,", ","|")&amp;"|"</f>
        <v>|Wash Westmoreland|</v>
      </c>
      <c r="U3266" s="14" t="str">
        <f t="shared" ref="U3266:U3329" si="415">"|"&amp;SUBSTITUTE(E3266,", ","|")&amp;"|"</f>
        <v>|Alicia Vikander|Riley Keough|Naoki Kobayashi|Jack Huston|Kiki Sukezane|Yoshiko Sakuma|Ken Yamamura|Kazuhiro Muroyama|Akiko Iwase|Crystal Kay|</v>
      </c>
    </row>
    <row r="3267" spans="1:21">
      <c r="A3267" s="14" t="s">
        <v>15664</v>
      </c>
      <c r="B3267" s="14" t="s">
        <v>48</v>
      </c>
      <c r="C3267" s="14" t="s">
        <v>15665</v>
      </c>
      <c r="D3267" s="14" t="s">
        <v>15666</v>
      </c>
      <c r="E3267" s="14" t="s">
        <v>15667</v>
      </c>
      <c r="F3267" s="14" t="s">
        <v>141</v>
      </c>
      <c r="G3267" s="26">
        <v>43784</v>
      </c>
      <c r="H3267" s="14">
        <v>2019</v>
      </c>
      <c r="I3267" s="14" t="s">
        <v>361</v>
      </c>
      <c r="J3267" s="14" t="s">
        <v>2548</v>
      </c>
      <c r="K3267" s="14" t="s">
        <v>496</v>
      </c>
      <c r="L3267" s="14" t="s">
        <v>15668</v>
      </c>
      <c r="M3267" s="14">
        <f t="shared" si="408"/>
        <v>2019</v>
      </c>
      <c r="N3267" s="14">
        <f t="shared" si="409"/>
        <v>11</v>
      </c>
      <c r="O3267" s="14" t="str">
        <f>IFERROR(VLOOKUP(I3267,Lists!$F$2:$G$16,2,FALSE()),"Not Rated")</f>
        <v>Teens</v>
      </c>
      <c r="P3267" s="14">
        <f t="shared" si="410"/>
        <v>74</v>
      </c>
      <c r="Q3267" s="14" t="str">
        <f t="shared" si="411"/>
        <v>Colombia</v>
      </c>
      <c r="R3267" s="14" t="str">
        <f t="shared" si="412"/>
        <v>|Colombia|</v>
      </c>
      <c r="S3267" s="14" t="str">
        <f t="shared" si="413"/>
        <v>|Documentaries|International Movies|</v>
      </c>
      <c r="T3267" s="14" t="str">
        <f t="shared" si="414"/>
        <v>|Alessandro Angulo|</v>
      </c>
      <c r="U3267" s="14" t="str">
        <f t="shared" si="415"/>
        <v>|Wade Davis|Martin von Hildebrand|</v>
      </c>
    </row>
    <row r="3268" spans="1:21">
      <c r="A3268" s="14" t="s">
        <v>15669</v>
      </c>
      <c r="B3268" s="14" t="s">
        <v>48</v>
      </c>
      <c r="C3268" s="14" t="s">
        <v>15670</v>
      </c>
      <c r="D3268" s="14" t="s">
        <v>15671</v>
      </c>
      <c r="E3268" s="14" t="s">
        <v>15672</v>
      </c>
      <c r="F3268" s="14" t="s">
        <v>134</v>
      </c>
      <c r="G3268" s="26">
        <v>43784</v>
      </c>
      <c r="H3268" s="14">
        <v>2019</v>
      </c>
      <c r="I3268" s="14" t="s">
        <v>362</v>
      </c>
      <c r="J3268" s="14" t="s">
        <v>4137</v>
      </c>
      <c r="K3268" s="14" t="s">
        <v>1103</v>
      </c>
      <c r="L3268" s="14" t="s">
        <v>15673</v>
      </c>
      <c r="M3268" s="14">
        <f t="shared" si="408"/>
        <v>2019</v>
      </c>
      <c r="N3268" s="14">
        <f t="shared" si="409"/>
        <v>11</v>
      </c>
      <c r="O3268" s="14" t="str">
        <f>IFERROR(VLOOKUP(I3268,Lists!$F$2:$G$16,2,FALSE()),"Not Rated")</f>
        <v>Older Kids</v>
      </c>
      <c r="P3268" s="14">
        <f t="shared" si="410"/>
        <v>60</v>
      </c>
      <c r="Q3268" s="14" t="str">
        <f t="shared" si="411"/>
        <v>Argentina</v>
      </c>
      <c r="R3268" s="14" t="str">
        <f t="shared" si="412"/>
        <v>|Argentina|</v>
      </c>
      <c r="S3268" s="14" t="str">
        <f t="shared" si="413"/>
        <v>|Children &amp; Family Movies|Music &amp; Musicals|</v>
      </c>
      <c r="T3268" s="14" t="str">
        <f t="shared" si="414"/>
        <v>|Mauro Scandolari|</v>
      </c>
      <c r="U3268" s="14" t="str">
        <f t="shared" si="415"/>
        <v>|Pilar Pascual|José Gimenez Zapiola|Renata Toscano|Santiago Saez|Carmela Barsamian|Paulo Sánchez Lima|Daniel Rosado|Laura Azcurra|Gastón Ricaud|Florencia Benítez|Majo Cardozo|</v>
      </c>
    </row>
    <row r="3269" spans="1:21">
      <c r="A3269" s="14" t="s">
        <v>15674</v>
      </c>
      <c r="B3269" s="14" t="s">
        <v>48</v>
      </c>
      <c r="C3269" s="14" t="s">
        <v>15675</v>
      </c>
      <c r="D3269" s="14" t="s">
        <v>15676</v>
      </c>
      <c r="E3269" s="14" t="s">
        <v>15677</v>
      </c>
      <c r="F3269" s="14" t="s">
        <v>116</v>
      </c>
      <c r="G3269" s="26">
        <v>43784</v>
      </c>
      <c r="H3269" s="14">
        <v>2019</v>
      </c>
      <c r="I3269" s="14" t="s">
        <v>360</v>
      </c>
      <c r="J3269" s="14" t="s">
        <v>1020</v>
      </c>
      <c r="K3269" s="14" t="s">
        <v>612</v>
      </c>
      <c r="L3269" s="14" t="s">
        <v>15678</v>
      </c>
      <c r="M3269" s="14">
        <f t="shared" si="408"/>
        <v>2019</v>
      </c>
      <c r="N3269" s="14">
        <f t="shared" si="409"/>
        <v>11</v>
      </c>
      <c r="O3269" s="14" t="str">
        <f>IFERROR(VLOOKUP(I3269,Lists!$F$2:$G$16,2,FALSE()),"Not Rated")</f>
        <v>Adults</v>
      </c>
      <c r="P3269" s="14">
        <f t="shared" si="410"/>
        <v>143</v>
      </c>
      <c r="Q3269" s="14" t="str">
        <f t="shared" si="411"/>
        <v>India</v>
      </c>
      <c r="R3269" s="14" t="str">
        <f t="shared" si="412"/>
        <v>|India|</v>
      </c>
      <c r="S3269" s="14" t="str">
        <f t="shared" si="413"/>
        <v>|Action &amp; Adventure|Dramas|International Movies|</v>
      </c>
      <c r="T3269" s="14" t="str">
        <f t="shared" si="414"/>
        <v>|Arjun Jandyala|</v>
      </c>
      <c r="U3269" s="14" t="str">
        <f t="shared" si="415"/>
        <v>|Adithya Menon|Kartikeya Gummakonda|Anagha LK|</v>
      </c>
    </row>
    <row r="3270" spans="1:21">
      <c r="A3270" s="14" t="s">
        <v>15679</v>
      </c>
      <c r="B3270" s="14" t="s">
        <v>48</v>
      </c>
      <c r="C3270" s="14" t="s">
        <v>15680</v>
      </c>
      <c r="D3270" s="14" t="s">
        <v>15681</v>
      </c>
      <c r="E3270" s="14" t="s">
        <v>15682</v>
      </c>
      <c r="F3270" s="14" t="s">
        <v>116</v>
      </c>
      <c r="G3270" s="26">
        <v>43784</v>
      </c>
      <c r="H3270" s="14">
        <v>2019</v>
      </c>
      <c r="I3270" s="14" t="s">
        <v>361</v>
      </c>
      <c r="J3270" s="14" t="s">
        <v>611</v>
      </c>
      <c r="K3270" s="14" t="s">
        <v>4695</v>
      </c>
      <c r="L3270" s="14" t="s">
        <v>15683</v>
      </c>
      <c r="M3270" s="14">
        <f t="shared" si="408"/>
        <v>2019</v>
      </c>
      <c r="N3270" s="14">
        <f t="shared" si="409"/>
        <v>11</v>
      </c>
      <c r="O3270" s="14" t="str">
        <f>IFERROR(VLOOKUP(I3270,Lists!$F$2:$G$16,2,FALSE()),"Not Rated")</f>
        <v>Teens</v>
      </c>
      <c r="P3270" s="14">
        <f t="shared" si="410"/>
        <v>105</v>
      </c>
      <c r="Q3270" s="14" t="str">
        <f t="shared" si="411"/>
        <v>India</v>
      </c>
      <c r="R3270" s="14" t="str">
        <f t="shared" si="412"/>
        <v>|India|</v>
      </c>
      <c r="S3270" s="14" t="str">
        <f t="shared" si="413"/>
        <v>|Comedies|Independent Movies|International Movies|</v>
      </c>
      <c r="T3270" s="14" t="str">
        <f t="shared" si="414"/>
        <v>|Shashanka Ghosh|Samit Basu|</v>
      </c>
      <c r="U3270" s="14" t="str">
        <f t="shared" si="415"/>
        <v>|Ali Fazal|Shriya Pilgaonkar|Jim Sarbh|Barkha Singh|Badrul Islam|Sunil Kumar|</v>
      </c>
    </row>
    <row r="3271" spans="1:21">
      <c r="A3271" s="14" t="s">
        <v>15684</v>
      </c>
      <c r="B3271" s="14" t="s">
        <v>49</v>
      </c>
      <c r="C3271" s="14" t="s">
        <v>15685</v>
      </c>
      <c r="D3271" s="14" t="s">
        <v>117</v>
      </c>
      <c r="E3271" s="14" t="s">
        <v>15686</v>
      </c>
      <c r="F3271" s="14" t="s">
        <v>115</v>
      </c>
      <c r="G3271" s="26">
        <v>43784</v>
      </c>
      <c r="H3271" s="14">
        <v>2019</v>
      </c>
      <c r="I3271" s="14" t="s">
        <v>360</v>
      </c>
      <c r="J3271" s="14" t="s">
        <v>105</v>
      </c>
      <c r="K3271" s="14" t="s">
        <v>262</v>
      </c>
      <c r="L3271" s="14" t="s">
        <v>15687</v>
      </c>
      <c r="M3271" s="14">
        <f t="shared" si="408"/>
        <v>2019</v>
      </c>
      <c r="N3271" s="14">
        <f t="shared" si="409"/>
        <v>11</v>
      </c>
      <c r="O3271" s="14" t="str">
        <f>IFERROR(VLOOKUP(I3271,Lists!$F$2:$G$16,2,FALSE()),"Not Rated")</f>
        <v>Adults</v>
      </c>
      <c r="P3271" s="14">
        <f t="shared" si="410"/>
        <v>1</v>
      </c>
      <c r="Q3271" s="14" t="str">
        <f t="shared" si="411"/>
        <v>United States</v>
      </c>
      <c r="R3271" s="14" t="str">
        <f t="shared" si="412"/>
        <v>|United States|</v>
      </c>
      <c r="S3271" s="14" t="str">
        <f t="shared" si="413"/>
        <v>|Reality TV|</v>
      </c>
      <c r="T3271" s="14" t="str">
        <f t="shared" si="414"/>
        <v>|Unknown|</v>
      </c>
      <c r="U3271" s="14" t="str">
        <f t="shared" si="415"/>
        <v>|Charli XCX|Emmie Lichtenberg|Gabbriette Bechtel|Chloe Chaidez|Deborah Knox- Hewson|Georgia Somary|</v>
      </c>
    </row>
    <row r="3272" spans="1:21">
      <c r="A3272" s="14" t="s">
        <v>15688</v>
      </c>
      <c r="B3272" s="14" t="s">
        <v>49</v>
      </c>
      <c r="C3272" s="14" t="s">
        <v>15689</v>
      </c>
      <c r="D3272" s="14" t="s">
        <v>117</v>
      </c>
      <c r="E3272" s="14" t="s">
        <v>15690</v>
      </c>
      <c r="F3272" s="14" t="s">
        <v>123</v>
      </c>
      <c r="G3272" s="26">
        <v>43784</v>
      </c>
      <c r="H3272" s="14">
        <v>2013</v>
      </c>
      <c r="I3272" s="14" t="s">
        <v>361</v>
      </c>
      <c r="J3272" s="14" t="s">
        <v>105</v>
      </c>
      <c r="K3272" s="14" t="s">
        <v>6268</v>
      </c>
      <c r="L3272" s="14" t="s">
        <v>15691</v>
      </c>
      <c r="M3272" s="14">
        <f t="shared" si="408"/>
        <v>2019</v>
      </c>
      <c r="N3272" s="14">
        <f t="shared" si="409"/>
        <v>11</v>
      </c>
      <c r="O3272" s="14" t="str">
        <f>IFERROR(VLOOKUP(I3272,Lists!$F$2:$G$16,2,FALSE()),"Not Rated")</f>
        <v>Teens</v>
      </c>
      <c r="P3272" s="14">
        <f t="shared" si="410"/>
        <v>1</v>
      </c>
      <c r="Q3272" s="14" t="str">
        <f t="shared" si="411"/>
        <v>South Korea</v>
      </c>
      <c r="R3272" s="14" t="str">
        <f t="shared" si="412"/>
        <v>|South Korea|</v>
      </c>
      <c r="S3272" s="14" t="str">
        <f t="shared" si="413"/>
        <v>|International TV Shows|Korean TV Shows|Romantic TV Shows|</v>
      </c>
      <c r="T3272" s="14" t="str">
        <f t="shared" si="414"/>
        <v>|Unknown|</v>
      </c>
      <c r="U3272" s="14" t="str">
        <f t="shared" si="415"/>
        <v>|Lee Min-ho|Park Shin-hye|Kim Woo-bin|Krystal Jung|Kim Ji-won|Choi Jin-hyuk|Kang Ha-neul|Kim Sung-ryoung|Kim Mee-kyeong|Yoon Jin-seo|</v>
      </c>
    </row>
    <row r="3273" spans="1:21">
      <c r="A3273" s="14" t="s">
        <v>15692</v>
      </c>
      <c r="B3273" s="14" t="s">
        <v>49</v>
      </c>
      <c r="C3273" s="14" t="s">
        <v>15693</v>
      </c>
      <c r="D3273" s="14" t="s">
        <v>117</v>
      </c>
      <c r="E3273" s="14" t="s">
        <v>15694</v>
      </c>
      <c r="F3273" s="14" t="s">
        <v>121</v>
      </c>
      <c r="G3273" s="26">
        <v>43784</v>
      </c>
      <c r="H3273" s="14">
        <v>2010</v>
      </c>
      <c r="I3273" s="14" t="s">
        <v>362</v>
      </c>
      <c r="J3273" s="14" t="s">
        <v>106</v>
      </c>
      <c r="K3273" s="14" t="s">
        <v>14718</v>
      </c>
      <c r="L3273" s="14" t="s">
        <v>15695</v>
      </c>
      <c r="M3273" s="14">
        <f t="shared" si="408"/>
        <v>2019</v>
      </c>
      <c r="N3273" s="14">
        <f t="shared" si="409"/>
        <v>11</v>
      </c>
      <c r="O3273" s="14" t="str">
        <f>IFERROR(VLOOKUP(I3273,Lists!$F$2:$G$16,2,FALSE()),"Not Rated")</f>
        <v>Older Kids</v>
      </c>
      <c r="P3273" s="14">
        <f t="shared" si="410"/>
        <v>2</v>
      </c>
      <c r="Q3273" s="14" t="str">
        <f t="shared" si="411"/>
        <v>Japan</v>
      </c>
      <c r="R3273" s="14" t="str">
        <f t="shared" si="412"/>
        <v>|Japan|</v>
      </c>
      <c r="S3273" s="14" t="str">
        <f t="shared" si="413"/>
        <v>|Anime Series|Teen TV Shows|</v>
      </c>
      <c r="T3273" s="14" t="str">
        <f t="shared" si="414"/>
        <v>|Unknown|</v>
      </c>
      <c r="U3273" s="14" t="str">
        <f t="shared" si="415"/>
        <v>|Aki Toyosaki|Ayana Taketatsu|Chika Fujito|Madoka Yonezawa|Minako Kotobuki|Satomi Sato|Yoko Hikasa|</v>
      </c>
    </row>
    <row r="3274" spans="1:21">
      <c r="A3274" s="14" t="s">
        <v>15696</v>
      </c>
      <c r="B3274" s="14" t="s">
        <v>48</v>
      </c>
      <c r="C3274" s="14" t="s">
        <v>15697</v>
      </c>
      <c r="D3274" s="14" t="s">
        <v>15698</v>
      </c>
      <c r="E3274" s="14" t="s">
        <v>15699</v>
      </c>
      <c r="F3274" s="14" t="s">
        <v>121</v>
      </c>
      <c r="G3274" s="26">
        <v>43784</v>
      </c>
      <c r="H3274" s="14">
        <v>2011</v>
      </c>
      <c r="I3274" s="14" t="s">
        <v>362</v>
      </c>
      <c r="J3274" s="14" t="s">
        <v>604</v>
      </c>
      <c r="K3274" s="14" t="s">
        <v>15700</v>
      </c>
      <c r="L3274" s="14" t="s">
        <v>15701</v>
      </c>
      <c r="M3274" s="14">
        <f t="shared" si="408"/>
        <v>2019</v>
      </c>
      <c r="N3274" s="14">
        <f t="shared" si="409"/>
        <v>11</v>
      </c>
      <c r="O3274" s="14" t="str">
        <f>IFERROR(VLOOKUP(I3274,Lists!$F$2:$G$16,2,FALSE()),"Not Rated")</f>
        <v>Older Kids</v>
      </c>
      <c r="P3274" s="14">
        <f t="shared" si="410"/>
        <v>110</v>
      </c>
      <c r="Q3274" s="14" t="str">
        <f t="shared" si="411"/>
        <v>Japan</v>
      </c>
      <c r="R3274" s="14" t="str">
        <f t="shared" si="412"/>
        <v>|Japan|</v>
      </c>
      <c r="S3274" s="14" t="str">
        <f t="shared" si="413"/>
        <v>|Anime Features|Music &amp; Musicals|</v>
      </c>
      <c r="T3274" s="14" t="str">
        <f t="shared" si="414"/>
        <v>|Naoko Yamada|</v>
      </c>
      <c r="U3274" s="14" t="str">
        <f t="shared" si="415"/>
        <v>|Aki Toyosaki|Yoko Hikasa|Satomi Sato|Minako Kotobuki|Ayana Taketatsu|Asami Sanada|Madoka Yonezawa|Chika Fujito|Yoriko Nagata|</v>
      </c>
    </row>
    <row r="3275" spans="1:21">
      <c r="A3275" s="14" t="s">
        <v>15702</v>
      </c>
      <c r="B3275" s="14" t="s">
        <v>48</v>
      </c>
      <c r="C3275" s="14" t="s">
        <v>15703</v>
      </c>
      <c r="D3275" s="14" t="s">
        <v>15704</v>
      </c>
      <c r="E3275" s="14" t="s">
        <v>15705</v>
      </c>
      <c r="F3275" s="14" t="s">
        <v>15706</v>
      </c>
      <c r="G3275" s="26">
        <v>43784</v>
      </c>
      <c r="H3275" s="14">
        <v>2019</v>
      </c>
      <c r="I3275" s="14" t="s">
        <v>367</v>
      </c>
      <c r="J3275" s="14" t="s">
        <v>653</v>
      </c>
      <c r="K3275" s="14" t="s">
        <v>481</v>
      </c>
      <c r="L3275" s="14" t="s">
        <v>15707</v>
      </c>
      <c r="M3275" s="14">
        <f t="shared" si="408"/>
        <v>2019</v>
      </c>
      <c r="N3275" s="14">
        <f t="shared" si="409"/>
        <v>11</v>
      </c>
      <c r="O3275" s="14" t="str">
        <f>IFERROR(VLOOKUP(I3275,Lists!$F$2:$G$16,2,FALSE()),"Not Rated")</f>
        <v>Older Kids</v>
      </c>
      <c r="P3275" s="14">
        <f t="shared" si="410"/>
        <v>98</v>
      </c>
      <c r="Q3275" s="14" t="str">
        <f t="shared" si="411"/>
        <v>Spain</v>
      </c>
      <c r="R3275" s="14" t="str">
        <f t="shared" si="412"/>
        <v>|Spain|United Kingdom|</v>
      </c>
      <c r="S3275" s="14" t="str">
        <f t="shared" si="413"/>
        <v>|Children &amp; Family Movies|Comedies|</v>
      </c>
      <c r="T3275" s="14" t="str">
        <f t="shared" si="414"/>
        <v>|Sergio Pablos|</v>
      </c>
      <c r="U3275" s="14" t="str">
        <f t="shared" si="415"/>
        <v>|Jason Schwartzman|J.K. Simmons|Rashida Jones|Will Sasso|Neda Margrethe Labba|Sergio Pablos|Norm Macdonald|Joan Cusack|</v>
      </c>
    </row>
    <row r="3276" spans="1:21">
      <c r="A3276" s="14" t="s">
        <v>15708</v>
      </c>
      <c r="B3276" s="14" t="s">
        <v>49</v>
      </c>
      <c r="C3276" s="14" t="s">
        <v>15709</v>
      </c>
      <c r="D3276" s="14" t="s">
        <v>117</v>
      </c>
      <c r="E3276" s="14" t="s">
        <v>15710</v>
      </c>
      <c r="F3276" s="14" t="s">
        <v>137</v>
      </c>
      <c r="G3276" s="26">
        <v>43784</v>
      </c>
      <c r="H3276" s="14">
        <v>2004</v>
      </c>
      <c r="I3276" s="14" t="s">
        <v>360</v>
      </c>
      <c r="J3276" s="14" t="s">
        <v>105</v>
      </c>
      <c r="K3276" s="14" t="s">
        <v>15656</v>
      </c>
      <c r="L3276" s="14" t="s">
        <v>15711</v>
      </c>
      <c r="M3276" s="14">
        <f t="shared" si="408"/>
        <v>2019</v>
      </c>
      <c r="N3276" s="14">
        <f t="shared" si="409"/>
        <v>11</v>
      </c>
      <c r="O3276" s="14" t="str">
        <f>IFERROR(VLOOKUP(I3276,Lists!$F$2:$G$16,2,FALSE()),"Not Rated")</f>
        <v>Adults</v>
      </c>
      <c r="P3276" s="14">
        <f t="shared" si="410"/>
        <v>1</v>
      </c>
      <c r="Q3276" s="14" t="str">
        <f t="shared" si="411"/>
        <v>Taiwan</v>
      </c>
      <c r="R3276" s="14" t="str">
        <f t="shared" si="412"/>
        <v>|Taiwan|</v>
      </c>
      <c r="S3276" s="14" t="str">
        <f t="shared" si="413"/>
        <v>|International TV Shows|Romantic TV Shows|</v>
      </c>
      <c r="T3276" s="14" t="str">
        <f t="shared" si="414"/>
        <v>|Unknown|</v>
      </c>
      <c r="U3276" s="14" t="str">
        <f t="shared" si="415"/>
        <v>|Cyndi Wang|Leon Jay Williams|Chu Chung-heng|Michael Tao|Ming Dao|Jacky Chu|Ehlo Huang|Terri Kwan|</v>
      </c>
    </row>
    <row r="3277" spans="1:21">
      <c r="A3277" s="14" t="s">
        <v>15712</v>
      </c>
      <c r="B3277" s="14" t="s">
        <v>49</v>
      </c>
      <c r="C3277" s="14" t="s">
        <v>15713</v>
      </c>
      <c r="D3277" s="14" t="s">
        <v>117</v>
      </c>
      <c r="E3277" s="14" t="s">
        <v>15714</v>
      </c>
      <c r="F3277" s="14" t="s">
        <v>115</v>
      </c>
      <c r="G3277" s="26">
        <v>43784</v>
      </c>
      <c r="H3277" s="14">
        <v>2019</v>
      </c>
      <c r="I3277" s="14" t="s">
        <v>366</v>
      </c>
      <c r="J3277" s="14" t="s">
        <v>106</v>
      </c>
      <c r="K3277" s="14" t="s">
        <v>256</v>
      </c>
      <c r="L3277" s="14" t="s">
        <v>15715</v>
      </c>
      <c r="M3277" s="14">
        <f t="shared" si="408"/>
        <v>2019</v>
      </c>
      <c r="N3277" s="14">
        <f t="shared" si="409"/>
        <v>11</v>
      </c>
      <c r="O3277" s="14" t="str">
        <f>IFERROR(VLOOKUP(I3277,Lists!$F$2:$G$16,2,FALSE()),"Not Rated")</f>
        <v>Kids</v>
      </c>
      <c r="P3277" s="14">
        <f t="shared" si="410"/>
        <v>2</v>
      </c>
      <c r="Q3277" s="14" t="str">
        <f t="shared" si="411"/>
        <v>United States</v>
      </c>
      <c r="R3277" s="14" t="str">
        <f t="shared" si="412"/>
        <v>|United States|</v>
      </c>
      <c r="S3277" s="14" t="str">
        <f t="shared" si="413"/>
        <v>|Kids' TV|</v>
      </c>
      <c r="T3277" s="14" t="str">
        <f t="shared" si="414"/>
        <v>|Unknown|</v>
      </c>
      <c r="U3277" s="14" t="str">
        <f t="shared" si="415"/>
        <v>|Jennifer Garner|Shayle Simons|Vania Gill|Islie Hirvonen|Brendon Sunderland|Austin Abell|Evans Johnson|Kathleen Barr|David Hoole|</v>
      </c>
    </row>
    <row r="3278" spans="1:21">
      <c r="A3278" s="14" t="s">
        <v>15716</v>
      </c>
      <c r="B3278" s="14" t="s">
        <v>49</v>
      </c>
      <c r="C3278" s="14" t="s">
        <v>15717</v>
      </c>
      <c r="D3278" s="14" t="s">
        <v>117</v>
      </c>
      <c r="E3278" s="14" t="s">
        <v>15718</v>
      </c>
      <c r="F3278" s="14" t="s">
        <v>137</v>
      </c>
      <c r="G3278" s="26">
        <v>43784</v>
      </c>
      <c r="H3278" s="14">
        <v>2002</v>
      </c>
      <c r="I3278" s="14" t="s">
        <v>362</v>
      </c>
      <c r="J3278" s="14" t="s">
        <v>105</v>
      </c>
      <c r="K3278" s="14" t="s">
        <v>1905</v>
      </c>
      <c r="L3278" s="14" t="s">
        <v>15719</v>
      </c>
      <c r="M3278" s="14">
        <f t="shared" si="408"/>
        <v>2019</v>
      </c>
      <c r="N3278" s="14">
        <f t="shared" si="409"/>
        <v>11</v>
      </c>
      <c r="O3278" s="14" t="str">
        <f>IFERROR(VLOOKUP(I3278,Lists!$F$2:$G$16,2,FALSE()),"Not Rated")</f>
        <v>Older Kids</v>
      </c>
      <c r="P3278" s="14">
        <f t="shared" si="410"/>
        <v>1</v>
      </c>
      <c r="Q3278" s="14" t="str">
        <f t="shared" si="411"/>
        <v>Taiwan</v>
      </c>
      <c r="R3278" s="14" t="str">
        <f t="shared" si="412"/>
        <v>|Taiwan|</v>
      </c>
      <c r="S3278" s="14" t="str">
        <f t="shared" si="413"/>
        <v>|International TV Shows|Romantic TV Shows|TV Dramas|</v>
      </c>
      <c r="T3278" s="14" t="str">
        <f t="shared" si="414"/>
        <v>|Unknown|</v>
      </c>
      <c r="U3278" s="14" t="str">
        <f t="shared" si="415"/>
        <v>|Angela Chang|Tony Sun|Johnny Yan|Margaret Lin|David Chen|Sam Wang|Zax Wang|Jason Hsu|Joe Chen|</v>
      </c>
    </row>
    <row r="3279" spans="1:21">
      <c r="A3279" s="14" t="s">
        <v>15720</v>
      </c>
      <c r="B3279" s="14" t="s">
        <v>49</v>
      </c>
      <c r="C3279" s="14" t="s">
        <v>15721</v>
      </c>
      <c r="D3279" s="14" t="s">
        <v>117</v>
      </c>
      <c r="E3279" s="14" t="s">
        <v>15722</v>
      </c>
      <c r="F3279" s="14" t="s">
        <v>123</v>
      </c>
      <c r="G3279" s="26">
        <v>43784</v>
      </c>
      <c r="H3279" s="14">
        <v>2017</v>
      </c>
      <c r="I3279" s="14" t="s">
        <v>361</v>
      </c>
      <c r="J3279" s="14" t="s">
        <v>105</v>
      </c>
      <c r="K3279" s="14" t="s">
        <v>6268</v>
      </c>
      <c r="L3279" s="14" t="s">
        <v>15723</v>
      </c>
      <c r="M3279" s="14">
        <f t="shared" si="408"/>
        <v>2019</v>
      </c>
      <c r="N3279" s="14">
        <f t="shared" si="409"/>
        <v>11</v>
      </c>
      <c r="O3279" s="14" t="str">
        <f>IFERROR(VLOOKUP(I3279,Lists!$F$2:$G$16,2,FALSE()),"Not Rated")</f>
        <v>Teens</v>
      </c>
      <c r="P3279" s="14">
        <f t="shared" si="410"/>
        <v>1</v>
      </c>
      <c r="Q3279" s="14" t="str">
        <f t="shared" si="411"/>
        <v>South Korea</v>
      </c>
      <c r="R3279" s="14" t="str">
        <f t="shared" si="412"/>
        <v>|South Korea|</v>
      </c>
      <c r="S3279" s="14" t="str">
        <f t="shared" si="413"/>
        <v>|International TV Shows|Korean TV Shows|Romantic TV Shows|</v>
      </c>
      <c r="T3279" s="14" t="str">
        <f t="shared" si="414"/>
        <v>|Unknown|</v>
      </c>
      <c r="U3279" s="14" t="str">
        <f t="shared" si="415"/>
        <v>|Joo Won|Oh Yeon-seo|Lee Jung-shin|Kim Yoon-hye|Sohn Chang-min|Yoon Se-a|Cho Hee-bong|Jung Woong-in|Lee Kyung-hwa|</v>
      </c>
    </row>
    <row r="3280" spans="1:21">
      <c r="A3280" s="14" t="s">
        <v>15724</v>
      </c>
      <c r="B3280" s="14" t="s">
        <v>48</v>
      </c>
      <c r="C3280" s="14" t="s">
        <v>15725</v>
      </c>
      <c r="D3280" s="14" t="s">
        <v>15726</v>
      </c>
      <c r="E3280" s="14" t="s">
        <v>321</v>
      </c>
      <c r="F3280" s="14" t="s">
        <v>7096</v>
      </c>
      <c r="G3280" s="26">
        <v>43784</v>
      </c>
      <c r="H3280" s="14">
        <v>2018</v>
      </c>
      <c r="I3280" s="14" t="s">
        <v>361</v>
      </c>
      <c r="J3280" s="14" t="s">
        <v>2548</v>
      </c>
      <c r="K3280" s="14" t="s">
        <v>496</v>
      </c>
      <c r="L3280" s="14" t="s">
        <v>15727</v>
      </c>
      <c r="M3280" s="14">
        <f t="shared" si="408"/>
        <v>2019</v>
      </c>
      <c r="N3280" s="14">
        <f t="shared" si="409"/>
        <v>11</v>
      </c>
      <c r="O3280" s="14" t="str">
        <f>IFERROR(VLOOKUP(I3280,Lists!$F$2:$G$16,2,FALSE()),"Not Rated")</f>
        <v>Teens</v>
      </c>
      <c r="P3280" s="14">
        <f t="shared" si="410"/>
        <v>74</v>
      </c>
      <c r="Q3280" s="14" t="str">
        <f t="shared" si="411"/>
        <v>India</v>
      </c>
      <c r="R3280" s="14" t="str">
        <f t="shared" si="412"/>
        <v>|India|United States|</v>
      </c>
      <c r="S3280" s="14" t="str">
        <f t="shared" si="413"/>
        <v>|Documentaries|International Movies|</v>
      </c>
      <c r="T3280" s="14" t="str">
        <f t="shared" si="414"/>
        <v>|Valli Bindana|</v>
      </c>
      <c r="U3280" s="14" t="str">
        <f t="shared" si="415"/>
        <v>|Naseeruddin Shah|</v>
      </c>
    </row>
    <row r="3281" spans="1:21">
      <c r="A3281" s="14" t="s">
        <v>15728</v>
      </c>
      <c r="B3281" s="14" t="s">
        <v>49</v>
      </c>
      <c r="C3281" s="14" t="s">
        <v>15729</v>
      </c>
      <c r="D3281" s="14" t="s">
        <v>117</v>
      </c>
      <c r="E3281" s="14" t="s">
        <v>15730</v>
      </c>
      <c r="F3281" s="14" t="s">
        <v>125</v>
      </c>
      <c r="G3281" s="26">
        <v>43784</v>
      </c>
      <c r="H3281" s="14">
        <v>2019</v>
      </c>
      <c r="I3281" s="14" t="s">
        <v>360</v>
      </c>
      <c r="J3281" s="14" t="s">
        <v>105</v>
      </c>
      <c r="K3281" s="14" t="s">
        <v>992</v>
      </c>
      <c r="L3281" s="14" t="s">
        <v>15731</v>
      </c>
      <c r="M3281" s="14">
        <f t="shared" si="408"/>
        <v>2019</v>
      </c>
      <c r="N3281" s="14">
        <f t="shared" si="409"/>
        <v>11</v>
      </c>
      <c r="O3281" s="14" t="str">
        <f>IFERROR(VLOOKUP(I3281,Lists!$F$2:$G$16,2,FALSE()),"Not Rated")</f>
        <v>Adults</v>
      </c>
      <c r="P3281" s="14">
        <f t="shared" si="410"/>
        <v>1</v>
      </c>
      <c r="Q3281" s="14" t="str">
        <f t="shared" si="411"/>
        <v>Mexico</v>
      </c>
      <c r="R3281" s="14" t="str">
        <f t="shared" si="412"/>
        <v>|Mexico|</v>
      </c>
      <c r="S3281" s="14" t="str">
        <f t="shared" si="413"/>
        <v>|Crime TV Shows|International TV Shows|Spanish-Language TV Shows|</v>
      </c>
      <c r="T3281" s="14" t="str">
        <f t="shared" si="414"/>
        <v>|Unknown|</v>
      </c>
      <c r="U3281" s="14" t="str">
        <f t="shared" si="415"/>
        <v>|Alejandro Speitzer|Minnie West|Jorge Caballero|Ana González Bello|Axel Arenas|Arcelia Ramírez|Omar Germenos|Anna Ciocchetti|Aurora Gil|Martha Julia|Alejandro Puente|Estrella Solís|Martín Saracho|Sofía de Llaca|Marco Tostado|</v>
      </c>
    </row>
    <row r="3282" spans="1:21">
      <c r="A3282" s="14" t="s">
        <v>15732</v>
      </c>
      <c r="B3282" s="14" t="s">
        <v>48</v>
      </c>
      <c r="C3282" s="14" t="s">
        <v>15733</v>
      </c>
      <c r="D3282" s="14" t="s">
        <v>15734</v>
      </c>
      <c r="E3282" s="14" t="s">
        <v>15735</v>
      </c>
      <c r="F3282" s="14" t="s">
        <v>121</v>
      </c>
      <c r="G3282" s="26">
        <v>43784</v>
      </c>
      <c r="H3282" s="14">
        <v>2013</v>
      </c>
      <c r="I3282" s="14" t="s">
        <v>361</v>
      </c>
      <c r="J3282" s="14" t="s">
        <v>2838</v>
      </c>
      <c r="K3282" s="14" t="s">
        <v>15736</v>
      </c>
      <c r="L3282" s="14" t="s">
        <v>15737</v>
      </c>
      <c r="M3282" s="14">
        <f t="shared" si="408"/>
        <v>2019</v>
      </c>
      <c r="N3282" s="14">
        <f t="shared" si="409"/>
        <v>11</v>
      </c>
      <c r="O3282" s="14" t="str">
        <f>IFERROR(VLOOKUP(I3282,Lists!$F$2:$G$16,2,FALSE()),"Not Rated")</f>
        <v>Teens</v>
      </c>
      <c r="P3282" s="14">
        <f t="shared" si="410"/>
        <v>46</v>
      </c>
      <c r="Q3282" s="14" t="str">
        <f t="shared" si="411"/>
        <v>Japan</v>
      </c>
      <c r="R3282" s="14" t="str">
        <f t="shared" si="412"/>
        <v>|Japan|</v>
      </c>
      <c r="S3282" s="14" t="str">
        <f t="shared" si="413"/>
        <v>|Anime Features|International Movies|Romantic Movies|</v>
      </c>
      <c r="T3282" s="14" t="str">
        <f t="shared" si="414"/>
        <v>|Makoto Shinkai|</v>
      </c>
      <c r="U3282" s="14" t="str">
        <f t="shared" si="415"/>
        <v>|Miyu Irino|Kana Hanazawa|Fumi Hirano|Takeshi Maeda|Yuka Terasaki|Takanori Hoshino|Suguru Inoue|Megumi Han|Mikako Komatsu|Yuki Hayashi|</v>
      </c>
    </row>
    <row r="3283" spans="1:21">
      <c r="A3283" s="14" t="s">
        <v>15738</v>
      </c>
      <c r="B3283" s="14" t="s">
        <v>49</v>
      </c>
      <c r="C3283" s="14" t="s">
        <v>15739</v>
      </c>
      <c r="D3283" s="14" t="s">
        <v>117</v>
      </c>
      <c r="E3283" s="14" t="s">
        <v>15740</v>
      </c>
      <c r="F3283" s="14" t="s">
        <v>139</v>
      </c>
      <c r="G3283" s="26">
        <v>43784</v>
      </c>
      <c r="H3283" s="14">
        <v>2019</v>
      </c>
      <c r="I3283" s="14" t="s">
        <v>360</v>
      </c>
      <c r="J3283" s="14" t="s">
        <v>105</v>
      </c>
      <c r="K3283" s="14" t="s">
        <v>522</v>
      </c>
      <c r="L3283" s="14" t="s">
        <v>15741</v>
      </c>
      <c r="M3283" s="14">
        <f t="shared" si="408"/>
        <v>2019</v>
      </c>
      <c r="N3283" s="14">
        <f t="shared" si="409"/>
        <v>11</v>
      </c>
      <c r="O3283" s="14" t="str">
        <f>IFERROR(VLOOKUP(I3283,Lists!$F$2:$G$16,2,FALSE()),"Not Rated")</f>
        <v>Adults</v>
      </c>
      <c r="P3283" s="14">
        <f t="shared" si="410"/>
        <v>1</v>
      </c>
      <c r="Q3283" s="14" t="str">
        <f t="shared" si="411"/>
        <v>Thailand</v>
      </c>
      <c r="R3283" s="14" t="str">
        <f t="shared" si="412"/>
        <v>|Thailand|</v>
      </c>
      <c r="S3283" s="14" t="str">
        <f t="shared" si="413"/>
        <v>|International TV Shows|TV Action &amp; Adventure|TV Dramas|</v>
      </c>
      <c r="T3283" s="14" t="str">
        <f t="shared" si="414"/>
        <v>|Unknown|</v>
      </c>
      <c r="U3283" s="14" t="str">
        <f t="shared" si="415"/>
        <v>|Papangkorn Lerkchaleampote|Chayanit Chansangavej|Chutavuth Pattarakampol|Kittisak Patomburana|Sinjai Plengpanich|Oabnithi Wiwattanawarang|Ticha Wongthipkanont|Chaleeda Gilbert|Chanya McClory|</v>
      </c>
    </row>
    <row r="3284" spans="1:21">
      <c r="A3284" s="14" t="s">
        <v>15742</v>
      </c>
      <c r="B3284" s="14" t="s">
        <v>49</v>
      </c>
      <c r="C3284" s="14" t="s">
        <v>15743</v>
      </c>
      <c r="D3284" s="14" t="s">
        <v>117</v>
      </c>
      <c r="E3284" s="14" t="s">
        <v>117</v>
      </c>
      <c r="F3284" s="14" t="s">
        <v>115</v>
      </c>
      <c r="G3284" s="26">
        <v>43784</v>
      </c>
      <c r="H3284" s="14">
        <v>2019</v>
      </c>
      <c r="I3284" s="14" t="s">
        <v>361</v>
      </c>
      <c r="J3284" s="14" t="s">
        <v>107</v>
      </c>
      <c r="K3284" s="14" t="s">
        <v>419</v>
      </c>
      <c r="L3284" s="14" t="s">
        <v>15744</v>
      </c>
      <c r="M3284" s="14">
        <f t="shared" si="408"/>
        <v>2019</v>
      </c>
      <c r="N3284" s="14">
        <f t="shared" si="409"/>
        <v>11</v>
      </c>
      <c r="O3284" s="14" t="str">
        <f>IFERROR(VLOOKUP(I3284,Lists!$F$2:$G$16,2,FALSE()),"Not Rated")</f>
        <v>Teens</v>
      </c>
      <c r="P3284" s="14">
        <f t="shared" si="410"/>
        <v>3</v>
      </c>
      <c r="Q3284" s="14" t="str">
        <f t="shared" si="411"/>
        <v>United States</v>
      </c>
      <c r="R3284" s="14" t="str">
        <f t="shared" si="412"/>
        <v>|United States|</v>
      </c>
      <c r="S3284" s="14" t="str">
        <f t="shared" si="413"/>
        <v>|Docuseries|Reality TV|</v>
      </c>
      <c r="T3284" s="14" t="str">
        <f t="shared" si="414"/>
        <v>|Unknown|</v>
      </c>
      <c r="U3284" s="14" t="str">
        <f t="shared" si="415"/>
        <v>|Unknown|</v>
      </c>
    </row>
    <row r="3285" spans="1:21">
      <c r="A3285" s="14" t="s">
        <v>15745</v>
      </c>
      <c r="B3285" s="14" t="s">
        <v>49</v>
      </c>
      <c r="C3285" s="14" t="s">
        <v>15746</v>
      </c>
      <c r="D3285" s="14" t="s">
        <v>117</v>
      </c>
      <c r="E3285" s="14" t="s">
        <v>15747</v>
      </c>
      <c r="F3285" s="14" t="s">
        <v>129</v>
      </c>
      <c r="G3285" s="26">
        <v>43784</v>
      </c>
      <c r="H3285" s="14">
        <v>2019</v>
      </c>
      <c r="I3285" s="14" t="s">
        <v>360</v>
      </c>
      <c r="J3285" s="14" t="s">
        <v>106</v>
      </c>
      <c r="K3285" s="14" t="s">
        <v>1470</v>
      </c>
      <c r="L3285" s="14" t="s">
        <v>15748</v>
      </c>
      <c r="M3285" s="14">
        <f t="shared" si="408"/>
        <v>2019</v>
      </c>
      <c r="N3285" s="14">
        <f t="shared" si="409"/>
        <v>11</v>
      </c>
      <c r="O3285" s="14" t="str">
        <f>IFERROR(VLOOKUP(I3285,Lists!$F$2:$G$16,2,FALSE()),"Not Rated")</f>
        <v>Adults</v>
      </c>
      <c r="P3285" s="14">
        <f t="shared" si="410"/>
        <v>2</v>
      </c>
      <c r="Q3285" s="14" t="str">
        <f t="shared" si="411"/>
        <v>Turkey</v>
      </c>
      <c r="R3285" s="14" t="str">
        <f t="shared" si="412"/>
        <v>|Turkey|</v>
      </c>
      <c r="S3285" s="14" t="str">
        <f t="shared" si="413"/>
        <v>|Crime TV Shows|International TV Shows|TV Dramas|</v>
      </c>
      <c r="T3285" s="14" t="str">
        <f t="shared" si="414"/>
        <v>|Unknown|</v>
      </c>
      <c r="U3285" s="14" t="str">
        <f t="shared" si="415"/>
        <v>|Demet Evgar|Ceren Moray|Nursel Köse|Kenan Ece|Teoman Kumbaracıbaşı|Çağdaş Onur Öztürk|Deniz Barut|Onuryay Evrentan|Görkem Mertsöz|Mert Tanık|Ayça Damgacı|</v>
      </c>
    </row>
    <row r="3286" spans="1:21">
      <c r="A3286" s="14" t="s">
        <v>15749</v>
      </c>
      <c r="B3286" s="14" t="s">
        <v>49</v>
      </c>
      <c r="C3286" s="14" t="s">
        <v>15750</v>
      </c>
      <c r="D3286" s="14" t="s">
        <v>117</v>
      </c>
      <c r="E3286" s="14" t="s">
        <v>15751</v>
      </c>
      <c r="F3286" s="14" t="s">
        <v>117</v>
      </c>
      <c r="G3286" s="26">
        <v>43784</v>
      </c>
      <c r="H3286" s="14">
        <v>2003</v>
      </c>
      <c r="I3286" s="14" t="s">
        <v>361</v>
      </c>
      <c r="J3286" s="14" t="s">
        <v>105</v>
      </c>
      <c r="K3286" s="14" t="s">
        <v>11046</v>
      </c>
      <c r="L3286" s="14" t="s">
        <v>15752</v>
      </c>
      <c r="M3286" s="14">
        <f t="shared" si="408"/>
        <v>2019</v>
      </c>
      <c r="N3286" s="14">
        <f t="shared" si="409"/>
        <v>11</v>
      </c>
      <c r="O3286" s="14" t="str">
        <f>IFERROR(VLOOKUP(I3286,Lists!$F$2:$G$16,2,FALSE()),"Not Rated")</f>
        <v>Teens</v>
      </c>
      <c r="P3286" s="14">
        <f t="shared" si="410"/>
        <v>1</v>
      </c>
      <c r="Q3286" s="14" t="str">
        <f t="shared" si="411"/>
        <v>Unknown</v>
      </c>
      <c r="R3286" s="14" t="str">
        <f t="shared" si="412"/>
        <v>|Unknown|</v>
      </c>
      <c r="S3286" s="14" t="str">
        <f t="shared" si="413"/>
        <v>|International TV Shows|Romantic TV Shows|TV Action &amp; Adventure|</v>
      </c>
      <c r="T3286" s="14" t="str">
        <f t="shared" si="414"/>
        <v>|Unknown|</v>
      </c>
      <c r="U3286" s="14" t="str">
        <f t="shared" si="415"/>
        <v>|Tony Sun|Wallace Huo|Esther Liu|Cyndi Wang|Zax Wang|Sam Wang|Jason Hsu|Whyn Wu|Ben Lee|Vicky Chen|</v>
      </c>
    </row>
    <row r="3287" spans="1:21">
      <c r="A3287" s="14" t="s">
        <v>15753</v>
      </c>
      <c r="B3287" s="14" t="s">
        <v>48</v>
      </c>
      <c r="C3287" s="14" t="s">
        <v>15754</v>
      </c>
      <c r="D3287" s="14" t="s">
        <v>15755</v>
      </c>
      <c r="E3287" s="14" t="s">
        <v>15756</v>
      </c>
      <c r="F3287" s="14" t="s">
        <v>120</v>
      </c>
      <c r="G3287" s="26">
        <v>43783</v>
      </c>
      <c r="H3287" s="14">
        <v>2019</v>
      </c>
      <c r="I3287" s="14" t="s">
        <v>360</v>
      </c>
      <c r="J3287" s="14" t="s">
        <v>5250</v>
      </c>
      <c r="K3287" s="14" t="s">
        <v>261</v>
      </c>
      <c r="L3287" s="14" t="s">
        <v>15757</v>
      </c>
      <c r="M3287" s="14">
        <f t="shared" si="408"/>
        <v>2019</v>
      </c>
      <c r="N3287" s="14">
        <f t="shared" si="409"/>
        <v>11</v>
      </c>
      <c r="O3287" s="14" t="str">
        <f>IFERROR(VLOOKUP(I3287,Lists!$F$2:$G$16,2,FALSE()),"Not Rated")</f>
        <v>Adults</v>
      </c>
      <c r="P3287" s="14">
        <f t="shared" si="410"/>
        <v>54</v>
      </c>
      <c r="Q3287" s="14" t="str">
        <f t="shared" si="411"/>
        <v>France</v>
      </c>
      <c r="R3287" s="14" t="str">
        <f t="shared" si="412"/>
        <v>|France|</v>
      </c>
      <c r="S3287" s="14" t="str">
        <f t="shared" si="413"/>
        <v>|Stand-Up Comedy|</v>
      </c>
      <c r="T3287" s="14" t="str">
        <f t="shared" si="414"/>
        <v>|Gautier &amp; Leduc|</v>
      </c>
      <c r="U3287" s="14" t="str">
        <f t="shared" si="415"/>
        <v>|Fadily Camara|</v>
      </c>
    </row>
    <row r="3288" spans="1:21">
      <c r="A3288" s="14" t="s">
        <v>15758</v>
      </c>
      <c r="B3288" s="14" t="s">
        <v>49</v>
      </c>
      <c r="C3288" s="14" t="s">
        <v>15759</v>
      </c>
      <c r="D3288" s="14" t="s">
        <v>117</v>
      </c>
      <c r="E3288" s="14" t="s">
        <v>15760</v>
      </c>
      <c r="F3288" s="14" t="s">
        <v>139</v>
      </c>
      <c r="G3288" s="26">
        <v>43783</v>
      </c>
      <c r="H3288" s="14">
        <v>2019</v>
      </c>
      <c r="I3288" s="14" t="s">
        <v>361</v>
      </c>
      <c r="J3288" s="14" t="s">
        <v>105</v>
      </c>
      <c r="K3288" s="14" t="s">
        <v>424</v>
      </c>
      <c r="L3288" s="14" t="s">
        <v>15761</v>
      </c>
      <c r="M3288" s="14">
        <f t="shared" si="408"/>
        <v>2019</v>
      </c>
      <c r="N3288" s="14">
        <f t="shared" si="409"/>
        <v>11</v>
      </c>
      <c r="O3288" s="14" t="str">
        <f>IFERROR(VLOOKUP(I3288,Lists!$F$2:$G$16,2,FALSE()),"Not Rated")</f>
        <v>Teens</v>
      </c>
      <c r="P3288" s="14">
        <f t="shared" si="410"/>
        <v>1</v>
      </c>
      <c r="Q3288" s="14" t="str">
        <f t="shared" si="411"/>
        <v>Thailand</v>
      </c>
      <c r="R3288" s="14" t="str">
        <f t="shared" si="412"/>
        <v>|Thailand|</v>
      </c>
      <c r="S3288" s="14" t="str">
        <f t="shared" si="413"/>
        <v>|International TV Shows|Romantic TV Shows|TV Comedies|</v>
      </c>
      <c r="T3288" s="14" t="str">
        <f t="shared" si="414"/>
        <v>|Unknown|</v>
      </c>
      <c r="U3288" s="14" t="str">
        <f t="shared" si="415"/>
        <v>|Leo Putt|Pimchanok Luevisadpaibul|Suthada Jongjaiphar|Chatra Baude|Claudia Chakrapan|Oabnithi Wiwattanawarang|Varatta Vajrathon|Varot Makaduangkeo|Supasit Chinvinijkul|</v>
      </c>
    </row>
    <row r="3289" spans="1:21">
      <c r="A3289" s="14" t="s">
        <v>15762</v>
      </c>
      <c r="B3289" s="14" t="s">
        <v>49</v>
      </c>
      <c r="C3289" s="14" t="s">
        <v>15763</v>
      </c>
      <c r="D3289" s="14" t="s">
        <v>117</v>
      </c>
      <c r="E3289" s="14" t="s">
        <v>15764</v>
      </c>
      <c r="F3289" s="14" t="s">
        <v>15765</v>
      </c>
      <c r="G3289" s="26">
        <v>43782</v>
      </c>
      <c r="H3289" s="14">
        <v>2020</v>
      </c>
      <c r="I3289" s="14" t="s">
        <v>360</v>
      </c>
      <c r="J3289" s="14" t="s">
        <v>105</v>
      </c>
      <c r="K3289" s="14" t="s">
        <v>7782</v>
      </c>
      <c r="L3289" s="14" t="s">
        <v>15766</v>
      </c>
      <c r="M3289" s="14">
        <f t="shared" si="408"/>
        <v>2019</v>
      </c>
      <c r="N3289" s="14">
        <f t="shared" si="409"/>
        <v>11</v>
      </c>
      <c r="O3289" s="14" t="str">
        <f>IFERROR(VLOOKUP(I3289,Lists!$F$2:$G$16,2,FALSE()),"Not Rated")</f>
        <v>Adults</v>
      </c>
      <c r="P3289" s="14">
        <f t="shared" si="410"/>
        <v>1</v>
      </c>
      <c r="Q3289" s="14" t="str">
        <f t="shared" si="411"/>
        <v>Argentina</v>
      </c>
      <c r="R3289" s="14" t="str">
        <f t="shared" si="412"/>
        <v>|Argentina|United States|Mexico|</v>
      </c>
      <c r="S3289" s="14" t="str">
        <f t="shared" si="413"/>
        <v>|Docuseries|Spanish-Language TV Shows|</v>
      </c>
      <c r="T3289" s="14" t="str">
        <f t="shared" si="414"/>
        <v>|Unknown|</v>
      </c>
      <c r="U3289" s="14" t="str">
        <f t="shared" si="415"/>
        <v>|Diego Armando Maradona|</v>
      </c>
    </row>
    <row r="3290" spans="1:21">
      <c r="A3290" s="14" t="s">
        <v>15767</v>
      </c>
      <c r="B3290" s="14" t="s">
        <v>49</v>
      </c>
      <c r="C3290" s="14" t="s">
        <v>15768</v>
      </c>
      <c r="D3290" s="14" t="s">
        <v>117</v>
      </c>
      <c r="E3290" s="14" t="s">
        <v>15769</v>
      </c>
      <c r="F3290" s="14" t="s">
        <v>123</v>
      </c>
      <c r="G3290" s="26">
        <v>43781</v>
      </c>
      <c r="H3290" s="14">
        <v>2019</v>
      </c>
      <c r="I3290" s="14" t="s">
        <v>361</v>
      </c>
      <c r="J3290" s="14" t="s">
        <v>106</v>
      </c>
      <c r="K3290" s="14" t="s">
        <v>11930</v>
      </c>
      <c r="L3290" s="14" t="s">
        <v>15770</v>
      </c>
      <c r="M3290" s="14">
        <f t="shared" si="408"/>
        <v>2019</v>
      </c>
      <c r="N3290" s="14">
        <f t="shared" si="409"/>
        <v>11</v>
      </c>
      <c r="O3290" s="14" t="str">
        <f>IFERROR(VLOOKUP(I3290,Lists!$F$2:$G$16,2,FALSE()),"Not Rated")</f>
        <v>Teens</v>
      </c>
      <c r="P3290" s="14">
        <f t="shared" si="410"/>
        <v>2</v>
      </c>
      <c r="Q3290" s="14" t="str">
        <f t="shared" si="411"/>
        <v>South Korea</v>
      </c>
      <c r="R3290" s="14" t="str">
        <f t="shared" si="412"/>
        <v>|South Korea|</v>
      </c>
      <c r="S3290" s="14" t="str">
        <f t="shared" si="413"/>
        <v>|International TV Shows|Korean TV Shows|TV Dramas|</v>
      </c>
      <c r="T3290" s="14" t="str">
        <f t="shared" si="414"/>
        <v>|Unknown|</v>
      </c>
      <c r="U3290" s="14" t="str">
        <f t="shared" si="415"/>
        <v>|Lee Jung-jae|Shin Mina|Lee Elijah|Kim Dong-jun|Jung Jin-young|Kim Kap-soo|Jung Woong-in|Im Won-hee|Kim Hong-pa|</v>
      </c>
    </row>
    <row r="3291" spans="1:21">
      <c r="A3291" s="14" t="s">
        <v>15771</v>
      </c>
      <c r="B3291" s="14" t="s">
        <v>48</v>
      </c>
      <c r="C3291" s="14" t="s">
        <v>15772</v>
      </c>
      <c r="D3291" s="14" t="s">
        <v>15773</v>
      </c>
      <c r="E3291" s="14" t="s">
        <v>15774</v>
      </c>
      <c r="F3291" s="14" t="s">
        <v>115</v>
      </c>
      <c r="G3291" s="26">
        <v>43781</v>
      </c>
      <c r="H3291" s="14">
        <v>2019</v>
      </c>
      <c r="I3291" s="14" t="s">
        <v>360</v>
      </c>
      <c r="J3291" s="14" t="s">
        <v>1857</v>
      </c>
      <c r="K3291" s="14" t="s">
        <v>261</v>
      </c>
      <c r="L3291" s="14" t="s">
        <v>15775</v>
      </c>
      <c r="M3291" s="14">
        <f t="shared" si="408"/>
        <v>2019</v>
      </c>
      <c r="N3291" s="14">
        <f t="shared" si="409"/>
        <v>11</v>
      </c>
      <c r="O3291" s="14" t="str">
        <f>IFERROR(VLOOKUP(I3291,Lists!$F$2:$G$16,2,FALSE()),"Not Rated")</f>
        <v>Adults</v>
      </c>
      <c r="P3291" s="14">
        <f t="shared" si="410"/>
        <v>59</v>
      </c>
      <c r="Q3291" s="14" t="str">
        <f t="shared" si="411"/>
        <v>United States</v>
      </c>
      <c r="R3291" s="14" t="str">
        <f t="shared" si="412"/>
        <v>|United States|</v>
      </c>
      <c r="S3291" s="14" t="str">
        <f t="shared" si="413"/>
        <v>|Stand-Up Comedy|</v>
      </c>
      <c r="T3291" s="14" t="str">
        <f t="shared" si="414"/>
        <v>|Christopher Storer|</v>
      </c>
      <c r="U3291" s="14" t="str">
        <f t="shared" si="415"/>
        <v>|Jeff Garlin|</v>
      </c>
    </row>
    <row r="3292" spans="1:21">
      <c r="A3292" s="14" t="s">
        <v>15776</v>
      </c>
      <c r="B3292" s="14" t="s">
        <v>48</v>
      </c>
      <c r="C3292" s="14" t="s">
        <v>15777</v>
      </c>
      <c r="D3292" s="14" t="s">
        <v>7813</v>
      </c>
      <c r="E3292" s="14" t="s">
        <v>15778</v>
      </c>
      <c r="F3292" s="14" t="s">
        <v>115</v>
      </c>
      <c r="G3292" s="26">
        <v>43780</v>
      </c>
      <c r="H3292" s="14">
        <v>2009</v>
      </c>
      <c r="I3292" s="14" t="s">
        <v>363</v>
      </c>
      <c r="J3292" s="14" t="s">
        <v>713</v>
      </c>
      <c r="K3292" s="14" t="s">
        <v>4213</v>
      </c>
      <c r="L3292" s="14" t="s">
        <v>15779</v>
      </c>
      <c r="M3292" s="14">
        <f t="shared" si="408"/>
        <v>2019</v>
      </c>
      <c r="N3292" s="14">
        <f t="shared" si="409"/>
        <v>11</v>
      </c>
      <c r="O3292" s="14" t="str">
        <f>IFERROR(VLOOKUP(I3292,Lists!$F$2:$G$16,2,FALSE()),"Not Rated")</f>
        <v>Adults</v>
      </c>
      <c r="P3292" s="14">
        <f t="shared" si="410"/>
        <v>100</v>
      </c>
      <c r="Q3292" s="14" t="str">
        <f t="shared" si="411"/>
        <v>United States</v>
      </c>
      <c r="R3292" s="14" t="str">
        <f t="shared" si="412"/>
        <v>|United States|</v>
      </c>
      <c r="S3292" s="14" t="str">
        <f t="shared" si="413"/>
        <v>|Dramas|Independent Movies|LGBTQ Movies|</v>
      </c>
      <c r="T3292" s="14" t="str">
        <f t="shared" si="414"/>
        <v>|Tom Ford|</v>
      </c>
      <c r="U3292" s="14" t="str">
        <f t="shared" si="415"/>
        <v>|Colin Firth|Julianne Moore|Nicholas Hoult|Ginnifer Goodwin|Matthew Goode|Paul Butler|Ryan Simpkins|Teddy Sears|Paulette Lamori|Jon Kortajarena|</v>
      </c>
    </row>
    <row r="3293" spans="1:21">
      <c r="A3293" s="14" t="s">
        <v>15780</v>
      </c>
      <c r="B3293" s="14" t="s">
        <v>49</v>
      </c>
      <c r="C3293" s="14" t="s">
        <v>15781</v>
      </c>
      <c r="D3293" s="14" t="s">
        <v>117</v>
      </c>
      <c r="E3293" s="14" t="s">
        <v>15782</v>
      </c>
      <c r="F3293" s="14" t="s">
        <v>126</v>
      </c>
      <c r="G3293" s="26">
        <v>43780</v>
      </c>
      <c r="H3293" s="14">
        <v>2019</v>
      </c>
      <c r="I3293" s="14" t="s">
        <v>361</v>
      </c>
      <c r="J3293" s="14" t="s">
        <v>105</v>
      </c>
      <c r="K3293" s="14" t="s">
        <v>15783</v>
      </c>
      <c r="L3293" s="14" t="s">
        <v>15784</v>
      </c>
      <c r="M3293" s="14">
        <f t="shared" si="408"/>
        <v>2019</v>
      </c>
      <c r="N3293" s="14">
        <f t="shared" si="409"/>
        <v>11</v>
      </c>
      <c r="O3293" s="14" t="str">
        <f>IFERROR(VLOOKUP(I3293,Lists!$F$2:$G$16,2,FALSE()),"Not Rated")</f>
        <v>Teens</v>
      </c>
      <c r="P3293" s="14">
        <f t="shared" si="410"/>
        <v>1</v>
      </c>
      <c r="Q3293" s="14" t="str">
        <f t="shared" si="411"/>
        <v>China</v>
      </c>
      <c r="R3293" s="14" t="str">
        <f t="shared" si="412"/>
        <v>|China|</v>
      </c>
      <c r="S3293" s="14" t="str">
        <f t="shared" si="413"/>
        <v>|International TV Shows|Romantic TV Shows|Teen TV Shows|</v>
      </c>
      <c r="T3293" s="14" t="str">
        <f t="shared" si="414"/>
        <v>|Unknown|</v>
      </c>
      <c r="U3293" s="14" t="str">
        <f t="shared" si="415"/>
        <v>|Fair Xing|Lin Yi|Daddi Tang|Yi Sha|Zhou Zixin|Zheng Yingchen|Cai Gang|Liang Aiqi|Rong Rong|He Qiang|</v>
      </c>
    </row>
    <row r="3294" spans="1:21">
      <c r="A3294" s="14" t="s">
        <v>15785</v>
      </c>
      <c r="B3294" s="14" t="s">
        <v>48</v>
      </c>
      <c r="C3294" s="14" t="s">
        <v>15786</v>
      </c>
      <c r="D3294" s="14" t="s">
        <v>15787</v>
      </c>
      <c r="E3294" s="14" t="s">
        <v>117</v>
      </c>
      <c r="F3294" s="14" t="s">
        <v>115</v>
      </c>
      <c r="G3294" s="26">
        <v>43780</v>
      </c>
      <c r="H3294" s="14">
        <v>2019</v>
      </c>
      <c r="I3294" s="14" t="s">
        <v>360</v>
      </c>
      <c r="J3294" s="14" t="s">
        <v>708</v>
      </c>
      <c r="K3294" s="14" t="s">
        <v>247</v>
      </c>
      <c r="L3294" s="14" t="s">
        <v>15788</v>
      </c>
      <c r="M3294" s="14">
        <f t="shared" si="408"/>
        <v>2019</v>
      </c>
      <c r="N3294" s="14">
        <f t="shared" si="409"/>
        <v>11</v>
      </c>
      <c r="O3294" s="14" t="str">
        <f>IFERROR(VLOOKUP(I3294,Lists!$F$2:$G$16,2,FALSE()),"Not Rated")</f>
        <v>Adults</v>
      </c>
      <c r="P3294" s="14">
        <f t="shared" si="410"/>
        <v>88</v>
      </c>
      <c r="Q3294" s="14" t="str">
        <f t="shared" si="411"/>
        <v>United States</v>
      </c>
      <c r="R3294" s="14" t="str">
        <f t="shared" si="412"/>
        <v>|United States|</v>
      </c>
      <c r="S3294" s="14" t="str">
        <f t="shared" si="413"/>
        <v>|Documentaries|</v>
      </c>
      <c r="T3294" s="14" t="str">
        <f t="shared" si="414"/>
        <v>|Josh Aronson|</v>
      </c>
      <c r="U3294" s="14" t="str">
        <f t="shared" si="415"/>
        <v>|Unknown|</v>
      </c>
    </row>
    <row r="3295" spans="1:21">
      <c r="A3295" s="14" t="s">
        <v>15789</v>
      </c>
      <c r="B3295" s="14" t="s">
        <v>49</v>
      </c>
      <c r="C3295" s="14" t="s">
        <v>15790</v>
      </c>
      <c r="D3295" s="14" t="s">
        <v>117</v>
      </c>
      <c r="E3295" s="14" t="s">
        <v>15791</v>
      </c>
      <c r="F3295" s="14" t="s">
        <v>116</v>
      </c>
      <c r="G3295" s="26">
        <v>43778</v>
      </c>
      <c r="H3295" s="14">
        <v>2019</v>
      </c>
      <c r="I3295" s="14" t="s">
        <v>360</v>
      </c>
      <c r="J3295" s="14" t="s">
        <v>107</v>
      </c>
      <c r="K3295" s="14" t="s">
        <v>424</v>
      </c>
      <c r="L3295" s="14" t="s">
        <v>15792</v>
      </c>
      <c r="M3295" s="14">
        <f t="shared" si="408"/>
        <v>2019</v>
      </c>
      <c r="N3295" s="14">
        <f t="shared" si="409"/>
        <v>11</v>
      </c>
      <c r="O3295" s="14" t="str">
        <f>IFERROR(VLOOKUP(I3295,Lists!$F$2:$G$16,2,FALSE()),"Not Rated")</f>
        <v>Adults</v>
      </c>
      <c r="P3295" s="14">
        <f t="shared" si="410"/>
        <v>3</v>
      </c>
      <c r="Q3295" s="14" t="str">
        <f t="shared" si="411"/>
        <v>India</v>
      </c>
      <c r="R3295" s="14" t="str">
        <f t="shared" si="412"/>
        <v>|India|</v>
      </c>
      <c r="S3295" s="14" t="str">
        <f t="shared" si="413"/>
        <v>|International TV Shows|Romantic TV Shows|TV Comedies|</v>
      </c>
      <c r="T3295" s="14" t="str">
        <f t="shared" si="414"/>
        <v>|Unknown|</v>
      </c>
      <c r="U3295" s="14" t="str">
        <f t="shared" si="415"/>
        <v>|Dhruv Sehgal|Mithila Palkar|</v>
      </c>
    </row>
    <row r="3296" spans="1:21">
      <c r="A3296" s="14" t="s">
        <v>15793</v>
      </c>
      <c r="B3296" s="14" t="s">
        <v>49</v>
      </c>
      <c r="C3296" s="14" t="s">
        <v>15794</v>
      </c>
      <c r="D3296" s="14" t="s">
        <v>117</v>
      </c>
      <c r="E3296" s="14" t="s">
        <v>117</v>
      </c>
      <c r="F3296" s="14" t="s">
        <v>118</v>
      </c>
      <c r="G3296" s="26">
        <v>43777</v>
      </c>
      <c r="H3296" s="14">
        <v>2019</v>
      </c>
      <c r="I3296" s="14" t="s">
        <v>361</v>
      </c>
      <c r="J3296" s="14" t="s">
        <v>105</v>
      </c>
      <c r="K3296" s="14" t="s">
        <v>803</v>
      </c>
      <c r="L3296" s="14" t="s">
        <v>15795</v>
      </c>
      <c r="M3296" s="14">
        <f t="shared" si="408"/>
        <v>2019</v>
      </c>
      <c r="N3296" s="14">
        <f t="shared" si="409"/>
        <v>11</v>
      </c>
      <c r="O3296" s="14" t="str">
        <f>IFERROR(VLOOKUP(I3296,Lists!$F$2:$G$16,2,FALSE()),"Not Rated")</f>
        <v>Teens</v>
      </c>
      <c r="P3296" s="14">
        <f t="shared" si="410"/>
        <v>1</v>
      </c>
      <c r="Q3296" s="14" t="str">
        <f t="shared" si="411"/>
        <v>United Kingdom</v>
      </c>
      <c r="R3296" s="14" t="str">
        <f t="shared" si="412"/>
        <v>|United Kingdom|</v>
      </c>
      <c r="S3296" s="14" t="str">
        <f t="shared" si="413"/>
        <v>|British TV Shows|Docuseries|International TV Shows|</v>
      </c>
      <c r="T3296" s="14" t="str">
        <f t="shared" si="414"/>
        <v>|Unknown|</v>
      </c>
      <c r="U3296" s="14" t="str">
        <f t="shared" si="415"/>
        <v>|Unknown|</v>
      </c>
    </row>
    <row r="3297" spans="1:21">
      <c r="A3297" s="14" t="s">
        <v>15796</v>
      </c>
      <c r="B3297" s="14" t="s">
        <v>49</v>
      </c>
      <c r="C3297" s="14" t="s">
        <v>15797</v>
      </c>
      <c r="D3297" s="14" t="s">
        <v>117</v>
      </c>
      <c r="E3297" s="14" t="s">
        <v>15798</v>
      </c>
      <c r="F3297" s="14" t="s">
        <v>1435</v>
      </c>
      <c r="G3297" s="26">
        <v>43777</v>
      </c>
      <c r="H3297" s="14">
        <v>2019</v>
      </c>
      <c r="I3297" s="14" t="s">
        <v>365</v>
      </c>
      <c r="J3297" s="14" t="s">
        <v>105</v>
      </c>
      <c r="K3297" s="14" t="s">
        <v>11022</v>
      </c>
      <c r="L3297" s="14" t="s">
        <v>15799</v>
      </c>
      <c r="M3297" s="14">
        <f t="shared" si="408"/>
        <v>2019</v>
      </c>
      <c r="N3297" s="14">
        <f t="shared" si="409"/>
        <v>11</v>
      </c>
      <c r="O3297" s="14" t="str">
        <f>IFERROR(VLOOKUP(I3297,Lists!$F$2:$G$16,2,FALSE()),"Not Rated")</f>
        <v>Kids</v>
      </c>
      <c r="P3297" s="14">
        <f t="shared" si="410"/>
        <v>1</v>
      </c>
      <c r="Q3297" s="14" t="str">
        <f t="shared" si="411"/>
        <v>United Kingdom</v>
      </c>
      <c r="R3297" s="14" t="str">
        <f t="shared" si="412"/>
        <v>|United Kingdom|Canada|United States|</v>
      </c>
      <c r="S3297" s="14" t="str">
        <f t="shared" si="413"/>
        <v>|Kids' TV|TV Action &amp; Adventure|TV Comedies|</v>
      </c>
      <c r="T3297" s="14" t="str">
        <f t="shared" si="414"/>
        <v>|Unknown|</v>
      </c>
      <c r="U3297" s="14" t="str">
        <f t="shared" si="415"/>
        <v>|Michael Douglas|Adam Devine|Keegan-Michael Key|Eddie Izzard|Jillian Bell|Ilana Glazer|Diane Keaton|Jeffrey Wright|John Turturro|Tracy Morgan|Daveed Diggs|</v>
      </c>
    </row>
    <row r="3298" spans="1:21">
      <c r="A3298" s="14" t="s">
        <v>15800</v>
      </c>
      <c r="B3298" s="14" t="s">
        <v>48</v>
      </c>
      <c r="C3298" s="14" t="s">
        <v>15801</v>
      </c>
      <c r="D3298" s="14" t="s">
        <v>15802</v>
      </c>
      <c r="E3298" s="14" t="s">
        <v>15803</v>
      </c>
      <c r="F3298" s="14" t="s">
        <v>115</v>
      </c>
      <c r="G3298" s="26">
        <v>43777</v>
      </c>
      <c r="H3298" s="14">
        <v>2019</v>
      </c>
      <c r="I3298" s="14" t="s">
        <v>364</v>
      </c>
      <c r="J3298" s="14" t="s">
        <v>730</v>
      </c>
      <c r="K3298" s="14" t="s">
        <v>12601</v>
      </c>
      <c r="L3298" s="14" t="s">
        <v>15804</v>
      </c>
      <c r="M3298" s="14">
        <f t="shared" si="408"/>
        <v>2019</v>
      </c>
      <c r="N3298" s="14">
        <f t="shared" si="409"/>
        <v>11</v>
      </c>
      <c r="O3298" s="14" t="str">
        <f>IFERROR(VLOOKUP(I3298,Lists!$F$2:$G$16,2,FALSE()),"Not Rated")</f>
        <v>Teens</v>
      </c>
      <c r="P3298" s="14">
        <f t="shared" si="410"/>
        <v>93</v>
      </c>
      <c r="Q3298" s="14" t="str">
        <f t="shared" si="411"/>
        <v>United States</v>
      </c>
      <c r="R3298" s="14" t="str">
        <f t="shared" si="412"/>
        <v>|United States|</v>
      </c>
      <c r="S3298" s="14" t="str">
        <f t="shared" si="413"/>
        <v>|Comedies|Dramas|LGBTQ Movies|</v>
      </c>
      <c r="T3298" s="14" t="str">
        <f t="shared" si="414"/>
        <v>|Luke Snellin|</v>
      </c>
      <c r="U3298" s="14" t="str">
        <f t="shared" si="415"/>
        <v>|Isabela Moner|Shameik Moore|Kiernan Shipka|Odeya Rush|Liv Hewson|Mitchell Hope|Jacob Batalon|Joan Cusack|Matthew Noszka|Anna Akana|Miles Robbins|D'Arcy Carden|Mason Gooding|Andrea De Oliveira|Victor Rivers|</v>
      </c>
    </row>
    <row r="3299" spans="1:21">
      <c r="A3299" s="14" t="s">
        <v>15805</v>
      </c>
      <c r="B3299" s="14" t="s">
        <v>48</v>
      </c>
      <c r="C3299" s="14" t="s">
        <v>15806</v>
      </c>
      <c r="D3299" s="14" t="s">
        <v>15807</v>
      </c>
      <c r="E3299" s="14" t="s">
        <v>15808</v>
      </c>
      <c r="F3299" s="14" t="s">
        <v>120</v>
      </c>
      <c r="G3299" s="26">
        <v>43777</v>
      </c>
      <c r="H3299" s="14">
        <v>2019</v>
      </c>
      <c r="I3299" s="14" t="s">
        <v>360</v>
      </c>
      <c r="J3299" s="14" t="s">
        <v>507</v>
      </c>
      <c r="K3299" s="14" t="s">
        <v>612</v>
      </c>
      <c r="L3299" s="14" t="s">
        <v>15809</v>
      </c>
      <c r="M3299" s="14">
        <f t="shared" si="408"/>
        <v>2019</v>
      </c>
      <c r="N3299" s="14">
        <f t="shared" si="409"/>
        <v>11</v>
      </c>
      <c r="O3299" s="14" t="str">
        <f>IFERROR(VLOOKUP(I3299,Lists!$F$2:$G$16,2,FALSE()),"Not Rated")</f>
        <v>Adults</v>
      </c>
      <c r="P3299" s="14">
        <f t="shared" si="410"/>
        <v>94</v>
      </c>
      <c r="Q3299" s="14" t="str">
        <f t="shared" si="411"/>
        <v>France</v>
      </c>
      <c r="R3299" s="14" t="str">
        <f t="shared" si="412"/>
        <v>|France|</v>
      </c>
      <c r="S3299" s="14" t="str">
        <f t="shared" si="413"/>
        <v>|Action &amp; Adventure|Dramas|International Movies|</v>
      </c>
      <c r="T3299" s="14" t="str">
        <f t="shared" si="414"/>
        <v>|Xavier Durringer|</v>
      </c>
      <c r="U3299" s="14" t="str">
        <f t="shared" si="415"/>
        <v>|Sami Bouajila|Tewfik Jallab|Mélanie Doutey|Hugo Becker|Kool Shen|Hubert Koundé|Seth Gueko|Sonia Couling|Chalad Na Songkhla|Flore Bonaventura|Nessbeal|Dorian N'Goumou dit Dosseh|Hache-P|</v>
      </c>
    </row>
    <row r="3300" spans="1:21">
      <c r="A3300" s="14" t="s">
        <v>15810</v>
      </c>
      <c r="B3300" s="14" t="s">
        <v>49</v>
      </c>
      <c r="C3300" s="14" t="s">
        <v>15811</v>
      </c>
      <c r="D3300" s="14" t="s">
        <v>117</v>
      </c>
      <c r="E3300" s="14" t="s">
        <v>15812</v>
      </c>
      <c r="F3300" s="14" t="s">
        <v>141</v>
      </c>
      <c r="G3300" s="26">
        <v>43777</v>
      </c>
      <c r="H3300" s="14">
        <v>2019</v>
      </c>
      <c r="I3300" s="14" t="s">
        <v>360</v>
      </c>
      <c r="J3300" s="14" t="s">
        <v>106</v>
      </c>
      <c r="K3300" s="14" t="s">
        <v>992</v>
      </c>
      <c r="L3300" s="14" t="s">
        <v>15813</v>
      </c>
      <c r="M3300" s="14">
        <f t="shared" si="408"/>
        <v>2019</v>
      </c>
      <c r="N3300" s="14">
        <f t="shared" si="409"/>
        <v>11</v>
      </c>
      <c r="O3300" s="14" t="str">
        <f>IFERROR(VLOOKUP(I3300,Lists!$F$2:$G$16,2,FALSE()),"Not Rated")</f>
        <v>Adults</v>
      </c>
      <c r="P3300" s="14">
        <f t="shared" si="410"/>
        <v>2</v>
      </c>
      <c r="Q3300" s="14" t="str">
        <f t="shared" si="411"/>
        <v>Colombia</v>
      </c>
      <c r="R3300" s="14" t="str">
        <f t="shared" si="412"/>
        <v>|Colombia|</v>
      </c>
      <c r="S3300" s="14" t="str">
        <f t="shared" si="413"/>
        <v>|Crime TV Shows|International TV Shows|Spanish-Language TV Shows|</v>
      </c>
      <c r="T3300" s="14" t="str">
        <f t="shared" si="414"/>
        <v>|Unknown|</v>
      </c>
      <c r="U3300" s="14" t="str">
        <f t="shared" si="415"/>
        <v>|Juan Pablo Raba|Cristina Umaña|Camila Sodi|Christian Tappán|Juan Fernando Sánchez|Juan Sebastián Calero|Paula Castaño|Nicolás Quiroga|Alina Lozano|Carolina Acevedo|Julio César Pachón|Roberto Cano|</v>
      </c>
    </row>
    <row r="3301" spans="1:21">
      <c r="A3301" s="14" t="s">
        <v>15814</v>
      </c>
      <c r="B3301" s="14" t="s">
        <v>48</v>
      </c>
      <c r="C3301" s="14" t="s">
        <v>15815</v>
      </c>
      <c r="D3301" s="14" t="s">
        <v>15816</v>
      </c>
      <c r="E3301" s="14" t="s">
        <v>15817</v>
      </c>
      <c r="F3301" s="14" t="s">
        <v>116</v>
      </c>
      <c r="G3301" s="26">
        <v>43776</v>
      </c>
      <c r="H3301" s="14">
        <v>2016</v>
      </c>
      <c r="I3301" s="14" t="s">
        <v>361</v>
      </c>
      <c r="J3301" s="14" t="s">
        <v>1121</v>
      </c>
      <c r="K3301" s="14" t="s">
        <v>873</v>
      </c>
      <c r="L3301" s="14" t="s">
        <v>15818</v>
      </c>
      <c r="M3301" s="14">
        <f t="shared" si="408"/>
        <v>2019</v>
      </c>
      <c r="N3301" s="14">
        <f t="shared" si="409"/>
        <v>11</v>
      </c>
      <c r="O3301" s="14" t="str">
        <f>IFERROR(VLOOKUP(I3301,Lists!$F$2:$G$16,2,FALSE()),"Not Rated")</f>
        <v>Teens</v>
      </c>
      <c r="P3301" s="14">
        <f t="shared" si="410"/>
        <v>121</v>
      </c>
      <c r="Q3301" s="14" t="str">
        <f t="shared" si="411"/>
        <v>India</v>
      </c>
      <c r="R3301" s="14" t="str">
        <f t="shared" si="412"/>
        <v>|India|</v>
      </c>
      <c r="S3301" s="14" t="str">
        <f t="shared" si="413"/>
        <v>|International Movies|Thrillers|</v>
      </c>
      <c r="T3301" s="14" t="str">
        <f t="shared" si="414"/>
        <v>|Pawan Kumar|</v>
      </c>
      <c r="U3301" s="14" t="str">
        <f t="shared" si="415"/>
        <v>|Roger Narayan|Shraddha Srinath|Dileep Raj|Krishna Hebbale|Ram Manjjonaath|Chethan Dsouza|</v>
      </c>
    </row>
    <row r="3302" spans="1:21">
      <c r="A3302" s="14" t="s">
        <v>15819</v>
      </c>
      <c r="B3302" s="14" t="s">
        <v>48</v>
      </c>
      <c r="C3302" s="14" t="s">
        <v>15820</v>
      </c>
      <c r="D3302" s="14" t="s">
        <v>15821</v>
      </c>
      <c r="E3302" s="14" t="s">
        <v>15822</v>
      </c>
      <c r="F3302" s="14" t="s">
        <v>115</v>
      </c>
      <c r="G3302" s="26">
        <v>43775</v>
      </c>
      <c r="H3302" s="14">
        <v>2019</v>
      </c>
      <c r="I3302" s="14" t="s">
        <v>360</v>
      </c>
      <c r="J3302" s="14" t="s">
        <v>1773</v>
      </c>
      <c r="K3302" s="14" t="s">
        <v>244</v>
      </c>
      <c r="L3302" s="14" t="s">
        <v>15823</v>
      </c>
      <c r="M3302" s="14">
        <f t="shared" si="408"/>
        <v>2019</v>
      </c>
      <c r="N3302" s="14">
        <f t="shared" si="409"/>
        <v>11</v>
      </c>
      <c r="O3302" s="14" t="str">
        <f>IFERROR(VLOOKUP(I3302,Lists!$F$2:$G$16,2,FALSE()),"Not Rated")</f>
        <v>Adults</v>
      </c>
      <c r="P3302" s="14">
        <f t="shared" si="410"/>
        <v>78</v>
      </c>
      <c r="Q3302" s="14" t="str">
        <f t="shared" si="411"/>
        <v>United States</v>
      </c>
      <c r="R3302" s="14" t="str">
        <f t="shared" si="412"/>
        <v>|United States|</v>
      </c>
      <c r="S3302" s="14" t="str">
        <f t="shared" si="413"/>
        <v>|Dramas|</v>
      </c>
      <c r="T3302" s="14" t="str">
        <f t="shared" si="414"/>
        <v>|Phillip Youmans|</v>
      </c>
      <c r="U3302" s="14" t="str">
        <f t="shared" si="415"/>
        <v>|Wendell Pierce|Karen Kaia Livers|Dominique McClellan|Braelyn Kelly|Emyri Crutchfield|Cynthia Capers|Erika Woods|</v>
      </c>
    </row>
    <row r="3303" spans="1:21">
      <c r="A3303" s="14" t="s">
        <v>15824</v>
      </c>
      <c r="B3303" s="14" t="s">
        <v>49</v>
      </c>
      <c r="C3303" s="14" t="s">
        <v>15825</v>
      </c>
      <c r="D3303" s="14" t="s">
        <v>117</v>
      </c>
      <c r="E3303" s="14" t="s">
        <v>15826</v>
      </c>
      <c r="F3303" s="14" t="s">
        <v>121</v>
      </c>
      <c r="G3303" s="26">
        <v>43775</v>
      </c>
      <c r="H3303" s="14">
        <v>2019</v>
      </c>
      <c r="I3303" s="14" t="s">
        <v>361</v>
      </c>
      <c r="J3303" s="14" t="s">
        <v>105</v>
      </c>
      <c r="K3303" s="14" t="s">
        <v>1470</v>
      </c>
      <c r="L3303" s="14" t="s">
        <v>15827</v>
      </c>
      <c r="M3303" s="14">
        <f t="shared" si="408"/>
        <v>2019</v>
      </c>
      <c r="N3303" s="14">
        <f t="shared" si="409"/>
        <v>11</v>
      </c>
      <c r="O3303" s="14" t="str">
        <f>IFERROR(VLOOKUP(I3303,Lists!$F$2:$G$16,2,FALSE()),"Not Rated")</f>
        <v>Teens</v>
      </c>
      <c r="P3303" s="14">
        <f t="shared" si="410"/>
        <v>1</v>
      </c>
      <c r="Q3303" s="14" t="str">
        <f t="shared" si="411"/>
        <v>Japan</v>
      </c>
      <c r="R3303" s="14" t="str">
        <f t="shared" si="412"/>
        <v>|Japan|</v>
      </c>
      <c r="S3303" s="14" t="str">
        <f t="shared" si="413"/>
        <v>|Crime TV Shows|International TV Shows|TV Dramas|</v>
      </c>
      <c r="T3303" s="14" t="str">
        <f t="shared" si="414"/>
        <v>|Unknown|</v>
      </c>
      <c r="U3303" s="14" t="str">
        <f t="shared" si="415"/>
        <v>|Yosuke Sugino|Tomoya Maeno|Maika Yamamoto|Junki Tozuka|Shodai Fukuyama|Ron Mizuma|Takuya Wakabayashi|Asuka Hanamura|Shuntaro Yanagi|Takashi Yamanaka|Masato Wada|Naomi Nishida|Tetta Sugimoto|Ryohei Otani|</v>
      </c>
    </row>
    <row r="3304" spans="1:21">
      <c r="A3304" s="14" t="s">
        <v>15828</v>
      </c>
      <c r="B3304" s="14" t="s">
        <v>48</v>
      </c>
      <c r="C3304" s="14" t="s">
        <v>15829</v>
      </c>
      <c r="D3304" s="14" t="s">
        <v>15830</v>
      </c>
      <c r="E3304" s="14" t="s">
        <v>15831</v>
      </c>
      <c r="F3304" s="14" t="s">
        <v>1225</v>
      </c>
      <c r="G3304" s="26">
        <v>43775</v>
      </c>
      <c r="H3304" s="14">
        <v>2018</v>
      </c>
      <c r="I3304" s="14" t="s">
        <v>361</v>
      </c>
      <c r="J3304" s="14" t="s">
        <v>646</v>
      </c>
      <c r="K3304" s="14" t="s">
        <v>612</v>
      </c>
      <c r="L3304" s="14" t="s">
        <v>15832</v>
      </c>
      <c r="M3304" s="14">
        <f t="shared" si="408"/>
        <v>2019</v>
      </c>
      <c r="N3304" s="14">
        <f t="shared" si="409"/>
        <v>11</v>
      </c>
      <c r="O3304" s="14" t="str">
        <f>IFERROR(VLOOKUP(I3304,Lists!$F$2:$G$16,2,FALSE()),"Not Rated")</f>
        <v>Teens</v>
      </c>
      <c r="P3304" s="14">
        <f t="shared" si="410"/>
        <v>116</v>
      </c>
      <c r="Q3304" s="14" t="str">
        <f t="shared" si="411"/>
        <v>China</v>
      </c>
      <c r="R3304" s="14" t="str">
        <f t="shared" si="412"/>
        <v>|China|Hong Kong|</v>
      </c>
      <c r="S3304" s="14" t="str">
        <f t="shared" si="413"/>
        <v>|Action &amp; Adventure|Dramas|International Movies|</v>
      </c>
      <c r="T3304" s="14" t="str">
        <f t="shared" si="414"/>
        <v>|Zhang Yimou|</v>
      </c>
      <c r="U3304" s="14" t="str">
        <f t="shared" si="415"/>
        <v>|Deng Chao|Sun Li|Ryan Cheng|Wang Qianyuan|Hu Jun|Wang Jingchun|Guan Xiaotong|Leo Wu|</v>
      </c>
    </row>
    <row r="3305" spans="1:21">
      <c r="A3305" s="14" t="s">
        <v>15833</v>
      </c>
      <c r="B3305" s="14" t="s">
        <v>48</v>
      </c>
      <c r="C3305" s="14" t="s">
        <v>15834</v>
      </c>
      <c r="D3305" s="14" t="s">
        <v>12473</v>
      </c>
      <c r="E3305" s="14" t="s">
        <v>15835</v>
      </c>
      <c r="F3305" s="14" t="s">
        <v>133</v>
      </c>
      <c r="G3305" s="26">
        <v>43774</v>
      </c>
      <c r="H3305" s="14">
        <v>2019</v>
      </c>
      <c r="I3305" s="14" t="s">
        <v>368</v>
      </c>
      <c r="J3305" s="14" t="s">
        <v>872</v>
      </c>
      <c r="K3305" s="14" t="s">
        <v>1711</v>
      </c>
      <c r="L3305" s="14" t="s">
        <v>15836</v>
      </c>
      <c r="M3305" s="14">
        <f t="shared" si="408"/>
        <v>2019</v>
      </c>
      <c r="N3305" s="14">
        <f t="shared" si="409"/>
        <v>11</v>
      </c>
      <c r="O3305" s="14" t="str">
        <f>IFERROR(VLOOKUP(I3305,Lists!$F$2:$G$16,2,FALSE()),"Not Rated")</f>
        <v>Kids</v>
      </c>
      <c r="P3305" s="14">
        <f t="shared" si="410"/>
        <v>87</v>
      </c>
      <c r="Q3305" s="14" t="str">
        <f t="shared" si="411"/>
        <v>Brazil</v>
      </c>
      <c r="R3305" s="14" t="str">
        <f t="shared" si="412"/>
        <v>|Brazil|</v>
      </c>
      <c r="S3305" s="14" t="str">
        <f t="shared" si="413"/>
        <v>|Children &amp; Family Movies|Comedies|Music &amp; Musicals|</v>
      </c>
      <c r="T3305" s="14" t="str">
        <f t="shared" si="414"/>
        <v>|Lucas Margutti|</v>
      </c>
      <c r="U3305" s="14" t="str">
        <f t="shared" si="415"/>
        <v>|Luccas Neto|Gi Alparone|Jéssica Diehl|Roni Fischer|Karol Alves|João Pessanha|</v>
      </c>
    </row>
    <row r="3306" spans="1:21">
      <c r="A3306" s="14" t="s">
        <v>15837</v>
      </c>
      <c r="B3306" s="14" t="s">
        <v>49</v>
      </c>
      <c r="C3306" s="14" t="s">
        <v>15838</v>
      </c>
      <c r="D3306" s="14" t="s">
        <v>117</v>
      </c>
      <c r="E3306" s="14" t="s">
        <v>15839</v>
      </c>
      <c r="F3306" s="14" t="s">
        <v>115</v>
      </c>
      <c r="G3306" s="26">
        <v>43774</v>
      </c>
      <c r="H3306" s="14">
        <v>2014</v>
      </c>
      <c r="I3306" s="14" t="s">
        <v>362</v>
      </c>
      <c r="J3306" s="14" t="s">
        <v>106</v>
      </c>
      <c r="K3306" s="14" t="s">
        <v>617</v>
      </c>
      <c r="L3306" s="14" t="s">
        <v>15840</v>
      </c>
      <c r="M3306" s="14">
        <f t="shared" si="408"/>
        <v>2019</v>
      </c>
      <c r="N3306" s="14">
        <f t="shared" si="409"/>
        <v>11</v>
      </c>
      <c r="O3306" s="14" t="str">
        <f>IFERROR(VLOOKUP(I3306,Lists!$F$2:$G$16,2,FALSE()),"Not Rated")</f>
        <v>Older Kids</v>
      </c>
      <c r="P3306" s="14">
        <f t="shared" si="410"/>
        <v>2</v>
      </c>
      <c r="Q3306" s="14" t="str">
        <f t="shared" si="411"/>
        <v>United States</v>
      </c>
      <c r="R3306" s="14" t="str">
        <f t="shared" si="412"/>
        <v>|United States|</v>
      </c>
      <c r="S3306" s="14" t="str">
        <f t="shared" si="413"/>
        <v>|Kids' TV|TV Comedies|</v>
      </c>
      <c r="T3306" s="14" t="str">
        <f t="shared" si="414"/>
        <v>|Unknown|</v>
      </c>
      <c r="U3306" s="14" t="str">
        <f t="shared" si="415"/>
        <v>|Jennette McCurdy|Ariana Grande|Cameron Ocasio|Brandon Weaver|Zoran Korach|Dre Swain|Maree Cheatham|Eduardo Drummond|Alondra Hidalgo|</v>
      </c>
    </row>
    <row r="3307" spans="1:21">
      <c r="A3307" s="14" t="s">
        <v>15841</v>
      </c>
      <c r="B3307" s="14" t="s">
        <v>48</v>
      </c>
      <c r="C3307" s="14" t="s">
        <v>15842</v>
      </c>
      <c r="D3307" s="14" t="s">
        <v>15843</v>
      </c>
      <c r="E3307" s="14" t="s">
        <v>15844</v>
      </c>
      <c r="F3307" s="14" t="s">
        <v>115</v>
      </c>
      <c r="G3307" s="26">
        <v>43774</v>
      </c>
      <c r="H3307" s="14">
        <v>2019</v>
      </c>
      <c r="I3307" s="14" t="s">
        <v>360</v>
      </c>
      <c r="J3307" s="14" t="s">
        <v>535</v>
      </c>
      <c r="K3307" s="14" t="s">
        <v>261</v>
      </c>
      <c r="L3307" s="14" t="s">
        <v>15845</v>
      </c>
      <c r="M3307" s="14">
        <f t="shared" si="408"/>
        <v>2019</v>
      </c>
      <c r="N3307" s="14">
        <f t="shared" si="409"/>
        <v>11</v>
      </c>
      <c r="O3307" s="14" t="str">
        <f>IFERROR(VLOOKUP(I3307,Lists!$F$2:$G$16,2,FALSE()),"Not Rated")</f>
        <v>Adults</v>
      </c>
      <c r="P3307" s="14">
        <f t="shared" si="410"/>
        <v>61</v>
      </c>
      <c r="Q3307" s="14" t="str">
        <f t="shared" si="411"/>
        <v>United States</v>
      </c>
      <c r="R3307" s="14" t="str">
        <f t="shared" si="412"/>
        <v>|United States|</v>
      </c>
      <c r="S3307" s="14" t="str">
        <f t="shared" si="413"/>
        <v>|Stand-Up Comedy|</v>
      </c>
      <c r="T3307" s="14" t="str">
        <f t="shared" si="414"/>
        <v>|Neal Brennan|</v>
      </c>
      <c r="U3307" s="14" t="str">
        <f t="shared" si="415"/>
        <v>|Seth Meyers|</v>
      </c>
    </row>
    <row r="3308" spans="1:21">
      <c r="A3308" s="14" t="s">
        <v>15846</v>
      </c>
      <c r="B3308" s="14" t="s">
        <v>49</v>
      </c>
      <c r="C3308" s="14" t="s">
        <v>15847</v>
      </c>
      <c r="D3308" s="14" t="s">
        <v>117</v>
      </c>
      <c r="E3308" s="14" t="s">
        <v>15848</v>
      </c>
      <c r="F3308" s="14" t="s">
        <v>118</v>
      </c>
      <c r="G3308" s="26">
        <v>43774</v>
      </c>
      <c r="H3308" s="14">
        <v>2019</v>
      </c>
      <c r="I3308" s="14" t="s">
        <v>360</v>
      </c>
      <c r="J3308" s="14" t="s">
        <v>106</v>
      </c>
      <c r="K3308" s="14" t="s">
        <v>589</v>
      </c>
      <c r="L3308" s="14" t="s">
        <v>15849</v>
      </c>
      <c r="M3308" s="14">
        <f t="shared" si="408"/>
        <v>2019</v>
      </c>
      <c r="N3308" s="14">
        <f t="shared" si="409"/>
        <v>11</v>
      </c>
      <c r="O3308" s="14" t="str">
        <f>IFERROR(VLOOKUP(I3308,Lists!$F$2:$G$16,2,FALSE()),"Not Rated")</f>
        <v>Adults</v>
      </c>
      <c r="P3308" s="14">
        <f t="shared" si="410"/>
        <v>2</v>
      </c>
      <c r="Q3308" s="14" t="str">
        <f t="shared" si="411"/>
        <v>United Kingdom</v>
      </c>
      <c r="R3308" s="14" t="str">
        <f t="shared" si="412"/>
        <v>|United Kingdom|</v>
      </c>
      <c r="S3308" s="14" t="str">
        <f t="shared" si="413"/>
        <v>|British TV Shows|International TV Shows|TV Comedies|</v>
      </c>
      <c r="T3308" s="14" t="str">
        <f t="shared" si="414"/>
        <v>|Unknown|</v>
      </c>
      <c r="U3308" s="14" t="str">
        <f t="shared" si="415"/>
        <v>|Jessica Barden|Alex Lawther|Steve Oram|Christine Bottomley|Navin Chowdhry|Wunmi Mosaku|Gemma Whelan|Jonathan Aris|Eileen Davies|</v>
      </c>
    </row>
    <row r="3309" spans="1:21">
      <c r="A3309" s="14" t="s">
        <v>15850</v>
      </c>
      <c r="B3309" s="14" t="s">
        <v>48</v>
      </c>
      <c r="C3309" s="14" t="s">
        <v>15851</v>
      </c>
      <c r="D3309" s="14" t="s">
        <v>15852</v>
      </c>
      <c r="E3309" s="14" t="s">
        <v>15853</v>
      </c>
      <c r="F3309" s="14" t="s">
        <v>115</v>
      </c>
      <c r="G3309" s="26">
        <v>43774</v>
      </c>
      <c r="H3309" s="14">
        <v>2017</v>
      </c>
      <c r="I3309" s="14" t="s">
        <v>363</v>
      </c>
      <c r="J3309" s="14" t="s">
        <v>653</v>
      </c>
      <c r="K3309" s="14" t="s">
        <v>1034</v>
      </c>
      <c r="L3309" s="14" t="s">
        <v>15854</v>
      </c>
      <c r="M3309" s="14">
        <f t="shared" si="408"/>
        <v>2019</v>
      </c>
      <c r="N3309" s="14">
        <f t="shared" si="409"/>
        <v>11</v>
      </c>
      <c r="O3309" s="14" t="str">
        <f>IFERROR(VLOOKUP(I3309,Lists!$F$2:$G$16,2,FALSE()),"Not Rated")</f>
        <v>Adults</v>
      </c>
      <c r="P3309" s="14">
        <f t="shared" si="410"/>
        <v>98</v>
      </c>
      <c r="Q3309" s="14" t="str">
        <f t="shared" si="411"/>
        <v>United States</v>
      </c>
      <c r="R3309" s="14" t="str">
        <f t="shared" si="412"/>
        <v>|United States|</v>
      </c>
      <c r="S3309" s="14" t="str">
        <f t="shared" si="413"/>
        <v>|Comedies|Dramas|Independent Movies|</v>
      </c>
      <c r="T3309" s="14" t="str">
        <f t="shared" si="414"/>
        <v>|Azazel Jacobs|</v>
      </c>
      <c r="U3309" s="14" t="str">
        <f t="shared" si="415"/>
        <v>|Aidan Gillen|Melora Walters|Tyler Ross|Jessica Sula|Lesley Fera|Tracy Letts|Debra Winger|</v>
      </c>
    </row>
    <row r="3310" spans="1:21">
      <c r="A3310" s="14" t="s">
        <v>15855</v>
      </c>
      <c r="B3310" s="14" t="s">
        <v>48</v>
      </c>
      <c r="C3310" s="14" t="s">
        <v>15856</v>
      </c>
      <c r="D3310" s="14" t="s">
        <v>15857</v>
      </c>
      <c r="E3310" s="14" t="s">
        <v>15858</v>
      </c>
      <c r="F3310" s="14" t="s">
        <v>123</v>
      </c>
      <c r="G3310" s="26">
        <v>43774</v>
      </c>
      <c r="H3310" s="14">
        <v>2019</v>
      </c>
      <c r="I3310" s="14" t="s">
        <v>360</v>
      </c>
      <c r="J3310" s="14" t="s">
        <v>2442</v>
      </c>
      <c r="K3310" s="14" t="s">
        <v>910</v>
      </c>
      <c r="L3310" s="14" t="s">
        <v>15859</v>
      </c>
      <c r="M3310" s="14">
        <f t="shared" si="408"/>
        <v>2019</v>
      </c>
      <c r="N3310" s="14">
        <f t="shared" si="409"/>
        <v>11</v>
      </c>
      <c r="O3310" s="14" t="str">
        <f>IFERROR(VLOOKUP(I3310,Lists!$F$2:$G$16,2,FALSE()),"Not Rated")</f>
        <v>Adults</v>
      </c>
      <c r="P3310" s="14">
        <f t="shared" si="410"/>
        <v>123</v>
      </c>
      <c r="Q3310" s="14" t="str">
        <f t="shared" si="411"/>
        <v>South Korea</v>
      </c>
      <c r="R3310" s="14" t="str">
        <f t="shared" si="412"/>
        <v>|South Korea|</v>
      </c>
      <c r="S3310" s="14" t="str">
        <f t="shared" si="413"/>
        <v>|Dramas|International Movies|Romantic Movies|</v>
      </c>
      <c r="T3310" s="14" t="str">
        <f t="shared" si="414"/>
        <v>|Jung Ji-woo|</v>
      </c>
      <c r="U3310" s="14" t="str">
        <f t="shared" si="415"/>
        <v>|Kim Go-eun|Jung Hae-in|Park Hae-joon|Kim Guk-hee|Jung Eugene|Choi Jun-young|Yoo Yeol|Nam Mun-cheol|</v>
      </c>
    </row>
    <row r="3311" spans="1:21">
      <c r="A3311" s="14" t="s">
        <v>15860</v>
      </c>
      <c r="B3311" s="14" t="s">
        <v>48</v>
      </c>
      <c r="C3311" s="14" t="s">
        <v>15861</v>
      </c>
      <c r="D3311" s="14" t="s">
        <v>8473</v>
      </c>
      <c r="E3311" s="14" t="s">
        <v>15862</v>
      </c>
      <c r="F3311" s="14" t="s">
        <v>115</v>
      </c>
      <c r="G3311" s="26">
        <v>43774</v>
      </c>
      <c r="H3311" s="14">
        <v>2019</v>
      </c>
      <c r="I3311" s="14" t="s">
        <v>363</v>
      </c>
      <c r="J3311" s="14" t="s">
        <v>744</v>
      </c>
      <c r="K3311" s="14" t="s">
        <v>245</v>
      </c>
      <c r="L3311" s="14" t="s">
        <v>15863</v>
      </c>
      <c r="M3311" s="14">
        <f t="shared" si="408"/>
        <v>2019</v>
      </c>
      <c r="N3311" s="14">
        <f t="shared" si="409"/>
        <v>11</v>
      </c>
      <c r="O3311" s="14" t="str">
        <f>IFERROR(VLOOKUP(I3311,Lists!$F$2:$G$16,2,FALSE()),"Not Rated")</f>
        <v>Adults</v>
      </c>
      <c r="P3311" s="14">
        <f t="shared" si="410"/>
        <v>85</v>
      </c>
      <c r="Q3311" s="14" t="str">
        <f t="shared" si="411"/>
        <v>United States</v>
      </c>
      <c r="R3311" s="14" t="str">
        <f t="shared" si="412"/>
        <v>|United States|</v>
      </c>
      <c r="S3311" s="14" t="str">
        <f t="shared" si="413"/>
        <v>|Comedies|</v>
      </c>
      <c r="T3311" s="14" t="str">
        <f t="shared" si="414"/>
        <v>|Leslie Small|</v>
      </c>
      <c r="U3311" s="14" t="str">
        <f t="shared" si="415"/>
        <v>|Michael Jai White|Vince Swann|Barry Bostwick|Laila Odom|Gary Owen|Affion Crockett|Steven Lee Johnson|Lindsay Lamb|Zac Zedalis|Cj Sykes|</v>
      </c>
    </row>
    <row r="3312" spans="1:21">
      <c r="A3312" s="14" t="s">
        <v>15864</v>
      </c>
      <c r="B3312" s="14" t="s">
        <v>49</v>
      </c>
      <c r="C3312" s="14" t="s">
        <v>15865</v>
      </c>
      <c r="D3312" s="14" t="s">
        <v>117</v>
      </c>
      <c r="E3312" s="14" t="s">
        <v>15866</v>
      </c>
      <c r="F3312" s="14" t="s">
        <v>118</v>
      </c>
      <c r="G3312" s="26">
        <v>43773</v>
      </c>
      <c r="H3312" s="14">
        <v>2016</v>
      </c>
      <c r="I3312" s="14" t="s">
        <v>362</v>
      </c>
      <c r="J3312" s="14" t="s">
        <v>107</v>
      </c>
      <c r="K3312" s="14" t="s">
        <v>589</v>
      </c>
      <c r="L3312" s="14" t="s">
        <v>15867</v>
      </c>
      <c r="M3312" s="14">
        <f t="shared" si="408"/>
        <v>2019</v>
      </c>
      <c r="N3312" s="14">
        <f t="shared" si="409"/>
        <v>11</v>
      </c>
      <c r="O3312" s="14" t="str">
        <f>IFERROR(VLOOKUP(I3312,Lists!$F$2:$G$16,2,FALSE()),"Not Rated")</f>
        <v>Older Kids</v>
      </c>
      <c r="P3312" s="14">
        <f t="shared" si="410"/>
        <v>3</v>
      </c>
      <c r="Q3312" s="14" t="str">
        <f t="shared" si="411"/>
        <v>United Kingdom</v>
      </c>
      <c r="R3312" s="14" t="str">
        <f t="shared" si="412"/>
        <v>|United Kingdom|</v>
      </c>
      <c r="S3312" s="14" t="str">
        <f t="shared" si="413"/>
        <v>|British TV Shows|International TV Shows|TV Comedies|</v>
      </c>
      <c r="T3312" s="14" t="str">
        <f t="shared" si="414"/>
        <v>|Unknown|</v>
      </c>
      <c r="U3312" s="14" t="str">
        <f t="shared" si="415"/>
        <v>|Wale Ojo|Yetunde Oduwole|Andrea Aboagye|Daniel Davids|Moji Bamtefa|Jordan Coulson|</v>
      </c>
    </row>
    <row r="3313" spans="1:21">
      <c r="A3313" s="14" t="s">
        <v>15868</v>
      </c>
      <c r="B3313" s="14" t="s">
        <v>48</v>
      </c>
      <c r="C3313" s="14" t="s">
        <v>15869</v>
      </c>
      <c r="D3313" s="14" t="s">
        <v>15870</v>
      </c>
      <c r="E3313" s="14" t="s">
        <v>15871</v>
      </c>
      <c r="F3313" s="14" t="s">
        <v>115</v>
      </c>
      <c r="G3313" s="26">
        <v>43773</v>
      </c>
      <c r="H3313" s="14">
        <v>2016</v>
      </c>
      <c r="I3313" s="14" t="s">
        <v>361</v>
      </c>
      <c r="J3313" s="14" t="s">
        <v>1773</v>
      </c>
      <c r="K3313" s="14" t="s">
        <v>247</v>
      </c>
      <c r="L3313" s="14" t="s">
        <v>15872</v>
      </c>
      <c r="M3313" s="14">
        <f t="shared" si="408"/>
        <v>2019</v>
      </c>
      <c r="N3313" s="14">
        <f t="shared" si="409"/>
        <v>11</v>
      </c>
      <c r="O3313" s="14" t="str">
        <f>IFERROR(VLOOKUP(I3313,Lists!$F$2:$G$16,2,FALSE()),"Not Rated")</f>
        <v>Teens</v>
      </c>
      <c r="P3313" s="14">
        <f t="shared" si="410"/>
        <v>78</v>
      </c>
      <c r="Q3313" s="14" t="str">
        <f t="shared" si="411"/>
        <v>United States</v>
      </c>
      <c r="R3313" s="14" t="str">
        <f t="shared" si="412"/>
        <v>|United States|</v>
      </c>
      <c r="S3313" s="14" t="str">
        <f t="shared" si="413"/>
        <v>|Documentaries|</v>
      </c>
      <c r="T3313" s="14" t="str">
        <f t="shared" si="414"/>
        <v>|Matt D'Avella|</v>
      </c>
      <c r="U3313" s="14" t="str">
        <f t="shared" si="415"/>
        <v>|Joshua Fields Millburn|Ryan Nicodemus|</v>
      </c>
    </row>
    <row r="3314" spans="1:21">
      <c r="A3314" s="14" t="s">
        <v>15873</v>
      </c>
      <c r="B3314" s="14" t="s">
        <v>48</v>
      </c>
      <c r="C3314" s="14" t="s">
        <v>15874</v>
      </c>
      <c r="D3314" s="14" t="s">
        <v>15875</v>
      </c>
      <c r="E3314" s="14" t="s">
        <v>15875</v>
      </c>
      <c r="F3314" s="14" t="s">
        <v>116</v>
      </c>
      <c r="G3314" s="26">
        <v>43773</v>
      </c>
      <c r="H3314" s="14">
        <v>2019</v>
      </c>
      <c r="I3314" s="14" t="s">
        <v>360</v>
      </c>
      <c r="J3314" s="14" t="s">
        <v>560</v>
      </c>
      <c r="K3314" s="14" t="s">
        <v>605</v>
      </c>
      <c r="L3314" s="14" t="s">
        <v>15876</v>
      </c>
      <c r="M3314" s="14">
        <f t="shared" si="408"/>
        <v>2019</v>
      </c>
      <c r="N3314" s="14">
        <f t="shared" si="409"/>
        <v>11</v>
      </c>
      <c r="O3314" s="14" t="str">
        <f>IFERROR(VLOOKUP(I3314,Lists!$F$2:$G$16,2,FALSE()),"Not Rated")</f>
        <v>Adults</v>
      </c>
      <c r="P3314" s="14">
        <f t="shared" si="410"/>
        <v>103</v>
      </c>
      <c r="Q3314" s="14" t="str">
        <f t="shared" si="411"/>
        <v>India</v>
      </c>
      <c r="R3314" s="14" t="str">
        <f t="shared" si="412"/>
        <v>|India|</v>
      </c>
      <c r="S3314" s="14" t="str">
        <f t="shared" si="413"/>
        <v>|Dramas|International Movies|Thrillers|</v>
      </c>
      <c r="T3314" s="14" t="str">
        <f t="shared" si="414"/>
        <v>|Parthiban|</v>
      </c>
      <c r="U3314" s="14" t="str">
        <f t="shared" si="415"/>
        <v>|Parthiban|</v>
      </c>
    </row>
    <row r="3315" spans="1:21">
      <c r="A3315" s="14" t="s">
        <v>15877</v>
      </c>
      <c r="B3315" s="14" t="s">
        <v>49</v>
      </c>
      <c r="C3315" s="14" t="s">
        <v>15878</v>
      </c>
      <c r="D3315" s="14" t="s">
        <v>117</v>
      </c>
      <c r="E3315" s="14" t="s">
        <v>117</v>
      </c>
      <c r="F3315" s="14" t="s">
        <v>115</v>
      </c>
      <c r="G3315" s="26">
        <v>43773</v>
      </c>
      <c r="H3315" s="14">
        <v>2019</v>
      </c>
      <c r="I3315" s="14" t="s">
        <v>360</v>
      </c>
      <c r="J3315" s="14" t="s">
        <v>105</v>
      </c>
      <c r="K3315" s="14" t="s">
        <v>2015</v>
      </c>
      <c r="L3315" s="14" t="s">
        <v>15879</v>
      </c>
      <c r="M3315" s="14">
        <f t="shared" si="408"/>
        <v>2019</v>
      </c>
      <c r="N3315" s="14">
        <f t="shared" si="409"/>
        <v>11</v>
      </c>
      <c r="O3315" s="14" t="str">
        <f>IFERROR(VLOOKUP(I3315,Lists!$F$2:$G$16,2,FALSE()),"Not Rated")</f>
        <v>Adults</v>
      </c>
      <c r="P3315" s="14">
        <f t="shared" si="410"/>
        <v>1</v>
      </c>
      <c r="Q3315" s="14" t="str">
        <f t="shared" si="411"/>
        <v>United States</v>
      </c>
      <c r="R3315" s="14" t="str">
        <f t="shared" si="412"/>
        <v>|United States|</v>
      </c>
      <c r="S3315" s="14" t="str">
        <f t="shared" si="413"/>
        <v>|Crime TV Shows|Docuseries|</v>
      </c>
      <c r="T3315" s="14" t="str">
        <f t="shared" si="414"/>
        <v>|Unknown|</v>
      </c>
      <c r="U3315" s="14" t="str">
        <f t="shared" si="415"/>
        <v>|Unknown|</v>
      </c>
    </row>
    <row r="3316" spans="1:21">
      <c r="A3316" s="14" t="s">
        <v>15880</v>
      </c>
      <c r="B3316" s="14" t="s">
        <v>48</v>
      </c>
      <c r="C3316" s="14" t="s">
        <v>15881</v>
      </c>
      <c r="D3316" s="14" t="s">
        <v>117</v>
      </c>
      <c r="E3316" s="14" t="s">
        <v>15882</v>
      </c>
      <c r="F3316" s="14" t="s">
        <v>115</v>
      </c>
      <c r="G3316" s="26">
        <v>43771</v>
      </c>
      <c r="H3316" s="14">
        <v>2014</v>
      </c>
      <c r="I3316" s="14" t="s">
        <v>366</v>
      </c>
      <c r="J3316" s="14" t="s">
        <v>9393</v>
      </c>
      <c r="K3316" s="14" t="s">
        <v>61</v>
      </c>
      <c r="L3316" s="14" t="s">
        <v>15883</v>
      </c>
      <c r="M3316" s="14">
        <f t="shared" si="408"/>
        <v>2019</v>
      </c>
      <c r="N3316" s="14">
        <f t="shared" si="409"/>
        <v>11</v>
      </c>
      <c r="O3316" s="14" t="str">
        <f>IFERROR(VLOOKUP(I3316,Lists!$F$2:$G$16,2,FALSE()),"Not Rated")</f>
        <v>Kids</v>
      </c>
      <c r="P3316" s="14">
        <f t="shared" si="410"/>
        <v>44</v>
      </c>
      <c r="Q3316" s="14" t="str">
        <f t="shared" si="411"/>
        <v>United States</v>
      </c>
      <c r="R3316" s="14" t="str">
        <f t="shared" si="412"/>
        <v>|United States|</v>
      </c>
      <c r="S3316" s="14" t="str">
        <f t="shared" si="413"/>
        <v>|Movies|</v>
      </c>
      <c r="T3316" s="14" t="str">
        <f t="shared" si="414"/>
        <v>|Unknown|</v>
      </c>
      <c r="U3316" s="14" t="str">
        <f t="shared" si="415"/>
        <v>|Isabela Moner|Jaheem Toombs|Owen Joyner|Jack De Sena|Brady Reiter|Lisa Arch|Stephanie Escajeda|</v>
      </c>
    </row>
    <row r="3317" spans="1:21">
      <c r="A3317" s="14" t="s">
        <v>15884</v>
      </c>
      <c r="B3317" s="14" t="s">
        <v>48</v>
      </c>
      <c r="C3317" s="14" t="s">
        <v>15885</v>
      </c>
      <c r="D3317" s="14" t="s">
        <v>10648</v>
      </c>
      <c r="E3317" s="14" t="s">
        <v>15886</v>
      </c>
      <c r="F3317" s="14" t="s">
        <v>115</v>
      </c>
      <c r="G3317" s="26">
        <v>43771</v>
      </c>
      <c r="H3317" s="14">
        <v>2014</v>
      </c>
      <c r="I3317" s="14" t="s">
        <v>365</v>
      </c>
      <c r="J3317" s="14" t="s">
        <v>2489</v>
      </c>
      <c r="K3317" s="14" t="s">
        <v>481</v>
      </c>
      <c r="L3317" s="14" t="s">
        <v>15887</v>
      </c>
      <c r="M3317" s="14">
        <f t="shared" si="408"/>
        <v>2019</v>
      </c>
      <c r="N3317" s="14">
        <f t="shared" si="409"/>
        <v>11</v>
      </c>
      <c r="O3317" s="14" t="str">
        <f>IFERROR(VLOOKUP(I3317,Lists!$F$2:$G$16,2,FALSE()),"Not Rated")</f>
        <v>Kids</v>
      </c>
      <c r="P3317" s="14">
        <f t="shared" si="410"/>
        <v>68</v>
      </c>
      <c r="Q3317" s="14" t="str">
        <f t="shared" si="411"/>
        <v>United States</v>
      </c>
      <c r="R3317" s="14" t="str">
        <f t="shared" si="412"/>
        <v>|United States|</v>
      </c>
      <c r="S3317" s="14" t="str">
        <f t="shared" si="413"/>
        <v>|Children &amp; Family Movies|Comedies|</v>
      </c>
      <c r="T3317" s="14" t="str">
        <f t="shared" si="414"/>
        <v>|Savage Steve Holland|</v>
      </c>
      <c r="U3317" s="14" t="str">
        <f t="shared" si="415"/>
        <v>|Drake Bell|Daniella Monet|David Lewis|Susanne Blakeslee|Daran Norris|Scott Baio|Devon Weigel|Ella Anderson|Carter Hastings|</v>
      </c>
    </row>
    <row r="3318" spans="1:21">
      <c r="A3318" s="14" t="s">
        <v>15888</v>
      </c>
      <c r="B3318" s="14" t="s">
        <v>49</v>
      </c>
      <c r="C3318" s="14" t="s">
        <v>15889</v>
      </c>
      <c r="D3318" s="14" t="s">
        <v>117</v>
      </c>
      <c r="E3318" s="14" t="s">
        <v>15890</v>
      </c>
      <c r="F3318" s="14" t="s">
        <v>115</v>
      </c>
      <c r="G3318" s="26">
        <v>43771</v>
      </c>
      <c r="H3318" s="14">
        <v>2015</v>
      </c>
      <c r="I3318" s="14" t="s">
        <v>368</v>
      </c>
      <c r="J3318" s="14" t="s">
        <v>105</v>
      </c>
      <c r="K3318" s="14" t="s">
        <v>617</v>
      </c>
      <c r="L3318" s="14" t="s">
        <v>15891</v>
      </c>
      <c r="M3318" s="14">
        <f t="shared" si="408"/>
        <v>2019</v>
      </c>
      <c r="N3318" s="14">
        <f t="shared" si="409"/>
        <v>11</v>
      </c>
      <c r="O3318" s="14" t="str">
        <f>IFERROR(VLOOKUP(I3318,Lists!$F$2:$G$16,2,FALSE()),"Not Rated")</f>
        <v>Kids</v>
      </c>
      <c r="P3318" s="14">
        <f t="shared" si="410"/>
        <v>1</v>
      </c>
      <c r="Q3318" s="14" t="str">
        <f t="shared" si="411"/>
        <v>United States</v>
      </c>
      <c r="R3318" s="14" t="str">
        <f t="shared" si="412"/>
        <v>|United States|</v>
      </c>
      <c r="S3318" s="14" t="str">
        <f t="shared" si="413"/>
        <v>|Kids' TV|TV Comedies|</v>
      </c>
      <c r="T3318" s="14" t="str">
        <f t="shared" si="414"/>
        <v>|Unknown|</v>
      </c>
      <c r="U3318" s="14" t="str">
        <f t="shared" si="415"/>
        <v>|Brec Bassinger|Coy Stewart|Jackie Radinsky|Buddy Handleson|Lilimar|Haley Tju|Dorien Wilson|Rio Mangini|Annie Tedesco|</v>
      </c>
    </row>
    <row r="3319" spans="1:21">
      <c r="A3319" s="14" t="s">
        <v>15892</v>
      </c>
      <c r="B3319" s="14" t="s">
        <v>48</v>
      </c>
      <c r="C3319" s="14" t="s">
        <v>15893</v>
      </c>
      <c r="D3319" s="14" t="s">
        <v>10648</v>
      </c>
      <c r="E3319" s="14" t="s">
        <v>15894</v>
      </c>
      <c r="F3319" s="14" t="s">
        <v>1084</v>
      </c>
      <c r="G3319" s="26">
        <v>43771</v>
      </c>
      <c r="H3319" s="14">
        <v>2012</v>
      </c>
      <c r="I3319" s="14" t="s">
        <v>362</v>
      </c>
      <c r="J3319" s="14" t="s">
        <v>2489</v>
      </c>
      <c r="K3319" s="14" t="s">
        <v>1711</v>
      </c>
      <c r="L3319" s="14" t="s">
        <v>15895</v>
      </c>
      <c r="M3319" s="14">
        <f t="shared" si="408"/>
        <v>2019</v>
      </c>
      <c r="N3319" s="14">
        <f t="shared" si="409"/>
        <v>11</v>
      </c>
      <c r="O3319" s="14" t="str">
        <f>IFERROR(VLOOKUP(I3319,Lists!$F$2:$G$16,2,FALSE()),"Not Rated")</f>
        <v>Older Kids</v>
      </c>
      <c r="P3319" s="14">
        <f t="shared" si="410"/>
        <v>68</v>
      </c>
      <c r="Q3319" s="14" t="str">
        <f t="shared" si="411"/>
        <v>United States</v>
      </c>
      <c r="R3319" s="14" t="str">
        <f t="shared" si="412"/>
        <v>|United States|Canada|</v>
      </c>
      <c r="S3319" s="14" t="str">
        <f t="shared" si="413"/>
        <v>|Children &amp; Family Movies|Comedies|Music &amp; Musicals|</v>
      </c>
      <c r="T3319" s="14" t="str">
        <f t="shared" si="414"/>
        <v>|Savage Steve Holland|</v>
      </c>
      <c r="U3319" s="14" t="str">
        <f t="shared" si="415"/>
        <v>|Kendall Schmidt|James Maslow|Carlos PenaVega|Logan Henderson|Ciara Bravo|Challen Cates|Tanya Chisholm|Stephen Kramer Glickman|Trevor Devall|Christopher Shyer|</v>
      </c>
    </row>
    <row r="3320" spans="1:21">
      <c r="A3320" s="14" t="s">
        <v>15896</v>
      </c>
      <c r="B3320" s="14" t="s">
        <v>48</v>
      </c>
      <c r="C3320" s="14" t="s">
        <v>15897</v>
      </c>
      <c r="D3320" s="14" t="s">
        <v>15898</v>
      </c>
      <c r="E3320" s="14" t="s">
        <v>15899</v>
      </c>
      <c r="F3320" s="14" t="s">
        <v>115</v>
      </c>
      <c r="G3320" s="26">
        <v>43771</v>
      </c>
      <c r="H3320" s="14">
        <v>2017</v>
      </c>
      <c r="I3320" s="14" t="s">
        <v>366</v>
      </c>
      <c r="J3320" s="14" t="s">
        <v>1973</v>
      </c>
      <c r="K3320" s="14" t="s">
        <v>251</v>
      </c>
      <c r="L3320" s="14" t="s">
        <v>15900</v>
      </c>
      <c r="M3320" s="14">
        <f t="shared" si="408"/>
        <v>2019</v>
      </c>
      <c r="N3320" s="14">
        <f t="shared" si="409"/>
        <v>11</v>
      </c>
      <c r="O3320" s="14" t="str">
        <f>IFERROR(VLOOKUP(I3320,Lists!$F$2:$G$16,2,FALSE()),"Not Rated")</f>
        <v>Kids</v>
      </c>
      <c r="P3320" s="14">
        <f t="shared" si="410"/>
        <v>69</v>
      </c>
      <c r="Q3320" s="14" t="str">
        <f t="shared" si="411"/>
        <v>United States</v>
      </c>
      <c r="R3320" s="14" t="str">
        <f t="shared" si="412"/>
        <v>|United States|</v>
      </c>
      <c r="S3320" s="14" t="str">
        <f t="shared" si="413"/>
        <v>|Children &amp; Family Movies|</v>
      </c>
      <c r="T3320" s="14" t="str">
        <f t="shared" si="414"/>
        <v>|Scott McAboy|</v>
      </c>
      <c r="U3320" s="14" t="str">
        <f t="shared" si="415"/>
        <v>|Casey Simpson|Breanna Yde|Klarke Pipkin|Angel Luis Rivera Jr.|Russell Roberts|Ty Consiglio|Hayley Scherpenisse|Patti Allan|Katey Hoffman|</v>
      </c>
    </row>
    <row r="3321" spans="1:21">
      <c r="A3321" s="14" t="s">
        <v>15901</v>
      </c>
      <c r="B3321" s="14" t="s">
        <v>48</v>
      </c>
      <c r="C3321" s="14" t="s">
        <v>15902</v>
      </c>
      <c r="D3321" s="14" t="s">
        <v>15903</v>
      </c>
      <c r="E3321" s="14" t="s">
        <v>15904</v>
      </c>
      <c r="F3321" s="14" t="s">
        <v>15905</v>
      </c>
      <c r="G3321" s="26">
        <v>43771</v>
      </c>
      <c r="H3321" s="14">
        <v>2017</v>
      </c>
      <c r="I3321" s="14" t="s">
        <v>362</v>
      </c>
      <c r="J3321" s="14" t="s">
        <v>2352</v>
      </c>
      <c r="K3321" s="14" t="s">
        <v>481</v>
      </c>
      <c r="L3321" s="14" t="s">
        <v>15906</v>
      </c>
      <c r="M3321" s="14">
        <f t="shared" si="408"/>
        <v>2019</v>
      </c>
      <c r="N3321" s="14">
        <f t="shared" si="409"/>
        <v>11</v>
      </c>
      <c r="O3321" s="14" t="str">
        <f>IFERROR(VLOOKUP(I3321,Lists!$F$2:$G$16,2,FALSE()),"Not Rated")</f>
        <v>Older Kids</v>
      </c>
      <c r="P3321" s="14">
        <f t="shared" si="410"/>
        <v>81</v>
      </c>
      <c r="Q3321" s="14" t="str">
        <f t="shared" si="411"/>
        <v>United States</v>
      </c>
      <c r="R3321" s="14" t="str">
        <f t="shared" si="412"/>
        <v>|United States|South Korea|Japan|</v>
      </c>
      <c r="S3321" s="14" t="str">
        <f t="shared" si="413"/>
        <v>|Children &amp; Family Movies|Comedies|</v>
      </c>
      <c r="T3321" s="14" t="str">
        <f t="shared" si="414"/>
        <v>|Raymie Muzquiz|Stu Livingston|</v>
      </c>
      <c r="U3321" s="14" t="str">
        <f t="shared" si="415"/>
        <v>|Mason Vale Cotton|Benjamin Flores Jr.|Francesca Smith|Alfred Molina|Dan Castellaneta|Tress MacNeille|Craig Bartlett|Carlos Alazraqui|</v>
      </c>
    </row>
    <row r="3322" spans="1:21">
      <c r="A3322" s="14" t="s">
        <v>15907</v>
      </c>
      <c r="B3322" s="14" t="s">
        <v>48</v>
      </c>
      <c r="C3322" s="14" t="s">
        <v>15908</v>
      </c>
      <c r="D3322" s="14" t="s">
        <v>1012</v>
      </c>
      <c r="E3322" s="14" t="s">
        <v>15909</v>
      </c>
      <c r="F3322" s="14" t="s">
        <v>1084</v>
      </c>
      <c r="G3322" s="26">
        <v>43771</v>
      </c>
      <c r="H3322" s="14">
        <v>2013</v>
      </c>
      <c r="I3322" s="14" t="s">
        <v>366</v>
      </c>
      <c r="J3322" s="14" t="s">
        <v>1973</v>
      </c>
      <c r="K3322" s="14" t="s">
        <v>481</v>
      </c>
      <c r="L3322" s="14" t="s">
        <v>15910</v>
      </c>
      <c r="M3322" s="14">
        <f t="shared" si="408"/>
        <v>2019</v>
      </c>
      <c r="N3322" s="14">
        <f t="shared" si="409"/>
        <v>11</v>
      </c>
      <c r="O3322" s="14" t="str">
        <f>IFERROR(VLOOKUP(I3322,Lists!$F$2:$G$16,2,FALSE()),"Not Rated")</f>
        <v>Kids</v>
      </c>
      <c r="P3322" s="14">
        <f t="shared" si="410"/>
        <v>69</v>
      </c>
      <c r="Q3322" s="14" t="str">
        <f t="shared" si="411"/>
        <v>United States</v>
      </c>
      <c r="R3322" s="14" t="str">
        <f t="shared" si="412"/>
        <v>|United States|Canada|</v>
      </c>
      <c r="S3322" s="14" t="str">
        <f t="shared" si="413"/>
        <v>|Children &amp; Family Movies|Comedies|</v>
      </c>
      <c r="T3322" s="14" t="str">
        <f t="shared" si="414"/>
        <v>|Stephen Herek|</v>
      </c>
      <c r="U3322" s="14" t="str">
        <f t="shared" si="415"/>
        <v>|Ciara Bravo|Jacob Bertrand|Elena Kampouris|Jack Griffo|Donavon Stinson|Keegan Connor Tracy|Jay Brazeau|</v>
      </c>
    </row>
    <row r="3323" spans="1:21">
      <c r="A3323" s="14" t="s">
        <v>15911</v>
      </c>
      <c r="B3323" s="14" t="s">
        <v>48</v>
      </c>
      <c r="C3323" s="14" t="s">
        <v>15912</v>
      </c>
      <c r="D3323" s="14" t="s">
        <v>15913</v>
      </c>
      <c r="E3323" s="14" t="s">
        <v>15914</v>
      </c>
      <c r="F3323" s="14" t="s">
        <v>115</v>
      </c>
      <c r="G3323" s="26">
        <v>43771</v>
      </c>
      <c r="H3323" s="14">
        <v>2016</v>
      </c>
      <c r="I3323" s="14" t="s">
        <v>362</v>
      </c>
      <c r="J3323" s="14" t="s">
        <v>2489</v>
      </c>
      <c r="K3323" s="14" t="s">
        <v>251</v>
      </c>
      <c r="L3323" s="14" t="s">
        <v>15915</v>
      </c>
      <c r="M3323" s="14">
        <f t="shared" si="408"/>
        <v>2019</v>
      </c>
      <c r="N3323" s="14">
        <f t="shared" si="409"/>
        <v>11</v>
      </c>
      <c r="O3323" s="14" t="str">
        <f>IFERROR(VLOOKUP(I3323,Lists!$F$2:$G$16,2,FALSE()),"Not Rated")</f>
        <v>Older Kids</v>
      </c>
      <c r="P3323" s="14">
        <f t="shared" si="410"/>
        <v>68</v>
      </c>
      <c r="Q3323" s="14" t="str">
        <f t="shared" si="411"/>
        <v>United States</v>
      </c>
      <c r="R3323" s="14" t="str">
        <f t="shared" si="412"/>
        <v>|United States|</v>
      </c>
      <c r="S3323" s="14" t="str">
        <f t="shared" si="413"/>
        <v>|Children &amp; Family Movies|</v>
      </c>
      <c r="T3323" s="14" t="str">
        <f t="shared" si="414"/>
        <v>|Joe Menendez|</v>
      </c>
      <c r="U3323" s="14" t="str">
        <f t="shared" si="415"/>
        <v>|Isabela Moner|Jet Jurgensmeyer|Colin Critchley|Kirk Fogg|Dee Bradley Baker|</v>
      </c>
    </row>
    <row r="3324" spans="1:21">
      <c r="A3324" s="14" t="s">
        <v>15916</v>
      </c>
      <c r="B3324" s="14" t="s">
        <v>48</v>
      </c>
      <c r="C3324" s="14" t="s">
        <v>15917</v>
      </c>
      <c r="D3324" s="14" t="s">
        <v>1880</v>
      </c>
      <c r="E3324" s="14" t="s">
        <v>15918</v>
      </c>
      <c r="F3324" s="14" t="s">
        <v>115</v>
      </c>
      <c r="G3324" s="26">
        <v>43771</v>
      </c>
      <c r="H3324" s="14">
        <v>2015</v>
      </c>
      <c r="I3324" s="14" t="s">
        <v>362</v>
      </c>
      <c r="J3324" s="14" t="s">
        <v>2489</v>
      </c>
      <c r="K3324" s="14" t="s">
        <v>481</v>
      </c>
      <c r="L3324" s="14" t="s">
        <v>15919</v>
      </c>
      <c r="M3324" s="14">
        <f t="shared" si="408"/>
        <v>2019</v>
      </c>
      <c r="N3324" s="14">
        <f t="shared" si="409"/>
        <v>11</v>
      </c>
      <c r="O3324" s="14" t="str">
        <f>IFERROR(VLOOKUP(I3324,Lists!$F$2:$G$16,2,FALSE()),"Not Rated")</f>
        <v>Older Kids</v>
      </c>
      <c r="P3324" s="14">
        <f t="shared" si="410"/>
        <v>68</v>
      </c>
      <c r="Q3324" s="14" t="str">
        <f t="shared" si="411"/>
        <v>United States</v>
      </c>
      <c r="R3324" s="14" t="str">
        <f t="shared" si="412"/>
        <v>|United States|</v>
      </c>
      <c r="S3324" s="14" t="str">
        <f t="shared" si="413"/>
        <v>|Children &amp; Family Movies|Comedies|</v>
      </c>
      <c r="T3324" s="14" t="str">
        <f t="shared" si="414"/>
        <v>|Vince Marcello|</v>
      </c>
      <c r="U3324" s="14" t="str">
        <f t="shared" si="415"/>
        <v>|Rahart Adams|Brec Bassinger|Tiera Skovbye|Larissa Albuquerque|Sarah Grey|Drew Tanner|Pauline Egan|Alex Zahara|Samuel Patrick Chu|</v>
      </c>
    </row>
    <row r="3325" spans="1:21">
      <c r="A3325" s="14" t="s">
        <v>15920</v>
      </c>
      <c r="B3325" s="14" t="s">
        <v>48</v>
      </c>
      <c r="C3325" s="14" t="s">
        <v>15921</v>
      </c>
      <c r="D3325" s="14" t="s">
        <v>15922</v>
      </c>
      <c r="E3325" s="14" t="s">
        <v>15923</v>
      </c>
      <c r="F3325" s="14" t="s">
        <v>1084</v>
      </c>
      <c r="G3325" s="26">
        <v>43771</v>
      </c>
      <c r="H3325" s="14">
        <v>2010</v>
      </c>
      <c r="I3325" s="14" t="s">
        <v>366</v>
      </c>
      <c r="J3325" s="14" t="s">
        <v>1290</v>
      </c>
      <c r="K3325" s="14" t="s">
        <v>481</v>
      </c>
      <c r="L3325" s="14" t="s">
        <v>15924</v>
      </c>
      <c r="M3325" s="14">
        <f t="shared" si="408"/>
        <v>2019</v>
      </c>
      <c r="N3325" s="14">
        <f t="shared" si="409"/>
        <v>11</v>
      </c>
      <c r="O3325" s="14" t="str">
        <f>IFERROR(VLOOKUP(I3325,Lists!$F$2:$G$16,2,FALSE()),"Not Rated")</f>
        <v>Kids</v>
      </c>
      <c r="P3325" s="14">
        <f t="shared" si="410"/>
        <v>86</v>
      </c>
      <c r="Q3325" s="14" t="str">
        <f t="shared" si="411"/>
        <v>United States</v>
      </c>
      <c r="R3325" s="14" t="str">
        <f t="shared" si="412"/>
        <v>|United States|Canada|</v>
      </c>
      <c r="S3325" s="14" t="str">
        <f t="shared" si="413"/>
        <v>|Children &amp; Family Movies|Comedies|</v>
      </c>
      <c r="T3325" s="14" t="str">
        <f t="shared" si="414"/>
        <v>|Eric Bross|</v>
      </c>
      <c r="U3325" s="14" t="str">
        <f t="shared" si="415"/>
        <v>|Victoria Justice|Chase Ellison|Anna Galvin|Matt Winston|Jillian Marie|Valerie Tian|Kerry James|Andrea Brooks|Christie Laing|Cainan Wiebe|Brooke Shields|Brooke D'Orsay|Steven Grayhm|</v>
      </c>
    </row>
    <row r="3326" spans="1:21">
      <c r="A3326" s="14" t="s">
        <v>15925</v>
      </c>
      <c r="B3326" s="14" t="s">
        <v>48</v>
      </c>
      <c r="C3326" s="14" t="s">
        <v>15926</v>
      </c>
      <c r="D3326" s="14" t="s">
        <v>15927</v>
      </c>
      <c r="E3326" s="14" t="s">
        <v>15928</v>
      </c>
      <c r="F3326" s="14" t="s">
        <v>115</v>
      </c>
      <c r="G3326" s="26">
        <v>43771</v>
      </c>
      <c r="H3326" s="14">
        <v>2015</v>
      </c>
      <c r="I3326" s="14" t="s">
        <v>366</v>
      </c>
      <c r="J3326" s="14" t="s">
        <v>15929</v>
      </c>
      <c r="K3326" s="14" t="s">
        <v>481</v>
      </c>
      <c r="L3326" s="14" t="s">
        <v>15930</v>
      </c>
      <c r="M3326" s="14">
        <f t="shared" si="408"/>
        <v>2019</v>
      </c>
      <c r="N3326" s="14">
        <f t="shared" si="409"/>
        <v>11</v>
      </c>
      <c r="O3326" s="14" t="str">
        <f>IFERROR(VLOOKUP(I3326,Lists!$F$2:$G$16,2,FALSE()),"Not Rated")</f>
        <v>Kids</v>
      </c>
      <c r="P3326" s="14">
        <f t="shared" si="410"/>
        <v>40</v>
      </c>
      <c r="Q3326" s="14" t="str">
        <f t="shared" si="411"/>
        <v>United States</v>
      </c>
      <c r="R3326" s="14" t="str">
        <f t="shared" si="412"/>
        <v>|United States|</v>
      </c>
      <c r="S3326" s="14" t="str">
        <f t="shared" si="413"/>
        <v>|Children &amp; Family Movies|Comedies|</v>
      </c>
      <c r="T3326" s="14" t="str">
        <f t="shared" si="414"/>
        <v>|Will Eisenberg|</v>
      </c>
      <c r="U3326" s="14" t="str">
        <f t="shared" si="415"/>
        <v>|Garrett Ryan|Adam Hochstetter|Haley Tju|Brianne Tju|Jenna Ortega|Aaron Eisenberg|Celestial|Richard Balin|</v>
      </c>
    </row>
    <row r="3327" spans="1:21">
      <c r="A3327" s="14" t="s">
        <v>15931</v>
      </c>
      <c r="B3327" s="14" t="s">
        <v>49</v>
      </c>
      <c r="C3327" s="14" t="s">
        <v>15932</v>
      </c>
      <c r="D3327" s="14" t="s">
        <v>117</v>
      </c>
      <c r="E3327" s="14" t="s">
        <v>15933</v>
      </c>
      <c r="F3327" s="14" t="s">
        <v>115</v>
      </c>
      <c r="G3327" s="26">
        <v>43771</v>
      </c>
      <c r="H3327" s="14">
        <v>2013</v>
      </c>
      <c r="I3327" s="14" t="s">
        <v>368</v>
      </c>
      <c r="J3327" s="14" t="s">
        <v>107</v>
      </c>
      <c r="K3327" s="14" t="s">
        <v>617</v>
      </c>
      <c r="L3327" s="14" t="s">
        <v>15934</v>
      </c>
      <c r="M3327" s="14">
        <f t="shared" si="408"/>
        <v>2019</v>
      </c>
      <c r="N3327" s="14">
        <f t="shared" si="409"/>
        <v>11</v>
      </c>
      <c r="O3327" s="14" t="str">
        <f>IFERROR(VLOOKUP(I3327,Lists!$F$2:$G$16,2,FALSE()),"Not Rated")</f>
        <v>Kids</v>
      </c>
      <c r="P3327" s="14">
        <f t="shared" si="410"/>
        <v>3</v>
      </c>
      <c r="Q3327" s="14" t="str">
        <f t="shared" si="411"/>
        <v>United States</v>
      </c>
      <c r="R3327" s="14" t="str">
        <f t="shared" si="412"/>
        <v>|United States|</v>
      </c>
      <c r="S3327" s="14" t="str">
        <f t="shared" si="413"/>
        <v>|Kids' TV|TV Comedies|</v>
      </c>
      <c r="T3327" s="14" t="str">
        <f t="shared" si="414"/>
        <v>|Unknown|</v>
      </c>
      <c r="U3327" s="14" t="str">
        <f t="shared" si="415"/>
        <v>|Victoria Justice|Leon Thomas III|Matt Bennett|Elizabeth Gillies|Ariana Grande|Avan Jogia|Daniella Monet|Michael Eric Reid|Jake Farrow|Eric Lange|</v>
      </c>
    </row>
    <row r="3328" spans="1:21">
      <c r="A3328" s="14" t="s">
        <v>15935</v>
      </c>
      <c r="B3328" s="14" t="s">
        <v>48</v>
      </c>
      <c r="C3328" s="14" t="s">
        <v>15936</v>
      </c>
      <c r="D3328" s="14" t="s">
        <v>15937</v>
      </c>
      <c r="E3328" s="14" t="s">
        <v>15938</v>
      </c>
      <c r="F3328" s="14" t="s">
        <v>122</v>
      </c>
      <c r="G3328" s="26">
        <v>43770</v>
      </c>
      <c r="H3328" s="14">
        <v>2019</v>
      </c>
      <c r="I3328" s="14" t="s">
        <v>360</v>
      </c>
      <c r="J3328" s="14" t="s">
        <v>507</v>
      </c>
      <c r="K3328" s="14" t="s">
        <v>529</v>
      </c>
      <c r="L3328" s="14" t="s">
        <v>15939</v>
      </c>
      <c r="M3328" s="14">
        <f t="shared" si="408"/>
        <v>2019</v>
      </c>
      <c r="N3328" s="14">
        <f t="shared" si="409"/>
        <v>11</v>
      </c>
      <c r="O3328" s="14" t="str">
        <f>IFERROR(VLOOKUP(I3328,Lists!$F$2:$G$16,2,FALSE()),"Not Rated")</f>
        <v>Adults</v>
      </c>
      <c r="P3328" s="14">
        <f t="shared" si="410"/>
        <v>94</v>
      </c>
      <c r="Q3328" s="14" t="str">
        <f t="shared" si="411"/>
        <v>Spain</v>
      </c>
      <c r="R3328" s="14" t="str">
        <f t="shared" si="412"/>
        <v>|Spain|</v>
      </c>
      <c r="S3328" s="14" t="str">
        <f t="shared" si="413"/>
        <v>|Comedies|International Movies|</v>
      </c>
      <c r="T3328" s="14" t="str">
        <f t="shared" si="414"/>
        <v>|Marina Seresesky|</v>
      </c>
      <c r="U3328" s="14" t="str">
        <f t="shared" si="415"/>
        <v>|Carmen Machi|Pepón Nieto|Kiti Mánver|Jon Kortajarena|Jimmy Castro|Ricardo Nkosi|Montse Pla|Malcolm Treviño-Sitté|Pepa Charro|Esperanza Elipe|Mariana Cordero|Txema Blasco|</v>
      </c>
    </row>
    <row r="3329" spans="1:21">
      <c r="A3329" s="14" t="s">
        <v>15940</v>
      </c>
      <c r="B3329" s="14" t="s">
        <v>49</v>
      </c>
      <c r="C3329" s="14" t="s">
        <v>15941</v>
      </c>
      <c r="D3329" s="14" t="s">
        <v>117</v>
      </c>
      <c r="E3329" s="14" t="s">
        <v>15942</v>
      </c>
      <c r="F3329" s="14" t="s">
        <v>115</v>
      </c>
      <c r="G3329" s="26">
        <v>43770</v>
      </c>
      <c r="H3329" s="14">
        <v>2015</v>
      </c>
      <c r="I3329" s="14" t="s">
        <v>362</v>
      </c>
      <c r="J3329" s="14" t="s">
        <v>105</v>
      </c>
      <c r="K3329" s="14" t="s">
        <v>3075</v>
      </c>
      <c r="L3329" s="14" t="s">
        <v>15943</v>
      </c>
      <c r="M3329" s="14">
        <f t="shared" si="408"/>
        <v>2019</v>
      </c>
      <c r="N3329" s="14">
        <f t="shared" si="409"/>
        <v>11</v>
      </c>
      <c r="O3329" s="14" t="str">
        <f>IFERROR(VLOOKUP(I3329,Lists!$F$2:$G$16,2,FALSE()),"Not Rated")</f>
        <v>Older Kids</v>
      </c>
      <c r="P3329" s="14">
        <f t="shared" si="410"/>
        <v>1</v>
      </c>
      <c r="Q3329" s="14" t="str">
        <f t="shared" si="411"/>
        <v>United States</v>
      </c>
      <c r="R3329" s="14" t="str">
        <f t="shared" si="412"/>
        <v>|United States|</v>
      </c>
      <c r="S3329" s="14" t="str">
        <f t="shared" si="413"/>
        <v>|Docuseries|International TV Shows|Science &amp; Nature TV|</v>
      </c>
      <c r="T3329" s="14" t="str">
        <f t="shared" si="414"/>
        <v>|Unknown|</v>
      </c>
      <c r="U3329" s="14" t="str">
        <f t="shared" si="415"/>
        <v>|Scott Kelly|</v>
      </c>
    </row>
    <row r="3330" spans="1:21">
      <c r="A3330" s="14" t="s">
        <v>15944</v>
      </c>
      <c r="B3330" s="14" t="s">
        <v>49</v>
      </c>
      <c r="C3330" s="14" t="s">
        <v>15945</v>
      </c>
      <c r="D3330" s="14" t="s">
        <v>117</v>
      </c>
      <c r="E3330" s="14" t="s">
        <v>15946</v>
      </c>
      <c r="F3330" s="14" t="s">
        <v>120</v>
      </c>
      <c r="G3330" s="26">
        <v>43770</v>
      </c>
      <c r="H3330" s="14">
        <v>2018</v>
      </c>
      <c r="I3330" s="14" t="s">
        <v>360</v>
      </c>
      <c r="J3330" s="14" t="s">
        <v>105</v>
      </c>
      <c r="K3330" s="14" t="s">
        <v>1470</v>
      </c>
      <c r="L3330" s="14" t="s">
        <v>15947</v>
      </c>
      <c r="M3330" s="14">
        <f t="shared" ref="M3330:M3393" si="416">IF(G3330="","",YEAR(G3330))</f>
        <v>2019</v>
      </c>
      <c r="N3330" s="14">
        <f t="shared" ref="N3330:N3393" si="417">IF(G3330="","",MONTH(G3330))</f>
        <v>11</v>
      </c>
      <c r="O3330" s="14" t="str">
        <f>IFERROR(VLOOKUP(I3330,Lists!$F$2:$G$16,2,FALSE()),"Not Rated")</f>
        <v>Adults</v>
      </c>
      <c r="P3330" s="14">
        <f t="shared" ref="P3330:P3393" si="418">IFERROR(VALUE(LEFT(J3330,FIND(" ",J3330)-1)),"")</f>
        <v>1</v>
      </c>
      <c r="Q3330" s="14" t="str">
        <f t="shared" ref="Q3330:Q3393" si="419">IFERROR(LEFT(F3330,FIND(",",F3330)-1),F3330)</f>
        <v>France</v>
      </c>
      <c r="R3330" s="14" t="str">
        <f t="shared" ref="R3330:R3393" si="420">"|"&amp;SUBSTITUTE(F3330,", ","|")&amp;"|"</f>
        <v>|France|</v>
      </c>
      <c r="S3330" s="14" t="str">
        <f t="shared" ref="S3330:S3393" si="421">"|"&amp;SUBSTITUTE(K3330,", ","|")&amp;"|"</f>
        <v>|Crime TV Shows|International TV Shows|TV Dramas|</v>
      </c>
      <c r="T3330" s="14" t="str">
        <f t="shared" ref="T3330:T3393" si="422">"|"&amp;SUBSTITUTE(D3330,", ","|")&amp;"|"</f>
        <v>|Unknown|</v>
      </c>
      <c r="U3330" s="14" t="str">
        <f t="shared" ref="U3330:U3393" si="423">"|"&amp;SUBSTITUTE(E3330,", ","|")&amp;"|"</f>
        <v>|Yvan Attal|Garance Marillier|Niels Schneider|Victor Assié|Rod Paradot|Anne Azoulay|Adel Bencherif|</v>
      </c>
    </row>
    <row r="3331" spans="1:21">
      <c r="A3331" s="14" t="s">
        <v>15948</v>
      </c>
      <c r="B3331" s="14" t="s">
        <v>48</v>
      </c>
      <c r="C3331" s="14" t="s">
        <v>15949</v>
      </c>
      <c r="D3331" s="14" t="s">
        <v>15950</v>
      </c>
      <c r="E3331" s="14" t="s">
        <v>15951</v>
      </c>
      <c r="F3331" s="14" t="s">
        <v>115</v>
      </c>
      <c r="G3331" s="26">
        <v>43770</v>
      </c>
      <c r="H3331" s="14">
        <v>2019</v>
      </c>
      <c r="I3331" s="14" t="s">
        <v>360</v>
      </c>
      <c r="J3331" s="14" t="s">
        <v>404</v>
      </c>
      <c r="K3331" s="14" t="s">
        <v>244</v>
      </c>
      <c r="L3331" s="14" t="s">
        <v>15952</v>
      </c>
      <c r="M3331" s="14">
        <f t="shared" si="416"/>
        <v>2019</v>
      </c>
      <c r="N3331" s="14">
        <f t="shared" si="417"/>
        <v>11</v>
      </c>
      <c r="O3331" s="14" t="str">
        <f>IFERROR(VLOOKUP(I3331,Lists!$F$2:$G$16,2,FALSE()),"Not Rated")</f>
        <v>Adults</v>
      </c>
      <c r="P3331" s="14">
        <f t="shared" si="418"/>
        <v>90</v>
      </c>
      <c r="Q3331" s="14" t="str">
        <f t="shared" si="419"/>
        <v>United States</v>
      </c>
      <c r="R3331" s="14" t="str">
        <f t="shared" si="420"/>
        <v>|United States|</v>
      </c>
      <c r="S3331" s="14" t="str">
        <f t="shared" si="421"/>
        <v>|Dramas|</v>
      </c>
      <c r="T3331" s="14" t="str">
        <f t="shared" si="422"/>
        <v>|Kenny Leon|</v>
      </c>
      <c r="U3331" s="14" t="str">
        <f t="shared" si="423"/>
        <v>|Kerry Washington|Steven Pasquale|Jeremy Jordan|Eugene Lee|</v>
      </c>
    </row>
    <row r="3332" spans="1:21">
      <c r="A3332" s="14" t="s">
        <v>15953</v>
      </c>
      <c r="B3332" s="14" t="s">
        <v>49</v>
      </c>
      <c r="C3332" s="14" t="s">
        <v>15954</v>
      </c>
      <c r="D3332" s="14" t="s">
        <v>117</v>
      </c>
      <c r="E3332" s="14" t="s">
        <v>15955</v>
      </c>
      <c r="F3332" s="14" t="s">
        <v>115</v>
      </c>
      <c r="G3332" s="26">
        <v>43770</v>
      </c>
      <c r="H3332" s="14">
        <v>2016</v>
      </c>
      <c r="I3332" s="14" t="s">
        <v>361</v>
      </c>
      <c r="J3332" s="14" t="s">
        <v>108</v>
      </c>
      <c r="K3332" s="14" t="s">
        <v>14651</v>
      </c>
      <c r="L3332" s="14" t="s">
        <v>15956</v>
      </c>
      <c r="M3332" s="14">
        <f t="shared" si="416"/>
        <v>2019</v>
      </c>
      <c r="N3332" s="14">
        <f t="shared" si="417"/>
        <v>11</v>
      </c>
      <c r="O3332" s="14" t="str">
        <f>IFERROR(VLOOKUP(I3332,Lists!$F$2:$G$16,2,FALSE()),"Not Rated")</f>
        <v>Teens</v>
      </c>
      <c r="P3332" s="14">
        <f t="shared" si="418"/>
        <v>4</v>
      </c>
      <c r="Q3332" s="14" t="str">
        <f t="shared" si="419"/>
        <v>United States</v>
      </c>
      <c r="R3332" s="14" t="str">
        <f t="shared" si="420"/>
        <v>|United States|</v>
      </c>
      <c r="S3332" s="14" t="str">
        <f t="shared" si="421"/>
        <v>|International TV Shows|Reality TV|TV Comedies|</v>
      </c>
      <c r="T3332" s="14" t="str">
        <f t="shared" si="422"/>
        <v>|Unknown|</v>
      </c>
      <c r="U3332" s="14" t="str">
        <f t="shared" si="423"/>
        <v>|Billy Eichner|</v>
      </c>
    </row>
    <row r="3333" spans="1:21">
      <c r="A3333" s="14" t="s">
        <v>15957</v>
      </c>
      <c r="B3333" s="14" t="s">
        <v>48</v>
      </c>
      <c r="C3333" s="14" t="s">
        <v>15958</v>
      </c>
      <c r="D3333" s="14" t="s">
        <v>15959</v>
      </c>
      <c r="E3333" s="14" t="s">
        <v>15960</v>
      </c>
      <c r="F3333" s="14" t="s">
        <v>115</v>
      </c>
      <c r="G3333" s="26">
        <v>43770</v>
      </c>
      <c r="H3333" s="14">
        <v>2017</v>
      </c>
      <c r="I3333" s="14" t="s">
        <v>362</v>
      </c>
      <c r="J3333" s="14" t="s">
        <v>1375</v>
      </c>
      <c r="K3333" s="14" t="s">
        <v>244</v>
      </c>
      <c r="L3333" s="14" t="s">
        <v>15961</v>
      </c>
      <c r="M3333" s="14">
        <f t="shared" si="416"/>
        <v>2019</v>
      </c>
      <c r="N3333" s="14">
        <f t="shared" si="417"/>
        <v>11</v>
      </c>
      <c r="O3333" s="14" t="str">
        <f>IFERROR(VLOOKUP(I3333,Lists!$F$2:$G$16,2,FALSE()),"Not Rated")</f>
        <v>Older Kids</v>
      </c>
      <c r="P3333" s="14">
        <f t="shared" si="418"/>
        <v>112</v>
      </c>
      <c r="Q3333" s="14" t="str">
        <f t="shared" si="419"/>
        <v>United States</v>
      </c>
      <c r="R3333" s="14" t="str">
        <f t="shared" si="420"/>
        <v>|United States|</v>
      </c>
      <c r="S3333" s="14" t="str">
        <f t="shared" si="421"/>
        <v>|Dramas|</v>
      </c>
      <c r="T3333" s="14" t="str">
        <f t="shared" si="422"/>
        <v>|Harvey Lowry|</v>
      </c>
      <c r="U3333" s="14" t="str">
        <f t="shared" si="423"/>
        <v>|Sierra McCormick|Brighton Sharbino|Bo Derek|Shelley Long|Christopher Rich|JoeDon Rooney|Tiffany Fallon|Paula Trickey|Christian Kane|</v>
      </c>
    </row>
    <row r="3334" spans="1:21">
      <c r="A3334" s="14" t="s">
        <v>15962</v>
      </c>
      <c r="B3334" s="14" t="s">
        <v>48</v>
      </c>
      <c r="C3334" s="14" t="s">
        <v>15963</v>
      </c>
      <c r="D3334" s="14" t="s">
        <v>15964</v>
      </c>
      <c r="E3334" s="14" t="s">
        <v>15965</v>
      </c>
      <c r="F3334" s="14" t="s">
        <v>118</v>
      </c>
      <c r="G3334" s="26">
        <v>43770</v>
      </c>
      <c r="H3334" s="14">
        <v>2018</v>
      </c>
      <c r="I3334" s="14" t="s">
        <v>360</v>
      </c>
      <c r="J3334" s="14" t="s">
        <v>1247</v>
      </c>
      <c r="K3334" s="14" t="s">
        <v>245</v>
      </c>
      <c r="L3334" s="14" t="s">
        <v>15966</v>
      </c>
      <c r="M3334" s="14">
        <f t="shared" si="416"/>
        <v>2019</v>
      </c>
      <c r="N3334" s="14">
        <f t="shared" si="417"/>
        <v>11</v>
      </c>
      <c r="O3334" s="14" t="str">
        <f>IFERROR(VLOOKUP(I3334,Lists!$F$2:$G$16,2,FALSE()),"Not Rated")</f>
        <v>Adults</v>
      </c>
      <c r="P3334" s="14">
        <f t="shared" si="418"/>
        <v>101</v>
      </c>
      <c r="Q3334" s="14" t="str">
        <f t="shared" si="419"/>
        <v>United Kingdom</v>
      </c>
      <c r="R3334" s="14" t="str">
        <f t="shared" si="420"/>
        <v>|United Kingdom|</v>
      </c>
      <c r="S3334" s="14" t="str">
        <f t="shared" si="421"/>
        <v>|Comedies|</v>
      </c>
      <c r="T3334" s="14" t="str">
        <f t="shared" si="422"/>
        <v>|James Dearden|</v>
      </c>
      <c r="U3334" s="14" t="str">
        <f t="shared" si="423"/>
        <v>|Julian Ovenden|Gemma Whelan|Joely Richardson|Michael Landes|Sally Phillips|Patricia Hodge|Ronni Ancona|James Fox|Sophie Simnett|Jade Ma|</v>
      </c>
    </row>
    <row r="3335" spans="1:21">
      <c r="A3335" s="14" t="s">
        <v>15967</v>
      </c>
      <c r="B3335" s="14" t="s">
        <v>49</v>
      </c>
      <c r="C3335" s="14" t="s">
        <v>15968</v>
      </c>
      <c r="D3335" s="14" t="s">
        <v>117</v>
      </c>
      <c r="E3335" s="14" t="s">
        <v>15969</v>
      </c>
      <c r="F3335" s="14" t="s">
        <v>121</v>
      </c>
      <c r="G3335" s="26">
        <v>43770</v>
      </c>
      <c r="H3335" s="14">
        <v>2008</v>
      </c>
      <c r="I3335" s="14" t="s">
        <v>362</v>
      </c>
      <c r="J3335" s="14" t="s">
        <v>106</v>
      </c>
      <c r="K3335" s="14" t="s">
        <v>14718</v>
      </c>
      <c r="L3335" s="14" t="s">
        <v>15970</v>
      </c>
      <c r="M3335" s="14">
        <f t="shared" si="416"/>
        <v>2019</v>
      </c>
      <c r="N3335" s="14">
        <f t="shared" si="417"/>
        <v>11</v>
      </c>
      <c r="O3335" s="14" t="str">
        <f>IFERROR(VLOOKUP(I3335,Lists!$F$2:$G$16,2,FALSE()),"Not Rated")</f>
        <v>Older Kids</v>
      </c>
      <c r="P3335" s="14">
        <f t="shared" si="418"/>
        <v>2</v>
      </c>
      <c r="Q3335" s="14" t="str">
        <f t="shared" si="419"/>
        <v>Japan</v>
      </c>
      <c r="R3335" s="14" t="str">
        <f t="shared" si="420"/>
        <v>|Japan|</v>
      </c>
      <c r="S3335" s="14" t="str">
        <f t="shared" si="421"/>
        <v>|Anime Series|Teen TV Shows|</v>
      </c>
      <c r="T3335" s="14" t="str">
        <f t="shared" si="422"/>
        <v>|Unknown|</v>
      </c>
      <c r="U3335" s="14" t="str">
        <f t="shared" si="423"/>
        <v>|Yuichi Nakamura|David Matranga|Mai Nakahara|Luci Christian|Ryo Hirohashi|Shelley Calene-Black|Ai Nonaka|Hilary Haag|Akemi Kanda|Brittney Karbowski|Houko Kuwashima|Kaytha Coker|Mamiko Noto|Emily Neves|Daisuke Sakaguchi|Greg Ayres|</v>
      </c>
    </row>
    <row r="3336" spans="1:21">
      <c r="A3336" s="14" t="s">
        <v>15971</v>
      </c>
      <c r="B3336" s="14" t="s">
        <v>48</v>
      </c>
      <c r="C3336" s="14" t="s">
        <v>15972</v>
      </c>
      <c r="D3336" s="14" t="s">
        <v>13197</v>
      </c>
      <c r="E3336" s="14" t="s">
        <v>15973</v>
      </c>
      <c r="F3336" s="14" t="s">
        <v>116</v>
      </c>
      <c r="G3336" s="26">
        <v>43770</v>
      </c>
      <c r="H3336" s="14">
        <v>2019</v>
      </c>
      <c r="I3336" s="14" t="s">
        <v>361</v>
      </c>
      <c r="J3336" s="14" t="s">
        <v>1008</v>
      </c>
      <c r="K3336" s="14" t="s">
        <v>1227</v>
      </c>
      <c r="L3336" s="14" t="s">
        <v>15974</v>
      </c>
      <c r="M3336" s="14">
        <f t="shared" si="416"/>
        <v>2019</v>
      </c>
      <c r="N3336" s="14">
        <f t="shared" si="417"/>
        <v>11</v>
      </c>
      <c r="O3336" s="14" t="str">
        <f>IFERROR(VLOOKUP(I3336,Lists!$F$2:$G$16,2,FALSE()),"Not Rated")</f>
        <v>Teens</v>
      </c>
      <c r="P3336" s="14">
        <f t="shared" si="418"/>
        <v>119</v>
      </c>
      <c r="Q3336" s="14" t="str">
        <f t="shared" si="419"/>
        <v>India</v>
      </c>
      <c r="R3336" s="14" t="str">
        <f t="shared" si="420"/>
        <v>|India|</v>
      </c>
      <c r="S3336" s="14" t="str">
        <f t="shared" si="421"/>
        <v>|Action &amp; Adventure|International Movies|</v>
      </c>
      <c r="T3336" s="14" t="str">
        <f t="shared" si="422"/>
        <v>|Tarun Mansukhani|</v>
      </c>
      <c r="U3336" s="14" t="str">
        <f t="shared" si="423"/>
        <v>|Jacqueline Fernandez|Sushant Singh Rajput|Boman Irani|Pankaj Tripathi|Vikramjeet Virk|Sapna Pabbi|Vibha Chhibber|Kaustubh Kumar|</v>
      </c>
    </row>
    <row r="3337" spans="1:21">
      <c r="A3337" s="14" t="s">
        <v>15975</v>
      </c>
      <c r="B3337" s="14" t="s">
        <v>48</v>
      </c>
      <c r="C3337" s="14" t="s">
        <v>15976</v>
      </c>
      <c r="D3337" s="14" t="s">
        <v>15977</v>
      </c>
      <c r="E3337" s="14" t="s">
        <v>117</v>
      </c>
      <c r="F3337" s="14" t="s">
        <v>115</v>
      </c>
      <c r="G3337" s="26">
        <v>43770</v>
      </c>
      <c r="H3337" s="14">
        <v>2019</v>
      </c>
      <c r="I3337" s="14" t="s">
        <v>360</v>
      </c>
      <c r="J3337" s="14" t="s">
        <v>15929</v>
      </c>
      <c r="K3337" s="14" t="s">
        <v>247</v>
      </c>
      <c r="L3337" s="14" t="s">
        <v>15978</v>
      </c>
      <c r="M3337" s="14">
        <f t="shared" si="416"/>
        <v>2019</v>
      </c>
      <c r="N3337" s="14">
        <f t="shared" si="417"/>
        <v>11</v>
      </c>
      <c r="O3337" s="14" t="str">
        <f>IFERROR(VLOOKUP(I3337,Lists!$F$2:$G$16,2,FALSE()),"Not Rated")</f>
        <v>Adults</v>
      </c>
      <c r="P3337" s="14">
        <f t="shared" si="418"/>
        <v>40</v>
      </c>
      <c r="Q3337" s="14" t="str">
        <f t="shared" si="419"/>
        <v>United States</v>
      </c>
      <c r="R3337" s="14" t="str">
        <f t="shared" si="420"/>
        <v>|United States|</v>
      </c>
      <c r="S3337" s="14" t="str">
        <f t="shared" si="421"/>
        <v>|Documentaries|</v>
      </c>
      <c r="T3337" s="14" t="str">
        <f t="shared" si="422"/>
        <v>|Drea Cooper|Zackary Canepari|</v>
      </c>
      <c r="U3337" s="14" t="str">
        <f t="shared" si="423"/>
        <v>|Unknown|</v>
      </c>
    </row>
    <row r="3338" spans="1:21">
      <c r="A3338" s="14" t="s">
        <v>15979</v>
      </c>
      <c r="B3338" s="14" t="s">
        <v>49</v>
      </c>
      <c r="C3338" s="14" t="s">
        <v>15980</v>
      </c>
      <c r="D3338" s="14" t="s">
        <v>117</v>
      </c>
      <c r="E3338" s="14" t="s">
        <v>15981</v>
      </c>
      <c r="F3338" s="14" t="s">
        <v>121</v>
      </c>
      <c r="G3338" s="26">
        <v>43770</v>
      </c>
      <c r="H3338" s="14">
        <v>2015</v>
      </c>
      <c r="I3338" s="14" t="s">
        <v>361</v>
      </c>
      <c r="J3338" s="14" t="s">
        <v>106</v>
      </c>
      <c r="K3338" s="14" t="s">
        <v>1241</v>
      </c>
      <c r="L3338" s="14" t="s">
        <v>15982</v>
      </c>
      <c r="M3338" s="14">
        <f t="shared" si="416"/>
        <v>2019</v>
      </c>
      <c r="N3338" s="14">
        <f t="shared" si="417"/>
        <v>11</v>
      </c>
      <c r="O3338" s="14" t="str">
        <f>IFERROR(VLOOKUP(I3338,Lists!$F$2:$G$16,2,FALSE()),"Not Rated")</f>
        <v>Teens</v>
      </c>
      <c r="P3338" s="14">
        <f t="shared" si="418"/>
        <v>2</v>
      </c>
      <c r="Q3338" s="14" t="str">
        <f t="shared" si="419"/>
        <v>Japan</v>
      </c>
      <c r="R3338" s="14" t="str">
        <f t="shared" si="420"/>
        <v>|Japan|</v>
      </c>
      <c r="S3338" s="14" t="str">
        <f t="shared" si="421"/>
        <v>|Anime Series|International TV Shows|Teen TV Shows|</v>
      </c>
      <c r="T3338" s="14" t="str">
        <f t="shared" si="422"/>
        <v>|Unknown|</v>
      </c>
      <c r="U3338" s="14" t="str">
        <f t="shared" si="423"/>
        <v>|Ayumu Murase|Kaito Ishikawa|Satoshi Hino|Miyu Irino|Yu Hayashi|Koki Uchiyama|Soma Saito|Nobuhiko Okamoto|Yoshimasa Hosoya|Toshiki Masuda|Kaori Nazuka|Hiroshi Kamiya|Kazunari Tanaka|Daisuke Namikawa|Hiroyuki Yoshino|Sumire Morohoshi|Yuichi Nakamura|Yuki Kaji|Shinnosuke Tachibana|Mark Ishii|Ryohei Kimura|Ryota Takeuchi|Hisao Egawa|Subaru Kimura|</v>
      </c>
    </row>
    <row r="3339" spans="1:21">
      <c r="A3339" s="14" t="s">
        <v>15983</v>
      </c>
      <c r="B3339" s="14" t="s">
        <v>48</v>
      </c>
      <c r="C3339" s="14" t="s">
        <v>15984</v>
      </c>
      <c r="D3339" s="14" t="s">
        <v>3180</v>
      </c>
      <c r="E3339" s="14" t="s">
        <v>15985</v>
      </c>
      <c r="F3339" s="14" t="s">
        <v>115</v>
      </c>
      <c r="G3339" s="26">
        <v>43770</v>
      </c>
      <c r="H3339" s="14">
        <v>2019</v>
      </c>
      <c r="I3339" s="14" t="s">
        <v>362</v>
      </c>
      <c r="J3339" s="14" t="s">
        <v>1290</v>
      </c>
      <c r="K3339" s="14" t="s">
        <v>12513</v>
      </c>
      <c r="L3339" s="14" t="s">
        <v>15986</v>
      </c>
      <c r="M3339" s="14">
        <f t="shared" si="416"/>
        <v>2019</v>
      </c>
      <c r="N3339" s="14">
        <f t="shared" si="417"/>
        <v>11</v>
      </c>
      <c r="O3339" s="14" t="str">
        <f>IFERROR(VLOOKUP(I3339,Lists!$F$2:$G$16,2,FALSE()),"Not Rated")</f>
        <v>Older Kids</v>
      </c>
      <c r="P3339" s="14">
        <f t="shared" si="418"/>
        <v>86</v>
      </c>
      <c r="Q3339" s="14" t="str">
        <f t="shared" si="419"/>
        <v>United States</v>
      </c>
      <c r="R3339" s="14" t="str">
        <f t="shared" si="420"/>
        <v>|United States|</v>
      </c>
      <c r="S3339" s="14" t="str">
        <f t="shared" si="421"/>
        <v>|Children &amp; Family Movies|Dramas|Romantic Movies|</v>
      </c>
      <c r="T3339" s="14" t="str">
        <f t="shared" si="422"/>
        <v>|Ernie Barbarash|</v>
      </c>
      <c r="U3339" s="14" t="str">
        <f t="shared" si="423"/>
        <v>|Rob Lowe|Kristin Davis|Fezile Mpela|John Owen Lowe|Colin Moss|</v>
      </c>
    </row>
    <row r="3340" spans="1:21">
      <c r="A3340" s="14" t="s">
        <v>15987</v>
      </c>
      <c r="B3340" s="14" t="s">
        <v>48</v>
      </c>
      <c r="C3340" s="14" t="s">
        <v>15988</v>
      </c>
      <c r="D3340" s="14" t="s">
        <v>15989</v>
      </c>
      <c r="E3340" s="14" t="s">
        <v>15990</v>
      </c>
      <c r="F3340" s="14" t="s">
        <v>115</v>
      </c>
      <c r="G3340" s="26">
        <v>43770</v>
      </c>
      <c r="H3340" s="14">
        <v>2018</v>
      </c>
      <c r="I3340" s="14" t="s">
        <v>367</v>
      </c>
      <c r="J3340" s="14" t="s">
        <v>900</v>
      </c>
      <c r="K3340" s="14" t="s">
        <v>8698</v>
      </c>
      <c r="L3340" s="14" t="s">
        <v>15991</v>
      </c>
      <c r="M3340" s="14">
        <f t="shared" si="416"/>
        <v>2019</v>
      </c>
      <c r="N3340" s="14">
        <f t="shared" si="417"/>
        <v>11</v>
      </c>
      <c r="O3340" s="14" t="str">
        <f>IFERROR(VLOOKUP(I3340,Lists!$F$2:$G$16,2,FALSE()),"Not Rated")</f>
        <v>Older Kids</v>
      </c>
      <c r="P3340" s="14">
        <f t="shared" si="418"/>
        <v>92</v>
      </c>
      <c r="Q3340" s="14" t="str">
        <f t="shared" si="419"/>
        <v>United States</v>
      </c>
      <c r="R3340" s="14" t="str">
        <f t="shared" si="420"/>
        <v>|United States|</v>
      </c>
      <c r="S3340" s="14" t="str">
        <f t="shared" si="421"/>
        <v>|Children &amp; Family Movies|Comedies|Romantic Movies|</v>
      </c>
      <c r="T3340" s="14" t="str">
        <f t="shared" si="422"/>
        <v>|Michael A. Nickles|</v>
      </c>
      <c r="U3340" s="14" t="str">
        <f t="shared" si="423"/>
        <v>|Katlyn Carlson|Brian Muller|Teya Patt|Pamela Chabora|</v>
      </c>
    </row>
    <row r="3341" spans="1:21">
      <c r="A3341" s="14" t="s">
        <v>15992</v>
      </c>
      <c r="B3341" s="14" t="s">
        <v>49</v>
      </c>
      <c r="C3341" s="14" t="s">
        <v>15993</v>
      </c>
      <c r="D3341" s="14" t="s">
        <v>117</v>
      </c>
      <c r="E3341" s="14" t="s">
        <v>15994</v>
      </c>
      <c r="F3341" s="14" t="s">
        <v>121</v>
      </c>
      <c r="G3341" s="26">
        <v>43770</v>
      </c>
      <c r="H3341" s="14">
        <v>2014</v>
      </c>
      <c r="I3341" s="14" t="s">
        <v>362</v>
      </c>
      <c r="J3341" s="14" t="s">
        <v>106</v>
      </c>
      <c r="K3341" s="14" t="s">
        <v>4350</v>
      </c>
      <c r="L3341" s="14" t="s">
        <v>15995</v>
      </c>
      <c r="M3341" s="14">
        <f t="shared" si="416"/>
        <v>2019</v>
      </c>
      <c r="N3341" s="14">
        <f t="shared" si="417"/>
        <v>11</v>
      </c>
      <c r="O3341" s="14" t="str">
        <f>IFERROR(VLOOKUP(I3341,Lists!$F$2:$G$16,2,FALSE()),"Not Rated")</f>
        <v>Older Kids</v>
      </c>
      <c r="P3341" s="14">
        <f t="shared" si="418"/>
        <v>2</v>
      </c>
      <c r="Q3341" s="14" t="str">
        <f t="shared" si="419"/>
        <v>Japan</v>
      </c>
      <c r="R3341" s="14" t="str">
        <f t="shared" si="420"/>
        <v>|Japan|</v>
      </c>
      <c r="S3341" s="14" t="str">
        <f t="shared" si="421"/>
        <v>|Anime Series|Romantic TV Shows|Teen TV Shows|</v>
      </c>
      <c r="T3341" s="14" t="str">
        <f t="shared" si="422"/>
        <v>|Unknown|</v>
      </c>
      <c r="U3341" s="14" t="str">
        <f t="shared" si="423"/>
        <v>|Jun Fukuyama|Maaya Uchida|Chinatsu Akasaki|Azumi Asakura|Sumire Uesaka|Yuri Amano|Kaori Fukuhara|Mami Shitara|Soichiro Hoshi|Kikuko Inoue|Eri Sendai|Juri Nagatsuma|</v>
      </c>
    </row>
    <row r="3342" spans="1:21">
      <c r="A3342" s="14" t="s">
        <v>15996</v>
      </c>
      <c r="B3342" s="14" t="s">
        <v>49</v>
      </c>
      <c r="C3342" s="14" t="s">
        <v>15997</v>
      </c>
      <c r="D3342" s="14" t="s">
        <v>117</v>
      </c>
      <c r="E3342" s="14" t="s">
        <v>15998</v>
      </c>
      <c r="F3342" s="14" t="s">
        <v>121</v>
      </c>
      <c r="G3342" s="26">
        <v>43770</v>
      </c>
      <c r="H3342" s="14">
        <v>2010</v>
      </c>
      <c r="I3342" s="14" t="s">
        <v>361</v>
      </c>
      <c r="J3342" s="14" t="s">
        <v>105</v>
      </c>
      <c r="K3342" s="14" t="s">
        <v>12577</v>
      </c>
      <c r="L3342" s="14" t="s">
        <v>15999</v>
      </c>
      <c r="M3342" s="14">
        <f t="shared" si="416"/>
        <v>2019</v>
      </c>
      <c r="N3342" s="14">
        <f t="shared" si="417"/>
        <v>11</v>
      </c>
      <c r="O3342" s="14" t="str">
        <f>IFERROR(VLOOKUP(I3342,Lists!$F$2:$G$16,2,FALSE()),"Not Rated")</f>
        <v>Teens</v>
      </c>
      <c r="P3342" s="14">
        <f t="shared" si="418"/>
        <v>1</v>
      </c>
      <c r="Q3342" s="14" t="str">
        <f t="shared" si="419"/>
        <v>Japan</v>
      </c>
      <c r="R3342" s="14" t="str">
        <f t="shared" si="420"/>
        <v>|Japan|</v>
      </c>
      <c r="S3342" s="14" t="str">
        <f t="shared" si="421"/>
        <v>|Anime Series|Romantic TV Shows|</v>
      </c>
      <c r="T3342" s="14" t="str">
        <f t="shared" si="422"/>
        <v>|Unknown|</v>
      </c>
      <c r="U3342" s="14" t="str">
        <f t="shared" si="423"/>
        <v>|Ayumi Fujimura|Nobuhiko Okamoto|Kazuyoshi Shiibashi|Kana Hanazawa|Yu Kobayashi|Mitsuhiro Ichiki|Takuma Terashima|Yoshimasa Hosoya|</v>
      </c>
    </row>
    <row r="3343" spans="1:21">
      <c r="A3343" s="14" t="s">
        <v>16000</v>
      </c>
      <c r="B3343" s="14" t="s">
        <v>49</v>
      </c>
      <c r="C3343" s="14" t="s">
        <v>16001</v>
      </c>
      <c r="D3343" s="14" t="s">
        <v>117</v>
      </c>
      <c r="E3343" s="14" t="s">
        <v>16002</v>
      </c>
      <c r="F3343" s="14" t="s">
        <v>121</v>
      </c>
      <c r="G3343" s="26">
        <v>43770</v>
      </c>
      <c r="H3343" s="14">
        <v>2016</v>
      </c>
      <c r="I3343" s="14" t="s">
        <v>361</v>
      </c>
      <c r="J3343" s="14" t="s">
        <v>106</v>
      </c>
      <c r="K3343" s="14" t="s">
        <v>822</v>
      </c>
      <c r="L3343" s="14" t="s">
        <v>16003</v>
      </c>
      <c r="M3343" s="14">
        <f t="shared" si="416"/>
        <v>2019</v>
      </c>
      <c r="N3343" s="14">
        <f t="shared" si="417"/>
        <v>11</v>
      </c>
      <c r="O3343" s="14" t="str">
        <f>IFERROR(VLOOKUP(I3343,Lists!$F$2:$G$16,2,FALSE()),"Not Rated")</f>
        <v>Teens</v>
      </c>
      <c r="P3343" s="14">
        <f t="shared" si="418"/>
        <v>2</v>
      </c>
      <c r="Q3343" s="14" t="str">
        <f t="shared" si="419"/>
        <v>Japan</v>
      </c>
      <c r="R3343" s="14" t="str">
        <f t="shared" si="420"/>
        <v>|Japan|</v>
      </c>
      <c r="S3343" s="14" t="str">
        <f t="shared" si="421"/>
        <v>|Anime Series|International TV Shows|</v>
      </c>
      <c r="T3343" s="14" t="str">
        <f t="shared" si="422"/>
        <v>|Unknown|</v>
      </c>
      <c r="U3343" s="14" t="str">
        <f t="shared" si="423"/>
        <v>|Kengo Kawanishi|Yoshimasa Hosoya|Natsuki Hanae|Yuuichirou Umehara|Yasuaki Takumi|Taishi Murata|Kouhei Amasaki|Mutsumi Tamura|Soma Saito|Yuka Terasaki|Hisako Kanemoto|Takahiro Sakurai|Masaya Matsukaze|Toru Okawa|</v>
      </c>
    </row>
    <row r="3344" spans="1:21">
      <c r="A3344" s="14" t="s">
        <v>16004</v>
      </c>
      <c r="B3344" s="14" t="s">
        <v>49</v>
      </c>
      <c r="C3344" s="14" t="s">
        <v>16005</v>
      </c>
      <c r="D3344" s="14" t="s">
        <v>117</v>
      </c>
      <c r="E3344" s="14" t="s">
        <v>16006</v>
      </c>
      <c r="F3344" s="14" t="s">
        <v>1856</v>
      </c>
      <c r="G3344" s="26">
        <v>43770</v>
      </c>
      <c r="H3344" s="14">
        <v>2019</v>
      </c>
      <c r="I3344" s="14" t="s">
        <v>361</v>
      </c>
      <c r="J3344" s="14" t="s">
        <v>105</v>
      </c>
      <c r="K3344" s="14" t="s">
        <v>1599</v>
      </c>
      <c r="L3344" s="14" t="s">
        <v>16007</v>
      </c>
      <c r="M3344" s="14">
        <f t="shared" si="416"/>
        <v>2019</v>
      </c>
      <c r="N3344" s="14">
        <f t="shared" si="417"/>
        <v>11</v>
      </c>
      <c r="O3344" s="14" t="str">
        <f>IFERROR(VLOOKUP(I3344,Lists!$F$2:$G$16,2,FALSE()),"Not Rated")</f>
        <v>Teens</v>
      </c>
      <c r="P3344" s="14">
        <f t="shared" si="418"/>
        <v>1</v>
      </c>
      <c r="Q3344" s="14" t="str">
        <f t="shared" si="419"/>
        <v>United States</v>
      </c>
      <c r="R3344" s="14" t="str">
        <f t="shared" si="420"/>
        <v>|United States|Japan|</v>
      </c>
      <c r="S3344" s="14" t="str">
        <f t="shared" si="421"/>
        <v>|International TV Shows|Reality TV|</v>
      </c>
      <c r="T3344" s="14" t="str">
        <f t="shared" si="422"/>
        <v>|Unknown|</v>
      </c>
      <c r="U3344" s="14" t="str">
        <f t="shared" si="423"/>
        <v>|Bobby Berk|Karamo Brown|Tan France|Antoni Porowski|Jonathan Van Ness|Kiko Mizuhara|</v>
      </c>
    </row>
    <row r="3345" spans="1:21">
      <c r="A3345" s="14" t="s">
        <v>16008</v>
      </c>
      <c r="B3345" s="14" t="s">
        <v>48</v>
      </c>
      <c r="C3345" s="14" t="s">
        <v>16009</v>
      </c>
      <c r="D3345" s="14" t="s">
        <v>16010</v>
      </c>
      <c r="E3345" s="14" t="s">
        <v>16011</v>
      </c>
      <c r="F3345" s="14" t="s">
        <v>115</v>
      </c>
      <c r="G3345" s="26">
        <v>43770</v>
      </c>
      <c r="H3345" s="14">
        <v>2019</v>
      </c>
      <c r="I3345" s="14" t="s">
        <v>362</v>
      </c>
      <c r="J3345" s="14" t="s">
        <v>436</v>
      </c>
      <c r="K3345" s="14" t="s">
        <v>8698</v>
      </c>
      <c r="L3345" s="14" t="s">
        <v>16012</v>
      </c>
      <c r="M3345" s="14">
        <f t="shared" si="416"/>
        <v>2019</v>
      </c>
      <c r="N3345" s="14">
        <f t="shared" si="417"/>
        <v>11</v>
      </c>
      <c r="O3345" s="14" t="str">
        <f>IFERROR(VLOOKUP(I3345,Lists!$F$2:$G$16,2,FALSE()),"Not Rated")</f>
        <v>Older Kids</v>
      </c>
      <c r="P3345" s="14">
        <f t="shared" si="418"/>
        <v>91</v>
      </c>
      <c r="Q3345" s="14" t="str">
        <f t="shared" si="419"/>
        <v>United States</v>
      </c>
      <c r="R3345" s="14" t="str">
        <f t="shared" si="420"/>
        <v>|United States|</v>
      </c>
      <c r="S3345" s="14" t="str">
        <f t="shared" si="421"/>
        <v>|Children &amp; Family Movies|Comedies|Romantic Movies|</v>
      </c>
      <c r="T3345" s="14" t="str">
        <f t="shared" si="422"/>
        <v>|Blayne Weaver|</v>
      </c>
      <c r="U3345" s="14" t="str">
        <f t="shared" si="423"/>
        <v>|Barry Bostwick|Jennifer Stone|Devon Werkheiser|McKayla Witt|Joshua Cody|Hank Stone|</v>
      </c>
    </row>
    <row r="3346" spans="1:21">
      <c r="A3346" s="14" t="s">
        <v>16013</v>
      </c>
      <c r="B3346" s="14" t="s">
        <v>49</v>
      </c>
      <c r="C3346" s="14" t="s">
        <v>16014</v>
      </c>
      <c r="D3346" s="14" t="s">
        <v>117</v>
      </c>
      <c r="E3346" s="14" t="s">
        <v>16015</v>
      </c>
      <c r="F3346" s="14" t="s">
        <v>115</v>
      </c>
      <c r="G3346" s="26">
        <v>43770</v>
      </c>
      <c r="H3346" s="14">
        <v>2019</v>
      </c>
      <c r="I3346" s="14" t="s">
        <v>360</v>
      </c>
      <c r="J3346" s="14" t="s">
        <v>106</v>
      </c>
      <c r="K3346" s="14" t="s">
        <v>262</v>
      </c>
      <c r="L3346" s="14" t="s">
        <v>16016</v>
      </c>
      <c r="M3346" s="14">
        <f t="shared" si="416"/>
        <v>2019</v>
      </c>
      <c r="N3346" s="14">
        <f t="shared" si="417"/>
        <v>11</v>
      </c>
      <c r="O3346" s="14" t="str">
        <f>IFERROR(VLOOKUP(I3346,Lists!$F$2:$G$16,2,FALSE()),"Not Rated")</f>
        <v>Adults</v>
      </c>
      <c r="P3346" s="14">
        <f t="shared" si="418"/>
        <v>2</v>
      </c>
      <c r="Q3346" s="14" t="str">
        <f t="shared" si="419"/>
        <v>United States</v>
      </c>
      <c r="R3346" s="14" t="str">
        <f t="shared" si="420"/>
        <v>|United States|</v>
      </c>
      <c r="S3346" s="14" t="str">
        <f t="shared" si="421"/>
        <v>|Reality TV|</v>
      </c>
      <c r="T3346" s="14" t="str">
        <f t="shared" si="422"/>
        <v>|Unknown|</v>
      </c>
      <c r="U3346" s="14" t="str">
        <f t="shared" si="423"/>
        <v>|Boulet Brothers|</v>
      </c>
    </row>
    <row r="3347" spans="1:21">
      <c r="A3347" s="14" t="s">
        <v>16017</v>
      </c>
      <c r="B3347" s="14" t="s">
        <v>49</v>
      </c>
      <c r="C3347" s="14" t="s">
        <v>16018</v>
      </c>
      <c r="D3347" s="14" t="s">
        <v>117</v>
      </c>
      <c r="E3347" s="14" t="s">
        <v>16019</v>
      </c>
      <c r="F3347" s="14" t="s">
        <v>16020</v>
      </c>
      <c r="G3347" s="26">
        <v>43770</v>
      </c>
      <c r="H3347" s="14">
        <v>2019</v>
      </c>
      <c r="I3347" s="14" t="s">
        <v>365</v>
      </c>
      <c r="J3347" s="14" t="s">
        <v>107</v>
      </c>
      <c r="K3347" s="14" t="s">
        <v>256</v>
      </c>
      <c r="L3347" s="14" t="s">
        <v>16021</v>
      </c>
      <c r="M3347" s="14">
        <f t="shared" si="416"/>
        <v>2019</v>
      </c>
      <c r="N3347" s="14">
        <f t="shared" si="417"/>
        <v>11</v>
      </c>
      <c r="O3347" s="14" t="str">
        <f>IFERROR(VLOOKUP(I3347,Lists!$F$2:$G$16,2,FALSE()),"Not Rated")</f>
        <v>Kids</v>
      </c>
      <c r="P3347" s="14">
        <f t="shared" si="418"/>
        <v>3</v>
      </c>
      <c r="Q3347" s="14" t="str">
        <f t="shared" si="419"/>
        <v>Canada</v>
      </c>
      <c r="R3347" s="14" t="str">
        <f t="shared" si="420"/>
        <v>|Canada|Australia|</v>
      </c>
      <c r="S3347" s="14" t="str">
        <f t="shared" si="421"/>
        <v>|Kids' TV|</v>
      </c>
      <c r="T3347" s="14" t="str">
        <f t="shared" si="422"/>
        <v>|Unknown|</v>
      </c>
      <c r="U3347" s="14" t="str">
        <f t="shared" si="423"/>
        <v>|Vincent Tong|Ashleigh Ball|Kathleen Barr|Michael Dobson|Brian Drummond|</v>
      </c>
    </row>
    <row r="3348" spans="1:21">
      <c r="A3348" s="14" t="s">
        <v>16022</v>
      </c>
      <c r="B3348" s="14" t="s">
        <v>48</v>
      </c>
      <c r="C3348" s="14" t="s">
        <v>16023</v>
      </c>
      <c r="D3348" s="14" t="s">
        <v>3616</v>
      </c>
      <c r="E3348" s="14" t="s">
        <v>16024</v>
      </c>
      <c r="F3348" s="14" t="s">
        <v>117</v>
      </c>
      <c r="G3348" s="26">
        <v>43770</v>
      </c>
      <c r="H3348" s="14">
        <v>2019</v>
      </c>
      <c r="I3348" s="14" t="s">
        <v>360</v>
      </c>
      <c r="J3348" s="14" t="s">
        <v>3992</v>
      </c>
      <c r="K3348" s="14" t="s">
        <v>61</v>
      </c>
      <c r="L3348" s="14" t="s">
        <v>16025</v>
      </c>
      <c r="M3348" s="14">
        <f t="shared" si="416"/>
        <v>2019</v>
      </c>
      <c r="N3348" s="14">
        <f t="shared" si="417"/>
        <v>11</v>
      </c>
      <c r="O3348" s="14" t="str">
        <f>IFERROR(VLOOKUP(I3348,Lists!$F$2:$G$16,2,FALSE()),"Not Rated")</f>
        <v>Adults</v>
      </c>
      <c r="P3348" s="14">
        <f t="shared" si="418"/>
        <v>36</v>
      </c>
      <c r="Q3348" s="14" t="str">
        <f t="shared" si="419"/>
        <v>Unknown</v>
      </c>
      <c r="R3348" s="14" t="str">
        <f t="shared" si="420"/>
        <v>|Unknown|</v>
      </c>
      <c r="S3348" s="14" t="str">
        <f t="shared" si="421"/>
        <v>|Movies|</v>
      </c>
      <c r="T3348" s="14" t="str">
        <f t="shared" si="422"/>
        <v>|Manolo Caro|</v>
      </c>
      <c r="U3348" s="14" t="str">
        <f t="shared" si="423"/>
        <v>|Cecilia Suárez|Aislinn Derbez|Dario Yazbek|Juan Pablo Medina|Arturo Ríos|Paco León|Norma Angélica|David Ostrosky|Verónica Langer|Lucas Velázquez|</v>
      </c>
    </row>
    <row r="3349" spans="1:21">
      <c r="A3349" s="14" t="s">
        <v>16026</v>
      </c>
      <c r="B3349" s="14" t="s">
        <v>48</v>
      </c>
      <c r="C3349" s="14" t="s">
        <v>16027</v>
      </c>
      <c r="D3349" s="14" t="s">
        <v>16028</v>
      </c>
      <c r="E3349" s="14" t="s">
        <v>16029</v>
      </c>
      <c r="F3349" s="14" t="s">
        <v>16030</v>
      </c>
      <c r="G3349" s="26">
        <v>43770</v>
      </c>
      <c r="H3349" s="14">
        <v>2019</v>
      </c>
      <c r="I3349" s="14" t="s">
        <v>363</v>
      </c>
      <c r="J3349" s="14" t="s">
        <v>2206</v>
      </c>
      <c r="K3349" s="14" t="s">
        <v>244</v>
      </c>
      <c r="L3349" s="14" t="s">
        <v>16031</v>
      </c>
      <c r="M3349" s="14">
        <f t="shared" si="416"/>
        <v>2019</v>
      </c>
      <c r="N3349" s="14">
        <f t="shared" si="417"/>
        <v>11</v>
      </c>
      <c r="O3349" s="14" t="str">
        <f>IFERROR(VLOOKUP(I3349,Lists!$F$2:$G$16,2,FALSE()),"Not Rated")</f>
        <v>Adults</v>
      </c>
      <c r="P3349" s="14">
        <f t="shared" si="418"/>
        <v>141</v>
      </c>
      <c r="Q3349" s="14" t="str">
        <f t="shared" si="419"/>
        <v>United Kingdom</v>
      </c>
      <c r="R3349" s="14" t="str">
        <f t="shared" si="420"/>
        <v>|United Kingdom|Hungary|Australia|</v>
      </c>
      <c r="S3349" s="14" t="str">
        <f t="shared" si="421"/>
        <v>|Dramas|</v>
      </c>
      <c r="T3349" s="14" t="str">
        <f t="shared" si="422"/>
        <v>|David Michôd|</v>
      </c>
      <c r="U3349" s="14" t="str">
        <f t="shared" si="423"/>
        <v>|Timothée Chalamet|Joel Edgerton|Robert Pattinson|Ben Mendelsohn|Sean Harris|Tom Glynn-Carney|Lily-Rose Depp|Thomasin McKenzie|</v>
      </c>
    </row>
    <row r="3350" spans="1:21">
      <c r="A3350" s="14" t="s">
        <v>16032</v>
      </c>
      <c r="B3350" s="14" t="s">
        <v>48</v>
      </c>
      <c r="C3350" s="14" t="s">
        <v>16033</v>
      </c>
      <c r="D3350" s="14" t="s">
        <v>16034</v>
      </c>
      <c r="E3350" s="14" t="s">
        <v>16035</v>
      </c>
      <c r="F3350" s="14" t="s">
        <v>16036</v>
      </c>
      <c r="G3350" s="26">
        <v>43770</v>
      </c>
      <c r="H3350" s="14">
        <v>2019</v>
      </c>
      <c r="I3350" s="14" t="s">
        <v>360</v>
      </c>
      <c r="J3350" s="14" t="s">
        <v>1386</v>
      </c>
      <c r="K3350" s="14" t="s">
        <v>475</v>
      </c>
      <c r="L3350" s="14" t="s">
        <v>16037</v>
      </c>
      <c r="M3350" s="14">
        <f t="shared" si="416"/>
        <v>2019</v>
      </c>
      <c r="N3350" s="14">
        <f t="shared" si="417"/>
        <v>11</v>
      </c>
      <c r="O3350" s="14" t="str">
        <f>IFERROR(VLOOKUP(I3350,Lists!$F$2:$G$16,2,FALSE()),"Not Rated")</f>
        <v>Adults</v>
      </c>
      <c r="P3350" s="14">
        <f t="shared" si="418"/>
        <v>107</v>
      </c>
      <c r="Q3350" s="14" t="str">
        <f t="shared" si="419"/>
        <v>Italy</v>
      </c>
      <c r="R3350" s="14" t="str">
        <f t="shared" si="420"/>
        <v>|Italy|Belgium|</v>
      </c>
      <c r="S3350" s="14" t="str">
        <f t="shared" si="421"/>
        <v>|Dramas|International Movies|</v>
      </c>
      <c r="T3350" s="14" t="str">
        <f t="shared" si="422"/>
        <v>|Marco Bonfanti|</v>
      </c>
      <c r="U3350" s="14" t="str">
        <f t="shared" si="423"/>
        <v>|Elio Germano|Michela Cescon|Elena Cotta|Silvia D'Amico|Vincent Scarito|</v>
      </c>
    </row>
    <row r="3351" spans="1:21">
      <c r="A3351" s="14" t="s">
        <v>16038</v>
      </c>
      <c r="B3351" s="14" t="s">
        <v>48</v>
      </c>
      <c r="C3351" s="14" t="s">
        <v>16039</v>
      </c>
      <c r="D3351" s="14" t="s">
        <v>16040</v>
      </c>
      <c r="E3351" s="14" t="s">
        <v>117</v>
      </c>
      <c r="F3351" s="14" t="s">
        <v>125</v>
      </c>
      <c r="G3351" s="26">
        <v>43770</v>
      </c>
      <c r="H3351" s="14">
        <v>2007</v>
      </c>
      <c r="I3351" s="14" t="s">
        <v>360</v>
      </c>
      <c r="J3351" s="14" t="s">
        <v>566</v>
      </c>
      <c r="K3351" s="14" t="s">
        <v>496</v>
      </c>
      <c r="L3351" s="14" t="s">
        <v>16041</v>
      </c>
      <c r="M3351" s="14">
        <f t="shared" si="416"/>
        <v>2019</v>
      </c>
      <c r="N3351" s="14">
        <f t="shared" si="417"/>
        <v>11</v>
      </c>
      <c r="O3351" s="14" t="str">
        <f>IFERROR(VLOOKUP(I3351,Lists!$F$2:$G$16,2,FALSE()),"Not Rated")</f>
        <v>Adults</v>
      </c>
      <c r="P3351" s="14">
        <f t="shared" si="418"/>
        <v>97</v>
      </c>
      <c r="Q3351" s="14" t="str">
        <f t="shared" si="419"/>
        <v>Mexico</v>
      </c>
      <c r="R3351" s="14" t="str">
        <f t="shared" si="420"/>
        <v>|Mexico|</v>
      </c>
      <c r="S3351" s="14" t="str">
        <f t="shared" si="421"/>
        <v>|Documentaries|International Movies|</v>
      </c>
      <c r="T3351" s="14" t="str">
        <f t="shared" si="422"/>
        <v>|Everardo González|</v>
      </c>
      <c r="U3351" s="14" t="str">
        <f t="shared" si="423"/>
        <v>|Unknown|</v>
      </c>
    </row>
    <row r="3352" spans="1:21">
      <c r="A3352" s="14" t="s">
        <v>16042</v>
      </c>
      <c r="B3352" s="14" t="s">
        <v>48</v>
      </c>
      <c r="C3352" s="14" t="s">
        <v>16043</v>
      </c>
      <c r="D3352" s="14" t="s">
        <v>117</v>
      </c>
      <c r="E3352" s="14" t="s">
        <v>10275</v>
      </c>
      <c r="F3352" s="14" t="s">
        <v>119</v>
      </c>
      <c r="G3352" s="26">
        <v>43770</v>
      </c>
      <c r="H3352" s="14">
        <v>2019</v>
      </c>
      <c r="I3352" s="14" t="s">
        <v>366</v>
      </c>
      <c r="J3352" s="14" t="s">
        <v>6181</v>
      </c>
      <c r="K3352" s="14" t="s">
        <v>251</v>
      </c>
      <c r="L3352" s="14" t="s">
        <v>16044</v>
      </c>
      <c r="M3352" s="14">
        <f t="shared" si="416"/>
        <v>2019</v>
      </c>
      <c r="N3352" s="14">
        <f t="shared" si="417"/>
        <v>11</v>
      </c>
      <c r="O3352" s="14" t="str">
        <f>IFERROR(VLOOKUP(I3352,Lists!$F$2:$G$16,2,FALSE()),"Not Rated")</f>
        <v>Kids</v>
      </c>
      <c r="P3352" s="14">
        <f t="shared" si="418"/>
        <v>24</v>
      </c>
      <c r="Q3352" s="14" t="str">
        <f t="shared" si="419"/>
        <v>Canada</v>
      </c>
      <c r="R3352" s="14" t="str">
        <f t="shared" si="420"/>
        <v>|Canada|</v>
      </c>
      <c r="S3352" s="14" t="str">
        <f t="shared" si="421"/>
        <v>|Children &amp; Family Movies|</v>
      </c>
      <c r="T3352" s="14" t="str">
        <f t="shared" si="422"/>
        <v>|Unknown|</v>
      </c>
      <c r="U3352" s="14" t="str">
        <f t="shared" si="423"/>
        <v>|Michela Luci|Jamie Watson|Eric Peterson|Anna Claire Bartlam|Nicolas Aqui|Cory Doran|Julie Lemieux|Derek McGrath|</v>
      </c>
    </row>
    <row r="3353" spans="1:21">
      <c r="A3353" s="14" t="s">
        <v>16045</v>
      </c>
      <c r="B3353" s="14" t="s">
        <v>49</v>
      </c>
      <c r="C3353" s="14" t="s">
        <v>16046</v>
      </c>
      <c r="D3353" s="14" t="s">
        <v>117</v>
      </c>
      <c r="E3353" s="14" t="s">
        <v>16047</v>
      </c>
      <c r="F3353" s="14" t="s">
        <v>1990</v>
      </c>
      <c r="G3353" s="26">
        <v>43770</v>
      </c>
      <c r="H3353" s="14">
        <v>2006</v>
      </c>
      <c r="I3353" s="14" t="s">
        <v>360</v>
      </c>
      <c r="J3353" s="14" t="s">
        <v>105</v>
      </c>
      <c r="K3353" s="14" t="s">
        <v>1451</v>
      </c>
      <c r="L3353" s="14" t="s">
        <v>16048</v>
      </c>
      <c r="M3353" s="14">
        <f t="shared" si="416"/>
        <v>2019</v>
      </c>
      <c r="N3353" s="14">
        <f t="shared" si="417"/>
        <v>11</v>
      </c>
      <c r="O3353" s="14" t="str">
        <f>IFERROR(VLOOKUP(I3353,Lists!$F$2:$G$16,2,FALSE()),"Not Rated")</f>
        <v>Adults</v>
      </c>
      <c r="P3353" s="14">
        <f t="shared" si="418"/>
        <v>1</v>
      </c>
      <c r="Q3353" s="14" t="str">
        <f t="shared" si="419"/>
        <v>Argentina</v>
      </c>
      <c r="R3353" s="14" t="str">
        <f t="shared" si="420"/>
        <v>|Argentina|Spain|</v>
      </c>
      <c r="S3353" s="14" t="str">
        <f t="shared" si="421"/>
        <v>|International TV Shows|Spanish-Language TV Shows|TV Dramas|</v>
      </c>
      <c r="T3353" s="14" t="str">
        <f t="shared" si="422"/>
        <v>|Unknown|</v>
      </c>
      <c r="U3353" s="14" t="str">
        <f t="shared" si="423"/>
        <v>|Ernesto Alterio|Eduardo Blanco|Héctor Alterio|Darío Valenzuela|Pablo Rago|Angie Cepeda|Marta Etura|Giulia Michelini|Carlos Kaspar|</v>
      </c>
    </row>
    <row r="3354" spans="1:21">
      <c r="A3354" s="14" t="s">
        <v>16049</v>
      </c>
      <c r="B3354" s="14" t="s">
        <v>49</v>
      </c>
      <c r="C3354" s="14" t="s">
        <v>16050</v>
      </c>
      <c r="D3354" s="14" t="s">
        <v>117</v>
      </c>
      <c r="E3354" s="14" t="s">
        <v>16051</v>
      </c>
      <c r="F3354" s="14" t="s">
        <v>124</v>
      </c>
      <c r="G3354" s="26">
        <v>43770</v>
      </c>
      <c r="H3354" s="14">
        <v>2019</v>
      </c>
      <c r="I3354" s="14" t="s">
        <v>360</v>
      </c>
      <c r="J3354" s="14" t="s">
        <v>105</v>
      </c>
      <c r="K3354" s="14" t="s">
        <v>409</v>
      </c>
      <c r="L3354" s="14" t="s">
        <v>16052</v>
      </c>
      <c r="M3354" s="14">
        <f t="shared" si="416"/>
        <v>2019</v>
      </c>
      <c r="N3354" s="14">
        <f t="shared" si="417"/>
        <v>11</v>
      </c>
      <c r="O3354" s="14" t="str">
        <f>IFERROR(VLOOKUP(I3354,Lists!$F$2:$G$16,2,FALSE()),"Not Rated")</f>
        <v>Adults</v>
      </c>
      <c r="P3354" s="14">
        <f t="shared" si="418"/>
        <v>1</v>
      </c>
      <c r="Q3354" s="14" t="str">
        <f t="shared" si="419"/>
        <v>Germany</v>
      </c>
      <c r="R3354" s="14" t="str">
        <f t="shared" si="420"/>
        <v>|Germany|</v>
      </c>
      <c r="S3354" s="14" t="str">
        <f t="shared" si="421"/>
        <v>|International TV Shows|TV Dramas|TV Mysteries|</v>
      </c>
      <c r="T3354" s="14" t="str">
        <f t="shared" si="422"/>
        <v>|Unknown|</v>
      </c>
      <c r="U3354" s="14" t="str">
        <f t="shared" si="423"/>
        <v>|Ludwig Simon|Luise Befort|Michelle Barthel|Mohamed Issa|Daniel Friedl|Robert Schupp|</v>
      </c>
    </row>
    <row r="3355" spans="1:21">
      <c r="A3355" s="14" t="s">
        <v>16053</v>
      </c>
      <c r="B3355" s="14" t="s">
        <v>48</v>
      </c>
      <c r="C3355" s="14" t="s">
        <v>16054</v>
      </c>
      <c r="D3355" s="14" t="s">
        <v>16055</v>
      </c>
      <c r="E3355" s="14" t="s">
        <v>16056</v>
      </c>
      <c r="F3355" s="14" t="s">
        <v>125</v>
      </c>
      <c r="G3355" s="26">
        <v>43770</v>
      </c>
      <c r="H3355" s="14">
        <v>2016</v>
      </c>
      <c r="I3355" s="14" t="s">
        <v>360</v>
      </c>
      <c r="J3355" s="14" t="s">
        <v>1330</v>
      </c>
      <c r="K3355" s="14" t="s">
        <v>2701</v>
      </c>
      <c r="L3355" s="14" t="s">
        <v>16057</v>
      </c>
      <c r="M3355" s="14">
        <f t="shared" si="416"/>
        <v>2019</v>
      </c>
      <c r="N3355" s="14">
        <f t="shared" si="417"/>
        <v>11</v>
      </c>
      <c r="O3355" s="14" t="str">
        <f>IFERROR(VLOOKUP(I3355,Lists!$F$2:$G$16,2,FALSE()),"Not Rated")</f>
        <v>Adults</v>
      </c>
      <c r="P3355" s="14">
        <f t="shared" si="418"/>
        <v>89</v>
      </c>
      <c r="Q3355" s="14" t="str">
        <f t="shared" si="419"/>
        <v>Mexico</v>
      </c>
      <c r="R3355" s="14" t="str">
        <f t="shared" si="420"/>
        <v>|Mexico|</v>
      </c>
      <c r="S3355" s="14" t="str">
        <f t="shared" si="421"/>
        <v>|Documentaries|International Movies|Music &amp; Musicals|</v>
      </c>
      <c r="T3355" s="14" t="str">
        <f t="shared" si="422"/>
        <v>|Rodrigo Guardiola|Gabriel Cruz Rivas|</v>
      </c>
      <c r="U3355" s="14" t="str">
        <f t="shared" si="423"/>
        <v>|Sergio Acosta|Jesús Báez|Ángel Mosqueda|Rodrigo Guardiola|León Larregui|</v>
      </c>
    </row>
    <row r="3356" spans="1:21">
      <c r="A3356" s="14" t="s">
        <v>16058</v>
      </c>
      <c r="B3356" s="14" t="s">
        <v>48</v>
      </c>
      <c r="C3356" s="14" t="s">
        <v>16059</v>
      </c>
      <c r="D3356" s="14" t="s">
        <v>16060</v>
      </c>
      <c r="E3356" s="14" t="s">
        <v>16061</v>
      </c>
      <c r="F3356" s="14" t="s">
        <v>134</v>
      </c>
      <c r="G3356" s="26">
        <v>43769</v>
      </c>
      <c r="H3356" s="14">
        <v>2019</v>
      </c>
      <c r="I3356" s="14" t="s">
        <v>360</v>
      </c>
      <c r="J3356" s="14" t="s">
        <v>2482</v>
      </c>
      <c r="K3356" s="14" t="s">
        <v>261</v>
      </c>
      <c r="L3356" s="14" t="s">
        <v>16062</v>
      </c>
      <c r="M3356" s="14">
        <f t="shared" si="416"/>
        <v>2019</v>
      </c>
      <c r="N3356" s="14">
        <f t="shared" si="417"/>
        <v>10</v>
      </c>
      <c r="O3356" s="14" t="str">
        <f>IFERROR(VLOOKUP(I3356,Lists!$F$2:$G$16,2,FALSE()),"Not Rated")</f>
        <v>Adults</v>
      </c>
      <c r="P3356" s="14">
        <f t="shared" si="418"/>
        <v>65</v>
      </c>
      <c r="Q3356" s="14" t="str">
        <f t="shared" si="419"/>
        <v>Argentina</v>
      </c>
      <c r="R3356" s="14" t="str">
        <f t="shared" si="420"/>
        <v>|Argentina|</v>
      </c>
      <c r="S3356" s="14" t="str">
        <f t="shared" si="421"/>
        <v>|Stand-Up Comedy|</v>
      </c>
      <c r="T3356" s="14" t="str">
        <f t="shared" si="422"/>
        <v>|Juani Libonatti|</v>
      </c>
      <c r="U3356" s="14" t="str">
        <f t="shared" si="423"/>
        <v>|Grego Rossello|</v>
      </c>
    </row>
    <row r="3357" spans="1:21">
      <c r="A3357" s="14" t="s">
        <v>16063</v>
      </c>
      <c r="B3357" s="14" t="s">
        <v>49</v>
      </c>
      <c r="C3357" s="14" t="s">
        <v>16064</v>
      </c>
      <c r="D3357" s="14" t="s">
        <v>117</v>
      </c>
      <c r="E3357" s="14" t="s">
        <v>16065</v>
      </c>
      <c r="F3357" s="14" t="s">
        <v>1856</v>
      </c>
      <c r="G3357" s="26">
        <v>43769</v>
      </c>
      <c r="H3357" s="14">
        <v>2019</v>
      </c>
      <c r="I3357" s="14" t="s">
        <v>360</v>
      </c>
      <c r="J3357" s="14" t="s">
        <v>106</v>
      </c>
      <c r="K3357" s="14" t="s">
        <v>822</v>
      </c>
      <c r="L3357" s="14" t="s">
        <v>16066</v>
      </c>
      <c r="M3357" s="14">
        <f t="shared" si="416"/>
        <v>2019</v>
      </c>
      <c r="N3357" s="14">
        <f t="shared" si="417"/>
        <v>10</v>
      </c>
      <c r="O3357" s="14" t="str">
        <f>IFERROR(VLOOKUP(I3357,Lists!$F$2:$G$16,2,FALSE()),"Not Rated")</f>
        <v>Adults</v>
      </c>
      <c r="P3357" s="14">
        <f t="shared" si="418"/>
        <v>2</v>
      </c>
      <c r="Q3357" s="14" t="str">
        <f t="shared" si="419"/>
        <v>United States</v>
      </c>
      <c r="R3357" s="14" t="str">
        <f t="shared" si="420"/>
        <v>|United States|Japan|</v>
      </c>
      <c r="S3357" s="14" t="str">
        <f t="shared" si="421"/>
        <v>|Anime Series|International TV Shows|</v>
      </c>
      <c r="T3357" s="14" t="str">
        <f t="shared" si="422"/>
        <v>|Unknown|</v>
      </c>
      <c r="U3357" s="14" t="str">
        <f t="shared" si="423"/>
        <v>|Tatsuhisa Suzuki|Cho|Jouji Nakata|Yumi Uchiyama|Hayato Kaneko|Tetsu Inada|Yasuyuki Kase|Junya Enoki|Daisuke Namikawa|Ryuzo Hasuike|</v>
      </c>
    </row>
    <row r="3358" spans="1:21">
      <c r="A3358" s="14" t="s">
        <v>16067</v>
      </c>
      <c r="B3358" s="14" t="s">
        <v>49</v>
      </c>
      <c r="C3358" s="14" t="s">
        <v>16068</v>
      </c>
      <c r="D3358" s="14" t="s">
        <v>16069</v>
      </c>
      <c r="E3358" s="14" t="s">
        <v>16070</v>
      </c>
      <c r="F3358" s="14" t="s">
        <v>137</v>
      </c>
      <c r="G3358" s="26">
        <v>43769</v>
      </c>
      <c r="H3358" s="14">
        <v>2019</v>
      </c>
      <c r="I3358" s="14" t="s">
        <v>360</v>
      </c>
      <c r="J3358" s="14" t="s">
        <v>105</v>
      </c>
      <c r="K3358" s="14" t="s">
        <v>415</v>
      </c>
      <c r="L3358" s="14" t="s">
        <v>16071</v>
      </c>
      <c r="M3358" s="14">
        <f t="shared" si="416"/>
        <v>2019</v>
      </c>
      <c r="N3358" s="14">
        <f t="shared" si="417"/>
        <v>10</v>
      </c>
      <c r="O3358" s="14" t="str">
        <f>IFERROR(VLOOKUP(I3358,Lists!$F$2:$G$16,2,FALSE()),"Not Rated")</f>
        <v>Adults</v>
      </c>
      <c r="P3358" s="14">
        <f t="shared" si="418"/>
        <v>1</v>
      </c>
      <c r="Q3358" s="14" t="str">
        <f t="shared" si="419"/>
        <v>Taiwan</v>
      </c>
      <c r="R3358" s="14" t="str">
        <f t="shared" si="420"/>
        <v>|Taiwan|</v>
      </c>
      <c r="S3358" s="14" t="str">
        <f t="shared" si="421"/>
        <v>|Crime TV Shows|International TV Shows|TV Action &amp; Adventure|</v>
      </c>
      <c r="T3358" s="14" t="str">
        <f t="shared" si="422"/>
        <v>|DJ Chen|</v>
      </c>
      <c r="U3358" s="14" t="str">
        <f t="shared" si="423"/>
        <v>|Alyssa Chia|Mavis Fan|Joseph Chang|Wang Po-chieh|Jeremiah Zhang|Chou Min-fu|Greg Hsu|Kuo Tze-cheng|Shen Hai-jung|Lu Yi-long|</v>
      </c>
    </row>
    <row r="3359" spans="1:21">
      <c r="A3359" s="14" t="s">
        <v>16072</v>
      </c>
      <c r="B3359" s="14" t="s">
        <v>49</v>
      </c>
      <c r="C3359" s="14" t="s">
        <v>16073</v>
      </c>
      <c r="D3359" s="14" t="s">
        <v>117</v>
      </c>
      <c r="E3359" s="14" t="s">
        <v>16074</v>
      </c>
      <c r="F3359" s="14" t="s">
        <v>117</v>
      </c>
      <c r="G3359" s="26">
        <v>43769</v>
      </c>
      <c r="H3359" s="14">
        <v>2019</v>
      </c>
      <c r="I3359" s="14" t="s">
        <v>360</v>
      </c>
      <c r="J3359" s="14" t="s">
        <v>105</v>
      </c>
      <c r="K3359" s="14" t="s">
        <v>1470</v>
      </c>
      <c r="L3359" s="14" t="s">
        <v>16075</v>
      </c>
      <c r="M3359" s="14">
        <f t="shared" si="416"/>
        <v>2019</v>
      </c>
      <c r="N3359" s="14">
        <f t="shared" si="417"/>
        <v>10</v>
      </c>
      <c r="O3359" s="14" t="str">
        <f>IFERROR(VLOOKUP(I3359,Lists!$F$2:$G$16,2,FALSE()),"Not Rated")</f>
        <v>Adults</v>
      </c>
      <c r="P3359" s="14">
        <f t="shared" si="418"/>
        <v>1</v>
      </c>
      <c r="Q3359" s="14" t="str">
        <f t="shared" si="419"/>
        <v>Unknown</v>
      </c>
      <c r="R3359" s="14" t="str">
        <f t="shared" si="420"/>
        <v>|Unknown|</v>
      </c>
      <c r="S3359" s="14" t="str">
        <f t="shared" si="421"/>
        <v>|Crime TV Shows|International TV Shows|TV Dramas|</v>
      </c>
      <c r="T3359" s="14" t="str">
        <f t="shared" si="422"/>
        <v>|Unknown|</v>
      </c>
      <c r="U3359" s="14" t="str">
        <f t="shared" si="423"/>
        <v>|Shahkrit Yamnarm|Savika Chaiyadej|Supoj Chancharoen|Pairoj Sangwariboot|Suchao Pongwilai|Nataya Chanrung|Papangkorn Lerkchaleampote|Suchada Tongam|Sasin Chow|</v>
      </c>
    </row>
    <row r="3360" spans="1:21">
      <c r="A3360" s="14" t="s">
        <v>16076</v>
      </c>
      <c r="B3360" s="14" t="s">
        <v>49</v>
      </c>
      <c r="C3360" s="14" t="s">
        <v>16077</v>
      </c>
      <c r="D3360" s="14" t="s">
        <v>16078</v>
      </c>
      <c r="E3360" s="14" t="s">
        <v>16079</v>
      </c>
      <c r="F3360" s="14" t="s">
        <v>123</v>
      </c>
      <c r="G3360" s="26">
        <v>43768</v>
      </c>
      <c r="H3360" s="14">
        <v>2016</v>
      </c>
      <c r="I3360" s="14" t="s">
        <v>361</v>
      </c>
      <c r="J3360" s="14" t="s">
        <v>105</v>
      </c>
      <c r="K3360" s="14" t="s">
        <v>6268</v>
      </c>
      <c r="L3360" s="14" t="s">
        <v>16080</v>
      </c>
      <c r="M3360" s="14">
        <f t="shared" si="416"/>
        <v>2019</v>
      </c>
      <c r="N3360" s="14">
        <f t="shared" si="417"/>
        <v>10</v>
      </c>
      <c r="O3360" s="14" t="str">
        <f>IFERROR(VLOOKUP(I3360,Lists!$F$2:$G$16,2,FALSE()),"Not Rated")</f>
        <v>Teens</v>
      </c>
      <c r="P3360" s="14">
        <f t="shared" si="418"/>
        <v>1</v>
      </c>
      <c r="Q3360" s="14" t="str">
        <f t="shared" si="419"/>
        <v>South Korea</v>
      </c>
      <c r="R3360" s="14" t="str">
        <f t="shared" si="420"/>
        <v>|South Korea|</v>
      </c>
      <c r="S3360" s="14" t="str">
        <f t="shared" si="421"/>
        <v>|International TV Shows|Korean TV Shows|Romantic TV Shows|</v>
      </c>
      <c r="T3360" s="14" t="str">
        <f t="shared" si="422"/>
        <v>|Park Joon-hwa|</v>
      </c>
      <c r="U3360" s="14" t="str">
        <f t="shared" si="423"/>
        <v>|Taecyeon|Kim So-hyun|Kwon Yul|Kim Sang-ho|Kang Ki-young|Lee Da-wit|Kim Min-sang|Yun Seo-hyun|</v>
      </c>
    </row>
    <row r="3361" spans="1:21">
      <c r="A3361" s="14" t="s">
        <v>16081</v>
      </c>
      <c r="B3361" s="14" t="s">
        <v>48</v>
      </c>
      <c r="C3361" s="14" t="s">
        <v>16082</v>
      </c>
      <c r="D3361" s="14" t="s">
        <v>16083</v>
      </c>
      <c r="E3361" s="14" t="s">
        <v>16084</v>
      </c>
      <c r="F3361" s="14" t="s">
        <v>116</v>
      </c>
      <c r="G3361" s="26">
        <v>43768</v>
      </c>
      <c r="H3361" s="14">
        <v>2019</v>
      </c>
      <c r="I3361" s="14" t="s">
        <v>360</v>
      </c>
      <c r="J3361" s="14" t="s">
        <v>3165</v>
      </c>
      <c r="K3361" s="14" t="s">
        <v>910</v>
      </c>
      <c r="L3361" s="14" t="s">
        <v>16085</v>
      </c>
      <c r="M3361" s="14">
        <f t="shared" si="416"/>
        <v>2019</v>
      </c>
      <c r="N3361" s="14">
        <f t="shared" si="417"/>
        <v>10</v>
      </c>
      <c r="O3361" s="14" t="str">
        <f>IFERROR(VLOOKUP(I3361,Lists!$F$2:$G$16,2,FALSE()),"Not Rated")</f>
        <v>Adults</v>
      </c>
      <c r="P3361" s="14">
        <f t="shared" si="418"/>
        <v>126</v>
      </c>
      <c r="Q3361" s="14" t="str">
        <f t="shared" si="419"/>
        <v>India</v>
      </c>
      <c r="R3361" s="14" t="str">
        <f t="shared" si="420"/>
        <v>|India|</v>
      </c>
      <c r="S3361" s="14" t="str">
        <f t="shared" si="421"/>
        <v>|Dramas|International Movies|Romantic Movies|</v>
      </c>
      <c r="T3361" s="14" t="str">
        <f t="shared" si="422"/>
        <v>|Saravana Rajendran|</v>
      </c>
      <c r="U3361" s="14" t="str">
        <f t="shared" si="423"/>
        <v>|Madhampatti Rangaraj|Shweta Tripathi|Vela Ramamoorthy|Ankur Vikal|G. Marimuthu|Sunny Charles|</v>
      </c>
    </row>
    <row r="3362" spans="1:21">
      <c r="A3362" s="14" t="s">
        <v>16086</v>
      </c>
      <c r="B3362" s="14" t="s">
        <v>49</v>
      </c>
      <c r="C3362" s="14" t="s">
        <v>16087</v>
      </c>
      <c r="D3362" s="14" t="s">
        <v>117</v>
      </c>
      <c r="E3362" s="14" t="s">
        <v>16088</v>
      </c>
      <c r="F3362" s="14" t="s">
        <v>123</v>
      </c>
      <c r="G3362" s="26">
        <v>43768</v>
      </c>
      <c r="H3362" s="14">
        <v>2017</v>
      </c>
      <c r="I3362" s="14" t="s">
        <v>361</v>
      </c>
      <c r="J3362" s="14" t="s">
        <v>105</v>
      </c>
      <c r="K3362" s="14" t="s">
        <v>6268</v>
      </c>
      <c r="L3362" s="14" t="s">
        <v>16089</v>
      </c>
      <c r="M3362" s="14">
        <f t="shared" si="416"/>
        <v>2019</v>
      </c>
      <c r="N3362" s="14">
        <f t="shared" si="417"/>
        <v>10</v>
      </c>
      <c r="O3362" s="14" t="str">
        <f>IFERROR(VLOOKUP(I3362,Lists!$F$2:$G$16,2,FALSE()),"Not Rated")</f>
        <v>Teens</v>
      </c>
      <c r="P3362" s="14">
        <f t="shared" si="418"/>
        <v>1</v>
      </c>
      <c r="Q3362" s="14" t="str">
        <f t="shared" si="419"/>
        <v>South Korea</v>
      </c>
      <c r="R3362" s="14" t="str">
        <f t="shared" si="420"/>
        <v>|South Korea|</v>
      </c>
      <c r="S3362" s="14" t="str">
        <f t="shared" si="421"/>
        <v>|International TV Shows|Korean TV Shows|Romantic TV Shows|</v>
      </c>
      <c r="T3362" s="14" t="str">
        <f t="shared" si="422"/>
        <v>|Unknown|</v>
      </c>
      <c r="U3362" s="14" t="str">
        <f t="shared" si="423"/>
        <v>|Shin Mina|Lee Je-hoon|Kim Ye-won|Cho Han-cheul|Baek Hyeon-jin|Kang Ki-doong|Park Joo-hee|Oh Gwang-rok|</v>
      </c>
    </row>
    <row r="3363" spans="1:21">
      <c r="A3363" s="14" t="s">
        <v>16090</v>
      </c>
      <c r="B3363" s="14" t="s">
        <v>49</v>
      </c>
      <c r="C3363" s="14" t="s">
        <v>16091</v>
      </c>
      <c r="D3363" s="14" t="s">
        <v>117</v>
      </c>
      <c r="E3363" s="14" t="s">
        <v>16092</v>
      </c>
      <c r="F3363" s="14" t="s">
        <v>117</v>
      </c>
      <c r="G3363" s="26">
        <v>43768</v>
      </c>
      <c r="H3363" s="14">
        <v>2019</v>
      </c>
      <c r="I3363" s="14" t="s">
        <v>361</v>
      </c>
      <c r="J3363" s="14" t="s">
        <v>105</v>
      </c>
      <c r="K3363" s="14" t="s">
        <v>1470</v>
      </c>
      <c r="L3363" s="14" t="s">
        <v>16093</v>
      </c>
      <c r="M3363" s="14">
        <f t="shared" si="416"/>
        <v>2019</v>
      </c>
      <c r="N3363" s="14">
        <f t="shared" si="417"/>
        <v>10</v>
      </c>
      <c r="O3363" s="14" t="str">
        <f>IFERROR(VLOOKUP(I3363,Lists!$F$2:$G$16,2,FALSE()),"Not Rated")</f>
        <v>Teens</v>
      </c>
      <c r="P3363" s="14">
        <f t="shared" si="418"/>
        <v>1</v>
      </c>
      <c r="Q3363" s="14" t="str">
        <f t="shared" si="419"/>
        <v>Unknown</v>
      </c>
      <c r="R3363" s="14" t="str">
        <f t="shared" si="420"/>
        <v>|Unknown|</v>
      </c>
      <c r="S3363" s="14" t="str">
        <f t="shared" si="421"/>
        <v>|Crime TV Shows|International TV Shows|TV Dramas|</v>
      </c>
      <c r="T3363" s="14" t="str">
        <f t="shared" si="422"/>
        <v>|Unknown|</v>
      </c>
      <c r="U3363" s="14" t="str">
        <f t="shared" si="423"/>
        <v>|Todsapol Maisuk|Johnny Hao|Morakot Liu|Pemy Peramin Thabkaew|Phenphet Phenkul|Sumet Ong-Art|Amarin Nitipon|Tor Techathuwanan|Komsan Kajonpaisansuk|</v>
      </c>
    </row>
    <row r="3364" spans="1:21">
      <c r="A3364" s="14" t="s">
        <v>16094</v>
      </c>
      <c r="B3364" s="14" t="s">
        <v>48</v>
      </c>
      <c r="C3364" s="14" t="s">
        <v>16095</v>
      </c>
      <c r="D3364" s="14" t="s">
        <v>8292</v>
      </c>
      <c r="E3364" s="14" t="s">
        <v>16096</v>
      </c>
      <c r="F3364" s="14" t="s">
        <v>115</v>
      </c>
      <c r="G3364" s="26">
        <v>43767</v>
      </c>
      <c r="H3364" s="14">
        <v>2019</v>
      </c>
      <c r="I3364" s="14" t="s">
        <v>360</v>
      </c>
      <c r="J3364" s="14" t="s">
        <v>1102</v>
      </c>
      <c r="K3364" s="14" t="s">
        <v>261</v>
      </c>
      <c r="L3364" s="14" t="s">
        <v>16097</v>
      </c>
      <c r="M3364" s="14">
        <f t="shared" si="416"/>
        <v>2019</v>
      </c>
      <c r="N3364" s="14">
        <f t="shared" si="417"/>
        <v>10</v>
      </c>
      <c r="O3364" s="14" t="str">
        <f>IFERROR(VLOOKUP(I3364,Lists!$F$2:$G$16,2,FALSE()),"Not Rated")</f>
        <v>Adults</v>
      </c>
      <c r="P3364" s="14">
        <f t="shared" si="418"/>
        <v>63</v>
      </c>
      <c r="Q3364" s="14" t="str">
        <f t="shared" si="419"/>
        <v>United States</v>
      </c>
      <c r="R3364" s="14" t="str">
        <f t="shared" si="420"/>
        <v>|United States|</v>
      </c>
      <c r="S3364" s="14" t="str">
        <f t="shared" si="421"/>
        <v>|Stand-Up Comedy|</v>
      </c>
      <c r="T3364" s="14" t="str">
        <f t="shared" si="422"/>
        <v>|Brian Volk-Weiss|</v>
      </c>
      <c r="U3364" s="14" t="str">
        <f t="shared" si="423"/>
        <v>|Arsenio Hall|</v>
      </c>
    </row>
    <row r="3365" spans="1:21">
      <c r="A3365" s="14" t="s">
        <v>16098</v>
      </c>
      <c r="B3365" s="14" t="s">
        <v>49</v>
      </c>
      <c r="C3365" s="14" t="s">
        <v>16099</v>
      </c>
      <c r="D3365" s="14" t="s">
        <v>117</v>
      </c>
      <c r="E3365" s="14" t="s">
        <v>16100</v>
      </c>
      <c r="F3365" s="14" t="s">
        <v>115</v>
      </c>
      <c r="G3365" s="26">
        <v>43767</v>
      </c>
      <c r="H3365" s="14">
        <v>2018</v>
      </c>
      <c r="I3365" s="14" t="s">
        <v>360</v>
      </c>
      <c r="J3365" s="14" t="s">
        <v>105</v>
      </c>
      <c r="K3365" s="14" t="s">
        <v>16101</v>
      </c>
      <c r="L3365" s="14" t="s">
        <v>16102</v>
      </c>
      <c r="M3365" s="14">
        <f t="shared" si="416"/>
        <v>2019</v>
      </c>
      <c r="N3365" s="14">
        <f t="shared" si="417"/>
        <v>10</v>
      </c>
      <c r="O3365" s="14" t="str">
        <f>IFERROR(VLOOKUP(I3365,Lists!$F$2:$G$16,2,FALSE()),"Not Rated")</f>
        <v>Adults</v>
      </c>
      <c r="P3365" s="14">
        <f t="shared" si="418"/>
        <v>1</v>
      </c>
      <c r="Q3365" s="14" t="str">
        <f t="shared" si="419"/>
        <v>United States</v>
      </c>
      <c r="R3365" s="14" t="str">
        <f t="shared" si="420"/>
        <v>|United States|</v>
      </c>
      <c r="S3365" s="14" t="str">
        <f t="shared" si="421"/>
        <v>|Docuseries|Stand-Up Comedy &amp; Talk Shows|</v>
      </c>
      <c r="T3365" s="14" t="str">
        <f t="shared" si="422"/>
        <v>|Unknown|</v>
      </c>
      <c r="U3365" s="14" t="str">
        <f t="shared" si="423"/>
        <v>|Reese Witherspoon|</v>
      </c>
    </row>
    <row r="3366" spans="1:21">
      <c r="A3366" s="14" t="s">
        <v>16103</v>
      </c>
      <c r="B3366" s="14" t="s">
        <v>48</v>
      </c>
      <c r="C3366" s="14" t="s">
        <v>16104</v>
      </c>
      <c r="D3366" s="14" t="s">
        <v>117</v>
      </c>
      <c r="E3366" s="14" t="s">
        <v>117</v>
      </c>
      <c r="F3366" s="14" t="s">
        <v>115</v>
      </c>
      <c r="G3366" s="26">
        <v>43767</v>
      </c>
      <c r="H3366" s="14">
        <v>2019</v>
      </c>
      <c r="I3366" s="14" t="s">
        <v>361</v>
      </c>
      <c r="J3366" s="14" t="s">
        <v>7275</v>
      </c>
      <c r="K3366" s="14" t="s">
        <v>496</v>
      </c>
      <c r="L3366" s="14" t="s">
        <v>16105</v>
      </c>
      <c r="M3366" s="14">
        <f t="shared" si="416"/>
        <v>2019</v>
      </c>
      <c r="N3366" s="14">
        <f t="shared" si="417"/>
        <v>10</v>
      </c>
      <c r="O3366" s="14" t="str">
        <f>IFERROR(VLOOKUP(I3366,Lists!$F$2:$G$16,2,FALSE()),"Not Rated")</f>
        <v>Teens</v>
      </c>
      <c r="P3366" s="14">
        <f t="shared" si="418"/>
        <v>14</v>
      </c>
      <c r="Q3366" s="14" t="str">
        <f t="shared" si="419"/>
        <v>United States</v>
      </c>
      <c r="R3366" s="14" t="str">
        <f t="shared" si="420"/>
        <v>|United States|</v>
      </c>
      <c r="S3366" s="14" t="str">
        <f t="shared" si="421"/>
        <v>|Documentaries|International Movies|</v>
      </c>
      <c r="T3366" s="14" t="str">
        <f t="shared" si="422"/>
        <v>|Unknown|</v>
      </c>
      <c r="U3366" s="14" t="str">
        <f t="shared" si="423"/>
        <v>|Unknown|</v>
      </c>
    </row>
    <row r="3367" spans="1:21">
      <c r="A3367" s="14" t="s">
        <v>16106</v>
      </c>
      <c r="B3367" s="14" t="s">
        <v>48</v>
      </c>
      <c r="C3367" s="14" t="s">
        <v>16107</v>
      </c>
      <c r="D3367" s="14" t="s">
        <v>16040</v>
      </c>
      <c r="E3367" s="14" t="s">
        <v>117</v>
      </c>
      <c r="F3367" s="14" t="s">
        <v>4904</v>
      </c>
      <c r="G3367" s="26">
        <v>43766</v>
      </c>
      <c r="H3367" s="14">
        <v>2019</v>
      </c>
      <c r="I3367" s="14" t="s">
        <v>362</v>
      </c>
      <c r="J3367" s="14" t="s">
        <v>7663</v>
      </c>
      <c r="K3367" s="14" t="s">
        <v>496</v>
      </c>
      <c r="L3367" s="14" t="s">
        <v>16108</v>
      </c>
      <c r="M3367" s="14">
        <f t="shared" si="416"/>
        <v>2019</v>
      </c>
      <c r="N3367" s="14">
        <f t="shared" si="417"/>
        <v>10</v>
      </c>
      <c r="O3367" s="14" t="str">
        <f>IFERROR(VLOOKUP(I3367,Lists!$F$2:$G$16,2,FALSE()),"Not Rated")</f>
        <v>Older Kids</v>
      </c>
      <c r="P3367" s="14">
        <f t="shared" si="418"/>
        <v>28</v>
      </c>
      <c r="Q3367" s="14" t="str">
        <f t="shared" si="419"/>
        <v>Mexico</v>
      </c>
      <c r="R3367" s="14" t="str">
        <f t="shared" si="420"/>
        <v>|Mexico|United States|</v>
      </c>
      <c r="S3367" s="14" t="str">
        <f t="shared" si="421"/>
        <v>|Documentaries|International Movies|</v>
      </c>
      <c r="T3367" s="14" t="str">
        <f t="shared" si="422"/>
        <v>|Everardo González|</v>
      </c>
      <c r="U3367" s="14" t="str">
        <f t="shared" si="423"/>
        <v>|Unknown|</v>
      </c>
    </row>
    <row r="3368" spans="1:21">
      <c r="A3368" s="14" t="s">
        <v>16109</v>
      </c>
      <c r="B3368" s="14" t="s">
        <v>48</v>
      </c>
      <c r="C3368" s="14" t="s">
        <v>16110</v>
      </c>
      <c r="D3368" s="14" t="s">
        <v>16111</v>
      </c>
      <c r="E3368" s="14" t="s">
        <v>16112</v>
      </c>
      <c r="F3368" s="14" t="s">
        <v>118</v>
      </c>
      <c r="G3368" s="26">
        <v>43766</v>
      </c>
      <c r="H3368" s="14">
        <v>2018</v>
      </c>
      <c r="I3368" s="14" t="s">
        <v>368</v>
      </c>
      <c r="J3368" s="14" t="s">
        <v>9723</v>
      </c>
      <c r="K3368" s="14" t="s">
        <v>784</v>
      </c>
      <c r="L3368" s="14" t="s">
        <v>16113</v>
      </c>
      <c r="M3368" s="14">
        <f t="shared" si="416"/>
        <v>2019</v>
      </c>
      <c r="N3368" s="14">
        <f t="shared" si="417"/>
        <v>10</v>
      </c>
      <c r="O3368" s="14" t="str">
        <f>IFERROR(VLOOKUP(I3368,Lists!$F$2:$G$16,2,FALSE()),"Not Rated")</f>
        <v>Kids</v>
      </c>
      <c r="P3368" s="14">
        <f t="shared" si="418"/>
        <v>20</v>
      </c>
      <c r="Q3368" s="14" t="str">
        <f t="shared" si="419"/>
        <v>United Kingdom</v>
      </c>
      <c r="R3368" s="14" t="str">
        <f t="shared" si="420"/>
        <v>|United Kingdom|</v>
      </c>
      <c r="S3368" s="14" t="str">
        <f t="shared" si="421"/>
        <v>|Documentaries|International Movies|Sports Movies|</v>
      </c>
      <c r="T3368" s="14" t="str">
        <f t="shared" si="422"/>
        <v>|Matt Kay|</v>
      </c>
      <c r="U3368" s="14" t="str">
        <f t="shared" si="423"/>
        <v>|Hiyori Kon|</v>
      </c>
    </row>
    <row r="3369" spans="1:21">
      <c r="A3369" s="14" t="s">
        <v>16114</v>
      </c>
      <c r="B3369" s="14" t="s">
        <v>49</v>
      </c>
      <c r="C3369" s="14" t="s">
        <v>16115</v>
      </c>
      <c r="D3369" s="14" t="s">
        <v>117</v>
      </c>
      <c r="E3369" s="14" t="s">
        <v>16116</v>
      </c>
      <c r="F3369" s="14" t="s">
        <v>126</v>
      </c>
      <c r="G3369" s="26">
        <v>43765</v>
      </c>
      <c r="H3369" s="14">
        <v>2019</v>
      </c>
      <c r="I3369" s="14" t="s">
        <v>362</v>
      </c>
      <c r="J3369" s="14" t="s">
        <v>105</v>
      </c>
      <c r="K3369" s="14" t="s">
        <v>15783</v>
      </c>
      <c r="L3369" s="14" t="s">
        <v>16117</v>
      </c>
      <c r="M3369" s="14">
        <f t="shared" si="416"/>
        <v>2019</v>
      </c>
      <c r="N3369" s="14">
        <f t="shared" si="417"/>
        <v>10</v>
      </c>
      <c r="O3369" s="14" t="str">
        <f>IFERROR(VLOOKUP(I3369,Lists!$F$2:$G$16,2,FALSE()),"Not Rated")</f>
        <v>Older Kids</v>
      </c>
      <c r="P3369" s="14">
        <f t="shared" si="418"/>
        <v>1</v>
      </c>
      <c r="Q3369" s="14" t="str">
        <f t="shared" si="419"/>
        <v>China</v>
      </c>
      <c r="R3369" s="14" t="str">
        <f t="shared" si="420"/>
        <v>|China|</v>
      </c>
      <c r="S3369" s="14" t="str">
        <f t="shared" si="421"/>
        <v>|International TV Shows|Romantic TV Shows|Teen TV Shows|</v>
      </c>
      <c r="T3369" s="14" t="str">
        <f t="shared" si="422"/>
        <v>|Unknown|</v>
      </c>
      <c r="U3369" s="14" t="str">
        <f t="shared" si="423"/>
        <v>|Zhao Yiqin|Li Jiaqi|Li Geyang|Xu Mengyuan|Wu Shuangyi|Dong Yanlei|Vincent Wei|</v>
      </c>
    </row>
    <row r="3370" spans="1:21">
      <c r="A3370" s="14" t="s">
        <v>16118</v>
      </c>
      <c r="B3370" s="14" t="s">
        <v>49</v>
      </c>
      <c r="C3370" s="14" t="s">
        <v>16119</v>
      </c>
      <c r="D3370" s="14" t="s">
        <v>117</v>
      </c>
      <c r="E3370" s="14" t="s">
        <v>16120</v>
      </c>
      <c r="F3370" s="14" t="s">
        <v>126</v>
      </c>
      <c r="G3370" s="26">
        <v>43764</v>
      </c>
      <c r="H3370" s="14">
        <v>2019</v>
      </c>
      <c r="I3370" s="14" t="s">
        <v>368</v>
      </c>
      <c r="J3370" s="14" t="s">
        <v>105</v>
      </c>
      <c r="K3370" s="14" t="s">
        <v>15783</v>
      </c>
      <c r="L3370" s="14" t="s">
        <v>16121</v>
      </c>
      <c r="M3370" s="14">
        <f t="shared" si="416"/>
        <v>2019</v>
      </c>
      <c r="N3370" s="14">
        <f t="shared" si="417"/>
        <v>10</v>
      </c>
      <c r="O3370" s="14" t="str">
        <f>IFERROR(VLOOKUP(I3370,Lists!$F$2:$G$16,2,FALSE()),"Not Rated")</f>
        <v>Kids</v>
      </c>
      <c r="P3370" s="14">
        <f t="shared" si="418"/>
        <v>1</v>
      </c>
      <c r="Q3370" s="14" t="str">
        <f t="shared" si="419"/>
        <v>China</v>
      </c>
      <c r="R3370" s="14" t="str">
        <f t="shared" si="420"/>
        <v>|China|</v>
      </c>
      <c r="S3370" s="14" t="str">
        <f t="shared" si="421"/>
        <v>|International TV Shows|Romantic TV Shows|Teen TV Shows|</v>
      </c>
      <c r="T3370" s="14" t="str">
        <f t="shared" si="422"/>
        <v>|Unknown|</v>
      </c>
      <c r="U3370" s="14" t="str">
        <f t="shared" si="423"/>
        <v>|Lai Kuan-lin|Zhao Jinmai|Wang Runze|Chai Wei|Wang Bowen|</v>
      </c>
    </row>
    <row r="3371" spans="1:21">
      <c r="A3371" s="14" t="s">
        <v>16122</v>
      </c>
      <c r="B3371" s="14" t="s">
        <v>49</v>
      </c>
      <c r="C3371" s="14" t="s">
        <v>16123</v>
      </c>
      <c r="D3371" s="14" t="s">
        <v>117</v>
      </c>
      <c r="E3371" s="14" t="s">
        <v>16124</v>
      </c>
      <c r="F3371" s="14" t="s">
        <v>115</v>
      </c>
      <c r="G3371" s="26">
        <v>43763</v>
      </c>
      <c r="H3371" s="14">
        <v>2020</v>
      </c>
      <c r="I3371" s="14" t="s">
        <v>360</v>
      </c>
      <c r="J3371" s="14" t="s">
        <v>718</v>
      </c>
      <c r="K3371" s="14" t="s">
        <v>253</v>
      </c>
      <c r="L3371" s="14" t="s">
        <v>16125</v>
      </c>
      <c r="M3371" s="14">
        <f t="shared" si="416"/>
        <v>2019</v>
      </c>
      <c r="N3371" s="14">
        <f t="shared" si="417"/>
        <v>10</v>
      </c>
      <c r="O3371" s="14" t="str">
        <f>IFERROR(VLOOKUP(I3371,Lists!$F$2:$G$16,2,FALSE()),"Not Rated")</f>
        <v>Adults</v>
      </c>
      <c r="P3371" s="14">
        <f t="shared" si="418"/>
        <v>6</v>
      </c>
      <c r="Q3371" s="14" t="str">
        <f t="shared" si="419"/>
        <v>United States</v>
      </c>
      <c r="R3371" s="14" t="str">
        <f t="shared" si="420"/>
        <v>|United States|</v>
      </c>
      <c r="S3371" s="14" t="str">
        <f t="shared" si="421"/>
        <v>|TV Comedies|</v>
      </c>
      <c r="T3371" s="14" t="str">
        <f t="shared" si="422"/>
        <v>|Unknown|</v>
      </c>
      <c r="U3371" s="14" t="str">
        <f t="shared" si="423"/>
        <v>|Will Arnett|Aaron Paul|Amy Sedaris|Alison Brie|Paul F. Tompkins|</v>
      </c>
    </row>
    <row r="3372" spans="1:21">
      <c r="A3372" s="14" t="s">
        <v>16126</v>
      </c>
      <c r="B3372" s="14" t="s">
        <v>49</v>
      </c>
      <c r="C3372" s="14" t="s">
        <v>16127</v>
      </c>
      <c r="D3372" s="14" t="s">
        <v>117</v>
      </c>
      <c r="E3372" s="14" t="s">
        <v>16128</v>
      </c>
      <c r="F3372" s="14" t="s">
        <v>133</v>
      </c>
      <c r="G3372" s="26">
        <v>43763</v>
      </c>
      <c r="H3372" s="14">
        <v>2019</v>
      </c>
      <c r="I3372" s="14" t="s">
        <v>360</v>
      </c>
      <c r="J3372" s="14" t="s">
        <v>105</v>
      </c>
      <c r="K3372" s="14" t="s">
        <v>1470</v>
      </c>
      <c r="L3372" s="14" t="s">
        <v>16129</v>
      </c>
      <c r="M3372" s="14">
        <f t="shared" si="416"/>
        <v>2019</v>
      </c>
      <c r="N3372" s="14">
        <f t="shared" si="417"/>
        <v>10</v>
      </c>
      <c r="O3372" s="14" t="str">
        <f>IFERROR(VLOOKUP(I3372,Lists!$F$2:$G$16,2,FALSE()),"Not Rated")</f>
        <v>Adults</v>
      </c>
      <c r="P3372" s="14">
        <f t="shared" si="418"/>
        <v>1</v>
      </c>
      <c r="Q3372" s="14" t="str">
        <f t="shared" si="419"/>
        <v>Brazil</v>
      </c>
      <c r="R3372" s="14" t="str">
        <f t="shared" si="420"/>
        <v>|Brazil|</v>
      </c>
      <c r="S3372" s="14" t="str">
        <f t="shared" si="421"/>
        <v>|Crime TV Shows|International TV Shows|TV Dramas|</v>
      </c>
      <c r="T3372" s="14" t="str">
        <f t="shared" si="422"/>
        <v>|Unknown|</v>
      </c>
      <c r="U3372" s="14" t="str">
        <f t="shared" si="423"/>
        <v>|Naruna Costa|Seu Jorge|Hermila Guedes|Lee Taylor|Danilo Grangheia|Wesley Guimarães|Pedro Wagner|</v>
      </c>
    </row>
    <row r="3373" spans="1:21">
      <c r="A3373" s="14" t="s">
        <v>16130</v>
      </c>
      <c r="B3373" s="14" t="s">
        <v>48</v>
      </c>
      <c r="C3373" s="14" t="s">
        <v>16131</v>
      </c>
      <c r="D3373" s="14" t="s">
        <v>5170</v>
      </c>
      <c r="E3373" s="14" t="s">
        <v>16132</v>
      </c>
      <c r="F3373" s="14" t="s">
        <v>129</v>
      </c>
      <c r="G3373" s="26">
        <v>43763</v>
      </c>
      <c r="H3373" s="14">
        <v>2014</v>
      </c>
      <c r="I3373" s="14" t="s">
        <v>360</v>
      </c>
      <c r="J3373" s="14" t="s">
        <v>574</v>
      </c>
      <c r="K3373" s="14" t="s">
        <v>605</v>
      </c>
      <c r="L3373" s="14" t="s">
        <v>16133</v>
      </c>
      <c r="M3373" s="14">
        <f t="shared" si="416"/>
        <v>2019</v>
      </c>
      <c r="N3373" s="14">
        <f t="shared" si="417"/>
        <v>10</v>
      </c>
      <c r="O3373" s="14" t="str">
        <f>IFERROR(VLOOKUP(I3373,Lists!$F$2:$G$16,2,FALSE()),"Not Rated")</f>
        <v>Adults</v>
      </c>
      <c r="P3373" s="14">
        <f t="shared" si="418"/>
        <v>106</v>
      </c>
      <c r="Q3373" s="14" t="str">
        <f t="shared" si="419"/>
        <v>Turkey</v>
      </c>
      <c r="R3373" s="14" t="str">
        <f t="shared" si="420"/>
        <v>|Turkey|</v>
      </c>
      <c r="S3373" s="14" t="str">
        <f t="shared" si="421"/>
        <v>|Dramas|International Movies|Thrillers|</v>
      </c>
      <c r="T3373" s="14" t="str">
        <f t="shared" si="422"/>
        <v>|Ozan Açıktan|</v>
      </c>
      <c r="U3373" s="14" t="str">
        <f t="shared" si="423"/>
        <v>|Nehir Erdoğan|Tardu Flordun|İlker Kaleli|Serkan Keskin|Esra Bezen Bilgin|Aytaç Uşun|Cem Özeren|Caner Arçkan|</v>
      </c>
    </row>
    <row r="3374" spans="1:21">
      <c r="A3374" s="14" t="s">
        <v>16134</v>
      </c>
      <c r="B3374" s="14" t="s">
        <v>48</v>
      </c>
      <c r="C3374" s="14" t="s">
        <v>16135</v>
      </c>
      <c r="D3374" s="14" t="s">
        <v>16136</v>
      </c>
      <c r="E3374" s="14" t="s">
        <v>16137</v>
      </c>
      <c r="F3374" s="14" t="s">
        <v>115</v>
      </c>
      <c r="G3374" s="26">
        <v>43763</v>
      </c>
      <c r="H3374" s="14">
        <v>2019</v>
      </c>
      <c r="I3374" s="14" t="s">
        <v>363</v>
      </c>
      <c r="J3374" s="14" t="s">
        <v>1062</v>
      </c>
      <c r="K3374" s="14" t="s">
        <v>458</v>
      </c>
      <c r="L3374" s="14" t="s">
        <v>16138</v>
      </c>
      <c r="M3374" s="14">
        <f t="shared" si="416"/>
        <v>2019</v>
      </c>
      <c r="N3374" s="14">
        <f t="shared" si="417"/>
        <v>10</v>
      </c>
      <c r="O3374" s="14" t="str">
        <f>IFERROR(VLOOKUP(I3374,Lists!$F$2:$G$16,2,FALSE()),"Not Rated")</f>
        <v>Adults</v>
      </c>
      <c r="P3374" s="14">
        <f t="shared" si="418"/>
        <v>118</v>
      </c>
      <c r="Q3374" s="14" t="str">
        <f t="shared" si="419"/>
        <v>United States</v>
      </c>
      <c r="R3374" s="14" t="str">
        <f t="shared" si="420"/>
        <v>|United States|</v>
      </c>
      <c r="S3374" s="14" t="str">
        <f t="shared" si="421"/>
        <v>|Comedies|Dramas|</v>
      </c>
      <c r="T3374" s="14" t="str">
        <f t="shared" si="422"/>
        <v>|Craig Brewer|</v>
      </c>
      <c r="U3374" s="14" t="str">
        <f t="shared" si="423"/>
        <v>|Eddie Murphy|Wesley Snipes|Keegan-Michael Key|Mike Epps|Craig Robinson|Tituss Burgess|Da'Vine Joy Randolph|Kodi Smit-McPhee|</v>
      </c>
    </row>
    <row r="3375" spans="1:21">
      <c r="A3375" s="14" t="s">
        <v>16139</v>
      </c>
      <c r="B3375" s="14" t="s">
        <v>49</v>
      </c>
      <c r="C3375" s="14" t="s">
        <v>16140</v>
      </c>
      <c r="D3375" s="14" t="s">
        <v>117</v>
      </c>
      <c r="E3375" s="14" t="s">
        <v>16141</v>
      </c>
      <c r="F3375" s="14" t="s">
        <v>122</v>
      </c>
      <c r="G3375" s="26">
        <v>43763</v>
      </c>
      <c r="H3375" s="14">
        <v>2019</v>
      </c>
      <c r="I3375" s="14" t="s">
        <v>360</v>
      </c>
      <c r="J3375" s="14" t="s">
        <v>105</v>
      </c>
      <c r="K3375" s="14" t="s">
        <v>992</v>
      </c>
      <c r="L3375" s="14" t="s">
        <v>16142</v>
      </c>
      <c r="M3375" s="14">
        <f t="shared" si="416"/>
        <v>2019</v>
      </c>
      <c r="N3375" s="14">
        <f t="shared" si="417"/>
        <v>10</v>
      </c>
      <c r="O3375" s="14" t="str">
        <f>IFERROR(VLOOKUP(I3375,Lists!$F$2:$G$16,2,FALSE()),"Not Rated")</f>
        <v>Adults</v>
      </c>
      <c r="P3375" s="14">
        <f t="shared" si="418"/>
        <v>1</v>
      </c>
      <c r="Q3375" s="14" t="str">
        <f t="shared" si="419"/>
        <v>Spain</v>
      </c>
      <c r="R3375" s="14" t="str">
        <f t="shared" si="420"/>
        <v>|Spain|</v>
      </c>
      <c r="S3375" s="14" t="str">
        <f t="shared" si="421"/>
        <v>|Crime TV Shows|International TV Shows|Spanish-Language TV Shows|</v>
      </c>
      <c r="T3375" s="14" t="str">
        <f t="shared" si="422"/>
        <v>|Unknown|</v>
      </c>
      <c r="U3375" s="14" t="str">
        <f t="shared" si="423"/>
        <v>|Hugo Silva|Álvaro Cervantes|Miki Esparbé|Jesús Castro|Sara Sálamo|Jorge Usón|Cayetana Cabezas|Pablo Béjar|Marco Cáceres|Olivia Delcán|Jorge Suquet|Daniel Holguín|Joaquín Galletero|Carolina Yuste|Ana Fernández|</v>
      </c>
    </row>
    <row r="3376" spans="1:21">
      <c r="A3376" s="14" t="s">
        <v>16143</v>
      </c>
      <c r="B3376" s="14" t="s">
        <v>48</v>
      </c>
      <c r="C3376" s="14" t="s">
        <v>16144</v>
      </c>
      <c r="D3376" s="14" t="s">
        <v>16145</v>
      </c>
      <c r="E3376" s="14" t="s">
        <v>117</v>
      </c>
      <c r="F3376" s="14" t="s">
        <v>16146</v>
      </c>
      <c r="G3376" s="26">
        <v>43763</v>
      </c>
      <c r="H3376" s="14">
        <v>2019</v>
      </c>
      <c r="I3376" s="14" t="s">
        <v>360</v>
      </c>
      <c r="J3376" s="14" t="s">
        <v>474</v>
      </c>
      <c r="K3376" s="14" t="s">
        <v>247</v>
      </c>
      <c r="L3376" s="14" t="s">
        <v>16147</v>
      </c>
      <c r="M3376" s="14">
        <f t="shared" si="416"/>
        <v>2019</v>
      </c>
      <c r="N3376" s="14">
        <f t="shared" si="417"/>
        <v>10</v>
      </c>
      <c r="O3376" s="14" t="str">
        <f>IFERROR(VLOOKUP(I3376,Lists!$F$2:$G$16,2,FALSE()),"Not Rated")</f>
        <v>Adults</v>
      </c>
      <c r="P3376" s="14">
        <f t="shared" si="418"/>
        <v>127</v>
      </c>
      <c r="Q3376" s="14" t="str">
        <f t="shared" si="419"/>
        <v>United States</v>
      </c>
      <c r="R3376" s="14" t="str">
        <f t="shared" si="420"/>
        <v>|United States|United Kingdom|Germany|</v>
      </c>
      <c r="S3376" s="14" t="str">
        <f t="shared" si="421"/>
        <v>|Documentaries|</v>
      </c>
      <c r="T3376" s="14" t="str">
        <f t="shared" si="422"/>
        <v>|Billy Lyons|</v>
      </c>
      <c r="U3376" s="14" t="str">
        <f t="shared" si="423"/>
        <v>|Unknown|</v>
      </c>
    </row>
    <row r="3377" spans="1:21">
      <c r="A3377" s="14" t="s">
        <v>16148</v>
      </c>
      <c r="B3377" s="14" t="s">
        <v>49</v>
      </c>
      <c r="C3377" s="14" t="s">
        <v>16149</v>
      </c>
      <c r="D3377" s="14" t="s">
        <v>117</v>
      </c>
      <c r="E3377" s="14" t="s">
        <v>16150</v>
      </c>
      <c r="F3377" s="14" t="s">
        <v>134</v>
      </c>
      <c r="G3377" s="26">
        <v>43763</v>
      </c>
      <c r="H3377" s="14">
        <v>2018</v>
      </c>
      <c r="I3377" s="14" t="s">
        <v>360</v>
      </c>
      <c r="J3377" s="14" t="s">
        <v>105</v>
      </c>
      <c r="K3377" s="14" t="s">
        <v>992</v>
      </c>
      <c r="L3377" s="14" t="s">
        <v>16151</v>
      </c>
      <c r="M3377" s="14">
        <f t="shared" si="416"/>
        <v>2019</v>
      </c>
      <c r="N3377" s="14">
        <f t="shared" si="417"/>
        <v>10</v>
      </c>
      <c r="O3377" s="14" t="str">
        <f>IFERROR(VLOOKUP(I3377,Lists!$F$2:$G$16,2,FALSE()),"Not Rated")</f>
        <v>Adults</v>
      </c>
      <c r="P3377" s="14">
        <f t="shared" si="418"/>
        <v>1</v>
      </c>
      <c r="Q3377" s="14" t="str">
        <f t="shared" si="419"/>
        <v>Argentina</v>
      </c>
      <c r="R3377" s="14" t="str">
        <f t="shared" si="420"/>
        <v>|Argentina|</v>
      </c>
      <c r="S3377" s="14" t="str">
        <f t="shared" si="421"/>
        <v>|Crime TV Shows|International TV Shows|Spanish-Language TV Shows|</v>
      </c>
      <c r="T3377" s="14" t="str">
        <f t="shared" si="422"/>
        <v>|Unknown|</v>
      </c>
      <c r="U3377" s="14" t="str">
        <f t="shared" si="423"/>
        <v>|Jorge Román|Mauricio Paniagua|Carla Quevedo|Paloma Ker|Soledad Silveyra|Diego Cremonesi|Florencia Raggi|Gustavo Garzón|Yayo Guridi|Fabián Arenillas|Nacho Gadano|Belén Chavanne|</v>
      </c>
    </row>
    <row r="3378" spans="1:21">
      <c r="A3378" s="14" t="s">
        <v>16152</v>
      </c>
      <c r="B3378" s="14" t="s">
        <v>48</v>
      </c>
      <c r="C3378" s="14" t="s">
        <v>16153</v>
      </c>
      <c r="D3378" s="14" t="s">
        <v>16154</v>
      </c>
      <c r="E3378" s="14" t="s">
        <v>16155</v>
      </c>
      <c r="F3378" s="14" t="s">
        <v>117</v>
      </c>
      <c r="G3378" s="26">
        <v>43763</v>
      </c>
      <c r="H3378" s="14">
        <v>2019</v>
      </c>
      <c r="I3378" s="14" t="s">
        <v>362</v>
      </c>
      <c r="J3378" s="14" t="s">
        <v>535</v>
      </c>
      <c r="K3378" s="14" t="s">
        <v>243</v>
      </c>
      <c r="L3378" s="14" t="s">
        <v>16156</v>
      </c>
      <c r="M3378" s="14">
        <f t="shared" si="416"/>
        <v>2019</v>
      </c>
      <c r="N3378" s="14">
        <f t="shared" si="417"/>
        <v>10</v>
      </c>
      <c r="O3378" s="14" t="str">
        <f>IFERROR(VLOOKUP(I3378,Lists!$F$2:$G$16,2,FALSE()),"Not Rated")</f>
        <v>Older Kids</v>
      </c>
      <c r="P3378" s="14">
        <f t="shared" si="418"/>
        <v>61</v>
      </c>
      <c r="Q3378" s="14" t="str">
        <f t="shared" si="419"/>
        <v>Unknown</v>
      </c>
      <c r="R3378" s="14" t="str">
        <f t="shared" si="420"/>
        <v>|Unknown|</v>
      </c>
      <c r="S3378" s="14" t="str">
        <f t="shared" si="421"/>
        <v>|International Movies|</v>
      </c>
      <c r="T3378" s="14" t="str">
        <f t="shared" si="422"/>
        <v>|Michael Steed|</v>
      </c>
      <c r="U3378" s="14" t="str">
        <f t="shared" si="423"/>
        <v>|Shah Rukh Khan|David Letterman|</v>
      </c>
    </row>
    <row r="3379" spans="1:21">
      <c r="A3379" s="14" t="s">
        <v>16157</v>
      </c>
      <c r="B3379" s="14" t="s">
        <v>49</v>
      </c>
      <c r="C3379" s="14" t="s">
        <v>16158</v>
      </c>
      <c r="D3379" s="14" t="s">
        <v>117</v>
      </c>
      <c r="E3379" s="14" t="s">
        <v>16159</v>
      </c>
      <c r="F3379" s="14" t="s">
        <v>120</v>
      </c>
      <c r="G3379" s="26">
        <v>43763</v>
      </c>
      <c r="H3379" s="14">
        <v>2019</v>
      </c>
      <c r="I3379" s="14" t="s">
        <v>361</v>
      </c>
      <c r="J3379" s="14" t="s">
        <v>105</v>
      </c>
      <c r="K3379" s="14" t="s">
        <v>1599</v>
      </c>
      <c r="L3379" s="14" t="s">
        <v>16160</v>
      </c>
      <c r="M3379" s="14">
        <f t="shared" si="416"/>
        <v>2019</v>
      </c>
      <c r="N3379" s="14">
        <f t="shared" si="417"/>
        <v>10</v>
      </c>
      <c r="O3379" s="14" t="str">
        <f>IFERROR(VLOOKUP(I3379,Lists!$F$2:$G$16,2,FALSE()),"Not Rated")</f>
        <v>Teens</v>
      </c>
      <c r="P3379" s="14">
        <f t="shared" si="418"/>
        <v>1</v>
      </c>
      <c r="Q3379" s="14" t="str">
        <f t="shared" si="419"/>
        <v>France</v>
      </c>
      <c r="R3379" s="14" t="str">
        <f t="shared" si="420"/>
        <v>|France|</v>
      </c>
      <c r="S3379" s="14" t="str">
        <f t="shared" si="421"/>
        <v>|International TV Shows|Reality TV|</v>
      </c>
      <c r="T3379" s="14" t="str">
        <f t="shared" si="422"/>
        <v>|Unknown|</v>
      </c>
      <c r="U3379" s="14" t="str">
        <f t="shared" si="423"/>
        <v>|Artus|Noémie Honiat|</v>
      </c>
    </row>
    <row r="3380" spans="1:21">
      <c r="A3380" s="14" t="s">
        <v>16161</v>
      </c>
      <c r="B3380" s="14" t="s">
        <v>49</v>
      </c>
      <c r="C3380" s="14" t="s">
        <v>16162</v>
      </c>
      <c r="D3380" s="14" t="s">
        <v>117</v>
      </c>
      <c r="E3380" s="14" t="s">
        <v>16163</v>
      </c>
      <c r="F3380" s="14" t="s">
        <v>122</v>
      </c>
      <c r="G3380" s="26">
        <v>43763</v>
      </c>
      <c r="H3380" s="14">
        <v>2019</v>
      </c>
      <c r="I3380" s="14" t="s">
        <v>362</v>
      </c>
      <c r="J3380" s="14" t="s">
        <v>105</v>
      </c>
      <c r="K3380" s="14" t="s">
        <v>3736</v>
      </c>
      <c r="L3380" s="14" t="s">
        <v>16164</v>
      </c>
      <c r="M3380" s="14">
        <f t="shared" si="416"/>
        <v>2019</v>
      </c>
      <c r="N3380" s="14">
        <f t="shared" si="417"/>
        <v>10</v>
      </c>
      <c r="O3380" s="14" t="str">
        <f>IFERROR(VLOOKUP(I3380,Lists!$F$2:$G$16,2,FALSE()),"Not Rated")</f>
        <v>Older Kids</v>
      </c>
      <c r="P3380" s="14">
        <f t="shared" si="418"/>
        <v>1</v>
      </c>
      <c r="Q3380" s="14" t="str">
        <f t="shared" si="419"/>
        <v>Spain</v>
      </c>
      <c r="R3380" s="14" t="str">
        <f t="shared" si="420"/>
        <v>|Spain|</v>
      </c>
      <c r="S3380" s="14" t="str">
        <f t="shared" si="421"/>
        <v>|International TV Shows|Reality TV|Spanish-Language TV Shows|</v>
      </c>
      <c r="T3380" s="14" t="str">
        <f t="shared" si="422"/>
        <v>|Unknown|</v>
      </c>
      <c r="U3380" s="14" t="str">
        <f t="shared" si="423"/>
        <v>|La Terremoto de Alcorcón|Christian Escribà|</v>
      </c>
    </row>
    <row r="3381" spans="1:21">
      <c r="A3381" s="14" t="s">
        <v>16165</v>
      </c>
      <c r="B3381" s="14" t="s">
        <v>48</v>
      </c>
      <c r="C3381" s="14" t="s">
        <v>16166</v>
      </c>
      <c r="D3381" s="14" t="s">
        <v>16167</v>
      </c>
      <c r="E3381" s="14" t="s">
        <v>16168</v>
      </c>
      <c r="F3381" s="14" t="s">
        <v>115</v>
      </c>
      <c r="G3381" s="26">
        <v>43763</v>
      </c>
      <c r="H3381" s="14">
        <v>2019</v>
      </c>
      <c r="I3381" s="14" t="s">
        <v>360</v>
      </c>
      <c r="J3381" s="14" t="s">
        <v>1290</v>
      </c>
      <c r="K3381" s="14" t="s">
        <v>16169</v>
      </c>
      <c r="L3381" s="14" t="s">
        <v>16170</v>
      </c>
      <c r="M3381" s="14">
        <f t="shared" si="416"/>
        <v>2019</v>
      </c>
      <c r="N3381" s="14">
        <f t="shared" si="417"/>
        <v>10</v>
      </c>
      <c r="O3381" s="14" t="str">
        <f>IFERROR(VLOOKUP(I3381,Lists!$F$2:$G$16,2,FALSE()),"Not Rated")</f>
        <v>Adults</v>
      </c>
      <c r="P3381" s="14">
        <f t="shared" si="418"/>
        <v>86</v>
      </c>
      <c r="Q3381" s="14" t="str">
        <f t="shared" si="419"/>
        <v>United States</v>
      </c>
      <c r="R3381" s="14" t="str">
        <f t="shared" si="420"/>
        <v>|United States|</v>
      </c>
      <c r="S3381" s="14" t="str">
        <f t="shared" si="421"/>
        <v>|Horror Movies|Independent Movies|Thrillers|</v>
      </c>
      <c r="T3381" s="14" t="str">
        <f t="shared" si="422"/>
        <v>|Zak Hilditch|</v>
      </c>
      <c r="U3381" s="14" t="str">
        <f t="shared" si="423"/>
        <v>|Carmen Ejogo|Theo Rossi|Emma Greenwell|Apollonia Pratt|Debrianna Mansini|Bruce Davis|</v>
      </c>
    </row>
    <row r="3382" spans="1:21">
      <c r="A3382" s="14" t="s">
        <v>16171</v>
      </c>
      <c r="B3382" s="14" t="s">
        <v>48</v>
      </c>
      <c r="C3382" s="14" t="s">
        <v>16172</v>
      </c>
      <c r="D3382" s="14" t="s">
        <v>16173</v>
      </c>
      <c r="E3382" s="14" t="s">
        <v>16174</v>
      </c>
      <c r="F3382" s="14" t="s">
        <v>158</v>
      </c>
      <c r="G3382" s="26">
        <v>43763</v>
      </c>
      <c r="H3382" s="14">
        <v>2018</v>
      </c>
      <c r="I3382" s="14" t="s">
        <v>360</v>
      </c>
      <c r="J3382" s="14" t="s">
        <v>507</v>
      </c>
      <c r="K3382" s="14" t="s">
        <v>834</v>
      </c>
      <c r="L3382" s="14" t="s">
        <v>16175</v>
      </c>
      <c r="M3382" s="14">
        <f t="shared" si="416"/>
        <v>2019</v>
      </c>
      <c r="N3382" s="14">
        <f t="shared" si="417"/>
        <v>10</v>
      </c>
      <c r="O3382" s="14" t="str">
        <f>IFERROR(VLOOKUP(I3382,Lists!$F$2:$G$16,2,FALSE()),"Not Rated")</f>
        <v>Adults</v>
      </c>
      <c r="P3382" s="14">
        <f t="shared" si="418"/>
        <v>94</v>
      </c>
      <c r="Q3382" s="14" t="str">
        <f t="shared" si="419"/>
        <v>Switzerland</v>
      </c>
      <c r="R3382" s="14" t="str">
        <f t="shared" si="420"/>
        <v>|Switzerland|</v>
      </c>
      <c r="S3382" s="14" t="str">
        <f t="shared" si="421"/>
        <v>|Comedies|Dramas|International Movies|</v>
      </c>
      <c r="T3382" s="14" t="str">
        <f t="shared" si="422"/>
        <v>|Michael Steiner|</v>
      </c>
      <c r="U3382" s="14" t="str">
        <f t="shared" si="423"/>
        <v>|Inge Maux|Noémie Schmidt|Joel Basman|Sunnyi Melles|Udo Samel|Rachel Braunschweig|Oriana Schrage|Meytal Gal|</v>
      </c>
    </row>
    <row r="3383" spans="1:21">
      <c r="A3383" s="14" t="s">
        <v>16176</v>
      </c>
      <c r="B3383" s="14" t="s">
        <v>49</v>
      </c>
      <c r="C3383" s="14" t="s">
        <v>16177</v>
      </c>
      <c r="D3383" s="14" t="s">
        <v>117</v>
      </c>
      <c r="E3383" s="14" t="s">
        <v>16178</v>
      </c>
      <c r="F3383" s="14" t="s">
        <v>126</v>
      </c>
      <c r="G3383" s="26">
        <v>43763</v>
      </c>
      <c r="H3383" s="14">
        <v>2019</v>
      </c>
      <c r="I3383" s="14" t="s">
        <v>361</v>
      </c>
      <c r="J3383" s="14" t="s">
        <v>105</v>
      </c>
      <c r="K3383" s="14" t="s">
        <v>7915</v>
      </c>
      <c r="L3383" s="14" t="s">
        <v>16179</v>
      </c>
      <c r="M3383" s="14">
        <f t="shared" si="416"/>
        <v>2019</v>
      </c>
      <c r="N3383" s="14">
        <f t="shared" si="417"/>
        <v>10</v>
      </c>
      <c r="O3383" s="14" t="str">
        <f>IFERROR(VLOOKUP(I3383,Lists!$F$2:$G$16,2,FALSE()),"Not Rated")</f>
        <v>Teens</v>
      </c>
      <c r="P3383" s="14">
        <f t="shared" si="418"/>
        <v>1</v>
      </c>
      <c r="Q3383" s="14" t="str">
        <f t="shared" si="419"/>
        <v>China</v>
      </c>
      <c r="R3383" s="14" t="str">
        <f t="shared" si="420"/>
        <v>|China|</v>
      </c>
      <c r="S3383" s="14" t="str">
        <f t="shared" si="421"/>
        <v>|International TV Shows|TV Action &amp; Adventure|TV Mysteries|</v>
      </c>
      <c r="T3383" s="14" t="str">
        <f t="shared" si="422"/>
        <v>|Unknown|</v>
      </c>
      <c r="U3383" s="14" t="str">
        <f t="shared" si="423"/>
        <v>|Sean Xiao|Wang Yibo|Zoey Meng|Xuan Lu|Yu Bin|Wang Zhuocheng|Liu Haikuan|Zhu Zanjin|Wang Haoxuan|Ji Li|</v>
      </c>
    </row>
    <row r="3384" spans="1:21">
      <c r="A3384" s="14" t="s">
        <v>16180</v>
      </c>
      <c r="B3384" s="14" t="s">
        <v>49</v>
      </c>
      <c r="C3384" s="14" t="s">
        <v>16181</v>
      </c>
      <c r="D3384" s="14" t="s">
        <v>117</v>
      </c>
      <c r="E3384" s="14" t="s">
        <v>16182</v>
      </c>
      <c r="F3384" s="14" t="s">
        <v>115</v>
      </c>
      <c r="G3384" s="26">
        <v>43762</v>
      </c>
      <c r="H3384" s="14">
        <v>2019</v>
      </c>
      <c r="I3384" s="14" t="s">
        <v>360</v>
      </c>
      <c r="J3384" s="14" t="s">
        <v>105</v>
      </c>
      <c r="K3384" s="14" t="s">
        <v>16183</v>
      </c>
      <c r="L3384" s="14" t="s">
        <v>16184</v>
      </c>
      <c r="M3384" s="14">
        <f t="shared" si="416"/>
        <v>2019</v>
      </c>
      <c r="N3384" s="14">
        <f t="shared" si="417"/>
        <v>10</v>
      </c>
      <c r="O3384" s="14" t="str">
        <f>IFERROR(VLOOKUP(I3384,Lists!$F$2:$G$16,2,FALSE()),"Not Rated")</f>
        <v>Adults</v>
      </c>
      <c r="P3384" s="14">
        <f t="shared" si="418"/>
        <v>1</v>
      </c>
      <c r="Q3384" s="14" t="str">
        <f t="shared" si="419"/>
        <v>United States</v>
      </c>
      <c r="R3384" s="14" t="str">
        <f t="shared" si="420"/>
        <v>|United States|</v>
      </c>
      <c r="S3384" s="14" t="str">
        <f t="shared" si="421"/>
        <v>|TV Action &amp; Adventure|TV Comedies|TV Horror|</v>
      </c>
      <c r="T3384" s="14" t="str">
        <f t="shared" si="422"/>
        <v>|Unknown|</v>
      </c>
      <c r="U3384" s="14" t="str">
        <f t="shared" si="423"/>
        <v>|Colin Ford|Alyvia Alyn Lind|Sophie Simnett|Austin Crute|Cody Kearsley|Jeanté Godlock|Gregory Kasyan|Krysta Rodriguez|Matthew Broderick|</v>
      </c>
    </row>
    <row r="3385" spans="1:21">
      <c r="A3385" s="14" t="s">
        <v>16185</v>
      </c>
      <c r="B3385" s="14" t="s">
        <v>48</v>
      </c>
      <c r="C3385" s="14" t="s">
        <v>16186</v>
      </c>
      <c r="D3385" s="14" t="s">
        <v>16187</v>
      </c>
      <c r="E3385" s="14" t="s">
        <v>16188</v>
      </c>
      <c r="F3385" s="14" t="s">
        <v>115</v>
      </c>
      <c r="G3385" s="26">
        <v>43762</v>
      </c>
      <c r="H3385" s="14">
        <v>2019</v>
      </c>
      <c r="I3385" s="14" t="s">
        <v>364</v>
      </c>
      <c r="J3385" s="14" t="s">
        <v>1173</v>
      </c>
      <c r="K3385" s="14" t="s">
        <v>927</v>
      </c>
      <c r="L3385" s="14" t="s">
        <v>16189</v>
      </c>
      <c r="M3385" s="14">
        <f t="shared" si="416"/>
        <v>2019</v>
      </c>
      <c r="N3385" s="14">
        <f t="shared" si="417"/>
        <v>10</v>
      </c>
      <c r="O3385" s="14" t="str">
        <f>IFERROR(VLOOKUP(I3385,Lists!$F$2:$G$16,2,FALSE()),"Not Rated")</f>
        <v>Teens</v>
      </c>
      <c r="P3385" s="14">
        <f t="shared" si="418"/>
        <v>82</v>
      </c>
      <c r="Q3385" s="14" t="str">
        <f t="shared" si="419"/>
        <v>United States</v>
      </c>
      <c r="R3385" s="14" t="str">
        <f t="shared" si="420"/>
        <v>|United States|</v>
      </c>
      <c r="S3385" s="14" t="str">
        <f t="shared" si="421"/>
        <v>|Documentaries|Music &amp; Musicals|</v>
      </c>
      <c r="T3385" s="14" t="str">
        <f t="shared" si="422"/>
        <v>|Andrew Slater|</v>
      </c>
      <c r="U3385" s="14" t="str">
        <f t="shared" si="423"/>
        <v>|Jakob Dylan|Ringo Starr|Michelle Phillips|Stephen Stills|Regina Spektor|Beck|Eric Clapton|Tom Petty|Jackson Browne|Norah Jones|</v>
      </c>
    </row>
    <row r="3386" spans="1:21">
      <c r="A3386" s="14" t="s">
        <v>16190</v>
      </c>
      <c r="B3386" s="14" t="s">
        <v>48</v>
      </c>
      <c r="C3386" s="14" t="s">
        <v>16191</v>
      </c>
      <c r="D3386" s="14" t="s">
        <v>16192</v>
      </c>
      <c r="E3386" s="14" t="s">
        <v>16193</v>
      </c>
      <c r="F3386" s="14" t="s">
        <v>16194</v>
      </c>
      <c r="G3386" s="26">
        <v>43762</v>
      </c>
      <c r="H3386" s="14">
        <v>2019</v>
      </c>
      <c r="I3386" s="14" t="s">
        <v>361</v>
      </c>
      <c r="J3386" s="14" t="s">
        <v>900</v>
      </c>
      <c r="K3386" s="14" t="s">
        <v>1537</v>
      </c>
      <c r="L3386" s="14" t="s">
        <v>16195</v>
      </c>
      <c r="M3386" s="14">
        <f t="shared" si="416"/>
        <v>2019</v>
      </c>
      <c r="N3386" s="14">
        <f t="shared" si="417"/>
        <v>10</v>
      </c>
      <c r="O3386" s="14" t="str">
        <f>IFERROR(VLOOKUP(I3386,Lists!$F$2:$G$16,2,FALSE()),"Not Rated")</f>
        <v>Teens</v>
      </c>
      <c r="P3386" s="14">
        <f t="shared" si="418"/>
        <v>92</v>
      </c>
      <c r="Q3386" s="14" t="str">
        <f t="shared" si="419"/>
        <v>Singapore</v>
      </c>
      <c r="R3386" s="14" t="str">
        <f t="shared" si="420"/>
        <v>|Singapore|Malaysia|</v>
      </c>
      <c r="S3386" s="14" t="str">
        <f t="shared" si="421"/>
        <v>|Horror Movies|International Movies|</v>
      </c>
      <c r="T3386" s="14" t="str">
        <f t="shared" si="422"/>
        <v>|Glen Goei|Gavin Yap|</v>
      </c>
      <c r="U3386" s="14" t="str">
        <f t="shared" si="423"/>
        <v>|Nur Fazura|Remy Ishak|Hisyam Hamid|Shenty Feliziana|Nam Ron|Tony Eusoff|Wan Hanafi Su|</v>
      </c>
    </row>
    <row r="3387" spans="1:21">
      <c r="A3387" s="14" t="s">
        <v>16196</v>
      </c>
      <c r="B3387" s="14" t="s">
        <v>49</v>
      </c>
      <c r="C3387" s="14" t="s">
        <v>16197</v>
      </c>
      <c r="D3387" s="14" t="s">
        <v>117</v>
      </c>
      <c r="E3387" s="14" t="s">
        <v>16198</v>
      </c>
      <c r="F3387" s="14" t="s">
        <v>115</v>
      </c>
      <c r="G3387" s="26">
        <v>43761</v>
      </c>
      <c r="H3387" s="14">
        <v>2019</v>
      </c>
      <c r="I3387" s="14" t="s">
        <v>360</v>
      </c>
      <c r="J3387" s="14" t="s">
        <v>105</v>
      </c>
      <c r="K3387" s="14" t="s">
        <v>257</v>
      </c>
      <c r="L3387" s="14" t="s">
        <v>16199</v>
      </c>
      <c r="M3387" s="14">
        <f t="shared" si="416"/>
        <v>2019</v>
      </c>
      <c r="N3387" s="14">
        <f t="shared" si="417"/>
        <v>10</v>
      </c>
      <c r="O3387" s="14" t="str">
        <f>IFERROR(VLOOKUP(I3387,Lists!$F$2:$G$16,2,FALSE()),"Not Rated")</f>
        <v>Adults</v>
      </c>
      <c r="P3387" s="14">
        <f t="shared" si="418"/>
        <v>1</v>
      </c>
      <c r="Q3387" s="14" t="str">
        <f t="shared" si="419"/>
        <v>United States</v>
      </c>
      <c r="R3387" s="14" t="str">
        <f t="shared" si="420"/>
        <v>|United States|</v>
      </c>
      <c r="S3387" s="14" t="str">
        <f t="shared" si="421"/>
        <v>|Docuseries|</v>
      </c>
      <c r="T3387" s="14" t="str">
        <f t="shared" si="422"/>
        <v>|Unknown|</v>
      </c>
      <c r="U3387" s="14" t="str">
        <f t="shared" si="423"/>
        <v>|David Chang|Seth Rogen|Chrissy Teigen|Lena Waithe|Kate McKinnon|</v>
      </c>
    </row>
    <row r="3388" spans="1:21">
      <c r="A3388" s="14" t="s">
        <v>16200</v>
      </c>
      <c r="B3388" s="14" t="s">
        <v>48</v>
      </c>
      <c r="C3388" s="14" t="s">
        <v>16201</v>
      </c>
      <c r="D3388" s="14" t="s">
        <v>16202</v>
      </c>
      <c r="E3388" s="14" t="s">
        <v>16203</v>
      </c>
      <c r="F3388" s="14" t="s">
        <v>115</v>
      </c>
      <c r="G3388" s="26">
        <v>43761</v>
      </c>
      <c r="H3388" s="14">
        <v>2019</v>
      </c>
      <c r="I3388" s="14" t="s">
        <v>362</v>
      </c>
      <c r="J3388" s="14" t="s">
        <v>7029</v>
      </c>
      <c r="K3388" s="14" t="s">
        <v>247</v>
      </c>
      <c r="L3388" s="14" t="s">
        <v>16204</v>
      </c>
      <c r="M3388" s="14">
        <f t="shared" si="416"/>
        <v>2019</v>
      </c>
      <c r="N3388" s="14">
        <f t="shared" si="417"/>
        <v>10</v>
      </c>
      <c r="O3388" s="14" t="str">
        <f>IFERROR(VLOOKUP(I3388,Lists!$F$2:$G$16,2,FALSE()),"Not Rated")</f>
        <v>Older Kids</v>
      </c>
      <c r="P3388" s="14">
        <f t="shared" si="418"/>
        <v>52</v>
      </c>
      <c r="Q3388" s="14" t="str">
        <f t="shared" si="419"/>
        <v>United States</v>
      </c>
      <c r="R3388" s="14" t="str">
        <f t="shared" si="420"/>
        <v>|United States|</v>
      </c>
      <c r="S3388" s="14" t="str">
        <f t="shared" si="421"/>
        <v>|Documentaries|</v>
      </c>
      <c r="T3388" s="14" t="str">
        <f t="shared" si="422"/>
        <v>|Huw Cordey|</v>
      </c>
      <c r="U3388" s="14" t="str">
        <f t="shared" si="423"/>
        <v>|Stephen Fry|</v>
      </c>
    </row>
    <row r="3389" spans="1:21">
      <c r="A3389" s="14" t="s">
        <v>16205</v>
      </c>
      <c r="B3389" s="14" t="s">
        <v>48</v>
      </c>
      <c r="C3389" s="14" t="s">
        <v>16206</v>
      </c>
      <c r="D3389" s="14" t="s">
        <v>16207</v>
      </c>
      <c r="E3389" s="14" t="s">
        <v>16208</v>
      </c>
      <c r="F3389" s="14" t="s">
        <v>10896</v>
      </c>
      <c r="G3389" s="26">
        <v>43761</v>
      </c>
      <c r="H3389" s="14">
        <v>2018</v>
      </c>
      <c r="I3389" s="14" t="s">
        <v>361</v>
      </c>
      <c r="J3389" s="14" t="s">
        <v>1096</v>
      </c>
      <c r="K3389" s="14" t="s">
        <v>1227</v>
      </c>
      <c r="L3389" s="14" t="s">
        <v>16209</v>
      </c>
      <c r="M3389" s="14">
        <f t="shared" si="416"/>
        <v>2019</v>
      </c>
      <c r="N3389" s="14">
        <f t="shared" si="417"/>
        <v>10</v>
      </c>
      <c r="O3389" s="14" t="str">
        <f>IFERROR(VLOOKUP(I3389,Lists!$F$2:$G$16,2,FALSE()),"Not Rated")</f>
        <v>Teens</v>
      </c>
      <c r="P3389" s="14">
        <f t="shared" si="418"/>
        <v>108</v>
      </c>
      <c r="Q3389" s="14" t="str">
        <f t="shared" si="419"/>
        <v>Hong Kong</v>
      </c>
      <c r="R3389" s="14" t="str">
        <f t="shared" si="420"/>
        <v>|Hong Kong|China|</v>
      </c>
      <c r="S3389" s="14" t="str">
        <f t="shared" si="421"/>
        <v>|Action &amp; Adventure|International Movies|</v>
      </c>
      <c r="T3389" s="14" t="str">
        <f t="shared" si="422"/>
        <v>|Yuen Woo-ping|</v>
      </c>
      <c r="U3389" s="14" t="str">
        <f t="shared" si="423"/>
        <v>|Zhang Jin|Dave Bautista|Michelle Yeoh|Tony Jaa|Liu Yan|Kevin Cheng|Chrissie Chow|Xing Yu|</v>
      </c>
    </row>
    <row r="3390" spans="1:21">
      <c r="A3390" s="14" t="s">
        <v>16210</v>
      </c>
      <c r="B3390" s="14" t="s">
        <v>48</v>
      </c>
      <c r="C3390" s="14" t="s">
        <v>16211</v>
      </c>
      <c r="D3390" s="14" t="s">
        <v>16212</v>
      </c>
      <c r="E3390" s="14" t="s">
        <v>16213</v>
      </c>
      <c r="F3390" s="14" t="s">
        <v>115</v>
      </c>
      <c r="G3390" s="26">
        <v>43760</v>
      </c>
      <c r="H3390" s="14">
        <v>2019</v>
      </c>
      <c r="I3390" s="14" t="s">
        <v>360</v>
      </c>
      <c r="J3390" s="14" t="s">
        <v>495</v>
      </c>
      <c r="K3390" s="14" t="s">
        <v>16214</v>
      </c>
      <c r="L3390" s="14" t="s">
        <v>16215</v>
      </c>
      <c r="M3390" s="14">
        <f t="shared" si="416"/>
        <v>2019</v>
      </c>
      <c r="N3390" s="14">
        <f t="shared" si="417"/>
        <v>10</v>
      </c>
      <c r="O3390" s="14" t="str">
        <f>IFERROR(VLOOKUP(I3390,Lists!$F$2:$G$16,2,FALSE()),"Not Rated")</f>
        <v>Adults</v>
      </c>
      <c r="P3390" s="14">
        <f t="shared" si="418"/>
        <v>67</v>
      </c>
      <c r="Q3390" s="14" t="str">
        <f t="shared" si="419"/>
        <v>United States</v>
      </c>
      <c r="R3390" s="14" t="str">
        <f t="shared" si="420"/>
        <v>|United States|</v>
      </c>
      <c r="S3390" s="14" t="str">
        <f t="shared" si="421"/>
        <v>|Documentaries|Stand-Up Comedy|</v>
      </c>
      <c r="T3390" s="14" t="str">
        <f t="shared" si="422"/>
        <v>|Gillian Robespierre|</v>
      </c>
      <c r="U3390" s="14" t="str">
        <f t="shared" si="423"/>
        <v>|Jenny Slate|</v>
      </c>
    </row>
    <row r="3391" spans="1:21">
      <c r="A3391" s="14" t="s">
        <v>16216</v>
      </c>
      <c r="B3391" s="14" t="s">
        <v>48</v>
      </c>
      <c r="C3391" s="14" t="s">
        <v>16217</v>
      </c>
      <c r="D3391" s="14" t="s">
        <v>9056</v>
      </c>
      <c r="E3391" s="14" t="s">
        <v>16218</v>
      </c>
      <c r="F3391" s="14" t="s">
        <v>118</v>
      </c>
      <c r="G3391" s="26">
        <v>43759</v>
      </c>
      <c r="H3391" s="14">
        <v>2016</v>
      </c>
      <c r="I3391" s="14" t="s">
        <v>363</v>
      </c>
      <c r="J3391" s="14" t="s">
        <v>436</v>
      </c>
      <c r="K3391" s="14" t="s">
        <v>7618</v>
      </c>
      <c r="L3391" s="14" t="s">
        <v>16219</v>
      </c>
      <c r="M3391" s="14">
        <f t="shared" si="416"/>
        <v>2019</v>
      </c>
      <c r="N3391" s="14">
        <f t="shared" si="417"/>
        <v>10</v>
      </c>
      <c r="O3391" s="14" t="str">
        <f>IFERROR(VLOOKUP(I3391,Lists!$F$2:$G$16,2,FALSE()),"Not Rated")</f>
        <v>Adults</v>
      </c>
      <c r="P3391" s="14">
        <f t="shared" si="418"/>
        <v>91</v>
      </c>
      <c r="Q3391" s="14" t="str">
        <f t="shared" si="419"/>
        <v>United Kingdom</v>
      </c>
      <c r="R3391" s="14" t="str">
        <f t="shared" si="420"/>
        <v>|United Kingdom|</v>
      </c>
      <c r="S3391" s="14" t="str">
        <f t="shared" si="421"/>
        <v>|Action &amp; Adventure|Comedies|Independent Movies|</v>
      </c>
      <c r="T3391" s="14" t="str">
        <f t="shared" si="422"/>
        <v>|Ben Wheatley|</v>
      </c>
      <c r="U3391" s="14" t="str">
        <f t="shared" si="423"/>
        <v>|Sharlto Copley|Armie Hammer|Brie Larson|Cillian Murphy|Jack Reynor|Babou Ceesay|Enzo Cilenti|Sam Riley|Michael Smiley|Noah Taylor|Patrick Bergin|Mark Monero|</v>
      </c>
    </row>
    <row r="3392" spans="1:21">
      <c r="A3392" s="14" t="s">
        <v>16220</v>
      </c>
      <c r="B3392" s="14" t="s">
        <v>48</v>
      </c>
      <c r="C3392" s="14" t="s">
        <v>16221</v>
      </c>
      <c r="D3392" s="14" t="s">
        <v>314</v>
      </c>
      <c r="E3392" s="14" t="s">
        <v>117</v>
      </c>
      <c r="F3392" s="14" t="s">
        <v>117</v>
      </c>
      <c r="G3392" s="26">
        <v>43757</v>
      </c>
      <c r="H3392" s="14">
        <v>2019</v>
      </c>
      <c r="I3392" s="14" t="s">
        <v>365</v>
      </c>
      <c r="J3392" s="14" t="s">
        <v>2497</v>
      </c>
      <c r="K3392" s="14" t="s">
        <v>481</v>
      </c>
      <c r="L3392" s="14" t="s">
        <v>16222</v>
      </c>
      <c r="M3392" s="14">
        <f t="shared" si="416"/>
        <v>2019</v>
      </c>
      <c r="N3392" s="14">
        <f t="shared" si="417"/>
        <v>10</v>
      </c>
      <c r="O3392" s="14" t="str">
        <f>IFERROR(VLOOKUP(I3392,Lists!$F$2:$G$16,2,FALSE()),"Not Rated")</f>
        <v>Kids</v>
      </c>
      <c r="P3392" s="14">
        <f t="shared" si="418"/>
        <v>66</v>
      </c>
      <c r="Q3392" s="14" t="str">
        <f t="shared" si="419"/>
        <v>Unknown</v>
      </c>
      <c r="R3392" s="14" t="str">
        <f t="shared" si="420"/>
        <v>|Unknown|</v>
      </c>
      <c r="S3392" s="14" t="str">
        <f t="shared" si="421"/>
        <v>|Children &amp; Family Movies|Comedies|</v>
      </c>
      <c r="T3392" s="14" t="str">
        <f t="shared" si="422"/>
        <v>|Prakash Satam|</v>
      </c>
      <c r="U3392" s="14" t="str">
        <f t="shared" si="423"/>
        <v>|Unknown|</v>
      </c>
    </row>
    <row r="3393" spans="1:21">
      <c r="A3393" s="14" t="s">
        <v>16223</v>
      </c>
      <c r="B3393" s="14" t="s">
        <v>48</v>
      </c>
      <c r="C3393" s="14" t="s">
        <v>16224</v>
      </c>
      <c r="D3393" s="14" t="s">
        <v>16225</v>
      </c>
      <c r="E3393" s="14" t="s">
        <v>16226</v>
      </c>
      <c r="F3393" s="14" t="s">
        <v>16227</v>
      </c>
      <c r="G3393" s="26">
        <v>43757</v>
      </c>
      <c r="H3393" s="14">
        <v>2018</v>
      </c>
      <c r="I3393" s="14" t="s">
        <v>364</v>
      </c>
      <c r="J3393" s="14" t="s">
        <v>1062</v>
      </c>
      <c r="K3393" s="14" t="s">
        <v>605</v>
      </c>
      <c r="L3393" s="14" t="s">
        <v>16228</v>
      </c>
      <c r="M3393" s="14">
        <f t="shared" si="416"/>
        <v>2019</v>
      </c>
      <c r="N3393" s="14">
        <f t="shared" si="417"/>
        <v>10</v>
      </c>
      <c r="O3393" s="14" t="str">
        <f>IFERROR(VLOOKUP(I3393,Lists!$F$2:$G$16,2,FALSE()),"Not Rated")</f>
        <v>Teens</v>
      </c>
      <c r="P3393" s="14">
        <f t="shared" si="418"/>
        <v>118</v>
      </c>
      <c r="Q3393" s="14" t="str">
        <f t="shared" si="419"/>
        <v>France</v>
      </c>
      <c r="R3393" s="14" t="str">
        <f t="shared" si="420"/>
        <v>|France|Belgium|Luxembourg|Romania|Canada|United States|</v>
      </c>
      <c r="S3393" s="14" t="str">
        <f t="shared" si="421"/>
        <v>|Dramas|International Movies|Thrillers|</v>
      </c>
      <c r="T3393" s="14" t="str">
        <f t="shared" si="422"/>
        <v>|Thomas Vinterberg|</v>
      </c>
      <c r="U3393" s="14" t="str">
        <f t="shared" si="423"/>
        <v>|Matthias Schoenaerts|Léa Seydoux|Colin Firth|Peter Simonischek|August Diehl|Max von Sydow|Bjarne Henriksen|Magnus Millang|Artemiy Spiridonov|</v>
      </c>
    </row>
    <row r="3394" spans="1:21">
      <c r="A3394" s="14" t="s">
        <v>16229</v>
      </c>
      <c r="B3394" s="14" t="s">
        <v>48</v>
      </c>
      <c r="C3394" s="14" t="s">
        <v>16230</v>
      </c>
      <c r="D3394" s="14" t="s">
        <v>1922</v>
      </c>
      <c r="E3394" s="14" t="s">
        <v>16231</v>
      </c>
      <c r="F3394" s="14" t="s">
        <v>16232</v>
      </c>
      <c r="G3394" s="26">
        <v>43756</v>
      </c>
      <c r="H3394" s="14">
        <v>2017</v>
      </c>
      <c r="I3394" s="14" t="s">
        <v>361</v>
      </c>
      <c r="J3394" s="14" t="s">
        <v>872</v>
      </c>
      <c r="K3394" s="14" t="s">
        <v>542</v>
      </c>
      <c r="L3394" s="14" t="s">
        <v>16233</v>
      </c>
      <c r="M3394" s="14">
        <f t="shared" ref="M3394:M3457" si="424">IF(G3394="","",YEAR(G3394))</f>
        <v>2019</v>
      </c>
      <c r="N3394" s="14">
        <f t="shared" ref="N3394:N3457" si="425">IF(G3394="","",MONTH(G3394))</f>
        <v>10</v>
      </c>
      <c r="O3394" s="14" t="str">
        <f>IFERROR(VLOOKUP(I3394,Lists!$F$2:$G$16,2,FALSE()),"Not Rated")</f>
        <v>Teens</v>
      </c>
      <c r="P3394" s="14">
        <f t="shared" ref="P3394:P3457" si="426">IFERROR(VALUE(LEFT(J3394,FIND(" ",J3394)-1)),"")</f>
        <v>87</v>
      </c>
      <c r="Q3394" s="14" t="str">
        <f t="shared" ref="Q3394:Q3457" si="427">IFERROR(LEFT(F3394,FIND(",",F3394)-1),F3394)</f>
        <v>South Africa</v>
      </c>
      <c r="R3394" s="14" t="str">
        <f t="shared" ref="R3394:R3457" si="428">"|"&amp;SUBSTITUTE(F3394,", ","|")&amp;"|"</f>
        <v>|South Africa|Nigeria|</v>
      </c>
      <c r="S3394" s="14" t="str">
        <f t="shared" ref="S3394:S3457" si="429">"|"&amp;SUBSTITUTE(K3394,", ","|")&amp;"|"</f>
        <v>|Comedies|International Movies|Romantic Movies|</v>
      </c>
      <c r="T3394" s="14" t="str">
        <f t="shared" ref="T3394:T3457" si="430">"|"&amp;SUBSTITUTE(D3394,", ","|")&amp;"|"</f>
        <v>|Adze Ugah|</v>
      </c>
      <c r="U3394" s="14" t="str">
        <f t="shared" ref="U3394:U3457" si="431">"|"&amp;SUBSTITUTE(E3394,", ","|")&amp;"|"</f>
        <v>|Ayo Makun|Adesua Etomi|Richard Mofe-Damijo|Mercy Johnson|Falz|Tuface Idibia|Thenjiwe Moseley|Motlatsi Mafatshe|Celeste Ntuli|Miguel A. Núñez Jr.|</v>
      </c>
    </row>
    <row r="3395" spans="1:21">
      <c r="A3395" s="14" t="s">
        <v>16234</v>
      </c>
      <c r="B3395" s="14" t="s">
        <v>49</v>
      </c>
      <c r="C3395" s="14" t="s">
        <v>16235</v>
      </c>
      <c r="D3395" s="14" t="s">
        <v>117</v>
      </c>
      <c r="E3395" s="14" t="s">
        <v>117</v>
      </c>
      <c r="F3395" s="14" t="s">
        <v>117</v>
      </c>
      <c r="G3395" s="26">
        <v>43756</v>
      </c>
      <c r="H3395" s="14">
        <v>2019</v>
      </c>
      <c r="I3395" s="14" t="s">
        <v>366</v>
      </c>
      <c r="J3395" s="14" t="s">
        <v>105</v>
      </c>
      <c r="K3395" s="14" t="s">
        <v>256</v>
      </c>
      <c r="L3395" s="14" t="s">
        <v>12930</v>
      </c>
      <c r="M3395" s="14">
        <f t="shared" si="424"/>
        <v>2019</v>
      </c>
      <c r="N3395" s="14">
        <f t="shared" si="425"/>
        <v>10</v>
      </c>
      <c r="O3395" s="14" t="str">
        <f>IFERROR(VLOOKUP(I3395,Lists!$F$2:$G$16,2,FALSE()),"Not Rated")</f>
        <v>Kids</v>
      </c>
      <c r="P3395" s="14">
        <f t="shared" si="426"/>
        <v>1</v>
      </c>
      <c r="Q3395" s="14" t="str">
        <f t="shared" si="427"/>
        <v>Unknown</v>
      </c>
      <c r="R3395" s="14" t="str">
        <f t="shared" si="428"/>
        <v>|Unknown|</v>
      </c>
      <c r="S3395" s="14" t="str">
        <f t="shared" si="429"/>
        <v>|Kids' TV|</v>
      </c>
      <c r="T3395" s="14" t="str">
        <f t="shared" si="430"/>
        <v>|Unknown|</v>
      </c>
      <c r="U3395" s="14" t="str">
        <f t="shared" si="431"/>
        <v>|Unknown|</v>
      </c>
    </row>
    <row r="3396" spans="1:21">
      <c r="A3396" s="14" t="s">
        <v>16236</v>
      </c>
      <c r="B3396" s="14" t="s">
        <v>48</v>
      </c>
      <c r="C3396" s="14" t="s">
        <v>16237</v>
      </c>
      <c r="D3396" s="14" t="s">
        <v>117</v>
      </c>
      <c r="E3396" s="14" t="s">
        <v>117</v>
      </c>
      <c r="F3396" s="14" t="s">
        <v>117</v>
      </c>
      <c r="G3396" s="26">
        <v>43756</v>
      </c>
      <c r="H3396" s="14">
        <v>2019</v>
      </c>
      <c r="I3396" s="14" t="s">
        <v>366</v>
      </c>
      <c r="J3396" s="14" t="s">
        <v>4622</v>
      </c>
      <c r="K3396" s="14" t="s">
        <v>251</v>
      </c>
      <c r="L3396" s="14" t="s">
        <v>16238</v>
      </c>
      <c r="M3396" s="14">
        <f t="shared" si="424"/>
        <v>2019</v>
      </c>
      <c r="N3396" s="14">
        <f t="shared" si="425"/>
        <v>10</v>
      </c>
      <c r="O3396" s="14" t="str">
        <f>IFERROR(VLOOKUP(I3396,Lists!$F$2:$G$16,2,FALSE()),"Not Rated")</f>
        <v>Kids</v>
      </c>
      <c r="P3396" s="14">
        <f t="shared" si="426"/>
        <v>47</v>
      </c>
      <c r="Q3396" s="14" t="str">
        <f t="shared" si="427"/>
        <v>Unknown</v>
      </c>
      <c r="R3396" s="14" t="str">
        <f t="shared" si="428"/>
        <v>|Unknown|</v>
      </c>
      <c r="S3396" s="14" t="str">
        <f t="shared" si="429"/>
        <v>|Children &amp; Family Movies|</v>
      </c>
      <c r="T3396" s="14" t="str">
        <f t="shared" si="430"/>
        <v>|Unknown|</v>
      </c>
      <c r="U3396" s="14" t="str">
        <f t="shared" si="431"/>
        <v>|Unknown|</v>
      </c>
    </row>
    <row r="3397" spans="1:21">
      <c r="A3397" s="14" t="s">
        <v>16239</v>
      </c>
      <c r="B3397" s="14" t="s">
        <v>48</v>
      </c>
      <c r="C3397" s="14" t="s">
        <v>16240</v>
      </c>
      <c r="D3397" s="14" t="s">
        <v>117</v>
      </c>
      <c r="E3397" s="14" t="s">
        <v>117</v>
      </c>
      <c r="F3397" s="14" t="s">
        <v>117</v>
      </c>
      <c r="G3397" s="26">
        <v>43756</v>
      </c>
      <c r="H3397" s="14">
        <v>2019</v>
      </c>
      <c r="I3397" s="14" t="s">
        <v>366</v>
      </c>
      <c r="J3397" s="14" t="s">
        <v>14612</v>
      </c>
      <c r="K3397" s="14" t="s">
        <v>251</v>
      </c>
      <c r="L3397" s="14" t="s">
        <v>16241</v>
      </c>
      <c r="M3397" s="14">
        <f t="shared" si="424"/>
        <v>2019</v>
      </c>
      <c r="N3397" s="14">
        <f t="shared" si="425"/>
        <v>10</v>
      </c>
      <c r="O3397" s="14" t="str">
        <f>IFERROR(VLOOKUP(I3397,Lists!$F$2:$G$16,2,FALSE()),"Not Rated")</f>
        <v>Kids</v>
      </c>
      <c r="P3397" s="14">
        <f t="shared" si="426"/>
        <v>56</v>
      </c>
      <c r="Q3397" s="14" t="str">
        <f t="shared" si="427"/>
        <v>Unknown</v>
      </c>
      <c r="R3397" s="14" t="str">
        <f t="shared" si="428"/>
        <v>|Unknown|</v>
      </c>
      <c r="S3397" s="14" t="str">
        <f t="shared" si="429"/>
        <v>|Children &amp; Family Movies|</v>
      </c>
      <c r="T3397" s="14" t="str">
        <f t="shared" si="430"/>
        <v>|Unknown|</v>
      </c>
      <c r="U3397" s="14" t="str">
        <f t="shared" si="431"/>
        <v>|Unknown|</v>
      </c>
    </row>
    <row r="3398" spans="1:21">
      <c r="A3398" s="14" t="s">
        <v>16242</v>
      </c>
      <c r="B3398" s="14" t="s">
        <v>48</v>
      </c>
      <c r="C3398" s="14" t="s">
        <v>16243</v>
      </c>
      <c r="D3398" s="14" t="s">
        <v>117</v>
      </c>
      <c r="E3398" s="14" t="s">
        <v>117</v>
      </c>
      <c r="F3398" s="14" t="s">
        <v>117</v>
      </c>
      <c r="G3398" s="26">
        <v>43756</v>
      </c>
      <c r="H3398" s="14">
        <v>2019</v>
      </c>
      <c r="I3398" s="14" t="s">
        <v>366</v>
      </c>
      <c r="J3398" s="14" t="s">
        <v>535</v>
      </c>
      <c r="K3398" s="14" t="s">
        <v>251</v>
      </c>
      <c r="L3398" s="14" t="s">
        <v>16244</v>
      </c>
      <c r="M3398" s="14">
        <f t="shared" si="424"/>
        <v>2019</v>
      </c>
      <c r="N3398" s="14">
        <f t="shared" si="425"/>
        <v>10</v>
      </c>
      <c r="O3398" s="14" t="str">
        <f>IFERROR(VLOOKUP(I3398,Lists!$F$2:$G$16,2,FALSE()),"Not Rated")</f>
        <v>Kids</v>
      </c>
      <c r="P3398" s="14">
        <f t="shared" si="426"/>
        <v>61</v>
      </c>
      <c r="Q3398" s="14" t="str">
        <f t="shared" si="427"/>
        <v>Unknown</v>
      </c>
      <c r="R3398" s="14" t="str">
        <f t="shared" si="428"/>
        <v>|Unknown|</v>
      </c>
      <c r="S3398" s="14" t="str">
        <f t="shared" si="429"/>
        <v>|Children &amp; Family Movies|</v>
      </c>
      <c r="T3398" s="14" t="str">
        <f t="shared" si="430"/>
        <v>|Unknown|</v>
      </c>
      <c r="U3398" s="14" t="str">
        <f t="shared" si="431"/>
        <v>|Unknown|</v>
      </c>
    </row>
    <row r="3399" spans="1:21">
      <c r="A3399" s="14" t="s">
        <v>16245</v>
      </c>
      <c r="B3399" s="14" t="s">
        <v>48</v>
      </c>
      <c r="C3399" s="14" t="s">
        <v>16246</v>
      </c>
      <c r="D3399" s="14" t="s">
        <v>117</v>
      </c>
      <c r="E3399" s="14" t="s">
        <v>117</v>
      </c>
      <c r="F3399" s="14" t="s">
        <v>117</v>
      </c>
      <c r="G3399" s="26">
        <v>43756</v>
      </c>
      <c r="H3399" s="14">
        <v>2019</v>
      </c>
      <c r="I3399" s="14" t="s">
        <v>366</v>
      </c>
      <c r="J3399" s="14" t="s">
        <v>3996</v>
      </c>
      <c r="K3399" s="14" t="s">
        <v>251</v>
      </c>
      <c r="L3399" s="14" t="s">
        <v>16247</v>
      </c>
      <c r="M3399" s="14">
        <f t="shared" si="424"/>
        <v>2019</v>
      </c>
      <c r="N3399" s="14">
        <f t="shared" si="425"/>
        <v>10</v>
      </c>
      <c r="O3399" s="14" t="str">
        <f>IFERROR(VLOOKUP(I3399,Lists!$F$2:$G$16,2,FALSE()),"Not Rated")</f>
        <v>Kids</v>
      </c>
      <c r="P3399" s="14">
        <f t="shared" si="426"/>
        <v>34</v>
      </c>
      <c r="Q3399" s="14" t="str">
        <f t="shared" si="427"/>
        <v>Unknown</v>
      </c>
      <c r="R3399" s="14" t="str">
        <f t="shared" si="428"/>
        <v>|Unknown|</v>
      </c>
      <c r="S3399" s="14" t="str">
        <f t="shared" si="429"/>
        <v>|Children &amp; Family Movies|</v>
      </c>
      <c r="T3399" s="14" t="str">
        <f t="shared" si="430"/>
        <v>|Unknown|</v>
      </c>
      <c r="U3399" s="14" t="str">
        <f t="shared" si="431"/>
        <v>|Unknown|</v>
      </c>
    </row>
    <row r="3400" spans="1:21">
      <c r="A3400" s="14" t="s">
        <v>16248</v>
      </c>
      <c r="B3400" s="14" t="s">
        <v>48</v>
      </c>
      <c r="C3400" s="14" t="s">
        <v>16249</v>
      </c>
      <c r="D3400" s="14" t="s">
        <v>16250</v>
      </c>
      <c r="E3400" s="14" t="s">
        <v>16251</v>
      </c>
      <c r="F3400" s="14" t="s">
        <v>115</v>
      </c>
      <c r="G3400" s="26">
        <v>43756</v>
      </c>
      <c r="H3400" s="14">
        <v>2019</v>
      </c>
      <c r="I3400" s="14" t="s">
        <v>360</v>
      </c>
      <c r="J3400" s="14" t="s">
        <v>653</v>
      </c>
      <c r="K3400" s="14" t="s">
        <v>260</v>
      </c>
      <c r="L3400" s="14" t="s">
        <v>16252</v>
      </c>
      <c r="M3400" s="14">
        <f t="shared" si="424"/>
        <v>2019</v>
      </c>
      <c r="N3400" s="14">
        <f t="shared" si="425"/>
        <v>10</v>
      </c>
      <c r="O3400" s="14" t="str">
        <f>IFERROR(VLOOKUP(I3400,Lists!$F$2:$G$16,2,FALSE()),"Not Rated")</f>
        <v>Adults</v>
      </c>
      <c r="P3400" s="14">
        <f t="shared" si="426"/>
        <v>98</v>
      </c>
      <c r="Q3400" s="14" t="str">
        <f t="shared" si="427"/>
        <v>United States</v>
      </c>
      <c r="R3400" s="14" t="str">
        <f t="shared" si="428"/>
        <v>|United States|</v>
      </c>
      <c r="S3400" s="14" t="str">
        <f t="shared" si="429"/>
        <v>|Horror Movies|</v>
      </c>
      <c r="T3400" s="14" t="str">
        <f t="shared" si="430"/>
        <v>|Ciarán Foy|</v>
      </c>
      <c r="U3400" s="14" t="str">
        <f t="shared" si="431"/>
        <v>|Charlie Shotwell|Lili Taylor|Kelly Reilly|Max Martini|Sadie Sink|Deneen Tyler|Katia Gomez|</v>
      </c>
    </row>
    <row r="3401" spans="1:21">
      <c r="A3401" s="14" t="s">
        <v>16253</v>
      </c>
      <c r="B3401" s="14" t="s">
        <v>48</v>
      </c>
      <c r="C3401" s="14" t="s">
        <v>16254</v>
      </c>
      <c r="D3401" s="14" t="s">
        <v>14990</v>
      </c>
      <c r="E3401" s="14" t="s">
        <v>16255</v>
      </c>
      <c r="F3401" s="14" t="s">
        <v>117</v>
      </c>
      <c r="G3401" s="26">
        <v>43756</v>
      </c>
      <c r="H3401" s="14">
        <v>2018</v>
      </c>
      <c r="I3401" s="14" t="s">
        <v>360</v>
      </c>
      <c r="J3401" s="14" t="s">
        <v>698</v>
      </c>
      <c r="K3401" s="14" t="s">
        <v>475</v>
      </c>
      <c r="L3401" s="14" t="s">
        <v>16256</v>
      </c>
      <c r="M3401" s="14">
        <f t="shared" si="424"/>
        <v>2019</v>
      </c>
      <c r="N3401" s="14">
        <f t="shared" si="425"/>
        <v>10</v>
      </c>
      <c r="O3401" s="14" t="str">
        <f>IFERROR(VLOOKUP(I3401,Lists!$F$2:$G$16,2,FALSE()),"Not Rated")</f>
        <v>Adults</v>
      </c>
      <c r="P3401" s="14">
        <f t="shared" si="426"/>
        <v>99</v>
      </c>
      <c r="Q3401" s="14" t="str">
        <f t="shared" si="427"/>
        <v>Unknown</v>
      </c>
      <c r="R3401" s="14" t="str">
        <f t="shared" si="428"/>
        <v>|Unknown|</v>
      </c>
      <c r="S3401" s="14" t="str">
        <f t="shared" si="429"/>
        <v>|Dramas|International Movies|</v>
      </c>
      <c r="T3401" s="14" t="str">
        <f t="shared" si="430"/>
        <v>|Frank Rajah Arase|</v>
      </c>
      <c r="U3401" s="14" t="str">
        <f t="shared" si="431"/>
        <v>|Sam Dede|Bimbo Manuel|Okawa Shaznay|Shan George|Austin Enabulele|Precious Udoh|</v>
      </c>
    </row>
    <row r="3402" spans="1:21">
      <c r="A3402" s="14" t="s">
        <v>16257</v>
      </c>
      <c r="B3402" s="14" t="s">
        <v>49</v>
      </c>
      <c r="C3402" s="14" t="s">
        <v>16258</v>
      </c>
      <c r="D3402" s="14" t="s">
        <v>117</v>
      </c>
      <c r="E3402" s="14" t="s">
        <v>117</v>
      </c>
      <c r="F3402" s="14" t="s">
        <v>118</v>
      </c>
      <c r="G3402" s="26">
        <v>43756</v>
      </c>
      <c r="H3402" s="14">
        <v>2019</v>
      </c>
      <c r="I3402" s="14" t="s">
        <v>362</v>
      </c>
      <c r="J3402" s="14" t="s">
        <v>105</v>
      </c>
      <c r="K3402" s="14" t="s">
        <v>2297</v>
      </c>
      <c r="L3402" s="14" t="s">
        <v>16259</v>
      </c>
      <c r="M3402" s="14">
        <f t="shared" si="424"/>
        <v>2019</v>
      </c>
      <c r="N3402" s="14">
        <f t="shared" si="425"/>
        <v>10</v>
      </c>
      <c r="O3402" s="14" t="str">
        <f>IFERROR(VLOOKUP(I3402,Lists!$F$2:$G$16,2,FALSE()),"Not Rated")</f>
        <v>Older Kids</v>
      </c>
      <c r="P3402" s="14">
        <f t="shared" si="426"/>
        <v>1</v>
      </c>
      <c r="Q3402" s="14" t="str">
        <f t="shared" si="427"/>
        <v>United Kingdom</v>
      </c>
      <c r="R3402" s="14" t="str">
        <f t="shared" si="428"/>
        <v>|United Kingdom|</v>
      </c>
      <c r="S3402" s="14" t="str">
        <f t="shared" si="429"/>
        <v>|British TV Shows|International TV Shows|Reality TV|</v>
      </c>
      <c r="T3402" s="14" t="str">
        <f t="shared" si="430"/>
        <v>|Unknown|</v>
      </c>
      <c r="U3402" s="14" t="str">
        <f t="shared" si="431"/>
        <v>|Unknown|</v>
      </c>
    </row>
    <row r="3403" spans="1:21">
      <c r="A3403" s="14" t="s">
        <v>16260</v>
      </c>
      <c r="B3403" s="14" t="s">
        <v>49</v>
      </c>
      <c r="C3403" s="14" t="s">
        <v>16261</v>
      </c>
      <c r="D3403" s="14" t="s">
        <v>117</v>
      </c>
      <c r="E3403" s="14" t="s">
        <v>16262</v>
      </c>
      <c r="F3403" s="14" t="s">
        <v>118</v>
      </c>
      <c r="G3403" s="26">
        <v>43756</v>
      </c>
      <c r="H3403" s="14">
        <v>2019</v>
      </c>
      <c r="I3403" s="14" t="s">
        <v>366</v>
      </c>
      <c r="J3403" s="14" t="s">
        <v>106</v>
      </c>
      <c r="K3403" s="14" t="s">
        <v>937</v>
      </c>
      <c r="L3403" s="14" t="s">
        <v>16263</v>
      </c>
      <c r="M3403" s="14">
        <f t="shared" si="424"/>
        <v>2019</v>
      </c>
      <c r="N3403" s="14">
        <f t="shared" si="425"/>
        <v>10</v>
      </c>
      <c r="O3403" s="14" t="str">
        <f>IFERROR(VLOOKUP(I3403,Lists!$F$2:$G$16,2,FALSE()),"Not Rated")</f>
        <v>Kids</v>
      </c>
      <c r="P3403" s="14">
        <f t="shared" si="426"/>
        <v>2</v>
      </c>
      <c r="Q3403" s="14" t="str">
        <f t="shared" si="427"/>
        <v>United Kingdom</v>
      </c>
      <c r="R3403" s="14" t="str">
        <f t="shared" si="428"/>
        <v>|United Kingdom|</v>
      </c>
      <c r="S3403" s="14" t="str">
        <f t="shared" si="429"/>
        <v>|British TV Shows|Kids' TV|</v>
      </c>
      <c r="T3403" s="14" t="str">
        <f t="shared" si="430"/>
        <v>|Unknown|</v>
      </c>
      <c r="U3403" s="14" t="str">
        <f t="shared" si="431"/>
        <v>|Chloe Marsden|Aaron Marsden|María Esnoz|</v>
      </c>
    </row>
    <row r="3404" spans="1:21">
      <c r="A3404" s="14" t="s">
        <v>16264</v>
      </c>
      <c r="B3404" s="14" t="s">
        <v>48</v>
      </c>
      <c r="C3404" s="14" t="s">
        <v>16265</v>
      </c>
      <c r="D3404" s="14" t="s">
        <v>298</v>
      </c>
      <c r="E3404" s="14" t="s">
        <v>16266</v>
      </c>
      <c r="F3404" s="14" t="s">
        <v>129</v>
      </c>
      <c r="G3404" s="26">
        <v>43756</v>
      </c>
      <c r="H3404" s="14">
        <v>2017</v>
      </c>
      <c r="I3404" s="14" t="s">
        <v>361</v>
      </c>
      <c r="J3404" s="14" t="s">
        <v>739</v>
      </c>
      <c r="K3404" s="14" t="s">
        <v>542</v>
      </c>
      <c r="L3404" s="14" t="s">
        <v>16267</v>
      </c>
      <c r="M3404" s="14">
        <f t="shared" si="424"/>
        <v>2019</v>
      </c>
      <c r="N3404" s="14">
        <f t="shared" si="425"/>
        <v>10</v>
      </c>
      <c r="O3404" s="14" t="str">
        <f>IFERROR(VLOOKUP(I3404,Lists!$F$2:$G$16,2,FALSE()),"Not Rated")</f>
        <v>Teens</v>
      </c>
      <c r="P3404" s="14">
        <f t="shared" si="426"/>
        <v>95</v>
      </c>
      <c r="Q3404" s="14" t="str">
        <f t="shared" si="427"/>
        <v>Turkey</v>
      </c>
      <c r="R3404" s="14" t="str">
        <f t="shared" si="428"/>
        <v>|Turkey|</v>
      </c>
      <c r="S3404" s="14" t="str">
        <f t="shared" si="429"/>
        <v>|Comedies|International Movies|Romantic Movies|</v>
      </c>
      <c r="T3404" s="14" t="str">
        <f t="shared" si="430"/>
        <v>|Yılmaz Erdoğan|</v>
      </c>
      <c r="U3404" s="14" t="str">
        <f t="shared" si="431"/>
        <v>|Aylin Kontante|Bülent Emrah Parlak|Büşra Pekin|Çağlar Çorumlu|Fatih Artman|Gupse Özay|Serkan Keskin|Şebnem Bozoklu|</v>
      </c>
    </row>
    <row r="3405" spans="1:21">
      <c r="A3405" s="14" t="s">
        <v>16268</v>
      </c>
      <c r="B3405" s="14" t="s">
        <v>49</v>
      </c>
      <c r="C3405" s="14" t="s">
        <v>16269</v>
      </c>
      <c r="D3405" s="14" t="s">
        <v>117</v>
      </c>
      <c r="E3405" s="14" t="s">
        <v>16270</v>
      </c>
      <c r="F3405" s="14" t="s">
        <v>116</v>
      </c>
      <c r="G3405" s="26">
        <v>43756</v>
      </c>
      <c r="H3405" s="14">
        <v>2019</v>
      </c>
      <c r="I3405" s="14" t="s">
        <v>366</v>
      </c>
      <c r="J3405" s="14" t="s">
        <v>105</v>
      </c>
      <c r="K3405" s="14" t="s">
        <v>617</v>
      </c>
      <c r="L3405" s="14" t="s">
        <v>16271</v>
      </c>
      <c r="M3405" s="14">
        <f t="shared" si="424"/>
        <v>2019</v>
      </c>
      <c r="N3405" s="14">
        <f t="shared" si="425"/>
        <v>10</v>
      </c>
      <c r="O3405" s="14" t="str">
        <f>IFERROR(VLOOKUP(I3405,Lists!$F$2:$G$16,2,FALSE()),"Not Rated")</f>
        <v>Kids</v>
      </c>
      <c r="P3405" s="14">
        <f t="shared" si="426"/>
        <v>1</v>
      </c>
      <c r="Q3405" s="14" t="str">
        <f t="shared" si="427"/>
        <v>India</v>
      </c>
      <c r="R3405" s="14" t="str">
        <f t="shared" si="428"/>
        <v>|India|</v>
      </c>
      <c r="S3405" s="14" t="str">
        <f t="shared" si="429"/>
        <v>|Kids' TV|TV Comedies|</v>
      </c>
      <c r="T3405" s="14" t="str">
        <f t="shared" si="430"/>
        <v>|Unknown|</v>
      </c>
      <c r="U3405" s="14" t="str">
        <f t="shared" si="431"/>
        <v>|Samriddhi Shukla|Nishka Raheja|Arannya Kaur|Shanoor Mirza|Rajesh Kava|</v>
      </c>
    </row>
    <row r="3406" spans="1:21">
      <c r="A3406" s="14" t="s">
        <v>16272</v>
      </c>
      <c r="B3406" s="14" t="s">
        <v>49</v>
      </c>
      <c r="C3406" s="14" t="s">
        <v>16273</v>
      </c>
      <c r="D3406" s="14" t="s">
        <v>117</v>
      </c>
      <c r="E3406" s="14" t="s">
        <v>16274</v>
      </c>
      <c r="F3406" s="14" t="s">
        <v>117</v>
      </c>
      <c r="G3406" s="26">
        <v>43756</v>
      </c>
      <c r="H3406" s="14">
        <v>2017</v>
      </c>
      <c r="I3406" s="14" t="s">
        <v>365</v>
      </c>
      <c r="J3406" s="14" t="s">
        <v>105</v>
      </c>
      <c r="K3406" s="14" t="s">
        <v>878</v>
      </c>
      <c r="L3406" s="14" t="s">
        <v>16275</v>
      </c>
      <c r="M3406" s="14">
        <f t="shared" si="424"/>
        <v>2019</v>
      </c>
      <c r="N3406" s="14">
        <f t="shared" si="425"/>
        <v>10</v>
      </c>
      <c r="O3406" s="14" t="str">
        <f>IFERROR(VLOOKUP(I3406,Lists!$F$2:$G$16,2,FALSE()),"Not Rated")</f>
        <v>Kids</v>
      </c>
      <c r="P3406" s="14">
        <f t="shared" si="426"/>
        <v>1</v>
      </c>
      <c r="Q3406" s="14" t="str">
        <f t="shared" si="427"/>
        <v>Unknown</v>
      </c>
      <c r="R3406" s="14" t="str">
        <f t="shared" si="428"/>
        <v>|Unknown|</v>
      </c>
      <c r="S3406" s="14" t="str">
        <f t="shared" si="429"/>
        <v>|Kids' TV|Korean TV Shows|</v>
      </c>
      <c r="T3406" s="14" t="str">
        <f t="shared" si="430"/>
        <v>|Unknown|</v>
      </c>
      <c r="U3406" s="14" t="str">
        <f t="shared" si="431"/>
        <v>|Kim Jae-ha|Kwon Ji-hye|Lee Bo-hee|Um Sang-hyun|Jung Yoon-jung|Kim Bo-min|Hong So-young|Hong Bum-ki|Ahn Jang-hyuk|</v>
      </c>
    </row>
    <row r="3407" spans="1:21">
      <c r="A3407" s="14" t="s">
        <v>16276</v>
      </c>
      <c r="B3407" s="14" t="s">
        <v>48</v>
      </c>
      <c r="C3407" s="14" t="s">
        <v>16277</v>
      </c>
      <c r="D3407" s="14" t="s">
        <v>16278</v>
      </c>
      <c r="E3407" s="14" t="s">
        <v>16279</v>
      </c>
      <c r="F3407" s="14" t="s">
        <v>122</v>
      </c>
      <c r="G3407" s="26">
        <v>43756</v>
      </c>
      <c r="H3407" s="14">
        <v>2019</v>
      </c>
      <c r="I3407" s="14" t="s">
        <v>360</v>
      </c>
      <c r="J3407" s="14" t="s">
        <v>713</v>
      </c>
      <c r="K3407" s="14" t="s">
        <v>834</v>
      </c>
      <c r="L3407" s="14" t="s">
        <v>16280</v>
      </c>
      <c r="M3407" s="14">
        <f t="shared" si="424"/>
        <v>2019</v>
      </c>
      <c r="N3407" s="14">
        <f t="shared" si="425"/>
        <v>10</v>
      </c>
      <c r="O3407" s="14" t="str">
        <f>IFERROR(VLOOKUP(I3407,Lists!$F$2:$G$16,2,FALSE()),"Not Rated")</f>
        <v>Adults</v>
      </c>
      <c r="P3407" s="14">
        <f t="shared" si="426"/>
        <v>100</v>
      </c>
      <c r="Q3407" s="14" t="str">
        <f t="shared" si="427"/>
        <v>Spain</v>
      </c>
      <c r="R3407" s="14" t="str">
        <f t="shared" si="428"/>
        <v>|Spain|</v>
      </c>
      <c r="S3407" s="14" t="str">
        <f t="shared" si="429"/>
        <v>|Comedies|Dramas|International Movies|</v>
      </c>
      <c r="T3407" s="14" t="str">
        <f t="shared" si="430"/>
        <v>|Daniel Sánchez Arévalo|</v>
      </c>
      <c r="U3407" s="14" t="str">
        <f t="shared" si="431"/>
        <v>|Biel Montoro|Nacho Sánchez|Lola Cordón|Itsaso Arana|Chani Martín|Iñigo Aranburu|Kandido Uranga|Javier Cifrián|Mamen Duch|Carolina Clemente|Jorge Cabrera|Daniel Fuster|Edgar Costas|Patxi Santamaría|</v>
      </c>
    </row>
    <row r="3408" spans="1:21">
      <c r="A3408" s="14" t="s">
        <v>16281</v>
      </c>
      <c r="B3408" s="14" t="s">
        <v>49</v>
      </c>
      <c r="C3408" s="14" t="s">
        <v>16282</v>
      </c>
      <c r="D3408" s="14" t="s">
        <v>117</v>
      </c>
      <c r="E3408" s="14" t="s">
        <v>16283</v>
      </c>
      <c r="F3408" s="14" t="s">
        <v>115</v>
      </c>
      <c r="G3408" s="26">
        <v>43756</v>
      </c>
      <c r="H3408" s="14">
        <v>2019</v>
      </c>
      <c r="I3408" s="14" t="s">
        <v>365</v>
      </c>
      <c r="J3408" s="14" t="s">
        <v>106</v>
      </c>
      <c r="K3408" s="14" t="s">
        <v>256</v>
      </c>
      <c r="L3408" s="14" t="s">
        <v>16284</v>
      </c>
      <c r="M3408" s="14">
        <f t="shared" si="424"/>
        <v>2019</v>
      </c>
      <c r="N3408" s="14">
        <f t="shared" si="425"/>
        <v>10</v>
      </c>
      <c r="O3408" s="14" t="str">
        <f>IFERROR(VLOOKUP(I3408,Lists!$F$2:$G$16,2,FALSE()),"Not Rated")</f>
        <v>Kids</v>
      </c>
      <c r="P3408" s="14">
        <f t="shared" si="426"/>
        <v>2</v>
      </c>
      <c r="Q3408" s="14" t="str">
        <f t="shared" si="427"/>
        <v>United States</v>
      </c>
      <c r="R3408" s="14" t="str">
        <f t="shared" si="428"/>
        <v>|United States|</v>
      </c>
      <c r="S3408" s="14" t="str">
        <f t="shared" si="429"/>
        <v>|Kids' TV|</v>
      </c>
      <c r="T3408" s="14" t="str">
        <f t="shared" si="430"/>
        <v>|Unknown|</v>
      </c>
      <c r="U3408" s="14" t="str">
        <f t="shared" si="431"/>
        <v>|Amber Frank|Bailey Gambertoglio|Sydney Park|Darcy Rose Byrnes|Gabriella Graves|Duncan Joiner|Nolan North|</v>
      </c>
    </row>
    <row r="3409" spans="1:21">
      <c r="A3409" s="14" t="s">
        <v>16285</v>
      </c>
      <c r="B3409" s="14" t="s">
        <v>48</v>
      </c>
      <c r="C3409" s="14" t="s">
        <v>16286</v>
      </c>
      <c r="D3409" s="14" t="s">
        <v>16287</v>
      </c>
      <c r="E3409" s="14" t="s">
        <v>16288</v>
      </c>
      <c r="F3409" s="14" t="s">
        <v>131</v>
      </c>
      <c r="G3409" s="26">
        <v>43756</v>
      </c>
      <c r="H3409" s="14">
        <v>2017</v>
      </c>
      <c r="I3409" s="14" t="s">
        <v>360</v>
      </c>
      <c r="J3409" s="14" t="s">
        <v>1247</v>
      </c>
      <c r="K3409" s="14" t="s">
        <v>612</v>
      </c>
      <c r="L3409" s="14" t="s">
        <v>16289</v>
      </c>
      <c r="M3409" s="14">
        <f t="shared" si="424"/>
        <v>2019</v>
      </c>
      <c r="N3409" s="14">
        <f t="shared" si="425"/>
        <v>10</v>
      </c>
      <c r="O3409" s="14" t="str">
        <f>IFERROR(VLOOKUP(I3409,Lists!$F$2:$G$16,2,FALSE()),"Not Rated")</f>
        <v>Adults</v>
      </c>
      <c r="P3409" s="14">
        <f t="shared" si="426"/>
        <v>101</v>
      </c>
      <c r="Q3409" s="14" t="str">
        <f t="shared" si="427"/>
        <v>Nigeria</v>
      </c>
      <c r="R3409" s="14" t="str">
        <f t="shared" si="428"/>
        <v>|Nigeria|</v>
      </c>
      <c r="S3409" s="14" t="str">
        <f t="shared" si="429"/>
        <v>|Action &amp; Adventure|Dramas|International Movies|</v>
      </c>
      <c r="T3409" s="14" t="str">
        <f t="shared" si="430"/>
        <v>|Don Omope|</v>
      </c>
      <c r="U3409" s="14" t="str">
        <f t="shared" si="431"/>
        <v>|Rahama Sadau|Sambasa Nzeribe|Segun Arinze|Gabriel Afolayan|Desmond Elliot|Funlola Aofiyebi|Toyin Aimakhu|Stephen Demian|Afeez Oyetoro|Oludara Egerton Shyngle|</v>
      </c>
    </row>
    <row r="3410" spans="1:21">
      <c r="A3410" s="14" t="s">
        <v>16290</v>
      </c>
      <c r="B3410" s="14" t="s">
        <v>48</v>
      </c>
      <c r="C3410" s="14" t="s">
        <v>16291</v>
      </c>
      <c r="D3410" s="14" t="s">
        <v>16292</v>
      </c>
      <c r="E3410" s="14" t="s">
        <v>117</v>
      </c>
      <c r="F3410" s="14" t="s">
        <v>118</v>
      </c>
      <c r="G3410" s="26">
        <v>43756</v>
      </c>
      <c r="H3410" s="14">
        <v>2019</v>
      </c>
      <c r="I3410" s="14" t="s">
        <v>360</v>
      </c>
      <c r="J3410" s="14" t="s">
        <v>1290</v>
      </c>
      <c r="K3410" s="14" t="s">
        <v>247</v>
      </c>
      <c r="L3410" s="14" t="s">
        <v>16293</v>
      </c>
      <c r="M3410" s="14">
        <f t="shared" si="424"/>
        <v>2019</v>
      </c>
      <c r="N3410" s="14">
        <f t="shared" si="425"/>
        <v>10</v>
      </c>
      <c r="O3410" s="14" t="str">
        <f>IFERROR(VLOOKUP(I3410,Lists!$F$2:$G$16,2,FALSE()),"Not Rated")</f>
        <v>Adults</v>
      </c>
      <c r="P3410" s="14">
        <f t="shared" si="426"/>
        <v>86</v>
      </c>
      <c r="Q3410" s="14" t="str">
        <f t="shared" si="427"/>
        <v>United Kingdom</v>
      </c>
      <c r="R3410" s="14" t="str">
        <f t="shared" si="428"/>
        <v>|United Kingdom|</v>
      </c>
      <c r="S3410" s="14" t="str">
        <f t="shared" si="429"/>
        <v>|Documentaries|</v>
      </c>
      <c r="T3410" s="14" t="str">
        <f t="shared" si="430"/>
        <v>|Ed Perkins|</v>
      </c>
      <c r="U3410" s="14" t="str">
        <f t="shared" si="431"/>
        <v>|Unknown|</v>
      </c>
    </row>
    <row r="3411" spans="1:21">
      <c r="A3411" s="14" t="s">
        <v>16294</v>
      </c>
      <c r="B3411" s="14" t="s">
        <v>48</v>
      </c>
      <c r="C3411" s="14" t="s">
        <v>16295</v>
      </c>
      <c r="D3411" s="14" t="s">
        <v>16296</v>
      </c>
      <c r="E3411" s="14" t="s">
        <v>16297</v>
      </c>
      <c r="F3411" s="14" t="s">
        <v>115</v>
      </c>
      <c r="G3411" s="26">
        <v>43756</v>
      </c>
      <c r="H3411" s="14">
        <v>2019</v>
      </c>
      <c r="I3411" s="14" t="s">
        <v>363</v>
      </c>
      <c r="J3411" s="14" t="s">
        <v>624</v>
      </c>
      <c r="K3411" s="14" t="s">
        <v>458</v>
      </c>
      <c r="L3411" s="14" t="s">
        <v>16298</v>
      </c>
      <c r="M3411" s="14">
        <f t="shared" si="424"/>
        <v>2019</v>
      </c>
      <c r="N3411" s="14">
        <f t="shared" si="425"/>
        <v>10</v>
      </c>
      <c r="O3411" s="14" t="str">
        <f>IFERROR(VLOOKUP(I3411,Lists!$F$2:$G$16,2,FALSE()),"Not Rated")</f>
        <v>Adults</v>
      </c>
      <c r="P3411" s="14">
        <f t="shared" si="426"/>
        <v>96</v>
      </c>
      <c r="Q3411" s="14" t="str">
        <f t="shared" si="427"/>
        <v>United States</v>
      </c>
      <c r="R3411" s="14" t="str">
        <f t="shared" si="428"/>
        <v>|United States|</v>
      </c>
      <c r="S3411" s="14" t="str">
        <f t="shared" si="429"/>
        <v>|Comedies|Dramas|</v>
      </c>
      <c r="T3411" s="14" t="str">
        <f t="shared" si="430"/>
        <v>|Steven Soderbergh|</v>
      </c>
      <c r="U3411" s="14" t="str">
        <f t="shared" si="431"/>
        <v>|Meryl Streep|Gary Oldman|Antonio Banderas|Sharon Stone|James Cromwell|Jeffrey Wright|Melissa Rauch|Jeff Michalski|Jane Morris|Robert Patrick|David Schwimmer|</v>
      </c>
    </row>
    <row r="3412" spans="1:21">
      <c r="A3412" s="14" t="s">
        <v>16299</v>
      </c>
      <c r="B3412" s="14" t="s">
        <v>49</v>
      </c>
      <c r="C3412" s="14" t="s">
        <v>16300</v>
      </c>
      <c r="D3412" s="14" t="s">
        <v>117</v>
      </c>
      <c r="E3412" s="14" t="s">
        <v>16301</v>
      </c>
      <c r="F3412" s="14" t="s">
        <v>142</v>
      </c>
      <c r="G3412" s="26">
        <v>43756</v>
      </c>
      <c r="H3412" s="14">
        <v>2017</v>
      </c>
      <c r="I3412" s="14" t="s">
        <v>360</v>
      </c>
      <c r="J3412" s="14" t="s">
        <v>106</v>
      </c>
      <c r="K3412" s="14" t="s">
        <v>1415</v>
      </c>
      <c r="L3412" s="14" t="s">
        <v>16302</v>
      </c>
      <c r="M3412" s="14">
        <f t="shared" si="424"/>
        <v>2019</v>
      </c>
      <c r="N3412" s="14">
        <f t="shared" si="425"/>
        <v>10</v>
      </c>
      <c r="O3412" s="14" t="str">
        <f>IFERROR(VLOOKUP(I3412,Lists!$F$2:$G$16,2,FALSE()),"Not Rated")</f>
        <v>Adults</v>
      </c>
      <c r="P3412" s="14">
        <f t="shared" si="426"/>
        <v>2</v>
      </c>
      <c r="Q3412" s="14" t="str">
        <f t="shared" si="427"/>
        <v>Netherlands</v>
      </c>
      <c r="R3412" s="14" t="str">
        <f t="shared" si="428"/>
        <v>|Netherlands|</v>
      </c>
      <c r="S3412" s="14" t="str">
        <f t="shared" si="429"/>
        <v>|International TV Shows|TV Comedies|</v>
      </c>
      <c r="T3412" s="14" t="str">
        <f t="shared" si="430"/>
        <v>|Unknown|</v>
      </c>
      <c r="U3412" s="14" t="str">
        <f t="shared" si="431"/>
        <v>|Joep Vermolen|Amy van der Weerden|Loulou Hameleers|Robbert Bleij|</v>
      </c>
    </row>
    <row r="3413" spans="1:21">
      <c r="A3413" s="14" t="s">
        <v>16303</v>
      </c>
      <c r="B3413" s="14" t="s">
        <v>48</v>
      </c>
      <c r="C3413" s="14" t="s">
        <v>16304</v>
      </c>
      <c r="D3413" s="14" t="s">
        <v>8877</v>
      </c>
      <c r="E3413" s="14" t="s">
        <v>16305</v>
      </c>
      <c r="F3413" s="14" t="s">
        <v>131</v>
      </c>
      <c r="G3413" s="26">
        <v>43756</v>
      </c>
      <c r="H3413" s="14">
        <v>2018</v>
      </c>
      <c r="I3413" s="14" t="s">
        <v>361</v>
      </c>
      <c r="J3413" s="14" t="s">
        <v>698</v>
      </c>
      <c r="K3413" s="14" t="s">
        <v>475</v>
      </c>
      <c r="L3413" s="14" t="s">
        <v>16306</v>
      </c>
      <c r="M3413" s="14">
        <f t="shared" si="424"/>
        <v>2019</v>
      </c>
      <c r="N3413" s="14">
        <f t="shared" si="425"/>
        <v>10</v>
      </c>
      <c r="O3413" s="14" t="str">
        <f>IFERROR(VLOOKUP(I3413,Lists!$F$2:$G$16,2,FALSE()),"Not Rated")</f>
        <v>Teens</v>
      </c>
      <c r="P3413" s="14">
        <f t="shared" si="426"/>
        <v>99</v>
      </c>
      <c r="Q3413" s="14" t="str">
        <f t="shared" si="427"/>
        <v>Nigeria</v>
      </c>
      <c r="R3413" s="14" t="str">
        <f t="shared" si="428"/>
        <v>|Nigeria|</v>
      </c>
      <c r="S3413" s="14" t="str">
        <f t="shared" si="429"/>
        <v>|Dramas|International Movies|</v>
      </c>
      <c r="T3413" s="14" t="str">
        <f t="shared" si="430"/>
        <v>|Tope Oshin|</v>
      </c>
      <c r="U3413" s="14" t="str">
        <f t="shared" si="431"/>
        <v>|Banky Wellington|Rahama Sadau|Kanayo O. Kanayo|Ibrahim Suleiman|Michelle Dede|Adesua Etomi|Hilda Dokubo|Akin Lewis|</v>
      </c>
    </row>
    <row r="3414" spans="1:21">
      <c r="A3414" s="14" t="s">
        <v>16307</v>
      </c>
      <c r="B3414" s="14" t="s">
        <v>48</v>
      </c>
      <c r="C3414" s="14" t="s">
        <v>16308</v>
      </c>
      <c r="D3414" s="14" t="s">
        <v>16309</v>
      </c>
      <c r="E3414" s="14" t="s">
        <v>16310</v>
      </c>
      <c r="F3414" s="14" t="s">
        <v>116</v>
      </c>
      <c r="G3414" s="26">
        <v>43756</v>
      </c>
      <c r="H3414" s="14">
        <v>2019</v>
      </c>
      <c r="I3414" s="14" t="s">
        <v>361</v>
      </c>
      <c r="J3414" s="14" t="s">
        <v>1375</v>
      </c>
      <c r="K3414" s="14" t="s">
        <v>834</v>
      </c>
      <c r="L3414" s="14" t="s">
        <v>16311</v>
      </c>
      <c r="M3414" s="14">
        <f t="shared" si="424"/>
        <v>2019</v>
      </c>
      <c r="N3414" s="14">
        <f t="shared" si="425"/>
        <v>10</v>
      </c>
      <c r="O3414" s="14" t="str">
        <f>IFERROR(VLOOKUP(I3414,Lists!$F$2:$G$16,2,FALSE()),"Not Rated")</f>
        <v>Teens</v>
      </c>
      <c r="P3414" s="14">
        <f t="shared" si="426"/>
        <v>112</v>
      </c>
      <c r="Q3414" s="14" t="str">
        <f t="shared" si="427"/>
        <v>India</v>
      </c>
      <c r="R3414" s="14" t="str">
        <f t="shared" si="428"/>
        <v>|India|</v>
      </c>
      <c r="S3414" s="14" t="str">
        <f t="shared" si="429"/>
        <v>|Comedies|Dramas|International Movies|</v>
      </c>
      <c r="T3414" s="14" t="str">
        <f t="shared" si="430"/>
        <v>|Udai Singh Pawar|</v>
      </c>
      <c r="U3414" s="14" t="str">
        <f t="shared" si="431"/>
        <v>|Priyanshu Painyuli|Chandrachoor Rai|Shadab Kamal|Rajeev Siddhartha|Sheetal Thakur|Ninad Kamat|Swati Semwal|Eijaz Khan|</v>
      </c>
    </row>
    <row r="3415" spans="1:21">
      <c r="A3415" s="14" t="s">
        <v>16312</v>
      </c>
      <c r="B3415" s="14" t="s">
        <v>48</v>
      </c>
      <c r="C3415" s="14" t="s">
        <v>16313</v>
      </c>
      <c r="D3415" s="14" t="s">
        <v>16314</v>
      </c>
      <c r="E3415" s="14" t="s">
        <v>16315</v>
      </c>
      <c r="F3415" s="14" t="s">
        <v>136</v>
      </c>
      <c r="G3415" s="26">
        <v>43756</v>
      </c>
      <c r="H3415" s="14">
        <v>2017</v>
      </c>
      <c r="I3415" s="14" t="s">
        <v>361</v>
      </c>
      <c r="J3415" s="14" t="s">
        <v>474</v>
      </c>
      <c r="K3415" s="14" t="s">
        <v>3271</v>
      </c>
      <c r="L3415" s="14" t="s">
        <v>16316</v>
      </c>
      <c r="M3415" s="14">
        <f t="shared" si="424"/>
        <v>2019</v>
      </c>
      <c r="N3415" s="14">
        <f t="shared" si="425"/>
        <v>10</v>
      </c>
      <c r="O3415" s="14" t="str">
        <f>IFERROR(VLOOKUP(I3415,Lists!$F$2:$G$16,2,FALSE()),"Not Rated")</f>
        <v>Teens</v>
      </c>
      <c r="P3415" s="14">
        <f t="shared" si="426"/>
        <v>127</v>
      </c>
      <c r="Q3415" s="14" t="str">
        <f t="shared" si="427"/>
        <v>Indonesia</v>
      </c>
      <c r="R3415" s="14" t="str">
        <f t="shared" si="428"/>
        <v>|Indonesia|</v>
      </c>
      <c r="S3415" s="14" t="str">
        <f t="shared" si="429"/>
        <v>|Dramas|Faith &amp; Spirituality|International Movies|</v>
      </c>
      <c r="T3415" s="14" t="str">
        <f t="shared" si="430"/>
        <v>|Guntur Soeharjanto|</v>
      </c>
      <c r="U3415" s="14" t="str">
        <f t="shared" si="431"/>
        <v>|Fedi Nuril|Tatjana Saphira|Dewi Sandra|Chelsea Islan|Nur Fazura|Pandji Pragiwaksono|Arie Untung|Bront Palarae|Dewi Irawan|</v>
      </c>
    </row>
    <row r="3416" spans="1:21">
      <c r="A3416" s="14" t="s">
        <v>16317</v>
      </c>
      <c r="B3416" s="14" t="s">
        <v>49</v>
      </c>
      <c r="C3416" s="14" t="s">
        <v>16318</v>
      </c>
      <c r="D3416" s="14" t="s">
        <v>117</v>
      </c>
      <c r="E3416" s="14" t="s">
        <v>16319</v>
      </c>
      <c r="F3416" s="14" t="s">
        <v>126</v>
      </c>
      <c r="G3416" s="26">
        <v>43755</v>
      </c>
      <c r="H3416" s="14">
        <v>2019</v>
      </c>
      <c r="I3416" s="14" t="s">
        <v>361</v>
      </c>
      <c r="J3416" s="14" t="s">
        <v>106</v>
      </c>
      <c r="K3416" s="14" t="s">
        <v>415</v>
      </c>
      <c r="L3416" s="14" t="s">
        <v>16320</v>
      </c>
      <c r="M3416" s="14">
        <f t="shared" si="424"/>
        <v>2019</v>
      </c>
      <c r="N3416" s="14">
        <f t="shared" si="425"/>
        <v>10</v>
      </c>
      <c r="O3416" s="14" t="str">
        <f>IFERROR(VLOOKUP(I3416,Lists!$F$2:$G$16,2,FALSE()),"Not Rated")</f>
        <v>Teens</v>
      </c>
      <c r="P3416" s="14">
        <f t="shared" si="426"/>
        <v>2</v>
      </c>
      <c r="Q3416" s="14" t="str">
        <f t="shared" si="427"/>
        <v>China</v>
      </c>
      <c r="R3416" s="14" t="str">
        <f t="shared" si="428"/>
        <v>|China|</v>
      </c>
      <c r="S3416" s="14" t="str">
        <f t="shared" si="429"/>
        <v>|Crime TV Shows|International TV Shows|TV Action &amp; Adventure|</v>
      </c>
      <c r="T3416" s="14" t="str">
        <f t="shared" si="430"/>
        <v>|Unknown|</v>
      </c>
      <c r="U3416" s="14" t="str">
        <f t="shared" si="431"/>
        <v>|Lan Cheng-Lung|Deng JiaJia|Han Pengyi|Sam Hayden-Smith|Jenny Zhou|Paul He|Nathaniel Kelly|</v>
      </c>
    </row>
    <row r="3417" spans="1:21">
      <c r="A3417" s="14" t="s">
        <v>16321</v>
      </c>
      <c r="B3417" s="14" t="s">
        <v>49</v>
      </c>
      <c r="C3417" s="14" t="s">
        <v>16322</v>
      </c>
      <c r="D3417" s="14" t="s">
        <v>117</v>
      </c>
      <c r="E3417" s="14" t="s">
        <v>16323</v>
      </c>
      <c r="F3417" s="14" t="s">
        <v>127</v>
      </c>
      <c r="G3417" s="26">
        <v>43755</v>
      </c>
      <c r="H3417" s="14">
        <v>2019</v>
      </c>
      <c r="I3417" s="14" t="s">
        <v>362</v>
      </c>
      <c r="J3417" s="14" t="s">
        <v>105</v>
      </c>
      <c r="K3417" s="14" t="s">
        <v>7158</v>
      </c>
      <c r="L3417" s="14" t="s">
        <v>16324</v>
      </c>
      <c r="M3417" s="14">
        <f t="shared" si="424"/>
        <v>2019</v>
      </c>
      <c r="N3417" s="14">
        <f t="shared" si="425"/>
        <v>10</v>
      </c>
      <c r="O3417" s="14" t="str">
        <f>IFERROR(VLOOKUP(I3417,Lists!$F$2:$G$16,2,FALSE()),"Not Rated")</f>
        <v>Older Kids</v>
      </c>
      <c r="P3417" s="14">
        <f t="shared" si="426"/>
        <v>1</v>
      </c>
      <c r="Q3417" s="14" t="str">
        <f t="shared" si="427"/>
        <v>Australia</v>
      </c>
      <c r="R3417" s="14" t="str">
        <f t="shared" si="428"/>
        <v>|Australia|</v>
      </c>
      <c r="S3417" s="14" t="str">
        <f t="shared" si="429"/>
        <v>|Kids' TV|TV Thrillers|</v>
      </c>
      <c r="T3417" s="14" t="str">
        <f t="shared" si="430"/>
        <v>|Unknown|</v>
      </c>
      <c r="U3417" s="14" t="str">
        <f t="shared" si="431"/>
        <v>|Vrund Rao|Ved Rao|Abigail Adriano|Miah Madden|Jean Hinchliffe|Nya Cofie|Saba Zaidi Abdi|Nicholas Brown|Virginie Laverdure|Avishma Lohith|Zenia Starr|Suzi Dougherty|Aria Ferris|Danny Kim|Annabel Wolfe|</v>
      </c>
    </row>
    <row r="3418" spans="1:21">
      <c r="A3418" s="14" t="s">
        <v>16325</v>
      </c>
      <c r="B3418" s="14" t="s">
        <v>49</v>
      </c>
      <c r="C3418" s="14" t="s">
        <v>16326</v>
      </c>
      <c r="D3418" s="14" t="s">
        <v>117</v>
      </c>
      <c r="E3418" s="14" t="s">
        <v>16327</v>
      </c>
      <c r="F3418" s="14" t="s">
        <v>123</v>
      </c>
      <c r="G3418" s="26">
        <v>43754</v>
      </c>
      <c r="H3418" s="14">
        <v>2016</v>
      </c>
      <c r="I3418" s="14" t="s">
        <v>360</v>
      </c>
      <c r="J3418" s="14" t="s">
        <v>105</v>
      </c>
      <c r="K3418" s="14" t="s">
        <v>6268</v>
      </c>
      <c r="L3418" s="14" t="s">
        <v>16328</v>
      </c>
      <c r="M3418" s="14">
        <f t="shared" si="424"/>
        <v>2019</v>
      </c>
      <c r="N3418" s="14">
        <f t="shared" si="425"/>
        <v>10</v>
      </c>
      <c r="O3418" s="14" t="str">
        <f>IFERROR(VLOOKUP(I3418,Lists!$F$2:$G$16,2,FALSE()),"Not Rated")</f>
        <v>Adults</v>
      </c>
      <c r="P3418" s="14">
        <f t="shared" si="426"/>
        <v>1</v>
      </c>
      <c r="Q3418" s="14" t="str">
        <f t="shared" si="427"/>
        <v>South Korea</v>
      </c>
      <c r="R3418" s="14" t="str">
        <f t="shared" si="428"/>
        <v>|South Korea|</v>
      </c>
      <c r="S3418" s="14" t="str">
        <f t="shared" si="429"/>
        <v>|International TV Shows|Korean TV Shows|Romantic TV Shows|</v>
      </c>
      <c r="T3418" s="14" t="str">
        <f t="shared" si="430"/>
        <v>|Unknown|</v>
      </c>
      <c r="U3418" s="14" t="str">
        <f t="shared" si="431"/>
        <v>|Seo Hyun-jin|Eric Moon|Jeon Hye-bin|Ye Ji-won|Kim Ji-seok|Lee Jae-yoon|Lee Han-wi|Kim Mee-kyeong|Oh Man-seok|Lee Pil-mo|</v>
      </c>
    </row>
    <row r="3419" spans="1:21">
      <c r="A3419" s="14" t="s">
        <v>16329</v>
      </c>
      <c r="B3419" s="14" t="s">
        <v>48</v>
      </c>
      <c r="C3419" s="14" t="s">
        <v>16330</v>
      </c>
      <c r="D3419" s="14" t="s">
        <v>16331</v>
      </c>
      <c r="E3419" s="14" t="s">
        <v>117</v>
      </c>
      <c r="F3419" s="14" t="s">
        <v>115</v>
      </c>
      <c r="G3419" s="26">
        <v>43754</v>
      </c>
      <c r="H3419" s="14">
        <v>2019</v>
      </c>
      <c r="I3419" s="14" t="s">
        <v>360</v>
      </c>
      <c r="J3419" s="14" t="s">
        <v>6472</v>
      </c>
      <c r="K3419" s="14" t="s">
        <v>247</v>
      </c>
      <c r="L3419" s="14" t="s">
        <v>16332</v>
      </c>
      <c r="M3419" s="14">
        <f t="shared" si="424"/>
        <v>2019</v>
      </c>
      <c r="N3419" s="14">
        <f t="shared" si="425"/>
        <v>10</v>
      </c>
      <c r="O3419" s="14" t="str">
        <f>IFERROR(VLOOKUP(I3419,Lists!$F$2:$G$16,2,FALSE()),"Not Rated")</f>
        <v>Adults</v>
      </c>
      <c r="P3419" s="14">
        <f t="shared" si="426"/>
        <v>22</v>
      </c>
      <c r="Q3419" s="14" t="str">
        <f t="shared" si="427"/>
        <v>United States</v>
      </c>
      <c r="R3419" s="14" t="str">
        <f t="shared" si="428"/>
        <v>|United States|</v>
      </c>
      <c r="S3419" s="14" t="str">
        <f t="shared" si="429"/>
        <v>|Documentaries|</v>
      </c>
      <c r="T3419" s="14" t="str">
        <f t="shared" si="430"/>
        <v>|Bassam Tariq|</v>
      </c>
      <c r="U3419" s="14" t="str">
        <f t="shared" si="431"/>
        <v>|Unknown|</v>
      </c>
    </row>
    <row r="3420" spans="1:21">
      <c r="A3420" s="14" t="s">
        <v>16333</v>
      </c>
      <c r="B3420" s="14" t="s">
        <v>48</v>
      </c>
      <c r="C3420" s="14" t="s">
        <v>16334</v>
      </c>
      <c r="D3420" s="14" t="s">
        <v>16335</v>
      </c>
      <c r="E3420" s="14" t="s">
        <v>117</v>
      </c>
      <c r="F3420" s="14" t="s">
        <v>115</v>
      </c>
      <c r="G3420" s="26">
        <v>43754</v>
      </c>
      <c r="H3420" s="14">
        <v>2019</v>
      </c>
      <c r="I3420" s="14" t="s">
        <v>360</v>
      </c>
      <c r="J3420" s="14" t="s">
        <v>1773</v>
      </c>
      <c r="K3420" s="14" t="s">
        <v>247</v>
      </c>
      <c r="L3420" s="14" t="s">
        <v>16336</v>
      </c>
      <c r="M3420" s="14">
        <f t="shared" si="424"/>
        <v>2019</v>
      </c>
      <c r="N3420" s="14">
        <f t="shared" si="425"/>
        <v>10</v>
      </c>
      <c r="O3420" s="14" t="str">
        <f>IFERROR(VLOOKUP(I3420,Lists!$F$2:$G$16,2,FALSE()),"Not Rated")</f>
        <v>Adults</v>
      </c>
      <c r="P3420" s="14">
        <f t="shared" si="426"/>
        <v>78</v>
      </c>
      <c r="Q3420" s="14" t="str">
        <f t="shared" si="427"/>
        <v>United States</v>
      </c>
      <c r="R3420" s="14" t="str">
        <f t="shared" si="428"/>
        <v>|United States|</v>
      </c>
      <c r="S3420" s="14" t="str">
        <f t="shared" si="429"/>
        <v>|Documentaries|</v>
      </c>
      <c r="T3420" s="14" t="str">
        <f t="shared" si="430"/>
        <v>|Leslie Iwerks|</v>
      </c>
      <c r="U3420" s="14" t="str">
        <f t="shared" si="431"/>
        <v>|Unknown|</v>
      </c>
    </row>
    <row r="3421" spans="1:21">
      <c r="A3421" s="14" t="s">
        <v>16337</v>
      </c>
      <c r="B3421" s="14" t="s">
        <v>48</v>
      </c>
      <c r="C3421" s="14" t="s">
        <v>16338</v>
      </c>
      <c r="D3421" s="14" t="s">
        <v>2836</v>
      </c>
      <c r="E3421" s="14" t="s">
        <v>16339</v>
      </c>
      <c r="F3421" s="14" t="s">
        <v>123</v>
      </c>
      <c r="G3421" s="26">
        <v>43754</v>
      </c>
      <c r="H3421" s="14">
        <v>2019</v>
      </c>
      <c r="I3421" s="14" t="s">
        <v>360</v>
      </c>
      <c r="J3421" s="14" t="s">
        <v>1102</v>
      </c>
      <c r="K3421" s="14" t="s">
        <v>261</v>
      </c>
      <c r="L3421" s="14" t="s">
        <v>16340</v>
      </c>
      <c r="M3421" s="14">
        <f t="shared" si="424"/>
        <v>2019</v>
      </c>
      <c r="N3421" s="14">
        <f t="shared" si="425"/>
        <v>10</v>
      </c>
      <c r="O3421" s="14" t="str">
        <f>IFERROR(VLOOKUP(I3421,Lists!$F$2:$G$16,2,FALSE()),"Not Rated")</f>
        <v>Adults</v>
      </c>
      <c r="P3421" s="14">
        <f t="shared" si="426"/>
        <v>63</v>
      </c>
      <c r="Q3421" s="14" t="str">
        <f t="shared" si="427"/>
        <v>South Korea</v>
      </c>
      <c r="R3421" s="14" t="str">
        <f t="shared" si="428"/>
        <v>|South Korea|</v>
      </c>
      <c r="S3421" s="14" t="str">
        <f t="shared" si="429"/>
        <v>|Stand-Up Comedy|</v>
      </c>
      <c r="T3421" s="14" t="str">
        <f t="shared" si="430"/>
        <v>|Kim Joo-hyung|</v>
      </c>
      <c r="U3421" s="14" t="str">
        <f t="shared" si="431"/>
        <v>|Park Na-rae|</v>
      </c>
    </row>
    <row r="3422" spans="1:21">
      <c r="A3422" s="14" t="s">
        <v>16341</v>
      </c>
      <c r="B3422" s="14" t="s">
        <v>49</v>
      </c>
      <c r="C3422" s="14" t="s">
        <v>16342</v>
      </c>
      <c r="D3422" s="14" t="s">
        <v>117</v>
      </c>
      <c r="E3422" s="14" t="s">
        <v>16343</v>
      </c>
      <c r="F3422" s="14" t="s">
        <v>123</v>
      </c>
      <c r="G3422" s="26">
        <v>43754</v>
      </c>
      <c r="H3422" s="14">
        <v>2015</v>
      </c>
      <c r="I3422" s="14" t="s">
        <v>361</v>
      </c>
      <c r="J3422" s="14" t="s">
        <v>105</v>
      </c>
      <c r="K3422" s="14" t="s">
        <v>6268</v>
      </c>
      <c r="L3422" s="14" t="s">
        <v>16344</v>
      </c>
      <c r="M3422" s="14">
        <f t="shared" si="424"/>
        <v>2019</v>
      </c>
      <c r="N3422" s="14">
        <f t="shared" si="425"/>
        <v>10</v>
      </c>
      <c r="O3422" s="14" t="str">
        <f>IFERROR(VLOOKUP(I3422,Lists!$F$2:$G$16,2,FALSE()),"Not Rated")</f>
        <v>Teens</v>
      </c>
      <c r="P3422" s="14">
        <f t="shared" si="426"/>
        <v>1</v>
      </c>
      <c r="Q3422" s="14" t="str">
        <f t="shared" si="427"/>
        <v>South Korea</v>
      </c>
      <c r="R3422" s="14" t="str">
        <f t="shared" si="428"/>
        <v>|South Korea|</v>
      </c>
      <c r="S3422" s="14" t="str">
        <f t="shared" si="429"/>
        <v>|International TV Shows|Korean TV Shows|Romantic TV Shows|</v>
      </c>
      <c r="T3422" s="14" t="str">
        <f t="shared" si="430"/>
        <v>|Unknown|</v>
      </c>
      <c r="U3422" s="14" t="str">
        <f t="shared" si="431"/>
        <v>|Choi Ji-woo|Lee Sang-yun|Choi Won-young|Kim Min-jae|Son Na-eun|Jung Soo-young|Choi Yoon-so|Park Hyo-ju|</v>
      </c>
    </row>
    <row r="3423" spans="1:21">
      <c r="A3423" s="14" t="s">
        <v>16345</v>
      </c>
      <c r="B3423" s="14" t="s">
        <v>48</v>
      </c>
      <c r="C3423" s="14" t="s">
        <v>16346</v>
      </c>
      <c r="D3423" s="14" t="s">
        <v>16250</v>
      </c>
      <c r="E3423" s="14" t="s">
        <v>16347</v>
      </c>
      <c r="F3423" s="14" t="s">
        <v>921</v>
      </c>
      <c r="G3423" s="26">
        <v>43754</v>
      </c>
      <c r="H3423" s="14">
        <v>2015</v>
      </c>
      <c r="I3423" s="14" t="s">
        <v>363</v>
      </c>
      <c r="J3423" s="14" t="s">
        <v>566</v>
      </c>
      <c r="K3423" s="14" t="s">
        <v>260</v>
      </c>
      <c r="L3423" s="14" t="s">
        <v>16348</v>
      </c>
      <c r="M3423" s="14">
        <f t="shared" si="424"/>
        <v>2019</v>
      </c>
      <c r="N3423" s="14">
        <f t="shared" si="425"/>
        <v>10</v>
      </c>
      <c r="O3423" s="14" t="str">
        <f>IFERROR(VLOOKUP(I3423,Lists!$F$2:$G$16,2,FALSE()),"Not Rated")</f>
        <v>Adults</v>
      </c>
      <c r="P3423" s="14">
        <f t="shared" si="426"/>
        <v>97</v>
      </c>
      <c r="Q3423" s="14" t="str">
        <f t="shared" si="427"/>
        <v>United States</v>
      </c>
      <c r="R3423" s="14" t="str">
        <f t="shared" si="428"/>
        <v>|United States|United Kingdom|</v>
      </c>
      <c r="S3423" s="14" t="str">
        <f t="shared" si="429"/>
        <v>|Horror Movies|</v>
      </c>
      <c r="T3423" s="14" t="str">
        <f t="shared" si="430"/>
        <v>|Ciarán Foy|</v>
      </c>
      <c r="U3423" s="14" t="str">
        <f t="shared" si="431"/>
        <v>|Shannyn Sossamon|John Beasley|James Ransone|Tate Ellington|Robert Daniel Sloan|Dartanian Sloan|Lucas Jade Zumann|Lea Coco|</v>
      </c>
    </row>
    <row r="3424" spans="1:21">
      <c r="A3424" s="14" t="s">
        <v>16349</v>
      </c>
      <c r="B3424" s="14" t="s">
        <v>48</v>
      </c>
      <c r="C3424" s="14" t="s">
        <v>16350</v>
      </c>
      <c r="D3424" s="14" t="s">
        <v>16351</v>
      </c>
      <c r="E3424" s="14" t="s">
        <v>16352</v>
      </c>
      <c r="F3424" s="14" t="s">
        <v>115</v>
      </c>
      <c r="G3424" s="26">
        <v>43754</v>
      </c>
      <c r="H3424" s="14">
        <v>2018</v>
      </c>
      <c r="I3424" s="14" t="s">
        <v>360</v>
      </c>
      <c r="J3424" s="14" t="s">
        <v>1290</v>
      </c>
      <c r="K3424" s="14" t="s">
        <v>884</v>
      </c>
      <c r="L3424" s="14" t="s">
        <v>16353</v>
      </c>
      <c r="M3424" s="14">
        <f t="shared" si="424"/>
        <v>2019</v>
      </c>
      <c r="N3424" s="14">
        <f t="shared" si="425"/>
        <v>10</v>
      </c>
      <c r="O3424" s="14" t="str">
        <f>IFERROR(VLOOKUP(I3424,Lists!$F$2:$G$16,2,FALSE()),"Not Rated")</f>
        <v>Adults</v>
      </c>
      <c r="P3424" s="14">
        <f t="shared" si="426"/>
        <v>86</v>
      </c>
      <c r="Q3424" s="14" t="str">
        <f t="shared" si="427"/>
        <v>United States</v>
      </c>
      <c r="R3424" s="14" t="str">
        <f t="shared" si="428"/>
        <v>|United States|</v>
      </c>
      <c r="S3424" s="14" t="str">
        <f t="shared" si="429"/>
        <v>|Documentaries|Sports Movies|</v>
      </c>
      <c r="T3424" s="14" t="str">
        <f t="shared" si="430"/>
        <v>|Louie Psihoyos|</v>
      </c>
      <c r="U3424" s="14" t="str">
        <f t="shared" si="431"/>
        <v>|Arnold Schwarzenegger|Lewis Hamilton|James Wilks|Patrik Baboumian|Scott Jurek|Nimai Delgado|Morgan Mitchell|Rip Esselstyn|Dotsie Bausch|Damien Mander|Michael Thomas|Dr. Dean Ornish|David Goldman|</v>
      </c>
    </row>
    <row r="3425" spans="1:21">
      <c r="A3425" s="14" t="s">
        <v>16354</v>
      </c>
      <c r="B3425" s="14" t="s">
        <v>49</v>
      </c>
      <c r="C3425" s="14" t="s">
        <v>16355</v>
      </c>
      <c r="D3425" s="14" t="s">
        <v>16356</v>
      </c>
      <c r="E3425" s="14" t="s">
        <v>16357</v>
      </c>
      <c r="F3425" s="14" t="s">
        <v>129</v>
      </c>
      <c r="G3425" s="26">
        <v>43753</v>
      </c>
      <c r="H3425" s="14">
        <v>2014</v>
      </c>
      <c r="I3425" s="14" t="s">
        <v>360</v>
      </c>
      <c r="J3425" s="14" t="s">
        <v>105</v>
      </c>
      <c r="K3425" s="14" t="s">
        <v>1470</v>
      </c>
      <c r="L3425" s="14" t="s">
        <v>16358</v>
      </c>
      <c r="M3425" s="14">
        <f t="shared" si="424"/>
        <v>2019</v>
      </c>
      <c r="N3425" s="14">
        <f t="shared" si="425"/>
        <v>10</v>
      </c>
      <c r="O3425" s="14" t="str">
        <f>IFERROR(VLOOKUP(I3425,Lists!$F$2:$G$16,2,FALSE()),"Not Rated")</f>
        <v>Adults</v>
      </c>
      <c r="P3425" s="14">
        <f t="shared" si="426"/>
        <v>1</v>
      </c>
      <c r="Q3425" s="14" t="str">
        <f t="shared" si="427"/>
        <v>Turkey</v>
      </c>
      <c r="R3425" s="14" t="str">
        <f t="shared" si="428"/>
        <v>|Turkey|</v>
      </c>
      <c r="S3425" s="14" t="str">
        <f t="shared" si="429"/>
        <v>|Crime TV Shows|International TV Shows|TV Dramas|</v>
      </c>
      <c r="T3425" s="14" t="str">
        <f t="shared" si="430"/>
        <v>|Ahmet Katıksız|</v>
      </c>
      <c r="U3425" s="14" t="str">
        <f t="shared" si="431"/>
        <v>|Güler Ökten|Hazal Türesan|İlkin Tüfekçi|Bedia Ener|Erkan Can|Öykü Karayel|Emre Kızılırmak|Bestemsu Özdemir|Engin Akyürek|Burak Tamdoğan|Saygın Soysal|Tuba Büyüküstün|Ali Yörenç|Ahmet Tansu Taşanlar|Elif İnci|</v>
      </c>
    </row>
    <row r="3426" spans="1:21">
      <c r="A3426" s="14" t="s">
        <v>16359</v>
      </c>
      <c r="B3426" s="14" t="s">
        <v>48</v>
      </c>
      <c r="C3426" s="14" t="s">
        <v>16360</v>
      </c>
      <c r="D3426" s="14" t="s">
        <v>16361</v>
      </c>
      <c r="E3426" s="14" t="s">
        <v>16362</v>
      </c>
      <c r="F3426" s="14" t="s">
        <v>119</v>
      </c>
      <c r="G3426" s="26">
        <v>43752</v>
      </c>
      <c r="H3426" s="14">
        <v>2019</v>
      </c>
      <c r="I3426" s="14" t="s">
        <v>361</v>
      </c>
      <c r="J3426" s="14" t="s">
        <v>2524</v>
      </c>
      <c r="K3426" s="14" t="s">
        <v>261</v>
      </c>
      <c r="L3426" s="14" t="s">
        <v>16363</v>
      </c>
      <c r="M3426" s="14">
        <f t="shared" si="424"/>
        <v>2019</v>
      </c>
      <c r="N3426" s="14">
        <f t="shared" si="425"/>
        <v>10</v>
      </c>
      <c r="O3426" s="14" t="str">
        <f>IFERROR(VLOOKUP(I3426,Lists!$F$2:$G$16,2,FALSE()),"Not Rated")</f>
        <v>Teens</v>
      </c>
      <c r="P3426" s="14">
        <f t="shared" si="426"/>
        <v>62</v>
      </c>
      <c r="Q3426" s="14" t="str">
        <f t="shared" si="427"/>
        <v>Canada</v>
      </c>
      <c r="R3426" s="14" t="str">
        <f t="shared" si="428"/>
        <v>|Canada|</v>
      </c>
      <c r="S3426" s="14" t="str">
        <f t="shared" si="429"/>
        <v>|Stand-Up Comedy|</v>
      </c>
      <c r="T3426" s="14" t="str">
        <f t="shared" si="430"/>
        <v>|Jean-François Blais|</v>
      </c>
      <c r="U3426" s="14" t="str">
        <f t="shared" si="431"/>
        <v>|Martin Matte|</v>
      </c>
    </row>
    <row r="3427" spans="1:21">
      <c r="A3427" s="14" t="s">
        <v>16364</v>
      </c>
      <c r="B3427" s="14" t="s">
        <v>48</v>
      </c>
      <c r="C3427" s="14" t="s">
        <v>16365</v>
      </c>
      <c r="D3427" s="14" t="s">
        <v>16366</v>
      </c>
      <c r="E3427" s="14" t="s">
        <v>16367</v>
      </c>
      <c r="F3427" s="14" t="s">
        <v>120</v>
      </c>
      <c r="G3427" s="26">
        <v>43751</v>
      </c>
      <c r="H3427" s="14">
        <v>2019</v>
      </c>
      <c r="I3427" s="14" t="s">
        <v>360</v>
      </c>
      <c r="J3427" s="14" t="s">
        <v>624</v>
      </c>
      <c r="K3427" s="14" t="s">
        <v>475</v>
      </c>
      <c r="L3427" s="14" t="s">
        <v>16368</v>
      </c>
      <c r="M3427" s="14">
        <f t="shared" si="424"/>
        <v>2019</v>
      </c>
      <c r="N3427" s="14">
        <f t="shared" si="425"/>
        <v>10</v>
      </c>
      <c r="O3427" s="14" t="str">
        <f>IFERROR(VLOOKUP(I3427,Lists!$F$2:$G$16,2,FALSE()),"Not Rated")</f>
        <v>Adults</v>
      </c>
      <c r="P3427" s="14">
        <f t="shared" si="426"/>
        <v>96</v>
      </c>
      <c r="Q3427" s="14" t="str">
        <f t="shared" si="427"/>
        <v>France</v>
      </c>
      <c r="R3427" s="14" t="str">
        <f t="shared" si="428"/>
        <v>|France|</v>
      </c>
      <c r="S3427" s="14" t="str">
        <f t="shared" si="429"/>
        <v>|Dramas|International Movies|</v>
      </c>
      <c r="T3427" s="14" t="str">
        <f t="shared" si="430"/>
        <v>|Leïla Sy|Kery James|</v>
      </c>
      <c r="U3427" s="14" t="str">
        <f t="shared" si="431"/>
        <v>|Kery James|Jammeh Diangana|Chloé Jouannet|Bakary Diombera|</v>
      </c>
    </row>
    <row r="3428" spans="1:21">
      <c r="A3428" s="14" t="s">
        <v>16369</v>
      </c>
      <c r="B3428" s="14" t="s">
        <v>49</v>
      </c>
      <c r="C3428" s="14" t="s">
        <v>16370</v>
      </c>
      <c r="D3428" s="14" t="s">
        <v>117</v>
      </c>
      <c r="E3428" s="14" t="s">
        <v>16371</v>
      </c>
      <c r="F3428" s="14" t="s">
        <v>123</v>
      </c>
      <c r="G3428" s="26">
        <v>43751</v>
      </c>
      <c r="H3428" s="14">
        <v>2019</v>
      </c>
      <c r="I3428" s="14" t="s">
        <v>361</v>
      </c>
      <c r="J3428" s="14" t="s">
        <v>105</v>
      </c>
      <c r="K3428" s="14" t="s">
        <v>5585</v>
      </c>
      <c r="L3428" s="14" t="s">
        <v>16372</v>
      </c>
      <c r="M3428" s="14">
        <f t="shared" si="424"/>
        <v>2019</v>
      </c>
      <c r="N3428" s="14">
        <f t="shared" si="425"/>
        <v>10</v>
      </c>
      <c r="O3428" s="14" t="str">
        <f>IFERROR(VLOOKUP(I3428,Lists!$F$2:$G$16,2,FALSE()),"Not Rated")</f>
        <v>Teens</v>
      </c>
      <c r="P3428" s="14">
        <f t="shared" si="426"/>
        <v>1</v>
      </c>
      <c r="Q3428" s="14" t="str">
        <f t="shared" si="427"/>
        <v>South Korea</v>
      </c>
      <c r="R3428" s="14" t="str">
        <f t="shared" si="428"/>
        <v>|South Korea|</v>
      </c>
      <c r="S3428" s="14" t="str">
        <f t="shared" si="429"/>
        <v>|Crime TV Shows|International TV Shows|Korean TV Shows|</v>
      </c>
      <c r="T3428" s="14" t="str">
        <f t="shared" si="430"/>
        <v>|Unknown|</v>
      </c>
      <c r="U3428" s="14" t="str">
        <f t="shared" si="431"/>
        <v>|Lee Min-ki|Lee Yoo-young|On Ju-wan|Lee Jun-hyeok|Yun Jong-seok|Kim Jong-soo|Seo Hyun-woo|Song Young-chang|Lee Jun-hyuk|</v>
      </c>
    </row>
    <row r="3429" spans="1:21">
      <c r="A3429" s="14" t="s">
        <v>16373</v>
      </c>
      <c r="B3429" s="14" t="s">
        <v>48</v>
      </c>
      <c r="C3429" s="14" t="s">
        <v>16374</v>
      </c>
      <c r="D3429" s="14" t="s">
        <v>303</v>
      </c>
      <c r="E3429" s="14" t="s">
        <v>16375</v>
      </c>
      <c r="F3429" s="14" t="s">
        <v>129</v>
      </c>
      <c r="G3429" s="26">
        <v>43749</v>
      </c>
      <c r="H3429" s="14">
        <v>2017</v>
      </c>
      <c r="I3429" s="14" t="s">
        <v>360</v>
      </c>
      <c r="J3429" s="14" t="s">
        <v>457</v>
      </c>
      <c r="K3429" s="14" t="s">
        <v>542</v>
      </c>
      <c r="L3429" s="14" t="s">
        <v>16376</v>
      </c>
      <c r="M3429" s="14">
        <f t="shared" si="424"/>
        <v>2019</v>
      </c>
      <c r="N3429" s="14">
        <f t="shared" si="425"/>
        <v>10</v>
      </c>
      <c r="O3429" s="14" t="str">
        <f>IFERROR(VLOOKUP(I3429,Lists!$F$2:$G$16,2,FALSE()),"Not Rated")</f>
        <v>Adults</v>
      </c>
      <c r="P3429" s="14">
        <f t="shared" si="426"/>
        <v>104</v>
      </c>
      <c r="Q3429" s="14" t="str">
        <f t="shared" si="427"/>
        <v>Turkey</v>
      </c>
      <c r="R3429" s="14" t="str">
        <f t="shared" si="428"/>
        <v>|Turkey|</v>
      </c>
      <c r="S3429" s="14" t="str">
        <f t="shared" si="429"/>
        <v>|Comedies|International Movies|Romantic Movies|</v>
      </c>
      <c r="T3429" s="14" t="str">
        <f t="shared" si="430"/>
        <v>|Hakan Algül|</v>
      </c>
      <c r="U3429" s="14" t="str">
        <f t="shared" si="431"/>
        <v>|Ata Demirer|Tuvana Türkay|Ülkü Duru|Salih Kalyon|Renan Bilek|Seda Güven|Toprak Sergen|Ali Yoğurtçuoğlu|Bedir Bedir|Gümeç Alpay Aslan|</v>
      </c>
    </row>
    <row r="3430" spans="1:21">
      <c r="A3430" s="14" t="s">
        <v>16377</v>
      </c>
      <c r="B3430" s="14" t="s">
        <v>48</v>
      </c>
      <c r="C3430" s="14" t="s">
        <v>16378</v>
      </c>
      <c r="D3430" s="14" t="s">
        <v>16379</v>
      </c>
      <c r="E3430" s="14" t="s">
        <v>16380</v>
      </c>
      <c r="F3430" s="14" t="s">
        <v>115</v>
      </c>
      <c r="G3430" s="26">
        <v>43749</v>
      </c>
      <c r="H3430" s="14">
        <v>2019</v>
      </c>
      <c r="I3430" s="14" t="s">
        <v>360</v>
      </c>
      <c r="J3430" s="14" t="s">
        <v>2442</v>
      </c>
      <c r="K3430" s="14" t="s">
        <v>683</v>
      </c>
      <c r="L3430" s="14" t="s">
        <v>16381</v>
      </c>
      <c r="M3430" s="14">
        <f t="shared" si="424"/>
        <v>2019</v>
      </c>
      <c r="N3430" s="14">
        <f t="shared" si="425"/>
        <v>10</v>
      </c>
      <c r="O3430" s="14" t="str">
        <f>IFERROR(VLOOKUP(I3430,Lists!$F$2:$G$16,2,FALSE()),"Not Rated")</f>
        <v>Adults</v>
      </c>
      <c r="P3430" s="14">
        <f t="shared" si="426"/>
        <v>123</v>
      </c>
      <c r="Q3430" s="14" t="str">
        <f t="shared" si="427"/>
        <v>United States</v>
      </c>
      <c r="R3430" s="14" t="str">
        <f t="shared" si="428"/>
        <v>|United States|</v>
      </c>
      <c r="S3430" s="14" t="str">
        <f t="shared" si="429"/>
        <v>|Dramas|Thrillers|</v>
      </c>
      <c r="T3430" s="14" t="str">
        <f t="shared" si="430"/>
        <v>|Vince Gilligan|</v>
      </c>
      <c r="U3430" s="14" t="str">
        <f t="shared" si="431"/>
        <v>|Aaron Paul|</v>
      </c>
    </row>
    <row r="3431" spans="1:21">
      <c r="A3431" s="14" t="s">
        <v>16382</v>
      </c>
      <c r="B3431" s="14" t="s">
        <v>48</v>
      </c>
      <c r="C3431" s="14" t="s">
        <v>16383</v>
      </c>
      <c r="D3431" s="14" t="s">
        <v>1589</v>
      </c>
      <c r="E3431" s="14" t="s">
        <v>16384</v>
      </c>
      <c r="F3431" s="14" t="s">
        <v>115</v>
      </c>
      <c r="G3431" s="26">
        <v>43749</v>
      </c>
      <c r="H3431" s="14">
        <v>2019</v>
      </c>
      <c r="I3431" s="14" t="s">
        <v>360</v>
      </c>
      <c r="J3431" s="14" t="s">
        <v>713</v>
      </c>
      <c r="K3431" s="14" t="s">
        <v>254</v>
      </c>
      <c r="L3431" s="14" t="s">
        <v>16385</v>
      </c>
      <c r="M3431" s="14">
        <f t="shared" si="424"/>
        <v>2019</v>
      </c>
      <c r="N3431" s="14">
        <f t="shared" si="425"/>
        <v>10</v>
      </c>
      <c r="O3431" s="14" t="str">
        <f>IFERROR(VLOOKUP(I3431,Lists!$F$2:$G$16,2,FALSE()),"Not Rated")</f>
        <v>Adults</v>
      </c>
      <c r="P3431" s="14">
        <f t="shared" si="426"/>
        <v>100</v>
      </c>
      <c r="Q3431" s="14" t="str">
        <f t="shared" si="427"/>
        <v>United States</v>
      </c>
      <c r="R3431" s="14" t="str">
        <f t="shared" si="428"/>
        <v>|United States|</v>
      </c>
      <c r="S3431" s="14" t="str">
        <f t="shared" si="429"/>
        <v>|Thrillers|</v>
      </c>
      <c r="T3431" s="14" t="str">
        <f t="shared" si="430"/>
        <v>|Brad Anderson|</v>
      </c>
      <c r="U3431" s="14" t="str">
        <f t="shared" si="431"/>
        <v>|Sam Worthington|Lily Rabe|Stephen Tobolowsky|Adjoa Andoh|Lucy Capri|Lauren Cochrane|Shane Dean|</v>
      </c>
    </row>
    <row r="3432" spans="1:21">
      <c r="A3432" s="14" t="s">
        <v>16386</v>
      </c>
      <c r="B3432" s="14" t="s">
        <v>49</v>
      </c>
      <c r="C3432" s="14" t="s">
        <v>16387</v>
      </c>
      <c r="D3432" s="14" t="s">
        <v>117</v>
      </c>
      <c r="E3432" s="14" t="s">
        <v>16388</v>
      </c>
      <c r="F3432" s="14" t="s">
        <v>115</v>
      </c>
      <c r="G3432" s="26">
        <v>43749</v>
      </c>
      <c r="H3432" s="14">
        <v>2019</v>
      </c>
      <c r="I3432" s="14" t="s">
        <v>360</v>
      </c>
      <c r="J3432" s="14" t="s">
        <v>106</v>
      </c>
      <c r="K3432" s="14" t="s">
        <v>2720</v>
      </c>
      <c r="L3432" s="14" t="s">
        <v>16389</v>
      </c>
      <c r="M3432" s="14">
        <f t="shared" si="424"/>
        <v>2019</v>
      </c>
      <c r="N3432" s="14">
        <f t="shared" si="425"/>
        <v>10</v>
      </c>
      <c r="O3432" s="14" t="str">
        <f>IFERROR(VLOOKUP(I3432,Lists!$F$2:$G$16,2,FALSE()),"Not Rated")</f>
        <v>Adults</v>
      </c>
      <c r="P3432" s="14">
        <f t="shared" si="426"/>
        <v>2</v>
      </c>
      <c r="Q3432" s="14" t="str">
        <f t="shared" si="427"/>
        <v>United States</v>
      </c>
      <c r="R3432" s="14" t="str">
        <f t="shared" si="428"/>
        <v>|United States|</v>
      </c>
      <c r="S3432" s="14" t="str">
        <f t="shared" si="429"/>
        <v>|TV Comedies|TV Dramas|Teen TV Shows|</v>
      </c>
      <c r="T3432" s="14" t="str">
        <f t="shared" si="430"/>
        <v>|Unknown|</v>
      </c>
      <c r="U3432" s="14" t="str">
        <f t="shared" si="431"/>
        <v>|Dallas Roberts|Debby Ryan|Alyssa Milano|Christopher Gorham|Kimmy Shields|Michael Provost|Erinn Westbrook|Daniel Kang|Arden Myrin|</v>
      </c>
    </row>
    <row r="3433" spans="1:21">
      <c r="A3433" s="14" t="s">
        <v>16390</v>
      </c>
      <c r="B3433" s="14" t="s">
        <v>48</v>
      </c>
      <c r="C3433" s="14" t="s">
        <v>16391</v>
      </c>
      <c r="D3433" s="14" t="s">
        <v>16392</v>
      </c>
      <c r="E3433" s="14" t="s">
        <v>16393</v>
      </c>
      <c r="F3433" s="14" t="s">
        <v>131</v>
      </c>
      <c r="G3433" s="26">
        <v>43749</v>
      </c>
      <c r="H3433" s="14">
        <v>2019</v>
      </c>
      <c r="I3433" s="14" t="s">
        <v>361</v>
      </c>
      <c r="J3433" s="14" t="s">
        <v>698</v>
      </c>
      <c r="K3433" s="14" t="s">
        <v>475</v>
      </c>
      <c r="L3433" s="14" t="s">
        <v>16394</v>
      </c>
      <c r="M3433" s="14">
        <f t="shared" si="424"/>
        <v>2019</v>
      </c>
      <c r="N3433" s="14">
        <f t="shared" si="425"/>
        <v>10</v>
      </c>
      <c r="O3433" s="14" t="str">
        <f>IFERROR(VLOOKUP(I3433,Lists!$F$2:$G$16,2,FALSE()),"Not Rated")</f>
        <v>Teens</v>
      </c>
      <c r="P3433" s="14">
        <f t="shared" si="426"/>
        <v>99</v>
      </c>
      <c r="Q3433" s="14" t="str">
        <f t="shared" si="427"/>
        <v>Nigeria</v>
      </c>
      <c r="R3433" s="14" t="str">
        <f t="shared" si="428"/>
        <v>|Nigeria|</v>
      </c>
      <c r="S3433" s="14" t="str">
        <f t="shared" si="429"/>
        <v>|Dramas|International Movies|</v>
      </c>
      <c r="T3433" s="14" t="str">
        <f t="shared" si="430"/>
        <v>|Bolanle Austen-Peters|</v>
      </c>
      <c r="U3433" s="14" t="str">
        <f t="shared" si="431"/>
        <v>|Gbenga Titiloye|Elvina Ibru|Sharon Ooja|Osas Ighodaro Ajibade|Monalisa Chinda|Toyin Abraham|Bisola Aiyeola|Oladele Ogunlana|Jimmy Odukoya|Alex Ekubo|</v>
      </c>
    </row>
    <row r="3434" spans="1:21">
      <c r="A3434" s="14" t="s">
        <v>16395</v>
      </c>
      <c r="B3434" s="14" t="s">
        <v>48</v>
      </c>
      <c r="C3434" s="14" t="s">
        <v>16396</v>
      </c>
      <c r="D3434" s="14" t="s">
        <v>12649</v>
      </c>
      <c r="E3434" s="14" t="s">
        <v>12650</v>
      </c>
      <c r="F3434" s="14" t="s">
        <v>121</v>
      </c>
      <c r="G3434" s="26">
        <v>43749</v>
      </c>
      <c r="H3434" s="14">
        <v>2019</v>
      </c>
      <c r="I3434" s="14" t="s">
        <v>360</v>
      </c>
      <c r="J3434" s="14" t="s">
        <v>6363</v>
      </c>
      <c r="K3434" s="14" t="s">
        <v>605</v>
      </c>
      <c r="L3434" s="14" t="s">
        <v>16397</v>
      </c>
      <c r="M3434" s="14">
        <f t="shared" si="424"/>
        <v>2019</v>
      </c>
      <c r="N3434" s="14">
        <f t="shared" si="425"/>
        <v>10</v>
      </c>
      <c r="O3434" s="14" t="str">
        <f>IFERROR(VLOOKUP(I3434,Lists!$F$2:$G$16,2,FALSE()),"Not Rated")</f>
        <v>Adults</v>
      </c>
      <c r="P3434" s="14">
        <f t="shared" si="426"/>
        <v>151</v>
      </c>
      <c r="Q3434" s="14" t="str">
        <f t="shared" si="427"/>
        <v>Japan</v>
      </c>
      <c r="R3434" s="14" t="str">
        <f t="shared" si="428"/>
        <v>|Japan|</v>
      </c>
      <c r="S3434" s="14" t="str">
        <f t="shared" si="429"/>
        <v>|Dramas|International Movies|Thrillers|</v>
      </c>
      <c r="T3434" s="14" t="str">
        <f t="shared" si="430"/>
        <v>|Sion Sono|</v>
      </c>
      <c r="U3434" s="14" t="str">
        <f t="shared" si="431"/>
        <v>|Kippei Shiina|Shinnosuke Mitsushima|Kyooko Hinami|Eri Kamataki|Young Dais|Natsuki Kawamura|Yuzuka Nakaya|Dai Hasegawa|Chiho Fujii|Sei Matobu|Denden|</v>
      </c>
    </row>
    <row r="3435" spans="1:21">
      <c r="A3435" s="14" t="s">
        <v>16398</v>
      </c>
      <c r="B3435" s="14" t="s">
        <v>49</v>
      </c>
      <c r="C3435" s="14" t="s">
        <v>16399</v>
      </c>
      <c r="D3435" s="14" t="s">
        <v>117</v>
      </c>
      <c r="E3435" s="14" t="s">
        <v>16400</v>
      </c>
      <c r="F3435" s="14" t="s">
        <v>120</v>
      </c>
      <c r="G3435" s="26">
        <v>43749</v>
      </c>
      <c r="H3435" s="14">
        <v>2020</v>
      </c>
      <c r="I3435" s="14" t="s">
        <v>360</v>
      </c>
      <c r="J3435" s="14" t="s">
        <v>106</v>
      </c>
      <c r="K3435" s="14" t="s">
        <v>424</v>
      </c>
      <c r="L3435" s="14" t="s">
        <v>16401</v>
      </c>
      <c r="M3435" s="14">
        <f t="shared" si="424"/>
        <v>2019</v>
      </c>
      <c r="N3435" s="14">
        <f t="shared" si="425"/>
        <v>10</v>
      </c>
      <c r="O3435" s="14" t="str">
        <f>IFERROR(VLOOKUP(I3435,Lists!$F$2:$G$16,2,FALSE()),"Not Rated")</f>
        <v>Adults</v>
      </c>
      <c r="P3435" s="14">
        <f t="shared" si="426"/>
        <v>2</v>
      </c>
      <c r="Q3435" s="14" t="str">
        <f t="shared" si="427"/>
        <v>France</v>
      </c>
      <c r="R3435" s="14" t="str">
        <f t="shared" si="428"/>
        <v>|France|</v>
      </c>
      <c r="S3435" s="14" t="str">
        <f t="shared" si="429"/>
        <v>|International TV Shows|Romantic TV Shows|TV Comedies|</v>
      </c>
      <c r="T3435" s="14" t="str">
        <f t="shared" si="430"/>
        <v>|Unknown|</v>
      </c>
      <c r="U3435" s="14" t="str">
        <f t="shared" si="431"/>
        <v>|Marc Ruchmann|Zita Hanrot|Sabrina Ouazani|Joséphine Drai|Syrus Shahidi|Yvan Naubron|Guillaume Labbé|Tom Dingler|</v>
      </c>
    </row>
    <row r="3436" spans="1:21">
      <c r="A3436" s="14" t="s">
        <v>16402</v>
      </c>
      <c r="B3436" s="14" t="s">
        <v>48</v>
      </c>
      <c r="C3436" s="14" t="s">
        <v>16403</v>
      </c>
      <c r="D3436" s="14" t="s">
        <v>16404</v>
      </c>
      <c r="E3436" s="14" t="s">
        <v>16405</v>
      </c>
      <c r="F3436" s="14" t="s">
        <v>16406</v>
      </c>
      <c r="G3436" s="26">
        <v>43749</v>
      </c>
      <c r="H3436" s="14">
        <v>2019</v>
      </c>
      <c r="I3436" s="14" t="s">
        <v>360</v>
      </c>
      <c r="J3436" s="14" t="s">
        <v>724</v>
      </c>
      <c r="K3436" s="14" t="s">
        <v>1537</v>
      </c>
      <c r="L3436" s="14" t="s">
        <v>16407</v>
      </c>
      <c r="M3436" s="14">
        <f t="shared" si="424"/>
        <v>2019</v>
      </c>
      <c r="N3436" s="14">
        <f t="shared" si="425"/>
        <v>10</v>
      </c>
      <c r="O3436" s="14" t="str">
        <f>IFERROR(VLOOKUP(I3436,Lists!$F$2:$G$16,2,FALSE()),"Not Rated")</f>
        <v>Adults</v>
      </c>
      <c r="P3436" s="14">
        <f t="shared" si="426"/>
        <v>102</v>
      </c>
      <c r="Q3436" s="14" t="str">
        <f t="shared" si="427"/>
        <v>Spain</v>
      </c>
      <c r="R3436" s="14" t="str">
        <f t="shared" si="428"/>
        <v>|Spain|France|</v>
      </c>
      <c r="S3436" s="14" t="str">
        <f t="shared" si="429"/>
        <v>|Horror Movies|International Movies|</v>
      </c>
      <c r="T3436" s="14" t="str">
        <f t="shared" si="430"/>
        <v>|Dennis Rovira van Boekholt|</v>
      </c>
      <c r="U3436" s="14" t="str">
        <f t="shared" si="431"/>
        <v>|Manuela Vellés|Maggie Civantos|Alain Hernández|Claudia Placer|Daniela Rubio|Emma Suárez|Ramón Esquinas|Felipe García Vélez|Mariana Cordero|</v>
      </c>
    </row>
    <row r="3437" spans="1:21">
      <c r="A3437" s="14" t="s">
        <v>16408</v>
      </c>
      <c r="B3437" s="14" t="s">
        <v>49</v>
      </c>
      <c r="C3437" s="14" t="s">
        <v>16409</v>
      </c>
      <c r="D3437" s="14" t="s">
        <v>117</v>
      </c>
      <c r="E3437" s="14" t="s">
        <v>16410</v>
      </c>
      <c r="F3437" s="14" t="s">
        <v>117</v>
      </c>
      <c r="G3437" s="26">
        <v>43748</v>
      </c>
      <c r="H3437" s="14">
        <v>2018</v>
      </c>
      <c r="I3437" s="14" t="s">
        <v>365</v>
      </c>
      <c r="J3437" s="14" t="s">
        <v>105</v>
      </c>
      <c r="K3437" s="14" t="s">
        <v>866</v>
      </c>
      <c r="L3437" s="14" t="s">
        <v>16411</v>
      </c>
      <c r="M3437" s="14">
        <f t="shared" si="424"/>
        <v>2019</v>
      </c>
      <c r="N3437" s="14">
        <f t="shared" si="425"/>
        <v>10</v>
      </c>
      <c r="O3437" s="14" t="str">
        <f>IFERROR(VLOOKUP(I3437,Lists!$F$2:$G$16,2,FALSE()),"Not Rated")</f>
        <v>Kids</v>
      </c>
      <c r="P3437" s="14">
        <f t="shared" si="426"/>
        <v>1</v>
      </c>
      <c r="Q3437" s="14" t="str">
        <f t="shared" si="427"/>
        <v>Unknown</v>
      </c>
      <c r="R3437" s="14" t="str">
        <f t="shared" si="428"/>
        <v>|Unknown|</v>
      </c>
      <c r="S3437" s="14" t="str">
        <f t="shared" si="429"/>
        <v>|Anime Series|Kids' TV|</v>
      </c>
      <c r="T3437" s="14" t="str">
        <f t="shared" si="430"/>
        <v>|Unknown|</v>
      </c>
      <c r="U3437" s="14" t="str">
        <f t="shared" si="431"/>
        <v>|Laura Stahl|Billy Kametz|Derek Stephen Prince|Kyle McCarley|Brandon Winckler|Kimlinh Tran|</v>
      </c>
    </row>
    <row r="3438" spans="1:21">
      <c r="A3438" s="14" t="s">
        <v>16412</v>
      </c>
      <c r="B3438" s="14" t="s">
        <v>48</v>
      </c>
      <c r="C3438" s="14" t="s">
        <v>16413</v>
      </c>
      <c r="D3438" s="14" t="s">
        <v>16414</v>
      </c>
      <c r="E3438" s="14" t="s">
        <v>16415</v>
      </c>
      <c r="F3438" s="14" t="s">
        <v>117</v>
      </c>
      <c r="G3438" s="26">
        <v>43748</v>
      </c>
      <c r="H3438" s="14">
        <v>2019</v>
      </c>
      <c r="I3438" s="14" t="s">
        <v>361</v>
      </c>
      <c r="J3438" s="14" t="s">
        <v>1142</v>
      </c>
      <c r="K3438" s="14" t="s">
        <v>1930</v>
      </c>
      <c r="L3438" s="14" t="s">
        <v>16416</v>
      </c>
      <c r="M3438" s="14">
        <f t="shared" si="424"/>
        <v>2019</v>
      </c>
      <c r="N3438" s="14">
        <f t="shared" si="425"/>
        <v>10</v>
      </c>
      <c r="O3438" s="14" t="str">
        <f>IFERROR(VLOOKUP(I3438,Lists!$F$2:$G$16,2,FALSE()),"Not Rated")</f>
        <v>Teens</v>
      </c>
      <c r="P3438" s="14">
        <f t="shared" si="426"/>
        <v>154</v>
      </c>
      <c r="Q3438" s="14" t="str">
        <f t="shared" si="427"/>
        <v>Unknown</v>
      </c>
      <c r="R3438" s="14" t="str">
        <f t="shared" si="428"/>
        <v>|Unknown|</v>
      </c>
      <c r="S3438" s="14" t="str">
        <f t="shared" si="429"/>
        <v>|International Movies|Music &amp; Musicals|</v>
      </c>
      <c r="T3438" s="14" t="str">
        <f t="shared" si="430"/>
        <v>|Naoto Amazutsumi|</v>
      </c>
      <c r="U3438" s="14" t="str">
        <f t="shared" si="431"/>
        <v>|Gen Hoshino|</v>
      </c>
    </row>
    <row r="3439" spans="1:21">
      <c r="A3439" s="14" t="s">
        <v>16417</v>
      </c>
      <c r="B3439" s="14" t="s">
        <v>49</v>
      </c>
      <c r="C3439" s="14" t="s">
        <v>16418</v>
      </c>
      <c r="D3439" s="14" t="s">
        <v>117</v>
      </c>
      <c r="E3439" s="14" t="s">
        <v>16419</v>
      </c>
      <c r="F3439" s="14" t="s">
        <v>121</v>
      </c>
      <c r="G3439" s="26">
        <v>43748</v>
      </c>
      <c r="H3439" s="14">
        <v>2019</v>
      </c>
      <c r="I3439" s="14" t="s">
        <v>361</v>
      </c>
      <c r="J3439" s="14" t="s">
        <v>105</v>
      </c>
      <c r="K3439" s="14" t="s">
        <v>822</v>
      </c>
      <c r="L3439" s="14" t="s">
        <v>16420</v>
      </c>
      <c r="M3439" s="14">
        <f t="shared" si="424"/>
        <v>2019</v>
      </c>
      <c r="N3439" s="14">
        <f t="shared" si="425"/>
        <v>10</v>
      </c>
      <c r="O3439" s="14" t="str">
        <f>IFERROR(VLOOKUP(I3439,Lists!$F$2:$G$16,2,FALSE()),"Not Rated")</f>
        <v>Teens</v>
      </c>
      <c r="P3439" s="14">
        <f t="shared" si="426"/>
        <v>1</v>
      </c>
      <c r="Q3439" s="14" t="str">
        <f t="shared" si="427"/>
        <v>Japan</v>
      </c>
      <c r="R3439" s="14" t="str">
        <f t="shared" si="428"/>
        <v>|Japan|</v>
      </c>
      <c r="S3439" s="14" t="str">
        <f t="shared" si="429"/>
        <v>|Anime Series|International TV Shows|</v>
      </c>
      <c r="T3439" s="14" t="str">
        <f t="shared" si="430"/>
        <v>|Unknown|</v>
      </c>
      <c r="U3439" s="14" t="str">
        <f t="shared" si="431"/>
        <v>|Kengo Kawanishi|M・A・O|Toshiyuki Morikawa|Hibiku Yamamura|Satoshi Mikami|Koji Yusa|Hiroshi Yanaka|Shiro Saito|Keiichi Sonobe|</v>
      </c>
    </row>
    <row r="3440" spans="1:21">
      <c r="A3440" s="14" t="s">
        <v>16421</v>
      </c>
      <c r="B3440" s="14" t="s">
        <v>48</v>
      </c>
      <c r="C3440" s="14" t="s">
        <v>16422</v>
      </c>
      <c r="D3440" s="14" t="s">
        <v>16423</v>
      </c>
      <c r="E3440" s="14" t="s">
        <v>16424</v>
      </c>
      <c r="F3440" s="14" t="s">
        <v>115</v>
      </c>
      <c r="G3440" s="26">
        <v>43747</v>
      </c>
      <c r="H3440" s="14">
        <v>2019</v>
      </c>
      <c r="I3440" s="14" t="s">
        <v>364</v>
      </c>
      <c r="J3440" s="14" t="s">
        <v>574</v>
      </c>
      <c r="K3440" s="14" t="s">
        <v>1027</v>
      </c>
      <c r="L3440" s="14" t="s">
        <v>16425</v>
      </c>
      <c r="M3440" s="14">
        <f t="shared" si="424"/>
        <v>2019</v>
      </c>
      <c r="N3440" s="14">
        <f t="shared" si="425"/>
        <v>10</v>
      </c>
      <c r="O3440" s="14" t="str">
        <f>IFERROR(VLOOKUP(I3440,Lists!$F$2:$G$16,2,FALSE()),"Not Rated")</f>
        <v>Teens</v>
      </c>
      <c r="P3440" s="14">
        <f t="shared" si="426"/>
        <v>106</v>
      </c>
      <c r="Q3440" s="14" t="str">
        <f t="shared" si="427"/>
        <v>United States</v>
      </c>
      <c r="R3440" s="14" t="str">
        <f t="shared" si="428"/>
        <v>|United States|</v>
      </c>
      <c r="S3440" s="14" t="str">
        <f t="shared" si="429"/>
        <v>|Dramas|Romantic Movies|</v>
      </c>
      <c r="T3440" s="14" t="str">
        <f t="shared" si="430"/>
        <v>|Jenny Gage|</v>
      </c>
      <c r="U3440" s="14" t="str">
        <f t="shared" si="431"/>
        <v>|Josephine Langford|Hero Fiennes Tiffin|Selma Blair|Inanna Sarkis|Shane Paul McGhie|Pia Mia|Khadijha Red Thunder|Dylan Arnold|Samuel Larsen|Jennifer Beals|Peter Gallagher|</v>
      </c>
    </row>
    <row r="3441" spans="1:21">
      <c r="A3441" s="14" t="s">
        <v>16426</v>
      </c>
      <c r="B3441" s="14" t="s">
        <v>48</v>
      </c>
      <c r="C3441" s="14" t="s">
        <v>16427</v>
      </c>
      <c r="D3441" s="14" t="s">
        <v>16428</v>
      </c>
      <c r="E3441" s="14" t="s">
        <v>16429</v>
      </c>
      <c r="F3441" s="14" t="s">
        <v>115</v>
      </c>
      <c r="G3441" s="26">
        <v>43747</v>
      </c>
      <c r="H3441" s="14">
        <v>2019</v>
      </c>
      <c r="I3441" s="14" t="s">
        <v>361</v>
      </c>
      <c r="J3441" s="14" t="s">
        <v>872</v>
      </c>
      <c r="K3441" s="14" t="s">
        <v>683</v>
      </c>
      <c r="L3441" s="14" t="s">
        <v>16430</v>
      </c>
      <c r="M3441" s="14">
        <f t="shared" si="424"/>
        <v>2019</v>
      </c>
      <c r="N3441" s="14">
        <f t="shared" si="425"/>
        <v>10</v>
      </c>
      <c r="O3441" s="14" t="str">
        <f>IFERROR(VLOOKUP(I3441,Lists!$F$2:$G$16,2,FALSE()),"Not Rated")</f>
        <v>Teens</v>
      </c>
      <c r="P3441" s="14">
        <f t="shared" si="426"/>
        <v>87</v>
      </c>
      <c r="Q3441" s="14" t="str">
        <f t="shared" si="427"/>
        <v>United States</v>
      </c>
      <c r="R3441" s="14" t="str">
        <f t="shared" si="428"/>
        <v>|United States|</v>
      </c>
      <c r="S3441" s="14" t="str">
        <f t="shared" si="429"/>
        <v>|Dramas|Thrillers|</v>
      </c>
      <c r="T3441" s="14" t="str">
        <f t="shared" si="430"/>
        <v>|Kaila York|</v>
      </c>
      <c r="U3441" s="14" t="str">
        <f t="shared" si="431"/>
        <v>|Stacy Haiduk|Kelly Kruger|Christopher Sean|Anne Leighton|Beth Littleford|John-Paul Lavoisier|Kristoff St. John|Pallavi Sastry|</v>
      </c>
    </row>
    <row r="3442" spans="1:21">
      <c r="A3442" s="14" t="s">
        <v>16431</v>
      </c>
      <c r="B3442" s="14" t="s">
        <v>49</v>
      </c>
      <c r="C3442" s="14" t="s">
        <v>16432</v>
      </c>
      <c r="D3442" s="14" t="s">
        <v>117</v>
      </c>
      <c r="E3442" s="14" t="s">
        <v>16433</v>
      </c>
      <c r="F3442" s="14" t="s">
        <v>115</v>
      </c>
      <c r="G3442" s="26">
        <v>43747</v>
      </c>
      <c r="H3442" s="14">
        <v>2019</v>
      </c>
      <c r="I3442" s="14" t="s">
        <v>360</v>
      </c>
      <c r="J3442" s="14" t="s">
        <v>105</v>
      </c>
      <c r="K3442" s="14" t="s">
        <v>262</v>
      </c>
      <c r="L3442" s="14" t="s">
        <v>16434</v>
      </c>
      <c r="M3442" s="14">
        <f t="shared" si="424"/>
        <v>2019</v>
      </c>
      <c r="N3442" s="14">
        <f t="shared" si="425"/>
        <v>10</v>
      </c>
      <c r="O3442" s="14" t="str">
        <f>IFERROR(VLOOKUP(I3442,Lists!$F$2:$G$16,2,FALSE()),"Not Rated")</f>
        <v>Adults</v>
      </c>
      <c r="P3442" s="14">
        <f t="shared" si="426"/>
        <v>1</v>
      </c>
      <c r="Q3442" s="14" t="str">
        <f t="shared" si="427"/>
        <v>United States</v>
      </c>
      <c r="R3442" s="14" t="str">
        <f t="shared" si="428"/>
        <v>|United States|</v>
      </c>
      <c r="S3442" s="14" t="str">
        <f t="shared" si="429"/>
        <v>|Reality TV|</v>
      </c>
      <c r="T3442" s="14" t="str">
        <f t="shared" si="430"/>
        <v>|Unknown|</v>
      </c>
      <c r="U3442" s="14" t="str">
        <f t="shared" si="431"/>
        <v>|Cardi B|Chance The Rapper|T.I.|</v>
      </c>
    </row>
    <row r="3443" spans="1:21">
      <c r="A3443" s="14" t="s">
        <v>16435</v>
      </c>
      <c r="B3443" s="14" t="s">
        <v>48</v>
      </c>
      <c r="C3443" s="14" t="s">
        <v>16436</v>
      </c>
      <c r="D3443" s="14" t="s">
        <v>309</v>
      </c>
      <c r="E3443" s="14" t="s">
        <v>16437</v>
      </c>
      <c r="F3443" s="14" t="s">
        <v>115</v>
      </c>
      <c r="G3443" s="26">
        <v>43746</v>
      </c>
      <c r="H3443" s="14">
        <v>2019</v>
      </c>
      <c r="I3443" s="14" t="s">
        <v>360</v>
      </c>
      <c r="J3443" s="14" t="s">
        <v>1649</v>
      </c>
      <c r="K3443" s="14" t="s">
        <v>261</v>
      </c>
      <c r="L3443" s="14" t="s">
        <v>16438</v>
      </c>
      <c r="M3443" s="14">
        <f t="shared" si="424"/>
        <v>2019</v>
      </c>
      <c r="N3443" s="14">
        <f t="shared" si="425"/>
        <v>10</v>
      </c>
      <c r="O3443" s="14" t="str">
        <f>IFERROR(VLOOKUP(I3443,Lists!$F$2:$G$16,2,FALSE()),"Not Rated")</f>
        <v>Adults</v>
      </c>
      <c r="P3443" s="14">
        <f t="shared" si="426"/>
        <v>70</v>
      </c>
      <c r="Q3443" s="14" t="str">
        <f t="shared" si="427"/>
        <v>United States</v>
      </c>
      <c r="R3443" s="14" t="str">
        <f t="shared" si="428"/>
        <v>|United States|</v>
      </c>
      <c r="S3443" s="14" t="str">
        <f t="shared" si="429"/>
        <v>|Stand-Up Comedy|</v>
      </c>
      <c r="T3443" s="14" t="str">
        <f t="shared" si="430"/>
        <v>|Ryan Polito|</v>
      </c>
      <c r="U3443" s="14" t="str">
        <f t="shared" si="431"/>
        <v>|Deon Cole|</v>
      </c>
    </row>
    <row r="3444" spans="1:21">
      <c r="A3444" s="14" t="s">
        <v>16439</v>
      </c>
      <c r="B3444" s="14" t="s">
        <v>48</v>
      </c>
      <c r="C3444" s="14" t="s">
        <v>16440</v>
      </c>
      <c r="D3444" s="14" t="s">
        <v>117</v>
      </c>
      <c r="E3444" s="14" t="s">
        <v>16441</v>
      </c>
      <c r="F3444" s="14" t="s">
        <v>115</v>
      </c>
      <c r="G3444" s="26">
        <v>43746</v>
      </c>
      <c r="H3444" s="14">
        <v>2019</v>
      </c>
      <c r="I3444" s="14" t="s">
        <v>365</v>
      </c>
      <c r="J3444" s="14" t="s">
        <v>2838</v>
      </c>
      <c r="K3444" s="14" t="s">
        <v>481</v>
      </c>
      <c r="L3444" s="14" t="s">
        <v>16442</v>
      </c>
      <c r="M3444" s="14">
        <f t="shared" si="424"/>
        <v>2019</v>
      </c>
      <c r="N3444" s="14">
        <f t="shared" si="425"/>
        <v>10</v>
      </c>
      <c r="O3444" s="14" t="str">
        <f>IFERROR(VLOOKUP(I3444,Lists!$F$2:$G$16,2,FALSE()),"Not Rated")</f>
        <v>Kids</v>
      </c>
      <c r="P3444" s="14">
        <f t="shared" si="426"/>
        <v>46</v>
      </c>
      <c r="Q3444" s="14" t="str">
        <f t="shared" si="427"/>
        <v>United States</v>
      </c>
      <c r="R3444" s="14" t="str">
        <f t="shared" si="428"/>
        <v>|United States|</v>
      </c>
      <c r="S3444" s="14" t="str">
        <f t="shared" si="429"/>
        <v>|Children &amp; Family Movies|Comedies|</v>
      </c>
      <c r="T3444" s="14" t="str">
        <f t="shared" si="430"/>
        <v>|Unknown|</v>
      </c>
      <c r="U3444" s="14" t="str">
        <f t="shared" si="431"/>
        <v>|Nat Faxon|Jay Gragnani|Ramone Hamilton|Sean Astin|Dayci Brookshire|Clancy Brown|Jorge Diaz|Peter Hastings|Evan Kishiyama|David Koechner|Erica Luttrell|Patty Mattson|Brennan Murray|Kevin Michael Richardson|Mindy Sterling|Stephen Tobolowsky|Kari Wahlgren|</v>
      </c>
    </row>
    <row r="3445" spans="1:21">
      <c r="A3445" s="14" t="s">
        <v>16443</v>
      </c>
      <c r="B3445" s="14" t="s">
        <v>48</v>
      </c>
      <c r="C3445" s="14" t="s">
        <v>16444</v>
      </c>
      <c r="D3445" s="14" t="s">
        <v>7602</v>
      </c>
      <c r="E3445" s="14" t="s">
        <v>16445</v>
      </c>
      <c r="F3445" s="14" t="s">
        <v>136</v>
      </c>
      <c r="G3445" s="26">
        <v>43744</v>
      </c>
      <c r="H3445" s="14">
        <v>2018</v>
      </c>
      <c r="I3445" s="14" t="s">
        <v>361</v>
      </c>
      <c r="J3445" s="14" t="s">
        <v>1247</v>
      </c>
      <c r="K3445" s="14" t="s">
        <v>910</v>
      </c>
      <c r="L3445" s="14" t="s">
        <v>16446</v>
      </c>
      <c r="M3445" s="14">
        <f t="shared" si="424"/>
        <v>2019</v>
      </c>
      <c r="N3445" s="14">
        <f t="shared" si="425"/>
        <v>10</v>
      </c>
      <c r="O3445" s="14" t="str">
        <f>IFERROR(VLOOKUP(I3445,Lists!$F$2:$G$16,2,FALSE()),"Not Rated")</f>
        <v>Teens</v>
      </c>
      <c r="P3445" s="14">
        <f t="shared" si="426"/>
        <v>101</v>
      </c>
      <c r="Q3445" s="14" t="str">
        <f t="shared" si="427"/>
        <v>Indonesia</v>
      </c>
      <c r="R3445" s="14" t="str">
        <f t="shared" si="428"/>
        <v>|Indonesia|</v>
      </c>
      <c r="S3445" s="14" t="str">
        <f t="shared" si="429"/>
        <v>|Dramas|International Movies|Romantic Movies|</v>
      </c>
      <c r="T3445" s="14" t="str">
        <f t="shared" si="430"/>
        <v>|Andibachtiar Yusuf|</v>
      </c>
      <c r="U3445" s="14" t="str">
        <f t="shared" si="431"/>
        <v>|Gading Marten|Della Dartyan|Rukman Rosadi|Albert Halim|Verdi Solaiman|Adriano Qalbi|Sabrina Rochelle Kalangie|Rizky Mocil|</v>
      </c>
    </row>
    <row r="3446" spans="1:21">
      <c r="A3446" s="14" t="s">
        <v>16447</v>
      </c>
      <c r="B3446" s="14" t="s">
        <v>49</v>
      </c>
      <c r="C3446" s="14" t="s">
        <v>16448</v>
      </c>
      <c r="D3446" s="14" t="s">
        <v>117</v>
      </c>
      <c r="E3446" s="14" t="s">
        <v>16449</v>
      </c>
      <c r="F3446" s="14" t="s">
        <v>125</v>
      </c>
      <c r="G3446" s="26">
        <v>43743</v>
      </c>
      <c r="H3446" s="14">
        <v>2019</v>
      </c>
      <c r="I3446" s="14" t="s">
        <v>365</v>
      </c>
      <c r="J3446" s="14" t="s">
        <v>105</v>
      </c>
      <c r="K3446" s="14" t="s">
        <v>16450</v>
      </c>
      <c r="L3446" s="14" t="s">
        <v>16451</v>
      </c>
      <c r="M3446" s="14">
        <f t="shared" si="424"/>
        <v>2019</v>
      </c>
      <c r="N3446" s="14">
        <f t="shared" si="425"/>
        <v>10</v>
      </c>
      <c r="O3446" s="14" t="str">
        <f>IFERROR(VLOOKUP(I3446,Lists!$F$2:$G$16,2,FALSE()),"Not Rated")</f>
        <v>Kids</v>
      </c>
      <c r="P3446" s="14">
        <f t="shared" si="426"/>
        <v>1</v>
      </c>
      <c r="Q3446" s="14" t="str">
        <f t="shared" si="427"/>
        <v>Mexico</v>
      </c>
      <c r="R3446" s="14" t="str">
        <f t="shared" si="428"/>
        <v>|Mexico|</v>
      </c>
      <c r="S3446" s="14" t="str">
        <f t="shared" si="429"/>
        <v>|Kids' TV|Spanish-Language TV Shows|</v>
      </c>
      <c r="T3446" s="14" t="str">
        <f t="shared" si="430"/>
        <v>|Unknown|</v>
      </c>
      <c r="U3446" s="14" t="str">
        <f t="shared" si="431"/>
        <v>|Johnny Rose|Annemarie Blanco|Paul Tei|Oscar Cheda|Chuck Morgan|Jenna Lamia|James Carrey|</v>
      </c>
    </row>
    <row r="3447" spans="1:21">
      <c r="A3447" s="14" t="s">
        <v>16452</v>
      </c>
      <c r="B3447" s="14" t="s">
        <v>49</v>
      </c>
      <c r="C3447" s="14" t="s">
        <v>16453</v>
      </c>
      <c r="D3447" s="14" t="s">
        <v>117</v>
      </c>
      <c r="E3447" s="14" t="s">
        <v>16454</v>
      </c>
      <c r="F3447" s="14" t="s">
        <v>123</v>
      </c>
      <c r="G3447" s="26">
        <v>43743</v>
      </c>
      <c r="H3447" s="14">
        <v>2019</v>
      </c>
      <c r="I3447" s="14" t="s">
        <v>361</v>
      </c>
      <c r="J3447" s="14" t="s">
        <v>105</v>
      </c>
      <c r="K3447" s="14" t="s">
        <v>12259</v>
      </c>
      <c r="L3447" s="14" t="s">
        <v>16455</v>
      </c>
      <c r="M3447" s="14">
        <f t="shared" si="424"/>
        <v>2019</v>
      </c>
      <c r="N3447" s="14">
        <f t="shared" si="425"/>
        <v>10</v>
      </c>
      <c r="O3447" s="14" t="str">
        <f>IFERROR(VLOOKUP(I3447,Lists!$F$2:$G$16,2,FALSE()),"Not Rated")</f>
        <v>Teens</v>
      </c>
      <c r="P3447" s="14">
        <f t="shared" si="426"/>
        <v>1</v>
      </c>
      <c r="Q3447" s="14" t="str">
        <f t="shared" si="427"/>
        <v>South Korea</v>
      </c>
      <c r="R3447" s="14" t="str">
        <f t="shared" si="428"/>
        <v>|South Korea|</v>
      </c>
      <c r="S3447" s="14" t="str">
        <f t="shared" si="429"/>
        <v>|International TV Shows|Korean TV Shows|TV Action &amp; Adventure|</v>
      </c>
      <c r="T3447" s="14" t="str">
        <f t="shared" si="430"/>
        <v>|Unknown|</v>
      </c>
      <c r="U3447" s="14" t="str">
        <f t="shared" si="431"/>
        <v>|Yang Se-Jong|Woo Do‑hwan|Seolhyun|Jang Hyuk|Kim Young-chul|In Gyo-jin|Yu Oh-seong|Ahn Nae-sang|</v>
      </c>
    </row>
    <row r="3448" spans="1:21">
      <c r="A3448" s="14" t="s">
        <v>16456</v>
      </c>
      <c r="B3448" s="14" t="s">
        <v>48</v>
      </c>
      <c r="C3448" s="14" t="s">
        <v>16457</v>
      </c>
      <c r="D3448" s="14" t="s">
        <v>16458</v>
      </c>
      <c r="E3448" s="14" t="s">
        <v>16459</v>
      </c>
      <c r="F3448" s="14" t="s">
        <v>116</v>
      </c>
      <c r="G3448" s="26">
        <v>43743</v>
      </c>
      <c r="H3448" s="14">
        <v>2019</v>
      </c>
      <c r="I3448" s="14" t="s">
        <v>360</v>
      </c>
      <c r="J3448" s="14" t="s">
        <v>1226</v>
      </c>
      <c r="K3448" s="14" t="s">
        <v>444</v>
      </c>
      <c r="L3448" s="14" t="s">
        <v>16460</v>
      </c>
      <c r="M3448" s="14">
        <f t="shared" si="424"/>
        <v>2019</v>
      </c>
      <c r="N3448" s="14">
        <f t="shared" si="425"/>
        <v>10</v>
      </c>
      <c r="O3448" s="14" t="str">
        <f>IFERROR(VLOOKUP(I3448,Lists!$F$2:$G$16,2,FALSE()),"Not Rated")</f>
        <v>Adults</v>
      </c>
      <c r="P3448" s="14">
        <f t="shared" si="426"/>
        <v>109</v>
      </c>
      <c r="Q3448" s="14" t="str">
        <f t="shared" si="427"/>
        <v>India</v>
      </c>
      <c r="R3448" s="14" t="str">
        <f t="shared" si="428"/>
        <v>|India|</v>
      </c>
      <c r="S3448" s="14" t="str">
        <f t="shared" si="429"/>
        <v>|Dramas|Independent Movies|International Movies|</v>
      </c>
      <c r="T3448" s="14" t="str">
        <f t="shared" si="430"/>
        <v>|Vandana Kataria|</v>
      </c>
      <c r="U3448" s="14" t="str">
        <f t="shared" si="431"/>
        <v>|Ali Haji|Kunal Kapoor|Muskkaan Jaferi|Hardik Thakkar|Ali Mir|Shaan Grover|M.K. Raina|Ivan Rodrigues|</v>
      </c>
    </row>
    <row r="3449" spans="1:21">
      <c r="A3449" s="14" t="s">
        <v>16461</v>
      </c>
      <c r="B3449" s="14" t="s">
        <v>48</v>
      </c>
      <c r="C3449" s="14" t="s">
        <v>16462</v>
      </c>
      <c r="D3449" s="14" t="s">
        <v>117</v>
      </c>
      <c r="E3449" s="14" t="s">
        <v>16463</v>
      </c>
      <c r="F3449" s="14" t="s">
        <v>16464</v>
      </c>
      <c r="G3449" s="26">
        <v>43742</v>
      </c>
      <c r="H3449" s="14">
        <v>2016</v>
      </c>
      <c r="I3449" s="14" t="s">
        <v>361</v>
      </c>
      <c r="J3449" s="14" t="s">
        <v>713</v>
      </c>
      <c r="K3449" s="14" t="s">
        <v>247</v>
      </c>
      <c r="L3449" s="14" t="s">
        <v>16465</v>
      </c>
      <c r="M3449" s="14">
        <f t="shared" si="424"/>
        <v>2019</v>
      </c>
      <c r="N3449" s="14">
        <f t="shared" si="425"/>
        <v>10</v>
      </c>
      <c r="O3449" s="14" t="str">
        <f>IFERROR(VLOOKUP(I3449,Lists!$F$2:$G$16,2,FALSE()),"Not Rated")</f>
        <v>Teens</v>
      </c>
      <c r="P3449" s="14">
        <f t="shared" si="426"/>
        <v>100</v>
      </c>
      <c r="Q3449" s="14" t="str">
        <f t="shared" si="427"/>
        <v>United Kingdom</v>
      </c>
      <c r="R3449" s="14" t="str">
        <f t="shared" si="428"/>
        <v>|United Kingdom|Hong Kong|</v>
      </c>
      <c r="S3449" s="14" t="str">
        <f t="shared" si="429"/>
        <v>|Documentaries|</v>
      </c>
      <c r="T3449" s="14" t="str">
        <f t="shared" si="430"/>
        <v>|Unknown|</v>
      </c>
      <c r="U3449" s="14" t="str">
        <f t="shared" si="431"/>
        <v>|Tanya Streeter|</v>
      </c>
    </row>
    <row r="3450" spans="1:21">
      <c r="A3450" s="14" t="s">
        <v>16466</v>
      </c>
      <c r="B3450" s="14" t="s">
        <v>48</v>
      </c>
      <c r="C3450" s="14" t="s">
        <v>16467</v>
      </c>
      <c r="D3450" s="14" t="s">
        <v>16468</v>
      </c>
      <c r="E3450" s="14" t="s">
        <v>16469</v>
      </c>
      <c r="F3450" s="14" t="s">
        <v>129</v>
      </c>
      <c r="G3450" s="26">
        <v>43742</v>
      </c>
      <c r="H3450" s="14">
        <v>2019</v>
      </c>
      <c r="I3450" s="14" t="s">
        <v>360</v>
      </c>
      <c r="J3450" s="14" t="s">
        <v>604</v>
      </c>
      <c r="K3450" s="14" t="s">
        <v>542</v>
      </c>
      <c r="L3450" s="14" t="s">
        <v>16470</v>
      </c>
      <c r="M3450" s="14">
        <f t="shared" si="424"/>
        <v>2019</v>
      </c>
      <c r="N3450" s="14">
        <f t="shared" si="425"/>
        <v>10</v>
      </c>
      <c r="O3450" s="14" t="str">
        <f>IFERROR(VLOOKUP(I3450,Lists!$F$2:$G$16,2,FALSE()),"Not Rated")</f>
        <v>Adults</v>
      </c>
      <c r="P3450" s="14">
        <f t="shared" si="426"/>
        <v>110</v>
      </c>
      <c r="Q3450" s="14" t="str">
        <f t="shared" si="427"/>
        <v>Turkey</v>
      </c>
      <c r="R3450" s="14" t="str">
        <f t="shared" si="428"/>
        <v>|Turkey|</v>
      </c>
      <c r="S3450" s="14" t="str">
        <f t="shared" si="429"/>
        <v>|Comedies|International Movies|Romantic Movies|</v>
      </c>
      <c r="T3450" s="14" t="str">
        <f t="shared" si="430"/>
        <v>|Onur Bilgetay|</v>
      </c>
      <c r="U3450" s="14" t="str">
        <f t="shared" si="431"/>
        <v>|Cem Gelinoğlu|Melis Babadag|Ege Kökenli|Müfit Kayacan|Lale Başar|Ali Erkazan|Özlem Çakar|Selen Domaç|Ferdi Sancar|Güven Hokna|</v>
      </c>
    </row>
    <row r="3451" spans="1:21">
      <c r="A3451" s="14" t="s">
        <v>16471</v>
      </c>
      <c r="B3451" s="14" t="s">
        <v>49</v>
      </c>
      <c r="C3451" s="14" t="s">
        <v>16472</v>
      </c>
      <c r="D3451" s="14" t="s">
        <v>117</v>
      </c>
      <c r="E3451" s="14" t="s">
        <v>16473</v>
      </c>
      <c r="F3451" s="14" t="s">
        <v>15417</v>
      </c>
      <c r="G3451" s="26">
        <v>43742</v>
      </c>
      <c r="H3451" s="14">
        <v>2019</v>
      </c>
      <c r="I3451" s="14" t="s">
        <v>362</v>
      </c>
      <c r="J3451" s="14" t="s">
        <v>106</v>
      </c>
      <c r="K3451" s="14" t="s">
        <v>16474</v>
      </c>
      <c r="L3451" s="14" t="s">
        <v>16475</v>
      </c>
      <c r="M3451" s="14">
        <f t="shared" si="424"/>
        <v>2019</v>
      </c>
      <c r="N3451" s="14">
        <f t="shared" si="425"/>
        <v>10</v>
      </c>
      <c r="O3451" s="14" t="str">
        <f>IFERROR(VLOOKUP(I3451,Lists!$F$2:$G$16,2,FALSE()),"Not Rated")</f>
        <v>Older Kids</v>
      </c>
      <c r="P3451" s="14">
        <f t="shared" si="426"/>
        <v>2</v>
      </c>
      <c r="Q3451" s="14" t="str">
        <f t="shared" si="427"/>
        <v>United Kingdom</v>
      </c>
      <c r="R3451" s="14" t="str">
        <f t="shared" si="428"/>
        <v>|United Kingdom|Canada|</v>
      </c>
      <c r="S3451" s="14" t="str">
        <f t="shared" si="429"/>
        <v>|British TV Shows|Kids' TV|TV Thrillers|</v>
      </c>
      <c r="T3451" s="14" t="str">
        <f t="shared" si="430"/>
        <v>|Unknown|</v>
      </c>
      <c r="U3451" s="14" t="str">
        <f t="shared" si="431"/>
        <v>|Victoria Diamond|William Romain|Sydney Wade|Jennifer James|Daniel Ryan|Robert Styles|Rhys Gannon|Maeve Larkin|Margaret Jackman|Katie Proctor|Jonathan Blake|Maximus Evans|Anya Lawrence|Tiffany Elefano|Diya Kittur|Berkley Silverman|Malen Clarkson|Jason Done|Rosina Carbone|Boris Burnell Anderson|Macey Howarth|Rebecca Hanssen|William Haresceugh|Chris Jack|Zita Sattar|Acushla-Tara Kupe|Tillie Amartey|Isabella Pinto|Bella Band|Lola Ogunyemi|Elizabeth Bower|Gianluca Gallucci|Jacob Henshaw|Amelia Curtis|Romy Weltman|Justin Paul Kelly|Jordan Poole|Thamela Mpumlwana|Jake Sim|Leah Choudhry|Daniel Ogbeide-John|Emma Gregory|Rachel Leskovac|Andonis Anthony|Kyle Breitkopf|Julian Richings|Kathryn Emily Douglas|</v>
      </c>
    </row>
    <row r="3452" spans="1:21">
      <c r="A3452" s="14" t="s">
        <v>16476</v>
      </c>
      <c r="B3452" s="14" t="s">
        <v>48</v>
      </c>
      <c r="C3452" s="14" t="s">
        <v>16477</v>
      </c>
      <c r="D3452" s="14" t="s">
        <v>16478</v>
      </c>
      <c r="E3452" s="14" t="s">
        <v>16479</v>
      </c>
      <c r="F3452" s="14" t="s">
        <v>1963</v>
      </c>
      <c r="G3452" s="26">
        <v>43742</v>
      </c>
      <c r="H3452" s="14">
        <v>2019</v>
      </c>
      <c r="I3452" s="14" t="s">
        <v>360</v>
      </c>
      <c r="J3452" s="14" t="s">
        <v>724</v>
      </c>
      <c r="K3452" s="14" t="s">
        <v>3429</v>
      </c>
      <c r="L3452" s="14" t="s">
        <v>16480</v>
      </c>
      <c r="M3452" s="14">
        <f t="shared" si="424"/>
        <v>2019</v>
      </c>
      <c r="N3452" s="14">
        <f t="shared" si="425"/>
        <v>10</v>
      </c>
      <c r="O3452" s="14" t="str">
        <f>IFERROR(VLOOKUP(I3452,Lists!$F$2:$G$16,2,FALSE()),"Not Rated")</f>
        <v>Adults</v>
      </c>
      <c r="P3452" s="14">
        <f t="shared" si="426"/>
        <v>102</v>
      </c>
      <c r="Q3452" s="14" t="str">
        <f t="shared" si="427"/>
        <v>Canada</v>
      </c>
      <c r="R3452" s="14" t="str">
        <f t="shared" si="428"/>
        <v>|Canada|United States|</v>
      </c>
      <c r="S3452" s="14" t="str">
        <f t="shared" si="429"/>
        <v>|Horror Movies|Thrillers|</v>
      </c>
      <c r="T3452" s="14" t="str">
        <f t="shared" si="430"/>
        <v>|Vincenzo Natali|</v>
      </c>
      <c r="U3452" s="14" t="str">
        <f t="shared" si="431"/>
        <v>|Patrick Wilson|Laysla De Oliveira|Avery Whitted|Harrison Gilbertson|Rachel Wilson|Will Buie Jr.|</v>
      </c>
    </row>
    <row r="3453" spans="1:21">
      <c r="A3453" s="14" t="s">
        <v>16481</v>
      </c>
      <c r="B3453" s="14" t="s">
        <v>48</v>
      </c>
      <c r="C3453" s="14" t="s">
        <v>16482</v>
      </c>
      <c r="D3453" s="14" t="s">
        <v>16483</v>
      </c>
      <c r="E3453" s="14" t="s">
        <v>16484</v>
      </c>
      <c r="F3453" s="14" t="s">
        <v>129</v>
      </c>
      <c r="G3453" s="26">
        <v>43742</v>
      </c>
      <c r="H3453" s="14">
        <v>2019</v>
      </c>
      <c r="I3453" s="14" t="s">
        <v>362</v>
      </c>
      <c r="J3453" s="14" t="s">
        <v>724</v>
      </c>
      <c r="K3453" s="14" t="s">
        <v>481</v>
      </c>
      <c r="L3453" s="14" t="s">
        <v>16485</v>
      </c>
      <c r="M3453" s="14">
        <f t="shared" si="424"/>
        <v>2019</v>
      </c>
      <c r="N3453" s="14">
        <f t="shared" si="425"/>
        <v>10</v>
      </c>
      <c r="O3453" s="14" t="str">
        <f>IFERROR(VLOOKUP(I3453,Lists!$F$2:$G$16,2,FALSE()),"Not Rated")</f>
        <v>Older Kids</v>
      </c>
      <c r="P3453" s="14">
        <f t="shared" si="426"/>
        <v>102</v>
      </c>
      <c r="Q3453" s="14" t="str">
        <f t="shared" si="427"/>
        <v>Turkey</v>
      </c>
      <c r="R3453" s="14" t="str">
        <f t="shared" si="428"/>
        <v>|Turkey|</v>
      </c>
      <c r="S3453" s="14" t="str">
        <f t="shared" si="429"/>
        <v>|Children &amp; Family Movies|Comedies|</v>
      </c>
      <c r="T3453" s="14" t="str">
        <f t="shared" si="430"/>
        <v>|Tugçe Soysop|</v>
      </c>
      <c r="U3453" s="14" t="str">
        <f t="shared" si="431"/>
        <v>|Selim Bayraktar|Berat Efe Parlar|Esat Polat Güler|Eda Döğer|Dora Dalgıç|Taha Sönmezisik|Zeynep Ilgin Çelik|Arda Taşarcan|Alperen Efe Esmer|İlknur Külahlıoglu|İkra Külahlıoğlu|</v>
      </c>
    </row>
    <row r="3454" spans="1:21">
      <c r="A3454" s="14" t="s">
        <v>16486</v>
      </c>
      <c r="B3454" s="14" t="s">
        <v>49</v>
      </c>
      <c r="C3454" s="14" t="s">
        <v>16487</v>
      </c>
      <c r="D3454" s="14" t="s">
        <v>117</v>
      </c>
      <c r="E3454" s="14" t="s">
        <v>16488</v>
      </c>
      <c r="F3454" s="14" t="s">
        <v>118</v>
      </c>
      <c r="G3454" s="26">
        <v>43742</v>
      </c>
      <c r="H3454" s="14">
        <v>2019</v>
      </c>
      <c r="I3454" s="14" t="s">
        <v>360</v>
      </c>
      <c r="J3454" s="14" t="s">
        <v>521</v>
      </c>
      <c r="K3454" s="14" t="s">
        <v>3016</v>
      </c>
      <c r="L3454" s="14" t="s">
        <v>16489</v>
      </c>
      <c r="M3454" s="14">
        <f t="shared" si="424"/>
        <v>2019</v>
      </c>
      <c r="N3454" s="14">
        <f t="shared" si="425"/>
        <v>10</v>
      </c>
      <c r="O3454" s="14" t="str">
        <f>IFERROR(VLOOKUP(I3454,Lists!$F$2:$G$16,2,FALSE()),"Not Rated")</f>
        <v>Adults</v>
      </c>
      <c r="P3454" s="14">
        <f t="shared" si="426"/>
        <v>5</v>
      </c>
      <c r="Q3454" s="14" t="str">
        <f t="shared" si="427"/>
        <v>United Kingdom</v>
      </c>
      <c r="R3454" s="14" t="str">
        <f t="shared" si="428"/>
        <v>|United Kingdom|</v>
      </c>
      <c r="S3454" s="14" t="str">
        <f t="shared" si="429"/>
        <v>|British TV Shows|Crime TV Shows|International TV Shows|</v>
      </c>
      <c r="T3454" s="14" t="str">
        <f t="shared" si="430"/>
        <v>|Unknown|</v>
      </c>
      <c r="U3454" s="14" t="str">
        <f t="shared" si="431"/>
        <v>|Cillian Murphy|Sam Neill|Helen McCrory|Paul Anderson|Iddo Goldberg|Annabelle Wallis|Sophie Rundle|Tom Hardy|Joe Cole|Ned Dennehy|Andy Nyman|Charlie Creed-Miles|Charlotte Riley|David Dawson|Jeffrey Postlethwaite|Matthew Postlethwaite|Ian Peck|Tony Pitts|Aidan Gillen|Adrien Brody|Charlie Murphy|Aimee-Ffion Edwards|</v>
      </c>
    </row>
    <row r="3455" spans="1:21">
      <c r="A3455" s="14" t="s">
        <v>16490</v>
      </c>
      <c r="B3455" s="14" t="s">
        <v>49</v>
      </c>
      <c r="C3455" s="14" t="s">
        <v>16491</v>
      </c>
      <c r="D3455" s="14" t="s">
        <v>117</v>
      </c>
      <c r="E3455" s="14" t="s">
        <v>16492</v>
      </c>
      <c r="F3455" s="14" t="s">
        <v>115</v>
      </c>
      <c r="G3455" s="26">
        <v>43742</v>
      </c>
      <c r="H3455" s="14">
        <v>2019</v>
      </c>
      <c r="I3455" s="14" t="s">
        <v>362</v>
      </c>
      <c r="J3455" s="14" t="s">
        <v>105</v>
      </c>
      <c r="K3455" s="14" t="s">
        <v>16493</v>
      </c>
      <c r="L3455" s="14" t="s">
        <v>16494</v>
      </c>
      <c r="M3455" s="14">
        <f t="shared" si="424"/>
        <v>2019</v>
      </c>
      <c r="N3455" s="14">
        <f t="shared" si="425"/>
        <v>10</v>
      </c>
      <c r="O3455" s="14" t="str">
        <f>IFERROR(VLOOKUP(I3455,Lists!$F$2:$G$16,2,FALSE()),"Not Rated")</f>
        <v>Older Kids</v>
      </c>
      <c r="P3455" s="14">
        <f t="shared" si="426"/>
        <v>1</v>
      </c>
      <c r="Q3455" s="14" t="str">
        <f t="shared" si="427"/>
        <v>United States</v>
      </c>
      <c r="R3455" s="14" t="str">
        <f t="shared" si="428"/>
        <v>|United States|</v>
      </c>
      <c r="S3455" s="14" t="str">
        <f t="shared" si="429"/>
        <v>|Kids' TV|TV Action &amp; Adventure|TV Dramas|</v>
      </c>
      <c r="T3455" s="14" t="str">
        <f t="shared" si="430"/>
        <v>|Unknown|</v>
      </c>
      <c r="U3455" s="14" t="str">
        <f t="shared" si="431"/>
        <v>|Alisha Wainwright|Ja'Siah Young|Jason Ritter|Michael B. Jordan|Jazmyn Simon|Ali Ahn|Sammi Haney|</v>
      </c>
    </row>
    <row r="3456" spans="1:21">
      <c r="A3456" s="14" t="s">
        <v>16495</v>
      </c>
      <c r="B3456" s="14" t="s">
        <v>49</v>
      </c>
      <c r="C3456" s="14" t="s">
        <v>16496</v>
      </c>
      <c r="D3456" s="14" t="s">
        <v>117</v>
      </c>
      <c r="E3456" s="14" t="s">
        <v>117</v>
      </c>
      <c r="F3456" s="14" t="s">
        <v>115</v>
      </c>
      <c r="G3456" s="26">
        <v>43742</v>
      </c>
      <c r="H3456" s="14">
        <v>2019</v>
      </c>
      <c r="I3456" s="14" t="s">
        <v>360</v>
      </c>
      <c r="J3456" s="14" t="s">
        <v>106</v>
      </c>
      <c r="K3456" s="14" t="s">
        <v>956</v>
      </c>
      <c r="L3456" s="14" t="s">
        <v>16497</v>
      </c>
      <c r="M3456" s="14">
        <f t="shared" si="424"/>
        <v>2019</v>
      </c>
      <c r="N3456" s="14">
        <f t="shared" si="425"/>
        <v>10</v>
      </c>
      <c r="O3456" s="14" t="str">
        <f>IFERROR(VLOOKUP(I3456,Lists!$F$2:$G$16,2,FALSE()),"Not Rated")</f>
        <v>Adults</v>
      </c>
      <c r="P3456" s="14">
        <f t="shared" si="426"/>
        <v>2</v>
      </c>
      <c r="Q3456" s="14" t="str">
        <f t="shared" si="427"/>
        <v>United States</v>
      </c>
      <c r="R3456" s="14" t="str">
        <f t="shared" si="428"/>
        <v>|United States|</v>
      </c>
      <c r="S3456" s="14" t="str">
        <f t="shared" si="429"/>
        <v>|Docuseries|Science &amp; Nature TV|</v>
      </c>
      <c r="T3456" s="14" t="str">
        <f t="shared" si="430"/>
        <v>|Unknown|</v>
      </c>
      <c r="U3456" s="14" t="str">
        <f t="shared" si="431"/>
        <v>|Unknown|</v>
      </c>
    </row>
    <row r="3457" spans="1:21">
      <c r="A3457" s="14" t="s">
        <v>16498</v>
      </c>
      <c r="B3457" s="14" t="s">
        <v>49</v>
      </c>
      <c r="C3457" s="14" t="s">
        <v>16499</v>
      </c>
      <c r="D3457" s="14" t="s">
        <v>117</v>
      </c>
      <c r="E3457" s="14" t="s">
        <v>16500</v>
      </c>
      <c r="F3457" s="14" t="s">
        <v>117</v>
      </c>
      <c r="G3457" s="26">
        <v>43742</v>
      </c>
      <c r="H3457" s="14">
        <v>2019</v>
      </c>
      <c r="I3457" s="14" t="s">
        <v>366</v>
      </c>
      <c r="J3457" s="14" t="s">
        <v>107</v>
      </c>
      <c r="K3457" s="14" t="s">
        <v>256</v>
      </c>
      <c r="L3457" s="14" t="s">
        <v>16501</v>
      </c>
      <c r="M3457" s="14">
        <f t="shared" si="424"/>
        <v>2019</v>
      </c>
      <c r="N3457" s="14">
        <f t="shared" si="425"/>
        <v>10</v>
      </c>
      <c r="O3457" s="14" t="str">
        <f>IFERROR(VLOOKUP(I3457,Lists!$F$2:$G$16,2,FALSE()),"Not Rated")</f>
        <v>Kids</v>
      </c>
      <c r="P3457" s="14">
        <f t="shared" si="426"/>
        <v>3</v>
      </c>
      <c r="Q3457" s="14" t="str">
        <f t="shared" si="427"/>
        <v>Unknown</v>
      </c>
      <c r="R3457" s="14" t="str">
        <f t="shared" si="428"/>
        <v>|Unknown|</v>
      </c>
      <c r="S3457" s="14" t="str">
        <f t="shared" si="429"/>
        <v>|Kids' TV|</v>
      </c>
      <c r="T3457" s="14" t="str">
        <f t="shared" si="430"/>
        <v>|Unknown|</v>
      </c>
      <c r="U3457" s="14" t="str">
        <f t="shared" si="431"/>
        <v>|Elyse Maloway|Vincent Tong|Erin Matthews|Andrea Libman|Alessandro Juliani|Nicole Anthony|Ian James Corlett|Britt McKillip|Kathleen Barr|Diana Kaarina|</v>
      </c>
    </row>
    <row r="3458" spans="1:21">
      <c r="A3458" s="14" t="s">
        <v>16502</v>
      </c>
      <c r="B3458" s="14" t="s">
        <v>48</v>
      </c>
      <c r="C3458" s="14" t="s">
        <v>16503</v>
      </c>
      <c r="D3458" s="14" t="s">
        <v>16504</v>
      </c>
      <c r="E3458" s="14" t="s">
        <v>16505</v>
      </c>
      <c r="F3458" s="14" t="s">
        <v>115</v>
      </c>
      <c r="G3458" s="26">
        <v>43742</v>
      </c>
      <c r="H3458" s="14">
        <v>2019</v>
      </c>
      <c r="I3458" s="14" t="s">
        <v>366</v>
      </c>
      <c r="J3458" s="14" t="s">
        <v>6181</v>
      </c>
      <c r="K3458" s="14" t="s">
        <v>251</v>
      </c>
      <c r="L3458" s="14" t="s">
        <v>16506</v>
      </c>
      <c r="M3458" s="14">
        <f t="shared" ref="M3458:M3521" si="432">IF(G3458="","",YEAR(G3458))</f>
        <v>2019</v>
      </c>
      <c r="N3458" s="14">
        <f t="shared" ref="N3458:N3521" si="433">IF(G3458="","",MONTH(G3458))</f>
        <v>10</v>
      </c>
      <c r="O3458" s="14" t="str">
        <f>IFERROR(VLOOKUP(I3458,Lists!$F$2:$G$16,2,FALSE()),"Not Rated")</f>
        <v>Kids</v>
      </c>
      <c r="P3458" s="14">
        <f t="shared" ref="P3458:P3521" si="434">IFERROR(VALUE(LEFT(J3458,FIND(" ",J3458)-1)),"")</f>
        <v>24</v>
      </c>
      <c r="Q3458" s="14" t="str">
        <f t="shared" ref="Q3458:Q3521" si="435">IFERROR(LEFT(F3458,FIND(",",F3458)-1),F3458)</f>
        <v>United States</v>
      </c>
      <c r="R3458" s="14" t="str">
        <f t="shared" ref="R3458:R3521" si="436">"|"&amp;SUBSTITUTE(F3458,", ","|")&amp;"|"</f>
        <v>|United States|</v>
      </c>
      <c r="S3458" s="14" t="str">
        <f t="shared" ref="S3458:S3521" si="437">"|"&amp;SUBSTITUTE(K3458,", ","|")&amp;"|"</f>
        <v>|Children &amp; Family Movies|</v>
      </c>
      <c r="T3458" s="14" t="str">
        <f t="shared" ref="T3458:T3521" si="438">"|"&amp;SUBSTITUTE(D3458,", ","|")&amp;"|"</f>
        <v>|Jacob Joice|Steve Ball|</v>
      </c>
      <c r="U3458" s="14" t="str">
        <f t="shared" ref="U3458:U3521" si="439">"|"&amp;SUBSTITUTE(E3458,", ","|")&amp;"|"</f>
        <v>|Gigi Saul Guerrero|Elyse Maloway|Vincent Tong|Erin Mathews|Andrea Libman|Alessandro Juliani|Nicole Anthony|Diana Kaarina|Ian James Corlett|Britt McKillip|Kathleen Barr|</v>
      </c>
    </row>
    <row r="3459" spans="1:21">
      <c r="A3459" s="14" t="s">
        <v>16507</v>
      </c>
      <c r="B3459" s="14" t="s">
        <v>49</v>
      </c>
      <c r="C3459" s="14" t="s">
        <v>16508</v>
      </c>
      <c r="D3459" s="14" t="s">
        <v>117</v>
      </c>
      <c r="E3459" s="14" t="s">
        <v>16509</v>
      </c>
      <c r="F3459" s="14" t="s">
        <v>115</v>
      </c>
      <c r="G3459" s="26">
        <v>43741</v>
      </c>
      <c r="H3459" s="14">
        <v>2019</v>
      </c>
      <c r="I3459" s="14" t="s">
        <v>360</v>
      </c>
      <c r="J3459" s="14" t="s">
        <v>105</v>
      </c>
      <c r="K3459" s="14" t="s">
        <v>16510</v>
      </c>
      <c r="L3459" s="14" t="s">
        <v>16511</v>
      </c>
      <c r="M3459" s="14">
        <f t="shared" si="432"/>
        <v>2019</v>
      </c>
      <c r="N3459" s="14">
        <f t="shared" si="433"/>
        <v>10</v>
      </c>
      <c r="O3459" s="14" t="str">
        <f>IFERROR(VLOOKUP(I3459,Lists!$F$2:$G$16,2,FALSE()),"Not Rated")</f>
        <v>Adults</v>
      </c>
      <c r="P3459" s="14">
        <f t="shared" si="434"/>
        <v>1</v>
      </c>
      <c r="Q3459" s="14" t="str">
        <f t="shared" si="435"/>
        <v>United States</v>
      </c>
      <c r="R3459" s="14" t="str">
        <f t="shared" si="436"/>
        <v>|United States|</v>
      </c>
      <c r="S3459" s="14" t="str">
        <f t="shared" si="437"/>
        <v>|Anime Series|Crime TV Shows|</v>
      </c>
      <c r="T3459" s="14" t="str">
        <f t="shared" si="438"/>
        <v>|Unknown|</v>
      </c>
      <c r="U3459" s="14" t="str">
        <f t="shared" si="439"/>
        <v>|Aislinn Derbez|Mike Colter|Jonny Cruz|Angélica Vale|Vic Chao|Danny Trejo|</v>
      </c>
    </row>
    <row r="3460" spans="1:21">
      <c r="A3460" s="14" t="s">
        <v>16512</v>
      </c>
      <c r="B3460" s="14" t="s">
        <v>49</v>
      </c>
      <c r="C3460" s="14" t="s">
        <v>16513</v>
      </c>
      <c r="D3460" s="14" t="s">
        <v>117</v>
      </c>
      <c r="E3460" s="14" t="s">
        <v>117</v>
      </c>
      <c r="F3460" s="14" t="s">
        <v>115</v>
      </c>
      <c r="G3460" s="26">
        <v>43740</v>
      </c>
      <c r="H3460" s="14">
        <v>2019</v>
      </c>
      <c r="I3460" s="14" t="s">
        <v>360</v>
      </c>
      <c r="J3460" s="14" t="s">
        <v>105</v>
      </c>
      <c r="K3460" s="14" t="s">
        <v>257</v>
      </c>
      <c r="L3460" s="14" t="s">
        <v>16514</v>
      </c>
      <c r="M3460" s="14">
        <f t="shared" si="432"/>
        <v>2019</v>
      </c>
      <c r="N3460" s="14">
        <f t="shared" si="433"/>
        <v>10</v>
      </c>
      <c r="O3460" s="14" t="str">
        <f>IFERROR(VLOOKUP(I3460,Lists!$F$2:$G$16,2,FALSE()),"Not Rated")</f>
        <v>Adults</v>
      </c>
      <c r="P3460" s="14">
        <f t="shared" si="434"/>
        <v>1</v>
      </c>
      <c r="Q3460" s="14" t="str">
        <f t="shared" si="435"/>
        <v>United States</v>
      </c>
      <c r="R3460" s="14" t="str">
        <f t="shared" si="436"/>
        <v>|United States|</v>
      </c>
      <c r="S3460" s="14" t="str">
        <f t="shared" si="437"/>
        <v>|Docuseries|</v>
      </c>
      <c r="T3460" s="14" t="str">
        <f t="shared" si="438"/>
        <v>|Unknown|</v>
      </c>
      <c r="U3460" s="14" t="str">
        <f t="shared" si="439"/>
        <v>|Unknown|</v>
      </c>
    </row>
    <row r="3461" spans="1:21">
      <c r="A3461" s="14" t="s">
        <v>16515</v>
      </c>
      <c r="B3461" s="14" t="s">
        <v>48</v>
      </c>
      <c r="C3461" s="14" t="s">
        <v>16516</v>
      </c>
      <c r="D3461" s="14" t="s">
        <v>16517</v>
      </c>
      <c r="E3461" s="14" t="s">
        <v>16518</v>
      </c>
      <c r="F3461" s="14" t="s">
        <v>125</v>
      </c>
      <c r="G3461" s="26">
        <v>43740</v>
      </c>
      <c r="H3461" s="14">
        <v>2019</v>
      </c>
      <c r="I3461" s="14" t="s">
        <v>360</v>
      </c>
      <c r="J3461" s="14" t="s">
        <v>653</v>
      </c>
      <c r="K3461" s="14" t="s">
        <v>542</v>
      </c>
      <c r="L3461" s="14" t="s">
        <v>16519</v>
      </c>
      <c r="M3461" s="14">
        <f t="shared" si="432"/>
        <v>2019</v>
      </c>
      <c r="N3461" s="14">
        <f t="shared" si="433"/>
        <v>10</v>
      </c>
      <c r="O3461" s="14" t="str">
        <f>IFERROR(VLOOKUP(I3461,Lists!$F$2:$G$16,2,FALSE()),"Not Rated")</f>
        <v>Adults</v>
      </c>
      <c r="P3461" s="14">
        <f t="shared" si="434"/>
        <v>98</v>
      </c>
      <c r="Q3461" s="14" t="str">
        <f t="shared" si="435"/>
        <v>Mexico</v>
      </c>
      <c r="R3461" s="14" t="str">
        <f t="shared" si="436"/>
        <v>|Mexico|</v>
      </c>
      <c r="S3461" s="14" t="str">
        <f t="shared" si="437"/>
        <v>|Comedies|International Movies|Romantic Movies|</v>
      </c>
      <c r="T3461" s="14" t="str">
        <f t="shared" si="438"/>
        <v>|Luis Javier Henaine|</v>
      </c>
      <c r="U3461" s="14" t="str">
        <f t="shared" si="439"/>
        <v>|Cassandra Ciangherotti|Gabriela de la Garza|Irán Castillo|Sophie Alexander-Katz|Flor Eduarda Gurrola|Mariana Cabrera|Juan Pablo Medina|Pablo Cruz Guerrero|Diana Bovio|Andrés Almeida|</v>
      </c>
    </row>
    <row r="3462" spans="1:21">
      <c r="A3462" s="14" t="s">
        <v>16520</v>
      </c>
      <c r="B3462" s="14" t="s">
        <v>48</v>
      </c>
      <c r="C3462" s="14" t="s">
        <v>16521</v>
      </c>
      <c r="D3462" s="14" t="s">
        <v>16522</v>
      </c>
      <c r="E3462" s="14" t="s">
        <v>117</v>
      </c>
      <c r="F3462" s="14" t="s">
        <v>115</v>
      </c>
      <c r="G3462" s="26">
        <v>43740</v>
      </c>
      <c r="H3462" s="14">
        <v>2018</v>
      </c>
      <c r="I3462" s="14" t="s">
        <v>362</v>
      </c>
      <c r="J3462" s="14" t="s">
        <v>1313</v>
      </c>
      <c r="K3462" s="14" t="s">
        <v>247</v>
      </c>
      <c r="L3462" s="14" t="s">
        <v>16523</v>
      </c>
      <c r="M3462" s="14">
        <f t="shared" si="432"/>
        <v>2019</v>
      </c>
      <c r="N3462" s="14">
        <f t="shared" si="433"/>
        <v>10</v>
      </c>
      <c r="O3462" s="14" t="str">
        <f>IFERROR(VLOOKUP(I3462,Lists!$F$2:$G$16,2,FALSE()),"Not Rated")</f>
        <v>Older Kids</v>
      </c>
      <c r="P3462" s="14">
        <f t="shared" si="434"/>
        <v>76</v>
      </c>
      <c r="Q3462" s="14" t="str">
        <f t="shared" si="435"/>
        <v>United States</v>
      </c>
      <c r="R3462" s="14" t="str">
        <f t="shared" si="436"/>
        <v>|United States|</v>
      </c>
      <c r="S3462" s="14" t="str">
        <f t="shared" si="437"/>
        <v>|Documentaries|</v>
      </c>
      <c r="T3462" s="14" t="str">
        <f t="shared" si="438"/>
        <v>|Anand Kamalakar|</v>
      </c>
      <c r="U3462" s="14" t="str">
        <f t="shared" si="439"/>
        <v>|Unknown|</v>
      </c>
    </row>
    <row r="3463" spans="1:21">
      <c r="A3463" s="14" t="s">
        <v>16524</v>
      </c>
      <c r="B3463" s="14" t="s">
        <v>49</v>
      </c>
      <c r="C3463" s="14" t="s">
        <v>16525</v>
      </c>
      <c r="D3463" s="14" t="s">
        <v>16526</v>
      </c>
      <c r="E3463" s="14" t="s">
        <v>16527</v>
      </c>
      <c r="F3463" s="14" t="s">
        <v>123</v>
      </c>
      <c r="G3463" s="26">
        <v>43739</v>
      </c>
      <c r="H3463" s="14">
        <v>2016</v>
      </c>
      <c r="I3463" s="14" t="s">
        <v>361</v>
      </c>
      <c r="J3463" s="14" t="s">
        <v>105</v>
      </c>
      <c r="K3463" s="14" t="s">
        <v>6268</v>
      </c>
      <c r="L3463" s="14" t="s">
        <v>16528</v>
      </c>
      <c r="M3463" s="14">
        <f t="shared" si="432"/>
        <v>2019</v>
      </c>
      <c r="N3463" s="14">
        <f t="shared" si="433"/>
        <v>10</v>
      </c>
      <c r="O3463" s="14" t="str">
        <f>IFERROR(VLOOKUP(I3463,Lists!$F$2:$G$16,2,FALSE()),"Not Rated")</f>
        <v>Teens</v>
      </c>
      <c r="P3463" s="14">
        <f t="shared" si="434"/>
        <v>1</v>
      </c>
      <c r="Q3463" s="14" t="str">
        <f t="shared" si="435"/>
        <v>South Korea</v>
      </c>
      <c r="R3463" s="14" t="str">
        <f t="shared" si="436"/>
        <v>|South Korea|</v>
      </c>
      <c r="S3463" s="14" t="str">
        <f t="shared" si="437"/>
        <v>|International TV Shows|Korean TV Shows|Romantic TV Shows|</v>
      </c>
      <c r="T3463" s="14" t="str">
        <f t="shared" si="438"/>
        <v>|Lee Yoon-jung|</v>
      </c>
      <c r="U3463" s="14" t="str">
        <f t="shared" si="439"/>
        <v>|Park Hae-Jin|Kim Go-eun|Seo Kang-jun|Lee Sung-kyoung|Nam Joo-hyuk|Park Min-ji|Hwang Seog-jeong|Son Byung-ho|Ahn Kil-kang|</v>
      </c>
    </row>
    <row r="3464" spans="1:21">
      <c r="A3464" s="14" t="s">
        <v>16529</v>
      </c>
      <c r="B3464" s="14" t="s">
        <v>49</v>
      </c>
      <c r="C3464" s="14" t="s">
        <v>16530</v>
      </c>
      <c r="D3464" s="14" t="s">
        <v>117</v>
      </c>
      <c r="E3464" s="14" t="s">
        <v>16531</v>
      </c>
      <c r="F3464" s="14" t="s">
        <v>123</v>
      </c>
      <c r="G3464" s="26">
        <v>43739</v>
      </c>
      <c r="H3464" s="14">
        <v>2017</v>
      </c>
      <c r="I3464" s="14" t="s">
        <v>361</v>
      </c>
      <c r="J3464" s="14" t="s">
        <v>105</v>
      </c>
      <c r="K3464" s="14" t="s">
        <v>6268</v>
      </c>
      <c r="L3464" s="14" t="s">
        <v>16532</v>
      </c>
      <c r="M3464" s="14">
        <f t="shared" si="432"/>
        <v>2019</v>
      </c>
      <c r="N3464" s="14">
        <f t="shared" si="433"/>
        <v>10</v>
      </c>
      <c r="O3464" s="14" t="str">
        <f>IFERROR(VLOOKUP(I3464,Lists!$F$2:$G$16,2,FALSE()),"Not Rated")</f>
        <v>Teens</v>
      </c>
      <c r="P3464" s="14">
        <f t="shared" si="434"/>
        <v>1</v>
      </c>
      <c r="Q3464" s="14" t="str">
        <f t="shared" si="435"/>
        <v>South Korea</v>
      </c>
      <c r="R3464" s="14" t="str">
        <f t="shared" si="436"/>
        <v>|South Korea|</v>
      </c>
      <c r="S3464" s="14" t="str">
        <f t="shared" si="437"/>
        <v>|International TV Shows|Korean TV Shows|Romantic TV Shows|</v>
      </c>
      <c r="T3464" s="14" t="str">
        <f t="shared" si="438"/>
        <v>|Unknown|</v>
      </c>
      <c r="U3464" s="14" t="str">
        <f t="shared" si="439"/>
        <v>|Yoo Ah-in|Im Soo-jung|Ko Kyoung-pyo|Kwak Si-yang|Jo Woo-jin|Yang Jin-sung|Jeon Soo-kyeong|Ji Dae-han|Chun Ho-jin|</v>
      </c>
    </row>
    <row r="3465" spans="1:21">
      <c r="A3465" s="14" t="s">
        <v>16533</v>
      </c>
      <c r="B3465" s="14" t="s">
        <v>49</v>
      </c>
      <c r="C3465" s="14" t="s">
        <v>16534</v>
      </c>
      <c r="D3465" s="14" t="s">
        <v>117</v>
      </c>
      <c r="E3465" s="14" t="s">
        <v>16535</v>
      </c>
      <c r="F3465" s="14" t="s">
        <v>116</v>
      </c>
      <c r="G3465" s="26">
        <v>43739</v>
      </c>
      <c r="H3465" s="14">
        <v>2018</v>
      </c>
      <c r="I3465" s="14" t="s">
        <v>360</v>
      </c>
      <c r="J3465" s="14" t="s">
        <v>105</v>
      </c>
      <c r="K3465" s="14" t="s">
        <v>424</v>
      </c>
      <c r="L3465" s="14" t="s">
        <v>16536</v>
      </c>
      <c r="M3465" s="14">
        <f t="shared" si="432"/>
        <v>2019</v>
      </c>
      <c r="N3465" s="14">
        <f t="shared" si="433"/>
        <v>10</v>
      </c>
      <c r="O3465" s="14" t="str">
        <f>IFERROR(VLOOKUP(I3465,Lists!$F$2:$G$16,2,FALSE()),"Not Rated")</f>
        <v>Adults</v>
      </c>
      <c r="P3465" s="14">
        <f t="shared" si="434"/>
        <v>1</v>
      </c>
      <c r="Q3465" s="14" t="str">
        <f t="shared" si="435"/>
        <v>India</v>
      </c>
      <c r="R3465" s="14" t="str">
        <f t="shared" si="436"/>
        <v>|India|</v>
      </c>
      <c r="S3465" s="14" t="str">
        <f t="shared" si="437"/>
        <v>|International TV Shows|Romantic TV Shows|TV Comedies|</v>
      </c>
      <c r="T3465" s="14" t="str">
        <f t="shared" si="438"/>
        <v>|Unknown|</v>
      </c>
      <c r="U3465" s="14" t="str">
        <f t="shared" si="439"/>
        <v>|Manjot Singh|Apoorva Arora|Keshav Sadhna|Shreya Mehta|Hira Ashar|Gagan Arora|</v>
      </c>
    </row>
    <row r="3466" spans="1:21">
      <c r="A3466" s="14" t="s">
        <v>16537</v>
      </c>
      <c r="B3466" s="14" t="s">
        <v>49</v>
      </c>
      <c r="C3466" s="14" t="s">
        <v>16538</v>
      </c>
      <c r="D3466" s="14" t="s">
        <v>117</v>
      </c>
      <c r="E3466" s="14" t="s">
        <v>16539</v>
      </c>
      <c r="F3466" s="14" t="s">
        <v>116</v>
      </c>
      <c r="G3466" s="26">
        <v>43739</v>
      </c>
      <c r="H3466" s="14">
        <v>2018</v>
      </c>
      <c r="I3466" s="14" t="s">
        <v>360</v>
      </c>
      <c r="J3466" s="14" t="s">
        <v>105</v>
      </c>
      <c r="K3466" s="14" t="s">
        <v>1415</v>
      </c>
      <c r="L3466" s="14" t="s">
        <v>16540</v>
      </c>
      <c r="M3466" s="14">
        <f t="shared" si="432"/>
        <v>2019</v>
      </c>
      <c r="N3466" s="14">
        <f t="shared" si="433"/>
        <v>10</v>
      </c>
      <c r="O3466" s="14" t="str">
        <f>IFERROR(VLOOKUP(I3466,Lists!$F$2:$G$16,2,FALSE()),"Not Rated")</f>
        <v>Adults</v>
      </c>
      <c r="P3466" s="14">
        <f t="shared" si="434"/>
        <v>1</v>
      </c>
      <c r="Q3466" s="14" t="str">
        <f t="shared" si="435"/>
        <v>India</v>
      </c>
      <c r="R3466" s="14" t="str">
        <f t="shared" si="436"/>
        <v>|India|</v>
      </c>
      <c r="S3466" s="14" t="str">
        <f t="shared" si="437"/>
        <v>|International TV Shows|TV Comedies|</v>
      </c>
      <c r="T3466" s="14" t="str">
        <f t="shared" si="438"/>
        <v>|Unknown|</v>
      </c>
      <c r="U3466" s="14" t="str">
        <f t="shared" si="439"/>
        <v>|Barkha Singh|Kritika Avasthi|Sejal Kumar|</v>
      </c>
    </row>
    <row r="3467" spans="1:21">
      <c r="A3467" s="14" t="s">
        <v>16541</v>
      </c>
      <c r="B3467" s="14" t="s">
        <v>48</v>
      </c>
      <c r="C3467" s="14" t="s">
        <v>16542</v>
      </c>
      <c r="D3467" s="14" t="s">
        <v>16543</v>
      </c>
      <c r="E3467" s="14" t="s">
        <v>16544</v>
      </c>
      <c r="F3467" s="14" t="s">
        <v>142</v>
      </c>
      <c r="G3467" s="26">
        <v>43739</v>
      </c>
      <c r="H3467" s="14">
        <v>2018</v>
      </c>
      <c r="I3467" s="14" t="s">
        <v>361</v>
      </c>
      <c r="J3467" s="14" t="s">
        <v>404</v>
      </c>
      <c r="K3467" s="14" t="s">
        <v>910</v>
      </c>
      <c r="L3467" s="14" t="s">
        <v>16545</v>
      </c>
      <c r="M3467" s="14">
        <f t="shared" si="432"/>
        <v>2019</v>
      </c>
      <c r="N3467" s="14">
        <f t="shared" si="433"/>
        <v>10</v>
      </c>
      <c r="O3467" s="14" t="str">
        <f>IFERROR(VLOOKUP(I3467,Lists!$F$2:$G$16,2,FALSE()),"Not Rated")</f>
        <v>Teens</v>
      </c>
      <c r="P3467" s="14">
        <f t="shared" si="434"/>
        <v>90</v>
      </c>
      <c r="Q3467" s="14" t="str">
        <f t="shared" si="435"/>
        <v>Netherlands</v>
      </c>
      <c r="R3467" s="14" t="str">
        <f t="shared" si="436"/>
        <v>|Netherlands|</v>
      </c>
      <c r="S3467" s="14" t="str">
        <f t="shared" si="437"/>
        <v>|Dramas|International Movies|Romantic Movies|</v>
      </c>
      <c r="T3467" s="14" t="str">
        <f t="shared" si="438"/>
        <v>|Roy Poortmans|</v>
      </c>
      <c r="U3467" s="14" t="str">
        <f t="shared" si="439"/>
        <v>|Vajèn van den Bosch|Buddy Vedder|Leontine Borsato|Caroline de Bruijn|Stijn Fransen|Marije Zuurveld|</v>
      </c>
    </row>
    <row r="3468" spans="1:21">
      <c r="A3468" s="14" t="s">
        <v>16546</v>
      </c>
      <c r="B3468" s="14" t="s">
        <v>49</v>
      </c>
      <c r="C3468" s="14" t="s">
        <v>16547</v>
      </c>
      <c r="D3468" s="14" t="s">
        <v>117</v>
      </c>
      <c r="E3468" s="14" t="s">
        <v>16548</v>
      </c>
      <c r="F3468" s="14" t="s">
        <v>116</v>
      </c>
      <c r="G3468" s="26">
        <v>43739</v>
      </c>
      <c r="H3468" s="14">
        <v>2018</v>
      </c>
      <c r="I3468" s="14" t="s">
        <v>360</v>
      </c>
      <c r="J3468" s="14" t="s">
        <v>105</v>
      </c>
      <c r="K3468" s="14" t="s">
        <v>1608</v>
      </c>
      <c r="L3468" s="14" t="s">
        <v>16549</v>
      </c>
      <c r="M3468" s="14">
        <f t="shared" si="432"/>
        <v>2019</v>
      </c>
      <c r="N3468" s="14">
        <f t="shared" si="433"/>
        <v>10</v>
      </c>
      <c r="O3468" s="14" t="str">
        <f>IFERROR(VLOOKUP(I3468,Lists!$F$2:$G$16,2,FALSE()),"Not Rated")</f>
        <v>Adults</v>
      </c>
      <c r="P3468" s="14">
        <f t="shared" si="434"/>
        <v>1</v>
      </c>
      <c r="Q3468" s="14" t="str">
        <f t="shared" si="435"/>
        <v>India</v>
      </c>
      <c r="R3468" s="14" t="str">
        <f t="shared" si="436"/>
        <v>|India|</v>
      </c>
      <c r="S3468" s="14" t="str">
        <f t="shared" si="437"/>
        <v>|International TV Shows|TV Comedies|TV Dramas|</v>
      </c>
      <c r="T3468" s="14" t="str">
        <f t="shared" si="438"/>
        <v>|Unknown|</v>
      </c>
      <c r="U3468" s="14" t="str">
        <f t="shared" si="439"/>
        <v>|Srishti Shrivastava|Parul Gulati|Simran Natekar|Ahsaas Channa|Shreya Mehta|Gagan Arora|Trupti Khamkar|Khushbu Baid|</v>
      </c>
    </row>
    <row r="3469" spans="1:21">
      <c r="A3469" s="14" t="s">
        <v>16550</v>
      </c>
      <c r="B3469" s="14" t="s">
        <v>49</v>
      </c>
      <c r="C3469" s="14" t="s">
        <v>16551</v>
      </c>
      <c r="D3469" s="14" t="s">
        <v>117</v>
      </c>
      <c r="E3469" s="14" t="s">
        <v>16552</v>
      </c>
      <c r="F3469" s="14" t="s">
        <v>116</v>
      </c>
      <c r="G3469" s="26">
        <v>43739</v>
      </c>
      <c r="H3469" s="14">
        <v>2017</v>
      </c>
      <c r="I3469" s="14" t="s">
        <v>360</v>
      </c>
      <c r="J3469" s="14" t="s">
        <v>105</v>
      </c>
      <c r="K3469" s="14" t="s">
        <v>1415</v>
      </c>
      <c r="L3469" s="14" t="s">
        <v>16553</v>
      </c>
      <c r="M3469" s="14">
        <f t="shared" si="432"/>
        <v>2019</v>
      </c>
      <c r="N3469" s="14">
        <f t="shared" si="433"/>
        <v>10</v>
      </c>
      <c r="O3469" s="14" t="str">
        <f>IFERROR(VLOOKUP(I3469,Lists!$F$2:$G$16,2,FALSE()),"Not Rated")</f>
        <v>Adults</v>
      </c>
      <c r="P3469" s="14">
        <f t="shared" si="434"/>
        <v>1</v>
      </c>
      <c r="Q3469" s="14" t="str">
        <f t="shared" si="435"/>
        <v>India</v>
      </c>
      <c r="R3469" s="14" t="str">
        <f t="shared" si="436"/>
        <v>|India|</v>
      </c>
      <c r="S3469" s="14" t="str">
        <f t="shared" si="437"/>
        <v>|International TV Shows|TV Comedies|</v>
      </c>
      <c r="T3469" s="14" t="str">
        <f t="shared" si="438"/>
        <v>|Unknown|</v>
      </c>
      <c r="U3469" s="14" t="str">
        <f t="shared" si="439"/>
        <v>|Kashyap Kapoor|Ashish Verma|Raghav Raj Kakker|Mukti Mohan|Akanksha Thakur|</v>
      </c>
    </row>
    <row r="3470" spans="1:21">
      <c r="A3470" s="14" t="s">
        <v>16554</v>
      </c>
      <c r="B3470" s="14" t="s">
        <v>48</v>
      </c>
      <c r="C3470" s="14" t="s">
        <v>16555</v>
      </c>
      <c r="D3470" s="14" t="s">
        <v>16556</v>
      </c>
      <c r="E3470" s="14" t="s">
        <v>117</v>
      </c>
      <c r="F3470" s="14" t="s">
        <v>116</v>
      </c>
      <c r="G3470" s="26">
        <v>43739</v>
      </c>
      <c r="H3470" s="14">
        <v>2017</v>
      </c>
      <c r="I3470" s="14" t="s">
        <v>362</v>
      </c>
      <c r="J3470" s="14" t="s">
        <v>1857</v>
      </c>
      <c r="K3470" s="14" t="s">
        <v>784</v>
      </c>
      <c r="L3470" s="14" t="s">
        <v>16557</v>
      </c>
      <c r="M3470" s="14">
        <f t="shared" si="432"/>
        <v>2019</v>
      </c>
      <c r="N3470" s="14">
        <f t="shared" si="433"/>
        <v>10</v>
      </c>
      <c r="O3470" s="14" t="str">
        <f>IFERROR(VLOOKUP(I3470,Lists!$F$2:$G$16,2,FALSE()),"Not Rated")</f>
        <v>Older Kids</v>
      </c>
      <c r="P3470" s="14">
        <f t="shared" si="434"/>
        <v>59</v>
      </c>
      <c r="Q3470" s="14" t="str">
        <f t="shared" si="435"/>
        <v>India</v>
      </c>
      <c r="R3470" s="14" t="str">
        <f t="shared" si="436"/>
        <v>|India|</v>
      </c>
      <c r="S3470" s="14" t="str">
        <f t="shared" si="437"/>
        <v>|Documentaries|International Movies|Sports Movies|</v>
      </c>
      <c r="T3470" s="14" t="str">
        <f t="shared" si="438"/>
        <v>|Vrinda Samartha|</v>
      </c>
      <c r="U3470" s="14" t="str">
        <f t="shared" si="439"/>
        <v>|Unknown|</v>
      </c>
    </row>
    <row r="3471" spans="1:21">
      <c r="A3471" s="14" t="s">
        <v>16558</v>
      </c>
      <c r="B3471" s="14" t="s">
        <v>48</v>
      </c>
      <c r="C3471" s="14" t="s">
        <v>16559</v>
      </c>
      <c r="D3471" s="14" t="s">
        <v>117</v>
      </c>
      <c r="E3471" s="14" t="s">
        <v>117</v>
      </c>
      <c r="F3471" s="14" t="s">
        <v>117</v>
      </c>
      <c r="G3471" s="26">
        <v>43739</v>
      </c>
      <c r="H3471" s="14">
        <v>2019</v>
      </c>
      <c r="I3471" s="14" t="s">
        <v>366</v>
      </c>
      <c r="J3471" s="14" t="s">
        <v>4182</v>
      </c>
      <c r="K3471" s="14" t="s">
        <v>251</v>
      </c>
      <c r="L3471" s="14" t="s">
        <v>16560</v>
      </c>
      <c r="M3471" s="14">
        <f t="shared" si="432"/>
        <v>2019</v>
      </c>
      <c r="N3471" s="14">
        <f t="shared" si="433"/>
        <v>10</v>
      </c>
      <c r="O3471" s="14" t="str">
        <f>IFERROR(VLOOKUP(I3471,Lists!$F$2:$G$16,2,FALSE()),"Not Rated")</f>
        <v>Kids</v>
      </c>
      <c r="P3471" s="14">
        <f t="shared" si="434"/>
        <v>58</v>
      </c>
      <c r="Q3471" s="14" t="str">
        <f t="shared" si="435"/>
        <v>Unknown</v>
      </c>
      <c r="R3471" s="14" t="str">
        <f t="shared" si="436"/>
        <v>|Unknown|</v>
      </c>
      <c r="S3471" s="14" t="str">
        <f t="shared" si="437"/>
        <v>|Children &amp; Family Movies|</v>
      </c>
      <c r="T3471" s="14" t="str">
        <f t="shared" si="438"/>
        <v>|Unknown|</v>
      </c>
      <c r="U3471" s="14" t="str">
        <f t="shared" si="439"/>
        <v>|Unknown|</v>
      </c>
    </row>
    <row r="3472" spans="1:21">
      <c r="A3472" s="14" t="s">
        <v>16561</v>
      </c>
      <c r="B3472" s="14" t="s">
        <v>49</v>
      </c>
      <c r="C3472" s="14" t="s">
        <v>16562</v>
      </c>
      <c r="D3472" s="14" t="s">
        <v>117</v>
      </c>
      <c r="E3472" s="14" t="s">
        <v>117</v>
      </c>
      <c r="F3472" s="14" t="s">
        <v>123</v>
      </c>
      <c r="G3472" s="26">
        <v>43739</v>
      </c>
      <c r="H3472" s="14">
        <v>2018</v>
      </c>
      <c r="I3472" s="14" t="s">
        <v>365</v>
      </c>
      <c r="J3472" s="14" t="s">
        <v>105</v>
      </c>
      <c r="K3472" s="14" t="s">
        <v>878</v>
      </c>
      <c r="L3472" s="14" t="s">
        <v>16563</v>
      </c>
      <c r="M3472" s="14">
        <f t="shared" si="432"/>
        <v>2019</v>
      </c>
      <c r="N3472" s="14">
        <f t="shared" si="433"/>
        <v>10</v>
      </c>
      <c r="O3472" s="14" t="str">
        <f>IFERROR(VLOOKUP(I3472,Lists!$F$2:$G$16,2,FALSE()),"Not Rated")</f>
        <v>Kids</v>
      </c>
      <c r="P3472" s="14">
        <f t="shared" si="434"/>
        <v>1</v>
      </c>
      <c r="Q3472" s="14" t="str">
        <f t="shared" si="435"/>
        <v>South Korea</v>
      </c>
      <c r="R3472" s="14" t="str">
        <f t="shared" si="436"/>
        <v>|South Korea|</v>
      </c>
      <c r="S3472" s="14" t="str">
        <f t="shared" si="437"/>
        <v>|Kids' TV|Korean TV Shows|</v>
      </c>
      <c r="T3472" s="14" t="str">
        <f t="shared" si="438"/>
        <v>|Unknown|</v>
      </c>
      <c r="U3472" s="14" t="str">
        <f t="shared" si="439"/>
        <v>|Unknown|</v>
      </c>
    </row>
    <row r="3473" spans="1:21">
      <c r="A3473" s="14" t="s">
        <v>16564</v>
      </c>
      <c r="B3473" s="14" t="s">
        <v>48</v>
      </c>
      <c r="C3473" s="14" t="s">
        <v>16565</v>
      </c>
      <c r="D3473" s="14" t="s">
        <v>16566</v>
      </c>
      <c r="E3473" s="14" t="s">
        <v>16567</v>
      </c>
      <c r="F3473" s="14" t="s">
        <v>115</v>
      </c>
      <c r="G3473" s="26">
        <v>43739</v>
      </c>
      <c r="H3473" s="14">
        <v>2019</v>
      </c>
      <c r="I3473" s="14" t="s">
        <v>360</v>
      </c>
      <c r="J3473" s="14" t="s">
        <v>1850</v>
      </c>
      <c r="K3473" s="14" t="s">
        <v>261</v>
      </c>
      <c r="L3473" s="14" t="s">
        <v>16568</v>
      </c>
      <c r="M3473" s="14">
        <f t="shared" si="432"/>
        <v>2019</v>
      </c>
      <c r="N3473" s="14">
        <f t="shared" si="433"/>
        <v>10</v>
      </c>
      <c r="O3473" s="14" t="str">
        <f>IFERROR(VLOOKUP(I3473,Lists!$F$2:$G$16,2,FALSE()),"Not Rated")</f>
        <v>Adults</v>
      </c>
      <c r="P3473" s="14">
        <f t="shared" si="434"/>
        <v>64</v>
      </c>
      <c r="Q3473" s="14" t="str">
        <f t="shared" si="435"/>
        <v>United States</v>
      </c>
      <c r="R3473" s="14" t="str">
        <f t="shared" si="436"/>
        <v>|United States|</v>
      </c>
      <c r="S3473" s="14" t="str">
        <f t="shared" si="437"/>
        <v>|Stand-Up Comedy|</v>
      </c>
      <c r="T3473" s="14" t="str">
        <f t="shared" si="438"/>
        <v>|Nicholaus Goossen|</v>
      </c>
      <c r="U3473" s="14" t="str">
        <f t="shared" si="439"/>
        <v>|Nikki Glaser|</v>
      </c>
    </row>
    <row r="3474" spans="1:21">
      <c r="A3474" s="14" t="s">
        <v>16569</v>
      </c>
      <c r="B3474" s="14" t="s">
        <v>48</v>
      </c>
      <c r="C3474" s="14" t="s">
        <v>16570</v>
      </c>
      <c r="D3474" s="14" t="s">
        <v>16571</v>
      </c>
      <c r="E3474" s="14" t="s">
        <v>16572</v>
      </c>
      <c r="F3474" s="14" t="s">
        <v>1095</v>
      </c>
      <c r="G3474" s="26">
        <v>43739</v>
      </c>
      <c r="H3474" s="14">
        <v>2000</v>
      </c>
      <c r="I3474" s="14" t="s">
        <v>370</v>
      </c>
      <c r="J3474" s="14" t="s">
        <v>5629</v>
      </c>
      <c r="K3474" s="14" t="s">
        <v>481</v>
      </c>
      <c r="L3474" s="14" t="s">
        <v>16573</v>
      </c>
      <c r="M3474" s="14">
        <f t="shared" si="432"/>
        <v>2019</v>
      </c>
      <c r="N3474" s="14">
        <f t="shared" si="433"/>
        <v>10</v>
      </c>
      <c r="O3474" s="14" t="str">
        <f>IFERROR(VLOOKUP(I3474,Lists!$F$2:$G$16,2,FALSE()),"Not Rated")</f>
        <v>Kids</v>
      </c>
      <c r="P3474" s="14">
        <f t="shared" si="434"/>
        <v>79</v>
      </c>
      <c r="Q3474" s="14" t="str">
        <f t="shared" si="435"/>
        <v>Germany</v>
      </c>
      <c r="R3474" s="14" t="str">
        <f t="shared" si="436"/>
        <v>|Germany|United States|</v>
      </c>
      <c r="S3474" s="14" t="str">
        <f t="shared" si="437"/>
        <v>|Children &amp; Family Movies|Comedies|</v>
      </c>
      <c r="T3474" s="14" t="str">
        <f t="shared" si="438"/>
        <v>|Stig Bergqvist|Paul Demeyer|</v>
      </c>
      <c r="U3474" s="14" t="str">
        <f t="shared" si="439"/>
        <v>|Elizabeth Daily|Tara Strong|Cheryl Chase|Christine Cavanaugh|Cree Summer|Kath Soucie|Michael Bell|Tress MacNeille|Casey Kasem|Joe Alaskey|Debbie Reynolds|Jack Riley|Susan Sarandon|John Lithgow|</v>
      </c>
    </row>
    <row r="3475" spans="1:21">
      <c r="A3475" s="14" t="s">
        <v>16574</v>
      </c>
      <c r="B3475" s="14" t="s">
        <v>49</v>
      </c>
      <c r="C3475" s="14" t="s">
        <v>16575</v>
      </c>
      <c r="D3475" s="14" t="s">
        <v>117</v>
      </c>
      <c r="E3475" s="14" t="s">
        <v>16576</v>
      </c>
      <c r="F3475" s="14" t="s">
        <v>123</v>
      </c>
      <c r="G3475" s="26">
        <v>43739</v>
      </c>
      <c r="H3475" s="14">
        <v>2016</v>
      </c>
      <c r="I3475" s="14" t="s">
        <v>361</v>
      </c>
      <c r="J3475" s="14" t="s">
        <v>105</v>
      </c>
      <c r="K3475" s="14" t="s">
        <v>6268</v>
      </c>
      <c r="L3475" s="14" t="s">
        <v>16577</v>
      </c>
      <c r="M3475" s="14">
        <f t="shared" si="432"/>
        <v>2019</v>
      </c>
      <c r="N3475" s="14">
        <f t="shared" si="433"/>
        <v>10</v>
      </c>
      <c r="O3475" s="14" t="str">
        <f>IFERROR(VLOOKUP(I3475,Lists!$F$2:$G$16,2,FALSE()),"Not Rated")</f>
        <v>Teens</v>
      </c>
      <c r="P3475" s="14">
        <f t="shared" si="434"/>
        <v>1</v>
      </c>
      <c r="Q3475" s="14" t="str">
        <f t="shared" si="435"/>
        <v>South Korea</v>
      </c>
      <c r="R3475" s="14" t="str">
        <f t="shared" si="436"/>
        <v>|South Korea|</v>
      </c>
      <c r="S3475" s="14" t="str">
        <f t="shared" si="437"/>
        <v>|International TV Shows|Korean TV Shows|Romantic TV Shows|</v>
      </c>
      <c r="T3475" s="14" t="str">
        <f t="shared" si="438"/>
        <v>|Unknown|</v>
      </c>
      <c r="U3475" s="14" t="str">
        <f t="shared" si="439"/>
        <v>|Ji Chang-wook|Song Yoon-a|Lim Yoona|Cho Seong-ha|Kim Kap-soo|Lee Jung-jin|Son Tae-young|Shin Dong-mi|</v>
      </c>
    </row>
    <row r="3476" spans="1:21">
      <c r="A3476" s="14" t="s">
        <v>16578</v>
      </c>
      <c r="B3476" s="14" t="s">
        <v>49</v>
      </c>
      <c r="C3476" s="14" t="s">
        <v>16579</v>
      </c>
      <c r="D3476" s="14" t="s">
        <v>117</v>
      </c>
      <c r="E3476" s="14" t="s">
        <v>16580</v>
      </c>
      <c r="F3476" s="14" t="s">
        <v>123</v>
      </c>
      <c r="G3476" s="26">
        <v>43739</v>
      </c>
      <c r="H3476" s="14">
        <v>2017</v>
      </c>
      <c r="I3476" s="14" t="s">
        <v>362</v>
      </c>
      <c r="J3476" s="14" t="s">
        <v>105</v>
      </c>
      <c r="K3476" s="14" t="s">
        <v>6268</v>
      </c>
      <c r="L3476" s="14" t="s">
        <v>16581</v>
      </c>
      <c r="M3476" s="14">
        <f t="shared" si="432"/>
        <v>2019</v>
      </c>
      <c r="N3476" s="14">
        <f t="shared" si="433"/>
        <v>10</v>
      </c>
      <c r="O3476" s="14" t="str">
        <f>IFERROR(VLOOKUP(I3476,Lists!$F$2:$G$16,2,FALSE()),"Not Rated")</f>
        <v>Older Kids</v>
      </c>
      <c r="P3476" s="14">
        <f t="shared" si="434"/>
        <v>1</v>
      </c>
      <c r="Q3476" s="14" t="str">
        <f t="shared" si="435"/>
        <v>South Korea</v>
      </c>
      <c r="R3476" s="14" t="str">
        <f t="shared" si="436"/>
        <v>|South Korea|</v>
      </c>
      <c r="S3476" s="14" t="str">
        <f t="shared" si="437"/>
        <v>|International TV Shows|Korean TV Shows|Romantic TV Shows|</v>
      </c>
      <c r="T3476" s="14" t="str">
        <f t="shared" si="438"/>
        <v>|Unknown|</v>
      </c>
      <c r="U3476" s="14" t="str">
        <f t="shared" si="439"/>
        <v>|Lee Hyun-woo|Joy|Lee Jung-jin|Lee Seo-won|Hong Seo-young|Choi Min-soo|Lim Ye-jin|Jang Ki-yong|Song Kang|Park Ji-young|</v>
      </c>
    </row>
    <row r="3477" spans="1:21">
      <c r="A3477" s="14" t="s">
        <v>16582</v>
      </c>
      <c r="B3477" s="14" t="s">
        <v>48</v>
      </c>
      <c r="C3477" s="14" t="s">
        <v>16583</v>
      </c>
      <c r="D3477" s="14" t="s">
        <v>16584</v>
      </c>
      <c r="E3477" s="14" t="s">
        <v>16585</v>
      </c>
      <c r="F3477" s="14" t="s">
        <v>115</v>
      </c>
      <c r="G3477" s="26">
        <v>43739</v>
      </c>
      <c r="H3477" s="14">
        <v>1998</v>
      </c>
      <c r="I3477" s="14" t="s">
        <v>370</v>
      </c>
      <c r="J3477" s="14" t="s">
        <v>2352</v>
      </c>
      <c r="K3477" s="14" t="s">
        <v>481</v>
      </c>
      <c r="L3477" s="14" t="s">
        <v>16586</v>
      </c>
      <c r="M3477" s="14">
        <f t="shared" si="432"/>
        <v>2019</v>
      </c>
      <c r="N3477" s="14">
        <f t="shared" si="433"/>
        <v>10</v>
      </c>
      <c r="O3477" s="14" t="str">
        <f>IFERROR(VLOOKUP(I3477,Lists!$F$2:$G$16,2,FALSE()),"Not Rated")</f>
        <v>Kids</v>
      </c>
      <c r="P3477" s="14">
        <f t="shared" si="434"/>
        <v>81</v>
      </c>
      <c r="Q3477" s="14" t="str">
        <f t="shared" si="435"/>
        <v>United States</v>
      </c>
      <c r="R3477" s="14" t="str">
        <f t="shared" si="436"/>
        <v>|United States|</v>
      </c>
      <c r="S3477" s="14" t="str">
        <f t="shared" si="437"/>
        <v>|Children &amp; Family Movies|Comedies|</v>
      </c>
      <c r="T3477" s="14" t="str">
        <f t="shared" si="438"/>
        <v>|Igor Kovalyov|Norton Virgien|</v>
      </c>
      <c r="U3477" s="14" t="str">
        <f t="shared" si="439"/>
        <v>|Elizabeth Daily|Christine Cavanaugh|Kath Soucie|Melanie Chartoff|Phil Proctor|Cree Summer|Cheryl Chase|Tara Strong|Jack Riley|Joe Alaskey|Michael Bell|Tress MacNeille|Busta Rhymes|Whoopi Goldberg|David Spade|</v>
      </c>
    </row>
    <row r="3478" spans="1:21">
      <c r="A3478" s="14" t="s">
        <v>16587</v>
      </c>
      <c r="B3478" s="14" t="s">
        <v>48</v>
      </c>
      <c r="C3478" s="14" t="s">
        <v>16588</v>
      </c>
      <c r="D3478" s="14" t="s">
        <v>15236</v>
      </c>
      <c r="E3478" s="14" t="s">
        <v>16589</v>
      </c>
      <c r="F3478" s="14" t="s">
        <v>115</v>
      </c>
      <c r="G3478" s="26">
        <v>43739</v>
      </c>
      <c r="H3478" s="14">
        <v>2005</v>
      </c>
      <c r="I3478" s="14" t="s">
        <v>363</v>
      </c>
      <c r="J3478" s="14" t="s">
        <v>2352</v>
      </c>
      <c r="K3478" s="14" t="s">
        <v>1034</v>
      </c>
      <c r="L3478" s="14" t="s">
        <v>16590</v>
      </c>
      <c r="M3478" s="14">
        <f t="shared" si="432"/>
        <v>2019</v>
      </c>
      <c r="N3478" s="14">
        <f t="shared" si="433"/>
        <v>10</v>
      </c>
      <c r="O3478" s="14" t="str">
        <f>IFERROR(VLOOKUP(I3478,Lists!$F$2:$G$16,2,FALSE()),"Not Rated")</f>
        <v>Adults</v>
      </c>
      <c r="P3478" s="14">
        <f t="shared" si="434"/>
        <v>81</v>
      </c>
      <c r="Q3478" s="14" t="str">
        <f t="shared" si="435"/>
        <v>United States</v>
      </c>
      <c r="R3478" s="14" t="str">
        <f t="shared" si="436"/>
        <v>|United States|</v>
      </c>
      <c r="S3478" s="14" t="str">
        <f t="shared" si="437"/>
        <v>|Comedies|Dramas|Independent Movies|</v>
      </c>
      <c r="T3478" s="14" t="str">
        <f t="shared" si="438"/>
        <v>|Noah Baumbach|</v>
      </c>
      <c r="U3478" s="14" t="str">
        <f t="shared" si="439"/>
        <v>|Jeff Daniels|Laura Linney|Jesse Eisenberg|Owen Kline|William Baldwin|Halley Feiffer|Anna Paquin|Ken Leung|David Benger|Adam Rose|</v>
      </c>
    </row>
    <row r="3479" spans="1:21">
      <c r="A3479" s="14" t="s">
        <v>16591</v>
      </c>
      <c r="B3479" s="14" t="s">
        <v>49</v>
      </c>
      <c r="C3479" s="14" t="s">
        <v>16592</v>
      </c>
      <c r="D3479" s="14" t="s">
        <v>16593</v>
      </c>
      <c r="E3479" s="14" t="s">
        <v>16594</v>
      </c>
      <c r="F3479" s="14" t="s">
        <v>115</v>
      </c>
      <c r="G3479" s="26">
        <v>43738</v>
      </c>
      <c r="H3479" s="14">
        <v>2019</v>
      </c>
      <c r="I3479" s="14" t="s">
        <v>360</v>
      </c>
      <c r="J3479" s="14" t="s">
        <v>521</v>
      </c>
      <c r="K3479" s="14" t="s">
        <v>11784</v>
      </c>
      <c r="L3479" s="14" t="s">
        <v>16595</v>
      </c>
      <c r="M3479" s="14">
        <f t="shared" si="432"/>
        <v>2019</v>
      </c>
      <c r="N3479" s="14">
        <f t="shared" si="433"/>
        <v>9</v>
      </c>
      <c r="O3479" s="14" t="str">
        <f>IFERROR(VLOOKUP(I3479,Lists!$F$2:$G$16,2,FALSE()),"Not Rated")</f>
        <v>Adults</v>
      </c>
      <c r="P3479" s="14">
        <f t="shared" si="434"/>
        <v>5</v>
      </c>
      <c r="Q3479" s="14" t="str">
        <f t="shared" si="435"/>
        <v>United States</v>
      </c>
      <c r="R3479" s="14" t="str">
        <f t="shared" si="436"/>
        <v>|United States|</v>
      </c>
      <c r="S3479" s="14" t="str">
        <f t="shared" si="437"/>
        <v>|Crime TV Shows|TV Action &amp; Adventure|TV Dramas|</v>
      </c>
      <c r="T3479" s="14" t="str">
        <f t="shared" si="438"/>
        <v>|Danny Cannon|</v>
      </c>
      <c r="U3479" s="14" t="str">
        <f t="shared" si="439"/>
        <v>|Ben McKenzie|Donal Logue|Jada Pinkett Smith|David Mazouz|Sean Pertwee|Camren Bicondova|Robin Lord Taylor|Cory Michael Smith|Erin Richards|John Doman|Victoria Cartagena|Andrew Stewart-Jones|Larry Pine|Jessica Lucas|Maggie Geha|Charlie Tahan|Drew Powell|Morena Baccarin|Anthony Carrigan|Crystal Reed|Chris Chalk|Damian Young|Michael Buscemi|Alexander Siddig|Michael Maize|</v>
      </c>
    </row>
    <row r="3480" spans="1:21">
      <c r="A3480" s="14" t="s">
        <v>16596</v>
      </c>
      <c r="B3480" s="14" t="s">
        <v>48</v>
      </c>
      <c r="C3480" s="14" t="s">
        <v>16597</v>
      </c>
      <c r="D3480" s="14" t="s">
        <v>9895</v>
      </c>
      <c r="E3480" s="14" t="s">
        <v>16598</v>
      </c>
      <c r="F3480" s="14" t="s">
        <v>118</v>
      </c>
      <c r="G3480" s="26">
        <v>43738</v>
      </c>
      <c r="H3480" s="14">
        <v>2019</v>
      </c>
      <c r="I3480" s="14" t="s">
        <v>360</v>
      </c>
      <c r="J3480" s="14" t="s">
        <v>1850</v>
      </c>
      <c r="K3480" s="14" t="s">
        <v>261</v>
      </c>
      <c r="L3480" s="14" t="s">
        <v>16599</v>
      </c>
      <c r="M3480" s="14">
        <f t="shared" si="432"/>
        <v>2019</v>
      </c>
      <c r="N3480" s="14">
        <f t="shared" si="433"/>
        <v>9</v>
      </c>
      <c r="O3480" s="14" t="str">
        <f>IFERROR(VLOOKUP(I3480,Lists!$F$2:$G$16,2,FALSE()),"Not Rated")</f>
        <v>Adults</v>
      </c>
      <c r="P3480" s="14">
        <f t="shared" si="434"/>
        <v>64</v>
      </c>
      <c r="Q3480" s="14" t="str">
        <f t="shared" si="435"/>
        <v>United Kingdom</v>
      </c>
      <c r="R3480" s="14" t="str">
        <f t="shared" si="436"/>
        <v>|United Kingdom|</v>
      </c>
      <c r="S3480" s="14" t="str">
        <f t="shared" si="437"/>
        <v>|Stand-Up Comedy|</v>
      </c>
      <c r="T3480" s="14" t="str">
        <f t="shared" si="438"/>
        <v>|Chris Howe|</v>
      </c>
      <c r="U3480" s="14" t="str">
        <f t="shared" si="439"/>
        <v>|Mo Gilligan|</v>
      </c>
    </row>
    <row r="3481" spans="1:21">
      <c r="A3481" s="14" t="s">
        <v>16600</v>
      </c>
      <c r="B3481" s="14" t="s">
        <v>48</v>
      </c>
      <c r="C3481" s="14" t="s">
        <v>16601</v>
      </c>
      <c r="D3481" s="14" t="s">
        <v>16602</v>
      </c>
      <c r="E3481" s="14" t="s">
        <v>117</v>
      </c>
      <c r="F3481" s="14" t="s">
        <v>117</v>
      </c>
      <c r="G3481" s="26">
        <v>43736</v>
      </c>
      <c r="H3481" s="14">
        <v>2019</v>
      </c>
      <c r="I3481" s="14" t="s">
        <v>362</v>
      </c>
      <c r="J3481" s="14" t="s">
        <v>8233</v>
      </c>
      <c r="K3481" s="14" t="s">
        <v>496</v>
      </c>
      <c r="L3481" s="14" t="s">
        <v>16603</v>
      </c>
      <c r="M3481" s="14">
        <f t="shared" si="432"/>
        <v>2019</v>
      </c>
      <c r="N3481" s="14">
        <f t="shared" si="433"/>
        <v>9</v>
      </c>
      <c r="O3481" s="14" t="str">
        <f>IFERROR(VLOOKUP(I3481,Lists!$F$2:$G$16,2,FALSE()),"Not Rated")</f>
        <v>Older Kids</v>
      </c>
      <c r="P3481" s="14">
        <f t="shared" si="434"/>
        <v>45</v>
      </c>
      <c r="Q3481" s="14" t="str">
        <f t="shared" si="435"/>
        <v>Unknown</v>
      </c>
      <c r="R3481" s="14" t="str">
        <f t="shared" si="436"/>
        <v>|Unknown|</v>
      </c>
      <c r="S3481" s="14" t="str">
        <f t="shared" si="437"/>
        <v>|Documentaries|International Movies|</v>
      </c>
      <c r="T3481" s="14" t="str">
        <f t="shared" si="438"/>
        <v>|Mana Yasuda|</v>
      </c>
      <c r="U3481" s="14" t="str">
        <f t="shared" si="439"/>
        <v>|Unknown|</v>
      </c>
    </row>
    <row r="3482" spans="1:21">
      <c r="A3482" s="14" t="s">
        <v>16604</v>
      </c>
      <c r="B3482" s="14" t="s">
        <v>48</v>
      </c>
      <c r="C3482" s="14" t="s">
        <v>16605</v>
      </c>
      <c r="D3482" s="14" t="s">
        <v>16602</v>
      </c>
      <c r="E3482" s="14" t="s">
        <v>16606</v>
      </c>
      <c r="F3482" s="14" t="s">
        <v>121</v>
      </c>
      <c r="G3482" s="26">
        <v>43736</v>
      </c>
      <c r="H3482" s="14">
        <v>2019</v>
      </c>
      <c r="I3482" s="14" t="s">
        <v>362</v>
      </c>
      <c r="J3482" s="14" t="s">
        <v>404</v>
      </c>
      <c r="K3482" s="14" t="s">
        <v>475</v>
      </c>
      <c r="L3482" s="14" t="s">
        <v>16607</v>
      </c>
      <c r="M3482" s="14">
        <f t="shared" si="432"/>
        <v>2019</v>
      </c>
      <c r="N3482" s="14">
        <f t="shared" si="433"/>
        <v>9</v>
      </c>
      <c r="O3482" s="14" t="str">
        <f>IFERROR(VLOOKUP(I3482,Lists!$F$2:$G$16,2,FALSE()),"Not Rated")</f>
        <v>Older Kids</v>
      </c>
      <c r="P3482" s="14">
        <f t="shared" si="434"/>
        <v>90</v>
      </c>
      <c r="Q3482" s="14" t="str">
        <f t="shared" si="435"/>
        <v>Japan</v>
      </c>
      <c r="R3482" s="14" t="str">
        <f t="shared" si="436"/>
        <v>|Japan|</v>
      </c>
      <c r="S3482" s="14" t="str">
        <f t="shared" si="437"/>
        <v>|Dramas|International Movies|</v>
      </c>
      <c r="T3482" s="14" t="str">
        <f t="shared" si="438"/>
        <v>|Mana Yasuda|</v>
      </c>
      <c r="U3482" s="14" t="str">
        <f t="shared" si="439"/>
        <v>|Fuka Koshiba|Tom Fujita|Hidetoshi Hoshida|Hiroto Kanai|Ryosuke Yusa|Shuri Tanaka|Chal Inoue|Takashi Taniguchi|Takeshi Masu|</v>
      </c>
    </row>
    <row r="3483" spans="1:21">
      <c r="A3483" s="14" t="s">
        <v>16608</v>
      </c>
      <c r="B3483" s="14" t="s">
        <v>49</v>
      </c>
      <c r="C3483" s="14" t="s">
        <v>16609</v>
      </c>
      <c r="D3483" s="14" t="s">
        <v>117</v>
      </c>
      <c r="E3483" s="14" t="s">
        <v>16610</v>
      </c>
      <c r="F3483" s="14" t="s">
        <v>116</v>
      </c>
      <c r="G3483" s="26">
        <v>43735</v>
      </c>
      <c r="H3483" s="14">
        <v>2019</v>
      </c>
      <c r="I3483" s="14" t="s">
        <v>360</v>
      </c>
      <c r="J3483" s="14" t="s">
        <v>105</v>
      </c>
      <c r="K3483" s="14" t="s">
        <v>522</v>
      </c>
      <c r="L3483" s="14" t="s">
        <v>16611</v>
      </c>
      <c r="M3483" s="14">
        <f t="shared" si="432"/>
        <v>2019</v>
      </c>
      <c r="N3483" s="14">
        <f t="shared" si="433"/>
        <v>9</v>
      </c>
      <c r="O3483" s="14" t="str">
        <f>IFERROR(VLOOKUP(I3483,Lists!$F$2:$G$16,2,FALSE()),"Not Rated")</f>
        <v>Adults</v>
      </c>
      <c r="P3483" s="14">
        <f t="shared" si="434"/>
        <v>1</v>
      </c>
      <c r="Q3483" s="14" t="str">
        <f t="shared" si="435"/>
        <v>India</v>
      </c>
      <c r="R3483" s="14" t="str">
        <f t="shared" si="436"/>
        <v>|India|</v>
      </c>
      <c r="S3483" s="14" t="str">
        <f t="shared" si="437"/>
        <v>|International TV Shows|TV Action &amp; Adventure|TV Dramas|</v>
      </c>
      <c r="T3483" s="14" t="str">
        <f t="shared" si="438"/>
        <v>|Unknown|</v>
      </c>
      <c r="U3483" s="14" t="str">
        <f t="shared" si="439"/>
        <v>|Emraan Hashmi|Viineet Kumar|Sobhita Dhulipala|Jaideep Ahlawat|Kirti Kulhari|Sohum Shah|Rajit Kapoor|Danish Hussain|</v>
      </c>
    </row>
    <row r="3484" spans="1:21">
      <c r="A3484" s="14" t="s">
        <v>16612</v>
      </c>
      <c r="B3484" s="14" t="s">
        <v>48</v>
      </c>
      <c r="C3484" s="14" t="s">
        <v>16613</v>
      </c>
      <c r="D3484" s="14" t="s">
        <v>16614</v>
      </c>
      <c r="E3484" s="14" t="s">
        <v>16615</v>
      </c>
      <c r="F3484" s="14" t="s">
        <v>129</v>
      </c>
      <c r="G3484" s="26">
        <v>43735</v>
      </c>
      <c r="H3484" s="14">
        <v>2018</v>
      </c>
      <c r="I3484" s="14" t="s">
        <v>362</v>
      </c>
      <c r="J3484" s="14" t="s">
        <v>724</v>
      </c>
      <c r="K3484" s="14" t="s">
        <v>529</v>
      </c>
      <c r="L3484" s="14" t="s">
        <v>16616</v>
      </c>
      <c r="M3484" s="14">
        <f t="shared" si="432"/>
        <v>2019</v>
      </c>
      <c r="N3484" s="14">
        <f t="shared" si="433"/>
        <v>9</v>
      </c>
      <c r="O3484" s="14" t="str">
        <f>IFERROR(VLOOKUP(I3484,Lists!$F$2:$G$16,2,FALSE()),"Not Rated")</f>
        <v>Older Kids</v>
      </c>
      <c r="P3484" s="14">
        <f t="shared" si="434"/>
        <v>102</v>
      </c>
      <c r="Q3484" s="14" t="str">
        <f t="shared" si="435"/>
        <v>Turkey</v>
      </c>
      <c r="R3484" s="14" t="str">
        <f t="shared" si="436"/>
        <v>|Turkey|</v>
      </c>
      <c r="S3484" s="14" t="str">
        <f t="shared" si="437"/>
        <v>|Comedies|International Movies|</v>
      </c>
      <c r="T3484" s="14" t="str">
        <f t="shared" si="438"/>
        <v>|Gupse Özay|</v>
      </c>
      <c r="U3484" s="14" t="str">
        <f t="shared" si="439"/>
        <v>|Gupse Özay|Eda Ece|Aksel Bonfil|Derya Alabora|Esin Eden|Hülya Duyar|Ali Çelik|Mert Öner|</v>
      </c>
    </row>
    <row r="3485" spans="1:21">
      <c r="A3485" s="14" t="s">
        <v>16617</v>
      </c>
      <c r="B3485" s="14" t="s">
        <v>49</v>
      </c>
      <c r="C3485" s="14" t="s">
        <v>16618</v>
      </c>
      <c r="D3485" s="14" t="s">
        <v>117</v>
      </c>
      <c r="E3485" s="14" t="s">
        <v>16619</v>
      </c>
      <c r="F3485" s="14" t="s">
        <v>134</v>
      </c>
      <c r="G3485" s="26">
        <v>43735</v>
      </c>
      <c r="H3485" s="14">
        <v>2019</v>
      </c>
      <c r="I3485" s="14" t="s">
        <v>360</v>
      </c>
      <c r="J3485" s="14" t="s">
        <v>107</v>
      </c>
      <c r="K3485" s="14" t="s">
        <v>992</v>
      </c>
      <c r="L3485" s="14" t="s">
        <v>16620</v>
      </c>
      <c r="M3485" s="14">
        <f t="shared" si="432"/>
        <v>2019</v>
      </c>
      <c r="N3485" s="14">
        <f t="shared" si="433"/>
        <v>9</v>
      </c>
      <c r="O3485" s="14" t="str">
        <f>IFERROR(VLOOKUP(I3485,Lists!$F$2:$G$16,2,FALSE()),"Not Rated")</f>
        <v>Adults</v>
      </c>
      <c r="P3485" s="14">
        <f t="shared" si="434"/>
        <v>3</v>
      </c>
      <c r="Q3485" s="14" t="str">
        <f t="shared" si="435"/>
        <v>Argentina</v>
      </c>
      <c r="R3485" s="14" t="str">
        <f t="shared" si="436"/>
        <v>|Argentina|</v>
      </c>
      <c r="S3485" s="14" t="str">
        <f t="shared" si="437"/>
        <v>|Crime TV Shows|International TV Shows|Spanish-Language TV Shows|</v>
      </c>
      <c r="T3485" s="14" t="str">
        <f t="shared" si="438"/>
        <v>|Unknown|</v>
      </c>
      <c r="U3485" s="14" t="str">
        <f t="shared" si="439"/>
        <v>|Juan Minujín|Martina Gusman|Gerardo Romano|Claudio Rissi|Carlos Portaluppi|Nicolás Furtado|Cristina Banegas|Abel Ayala|</v>
      </c>
    </row>
    <row r="3486" spans="1:21">
      <c r="A3486" s="14" t="s">
        <v>16621</v>
      </c>
      <c r="B3486" s="14" t="s">
        <v>48</v>
      </c>
      <c r="C3486" s="14" t="s">
        <v>16622</v>
      </c>
      <c r="D3486" s="14" t="s">
        <v>16623</v>
      </c>
      <c r="E3486" s="14" t="s">
        <v>16624</v>
      </c>
      <c r="F3486" s="14" t="s">
        <v>1084</v>
      </c>
      <c r="G3486" s="26">
        <v>43735</v>
      </c>
      <c r="H3486" s="14">
        <v>2019</v>
      </c>
      <c r="I3486" s="14" t="s">
        <v>360</v>
      </c>
      <c r="J3486" s="14" t="s">
        <v>646</v>
      </c>
      <c r="K3486" s="14" t="s">
        <v>16625</v>
      </c>
      <c r="L3486" s="14" t="s">
        <v>16626</v>
      </c>
      <c r="M3486" s="14">
        <f t="shared" si="432"/>
        <v>2019</v>
      </c>
      <c r="N3486" s="14">
        <f t="shared" si="433"/>
        <v>9</v>
      </c>
      <c r="O3486" s="14" t="str">
        <f>IFERROR(VLOOKUP(I3486,Lists!$F$2:$G$16,2,FALSE()),"Not Rated")</f>
        <v>Adults</v>
      </c>
      <c r="P3486" s="14">
        <f t="shared" si="434"/>
        <v>116</v>
      </c>
      <c r="Q3486" s="14" t="str">
        <f t="shared" si="435"/>
        <v>United States</v>
      </c>
      <c r="R3486" s="14" t="str">
        <f t="shared" si="436"/>
        <v>|United States|Canada|</v>
      </c>
      <c r="S3486" s="14" t="str">
        <f t="shared" si="437"/>
        <v>|Dramas|Sci-Fi &amp; Fantasy|Thrillers|</v>
      </c>
      <c r="T3486" s="14" t="str">
        <f t="shared" si="438"/>
        <v>|Jim Mickle|</v>
      </c>
      <c r="U3486" s="14" t="str">
        <f t="shared" si="439"/>
        <v>|Boyd Holbrook|Michael C. Hall|Cleopatra Coleman|Bokeem Woodbine|Rudi Dharmalingam|Rachel Keller|</v>
      </c>
    </row>
    <row r="3487" spans="1:21">
      <c r="A3487" s="14" t="s">
        <v>16627</v>
      </c>
      <c r="B3487" s="14" t="s">
        <v>48</v>
      </c>
      <c r="C3487" s="14" t="s">
        <v>16628</v>
      </c>
      <c r="D3487" s="14" t="s">
        <v>16629</v>
      </c>
      <c r="E3487" s="14" t="s">
        <v>117</v>
      </c>
      <c r="F3487" s="14" t="s">
        <v>115</v>
      </c>
      <c r="G3487" s="26">
        <v>43735</v>
      </c>
      <c r="H3487" s="14">
        <v>2019</v>
      </c>
      <c r="I3487" s="14" t="s">
        <v>360</v>
      </c>
      <c r="J3487" s="14" t="s">
        <v>6456</v>
      </c>
      <c r="K3487" s="14" t="s">
        <v>13578</v>
      </c>
      <c r="L3487" s="14" t="s">
        <v>16630</v>
      </c>
      <c r="M3487" s="14">
        <f t="shared" si="432"/>
        <v>2019</v>
      </c>
      <c r="N3487" s="14">
        <f t="shared" si="433"/>
        <v>9</v>
      </c>
      <c r="O3487" s="14" t="str">
        <f>IFERROR(VLOOKUP(I3487,Lists!$F$2:$G$16,2,FALSE()),"Not Rated")</f>
        <v>Adults</v>
      </c>
      <c r="P3487" s="14">
        <f t="shared" si="434"/>
        <v>42</v>
      </c>
      <c r="Q3487" s="14" t="str">
        <f t="shared" si="435"/>
        <v>United States</v>
      </c>
      <c r="R3487" s="14" t="str">
        <f t="shared" si="436"/>
        <v>|United States|</v>
      </c>
      <c r="S3487" s="14" t="str">
        <f t="shared" si="437"/>
        <v>|Anime Features|Music &amp; Musicals|Sci-Fi &amp; Fantasy|</v>
      </c>
      <c r="T3487" s="14" t="str">
        <f t="shared" si="438"/>
        <v>|Jumpei Mizusaki|Koji Morimoto|Michael Arias|Masaru Matsumoto|Arthell Isom|Henry Thurlow|Takanobu Mizuno|Elsa Nakamichi|Hajime Sasaki|Shinji Takagi|</v>
      </c>
      <c r="U3487" s="14" t="str">
        <f t="shared" si="439"/>
        <v>|Unknown|</v>
      </c>
    </row>
    <row r="3488" spans="1:21">
      <c r="A3488" s="14" t="s">
        <v>16631</v>
      </c>
      <c r="B3488" s="14" t="s">
        <v>48</v>
      </c>
      <c r="C3488" s="14" t="s">
        <v>16632</v>
      </c>
      <c r="D3488" s="14" t="s">
        <v>16633</v>
      </c>
      <c r="E3488" s="14" t="s">
        <v>16634</v>
      </c>
      <c r="F3488" s="14" t="s">
        <v>116</v>
      </c>
      <c r="G3488" s="26">
        <v>43734</v>
      </c>
      <c r="H3488" s="14">
        <v>2019</v>
      </c>
      <c r="I3488" s="14" t="s">
        <v>361</v>
      </c>
      <c r="J3488" s="14" t="s">
        <v>1526</v>
      </c>
      <c r="K3488" s="14" t="s">
        <v>910</v>
      </c>
      <c r="L3488" s="14" t="s">
        <v>16635</v>
      </c>
      <c r="M3488" s="14">
        <f t="shared" si="432"/>
        <v>2019</v>
      </c>
      <c r="N3488" s="14">
        <f t="shared" si="433"/>
        <v>9</v>
      </c>
      <c r="O3488" s="14" t="str">
        <f>IFERROR(VLOOKUP(I3488,Lists!$F$2:$G$16,2,FALSE()),"Not Rated")</f>
        <v>Teens</v>
      </c>
      <c r="P3488" s="14">
        <f t="shared" si="434"/>
        <v>133</v>
      </c>
      <c r="Q3488" s="14" t="str">
        <f t="shared" si="435"/>
        <v>India</v>
      </c>
      <c r="R3488" s="14" t="str">
        <f t="shared" si="436"/>
        <v>|India|</v>
      </c>
      <c r="S3488" s="14" t="str">
        <f t="shared" si="437"/>
        <v>|Dramas|International Movies|Romantic Movies|</v>
      </c>
      <c r="T3488" s="14" t="str">
        <f t="shared" si="438"/>
        <v>|Mangesh Hadawale|</v>
      </c>
      <c r="U3488" s="14" t="str">
        <f t="shared" si="439"/>
        <v>|Meezaan Jaffrey|Sharmin Segal|Chinmaya Surve|Anil Gawas|Sonal Jha|Sanjay Gurbaxani|Sameer Dharmadhikari|Deepak Damle|</v>
      </c>
    </row>
    <row r="3489" spans="1:21">
      <c r="A3489" s="14" t="s">
        <v>16636</v>
      </c>
      <c r="B3489" s="14" t="s">
        <v>48</v>
      </c>
      <c r="C3489" s="14" t="s">
        <v>16637</v>
      </c>
      <c r="D3489" s="14" t="s">
        <v>16638</v>
      </c>
      <c r="E3489" s="14" t="s">
        <v>16639</v>
      </c>
      <c r="F3489" s="14" t="s">
        <v>10896</v>
      </c>
      <c r="G3489" s="26">
        <v>43734</v>
      </c>
      <c r="H3489" s="14">
        <v>2013</v>
      </c>
      <c r="I3489" s="14" t="s">
        <v>364</v>
      </c>
      <c r="J3489" s="14" t="s">
        <v>1096</v>
      </c>
      <c r="K3489" s="14" t="s">
        <v>612</v>
      </c>
      <c r="L3489" s="14" t="s">
        <v>16640</v>
      </c>
      <c r="M3489" s="14">
        <f t="shared" si="432"/>
        <v>2019</v>
      </c>
      <c r="N3489" s="14">
        <f t="shared" si="433"/>
        <v>9</v>
      </c>
      <c r="O3489" s="14" t="str">
        <f>IFERROR(VLOOKUP(I3489,Lists!$F$2:$G$16,2,FALSE()),"Not Rated")</f>
        <v>Teens</v>
      </c>
      <c r="P3489" s="14">
        <f t="shared" si="434"/>
        <v>108</v>
      </c>
      <c r="Q3489" s="14" t="str">
        <f t="shared" si="435"/>
        <v>Hong Kong</v>
      </c>
      <c r="R3489" s="14" t="str">
        <f t="shared" si="436"/>
        <v>|Hong Kong|China|</v>
      </c>
      <c r="S3489" s="14" t="str">
        <f t="shared" si="437"/>
        <v>|Action &amp; Adventure|Dramas|International Movies|</v>
      </c>
      <c r="T3489" s="14" t="str">
        <f t="shared" si="438"/>
        <v>|Wong Kar Wai|</v>
      </c>
      <c r="U3489" s="14" t="str">
        <f t="shared" si="439"/>
        <v>|Tony Leung Chiu-wai|Zhang Ziyi|Chang Chen|Xiao Shen-Yang|Zhao Benshan|Song Hye-kyo|Wang Qingxiang|Zhang Jin|Lo Hoi-pang|Cung Le|Julian Cheung|</v>
      </c>
    </row>
    <row r="3490" spans="1:21">
      <c r="A3490" s="14" t="s">
        <v>16641</v>
      </c>
      <c r="B3490" s="14" t="s">
        <v>49</v>
      </c>
      <c r="C3490" s="14" t="s">
        <v>16642</v>
      </c>
      <c r="D3490" s="14" t="s">
        <v>117</v>
      </c>
      <c r="E3490" s="14" t="s">
        <v>16643</v>
      </c>
      <c r="F3490" s="14" t="s">
        <v>125</v>
      </c>
      <c r="G3490" s="26">
        <v>43734</v>
      </c>
      <c r="H3490" s="14">
        <v>2018</v>
      </c>
      <c r="I3490" s="14" t="s">
        <v>360</v>
      </c>
      <c r="J3490" s="14" t="s">
        <v>105</v>
      </c>
      <c r="K3490" s="14" t="s">
        <v>992</v>
      </c>
      <c r="L3490" s="14" t="s">
        <v>16644</v>
      </c>
      <c r="M3490" s="14">
        <f t="shared" si="432"/>
        <v>2019</v>
      </c>
      <c r="N3490" s="14">
        <f t="shared" si="433"/>
        <v>9</v>
      </c>
      <c r="O3490" s="14" t="str">
        <f>IFERROR(VLOOKUP(I3490,Lists!$F$2:$G$16,2,FALSE()),"Not Rated")</f>
        <v>Adults</v>
      </c>
      <c r="P3490" s="14">
        <f t="shared" si="434"/>
        <v>1</v>
      </c>
      <c r="Q3490" s="14" t="str">
        <f t="shared" si="435"/>
        <v>Mexico</v>
      </c>
      <c r="R3490" s="14" t="str">
        <f t="shared" si="436"/>
        <v>|Mexico|</v>
      </c>
      <c r="S3490" s="14" t="str">
        <f t="shared" si="437"/>
        <v>|Crime TV Shows|International TV Shows|Spanish-Language TV Shows|</v>
      </c>
      <c r="T3490" s="14" t="str">
        <f t="shared" si="438"/>
        <v>|Unknown|</v>
      </c>
      <c r="U3490" s="14" t="str">
        <f t="shared" si="439"/>
        <v>|Ignacio Serricchio|Ana Claudia Talancón|Flavio Medina|Luis Felipe Tovar|Mariana Seoane|Guy Ecker|Isabella Castillo|Bradley Stryker|Gustavo Sánchez Parra|Leonardo Ortizgris|Alejandro Calva|Rodrigo Oviedo|Ramón Medína|Erik Hayser|Tiaré Scanda|</v>
      </c>
    </row>
    <row r="3491" spans="1:21">
      <c r="A3491" s="14" t="s">
        <v>16645</v>
      </c>
      <c r="B3491" s="14" t="s">
        <v>49</v>
      </c>
      <c r="C3491" s="14" t="s">
        <v>16646</v>
      </c>
      <c r="D3491" s="14" t="s">
        <v>117</v>
      </c>
      <c r="E3491" s="14" t="s">
        <v>16647</v>
      </c>
      <c r="F3491" s="14" t="s">
        <v>115</v>
      </c>
      <c r="G3491" s="26">
        <v>43733</v>
      </c>
      <c r="H3491" s="14">
        <v>2019</v>
      </c>
      <c r="I3491" s="14" t="s">
        <v>361</v>
      </c>
      <c r="J3491" s="14" t="s">
        <v>106</v>
      </c>
      <c r="K3491" s="14" t="s">
        <v>257</v>
      </c>
      <c r="L3491" s="14" t="s">
        <v>16648</v>
      </c>
      <c r="M3491" s="14">
        <f t="shared" si="432"/>
        <v>2019</v>
      </c>
      <c r="N3491" s="14">
        <f t="shared" si="433"/>
        <v>9</v>
      </c>
      <c r="O3491" s="14" t="str">
        <f>IFERROR(VLOOKUP(I3491,Lists!$F$2:$G$16,2,FALSE()),"Not Rated")</f>
        <v>Teens</v>
      </c>
      <c r="P3491" s="14">
        <f t="shared" si="434"/>
        <v>2</v>
      </c>
      <c r="Q3491" s="14" t="str">
        <f t="shared" si="435"/>
        <v>United States</v>
      </c>
      <c r="R3491" s="14" t="str">
        <f t="shared" si="436"/>
        <v>|United States|</v>
      </c>
      <c r="S3491" s="14" t="str">
        <f t="shared" si="437"/>
        <v>|Docuseries|</v>
      </c>
      <c r="T3491" s="14" t="str">
        <f t="shared" si="438"/>
        <v>|Unknown|</v>
      </c>
      <c r="U3491" s="14" t="str">
        <f t="shared" si="439"/>
        <v>|Christoph Niemann|Tinker Hatfield|Es Devlin|Bjarke Ingels|Paula Scher|Platon|Ilse Crawford|Ralph Gilles|</v>
      </c>
    </row>
    <row r="3492" spans="1:21">
      <c r="A3492" s="14" t="s">
        <v>16649</v>
      </c>
      <c r="B3492" s="14" t="s">
        <v>48</v>
      </c>
      <c r="C3492" s="14" t="s">
        <v>16650</v>
      </c>
      <c r="D3492" s="14" t="s">
        <v>16651</v>
      </c>
      <c r="E3492" s="14" t="s">
        <v>117</v>
      </c>
      <c r="F3492" s="14" t="s">
        <v>1128</v>
      </c>
      <c r="G3492" s="26">
        <v>43733</v>
      </c>
      <c r="H3492" s="14">
        <v>2019</v>
      </c>
      <c r="I3492" s="14" t="s">
        <v>368</v>
      </c>
      <c r="J3492" s="14" t="s">
        <v>2892</v>
      </c>
      <c r="K3492" s="14" t="s">
        <v>496</v>
      </c>
      <c r="L3492" s="14" t="s">
        <v>16652</v>
      </c>
      <c r="M3492" s="14">
        <f t="shared" si="432"/>
        <v>2019</v>
      </c>
      <c r="N3492" s="14">
        <f t="shared" si="433"/>
        <v>9</v>
      </c>
      <c r="O3492" s="14" t="str">
        <f>IFERROR(VLOOKUP(I3492,Lists!$F$2:$G$16,2,FALSE()),"Not Rated")</f>
        <v>Kids</v>
      </c>
      <c r="P3492" s="14">
        <f t="shared" si="434"/>
        <v>38</v>
      </c>
      <c r="Q3492" s="14" t="str">
        <f t="shared" si="435"/>
        <v>United States</v>
      </c>
      <c r="R3492" s="14" t="str">
        <f t="shared" si="436"/>
        <v>|United States|Mexico|</v>
      </c>
      <c r="S3492" s="14" t="str">
        <f t="shared" si="437"/>
        <v>|Documentaries|International Movies|</v>
      </c>
      <c r="T3492" s="14" t="str">
        <f t="shared" si="438"/>
        <v>|Otilia Portillo Padua|</v>
      </c>
      <c r="U3492" s="14" t="str">
        <f t="shared" si="439"/>
        <v>|Unknown|</v>
      </c>
    </row>
    <row r="3493" spans="1:21">
      <c r="A3493" s="14" t="s">
        <v>16653</v>
      </c>
      <c r="B3493" s="14" t="s">
        <v>49</v>
      </c>
      <c r="C3493" s="14" t="s">
        <v>16654</v>
      </c>
      <c r="D3493" s="14" t="s">
        <v>117</v>
      </c>
      <c r="E3493" s="14" t="s">
        <v>16655</v>
      </c>
      <c r="F3493" s="14" t="s">
        <v>127</v>
      </c>
      <c r="G3493" s="26">
        <v>43733</v>
      </c>
      <c r="H3493" s="14">
        <v>2019</v>
      </c>
      <c r="I3493" s="14" t="s">
        <v>360</v>
      </c>
      <c r="J3493" s="14" t="s">
        <v>107</v>
      </c>
      <c r="K3493" s="14" t="s">
        <v>8023</v>
      </c>
      <c r="L3493" s="14" t="s">
        <v>16656</v>
      </c>
      <c r="M3493" s="14">
        <f t="shared" si="432"/>
        <v>2019</v>
      </c>
      <c r="N3493" s="14">
        <f t="shared" si="433"/>
        <v>9</v>
      </c>
      <c r="O3493" s="14" t="str">
        <f>IFERROR(VLOOKUP(I3493,Lists!$F$2:$G$16,2,FALSE()),"Not Rated")</f>
        <v>Adults</v>
      </c>
      <c r="P3493" s="14">
        <f t="shared" si="434"/>
        <v>3</v>
      </c>
      <c r="Q3493" s="14" t="str">
        <f t="shared" si="435"/>
        <v>Australia</v>
      </c>
      <c r="R3493" s="14" t="str">
        <f t="shared" si="436"/>
        <v>|Australia|</v>
      </c>
      <c r="S3493" s="14" t="str">
        <f t="shared" si="437"/>
        <v>|International TV Shows|TV Dramas|TV Horror|</v>
      </c>
      <c r="T3493" s="14" t="str">
        <f t="shared" si="438"/>
        <v>|Unknown|</v>
      </c>
      <c r="U3493" s="14" t="str">
        <f t="shared" si="439"/>
        <v>|Patrick Brammall|Genevieve O'Reilly|Emma Booth|Emily Barclay|Ned Dennehy|Sean Keenan|Hannah Monson|Aaron L. McGrath|John Leary|Rodger Corser|Andrew McFarlane|Luke Arnold|Rob Collins|Pernilla August|</v>
      </c>
    </row>
    <row r="3494" spans="1:21">
      <c r="A3494" s="14" t="s">
        <v>16657</v>
      </c>
      <c r="B3494" s="14" t="s">
        <v>48</v>
      </c>
      <c r="C3494" s="14" t="s">
        <v>16658</v>
      </c>
      <c r="D3494" s="14" t="s">
        <v>16659</v>
      </c>
      <c r="E3494" s="14" t="s">
        <v>16660</v>
      </c>
      <c r="F3494" s="14" t="s">
        <v>117</v>
      </c>
      <c r="G3494" s="26">
        <v>43733</v>
      </c>
      <c r="H3494" s="14">
        <v>2019</v>
      </c>
      <c r="I3494" s="14" t="s">
        <v>361</v>
      </c>
      <c r="J3494" s="14" t="s">
        <v>9626</v>
      </c>
      <c r="K3494" s="14" t="s">
        <v>554</v>
      </c>
      <c r="L3494" s="14" t="s">
        <v>16661</v>
      </c>
      <c r="M3494" s="14">
        <f t="shared" si="432"/>
        <v>2019</v>
      </c>
      <c r="N3494" s="14">
        <f t="shared" si="433"/>
        <v>9</v>
      </c>
      <c r="O3494" s="14" t="str">
        <f>IFERROR(VLOOKUP(I3494,Lists!$F$2:$G$16,2,FALSE()),"Not Rated")</f>
        <v>Teens</v>
      </c>
      <c r="P3494" s="14">
        <f t="shared" si="434"/>
        <v>146</v>
      </c>
      <c r="Q3494" s="14" t="str">
        <f t="shared" si="435"/>
        <v>Unknown</v>
      </c>
      <c r="R3494" s="14" t="str">
        <f t="shared" si="436"/>
        <v>|Unknown|</v>
      </c>
      <c r="S3494" s="14" t="str">
        <f t="shared" si="437"/>
        <v>|Comedies|International Movies|Music &amp; Musicals|</v>
      </c>
      <c r="T3494" s="14" t="str">
        <f t="shared" si="438"/>
        <v>|B. V. Nandini Reddy|</v>
      </c>
      <c r="U3494" s="14" t="str">
        <f t="shared" si="439"/>
        <v>|Samantha Ruth Prabhu|Lakshmi|Rajendraprasad|Naga Shourya|Rao Ramesh|Teja Sajja|Pragathi|Jagapathi Babu|Aishwarya|Urvashi|</v>
      </c>
    </row>
    <row r="3495" spans="1:21">
      <c r="A3495" s="14" t="s">
        <v>16662</v>
      </c>
      <c r="B3495" s="14" t="s">
        <v>48</v>
      </c>
      <c r="C3495" s="14" t="s">
        <v>16663</v>
      </c>
      <c r="D3495" s="14" t="s">
        <v>16659</v>
      </c>
      <c r="E3495" s="14" t="s">
        <v>16660</v>
      </c>
      <c r="F3495" s="14" t="s">
        <v>117</v>
      </c>
      <c r="G3495" s="26">
        <v>43733</v>
      </c>
      <c r="H3495" s="14">
        <v>2019</v>
      </c>
      <c r="I3495" s="14" t="s">
        <v>361</v>
      </c>
      <c r="J3495" s="14" t="s">
        <v>9626</v>
      </c>
      <c r="K3495" s="14" t="s">
        <v>554</v>
      </c>
      <c r="L3495" s="14" t="s">
        <v>16661</v>
      </c>
      <c r="M3495" s="14">
        <f t="shared" si="432"/>
        <v>2019</v>
      </c>
      <c r="N3495" s="14">
        <f t="shared" si="433"/>
        <v>9</v>
      </c>
      <c r="O3495" s="14" t="str">
        <f>IFERROR(VLOOKUP(I3495,Lists!$F$2:$G$16,2,FALSE()),"Not Rated")</f>
        <v>Teens</v>
      </c>
      <c r="P3495" s="14">
        <f t="shared" si="434"/>
        <v>146</v>
      </c>
      <c r="Q3495" s="14" t="str">
        <f t="shared" si="435"/>
        <v>Unknown</v>
      </c>
      <c r="R3495" s="14" t="str">
        <f t="shared" si="436"/>
        <v>|Unknown|</v>
      </c>
      <c r="S3495" s="14" t="str">
        <f t="shared" si="437"/>
        <v>|Comedies|International Movies|Music &amp; Musicals|</v>
      </c>
      <c r="T3495" s="14" t="str">
        <f t="shared" si="438"/>
        <v>|B. V. Nandini Reddy|</v>
      </c>
      <c r="U3495" s="14" t="str">
        <f t="shared" si="439"/>
        <v>|Samantha Ruth Prabhu|Lakshmi|Rajendraprasad|Naga Shourya|Rao Ramesh|Teja Sajja|Pragathi|Jagapathi Babu|Aishwarya|Urvashi|</v>
      </c>
    </row>
    <row r="3496" spans="1:21">
      <c r="A3496" s="14" t="s">
        <v>16664</v>
      </c>
      <c r="B3496" s="14" t="s">
        <v>48</v>
      </c>
      <c r="C3496" s="14" t="s">
        <v>16665</v>
      </c>
      <c r="D3496" s="14" t="s">
        <v>16666</v>
      </c>
      <c r="E3496" s="14" t="s">
        <v>16667</v>
      </c>
      <c r="F3496" s="14" t="s">
        <v>115</v>
      </c>
      <c r="G3496" s="26">
        <v>43732</v>
      </c>
      <c r="H3496" s="14">
        <v>2019</v>
      </c>
      <c r="I3496" s="14" t="s">
        <v>363</v>
      </c>
      <c r="J3496" s="14" t="s">
        <v>574</v>
      </c>
      <c r="K3496" s="14" t="s">
        <v>248</v>
      </c>
      <c r="L3496" s="14" t="s">
        <v>16668</v>
      </c>
      <c r="M3496" s="14">
        <f t="shared" si="432"/>
        <v>2019</v>
      </c>
      <c r="N3496" s="14">
        <f t="shared" si="433"/>
        <v>9</v>
      </c>
      <c r="O3496" s="14" t="str">
        <f>IFERROR(VLOOKUP(I3496,Lists!$F$2:$G$16,2,FALSE()),"Not Rated")</f>
        <v>Adults</v>
      </c>
      <c r="P3496" s="14">
        <f t="shared" si="434"/>
        <v>106</v>
      </c>
      <c r="Q3496" s="14" t="str">
        <f t="shared" si="435"/>
        <v>United States</v>
      </c>
      <c r="R3496" s="14" t="str">
        <f t="shared" si="436"/>
        <v>|United States|</v>
      </c>
      <c r="S3496" s="14" t="str">
        <f t="shared" si="437"/>
        <v>|Action &amp; Adventure|</v>
      </c>
      <c r="T3496" s="14" t="str">
        <f t="shared" si="438"/>
        <v>|Michael J. Bassett|</v>
      </c>
      <c r="U3496" s="14" t="str">
        <f t="shared" si="439"/>
        <v>|Aml Ameen|Rhea Seehorn|Roxanne McKee|Urs Rechn|Akshay Kumar|Tanya van Graan|Andre Jacobs|Sven Ruygrok|</v>
      </c>
    </row>
    <row r="3497" spans="1:21">
      <c r="A3497" s="14" t="s">
        <v>16669</v>
      </c>
      <c r="B3497" s="14" t="s">
        <v>48</v>
      </c>
      <c r="C3497" s="14" t="s">
        <v>16670</v>
      </c>
      <c r="D3497" s="14" t="s">
        <v>306</v>
      </c>
      <c r="E3497" s="14" t="s">
        <v>14745</v>
      </c>
      <c r="F3497" s="14" t="s">
        <v>115</v>
      </c>
      <c r="G3497" s="26">
        <v>43732</v>
      </c>
      <c r="H3497" s="14">
        <v>2019</v>
      </c>
      <c r="I3497" s="14" t="s">
        <v>360</v>
      </c>
      <c r="J3497" s="14" t="s">
        <v>4182</v>
      </c>
      <c r="K3497" s="14" t="s">
        <v>261</v>
      </c>
      <c r="L3497" s="14" t="s">
        <v>16671</v>
      </c>
      <c r="M3497" s="14">
        <f t="shared" si="432"/>
        <v>2019</v>
      </c>
      <c r="N3497" s="14">
        <f t="shared" si="433"/>
        <v>9</v>
      </c>
      <c r="O3497" s="14" t="str">
        <f>IFERROR(VLOOKUP(I3497,Lists!$F$2:$G$16,2,FALSE()),"Not Rated")</f>
        <v>Adults</v>
      </c>
      <c r="P3497" s="14">
        <f t="shared" si="434"/>
        <v>58</v>
      </c>
      <c r="Q3497" s="14" t="str">
        <f t="shared" si="435"/>
        <v>United States</v>
      </c>
      <c r="R3497" s="14" t="str">
        <f t="shared" si="436"/>
        <v>|United States|</v>
      </c>
      <c r="S3497" s="14" t="str">
        <f t="shared" si="437"/>
        <v>|Stand-Up Comedy|</v>
      </c>
      <c r="T3497" s="14" t="str">
        <f t="shared" si="438"/>
        <v>|Troy Miller|</v>
      </c>
      <c r="U3497" s="14" t="str">
        <f t="shared" si="439"/>
        <v>|Jeff Dunham|</v>
      </c>
    </row>
    <row r="3498" spans="1:21">
      <c r="A3498" s="14" t="s">
        <v>16672</v>
      </c>
      <c r="B3498" s="14" t="s">
        <v>48</v>
      </c>
      <c r="C3498" s="14" t="s">
        <v>16673</v>
      </c>
      <c r="D3498" s="14" t="s">
        <v>16674</v>
      </c>
      <c r="E3498" s="14" t="s">
        <v>16675</v>
      </c>
      <c r="F3498" s="14" t="s">
        <v>116</v>
      </c>
      <c r="G3498" s="26">
        <v>43731</v>
      </c>
      <c r="H3498" s="14">
        <v>2019</v>
      </c>
      <c r="I3498" s="14" t="s">
        <v>360</v>
      </c>
      <c r="J3498" s="14" t="s">
        <v>12342</v>
      </c>
      <c r="K3498" s="14" t="s">
        <v>834</v>
      </c>
      <c r="L3498" s="14" t="s">
        <v>16676</v>
      </c>
      <c r="M3498" s="14">
        <f t="shared" si="432"/>
        <v>2019</v>
      </c>
      <c r="N3498" s="14">
        <f t="shared" si="433"/>
        <v>9</v>
      </c>
      <c r="O3498" s="14" t="str">
        <f>IFERROR(VLOOKUP(I3498,Lists!$F$2:$G$16,2,FALSE()),"Not Rated")</f>
        <v>Adults</v>
      </c>
      <c r="P3498" s="14">
        <f t="shared" si="434"/>
        <v>152</v>
      </c>
      <c r="Q3498" s="14" t="str">
        <f t="shared" si="435"/>
        <v>India</v>
      </c>
      <c r="R3498" s="14" t="str">
        <f t="shared" si="436"/>
        <v>|India|</v>
      </c>
      <c r="S3498" s="14" t="str">
        <f t="shared" si="437"/>
        <v>|Comedies|Dramas|International Movies|</v>
      </c>
      <c r="T3498" s="14" t="str">
        <f t="shared" si="438"/>
        <v>|Rahul Ravindran|</v>
      </c>
      <c r="U3498" s="14" t="str">
        <f t="shared" si="439"/>
        <v>|Nagarjuna Akkineni|Rakul Preet Singh|Lakshmi|Rao Ramesh|Vennela Kishore|Jhansi|Devadarshini Chetan|Nishanti|</v>
      </c>
    </row>
    <row r="3499" spans="1:21">
      <c r="A3499" s="14" t="s">
        <v>16677</v>
      </c>
      <c r="B3499" s="14" t="s">
        <v>48</v>
      </c>
      <c r="C3499" s="14" t="s">
        <v>16678</v>
      </c>
      <c r="D3499" s="14" t="s">
        <v>16679</v>
      </c>
      <c r="E3499" s="14" t="s">
        <v>16680</v>
      </c>
      <c r="F3499" s="14" t="s">
        <v>115</v>
      </c>
      <c r="G3499" s="26">
        <v>43731</v>
      </c>
      <c r="H3499" s="14">
        <v>2018</v>
      </c>
      <c r="I3499" s="14" t="s">
        <v>360</v>
      </c>
      <c r="J3499" s="14" t="s">
        <v>872</v>
      </c>
      <c r="K3499" s="14" t="s">
        <v>4695</v>
      </c>
      <c r="L3499" s="14" t="s">
        <v>16681</v>
      </c>
      <c r="M3499" s="14">
        <f t="shared" si="432"/>
        <v>2019</v>
      </c>
      <c r="N3499" s="14">
        <f t="shared" si="433"/>
        <v>9</v>
      </c>
      <c r="O3499" s="14" t="str">
        <f>IFERROR(VLOOKUP(I3499,Lists!$F$2:$G$16,2,FALSE()),"Not Rated")</f>
        <v>Adults</v>
      </c>
      <c r="P3499" s="14">
        <f t="shared" si="434"/>
        <v>87</v>
      </c>
      <c r="Q3499" s="14" t="str">
        <f t="shared" si="435"/>
        <v>United States</v>
      </c>
      <c r="R3499" s="14" t="str">
        <f t="shared" si="436"/>
        <v>|United States|</v>
      </c>
      <c r="S3499" s="14" t="str">
        <f t="shared" si="437"/>
        <v>|Comedies|Independent Movies|International Movies|</v>
      </c>
      <c r="T3499" s="14" t="str">
        <f t="shared" si="438"/>
        <v>|Archie Borders|</v>
      </c>
      <c r="U3499" s="14" t="str">
        <f t="shared" si="439"/>
        <v>|Matt Walsh|Judith Godreche|Reid Scott|Michaela Watkins|David Wain|Gary Cole|</v>
      </c>
    </row>
    <row r="3500" spans="1:21">
      <c r="A3500" s="14" t="s">
        <v>16682</v>
      </c>
      <c r="B3500" s="14" t="s">
        <v>48</v>
      </c>
      <c r="C3500" s="14" t="s">
        <v>16683</v>
      </c>
      <c r="D3500" s="14" t="s">
        <v>16684</v>
      </c>
      <c r="E3500" s="14" t="s">
        <v>16685</v>
      </c>
      <c r="F3500" s="14" t="s">
        <v>116</v>
      </c>
      <c r="G3500" s="26">
        <v>43730</v>
      </c>
      <c r="H3500" s="14">
        <v>2009</v>
      </c>
      <c r="I3500" s="14" t="s">
        <v>360</v>
      </c>
      <c r="J3500" s="14" t="s">
        <v>1121</v>
      </c>
      <c r="K3500" s="14" t="s">
        <v>444</v>
      </c>
      <c r="L3500" s="14" t="s">
        <v>16686</v>
      </c>
      <c r="M3500" s="14">
        <f t="shared" si="432"/>
        <v>2019</v>
      </c>
      <c r="N3500" s="14">
        <f t="shared" si="433"/>
        <v>9</v>
      </c>
      <c r="O3500" s="14" t="str">
        <f>IFERROR(VLOOKUP(I3500,Lists!$F$2:$G$16,2,FALSE()),"Not Rated")</f>
        <v>Adults</v>
      </c>
      <c r="P3500" s="14">
        <f t="shared" si="434"/>
        <v>121</v>
      </c>
      <c r="Q3500" s="14" t="str">
        <f t="shared" si="435"/>
        <v>India</v>
      </c>
      <c r="R3500" s="14" t="str">
        <f t="shared" si="436"/>
        <v>|India|</v>
      </c>
      <c r="S3500" s="14" t="str">
        <f t="shared" si="437"/>
        <v>|Dramas|Independent Movies|International Movies|</v>
      </c>
      <c r="T3500" s="14" t="str">
        <f t="shared" si="438"/>
        <v>|Deepti Naval|</v>
      </c>
      <c r="U3500" s="14" t="str">
        <f t="shared" si="439"/>
        <v>|Manisha Koirala|Rajit Kapoor|Sanaj Naval|Rajendra Gupta|Suhaas Khandke|Nassar Abdulla|Saurabh Dubey|Usha Jadhav|Ashwin Kaushal|Milind Soman|</v>
      </c>
    </row>
    <row r="3501" spans="1:21">
      <c r="A3501" s="14" t="s">
        <v>16687</v>
      </c>
      <c r="B3501" s="14" t="s">
        <v>49</v>
      </c>
      <c r="C3501" s="14" t="s">
        <v>16688</v>
      </c>
      <c r="D3501" s="14" t="s">
        <v>117</v>
      </c>
      <c r="E3501" s="14" t="s">
        <v>16689</v>
      </c>
      <c r="F3501" s="14" t="s">
        <v>123</v>
      </c>
      <c r="G3501" s="26">
        <v>43729</v>
      </c>
      <c r="H3501" s="14">
        <v>2019</v>
      </c>
      <c r="I3501" s="14" t="s">
        <v>360</v>
      </c>
      <c r="J3501" s="14" t="s">
        <v>105</v>
      </c>
      <c r="K3501" s="14" t="s">
        <v>12259</v>
      </c>
      <c r="L3501" s="14" t="s">
        <v>16690</v>
      </c>
      <c r="M3501" s="14">
        <f t="shared" si="432"/>
        <v>2019</v>
      </c>
      <c r="N3501" s="14">
        <f t="shared" si="433"/>
        <v>9</v>
      </c>
      <c r="O3501" s="14" t="str">
        <f>IFERROR(VLOOKUP(I3501,Lists!$F$2:$G$16,2,FALSE()),"Not Rated")</f>
        <v>Adults</v>
      </c>
      <c r="P3501" s="14">
        <f t="shared" si="434"/>
        <v>1</v>
      </c>
      <c r="Q3501" s="14" t="str">
        <f t="shared" si="435"/>
        <v>South Korea</v>
      </c>
      <c r="R3501" s="14" t="str">
        <f t="shared" si="436"/>
        <v>|South Korea|</v>
      </c>
      <c r="S3501" s="14" t="str">
        <f t="shared" si="437"/>
        <v>|International TV Shows|Korean TV Shows|TV Action &amp; Adventure|</v>
      </c>
      <c r="T3501" s="14" t="str">
        <f t="shared" si="438"/>
        <v>|Unknown|</v>
      </c>
      <c r="U3501" s="14" t="str">
        <f t="shared" si="439"/>
        <v>|Lee Seung-gi|Bae Suzy|Shin Sung-rok|Moon Jung-hee|Baek Yoon-sik|Moon Sung-keun|Lee Gyoung-young|Lee Ki-young|Kim Min-jong|Jung Man-sik|Hwang Bo-ra|</v>
      </c>
    </row>
    <row r="3502" spans="1:21">
      <c r="A3502" s="14" t="s">
        <v>16691</v>
      </c>
      <c r="B3502" s="14" t="s">
        <v>48</v>
      </c>
      <c r="C3502" s="14" t="s">
        <v>16692</v>
      </c>
      <c r="D3502" s="14" t="s">
        <v>16693</v>
      </c>
      <c r="E3502" s="14" t="s">
        <v>16694</v>
      </c>
      <c r="F3502" s="14" t="s">
        <v>115</v>
      </c>
      <c r="G3502" s="26">
        <v>43728</v>
      </c>
      <c r="H3502" s="14">
        <v>2019</v>
      </c>
      <c r="I3502" s="14" t="s">
        <v>360</v>
      </c>
      <c r="J3502" s="14" t="s">
        <v>760</v>
      </c>
      <c r="K3502" s="14" t="s">
        <v>245</v>
      </c>
      <c r="L3502" s="14" t="s">
        <v>16695</v>
      </c>
      <c r="M3502" s="14">
        <f t="shared" si="432"/>
        <v>2019</v>
      </c>
      <c r="N3502" s="14">
        <f t="shared" si="433"/>
        <v>9</v>
      </c>
      <c r="O3502" s="14" t="str">
        <f>IFERROR(VLOOKUP(I3502,Lists!$F$2:$G$16,2,FALSE()),"Not Rated")</f>
        <v>Adults</v>
      </c>
      <c r="P3502" s="14">
        <f t="shared" si="434"/>
        <v>83</v>
      </c>
      <c r="Q3502" s="14" t="str">
        <f t="shared" si="435"/>
        <v>United States</v>
      </c>
      <c r="R3502" s="14" t="str">
        <f t="shared" si="436"/>
        <v>|United States|</v>
      </c>
      <c r="S3502" s="14" t="str">
        <f t="shared" si="437"/>
        <v>|Comedies|</v>
      </c>
      <c r="T3502" s="14" t="str">
        <f t="shared" si="438"/>
        <v>|Scott Aukerman|</v>
      </c>
      <c r="U3502" s="14" t="str">
        <f t="shared" si="439"/>
        <v>|Zach Galifianakis|Lauren Lapkus|Ryan Gaul|Jiavani Linayao|Will Ferrell|</v>
      </c>
    </row>
    <row r="3503" spans="1:21">
      <c r="A3503" s="14" t="s">
        <v>16696</v>
      </c>
      <c r="B3503" s="14" t="s">
        <v>49</v>
      </c>
      <c r="C3503" s="14" t="s">
        <v>16697</v>
      </c>
      <c r="D3503" s="14" t="s">
        <v>117</v>
      </c>
      <c r="E3503" s="14" t="s">
        <v>16698</v>
      </c>
      <c r="F3503" s="14" t="s">
        <v>117</v>
      </c>
      <c r="G3503" s="26">
        <v>43728</v>
      </c>
      <c r="H3503" s="14">
        <v>2019</v>
      </c>
      <c r="I3503" s="14" t="s">
        <v>360</v>
      </c>
      <c r="J3503" s="14" t="s">
        <v>105</v>
      </c>
      <c r="K3503" s="14" t="s">
        <v>1470</v>
      </c>
      <c r="L3503" s="14" t="s">
        <v>16699</v>
      </c>
      <c r="M3503" s="14">
        <f t="shared" si="432"/>
        <v>2019</v>
      </c>
      <c r="N3503" s="14">
        <f t="shared" si="433"/>
        <v>9</v>
      </c>
      <c r="O3503" s="14" t="str">
        <f>IFERROR(VLOOKUP(I3503,Lists!$F$2:$G$16,2,FALSE()),"Not Rated")</f>
        <v>Adults</v>
      </c>
      <c r="P3503" s="14">
        <f t="shared" si="434"/>
        <v>1</v>
      </c>
      <c r="Q3503" s="14" t="str">
        <f t="shared" si="435"/>
        <v>Unknown</v>
      </c>
      <c r="R3503" s="14" t="str">
        <f t="shared" si="436"/>
        <v>|Unknown|</v>
      </c>
      <c r="S3503" s="14" t="str">
        <f t="shared" si="437"/>
        <v>|Crime TV Shows|International TV Shows|TV Dramas|</v>
      </c>
      <c r="T3503" s="14" t="str">
        <f t="shared" si="438"/>
        <v>|Unknown|</v>
      </c>
      <c r="U3503" s="14" t="str">
        <f t="shared" si="439"/>
        <v>|Margot Bancilhon|Laurent Lucas|Stéphane Jobert|Anne Azoulay|Mhamed Arezki|Sara Giraudeau|Nathalie Baye|Jérémie Renier|</v>
      </c>
    </row>
    <row r="3504" spans="1:21">
      <c r="A3504" s="14" t="s">
        <v>16700</v>
      </c>
      <c r="B3504" s="14" t="s">
        <v>49</v>
      </c>
      <c r="C3504" s="14" t="s">
        <v>16701</v>
      </c>
      <c r="D3504" s="14" t="s">
        <v>117</v>
      </c>
      <c r="E3504" s="14" t="s">
        <v>16702</v>
      </c>
      <c r="F3504" s="14" t="s">
        <v>124</v>
      </c>
      <c r="G3504" s="26">
        <v>43728</v>
      </c>
      <c r="H3504" s="14">
        <v>2019</v>
      </c>
      <c r="I3504" s="14" t="s">
        <v>360</v>
      </c>
      <c r="J3504" s="14" t="s">
        <v>105</v>
      </c>
      <c r="K3504" s="14" t="s">
        <v>3016</v>
      </c>
      <c r="L3504" s="14" t="s">
        <v>16703</v>
      </c>
      <c r="M3504" s="14">
        <f t="shared" si="432"/>
        <v>2019</v>
      </c>
      <c r="N3504" s="14">
        <f t="shared" si="433"/>
        <v>9</v>
      </c>
      <c r="O3504" s="14" t="str">
        <f>IFERROR(VLOOKUP(I3504,Lists!$F$2:$G$16,2,FALSE()),"Not Rated")</f>
        <v>Adults</v>
      </c>
      <c r="P3504" s="14">
        <f t="shared" si="434"/>
        <v>1</v>
      </c>
      <c r="Q3504" s="14" t="str">
        <f t="shared" si="435"/>
        <v>Germany</v>
      </c>
      <c r="R3504" s="14" t="str">
        <f t="shared" si="436"/>
        <v>|Germany|</v>
      </c>
      <c r="S3504" s="14" t="str">
        <f t="shared" si="437"/>
        <v>|British TV Shows|Crime TV Shows|International TV Shows|</v>
      </c>
      <c r="T3504" s="14" t="str">
        <f t="shared" si="438"/>
        <v>|Unknown|</v>
      </c>
      <c r="U3504" s="14" t="str">
        <f t="shared" si="439"/>
        <v>|Eva Meckbach|Sylvester Groth|Florence Kasumba|Peter Kurth|Christian Berkel|Nina Hoss|Christian Kuchenbuch|Jonathan Berlin|Deniz Arora|</v>
      </c>
    </row>
    <row r="3505" spans="1:21">
      <c r="A3505" s="14" t="s">
        <v>16704</v>
      </c>
      <c r="B3505" s="14" t="s">
        <v>49</v>
      </c>
      <c r="C3505" s="14" t="s">
        <v>16705</v>
      </c>
      <c r="D3505" s="14" t="s">
        <v>16706</v>
      </c>
      <c r="E3505" s="14" t="s">
        <v>16707</v>
      </c>
      <c r="F3505" s="14" t="s">
        <v>122</v>
      </c>
      <c r="G3505" s="26">
        <v>43728</v>
      </c>
      <c r="H3505" s="14">
        <v>2019</v>
      </c>
      <c r="I3505" s="14" t="s">
        <v>360</v>
      </c>
      <c r="J3505" s="14" t="s">
        <v>105</v>
      </c>
      <c r="K3505" s="14" t="s">
        <v>3016</v>
      </c>
      <c r="L3505" s="14" t="s">
        <v>16708</v>
      </c>
      <c r="M3505" s="14">
        <f t="shared" si="432"/>
        <v>2019</v>
      </c>
      <c r="N3505" s="14">
        <f t="shared" si="433"/>
        <v>9</v>
      </c>
      <c r="O3505" s="14" t="str">
        <f>IFERROR(VLOOKUP(I3505,Lists!$F$2:$G$16,2,FALSE()),"Not Rated")</f>
        <v>Adults</v>
      </c>
      <c r="P3505" s="14">
        <f t="shared" si="434"/>
        <v>1</v>
      </c>
      <c r="Q3505" s="14" t="str">
        <f t="shared" si="435"/>
        <v>Spain</v>
      </c>
      <c r="R3505" s="14" t="str">
        <f t="shared" si="436"/>
        <v>|Spain|</v>
      </c>
      <c r="S3505" s="14" t="str">
        <f t="shared" si="437"/>
        <v>|British TV Shows|Crime TV Shows|International TV Shows|</v>
      </c>
      <c r="T3505" s="14" t="str">
        <f t="shared" si="438"/>
        <v>|Mariano Barroso|</v>
      </c>
      <c r="U3505" s="14" t="str">
        <f t="shared" si="439"/>
        <v>|Emma Suárez|Jorge Bosch|Álvaro Cervantes|Carmen Machi|Inma Cuesta|Eduard Fernández|María Morales|José Ángel Egido|Daniel Chamorro|Javi Coll|Carlos Manuel Díaz|Nuria Mencía|Milo Taboada|</v>
      </c>
    </row>
    <row r="3506" spans="1:21">
      <c r="A3506" s="14" t="s">
        <v>16709</v>
      </c>
      <c r="B3506" s="14" t="s">
        <v>49</v>
      </c>
      <c r="C3506" s="14" t="s">
        <v>16710</v>
      </c>
      <c r="D3506" s="14" t="s">
        <v>117</v>
      </c>
      <c r="E3506" s="14" t="s">
        <v>117</v>
      </c>
      <c r="F3506" s="14" t="s">
        <v>115</v>
      </c>
      <c r="G3506" s="26">
        <v>43728</v>
      </c>
      <c r="H3506" s="14">
        <v>2019</v>
      </c>
      <c r="I3506" s="14" t="s">
        <v>360</v>
      </c>
      <c r="J3506" s="14" t="s">
        <v>106</v>
      </c>
      <c r="K3506" s="14" t="s">
        <v>262</v>
      </c>
      <c r="L3506" s="14" t="s">
        <v>16711</v>
      </c>
      <c r="M3506" s="14">
        <f t="shared" si="432"/>
        <v>2019</v>
      </c>
      <c r="N3506" s="14">
        <f t="shared" si="433"/>
        <v>9</v>
      </c>
      <c r="O3506" s="14" t="str">
        <f>IFERROR(VLOOKUP(I3506,Lists!$F$2:$G$16,2,FALSE()),"Not Rated")</f>
        <v>Adults</v>
      </c>
      <c r="P3506" s="14">
        <f t="shared" si="434"/>
        <v>2</v>
      </c>
      <c r="Q3506" s="14" t="str">
        <f t="shared" si="435"/>
        <v>United States</v>
      </c>
      <c r="R3506" s="14" t="str">
        <f t="shared" si="436"/>
        <v>|United States|</v>
      </c>
      <c r="S3506" s="14" t="str">
        <f t="shared" si="437"/>
        <v>|Reality TV|</v>
      </c>
      <c r="T3506" s="14" t="str">
        <f t="shared" si="438"/>
        <v>|Unknown|</v>
      </c>
      <c r="U3506" s="14" t="str">
        <f t="shared" si="439"/>
        <v>|Unknown|</v>
      </c>
    </row>
    <row r="3507" spans="1:21">
      <c r="A3507" s="14" t="s">
        <v>16712</v>
      </c>
      <c r="B3507" s="14" t="s">
        <v>49</v>
      </c>
      <c r="C3507" s="14" t="s">
        <v>16713</v>
      </c>
      <c r="D3507" s="14" t="s">
        <v>117</v>
      </c>
      <c r="E3507" s="14" t="s">
        <v>16714</v>
      </c>
      <c r="F3507" s="14" t="s">
        <v>115</v>
      </c>
      <c r="G3507" s="26">
        <v>43728</v>
      </c>
      <c r="H3507" s="14">
        <v>2019</v>
      </c>
      <c r="I3507" s="14" t="s">
        <v>361</v>
      </c>
      <c r="J3507" s="14" t="s">
        <v>105</v>
      </c>
      <c r="K3507" s="14" t="s">
        <v>956</v>
      </c>
      <c r="L3507" s="14" t="s">
        <v>16715</v>
      </c>
      <c r="M3507" s="14">
        <f t="shared" si="432"/>
        <v>2019</v>
      </c>
      <c r="N3507" s="14">
        <f t="shared" si="433"/>
        <v>9</v>
      </c>
      <c r="O3507" s="14" t="str">
        <f>IFERROR(VLOOKUP(I3507,Lists!$F$2:$G$16,2,FALSE()),"Not Rated")</f>
        <v>Teens</v>
      </c>
      <c r="P3507" s="14">
        <f t="shared" si="434"/>
        <v>1</v>
      </c>
      <c r="Q3507" s="14" t="str">
        <f t="shared" si="435"/>
        <v>United States</v>
      </c>
      <c r="R3507" s="14" t="str">
        <f t="shared" si="436"/>
        <v>|United States|</v>
      </c>
      <c r="S3507" s="14" t="str">
        <f t="shared" si="437"/>
        <v>|Docuseries|Science &amp; Nature TV|</v>
      </c>
      <c r="T3507" s="14" t="str">
        <f t="shared" si="438"/>
        <v>|Unknown|</v>
      </c>
      <c r="U3507" s="14" t="str">
        <f t="shared" si="439"/>
        <v>|Bill Gates|</v>
      </c>
    </row>
    <row r="3508" spans="1:21">
      <c r="A3508" s="14" t="s">
        <v>16716</v>
      </c>
      <c r="B3508" s="14" t="s">
        <v>49</v>
      </c>
      <c r="C3508" s="14" t="s">
        <v>16717</v>
      </c>
      <c r="D3508" s="14" t="s">
        <v>16718</v>
      </c>
      <c r="E3508" s="14" t="s">
        <v>16719</v>
      </c>
      <c r="F3508" s="14" t="s">
        <v>122</v>
      </c>
      <c r="G3508" s="26">
        <v>43728</v>
      </c>
      <c r="H3508" s="14">
        <v>2019</v>
      </c>
      <c r="I3508" s="14" t="s">
        <v>360</v>
      </c>
      <c r="J3508" s="14" t="s">
        <v>105</v>
      </c>
      <c r="K3508" s="14" t="s">
        <v>1608</v>
      </c>
      <c r="L3508" s="14" t="s">
        <v>16720</v>
      </c>
      <c r="M3508" s="14">
        <f t="shared" si="432"/>
        <v>2019</v>
      </c>
      <c r="N3508" s="14">
        <f t="shared" si="433"/>
        <v>9</v>
      </c>
      <c r="O3508" s="14" t="str">
        <f>IFERROR(VLOOKUP(I3508,Lists!$F$2:$G$16,2,FALSE()),"Not Rated")</f>
        <v>Adults</v>
      </c>
      <c r="P3508" s="14">
        <f t="shared" si="434"/>
        <v>1</v>
      </c>
      <c r="Q3508" s="14" t="str">
        <f t="shared" si="435"/>
        <v>Spain</v>
      </c>
      <c r="R3508" s="14" t="str">
        <f t="shared" si="436"/>
        <v>|Spain|</v>
      </c>
      <c r="S3508" s="14" t="str">
        <f t="shared" si="437"/>
        <v>|International TV Shows|TV Comedies|TV Dramas|</v>
      </c>
      <c r="T3508" s="14" t="str">
        <f t="shared" si="438"/>
        <v>|Kiko Cruz Claverol|Patricia Font|</v>
      </c>
      <c r="U3508" s="14" t="str">
        <f t="shared" si="439"/>
        <v>|Iria del Río|Nora Navas|Josep Linuesa|Natàlia Barrientos|Dèlia Brufau|Yasmina Drissi Sales|Júlia Gibert|Mireia Oriol|Asia Ortega Leiva|Claudia Riera|Mireia Aixalà|Juli Fàbregas|Àgata Roca|Marc Clotet|</v>
      </c>
    </row>
    <row r="3509" spans="1:21">
      <c r="A3509" s="14" t="s">
        <v>16721</v>
      </c>
      <c r="B3509" s="14" t="s">
        <v>48</v>
      </c>
      <c r="C3509" s="14" t="s">
        <v>16722</v>
      </c>
      <c r="D3509" s="14" t="s">
        <v>5233</v>
      </c>
      <c r="E3509" s="14" t="s">
        <v>16723</v>
      </c>
      <c r="F3509" s="14" t="s">
        <v>129</v>
      </c>
      <c r="G3509" s="26">
        <v>43728</v>
      </c>
      <c r="H3509" s="14">
        <v>2018</v>
      </c>
      <c r="I3509" s="14" t="s">
        <v>360</v>
      </c>
      <c r="J3509" s="14" t="s">
        <v>580</v>
      </c>
      <c r="K3509" s="14" t="s">
        <v>529</v>
      </c>
      <c r="L3509" s="14" t="s">
        <v>16724</v>
      </c>
      <c r="M3509" s="14">
        <f t="shared" si="432"/>
        <v>2019</v>
      </c>
      <c r="N3509" s="14">
        <f t="shared" si="433"/>
        <v>9</v>
      </c>
      <c r="O3509" s="14" t="str">
        <f>IFERROR(VLOOKUP(I3509,Lists!$F$2:$G$16,2,FALSE()),"Not Rated")</f>
        <v>Adults</v>
      </c>
      <c r="P3509" s="14">
        <f t="shared" si="434"/>
        <v>111</v>
      </c>
      <c r="Q3509" s="14" t="str">
        <f t="shared" si="435"/>
        <v>Turkey</v>
      </c>
      <c r="R3509" s="14" t="str">
        <f t="shared" si="436"/>
        <v>|Turkey|</v>
      </c>
      <c r="S3509" s="14" t="str">
        <f t="shared" si="437"/>
        <v>|Comedies|International Movies|</v>
      </c>
      <c r="T3509" s="14" t="str">
        <f t="shared" si="438"/>
        <v>|Bedran Güzel|</v>
      </c>
      <c r="U3509" s="14" t="str">
        <f t="shared" si="439"/>
        <v>|Oğuzhan Koç|İbrahim Büyükak|Ezgi Eyüboğlu|Olgun Toker|Kadir Polatçi|Aycan Koptur|Bahar Şahin|Kıvanç Baran Arslan|</v>
      </c>
    </row>
    <row r="3510" spans="1:21">
      <c r="A3510" s="14" t="s">
        <v>16725</v>
      </c>
      <c r="B3510" s="14" t="s">
        <v>48</v>
      </c>
      <c r="C3510" s="14" t="s">
        <v>16726</v>
      </c>
      <c r="D3510" s="14" t="s">
        <v>117</v>
      </c>
      <c r="E3510" s="14" t="s">
        <v>10275</v>
      </c>
      <c r="F3510" s="14" t="s">
        <v>119</v>
      </c>
      <c r="G3510" s="26">
        <v>43728</v>
      </c>
      <c r="H3510" s="14">
        <v>2019</v>
      </c>
      <c r="I3510" s="14" t="s">
        <v>366</v>
      </c>
      <c r="J3510" s="14" t="s">
        <v>6181</v>
      </c>
      <c r="K3510" s="14" t="s">
        <v>251</v>
      </c>
      <c r="L3510" s="14" t="s">
        <v>16727</v>
      </c>
      <c r="M3510" s="14">
        <f t="shared" si="432"/>
        <v>2019</v>
      </c>
      <c r="N3510" s="14">
        <f t="shared" si="433"/>
        <v>9</v>
      </c>
      <c r="O3510" s="14" t="str">
        <f>IFERROR(VLOOKUP(I3510,Lists!$F$2:$G$16,2,FALSE()),"Not Rated")</f>
        <v>Kids</v>
      </c>
      <c r="P3510" s="14">
        <f t="shared" si="434"/>
        <v>24</v>
      </c>
      <c r="Q3510" s="14" t="str">
        <f t="shared" si="435"/>
        <v>Canada</v>
      </c>
      <c r="R3510" s="14" t="str">
        <f t="shared" si="436"/>
        <v>|Canada|</v>
      </c>
      <c r="S3510" s="14" t="str">
        <f t="shared" si="437"/>
        <v>|Children &amp; Family Movies|</v>
      </c>
      <c r="T3510" s="14" t="str">
        <f t="shared" si="438"/>
        <v>|Unknown|</v>
      </c>
      <c r="U3510" s="14" t="str">
        <f t="shared" si="439"/>
        <v>|Michela Luci|Jamie Watson|Eric Peterson|Anna Claire Bartlam|Nicolas Aqui|Cory Doran|Julie Lemieux|Derek McGrath|</v>
      </c>
    </row>
    <row r="3511" spans="1:21">
      <c r="A3511" s="14" t="s">
        <v>16728</v>
      </c>
      <c r="B3511" s="14" t="s">
        <v>48</v>
      </c>
      <c r="C3511" s="14" t="s">
        <v>16729</v>
      </c>
      <c r="D3511" s="14" t="s">
        <v>16730</v>
      </c>
      <c r="E3511" s="14" t="s">
        <v>16731</v>
      </c>
      <c r="F3511" s="14" t="s">
        <v>116</v>
      </c>
      <c r="G3511" s="26">
        <v>43727</v>
      </c>
      <c r="H3511" s="14">
        <v>2019</v>
      </c>
      <c r="I3511" s="14" t="s">
        <v>360</v>
      </c>
      <c r="J3511" s="14" t="s">
        <v>8326</v>
      </c>
      <c r="K3511" s="14" t="s">
        <v>910</v>
      </c>
      <c r="L3511" s="14" t="s">
        <v>16732</v>
      </c>
      <c r="M3511" s="14">
        <f t="shared" si="432"/>
        <v>2019</v>
      </c>
      <c r="N3511" s="14">
        <f t="shared" si="433"/>
        <v>9</v>
      </c>
      <c r="O3511" s="14" t="str">
        <f>IFERROR(VLOOKUP(I3511,Lists!$F$2:$G$16,2,FALSE()),"Not Rated")</f>
        <v>Adults</v>
      </c>
      <c r="P3511" s="14">
        <f t="shared" si="434"/>
        <v>171</v>
      </c>
      <c r="Q3511" s="14" t="str">
        <f t="shared" si="435"/>
        <v>India</v>
      </c>
      <c r="R3511" s="14" t="str">
        <f t="shared" si="436"/>
        <v>|India|</v>
      </c>
      <c r="S3511" s="14" t="str">
        <f t="shared" si="437"/>
        <v>|Dramas|International Movies|Romantic Movies|</v>
      </c>
      <c r="T3511" s="14" t="str">
        <f t="shared" si="438"/>
        <v>|Sandeep Reddy Vanga|</v>
      </c>
      <c r="U3511" s="14" t="str">
        <f t="shared" si="439"/>
        <v>|Shahid Kapoor|Kiara Advani|Suresh Oberoi|Arjan Bajwa|Adil Hussain|Nikita Dutta|Kamini Kaushal|Anurag Arora|</v>
      </c>
    </row>
    <row r="3512" spans="1:21">
      <c r="A3512" s="14" t="s">
        <v>16733</v>
      </c>
      <c r="B3512" s="14" t="s">
        <v>49</v>
      </c>
      <c r="C3512" s="14" t="s">
        <v>16734</v>
      </c>
      <c r="D3512" s="14" t="s">
        <v>117</v>
      </c>
      <c r="E3512" s="14" t="s">
        <v>16735</v>
      </c>
      <c r="F3512" s="14" t="s">
        <v>123</v>
      </c>
      <c r="G3512" s="26">
        <v>43726</v>
      </c>
      <c r="H3512" s="14">
        <v>2019</v>
      </c>
      <c r="I3512" s="14" t="s">
        <v>361</v>
      </c>
      <c r="J3512" s="14" t="s">
        <v>105</v>
      </c>
      <c r="K3512" s="14" t="s">
        <v>6268</v>
      </c>
      <c r="L3512" s="14" t="s">
        <v>16736</v>
      </c>
      <c r="M3512" s="14">
        <f t="shared" si="432"/>
        <v>2019</v>
      </c>
      <c r="N3512" s="14">
        <f t="shared" si="433"/>
        <v>9</v>
      </c>
      <c r="O3512" s="14" t="str">
        <f>IFERROR(VLOOKUP(I3512,Lists!$F$2:$G$16,2,FALSE()),"Not Rated")</f>
        <v>Teens</v>
      </c>
      <c r="P3512" s="14">
        <f t="shared" si="434"/>
        <v>1</v>
      </c>
      <c r="Q3512" s="14" t="str">
        <f t="shared" si="435"/>
        <v>South Korea</v>
      </c>
      <c r="R3512" s="14" t="str">
        <f t="shared" si="436"/>
        <v>|South Korea|</v>
      </c>
      <c r="S3512" s="14" t="str">
        <f t="shared" si="437"/>
        <v>|International TV Shows|Korean TV Shows|Romantic TV Shows|</v>
      </c>
      <c r="T3512" s="14" t="str">
        <f t="shared" si="438"/>
        <v>|Unknown|</v>
      </c>
      <c r="U3512" s="14" t="str">
        <f t="shared" si="439"/>
        <v>|Kong Hyo-jin|Kang Ha-neul|Kim Ji-seok|Oh Jung-se|Yeom Hye-ran|Son Dam-bi|Ji E-su|Go Du-sim|</v>
      </c>
    </row>
    <row r="3513" spans="1:21">
      <c r="A3513" s="14" t="s">
        <v>16737</v>
      </c>
      <c r="B3513" s="14" t="s">
        <v>48</v>
      </c>
      <c r="C3513" s="14" t="s">
        <v>16738</v>
      </c>
      <c r="D3513" s="14" t="s">
        <v>10284</v>
      </c>
      <c r="E3513" s="14" t="s">
        <v>16739</v>
      </c>
      <c r="F3513" s="14" t="s">
        <v>118</v>
      </c>
      <c r="G3513" s="26">
        <v>43725</v>
      </c>
      <c r="H3513" s="14">
        <v>2019</v>
      </c>
      <c r="I3513" s="14" t="s">
        <v>360</v>
      </c>
      <c r="J3513" s="14" t="s">
        <v>708</v>
      </c>
      <c r="K3513" s="14" t="s">
        <v>248</v>
      </c>
      <c r="L3513" s="14" t="s">
        <v>16740</v>
      </c>
      <c r="M3513" s="14">
        <f t="shared" si="432"/>
        <v>2019</v>
      </c>
      <c r="N3513" s="14">
        <f t="shared" si="433"/>
        <v>9</v>
      </c>
      <c r="O3513" s="14" t="str">
        <f>IFERROR(VLOOKUP(I3513,Lists!$F$2:$G$16,2,FALSE()),"Not Rated")</f>
        <v>Adults</v>
      </c>
      <c r="P3513" s="14">
        <f t="shared" si="434"/>
        <v>88</v>
      </c>
      <c r="Q3513" s="14" t="str">
        <f t="shared" si="435"/>
        <v>United Kingdom</v>
      </c>
      <c r="R3513" s="14" t="str">
        <f t="shared" si="436"/>
        <v>|United Kingdom|</v>
      </c>
      <c r="S3513" s="14" t="str">
        <f t="shared" si="437"/>
        <v>|Action &amp; Adventure|</v>
      </c>
      <c r="T3513" s="14" t="str">
        <f t="shared" si="438"/>
        <v>|Jesse V. Johnson|</v>
      </c>
      <c r="U3513" s="14" t="str">
        <f t="shared" si="439"/>
        <v>|Scott Adkins|Craig Fairbrass|Thomas Turgoose|Nick Moran|Kierston Wareing|Mark Strange|Leo Gregory|Luke LaFontaine|Beau Fowler|Dan Styles|</v>
      </c>
    </row>
    <row r="3514" spans="1:21">
      <c r="A3514" s="14" t="s">
        <v>16741</v>
      </c>
      <c r="B3514" s="14" t="s">
        <v>48</v>
      </c>
      <c r="C3514" s="14" t="s">
        <v>16742</v>
      </c>
      <c r="D3514" s="14" t="s">
        <v>16743</v>
      </c>
      <c r="E3514" s="14" t="s">
        <v>16744</v>
      </c>
      <c r="F3514" s="14" t="s">
        <v>115</v>
      </c>
      <c r="G3514" s="26">
        <v>43725</v>
      </c>
      <c r="H3514" s="14">
        <v>2012</v>
      </c>
      <c r="I3514" s="14" t="s">
        <v>360</v>
      </c>
      <c r="J3514" s="14" t="s">
        <v>1313</v>
      </c>
      <c r="K3514" s="14" t="s">
        <v>261</v>
      </c>
      <c r="L3514" s="14" t="s">
        <v>16745</v>
      </c>
      <c r="M3514" s="14">
        <f t="shared" si="432"/>
        <v>2019</v>
      </c>
      <c r="N3514" s="14">
        <f t="shared" si="433"/>
        <v>9</v>
      </c>
      <c r="O3514" s="14" t="str">
        <f>IFERROR(VLOOKUP(I3514,Lists!$F$2:$G$16,2,FALSE()),"Not Rated")</f>
        <v>Adults</v>
      </c>
      <c r="P3514" s="14">
        <f t="shared" si="434"/>
        <v>76</v>
      </c>
      <c r="Q3514" s="14" t="str">
        <f t="shared" si="435"/>
        <v>United States</v>
      </c>
      <c r="R3514" s="14" t="str">
        <f t="shared" si="436"/>
        <v>|United States|</v>
      </c>
      <c r="S3514" s="14" t="str">
        <f t="shared" si="437"/>
        <v>|Stand-Up Comedy|</v>
      </c>
      <c r="T3514" s="14" t="str">
        <f t="shared" si="438"/>
        <v>|Manny Rodriguez|</v>
      </c>
      <c r="U3514" s="14" t="str">
        <f t="shared" si="439"/>
        <v>|Sebastian Maniscalco|</v>
      </c>
    </row>
    <row r="3515" spans="1:21">
      <c r="A3515" s="14" t="s">
        <v>16746</v>
      </c>
      <c r="B3515" s="14" t="s">
        <v>48</v>
      </c>
      <c r="C3515" s="14" t="s">
        <v>16747</v>
      </c>
      <c r="D3515" s="14" t="s">
        <v>2735</v>
      </c>
      <c r="E3515" s="14" t="s">
        <v>16748</v>
      </c>
      <c r="F3515" s="14" t="s">
        <v>115</v>
      </c>
      <c r="G3515" s="26">
        <v>43723</v>
      </c>
      <c r="H3515" s="14">
        <v>2019</v>
      </c>
      <c r="I3515" s="14" t="s">
        <v>362</v>
      </c>
      <c r="J3515" s="14" t="s">
        <v>1850</v>
      </c>
      <c r="K3515" s="14" t="s">
        <v>2701</v>
      </c>
      <c r="L3515" s="14" t="s">
        <v>16749</v>
      </c>
      <c r="M3515" s="14">
        <f t="shared" si="432"/>
        <v>2019</v>
      </c>
      <c r="N3515" s="14">
        <f t="shared" si="433"/>
        <v>9</v>
      </c>
      <c r="O3515" s="14" t="str">
        <f>IFERROR(VLOOKUP(I3515,Lists!$F$2:$G$16,2,FALSE()),"Not Rated")</f>
        <v>Older Kids</v>
      </c>
      <c r="P3515" s="14">
        <f t="shared" si="434"/>
        <v>64</v>
      </c>
      <c r="Q3515" s="14" t="str">
        <f t="shared" si="435"/>
        <v>United States</v>
      </c>
      <c r="R3515" s="14" t="str">
        <f t="shared" si="436"/>
        <v>|United States|</v>
      </c>
      <c r="S3515" s="14" t="str">
        <f t="shared" si="437"/>
        <v>|Documentaries|International Movies|Music &amp; Musicals|</v>
      </c>
      <c r="T3515" s="14" t="str">
        <f t="shared" si="438"/>
        <v>|Tom Donahue|</v>
      </c>
      <c r="U3515" s="14" t="str">
        <f t="shared" si="439"/>
        <v>|Los Tigres del Norte|</v>
      </c>
    </row>
    <row r="3516" spans="1:21">
      <c r="A3516" s="14" t="s">
        <v>16750</v>
      </c>
      <c r="B3516" s="14" t="s">
        <v>48</v>
      </c>
      <c r="C3516" s="14" t="s">
        <v>16751</v>
      </c>
      <c r="D3516" s="14" t="s">
        <v>6882</v>
      </c>
      <c r="E3516" s="14" t="s">
        <v>16752</v>
      </c>
      <c r="F3516" s="14" t="s">
        <v>115</v>
      </c>
      <c r="G3516" s="26">
        <v>43723</v>
      </c>
      <c r="H3516" s="14">
        <v>2006</v>
      </c>
      <c r="I3516" s="14" t="s">
        <v>361</v>
      </c>
      <c r="J3516" s="14" t="s">
        <v>507</v>
      </c>
      <c r="K3516" s="14" t="s">
        <v>247</v>
      </c>
      <c r="L3516" s="14" t="s">
        <v>16753</v>
      </c>
      <c r="M3516" s="14">
        <f t="shared" si="432"/>
        <v>2019</v>
      </c>
      <c r="N3516" s="14">
        <f t="shared" si="433"/>
        <v>9</v>
      </c>
      <c r="O3516" s="14" t="str">
        <f>IFERROR(VLOOKUP(I3516,Lists!$F$2:$G$16,2,FALSE()),"Not Rated")</f>
        <v>Teens</v>
      </c>
      <c r="P3516" s="14">
        <f t="shared" si="434"/>
        <v>94</v>
      </c>
      <c r="Q3516" s="14" t="str">
        <f t="shared" si="435"/>
        <v>United States</v>
      </c>
      <c r="R3516" s="14" t="str">
        <f t="shared" si="436"/>
        <v>|United States|</v>
      </c>
      <c r="S3516" s="14" t="str">
        <f t="shared" si="437"/>
        <v>|Documentaries|</v>
      </c>
      <c r="T3516" s="14" t="str">
        <f t="shared" si="438"/>
        <v>|Michèle Ohayon|</v>
      </c>
      <c r="U3516" s="14" t="str">
        <f t="shared" si="439"/>
        <v>|Jack Polak|Ina Soep|</v>
      </c>
    </row>
    <row r="3517" spans="1:21">
      <c r="A3517" s="14" t="s">
        <v>16754</v>
      </c>
      <c r="B3517" s="14" t="s">
        <v>49</v>
      </c>
      <c r="C3517" s="14" t="s">
        <v>16755</v>
      </c>
      <c r="D3517" s="14" t="s">
        <v>117</v>
      </c>
      <c r="E3517" s="14" t="s">
        <v>13046</v>
      </c>
      <c r="F3517" s="14" t="s">
        <v>115</v>
      </c>
      <c r="G3517" s="26">
        <v>43723</v>
      </c>
      <c r="H3517" s="14">
        <v>2019</v>
      </c>
      <c r="I3517" s="14" t="s">
        <v>360</v>
      </c>
      <c r="J3517" s="14" t="s">
        <v>105</v>
      </c>
      <c r="K3517" s="14" t="s">
        <v>2015</v>
      </c>
      <c r="L3517" s="14" t="s">
        <v>16756</v>
      </c>
      <c r="M3517" s="14">
        <f t="shared" si="432"/>
        <v>2019</v>
      </c>
      <c r="N3517" s="14">
        <f t="shared" si="433"/>
        <v>9</v>
      </c>
      <c r="O3517" s="14" t="str">
        <f>IFERROR(VLOOKUP(I3517,Lists!$F$2:$G$16,2,FALSE()),"Not Rated")</f>
        <v>Adults</v>
      </c>
      <c r="P3517" s="14">
        <f t="shared" si="434"/>
        <v>1</v>
      </c>
      <c r="Q3517" s="14" t="str">
        <f t="shared" si="435"/>
        <v>United States</v>
      </c>
      <c r="R3517" s="14" t="str">
        <f t="shared" si="436"/>
        <v>|United States|</v>
      </c>
      <c r="S3517" s="14" t="str">
        <f t="shared" si="437"/>
        <v>|Crime TV Shows|Docuseries|</v>
      </c>
      <c r="T3517" s="14" t="str">
        <f t="shared" si="438"/>
        <v>|Unknown|</v>
      </c>
      <c r="U3517" s="14" t="str">
        <f t="shared" si="439"/>
        <v>|R. Kelly|</v>
      </c>
    </row>
    <row r="3518" spans="1:21">
      <c r="A3518" s="14" t="s">
        <v>16757</v>
      </c>
      <c r="B3518" s="14" t="s">
        <v>48</v>
      </c>
      <c r="C3518" s="14" t="s">
        <v>16758</v>
      </c>
      <c r="D3518" s="14" t="s">
        <v>16659</v>
      </c>
      <c r="E3518" s="14" t="s">
        <v>16660</v>
      </c>
      <c r="F3518" s="14" t="s">
        <v>116</v>
      </c>
      <c r="G3518" s="26">
        <v>43722</v>
      </c>
      <c r="H3518" s="14">
        <v>2019</v>
      </c>
      <c r="I3518" s="14" t="s">
        <v>361</v>
      </c>
      <c r="J3518" s="14" t="s">
        <v>9972</v>
      </c>
      <c r="K3518" s="14" t="s">
        <v>554</v>
      </c>
      <c r="L3518" s="14" t="s">
        <v>16661</v>
      </c>
      <c r="M3518" s="14">
        <f t="shared" si="432"/>
        <v>2019</v>
      </c>
      <c r="N3518" s="14">
        <f t="shared" si="433"/>
        <v>9</v>
      </c>
      <c r="O3518" s="14" t="str">
        <f>IFERROR(VLOOKUP(I3518,Lists!$F$2:$G$16,2,FALSE()),"Not Rated")</f>
        <v>Teens</v>
      </c>
      <c r="P3518" s="14">
        <f t="shared" si="434"/>
        <v>157</v>
      </c>
      <c r="Q3518" s="14" t="str">
        <f t="shared" si="435"/>
        <v>India</v>
      </c>
      <c r="R3518" s="14" t="str">
        <f t="shared" si="436"/>
        <v>|India|</v>
      </c>
      <c r="S3518" s="14" t="str">
        <f t="shared" si="437"/>
        <v>|Comedies|International Movies|Music &amp; Musicals|</v>
      </c>
      <c r="T3518" s="14" t="str">
        <f t="shared" si="438"/>
        <v>|B. V. Nandini Reddy|</v>
      </c>
      <c r="U3518" s="14" t="str">
        <f t="shared" si="439"/>
        <v>|Samantha Ruth Prabhu|Lakshmi|Rajendraprasad|Naga Shourya|Rao Ramesh|Teja Sajja|Pragathi|Jagapathi Babu|Aishwarya|Urvashi|</v>
      </c>
    </row>
    <row r="3519" spans="1:21">
      <c r="A3519" s="14" t="s">
        <v>16759</v>
      </c>
      <c r="B3519" s="14" t="s">
        <v>48</v>
      </c>
      <c r="C3519" s="14" t="s">
        <v>16760</v>
      </c>
      <c r="D3519" s="14" t="s">
        <v>16761</v>
      </c>
      <c r="E3519" s="14" t="s">
        <v>16762</v>
      </c>
      <c r="F3519" s="14" t="s">
        <v>115</v>
      </c>
      <c r="G3519" s="26">
        <v>43722</v>
      </c>
      <c r="H3519" s="14">
        <v>2019</v>
      </c>
      <c r="I3519" s="14" t="s">
        <v>362</v>
      </c>
      <c r="J3519" s="14" t="s">
        <v>760</v>
      </c>
      <c r="K3519" s="14" t="s">
        <v>496</v>
      </c>
      <c r="L3519" s="14" t="s">
        <v>16763</v>
      </c>
      <c r="M3519" s="14">
        <f t="shared" si="432"/>
        <v>2019</v>
      </c>
      <c r="N3519" s="14">
        <f t="shared" si="433"/>
        <v>9</v>
      </c>
      <c r="O3519" s="14" t="str">
        <f>IFERROR(VLOOKUP(I3519,Lists!$F$2:$G$16,2,FALSE()),"Not Rated")</f>
        <v>Older Kids</v>
      </c>
      <c r="P3519" s="14">
        <f t="shared" si="434"/>
        <v>83</v>
      </c>
      <c r="Q3519" s="14" t="str">
        <f t="shared" si="435"/>
        <v>United States</v>
      </c>
      <c r="R3519" s="14" t="str">
        <f t="shared" si="436"/>
        <v>|United States|</v>
      </c>
      <c r="S3519" s="14" t="str">
        <f t="shared" si="437"/>
        <v>|Documentaries|International Movies|</v>
      </c>
      <c r="T3519" s="14" t="str">
        <f t="shared" si="438"/>
        <v>|Randall Lobb|</v>
      </c>
      <c r="U3519" s="14" t="str">
        <f t="shared" si="439"/>
        <v>|Taron Egerton|Natalie Dormer|Simon Pegg|Jason Isaacs|</v>
      </c>
    </row>
    <row r="3520" spans="1:21">
      <c r="A3520" s="14" t="s">
        <v>16764</v>
      </c>
      <c r="B3520" s="14" t="s">
        <v>48</v>
      </c>
      <c r="C3520" s="14" t="s">
        <v>16765</v>
      </c>
      <c r="D3520" s="14" t="s">
        <v>16766</v>
      </c>
      <c r="E3520" s="14" t="s">
        <v>16767</v>
      </c>
      <c r="F3520" s="14" t="s">
        <v>115</v>
      </c>
      <c r="G3520" s="26">
        <v>43721</v>
      </c>
      <c r="H3520" s="14">
        <v>2019</v>
      </c>
      <c r="I3520" s="14" t="s">
        <v>360</v>
      </c>
      <c r="J3520" s="14" t="s">
        <v>2482</v>
      </c>
      <c r="K3520" s="14" t="s">
        <v>247</v>
      </c>
      <c r="L3520" s="14" t="s">
        <v>16768</v>
      </c>
      <c r="M3520" s="14">
        <f t="shared" si="432"/>
        <v>2019</v>
      </c>
      <c r="N3520" s="14">
        <f t="shared" si="433"/>
        <v>9</v>
      </c>
      <c r="O3520" s="14" t="str">
        <f>IFERROR(VLOOKUP(I3520,Lists!$F$2:$G$16,2,FALSE()),"Not Rated")</f>
        <v>Adults</v>
      </c>
      <c r="P3520" s="14">
        <f t="shared" si="434"/>
        <v>65</v>
      </c>
      <c r="Q3520" s="14" t="str">
        <f t="shared" si="435"/>
        <v>United States</v>
      </c>
      <c r="R3520" s="14" t="str">
        <f t="shared" si="436"/>
        <v>|United States|</v>
      </c>
      <c r="S3520" s="14" t="str">
        <f t="shared" si="437"/>
        <v>|Documentaries|</v>
      </c>
      <c r="T3520" s="14" t="str">
        <f t="shared" si="438"/>
        <v>|Alex Stapleton|</v>
      </c>
      <c r="U3520" s="14" t="str">
        <f t="shared" si="439"/>
        <v>|Chelsea Handler|</v>
      </c>
    </row>
    <row r="3521" spans="1:21">
      <c r="A3521" s="14" t="s">
        <v>16769</v>
      </c>
      <c r="B3521" s="14" t="s">
        <v>49</v>
      </c>
      <c r="C3521" s="14" t="s">
        <v>16770</v>
      </c>
      <c r="D3521" s="14" t="s">
        <v>117</v>
      </c>
      <c r="E3521" s="14" t="s">
        <v>16771</v>
      </c>
      <c r="F3521" s="14" t="s">
        <v>121</v>
      </c>
      <c r="G3521" s="26">
        <v>43721</v>
      </c>
      <c r="H3521" s="14">
        <v>2019</v>
      </c>
      <c r="I3521" s="14" t="s">
        <v>360</v>
      </c>
      <c r="J3521" s="14" t="s">
        <v>105</v>
      </c>
      <c r="K3521" s="14" t="s">
        <v>12291</v>
      </c>
      <c r="L3521" s="14" t="s">
        <v>16772</v>
      </c>
      <c r="M3521" s="14">
        <f t="shared" si="432"/>
        <v>2019</v>
      </c>
      <c r="N3521" s="14">
        <f t="shared" si="433"/>
        <v>9</v>
      </c>
      <c r="O3521" s="14" t="str">
        <f>IFERROR(VLOOKUP(I3521,Lists!$F$2:$G$16,2,FALSE()),"Not Rated")</f>
        <v>Adults</v>
      </c>
      <c r="P3521" s="14">
        <f t="shared" si="434"/>
        <v>1</v>
      </c>
      <c r="Q3521" s="14" t="str">
        <f t="shared" si="435"/>
        <v>Japan</v>
      </c>
      <c r="R3521" s="14" t="str">
        <f t="shared" si="436"/>
        <v>|Japan|</v>
      </c>
      <c r="S3521" s="14" t="str">
        <f t="shared" si="437"/>
        <v>|Anime Series|International TV Shows|TV Horror|</v>
      </c>
      <c r="T3521" s="14" t="str">
        <f t="shared" si="438"/>
        <v>|Unknown|</v>
      </c>
      <c r="U3521" s="14" t="str">
        <f t="shared" si="439"/>
        <v>|Tasuku Hatanaka|Sayaka Senbongi|Maaya Uchida|Toshiki Masuda|Kanae Oki|Mariya Ise|Ryota Osaka|Kensuke Sato|Maxwell Powers|Shinichiro Miki|</v>
      </c>
    </row>
    <row r="3522" spans="1:21">
      <c r="A3522" s="14" t="s">
        <v>16773</v>
      </c>
      <c r="B3522" s="14" t="s">
        <v>48</v>
      </c>
      <c r="C3522" s="14" t="s">
        <v>16774</v>
      </c>
      <c r="D3522" s="14" t="s">
        <v>5214</v>
      </c>
      <c r="E3522" s="14" t="s">
        <v>16775</v>
      </c>
      <c r="F3522" s="14" t="s">
        <v>129</v>
      </c>
      <c r="G3522" s="26">
        <v>43721</v>
      </c>
      <c r="H3522" s="14">
        <v>2018</v>
      </c>
      <c r="I3522" s="14" t="s">
        <v>361</v>
      </c>
      <c r="J3522" s="14" t="s">
        <v>611</v>
      </c>
      <c r="K3522" s="14" t="s">
        <v>529</v>
      </c>
      <c r="L3522" s="14" t="s">
        <v>16776</v>
      </c>
      <c r="M3522" s="14">
        <f t="shared" ref="M3522:M3585" si="440">IF(G3522="","",YEAR(G3522))</f>
        <v>2019</v>
      </c>
      <c r="N3522" s="14">
        <f t="shared" ref="N3522:N3585" si="441">IF(G3522="","",MONTH(G3522))</f>
        <v>9</v>
      </c>
      <c r="O3522" s="14" t="str">
        <f>IFERROR(VLOOKUP(I3522,Lists!$F$2:$G$16,2,FALSE()),"Not Rated")</f>
        <v>Teens</v>
      </c>
      <c r="P3522" s="14">
        <f t="shared" ref="P3522:P3585" si="442">IFERROR(VALUE(LEFT(J3522,FIND(" ",J3522)-1)),"")</f>
        <v>105</v>
      </c>
      <c r="Q3522" s="14" t="str">
        <f t="shared" ref="Q3522:Q3585" si="443">IFERROR(LEFT(F3522,FIND(",",F3522)-1),F3522)</f>
        <v>Turkey</v>
      </c>
      <c r="R3522" s="14" t="str">
        <f t="shared" ref="R3522:R3585" si="444">"|"&amp;SUBSTITUTE(F3522,", ","|")&amp;"|"</f>
        <v>|Turkey|</v>
      </c>
      <c r="S3522" s="14" t="str">
        <f t="shared" ref="S3522:S3585" si="445">"|"&amp;SUBSTITUTE(K3522,", ","|")&amp;"|"</f>
        <v>|Comedies|International Movies|</v>
      </c>
      <c r="T3522" s="14" t="str">
        <f t="shared" ref="T3522:T3585" si="446">"|"&amp;SUBSTITUTE(D3522,", ","|")&amp;"|"</f>
        <v>|Kıvanç Baruönü|</v>
      </c>
      <c r="U3522" s="14" t="str">
        <f t="shared" ref="U3522:U3585" si="447">"|"&amp;SUBSTITUTE(E3522,", ","|")&amp;"|"</f>
        <v>|Ata Demirer|Demet Akbağ|Gonca Vuslateri|İlker Aksum|Tarık Ünlüoğlu|Erkan Can|Hande Dane|Ayten Uncuoğlu|Hakan Salınmış|İştar Gökseven|</v>
      </c>
    </row>
    <row r="3523" spans="1:21">
      <c r="A3523" s="14" t="s">
        <v>16777</v>
      </c>
      <c r="B3523" s="14" t="s">
        <v>49</v>
      </c>
      <c r="C3523" s="14" t="s">
        <v>16778</v>
      </c>
      <c r="D3523" s="14" t="s">
        <v>117</v>
      </c>
      <c r="E3523" s="14" t="s">
        <v>16779</v>
      </c>
      <c r="F3523" s="14" t="s">
        <v>120</v>
      </c>
      <c r="G3523" s="26">
        <v>43721</v>
      </c>
      <c r="H3523" s="14">
        <v>2019</v>
      </c>
      <c r="I3523" s="14" t="s">
        <v>360</v>
      </c>
      <c r="J3523" s="14" t="s">
        <v>105</v>
      </c>
      <c r="K3523" s="14" t="s">
        <v>8023</v>
      </c>
      <c r="L3523" s="14" t="s">
        <v>16780</v>
      </c>
      <c r="M3523" s="14">
        <f t="shared" si="440"/>
        <v>2019</v>
      </c>
      <c r="N3523" s="14">
        <f t="shared" si="441"/>
        <v>9</v>
      </c>
      <c r="O3523" s="14" t="str">
        <f>IFERROR(VLOOKUP(I3523,Lists!$F$2:$G$16,2,FALSE()),"Not Rated")</f>
        <v>Adults</v>
      </c>
      <c r="P3523" s="14">
        <f t="shared" si="442"/>
        <v>1</v>
      </c>
      <c r="Q3523" s="14" t="str">
        <f t="shared" si="443"/>
        <v>France</v>
      </c>
      <c r="R3523" s="14" t="str">
        <f t="shared" si="444"/>
        <v>|France|</v>
      </c>
      <c r="S3523" s="14" t="str">
        <f t="shared" si="445"/>
        <v>|International TV Shows|TV Dramas|TV Horror|</v>
      </c>
      <c r="T3523" s="14" t="str">
        <f t="shared" si="446"/>
        <v>|Unknown|</v>
      </c>
      <c r="U3523" s="14" t="str">
        <f t="shared" si="447"/>
        <v>|Victoire Du Bois|Lucie Boujenah|Tiphaine Daviot|Ralph Amoussou|Bellamine Abdelmalek|Mehdi Meskar|Alban Lenoir|Mireille Herbstmeyer|Corinne Valancogne|Patrick d'Assumçao|Pierre Aussedat|</v>
      </c>
    </row>
    <row r="3524" spans="1:21">
      <c r="A3524" s="14" t="s">
        <v>16781</v>
      </c>
      <c r="B3524" s="14" t="s">
        <v>48</v>
      </c>
      <c r="C3524" s="14" t="s">
        <v>16782</v>
      </c>
      <c r="D3524" s="14" t="s">
        <v>16783</v>
      </c>
      <c r="E3524" s="14" t="s">
        <v>16784</v>
      </c>
      <c r="F3524" s="14" t="s">
        <v>126</v>
      </c>
      <c r="G3524" s="26">
        <v>43721</v>
      </c>
      <c r="H3524" s="14">
        <v>2019</v>
      </c>
      <c r="I3524" s="14" t="s">
        <v>361</v>
      </c>
      <c r="J3524" s="14" t="s">
        <v>1386</v>
      </c>
      <c r="K3524" s="14" t="s">
        <v>910</v>
      </c>
      <c r="L3524" s="14" t="s">
        <v>16785</v>
      </c>
      <c r="M3524" s="14">
        <f t="shared" si="440"/>
        <v>2019</v>
      </c>
      <c r="N3524" s="14">
        <f t="shared" si="441"/>
        <v>9</v>
      </c>
      <c r="O3524" s="14" t="str">
        <f>IFERROR(VLOOKUP(I3524,Lists!$F$2:$G$16,2,FALSE()),"Not Rated")</f>
        <v>Teens</v>
      </c>
      <c r="P3524" s="14">
        <f t="shared" si="442"/>
        <v>107</v>
      </c>
      <c r="Q3524" s="14" t="str">
        <f t="shared" si="443"/>
        <v>China</v>
      </c>
      <c r="R3524" s="14" t="str">
        <f t="shared" si="444"/>
        <v>|China|</v>
      </c>
      <c r="S3524" s="14" t="str">
        <f t="shared" si="445"/>
        <v>|Dramas|International Movies|Romantic Movies|</v>
      </c>
      <c r="T3524" s="14" t="str">
        <f t="shared" si="446"/>
        <v>|Teng Huatao|</v>
      </c>
      <c r="U3524" s="14" t="str">
        <f t="shared" si="447"/>
        <v>|Lu Han|Shu Qi|Shi Liang|Godfrey Gao|Wang Gongliang|Wang Sen|Sun Jialing|Vincent Matile|</v>
      </c>
    </row>
    <row r="3525" spans="1:21">
      <c r="A3525" s="14" t="s">
        <v>16786</v>
      </c>
      <c r="B3525" s="14" t="s">
        <v>48</v>
      </c>
      <c r="C3525" s="14" t="s">
        <v>16787</v>
      </c>
      <c r="D3525" s="14" t="s">
        <v>16788</v>
      </c>
      <c r="E3525" s="14" t="s">
        <v>16789</v>
      </c>
      <c r="F3525" s="14" t="s">
        <v>115</v>
      </c>
      <c r="G3525" s="26">
        <v>43721</v>
      </c>
      <c r="H3525" s="14">
        <v>2019</v>
      </c>
      <c r="I3525" s="14" t="s">
        <v>362</v>
      </c>
      <c r="J3525" s="14" t="s">
        <v>560</v>
      </c>
      <c r="K3525" s="14" t="s">
        <v>8698</v>
      </c>
      <c r="L3525" s="14" t="s">
        <v>16790</v>
      </c>
      <c r="M3525" s="14">
        <f t="shared" si="440"/>
        <v>2019</v>
      </c>
      <c r="N3525" s="14">
        <f t="shared" si="441"/>
        <v>9</v>
      </c>
      <c r="O3525" s="14" t="str">
        <f>IFERROR(VLOOKUP(I3525,Lists!$F$2:$G$16,2,FALSE()),"Not Rated")</f>
        <v>Older Kids</v>
      </c>
      <c r="P3525" s="14">
        <f t="shared" si="442"/>
        <v>103</v>
      </c>
      <c r="Q3525" s="14" t="str">
        <f t="shared" si="443"/>
        <v>United States</v>
      </c>
      <c r="R3525" s="14" t="str">
        <f t="shared" si="444"/>
        <v>|United States|</v>
      </c>
      <c r="S3525" s="14" t="str">
        <f t="shared" si="445"/>
        <v>|Children &amp; Family Movies|Comedies|Romantic Movies|</v>
      </c>
      <c r="T3525" s="14" t="str">
        <f t="shared" si="446"/>
        <v>|Nzingha Stewart|</v>
      </c>
      <c r="U3525" s="14" t="str">
        <f t="shared" si="447"/>
        <v>|Ava Michelle|Griffin Gluck|Sabrina Carpenter|Paris Berelc|Luke Eisner|Clara Wilsey|Anjelika Washington|Rico Paris|Angela Kinsey|Steve Zahn|</v>
      </c>
    </row>
    <row r="3526" spans="1:21">
      <c r="A3526" s="14" t="s">
        <v>16791</v>
      </c>
      <c r="B3526" s="14" t="s">
        <v>49</v>
      </c>
      <c r="C3526" s="14" t="s">
        <v>16792</v>
      </c>
      <c r="D3526" s="14" t="s">
        <v>117</v>
      </c>
      <c r="E3526" s="14" t="s">
        <v>16793</v>
      </c>
      <c r="F3526" s="14" t="s">
        <v>117</v>
      </c>
      <c r="G3526" s="26">
        <v>43721</v>
      </c>
      <c r="H3526" s="14">
        <v>2019</v>
      </c>
      <c r="I3526" s="14" t="s">
        <v>360</v>
      </c>
      <c r="J3526" s="14" t="s">
        <v>105</v>
      </c>
      <c r="K3526" s="14" t="s">
        <v>3016</v>
      </c>
      <c r="L3526" s="14" t="s">
        <v>16794</v>
      </c>
      <c r="M3526" s="14">
        <f t="shared" si="440"/>
        <v>2019</v>
      </c>
      <c r="N3526" s="14">
        <f t="shared" si="441"/>
        <v>9</v>
      </c>
      <c r="O3526" s="14" t="str">
        <f>IFERROR(VLOOKUP(I3526,Lists!$F$2:$G$16,2,FALSE()),"Not Rated")</f>
        <v>Adults</v>
      </c>
      <c r="P3526" s="14">
        <f t="shared" si="442"/>
        <v>1</v>
      </c>
      <c r="Q3526" s="14" t="str">
        <f t="shared" si="443"/>
        <v>Unknown</v>
      </c>
      <c r="R3526" s="14" t="str">
        <f t="shared" si="444"/>
        <v>|Unknown|</v>
      </c>
      <c r="S3526" s="14" t="str">
        <f t="shared" si="445"/>
        <v>|British TV Shows|Crime TV Shows|International TV Shows|</v>
      </c>
      <c r="T3526" s="14" t="str">
        <f t="shared" si="446"/>
        <v>|Unknown|</v>
      </c>
      <c r="U3526" s="14" t="str">
        <f t="shared" si="447"/>
        <v>|Ashley Walters|Kane Robinson|Micheal Ward|Shone Romulus|Simbiatu Ajikawo|Lisa Dwan|David Omoregie|Jasmine Jobson|Hope Ikpoku Jr.|Araloyin Oshunremi|Keiyon Cook|</v>
      </c>
    </row>
    <row r="3527" spans="1:21">
      <c r="A3527" s="14" t="s">
        <v>16795</v>
      </c>
      <c r="B3527" s="14" t="s">
        <v>49</v>
      </c>
      <c r="C3527" s="14" t="s">
        <v>16796</v>
      </c>
      <c r="D3527" s="14" t="s">
        <v>117</v>
      </c>
      <c r="E3527" s="14" t="s">
        <v>16797</v>
      </c>
      <c r="F3527" s="14" t="s">
        <v>115</v>
      </c>
      <c r="G3527" s="26">
        <v>43721</v>
      </c>
      <c r="H3527" s="14">
        <v>2019</v>
      </c>
      <c r="I3527" s="14" t="s">
        <v>360</v>
      </c>
      <c r="J3527" s="14" t="s">
        <v>105</v>
      </c>
      <c r="K3527" s="14" t="s">
        <v>3713</v>
      </c>
      <c r="L3527" s="14" t="s">
        <v>16798</v>
      </c>
      <c r="M3527" s="14">
        <f t="shared" si="440"/>
        <v>2019</v>
      </c>
      <c r="N3527" s="14">
        <f t="shared" si="441"/>
        <v>9</v>
      </c>
      <c r="O3527" s="14" t="str">
        <f>IFERROR(VLOOKUP(I3527,Lists!$F$2:$G$16,2,FALSE()),"Not Rated")</f>
        <v>Adults</v>
      </c>
      <c r="P3527" s="14">
        <f t="shared" si="442"/>
        <v>1</v>
      </c>
      <c r="Q3527" s="14" t="str">
        <f t="shared" si="443"/>
        <v>United States</v>
      </c>
      <c r="R3527" s="14" t="str">
        <f t="shared" si="444"/>
        <v>|United States|</v>
      </c>
      <c r="S3527" s="14" t="str">
        <f t="shared" si="445"/>
        <v>|Crime TV Shows|TV Dramas|</v>
      </c>
      <c r="T3527" s="14" t="str">
        <f t="shared" si="446"/>
        <v>|Unknown|</v>
      </c>
      <c r="U3527" s="14" t="str">
        <f t="shared" si="447"/>
        <v>|Toni Collette|Merritt Wever|Kaitlyn Dever|Dale Dickey|Scott Lawrence|Danielle Macdonald|Austin Hébert|Eric Lange|Elizabeth Marvel|</v>
      </c>
    </row>
    <row r="3528" spans="1:21">
      <c r="A3528" s="14" t="s">
        <v>16799</v>
      </c>
      <c r="B3528" s="14" t="s">
        <v>49</v>
      </c>
      <c r="C3528" s="14" t="s">
        <v>16800</v>
      </c>
      <c r="D3528" s="14" t="s">
        <v>117</v>
      </c>
      <c r="E3528" s="14" t="s">
        <v>16801</v>
      </c>
      <c r="F3528" s="14" t="s">
        <v>115</v>
      </c>
      <c r="G3528" s="26">
        <v>43720</v>
      </c>
      <c r="H3528" s="14">
        <v>2019</v>
      </c>
      <c r="I3528" s="14" t="s">
        <v>360</v>
      </c>
      <c r="J3528" s="14" t="s">
        <v>105</v>
      </c>
      <c r="K3528" s="14" t="s">
        <v>2975</v>
      </c>
      <c r="L3528" s="14" t="s">
        <v>16802</v>
      </c>
      <c r="M3528" s="14">
        <f t="shared" si="440"/>
        <v>2019</v>
      </c>
      <c r="N3528" s="14">
        <f t="shared" si="441"/>
        <v>9</v>
      </c>
      <c r="O3528" s="14" t="str">
        <f>IFERROR(VLOOKUP(I3528,Lists!$F$2:$G$16,2,FALSE()),"Not Rated")</f>
        <v>Adults</v>
      </c>
      <c r="P3528" s="14">
        <f t="shared" si="442"/>
        <v>1</v>
      </c>
      <c r="Q3528" s="14" t="str">
        <f t="shared" si="443"/>
        <v>United States</v>
      </c>
      <c r="R3528" s="14" t="str">
        <f t="shared" si="444"/>
        <v>|United States|</v>
      </c>
      <c r="S3528" s="14" t="str">
        <f t="shared" si="445"/>
        <v>|TV Action &amp; Adventure|TV Dramas|TV Sci-Fi &amp; Fantasy|</v>
      </c>
      <c r="T3528" s="14" t="str">
        <f t="shared" si="446"/>
        <v>|Unknown|</v>
      </c>
      <c r="U3528" s="14" t="str">
        <f t="shared" si="447"/>
        <v>|Natalie Martinez|Kate Bosworth|Ronald Peet|Kyle Schmid|Alex Pettyfer|Sibylla Deen|Gilles Geary|Anthony Lee Medina|Kota Eberhardt|Michelle Veintimilla|Bruce McGill|</v>
      </c>
    </row>
    <row r="3529" spans="1:21">
      <c r="A3529" s="14" t="s">
        <v>16803</v>
      </c>
      <c r="B3529" s="14" t="s">
        <v>49</v>
      </c>
      <c r="C3529" s="14" t="s">
        <v>16804</v>
      </c>
      <c r="D3529" s="14" t="s">
        <v>117</v>
      </c>
      <c r="E3529" s="14" t="s">
        <v>16805</v>
      </c>
      <c r="F3529" s="14" t="s">
        <v>115</v>
      </c>
      <c r="G3529" s="26">
        <v>43720</v>
      </c>
      <c r="H3529" s="14">
        <v>2019</v>
      </c>
      <c r="I3529" s="14" t="s">
        <v>361</v>
      </c>
      <c r="J3529" s="14" t="s">
        <v>105</v>
      </c>
      <c r="K3529" s="14" t="s">
        <v>956</v>
      </c>
      <c r="L3529" s="14" t="s">
        <v>16806</v>
      </c>
      <c r="M3529" s="14">
        <f t="shared" si="440"/>
        <v>2019</v>
      </c>
      <c r="N3529" s="14">
        <f t="shared" si="441"/>
        <v>9</v>
      </c>
      <c r="O3529" s="14" t="str">
        <f>IFERROR(VLOOKUP(I3529,Lists!$F$2:$G$16,2,FALSE()),"Not Rated")</f>
        <v>Teens</v>
      </c>
      <c r="P3529" s="14">
        <f t="shared" si="442"/>
        <v>1</v>
      </c>
      <c r="Q3529" s="14" t="str">
        <f t="shared" si="443"/>
        <v>United States</v>
      </c>
      <c r="R3529" s="14" t="str">
        <f t="shared" si="444"/>
        <v>|United States|</v>
      </c>
      <c r="S3529" s="14" t="str">
        <f t="shared" si="445"/>
        <v>|Docuseries|Science &amp; Nature TV|</v>
      </c>
      <c r="T3529" s="14" t="str">
        <f t="shared" si="446"/>
        <v>|Unknown|</v>
      </c>
      <c r="U3529" s="14" t="str">
        <f t="shared" si="447"/>
        <v>|Emma Stone|</v>
      </c>
    </row>
    <row r="3530" spans="1:21">
      <c r="A3530" s="14" t="s">
        <v>16807</v>
      </c>
      <c r="B3530" s="14" t="s">
        <v>48</v>
      </c>
      <c r="C3530" s="14" t="s">
        <v>16808</v>
      </c>
      <c r="D3530" s="14" t="s">
        <v>6421</v>
      </c>
      <c r="E3530" s="14" t="s">
        <v>16809</v>
      </c>
      <c r="F3530" s="14" t="s">
        <v>921</v>
      </c>
      <c r="G3530" s="26">
        <v>43718</v>
      </c>
      <c r="H3530" s="14">
        <v>2019</v>
      </c>
      <c r="I3530" s="14" t="s">
        <v>360</v>
      </c>
      <c r="J3530" s="14" t="s">
        <v>495</v>
      </c>
      <c r="K3530" s="14" t="s">
        <v>261</v>
      </c>
      <c r="L3530" s="14" t="s">
        <v>16810</v>
      </c>
      <c r="M3530" s="14">
        <f t="shared" si="440"/>
        <v>2019</v>
      </c>
      <c r="N3530" s="14">
        <f t="shared" si="441"/>
        <v>9</v>
      </c>
      <c r="O3530" s="14" t="str">
        <f>IFERROR(VLOOKUP(I3530,Lists!$F$2:$G$16,2,FALSE()),"Not Rated")</f>
        <v>Adults</v>
      </c>
      <c r="P3530" s="14">
        <f t="shared" si="442"/>
        <v>67</v>
      </c>
      <c r="Q3530" s="14" t="str">
        <f t="shared" si="443"/>
        <v>United States</v>
      </c>
      <c r="R3530" s="14" t="str">
        <f t="shared" si="444"/>
        <v>|United States|United Kingdom|</v>
      </c>
      <c r="S3530" s="14" t="str">
        <f t="shared" si="445"/>
        <v>|Stand-Up Comedy|</v>
      </c>
      <c r="T3530" s="14" t="str">
        <f t="shared" si="446"/>
        <v>|Mike Binder|</v>
      </c>
      <c r="U3530" s="14" t="str">
        <f t="shared" si="447"/>
        <v>|Bill Burr|</v>
      </c>
    </row>
    <row r="3531" spans="1:21">
      <c r="A3531" s="14" t="s">
        <v>16811</v>
      </c>
      <c r="B3531" s="14" t="s">
        <v>48</v>
      </c>
      <c r="C3531" s="14" t="s">
        <v>16812</v>
      </c>
      <c r="D3531" s="14" t="s">
        <v>16813</v>
      </c>
      <c r="E3531" s="14" t="s">
        <v>117</v>
      </c>
      <c r="F3531" s="14" t="s">
        <v>118</v>
      </c>
      <c r="G3531" s="26">
        <v>43718</v>
      </c>
      <c r="H3531" s="14">
        <v>2019</v>
      </c>
      <c r="I3531" s="14" t="s">
        <v>360</v>
      </c>
      <c r="J3531" s="14" t="s">
        <v>624</v>
      </c>
      <c r="K3531" s="14" t="s">
        <v>496</v>
      </c>
      <c r="L3531" s="14" t="s">
        <v>16814</v>
      </c>
      <c r="M3531" s="14">
        <f t="shared" si="440"/>
        <v>2019</v>
      </c>
      <c r="N3531" s="14">
        <f t="shared" si="441"/>
        <v>9</v>
      </c>
      <c r="O3531" s="14" t="str">
        <f>IFERROR(VLOOKUP(I3531,Lists!$F$2:$G$16,2,FALSE()),"Not Rated")</f>
        <v>Adults</v>
      </c>
      <c r="P3531" s="14">
        <f t="shared" si="442"/>
        <v>96</v>
      </c>
      <c r="Q3531" s="14" t="str">
        <f t="shared" si="443"/>
        <v>United Kingdom</v>
      </c>
      <c r="R3531" s="14" t="str">
        <f t="shared" si="444"/>
        <v>|United Kingdom|</v>
      </c>
      <c r="S3531" s="14" t="str">
        <f t="shared" si="445"/>
        <v>|Documentaries|International Movies|</v>
      </c>
      <c r="T3531" s="14" t="str">
        <f t="shared" si="446"/>
        <v>|Orlando von Einsiedel|</v>
      </c>
      <c r="U3531" s="14" t="str">
        <f t="shared" si="447"/>
        <v>|Unknown|</v>
      </c>
    </row>
    <row r="3532" spans="1:21">
      <c r="A3532" s="14" t="s">
        <v>16815</v>
      </c>
      <c r="B3532" s="14" t="s">
        <v>48</v>
      </c>
      <c r="C3532" s="14" t="s">
        <v>16816</v>
      </c>
      <c r="D3532" s="14" t="s">
        <v>16817</v>
      </c>
      <c r="E3532" s="14" t="s">
        <v>16818</v>
      </c>
      <c r="F3532" s="14" t="s">
        <v>116</v>
      </c>
      <c r="G3532" s="26">
        <v>43714</v>
      </c>
      <c r="H3532" s="14">
        <v>2019</v>
      </c>
      <c r="I3532" s="14" t="s">
        <v>360</v>
      </c>
      <c r="J3532" s="14" t="s">
        <v>443</v>
      </c>
      <c r="K3532" s="14" t="s">
        <v>605</v>
      </c>
      <c r="L3532" s="14" t="s">
        <v>16819</v>
      </c>
      <c r="M3532" s="14">
        <f t="shared" si="440"/>
        <v>2019</v>
      </c>
      <c r="N3532" s="14">
        <f t="shared" si="441"/>
        <v>9</v>
      </c>
      <c r="O3532" s="14" t="str">
        <f>IFERROR(VLOOKUP(I3532,Lists!$F$2:$G$16,2,FALSE()),"Not Rated")</f>
        <v>Adults</v>
      </c>
      <c r="P3532" s="14">
        <f t="shared" si="442"/>
        <v>125</v>
      </c>
      <c r="Q3532" s="14" t="str">
        <f t="shared" si="443"/>
        <v>India</v>
      </c>
      <c r="R3532" s="14" t="str">
        <f t="shared" si="444"/>
        <v>|India|</v>
      </c>
      <c r="S3532" s="14" t="str">
        <f t="shared" si="445"/>
        <v>|Dramas|International Movies|Thrillers|</v>
      </c>
      <c r="T3532" s="14" t="str">
        <f t="shared" si="446"/>
        <v>|Anubhav Sinha|</v>
      </c>
      <c r="U3532" s="14" t="str">
        <f t="shared" si="447"/>
        <v>|Ayushmann Khurrana|Nassar|Manoj Pahwa|Kumud Mishra|Isha Talwar|Sayani Gupta|Mohammed Zeeshan Ayyub|Subhrajyoti Barat|Sushil Pandey|Aakash Dabhade|</v>
      </c>
    </row>
    <row r="3533" spans="1:21">
      <c r="A3533" s="14" t="s">
        <v>16820</v>
      </c>
      <c r="B3533" s="14" t="s">
        <v>48</v>
      </c>
      <c r="C3533" s="14" t="s">
        <v>16821</v>
      </c>
      <c r="D3533" s="14" t="s">
        <v>16822</v>
      </c>
      <c r="E3533" s="14" t="s">
        <v>16823</v>
      </c>
      <c r="F3533" s="14" t="s">
        <v>116</v>
      </c>
      <c r="G3533" s="26">
        <v>43714</v>
      </c>
      <c r="H3533" s="14">
        <v>2018</v>
      </c>
      <c r="I3533" s="14" t="s">
        <v>360</v>
      </c>
      <c r="J3533" s="14" t="s">
        <v>1129</v>
      </c>
      <c r="K3533" s="14" t="s">
        <v>1034</v>
      </c>
      <c r="L3533" s="14" t="s">
        <v>16824</v>
      </c>
      <c r="M3533" s="14">
        <f t="shared" si="440"/>
        <v>2019</v>
      </c>
      <c r="N3533" s="14">
        <f t="shared" si="441"/>
        <v>9</v>
      </c>
      <c r="O3533" s="14" t="str">
        <f>IFERROR(VLOOKUP(I3533,Lists!$F$2:$G$16,2,FALSE()),"Not Rated")</f>
        <v>Adults</v>
      </c>
      <c r="P3533" s="14">
        <f t="shared" si="442"/>
        <v>142</v>
      </c>
      <c r="Q3533" s="14" t="str">
        <f t="shared" si="443"/>
        <v>India</v>
      </c>
      <c r="R3533" s="14" t="str">
        <f t="shared" si="444"/>
        <v>|India|</v>
      </c>
      <c r="S3533" s="14" t="str">
        <f t="shared" si="445"/>
        <v>|Comedies|Dramas|Independent Movies|</v>
      </c>
      <c r="T3533" s="14" t="str">
        <f t="shared" si="446"/>
        <v>|Maha Venkatesh|</v>
      </c>
      <c r="U3533" s="14" t="str">
        <f t="shared" si="447"/>
        <v>|Subba Rao Vepada|Radha Bessy|Kesava Karri|Nithyasri Goru|Karthik Rathnam|Praneetha Patnaik|Mohan Bhagath|Praveena Paruchuri|</v>
      </c>
    </row>
    <row r="3534" spans="1:21">
      <c r="A3534" s="14" t="s">
        <v>16825</v>
      </c>
      <c r="B3534" s="14" t="s">
        <v>48</v>
      </c>
      <c r="C3534" s="14" t="s">
        <v>16826</v>
      </c>
      <c r="D3534" s="14" t="s">
        <v>16827</v>
      </c>
      <c r="E3534" s="14" t="s">
        <v>16828</v>
      </c>
      <c r="F3534" s="14" t="s">
        <v>116</v>
      </c>
      <c r="G3534" s="26">
        <v>43714</v>
      </c>
      <c r="H3534" s="14">
        <v>2018</v>
      </c>
      <c r="I3534" s="14" t="s">
        <v>361</v>
      </c>
      <c r="J3534" s="14" t="s">
        <v>1526</v>
      </c>
      <c r="K3534" s="14" t="s">
        <v>4695</v>
      </c>
      <c r="L3534" s="14" t="s">
        <v>16829</v>
      </c>
      <c r="M3534" s="14">
        <f t="shared" si="440"/>
        <v>2019</v>
      </c>
      <c r="N3534" s="14">
        <f t="shared" si="441"/>
        <v>9</v>
      </c>
      <c r="O3534" s="14" t="str">
        <f>IFERROR(VLOOKUP(I3534,Lists!$F$2:$G$16,2,FALSE()),"Not Rated")</f>
        <v>Teens</v>
      </c>
      <c r="P3534" s="14">
        <f t="shared" si="442"/>
        <v>133</v>
      </c>
      <c r="Q3534" s="14" t="str">
        <f t="shared" si="443"/>
        <v>India</v>
      </c>
      <c r="R3534" s="14" t="str">
        <f t="shared" si="444"/>
        <v>|India|</v>
      </c>
      <c r="S3534" s="14" t="str">
        <f t="shared" si="445"/>
        <v>|Comedies|Independent Movies|International Movies|</v>
      </c>
      <c r="T3534" s="14" t="str">
        <f t="shared" si="446"/>
        <v>|Tharun Bhascker|</v>
      </c>
      <c r="U3534" s="14" t="str">
        <f t="shared" si="447"/>
        <v>|Vishwaksen Naidu|Sushanth Reddy|Abhinav Gomatam|Venkatesh Kakumanu|Anisha Ambrose|Simran Choudhary|</v>
      </c>
    </row>
    <row r="3535" spans="1:21">
      <c r="A3535" s="14" t="s">
        <v>16830</v>
      </c>
      <c r="B3535" s="14" t="s">
        <v>48</v>
      </c>
      <c r="C3535" s="14" t="s">
        <v>16831</v>
      </c>
      <c r="D3535" s="14" t="s">
        <v>5199</v>
      </c>
      <c r="E3535" s="14" t="s">
        <v>16832</v>
      </c>
      <c r="F3535" s="14" t="s">
        <v>129</v>
      </c>
      <c r="G3535" s="26">
        <v>43714</v>
      </c>
      <c r="H3535" s="14">
        <v>2019</v>
      </c>
      <c r="I3535" s="14" t="s">
        <v>361</v>
      </c>
      <c r="J3535" s="14" t="s">
        <v>713</v>
      </c>
      <c r="K3535" s="14" t="s">
        <v>542</v>
      </c>
      <c r="L3535" s="14" t="s">
        <v>16833</v>
      </c>
      <c r="M3535" s="14">
        <f t="shared" si="440"/>
        <v>2019</v>
      </c>
      <c r="N3535" s="14">
        <f t="shared" si="441"/>
        <v>9</v>
      </c>
      <c r="O3535" s="14" t="str">
        <f>IFERROR(VLOOKUP(I3535,Lists!$F$2:$G$16,2,FALSE()),"Not Rated")</f>
        <v>Teens</v>
      </c>
      <c r="P3535" s="14">
        <f t="shared" si="442"/>
        <v>100</v>
      </c>
      <c r="Q3535" s="14" t="str">
        <f t="shared" si="443"/>
        <v>Turkey</v>
      </c>
      <c r="R3535" s="14" t="str">
        <f t="shared" si="444"/>
        <v>|Turkey|</v>
      </c>
      <c r="S3535" s="14" t="str">
        <f t="shared" si="445"/>
        <v>|Comedies|International Movies|Romantic Movies|</v>
      </c>
      <c r="T3535" s="14" t="str">
        <f t="shared" si="446"/>
        <v>|Şenol Sönmez|</v>
      </c>
      <c r="U3535" s="14" t="str">
        <f t="shared" si="447"/>
        <v>|Murat Boz|Seda Bakan|Açelya Topaloğlu|Özgür Emre Yıldırım|Seda Güven|Yosi Mizrahi|Dilşad Şimşek|Ali Yoğurtçuoğlu|</v>
      </c>
    </row>
    <row r="3536" spans="1:21">
      <c r="A3536" s="14" t="s">
        <v>16834</v>
      </c>
      <c r="B3536" s="14" t="s">
        <v>49</v>
      </c>
      <c r="C3536" s="14" t="s">
        <v>16835</v>
      </c>
      <c r="D3536" s="14" t="s">
        <v>117</v>
      </c>
      <c r="E3536" s="14" t="s">
        <v>16836</v>
      </c>
      <c r="F3536" s="14" t="s">
        <v>120</v>
      </c>
      <c r="G3536" s="26">
        <v>43714</v>
      </c>
      <c r="H3536" s="14">
        <v>2019</v>
      </c>
      <c r="I3536" s="14" t="s">
        <v>360</v>
      </c>
      <c r="J3536" s="14" t="s">
        <v>105</v>
      </c>
      <c r="K3536" s="14" t="s">
        <v>594</v>
      </c>
      <c r="L3536" s="14" t="s">
        <v>16837</v>
      </c>
      <c r="M3536" s="14">
        <f t="shared" si="440"/>
        <v>2019</v>
      </c>
      <c r="N3536" s="14">
        <f t="shared" si="441"/>
        <v>9</v>
      </c>
      <c r="O3536" s="14" t="str">
        <f>IFERROR(VLOOKUP(I3536,Lists!$F$2:$G$16,2,FALSE()),"Not Rated")</f>
        <v>Adults</v>
      </c>
      <c r="P3536" s="14">
        <f t="shared" si="442"/>
        <v>1</v>
      </c>
      <c r="Q3536" s="14" t="str">
        <f t="shared" si="443"/>
        <v>France</v>
      </c>
      <c r="R3536" s="14" t="str">
        <f t="shared" si="444"/>
        <v>|France|</v>
      </c>
      <c r="S3536" s="14" t="str">
        <f t="shared" si="445"/>
        <v>|International TV Shows|TV Dramas|TV Thrillers|</v>
      </c>
      <c r="T3536" s="14" t="str">
        <f t="shared" si="446"/>
        <v>|Unknown|</v>
      </c>
      <c r="U3536" s="14" t="str">
        <f t="shared" si="447"/>
        <v>|Sacha Baron Cohen|Noah Emmerich|Hadar Ratzon Rotem|Alexander Siddig|Waleed Zuaiter|Nassim Lyes|</v>
      </c>
    </row>
    <row r="3537" spans="1:21">
      <c r="A3537" s="14" t="s">
        <v>16838</v>
      </c>
      <c r="B3537" s="14" t="s">
        <v>48</v>
      </c>
      <c r="C3537" s="14" t="s">
        <v>16839</v>
      </c>
      <c r="D3537" s="14" t="s">
        <v>117</v>
      </c>
      <c r="E3537" s="14" t="s">
        <v>16840</v>
      </c>
      <c r="F3537" s="14" t="s">
        <v>115</v>
      </c>
      <c r="G3537" s="26">
        <v>43713</v>
      </c>
      <c r="H3537" s="14">
        <v>2019</v>
      </c>
      <c r="I3537" s="14" t="s">
        <v>368</v>
      </c>
      <c r="J3537" s="14" t="s">
        <v>16841</v>
      </c>
      <c r="K3537" s="14" t="s">
        <v>247</v>
      </c>
      <c r="L3537" s="14" t="s">
        <v>16842</v>
      </c>
      <c r="M3537" s="14">
        <f t="shared" si="440"/>
        <v>2019</v>
      </c>
      <c r="N3537" s="14">
        <f t="shared" si="441"/>
        <v>9</v>
      </c>
      <c r="O3537" s="14" t="str">
        <f>IFERROR(VLOOKUP(I3537,Lists!$F$2:$G$16,2,FALSE()),"Not Rated")</f>
        <v>Kids</v>
      </c>
      <c r="P3537" s="14">
        <f t="shared" si="442"/>
        <v>10</v>
      </c>
      <c r="Q3537" s="14" t="str">
        <f t="shared" si="443"/>
        <v>United States</v>
      </c>
      <c r="R3537" s="14" t="str">
        <f t="shared" si="444"/>
        <v>|United States|</v>
      </c>
      <c r="S3537" s="14" t="str">
        <f t="shared" si="445"/>
        <v>|Documentaries|</v>
      </c>
      <c r="T3537" s="14" t="str">
        <f t="shared" si="446"/>
        <v>|Unknown|</v>
      </c>
      <c r="U3537" s="14" t="str">
        <f t="shared" si="447"/>
        <v>|President Barack Obama|Michelle Obama|Julia Reichert|Steven Bognar|</v>
      </c>
    </row>
    <row r="3538" spans="1:21">
      <c r="A3538" s="14" t="s">
        <v>16843</v>
      </c>
      <c r="B3538" s="14" t="s">
        <v>48</v>
      </c>
      <c r="C3538" s="14" t="s">
        <v>16844</v>
      </c>
      <c r="D3538" s="14" t="s">
        <v>16845</v>
      </c>
      <c r="E3538" s="14" t="s">
        <v>16846</v>
      </c>
      <c r="F3538" s="14" t="s">
        <v>156</v>
      </c>
      <c r="G3538" s="26">
        <v>43712</v>
      </c>
      <c r="H3538" s="14">
        <v>2016</v>
      </c>
      <c r="I3538" s="14" t="s">
        <v>361</v>
      </c>
      <c r="J3538" s="14" t="s">
        <v>972</v>
      </c>
      <c r="K3538" s="14" t="s">
        <v>444</v>
      </c>
      <c r="L3538" s="14" t="s">
        <v>16847</v>
      </c>
      <c r="M3538" s="14">
        <f t="shared" si="440"/>
        <v>2019</v>
      </c>
      <c r="N3538" s="14">
        <f t="shared" si="441"/>
        <v>9</v>
      </c>
      <c r="O3538" s="14" t="str">
        <f>IFERROR(VLOOKUP(I3538,Lists!$F$2:$G$16,2,FALSE()),"Not Rated")</f>
        <v>Teens</v>
      </c>
      <c r="P3538" s="14">
        <f t="shared" si="442"/>
        <v>128</v>
      </c>
      <c r="Q3538" s="14" t="str">
        <f t="shared" si="443"/>
        <v>Pakistan</v>
      </c>
      <c r="R3538" s="14" t="str">
        <f t="shared" si="444"/>
        <v>|Pakistan|</v>
      </c>
      <c r="S3538" s="14" t="str">
        <f t="shared" si="445"/>
        <v>|Dramas|Independent Movies|International Movies|</v>
      </c>
      <c r="T3538" s="14" t="str">
        <f t="shared" si="446"/>
        <v>|Farhan Alam|</v>
      </c>
      <c r="U3538" s="14" t="str">
        <f t="shared" si="447"/>
        <v>|Karam Hussain|Arif Bahlim|Najiba Faiz|Saleem Mairaj|Imran Aslam|Daniyal Yousuf|Sohail Malik|Ali Hafiz|</v>
      </c>
    </row>
    <row r="3539" spans="1:21">
      <c r="A3539" s="14" t="s">
        <v>16848</v>
      </c>
      <c r="B3539" s="14" t="s">
        <v>48</v>
      </c>
      <c r="C3539" s="14" t="s">
        <v>16849</v>
      </c>
      <c r="D3539" s="14" t="s">
        <v>16850</v>
      </c>
      <c r="E3539" s="14" t="s">
        <v>16851</v>
      </c>
      <c r="F3539" s="14" t="s">
        <v>116</v>
      </c>
      <c r="G3539" s="26">
        <v>43712</v>
      </c>
      <c r="H3539" s="14">
        <v>2019</v>
      </c>
      <c r="I3539" s="14" t="s">
        <v>361</v>
      </c>
      <c r="J3539" s="14" t="s">
        <v>730</v>
      </c>
      <c r="K3539" s="14" t="s">
        <v>834</v>
      </c>
      <c r="L3539" s="14" t="s">
        <v>16852</v>
      </c>
      <c r="M3539" s="14">
        <f t="shared" si="440"/>
        <v>2019</v>
      </c>
      <c r="N3539" s="14">
        <f t="shared" si="441"/>
        <v>9</v>
      </c>
      <c r="O3539" s="14" t="str">
        <f>IFERROR(VLOOKUP(I3539,Lists!$F$2:$G$16,2,FALSE()),"Not Rated")</f>
        <v>Teens</v>
      </c>
      <c r="P3539" s="14">
        <f t="shared" si="442"/>
        <v>93</v>
      </c>
      <c r="Q3539" s="14" t="str">
        <f t="shared" si="443"/>
        <v>India</v>
      </c>
      <c r="R3539" s="14" t="str">
        <f t="shared" si="444"/>
        <v>|India|</v>
      </c>
      <c r="S3539" s="14" t="str">
        <f t="shared" si="445"/>
        <v>|Comedies|Dramas|International Movies|</v>
      </c>
      <c r="T3539" s="14" t="str">
        <f t="shared" si="446"/>
        <v>|A. L. Vijay|</v>
      </c>
      <c r="U3539" s="14" t="str">
        <f t="shared" si="447"/>
        <v>|G.V. Prakash Kumar|Samyuktha Hegde|Suman|Raj Arjun|Yogi Babu|Munishkanth|</v>
      </c>
    </row>
    <row r="3540" spans="1:21">
      <c r="A3540" s="14" t="s">
        <v>16853</v>
      </c>
      <c r="B3540" s="14" t="s">
        <v>48</v>
      </c>
      <c r="C3540" s="14" t="s">
        <v>16854</v>
      </c>
      <c r="D3540" s="14" t="s">
        <v>16855</v>
      </c>
      <c r="E3540" s="14" t="s">
        <v>117</v>
      </c>
      <c r="F3540" s="14" t="s">
        <v>16856</v>
      </c>
      <c r="G3540" s="26">
        <v>43709</v>
      </c>
      <c r="H3540" s="14">
        <v>2012</v>
      </c>
      <c r="I3540" s="14" t="s">
        <v>360</v>
      </c>
      <c r="J3540" s="14" t="s">
        <v>2352</v>
      </c>
      <c r="K3540" s="14" t="s">
        <v>496</v>
      </c>
      <c r="L3540" s="14" t="s">
        <v>16857</v>
      </c>
      <c r="M3540" s="14">
        <f t="shared" si="440"/>
        <v>2019</v>
      </c>
      <c r="N3540" s="14">
        <f t="shared" si="441"/>
        <v>9</v>
      </c>
      <c r="O3540" s="14" t="str">
        <f>IFERROR(VLOOKUP(I3540,Lists!$F$2:$G$16,2,FALSE()),"Not Rated")</f>
        <v>Adults</v>
      </c>
      <c r="P3540" s="14">
        <f t="shared" si="442"/>
        <v>81</v>
      </c>
      <c r="Q3540" s="14" t="str">
        <f t="shared" si="443"/>
        <v>Brazil</v>
      </c>
      <c r="R3540" s="14" t="str">
        <f t="shared" si="444"/>
        <v>|Brazil|United States|</v>
      </c>
      <c r="S3540" s="14" t="str">
        <f t="shared" si="445"/>
        <v>|Documentaries|International Movies|</v>
      </c>
      <c r="T3540" s="14" t="str">
        <f t="shared" si="446"/>
        <v>|Petra Costa|</v>
      </c>
      <c r="U3540" s="14" t="str">
        <f t="shared" si="447"/>
        <v>|Unknown|</v>
      </c>
    </row>
    <row r="3541" spans="1:21">
      <c r="A3541" s="14" t="s">
        <v>16858</v>
      </c>
      <c r="B3541" s="14" t="s">
        <v>49</v>
      </c>
      <c r="C3541" s="14" t="s">
        <v>16859</v>
      </c>
      <c r="D3541" s="14" t="s">
        <v>117</v>
      </c>
      <c r="E3541" s="14" t="s">
        <v>117</v>
      </c>
      <c r="F3541" s="14" t="s">
        <v>117</v>
      </c>
      <c r="G3541" s="26">
        <v>43709</v>
      </c>
      <c r="H3541" s="14">
        <v>2016</v>
      </c>
      <c r="I3541" s="14" t="s">
        <v>366</v>
      </c>
      <c r="J3541" s="14" t="s">
        <v>105</v>
      </c>
      <c r="K3541" s="14" t="s">
        <v>256</v>
      </c>
      <c r="L3541" s="14" t="s">
        <v>16860</v>
      </c>
      <c r="M3541" s="14">
        <f t="shared" si="440"/>
        <v>2019</v>
      </c>
      <c r="N3541" s="14">
        <f t="shared" si="441"/>
        <v>9</v>
      </c>
      <c r="O3541" s="14" t="str">
        <f>IFERROR(VLOOKUP(I3541,Lists!$F$2:$G$16,2,FALSE()),"Not Rated")</f>
        <v>Kids</v>
      </c>
      <c r="P3541" s="14">
        <f t="shared" si="442"/>
        <v>1</v>
      </c>
      <c r="Q3541" s="14" t="str">
        <f t="shared" si="443"/>
        <v>Unknown</v>
      </c>
      <c r="R3541" s="14" t="str">
        <f t="shared" si="444"/>
        <v>|Unknown|</v>
      </c>
      <c r="S3541" s="14" t="str">
        <f t="shared" si="445"/>
        <v>|Kids' TV|</v>
      </c>
      <c r="T3541" s="14" t="str">
        <f t="shared" si="446"/>
        <v>|Unknown|</v>
      </c>
      <c r="U3541" s="14" t="str">
        <f t="shared" si="447"/>
        <v>|Unknown|</v>
      </c>
    </row>
    <row r="3542" spans="1:21">
      <c r="A3542" s="14" t="s">
        <v>16861</v>
      </c>
      <c r="B3542" s="14" t="s">
        <v>49</v>
      </c>
      <c r="C3542" s="14" t="s">
        <v>16862</v>
      </c>
      <c r="D3542" s="14" t="s">
        <v>117</v>
      </c>
      <c r="E3542" s="14" t="s">
        <v>117</v>
      </c>
      <c r="F3542" s="14" t="s">
        <v>115</v>
      </c>
      <c r="G3542" s="26">
        <v>43709</v>
      </c>
      <c r="H3542" s="14">
        <v>2018</v>
      </c>
      <c r="I3542" s="14" t="s">
        <v>368</v>
      </c>
      <c r="J3542" s="14" t="s">
        <v>107</v>
      </c>
      <c r="K3542" s="14" t="s">
        <v>956</v>
      </c>
      <c r="L3542" s="14" t="s">
        <v>16863</v>
      </c>
      <c r="M3542" s="14">
        <f t="shared" si="440"/>
        <v>2019</v>
      </c>
      <c r="N3542" s="14">
        <f t="shared" si="441"/>
        <v>9</v>
      </c>
      <c r="O3542" s="14" t="str">
        <f>IFERROR(VLOOKUP(I3542,Lists!$F$2:$G$16,2,FALSE()),"Not Rated")</f>
        <v>Kids</v>
      </c>
      <c r="P3542" s="14">
        <f t="shared" si="442"/>
        <v>3</v>
      </c>
      <c r="Q3542" s="14" t="str">
        <f t="shared" si="443"/>
        <v>United States</v>
      </c>
      <c r="R3542" s="14" t="str">
        <f t="shared" si="444"/>
        <v>|United States|</v>
      </c>
      <c r="S3542" s="14" t="str">
        <f t="shared" si="445"/>
        <v>|Docuseries|Science &amp; Nature TV|</v>
      </c>
      <c r="T3542" s="14" t="str">
        <f t="shared" si="446"/>
        <v>|Unknown|</v>
      </c>
      <c r="U3542" s="14" t="str">
        <f t="shared" si="447"/>
        <v>|Unknown|</v>
      </c>
    </row>
    <row r="3543" spans="1:21">
      <c r="A3543" s="14" t="s">
        <v>16864</v>
      </c>
      <c r="B3543" s="14" t="s">
        <v>49</v>
      </c>
      <c r="C3543" s="14" t="s">
        <v>16865</v>
      </c>
      <c r="D3543" s="14" t="s">
        <v>16866</v>
      </c>
      <c r="E3543" s="14" t="s">
        <v>16867</v>
      </c>
      <c r="F3543" s="14" t="s">
        <v>121</v>
      </c>
      <c r="G3543" s="26">
        <v>43709</v>
      </c>
      <c r="H3543" s="14">
        <v>2006</v>
      </c>
      <c r="I3543" s="14" t="s">
        <v>361</v>
      </c>
      <c r="J3543" s="14" t="s">
        <v>450</v>
      </c>
      <c r="K3543" s="14" t="s">
        <v>822</v>
      </c>
      <c r="L3543" s="14" t="s">
        <v>16868</v>
      </c>
      <c r="M3543" s="14">
        <f t="shared" si="440"/>
        <v>2019</v>
      </c>
      <c r="N3543" s="14">
        <f t="shared" si="441"/>
        <v>9</v>
      </c>
      <c r="O3543" s="14" t="str">
        <f>IFERROR(VLOOKUP(I3543,Lists!$F$2:$G$16,2,FALSE()),"Not Rated")</f>
        <v>Teens</v>
      </c>
      <c r="P3543" s="14">
        <f t="shared" si="442"/>
        <v>9</v>
      </c>
      <c r="Q3543" s="14" t="str">
        <f t="shared" si="443"/>
        <v>Japan</v>
      </c>
      <c r="R3543" s="14" t="str">
        <f t="shared" si="444"/>
        <v>|Japan|</v>
      </c>
      <c r="S3543" s="14" t="str">
        <f t="shared" si="445"/>
        <v>|Anime Series|International TV Shows|</v>
      </c>
      <c r="T3543" s="14" t="str">
        <f t="shared" si="446"/>
        <v>|Hayato Date|</v>
      </c>
      <c r="U3543" s="14" t="str">
        <f t="shared" si="447"/>
        <v>|Junko Takeuchi|Chie Nakamura|Noriaki Sugiyama|Kazuhiko Inoue|Toshihiko Seki|Hidekatsu Shibata|Masako Katsuki|Nana Mizuki|</v>
      </c>
    </row>
    <row r="3544" spans="1:21">
      <c r="A3544" s="14" t="s">
        <v>16869</v>
      </c>
      <c r="B3544" s="14" t="s">
        <v>48</v>
      </c>
      <c r="C3544" s="14" t="s">
        <v>16870</v>
      </c>
      <c r="D3544" s="14" t="s">
        <v>16871</v>
      </c>
      <c r="E3544" s="14" t="s">
        <v>16872</v>
      </c>
      <c r="F3544" s="14" t="s">
        <v>16873</v>
      </c>
      <c r="G3544" s="26">
        <v>43709</v>
      </c>
      <c r="H3544" s="14">
        <v>2014</v>
      </c>
      <c r="I3544" s="14" t="s">
        <v>360</v>
      </c>
      <c r="J3544" s="14" t="s">
        <v>1173</v>
      </c>
      <c r="K3544" s="14" t="s">
        <v>444</v>
      </c>
      <c r="L3544" s="14" t="s">
        <v>16874</v>
      </c>
      <c r="M3544" s="14">
        <f t="shared" si="440"/>
        <v>2019</v>
      </c>
      <c r="N3544" s="14">
        <f t="shared" si="441"/>
        <v>9</v>
      </c>
      <c r="O3544" s="14" t="str">
        <f>IFERROR(VLOOKUP(I3544,Lists!$F$2:$G$16,2,FALSE()),"Not Rated")</f>
        <v>Adults</v>
      </c>
      <c r="P3544" s="14">
        <f t="shared" si="442"/>
        <v>82</v>
      </c>
      <c r="Q3544" s="14" t="str">
        <f t="shared" si="443"/>
        <v>Denmark</v>
      </c>
      <c r="R3544" s="14" t="str">
        <f t="shared" si="444"/>
        <v>|Denmark|Brazil|France|Portugal|Sweden|</v>
      </c>
      <c r="S3544" s="14" t="str">
        <f t="shared" si="445"/>
        <v>|Dramas|Independent Movies|International Movies|</v>
      </c>
      <c r="T3544" s="14" t="str">
        <f t="shared" si="446"/>
        <v>|Petra Costa|Lea Glob|</v>
      </c>
      <c r="U3544" s="14" t="str">
        <f t="shared" si="447"/>
        <v>|Olivia Corsini|Sergio Nicolai|Arman Saribekyan|Sylvain Jailloux|Francis Ressort|Pancho Garcia Aguirre|Shaghayegh Beheshti|Elena Bellei|Sébastien Brottet-Michel|Célia Catalifo|</v>
      </c>
    </row>
    <row r="3545" spans="1:21">
      <c r="A3545" s="14" t="s">
        <v>16875</v>
      </c>
      <c r="B3545" s="14" t="s">
        <v>49</v>
      </c>
      <c r="C3545" s="14" t="s">
        <v>16876</v>
      </c>
      <c r="D3545" s="14" t="s">
        <v>117</v>
      </c>
      <c r="E3545" s="14" t="s">
        <v>10908</v>
      </c>
      <c r="F3545" s="14" t="s">
        <v>118</v>
      </c>
      <c r="G3545" s="26">
        <v>43709</v>
      </c>
      <c r="H3545" s="14">
        <v>2018</v>
      </c>
      <c r="I3545" s="14" t="s">
        <v>361</v>
      </c>
      <c r="J3545" s="14" t="s">
        <v>105</v>
      </c>
      <c r="K3545" s="14" t="s">
        <v>485</v>
      </c>
      <c r="L3545" s="14" t="s">
        <v>16877</v>
      </c>
      <c r="M3545" s="14">
        <f t="shared" si="440"/>
        <v>2019</v>
      </c>
      <c r="N3545" s="14">
        <f t="shared" si="441"/>
        <v>9</v>
      </c>
      <c r="O3545" s="14" t="str">
        <f>IFERROR(VLOOKUP(I3545,Lists!$F$2:$G$16,2,FALSE()),"Not Rated")</f>
        <v>Teens</v>
      </c>
      <c r="P3545" s="14">
        <f t="shared" si="442"/>
        <v>1</v>
      </c>
      <c r="Q3545" s="14" t="str">
        <f t="shared" si="443"/>
        <v>United Kingdom</v>
      </c>
      <c r="R3545" s="14" t="str">
        <f t="shared" si="444"/>
        <v>|United Kingdom|</v>
      </c>
      <c r="S3545" s="14" t="str">
        <f t="shared" si="445"/>
        <v>|British TV Shows|Crime TV Shows|Docuseries|</v>
      </c>
      <c r="T3545" s="14" t="str">
        <f t="shared" si="446"/>
        <v>|Unknown|</v>
      </c>
      <c r="U3545" s="14" t="str">
        <f t="shared" si="447"/>
        <v>|Piers Morgan|</v>
      </c>
    </row>
    <row r="3546" spans="1:21">
      <c r="A3546" s="14" t="s">
        <v>16878</v>
      </c>
      <c r="B3546" s="14" t="s">
        <v>48</v>
      </c>
      <c r="C3546" s="14" t="s">
        <v>16879</v>
      </c>
      <c r="D3546" s="14" t="s">
        <v>8231</v>
      </c>
      <c r="E3546" s="14" t="s">
        <v>16880</v>
      </c>
      <c r="F3546" s="14" t="s">
        <v>115</v>
      </c>
      <c r="G3546" s="26">
        <v>43709</v>
      </c>
      <c r="H3546" s="14">
        <v>2004</v>
      </c>
      <c r="I3546" s="14" t="s">
        <v>370</v>
      </c>
      <c r="J3546" s="14" t="s">
        <v>4622</v>
      </c>
      <c r="K3546" s="14" t="s">
        <v>251</v>
      </c>
      <c r="L3546" s="14" t="s">
        <v>16881</v>
      </c>
      <c r="M3546" s="14">
        <f t="shared" si="440"/>
        <v>2019</v>
      </c>
      <c r="N3546" s="14">
        <f t="shared" si="441"/>
        <v>9</v>
      </c>
      <c r="O3546" s="14" t="str">
        <f>IFERROR(VLOOKUP(I3546,Lists!$F$2:$G$16,2,FALSE()),"Not Rated")</f>
        <v>Kids</v>
      </c>
      <c r="P3546" s="14">
        <f t="shared" si="442"/>
        <v>47</v>
      </c>
      <c r="Q3546" s="14" t="str">
        <f t="shared" si="443"/>
        <v>United States</v>
      </c>
      <c r="R3546" s="14" t="str">
        <f t="shared" si="444"/>
        <v>|United States|</v>
      </c>
      <c r="S3546" s="14" t="str">
        <f t="shared" si="445"/>
        <v>|Children &amp; Family Movies|</v>
      </c>
      <c r="T3546" s="14" t="str">
        <f t="shared" si="446"/>
        <v>|Bernie Denk|</v>
      </c>
      <c r="U3546" s="14" t="str">
        <f t="shared" si="447"/>
        <v>|Sonja Ball|Craig Francis|Rick Jones|Michel Perron|Holly Gauthier-Frankel|Norman Groulx|Terrence Scammell|Bruce Dinsmore|Jennifer Seguin|</v>
      </c>
    </row>
    <row r="3547" spans="1:21">
      <c r="A3547" s="14" t="s">
        <v>16882</v>
      </c>
      <c r="B3547" s="14" t="s">
        <v>48</v>
      </c>
      <c r="C3547" s="14" t="s">
        <v>16883</v>
      </c>
      <c r="D3547" s="14" t="s">
        <v>11976</v>
      </c>
      <c r="E3547" s="14" t="s">
        <v>16884</v>
      </c>
      <c r="F3547" s="14" t="s">
        <v>148</v>
      </c>
      <c r="G3547" s="26">
        <v>43709</v>
      </c>
      <c r="H3547" s="14">
        <v>2019</v>
      </c>
      <c r="I3547" s="14" t="s">
        <v>361</v>
      </c>
      <c r="J3547" s="14" t="s">
        <v>739</v>
      </c>
      <c r="K3547" s="14" t="s">
        <v>529</v>
      </c>
      <c r="L3547" s="14" t="s">
        <v>16885</v>
      </c>
      <c r="M3547" s="14">
        <f t="shared" si="440"/>
        <v>2019</v>
      </c>
      <c r="N3547" s="14">
        <f t="shared" si="441"/>
        <v>9</v>
      </c>
      <c r="O3547" s="14" t="str">
        <f>IFERROR(VLOOKUP(I3547,Lists!$F$2:$G$16,2,FALSE()),"Not Rated")</f>
        <v>Teens</v>
      </c>
      <c r="P3547" s="14">
        <f t="shared" si="442"/>
        <v>95</v>
      </c>
      <c r="Q3547" s="14" t="str">
        <f t="shared" si="443"/>
        <v>United Arab Emirates</v>
      </c>
      <c r="R3547" s="14" t="str">
        <f t="shared" si="444"/>
        <v>|United Arab Emirates|</v>
      </c>
      <c r="S3547" s="14" t="str">
        <f t="shared" si="445"/>
        <v>|Comedies|International Movies|</v>
      </c>
      <c r="T3547" s="14" t="str">
        <f t="shared" si="446"/>
        <v>|Ahmed Zain|</v>
      </c>
      <c r="U3547" s="14" t="str">
        <f t="shared" si="447"/>
        <v>|Ibrahim Almeirasi|Ahmed Saif|Alia Almannai|Mohamed Morshed|Mohamed Alkendi|Tariq Almuhairi|</v>
      </c>
    </row>
    <row r="3548" spans="1:21">
      <c r="A3548" s="14" t="s">
        <v>16886</v>
      </c>
      <c r="B3548" s="14" t="s">
        <v>49</v>
      </c>
      <c r="C3548" s="14" t="s">
        <v>16887</v>
      </c>
      <c r="D3548" s="14" t="s">
        <v>117</v>
      </c>
      <c r="E3548" s="14" t="s">
        <v>16888</v>
      </c>
      <c r="F3548" s="14" t="s">
        <v>5520</v>
      </c>
      <c r="G3548" s="26">
        <v>43708</v>
      </c>
      <c r="H3548" s="14">
        <v>2018</v>
      </c>
      <c r="I3548" s="14" t="s">
        <v>366</v>
      </c>
      <c r="J3548" s="14" t="s">
        <v>105</v>
      </c>
      <c r="K3548" s="14" t="s">
        <v>937</v>
      </c>
      <c r="L3548" s="14" t="s">
        <v>16889</v>
      </c>
      <c r="M3548" s="14">
        <f t="shared" si="440"/>
        <v>2019</v>
      </c>
      <c r="N3548" s="14">
        <f t="shared" si="441"/>
        <v>8</v>
      </c>
      <c r="O3548" s="14" t="str">
        <f>IFERROR(VLOOKUP(I3548,Lists!$F$2:$G$16,2,FALSE()),"Not Rated")</f>
        <v>Kids</v>
      </c>
      <c r="P3548" s="14">
        <f t="shared" si="442"/>
        <v>1</v>
      </c>
      <c r="Q3548" s="14" t="str">
        <f t="shared" si="443"/>
        <v>China</v>
      </c>
      <c r="R3548" s="14" t="str">
        <f t="shared" si="444"/>
        <v>|China|United Kingdom|</v>
      </c>
      <c r="S3548" s="14" t="str">
        <f t="shared" si="445"/>
        <v>|British TV Shows|Kids' TV|</v>
      </c>
      <c r="T3548" s="14" t="str">
        <f t="shared" si="446"/>
        <v>|Unknown|</v>
      </c>
      <c r="U3548" s="14" t="str">
        <f t="shared" si="447"/>
        <v>|Hana Burnett|Natalia-Jade Jonathan|Leo Tang|Gok Wan|Ching-He Huang|Pik Sen Lim|David Yip|</v>
      </c>
    </row>
    <row r="3549" spans="1:21">
      <c r="A3549" s="14" t="s">
        <v>16890</v>
      </c>
      <c r="B3549" s="14" t="s">
        <v>48</v>
      </c>
      <c r="C3549" s="14" t="s">
        <v>16891</v>
      </c>
      <c r="D3549" s="14" t="s">
        <v>16892</v>
      </c>
      <c r="E3549" s="14" t="s">
        <v>16893</v>
      </c>
      <c r="F3549" s="14" t="s">
        <v>117</v>
      </c>
      <c r="G3549" s="26">
        <v>43707</v>
      </c>
      <c r="H3549" s="14">
        <v>2019</v>
      </c>
      <c r="I3549" s="14" t="s">
        <v>360</v>
      </c>
      <c r="J3549" s="14" t="s">
        <v>1668</v>
      </c>
      <c r="K3549" s="14" t="s">
        <v>529</v>
      </c>
      <c r="L3549" s="14" t="s">
        <v>16894</v>
      </c>
      <c r="M3549" s="14">
        <f t="shared" si="440"/>
        <v>2019</v>
      </c>
      <c r="N3549" s="14">
        <f t="shared" si="441"/>
        <v>8</v>
      </c>
      <c r="O3549" s="14" t="str">
        <f>IFERROR(VLOOKUP(I3549,Lists!$F$2:$G$16,2,FALSE()),"Not Rated")</f>
        <v>Adults</v>
      </c>
      <c r="P3549" s="14">
        <f t="shared" si="442"/>
        <v>84</v>
      </c>
      <c r="Q3549" s="14" t="str">
        <f t="shared" si="443"/>
        <v>Unknown</v>
      </c>
      <c r="R3549" s="14" t="str">
        <f t="shared" si="444"/>
        <v>|Unknown|</v>
      </c>
      <c r="S3549" s="14" t="str">
        <f t="shared" si="445"/>
        <v>|Comedies|International Movies|</v>
      </c>
      <c r="T3549" s="14" t="str">
        <f t="shared" si="446"/>
        <v>|Rémy Four|Julien War|</v>
      </c>
      <c r="U3549" s="14" t="str">
        <f t="shared" si="447"/>
        <v>|Ludovik|Jérôme Niel|Nicolas Berno|Johann Dionnet|Caroline Anglade|Joséphine Draï|Pauline Deshons|Marc Riso|Romain Lancry|Nicolas Lumbreras|Claire Tran|Pitcho Womba Konga|</v>
      </c>
    </row>
    <row r="3550" spans="1:21">
      <c r="A3550" s="14" t="s">
        <v>16895</v>
      </c>
      <c r="B3550" s="14" t="s">
        <v>48</v>
      </c>
      <c r="C3550" s="14" t="s">
        <v>16896</v>
      </c>
      <c r="D3550" s="14" t="s">
        <v>305</v>
      </c>
      <c r="E3550" s="14" t="s">
        <v>16897</v>
      </c>
      <c r="F3550" s="14" t="s">
        <v>141</v>
      </c>
      <c r="G3550" s="26">
        <v>43707</v>
      </c>
      <c r="H3550" s="14">
        <v>2018</v>
      </c>
      <c r="I3550" s="14" t="s">
        <v>360</v>
      </c>
      <c r="J3550" s="14" t="s">
        <v>436</v>
      </c>
      <c r="K3550" s="14" t="s">
        <v>529</v>
      </c>
      <c r="L3550" s="14" t="s">
        <v>16898</v>
      </c>
      <c r="M3550" s="14">
        <f t="shared" si="440"/>
        <v>2019</v>
      </c>
      <c r="N3550" s="14">
        <f t="shared" si="441"/>
        <v>8</v>
      </c>
      <c r="O3550" s="14" t="str">
        <f>IFERROR(VLOOKUP(I3550,Lists!$F$2:$G$16,2,FALSE()),"Not Rated")</f>
        <v>Adults</v>
      </c>
      <c r="P3550" s="14">
        <f t="shared" si="442"/>
        <v>91</v>
      </c>
      <c r="Q3550" s="14" t="str">
        <f t="shared" si="443"/>
        <v>Colombia</v>
      </c>
      <c r="R3550" s="14" t="str">
        <f t="shared" si="444"/>
        <v>|Colombia|</v>
      </c>
      <c r="S3550" s="14" t="str">
        <f t="shared" si="445"/>
        <v>|Comedies|International Movies|</v>
      </c>
      <c r="T3550" s="14" t="str">
        <f t="shared" si="446"/>
        <v>|Fernando Ayllón|</v>
      </c>
      <c r="U3550" s="14" t="str">
        <f t="shared" si="447"/>
        <v>|Iván Marín|Lina Cardona|Carlos Barbosa|Ana Cristina Botero|Karine Amaya|Fabiola Posada|Nelson Polanía|Andrea Carvajal|Rocío Tavera|Alberto Saavedra|Christian López|Jorge Herrera|Ricardo Quevedo|</v>
      </c>
    </row>
    <row r="3551" spans="1:21">
      <c r="A3551" s="14" t="s">
        <v>16899</v>
      </c>
      <c r="B3551" s="14" t="s">
        <v>48</v>
      </c>
      <c r="C3551" s="14" t="s">
        <v>16900</v>
      </c>
      <c r="D3551" s="14" t="s">
        <v>16901</v>
      </c>
      <c r="E3551" s="14" t="s">
        <v>16902</v>
      </c>
      <c r="F3551" s="14" t="s">
        <v>153</v>
      </c>
      <c r="G3551" s="26">
        <v>43707</v>
      </c>
      <c r="H3551" s="14">
        <v>2019</v>
      </c>
      <c r="I3551" s="14" t="s">
        <v>362</v>
      </c>
      <c r="J3551" s="14" t="s">
        <v>724</v>
      </c>
      <c r="K3551" s="14" t="s">
        <v>2179</v>
      </c>
      <c r="L3551" s="14" t="s">
        <v>16903</v>
      </c>
      <c r="M3551" s="14">
        <f t="shared" si="440"/>
        <v>2019</v>
      </c>
      <c r="N3551" s="14">
        <f t="shared" si="441"/>
        <v>8</v>
      </c>
      <c r="O3551" s="14" t="str">
        <f>IFERROR(VLOOKUP(I3551,Lists!$F$2:$G$16,2,FALSE()),"Not Rated")</f>
        <v>Older Kids</v>
      </c>
      <c r="P3551" s="14">
        <f t="shared" si="442"/>
        <v>102</v>
      </c>
      <c r="Q3551" s="14" t="str">
        <f t="shared" si="443"/>
        <v>Chile</v>
      </c>
      <c r="R3551" s="14" t="str">
        <f t="shared" si="444"/>
        <v>|Chile|</v>
      </c>
      <c r="S3551" s="14" t="str">
        <f t="shared" si="445"/>
        <v>|Children &amp; Family Movies|Comedies|Dramas|</v>
      </c>
      <c r="T3551" s="14" t="str">
        <f t="shared" si="446"/>
        <v>|Alejandro Fernández Almendras|</v>
      </c>
      <c r="U3551" s="14" t="str">
        <f t="shared" si="447"/>
        <v>|Luciano González|Alexis Sánchez|Daniel Muñoz|Ignacia Uribe|Marco Baeza|Manuela Oyarzún|Camilo Carmona|Alejandra Yañez|Lorna Campos|Gustavo Becerra|</v>
      </c>
    </row>
    <row r="3552" spans="1:21">
      <c r="A3552" s="14" t="s">
        <v>16904</v>
      </c>
      <c r="B3552" s="14" t="s">
        <v>49</v>
      </c>
      <c r="C3552" s="14" t="s">
        <v>16905</v>
      </c>
      <c r="D3552" s="14" t="s">
        <v>117</v>
      </c>
      <c r="E3552" s="14" t="s">
        <v>16906</v>
      </c>
      <c r="F3552" s="14" t="s">
        <v>117</v>
      </c>
      <c r="G3552" s="26">
        <v>43707</v>
      </c>
      <c r="H3552" s="14">
        <v>2019</v>
      </c>
      <c r="I3552" s="14" t="s">
        <v>361</v>
      </c>
      <c r="J3552" s="14" t="s">
        <v>105</v>
      </c>
      <c r="K3552" s="14" t="s">
        <v>262</v>
      </c>
      <c r="L3552" s="14" t="s">
        <v>16907</v>
      </c>
      <c r="M3552" s="14">
        <f t="shared" si="440"/>
        <v>2019</v>
      </c>
      <c r="N3552" s="14">
        <f t="shared" si="441"/>
        <v>8</v>
      </c>
      <c r="O3552" s="14" t="str">
        <f>IFERROR(VLOOKUP(I3552,Lists!$F$2:$G$16,2,FALSE()),"Not Rated")</f>
        <v>Teens</v>
      </c>
      <c r="P3552" s="14">
        <f t="shared" si="442"/>
        <v>1</v>
      </c>
      <c r="Q3552" s="14" t="str">
        <f t="shared" si="443"/>
        <v>Unknown</v>
      </c>
      <c r="R3552" s="14" t="str">
        <f t="shared" si="444"/>
        <v>|Unknown|</v>
      </c>
      <c r="S3552" s="14" t="str">
        <f t="shared" si="445"/>
        <v>|Reality TV|</v>
      </c>
      <c r="T3552" s="14" t="str">
        <f t="shared" si="446"/>
        <v>|Unknown|</v>
      </c>
      <c r="U3552" s="14" t="str">
        <f t="shared" si="447"/>
        <v>|Jason Bolden|Adair Curtis|</v>
      </c>
    </row>
    <row r="3553" spans="1:21">
      <c r="A3553" s="14" t="s">
        <v>16908</v>
      </c>
      <c r="B3553" s="14" t="s">
        <v>49</v>
      </c>
      <c r="C3553" s="14" t="s">
        <v>16909</v>
      </c>
      <c r="D3553" s="14" t="s">
        <v>117</v>
      </c>
      <c r="E3553" s="14" t="s">
        <v>16910</v>
      </c>
      <c r="F3553" s="14" t="s">
        <v>916</v>
      </c>
      <c r="G3553" s="26">
        <v>43707</v>
      </c>
      <c r="H3553" s="14">
        <v>2019</v>
      </c>
      <c r="I3553" s="14" t="s">
        <v>362</v>
      </c>
      <c r="J3553" s="14" t="s">
        <v>105</v>
      </c>
      <c r="K3553" s="14" t="s">
        <v>2975</v>
      </c>
      <c r="L3553" s="14" t="s">
        <v>16911</v>
      </c>
      <c r="M3553" s="14">
        <f t="shared" si="440"/>
        <v>2019</v>
      </c>
      <c r="N3553" s="14">
        <f t="shared" si="441"/>
        <v>8</v>
      </c>
      <c r="O3553" s="14" t="str">
        <f>IFERROR(VLOOKUP(I3553,Lists!$F$2:$G$16,2,FALSE()),"Not Rated")</f>
        <v>Older Kids</v>
      </c>
      <c r="P3553" s="14">
        <f t="shared" si="442"/>
        <v>1</v>
      </c>
      <c r="Q3553" s="14" t="str">
        <f t="shared" si="443"/>
        <v>United Kingdom</v>
      </c>
      <c r="R3553" s="14" t="str">
        <f t="shared" si="444"/>
        <v>|United Kingdom|United States|</v>
      </c>
      <c r="S3553" s="14" t="str">
        <f t="shared" si="445"/>
        <v>|TV Action &amp; Adventure|TV Dramas|TV Sci-Fi &amp; Fantasy|</v>
      </c>
      <c r="T3553" s="14" t="str">
        <f t="shared" si="446"/>
        <v>|Unknown|</v>
      </c>
      <c r="U3553" s="14" t="str">
        <f t="shared" si="447"/>
        <v>|Taron Egerton|Nathalie Emmanuel|Anya Taylor-Joy|Donna Kimball|Mark Hamill|Simon Pegg|Helena Bonham Carter|Lena Headey|Alicia Vikander|Awkwafina|Gugu Mbatha-Raw|Benedict Wong|Caitriona Balfe|Natalie Dormer|Harvey Fierstein|Andy Samberg|Ralph Ineson|Jason Isaacs|Eddie Izzard|Theo James|Hannah John-Kamen|Toby Jones|Keegan-Michael Key|Mark Strong|Sigourney Weaver|Ólafur Darri Ólafsson|</v>
      </c>
    </row>
    <row r="3554" spans="1:21">
      <c r="A3554" s="14" t="s">
        <v>16912</v>
      </c>
      <c r="B3554" s="14" t="s">
        <v>49</v>
      </c>
      <c r="C3554" s="14" t="s">
        <v>16913</v>
      </c>
      <c r="D3554" s="14" t="s">
        <v>117</v>
      </c>
      <c r="E3554" s="14" t="s">
        <v>16914</v>
      </c>
      <c r="F3554" s="14" t="s">
        <v>141</v>
      </c>
      <c r="G3554" s="26">
        <v>43707</v>
      </c>
      <c r="H3554" s="14">
        <v>2018</v>
      </c>
      <c r="I3554" s="14" t="s">
        <v>360</v>
      </c>
      <c r="J3554" s="14" t="s">
        <v>105</v>
      </c>
      <c r="K3554" s="14" t="s">
        <v>992</v>
      </c>
      <c r="L3554" s="14" t="s">
        <v>16915</v>
      </c>
      <c r="M3554" s="14">
        <f t="shared" si="440"/>
        <v>2019</v>
      </c>
      <c r="N3554" s="14">
        <f t="shared" si="441"/>
        <v>8</v>
      </c>
      <c r="O3554" s="14" t="str">
        <f>IFERROR(VLOOKUP(I3554,Lists!$F$2:$G$16,2,FALSE()),"Not Rated")</f>
        <v>Adults</v>
      </c>
      <c r="P3554" s="14">
        <f t="shared" si="442"/>
        <v>1</v>
      </c>
      <c r="Q3554" s="14" t="str">
        <f t="shared" si="443"/>
        <v>Colombia</v>
      </c>
      <c r="R3554" s="14" t="str">
        <f t="shared" si="444"/>
        <v>|Colombia|</v>
      </c>
      <c r="S3554" s="14" t="str">
        <f t="shared" si="445"/>
        <v>|Crime TV Shows|International TV Shows|Spanish-Language TV Shows|</v>
      </c>
      <c r="T3554" s="14" t="str">
        <f t="shared" si="446"/>
        <v>|Unknown|</v>
      </c>
      <c r="U3554" s="14" t="str">
        <f t="shared" si="447"/>
        <v>|Diego Vásquez|Carolina Acevedo|Norma Nivia|Ana María Arango|Álvaro Bayona|Katherine Porto|Tiberio Cruz|Felipe Calero|Jimena Durán|Andrés Toro|Sebastián Sánchez|Isabella Barragán|</v>
      </c>
    </row>
    <row r="3555" spans="1:21">
      <c r="A3555" s="14" t="s">
        <v>16916</v>
      </c>
      <c r="B3555" s="14" t="s">
        <v>49</v>
      </c>
      <c r="C3555" s="14" t="s">
        <v>16917</v>
      </c>
      <c r="D3555" s="14" t="s">
        <v>117</v>
      </c>
      <c r="E3555" s="14" t="s">
        <v>16918</v>
      </c>
      <c r="F3555" s="14" t="s">
        <v>1084</v>
      </c>
      <c r="G3555" s="26">
        <v>43707</v>
      </c>
      <c r="H3555" s="14">
        <v>2019</v>
      </c>
      <c r="I3555" s="14" t="s">
        <v>366</v>
      </c>
      <c r="J3555" s="14" t="s">
        <v>107</v>
      </c>
      <c r="K3555" s="14" t="s">
        <v>256</v>
      </c>
      <c r="L3555" s="14" t="s">
        <v>16919</v>
      </c>
      <c r="M3555" s="14">
        <f t="shared" si="440"/>
        <v>2019</v>
      </c>
      <c r="N3555" s="14">
        <f t="shared" si="441"/>
        <v>8</v>
      </c>
      <c r="O3555" s="14" t="str">
        <f>IFERROR(VLOOKUP(I3555,Lists!$F$2:$G$16,2,FALSE()),"Not Rated")</f>
        <v>Kids</v>
      </c>
      <c r="P3555" s="14">
        <f t="shared" si="442"/>
        <v>3</v>
      </c>
      <c r="Q3555" s="14" t="str">
        <f t="shared" si="443"/>
        <v>United States</v>
      </c>
      <c r="R3555" s="14" t="str">
        <f t="shared" si="444"/>
        <v>|United States|Canada|</v>
      </c>
      <c r="S3555" s="14" t="str">
        <f t="shared" si="445"/>
        <v>|Kids' TV|</v>
      </c>
      <c r="T3555" s="14" t="str">
        <f t="shared" si="446"/>
        <v>|Unknown|</v>
      </c>
      <c r="U3555" s="14" t="str">
        <f t="shared" si="447"/>
        <v>|Michela Luci|Jamie Watson|Anna Claire Bartlam|Dante Zee|Eric Peterson|</v>
      </c>
    </row>
    <row r="3556" spans="1:21">
      <c r="A3556" s="14" t="s">
        <v>16920</v>
      </c>
      <c r="B3556" s="14" t="s">
        <v>48</v>
      </c>
      <c r="C3556" s="14" t="s">
        <v>16921</v>
      </c>
      <c r="D3556" s="14" t="s">
        <v>16922</v>
      </c>
      <c r="E3556" s="14" t="s">
        <v>16923</v>
      </c>
      <c r="F3556" s="14" t="s">
        <v>122</v>
      </c>
      <c r="G3556" s="26">
        <v>43707</v>
      </c>
      <c r="H3556" s="14">
        <v>2018</v>
      </c>
      <c r="I3556" s="14" t="s">
        <v>360</v>
      </c>
      <c r="J3556" s="14" t="s">
        <v>713</v>
      </c>
      <c r="K3556" s="14" t="s">
        <v>873</v>
      </c>
      <c r="L3556" s="14" t="s">
        <v>16924</v>
      </c>
      <c r="M3556" s="14">
        <f t="shared" si="440"/>
        <v>2019</v>
      </c>
      <c r="N3556" s="14">
        <f t="shared" si="441"/>
        <v>8</v>
      </c>
      <c r="O3556" s="14" t="str">
        <f>IFERROR(VLOOKUP(I3556,Lists!$F$2:$G$16,2,FALSE()),"Not Rated")</f>
        <v>Adults</v>
      </c>
      <c r="P3556" s="14">
        <f t="shared" si="442"/>
        <v>100</v>
      </c>
      <c r="Q3556" s="14" t="str">
        <f t="shared" si="443"/>
        <v>Spain</v>
      </c>
      <c r="R3556" s="14" t="str">
        <f t="shared" si="444"/>
        <v>|Spain|</v>
      </c>
      <c r="S3556" s="14" t="str">
        <f t="shared" si="445"/>
        <v>|International Movies|Thrillers|</v>
      </c>
      <c r="T3556" s="14" t="str">
        <f t="shared" si="446"/>
        <v>|Jota Linares|</v>
      </c>
      <c r="U3556" s="14" t="str">
        <f t="shared" si="447"/>
        <v>|Natalia de Molina|Daniel Grao|Natalia Mateo|Ignacio Mateos|Borja Luna|Mario Tardón|Mariana Cordero|</v>
      </c>
    </row>
    <row r="3557" spans="1:21">
      <c r="A3557" s="14" t="s">
        <v>16925</v>
      </c>
      <c r="B3557" s="14" t="s">
        <v>48</v>
      </c>
      <c r="C3557" s="14" t="s">
        <v>16926</v>
      </c>
      <c r="D3557" s="14" t="s">
        <v>5051</v>
      </c>
      <c r="E3557" s="14" t="s">
        <v>16927</v>
      </c>
      <c r="F3557" s="14" t="s">
        <v>115</v>
      </c>
      <c r="G3557" s="26">
        <v>43706</v>
      </c>
      <c r="H3557" s="14">
        <v>2019</v>
      </c>
      <c r="I3557" s="14" t="s">
        <v>362</v>
      </c>
      <c r="J3557" s="14" t="s">
        <v>653</v>
      </c>
      <c r="K3557" s="14" t="s">
        <v>1014</v>
      </c>
      <c r="L3557" s="14" t="s">
        <v>16928</v>
      </c>
      <c r="M3557" s="14">
        <f t="shared" si="440"/>
        <v>2019</v>
      </c>
      <c r="N3557" s="14">
        <f t="shared" si="441"/>
        <v>8</v>
      </c>
      <c r="O3557" s="14" t="str">
        <f>IFERROR(VLOOKUP(I3557,Lists!$F$2:$G$16,2,FALSE()),"Not Rated")</f>
        <v>Older Kids</v>
      </c>
      <c r="P3557" s="14">
        <f t="shared" si="442"/>
        <v>98</v>
      </c>
      <c r="Q3557" s="14" t="str">
        <f t="shared" si="443"/>
        <v>United States</v>
      </c>
      <c r="R3557" s="14" t="str">
        <f t="shared" si="444"/>
        <v>|United States|</v>
      </c>
      <c r="S3557" s="14" t="str">
        <f t="shared" si="445"/>
        <v>|Comedies|Romantic Movies|</v>
      </c>
      <c r="T3557" s="14" t="str">
        <f t="shared" si="446"/>
        <v>|Roger Kumble|</v>
      </c>
      <c r="U3557" s="14" t="str">
        <f t="shared" si="447"/>
        <v>|Christina Milian|Adam Demos|Jeffrey Bowyer-Chapman|Anna Jullienne|Claire Chitham|Blair Strang|Jonathan Martin|William Walker|Daniel Watterson|Simone Walker|</v>
      </c>
    </row>
    <row r="3558" spans="1:21">
      <c r="A3558" s="14" t="s">
        <v>16929</v>
      </c>
      <c r="B3558" s="14" t="s">
        <v>48</v>
      </c>
      <c r="C3558" s="14" t="s">
        <v>16930</v>
      </c>
      <c r="D3558" s="14" t="s">
        <v>16931</v>
      </c>
      <c r="E3558" s="14" t="s">
        <v>16932</v>
      </c>
      <c r="F3558" s="14" t="s">
        <v>133</v>
      </c>
      <c r="G3558" s="26">
        <v>43706</v>
      </c>
      <c r="H3558" s="14">
        <v>2019</v>
      </c>
      <c r="I3558" s="14" t="s">
        <v>361</v>
      </c>
      <c r="J3558" s="14" t="s">
        <v>604</v>
      </c>
      <c r="K3558" s="14" t="s">
        <v>3271</v>
      </c>
      <c r="L3558" s="14" t="s">
        <v>16933</v>
      </c>
      <c r="M3558" s="14">
        <f t="shared" si="440"/>
        <v>2019</v>
      </c>
      <c r="N3558" s="14">
        <f t="shared" si="441"/>
        <v>8</v>
      </c>
      <c r="O3558" s="14" t="str">
        <f>IFERROR(VLOOKUP(I3558,Lists!$F$2:$G$16,2,FALSE()),"Not Rated")</f>
        <v>Teens</v>
      </c>
      <c r="P3558" s="14">
        <f t="shared" si="442"/>
        <v>110</v>
      </c>
      <c r="Q3558" s="14" t="str">
        <f t="shared" si="443"/>
        <v>Brazil</v>
      </c>
      <c r="R3558" s="14" t="str">
        <f t="shared" si="444"/>
        <v>|Brazil|</v>
      </c>
      <c r="S3558" s="14" t="str">
        <f t="shared" si="445"/>
        <v>|Dramas|Faith &amp; Spirituality|International Movies|</v>
      </c>
      <c r="T3558" s="14" t="str">
        <f t="shared" si="446"/>
        <v>|Wagner de Assis|</v>
      </c>
      <c r="U3558" s="14" t="str">
        <f t="shared" si="447"/>
        <v>|Leonardo Medeiros|Sandra Corveloni|Genezio de Barros|Guilherme Piva|Leonardo Franco|Dalton Vigh|Charles Baudin|Julia Konrad|</v>
      </c>
    </row>
    <row r="3559" spans="1:21">
      <c r="A3559" s="14" t="s">
        <v>16934</v>
      </c>
      <c r="B3559" s="14" t="s">
        <v>48</v>
      </c>
      <c r="C3559" s="14" t="s">
        <v>16935</v>
      </c>
      <c r="D3559" s="14" t="s">
        <v>16936</v>
      </c>
      <c r="E3559" s="14" t="s">
        <v>16937</v>
      </c>
      <c r="F3559" s="14" t="s">
        <v>115</v>
      </c>
      <c r="G3559" s="26">
        <v>43705</v>
      </c>
      <c r="H3559" s="14">
        <v>2019</v>
      </c>
      <c r="I3559" s="14" t="s">
        <v>360</v>
      </c>
      <c r="J3559" s="14" t="s">
        <v>744</v>
      </c>
      <c r="K3559" s="14" t="s">
        <v>927</v>
      </c>
      <c r="L3559" s="14" t="s">
        <v>16938</v>
      </c>
      <c r="M3559" s="14">
        <f t="shared" si="440"/>
        <v>2019</v>
      </c>
      <c r="N3559" s="14">
        <f t="shared" si="441"/>
        <v>8</v>
      </c>
      <c r="O3559" s="14" t="str">
        <f>IFERROR(VLOOKUP(I3559,Lists!$F$2:$G$16,2,FALSE()),"Not Rated")</f>
        <v>Adults</v>
      </c>
      <c r="P3559" s="14">
        <f t="shared" si="442"/>
        <v>85</v>
      </c>
      <c r="Q3559" s="14" t="str">
        <f t="shared" si="443"/>
        <v>United States</v>
      </c>
      <c r="R3559" s="14" t="str">
        <f t="shared" si="444"/>
        <v>|United States|</v>
      </c>
      <c r="S3559" s="14" t="str">
        <f t="shared" si="445"/>
        <v>|Documentaries|Music &amp; Musicals|</v>
      </c>
      <c r="T3559" s="14" t="str">
        <f t="shared" si="446"/>
        <v>|White Trash Tyler|</v>
      </c>
      <c r="U3559" s="14" t="str">
        <f t="shared" si="447"/>
        <v>|Travis Scott|</v>
      </c>
    </row>
    <row r="3560" spans="1:21">
      <c r="A3560" s="14" t="s">
        <v>16939</v>
      </c>
      <c r="B3560" s="14" t="s">
        <v>49</v>
      </c>
      <c r="C3560" s="14" t="s">
        <v>16940</v>
      </c>
      <c r="D3560" s="14" t="s">
        <v>117</v>
      </c>
      <c r="E3560" s="14" t="s">
        <v>117</v>
      </c>
      <c r="F3560" s="14" t="s">
        <v>118</v>
      </c>
      <c r="G3560" s="26">
        <v>43704</v>
      </c>
      <c r="H3560" s="14">
        <v>2019</v>
      </c>
      <c r="I3560" s="14" t="s">
        <v>360</v>
      </c>
      <c r="J3560" s="14" t="s">
        <v>106</v>
      </c>
      <c r="K3560" s="14" t="s">
        <v>2297</v>
      </c>
      <c r="L3560" s="14" t="s">
        <v>16941</v>
      </c>
      <c r="M3560" s="14">
        <f t="shared" si="440"/>
        <v>2019</v>
      </c>
      <c r="N3560" s="14">
        <f t="shared" si="441"/>
        <v>8</v>
      </c>
      <c r="O3560" s="14" t="str">
        <f>IFERROR(VLOOKUP(I3560,Lists!$F$2:$G$16,2,FALSE()),"Not Rated")</f>
        <v>Adults</v>
      </c>
      <c r="P3560" s="14">
        <f t="shared" si="442"/>
        <v>2</v>
      </c>
      <c r="Q3560" s="14" t="str">
        <f t="shared" si="443"/>
        <v>United Kingdom</v>
      </c>
      <c r="R3560" s="14" t="str">
        <f t="shared" si="444"/>
        <v>|United Kingdom|</v>
      </c>
      <c r="S3560" s="14" t="str">
        <f t="shared" si="445"/>
        <v>|British TV Shows|International TV Shows|Reality TV|</v>
      </c>
      <c r="T3560" s="14" t="str">
        <f t="shared" si="446"/>
        <v>|Unknown|</v>
      </c>
      <c r="U3560" s="14" t="str">
        <f t="shared" si="447"/>
        <v>|Unknown|</v>
      </c>
    </row>
    <row r="3561" spans="1:21">
      <c r="A3561" s="14" t="s">
        <v>16942</v>
      </c>
      <c r="B3561" s="14" t="s">
        <v>48</v>
      </c>
      <c r="C3561" s="14" t="s">
        <v>16943</v>
      </c>
      <c r="D3561" s="14" t="s">
        <v>16944</v>
      </c>
      <c r="E3561" s="14" t="s">
        <v>6749</v>
      </c>
      <c r="F3561" s="14" t="s">
        <v>115</v>
      </c>
      <c r="G3561" s="26">
        <v>43703</v>
      </c>
      <c r="H3561" s="14">
        <v>2019</v>
      </c>
      <c r="I3561" s="14" t="s">
        <v>360</v>
      </c>
      <c r="J3561" s="14" t="s">
        <v>2497</v>
      </c>
      <c r="K3561" s="14" t="s">
        <v>261</v>
      </c>
      <c r="L3561" s="14" t="s">
        <v>16945</v>
      </c>
      <c r="M3561" s="14">
        <f t="shared" si="440"/>
        <v>2019</v>
      </c>
      <c r="N3561" s="14">
        <f t="shared" si="441"/>
        <v>8</v>
      </c>
      <c r="O3561" s="14" t="str">
        <f>IFERROR(VLOOKUP(I3561,Lists!$F$2:$G$16,2,FALSE()),"Not Rated")</f>
        <v>Adults</v>
      </c>
      <c r="P3561" s="14">
        <f t="shared" si="442"/>
        <v>66</v>
      </c>
      <c r="Q3561" s="14" t="str">
        <f t="shared" si="443"/>
        <v>United States</v>
      </c>
      <c r="R3561" s="14" t="str">
        <f t="shared" si="444"/>
        <v>|United States|</v>
      </c>
      <c r="S3561" s="14" t="str">
        <f t="shared" si="445"/>
        <v>|Stand-Up Comedy|</v>
      </c>
      <c r="T3561" s="14" t="str">
        <f t="shared" si="446"/>
        <v>|Stan Lathan|</v>
      </c>
      <c r="U3561" s="14" t="str">
        <f t="shared" si="447"/>
        <v>|Dave Chappelle|</v>
      </c>
    </row>
    <row r="3562" spans="1:21">
      <c r="A3562" s="14" t="s">
        <v>16946</v>
      </c>
      <c r="B3562" s="14" t="s">
        <v>48</v>
      </c>
      <c r="C3562" s="14" t="s">
        <v>16947</v>
      </c>
      <c r="D3562" s="14" t="s">
        <v>16948</v>
      </c>
      <c r="E3562" s="14" t="s">
        <v>16949</v>
      </c>
      <c r="F3562" s="14" t="s">
        <v>130</v>
      </c>
      <c r="G3562" s="26">
        <v>43701</v>
      </c>
      <c r="H3562" s="14">
        <v>2016</v>
      </c>
      <c r="I3562" s="14" t="s">
        <v>360</v>
      </c>
      <c r="J3562" s="14" t="s">
        <v>900</v>
      </c>
      <c r="K3562" s="14" t="s">
        <v>529</v>
      </c>
      <c r="L3562" s="14" t="s">
        <v>16950</v>
      </c>
      <c r="M3562" s="14">
        <f t="shared" si="440"/>
        <v>2019</v>
      </c>
      <c r="N3562" s="14">
        <f t="shared" si="441"/>
        <v>8</v>
      </c>
      <c r="O3562" s="14" t="str">
        <f>IFERROR(VLOOKUP(I3562,Lists!$F$2:$G$16,2,FALSE()),"Not Rated")</f>
        <v>Adults</v>
      </c>
      <c r="P3562" s="14">
        <f t="shared" si="442"/>
        <v>92</v>
      </c>
      <c r="Q3562" s="14" t="str">
        <f t="shared" si="443"/>
        <v>Hong Kong</v>
      </c>
      <c r="R3562" s="14" t="str">
        <f t="shared" si="444"/>
        <v>|Hong Kong|</v>
      </c>
      <c r="S3562" s="14" t="str">
        <f t="shared" si="445"/>
        <v>|Comedies|International Movies|</v>
      </c>
      <c r="T3562" s="14" t="str">
        <f t="shared" si="446"/>
        <v>|Yeung Yat-Tak|</v>
      </c>
      <c r="U3562" s="14" t="str">
        <f t="shared" si="447"/>
        <v>|Carlos Chan|Ken Hung|Deep Ng|Michelle Wai|Yee Tong|Felix Lok|Kin-Yan Lee|</v>
      </c>
    </row>
    <row r="3563" spans="1:21">
      <c r="A3563" s="14" t="s">
        <v>16951</v>
      </c>
      <c r="B3563" s="14" t="s">
        <v>49</v>
      </c>
      <c r="C3563" s="14" t="s">
        <v>16952</v>
      </c>
      <c r="D3563" s="14" t="s">
        <v>117</v>
      </c>
      <c r="E3563" s="14" t="s">
        <v>16953</v>
      </c>
      <c r="F3563" s="14" t="s">
        <v>115</v>
      </c>
      <c r="G3563" s="26">
        <v>43700</v>
      </c>
      <c r="H3563" s="14">
        <v>2019</v>
      </c>
      <c r="I3563" s="14" t="s">
        <v>360</v>
      </c>
      <c r="J3563" s="14" t="s">
        <v>107</v>
      </c>
      <c r="K3563" s="14" t="s">
        <v>2015</v>
      </c>
      <c r="L3563" s="14" t="s">
        <v>16954</v>
      </c>
      <c r="M3563" s="14">
        <f t="shared" si="440"/>
        <v>2019</v>
      </c>
      <c r="N3563" s="14">
        <f t="shared" si="441"/>
        <v>8</v>
      </c>
      <c r="O3563" s="14" t="str">
        <f>IFERROR(VLOOKUP(I3563,Lists!$F$2:$G$16,2,FALSE()),"Not Rated")</f>
        <v>Adults</v>
      </c>
      <c r="P3563" s="14">
        <f t="shared" si="442"/>
        <v>3</v>
      </c>
      <c r="Q3563" s="14" t="str">
        <f t="shared" si="443"/>
        <v>United States</v>
      </c>
      <c r="R3563" s="14" t="str">
        <f t="shared" si="444"/>
        <v>|United States|</v>
      </c>
      <c r="S3563" s="14" t="str">
        <f t="shared" si="445"/>
        <v>|Crime TV Shows|Docuseries|</v>
      </c>
      <c r="T3563" s="14" t="str">
        <f t="shared" si="446"/>
        <v>|Unknown|</v>
      </c>
      <c r="U3563" s="14" t="str">
        <f t="shared" si="447"/>
        <v>|Dylan Minnette|Katherine Langford|Kate Walsh|Derek Luke|Alisha Boe|Justin Prentice|Brandon Flynn|Miles Heizer|Christian Navarro|Brian Yorkey|Tom McCarthy|Selena Gomez|Mandy Teefey|Jay Asher|Dr. Rona Hu|Dr. Helen Hsu|Dr. Rebecca Hedrick|Alexis Jones|Elaine Welteroth|Julia Bicknell|Dr. Christine Moutier|Nic Sheff|Carrie Goldberg|Anne Winters|Joy Gorman|Brandon Butler|Marissa Jo Cerar|Susanne Timms|</v>
      </c>
    </row>
    <row r="3564" spans="1:21">
      <c r="A3564" s="14" t="s">
        <v>16955</v>
      </c>
      <c r="B3564" s="14" t="s">
        <v>49</v>
      </c>
      <c r="C3564" s="14" t="s">
        <v>16956</v>
      </c>
      <c r="D3564" s="14" t="s">
        <v>117</v>
      </c>
      <c r="E3564" s="14" t="s">
        <v>16957</v>
      </c>
      <c r="F3564" s="14" t="s">
        <v>117</v>
      </c>
      <c r="G3564" s="26">
        <v>43700</v>
      </c>
      <c r="H3564" s="14">
        <v>2019</v>
      </c>
      <c r="I3564" s="14" t="s">
        <v>361</v>
      </c>
      <c r="J3564" s="14" t="s">
        <v>106</v>
      </c>
      <c r="K3564" s="14" t="s">
        <v>3504</v>
      </c>
      <c r="L3564" s="14" t="s">
        <v>16958</v>
      </c>
      <c r="M3564" s="14">
        <f t="shared" si="440"/>
        <v>2019</v>
      </c>
      <c r="N3564" s="14">
        <f t="shared" si="441"/>
        <v>8</v>
      </c>
      <c r="O3564" s="14" t="str">
        <f>IFERROR(VLOOKUP(I3564,Lists!$F$2:$G$16,2,FALSE()),"Not Rated")</f>
        <v>Teens</v>
      </c>
      <c r="P3564" s="14">
        <f t="shared" si="442"/>
        <v>2</v>
      </c>
      <c r="Q3564" s="14" t="str">
        <f t="shared" si="443"/>
        <v>Unknown</v>
      </c>
      <c r="R3564" s="14" t="str">
        <f t="shared" si="444"/>
        <v>|Unknown|</v>
      </c>
      <c r="S3564" s="14" t="str">
        <f t="shared" si="445"/>
        <v>|Anime Series|Crime TV Shows|International TV Shows|</v>
      </c>
      <c r="T3564" s="14" t="str">
        <f t="shared" si="446"/>
        <v>|Unknown|</v>
      </c>
      <c r="U3564" s="14" t="str">
        <f t="shared" si="447"/>
        <v>|Yasuyuki Kase|Yuhko Kaida|Junpei Morita|Kentaro Takano|Kouki Uchiyama|Yutaka Aoyama|Takayuki Sugo|Yutaka Nakano|Haruka Shibuya|Tomoyuki Shimura|Yuichi Karasuma|Yukiyo Fujii|Fuminori Komatsu|Tomoko Miyadera|</v>
      </c>
    </row>
    <row r="3565" spans="1:21">
      <c r="A3565" s="14" t="s">
        <v>16959</v>
      </c>
      <c r="B3565" s="14" t="s">
        <v>48</v>
      </c>
      <c r="C3565" s="14" t="s">
        <v>16960</v>
      </c>
      <c r="D3565" s="14" t="s">
        <v>16961</v>
      </c>
      <c r="E3565" s="14" t="s">
        <v>16962</v>
      </c>
      <c r="F3565" s="14" t="s">
        <v>116</v>
      </c>
      <c r="G3565" s="26">
        <v>43700</v>
      </c>
      <c r="H3565" s="14">
        <v>2019</v>
      </c>
      <c r="I3565" s="14" t="s">
        <v>362</v>
      </c>
      <c r="J3565" s="14" t="s">
        <v>1526</v>
      </c>
      <c r="K3565" s="14" t="s">
        <v>834</v>
      </c>
      <c r="L3565" s="14" t="s">
        <v>16963</v>
      </c>
      <c r="M3565" s="14">
        <f t="shared" si="440"/>
        <v>2019</v>
      </c>
      <c r="N3565" s="14">
        <f t="shared" si="441"/>
        <v>8</v>
      </c>
      <c r="O3565" s="14" t="str">
        <f>IFERROR(VLOOKUP(I3565,Lists!$F$2:$G$16,2,FALSE()),"Not Rated")</f>
        <v>Older Kids</v>
      </c>
      <c r="P3565" s="14">
        <f t="shared" si="442"/>
        <v>133</v>
      </c>
      <c r="Q3565" s="14" t="str">
        <f t="shared" si="443"/>
        <v>India</v>
      </c>
      <c r="R3565" s="14" t="str">
        <f t="shared" si="444"/>
        <v>|India|</v>
      </c>
      <c r="S3565" s="14" t="str">
        <f t="shared" si="445"/>
        <v>|Comedies|Dramas|International Movies|</v>
      </c>
      <c r="T3565" s="14" t="str">
        <f t="shared" si="446"/>
        <v>|Rai Yuvraj Bains|</v>
      </c>
      <c r="U3565" s="14" t="str">
        <f t="shared" si="447"/>
        <v>|Priti Sapru|Nirmal Rishi|Jordan Sandhu|Prabh Grewal|Karamjit Anmol|Harby Sangha|Gurmeet Sajan|Prince Kanwaljit Singh|</v>
      </c>
    </row>
    <row r="3566" spans="1:21">
      <c r="A3566" s="14" t="s">
        <v>16964</v>
      </c>
      <c r="B3566" s="14" t="s">
        <v>48</v>
      </c>
      <c r="C3566" s="14" t="s">
        <v>16965</v>
      </c>
      <c r="D3566" s="14" t="s">
        <v>16966</v>
      </c>
      <c r="E3566" s="14" t="s">
        <v>16967</v>
      </c>
      <c r="F3566" s="14" t="s">
        <v>116</v>
      </c>
      <c r="G3566" s="26">
        <v>43700</v>
      </c>
      <c r="H3566" s="14">
        <v>2018</v>
      </c>
      <c r="I3566" s="14" t="s">
        <v>361</v>
      </c>
      <c r="J3566" s="14" t="s">
        <v>1476</v>
      </c>
      <c r="K3566" s="14" t="s">
        <v>529</v>
      </c>
      <c r="L3566" s="14" t="s">
        <v>16968</v>
      </c>
      <c r="M3566" s="14">
        <f t="shared" si="440"/>
        <v>2019</v>
      </c>
      <c r="N3566" s="14">
        <f t="shared" si="441"/>
        <v>8</v>
      </c>
      <c r="O3566" s="14" t="str">
        <f>IFERROR(VLOOKUP(I3566,Lists!$F$2:$G$16,2,FALSE()),"Not Rated")</f>
        <v>Teens</v>
      </c>
      <c r="P3566" s="14">
        <f t="shared" si="442"/>
        <v>135</v>
      </c>
      <c r="Q3566" s="14" t="str">
        <f t="shared" si="443"/>
        <v>India</v>
      </c>
      <c r="R3566" s="14" t="str">
        <f t="shared" si="444"/>
        <v>|India|</v>
      </c>
      <c r="S3566" s="14" t="str">
        <f t="shared" si="445"/>
        <v>|Comedies|International Movies|</v>
      </c>
      <c r="T3566" s="14" t="str">
        <f t="shared" si="446"/>
        <v>|Sunil Thakur|</v>
      </c>
      <c r="U3566" s="14" t="str">
        <f t="shared" si="447"/>
        <v>|Sharry Mann|Payal Rajput|Jaswinder Bhalla|B.N. Sharma|Harby Sangha|Nirmal Rishi|Anita Devgan|Rupinder Roopi|</v>
      </c>
    </row>
    <row r="3567" spans="1:21">
      <c r="A3567" s="14" t="s">
        <v>16969</v>
      </c>
      <c r="B3567" s="14" t="s">
        <v>48</v>
      </c>
      <c r="C3567" s="14" t="s">
        <v>16970</v>
      </c>
      <c r="D3567" s="14" t="s">
        <v>16971</v>
      </c>
      <c r="E3567" s="14" t="s">
        <v>16972</v>
      </c>
      <c r="F3567" s="14" t="s">
        <v>5596</v>
      </c>
      <c r="G3567" s="26">
        <v>43700</v>
      </c>
      <c r="H3567" s="14">
        <v>2019</v>
      </c>
      <c r="I3567" s="14" t="s">
        <v>362</v>
      </c>
      <c r="J3567" s="14" t="s">
        <v>1159</v>
      </c>
      <c r="K3567" s="14" t="s">
        <v>1930</v>
      </c>
      <c r="L3567" s="14" t="s">
        <v>16973</v>
      </c>
      <c r="M3567" s="14">
        <f t="shared" si="440"/>
        <v>2019</v>
      </c>
      <c r="N3567" s="14">
        <f t="shared" si="441"/>
        <v>8</v>
      </c>
      <c r="O3567" s="14" t="str">
        <f>IFERROR(VLOOKUP(I3567,Lists!$F$2:$G$16,2,FALSE()),"Not Rated")</f>
        <v>Older Kids</v>
      </c>
      <c r="P3567" s="14">
        <f t="shared" si="442"/>
        <v>120</v>
      </c>
      <c r="Q3567" s="14" t="str">
        <f t="shared" si="443"/>
        <v>China</v>
      </c>
      <c r="R3567" s="14" t="str">
        <f t="shared" si="444"/>
        <v>|China|Taiwan|</v>
      </c>
      <c r="S3567" s="14" t="str">
        <f t="shared" si="445"/>
        <v>|International Movies|Music &amp; Musicals|</v>
      </c>
      <c r="T3567" s="14" t="str">
        <f t="shared" si="446"/>
        <v>|Muh Chen|</v>
      </c>
      <c r="U3567" s="14" t="str">
        <f t="shared" si="447"/>
        <v>|Mayday|Huang Bo|Tony Leung Ka-fai|</v>
      </c>
    </row>
    <row r="3568" spans="1:21">
      <c r="A3568" s="14" t="s">
        <v>16974</v>
      </c>
      <c r="B3568" s="14" t="s">
        <v>48</v>
      </c>
      <c r="C3568" s="14" t="s">
        <v>16975</v>
      </c>
      <c r="D3568" s="14" t="s">
        <v>16976</v>
      </c>
      <c r="E3568" s="14" t="s">
        <v>16977</v>
      </c>
      <c r="F3568" s="14" t="s">
        <v>116</v>
      </c>
      <c r="G3568" s="26">
        <v>43700</v>
      </c>
      <c r="H3568" s="14">
        <v>2019</v>
      </c>
      <c r="I3568" s="14" t="s">
        <v>361</v>
      </c>
      <c r="J3568" s="14" t="s">
        <v>1062</v>
      </c>
      <c r="K3568" s="14" t="s">
        <v>444</v>
      </c>
      <c r="L3568" s="14" t="s">
        <v>16978</v>
      </c>
      <c r="M3568" s="14">
        <f t="shared" si="440"/>
        <v>2019</v>
      </c>
      <c r="N3568" s="14">
        <f t="shared" si="441"/>
        <v>8</v>
      </c>
      <c r="O3568" s="14" t="str">
        <f>IFERROR(VLOOKUP(I3568,Lists!$F$2:$G$16,2,FALSE()),"Not Rated")</f>
        <v>Teens</v>
      </c>
      <c r="P3568" s="14">
        <f t="shared" si="442"/>
        <v>118</v>
      </c>
      <c r="Q3568" s="14" t="str">
        <f t="shared" si="443"/>
        <v>India</v>
      </c>
      <c r="R3568" s="14" t="str">
        <f t="shared" si="444"/>
        <v>|India|</v>
      </c>
      <c r="S3568" s="14" t="str">
        <f t="shared" si="445"/>
        <v>|Dramas|Independent Movies|International Movies|</v>
      </c>
      <c r="T3568" s="14" t="str">
        <f t="shared" si="446"/>
        <v>|Saurabh Sinha|</v>
      </c>
      <c r="U3568" s="14" t="str">
        <f t="shared" si="447"/>
        <v>|Smita Tambe|Milind Shirole|Shwetambari Ghute|Shitanshu Kumar Sharad|Nishikant Rawji|Sanjivani Khanvilkar|</v>
      </c>
    </row>
    <row r="3569" spans="1:21">
      <c r="A3569" s="14" t="s">
        <v>16979</v>
      </c>
      <c r="B3569" s="14" t="s">
        <v>48</v>
      </c>
      <c r="C3569" s="14" t="s">
        <v>16980</v>
      </c>
      <c r="D3569" s="14" t="s">
        <v>8629</v>
      </c>
      <c r="E3569" s="14" t="s">
        <v>117</v>
      </c>
      <c r="F3569" s="14" t="s">
        <v>115</v>
      </c>
      <c r="G3569" s="26">
        <v>43698</v>
      </c>
      <c r="H3569" s="14">
        <v>2019</v>
      </c>
      <c r="I3569" s="14" t="s">
        <v>361</v>
      </c>
      <c r="J3569" s="14" t="s">
        <v>604</v>
      </c>
      <c r="K3569" s="14" t="s">
        <v>247</v>
      </c>
      <c r="L3569" s="14" t="s">
        <v>16981</v>
      </c>
      <c r="M3569" s="14">
        <f t="shared" si="440"/>
        <v>2019</v>
      </c>
      <c r="N3569" s="14">
        <f t="shared" si="441"/>
        <v>8</v>
      </c>
      <c r="O3569" s="14" t="str">
        <f>IFERROR(VLOOKUP(I3569,Lists!$F$2:$G$16,2,FALSE()),"Not Rated")</f>
        <v>Teens</v>
      </c>
      <c r="P3569" s="14">
        <f t="shared" si="442"/>
        <v>110</v>
      </c>
      <c r="Q3569" s="14" t="str">
        <f t="shared" si="443"/>
        <v>United States</v>
      </c>
      <c r="R3569" s="14" t="str">
        <f t="shared" si="444"/>
        <v>|United States|</v>
      </c>
      <c r="S3569" s="14" t="str">
        <f t="shared" si="445"/>
        <v>|Documentaries|</v>
      </c>
      <c r="T3569" s="14" t="str">
        <f t="shared" si="446"/>
        <v>|Steven Bognar|Julia Reichert|</v>
      </c>
      <c r="U3569" s="14" t="str">
        <f t="shared" si="447"/>
        <v>|Unknown|</v>
      </c>
    </row>
    <row r="3570" spans="1:21">
      <c r="A3570" s="14" t="s">
        <v>16982</v>
      </c>
      <c r="B3570" s="14" t="s">
        <v>48</v>
      </c>
      <c r="C3570" s="14" t="s">
        <v>16983</v>
      </c>
      <c r="D3570" s="14" t="s">
        <v>16984</v>
      </c>
      <c r="E3570" s="14" t="s">
        <v>16985</v>
      </c>
      <c r="F3570" s="14" t="s">
        <v>117</v>
      </c>
      <c r="G3570" s="26">
        <v>43698</v>
      </c>
      <c r="H3570" s="14">
        <v>2019</v>
      </c>
      <c r="I3570" s="14" t="s">
        <v>360</v>
      </c>
      <c r="J3570" s="14" t="s">
        <v>653</v>
      </c>
      <c r="K3570" s="14" t="s">
        <v>1656</v>
      </c>
      <c r="L3570" s="14" t="s">
        <v>16986</v>
      </c>
      <c r="M3570" s="14">
        <f t="shared" si="440"/>
        <v>2019</v>
      </c>
      <c r="N3570" s="14">
        <f t="shared" si="441"/>
        <v>8</v>
      </c>
      <c r="O3570" s="14" t="str">
        <f>IFERROR(VLOOKUP(I3570,Lists!$F$2:$G$16,2,FALSE()),"Not Rated")</f>
        <v>Adults</v>
      </c>
      <c r="P3570" s="14">
        <f t="shared" si="442"/>
        <v>98</v>
      </c>
      <c r="Q3570" s="14" t="str">
        <f t="shared" si="443"/>
        <v>Unknown</v>
      </c>
      <c r="R3570" s="14" t="str">
        <f t="shared" si="444"/>
        <v>|Unknown|</v>
      </c>
      <c r="S3570" s="14" t="str">
        <f t="shared" si="445"/>
        <v>|Horror Movies|International Movies|Thrillers|</v>
      </c>
      <c r="T3570" s="14" t="str">
        <f t="shared" si="446"/>
        <v>|Ashwin Saravanan|</v>
      </c>
      <c r="U3570" s="14" t="str">
        <f t="shared" si="447"/>
        <v>|Taapsee Pannu|Vinodhini|Parvathi T|Ramya Subramanian|Sanchana Natarajan|Anish Kuruvilla|David Solomon Raja|</v>
      </c>
    </row>
    <row r="3571" spans="1:21">
      <c r="A3571" s="14" t="s">
        <v>16987</v>
      </c>
      <c r="B3571" s="14" t="s">
        <v>48</v>
      </c>
      <c r="C3571" s="14" t="s">
        <v>16988</v>
      </c>
      <c r="D3571" s="14" t="s">
        <v>16984</v>
      </c>
      <c r="E3571" s="14" t="s">
        <v>16985</v>
      </c>
      <c r="F3571" s="14" t="s">
        <v>16989</v>
      </c>
      <c r="G3571" s="26">
        <v>43698</v>
      </c>
      <c r="H3571" s="14">
        <v>2019</v>
      </c>
      <c r="I3571" s="14" t="s">
        <v>360</v>
      </c>
      <c r="J3571" s="14" t="s">
        <v>653</v>
      </c>
      <c r="K3571" s="14" t="s">
        <v>1656</v>
      </c>
      <c r="L3571" s="14" t="s">
        <v>16986</v>
      </c>
      <c r="M3571" s="14">
        <f t="shared" si="440"/>
        <v>2019</v>
      </c>
      <c r="N3571" s="14">
        <f t="shared" si="441"/>
        <v>8</v>
      </c>
      <c r="O3571" s="14" t="str">
        <f>IFERROR(VLOOKUP(I3571,Lists!$F$2:$G$16,2,FALSE()),"Not Rated")</f>
        <v>Adults</v>
      </c>
      <c r="P3571" s="14">
        <f t="shared" si="442"/>
        <v>98</v>
      </c>
      <c r="Q3571" s="14" t="str">
        <f t="shared" si="443"/>
        <v>India</v>
      </c>
      <c r="R3571" s="14" t="str">
        <f t="shared" si="444"/>
        <v>|India|Turkey|</v>
      </c>
      <c r="S3571" s="14" t="str">
        <f t="shared" si="445"/>
        <v>|Horror Movies|International Movies|Thrillers|</v>
      </c>
      <c r="T3571" s="14" t="str">
        <f t="shared" si="446"/>
        <v>|Ashwin Saravanan|</v>
      </c>
      <c r="U3571" s="14" t="str">
        <f t="shared" si="447"/>
        <v>|Taapsee Pannu|Vinodhini|Parvathi T|Ramya Subramanian|Sanchana Natarajan|Anish Kuruvilla|David Solomon Raja|</v>
      </c>
    </row>
    <row r="3572" spans="1:21">
      <c r="A3572" s="14" t="s">
        <v>16990</v>
      </c>
      <c r="B3572" s="14" t="s">
        <v>48</v>
      </c>
      <c r="C3572" s="14" t="s">
        <v>16991</v>
      </c>
      <c r="D3572" s="14" t="s">
        <v>16984</v>
      </c>
      <c r="E3572" s="14" t="s">
        <v>16985</v>
      </c>
      <c r="F3572" s="14" t="s">
        <v>117</v>
      </c>
      <c r="G3572" s="26">
        <v>43698</v>
      </c>
      <c r="H3572" s="14">
        <v>2019</v>
      </c>
      <c r="I3572" s="14" t="s">
        <v>360</v>
      </c>
      <c r="J3572" s="14" t="s">
        <v>653</v>
      </c>
      <c r="K3572" s="14" t="s">
        <v>1656</v>
      </c>
      <c r="L3572" s="14" t="s">
        <v>16992</v>
      </c>
      <c r="M3572" s="14">
        <f t="shared" si="440"/>
        <v>2019</v>
      </c>
      <c r="N3572" s="14">
        <f t="shared" si="441"/>
        <v>8</v>
      </c>
      <c r="O3572" s="14" t="str">
        <f>IFERROR(VLOOKUP(I3572,Lists!$F$2:$G$16,2,FALSE()),"Not Rated")</f>
        <v>Adults</v>
      </c>
      <c r="P3572" s="14">
        <f t="shared" si="442"/>
        <v>98</v>
      </c>
      <c r="Q3572" s="14" t="str">
        <f t="shared" si="443"/>
        <v>Unknown</v>
      </c>
      <c r="R3572" s="14" t="str">
        <f t="shared" si="444"/>
        <v>|Unknown|</v>
      </c>
      <c r="S3572" s="14" t="str">
        <f t="shared" si="445"/>
        <v>|Horror Movies|International Movies|Thrillers|</v>
      </c>
      <c r="T3572" s="14" t="str">
        <f t="shared" si="446"/>
        <v>|Ashwin Saravanan|</v>
      </c>
      <c r="U3572" s="14" t="str">
        <f t="shared" si="447"/>
        <v>|Taapsee Pannu|Vinodhini|Parvathi T|Ramya Subramanian|Sanchana Natarajan|Anish Kuruvilla|David Solomon Raja|</v>
      </c>
    </row>
    <row r="3573" spans="1:21">
      <c r="A3573" s="14" t="s">
        <v>16993</v>
      </c>
      <c r="B3573" s="14" t="s">
        <v>49</v>
      </c>
      <c r="C3573" s="14" t="s">
        <v>16994</v>
      </c>
      <c r="D3573" s="14" t="s">
        <v>117</v>
      </c>
      <c r="E3573" s="14" t="s">
        <v>16995</v>
      </c>
      <c r="F3573" s="14" t="s">
        <v>115</v>
      </c>
      <c r="G3573" s="26">
        <v>43698</v>
      </c>
      <c r="H3573" s="14">
        <v>2019</v>
      </c>
      <c r="I3573" s="14" t="s">
        <v>362</v>
      </c>
      <c r="J3573" s="14" t="s">
        <v>105</v>
      </c>
      <c r="K3573" s="14" t="s">
        <v>262</v>
      </c>
      <c r="L3573" s="14" t="s">
        <v>16996</v>
      </c>
      <c r="M3573" s="14">
        <f t="shared" si="440"/>
        <v>2019</v>
      </c>
      <c r="N3573" s="14">
        <f t="shared" si="441"/>
        <v>8</v>
      </c>
      <c r="O3573" s="14" t="str">
        <f>IFERROR(VLOOKUP(I3573,Lists!$F$2:$G$16,2,FALSE()),"Not Rated")</f>
        <v>Older Kids</v>
      </c>
      <c r="P3573" s="14">
        <f t="shared" si="442"/>
        <v>1</v>
      </c>
      <c r="Q3573" s="14" t="str">
        <f t="shared" si="443"/>
        <v>United States</v>
      </c>
      <c r="R3573" s="14" t="str">
        <f t="shared" si="444"/>
        <v>|United States|</v>
      </c>
      <c r="S3573" s="14" t="str">
        <f t="shared" si="445"/>
        <v>|Reality TV|</v>
      </c>
      <c r="T3573" s="14" t="str">
        <f t="shared" si="446"/>
        <v>|Unknown|</v>
      </c>
      <c r="U3573" s="14" t="str">
        <f t="shared" si="447"/>
        <v>|Rutledge Wood|Mike Hill|Michael Bisping|Lindsay Czarniak|</v>
      </c>
    </row>
    <row r="3574" spans="1:21">
      <c r="A3574" s="14" t="s">
        <v>16997</v>
      </c>
      <c r="B3574" s="14" t="s">
        <v>48</v>
      </c>
      <c r="C3574" s="14" t="s">
        <v>16998</v>
      </c>
      <c r="D3574" s="14" t="s">
        <v>7786</v>
      </c>
      <c r="E3574" s="14" t="s">
        <v>16999</v>
      </c>
      <c r="F3574" s="14" t="s">
        <v>138</v>
      </c>
      <c r="G3574" s="26">
        <v>43698</v>
      </c>
      <c r="H3574" s="14">
        <v>2018</v>
      </c>
      <c r="I3574" s="14" t="s">
        <v>360</v>
      </c>
      <c r="J3574" s="14" t="s">
        <v>457</v>
      </c>
      <c r="K3574" s="14" t="s">
        <v>2943</v>
      </c>
      <c r="L3574" s="14" t="s">
        <v>17000</v>
      </c>
      <c r="M3574" s="14">
        <f t="shared" si="440"/>
        <v>2019</v>
      </c>
      <c r="N3574" s="14">
        <f t="shared" si="441"/>
        <v>8</v>
      </c>
      <c r="O3574" s="14" t="str">
        <f>IFERROR(VLOOKUP(I3574,Lists!$F$2:$G$16,2,FALSE()),"Not Rated")</f>
        <v>Adults</v>
      </c>
      <c r="P3574" s="14">
        <f t="shared" si="442"/>
        <v>104</v>
      </c>
      <c r="Q3574" s="14" t="str">
        <f t="shared" si="443"/>
        <v>Philippines</v>
      </c>
      <c r="R3574" s="14" t="str">
        <f t="shared" si="444"/>
        <v>|Philippines|</v>
      </c>
      <c r="S3574" s="14" t="str">
        <f t="shared" si="445"/>
        <v>|International Movies|Romantic Movies|</v>
      </c>
      <c r="T3574" s="14" t="str">
        <f t="shared" si="446"/>
        <v>|Jun Lana|</v>
      </c>
      <c r="U3574" s="14" t="str">
        <f t="shared" si="447"/>
        <v>|Sue Ramirez|Jameson Blake|Markus Paterson|Angellie Saño|</v>
      </c>
    </row>
    <row r="3575" spans="1:21">
      <c r="A3575" s="14" t="s">
        <v>17001</v>
      </c>
      <c r="B3575" s="14" t="s">
        <v>48</v>
      </c>
      <c r="C3575" s="14" t="s">
        <v>17002</v>
      </c>
      <c r="D3575" s="14" t="s">
        <v>117</v>
      </c>
      <c r="E3575" s="14" t="s">
        <v>347</v>
      </c>
      <c r="F3575" s="14" t="s">
        <v>118</v>
      </c>
      <c r="G3575" s="26">
        <v>43697</v>
      </c>
      <c r="H3575" s="14">
        <v>2019</v>
      </c>
      <c r="I3575" s="14" t="s">
        <v>368</v>
      </c>
      <c r="J3575" s="14" t="s">
        <v>1102</v>
      </c>
      <c r="K3575" s="14" t="s">
        <v>247</v>
      </c>
      <c r="L3575" s="14" t="s">
        <v>17003</v>
      </c>
      <c r="M3575" s="14">
        <f t="shared" si="440"/>
        <v>2019</v>
      </c>
      <c r="N3575" s="14">
        <f t="shared" si="441"/>
        <v>8</v>
      </c>
      <c r="O3575" s="14" t="str">
        <f>IFERROR(VLOOKUP(I3575,Lists!$F$2:$G$16,2,FALSE()),"Not Rated")</f>
        <v>Kids</v>
      </c>
      <c r="P3575" s="14">
        <f t="shared" si="442"/>
        <v>63</v>
      </c>
      <c r="Q3575" s="14" t="str">
        <f t="shared" si="443"/>
        <v>United Kingdom</v>
      </c>
      <c r="R3575" s="14" t="str">
        <f t="shared" si="444"/>
        <v>|United Kingdom|</v>
      </c>
      <c r="S3575" s="14" t="str">
        <f t="shared" si="445"/>
        <v>|Documentaries|</v>
      </c>
      <c r="T3575" s="14" t="str">
        <f t="shared" si="446"/>
        <v>|Unknown|</v>
      </c>
      <c r="U3575" s="14" t="str">
        <f t="shared" si="447"/>
        <v>|David Attenborough|</v>
      </c>
    </row>
    <row r="3576" spans="1:21">
      <c r="A3576" s="14" t="s">
        <v>17004</v>
      </c>
      <c r="B3576" s="14" t="s">
        <v>48</v>
      </c>
      <c r="C3576" s="14" t="s">
        <v>17005</v>
      </c>
      <c r="D3576" s="14" t="s">
        <v>17006</v>
      </c>
      <c r="E3576" s="14" t="s">
        <v>17007</v>
      </c>
      <c r="F3576" s="14" t="s">
        <v>118</v>
      </c>
      <c r="G3576" s="26">
        <v>43697</v>
      </c>
      <c r="H3576" s="14">
        <v>2019</v>
      </c>
      <c r="I3576" s="14" t="s">
        <v>360</v>
      </c>
      <c r="J3576" s="14" t="s">
        <v>7029</v>
      </c>
      <c r="K3576" s="14" t="s">
        <v>261</v>
      </c>
      <c r="L3576" s="14" t="s">
        <v>17008</v>
      </c>
      <c r="M3576" s="14">
        <f t="shared" si="440"/>
        <v>2019</v>
      </c>
      <c r="N3576" s="14">
        <f t="shared" si="441"/>
        <v>8</v>
      </c>
      <c r="O3576" s="14" t="str">
        <f>IFERROR(VLOOKUP(I3576,Lists!$F$2:$G$16,2,FALSE()),"Not Rated")</f>
        <v>Adults</v>
      </c>
      <c r="P3576" s="14">
        <f t="shared" si="442"/>
        <v>52</v>
      </c>
      <c r="Q3576" s="14" t="str">
        <f t="shared" si="443"/>
        <v>United Kingdom</v>
      </c>
      <c r="R3576" s="14" t="str">
        <f t="shared" si="444"/>
        <v>|United Kingdom|</v>
      </c>
      <c r="S3576" s="14" t="str">
        <f t="shared" si="445"/>
        <v>|Stand-Up Comedy|</v>
      </c>
      <c r="T3576" s="14" t="str">
        <f t="shared" si="446"/>
        <v>|Julia Knowles|</v>
      </c>
      <c r="U3576" s="14" t="str">
        <f t="shared" si="447"/>
        <v>|Simon Amstell|</v>
      </c>
    </row>
    <row r="3577" spans="1:21">
      <c r="A3577" s="14" t="s">
        <v>17009</v>
      </c>
      <c r="B3577" s="14" t="s">
        <v>49</v>
      </c>
      <c r="C3577" s="14" t="s">
        <v>17010</v>
      </c>
      <c r="D3577" s="14" t="s">
        <v>117</v>
      </c>
      <c r="E3577" s="14" t="s">
        <v>17011</v>
      </c>
      <c r="F3577" s="14" t="s">
        <v>122</v>
      </c>
      <c r="G3577" s="26">
        <v>43693</v>
      </c>
      <c r="H3577" s="14">
        <v>2019</v>
      </c>
      <c r="I3577" s="14" t="s">
        <v>360</v>
      </c>
      <c r="J3577" s="14" t="s">
        <v>105</v>
      </c>
      <c r="K3577" s="14" t="s">
        <v>1839</v>
      </c>
      <c r="L3577" s="14" t="s">
        <v>17012</v>
      </c>
      <c r="M3577" s="14">
        <f t="shared" si="440"/>
        <v>2019</v>
      </c>
      <c r="N3577" s="14">
        <f t="shared" si="441"/>
        <v>8</v>
      </c>
      <c r="O3577" s="14" t="str">
        <f>IFERROR(VLOOKUP(I3577,Lists!$F$2:$G$16,2,FALSE()),"Not Rated")</f>
        <v>Adults</v>
      </c>
      <c r="P3577" s="14">
        <f t="shared" si="442"/>
        <v>1</v>
      </c>
      <c r="Q3577" s="14" t="str">
        <f t="shared" si="443"/>
        <v>Spain</v>
      </c>
      <c r="R3577" s="14" t="str">
        <f t="shared" si="444"/>
        <v>|Spain|</v>
      </c>
      <c r="S3577" s="14" t="str">
        <f t="shared" si="445"/>
        <v>|International TV Shows|Romantic TV Shows|Spanish-Language TV Shows|</v>
      </c>
      <c r="T3577" s="14" t="str">
        <f t="shared" si="446"/>
        <v>|Unknown|</v>
      </c>
      <c r="U3577" s="14" t="str">
        <f t="shared" si="447"/>
        <v>|Carlos Cuevas|Guiomar Puerta|Iván Marcos|Israel Elejalde|Eudald Font|Luis Larrodera|Carmen Gutiérrez|Diana Gómez|Vito Sanz|Marina San José|Pere Ponce|Joan Pera|</v>
      </c>
    </row>
    <row r="3578" spans="1:21">
      <c r="A3578" s="14" t="s">
        <v>17013</v>
      </c>
      <c r="B3578" s="14" t="s">
        <v>49</v>
      </c>
      <c r="C3578" s="14" t="s">
        <v>17014</v>
      </c>
      <c r="D3578" s="14" t="s">
        <v>117</v>
      </c>
      <c r="E3578" s="14" t="s">
        <v>17015</v>
      </c>
      <c r="F3578" s="14" t="s">
        <v>134</v>
      </c>
      <c r="G3578" s="26">
        <v>43693</v>
      </c>
      <c r="H3578" s="14">
        <v>2019</v>
      </c>
      <c r="I3578" s="14" t="s">
        <v>360</v>
      </c>
      <c r="J3578" s="14" t="s">
        <v>105</v>
      </c>
      <c r="K3578" s="14" t="s">
        <v>992</v>
      </c>
      <c r="L3578" s="14" t="s">
        <v>17016</v>
      </c>
      <c r="M3578" s="14">
        <f t="shared" si="440"/>
        <v>2019</v>
      </c>
      <c r="N3578" s="14">
        <f t="shared" si="441"/>
        <v>8</v>
      </c>
      <c r="O3578" s="14" t="str">
        <f>IFERROR(VLOOKUP(I3578,Lists!$F$2:$G$16,2,FALSE()),"Not Rated")</f>
        <v>Adults</v>
      </c>
      <c r="P3578" s="14">
        <f t="shared" si="442"/>
        <v>1</v>
      </c>
      <c r="Q3578" s="14" t="str">
        <f t="shared" si="443"/>
        <v>Argentina</v>
      </c>
      <c r="R3578" s="14" t="str">
        <f t="shared" si="444"/>
        <v>|Argentina|</v>
      </c>
      <c r="S3578" s="14" t="str">
        <f t="shared" si="445"/>
        <v>|Crime TV Shows|International TV Shows|Spanish-Language TV Shows|</v>
      </c>
      <c r="T3578" s="14" t="str">
        <f t="shared" si="446"/>
        <v>|Unknown|</v>
      </c>
      <c r="U3578" s="14" t="str">
        <f t="shared" si="447"/>
        <v>|Balthazar Murillo|Vanesa González|Alberto Ajaka|Sofía Gala Castiglione|Patricio Contreras|Matías Recalt|Osqui Guzmán|Roberto Vallejos|Diego Gallardo|</v>
      </c>
    </row>
    <row r="3579" spans="1:21">
      <c r="A3579" s="14" t="s">
        <v>17017</v>
      </c>
      <c r="B3579" s="14" t="s">
        <v>49</v>
      </c>
      <c r="C3579" s="14" t="s">
        <v>17018</v>
      </c>
      <c r="D3579" s="14" t="s">
        <v>117</v>
      </c>
      <c r="E3579" s="14" t="s">
        <v>17019</v>
      </c>
      <c r="F3579" s="14" t="s">
        <v>154</v>
      </c>
      <c r="G3579" s="26">
        <v>43693</v>
      </c>
      <c r="H3579" s="14">
        <v>2019</v>
      </c>
      <c r="I3579" s="14" t="s">
        <v>360</v>
      </c>
      <c r="J3579" s="14" t="s">
        <v>105</v>
      </c>
      <c r="K3579" s="14" t="s">
        <v>1470</v>
      </c>
      <c r="L3579" s="14" t="s">
        <v>17020</v>
      </c>
      <c r="M3579" s="14">
        <f t="shared" si="440"/>
        <v>2019</v>
      </c>
      <c r="N3579" s="14">
        <f t="shared" si="441"/>
        <v>8</v>
      </c>
      <c r="O3579" s="14" t="str">
        <f>IFERROR(VLOOKUP(I3579,Lists!$F$2:$G$16,2,FALSE()),"Not Rated")</f>
        <v>Adults</v>
      </c>
      <c r="P3579" s="14">
        <f t="shared" si="442"/>
        <v>1</v>
      </c>
      <c r="Q3579" s="14" t="str">
        <f t="shared" si="443"/>
        <v>Russia</v>
      </c>
      <c r="R3579" s="14" t="str">
        <f t="shared" si="444"/>
        <v>|Russia|</v>
      </c>
      <c r="S3579" s="14" t="str">
        <f t="shared" si="445"/>
        <v>|Crime TV Shows|International TV Shows|TV Dramas|</v>
      </c>
      <c r="T3579" s="14" t="str">
        <f t="shared" si="446"/>
        <v>|Unknown|</v>
      </c>
      <c r="U3579" s="14" t="str">
        <f t="shared" si="447"/>
        <v>|Paulina Andreeva|Kirill Käro|Aleksandr Ustyugov|Olga Lomonosova|Eldar Kalimulin|Vitaliya Kornienko|Vera Panfilova|Aleksandr Kuznetsov|Fyodor Lavrov|Sergey Sosnovskiy|Kirill Polukhin|Pavel Vorontsov|</v>
      </c>
    </row>
    <row r="3580" spans="1:21">
      <c r="A3580" s="14" t="s">
        <v>17021</v>
      </c>
      <c r="B3580" s="14" t="s">
        <v>49</v>
      </c>
      <c r="C3580" s="14" t="s">
        <v>17022</v>
      </c>
      <c r="D3580" s="14" t="s">
        <v>117</v>
      </c>
      <c r="E3580" s="14" t="s">
        <v>17023</v>
      </c>
      <c r="F3580" s="14" t="s">
        <v>115</v>
      </c>
      <c r="G3580" s="26">
        <v>43693</v>
      </c>
      <c r="H3580" s="14">
        <v>2019</v>
      </c>
      <c r="I3580" s="14" t="s">
        <v>361</v>
      </c>
      <c r="J3580" s="14" t="s">
        <v>105</v>
      </c>
      <c r="K3580" s="14" t="s">
        <v>956</v>
      </c>
      <c r="L3580" s="14" t="s">
        <v>17024</v>
      </c>
      <c r="M3580" s="14">
        <f t="shared" si="440"/>
        <v>2019</v>
      </c>
      <c r="N3580" s="14">
        <f t="shared" si="441"/>
        <v>8</v>
      </c>
      <c r="O3580" s="14" t="str">
        <f>IFERROR(VLOOKUP(I3580,Lists!$F$2:$G$16,2,FALSE()),"Not Rated")</f>
        <v>Teens</v>
      </c>
      <c r="P3580" s="14">
        <f t="shared" si="442"/>
        <v>1</v>
      </c>
      <c r="Q3580" s="14" t="str">
        <f t="shared" si="443"/>
        <v>United States</v>
      </c>
      <c r="R3580" s="14" t="str">
        <f t="shared" si="444"/>
        <v>|United States|</v>
      </c>
      <c r="S3580" s="14" t="str">
        <f t="shared" si="445"/>
        <v>|Docuseries|Science &amp; Nature TV|</v>
      </c>
      <c r="T3580" s="14" t="str">
        <f t="shared" si="446"/>
        <v>|Unknown|</v>
      </c>
      <c r="U3580" s="14" t="str">
        <f t="shared" si="447"/>
        <v>|Lisa Sanders|</v>
      </c>
    </row>
    <row r="3581" spans="1:21">
      <c r="A3581" s="14" t="s">
        <v>17025</v>
      </c>
      <c r="B3581" s="14" t="s">
        <v>49</v>
      </c>
      <c r="C3581" s="14" t="s">
        <v>17026</v>
      </c>
      <c r="D3581" s="14" t="s">
        <v>117</v>
      </c>
      <c r="E3581" s="14" t="s">
        <v>17027</v>
      </c>
      <c r="F3581" s="14" t="s">
        <v>141</v>
      </c>
      <c r="G3581" s="26">
        <v>43693</v>
      </c>
      <c r="H3581" s="14">
        <v>2019</v>
      </c>
      <c r="I3581" s="14" t="s">
        <v>360</v>
      </c>
      <c r="J3581" s="14" t="s">
        <v>105</v>
      </c>
      <c r="K3581" s="14" t="s">
        <v>992</v>
      </c>
      <c r="L3581" s="14" t="s">
        <v>17028</v>
      </c>
      <c r="M3581" s="14">
        <f t="shared" si="440"/>
        <v>2019</v>
      </c>
      <c r="N3581" s="14">
        <f t="shared" si="441"/>
        <v>8</v>
      </c>
      <c r="O3581" s="14" t="str">
        <f>IFERROR(VLOOKUP(I3581,Lists!$F$2:$G$16,2,FALSE()),"Not Rated")</f>
        <v>Adults</v>
      </c>
      <c r="P3581" s="14">
        <f t="shared" si="442"/>
        <v>1</v>
      </c>
      <c r="Q3581" s="14" t="str">
        <f t="shared" si="443"/>
        <v>Colombia</v>
      </c>
      <c r="R3581" s="14" t="str">
        <f t="shared" si="444"/>
        <v>|Colombia|</v>
      </c>
      <c r="S3581" s="14" t="str">
        <f t="shared" si="445"/>
        <v>|Crime TV Shows|International TV Shows|Spanish-Language TV Shows|</v>
      </c>
      <c r="T3581" s="14" t="str">
        <f t="shared" si="446"/>
        <v>|Unknown|</v>
      </c>
      <c r="U3581" s="14" t="str">
        <f t="shared" si="447"/>
        <v>|Juana del Río|Ángela Cano|Miguel Dionisio Ramos|Nelson Camayo|Bruno Clairefond|Marcela Mar|Andrés Crespo|John Narváez|Edwin Morales|Karla López|Antonio Bolívar|</v>
      </c>
    </row>
    <row r="3582" spans="1:21">
      <c r="A3582" s="14" t="s">
        <v>17029</v>
      </c>
      <c r="B3582" s="14" t="s">
        <v>48</v>
      </c>
      <c r="C3582" s="14" t="s">
        <v>17030</v>
      </c>
      <c r="D3582" s="14" t="s">
        <v>117</v>
      </c>
      <c r="E3582" s="14" t="s">
        <v>17031</v>
      </c>
      <c r="F3582" s="14" t="s">
        <v>13659</v>
      </c>
      <c r="G3582" s="26">
        <v>43693</v>
      </c>
      <c r="H3582" s="14">
        <v>2019</v>
      </c>
      <c r="I3582" s="14" t="s">
        <v>365</v>
      </c>
      <c r="J3582" s="14" t="s">
        <v>4187</v>
      </c>
      <c r="K3582" s="14" t="s">
        <v>2106</v>
      </c>
      <c r="L3582" s="14" t="s">
        <v>17032</v>
      </c>
      <c r="M3582" s="14">
        <f t="shared" si="440"/>
        <v>2019</v>
      </c>
      <c r="N3582" s="14">
        <f t="shared" si="441"/>
        <v>8</v>
      </c>
      <c r="O3582" s="14" t="str">
        <f>IFERROR(VLOOKUP(I3582,Lists!$F$2:$G$16,2,FALSE()),"Not Rated")</f>
        <v>Kids</v>
      </c>
      <c r="P3582" s="14">
        <f t="shared" si="442"/>
        <v>72</v>
      </c>
      <c r="Q3582" s="14" t="str">
        <f t="shared" si="443"/>
        <v>South Korea</v>
      </c>
      <c r="R3582" s="14" t="str">
        <f t="shared" si="444"/>
        <v>|South Korea|United States|</v>
      </c>
      <c r="S3582" s="14" t="str">
        <f t="shared" si="445"/>
        <v>|Children &amp; Family Movies|Comedies|Sci-Fi &amp; Fantasy|</v>
      </c>
      <c r="T3582" s="14" t="str">
        <f t="shared" si="446"/>
        <v>|Unknown|</v>
      </c>
      <c r="U3582" s="14" t="str">
        <f t="shared" si="447"/>
        <v>|Richard Steven Horvitz|Rikki Simons|Andy Berman|Melissa Fahn|Rodger Bumpass|Jhonen Vasquez|Wally Wingert|Kevin McDonald|Olivia d'Abo|Eric Bauza|</v>
      </c>
    </row>
    <row r="3583" spans="1:21">
      <c r="A3583" s="14" t="s">
        <v>17033</v>
      </c>
      <c r="B3583" s="14" t="s">
        <v>49</v>
      </c>
      <c r="C3583" s="14" t="s">
        <v>17034</v>
      </c>
      <c r="D3583" s="14" t="s">
        <v>117</v>
      </c>
      <c r="E3583" s="14" t="s">
        <v>17035</v>
      </c>
      <c r="F3583" s="14" t="s">
        <v>115</v>
      </c>
      <c r="G3583" s="26">
        <v>43693</v>
      </c>
      <c r="H3583" s="14">
        <v>2019</v>
      </c>
      <c r="I3583" s="14" t="s">
        <v>360</v>
      </c>
      <c r="J3583" s="14" t="s">
        <v>106</v>
      </c>
      <c r="K3583" s="14" t="s">
        <v>1591</v>
      </c>
      <c r="L3583" s="14" t="s">
        <v>17036</v>
      </c>
      <c r="M3583" s="14">
        <f t="shared" si="440"/>
        <v>2019</v>
      </c>
      <c r="N3583" s="14">
        <f t="shared" si="441"/>
        <v>8</v>
      </c>
      <c r="O3583" s="14" t="str">
        <f>IFERROR(VLOOKUP(I3583,Lists!$F$2:$G$16,2,FALSE()),"Not Rated")</f>
        <v>Adults</v>
      </c>
      <c r="P3583" s="14">
        <f t="shared" si="442"/>
        <v>2</v>
      </c>
      <c r="Q3583" s="14" t="str">
        <f t="shared" si="443"/>
        <v>United States</v>
      </c>
      <c r="R3583" s="14" t="str">
        <f t="shared" si="444"/>
        <v>|United States|</v>
      </c>
      <c r="S3583" s="14" t="str">
        <f t="shared" si="445"/>
        <v>|Crime TV Shows|TV Dramas|TV Mysteries|</v>
      </c>
      <c r="T3583" s="14" t="str">
        <f t="shared" si="446"/>
        <v>|Unknown|</v>
      </c>
      <c r="U3583" s="14" t="str">
        <f t="shared" si="447"/>
        <v>|Jonathan Groff|Holt McCallany|Anna Torv|Cotter Smith|Hannah Gross|</v>
      </c>
    </row>
    <row r="3584" spans="1:21">
      <c r="A3584" s="14" t="s">
        <v>17037</v>
      </c>
      <c r="B3584" s="14" t="s">
        <v>48</v>
      </c>
      <c r="C3584" s="14" t="s">
        <v>17038</v>
      </c>
      <c r="D3584" s="14" t="s">
        <v>17039</v>
      </c>
      <c r="E3584" s="14" t="s">
        <v>17040</v>
      </c>
      <c r="F3584" s="14" t="s">
        <v>115</v>
      </c>
      <c r="G3584" s="26">
        <v>43693</v>
      </c>
      <c r="H3584" s="14">
        <v>2015</v>
      </c>
      <c r="I3584" s="14" t="s">
        <v>364</v>
      </c>
      <c r="J3584" s="14" t="s">
        <v>962</v>
      </c>
      <c r="K3584" s="14" t="s">
        <v>895</v>
      </c>
      <c r="L3584" s="14" t="s">
        <v>17041</v>
      </c>
      <c r="M3584" s="14">
        <f t="shared" si="440"/>
        <v>2019</v>
      </c>
      <c r="N3584" s="14">
        <f t="shared" si="441"/>
        <v>8</v>
      </c>
      <c r="O3584" s="14" t="str">
        <f>IFERROR(VLOOKUP(I3584,Lists!$F$2:$G$16,2,FALSE()),"Not Rated")</f>
        <v>Teens</v>
      </c>
      <c r="P3584" s="14">
        <f t="shared" si="442"/>
        <v>117</v>
      </c>
      <c r="Q3584" s="14" t="str">
        <f t="shared" si="443"/>
        <v>United States</v>
      </c>
      <c r="R3584" s="14" t="str">
        <f t="shared" si="444"/>
        <v>|United States|</v>
      </c>
      <c r="S3584" s="14" t="str">
        <f t="shared" si="445"/>
        <v>|Sci-Fi &amp; Fantasy|Thrillers|</v>
      </c>
      <c r="T3584" s="14" t="str">
        <f t="shared" si="446"/>
        <v>|Tarsem Singh|</v>
      </c>
      <c r="U3584" s="14" t="str">
        <f t="shared" si="447"/>
        <v>|Ryan Reynolds|Natalie Martinez|Matthew Goode|Ben Kingsley|Victor Garber|Derek Luke|Michelle Dockery|Melora Hardin|Brendan McCarthy|Sam Page|</v>
      </c>
    </row>
    <row r="3585" spans="1:21">
      <c r="A3585" s="14" t="s">
        <v>17042</v>
      </c>
      <c r="B3585" s="14" t="s">
        <v>48</v>
      </c>
      <c r="C3585" s="14" t="s">
        <v>17043</v>
      </c>
      <c r="D3585" s="14" t="s">
        <v>4043</v>
      </c>
      <c r="E3585" s="14" t="s">
        <v>17044</v>
      </c>
      <c r="F3585" s="14" t="s">
        <v>115</v>
      </c>
      <c r="G3585" s="26">
        <v>43693</v>
      </c>
      <c r="H3585" s="14">
        <v>2019</v>
      </c>
      <c r="I3585" s="14" t="s">
        <v>361</v>
      </c>
      <c r="J3585" s="14" t="s">
        <v>713</v>
      </c>
      <c r="K3585" s="14" t="s">
        <v>245</v>
      </c>
      <c r="L3585" s="14" t="s">
        <v>17045</v>
      </c>
      <c r="M3585" s="14">
        <f t="shared" si="440"/>
        <v>2019</v>
      </c>
      <c r="N3585" s="14">
        <f t="shared" si="441"/>
        <v>8</v>
      </c>
      <c r="O3585" s="14" t="str">
        <f>IFERROR(VLOOKUP(I3585,Lists!$F$2:$G$16,2,FALSE()),"Not Rated")</f>
        <v>Teens</v>
      </c>
      <c r="P3585" s="14">
        <f t="shared" si="442"/>
        <v>100</v>
      </c>
      <c r="Q3585" s="14" t="str">
        <f t="shared" si="443"/>
        <v>United States</v>
      </c>
      <c r="R3585" s="14" t="str">
        <f t="shared" si="444"/>
        <v>|United States|</v>
      </c>
      <c r="S3585" s="14" t="str">
        <f t="shared" si="445"/>
        <v>|Comedies|</v>
      </c>
      <c r="T3585" s="14" t="str">
        <f t="shared" si="446"/>
        <v>|Michael Tiddes|</v>
      </c>
      <c r="U3585" s="14" t="str">
        <f t="shared" si="447"/>
        <v>|Marlon Wayans|Bresha Webb|Michael Ian Black|Glynn Turman|Molly Shannon|Debbi Morgan|</v>
      </c>
    </row>
    <row r="3586" spans="1:21">
      <c r="A3586" s="14" t="s">
        <v>17046</v>
      </c>
      <c r="B3586" s="14" t="s">
        <v>48</v>
      </c>
      <c r="C3586" s="14" t="s">
        <v>17047</v>
      </c>
      <c r="D3586" s="14" t="s">
        <v>117</v>
      </c>
      <c r="E3586" s="14" t="s">
        <v>17048</v>
      </c>
      <c r="F3586" s="14" t="s">
        <v>119</v>
      </c>
      <c r="G3586" s="26">
        <v>43693</v>
      </c>
      <c r="H3586" s="14">
        <v>2019</v>
      </c>
      <c r="I3586" s="14" t="s">
        <v>366</v>
      </c>
      <c r="J3586" s="14" t="s">
        <v>6181</v>
      </c>
      <c r="K3586" s="14" t="s">
        <v>251</v>
      </c>
      <c r="L3586" s="14" t="s">
        <v>17049</v>
      </c>
      <c r="M3586" s="14">
        <f t="shared" ref="M3586:M3649" si="448">IF(G3586="","",YEAR(G3586))</f>
        <v>2019</v>
      </c>
      <c r="N3586" s="14">
        <f t="shared" ref="N3586:N3649" si="449">IF(G3586="","",MONTH(G3586))</f>
        <v>8</v>
      </c>
      <c r="O3586" s="14" t="str">
        <f>IFERROR(VLOOKUP(I3586,Lists!$F$2:$G$16,2,FALSE()),"Not Rated")</f>
        <v>Kids</v>
      </c>
      <c r="P3586" s="14">
        <f t="shared" ref="P3586:P3649" si="450">IFERROR(VALUE(LEFT(J3586,FIND(" ",J3586)-1)),"")</f>
        <v>24</v>
      </c>
      <c r="Q3586" s="14" t="str">
        <f t="shared" ref="Q3586:Q3649" si="451">IFERROR(LEFT(F3586,FIND(",",F3586)-1),F3586)</f>
        <v>Canada</v>
      </c>
      <c r="R3586" s="14" t="str">
        <f t="shared" ref="R3586:R3649" si="452">"|"&amp;SUBSTITUTE(F3586,", ","|")&amp;"|"</f>
        <v>|Canada|</v>
      </c>
      <c r="S3586" s="14" t="str">
        <f t="shared" ref="S3586:S3649" si="453">"|"&amp;SUBSTITUTE(K3586,", ","|")&amp;"|"</f>
        <v>|Children &amp; Family Movies|</v>
      </c>
      <c r="T3586" s="14" t="str">
        <f t="shared" ref="T3586:T3649" si="454">"|"&amp;SUBSTITUTE(D3586,", ","|")&amp;"|"</f>
        <v>|Unknown|</v>
      </c>
      <c r="U3586" s="14" t="str">
        <f t="shared" ref="U3586:U3649" si="455">"|"&amp;SUBSTITUTE(E3586,", ","|")&amp;"|"</f>
        <v>|Elyse Maloway|Vincent Tong|Erin Matthews|Andrea Libman|Alessandro Juliani|Nicole Anthony|Diana Kaarina|Gigi Saul Guerrero|Ian James Corlett|Britt McKillip|Kathleen Barr|</v>
      </c>
    </row>
    <row r="3587" spans="1:21">
      <c r="A3587" s="14" t="s">
        <v>17050</v>
      </c>
      <c r="B3587" s="14" t="s">
        <v>49</v>
      </c>
      <c r="C3587" s="14" t="s">
        <v>17051</v>
      </c>
      <c r="D3587" s="14" t="s">
        <v>117</v>
      </c>
      <c r="E3587" s="14" t="s">
        <v>17052</v>
      </c>
      <c r="F3587" s="14" t="s">
        <v>126</v>
      </c>
      <c r="G3587" s="26">
        <v>43693</v>
      </c>
      <c r="H3587" s="14">
        <v>2019</v>
      </c>
      <c r="I3587" s="14" t="s">
        <v>360</v>
      </c>
      <c r="J3587" s="14" t="s">
        <v>105</v>
      </c>
      <c r="K3587" s="14" t="s">
        <v>522</v>
      </c>
      <c r="L3587" s="14" t="s">
        <v>17053</v>
      </c>
      <c r="M3587" s="14">
        <f t="shared" si="448"/>
        <v>2019</v>
      </c>
      <c r="N3587" s="14">
        <f t="shared" si="449"/>
        <v>8</v>
      </c>
      <c r="O3587" s="14" t="str">
        <f>IFERROR(VLOOKUP(I3587,Lists!$F$2:$G$16,2,FALSE()),"Not Rated")</f>
        <v>Adults</v>
      </c>
      <c r="P3587" s="14">
        <f t="shared" si="450"/>
        <v>1</v>
      </c>
      <c r="Q3587" s="14" t="str">
        <f t="shared" si="451"/>
        <v>China</v>
      </c>
      <c r="R3587" s="14" t="str">
        <f t="shared" si="452"/>
        <v>|China|</v>
      </c>
      <c r="S3587" s="14" t="str">
        <f t="shared" si="453"/>
        <v>|International TV Shows|TV Action &amp; Adventure|TV Dramas|</v>
      </c>
      <c r="T3587" s="14" t="str">
        <f t="shared" si="454"/>
        <v>|Unknown|</v>
      </c>
      <c r="U3587" s="14" t="str">
        <f t="shared" si="455"/>
        <v>|Yang Yang|Jiang Shuying|Lai Yumeng|Li Muchen|Lai Yi|Fan Jinwei|Jiang Long|Sun Ning|Li Junchen|Zhao Chulun|Liu Qiushi|Jiang Xueming|Liang Yimu|Yang Tindong|Gao Hanyu|Kuang Muye|Ji Xiangning|Hao Shuai|Song Hanyu|Gu Youming|</v>
      </c>
    </row>
    <row r="3588" spans="1:21">
      <c r="A3588" s="14" t="s">
        <v>17054</v>
      </c>
      <c r="B3588" s="14" t="s">
        <v>48</v>
      </c>
      <c r="C3588" s="14" t="s">
        <v>17055</v>
      </c>
      <c r="D3588" s="14" t="s">
        <v>17056</v>
      </c>
      <c r="E3588" s="14" t="s">
        <v>17057</v>
      </c>
      <c r="F3588" s="14" t="s">
        <v>122</v>
      </c>
      <c r="G3588" s="26">
        <v>43693</v>
      </c>
      <c r="H3588" s="14">
        <v>2019</v>
      </c>
      <c r="I3588" s="14" t="s">
        <v>360</v>
      </c>
      <c r="J3588" s="14" t="s">
        <v>1290</v>
      </c>
      <c r="K3588" s="14" t="s">
        <v>529</v>
      </c>
      <c r="L3588" s="14" t="s">
        <v>17058</v>
      </c>
      <c r="M3588" s="14">
        <f t="shared" si="448"/>
        <v>2019</v>
      </c>
      <c r="N3588" s="14">
        <f t="shared" si="449"/>
        <v>8</v>
      </c>
      <c r="O3588" s="14" t="str">
        <f>IFERROR(VLOOKUP(I3588,Lists!$F$2:$G$16,2,FALSE()),"Not Rated")</f>
        <v>Adults</v>
      </c>
      <c r="P3588" s="14">
        <f t="shared" si="450"/>
        <v>86</v>
      </c>
      <c r="Q3588" s="14" t="str">
        <f t="shared" si="451"/>
        <v>Spain</v>
      </c>
      <c r="R3588" s="14" t="str">
        <f t="shared" si="452"/>
        <v>|Spain|</v>
      </c>
      <c r="S3588" s="14" t="str">
        <f t="shared" si="453"/>
        <v>|Comedies|International Movies|</v>
      </c>
      <c r="T3588" s="14" t="str">
        <f t="shared" si="454"/>
        <v>|Kepa Sojo|</v>
      </c>
      <c r="U3588" s="14" t="str">
        <f t="shared" si="455"/>
        <v>|Jon Plazaola|Maggie Civantos|Ingrid García Jonsson|Lander Otaola|Secun de la Rosa|Ramón Barea|Maribel Salas|Mikel Losada|Pepe Rapazote|Enrique Villén|Kandido Uranga|Anabela Teixeira|Karra Elejalde|Antonio Resines|</v>
      </c>
    </row>
    <row r="3589" spans="1:21">
      <c r="A3589" s="14" t="s">
        <v>17059</v>
      </c>
      <c r="B3589" s="14" t="s">
        <v>49</v>
      </c>
      <c r="C3589" s="14" t="s">
        <v>17060</v>
      </c>
      <c r="D3589" s="14" t="s">
        <v>117</v>
      </c>
      <c r="E3589" s="14" t="s">
        <v>17061</v>
      </c>
      <c r="F3589" s="14" t="s">
        <v>122</v>
      </c>
      <c r="G3589" s="26">
        <v>43693</v>
      </c>
      <c r="H3589" s="14">
        <v>2018</v>
      </c>
      <c r="I3589" s="14" t="s">
        <v>360</v>
      </c>
      <c r="J3589" s="14" t="s">
        <v>105</v>
      </c>
      <c r="K3589" s="14" t="s">
        <v>512</v>
      </c>
      <c r="L3589" s="14" t="s">
        <v>17062</v>
      </c>
      <c r="M3589" s="14">
        <f t="shared" si="448"/>
        <v>2019</v>
      </c>
      <c r="N3589" s="14">
        <f t="shared" si="449"/>
        <v>8</v>
      </c>
      <c r="O3589" s="14" t="str">
        <f>IFERROR(VLOOKUP(I3589,Lists!$F$2:$G$16,2,FALSE()),"Not Rated")</f>
        <v>Adults</v>
      </c>
      <c r="P3589" s="14">
        <f t="shared" si="450"/>
        <v>1</v>
      </c>
      <c r="Q3589" s="14" t="str">
        <f t="shared" si="451"/>
        <v>Spain</v>
      </c>
      <c r="R3589" s="14" t="str">
        <f t="shared" si="452"/>
        <v>|Spain|</v>
      </c>
      <c r="S3589" s="14" t="str">
        <f t="shared" si="453"/>
        <v>|International TV Shows|Spanish-Language TV Shows|TV Action &amp; Adventure|</v>
      </c>
      <c r="T3589" s="14" t="str">
        <f t="shared" si="454"/>
        <v>|Unknown|</v>
      </c>
      <c r="U3589" s="14" t="str">
        <f t="shared" si="455"/>
        <v>|César Mateo|María de Nati|Verónika Moral|Iñaki Ardanaz|Farah Hamed|Lisi Linder|Khaled Kouka|Óscar Zafra|Jesús Ruyman|Alfonso Torregrosa|Itziar Lazkano|Son Khoury|Youssef Bougarouane|Marcial Álvarez|</v>
      </c>
    </row>
    <row r="3590" spans="1:21">
      <c r="A3590" s="14" t="s">
        <v>17063</v>
      </c>
      <c r="B3590" s="14" t="s">
        <v>49</v>
      </c>
      <c r="C3590" s="14" t="s">
        <v>17064</v>
      </c>
      <c r="D3590" s="14" t="s">
        <v>117</v>
      </c>
      <c r="E3590" s="14" t="s">
        <v>17065</v>
      </c>
      <c r="F3590" s="14" t="s">
        <v>1856</v>
      </c>
      <c r="G3590" s="26">
        <v>43692</v>
      </c>
      <c r="H3590" s="14">
        <v>2019</v>
      </c>
      <c r="I3590" s="14" t="s">
        <v>360</v>
      </c>
      <c r="J3590" s="14" t="s">
        <v>105</v>
      </c>
      <c r="K3590" s="14" t="s">
        <v>822</v>
      </c>
      <c r="L3590" s="14" t="s">
        <v>17066</v>
      </c>
      <c r="M3590" s="14">
        <f t="shared" si="448"/>
        <v>2019</v>
      </c>
      <c r="N3590" s="14">
        <f t="shared" si="449"/>
        <v>8</v>
      </c>
      <c r="O3590" s="14" t="str">
        <f>IFERROR(VLOOKUP(I3590,Lists!$F$2:$G$16,2,FALSE()),"Not Rated")</f>
        <v>Adults</v>
      </c>
      <c r="P3590" s="14">
        <f t="shared" si="450"/>
        <v>1</v>
      </c>
      <c r="Q3590" s="14" t="str">
        <f t="shared" si="451"/>
        <v>United States</v>
      </c>
      <c r="R3590" s="14" t="str">
        <f t="shared" si="452"/>
        <v>|United States|Japan|</v>
      </c>
      <c r="S3590" s="14" t="str">
        <f t="shared" si="453"/>
        <v>|Anime Series|International TV Shows|</v>
      </c>
      <c r="T3590" s="14" t="str">
        <f t="shared" si="454"/>
        <v>|Unknown|</v>
      </c>
      <c r="U3590" s="14" t="str">
        <f t="shared" si="455"/>
        <v>|Yoshitsugu Matsuoka|Hinaki Yano|Shiori Izawa|Junji Majima|Yosuke Akimoto|Nobuyuki Hiyama|Takaya Kuroda|Katsuhisa Houki|Taro Yamaguchi|Junko Minagawa|Tomomi Maruyama|</v>
      </c>
    </row>
    <row r="3591" spans="1:21">
      <c r="A3591" s="14" t="s">
        <v>17067</v>
      </c>
      <c r="B3591" s="14" t="s">
        <v>49</v>
      </c>
      <c r="C3591" s="14" t="s">
        <v>17068</v>
      </c>
      <c r="D3591" s="14" t="s">
        <v>17069</v>
      </c>
      <c r="E3591" s="14" t="s">
        <v>17070</v>
      </c>
      <c r="F3591" s="14" t="s">
        <v>7096</v>
      </c>
      <c r="G3591" s="26">
        <v>43692</v>
      </c>
      <c r="H3591" s="14">
        <v>2019</v>
      </c>
      <c r="I3591" s="14" t="s">
        <v>360</v>
      </c>
      <c r="J3591" s="14" t="s">
        <v>106</v>
      </c>
      <c r="K3591" s="14" t="s">
        <v>1470</v>
      </c>
      <c r="L3591" s="14" t="s">
        <v>17071</v>
      </c>
      <c r="M3591" s="14">
        <f t="shared" si="448"/>
        <v>2019</v>
      </c>
      <c r="N3591" s="14">
        <f t="shared" si="449"/>
        <v>8</v>
      </c>
      <c r="O3591" s="14" t="str">
        <f>IFERROR(VLOOKUP(I3591,Lists!$F$2:$G$16,2,FALSE()),"Not Rated")</f>
        <v>Adults</v>
      </c>
      <c r="P3591" s="14">
        <f t="shared" si="450"/>
        <v>2</v>
      </c>
      <c r="Q3591" s="14" t="str">
        <f t="shared" si="451"/>
        <v>India</v>
      </c>
      <c r="R3591" s="14" t="str">
        <f t="shared" si="452"/>
        <v>|India|United States|</v>
      </c>
      <c r="S3591" s="14" t="str">
        <f t="shared" si="453"/>
        <v>|Crime TV Shows|International TV Shows|TV Dramas|</v>
      </c>
      <c r="T3591" s="14" t="str">
        <f t="shared" si="454"/>
        <v>|Vikramaditya Motwane|Anurag Kashyap|</v>
      </c>
      <c r="U3591" s="14" t="str">
        <f t="shared" si="455"/>
        <v>|Saif Ali Khan|Nawazuddin Siddiqui|Radhika Apte|Neeraj Kabi|Jitendra Joshi|</v>
      </c>
    </row>
    <row r="3592" spans="1:21">
      <c r="A3592" s="14" t="s">
        <v>17072</v>
      </c>
      <c r="B3592" s="14" t="s">
        <v>49</v>
      </c>
      <c r="C3592" s="14" t="s">
        <v>17073</v>
      </c>
      <c r="D3592" s="14" t="s">
        <v>17074</v>
      </c>
      <c r="E3592" s="14" t="s">
        <v>17075</v>
      </c>
      <c r="F3592" s="14" t="s">
        <v>137</v>
      </c>
      <c r="G3592" s="26">
        <v>43692</v>
      </c>
      <c r="H3592" s="14">
        <v>2019</v>
      </c>
      <c r="I3592" s="14" t="s">
        <v>360</v>
      </c>
      <c r="J3592" s="14" t="s">
        <v>105</v>
      </c>
      <c r="K3592" s="14" t="s">
        <v>594</v>
      </c>
      <c r="L3592" s="14" t="s">
        <v>17076</v>
      </c>
      <c r="M3592" s="14">
        <f t="shared" si="448"/>
        <v>2019</v>
      </c>
      <c r="N3592" s="14">
        <f t="shared" si="449"/>
        <v>8</v>
      </c>
      <c r="O3592" s="14" t="str">
        <f>IFERROR(VLOOKUP(I3592,Lists!$F$2:$G$16,2,FALSE()),"Not Rated")</f>
        <v>Adults</v>
      </c>
      <c r="P3592" s="14">
        <f t="shared" si="450"/>
        <v>1</v>
      </c>
      <c r="Q3592" s="14" t="str">
        <f t="shared" si="451"/>
        <v>Taiwan</v>
      </c>
      <c r="R3592" s="14" t="str">
        <f t="shared" si="452"/>
        <v>|Taiwan|</v>
      </c>
      <c r="S3592" s="14" t="str">
        <f t="shared" si="453"/>
        <v>|International TV Shows|TV Dramas|TV Thrillers|</v>
      </c>
      <c r="T3592" s="14" t="str">
        <f t="shared" si="454"/>
        <v>|Cho Li|Chen Hung-yi|Weica Wang|Liu Bang-yao|Lin Guan-fu|Shen Chi|YC Tom Lee|</v>
      </c>
      <c r="U3592" s="14" t="str">
        <f t="shared" si="455"/>
        <v>|Wen Chen-ling|River Huang|Lin He-xuan|Phoebe Lin|Janel Tsai|Dara Hanfman|Hsia Teng-hung|Nikki Hsin-Ying Hsieh|</v>
      </c>
    </row>
    <row r="3593" spans="1:21">
      <c r="A3593" s="14" t="s">
        <v>17077</v>
      </c>
      <c r="B3593" s="14" t="s">
        <v>48</v>
      </c>
      <c r="C3593" s="14" t="s">
        <v>17078</v>
      </c>
      <c r="D3593" s="14" t="s">
        <v>13000</v>
      </c>
      <c r="E3593" s="14" t="s">
        <v>17079</v>
      </c>
      <c r="F3593" s="14" t="s">
        <v>133</v>
      </c>
      <c r="G3593" s="26">
        <v>43692</v>
      </c>
      <c r="H3593" s="14">
        <v>2019</v>
      </c>
      <c r="I3593" s="14" t="s">
        <v>360</v>
      </c>
      <c r="J3593" s="14" t="s">
        <v>1973</v>
      </c>
      <c r="K3593" s="14" t="s">
        <v>261</v>
      </c>
      <c r="L3593" s="14" t="s">
        <v>17080</v>
      </c>
      <c r="M3593" s="14">
        <f t="shared" si="448"/>
        <v>2019</v>
      </c>
      <c r="N3593" s="14">
        <f t="shared" si="449"/>
        <v>8</v>
      </c>
      <c r="O3593" s="14" t="str">
        <f>IFERROR(VLOOKUP(I3593,Lists!$F$2:$G$16,2,FALSE()),"Not Rated")</f>
        <v>Adults</v>
      </c>
      <c r="P3593" s="14">
        <f t="shared" si="450"/>
        <v>69</v>
      </c>
      <c r="Q3593" s="14" t="str">
        <f t="shared" si="451"/>
        <v>Brazil</v>
      </c>
      <c r="R3593" s="14" t="str">
        <f t="shared" si="452"/>
        <v>|Brazil|</v>
      </c>
      <c r="S3593" s="14" t="str">
        <f t="shared" si="453"/>
        <v>|Stand-Up Comedy|</v>
      </c>
      <c r="T3593" s="14" t="str">
        <f t="shared" si="454"/>
        <v>|Diego Pignataro|</v>
      </c>
      <c r="U3593" s="14" t="str">
        <f t="shared" si="455"/>
        <v>|Whindersson Nunes|</v>
      </c>
    </row>
    <row r="3594" spans="1:21">
      <c r="A3594" s="14" t="s">
        <v>17081</v>
      </c>
      <c r="B3594" s="14" t="s">
        <v>49</v>
      </c>
      <c r="C3594" s="14" t="s">
        <v>17082</v>
      </c>
      <c r="D3594" s="14" t="s">
        <v>117</v>
      </c>
      <c r="E3594" s="14" t="s">
        <v>117</v>
      </c>
      <c r="F3594" s="14" t="s">
        <v>117</v>
      </c>
      <c r="G3594" s="26">
        <v>43691</v>
      </c>
      <c r="H3594" s="14">
        <v>2019</v>
      </c>
      <c r="I3594" s="14" t="s">
        <v>360</v>
      </c>
      <c r="J3594" s="14" t="s">
        <v>105</v>
      </c>
      <c r="K3594" s="14" t="s">
        <v>2015</v>
      </c>
      <c r="L3594" s="14" t="s">
        <v>17083</v>
      </c>
      <c r="M3594" s="14">
        <f t="shared" si="448"/>
        <v>2019</v>
      </c>
      <c r="N3594" s="14">
        <f t="shared" si="449"/>
        <v>8</v>
      </c>
      <c r="O3594" s="14" t="str">
        <f>IFERROR(VLOOKUP(I3594,Lists!$F$2:$G$16,2,FALSE()),"Not Rated")</f>
        <v>Adults</v>
      </c>
      <c r="P3594" s="14">
        <f t="shared" si="450"/>
        <v>1</v>
      </c>
      <c r="Q3594" s="14" t="str">
        <f t="shared" si="451"/>
        <v>Unknown</v>
      </c>
      <c r="R3594" s="14" t="str">
        <f t="shared" si="452"/>
        <v>|Unknown|</v>
      </c>
      <c r="S3594" s="14" t="str">
        <f t="shared" si="453"/>
        <v>|Crime TV Shows|Docuseries|</v>
      </c>
      <c r="T3594" s="14" t="str">
        <f t="shared" si="454"/>
        <v>|Unknown|</v>
      </c>
      <c r="U3594" s="14" t="str">
        <f t="shared" si="455"/>
        <v>|Unknown|</v>
      </c>
    </row>
    <row r="3595" spans="1:21">
      <c r="A3595" s="14" t="s">
        <v>17084</v>
      </c>
      <c r="B3595" s="14" t="s">
        <v>48</v>
      </c>
      <c r="C3595" s="14" t="s">
        <v>17085</v>
      </c>
      <c r="D3595" s="14" t="s">
        <v>17086</v>
      </c>
      <c r="E3595" s="14" t="s">
        <v>17087</v>
      </c>
      <c r="F3595" s="14" t="s">
        <v>116</v>
      </c>
      <c r="G3595" s="26">
        <v>43691</v>
      </c>
      <c r="H3595" s="14">
        <v>2019</v>
      </c>
      <c r="I3595" s="14" t="s">
        <v>361</v>
      </c>
      <c r="J3595" s="14" t="s">
        <v>1008</v>
      </c>
      <c r="K3595" s="14" t="s">
        <v>475</v>
      </c>
      <c r="L3595" s="14" t="s">
        <v>17088</v>
      </c>
      <c r="M3595" s="14">
        <f t="shared" si="448"/>
        <v>2019</v>
      </c>
      <c r="N3595" s="14">
        <f t="shared" si="449"/>
        <v>8</v>
      </c>
      <c r="O3595" s="14" t="str">
        <f>IFERROR(VLOOKUP(I3595,Lists!$F$2:$G$16,2,FALSE()),"Not Rated")</f>
        <v>Teens</v>
      </c>
      <c r="P3595" s="14">
        <f t="shared" si="450"/>
        <v>119</v>
      </c>
      <c r="Q3595" s="14" t="str">
        <f t="shared" si="451"/>
        <v>India</v>
      </c>
      <c r="R3595" s="14" t="str">
        <f t="shared" si="452"/>
        <v>|India|</v>
      </c>
      <c r="S3595" s="14" t="str">
        <f t="shared" si="453"/>
        <v>|Dramas|International Movies|</v>
      </c>
      <c r="T3595" s="14" t="str">
        <f t="shared" si="454"/>
        <v>|Manu Ashokan|</v>
      </c>
      <c r="U3595" s="14" t="str">
        <f t="shared" si="455"/>
        <v>|Parvathy|Asif Ali|Tovino Thomas|Siddique|Pratap Pothan|Samyuktha Menon|Anarkali Marikar|Prem Prakash|</v>
      </c>
    </row>
    <row r="3596" spans="1:21">
      <c r="A3596" s="14" t="s">
        <v>17089</v>
      </c>
      <c r="B3596" s="14" t="s">
        <v>48</v>
      </c>
      <c r="C3596" s="14" t="s">
        <v>17090</v>
      </c>
      <c r="D3596" s="14" t="s">
        <v>17091</v>
      </c>
      <c r="E3596" s="14" t="s">
        <v>17092</v>
      </c>
      <c r="F3596" s="14" t="s">
        <v>116</v>
      </c>
      <c r="G3596" s="26">
        <v>43690</v>
      </c>
      <c r="H3596" s="14">
        <v>2019</v>
      </c>
      <c r="I3596" s="14" t="s">
        <v>360</v>
      </c>
      <c r="J3596" s="14" t="s">
        <v>2442</v>
      </c>
      <c r="K3596" s="14" t="s">
        <v>554</v>
      </c>
      <c r="L3596" s="14" t="s">
        <v>17093</v>
      </c>
      <c r="M3596" s="14">
        <f t="shared" si="448"/>
        <v>2019</v>
      </c>
      <c r="N3596" s="14">
        <f t="shared" si="449"/>
        <v>8</v>
      </c>
      <c r="O3596" s="14" t="str">
        <f>IFERROR(VLOOKUP(I3596,Lists!$F$2:$G$16,2,FALSE()),"Not Rated")</f>
        <v>Adults</v>
      </c>
      <c r="P3596" s="14">
        <f t="shared" si="450"/>
        <v>123</v>
      </c>
      <c r="Q3596" s="14" t="str">
        <f t="shared" si="451"/>
        <v>India</v>
      </c>
      <c r="R3596" s="14" t="str">
        <f t="shared" si="452"/>
        <v>|India|</v>
      </c>
      <c r="S3596" s="14" t="str">
        <f t="shared" si="453"/>
        <v>|Comedies|International Movies|Music &amp; Musicals|</v>
      </c>
      <c r="T3596" s="14" t="str">
        <f t="shared" si="454"/>
        <v>|Anita Udeep|</v>
      </c>
      <c r="U3596" s="14" t="str">
        <f t="shared" si="455"/>
        <v>|Oviya|Masoom Shankar|Bommu Lakshmi|Monisha Ram|Tej Raj|Shree Gopika|Anson Paul|Devadarshini Chetan|</v>
      </c>
    </row>
    <row r="3597" spans="1:21">
      <c r="A3597" s="14" t="s">
        <v>17094</v>
      </c>
      <c r="B3597" s="14" t="s">
        <v>48</v>
      </c>
      <c r="C3597" s="14" t="s">
        <v>17095</v>
      </c>
      <c r="D3597" s="14" t="s">
        <v>17096</v>
      </c>
      <c r="E3597" s="14" t="s">
        <v>17097</v>
      </c>
      <c r="F3597" s="14" t="s">
        <v>115</v>
      </c>
      <c r="G3597" s="26">
        <v>43690</v>
      </c>
      <c r="H3597" s="14">
        <v>2019</v>
      </c>
      <c r="I3597" s="14" t="s">
        <v>360</v>
      </c>
      <c r="J3597" s="14" t="s">
        <v>730</v>
      </c>
      <c r="K3597" s="14" t="s">
        <v>884</v>
      </c>
      <c r="L3597" s="14" t="s">
        <v>17098</v>
      </c>
      <c r="M3597" s="14">
        <f t="shared" si="448"/>
        <v>2019</v>
      </c>
      <c r="N3597" s="14">
        <f t="shared" si="449"/>
        <v>8</v>
      </c>
      <c r="O3597" s="14" t="str">
        <f>IFERROR(VLOOKUP(I3597,Lists!$F$2:$G$16,2,FALSE()),"Not Rated")</f>
        <v>Adults</v>
      </c>
      <c r="P3597" s="14">
        <f t="shared" si="450"/>
        <v>93</v>
      </c>
      <c r="Q3597" s="14" t="str">
        <f t="shared" si="451"/>
        <v>United States</v>
      </c>
      <c r="R3597" s="14" t="str">
        <f t="shared" si="452"/>
        <v>|United States|</v>
      </c>
      <c r="S3597" s="14" t="str">
        <f t="shared" si="453"/>
        <v>|Documentaries|Sports Movies|</v>
      </c>
      <c r="T3597" s="14" t="str">
        <f t="shared" si="454"/>
        <v>|Vlad Yudin|</v>
      </c>
      <c r="U3597" s="14" t="str">
        <f t="shared" si="455"/>
        <v>|Calum Von Moger|</v>
      </c>
    </row>
    <row r="3598" spans="1:21">
      <c r="A3598" s="14" t="s">
        <v>17099</v>
      </c>
      <c r="B3598" s="14" t="s">
        <v>48</v>
      </c>
      <c r="C3598" s="14" t="s">
        <v>17100</v>
      </c>
      <c r="D3598" s="14" t="s">
        <v>17101</v>
      </c>
      <c r="E3598" s="14" t="s">
        <v>117</v>
      </c>
      <c r="F3598" s="14" t="s">
        <v>125</v>
      </c>
      <c r="G3598" s="26">
        <v>43690</v>
      </c>
      <c r="H3598" s="14">
        <v>2018</v>
      </c>
      <c r="I3598" s="14" t="s">
        <v>360</v>
      </c>
      <c r="J3598" s="14" t="s">
        <v>1226</v>
      </c>
      <c r="K3598" s="14" t="s">
        <v>496</v>
      </c>
      <c r="L3598" s="14" t="s">
        <v>17102</v>
      </c>
      <c r="M3598" s="14">
        <f t="shared" si="448"/>
        <v>2019</v>
      </c>
      <c r="N3598" s="14">
        <f t="shared" si="449"/>
        <v>8</v>
      </c>
      <c r="O3598" s="14" t="str">
        <f>IFERROR(VLOOKUP(I3598,Lists!$F$2:$G$16,2,FALSE()),"Not Rated")</f>
        <v>Adults</v>
      </c>
      <c r="P3598" s="14">
        <f t="shared" si="450"/>
        <v>109</v>
      </c>
      <c r="Q3598" s="14" t="str">
        <f t="shared" si="451"/>
        <v>Mexico</v>
      </c>
      <c r="R3598" s="14" t="str">
        <f t="shared" si="452"/>
        <v>|Mexico|</v>
      </c>
      <c r="S3598" s="14" t="str">
        <f t="shared" si="453"/>
        <v>|Documentaries|International Movies|</v>
      </c>
      <c r="T3598" s="14" t="str">
        <f t="shared" si="454"/>
        <v>|Alberto Arnaut Estrada|</v>
      </c>
      <c r="U3598" s="14" t="str">
        <f t="shared" si="455"/>
        <v>|Unknown|</v>
      </c>
    </row>
    <row r="3599" spans="1:21">
      <c r="A3599" s="14" t="s">
        <v>17103</v>
      </c>
      <c r="B3599" s="14" t="s">
        <v>49</v>
      </c>
      <c r="C3599" s="14" t="s">
        <v>17104</v>
      </c>
      <c r="D3599" s="14" t="s">
        <v>117</v>
      </c>
      <c r="E3599" s="14" t="s">
        <v>17105</v>
      </c>
      <c r="F3599" s="14" t="s">
        <v>115</v>
      </c>
      <c r="G3599" s="26">
        <v>43690</v>
      </c>
      <c r="H3599" s="14">
        <v>2019</v>
      </c>
      <c r="I3599" s="14" t="s">
        <v>360</v>
      </c>
      <c r="J3599" s="14" t="s">
        <v>106</v>
      </c>
      <c r="K3599" s="14" t="s">
        <v>249</v>
      </c>
      <c r="L3599" s="14" t="s">
        <v>17106</v>
      </c>
      <c r="M3599" s="14">
        <f t="shared" si="448"/>
        <v>2019</v>
      </c>
      <c r="N3599" s="14">
        <f t="shared" si="449"/>
        <v>8</v>
      </c>
      <c r="O3599" s="14" t="str">
        <f>IFERROR(VLOOKUP(I3599,Lists!$F$2:$G$16,2,FALSE()),"Not Rated")</f>
        <v>Adults</v>
      </c>
      <c r="P3599" s="14">
        <f t="shared" si="450"/>
        <v>2</v>
      </c>
      <c r="Q3599" s="14" t="str">
        <f t="shared" si="451"/>
        <v>United States</v>
      </c>
      <c r="R3599" s="14" t="str">
        <f t="shared" si="452"/>
        <v>|United States|</v>
      </c>
      <c r="S3599" s="14" t="str">
        <f t="shared" si="453"/>
        <v>|TV Dramas|</v>
      </c>
      <c r="T3599" s="14" t="str">
        <f t="shared" si="454"/>
        <v>|Unknown|</v>
      </c>
      <c r="U3599" s="14" t="str">
        <f t="shared" si="455"/>
        <v>|Tom Cullen|Jim Carter|Pádraic Delaney|Simon Merrells|Julian Ovenden|Olivia Ross|Ed Stoppard|Sabrina Bartlett|Bobby Schofield|Sarah-Sofie Boussnina|</v>
      </c>
    </row>
    <row r="3600" spans="1:21">
      <c r="A3600" s="14" t="s">
        <v>17107</v>
      </c>
      <c r="B3600" s="14" t="s">
        <v>49</v>
      </c>
      <c r="C3600" s="14" t="s">
        <v>17108</v>
      </c>
      <c r="D3600" s="14" t="s">
        <v>117</v>
      </c>
      <c r="E3600" s="14" t="s">
        <v>17109</v>
      </c>
      <c r="F3600" s="14" t="s">
        <v>115</v>
      </c>
      <c r="G3600" s="26">
        <v>43689</v>
      </c>
      <c r="H3600" s="14">
        <v>2019</v>
      </c>
      <c r="I3600" s="14" t="s">
        <v>365</v>
      </c>
      <c r="J3600" s="14" t="s">
        <v>105</v>
      </c>
      <c r="K3600" s="14" t="s">
        <v>256</v>
      </c>
      <c r="L3600" s="14" t="s">
        <v>17110</v>
      </c>
      <c r="M3600" s="14">
        <f t="shared" si="448"/>
        <v>2019</v>
      </c>
      <c r="N3600" s="14">
        <f t="shared" si="449"/>
        <v>8</v>
      </c>
      <c r="O3600" s="14" t="str">
        <f>IFERROR(VLOOKUP(I3600,Lists!$F$2:$G$16,2,FALSE()),"Not Rated")</f>
        <v>Kids</v>
      </c>
      <c r="P3600" s="14">
        <f t="shared" si="450"/>
        <v>1</v>
      </c>
      <c r="Q3600" s="14" t="str">
        <f t="shared" si="451"/>
        <v>United States</v>
      </c>
      <c r="R3600" s="14" t="str">
        <f t="shared" si="452"/>
        <v>|United States|</v>
      </c>
      <c r="S3600" s="14" t="str">
        <f t="shared" si="453"/>
        <v>|Kids' TV|</v>
      </c>
      <c r="T3600" s="14" t="str">
        <f t="shared" si="454"/>
        <v>|Unknown|</v>
      </c>
      <c r="U3600" s="14" t="str">
        <f t="shared" si="455"/>
        <v>|Grey Griffin|Tara Strong|Nicole Sullivan|Kari Wahlgren|Myrna Velasco|Kimberly Brooks|</v>
      </c>
    </row>
    <row r="3601" spans="1:21">
      <c r="A3601" s="14" t="s">
        <v>17111</v>
      </c>
      <c r="B3601" s="14" t="s">
        <v>48</v>
      </c>
      <c r="C3601" s="14" t="s">
        <v>17112</v>
      </c>
      <c r="D3601" s="14" t="s">
        <v>17113</v>
      </c>
      <c r="E3601" s="14" t="s">
        <v>17114</v>
      </c>
      <c r="F3601" s="14" t="s">
        <v>117</v>
      </c>
      <c r="G3601" s="26">
        <v>43686</v>
      </c>
      <c r="H3601" s="14">
        <v>2019</v>
      </c>
      <c r="I3601" s="14" t="s">
        <v>361</v>
      </c>
      <c r="J3601" s="14" t="s">
        <v>2497</v>
      </c>
      <c r="K3601" s="14" t="s">
        <v>261</v>
      </c>
      <c r="L3601" s="14" t="s">
        <v>17115</v>
      </c>
      <c r="M3601" s="14">
        <f t="shared" si="448"/>
        <v>2019</v>
      </c>
      <c r="N3601" s="14">
        <f t="shared" si="449"/>
        <v>8</v>
      </c>
      <c r="O3601" s="14" t="str">
        <f>IFERROR(VLOOKUP(I3601,Lists!$F$2:$G$16,2,FALSE()),"Not Rated")</f>
        <v>Teens</v>
      </c>
      <c r="P3601" s="14">
        <f t="shared" si="450"/>
        <v>66</v>
      </c>
      <c r="Q3601" s="14" t="str">
        <f t="shared" si="451"/>
        <v>Unknown</v>
      </c>
      <c r="R3601" s="14" t="str">
        <f t="shared" si="452"/>
        <v>|Unknown|</v>
      </c>
      <c r="S3601" s="14" t="str">
        <f t="shared" si="453"/>
        <v>|Stand-Up Comedy|</v>
      </c>
      <c r="T3601" s="14" t="str">
        <f t="shared" si="454"/>
        <v>|Robert Moresco|</v>
      </c>
      <c r="U3601" s="14" t="str">
        <f t="shared" si="455"/>
        <v>|Colin Quinn|</v>
      </c>
    </row>
    <row r="3602" spans="1:21">
      <c r="A3602" s="14" t="s">
        <v>17116</v>
      </c>
      <c r="B3602" s="14" t="s">
        <v>49</v>
      </c>
      <c r="C3602" s="14" t="s">
        <v>17117</v>
      </c>
      <c r="D3602" s="14" t="s">
        <v>117</v>
      </c>
      <c r="E3602" s="14" t="s">
        <v>17118</v>
      </c>
      <c r="F3602" s="14" t="s">
        <v>115</v>
      </c>
      <c r="G3602" s="26">
        <v>43686</v>
      </c>
      <c r="H3602" s="14">
        <v>2019</v>
      </c>
      <c r="I3602" s="14" t="s">
        <v>360</v>
      </c>
      <c r="J3602" s="14" t="s">
        <v>107</v>
      </c>
      <c r="K3602" s="14" t="s">
        <v>490</v>
      </c>
      <c r="L3602" s="14" t="s">
        <v>17119</v>
      </c>
      <c r="M3602" s="14">
        <f t="shared" si="448"/>
        <v>2019</v>
      </c>
      <c r="N3602" s="14">
        <f t="shared" si="449"/>
        <v>8</v>
      </c>
      <c r="O3602" s="14" t="str">
        <f>IFERROR(VLOOKUP(I3602,Lists!$F$2:$G$16,2,FALSE()),"Not Rated")</f>
        <v>Adults</v>
      </c>
      <c r="P3602" s="14">
        <f t="shared" si="450"/>
        <v>3</v>
      </c>
      <c r="Q3602" s="14" t="str">
        <f t="shared" si="451"/>
        <v>United States</v>
      </c>
      <c r="R3602" s="14" t="str">
        <f t="shared" si="452"/>
        <v>|United States|</v>
      </c>
      <c r="S3602" s="14" t="str">
        <f t="shared" si="453"/>
        <v>|TV Comedies|TV Dramas|</v>
      </c>
      <c r="T3602" s="14" t="str">
        <f t="shared" si="454"/>
        <v>|Unknown|</v>
      </c>
      <c r="U3602" s="14" t="str">
        <f t="shared" si="455"/>
        <v>|Alison Brie|Betty Gilpin|Marc Maron|Britney Young|Sydelle Noel|Gayle Rankin|Sunita Mani|Kimmy Gatewood|Rebekka Johnson|Jackie Tohn|Ellen Wong|Kate Nash|Britt Baron|Kia Stevens|Chris Lowell|Alex Rich|</v>
      </c>
    </row>
    <row r="3603" spans="1:21">
      <c r="A3603" s="14" t="s">
        <v>17120</v>
      </c>
      <c r="B3603" s="14" t="s">
        <v>49</v>
      </c>
      <c r="C3603" s="14" t="s">
        <v>17121</v>
      </c>
      <c r="D3603" s="14" t="s">
        <v>117</v>
      </c>
      <c r="E3603" s="14" t="s">
        <v>17122</v>
      </c>
      <c r="F3603" s="14" t="s">
        <v>115</v>
      </c>
      <c r="G3603" s="26">
        <v>43686</v>
      </c>
      <c r="H3603" s="14">
        <v>2019</v>
      </c>
      <c r="I3603" s="14" t="s">
        <v>360</v>
      </c>
      <c r="J3603" s="14" t="s">
        <v>521</v>
      </c>
      <c r="K3603" s="14" t="s">
        <v>17123</v>
      </c>
      <c r="L3603" s="14" t="s">
        <v>17124</v>
      </c>
      <c r="M3603" s="14">
        <f t="shared" si="448"/>
        <v>2019</v>
      </c>
      <c r="N3603" s="14">
        <f t="shared" si="449"/>
        <v>8</v>
      </c>
      <c r="O3603" s="14" t="str">
        <f>IFERROR(VLOOKUP(I3603,Lists!$F$2:$G$16,2,FALSE()),"Not Rated")</f>
        <v>Adults</v>
      </c>
      <c r="P3603" s="14">
        <f t="shared" si="450"/>
        <v>5</v>
      </c>
      <c r="Q3603" s="14" t="str">
        <f t="shared" si="451"/>
        <v>United States</v>
      </c>
      <c r="R3603" s="14" t="str">
        <f t="shared" si="452"/>
        <v>|United States|</v>
      </c>
      <c r="S3603" s="14" t="str">
        <f t="shared" si="453"/>
        <v>|TV Comedies|TV Dramas|TV Horror|</v>
      </c>
      <c r="T3603" s="14" t="str">
        <f t="shared" si="454"/>
        <v>|Unknown|</v>
      </c>
      <c r="U3603" s="14" t="str">
        <f t="shared" si="455"/>
        <v>|Rose McIver|Malcolm Goodwin|Rahul Kohli|Robert Buckley|David Anders|Aly Michalka|</v>
      </c>
    </row>
    <row r="3604" spans="1:21">
      <c r="A3604" s="14" t="s">
        <v>17125</v>
      </c>
      <c r="B3604" s="14" t="s">
        <v>48</v>
      </c>
      <c r="C3604" s="14" t="s">
        <v>17126</v>
      </c>
      <c r="D3604" s="14" t="s">
        <v>17127</v>
      </c>
      <c r="E3604" s="14" t="s">
        <v>17128</v>
      </c>
      <c r="F3604" s="14" t="s">
        <v>116</v>
      </c>
      <c r="G3604" s="26">
        <v>43686</v>
      </c>
      <c r="H3604" s="14">
        <v>2018</v>
      </c>
      <c r="I3604" s="14" t="s">
        <v>360</v>
      </c>
      <c r="J3604" s="14" t="s">
        <v>1386</v>
      </c>
      <c r="K3604" s="14" t="s">
        <v>444</v>
      </c>
      <c r="L3604" s="14" t="s">
        <v>17129</v>
      </c>
      <c r="M3604" s="14">
        <f t="shared" si="448"/>
        <v>2019</v>
      </c>
      <c r="N3604" s="14">
        <f t="shared" si="449"/>
        <v>8</v>
      </c>
      <c r="O3604" s="14" t="str">
        <f>IFERROR(VLOOKUP(I3604,Lists!$F$2:$G$16,2,FALSE()),"Not Rated")</f>
        <v>Adults</v>
      </c>
      <c r="P3604" s="14">
        <f t="shared" si="450"/>
        <v>107</v>
      </c>
      <c r="Q3604" s="14" t="str">
        <f t="shared" si="451"/>
        <v>India</v>
      </c>
      <c r="R3604" s="14" t="str">
        <f t="shared" si="452"/>
        <v>|India|</v>
      </c>
      <c r="S3604" s="14" t="str">
        <f t="shared" si="453"/>
        <v>|Dramas|Independent Movies|International Movies|</v>
      </c>
      <c r="T3604" s="14" t="str">
        <f t="shared" si="454"/>
        <v>|Aadish Keluskar|</v>
      </c>
      <c r="U3604" s="14" t="str">
        <f t="shared" si="455"/>
        <v>|Khushboo Upadhyay|Rohit Kokate|Himanshu Kohli|Mohammed Shakir|</v>
      </c>
    </row>
    <row r="3605" spans="1:21">
      <c r="A3605" s="14" t="s">
        <v>17130</v>
      </c>
      <c r="B3605" s="14" t="s">
        <v>48</v>
      </c>
      <c r="C3605" s="14" t="s">
        <v>17131</v>
      </c>
      <c r="D3605" s="14" t="s">
        <v>17132</v>
      </c>
      <c r="E3605" s="14" t="s">
        <v>17133</v>
      </c>
      <c r="F3605" s="14" t="s">
        <v>115</v>
      </c>
      <c r="G3605" s="26">
        <v>43686</v>
      </c>
      <c r="H3605" s="14">
        <v>2019</v>
      </c>
      <c r="I3605" s="14" t="s">
        <v>365</v>
      </c>
      <c r="J3605" s="14" t="s">
        <v>2838</v>
      </c>
      <c r="K3605" s="14" t="s">
        <v>17134</v>
      </c>
      <c r="L3605" s="14" t="s">
        <v>17135</v>
      </c>
      <c r="M3605" s="14">
        <f t="shared" si="448"/>
        <v>2019</v>
      </c>
      <c r="N3605" s="14">
        <f t="shared" si="449"/>
        <v>8</v>
      </c>
      <c r="O3605" s="14" t="str">
        <f>IFERROR(VLOOKUP(I3605,Lists!$F$2:$G$16,2,FALSE()),"Not Rated")</f>
        <v>Kids</v>
      </c>
      <c r="P3605" s="14">
        <f t="shared" si="450"/>
        <v>46</v>
      </c>
      <c r="Q3605" s="14" t="str">
        <f t="shared" si="451"/>
        <v>United States</v>
      </c>
      <c r="R3605" s="14" t="str">
        <f t="shared" si="452"/>
        <v>|United States|</v>
      </c>
      <c r="S3605" s="14" t="str">
        <f t="shared" si="453"/>
        <v>|Children &amp; Family Movies|Comedies|LGBTQ Movies|</v>
      </c>
      <c r="T3605" s="14" t="str">
        <f t="shared" si="454"/>
        <v>|Joe Murray|Cosmo Segurson|</v>
      </c>
      <c r="U3605" s="14" t="str">
        <f t="shared" si="455"/>
        <v>|Carlos Alazraqui|Tom Kenny|Charlie Adler|Jill Talley|Mr. Lawrence|Joe Murray|</v>
      </c>
    </row>
    <row r="3606" spans="1:21">
      <c r="A3606" s="14" t="s">
        <v>17136</v>
      </c>
      <c r="B3606" s="14" t="s">
        <v>49</v>
      </c>
      <c r="C3606" s="14" t="s">
        <v>17137</v>
      </c>
      <c r="D3606" s="14" t="s">
        <v>117</v>
      </c>
      <c r="E3606" s="14" t="s">
        <v>17138</v>
      </c>
      <c r="F3606" s="14" t="s">
        <v>133</v>
      </c>
      <c r="G3606" s="26">
        <v>43686</v>
      </c>
      <c r="H3606" s="14">
        <v>2019</v>
      </c>
      <c r="I3606" s="14" t="s">
        <v>360</v>
      </c>
      <c r="J3606" s="14" t="s">
        <v>105</v>
      </c>
      <c r="K3606" s="14" t="s">
        <v>1470</v>
      </c>
      <c r="L3606" s="14" t="s">
        <v>17139</v>
      </c>
      <c r="M3606" s="14">
        <f t="shared" si="448"/>
        <v>2019</v>
      </c>
      <c r="N3606" s="14">
        <f t="shared" si="449"/>
        <v>8</v>
      </c>
      <c r="O3606" s="14" t="str">
        <f>IFERROR(VLOOKUP(I3606,Lists!$F$2:$G$16,2,FALSE()),"Not Rated")</f>
        <v>Adults</v>
      </c>
      <c r="P3606" s="14">
        <f t="shared" si="450"/>
        <v>1</v>
      </c>
      <c r="Q3606" s="14" t="str">
        <f t="shared" si="451"/>
        <v>Brazil</v>
      </c>
      <c r="R3606" s="14" t="str">
        <f t="shared" si="452"/>
        <v>|Brazil|</v>
      </c>
      <c r="S3606" s="14" t="str">
        <f t="shared" si="453"/>
        <v>|Crime TV Shows|International TV Shows|TV Dramas|</v>
      </c>
      <c r="T3606" s="14" t="str">
        <f t="shared" si="454"/>
        <v>|Unknown|</v>
      </c>
      <c r="U3606" s="14" t="str">
        <f t="shared" si="455"/>
        <v>|Christian Malheiros|Jottapê|Bruna Mascarenhas|</v>
      </c>
    </row>
    <row r="3607" spans="1:21">
      <c r="A3607" s="14" t="s">
        <v>17140</v>
      </c>
      <c r="B3607" s="14" t="s">
        <v>49</v>
      </c>
      <c r="C3607" s="14" t="s">
        <v>17141</v>
      </c>
      <c r="D3607" s="14" t="s">
        <v>17142</v>
      </c>
      <c r="E3607" s="14" t="s">
        <v>17143</v>
      </c>
      <c r="F3607" s="14" t="s">
        <v>115</v>
      </c>
      <c r="G3607" s="26">
        <v>43686</v>
      </c>
      <c r="H3607" s="14">
        <v>2019</v>
      </c>
      <c r="I3607" s="14" t="s">
        <v>361</v>
      </c>
      <c r="J3607" s="14" t="s">
        <v>105</v>
      </c>
      <c r="K3607" s="14" t="s">
        <v>257</v>
      </c>
      <c r="L3607" s="14" t="s">
        <v>17144</v>
      </c>
      <c r="M3607" s="14">
        <f t="shared" si="448"/>
        <v>2019</v>
      </c>
      <c r="N3607" s="14">
        <f t="shared" si="449"/>
        <v>8</v>
      </c>
      <c r="O3607" s="14" t="str">
        <f>IFERROR(VLOOKUP(I3607,Lists!$F$2:$G$16,2,FALSE()),"Not Rated")</f>
        <v>Teens</v>
      </c>
      <c r="P3607" s="14">
        <f t="shared" si="450"/>
        <v>1</v>
      </c>
      <c r="Q3607" s="14" t="str">
        <f t="shared" si="451"/>
        <v>United States</v>
      </c>
      <c r="R3607" s="14" t="str">
        <f t="shared" si="452"/>
        <v>|United States|</v>
      </c>
      <c r="S3607" s="14" t="str">
        <f t="shared" si="453"/>
        <v>|Docuseries|</v>
      </c>
      <c r="T3607" s="14" t="str">
        <f t="shared" si="454"/>
        <v>|Jesse Moss|</v>
      </c>
      <c r="U3607" s="14" t="str">
        <f t="shared" si="455"/>
        <v>|James Cromwell|David Rysdahl|Ben Rosenfield|Zachary Booth|</v>
      </c>
    </row>
    <row r="3608" spans="1:21">
      <c r="A3608" s="14" t="s">
        <v>17145</v>
      </c>
      <c r="B3608" s="14" t="s">
        <v>49</v>
      </c>
      <c r="C3608" s="14" t="s">
        <v>17146</v>
      </c>
      <c r="D3608" s="14" t="s">
        <v>117</v>
      </c>
      <c r="E3608" s="14" t="s">
        <v>17147</v>
      </c>
      <c r="F3608" s="14" t="s">
        <v>123</v>
      </c>
      <c r="G3608" s="26">
        <v>43685</v>
      </c>
      <c r="H3608" s="14">
        <v>2014</v>
      </c>
      <c r="I3608" s="14" t="s">
        <v>360</v>
      </c>
      <c r="J3608" s="14" t="s">
        <v>105</v>
      </c>
      <c r="K3608" s="14" t="s">
        <v>5585</v>
      </c>
      <c r="L3608" s="14" t="s">
        <v>17148</v>
      </c>
      <c r="M3608" s="14">
        <f t="shared" si="448"/>
        <v>2019</v>
      </c>
      <c r="N3608" s="14">
        <f t="shared" si="449"/>
        <v>8</v>
      </c>
      <c r="O3608" s="14" t="str">
        <f>IFERROR(VLOOKUP(I3608,Lists!$F$2:$G$16,2,FALSE()),"Not Rated")</f>
        <v>Adults</v>
      </c>
      <c r="P3608" s="14">
        <f t="shared" si="450"/>
        <v>1</v>
      </c>
      <c r="Q3608" s="14" t="str">
        <f t="shared" si="451"/>
        <v>South Korea</v>
      </c>
      <c r="R3608" s="14" t="str">
        <f t="shared" si="452"/>
        <v>|South Korea|</v>
      </c>
      <c r="S3608" s="14" t="str">
        <f t="shared" si="453"/>
        <v>|Crime TV Shows|International TV Shows|Korean TV Shows|</v>
      </c>
      <c r="T3608" s="14" t="str">
        <f t="shared" si="454"/>
        <v>|Unknown|</v>
      </c>
      <c r="U3608" s="14" t="str">
        <f t="shared" si="455"/>
        <v>|Kim Sang-jung|Ma Dong-seok|Park Hae-Jin|Cho Dong-hyuk|Kang Ye-won|Kang Shin-il|Ji-a Min|Hwang Seung-eon|</v>
      </c>
    </row>
    <row r="3609" spans="1:21">
      <c r="A3609" s="14" t="s">
        <v>17149</v>
      </c>
      <c r="B3609" s="14" t="s">
        <v>49</v>
      </c>
      <c r="C3609" s="14" t="s">
        <v>17150</v>
      </c>
      <c r="D3609" s="14" t="s">
        <v>117</v>
      </c>
      <c r="E3609" s="14" t="s">
        <v>17151</v>
      </c>
      <c r="F3609" s="14" t="s">
        <v>150</v>
      </c>
      <c r="G3609" s="26">
        <v>43685</v>
      </c>
      <c r="H3609" s="14">
        <v>2019</v>
      </c>
      <c r="I3609" s="14" t="s">
        <v>360</v>
      </c>
      <c r="J3609" s="14" t="s">
        <v>105</v>
      </c>
      <c r="K3609" s="14" t="s">
        <v>688</v>
      </c>
      <c r="L3609" s="14" t="s">
        <v>17152</v>
      </c>
      <c r="M3609" s="14">
        <f t="shared" si="448"/>
        <v>2019</v>
      </c>
      <c r="N3609" s="14">
        <f t="shared" si="449"/>
        <v>8</v>
      </c>
      <c r="O3609" s="14" t="str">
        <f>IFERROR(VLOOKUP(I3609,Lists!$F$2:$G$16,2,FALSE()),"Not Rated")</f>
        <v>Adults</v>
      </c>
      <c r="P3609" s="14">
        <f t="shared" si="450"/>
        <v>1</v>
      </c>
      <c r="Q3609" s="14" t="str">
        <f t="shared" si="451"/>
        <v>Lebanon</v>
      </c>
      <c r="R3609" s="14" t="str">
        <f t="shared" si="452"/>
        <v>|Lebanon|</v>
      </c>
      <c r="S3609" s="14" t="str">
        <f t="shared" si="453"/>
        <v>|International TV Shows|TV Dramas|</v>
      </c>
      <c r="T3609" s="14" t="str">
        <f t="shared" si="454"/>
        <v>|Unknown|</v>
      </c>
      <c r="U3609" s="14" t="str">
        <f t="shared" si="455"/>
        <v>|Adel Karam|Amel Bouchoucha|</v>
      </c>
    </row>
    <row r="3610" spans="1:21">
      <c r="A3610" s="14" t="s">
        <v>17153</v>
      </c>
      <c r="B3610" s="14" t="s">
        <v>49</v>
      </c>
      <c r="C3610" s="14" t="s">
        <v>17154</v>
      </c>
      <c r="D3610" s="14" t="s">
        <v>117</v>
      </c>
      <c r="E3610" s="14" t="s">
        <v>17155</v>
      </c>
      <c r="F3610" s="14" t="s">
        <v>115</v>
      </c>
      <c r="G3610" s="26">
        <v>43685</v>
      </c>
      <c r="H3610" s="14">
        <v>2019</v>
      </c>
      <c r="I3610" s="14" t="s">
        <v>361</v>
      </c>
      <c r="J3610" s="14" t="s">
        <v>521</v>
      </c>
      <c r="K3610" s="14" t="s">
        <v>4132</v>
      </c>
      <c r="L3610" s="14" t="s">
        <v>17156</v>
      </c>
      <c r="M3610" s="14">
        <f t="shared" si="448"/>
        <v>2019</v>
      </c>
      <c r="N3610" s="14">
        <f t="shared" si="449"/>
        <v>8</v>
      </c>
      <c r="O3610" s="14" t="str">
        <f>IFERROR(VLOOKUP(I3610,Lists!$F$2:$G$16,2,FALSE()),"Not Rated")</f>
        <v>Teens</v>
      </c>
      <c r="P3610" s="14">
        <f t="shared" si="450"/>
        <v>5</v>
      </c>
      <c r="Q3610" s="14" t="str">
        <f t="shared" si="451"/>
        <v>United States</v>
      </c>
      <c r="R3610" s="14" t="str">
        <f t="shared" si="452"/>
        <v>|United States|</v>
      </c>
      <c r="S3610" s="14" t="str">
        <f t="shared" si="453"/>
        <v>|Romantic TV Shows|TV Comedies|TV Dramas|</v>
      </c>
      <c r="T3610" s="14" t="str">
        <f t="shared" si="454"/>
        <v>|Unknown|</v>
      </c>
      <c r="U3610" s="14" t="str">
        <f t="shared" si="455"/>
        <v>|Gina Rodriguez|Andrea Navedo|Yael Grobglas|Justin Baldoni|Ivonne Coll|Brett Dier|Jaime Camil|Anthony Mendez|</v>
      </c>
    </row>
    <row r="3611" spans="1:21">
      <c r="A3611" s="14" t="s">
        <v>17157</v>
      </c>
      <c r="B3611" s="14" t="s">
        <v>49</v>
      </c>
      <c r="C3611" s="14" t="s">
        <v>17158</v>
      </c>
      <c r="D3611" s="14" t="s">
        <v>117</v>
      </c>
      <c r="E3611" s="14" t="s">
        <v>17159</v>
      </c>
      <c r="F3611" s="14" t="s">
        <v>17160</v>
      </c>
      <c r="G3611" s="26">
        <v>43685</v>
      </c>
      <c r="H3611" s="14">
        <v>2015</v>
      </c>
      <c r="I3611" s="14" t="s">
        <v>360</v>
      </c>
      <c r="J3611" s="14" t="s">
        <v>105</v>
      </c>
      <c r="K3611" s="14" t="s">
        <v>6268</v>
      </c>
      <c r="L3611" s="14" t="s">
        <v>17161</v>
      </c>
      <c r="M3611" s="14">
        <f t="shared" si="448"/>
        <v>2019</v>
      </c>
      <c r="N3611" s="14">
        <f t="shared" si="449"/>
        <v>8</v>
      </c>
      <c r="O3611" s="14" t="str">
        <f>IFERROR(VLOOKUP(I3611,Lists!$F$2:$G$16,2,FALSE()),"Not Rated")</f>
        <v>Adults</v>
      </c>
      <c r="P3611" s="14">
        <f t="shared" si="450"/>
        <v>1</v>
      </c>
      <c r="Q3611" s="14" t="str">
        <f t="shared" si="451"/>
        <v>Malaysia</v>
      </c>
      <c r="R3611" s="14" t="str">
        <f t="shared" si="452"/>
        <v>|Malaysia|Singapore|Hong Kong|</v>
      </c>
      <c r="S3611" s="14" t="str">
        <f t="shared" si="453"/>
        <v>|International TV Shows|Korean TV Shows|Romantic TV Shows|</v>
      </c>
      <c r="T3611" s="14" t="str">
        <f t="shared" si="454"/>
        <v>|Unknown|</v>
      </c>
      <c r="U3611" s="14" t="str">
        <f t="shared" si="455"/>
        <v>|Yoon Du-jun|Seo Hyun-jin|Kwon Yul|Kim Hee-won|Hwang Seog-jeong|Cho Eun-ji|Hwang Seung-un|Lee Ju-seung|Kim Ji-young|</v>
      </c>
    </row>
    <row r="3612" spans="1:21">
      <c r="A3612" s="14" t="s">
        <v>17162</v>
      </c>
      <c r="B3612" s="14" t="s">
        <v>49</v>
      </c>
      <c r="C3612" s="14" t="s">
        <v>17163</v>
      </c>
      <c r="D3612" s="14" t="s">
        <v>117</v>
      </c>
      <c r="E3612" s="14" t="s">
        <v>17164</v>
      </c>
      <c r="F3612" s="14" t="s">
        <v>123</v>
      </c>
      <c r="G3612" s="26">
        <v>43685</v>
      </c>
      <c r="H3612" s="14">
        <v>2013</v>
      </c>
      <c r="I3612" s="14" t="s">
        <v>362</v>
      </c>
      <c r="J3612" s="14" t="s">
        <v>105</v>
      </c>
      <c r="K3612" s="14" t="s">
        <v>6268</v>
      </c>
      <c r="L3612" s="14" t="s">
        <v>17165</v>
      </c>
      <c r="M3612" s="14">
        <f t="shared" si="448"/>
        <v>2019</v>
      </c>
      <c r="N3612" s="14">
        <f t="shared" si="449"/>
        <v>8</v>
      </c>
      <c r="O3612" s="14" t="str">
        <f>IFERROR(VLOOKUP(I3612,Lists!$F$2:$G$16,2,FALSE()),"Not Rated")</f>
        <v>Older Kids</v>
      </c>
      <c r="P3612" s="14">
        <f t="shared" si="450"/>
        <v>1</v>
      </c>
      <c r="Q3612" s="14" t="str">
        <f t="shared" si="451"/>
        <v>South Korea</v>
      </c>
      <c r="R3612" s="14" t="str">
        <f t="shared" si="452"/>
        <v>|South Korea|</v>
      </c>
      <c r="S3612" s="14" t="str">
        <f t="shared" si="453"/>
        <v>|International TV Shows|Korean TV Shows|Romantic TV Shows|</v>
      </c>
      <c r="T3612" s="14" t="str">
        <f t="shared" si="454"/>
        <v>|Unknown|</v>
      </c>
      <c r="U3612" s="14" t="str">
        <f t="shared" si="455"/>
        <v>|Lee Soo-kyung|Yoon Du-jun|Yoon So-hui|Shim Hyoung-tak|Do-yeon Lee|Jang Won-young|Jung Soo-young|</v>
      </c>
    </row>
    <row r="3613" spans="1:21">
      <c r="A3613" s="14" t="s">
        <v>17166</v>
      </c>
      <c r="B3613" s="14" t="s">
        <v>49</v>
      </c>
      <c r="C3613" s="14" t="s">
        <v>17167</v>
      </c>
      <c r="D3613" s="14" t="s">
        <v>117</v>
      </c>
      <c r="E3613" s="14" t="s">
        <v>17168</v>
      </c>
      <c r="F3613" s="14" t="s">
        <v>123</v>
      </c>
      <c r="G3613" s="26">
        <v>43685</v>
      </c>
      <c r="H3613" s="14">
        <v>2014</v>
      </c>
      <c r="I3613" s="14" t="s">
        <v>360</v>
      </c>
      <c r="J3613" s="14" t="s">
        <v>105</v>
      </c>
      <c r="K3613" s="14" t="s">
        <v>11930</v>
      </c>
      <c r="L3613" s="14" t="s">
        <v>17169</v>
      </c>
      <c r="M3613" s="14">
        <f t="shared" si="448"/>
        <v>2019</v>
      </c>
      <c r="N3613" s="14">
        <f t="shared" si="449"/>
        <v>8</v>
      </c>
      <c r="O3613" s="14" t="str">
        <f>IFERROR(VLOOKUP(I3613,Lists!$F$2:$G$16,2,FALSE()),"Not Rated")</f>
        <v>Adults</v>
      </c>
      <c r="P3613" s="14">
        <f t="shared" si="450"/>
        <v>1</v>
      </c>
      <c r="Q3613" s="14" t="str">
        <f t="shared" si="451"/>
        <v>South Korea</v>
      </c>
      <c r="R3613" s="14" t="str">
        <f t="shared" si="452"/>
        <v>|South Korea|</v>
      </c>
      <c r="S3613" s="14" t="str">
        <f t="shared" si="453"/>
        <v>|International TV Shows|Korean TV Shows|TV Dramas|</v>
      </c>
      <c r="T3613" s="14" t="str">
        <f t="shared" si="454"/>
        <v>|Unknown|</v>
      </c>
      <c r="U3613" s="14" t="str">
        <f t="shared" si="455"/>
        <v>|Im Si-wan|Kang So-ra|Lee Sung-min|Kang Ha-neul|Byun Yo-han|Kim Dae-myeong|Shin Eun-jung|Park Hae-joon|</v>
      </c>
    </row>
    <row r="3614" spans="1:21">
      <c r="A3614" s="14" t="s">
        <v>17170</v>
      </c>
      <c r="B3614" s="14" t="s">
        <v>49</v>
      </c>
      <c r="C3614" s="14" t="s">
        <v>17171</v>
      </c>
      <c r="D3614" s="14" t="s">
        <v>117</v>
      </c>
      <c r="E3614" s="14" t="s">
        <v>17172</v>
      </c>
      <c r="F3614" s="14" t="s">
        <v>123</v>
      </c>
      <c r="G3614" s="26">
        <v>43685</v>
      </c>
      <c r="H3614" s="14">
        <v>2015</v>
      </c>
      <c r="I3614" s="14" t="s">
        <v>360</v>
      </c>
      <c r="J3614" s="14" t="s">
        <v>105</v>
      </c>
      <c r="K3614" s="14" t="s">
        <v>6268</v>
      </c>
      <c r="L3614" s="14" t="s">
        <v>17173</v>
      </c>
      <c r="M3614" s="14">
        <f t="shared" si="448"/>
        <v>2019</v>
      </c>
      <c r="N3614" s="14">
        <f t="shared" si="449"/>
        <v>8</v>
      </c>
      <c r="O3614" s="14" t="str">
        <f>IFERROR(VLOOKUP(I3614,Lists!$F$2:$G$16,2,FALSE()),"Not Rated")</f>
        <v>Adults</v>
      </c>
      <c r="P3614" s="14">
        <f t="shared" si="450"/>
        <v>1</v>
      </c>
      <c r="Q3614" s="14" t="str">
        <f t="shared" si="451"/>
        <v>South Korea</v>
      </c>
      <c r="R3614" s="14" t="str">
        <f t="shared" si="452"/>
        <v>|South Korea|</v>
      </c>
      <c r="S3614" s="14" t="str">
        <f t="shared" si="453"/>
        <v>|International TV Shows|Korean TV Shows|Romantic TV Shows|</v>
      </c>
      <c r="T3614" s="14" t="str">
        <f t="shared" si="454"/>
        <v>|Unknown|</v>
      </c>
      <c r="U3614" s="14" t="str">
        <f t="shared" si="455"/>
        <v>|Park Bo-young|Cho Jung-seok|Lim Ju-hwan|Kim Seul-ki|</v>
      </c>
    </row>
    <row r="3615" spans="1:21">
      <c r="A3615" s="14" t="s">
        <v>17174</v>
      </c>
      <c r="B3615" s="14" t="s">
        <v>49</v>
      </c>
      <c r="C3615" s="14" t="s">
        <v>17175</v>
      </c>
      <c r="D3615" s="14" t="s">
        <v>17176</v>
      </c>
      <c r="E3615" s="14" t="s">
        <v>17177</v>
      </c>
      <c r="F3615" s="14" t="s">
        <v>123</v>
      </c>
      <c r="G3615" s="26">
        <v>43685</v>
      </c>
      <c r="H3615" s="14">
        <v>2014</v>
      </c>
      <c r="I3615" s="14" t="s">
        <v>360</v>
      </c>
      <c r="J3615" s="14" t="s">
        <v>105</v>
      </c>
      <c r="K3615" s="14" t="s">
        <v>6268</v>
      </c>
      <c r="L3615" s="14" t="s">
        <v>17178</v>
      </c>
      <c r="M3615" s="14">
        <f t="shared" si="448"/>
        <v>2019</v>
      </c>
      <c r="N3615" s="14">
        <f t="shared" si="449"/>
        <v>8</v>
      </c>
      <c r="O3615" s="14" t="str">
        <f>IFERROR(VLOOKUP(I3615,Lists!$F$2:$G$16,2,FALSE()),"Not Rated")</f>
        <v>Adults</v>
      </c>
      <c r="P3615" s="14">
        <f t="shared" si="450"/>
        <v>1</v>
      </c>
      <c r="Q3615" s="14" t="str">
        <f t="shared" si="451"/>
        <v>South Korea</v>
      </c>
      <c r="R3615" s="14" t="str">
        <f t="shared" si="452"/>
        <v>|South Korea|</v>
      </c>
      <c r="S3615" s="14" t="str">
        <f t="shared" si="453"/>
        <v>|International TV Shows|Korean TV Shows|Romantic TV Shows|</v>
      </c>
      <c r="T3615" s="14" t="str">
        <f t="shared" si="454"/>
        <v>|Shin Won-ho|</v>
      </c>
      <c r="U3615" s="14" t="str">
        <f t="shared" si="455"/>
        <v>|Go Ara|Jung Woo|Sung Dong-il|Dohee|Son Ho-jun|Kim Sung-kyun|Cha Seon-wu|Yoo Yeon-seok|Lee Il-hwa|</v>
      </c>
    </row>
    <row r="3616" spans="1:21">
      <c r="A3616" s="14" t="s">
        <v>17179</v>
      </c>
      <c r="B3616" s="14" t="s">
        <v>49</v>
      </c>
      <c r="C3616" s="14" t="s">
        <v>17180</v>
      </c>
      <c r="D3616" s="14" t="s">
        <v>17176</v>
      </c>
      <c r="E3616" s="14" t="s">
        <v>17181</v>
      </c>
      <c r="F3616" s="14" t="s">
        <v>123</v>
      </c>
      <c r="G3616" s="26">
        <v>43685</v>
      </c>
      <c r="H3616" s="14">
        <v>2012</v>
      </c>
      <c r="I3616" s="14" t="s">
        <v>360</v>
      </c>
      <c r="J3616" s="14" t="s">
        <v>105</v>
      </c>
      <c r="K3616" s="14" t="s">
        <v>6268</v>
      </c>
      <c r="L3616" s="14" t="s">
        <v>17182</v>
      </c>
      <c r="M3616" s="14">
        <f t="shared" si="448"/>
        <v>2019</v>
      </c>
      <c r="N3616" s="14">
        <f t="shared" si="449"/>
        <v>8</v>
      </c>
      <c r="O3616" s="14" t="str">
        <f>IFERROR(VLOOKUP(I3616,Lists!$F$2:$G$16,2,FALSE()),"Not Rated")</f>
        <v>Adults</v>
      </c>
      <c r="P3616" s="14">
        <f t="shared" si="450"/>
        <v>1</v>
      </c>
      <c r="Q3616" s="14" t="str">
        <f t="shared" si="451"/>
        <v>South Korea</v>
      </c>
      <c r="R3616" s="14" t="str">
        <f t="shared" si="452"/>
        <v>|South Korea|</v>
      </c>
      <c r="S3616" s="14" t="str">
        <f t="shared" si="453"/>
        <v>|International TV Shows|Korean TV Shows|Romantic TV Shows|</v>
      </c>
      <c r="T3616" s="14" t="str">
        <f t="shared" si="454"/>
        <v>|Shin Won-ho|</v>
      </c>
      <c r="U3616" s="14" t="str">
        <f t="shared" si="455"/>
        <v>|Jung Eun-ji|Seo In-guk|Shin So-yul|Ji-won Eun|Lee Ho-won|Lee Si-eon|Sung Dong-il|Lee Il-hwa|Song Jong-ho|</v>
      </c>
    </row>
    <row r="3617" spans="1:21">
      <c r="A3617" s="14" t="s">
        <v>17183</v>
      </c>
      <c r="B3617" s="14" t="s">
        <v>49</v>
      </c>
      <c r="C3617" s="14" t="s">
        <v>17184</v>
      </c>
      <c r="D3617" s="14" t="s">
        <v>117</v>
      </c>
      <c r="E3617" s="14" t="s">
        <v>17185</v>
      </c>
      <c r="F3617" s="14" t="s">
        <v>115</v>
      </c>
      <c r="G3617" s="26">
        <v>43685</v>
      </c>
      <c r="H3617" s="14">
        <v>2019</v>
      </c>
      <c r="I3617" s="14" t="s">
        <v>360</v>
      </c>
      <c r="J3617" s="14" t="s">
        <v>105</v>
      </c>
      <c r="K3617" s="14" t="s">
        <v>2456</v>
      </c>
      <c r="L3617" s="14" t="s">
        <v>17186</v>
      </c>
      <c r="M3617" s="14">
        <f t="shared" si="448"/>
        <v>2019</v>
      </c>
      <c r="N3617" s="14">
        <f t="shared" si="449"/>
        <v>8</v>
      </c>
      <c r="O3617" s="14" t="str">
        <f>IFERROR(VLOOKUP(I3617,Lists!$F$2:$G$16,2,FALSE()),"Not Rated")</f>
        <v>Adults</v>
      </c>
      <c r="P3617" s="14">
        <f t="shared" si="450"/>
        <v>1</v>
      </c>
      <c r="Q3617" s="14" t="str">
        <f t="shared" si="451"/>
        <v>United States</v>
      </c>
      <c r="R3617" s="14" t="str">
        <f t="shared" si="452"/>
        <v>|United States|</v>
      </c>
      <c r="S3617" s="14" t="str">
        <f t="shared" si="453"/>
        <v>|TV Action &amp; Adventure|TV Sci-Fi &amp; Fantasy|</v>
      </c>
      <c r="T3617" s="14" t="str">
        <f t="shared" si="454"/>
        <v>|Unknown|</v>
      </c>
      <c r="U3617" s="14" t="str">
        <f t="shared" si="455"/>
        <v>|Iko Uwais|Katheryn Winnick|Byron Mann|Tommy Flanagan|Li Jun Li|Celia Au|Lewis Tan|Lawrence Kao|Juju Chan|Tzi Ma|Cranston Johnson|Mark Dacascos|Kevin Durand|Jeff Fahey|Summer Glau|</v>
      </c>
    </row>
    <row r="3618" spans="1:21">
      <c r="A3618" s="14" t="s">
        <v>17187</v>
      </c>
      <c r="B3618" s="14" t="s">
        <v>48</v>
      </c>
      <c r="C3618" s="14" t="s">
        <v>17188</v>
      </c>
      <c r="D3618" s="14" t="s">
        <v>17189</v>
      </c>
      <c r="E3618" s="14" t="s">
        <v>17190</v>
      </c>
      <c r="F3618" s="14" t="s">
        <v>116</v>
      </c>
      <c r="G3618" s="26">
        <v>43684</v>
      </c>
      <c r="H3618" s="14">
        <v>2019</v>
      </c>
      <c r="I3618" s="14" t="s">
        <v>361</v>
      </c>
      <c r="J3618" s="14" t="s">
        <v>962</v>
      </c>
      <c r="K3618" s="14" t="s">
        <v>873</v>
      </c>
      <c r="L3618" s="14" t="s">
        <v>17191</v>
      </c>
      <c r="M3618" s="14">
        <f t="shared" si="448"/>
        <v>2019</v>
      </c>
      <c r="N3618" s="14">
        <f t="shared" si="449"/>
        <v>8</v>
      </c>
      <c r="O3618" s="14" t="str">
        <f>IFERROR(VLOOKUP(I3618,Lists!$F$2:$G$16,2,FALSE()),"Not Rated")</f>
        <v>Teens</v>
      </c>
      <c r="P3618" s="14">
        <f t="shared" si="450"/>
        <v>117</v>
      </c>
      <c r="Q3618" s="14" t="str">
        <f t="shared" si="451"/>
        <v>India</v>
      </c>
      <c r="R3618" s="14" t="str">
        <f t="shared" si="452"/>
        <v>|India|</v>
      </c>
      <c r="S3618" s="14" t="str">
        <f t="shared" si="453"/>
        <v>|International Movies|Thrillers|</v>
      </c>
      <c r="T3618" s="14" t="str">
        <f t="shared" si="454"/>
        <v>|Sujoy Ghosh|</v>
      </c>
      <c r="U3618" s="14" t="str">
        <f t="shared" si="455"/>
        <v>|Amitabh Bachchan|Taapsee Pannu|Amrita Singh|Tony Luke|Manav Kaul|</v>
      </c>
    </row>
    <row r="3619" spans="1:21">
      <c r="A3619" s="14" t="s">
        <v>17192</v>
      </c>
      <c r="B3619" s="14" t="s">
        <v>48</v>
      </c>
      <c r="C3619" s="14" t="s">
        <v>17193</v>
      </c>
      <c r="D3619" s="14" t="s">
        <v>17194</v>
      </c>
      <c r="E3619" s="14" t="s">
        <v>17195</v>
      </c>
      <c r="F3619" s="14" t="s">
        <v>115</v>
      </c>
      <c r="G3619" s="26">
        <v>43684</v>
      </c>
      <c r="H3619" s="14">
        <v>2016</v>
      </c>
      <c r="I3619" s="14" t="s">
        <v>360</v>
      </c>
      <c r="J3619" s="14" t="s">
        <v>495</v>
      </c>
      <c r="K3619" s="14" t="s">
        <v>261</v>
      </c>
      <c r="L3619" s="14" t="s">
        <v>17196</v>
      </c>
      <c r="M3619" s="14">
        <f t="shared" si="448"/>
        <v>2019</v>
      </c>
      <c r="N3619" s="14">
        <f t="shared" si="449"/>
        <v>8</v>
      </c>
      <c r="O3619" s="14" t="str">
        <f>IFERROR(VLOOKUP(I3619,Lists!$F$2:$G$16,2,FALSE()),"Not Rated")</f>
        <v>Adults</v>
      </c>
      <c r="P3619" s="14">
        <f t="shared" si="450"/>
        <v>67</v>
      </c>
      <c r="Q3619" s="14" t="str">
        <f t="shared" si="451"/>
        <v>United States</v>
      </c>
      <c r="R3619" s="14" t="str">
        <f t="shared" si="452"/>
        <v>|United States|</v>
      </c>
      <c r="S3619" s="14" t="str">
        <f t="shared" si="453"/>
        <v>|Stand-Up Comedy|</v>
      </c>
      <c r="T3619" s="14" t="str">
        <f t="shared" si="454"/>
        <v>|John Asher|</v>
      </c>
      <c r="U3619" s="14" t="str">
        <f t="shared" si="455"/>
        <v>|Theo Von|</v>
      </c>
    </row>
    <row r="3620" spans="1:21">
      <c r="A3620" s="14" t="s">
        <v>17197</v>
      </c>
      <c r="B3620" s="14" t="s">
        <v>48</v>
      </c>
      <c r="C3620" s="14" t="s">
        <v>17198</v>
      </c>
      <c r="D3620" s="14" t="s">
        <v>4685</v>
      </c>
      <c r="E3620" s="14" t="s">
        <v>17199</v>
      </c>
      <c r="F3620" s="14" t="s">
        <v>138</v>
      </c>
      <c r="G3620" s="26">
        <v>43683</v>
      </c>
      <c r="H3620" s="14">
        <v>2015</v>
      </c>
      <c r="I3620" s="14" t="s">
        <v>361</v>
      </c>
      <c r="J3620" s="14" t="s">
        <v>1033</v>
      </c>
      <c r="K3620" s="14" t="s">
        <v>834</v>
      </c>
      <c r="L3620" s="14" t="s">
        <v>17200</v>
      </c>
      <c r="M3620" s="14">
        <f t="shared" si="448"/>
        <v>2019</v>
      </c>
      <c r="N3620" s="14">
        <f t="shared" si="449"/>
        <v>8</v>
      </c>
      <c r="O3620" s="14" t="str">
        <f>IFERROR(VLOOKUP(I3620,Lists!$F$2:$G$16,2,FALSE()),"Not Rated")</f>
        <v>Teens</v>
      </c>
      <c r="P3620" s="14">
        <f t="shared" si="450"/>
        <v>114</v>
      </c>
      <c r="Q3620" s="14" t="str">
        <f t="shared" si="451"/>
        <v>Philippines</v>
      </c>
      <c r="R3620" s="14" t="str">
        <f t="shared" si="452"/>
        <v>|Philippines|</v>
      </c>
      <c r="S3620" s="14" t="str">
        <f t="shared" si="453"/>
        <v>|Comedies|Dramas|International Movies|</v>
      </c>
      <c r="T3620" s="14" t="str">
        <f t="shared" si="454"/>
        <v>|Mae Czarina Cruz|</v>
      </c>
      <c r="U3620" s="14" t="str">
        <f t="shared" si="455"/>
        <v>|Kathryn Bernardo|Daniel Padilla|Lorna Tolentino|Gabby Concepcion|Inigo Pascual|</v>
      </c>
    </row>
    <row r="3621" spans="1:21">
      <c r="A3621" s="14" t="s">
        <v>17201</v>
      </c>
      <c r="B3621" s="14" t="s">
        <v>48</v>
      </c>
      <c r="C3621" s="14" t="s">
        <v>17202</v>
      </c>
      <c r="D3621" s="14" t="s">
        <v>310</v>
      </c>
      <c r="E3621" s="14" t="s">
        <v>17203</v>
      </c>
      <c r="F3621" s="14" t="s">
        <v>115</v>
      </c>
      <c r="G3621" s="26">
        <v>43683</v>
      </c>
      <c r="H3621" s="14">
        <v>2015</v>
      </c>
      <c r="I3621" s="14" t="s">
        <v>360</v>
      </c>
      <c r="J3621" s="14" t="s">
        <v>495</v>
      </c>
      <c r="K3621" s="14" t="s">
        <v>261</v>
      </c>
      <c r="L3621" s="14" t="s">
        <v>17204</v>
      </c>
      <c r="M3621" s="14">
        <f t="shared" si="448"/>
        <v>2019</v>
      </c>
      <c r="N3621" s="14">
        <f t="shared" si="449"/>
        <v>8</v>
      </c>
      <c r="O3621" s="14" t="str">
        <f>IFERROR(VLOOKUP(I3621,Lists!$F$2:$G$16,2,FALSE()),"Not Rated")</f>
        <v>Adults</v>
      </c>
      <c r="P3621" s="14">
        <f t="shared" si="450"/>
        <v>67</v>
      </c>
      <c r="Q3621" s="14" t="str">
        <f t="shared" si="451"/>
        <v>United States</v>
      </c>
      <c r="R3621" s="14" t="str">
        <f t="shared" si="452"/>
        <v>|United States|</v>
      </c>
      <c r="S3621" s="14" t="str">
        <f t="shared" si="453"/>
        <v>|Stand-Up Comedy|</v>
      </c>
      <c r="T3621" s="14" t="str">
        <f t="shared" si="454"/>
        <v>|Lance Bangs|</v>
      </c>
      <c r="U3621" s="14" t="str">
        <f t="shared" si="455"/>
        <v>|Brent Morin|</v>
      </c>
    </row>
    <row r="3622" spans="1:21">
      <c r="A3622" s="14" t="s">
        <v>17205</v>
      </c>
      <c r="B3622" s="14" t="s">
        <v>48</v>
      </c>
      <c r="C3622" s="14" t="s">
        <v>17206</v>
      </c>
      <c r="D3622" s="14" t="s">
        <v>300</v>
      </c>
      <c r="E3622" s="14" t="s">
        <v>11079</v>
      </c>
      <c r="F3622" s="14" t="s">
        <v>115</v>
      </c>
      <c r="G3622" s="26">
        <v>43683</v>
      </c>
      <c r="H3622" s="14">
        <v>2014</v>
      </c>
      <c r="I3622" s="14" t="s">
        <v>360</v>
      </c>
      <c r="J3622" s="14" t="s">
        <v>4073</v>
      </c>
      <c r="K3622" s="14" t="s">
        <v>261</v>
      </c>
      <c r="L3622" s="14" t="s">
        <v>17207</v>
      </c>
      <c r="M3622" s="14">
        <f t="shared" si="448"/>
        <v>2019</v>
      </c>
      <c r="N3622" s="14">
        <f t="shared" si="449"/>
        <v>8</v>
      </c>
      <c r="O3622" s="14" t="str">
        <f>IFERROR(VLOOKUP(I3622,Lists!$F$2:$G$16,2,FALSE()),"Not Rated")</f>
        <v>Adults</v>
      </c>
      <c r="P3622" s="14">
        <f t="shared" si="450"/>
        <v>77</v>
      </c>
      <c r="Q3622" s="14" t="str">
        <f t="shared" si="451"/>
        <v>United States</v>
      </c>
      <c r="R3622" s="14" t="str">
        <f t="shared" si="452"/>
        <v>|United States|</v>
      </c>
      <c r="S3622" s="14" t="str">
        <f t="shared" si="453"/>
        <v>|Stand-Up Comedy|</v>
      </c>
      <c r="T3622" s="14" t="str">
        <f t="shared" si="454"/>
        <v>|Shannon Hartman|</v>
      </c>
      <c r="U3622" s="14" t="str">
        <f t="shared" si="455"/>
        <v>|Jim Jefferies|</v>
      </c>
    </row>
    <row r="3623" spans="1:21">
      <c r="A3623" s="14" t="s">
        <v>17208</v>
      </c>
      <c r="B3623" s="14" t="s">
        <v>48</v>
      </c>
      <c r="C3623" s="14" t="s">
        <v>17209</v>
      </c>
      <c r="D3623" s="14" t="s">
        <v>2014</v>
      </c>
      <c r="E3623" s="14" t="s">
        <v>117</v>
      </c>
      <c r="F3623" s="14" t="s">
        <v>115</v>
      </c>
      <c r="G3623" s="26">
        <v>43683</v>
      </c>
      <c r="H3623" s="14">
        <v>2018</v>
      </c>
      <c r="I3623" s="14" t="s">
        <v>360</v>
      </c>
      <c r="J3623" s="14" t="s">
        <v>611</v>
      </c>
      <c r="K3623" s="14" t="s">
        <v>884</v>
      </c>
      <c r="L3623" s="14" t="s">
        <v>17210</v>
      </c>
      <c r="M3623" s="14">
        <f t="shared" si="448"/>
        <v>2019</v>
      </c>
      <c r="N3623" s="14">
        <f t="shared" si="449"/>
        <v>8</v>
      </c>
      <c r="O3623" s="14" t="str">
        <f>IFERROR(VLOOKUP(I3623,Lists!$F$2:$G$16,2,FALSE()),"Not Rated")</f>
        <v>Adults</v>
      </c>
      <c r="P3623" s="14">
        <f t="shared" si="450"/>
        <v>105</v>
      </c>
      <c r="Q3623" s="14" t="str">
        <f t="shared" si="451"/>
        <v>United States</v>
      </c>
      <c r="R3623" s="14" t="str">
        <f t="shared" si="452"/>
        <v>|United States|</v>
      </c>
      <c r="S3623" s="14" t="str">
        <f t="shared" si="453"/>
        <v>|Documentaries|Sports Movies|</v>
      </c>
      <c r="T3623" s="14" t="str">
        <f t="shared" si="454"/>
        <v>|Billy Corben|</v>
      </c>
      <c r="U3623" s="14" t="str">
        <f t="shared" si="455"/>
        <v>|Unknown|</v>
      </c>
    </row>
    <row r="3624" spans="1:21">
      <c r="A3624" s="14" t="s">
        <v>17211</v>
      </c>
      <c r="B3624" s="14" t="s">
        <v>48</v>
      </c>
      <c r="C3624" s="14" t="s">
        <v>17212</v>
      </c>
      <c r="D3624" s="14" t="s">
        <v>12462</v>
      </c>
      <c r="E3624" s="14" t="s">
        <v>16744</v>
      </c>
      <c r="F3624" s="14" t="s">
        <v>115</v>
      </c>
      <c r="G3624" s="26">
        <v>43683</v>
      </c>
      <c r="H3624" s="14">
        <v>2016</v>
      </c>
      <c r="I3624" s="14" t="s">
        <v>360</v>
      </c>
      <c r="J3624" s="14" t="s">
        <v>1102</v>
      </c>
      <c r="K3624" s="14" t="s">
        <v>261</v>
      </c>
      <c r="L3624" s="14" t="s">
        <v>17213</v>
      </c>
      <c r="M3624" s="14">
        <f t="shared" si="448"/>
        <v>2019</v>
      </c>
      <c r="N3624" s="14">
        <f t="shared" si="449"/>
        <v>8</v>
      </c>
      <c r="O3624" s="14" t="str">
        <f>IFERROR(VLOOKUP(I3624,Lists!$F$2:$G$16,2,FALSE()),"Not Rated")</f>
        <v>Adults</v>
      </c>
      <c r="P3624" s="14">
        <f t="shared" si="450"/>
        <v>63</v>
      </c>
      <c r="Q3624" s="14" t="str">
        <f t="shared" si="451"/>
        <v>United States</v>
      </c>
      <c r="R3624" s="14" t="str">
        <f t="shared" si="452"/>
        <v>|United States|</v>
      </c>
      <c r="S3624" s="14" t="str">
        <f t="shared" si="453"/>
        <v>|Stand-Up Comedy|</v>
      </c>
      <c r="T3624" s="14" t="str">
        <f t="shared" si="454"/>
        <v>|Joe DeMaio|</v>
      </c>
      <c r="U3624" s="14" t="str">
        <f t="shared" si="455"/>
        <v>|Sebastian Maniscalco|</v>
      </c>
    </row>
    <row r="3625" spans="1:21">
      <c r="A3625" s="14" t="s">
        <v>17214</v>
      </c>
      <c r="B3625" s="14" t="s">
        <v>48</v>
      </c>
      <c r="C3625" s="14" t="s">
        <v>17215</v>
      </c>
      <c r="D3625" s="14" t="s">
        <v>17216</v>
      </c>
      <c r="E3625" s="14" t="s">
        <v>17217</v>
      </c>
      <c r="F3625" s="14" t="s">
        <v>1856</v>
      </c>
      <c r="G3625" s="26">
        <v>43682</v>
      </c>
      <c r="H3625" s="14">
        <v>2019</v>
      </c>
      <c r="I3625" s="14" t="s">
        <v>360</v>
      </c>
      <c r="J3625" s="14" t="s">
        <v>1857</v>
      </c>
      <c r="K3625" s="14" t="s">
        <v>496</v>
      </c>
      <c r="L3625" s="14" t="s">
        <v>17218</v>
      </c>
      <c r="M3625" s="14">
        <f t="shared" si="448"/>
        <v>2019</v>
      </c>
      <c r="N3625" s="14">
        <f t="shared" si="449"/>
        <v>8</v>
      </c>
      <c r="O3625" s="14" t="str">
        <f>IFERROR(VLOOKUP(I3625,Lists!$F$2:$G$16,2,FALSE()),"Not Rated")</f>
        <v>Adults</v>
      </c>
      <c r="P3625" s="14">
        <f t="shared" si="450"/>
        <v>59</v>
      </c>
      <c r="Q3625" s="14" t="str">
        <f t="shared" si="451"/>
        <v>United States</v>
      </c>
      <c r="R3625" s="14" t="str">
        <f t="shared" si="452"/>
        <v>|United States|Japan|</v>
      </c>
      <c r="S3625" s="14" t="str">
        <f t="shared" si="453"/>
        <v>|Documentaries|International Movies|</v>
      </c>
      <c r="T3625" s="14" t="str">
        <f t="shared" si="454"/>
        <v>|Alex Burunova|</v>
      </c>
      <c r="U3625" s="14" t="str">
        <f t="shared" si="455"/>
        <v>|Kozo Morishita|Yoko Takahashi|Shinji Aramaki|Kenji Kamiyama|</v>
      </c>
    </row>
    <row r="3626" spans="1:21">
      <c r="A3626" s="14" t="s">
        <v>17219</v>
      </c>
      <c r="B3626" s="14" t="s">
        <v>49</v>
      </c>
      <c r="C3626" s="14" t="s">
        <v>17220</v>
      </c>
      <c r="D3626" s="14" t="s">
        <v>117</v>
      </c>
      <c r="E3626" s="14" t="s">
        <v>17221</v>
      </c>
      <c r="F3626" s="14" t="s">
        <v>115</v>
      </c>
      <c r="G3626" s="26">
        <v>43682</v>
      </c>
      <c r="H3626" s="14">
        <v>2019</v>
      </c>
      <c r="I3626" s="14" t="s">
        <v>362</v>
      </c>
      <c r="J3626" s="14" t="s">
        <v>106</v>
      </c>
      <c r="K3626" s="14" t="s">
        <v>13343</v>
      </c>
      <c r="L3626" s="14" t="s">
        <v>17222</v>
      </c>
      <c r="M3626" s="14">
        <f t="shared" si="448"/>
        <v>2019</v>
      </c>
      <c r="N3626" s="14">
        <f t="shared" si="449"/>
        <v>8</v>
      </c>
      <c r="O3626" s="14" t="str">
        <f>IFERROR(VLOOKUP(I3626,Lists!$F$2:$G$16,2,FALSE()),"Not Rated")</f>
        <v>Older Kids</v>
      </c>
      <c r="P3626" s="14">
        <f t="shared" si="450"/>
        <v>2</v>
      </c>
      <c r="Q3626" s="14" t="str">
        <f t="shared" si="451"/>
        <v>United States</v>
      </c>
      <c r="R3626" s="14" t="str">
        <f t="shared" si="452"/>
        <v>|United States|</v>
      </c>
      <c r="S3626" s="14" t="str">
        <f t="shared" si="453"/>
        <v>|Kids' TV|TV Comedies|TV Dramas|</v>
      </c>
      <c r="T3626" s="14" t="str">
        <f t="shared" si="454"/>
        <v>|Unknown|</v>
      </c>
      <c r="U3626" s="14" t="str">
        <f t="shared" si="455"/>
        <v>|Melissa Joan Hart|Sean Astin|Siena Agudong|Lauren Lindsey Donzis|Kalama Epstein|</v>
      </c>
    </row>
    <row r="3627" spans="1:21">
      <c r="A3627" s="14" t="s">
        <v>17223</v>
      </c>
      <c r="B3627" s="14" t="s">
        <v>48</v>
      </c>
      <c r="C3627" s="14" t="s">
        <v>17224</v>
      </c>
      <c r="D3627" s="14" t="s">
        <v>17225</v>
      </c>
      <c r="E3627" s="14" t="s">
        <v>17226</v>
      </c>
      <c r="F3627" s="14" t="s">
        <v>125</v>
      </c>
      <c r="G3627" s="26">
        <v>43682</v>
      </c>
      <c r="H3627" s="14">
        <v>2017</v>
      </c>
      <c r="I3627" s="14" t="s">
        <v>360</v>
      </c>
      <c r="J3627" s="14" t="s">
        <v>724</v>
      </c>
      <c r="K3627" s="14" t="s">
        <v>475</v>
      </c>
      <c r="L3627" s="14" t="s">
        <v>17227</v>
      </c>
      <c r="M3627" s="14">
        <f t="shared" si="448"/>
        <v>2019</v>
      </c>
      <c r="N3627" s="14">
        <f t="shared" si="449"/>
        <v>8</v>
      </c>
      <c r="O3627" s="14" t="str">
        <f>IFERROR(VLOOKUP(I3627,Lists!$F$2:$G$16,2,FALSE()),"Not Rated")</f>
        <v>Adults</v>
      </c>
      <c r="P3627" s="14">
        <f t="shared" si="450"/>
        <v>102</v>
      </c>
      <c r="Q3627" s="14" t="str">
        <f t="shared" si="451"/>
        <v>Mexico</v>
      </c>
      <c r="R3627" s="14" t="str">
        <f t="shared" si="452"/>
        <v>|Mexico|</v>
      </c>
      <c r="S3627" s="14" t="str">
        <f t="shared" si="453"/>
        <v>|Dramas|International Movies|</v>
      </c>
      <c r="T3627" s="14" t="str">
        <f t="shared" si="454"/>
        <v>|Jesús Torres Torres|</v>
      </c>
      <c r="U3627" s="14" t="str">
        <f t="shared" si="455"/>
        <v>|Adriana Paz|Jorge A. Jiménez|David Medel|Arcelia Ramírez|Luciano Marti|Joanna Larequi|Claudia Santiago|Paul Choza|Gabriel Casanova|Alisson Santiago|Manuel Ojeda|Ofelia Medina|Silvia Pasquel|</v>
      </c>
    </row>
    <row r="3628" spans="1:21">
      <c r="A3628" s="14" t="s">
        <v>17228</v>
      </c>
      <c r="B3628" s="14" t="s">
        <v>48</v>
      </c>
      <c r="C3628" s="14" t="s">
        <v>17229</v>
      </c>
      <c r="D3628" s="14" t="s">
        <v>14309</v>
      </c>
      <c r="E3628" s="14" t="s">
        <v>17230</v>
      </c>
      <c r="F3628" s="14" t="s">
        <v>142</v>
      </c>
      <c r="G3628" s="26">
        <v>43680</v>
      </c>
      <c r="H3628" s="14">
        <v>2017</v>
      </c>
      <c r="I3628" s="14" t="s">
        <v>361</v>
      </c>
      <c r="J3628" s="14" t="s">
        <v>2352</v>
      </c>
      <c r="K3628" s="14" t="s">
        <v>12381</v>
      </c>
      <c r="L3628" s="14" t="s">
        <v>17231</v>
      </c>
      <c r="M3628" s="14">
        <f t="shared" si="448"/>
        <v>2019</v>
      </c>
      <c r="N3628" s="14">
        <f t="shared" si="449"/>
        <v>8</v>
      </c>
      <c r="O3628" s="14" t="str">
        <f>IFERROR(VLOOKUP(I3628,Lists!$F$2:$G$16,2,FALSE()),"Not Rated")</f>
        <v>Teens</v>
      </c>
      <c r="P3628" s="14">
        <f t="shared" si="450"/>
        <v>81</v>
      </c>
      <c r="Q3628" s="14" t="str">
        <f t="shared" si="451"/>
        <v>Netherlands</v>
      </c>
      <c r="R3628" s="14" t="str">
        <f t="shared" si="452"/>
        <v>|Netherlands|</v>
      </c>
      <c r="S3628" s="14" t="str">
        <f t="shared" si="453"/>
        <v>|Children &amp; Family Movies|Comedies|International Movies|</v>
      </c>
      <c r="T3628" s="14" t="str">
        <f t="shared" si="454"/>
        <v>|Erwin van den Eshof|</v>
      </c>
      <c r="U3628" s="14" t="str">
        <f t="shared" si="455"/>
        <v>|Djamila|Niek Roozen|Bente Fokkens|Jolijn Henneman|Fenna Ramos|Jill Schirnhofer|Donny Roelvink|Défano Holwijn|Luca Gilliot|</v>
      </c>
    </row>
    <row r="3629" spans="1:21">
      <c r="A3629" s="14" t="s">
        <v>17232</v>
      </c>
      <c r="B3629" s="14" t="s">
        <v>49</v>
      </c>
      <c r="C3629" s="14" t="s">
        <v>17233</v>
      </c>
      <c r="D3629" s="14" t="s">
        <v>117</v>
      </c>
      <c r="E3629" s="14" t="s">
        <v>117</v>
      </c>
      <c r="F3629" s="14" t="s">
        <v>115</v>
      </c>
      <c r="G3629" s="26">
        <v>43679</v>
      </c>
      <c r="H3629" s="14">
        <v>2019</v>
      </c>
      <c r="I3629" s="14" t="s">
        <v>362</v>
      </c>
      <c r="J3629" s="14" t="s">
        <v>105</v>
      </c>
      <c r="K3629" s="14" t="s">
        <v>419</v>
      </c>
      <c r="L3629" s="14" t="s">
        <v>17234</v>
      </c>
      <c r="M3629" s="14">
        <f t="shared" si="448"/>
        <v>2019</v>
      </c>
      <c r="N3629" s="14">
        <f t="shared" si="449"/>
        <v>8</v>
      </c>
      <c r="O3629" s="14" t="str">
        <f>IFERROR(VLOOKUP(I3629,Lists!$F$2:$G$16,2,FALSE()),"Not Rated")</f>
        <v>Older Kids</v>
      </c>
      <c r="P3629" s="14">
        <f t="shared" si="450"/>
        <v>1</v>
      </c>
      <c r="Q3629" s="14" t="str">
        <f t="shared" si="451"/>
        <v>United States</v>
      </c>
      <c r="R3629" s="14" t="str">
        <f t="shared" si="452"/>
        <v>|United States|</v>
      </c>
      <c r="S3629" s="14" t="str">
        <f t="shared" si="453"/>
        <v>|Docuseries|Reality TV|</v>
      </c>
      <c r="T3629" s="14" t="str">
        <f t="shared" si="454"/>
        <v>|Unknown|</v>
      </c>
      <c r="U3629" s="14" t="str">
        <f t="shared" si="455"/>
        <v>|Unknown|</v>
      </c>
    </row>
    <row r="3630" spans="1:21">
      <c r="A3630" s="14" t="s">
        <v>17235</v>
      </c>
      <c r="B3630" s="14" t="s">
        <v>48</v>
      </c>
      <c r="C3630" s="14" t="s">
        <v>17236</v>
      </c>
      <c r="D3630" s="14" t="s">
        <v>17237</v>
      </c>
      <c r="E3630" s="14" t="s">
        <v>17238</v>
      </c>
      <c r="F3630" s="14" t="s">
        <v>117</v>
      </c>
      <c r="G3630" s="26">
        <v>43679</v>
      </c>
      <c r="H3630" s="14">
        <v>2019</v>
      </c>
      <c r="I3630" s="14" t="s">
        <v>360</v>
      </c>
      <c r="J3630" s="14" t="s">
        <v>1668</v>
      </c>
      <c r="K3630" s="14" t="s">
        <v>247</v>
      </c>
      <c r="L3630" s="14" t="s">
        <v>17239</v>
      </c>
      <c r="M3630" s="14">
        <f t="shared" si="448"/>
        <v>2019</v>
      </c>
      <c r="N3630" s="14">
        <f t="shared" si="449"/>
        <v>8</v>
      </c>
      <c r="O3630" s="14" t="str">
        <f>IFERROR(VLOOKUP(I3630,Lists!$F$2:$G$16,2,FALSE()),"Not Rated")</f>
        <v>Adults</v>
      </c>
      <c r="P3630" s="14">
        <f t="shared" si="450"/>
        <v>84</v>
      </c>
      <c r="Q3630" s="14" t="str">
        <f t="shared" si="451"/>
        <v>Unknown</v>
      </c>
      <c r="R3630" s="14" t="str">
        <f t="shared" si="452"/>
        <v>|Unknown|</v>
      </c>
      <c r="S3630" s="14" t="str">
        <f t="shared" si="453"/>
        <v>|Documentaries|</v>
      </c>
      <c r="T3630" s="14" t="str">
        <f t="shared" si="454"/>
        <v>|Camille Shooshani|</v>
      </c>
      <c r="U3630" s="14" t="str">
        <f t="shared" si="455"/>
        <v>|Léa Moret|Camille Shooshani|</v>
      </c>
    </row>
    <row r="3631" spans="1:21">
      <c r="A3631" s="14" t="s">
        <v>17240</v>
      </c>
      <c r="B3631" s="14" t="s">
        <v>48</v>
      </c>
      <c r="C3631" s="14" t="s">
        <v>17241</v>
      </c>
      <c r="D3631" s="14" t="s">
        <v>117</v>
      </c>
      <c r="E3631" s="14" t="s">
        <v>117</v>
      </c>
      <c r="F3631" s="14" t="s">
        <v>916</v>
      </c>
      <c r="G3631" s="26">
        <v>43679</v>
      </c>
      <c r="H3631" s="14">
        <v>2019</v>
      </c>
      <c r="I3631" s="14" t="s">
        <v>363</v>
      </c>
      <c r="J3631" s="14" t="s">
        <v>1247</v>
      </c>
      <c r="K3631" s="14" t="s">
        <v>245</v>
      </c>
      <c r="L3631" s="14" t="s">
        <v>17242</v>
      </c>
      <c r="M3631" s="14">
        <f t="shared" si="448"/>
        <v>2019</v>
      </c>
      <c r="N3631" s="14">
        <f t="shared" si="449"/>
        <v>8</v>
      </c>
      <c r="O3631" s="14" t="str">
        <f>IFERROR(VLOOKUP(I3631,Lists!$F$2:$G$16,2,FALSE()),"Not Rated")</f>
        <v>Adults</v>
      </c>
      <c r="P3631" s="14">
        <f t="shared" si="450"/>
        <v>101</v>
      </c>
      <c r="Q3631" s="14" t="str">
        <f t="shared" si="451"/>
        <v>United Kingdom</v>
      </c>
      <c r="R3631" s="14" t="str">
        <f t="shared" si="452"/>
        <v>|United Kingdom|United States|</v>
      </c>
      <c r="S3631" s="14" t="str">
        <f t="shared" si="453"/>
        <v>|Comedies|</v>
      </c>
      <c r="T3631" s="14" t="str">
        <f t="shared" si="454"/>
        <v>|Unknown|</v>
      </c>
      <c r="U3631" s="14" t="str">
        <f t="shared" si="455"/>
        <v>|Unknown|</v>
      </c>
    </row>
    <row r="3632" spans="1:21">
      <c r="A3632" s="14" t="s">
        <v>17243</v>
      </c>
      <c r="B3632" s="14" t="s">
        <v>48</v>
      </c>
      <c r="C3632" s="14" t="s">
        <v>17244</v>
      </c>
      <c r="D3632" s="14" t="s">
        <v>17245</v>
      </c>
      <c r="E3632" s="14" t="s">
        <v>17246</v>
      </c>
      <c r="F3632" s="14" t="s">
        <v>116</v>
      </c>
      <c r="G3632" s="26">
        <v>43679</v>
      </c>
      <c r="H3632" s="14">
        <v>2019</v>
      </c>
      <c r="I3632" s="14" t="s">
        <v>361</v>
      </c>
      <c r="J3632" s="14" t="s">
        <v>646</v>
      </c>
      <c r="K3632" s="14" t="s">
        <v>475</v>
      </c>
      <c r="L3632" s="14" t="s">
        <v>17247</v>
      </c>
      <c r="M3632" s="14">
        <f t="shared" si="448"/>
        <v>2019</v>
      </c>
      <c r="N3632" s="14">
        <f t="shared" si="449"/>
        <v>8</v>
      </c>
      <c r="O3632" s="14" t="str">
        <f>IFERROR(VLOOKUP(I3632,Lists!$F$2:$G$16,2,FALSE()),"Not Rated")</f>
        <v>Teens</v>
      </c>
      <c r="P3632" s="14">
        <f t="shared" si="450"/>
        <v>116</v>
      </c>
      <c r="Q3632" s="14" t="str">
        <f t="shared" si="451"/>
        <v>India</v>
      </c>
      <c r="R3632" s="14" t="str">
        <f t="shared" si="452"/>
        <v>|India|</v>
      </c>
      <c r="S3632" s="14" t="str">
        <f t="shared" si="453"/>
        <v>|Dramas|International Movies|</v>
      </c>
      <c r="T3632" s="14" t="str">
        <f t="shared" si="454"/>
        <v>|Vijay Kumar|</v>
      </c>
      <c r="U3632" s="14" t="str">
        <f t="shared" si="455"/>
        <v>|Vijay Kumar|Vismaya|Shankar Thas|Abbas|Sudhakar|Durai Ramesh|</v>
      </c>
    </row>
    <row r="3633" spans="1:21">
      <c r="A3633" s="14" t="s">
        <v>17248</v>
      </c>
      <c r="B3633" s="14" t="s">
        <v>48</v>
      </c>
      <c r="C3633" s="14" t="s">
        <v>17249</v>
      </c>
      <c r="D3633" s="14" t="s">
        <v>17250</v>
      </c>
      <c r="E3633" s="14" t="s">
        <v>17251</v>
      </c>
      <c r="F3633" s="14" t="s">
        <v>116</v>
      </c>
      <c r="G3633" s="26">
        <v>43678</v>
      </c>
      <c r="H3633" s="14">
        <v>2018</v>
      </c>
      <c r="I3633" s="14" t="s">
        <v>361</v>
      </c>
      <c r="J3633" s="14" t="s">
        <v>6482</v>
      </c>
      <c r="K3633" s="14" t="s">
        <v>444</v>
      </c>
      <c r="L3633" s="14" t="s">
        <v>17252</v>
      </c>
      <c r="M3633" s="14">
        <f t="shared" si="448"/>
        <v>2019</v>
      </c>
      <c r="N3633" s="14">
        <f t="shared" si="449"/>
        <v>8</v>
      </c>
      <c r="O3633" s="14" t="str">
        <f>IFERROR(VLOOKUP(I3633,Lists!$F$2:$G$16,2,FALSE()),"Not Rated")</f>
        <v>Teens</v>
      </c>
      <c r="P3633" s="14">
        <f t="shared" si="450"/>
        <v>177</v>
      </c>
      <c r="Q3633" s="14" t="str">
        <f t="shared" si="451"/>
        <v>India</v>
      </c>
      <c r="R3633" s="14" t="str">
        <f t="shared" si="452"/>
        <v>|India|</v>
      </c>
      <c r="S3633" s="14" t="str">
        <f t="shared" si="453"/>
        <v>|Dramas|Independent Movies|International Movies|</v>
      </c>
      <c r="T3633" s="14" t="str">
        <f t="shared" si="454"/>
        <v>|Phanindra Narsetti|</v>
      </c>
      <c r="U3633" s="14" t="str">
        <f t="shared" si="455"/>
        <v>|Raja Goutham|Chandini Chowdary|Bomma Sreedhar|John Kottoly|Srikanth Mullagiri|Ravi Teja|</v>
      </c>
    </row>
    <row r="3634" spans="1:21">
      <c r="A3634" s="14" t="s">
        <v>17253</v>
      </c>
      <c r="B3634" s="14" t="s">
        <v>49</v>
      </c>
      <c r="C3634" s="14" t="s">
        <v>17254</v>
      </c>
      <c r="D3634" s="14" t="s">
        <v>117</v>
      </c>
      <c r="E3634" s="14" t="s">
        <v>17255</v>
      </c>
      <c r="F3634" s="14" t="s">
        <v>139</v>
      </c>
      <c r="G3634" s="26">
        <v>43678</v>
      </c>
      <c r="H3634" s="14">
        <v>2019</v>
      </c>
      <c r="I3634" s="14" t="s">
        <v>360</v>
      </c>
      <c r="J3634" s="14" t="s">
        <v>105</v>
      </c>
      <c r="K3634" s="14" t="s">
        <v>7526</v>
      </c>
      <c r="L3634" s="14" t="s">
        <v>17256</v>
      </c>
      <c r="M3634" s="14">
        <f t="shared" si="448"/>
        <v>2019</v>
      </c>
      <c r="N3634" s="14">
        <f t="shared" si="449"/>
        <v>8</v>
      </c>
      <c r="O3634" s="14" t="str">
        <f>IFERROR(VLOOKUP(I3634,Lists!$F$2:$G$16,2,FALSE()),"Not Rated")</f>
        <v>Adults</v>
      </c>
      <c r="P3634" s="14">
        <f t="shared" si="450"/>
        <v>1</v>
      </c>
      <c r="Q3634" s="14" t="str">
        <f t="shared" si="451"/>
        <v>Thailand</v>
      </c>
      <c r="R3634" s="14" t="str">
        <f t="shared" si="452"/>
        <v>|Thailand|</v>
      </c>
      <c r="S3634" s="14" t="str">
        <f t="shared" si="453"/>
        <v>|International TV Shows|TV Mysteries|TV Thrillers|</v>
      </c>
      <c r="T3634" s="14" t="str">
        <f t="shared" si="454"/>
        <v>|Unknown|</v>
      </c>
      <c r="U3634" s="14" t="str">
        <f t="shared" si="455"/>
        <v>|Chermarn Boonyasak|Nattapat Nimjirawat|Jason Young|Matthew Deane Chanthavanij|Inthira Charoenpura|Natharinee Kanasoot|</v>
      </c>
    </row>
    <row r="3635" spans="1:21">
      <c r="A3635" s="14" t="s">
        <v>17257</v>
      </c>
      <c r="B3635" s="14" t="s">
        <v>49</v>
      </c>
      <c r="C3635" s="14" t="s">
        <v>17258</v>
      </c>
      <c r="D3635" s="14" t="s">
        <v>117</v>
      </c>
      <c r="E3635" s="14" t="s">
        <v>17259</v>
      </c>
      <c r="F3635" s="14" t="s">
        <v>127</v>
      </c>
      <c r="G3635" s="26">
        <v>43677</v>
      </c>
      <c r="H3635" s="14">
        <v>2019</v>
      </c>
      <c r="I3635" s="14" t="s">
        <v>360</v>
      </c>
      <c r="J3635" s="14" t="s">
        <v>106</v>
      </c>
      <c r="K3635" s="14" t="s">
        <v>1608</v>
      </c>
      <c r="L3635" s="14" t="s">
        <v>17260</v>
      </c>
      <c r="M3635" s="14">
        <f t="shared" si="448"/>
        <v>2019</v>
      </c>
      <c r="N3635" s="14">
        <f t="shared" si="449"/>
        <v>7</v>
      </c>
      <c r="O3635" s="14" t="str">
        <f>IFERROR(VLOOKUP(I3635,Lists!$F$2:$G$16,2,FALSE()),"Not Rated")</f>
        <v>Adults</v>
      </c>
      <c r="P3635" s="14">
        <f t="shared" si="450"/>
        <v>2</v>
      </c>
      <c r="Q3635" s="14" t="str">
        <f t="shared" si="451"/>
        <v>Australia</v>
      </c>
      <c r="R3635" s="14" t="str">
        <f t="shared" si="452"/>
        <v>|Australia|</v>
      </c>
      <c r="S3635" s="14" t="str">
        <f t="shared" si="453"/>
        <v>|International TV Shows|TV Comedies|TV Dramas|</v>
      </c>
      <c r="T3635" s="14" t="str">
        <f t="shared" si="454"/>
        <v>|Unknown|</v>
      </c>
      <c r="U3635" s="14" t="str">
        <f t="shared" si="455"/>
        <v>|Alison Bell|Duncan Fellows|Noni Hazlehurst|Sacha Horler|Leon Ford|Lucy Durack|Leah Vandenberg|Celeste Barber|Xana Tang|Patrick Brammall|</v>
      </c>
    </row>
    <row r="3636" spans="1:21">
      <c r="A3636" s="14" t="s">
        <v>17261</v>
      </c>
      <c r="B3636" s="14" t="s">
        <v>48</v>
      </c>
      <c r="C3636" s="14" t="s">
        <v>17262</v>
      </c>
      <c r="D3636" s="14" t="s">
        <v>17263</v>
      </c>
      <c r="E3636" s="14" t="s">
        <v>17264</v>
      </c>
      <c r="F3636" s="14" t="s">
        <v>119</v>
      </c>
      <c r="G3636" s="26">
        <v>43677</v>
      </c>
      <c r="H3636" s="14">
        <v>2019</v>
      </c>
      <c r="I3636" s="14" t="s">
        <v>360</v>
      </c>
      <c r="J3636" s="14" t="s">
        <v>2213</v>
      </c>
      <c r="K3636" s="14" t="s">
        <v>683</v>
      </c>
      <c r="L3636" s="14" t="s">
        <v>17265</v>
      </c>
      <c r="M3636" s="14">
        <f t="shared" si="448"/>
        <v>2019</v>
      </c>
      <c r="N3636" s="14">
        <f t="shared" si="449"/>
        <v>7</v>
      </c>
      <c r="O3636" s="14" t="str">
        <f>IFERROR(VLOOKUP(I3636,Lists!$F$2:$G$16,2,FALSE()),"Not Rated")</f>
        <v>Adults</v>
      </c>
      <c r="P3636" s="14">
        <f t="shared" si="450"/>
        <v>130</v>
      </c>
      <c r="Q3636" s="14" t="str">
        <f t="shared" si="451"/>
        <v>Canada</v>
      </c>
      <c r="R3636" s="14" t="str">
        <f t="shared" si="452"/>
        <v>|Canada|</v>
      </c>
      <c r="S3636" s="14" t="str">
        <f t="shared" si="453"/>
        <v>|Dramas|Thrillers|</v>
      </c>
      <c r="T3636" s="14" t="str">
        <f t="shared" si="454"/>
        <v>|Gideon Raff|</v>
      </c>
      <c r="U3636" s="14" t="str">
        <f t="shared" si="455"/>
        <v>|Chris Evans|Michael Kenneth Williams|Haley Bennett|Alessandro Nivola|Michiel Huisman|Alex Hassell|Mark Ivanir|Chris Chalk|Greg Kinnear|Ben Kingsley|</v>
      </c>
    </row>
    <row r="3637" spans="1:21">
      <c r="A3637" s="14" t="s">
        <v>17266</v>
      </c>
      <c r="B3637" s="14" t="s">
        <v>48</v>
      </c>
      <c r="C3637" s="14" t="s">
        <v>17267</v>
      </c>
      <c r="D3637" s="14" t="s">
        <v>289</v>
      </c>
      <c r="E3637" s="14" t="s">
        <v>17268</v>
      </c>
      <c r="F3637" s="14" t="s">
        <v>117</v>
      </c>
      <c r="G3637" s="26">
        <v>43676</v>
      </c>
      <c r="H3637" s="14">
        <v>2019</v>
      </c>
      <c r="I3637" s="14" t="s">
        <v>360</v>
      </c>
      <c r="J3637" s="14" t="s">
        <v>1857</v>
      </c>
      <c r="K3637" s="14" t="s">
        <v>261</v>
      </c>
      <c r="L3637" s="14" t="s">
        <v>17269</v>
      </c>
      <c r="M3637" s="14">
        <f t="shared" si="448"/>
        <v>2019</v>
      </c>
      <c r="N3637" s="14">
        <f t="shared" si="449"/>
        <v>7</v>
      </c>
      <c r="O3637" s="14" t="str">
        <f>IFERROR(VLOOKUP(I3637,Lists!$F$2:$G$16,2,FALSE()),"Not Rated")</f>
        <v>Adults</v>
      </c>
      <c r="P3637" s="14">
        <f t="shared" si="450"/>
        <v>59</v>
      </c>
      <c r="Q3637" s="14" t="str">
        <f t="shared" si="451"/>
        <v>Unknown</v>
      </c>
      <c r="R3637" s="14" t="str">
        <f t="shared" si="452"/>
        <v>|Unknown|</v>
      </c>
      <c r="S3637" s="14" t="str">
        <f t="shared" si="453"/>
        <v>|Stand-Up Comedy|</v>
      </c>
      <c r="T3637" s="14" t="str">
        <f t="shared" si="454"/>
        <v>|Marcus Raboy|</v>
      </c>
      <c r="U3637" s="14" t="str">
        <f t="shared" si="455"/>
        <v>|Whitney Cummings|</v>
      </c>
    </row>
    <row r="3638" spans="1:21">
      <c r="A3638" s="14" t="s">
        <v>17270</v>
      </c>
      <c r="B3638" s="14" t="s">
        <v>49</v>
      </c>
      <c r="C3638" s="14" t="s">
        <v>17271</v>
      </c>
      <c r="D3638" s="14" t="s">
        <v>117</v>
      </c>
      <c r="E3638" s="14" t="s">
        <v>17272</v>
      </c>
      <c r="F3638" s="14" t="s">
        <v>115</v>
      </c>
      <c r="G3638" s="26">
        <v>43675</v>
      </c>
      <c r="H3638" s="14">
        <v>2019</v>
      </c>
      <c r="I3638" s="14" t="s">
        <v>362</v>
      </c>
      <c r="J3638" s="14" t="s">
        <v>105</v>
      </c>
      <c r="K3638" s="14" t="s">
        <v>256</v>
      </c>
      <c r="L3638" s="14" t="s">
        <v>17273</v>
      </c>
      <c r="M3638" s="14">
        <f t="shared" si="448"/>
        <v>2019</v>
      </c>
      <c r="N3638" s="14">
        <f t="shared" si="449"/>
        <v>7</v>
      </c>
      <c r="O3638" s="14" t="str">
        <f>IFERROR(VLOOKUP(I3638,Lists!$F$2:$G$16,2,FALSE()),"Not Rated")</f>
        <v>Older Kids</v>
      </c>
      <c r="P3638" s="14">
        <f t="shared" si="450"/>
        <v>1</v>
      </c>
      <c r="Q3638" s="14" t="str">
        <f t="shared" si="451"/>
        <v>United States</v>
      </c>
      <c r="R3638" s="14" t="str">
        <f t="shared" si="452"/>
        <v>|United States|</v>
      </c>
      <c r="S3638" s="14" t="str">
        <f t="shared" si="453"/>
        <v>|Kids' TV|</v>
      </c>
      <c r="T3638" s="14" t="str">
        <f t="shared" si="454"/>
        <v>|Unknown|</v>
      </c>
      <c r="U3638" s="14" t="str">
        <f t="shared" si="455"/>
        <v>|Kelsy Abbott|Antony Del Rio|Jaylen Barron|Matt Berry|Bridget Everett|Brandon Wardell|Steve Agee|Spencer Rothbell|Nick Sumida|Ashley Boettcher|Wade Randolph|</v>
      </c>
    </row>
    <row r="3639" spans="1:21">
      <c r="A3639" s="14" t="s">
        <v>17274</v>
      </c>
      <c r="B3639" s="14" t="s">
        <v>48</v>
      </c>
      <c r="C3639" s="14" t="s">
        <v>17275</v>
      </c>
      <c r="D3639" s="14" t="s">
        <v>17276</v>
      </c>
      <c r="E3639" s="14" t="s">
        <v>17277</v>
      </c>
      <c r="F3639" s="14" t="s">
        <v>122</v>
      </c>
      <c r="G3639" s="26">
        <v>43672</v>
      </c>
      <c r="H3639" s="14">
        <v>2018</v>
      </c>
      <c r="I3639" s="14" t="s">
        <v>360</v>
      </c>
      <c r="J3639" s="14" t="s">
        <v>580</v>
      </c>
      <c r="K3639" s="14" t="s">
        <v>444</v>
      </c>
      <c r="L3639" s="14" t="s">
        <v>17278</v>
      </c>
      <c r="M3639" s="14">
        <f t="shared" si="448"/>
        <v>2019</v>
      </c>
      <c r="N3639" s="14">
        <f t="shared" si="449"/>
        <v>7</v>
      </c>
      <c r="O3639" s="14" t="str">
        <f>IFERROR(VLOOKUP(I3639,Lists!$F$2:$G$16,2,FALSE()),"Not Rated")</f>
        <v>Adults</v>
      </c>
      <c r="P3639" s="14">
        <f t="shared" si="450"/>
        <v>111</v>
      </c>
      <c r="Q3639" s="14" t="str">
        <f t="shared" si="451"/>
        <v>Spain</v>
      </c>
      <c r="R3639" s="14" t="str">
        <f t="shared" si="452"/>
        <v>|Spain|</v>
      </c>
      <c r="S3639" s="14" t="str">
        <f t="shared" si="453"/>
        <v>|Dramas|Independent Movies|International Movies|</v>
      </c>
      <c r="T3639" s="14" t="str">
        <f t="shared" si="454"/>
        <v>|Jorge M. Fontana|</v>
      </c>
      <c r="U3639" s="14" t="str">
        <f t="shared" si="455"/>
        <v>|Bernat Quintana|Adrian Pang|Andrew Lua|Rachel Lascar|Fina Rius|Miranda Gas|</v>
      </c>
    </row>
    <row r="3640" spans="1:21">
      <c r="A3640" s="14" t="s">
        <v>17279</v>
      </c>
      <c r="B3640" s="14" t="s">
        <v>48</v>
      </c>
      <c r="C3640" s="14" t="s">
        <v>17280</v>
      </c>
      <c r="D3640" s="14" t="s">
        <v>15332</v>
      </c>
      <c r="E3640" s="14" t="s">
        <v>17281</v>
      </c>
      <c r="F3640" s="14" t="s">
        <v>17282</v>
      </c>
      <c r="G3640" s="26">
        <v>43672</v>
      </c>
      <c r="H3640" s="14">
        <v>2019</v>
      </c>
      <c r="I3640" s="14" t="s">
        <v>361</v>
      </c>
      <c r="J3640" s="14" t="s">
        <v>713</v>
      </c>
      <c r="K3640" s="14" t="s">
        <v>1537</v>
      </c>
      <c r="L3640" s="14" t="s">
        <v>17283</v>
      </c>
      <c r="M3640" s="14">
        <f t="shared" si="448"/>
        <v>2019</v>
      </c>
      <c r="N3640" s="14">
        <f t="shared" si="449"/>
        <v>7</v>
      </c>
      <c r="O3640" s="14" t="str">
        <f>IFERROR(VLOOKUP(I3640,Lists!$F$2:$G$16,2,FALSE()),"Not Rated")</f>
        <v>Teens</v>
      </c>
      <c r="P3640" s="14">
        <f t="shared" si="450"/>
        <v>100</v>
      </c>
      <c r="Q3640" s="14" t="str">
        <f t="shared" si="451"/>
        <v>Philippines</v>
      </c>
      <c r="R3640" s="14" t="str">
        <f t="shared" si="452"/>
        <v>|Philippines|Singapore|</v>
      </c>
      <c r="S3640" s="14" t="str">
        <f t="shared" si="453"/>
        <v>|Horror Movies|International Movies|</v>
      </c>
      <c r="T3640" s="14" t="str">
        <f t="shared" si="454"/>
        <v>|Mikhail Red|</v>
      </c>
      <c r="U3640" s="14" t="str">
        <f t="shared" si="455"/>
        <v>|Bea Alonzo|Jake Cuenca|Maxene Magalona|Charo Santos|Mary Joy Apostol|Gabby Padilla|Gillian Vicencio|</v>
      </c>
    </row>
    <row r="3641" spans="1:21">
      <c r="A3641" s="14" t="s">
        <v>17284</v>
      </c>
      <c r="B3641" s="14" t="s">
        <v>48</v>
      </c>
      <c r="C3641" s="14" t="s">
        <v>17285</v>
      </c>
      <c r="D3641" s="14" t="s">
        <v>17286</v>
      </c>
      <c r="E3641" s="14" t="s">
        <v>17287</v>
      </c>
      <c r="F3641" s="14" t="s">
        <v>2970</v>
      </c>
      <c r="G3641" s="26">
        <v>43672</v>
      </c>
      <c r="H3641" s="14">
        <v>2019</v>
      </c>
      <c r="I3641" s="14" t="s">
        <v>360</v>
      </c>
      <c r="J3641" s="14" t="s">
        <v>4073</v>
      </c>
      <c r="K3641" s="14" t="s">
        <v>5684</v>
      </c>
      <c r="L3641" s="14" t="s">
        <v>17288</v>
      </c>
      <c r="M3641" s="14">
        <f t="shared" si="448"/>
        <v>2019</v>
      </c>
      <c r="N3641" s="14">
        <f t="shared" si="449"/>
        <v>7</v>
      </c>
      <c r="O3641" s="14" t="str">
        <f>IFERROR(VLOOKUP(I3641,Lists!$F$2:$G$16,2,FALSE()),"Not Rated")</f>
        <v>Adults</v>
      </c>
      <c r="P3641" s="14">
        <f t="shared" si="450"/>
        <v>77</v>
      </c>
      <c r="Q3641" s="14" t="str">
        <f t="shared" si="451"/>
        <v>France</v>
      </c>
      <c r="R3641" s="14" t="str">
        <f t="shared" si="452"/>
        <v>|France|Belgium|</v>
      </c>
      <c r="S3641" s="14" t="str">
        <f t="shared" si="453"/>
        <v>|Comedies|Horror Movies|International Movies|</v>
      </c>
      <c r="T3641" s="14" t="str">
        <f t="shared" si="454"/>
        <v>|Olivier Afonso|</v>
      </c>
      <c r="U3641" s="14" t="str">
        <f t="shared" si="455"/>
        <v>|Victor Artus Solaro|Manon Azem|Louise Blachère|Tiphaine Daviot|Margot Dufrene|Anne-Solenne Hatte|Camille Razat|Dany Verissimo-Petit|Denis Lavant|Aurélien Cotentin|Mathieu Madénian|Thomas Vandenberghe|</v>
      </c>
    </row>
    <row r="3642" spans="1:21">
      <c r="A3642" s="14" t="s">
        <v>17289</v>
      </c>
      <c r="B3642" s="14" t="s">
        <v>49</v>
      </c>
      <c r="C3642" s="14" t="s">
        <v>17290</v>
      </c>
      <c r="D3642" s="14" t="s">
        <v>117</v>
      </c>
      <c r="E3642" s="14" t="s">
        <v>17291</v>
      </c>
      <c r="F3642" s="14" t="s">
        <v>123</v>
      </c>
      <c r="G3642" s="26">
        <v>43672</v>
      </c>
      <c r="H3642" s="14">
        <v>2019</v>
      </c>
      <c r="I3642" s="14" t="s">
        <v>361</v>
      </c>
      <c r="J3642" s="14" t="s">
        <v>106</v>
      </c>
      <c r="K3642" s="14" t="s">
        <v>6268</v>
      </c>
      <c r="L3642" s="14" t="s">
        <v>17292</v>
      </c>
      <c r="M3642" s="14">
        <f t="shared" si="448"/>
        <v>2019</v>
      </c>
      <c r="N3642" s="14">
        <f t="shared" si="449"/>
        <v>7</v>
      </c>
      <c r="O3642" s="14" t="str">
        <f>IFERROR(VLOOKUP(I3642,Lists!$F$2:$G$16,2,FALSE()),"Not Rated")</f>
        <v>Teens</v>
      </c>
      <c r="P3642" s="14">
        <f t="shared" si="450"/>
        <v>2</v>
      </c>
      <c r="Q3642" s="14" t="str">
        <f t="shared" si="451"/>
        <v>South Korea</v>
      </c>
      <c r="R3642" s="14" t="str">
        <f t="shared" si="452"/>
        <v>|South Korea|</v>
      </c>
      <c r="S3642" s="14" t="str">
        <f t="shared" si="453"/>
        <v>|International TV Shows|Korean TV Shows|Romantic TV Shows|</v>
      </c>
      <c r="T3642" s="14" t="str">
        <f t="shared" si="454"/>
        <v>|Unknown|</v>
      </c>
      <c r="U3642" s="14" t="str">
        <f t="shared" si="455"/>
        <v>|Ji Soo|Jung Chae-yeon|Jinyoung|Choi Ri|Kang Tae-oh|Hong Ji-yoon|</v>
      </c>
    </row>
    <row r="3643" spans="1:21">
      <c r="A3643" s="14" t="s">
        <v>17293</v>
      </c>
      <c r="B3643" s="14" t="s">
        <v>48</v>
      </c>
      <c r="C3643" s="14" t="s">
        <v>17294</v>
      </c>
      <c r="D3643" s="14" t="s">
        <v>1164</v>
      </c>
      <c r="E3643" s="14" t="s">
        <v>17295</v>
      </c>
      <c r="F3643" s="14" t="s">
        <v>134</v>
      </c>
      <c r="G3643" s="26">
        <v>43672</v>
      </c>
      <c r="H3643" s="14">
        <v>2019</v>
      </c>
      <c r="I3643" s="14" t="s">
        <v>360</v>
      </c>
      <c r="J3643" s="14" t="s">
        <v>730</v>
      </c>
      <c r="K3643" s="14" t="s">
        <v>444</v>
      </c>
      <c r="L3643" s="14" t="s">
        <v>17296</v>
      </c>
      <c r="M3643" s="14">
        <f t="shared" si="448"/>
        <v>2019</v>
      </c>
      <c r="N3643" s="14">
        <f t="shared" si="449"/>
        <v>7</v>
      </c>
      <c r="O3643" s="14" t="str">
        <f>IFERROR(VLOOKUP(I3643,Lists!$F$2:$G$16,2,FALSE()),"Not Rated")</f>
        <v>Adults</v>
      </c>
      <c r="P3643" s="14">
        <f t="shared" si="450"/>
        <v>93</v>
      </c>
      <c r="Q3643" s="14" t="str">
        <f t="shared" si="451"/>
        <v>Argentina</v>
      </c>
      <c r="R3643" s="14" t="str">
        <f t="shared" si="452"/>
        <v>|Argentina|</v>
      </c>
      <c r="S3643" s="14" t="str">
        <f t="shared" si="453"/>
        <v>|Dramas|Independent Movies|International Movies|</v>
      </c>
      <c r="T3643" s="14" t="str">
        <f t="shared" si="454"/>
        <v>|Sebastián Schindel|</v>
      </c>
      <c r="U3643" s="14" t="str">
        <f t="shared" si="455"/>
        <v>|Joaquín Furriel|Martina Gusmán|Luciano Cáceres|Heidi Toini|Regina Lamm|</v>
      </c>
    </row>
    <row r="3644" spans="1:21">
      <c r="A3644" s="14" t="s">
        <v>17297</v>
      </c>
      <c r="B3644" s="14" t="s">
        <v>49</v>
      </c>
      <c r="C3644" s="14" t="s">
        <v>17298</v>
      </c>
      <c r="D3644" s="14" t="s">
        <v>117</v>
      </c>
      <c r="E3644" s="14" t="s">
        <v>17299</v>
      </c>
      <c r="F3644" s="14" t="s">
        <v>115</v>
      </c>
      <c r="G3644" s="26">
        <v>43671</v>
      </c>
      <c r="H3644" s="14">
        <v>2019</v>
      </c>
      <c r="I3644" s="14" t="s">
        <v>360</v>
      </c>
      <c r="J3644" s="14" t="s">
        <v>105</v>
      </c>
      <c r="K3644" s="14" t="s">
        <v>12766</v>
      </c>
      <c r="L3644" s="14" t="s">
        <v>17300</v>
      </c>
      <c r="M3644" s="14">
        <f t="shared" si="448"/>
        <v>2019</v>
      </c>
      <c r="N3644" s="14">
        <f t="shared" si="449"/>
        <v>7</v>
      </c>
      <c r="O3644" s="14" t="str">
        <f>IFERROR(VLOOKUP(I3644,Lists!$F$2:$G$16,2,FALSE()),"Not Rated")</f>
        <v>Adults</v>
      </c>
      <c r="P3644" s="14">
        <f t="shared" si="450"/>
        <v>1</v>
      </c>
      <c r="Q3644" s="14" t="str">
        <f t="shared" si="451"/>
        <v>United States</v>
      </c>
      <c r="R3644" s="14" t="str">
        <f t="shared" si="452"/>
        <v>|United States|</v>
      </c>
      <c r="S3644" s="14" t="str">
        <f t="shared" si="453"/>
        <v>|British TV Shows|International TV Shows|TV Action &amp; Adventure|</v>
      </c>
      <c r="T3644" s="14" t="str">
        <f t="shared" si="454"/>
        <v>|Unknown|</v>
      </c>
      <c r="U3644" s="14" t="str">
        <f t="shared" si="455"/>
        <v>|Katee Sackhoff|Justin Chatwin|Samuel Anderson|Blu Hunt|AJ Rivera|Jake Abel|Alex Ozerov|Alexander Eling|Lina Renna|Selma Blair|</v>
      </c>
    </row>
    <row r="3645" spans="1:21">
      <c r="A3645" s="14" t="s">
        <v>17301</v>
      </c>
      <c r="B3645" s="14" t="s">
        <v>48</v>
      </c>
      <c r="C3645" s="14" t="s">
        <v>17302</v>
      </c>
      <c r="D3645" s="14" t="s">
        <v>17303</v>
      </c>
      <c r="E3645" s="14" t="s">
        <v>117</v>
      </c>
      <c r="F3645" s="14" t="s">
        <v>115</v>
      </c>
      <c r="G3645" s="26">
        <v>43670</v>
      </c>
      <c r="H3645" s="14">
        <v>2019</v>
      </c>
      <c r="I3645" s="14" t="s">
        <v>360</v>
      </c>
      <c r="J3645" s="14" t="s">
        <v>1033</v>
      </c>
      <c r="K3645" s="14" t="s">
        <v>247</v>
      </c>
      <c r="L3645" s="14" t="s">
        <v>17304</v>
      </c>
      <c r="M3645" s="14">
        <f t="shared" si="448"/>
        <v>2019</v>
      </c>
      <c r="N3645" s="14">
        <f t="shared" si="449"/>
        <v>7</v>
      </c>
      <c r="O3645" s="14" t="str">
        <f>IFERROR(VLOOKUP(I3645,Lists!$F$2:$G$16,2,FALSE()),"Not Rated")</f>
        <v>Adults</v>
      </c>
      <c r="P3645" s="14">
        <f t="shared" si="450"/>
        <v>114</v>
      </c>
      <c r="Q3645" s="14" t="str">
        <f t="shared" si="451"/>
        <v>United States</v>
      </c>
      <c r="R3645" s="14" t="str">
        <f t="shared" si="452"/>
        <v>|United States|</v>
      </c>
      <c r="S3645" s="14" t="str">
        <f t="shared" si="453"/>
        <v>|Documentaries|</v>
      </c>
      <c r="T3645" s="14" t="str">
        <f t="shared" si="454"/>
        <v>|Karim Amer|Jehane Noujaim|</v>
      </c>
      <c r="U3645" s="14" t="str">
        <f t="shared" si="455"/>
        <v>|Unknown|</v>
      </c>
    </row>
    <row r="3646" spans="1:21">
      <c r="A3646" s="14" t="s">
        <v>17305</v>
      </c>
      <c r="B3646" s="14" t="s">
        <v>49</v>
      </c>
      <c r="C3646" s="14" t="s">
        <v>17306</v>
      </c>
      <c r="D3646" s="14" t="s">
        <v>117</v>
      </c>
      <c r="E3646" s="14" t="s">
        <v>17307</v>
      </c>
      <c r="F3646" s="14" t="s">
        <v>17308</v>
      </c>
      <c r="G3646" s="26">
        <v>43667</v>
      </c>
      <c r="H3646" s="14">
        <v>2018</v>
      </c>
      <c r="I3646" s="14" t="s">
        <v>366</v>
      </c>
      <c r="J3646" s="14" t="s">
        <v>107</v>
      </c>
      <c r="K3646" s="14" t="s">
        <v>256</v>
      </c>
      <c r="L3646" s="14" t="s">
        <v>17309</v>
      </c>
      <c r="M3646" s="14">
        <f t="shared" si="448"/>
        <v>2019</v>
      </c>
      <c r="N3646" s="14">
        <f t="shared" si="449"/>
        <v>7</v>
      </c>
      <c r="O3646" s="14" t="str">
        <f>IFERROR(VLOOKUP(I3646,Lists!$F$2:$G$16,2,FALSE()),"Not Rated")</f>
        <v>Kids</v>
      </c>
      <c r="P3646" s="14">
        <f t="shared" si="450"/>
        <v>3</v>
      </c>
      <c r="Q3646" s="14" t="str">
        <f t="shared" si="451"/>
        <v>Australia</v>
      </c>
      <c r="R3646" s="14" t="str">
        <f t="shared" si="452"/>
        <v>|Australia|Canada|</v>
      </c>
      <c r="S3646" s="14" t="str">
        <f t="shared" si="453"/>
        <v>|Kids' TV|</v>
      </c>
      <c r="T3646" s="14" t="str">
        <f t="shared" si="454"/>
        <v>|Unknown|</v>
      </c>
      <c r="U3646" s="14" t="str">
        <f t="shared" si="455"/>
        <v>|Ashleigh Ball|Lili Beaudoin|Charles Demers|Rebecca Husain|Erin Mathews|</v>
      </c>
    </row>
    <row r="3647" spans="1:21">
      <c r="A3647" s="14" t="s">
        <v>17310</v>
      </c>
      <c r="B3647" s="14" t="s">
        <v>48</v>
      </c>
      <c r="C3647" s="14" t="s">
        <v>17311</v>
      </c>
      <c r="D3647" s="14" t="s">
        <v>294</v>
      </c>
      <c r="E3647" s="14" t="s">
        <v>17312</v>
      </c>
      <c r="F3647" s="14" t="s">
        <v>115</v>
      </c>
      <c r="G3647" s="26">
        <v>43667</v>
      </c>
      <c r="H3647" s="14">
        <v>2018</v>
      </c>
      <c r="I3647" s="14" t="s">
        <v>360</v>
      </c>
      <c r="J3647" s="14" t="s">
        <v>4182</v>
      </c>
      <c r="K3647" s="14" t="s">
        <v>261</v>
      </c>
      <c r="L3647" s="14" t="s">
        <v>17313</v>
      </c>
      <c r="M3647" s="14">
        <f t="shared" si="448"/>
        <v>2019</v>
      </c>
      <c r="N3647" s="14">
        <f t="shared" si="449"/>
        <v>7</v>
      </c>
      <c r="O3647" s="14" t="str">
        <f>IFERROR(VLOOKUP(I3647,Lists!$F$2:$G$16,2,FALSE()),"Not Rated")</f>
        <v>Adults</v>
      </c>
      <c r="P3647" s="14">
        <f t="shared" si="450"/>
        <v>58</v>
      </c>
      <c r="Q3647" s="14" t="str">
        <f t="shared" si="451"/>
        <v>United States</v>
      </c>
      <c r="R3647" s="14" t="str">
        <f t="shared" si="452"/>
        <v>|United States|</v>
      </c>
      <c r="S3647" s="14" t="str">
        <f t="shared" si="453"/>
        <v>|Stand-Up Comedy|</v>
      </c>
      <c r="T3647" s="14" t="str">
        <f t="shared" si="454"/>
        <v>|Jay Chapman|</v>
      </c>
      <c r="U3647" s="14" t="str">
        <f t="shared" si="455"/>
        <v>|D.L. Hughley|</v>
      </c>
    </row>
    <row r="3648" spans="1:21">
      <c r="A3648" s="14" t="s">
        <v>17314</v>
      </c>
      <c r="B3648" s="14" t="s">
        <v>48</v>
      </c>
      <c r="C3648" s="14" t="s">
        <v>17315</v>
      </c>
      <c r="D3648" s="14" t="s">
        <v>17316</v>
      </c>
      <c r="E3648" s="14" t="s">
        <v>17317</v>
      </c>
      <c r="F3648" s="14" t="s">
        <v>115</v>
      </c>
      <c r="G3648" s="26">
        <v>43667</v>
      </c>
      <c r="H3648" s="14">
        <v>2018</v>
      </c>
      <c r="I3648" s="14" t="s">
        <v>360</v>
      </c>
      <c r="J3648" s="14" t="s">
        <v>14612</v>
      </c>
      <c r="K3648" s="14" t="s">
        <v>261</v>
      </c>
      <c r="L3648" s="14" t="s">
        <v>17318</v>
      </c>
      <c r="M3648" s="14">
        <f t="shared" si="448"/>
        <v>2019</v>
      </c>
      <c r="N3648" s="14">
        <f t="shared" si="449"/>
        <v>7</v>
      </c>
      <c r="O3648" s="14" t="str">
        <f>IFERROR(VLOOKUP(I3648,Lists!$F$2:$G$16,2,FALSE()),"Not Rated")</f>
        <v>Adults</v>
      </c>
      <c r="P3648" s="14">
        <f t="shared" si="450"/>
        <v>56</v>
      </c>
      <c r="Q3648" s="14" t="str">
        <f t="shared" si="451"/>
        <v>United States</v>
      </c>
      <c r="R3648" s="14" t="str">
        <f t="shared" si="452"/>
        <v>|United States|</v>
      </c>
      <c r="S3648" s="14" t="str">
        <f t="shared" si="453"/>
        <v>|Stand-Up Comedy|</v>
      </c>
      <c r="T3648" s="14" t="str">
        <f t="shared" si="454"/>
        <v>|Jay Karas|Demetri Martin|</v>
      </c>
      <c r="U3648" s="14" t="str">
        <f t="shared" si="455"/>
        <v>|Demetri Martin|</v>
      </c>
    </row>
    <row r="3649" spans="1:21">
      <c r="A3649" s="14" t="s">
        <v>17319</v>
      </c>
      <c r="B3649" s="14" t="s">
        <v>48</v>
      </c>
      <c r="C3649" s="14" t="s">
        <v>17320</v>
      </c>
      <c r="D3649" s="14" t="s">
        <v>17321</v>
      </c>
      <c r="E3649" s="14" t="s">
        <v>17322</v>
      </c>
      <c r="F3649" s="14" t="s">
        <v>130</v>
      </c>
      <c r="G3649" s="26">
        <v>43667</v>
      </c>
      <c r="H3649" s="14">
        <v>2008</v>
      </c>
      <c r="I3649" s="14" t="s">
        <v>361</v>
      </c>
      <c r="J3649" s="14" t="s">
        <v>604</v>
      </c>
      <c r="K3649" s="14" t="s">
        <v>3166</v>
      </c>
      <c r="L3649" s="14" t="s">
        <v>17323</v>
      </c>
      <c r="M3649" s="14">
        <f t="shared" si="448"/>
        <v>2019</v>
      </c>
      <c r="N3649" s="14">
        <f t="shared" si="449"/>
        <v>7</v>
      </c>
      <c r="O3649" s="14" t="str">
        <f>IFERROR(VLOOKUP(I3649,Lists!$F$2:$G$16,2,FALSE()),"Not Rated")</f>
        <v>Teens</v>
      </c>
      <c r="P3649" s="14">
        <f t="shared" si="450"/>
        <v>110</v>
      </c>
      <c r="Q3649" s="14" t="str">
        <f t="shared" si="451"/>
        <v>Hong Kong</v>
      </c>
      <c r="R3649" s="14" t="str">
        <f t="shared" si="452"/>
        <v>|Hong Kong|</v>
      </c>
      <c r="S3649" s="14" t="str">
        <f t="shared" si="453"/>
        <v>|Action &amp; Adventure|Cult Movies|International Movies|</v>
      </c>
      <c r="T3649" s="14" t="str">
        <f t="shared" si="454"/>
        <v>|Dante Lam|</v>
      </c>
      <c r="U3649" s="14" t="str">
        <f t="shared" si="455"/>
        <v>|Nicholas Tse|Nick Cheung|Zhang Jing-chu|Miao Pu|Liu Kai-chi|Philip Keung|Kwok Jing-hung|Sherman Chung|Zhang He|Wong Suet-yin|Wong Sum-yin|</v>
      </c>
    </row>
    <row r="3650" spans="1:21">
      <c r="A3650" s="14" t="s">
        <v>17324</v>
      </c>
      <c r="B3650" s="14" t="s">
        <v>48</v>
      </c>
      <c r="C3650" s="14" t="s">
        <v>17325</v>
      </c>
      <c r="D3650" s="14" t="s">
        <v>17326</v>
      </c>
      <c r="E3650" s="14" t="s">
        <v>17327</v>
      </c>
      <c r="F3650" s="14" t="s">
        <v>130</v>
      </c>
      <c r="G3650" s="26">
        <v>43667</v>
      </c>
      <c r="H3650" s="14">
        <v>2013</v>
      </c>
      <c r="I3650" s="14" t="s">
        <v>361</v>
      </c>
      <c r="J3650" s="14" t="s">
        <v>653</v>
      </c>
      <c r="K3650" s="14" t="s">
        <v>529</v>
      </c>
      <c r="L3650" s="14" t="s">
        <v>17328</v>
      </c>
      <c r="M3650" s="14">
        <f t="shared" ref="M3650:M3713" si="456">IF(G3650="","",YEAR(G3650))</f>
        <v>2019</v>
      </c>
      <c r="N3650" s="14">
        <f t="shared" ref="N3650:N3713" si="457">IF(G3650="","",MONTH(G3650))</f>
        <v>7</v>
      </c>
      <c r="O3650" s="14" t="str">
        <f>IFERROR(VLOOKUP(I3650,Lists!$F$2:$G$16,2,FALSE()),"Not Rated")</f>
        <v>Teens</v>
      </c>
      <c r="P3650" s="14">
        <f t="shared" ref="P3650:P3713" si="458">IFERROR(VALUE(LEFT(J3650,FIND(" ",J3650)-1)),"")</f>
        <v>98</v>
      </c>
      <c r="Q3650" s="14" t="str">
        <f t="shared" ref="Q3650:Q3713" si="459">IFERROR(LEFT(F3650,FIND(",",F3650)-1),F3650)</f>
        <v>Hong Kong</v>
      </c>
      <c r="R3650" s="14" t="str">
        <f t="shared" ref="R3650:R3713" si="460">"|"&amp;SUBSTITUTE(F3650,", ","|")&amp;"|"</f>
        <v>|Hong Kong|</v>
      </c>
      <c r="S3650" s="14" t="str">
        <f t="shared" ref="S3650:S3713" si="461">"|"&amp;SUBSTITUTE(K3650,", ","|")&amp;"|"</f>
        <v>|Comedies|International Movies|</v>
      </c>
      <c r="T3650" s="14" t="str">
        <f t="shared" ref="T3650:T3713" si="462">"|"&amp;SUBSTITUTE(D3650,", ","|")&amp;"|"</f>
        <v>|Chi Keung Fung|</v>
      </c>
      <c r="U3650" s="14" t="str">
        <f t="shared" ref="U3650:U3713" si="463">"|"&amp;SUBSTITUTE(E3650,", ","|")&amp;"|"</f>
        <v>|Chapman To|Charlene Choi|Gao Yunxiang|Shatina Chen|Alice Li|Jiayu Xie|Jiemeng Zhuang|Venus Wong|Ching-Wan Hui|Jennifer Zhang|</v>
      </c>
    </row>
    <row r="3651" spans="1:21">
      <c r="A3651" s="14" t="s">
        <v>17329</v>
      </c>
      <c r="B3651" s="14" t="s">
        <v>48</v>
      </c>
      <c r="C3651" s="14" t="s">
        <v>17330</v>
      </c>
      <c r="D3651" s="14" t="s">
        <v>17331</v>
      </c>
      <c r="E3651" s="14" t="s">
        <v>17332</v>
      </c>
      <c r="F3651" s="14" t="s">
        <v>10896</v>
      </c>
      <c r="G3651" s="26">
        <v>43667</v>
      </c>
      <c r="H3651" s="14">
        <v>2004</v>
      </c>
      <c r="I3651" s="14" t="s">
        <v>361</v>
      </c>
      <c r="J3651" s="14" t="s">
        <v>574</v>
      </c>
      <c r="K3651" s="14" t="s">
        <v>1442</v>
      </c>
      <c r="L3651" s="14" t="s">
        <v>17333</v>
      </c>
      <c r="M3651" s="14">
        <f t="shared" si="456"/>
        <v>2019</v>
      </c>
      <c r="N3651" s="14">
        <f t="shared" si="457"/>
        <v>7</v>
      </c>
      <c r="O3651" s="14" t="str">
        <f>IFERROR(VLOOKUP(I3651,Lists!$F$2:$G$16,2,FALSE()),"Not Rated")</f>
        <v>Teens</v>
      </c>
      <c r="P3651" s="14">
        <f t="shared" si="458"/>
        <v>106</v>
      </c>
      <c r="Q3651" s="14" t="str">
        <f t="shared" si="459"/>
        <v>Hong Kong</v>
      </c>
      <c r="R3651" s="14" t="str">
        <f t="shared" si="460"/>
        <v>|Hong Kong|China|</v>
      </c>
      <c r="S3651" s="14" t="str">
        <f t="shared" si="461"/>
        <v>|Action &amp; Adventure|Comedies|International Movies|</v>
      </c>
      <c r="T3651" s="14" t="str">
        <f t="shared" si="462"/>
        <v>|Corey Yuen|Patrick Leung|</v>
      </c>
      <c r="U3651" s="14" t="str">
        <f t="shared" si="463"/>
        <v>|Donnie Yen|Jaycee Chan|Charlene Choi|Gillian Chung|Wilson Chen Bo-Lin|Tony Leung Ka Fai|Qu Ying|Fan Bingbing|Xie Jing-jing|Daniel Wu|Edison Chen|Jackie Chan|</v>
      </c>
    </row>
    <row r="3652" spans="1:21">
      <c r="A3652" s="14" t="s">
        <v>17334</v>
      </c>
      <c r="B3652" s="14" t="s">
        <v>48</v>
      </c>
      <c r="C3652" s="14" t="s">
        <v>17335</v>
      </c>
      <c r="D3652" s="14" t="s">
        <v>17336</v>
      </c>
      <c r="E3652" s="14" t="s">
        <v>17337</v>
      </c>
      <c r="F3652" s="14" t="s">
        <v>10896</v>
      </c>
      <c r="G3652" s="26">
        <v>43667</v>
      </c>
      <c r="H3652" s="14">
        <v>2007</v>
      </c>
      <c r="I3652" s="14" t="s">
        <v>360</v>
      </c>
      <c r="J3652" s="14" t="s">
        <v>724</v>
      </c>
      <c r="K3652" s="14" t="s">
        <v>1227</v>
      </c>
      <c r="L3652" s="14" t="s">
        <v>17338</v>
      </c>
      <c r="M3652" s="14">
        <f t="shared" si="456"/>
        <v>2019</v>
      </c>
      <c r="N3652" s="14">
        <f t="shared" si="457"/>
        <v>7</v>
      </c>
      <c r="O3652" s="14" t="str">
        <f>IFERROR(VLOOKUP(I3652,Lists!$F$2:$G$16,2,FALSE()),"Not Rated")</f>
        <v>Adults</v>
      </c>
      <c r="P3652" s="14">
        <f t="shared" si="458"/>
        <v>102</v>
      </c>
      <c r="Q3652" s="14" t="str">
        <f t="shared" si="459"/>
        <v>Hong Kong</v>
      </c>
      <c r="R3652" s="14" t="str">
        <f t="shared" si="460"/>
        <v>|Hong Kong|China|</v>
      </c>
      <c r="S3652" s="14" t="str">
        <f t="shared" si="461"/>
        <v>|Action &amp; Adventure|International Movies|</v>
      </c>
      <c r="T3652" s="14" t="str">
        <f t="shared" si="462"/>
        <v>|To-hoi Kong|</v>
      </c>
      <c r="U3652" s="14" t="str">
        <f t="shared" si="463"/>
        <v>|Sammo Kam-Bo Hung|Gillian Chung|Charlene Choi|Wu Jing|Yuen Wah|Jess Zhang|Steven Cheung|Lier Qiu|Shek Sau|Sam Lee|Andy Liang|</v>
      </c>
    </row>
    <row r="3653" spans="1:21">
      <c r="A3653" s="14" t="s">
        <v>17339</v>
      </c>
      <c r="B3653" s="14" t="s">
        <v>49</v>
      </c>
      <c r="C3653" s="14" t="s">
        <v>17340</v>
      </c>
      <c r="D3653" s="14" t="s">
        <v>117</v>
      </c>
      <c r="E3653" s="14" t="s">
        <v>17341</v>
      </c>
      <c r="F3653" s="14" t="s">
        <v>130</v>
      </c>
      <c r="G3653" s="26">
        <v>43666</v>
      </c>
      <c r="H3653" s="14">
        <v>2019</v>
      </c>
      <c r="I3653" s="14" t="s">
        <v>360</v>
      </c>
      <c r="J3653" s="14" t="s">
        <v>105</v>
      </c>
      <c r="K3653" s="14" t="s">
        <v>1905</v>
      </c>
      <c r="L3653" s="14" t="s">
        <v>17342</v>
      </c>
      <c r="M3653" s="14">
        <f t="shared" si="456"/>
        <v>2019</v>
      </c>
      <c r="N3653" s="14">
        <f t="shared" si="457"/>
        <v>7</v>
      </c>
      <c r="O3653" s="14" t="str">
        <f>IFERROR(VLOOKUP(I3653,Lists!$F$2:$G$16,2,FALSE()),"Not Rated")</f>
        <v>Adults</v>
      </c>
      <c r="P3653" s="14">
        <f t="shared" si="458"/>
        <v>1</v>
      </c>
      <c r="Q3653" s="14" t="str">
        <f t="shared" si="459"/>
        <v>Hong Kong</v>
      </c>
      <c r="R3653" s="14" t="str">
        <f t="shared" si="460"/>
        <v>|Hong Kong|</v>
      </c>
      <c r="S3653" s="14" t="str">
        <f t="shared" si="461"/>
        <v>|International TV Shows|Romantic TV Shows|TV Dramas|</v>
      </c>
      <c r="T3653" s="14" t="str">
        <f t="shared" si="462"/>
        <v>|Unknown|</v>
      </c>
      <c r="U3653" s="14" t="str">
        <f t="shared" si="463"/>
        <v>|Jeana Ho Pui-yu|Joyce Cheng|Ava Liu|Shiga Lin|Kelly Chen Jia-li|Eric Suen Yiu-wai|Eric Kwok|Mix|Adam Pak|Patrick Tang|</v>
      </c>
    </row>
    <row r="3654" spans="1:21">
      <c r="A3654" s="14" t="s">
        <v>17343</v>
      </c>
      <c r="B3654" s="14" t="s">
        <v>48</v>
      </c>
      <c r="C3654" s="14" t="s">
        <v>17344</v>
      </c>
      <c r="D3654" s="14" t="s">
        <v>17345</v>
      </c>
      <c r="E3654" s="14" t="s">
        <v>17346</v>
      </c>
      <c r="F3654" s="14" t="s">
        <v>122</v>
      </c>
      <c r="G3654" s="26">
        <v>43665</v>
      </c>
      <c r="H3654" s="14">
        <v>2019</v>
      </c>
      <c r="I3654" s="14" t="s">
        <v>360</v>
      </c>
      <c r="J3654" s="14" t="s">
        <v>2352</v>
      </c>
      <c r="K3654" s="14" t="s">
        <v>529</v>
      </c>
      <c r="L3654" s="14" t="s">
        <v>17347</v>
      </c>
      <c r="M3654" s="14">
        <f t="shared" si="456"/>
        <v>2019</v>
      </c>
      <c r="N3654" s="14">
        <f t="shared" si="457"/>
        <v>7</v>
      </c>
      <c r="O3654" s="14" t="str">
        <f>IFERROR(VLOOKUP(I3654,Lists!$F$2:$G$16,2,FALSE()),"Not Rated")</f>
        <v>Adults</v>
      </c>
      <c r="P3654" s="14">
        <f t="shared" si="458"/>
        <v>81</v>
      </c>
      <c r="Q3654" s="14" t="str">
        <f t="shared" si="459"/>
        <v>Spain</v>
      </c>
      <c r="R3654" s="14" t="str">
        <f t="shared" si="460"/>
        <v>|Spain|</v>
      </c>
      <c r="S3654" s="14" t="str">
        <f t="shared" si="461"/>
        <v>|Comedies|International Movies|</v>
      </c>
      <c r="T3654" s="14" t="str">
        <f t="shared" si="462"/>
        <v>|Frank Ariza|</v>
      </c>
      <c r="U3654" s="14" t="str">
        <f t="shared" si="463"/>
        <v>|Estefanía de los Santos|Secun de la Rosa|Terele Pávez|María Alfonsa Rosso|Mariola Fuentes|Alfonso Sánchez|Paz Vega|Marta Torné|Concha Galán|</v>
      </c>
    </row>
    <row r="3655" spans="1:21">
      <c r="A3655" s="14" t="s">
        <v>17348</v>
      </c>
      <c r="B3655" s="14" t="s">
        <v>49</v>
      </c>
      <c r="C3655" s="14" t="s">
        <v>17349</v>
      </c>
      <c r="D3655" s="14" t="s">
        <v>12463</v>
      </c>
      <c r="E3655" s="14" t="s">
        <v>12463</v>
      </c>
      <c r="F3655" s="14" t="s">
        <v>115</v>
      </c>
      <c r="G3655" s="26">
        <v>43665</v>
      </c>
      <c r="H3655" s="14">
        <v>2019</v>
      </c>
      <c r="I3655" s="14" t="s">
        <v>361</v>
      </c>
      <c r="J3655" s="14" t="s">
        <v>718</v>
      </c>
      <c r="K3655" s="14" t="s">
        <v>2400</v>
      </c>
      <c r="L3655" s="14" t="s">
        <v>17350</v>
      </c>
      <c r="M3655" s="14">
        <f t="shared" si="456"/>
        <v>2019</v>
      </c>
      <c r="N3655" s="14">
        <f t="shared" si="457"/>
        <v>7</v>
      </c>
      <c r="O3655" s="14" t="str">
        <f>IFERROR(VLOOKUP(I3655,Lists!$F$2:$G$16,2,FALSE()),"Not Rated")</f>
        <v>Teens</v>
      </c>
      <c r="P3655" s="14">
        <f t="shared" si="458"/>
        <v>6</v>
      </c>
      <c r="Q3655" s="14" t="str">
        <f t="shared" si="459"/>
        <v>United States</v>
      </c>
      <c r="R3655" s="14" t="str">
        <f t="shared" si="460"/>
        <v>|United States|</v>
      </c>
      <c r="S3655" s="14" t="str">
        <f t="shared" si="461"/>
        <v>|Stand-Up Comedy &amp; Talk Shows|TV Comedies|</v>
      </c>
      <c r="T3655" s="14" t="str">
        <f t="shared" si="462"/>
        <v>|Jerry Seinfeld|</v>
      </c>
      <c r="U3655" s="14" t="str">
        <f t="shared" si="463"/>
        <v>|Jerry Seinfeld|</v>
      </c>
    </row>
    <row r="3656" spans="1:21">
      <c r="A3656" s="14" t="s">
        <v>17351</v>
      </c>
      <c r="B3656" s="14" t="s">
        <v>49</v>
      </c>
      <c r="C3656" s="14" t="s">
        <v>17352</v>
      </c>
      <c r="D3656" s="14" t="s">
        <v>117</v>
      </c>
      <c r="E3656" s="14" t="s">
        <v>17353</v>
      </c>
      <c r="F3656" s="14" t="s">
        <v>115</v>
      </c>
      <c r="G3656" s="26">
        <v>43665</v>
      </c>
      <c r="H3656" s="14">
        <v>2019</v>
      </c>
      <c r="I3656" s="14" t="s">
        <v>365</v>
      </c>
      <c r="J3656" s="14" t="s">
        <v>107</v>
      </c>
      <c r="K3656" s="14" t="s">
        <v>617</v>
      </c>
      <c r="L3656" s="14" t="s">
        <v>17354</v>
      </c>
      <c r="M3656" s="14">
        <f t="shared" si="456"/>
        <v>2019</v>
      </c>
      <c r="N3656" s="14">
        <f t="shared" si="457"/>
        <v>7</v>
      </c>
      <c r="O3656" s="14" t="str">
        <f>IFERROR(VLOOKUP(I3656,Lists!$F$2:$G$16,2,FALSE()),"Not Rated")</f>
        <v>Kids</v>
      </c>
      <c r="P3656" s="14">
        <f t="shared" si="458"/>
        <v>3</v>
      </c>
      <c r="Q3656" s="14" t="str">
        <f t="shared" si="459"/>
        <v>United States</v>
      </c>
      <c r="R3656" s="14" t="str">
        <f t="shared" si="460"/>
        <v>|United States|</v>
      </c>
      <c r="S3656" s="14" t="str">
        <f t="shared" si="461"/>
        <v>|Kids' TV|TV Comedies|</v>
      </c>
      <c r="T3656" s="14" t="str">
        <f t="shared" si="462"/>
        <v>|Unknown|</v>
      </c>
      <c r="U3656" s="14" t="str">
        <f t="shared" si="463"/>
        <v>|Nat Faxon|Jay Gragnani|Ramone Hamilton|Sean Astin|Dayci Brookshire|Jorge Diaz|Evan Kishiyama|</v>
      </c>
    </row>
    <row r="3657" spans="1:21">
      <c r="A3657" s="14" t="s">
        <v>17355</v>
      </c>
      <c r="B3657" s="14" t="s">
        <v>49</v>
      </c>
      <c r="C3657" s="14" t="s">
        <v>17356</v>
      </c>
      <c r="D3657" s="14" t="s">
        <v>117</v>
      </c>
      <c r="E3657" s="14" t="s">
        <v>17357</v>
      </c>
      <c r="F3657" s="14" t="s">
        <v>116</v>
      </c>
      <c r="G3657" s="26">
        <v>43665</v>
      </c>
      <c r="H3657" s="14">
        <v>2019</v>
      </c>
      <c r="I3657" s="14" t="s">
        <v>360</v>
      </c>
      <c r="J3657" s="14" t="s">
        <v>105</v>
      </c>
      <c r="K3657" s="14" t="s">
        <v>8200</v>
      </c>
      <c r="L3657" s="14" t="s">
        <v>17358</v>
      </c>
      <c r="M3657" s="14">
        <f t="shared" si="456"/>
        <v>2019</v>
      </c>
      <c r="N3657" s="14">
        <f t="shared" si="457"/>
        <v>7</v>
      </c>
      <c r="O3657" s="14" t="str">
        <f>IFERROR(VLOOKUP(I3657,Lists!$F$2:$G$16,2,FALSE()),"Not Rated")</f>
        <v>Adults</v>
      </c>
      <c r="P3657" s="14">
        <f t="shared" si="458"/>
        <v>1</v>
      </c>
      <c r="Q3657" s="14" t="str">
        <f t="shared" si="459"/>
        <v>India</v>
      </c>
      <c r="R3657" s="14" t="str">
        <f t="shared" si="460"/>
        <v>|India|</v>
      </c>
      <c r="S3657" s="14" t="str">
        <f t="shared" si="461"/>
        <v>|International TV Shows|TV Horror|TV Mysteries|</v>
      </c>
      <c r="T3657" s="14" t="str">
        <f t="shared" si="462"/>
        <v>|Unknown|</v>
      </c>
      <c r="U3657" s="14" t="str">
        <f t="shared" si="463"/>
        <v>|Aarna Sharma|Aaryansh Malviya|Mikail Gandhi|Palash Kamble|Jishu Sengupta|Palomi Ghosh|Purab Kohli|Sameer Kochhar|Sara Gesawat|</v>
      </c>
    </row>
    <row r="3658" spans="1:21">
      <c r="A3658" s="14" t="s">
        <v>17359</v>
      </c>
      <c r="B3658" s="14" t="s">
        <v>49</v>
      </c>
      <c r="C3658" s="14" t="s">
        <v>17360</v>
      </c>
      <c r="D3658" s="14" t="s">
        <v>117</v>
      </c>
      <c r="E3658" s="14" t="s">
        <v>17361</v>
      </c>
      <c r="F3658" s="14" t="s">
        <v>123</v>
      </c>
      <c r="G3658" s="26">
        <v>43664</v>
      </c>
      <c r="H3658" s="14">
        <v>2019</v>
      </c>
      <c r="I3658" s="14" t="s">
        <v>361</v>
      </c>
      <c r="J3658" s="14" t="s">
        <v>105</v>
      </c>
      <c r="K3658" s="14" t="s">
        <v>6268</v>
      </c>
      <c r="L3658" s="14" t="s">
        <v>17362</v>
      </c>
      <c r="M3658" s="14">
        <f t="shared" si="456"/>
        <v>2019</v>
      </c>
      <c r="N3658" s="14">
        <f t="shared" si="457"/>
        <v>7</v>
      </c>
      <c r="O3658" s="14" t="str">
        <f>IFERROR(VLOOKUP(I3658,Lists!$F$2:$G$16,2,FALSE()),"Not Rated")</f>
        <v>Teens</v>
      </c>
      <c r="P3658" s="14">
        <f t="shared" si="458"/>
        <v>1</v>
      </c>
      <c r="Q3658" s="14" t="str">
        <f t="shared" si="459"/>
        <v>South Korea</v>
      </c>
      <c r="R3658" s="14" t="str">
        <f t="shared" si="460"/>
        <v>|South Korea|</v>
      </c>
      <c r="S3658" s="14" t="str">
        <f t="shared" si="461"/>
        <v>|International TV Shows|Korean TV Shows|Romantic TV Shows|</v>
      </c>
      <c r="T3658" s="14" t="str">
        <f t="shared" si="462"/>
        <v>|Unknown|</v>
      </c>
      <c r="U3658" s="14" t="str">
        <f t="shared" si="463"/>
        <v>|Shin Sae-kyeong|Cha Eun-woo|Park Ki-woong|Lee Ji-hoon|Park Ji-hyun|Gong Jung-hwan|Kim Min-sang|Choi Duk-mun|Kim Yeo-jin|</v>
      </c>
    </row>
    <row r="3659" spans="1:21">
      <c r="A3659" s="14" t="s">
        <v>17363</v>
      </c>
      <c r="B3659" s="14" t="s">
        <v>48</v>
      </c>
      <c r="C3659" s="14" t="s">
        <v>17364</v>
      </c>
      <c r="D3659" s="14" t="s">
        <v>10947</v>
      </c>
      <c r="E3659" s="14" t="s">
        <v>17365</v>
      </c>
      <c r="F3659" s="14" t="s">
        <v>115</v>
      </c>
      <c r="G3659" s="26">
        <v>43664</v>
      </c>
      <c r="H3659" s="14">
        <v>2019</v>
      </c>
      <c r="I3659" s="14" t="s">
        <v>361</v>
      </c>
      <c r="J3659" s="14" t="s">
        <v>653</v>
      </c>
      <c r="K3659" s="14" t="s">
        <v>254</v>
      </c>
      <c r="L3659" s="14" t="s">
        <v>17366</v>
      </c>
      <c r="M3659" s="14">
        <f t="shared" si="456"/>
        <v>2019</v>
      </c>
      <c r="N3659" s="14">
        <f t="shared" si="457"/>
        <v>7</v>
      </c>
      <c r="O3659" s="14" t="str">
        <f>IFERROR(VLOOKUP(I3659,Lists!$F$2:$G$16,2,FALSE()),"Not Rated")</f>
        <v>Teens</v>
      </c>
      <c r="P3659" s="14">
        <f t="shared" si="458"/>
        <v>98</v>
      </c>
      <c r="Q3659" s="14" t="str">
        <f t="shared" si="459"/>
        <v>United States</v>
      </c>
      <c r="R3659" s="14" t="str">
        <f t="shared" si="460"/>
        <v>|United States|</v>
      </c>
      <c r="S3659" s="14" t="str">
        <f t="shared" si="461"/>
        <v>|Thrillers|</v>
      </c>
      <c r="T3659" s="14" t="str">
        <f t="shared" si="462"/>
        <v>|Peter Sullivan|</v>
      </c>
      <c r="U3659" s="14" t="str">
        <f t="shared" si="463"/>
        <v>|Brenda Song|Mike Vogel|Dennis Haysbert|Ashley Scott|Paul Sloan|Daniel Booko|</v>
      </c>
    </row>
    <row r="3660" spans="1:21">
      <c r="A3660" s="14" t="s">
        <v>17367</v>
      </c>
      <c r="B3660" s="14" t="s">
        <v>48</v>
      </c>
      <c r="C3660" s="14" t="s">
        <v>17368</v>
      </c>
      <c r="D3660" s="14" t="s">
        <v>17369</v>
      </c>
      <c r="E3660" s="14" t="s">
        <v>17370</v>
      </c>
      <c r="F3660" s="14" t="s">
        <v>116</v>
      </c>
      <c r="G3660" s="26">
        <v>43663</v>
      </c>
      <c r="H3660" s="14">
        <v>2018</v>
      </c>
      <c r="I3660" s="14" t="s">
        <v>361</v>
      </c>
      <c r="J3660" s="14" t="s">
        <v>1488</v>
      </c>
      <c r="K3660" s="14" t="s">
        <v>612</v>
      </c>
      <c r="L3660" s="14" t="s">
        <v>17371</v>
      </c>
      <c r="M3660" s="14">
        <f t="shared" si="456"/>
        <v>2019</v>
      </c>
      <c r="N3660" s="14">
        <f t="shared" si="457"/>
        <v>7</v>
      </c>
      <c r="O3660" s="14" t="str">
        <f>IFERROR(VLOOKUP(I3660,Lists!$F$2:$G$16,2,FALSE()),"Not Rated")</f>
        <v>Teens</v>
      </c>
      <c r="P3660" s="14">
        <f t="shared" si="458"/>
        <v>136</v>
      </c>
      <c r="Q3660" s="14" t="str">
        <f t="shared" si="459"/>
        <v>India</v>
      </c>
      <c r="R3660" s="14" t="str">
        <f t="shared" si="460"/>
        <v>|India|</v>
      </c>
      <c r="S3660" s="14" t="str">
        <f t="shared" si="461"/>
        <v>|Action &amp; Adventure|Dramas|International Movies|</v>
      </c>
      <c r="T3660" s="14" t="str">
        <f t="shared" si="462"/>
        <v>|Aditya Sarpotdar|</v>
      </c>
      <c r="U3660" s="14" t="str">
        <f t="shared" si="463"/>
        <v>|Riteish Deshmukh|Saiyami Kher|Jitendra Joshi|Siddarth Jadhav|Shrikant Yadav|Vijay Nikam|Umesh Jagtap|Usha Naik|Girija Oak|Genelia D'Souza|</v>
      </c>
    </row>
    <row r="3661" spans="1:21">
      <c r="A3661" s="14" t="s">
        <v>17372</v>
      </c>
      <c r="B3661" s="14" t="s">
        <v>49</v>
      </c>
      <c r="C3661" s="14" t="s">
        <v>17373</v>
      </c>
      <c r="D3661" s="14" t="s">
        <v>117</v>
      </c>
      <c r="E3661" s="14" t="s">
        <v>17374</v>
      </c>
      <c r="F3661" s="14" t="s">
        <v>115</v>
      </c>
      <c r="G3661" s="26">
        <v>43663</v>
      </c>
      <c r="H3661" s="14">
        <v>2019</v>
      </c>
      <c r="I3661" s="14" t="s">
        <v>365</v>
      </c>
      <c r="J3661" s="14" t="s">
        <v>107</v>
      </c>
      <c r="K3661" s="14" t="s">
        <v>617</v>
      </c>
      <c r="L3661" s="14" t="s">
        <v>17375</v>
      </c>
      <c r="M3661" s="14">
        <f t="shared" si="456"/>
        <v>2019</v>
      </c>
      <c r="N3661" s="14">
        <f t="shared" si="457"/>
        <v>7</v>
      </c>
      <c r="O3661" s="14" t="str">
        <f>IFERROR(VLOOKUP(I3661,Lists!$F$2:$G$16,2,FALSE()),"Not Rated")</f>
        <v>Kids</v>
      </c>
      <c r="P3661" s="14">
        <f t="shared" si="458"/>
        <v>3</v>
      </c>
      <c r="Q3661" s="14" t="str">
        <f t="shared" si="459"/>
        <v>United States</v>
      </c>
      <c r="R3661" s="14" t="str">
        <f t="shared" si="460"/>
        <v>|United States|</v>
      </c>
      <c r="S3661" s="14" t="str">
        <f t="shared" si="461"/>
        <v>|Kids' TV|TV Comedies|</v>
      </c>
      <c r="T3661" s="14" t="str">
        <f t="shared" si="462"/>
        <v>|Unknown|</v>
      </c>
      <c r="U3661" s="14" t="str">
        <f t="shared" si="463"/>
        <v>|Lucas Grabeel|Nathan Kress|Diamond White|Danny Jacobs|Retta|Colleen Smith|Vargus Mason|Lauren Tom|Robbie Daymond|Grey Griffin|</v>
      </c>
    </row>
    <row r="3662" spans="1:21">
      <c r="A3662" s="14" t="s">
        <v>17376</v>
      </c>
      <c r="B3662" s="14" t="s">
        <v>49</v>
      </c>
      <c r="C3662" s="14" t="s">
        <v>17377</v>
      </c>
      <c r="D3662" s="14" t="s">
        <v>117</v>
      </c>
      <c r="E3662" s="14" t="s">
        <v>17378</v>
      </c>
      <c r="F3662" s="14" t="s">
        <v>126</v>
      </c>
      <c r="G3662" s="26">
        <v>43663</v>
      </c>
      <c r="H3662" s="14">
        <v>2019</v>
      </c>
      <c r="I3662" s="14" t="s">
        <v>361</v>
      </c>
      <c r="J3662" s="14" t="s">
        <v>105</v>
      </c>
      <c r="K3662" s="14" t="s">
        <v>1905</v>
      </c>
      <c r="L3662" s="14" t="s">
        <v>17379</v>
      </c>
      <c r="M3662" s="14">
        <f t="shared" si="456"/>
        <v>2019</v>
      </c>
      <c r="N3662" s="14">
        <f t="shared" si="457"/>
        <v>7</v>
      </c>
      <c r="O3662" s="14" t="str">
        <f>IFERROR(VLOOKUP(I3662,Lists!$F$2:$G$16,2,FALSE()),"Not Rated")</f>
        <v>Teens</v>
      </c>
      <c r="P3662" s="14">
        <f t="shared" si="458"/>
        <v>1</v>
      </c>
      <c r="Q3662" s="14" t="str">
        <f t="shared" si="459"/>
        <v>China</v>
      </c>
      <c r="R3662" s="14" t="str">
        <f t="shared" si="460"/>
        <v>|China|</v>
      </c>
      <c r="S3662" s="14" t="str">
        <f t="shared" si="461"/>
        <v>|International TV Shows|Romantic TV Shows|TV Dramas|</v>
      </c>
      <c r="T3662" s="14" t="str">
        <f t="shared" si="462"/>
        <v>|Unknown|</v>
      </c>
      <c r="U3662" s="14" t="str">
        <f t="shared" si="463"/>
        <v>|Zhu Yanmanzi|Zhao Shunran|Shen Yu|Zhang Yichi|Mengqin|Esther Chen|Zhang Zhehao|He Meixuan|Yuan Baizihui|</v>
      </c>
    </row>
    <row r="3663" spans="1:21">
      <c r="A3663" s="14" t="s">
        <v>17380</v>
      </c>
      <c r="B3663" s="14" t="s">
        <v>48</v>
      </c>
      <c r="C3663" s="14" t="s">
        <v>17381</v>
      </c>
      <c r="D3663" s="14" t="s">
        <v>17382</v>
      </c>
      <c r="E3663" s="14" t="s">
        <v>17383</v>
      </c>
      <c r="F3663" s="14" t="s">
        <v>116</v>
      </c>
      <c r="G3663" s="26">
        <v>43662</v>
      </c>
      <c r="H3663" s="14">
        <v>2018</v>
      </c>
      <c r="I3663" s="14" t="s">
        <v>362</v>
      </c>
      <c r="J3663" s="14" t="s">
        <v>528</v>
      </c>
      <c r="K3663" s="14" t="s">
        <v>475</v>
      </c>
      <c r="L3663" s="14" t="s">
        <v>17384</v>
      </c>
      <c r="M3663" s="14">
        <f t="shared" si="456"/>
        <v>2019</v>
      </c>
      <c r="N3663" s="14">
        <f t="shared" si="457"/>
        <v>7</v>
      </c>
      <c r="O3663" s="14" t="str">
        <f>IFERROR(VLOOKUP(I3663,Lists!$F$2:$G$16,2,FALSE()),"Not Rated")</f>
        <v>Older Kids</v>
      </c>
      <c r="P3663" s="14">
        <f t="shared" si="458"/>
        <v>161</v>
      </c>
      <c r="Q3663" s="14" t="str">
        <f t="shared" si="459"/>
        <v>India</v>
      </c>
      <c r="R3663" s="14" t="str">
        <f t="shared" si="460"/>
        <v>|India|</v>
      </c>
      <c r="S3663" s="14" t="str">
        <f t="shared" si="461"/>
        <v>|Dramas|International Movies|</v>
      </c>
      <c r="T3663" s="14" t="str">
        <f t="shared" si="462"/>
        <v>|Nisheeta Keni|</v>
      </c>
      <c r="U3663" s="14" t="str">
        <f t="shared" si="463"/>
        <v>|Suhas Joshi|Mrunmayee Deshpande|Rohit Kokate|Ajinkya Bhosale|Jayant Gadekar|Vivekanand Walake|Pallavi Malvade|Nirmala Tikam|</v>
      </c>
    </row>
    <row r="3664" spans="1:21">
      <c r="A3664" s="14" t="s">
        <v>17385</v>
      </c>
      <c r="B3664" s="14" t="s">
        <v>48</v>
      </c>
      <c r="C3664" s="14" t="s">
        <v>17386</v>
      </c>
      <c r="D3664" s="14" t="s">
        <v>17387</v>
      </c>
      <c r="E3664" s="14" t="s">
        <v>17388</v>
      </c>
      <c r="F3664" s="14" t="s">
        <v>115</v>
      </c>
      <c r="G3664" s="26">
        <v>43662</v>
      </c>
      <c r="H3664" s="14">
        <v>2019</v>
      </c>
      <c r="I3664" s="14" t="s">
        <v>361</v>
      </c>
      <c r="J3664" s="14" t="s">
        <v>4751</v>
      </c>
      <c r="K3664" s="14" t="s">
        <v>245</v>
      </c>
      <c r="L3664" s="14" t="s">
        <v>17389</v>
      </c>
      <c r="M3664" s="14">
        <f t="shared" si="456"/>
        <v>2019</v>
      </c>
      <c r="N3664" s="14">
        <f t="shared" si="457"/>
        <v>7</v>
      </c>
      <c r="O3664" s="14" t="str">
        <f>IFERROR(VLOOKUP(I3664,Lists!$F$2:$G$16,2,FALSE()),"Not Rated")</f>
        <v>Teens</v>
      </c>
      <c r="P3664" s="14">
        <f t="shared" si="458"/>
        <v>32</v>
      </c>
      <c r="Q3664" s="14" t="str">
        <f t="shared" si="459"/>
        <v>United States</v>
      </c>
      <c r="R3664" s="14" t="str">
        <f t="shared" si="460"/>
        <v>|United States|</v>
      </c>
      <c r="S3664" s="14" t="str">
        <f t="shared" si="461"/>
        <v>|Comedies|</v>
      </c>
      <c r="T3664" s="14" t="str">
        <f t="shared" si="462"/>
        <v>|Daniel Gray Longino|</v>
      </c>
      <c r="U3664" s="14" t="str">
        <f t="shared" si="463"/>
        <v>|David Harbour|Alex Ozerov|Kate Berlant|Mary Woronov|Alfred Molina|Heather Lawless|Michael Lerner|Marion Van Cuyck|Bridey Elliott|O-Lan Jones|Lidia Porto|Graham Wagner|Randolph Thompson|</v>
      </c>
    </row>
    <row r="3665" spans="1:21">
      <c r="A3665" s="14" t="s">
        <v>17390</v>
      </c>
      <c r="B3665" s="14" t="s">
        <v>49</v>
      </c>
      <c r="C3665" s="14" t="s">
        <v>17391</v>
      </c>
      <c r="D3665" s="14" t="s">
        <v>117</v>
      </c>
      <c r="E3665" s="14" t="s">
        <v>17392</v>
      </c>
      <c r="F3665" s="14" t="s">
        <v>121</v>
      </c>
      <c r="G3665" s="26">
        <v>43661</v>
      </c>
      <c r="H3665" s="14">
        <v>2010</v>
      </c>
      <c r="I3665" s="14" t="s">
        <v>362</v>
      </c>
      <c r="J3665" s="14" t="s">
        <v>105</v>
      </c>
      <c r="K3665" s="14" t="s">
        <v>822</v>
      </c>
      <c r="L3665" s="14" t="s">
        <v>17393</v>
      </c>
      <c r="M3665" s="14">
        <f t="shared" si="456"/>
        <v>2019</v>
      </c>
      <c r="N3665" s="14">
        <f t="shared" si="457"/>
        <v>7</v>
      </c>
      <c r="O3665" s="14" t="str">
        <f>IFERROR(VLOOKUP(I3665,Lists!$F$2:$G$16,2,FALSE()),"Not Rated")</f>
        <v>Older Kids</v>
      </c>
      <c r="P3665" s="14">
        <f t="shared" si="458"/>
        <v>1</v>
      </c>
      <c r="Q3665" s="14" t="str">
        <f t="shared" si="459"/>
        <v>Japan</v>
      </c>
      <c r="R3665" s="14" t="str">
        <f t="shared" si="460"/>
        <v>|Japan|</v>
      </c>
      <c r="S3665" s="14" t="str">
        <f t="shared" si="461"/>
        <v>|Anime Series|International TV Shows|</v>
      </c>
      <c r="T3665" s="14" t="str">
        <f t="shared" si="462"/>
        <v>|Unknown|</v>
      </c>
      <c r="U3665" s="14" t="str">
        <f t="shared" si="463"/>
        <v>|Hiroshi Kamiya|Harumi Sakurai|Kana Hanazawa|Eri Kitamura|Ryohei Kimura|Takahiro Mizushima|Shun Takagi|Fuko Saito|Yui Makino|Hiro Masuda|Michael Rivas|Eiichiro Tokumoto|Yumiko Kobayashi|Hiroki Touchi|Miyuki Sawashiro|Chie Matsuura|Kana Asumi|Emiri Kato|</v>
      </c>
    </row>
    <row r="3666" spans="1:21">
      <c r="A3666" s="14" t="s">
        <v>17394</v>
      </c>
      <c r="B3666" s="14" t="s">
        <v>49</v>
      </c>
      <c r="C3666" s="14" t="s">
        <v>17395</v>
      </c>
      <c r="D3666" s="14" t="s">
        <v>117</v>
      </c>
      <c r="E3666" s="14" t="s">
        <v>17396</v>
      </c>
      <c r="F3666" s="14" t="s">
        <v>121</v>
      </c>
      <c r="G3666" s="26">
        <v>43661</v>
      </c>
      <c r="H3666" s="14">
        <v>2011</v>
      </c>
      <c r="I3666" s="14" t="s">
        <v>361</v>
      </c>
      <c r="J3666" s="14" t="s">
        <v>105</v>
      </c>
      <c r="K3666" s="14" t="s">
        <v>1241</v>
      </c>
      <c r="L3666" s="14" t="s">
        <v>17397</v>
      </c>
      <c r="M3666" s="14">
        <f t="shared" si="456"/>
        <v>2019</v>
      </c>
      <c r="N3666" s="14">
        <f t="shared" si="457"/>
        <v>7</v>
      </c>
      <c r="O3666" s="14" t="str">
        <f>IFERROR(VLOOKUP(I3666,Lists!$F$2:$G$16,2,FALSE()),"Not Rated")</f>
        <v>Teens</v>
      </c>
      <c r="P3666" s="14">
        <f t="shared" si="458"/>
        <v>1</v>
      </c>
      <c r="Q3666" s="14" t="str">
        <f t="shared" si="459"/>
        <v>Japan</v>
      </c>
      <c r="R3666" s="14" t="str">
        <f t="shared" si="460"/>
        <v>|Japan|</v>
      </c>
      <c r="S3666" s="14" t="str">
        <f t="shared" si="461"/>
        <v>|Anime Series|International TV Shows|Teen TV Shows|</v>
      </c>
      <c r="T3666" s="14" t="str">
        <f t="shared" si="462"/>
        <v>|Unknown|</v>
      </c>
      <c r="U3666" s="14" t="str">
        <f t="shared" si="463"/>
        <v>|Miyu Irino|Ai Kayano|Haruka Tomatsu|Takahiro Sakurai|Saori Hayami|Takayuki Kondo|Mitsuru Ogata|Mutsumi Tamura|Asami Seto|Aki Toyosaki|Kaoru Mizuhara|Yui Makino|</v>
      </c>
    </row>
    <row r="3667" spans="1:21">
      <c r="A3667" s="14" t="s">
        <v>17398</v>
      </c>
      <c r="B3667" s="14" t="s">
        <v>49</v>
      </c>
      <c r="C3667" s="14" t="s">
        <v>17399</v>
      </c>
      <c r="D3667" s="14" t="s">
        <v>117</v>
      </c>
      <c r="E3667" s="14" t="s">
        <v>17400</v>
      </c>
      <c r="F3667" s="14" t="s">
        <v>121</v>
      </c>
      <c r="G3667" s="26">
        <v>43661</v>
      </c>
      <c r="H3667" s="14">
        <v>2015</v>
      </c>
      <c r="I3667" s="14" t="s">
        <v>361</v>
      </c>
      <c r="J3667" s="14" t="s">
        <v>105</v>
      </c>
      <c r="K3667" s="14" t="s">
        <v>822</v>
      </c>
      <c r="L3667" s="14" t="s">
        <v>17401</v>
      </c>
      <c r="M3667" s="14">
        <f t="shared" si="456"/>
        <v>2019</v>
      </c>
      <c r="N3667" s="14">
        <f t="shared" si="457"/>
        <v>7</v>
      </c>
      <c r="O3667" s="14" t="str">
        <f>IFERROR(VLOOKUP(I3667,Lists!$F$2:$G$16,2,FALSE()),"Not Rated")</f>
        <v>Teens</v>
      </c>
      <c r="P3667" s="14">
        <f t="shared" si="458"/>
        <v>1</v>
      </c>
      <c r="Q3667" s="14" t="str">
        <f t="shared" si="459"/>
        <v>Japan</v>
      </c>
      <c r="R3667" s="14" t="str">
        <f t="shared" si="460"/>
        <v>|Japan|</v>
      </c>
      <c r="S3667" s="14" t="str">
        <f t="shared" si="461"/>
        <v>|Anime Series|International TV Shows|</v>
      </c>
      <c r="T3667" s="14" t="str">
        <f t="shared" si="462"/>
        <v>|Unknown|</v>
      </c>
      <c r="U3667" s="14" t="str">
        <f t="shared" si="463"/>
        <v>|Ryuichi Kijima|Hiroaki Hirata|Kazuya Nakai|Sayaka Ohara|Daisuke Sakaguchi|Maaya Sakamoto|</v>
      </c>
    </row>
    <row r="3668" spans="1:21">
      <c r="A3668" s="14" t="s">
        <v>17402</v>
      </c>
      <c r="B3668" s="14" t="s">
        <v>49</v>
      </c>
      <c r="C3668" s="14" t="s">
        <v>17403</v>
      </c>
      <c r="D3668" s="14" t="s">
        <v>117</v>
      </c>
      <c r="E3668" s="14" t="s">
        <v>17404</v>
      </c>
      <c r="F3668" s="14" t="s">
        <v>121</v>
      </c>
      <c r="G3668" s="26">
        <v>43661</v>
      </c>
      <c r="H3668" s="14">
        <v>2017</v>
      </c>
      <c r="I3668" s="14" t="s">
        <v>362</v>
      </c>
      <c r="J3668" s="14" t="s">
        <v>105</v>
      </c>
      <c r="K3668" s="14" t="s">
        <v>822</v>
      </c>
      <c r="L3668" s="14" t="s">
        <v>17405</v>
      </c>
      <c r="M3668" s="14">
        <f t="shared" si="456"/>
        <v>2019</v>
      </c>
      <c r="N3668" s="14">
        <f t="shared" si="457"/>
        <v>7</v>
      </c>
      <c r="O3668" s="14" t="str">
        <f>IFERROR(VLOOKUP(I3668,Lists!$F$2:$G$16,2,FALSE()),"Not Rated")</f>
        <v>Older Kids</v>
      </c>
      <c r="P3668" s="14">
        <f t="shared" si="458"/>
        <v>1</v>
      </c>
      <c r="Q3668" s="14" t="str">
        <f t="shared" si="459"/>
        <v>Japan</v>
      </c>
      <c r="R3668" s="14" t="str">
        <f t="shared" si="460"/>
        <v>|Japan|</v>
      </c>
      <c r="S3668" s="14" t="str">
        <f t="shared" si="461"/>
        <v>|Anime Series|International TV Shows|</v>
      </c>
      <c r="T3668" s="14" t="str">
        <f t="shared" si="462"/>
        <v>|Unknown|</v>
      </c>
      <c r="U3668" s="14" t="str">
        <f t="shared" si="463"/>
        <v>|Yuki Ono|Nao Toyama|Rie Kugimiya|Miyuki Sawashiro|Hiroaki Hirata|Yukari Tamura|Kazuhiro Yamaji|Rie Tanaka|Emiri Kato|Tomokazu Sugita|Kanae Ito|</v>
      </c>
    </row>
    <row r="3669" spans="1:21">
      <c r="A3669" s="14" t="s">
        <v>17406</v>
      </c>
      <c r="B3669" s="14" t="s">
        <v>49</v>
      </c>
      <c r="C3669" s="14" t="s">
        <v>17407</v>
      </c>
      <c r="D3669" s="14" t="s">
        <v>117</v>
      </c>
      <c r="E3669" s="14" t="s">
        <v>17408</v>
      </c>
      <c r="F3669" s="14" t="s">
        <v>115</v>
      </c>
      <c r="G3669" s="26">
        <v>43658</v>
      </c>
      <c r="H3669" s="14">
        <v>2019</v>
      </c>
      <c r="I3669" s="14" t="s">
        <v>365</v>
      </c>
      <c r="J3669" s="14" t="s">
        <v>106</v>
      </c>
      <c r="K3669" s="14" t="s">
        <v>3090</v>
      </c>
      <c r="L3669" s="14" t="s">
        <v>17409</v>
      </c>
      <c r="M3669" s="14">
        <f t="shared" si="456"/>
        <v>2019</v>
      </c>
      <c r="N3669" s="14">
        <f t="shared" si="457"/>
        <v>7</v>
      </c>
      <c r="O3669" s="14" t="str">
        <f>IFERROR(VLOOKUP(I3669,Lists!$F$2:$G$16,2,FALSE()),"Not Rated")</f>
        <v>Kids</v>
      </c>
      <c r="P3669" s="14">
        <f t="shared" si="458"/>
        <v>2</v>
      </c>
      <c r="Q3669" s="14" t="str">
        <f t="shared" si="459"/>
        <v>United States</v>
      </c>
      <c r="R3669" s="14" t="str">
        <f t="shared" si="460"/>
        <v>|United States|</v>
      </c>
      <c r="S3669" s="14" t="str">
        <f t="shared" si="461"/>
        <v>|Kids' TV|TV Action &amp; Adventure|TV Sci-Fi &amp; Fantasy|</v>
      </c>
      <c r="T3669" s="14" t="str">
        <f t="shared" si="462"/>
        <v>|Unknown|</v>
      </c>
      <c r="U3669" s="14" t="str">
        <f t="shared" si="463"/>
        <v>|Tatiana Maslany|Diego Luna|Nick Offerman|Nick Frost|Glenn Close|Alon Aboutboul|Hayley Atwell|Darin De Paul|Andy Garcia|Cheryl Hines|Tom Kenny|Chris Obi|Cole Sand|Frank Welker|Steven Yeun|</v>
      </c>
    </row>
    <row r="3670" spans="1:21">
      <c r="A3670" s="14" t="s">
        <v>17410</v>
      </c>
      <c r="B3670" s="14" t="s">
        <v>48</v>
      </c>
      <c r="C3670" s="14" t="s">
        <v>17411</v>
      </c>
      <c r="D3670" s="14" t="s">
        <v>17412</v>
      </c>
      <c r="E3670" s="14" t="s">
        <v>17413</v>
      </c>
      <c r="F3670" s="14" t="s">
        <v>122</v>
      </c>
      <c r="G3670" s="26">
        <v>43658</v>
      </c>
      <c r="H3670" s="14">
        <v>2019</v>
      </c>
      <c r="I3670" s="14" t="s">
        <v>360</v>
      </c>
      <c r="J3670" s="14" t="s">
        <v>611</v>
      </c>
      <c r="K3670" s="14" t="s">
        <v>1034</v>
      </c>
      <c r="L3670" s="14" t="s">
        <v>17414</v>
      </c>
      <c r="M3670" s="14">
        <f t="shared" si="456"/>
        <v>2019</v>
      </c>
      <c r="N3670" s="14">
        <f t="shared" si="457"/>
        <v>7</v>
      </c>
      <c r="O3670" s="14" t="str">
        <f>IFERROR(VLOOKUP(I3670,Lists!$F$2:$G$16,2,FALSE()),"Not Rated")</f>
        <v>Adults</v>
      </c>
      <c r="P3670" s="14">
        <f t="shared" si="458"/>
        <v>105</v>
      </c>
      <c r="Q3670" s="14" t="str">
        <f t="shared" si="459"/>
        <v>Spain</v>
      </c>
      <c r="R3670" s="14" t="str">
        <f t="shared" si="460"/>
        <v>|Spain|</v>
      </c>
      <c r="S3670" s="14" t="str">
        <f t="shared" si="461"/>
        <v>|Comedies|Dramas|Independent Movies|</v>
      </c>
      <c r="T3670" s="14" t="str">
        <f t="shared" si="462"/>
        <v>|Gerardo Olivares|</v>
      </c>
      <c r="U3670" s="14" t="str">
        <f t="shared" si="463"/>
        <v>|Jean Reno|Hovik Keuchkerian|Susana Abaitua|Juan Dos Santos|Arturo Valls|Enrique San Francisco|Francesc Garrido|Eric Nguyen|</v>
      </c>
    </row>
    <row r="3671" spans="1:21">
      <c r="A3671" s="14" t="s">
        <v>17415</v>
      </c>
      <c r="B3671" s="14" t="s">
        <v>49</v>
      </c>
      <c r="C3671" s="14" t="s">
        <v>17416</v>
      </c>
      <c r="D3671" s="14" t="s">
        <v>117</v>
      </c>
      <c r="E3671" s="14" t="s">
        <v>17417</v>
      </c>
      <c r="F3671" s="14" t="s">
        <v>145</v>
      </c>
      <c r="G3671" s="26">
        <v>43658</v>
      </c>
      <c r="H3671" s="14">
        <v>2019</v>
      </c>
      <c r="I3671" s="14" t="s">
        <v>360</v>
      </c>
      <c r="J3671" s="14" t="s">
        <v>107</v>
      </c>
      <c r="K3671" s="14" t="s">
        <v>688</v>
      </c>
      <c r="L3671" s="14" t="s">
        <v>17418</v>
      </c>
      <c r="M3671" s="14">
        <f t="shared" si="456"/>
        <v>2019</v>
      </c>
      <c r="N3671" s="14">
        <f t="shared" si="457"/>
        <v>7</v>
      </c>
      <c r="O3671" s="14" t="str">
        <f>IFERROR(VLOOKUP(I3671,Lists!$F$2:$G$16,2,FALSE()),"Not Rated")</f>
        <v>Adults</v>
      </c>
      <c r="P3671" s="14">
        <f t="shared" si="458"/>
        <v>3</v>
      </c>
      <c r="Q3671" s="14" t="str">
        <f t="shared" si="459"/>
        <v>Sweden</v>
      </c>
      <c r="R3671" s="14" t="str">
        <f t="shared" si="460"/>
        <v>|Sweden|</v>
      </c>
      <c r="S3671" s="14" t="str">
        <f t="shared" si="461"/>
        <v>|International TV Shows|TV Dramas|</v>
      </c>
      <c r="T3671" s="14" t="str">
        <f t="shared" si="462"/>
        <v>|Unknown|</v>
      </c>
      <c r="U3671" s="14" t="str">
        <f t="shared" si="463"/>
        <v>|Vera Vitali|Erik Johansson|Fredrik Hallgren|Petra Mede|Frank Dorsin|Jacob Lundqvist|Amanda Lindh|Marianne Mörck|Barbro Svensson|Ann Petrén|Johan Ulveson|Leo Razzak|Felix Engström|</v>
      </c>
    </row>
    <row r="3672" spans="1:21">
      <c r="A3672" s="14" t="s">
        <v>17419</v>
      </c>
      <c r="B3672" s="14" t="s">
        <v>48</v>
      </c>
      <c r="C3672" s="14" t="s">
        <v>17420</v>
      </c>
      <c r="D3672" s="14" t="s">
        <v>17421</v>
      </c>
      <c r="E3672" s="14" t="s">
        <v>17422</v>
      </c>
      <c r="F3672" s="14" t="s">
        <v>17423</v>
      </c>
      <c r="G3672" s="26">
        <v>43658</v>
      </c>
      <c r="H3672" s="14">
        <v>2018</v>
      </c>
      <c r="I3672" s="14" t="s">
        <v>360</v>
      </c>
      <c r="J3672" s="14" t="s">
        <v>574</v>
      </c>
      <c r="K3672" s="14" t="s">
        <v>444</v>
      </c>
      <c r="L3672" s="14" t="s">
        <v>17424</v>
      </c>
      <c r="M3672" s="14">
        <f t="shared" si="456"/>
        <v>2019</v>
      </c>
      <c r="N3672" s="14">
        <f t="shared" si="457"/>
        <v>7</v>
      </c>
      <c r="O3672" s="14" t="str">
        <f>IFERROR(VLOOKUP(I3672,Lists!$F$2:$G$16,2,FALSE()),"Not Rated")</f>
        <v>Adults</v>
      </c>
      <c r="P3672" s="14">
        <f t="shared" si="458"/>
        <v>106</v>
      </c>
      <c r="Q3672" s="14" t="str">
        <f t="shared" si="459"/>
        <v>Taiwan</v>
      </c>
      <c r="R3672" s="14" t="str">
        <f t="shared" si="460"/>
        <v>|Taiwan|China|France|United States|</v>
      </c>
      <c r="S3672" s="14" t="str">
        <f t="shared" si="461"/>
        <v>|Dramas|Independent Movies|International Movies|</v>
      </c>
      <c r="T3672" s="14" t="str">
        <f t="shared" si="462"/>
        <v>|Wi Ding Ho|</v>
      </c>
      <c r="U3672" s="14" t="str">
        <f t="shared" si="463"/>
        <v>|Jack Kao|Lee Hong-chi|Louise Grinberg|Huang Lu|Ding Ning|</v>
      </c>
    </row>
    <row r="3673" spans="1:21">
      <c r="A3673" s="14" t="s">
        <v>17425</v>
      </c>
      <c r="B3673" s="14" t="s">
        <v>49</v>
      </c>
      <c r="C3673" s="14" t="s">
        <v>17426</v>
      </c>
      <c r="D3673" s="14" t="s">
        <v>117</v>
      </c>
      <c r="E3673" s="14" t="s">
        <v>17427</v>
      </c>
      <c r="F3673" s="14" t="s">
        <v>117</v>
      </c>
      <c r="G3673" s="26">
        <v>43658</v>
      </c>
      <c r="H3673" s="14">
        <v>2019</v>
      </c>
      <c r="I3673" s="14" t="s">
        <v>360</v>
      </c>
      <c r="J3673" s="14" t="s">
        <v>105</v>
      </c>
      <c r="K3673" s="14" t="s">
        <v>1599</v>
      </c>
      <c r="L3673" s="14" t="s">
        <v>17428</v>
      </c>
      <c r="M3673" s="14">
        <f t="shared" si="456"/>
        <v>2019</v>
      </c>
      <c r="N3673" s="14">
        <f t="shared" si="457"/>
        <v>7</v>
      </c>
      <c r="O3673" s="14" t="str">
        <f>IFERROR(VLOOKUP(I3673,Lists!$F$2:$G$16,2,FALSE()),"Not Rated")</f>
        <v>Adults</v>
      </c>
      <c r="P3673" s="14">
        <f t="shared" si="458"/>
        <v>1</v>
      </c>
      <c r="Q3673" s="14" t="str">
        <f t="shared" si="459"/>
        <v>Unknown</v>
      </c>
      <c r="R3673" s="14" t="str">
        <f t="shared" si="460"/>
        <v>|Unknown|</v>
      </c>
      <c r="S3673" s="14" t="str">
        <f t="shared" si="461"/>
        <v>|International TV Shows|Reality TV|</v>
      </c>
      <c r="T3673" s="14" t="str">
        <f t="shared" si="462"/>
        <v>|Unknown|</v>
      </c>
      <c r="U3673" s="14" t="str">
        <f t="shared" si="463"/>
        <v>|Tim Noonan|PJ Madam|</v>
      </c>
    </row>
    <row r="3674" spans="1:21">
      <c r="A3674" s="14" t="s">
        <v>17429</v>
      </c>
      <c r="B3674" s="14" t="s">
        <v>48</v>
      </c>
      <c r="C3674" s="14" t="s">
        <v>17430</v>
      </c>
      <c r="D3674" s="14" t="s">
        <v>870</v>
      </c>
      <c r="E3674" s="14" t="s">
        <v>17431</v>
      </c>
      <c r="F3674" s="14" t="s">
        <v>124</v>
      </c>
      <c r="G3674" s="26">
        <v>43658</v>
      </c>
      <c r="H3674" s="14">
        <v>2019</v>
      </c>
      <c r="I3674" s="14" t="s">
        <v>360</v>
      </c>
      <c r="J3674" s="14" t="s">
        <v>404</v>
      </c>
      <c r="K3674" s="14" t="s">
        <v>605</v>
      </c>
      <c r="L3674" s="14" t="s">
        <v>17432</v>
      </c>
      <c r="M3674" s="14">
        <f t="shared" si="456"/>
        <v>2019</v>
      </c>
      <c r="N3674" s="14">
        <f t="shared" si="457"/>
        <v>7</v>
      </c>
      <c r="O3674" s="14" t="str">
        <f>IFERROR(VLOOKUP(I3674,Lists!$F$2:$G$16,2,FALSE()),"Not Rated")</f>
        <v>Adults</v>
      </c>
      <c r="P3674" s="14">
        <f t="shared" si="458"/>
        <v>90</v>
      </c>
      <c r="Q3674" s="14" t="str">
        <f t="shared" si="459"/>
        <v>Germany</v>
      </c>
      <c r="R3674" s="14" t="str">
        <f t="shared" si="460"/>
        <v>|Germany|</v>
      </c>
      <c r="S3674" s="14" t="str">
        <f t="shared" si="461"/>
        <v>|Dramas|International Movies|Thrillers|</v>
      </c>
      <c r="T3674" s="14" t="str">
        <f t="shared" si="462"/>
        <v>|Thomas Sieben|</v>
      </c>
      <c r="U3674" s="14" t="str">
        <f t="shared" si="463"/>
        <v>|Max von der Groeben|Jella Haase|Clemens Schick|</v>
      </c>
    </row>
    <row r="3675" spans="1:21">
      <c r="A3675" s="14" t="s">
        <v>17433</v>
      </c>
      <c r="B3675" s="14" t="s">
        <v>49</v>
      </c>
      <c r="C3675" s="14" t="s">
        <v>17434</v>
      </c>
      <c r="D3675" s="14" t="s">
        <v>117</v>
      </c>
      <c r="E3675" s="14" t="s">
        <v>17435</v>
      </c>
      <c r="F3675" s="14" t="s">
        <v>123</v>
      </c>
      <c r="G3675" s="26">
        <v>43658</v>
      </c>
      <c r="H3675" s="14">
        <v>2019</v>
      </c>
      <c r="I3675" s="14" t="s">
        <v>361</v>
      </c>
      <c r="J3675" s="14" t="s">
        <v>105</v>
      </c>
      <c r="K3675" s="14" t="s">
        <v>6268</v>
      </c>
      <c r="L3675" s="14" t="s">
        <v>17436</v>
      </c>
      <c r="M3675" s="14">
        <f t="shared" si="456"/>
        <v>2019</v>
      </c>
      <c r="N3675" s="14">
        <f t="shared" si="457"/>
        <v>7</v>
      </c>
      <c r="O3675" s="14" t="str">
        <f>IFERROR(VLOOKUP(I3675,Lists!$F$2:$G$16,2,FALSE()),"Not Rated")</f>
        <v>Teens</v>
      </c>
      <c r="P3675" s="14">
        <f t="shared" si="458"/>
        <v>1</v>
      </c>
      <c r="Q3675" s="14" t="str">
        <f t="shared" si="459"/>
        <v>South Korea</v>
      </c>
      <c r="R3675" s="14" t="str">
        <f t="shared" si="460"/>
        <v>|South Korea|</v>
      </c>
      <c r="S3675" s="14" t="str">
        <f t="shared" si="461"/>
        <v>|International TV Shows|Korean TV Shows|Romantic TV Shows|</v>
      </c>
      <c r="T3675" s="14" t="str">
        <f t="shared" si="462"/>
        <v>|Unknown|</v>
      </c>
      <c r="U3675" s="14" t="str">
        <f t="shared" si="463"/>
        <v>|Han Ji-min|Jung Hae-in|Kim Jun-han|Yim Sung-eon|Song Seung-hwan|Kil Hae-yeon|Lee Moo-saeng|Kim Chang-wan|</v>
      </c>
    </row>
    <row r="3676" spans="1:21">
      <c r="A3676" s="14" t="s">
        <v>17437</v>
      </c>
      <c r="B3676" s="14" t="s">
        <v>49</v>
      </c>
      <c r="C3676" s="14" t="s">
        <v>17438</v>
      </c>
      <c r="D3676" s="14" t="s">
        <v>117</v>
      </c>
      <c r="E3676" s="14" t="s">
        <v>17439</v>
      </c>
      <c r="F3676" s="14" t="s">
        <v>117</v>
      </c>
      <c r="G3676" s="26">
        <v>43658</v>
      </c>
      <c r="H3676" s="14">
        <v>2019</v>
      </c>
      <c r="I3676" s="14" t="s">
        <v>361</v>
      </c>
      <c r="J3676" s="14" t="s">
        <v>105</v>
      </c>
      <c r="K3676" s="14" t="s">
        <v>17440</v>
      </c>
      <c r="L3676" s="14" t="s">
        <v>17441</v>
      </c>
      <c r="M3676" s="14">
        <f t="shared" si="456"/>
        <v>2019</v>
      </c>
      <c r="N3676" s="14">
        <f t="shared" si="457"/>
        <v>7</v>
      </c>
      <c r="O3676" s="14" t="str">
        <f>IFERROR(VLOOKUP(I3676,Lists!$F$2:$G$16,2,FALSE()),"Not Rated")</f>
        <v>Teens</v>
      </c>
      <c r="P3676" s="14">
        <f t="shared" si="458"/>
        <v>1</v>
      </c>
      <c r="Q3676" s="14" t="str">
        <f t="shared" si="459"/>
        <v>Unknown</v>
      </c>
      <c r="R3676" s="14" t="str">
        <f t="shared" si="460"/>
        <v>|Unknown|</v>
      </c>
      <c r="S3676" s="14" t="str">
        <f t="shared" si="461"/>
        <v>|International TV Shows|TV Action &amp; Adventure|TV Sci-Fi &amp; Fantasy|</v>
      </c>
      <c r="T3676" s="14" t="str">
        <f t="shared" si="462"/>
        <v>|Unknown|</v>
      </c>
      <c r="U3676" s="14" t="str">
        <f t="shared" si="463"/>
        <v>|Wang Hsi-hua|Lai Wei|Zhang Yu-quan|Chen Yu-kuan|Gao Ming-xiao|Tian Zhi-jie|Li Xiang-yu|Guo Ya-zhen|Zhan Yi-chun|Ye Yu-jia|</v>
      </c>
    </row>
    <row r="3677" spans="1:21">
      <c r="A3677" s="14" t="s">
        <v>17442</v>
      </c>
      <c r="B3677" s="14" t="s">
        <v>48</v>
      </c>
      <c r="C3677" s="14" t="s">
        <v>17443</v>
      </c>
      <c r="D3677" s="14" t="s">
        <v>17444</v>
      </c>
      <c r="E3677" s="14" t="s">
        <v>17445</v>
      </c>
      <c r="F3677" s="14" t="s">
        <v>942</v>
      </c>
      <c r="G3677" s="26">
        <v>43658</v>
      </c>
      <c r="H3677" s="14">
        <v>2019</v>
      </c>
      <c r="I3677" s="14" t="s">
        <v>360</v>
      </c>
      <c r="J3677" s="14" t="s">
        <v>872</v>
      </c>
      <c r="K3677" s="14" t="s">
        <v>248</v>
      </c>
      <c r="L3677" s="14" t="s">
        <v>17446</v>
      </c>
      <c r="M3677" s="14">
        <f t="shared" si="456"/>
        <v>2019</v>
      </c>
      <c r="N3677" s="14">
        <f t="shared" si="457"/>
        <v>7</v>
      </c>
      <c r="O3677" s="14" t="str">
        <f>IFERROR(VLOOKUP(I3677,Lists!$F$2:$G$16,2,FALSE()),"Not Rated")</f>
        <v>Adults</v>
      </c>
      <c r="P3677" s="14">
        <f t="shared" si="458"/>
        <v>87</v>
      </c>
      <c r="Q3677" s="14" t="str">
        <f t="shared" si="459"/>
        <v>France</v>
      </c>
      <c r="R3677" s="14" t="str">
        <f t="shared" si="460"/>
        <v>|France|United States|</v>
      </c>
      <c r="S3677" s="14" t="str">
        <f t="shared" si="461"/>
        <v>|Action &amp; Adventure|</v>
      </c>
      <c r="T3677" s="14" t="str">
        <f t="shared" si="462"/>
        <v>|Joe Lynch|</v>
      </c>
      <c r="U3677" s="14" t="str">
        <f t="shared" si="463"/>
        <v>|Frank Grillo|Anthony Mackie|Marcia Gay Harden|Teyonah Parris|Boris McGiver|Christian Cooke|Markice Moore|</v>
      </c>
    </row>
    <row r="3678" spans="1:21">
      <c r="A3678" s="14" t="s">
        <v>17447</v>
      </c>
      <c r="B3678" s="14" t="s">
        <v>48</v>
      </c>
      <c r="C3678" s="14" t="s">
        <v>17448</v>
      </c>
      <c r="D3678" s="14" t="s">
        <v>17449</v>
      </c>
      <c r="E3678" s="14" t="s">
        <v>117</v>
      </c>
      <c r="F3678" s="14" t="s">
        <v>17450</v>
      </c>
      <c r="G3678" s="26">
        <v>43658</v>
      </c>
      <c r="H3678" s="14">
        <v>2017</v>
      </c>
      <c r="I3678" s="14" t="s">
        <v>361</v>
      </c>
      <c r="J3678" s="14" t="s">
        <v>436</v>
      </c>
      <c r="K3678" s="14" t="s">
        <v>496</v>
      </c>
      <c r="L3678" s="14" t="s">
        <v>17451</v>
      </c>
      <c r="M3678" s="14">
        <f t="shared" si="456"/>
        <v>2019</v>
      </c>
      <c r="N3678" s="14">
        <f t="shared" si="457"/>
        <v>7</v>
      </c>
      <c r="O3678" s="14" t="str">
        <f>IFERROR(VLOOKUP(I3678,Lists!$F$2:$G$16,2,FALSE()),"Not Rated")</f>
        <v>Teens</v>
      </c>
      <c r="P3678" s="14">
        <f t="shared" si="458"/>
        <v>91</v>
      </c>
      <c r="Q3678" s="14" t="str">
        <f t="shared" si="459"/>
        <v>Germany</v>
      </c>
      <c r="R3678" s="14" t="str">
        <f t="shared" si="460"/>
        <v>|Germany|Italy|</v>
      </c>
      <c r="S3678" s="14" t="str">
        <f t="shared" si="461"/>
        <v>|Documentaries|International Movies|</v>
      </c>
      <c r="T3678" s="14" t="str">
        <f t="shared" si="462"/>
        <v>|Andreas Pichler|</v>
      </c>
      <c r="U3678" s="14" t="str">
        <f t="shared" si="463"/>
        <v>|Unknown|</v>
      </c>
    </row>
    <row r="3679" spans="1:21">
      <c r="A3679" s="14" t="s">
        <v>17452</v>
      </c>
      <c r="B3679" s="14" t="s">
        <v>49</v>
      </c>
      <c r="C3679" s="14" t="s">
        <v>17453</v>
      </c>
      <c r="D3679" s="14" t="s">
        <v>117</v>
      </c>
      <c r="E3679" s="14" t="s">
        <v>13429</v>
      </c>
      <c r="F3679" s="14" t="s">
        <v>117</v>
      </c>
      <c r="G3679" s="26">
        <v>43658</v>
      </c>
      <c r="H3679" s="14">
        <v>2019</v>
      </c>
      <c r="I3679" s="14" t="s">
        <v>366</v>
      </c>
      <c r="J3679" s="14" t="s">
        <v>105</v>
      </c>
      <c r="K3679" s="14" t="s">
        <v>256</v>
      </c>
      <c r="L3679" s="14" t="s">
        <v>17454</v>
      </c>
      <c r="M3679" s="14">
        <f t="shared" si="456"/>
        <v>2019</v>
      </c>
      <c r="N3679" s="14">
        <f t="shared" si="457"/>
        <v>7</v>
      </c>
      <c r="O3679" s="14" t="str">
        <f>IFERROR(VLOOKUP(I3679,Lists!$F$2:$G$16,2,FALSE()),"Not Rated")</f>
        <v>Kids</v>
      </c>
      <c r="P3679" s="14">
        <f t="shared" si="458"/>
        <v>1</v>
      </c>
      <c r="Q3679" s="14" t="str">
        <f t="shared" si="459"/>
        <v>Unknown</v>
      </c>
      <c r="R3679" s="14" t="str">
        <f t="shared" si="460"/>
        <v>|Unknown|</v>
      </c>
      <c r="S3679" s="14" t="str">
        <f t="shared" si="461"/>
        <v>|Kids' TV|</v>
      </c>
      <c r="T3679" s="14" t="str">
        <f t="shared" si="462"/>
        <v>|Unknown|</v>
      </c>
      <c r="U3679" s="14" t="str">
        <f t="shared" si="463"/>
        <v>|Michela Luci|Jamie Watson|Eric Peterson|Anna Claire Bartlam|Nicolas Aqui|Cory Doran|Julie Lemieux|</v>
      </c>
    </row>
    <row r="3680" spans="1:21">
      <c r="A3680" s="14" t="s">
        <v>17455</v>
      </c>
      <c r="B3680" s="14" t="s">
        <v>48</v>
      </c>
      <c r="C3680" s="14" t="s">
        <v>17456</v>
      </c>
      <c r="D3680" s="14" t="s">
        <v>17457</v>
      </c>
      <c r="E3680" s="14" t="s">
        <v>117</v>
      </c>
      <c r="F3680" s="14" t="s">
        <v>122</v>
      </c>
      <c r="G3680" s="26">
        <v>43657</v>
      </c>
      <c r="H3680" s="14">
        <v>2019</v>
      </c>
      <c r="I3680" s="14" t="s">
        <v>361</v>
      </c>
      <c r="J3680" s="14" t="s">
        <v>574</v>
      </c>
      <c r="K3680" s="14" t="s">
        <v>2701</v>
      </c>
      <c r="L3680" s="14" t="s">
        <v>17458</v>
      </c>
      <c r="M3680" s="14">
        <f t="shared" si="456"/>
        <v>2019</v>
      </c>
      <c r="N3680" s="14">
        <f t="shared" si="457"/>
        <v>7</v>
      </c>
      <c r="O3680" s="14" t="str">
        <f>IFERROR(VLOOKUP(I3680,Lists!$F$2:$G$16,2,FALSE()),"Not Rated")</f>
        <v>Teens</v>
      </c>
      <c r="P3680" s="14">
        <f t="shared" si="458"/>
        <v>106</v>
      </c>
      <c r="Q3680" s="14" t="str">
        <f t="shared" si="459"/>
        <v>Spain</v>
      </c>
      <c r="R3680" s="14" t="str">
        <f t="shared" si="460"/>
        <v>|Spain|</v>
      </c>
      <c r="S3680" s="14" t="str">
        <f t="shared" si="461"/>
        <v>|Documentaries|International Movies|Music &amp; Musicals|</v>
      </c>
      <c r="T3680" s="14" t="str">
        <f t="shared" si="462"/>
        <v>|Daniel Arasanz|</v>
      </c>
      <c r="U3680" s="14" t="str">
        <f t="shared" si="463"/>
        <v>|Unknown|</v>
      </c>
    </row>
    <row r="3681" spans="1:21">
      <c r="A3681" s="14" t="s">
        <v>17459</v>
      </c>
      <c r="B3681" s="14" t="s">
        <v>48</v>
      </c>
      <c r="C3681" s="14" t="s">
        <v>17460</v>
      </c>
      <c r="D3681" s="14" t="s">
        <v>17461</v>
      </c>
      <c r="E3681" s="14" t="s">
        <v>17462</v>
      </c>
      <c r="F3681" s="14" t="s">
        <v>115</v>
      </c>
      <c r="G3681" s="26">
        <v>43655</v>
      </c>
      <c r="H3681" s="14">
        <v>2019</v>
      </c>
      <c r="I3681" s="14" t="s">
        <v>360</v>
      </c>
      <c r="J3681" s="14" t="s">
        <v>2482</v>
      </c>
      <c r="K3681" s="14" t="s">
        <v>261</v>
      </c>
      <c r="L3681" s="14" t="s">
        <v>17463</v>
      </c>
      <c r="M3681" s="14">
        <f t="shared" si="456"/>
        <v>2019</v>
      </c>
      <c r="N3681" s="14">
        <f t="shared" si="457"/>
        <v>7</v>
      </c>
      <c r="O3681" s="14" t="str">
        <f>IFERROR(VLOOKUP(I3681,Lists!$F$2:$G$16,2,FALSE()),"Not Rated")</f>
        <v>Adults</v>
      </c>
      <c r="P3681" s="14">
        <f t="shared" si="458"/>
        <v>65</v>
      </c>
      <c r="Q3681" s="14" t="str">
        <f t="shared" si="459"/>
        <v>United States</v>
      </c>
      <c r="R3681" s="14" t="str">
        <f t="shared" si="460"/>
        <v>|United States|</v>
      </c>
      <c r="S3681" s="14" t="str">
        <f t="shared" si="461"/>
        <v>|Stand-Up Comedy|</v>
      </c>
      <c r="T3681" s="14" t="str">
        <f t="shared" si="462"/>
        <v>|Spike Jonze|</v>
      </c>
      <c r="U3681" s="14" t="str">
        <f t="shared" si="463"/>
        <v>|Aziz Ansari|</v>
      </c>
    </row>
    <row r="3682" spans="1:21">
      <c r="A3682" s="14" t="s">
        <v>17464</v>
      </c>
      <c r="B3682" s="14" t="s">
        <v>49</v>
      </c>
      <c r="C3682" s="14" t="s">
        <v>17465</v>
      </c>
      <c r="D3682" s="14" t="s">
        <v>117</v>
      </c>
      <c r="E3682" s="14" t="s">
        <v>17466</v>
      </c>
      <c r="F3682" s="14" t="s">
        <v>115</v>
      </c>
      <c r="G3682" s="26">
        <v>43652</v>
      </c>
      <c r="H3682" s="14">
        <v>2019</v>
      </c>
      <c r="I3682" s="14" t="s">
        <v>368</v>
      </c>
      <c r="J3682" s="14" t="s">
        <v>107</v>
      </c>
      <c r="K3682" s="14" t="s">
        <v>6248</v>
      </c>
      <c r="L3682" s="14" t="s">
        <v>17467</v>
      </c>
      <c r="M3682" s="14">
        <f t="shared" si="456"/>
        <v>2019</v>
      </c>
      <c r="N3682" s="14">
        <f t="shared" si="457"/>
        <v>7</v>
      </c>
      <c r="O3682" s="14" t="str">
        <f>IFERROR(VLOOKUP(I3682,Lists!$F$2:$G$16,2,FALSE()),"Not Rated")</f>
        <v>Kids</v>
      </c>
      <c r="P3682" s="14">
        <f t="shared" si="458"/>
        <v>3</v>
      </c>
      <c r="Q3682" s="14" t="str">
        <f t="shared" si="459"/>
        <v>United States</v>
      </c>
      <c r="R3682" s="14" t="str">
        <f t="shared" si="460"/>
        <v>|United States|</v>
      </c>
      <c r="S3682" s="14" t="str">
        <f t="shared" si="461"/>
        <v>|British TV Shows|Kids' TV|TV Dramas|</v>
      </c>
      <c r="T3682" s="14" t="str">
        <f t="shared" si="462"/>
        <v>|Unknown|</v>
      </c>
      <c r="U3682" s="14" t="str">
        <f t="shared" si="463"/>
        <v>|Jaylen Barron|Manpreet Bambra|Celine Buckens|Freddy Carter|Caroline Ford|Natalie Gumede|Bruce Herbelin-Earle|Noah Huntley|Kerry Ingram|Paul Luebke|Geoffrey McGivern|Navia Ziraili Robinson|Milo Twomey|Carla Woodcock|</v>
      </c>
    </row>
    <row r="3683" spans="1:21">
      <c r="A3683" s="14" t="s">
        <v>17468</v>
      </c>
      <c r="B3683" s="14" t="s">
        <v>48</v>
      </c>
      <c r="C3683" s="14" t="s">
        <v>17469</v>
      </c>
      <c r="D3683" s="14" t="s">
        <v>17470</v>
      </c>
      <c r="E3683" s="14" t="s">
        <v>117</v>
      </c>
      <c r="F3683" s="14" t="s">
        <v>134</v>
      </c>
      <c r="G3683" s="26">
        <v>43651</v>
      </c>
      <c r="H3683" s="14">
        <v>2019</v>
      </c>
      <c r="I3683" s="14" t="s">
        <v>368</v>
      </c>
      <c r="J3683" s="14" t="s">
        <v>611</v>
      </c>
      <c r="K3683" s="14" t="s">
        <v>784</v>
      </c>
      <c r="L3683" s="14" t="s">
        <v>17471</v>
      </c>
      <c r="M3683" s="14">
        <f t="shared" si="456"/>
        <v>2019</v>
      </c>
      <c r="N3683" s="14">
        <f t="shared" si="457"/>
        <v>7</v>
      </c>
      <c r="O3683" s="14" t="str">
        <f>IFERROR(VLOOKUP(I3683,Lists!$F$2:$G$16,2,FALSE()),"Not Rated")</f>
        <v>Kids</v>
      </c>
      <c r="P3683" s="14">
        <f t="shared" si="458"/>
        <v>105</v>
      </c>
      <c r="Q3683" s="14" t="str">
        <f t="shared" si="459"/>
        <v>Argentina</v>
      </c>
      <c r="R3683" s="14" t="str">
        <f t="shared" si="460"/>
        <v>|Argentina|</v>
      </c>
      <c r="S3683" s="14" t="str">
        <f t="shared" si="461"/>
        <v>|Documentaries|International Movies|Sports Movies|</v>
      </c>
      <c r="T3683" s="14" t="str">
        <f t="shared" si="462"/>
        <v>|Marcelo Altmark|Mariano Mucci|Luis A. Scalella|</v>
      </c>
      <c r="U3683" s="14" t="str">
        <f t="shared" si="463"/>
        <v>|Unknown|</v>
      </c>
    </row>
    <row r="3684" spans="1:21">
      <c r="A3684" s="14" t="s">
        <v>17472</v>
      </c>
      <c r="B3684" s="14" t="s">
        <v>49</v>
      </c>
      <c r="C3684" s="14" t="s">
        <v>17473</v>
      </c>
      <c r="D3684" s="14" t="s">
        <v>117</v>
      </c>
      <c r="E3684" s="14" t="s">
        <v>17474</v>
      </c>
      <c r="F3684" s="14" t="s">
        <v>126</v>
      </c>
      <c r="G3684" s="26">
        <v>43651</v>
      </c>
      <c r="H3684" s="14">
        <v>2019</v>
      </c>
      <c r="I3684" s="14" t="s">
        <v>361</v>
      </c>
      <c r="J3684" s="14" t="s">
        <v>105</v>
      </c>
      <c r="K3684" s="14" t="s">
        <v>1905</v>
      </c>
      <c r="L3684" s="14" t="s">
        <v>17475</v>
      </c>
      <c r="M3684" s="14">
        <f t="shared" si="456"/>
        <v>2019</v>
      </c>
      <c r="N3684" s="14">
        <f t="shared" si="457"/>
        <v>7</v>
      </c>
      <c r="O3684" s="14" t="str">
        <f>IFERROR(VLOOKUP(I3684,Lists!$F$2:$G$16,2,FALSE()),"Not Rated")</f>
        <v>Teens</v>
      </c>
      <c r="P3684" s="14">
        <f t="shared" si="458"/>
        <v>1</v>
      </c>
      <c r="Q3684" s="14" t="str">
        <f t="shared" si="459"/>
        <v>China</v>
      </c>
      <c r="R3684" s="14" t="str">
        <f t="shared" si="460"/>
        <v>|China|</v>
      </c>
      <c r="S3684" s="14" t="str">
        <f t="shared" si="461"/>
        <v>|International TV Shows|Romantic TV Shows|TV Dramas|</v>
      </c>
      <c r="T3684" s="14" t="str">
        <f t="shared" si="462"/>
        <v>|Unknown|</v>
      </c>
      <c r="U3684" s="14" t="str">
        <f t="shared" si="463"/>
        <v>|Yu Menglong|Ju Jingyi|Pei Zitian|Xiao Yan|Nie Zihao|Yu Lang|</v>
      </c>
    </row>
    <row r="3685" spans="1:21">
      <c r="A3685" s="14" t="s">
        <v>17476</v>
      </c>
      <c r="B3685" s="14" t="s">
        <v>48</v>
      </c>
      <c r="C3685" s="14" t="s">
        <v>17477</v>
      </c>
      <c r="D3685" s="14" t="s">
        <v>6882</v>
      </c>
      <c r="E3685" s="14" t="s">
        <v>117</v>
      </c>
      <c r="F3685" s="14" t="s">
        <v>115</v>
      </c>
      <c r="G3685" s="26">
        <v>43650</v>
      </c>
      <c r="H3685" s="14">
        <v>2016</v>
      </c>
      <c r="I3685" s="14" t="s">
        <v>361</v>
      </c>
      <c r="J3685" s="14" t="s">
        <v>15929</v>
      </c>
      <c r="K3685" s="14" t="s">
        <v>247</v>
      </c>
      <c r="L3685" s="14" t="s">
        <v>17478</v>
      </c>
      <c r="M3685" s="14">
        <f t="shared" si="456"/>
        <v>2019</v>
      </c>
      <c r="N3685" s="14">
        <f t="shared" si="457"/>
        <v>7</v>
      </c>
      <c r="O3685" s="14" t="str">
        <f>IFERROR(VLOOKUP(I3685,Lists!$F$2:$G$16,2,FALSE()),"Not Rated")</f>
        <v>Teens</v>
      </c>
      <c r="P3685" s="14">
        <f t="shared" si="458"/>
        <v>40</v>
      </c>
      <c r="Q3685" s="14" t="str">
        <f t="shared" si="459"/>
        <v>United States</v>
      </c>
      <c r="R3685" s="14" t="str">
        <f t="shared" si="460"/>
        <v>|United States|</v>
      </c>
      <c r="S3685" s="14" t="str">
        <f t="shared" si="461"/>
        <v>|Documentaries|</v>
      </c>
      <c r="T3685" s="14" t="str">
        <f t="shared" si="462"/>
        <v>|Michèle Ohayon|</v>
      </c>
      <c r="U3685" s="14" t="str">
        <f t="shared" si="463"/>
        <v>|Unknown|</v>
      </c>
    </row>
    <row r="3686" spans="1:21">
      <c r="A3686" s="14" t="s">
        <v>17479</v>
      </c>
      <c r="B3686" s="14" t="s">
        <v>49</v>
      </c>
      <c r="C3686" s="14" t="s">
        <v>17480</v>
      </c>
      <c r="D3686" s="14" t="s">
        <v>117</v>
      </c>
      <c r="E3686" s="14" t="s">
        <v>17481</v>
      </c>
      <c r="F3686" s="14" t="s">
        <v>117</v>
      </c>
      <c r="G3686" s="26">
        <v>43650</v>
      </c>
      <c r="H3686" s="14">
        <v>2019</v>
      </c>
      <c r="I3686" s="14" t="s">
        <v>360</v>
      </c>
      <c r="J3686" s="14" t="s">
        <v>106</v>
      </c>
      <c r="K3686" s="14" t="s">
        <v>594</v>
      </c>
      <c r="L3686" s="14" t="s">
        <v>17482</v>
      </c>
      <c r="M3686" s="14">
        <f t="shared" si="456"/>
        <v>2019</v>
      </c>
      <c r="N3686" s="14">
        <f t="shared" si="457"/>
        <v>7</v>
      </c>
      <c r="O3686" s="14" t="str">
        <f>IFERROR(VLOOKUP(I3686,Lists!$F$2:$G$16,2,FALSE()),"Not Rated")</f>
        <v>Adults</v>
      </c>
      <c r="P3686" s="14">
        <f t="shared" si="458"/>
        <v>2</v>
      </c>
      <c r="Q3686" s="14" t="str">
        <f t="shared" si="459"/>
        <v>Unknown</v>
      </c>
      <c r="R3686" s="14" t="str">
        <f t="shared" si="460"/>
        <v>|Unknown|</v>
      </c>
      <c r="S3686" s="14" t="str">
        <f t="shared" si="461"/>
        <v>|International TV Shows|TV Dramas|TV Thrillers|</v>
      </c>
      <c r="T3686" s="14" t="str">
        <f t="shared" si="462"/>
        <v>|Unknown|</v>
      </c>
      <c r="U3686" s="14" t="str">
        <f t="shared" si="463"/>
        <v>|Minami Hamabe|Mahiro Takasugi|Aoi Morikawa|</v>
      </c>
    </row>
    <row r="3687" spans="1:21">
      <c r="A3687" s="14" t="s">
        <v>17483</v>
      </c>
      <c r="B3687" s="14" t="s">
        <v>49</v>
      </c>
      <c r="C3687" s="14" t="s">
        <v>25</v>
      </c>
      <c r="D3687" s="14" t="s">
        <v>117</v>
      </c>
      <c r="E3687" s="14" t="s">
        <v>17484</v>
      </c>
      <c r="F3687" s="14" t="s">
        <v>115</v>
      </c>
      <c r="G3687" s="26">
        <v>43650</v>
      </c>
      <c r="H3687" s="14">
        <v>2019</v>
      </c>
      <c r="I3687" s="14" t="s">
        <v>361</v>
      </c>
      <c r="J3687" s="14" t="s">
        <v>107</v>
      </c>
      <c r="K3687" s="14" t="s">
        <v>7501</v>
      </c>
      <c r="L3687" s="14" t="s">
        <v>17485</v>
      </c>
      <c r="M3687" s="14">
        <f t="shared" si="456"/>
        <v>2019</v>
      </c>
      <c r="N3687" s="14">
        <f t="shared" si="457"/>
        <v>7</v>
      </c>
      <c r="O3687" s="14" t="str">
        <f>IFERROR(VLOOKUP(I3687,Lists!$F$2:$G$16,2,FALSE()),"Not Rated")</f>
        <v>Teens</v>
      </c>
      <c r="P3687" s="14">
        <f t="shared" si="458"/>
        <v>3</v>
      </c>
      <c r="Q3687" s="14" t="str">
        <f t="shared" si="459"/>
        <v>United States</v>
      </c>
      <c r="R3687" s="14" t="str">
        <f t="shared" si="460"/>
        <v>|United States|</v>
      </c>
      <c r="S3687" s="14" t="str">
        <f t="shared" si="461"/>
        <v>|TV Horror|TV Mysteries|TV Sci-Fi &amp; Fantasy|</v>
      </c>
      <c r="T3687" s="14" t="str">
        <f t="shared" si="462"/>
        <v>|Unknown|</v>
      </c>
      <c r="U3687" s="14" t="str">
        <f t="shared" si="463"/>
        <v>|Winona Ryder|David Harbour|Finn Wolfhard|Millie Bobby Brown|Gaten Matarazzo|Caleb McLaughlin|Natalia Dyer|Charlie Heaton|Cara Buono|Noah Schnapp|Matthew Modine|Joe Keery|Dacre Montgomery|Sadie Sink|Paul Reiser|Sean Astin|</v>
      </c>
    </row>
    <row r="3688" spans="1:21">
      <c r="A3688" s="14" t="s">
        <v>17486</v>
      </c>
      <c r="B3688" s="14" t="s">
        <v>49</v>
      </c>
      <c r="C3688" s="14" t="s">
        <v>17487</v>
      </c>
      <c r="D3688" s="14" t="s">
        <v>117</v>
      </c>
      <c r="E3688" s="14" t="s">
        <v>17488</v>
      </c>
      <c r="F3688" s="14" t="s">
        <v>115</v>
      </c>
      <c r="G3688" s="26">
        <v>43649</v>
      </c>
      <c r="H3688" s="14">
        <v>2019</v>
      </c>
      <c r="I3688" s="14" t="s">
        <v>360</v>
      </c>
      <c r="J3688" s="14" t="s">
        <v>105</v>
      </c>
      <c r="K3688" s="14" t="s">
        <v>17489</v>
      </c>
      <c r="L3688" s="14" t="s">
        <v>17490</v>
      </c>
      <c r="M3688" s="14">
        <f t="shared" si="456"/>
        <v>2019</v>
      </c>
      <c r="N3688" s="14">
        <f t="shared" si="457"/>
        <v>7</v>
      </c>
      <c r="O3688" s="14" t="str">
        <f>IFERROR(VLOOKUP(I3688,Lists!$F$2:$G$16,2,FALSE()),"Not Rated")</f>
        <v>Adults</v>
      </c>
      <c r="P3688" s="14">
        <f t="shared" si="458"/>
        <v>1</v>
      </c>
      <c r="Q3688" s="14" t="str">
        <f t="shared" si="459"/>
        <v>United States</v>
      </c>
      <c r="R3688" s="14" t="str">
        <f t="shared" si="460"/>
        <v>|United States|</v>
      </c>
      <c r="S3688" s="14" t="str">
        <f t="shared" si="461"/>
        <v>|Docuseries|TV Dramas|</v>
      </c>
      <c r="T3688" s="14" t="str">
        <f t="shared" si="462"/>
        <v>|Unknown|</v>
      </c>
      <c r="U3688" s="14" t="str">
        <f t="shared" si="463"/>
        <v>|Robert Jack|Susanna Herbert|Ben Cartwright|Oliver Dimsdale|Gavin Mitchell|Elsie Bennett|Bernice Stegers|</v>
      </c>
    </row>
    <row r="3689" spans="1:21">
      <c r="A3689" s="14" t="s">
        <v>17491</v>
      </c>
      <c r="B3689" s="14" t="s">
        <v>49</v>
      </c>
      <c r="C3689" s="14" t="s">
        <v>17492</v>
      </c>
      <c r="D3689" s="14" t="s">
        <v>117</v>
      </c>
      <c r="E3689" s="14" t="s">
        <v>17493</v>
      </c>
      <c r="F3689" s="14" t="s">
        <v>127</v>
      </c>
      <c r="G3689" s="26">
        <v>43649</v>
      </c>
      <c r="H3689" s="14">
        <v>2019</v>
      </c>
      <c r="I3689" s="14" t="s">
        <v>360</v>
      </c>
      <c r="J3689" s="14" t="s">
        <v>106</v>
      </c>
      <c r="K3689" s="14" t="s">
        <v>1599</v>
      </c>
      <c r="L3689" s="14" t="s">
        <v>17494</v>
      </c>
      <c r="M3689" s="14">
        <f t="shared" si="456"/>
        <v>2019</v>
      </c>
      <c r="N3689" s="14">
        <f t="shared" si="457"/>
        <v>7</v>
      </c>
      <c r="O3689" s="14" t="str">
        <f>IFERROR(VLOOKUP(I3689,Lists!$F$2:$G$16,2,FALSE()),"Not Rated")</f>
        <v>Adults</v>
      </c>
      <c r="P3689" s="14">
        <f t="shared" si="458"/>
        <v>2</v>
      </c>
      <c r="Q3689" s="14" t="str">
        <f t="shared" si="459"/>
        <v>Australia</v>
      </c>
      <c r="R3689" s="14" t="str">
        <f t="shared" si="460"/>
        <v>|Australia|</v>
      </c>
      <c r="S3689" s="14" t="str">
        <f t="shared" si="461"/>
        <v>|International TV Shows|Reality TV|</v>
      </c>
      <c r="T3689" s="14" t="str">
        <f t="shared" si="462"/>
        <v>|Unknown|</v>
      </c>
      <c r="U3689" s="14" t="str">
        <f t="shared" si="463"/>
        <v>|Lorinska Merrington|Jane Scandizzo|Rachel Watts|Maria DiGeronimo|</v>
      </c>
    </row>
    <row r="3690" spans="1:21">
      <c r="A3690" s="14" t="s">
        <v>17495</v>
      </c>
      <c r="B3690" s="14" t="s">
        <v>49</v>
      </c>
      <c r="C3690" s="14" t="s">
        <v>17496</v>
      </c>
      <c r="D3690" s="14" t="s">
        <v>117</v>
      </c>
      <c r="E3690" s="14" t="s">
        <v>17497</v>
      </c>
      <c r="F3690" s="14" t="s">
        <v>139</v>
      </c>
      <c r="G3690" s="26">
        <v>43648</v>
      </c>
      <c r="H3690" s="14">
        <v>2019</v>
      </c>
      <c r="I3690" s="14" t="s">
        <v>361</v>
      </c>
      <c r="J3690" s="14" t="s">
        <v>105</v>
      </c>
      <c r="K3690" s="14" t="s">
        <v>1905</v>
      </c>
      <c r="L3690" s="14" t="s">
        <v>17498</v>
      </c>
      <c r="M3690" s="14">
        <f t="shared" si="456"/>
        <v>2019</v>
      </c>
      <c r="N3690" s="14">
        <f t="shared" si="457"/>
        <v>7</v>
      </c>
      <c r="O3690" s="14" t="str">
        <f>IFERROR(VLOOKUP(I3690,Lists!$F$2:$G$16,2,FALSE()),"Not Rated")</f>
        <v>Teens</v>
      </c>
      <c r="P3690" s="14">
        <f t="shared" si="458"/>
        <v>1</v>
      </c>
      <c r="Q3690" s="14" t="str">
        <f t="shared" si="459"/>
        <v>Thailand</v>
      </c>
      <c r="R3690" s="14" t="str">
        <f t="shared" si="460"/>
        <v>|Thailand|</v>
      </c>
      <c r="S3690" s="14" t="str">
        <f t="shared" si="461"/>
        <v>|International TV Shows|Romantic TV Shows|TV Dramas|</v>
      </c>
      <c r="T3690" s="14" t="str">
        <f t="shared" si="462"/>
        <v>|Unknown|</v>
      </c>
      <c r="U3690" s="14" t="str">
        <f t="shared" si="463"/>
        <v>|Apinya Sakuljaroensuk|Kanokchat Munyadon|Gyeon Seo|Nalin Hohler|Thongpoom Siripipat|Chinawut Indracusin|Preeyada Sitthachai|Akarin Akaranitimaytharatt|Adul Charoenrasameekiat|Kanlaya Lertkasemsup|</v>
      </c>
    </row>
    <row r="3691" spans="1:21">
      <c r="A3691" s="14" t="s">
        <v>17499</v>
      </c>
      <c r="B3691" s="14" t="s">
        <v>49</v>
      </c>
      <c r="C3691" s="14" t="s">
        <v>17500</v>
      </c>
      <c r="D3691" s="14" t="s">
        <v>117</v>
      </c>
      <c r="E3691" s="14" t="s">
        <v>17501</v>
      </c>
      <c r="F3691" s="14" t="s">
        <v>139</v>
      </c>
      <c r="G3691" s="26">
        <v>43648</v>
      </c>
      <c r="H3691" s="14">
        <v>2019</v>
      </c>
      <c r="I3691" s="14" t="s">
        <v>361</v>
      </c>
      <c r="J3691" s="14" t="s">
        <v>105</v>
      </c>
      <c r="K3691" s="14" t="s">
        <v>1905</v>
      </c>
      <c r="L3691" s="14" t="s">
        <v>17502</v>
      </c>
      <c r="M3691" s="14">
        <f t="shared" si="456"/>
        <v>2019</v>
      </c>
      <c r="N3691" s="14">
        <f t="shared" si="457"/>
        <v>7</v>
      </c>
      <c r="O3691" s="14" t="str">
        <f>IFERROR(VLOOKUP(I3691,Lists!$F$2:$G$16,2,FALSE()),"Not Rated")</f>
        <v>Teens</v>
      </c>
      <c r="P3691" s="14">
        <f t="shared" si="458"/>
        <v>1</v>
      </c>
      <c r="Q3691" s="14" t="str">
        <f t="shared" si="459"/>
        <v>Thailand</v>
      </c>
      <c r="R3691" s="14" t="str">
        <f t="shared" si="460"/>
        <v>|Thailand|</v>
      </c>
      <c r="S3691" s="14" t="str">
        <f t="shared" si="461"/>
        <v>|International TV Shows|Romantic TV Shows|TV Dramas|</v>
      </c>
      <c r="T3691" s="14" t="str">
        <f t="shared" si="462"/>
        <v>|Unknown|</v>
      </c>
      <c r="U3691" s="14" t="str">
        <f t="shared" si="463"/>
        <v>|Chanon Santinatornkul|Sutatta Udomsilp|Morakot Liu|Varot Makaduangkeo|Sutthatip Wutichaipradit|Cholsawas Tiewwanichkul|Surapol Poonpiriya|Hattaya Wongkrachang|</v>
      </c>
    </row>
    <row r="3692" spans="1:21">
      <c r="A3692" s="14" t="s">
        <v>17503</v>
      </c>
      <c r="B3692" s="14" t="s">
        <v>49</v>
      </c>
      <c r="C3692" s="14" t="s">
        <v>17504</v>
      </c>
      <c r="D3692" s="14" t="s">
        <v>117</v>
      </c>
      <c r="E3692" s="14" t="s">
        <v>17505</v>
      </c>
      <c r="F3692" s="14" t="s">
        <v>123</v>
      </c>
      <c r="G3692" s="26">
        <v>43648</v>
      </c>
      <c r="H3692" s="14">
        <v>2019</v>
      </c>
      <c r="I3692" s="14" t="s">
        <v>361</v>
      </c>
      <c r="J3692" s="14" t="s">
        <v>105</v>
      </c>
      <c r="K3692" s="14" t="s">
        <v>11930</v>
      </c>
      <c r="L3692" s="14" t="s">
        <v>17506</v>
      </c>
      <c r="M3692" s="14">
        <f t="shared" si="456"/>
        <v>2019</v>
      </c>
      <c r="N3692" s="14">
        <f t="shared" si="457"/>
        <v>7</v>
      </c>
      <c r="O3692" s="14" t="str">
        <f>IFERROR(VLOOKUP(I3692,Lists!$F$2:$G$16,2,FALSE()),"Not Rated")</f>
        <v>Teens</v>
      </c>
      <c r="P3692" s="14">
        <f t="shared" si="458"/>
        <v>1</v>
      </c>
      <c r="Q3692" s="14" t="str">
        <f t="shared" si="459"/>
        <v>South Korea</v>
      </c>
      <c r="R3692" s="14" t="str">
        <f t="shared" si="460"/>
        <v>|South Korea|</v>
      </c>
      <c r="S3692" s="14" t="str">
        <f t="shared" si="461"/>
        <v>|International TV Shows|Korean TV Shows|TV Dramas|</v>
      </c>
      <c r="T3692" s="14" t="str">
        <f t="shared" si="462"/>
        <v>|Unknown|</v>
      </c>
      <c r="U3692" s="14" t="str">
        <f t="shared" si="463"/>
        <v>|Ji Jin-hee|Lee Jun-hyuk|Heo Jun-ho|Kang Han-na|Bae Jong-ok|Kim Gyu-ri|Son Suk-ku|Choi Yoon-young|Lee Moo-saeng|</v>
      </c>
    </row>
    <row r="3693" spans="1:21">
      <c r="A3693" s="14" t="s">
        <v>17507</v>
      </c>
      <c r="B3693" s="14" t="s">
        <v>49</v>
      </c>
      <c r="C3693" s="14" t="s">
        <v>17508</v>
      </c>
      <c r="D3693" s="14" t="s">
        <v>117</v>
      </c>
      <c r="E3693" s="14" t="s">
        <v>17509</v>
      </c>
      <c r="F3693" s="14" t="s">
        <v>115</v>
      </c>
      <c r="G3693" s="26">
        <v>43647</v>
      </c>
      <c r="H3693" s="14">
        <v>2008</v>
      </c>
      <c r="I3693" s="14" t="s">
        <v>362</v>
      </c>
      <c r="J3693" s="14" t="s">
        <v>105</v>
      </c>
      <c r="K3693" s="14" t="s">
        <v>11022</v>
      </c>
      <c r="L3693" s="14" t="s">
        <v>17510</v>
      </c>
      <c r="M3693" s="14">
        <f t="shared" si="456"/>
        <v>2019</v>
      </c>
      <c r="N3693" s="14">
        <f t="shared" si="457"/>
        <v>7</v>
      </c>
      <c r="O3693" s="14" t="str">
        <f>IFERROR(VLOOKUP(I3693,Lists!$F$2:$G$16,2,FALSE()),"Not Rated")</f>
        <v>Older Kids</v>
      </c>
      <c r="P3693" s="14">
        <f t="shared" si="458"/>
        <v>1</v>
      </c>
      <c r="Q3693" s="14" t="str">
        <f t="shared" si="459"/>
        <v>United States</v>
      </c>
      <c r="R3693" s="14" t="str">
        <f t="shared" si="460"/>
        <v>|United States|</v>
      </c>
      <c r="S3693" s="14" t="str">
        <f t="shared" si="461"/>
        <v>|Kids' TV|TV Action &amp; Adventure|TV Comedies|</v>
      </c>
      <c r="T3693" s="14" t="str">
        <f t="shared" si="462"/>
        <v>|Unknown|</v>
      </c>
      <c r="U3693" s="14" t="str">
        <f t="shared" si="463"/>
        <v>|Jack Black|Dustin Hoffman|Dennis Haysbert|Paul Scheer|Randall Duk Kim|David Cross|Jessica DiCicco|Jaycee Chan|Angelina Jolie|Seth Rogen|Tony Leondis|</v>
      </c>
    </row>
    <row r="3694" spans="1:21">
      <c r="A3694" s="14" t="s">
        <v>17511</v>
      </c>
      <c r="B3694" s="14" t="s">
        <v>49</v>
      </c>
      <c r="C3694" s="14" t="s">
        <v>17512</v>
      </c>
      <c r="D3694" s="14" t="s">
        <v>117</v>
      </c>
      <c r="E3694" s="14" t="s">
        <v>17513</v>
      </c>
      <c r="F3694" s="14" t="s">
        <v>115</v>
      </c>
      <c r="G3694" s="26">
        <v>43647</v>
      </c>
      <c r="H3694" s="14">
        <v>2018</v>
      </c>
      <c r="I3694" s="14" t="s">
        <v>366</v>
      </c>
      <c r="J3694" s="14" t="s">
        <v>106</v>
      </c>
      <c r="K3694" s="14" t="s">
        <v>256</v>
      </c>
      <c r="L3694" s="14" t="s">
        <v>17514</v>
      </c>
      <c r="M3694" s="14">
        <f t="shared" si="456"/>
        <v>2019</v>
      </c>
      <c r="N3694" s="14">
        <f t="shared" si="457"/>
        <v>7</v>
      </c>
      <c r="O3694" s="14" t="str">
        <f>IFERROR(VLOOKUP(I3694,Lists!$F$2:$G$16,2,FALSE()),"Not Rated")</f>
        <v>Kids</v>
      </c>
      <c r="P3694" s="14">
        <f t="shared" si="458"/>
        <v>2</v>
      </c>
      <c r="Q3694" s="14" t="str">
        <f t="shared" si="459"/>
        <v>United States</v>
      </c>
      <c r="R3694" s="14" t="str">
        <f t="shared" si="460"/>
        <v>|United States|</v>
      </c>
      <c r="S3694" s="14" t="str">
        <f t="shared" si="461"/>
        <v>|Kids' TV|</v>
      </c>
      <c r="T3694" s="14" t="str">
        <f t="shared" si="462"/>
        <v>|Unknown|</v>
      </c>
      <c r="U3694" s="14" t="str">
        <f t="shared" si="463"/>
        <v>|Sam Vincent|Kira Tozer|Andrea Libman|</v>
      </c>
    </row>
    <row r="3695" spans="1:21">
      <c r="A3695" s="14" t="s">
        <v>17515</v>
      </c>
      <c r="B3695" s="14" t="s">
        <v>48</v>
      </c>
      <c r="C3695" s="14" t="s">
        <v>17516</v>
      </c>
      <c r="D3695" s="14" t="s">
        <v>15309</v>
      </c>
      <c r="E3695" s="14" t="s">
        <v>17517</v>
      </c>
      <c r="F3695" s="14" t="s">
        <v>115</v>
      </c>
      <c r="G3695" s="26">
        <v>43647</v>
      </c>
      <c r="H3695" s="14">
        <v>2019</v>
      </c>
      <c r="I3695" s="14" t="s">
        <v>360</v>
      </c>
      <c r="J3695" s="14" t="s">
        <v>2497</v>
      </c>
      <c r="K3695" s="14" t="s">
        <v>261</v>
      </c>
      <c r="L3695" s="14" t="s">
        <v>17518</v>
      </c>
      <c r="M3695" s="14">
        <f t="shared" si="456"/>
        <v>2019</v>
      </c>
      <c r="N3695" s="14">
        <f t="shared" si="457"/>
        <v>7</v>
      </c>
      <c r="O3695" s="14" t="str">
        <f>IFERROR(VLOOKUP(I3695,Lists!$F$2:$G$16,2,FALSE()),"Not Rated")</f>
        <v>Adults</v>
      </c>
      <c r="P3695" s="14">
        <f t="shared" si="458"/>
        <v>66</v>
      </c>
      <c r="Q3695" s="14" t="str">
        <f t="shared" si="459"/>
        <v>United States</v>
      </c>
      <c r="R3695" s="14" t="str">
        <f t="shared" si="460"/>
        <v>|United States|</v>
      </c>
      <c r="S3695" s="14" t="str">
        <f t="shared" si="461"/>
        <v>|Stand-Up Comedy|</v>
      </c>
      <c r="T3695" s="14" t="str">
        <f t="shared" si="462"/>
        <v>|Linda Mendoza|</v>
      </c>
      <c r="U3695" s="14" t="str">
        <f t="shared" si="463"/>
        <v>|Katherine Ryan|</v>
      </c>
    </row>
    <row r="3696" spans="1:21">
      <c r="A3696" s="14" t="s">
        <v>17519</v>
      </c>
      <c r="B3696" s="14" t="s">
        <v>49</v>
      </c>
      <c r="C3696" s="14" t="s">
        <v>17520</v>
      </c>
      <c r="D3696" s="14" t="s">
        <v>117</v>
      </c>
      <c r="E3696" s="14" t="s">
        <v>17521</v>
      </c>
      <c r="F3696" s="14" t="s">
        <v>120</v>
      </c>
      <c r="G3696" s="26">
        <v>43647</v>
      </c>
      <c r="H3696" s="14">
        <v>2015</v>
      </c>
      <c r="I3696" s="14" t="s">
        <v>366</v>
      </c>
      <c r="J3696" s="14" t="s">
        <v>105</v>
      </c>
      <c r="K3696" s="14" t="s">
        <v>256</v>
      </c>
      <c r="L3696" s="14" t="s">
        <v>17522</v>
      </c>
      <c r="M3696" s="14">
        <f t="shared" si="456"/>
        <v>2019</v>
      </c>
      <c r="N3696" s="14">
        <f t="shared" si="457"/>
        <v>7</v>
      </c>
      <c r="O3696" s="14" t="str">
        <f>IFERROR(VLOOKUP(I3696,Lists!$F$2:$G$16,2,FALSE()),"Not Rated")</f>
        <v>Kids</v>
      </c>
      <c r="P3696" s="14">
        <f t="shared" si="458"/>
        <v>1</v>
      </c>
      <c r="Q3696" s="14" t="str">
        <f t="shared" si="459"/>
        <v>France</v>
      </c>
      <c r="R3696" s="14" t="str">
        <f t="shared" si="460"/>
        <v>|France|</v>
      </c>
      <c r="S3696" s="14" t="str">
        <f t="shared" si="461"/>
        <v>|Kids' TV|</v>
      </c>
      <c r="T3696" s="14" t="str">
        <f t="shared" si="462"/>
        <v>|Unknown|</v>
      </c>
      <c r="U3696" s="14" t="str">
        <f t="shared" si="463"/>
        <v>|Bruno Guéraçague|</v>
      </c>
    </row>
    <row r="3697" spans="1:21">
      <c r="A3697" s="14" t="s">
        <v>17523</v>
      </c>
      <c r="B3697" s="14" t="s">
        <v>49</v>
      </c>
      <c r="C3697" s="14" t="s">
        <v>17524</v>
      </c>
      <c r="D3697" s="14" t="s">
        <v>117</v>
      </c>
      <c r="E3697" s="14" t="s">
        <v>17525</v>
      </c>
      <c r="F3697" s="14" t="s">
        <v>120</v>
      </c>
      <c r="G3697" s="26">
        <v>43647</v>
      </c>
      <c r="H3697" s="14">
        <v>2018</v>
      </c>
      <c r="I3697" s="14" t="s">
        <v>365</v>
      </c>
      <c r="J3697" s="14" t="s">
        <v>105</v>
      </c>
      <c r="K3697" s="14" t="s">
        <v>617</v>
      </c>
      <c r="L3697" s="14" t="s">
        <v>17526</v>
      </c>
      <c r="M3697" s="14">
        <f t="shared" si="456"/>
        <v>2019</v>
      </c>
      <c r="N3697" s="14">
        <f t="shared" si="457"/>
        <v>7</v>
      </c>
      <c r="O3697" s="14" t="str">
        <f>IFERROR(VLOOKUP(I3697,Lists!$F$2:$G$16,2,FALSE()),"Not Rated")</f>
        <v>Kids</v>
      </c>
      <c r="P3697" s="14">
        <f t="shared" si="458"/>
        <v>1</v>
      </c>
      <c r="Q3697" s="14" t="str">
        <f t="shared" si="459"/>
        <v>France</v>
      </c>
      <c r="R3697" s="14" t="str">
        <f t="shared" si="460"/>
        <v>|France|</v>
      </c>
      <c r="S3697" s="14" t="str">
        <f t="shared" si="461"/>
        <v>|Kids' TV|TV Comedies|</v>
      </c>
      <c r="T3697" s="14" t="str">
        <f t="shared" si="462"/>
        <v>|Unknown|</v>
      </c>
      <c r="U3697" s="14" t="str">
        <f t="shared" si="463"/>
        <v>|Damien Laquet|David Gasman|Barbara Scaff|</v>
      </c>
    </row>
    <row r="3698" spans="1:21">
      <c r="A3698" s="14" t="s">
        <v>17527</v>
      </c>
      <c r="B3698" s="14" t="s">
        <v>49</v>
      </c>
      <c r="C3698" s="14" t="s">
        <v>17528</v>
      </c>
      <c r="D3698" s="14" t="s">
        <v>117</v>
      </c>
      <c r="E3698" s="14" t="s">
        <v>17529</v>
      </c>
      <c r="F3698" s="14" t="s">
        <v>121</v>
      </c>
      <c r="G3698" s="26">
        <v>43647</v>
      </c>
      <c r="H3698" s="14">
        <v>2018</v>
      </c>
      <c r="I3698" s="14" t="s">
        <v>360</v>
      </c>
      <c r="J3698" s="14" t="s">
        <v>105</v>
      </c>
      <c r="K3698" s="14" t="s">
        <v>822</v>
      </c>
      <c r="L3698" s="14" t="s">
        <v>17530</v>
      </c>
      <c r="M3698" s="14">
        <f t="shared" si="456"/>
        <v>2019</v>
      </c>
      <c r="N3698" s="14">
        <f t="shared" si="457"/>
        <v>7</v>
      </c>
      <c r="O3698" s="14" t="str">
        <f>IFERROR(VLOOKUP(I3698,Lists!$F$2:$G$16,2,FALSE()),"Not Rated")</f>
        <v>Adults</v>
      </c>
      <c r="P3698" s="14">
        <f t="shared" si="458"/>
        <v>1</v>
      </c>
      <c r="Q3698" s="14" t="str">
        <f t="shared" si="459"/>
        <v>Japan</v>
      </c>
      <c r="R3698" s="14" t="str">
        <f t="shared" si="460"/>
        <v>|Japan|</v>
      </c>
      <c r="S3698" s="14" t="str">
        <f t="shared" si="461"/>
        <v>|Anime Series|International TV Shows|</v>
      </c>
      <c r="T3698" s="14" t="str">
        <f t="shared" si="462"/>
        <v>|Unknown|</v>
      </c>
      <c r="U3698" s="14" t="str">
        <f t="shared" si="463"/>
        <v>|Kentaro Kumagai|Akari Kito|Yuichi Nakamura|Reina Ueda|Satoshi Hino|Yoshitsugu Matsuoka|Natsumi Takamori|Ai Kayano|Takahiro Sakurai|Wataru Hatano|Yuichi Iguchi|Minori Suzuki|Megumi Nakajima|Yuhko Kaida|Chika Anzai|Yumi Uchiyama|Kaede Hondo|Satoshi Mikami|Ayane Sakura|Ari Ozawa|Tatsuhisa Suzuki|Hiro Shimono|</v>
      </c>
    </row>
    <row r="3699" spans="1:21">
      <c r="A3699" s="14" t="s">
        <v>17531</v>
      </c>
      <c r="B3699" s="14" t="s">
        <v>48</v>
      </c>
      <c r="C3699" s="14" t="s">
        <v>17532</v>
      </c>
      <c r="D3699" s="14" t="s">
        <v>17533</v>
      </c>
      <c r="E3699" s="14" t="s">
        <v>117</v>
      </c>
      <c r="F3699" s="14" t="s">
        <v>14751</v>
      </c>
      <c r="G3699" s="26">
        <v>43647</v>
      </c>
      <c r="H3699" s="14">
        <v>2013</v>
      </c>
      <c r="I3699" s="14" t="s">
        <v>360</v>
      </c>
      <c r="J3699" s="14" t="s">
        <v>535</v>
      </c>
      <c r="K3699" s="14" t="s">
        <v>496</v>
      </c>
      <c r="L3699" s="14" t="s">
        <v>17534</v>
      </c>
      <c r="M3699" s="14">
        <f t="shared" si="456"/>
        <v>2019</v>
      </c>
      <c r="N3699" s="14">
        <f t="shared" si="457"/>
        <v>7</v>
      </c>
      <c r="O3699" s="14" t="str">
        <f>IFERROR(VLOOKUP(I3699,Lists!$F$2:$G$16,2,FALSE()),"Not Rated")</f>
        <v>Adults</v>
      </c>
      <c r="P3699" s="14">
        <f t="shared" si="458"/>
        <v>61</v>
      </c>
      <c r="Q3699" s="14" t="str">
        <f t="shared" si="459"/>
        <v>United States</v>
      </c>
      <c r="R3699" s="14" t="str">
        <f t="shared" si="460"/>
        <v>|United States|Spain|</v>
      </c>
      <c r="S3699" s="14" t="str">
        <f t="shared" si="461"/>
        <v>|Documentaries|International Movies|</v>
      </c>
      <c r="T3699" s="14" t="str">
        <f t="shared" si="462"/>
        <v>|Hernán Zin|</v>
      </c>
      <c r="U3699" s="14" t="str">
        <f t="shared" si="463"/>
        <v>|Unknown|</v>
      </c>
    </row>
    <row r="3700" spans="1:21">
      <c r="A3700" s="14" t="s">
        <v>17535</v>
      </c>
      <c r="B3700" s="14" t="s">
        <v>48</v>
      </c>
      <c r="C3700" s="14" t="s">
        <v>17536</v>
      </c>
      <c r="D3700" s="14" t="s">
        <v>17537</v>
      </c>
      <c r="E3700" s="14" t="s">
        <v>17538</v>
      </c>
      <c r="F3700" s="14" t="s">
        <v>139</v>
      </c>
      <c r="G3700" s="26">
        <v>43646</v>
      </c>
      <c r="H3700" s="14">
        <v>2019</v>
      </c>
      <c r="I3700" s="14" t="s">
        <v>360</v>
      </c>
      <c r="J3700" s="14" t="s">
        <v>682</v>
      </c>
      <c r="K3700" s="14" t="s">
        <v>17539</v>
      </c>
      <c r="L3700" s="14" t="s">
        <v>17540</v>
      </c>
      <c r="M3700" s="14">
        <f t="shared" si="456"/>
        <v>2019</v>
      </c>
      <c r="N3700" s="14">
        <f t="shared" si="457"/>
        <v>6</v>
      </c>
      <c r="O3700" s="14" t="str">
        <f>IFERROR(VLOOKUP(I3700,Lists!$F$2:$G$16,2,FALSE()),"Not Rated")</f>
        <v>Adults</v>
      </c>
      <c r="P3700" s="14">
        <f t="shared" si="458"/>
        <v>122</v>
      </c>
      <c r="Q3700" s="14" t="str">
        <f t="shared" si="459"/>
        <v>Thailand</v>
      </c>
      <c r="R3700" s="14" t="str">
        <f t="shared" si="460"/>
        <v>|Thailand|</v>
      </c>
      <c r="S3700" s="14" t="str">
        <f t="shared" si="461"/>
        <v>|Horror Movies|International Movies|Romantic Movies|</v>
      </c>
      <c r="T3700" s="14" t="str">
        <f t="shared" si="462"/>
        <v>|Sittisiri Mongkolsiri|</v>
      </c>
      <c r="U3700" s="14" t="str">
        <f t="shared" si="463"/>
        <v>|Phantira Pipityakorn|Oabnithi Wiwattanawarang|Sapol Assawamunkong|Surasak Vongthai|Sahatchai 'Stop' Chumrum|Sahajak Boonthanakit|Makorn Supinacharoen|Sasithorn Panichnok|</v>
      </c>
    </row>
    <row r="3701" spans="1:21">
      <c r="A3701" s="14" t="s">
        <v>17541</v>
      </c>
      <c r="B3701" s="14" t="s">
        <v>48</v>
      </c>
      <c r="C3701" s="14" t="s">
        <v>17542</v>
      </c>
      <c r="D3701" s="14" t="s">
        <v>17543</v>
      </c>
      <c r="E3701" s="14" t="s">
        <v>17544</v>
      </c>
      <c r="F3701" s="14" t="s">
        <v>116</v>
      </c>
      <c r="G3701" s="26">
        <v>43646</v>
      </c>
      <c r="H3701" s="14">
        <v>2019</v>
      </c>
      <c r="I3701" s="14" t="s">
        <v>361</v>
      </c>
      <c r="J3701" s="14" t="s">
        <v>2206</v>
      </c>
      <c r="K3701" s="14" t="s">
        <v>605</v>
      </c>
      <c r="L3701" s="14" t="s">
        <v>17545</v>
      </c>
      <c r="M3701" s="14">
        <f t="shared" si="456"/>
        <v>2019</v>
      </c>
      <c r="N3701" s="14">
        <f t="shared" si="457"/>
        <v>6</v>
      </c>
      <c r="O3701" s="14" t="str">
        <f>IFERROR(VLOOKUP(I3701,Lists!$F$2:$G$16,2,FALSE()),"Not Rated")</f>
        <v>Teens</v>
      </c>
      <c r="P3701" s="14">
        <f t="shared" si="458"/>
        <v>141</v>
      </c>
      <c r="Q3701" s="14" t="str">
        <f t="shared" si="459"/>
        <v>India</v>
      </c>
      <c r="R3701" s="14" t="str">
        <f t="shared" si="460"/>
        <v>|India|</v>
      </c>
      <c r="S3701" s="14" t="str">
        <f t="shared" si="461"/>
        <v>|Dramas|International Movies|Thrillers|</v>
      </c>
      <c r="T3701" s="14" t="str">
        <f t="shared" si="462"/>
        <v>|Robbie Grewal|</v>
      </c>
      <c r="U3701" s="14" t="str">
        <f t="shared" si="463"/>
        <v>|John Abraham|Jackie Shroff|Mouni Roy|Sikander Kher|Raghuvir Yadav|Alka Amin|Rajesh Shringarpure|Anil George|</v>
      </c>
    </row>
    <row r="3702" spans="1:21">
      <c r="A3702" s="14" t="s">
        <v>17546</v>
      </c>
      <c r="B3702" s="14" t="s">
        <v>49</v>
      </c>
      <c r="C3702" s="14" t="s">
        <v>17547</v>
      </c>
      <c r="D3702" s="14" t="s">
        <v>117</v>
      </c>
      <c r="E3702" s="14" t="s">
        <v>17548</v>
      </c>
      <c r="F3702" s="14" t="s">
        <v>115</v>
      </c>
      <c r="G3702" s="26">
        <v>43646</v>
      </c>
      <c r="H3702" s="14">
        <v>2011</v>
      </c>
      <c r="I3702" s="14" t="s">
        <v>360</v>
      </c>
      <c r="J3702" s="14" t="s">
        <v>106</v>
      </c>
      <c r="K3702" s="14" t="s">
        <v>5876</v>
      </c>
      <c r="L3702" s="14" t="s">
        <v>17549</v>
      </c>
      <c r="M3702" s="14">
        <f t="shared" si="456"/>
        <v>2019</v>
      </c>
      <c r="N3702" s="14">
        <f t="shared" si="457"/>
        <v>6</v>
      </c>
      <c r="O3702" s="14" t="str">
        <f>IFERROR(VLOOKUP(I3702,Lists!$F$2:$G$16,2,FALSE()),"Not Rated")</f>
        <v>Adults</v>
      </c>
      <c r="P3702" s="14">
        <f t="shared" si="458"/>
        <v>2</v>
      </c>
      <c r="Q3702" s="14" t="str">
        <f t="shared" si="459"/>
        <v>United States</v>
      </c>
      <c r="R3702" s="14" t="str">
        <f t="shared" si="460"/>
        <v>|United States|</v>
      </c>
      <c r="S3702" s="14" t="str">
        <f t="shared" si="461"/>
        <v>|Reality TV|TV Comedies|TV Horror|</v>
      </c>
      <c r="T3702" s="14" t="str">
        <f t="shared" si="462"/>
        <v>|Unknown|</v>
      </c>
      <c r="U3702" s="14" t="str">
        <f t="shared" si="463"/>
        <v>|Tracy Morgan|Lauren Ash|</v>
      </c>
    </row>
    <row r="3703" spans="1:21">
      <c r="A3703" s="14" t="s">
        <v>17550</v>
      </c>
      <c r="B3703" s="14" t="s">
        <v>48</v>
      </c>
      <c r="C3703" s="14" t="s">
        <v>17551</v>
      </c>
      <c r="D3703" s="14" t="s">
        <v>17552</v>
      </c>
      <c r="E3703" s="14" t="s">
        <v>17553</v>
      </c>
      <c r="F3703" s="14" t="s">
        <v>116</v>
      </c>
      <c r="G3703" s="26">
        <v>43645</v>
      </c>
      <c r="H3703" s="14">
        <v>2019</v>
      </c>
      <c r="I3703" s="14" t="s">
        <v>360</v>
      </c>
      <c r="J3703" s="14" t="s">
        <v>14335</v>
      </c>
      <c r="K3703" s="14" t="s">
        <v>834</v>
      </c>
      <c r="L3703" s="14" t="s">
        <v>17554</v>
      </c>
      <c r="M3703" s="14">
        <f t="shared" si="456"/>
        <v>2019</v>
      </c>
      <c r="N3703" s="14">
        <f t="shared" si="457"/>
        <v>6</v>
      </c>
      <c r="O3703" s="14" t="str">
        <f>IFERROR(VLOOKUP(I3703,Lists!$F$2:$G$16,2,FALSE()),"Not Rated")</f>
        <v>Adults</v>
      </c>
      <c r="P3703" s="14">
        <f t="shared" si="458"/>
        <v>176</v>
      </c>
      <c r="Q3703" s="14" t="str">
        <f t="shared" si="459"/>
        <v>India</v>
      </c>
      <c r="R3703" s="14" t="str">
        <f t="shared" si="460"/>
        <v>|India|</v>
      </c>
      <c r="S3703" s="14" t="str">
        <f t="shared" si="461"/>
        <v>|Comedies|Dramas|International Movies|</v>
      </c>
      <c r="T3703" s="14" t="str">
        <f t="shared" si="462"/>
        <v>|Thiagarajan Kumararaja|</v>
      </c>
      <c r="U3703" s="14" t="str">
        <f t="shared" si="463"/>
        <v>|Vijay Sethupathi|Fahadh Faasil|Samantha Ruth Prabhu|Ramya Krishnan|Mysskin|Gayathrie|Ashwanth Ashok Kumar|Bagavathi Perumal|</v>
      </c>
    </row>
    <row r="3704" spans="1:21">
      <c r="A3704" s="14" t="s">
        <v>17555</v>
      </c>
      <c r="B3704" s="14" t="s">
        <v>49</v>
      </c>
      <c r="C3704" s="14" t="s">
        <v>17556</v>
      </c>
      <c r="D3704" s="14" t="s">
        <v>117</v>
      </c>
      <c r="E3704" s="14" t="s">
        <v>117</v>
      </c>
      <c r="F3704" s="14" t="s">
        <v>115</v>
      </c>
      <c r="G3704" s="26">
        <v>43644</v>
      </c>
      <c r="H3704" s="14">
        <v>2019</v>
      </c>
      <c r="I3704" s="14" t="s">
        <v>360</v>
      </c>
      <c r="J3704" s="14" t="s">
        <v>107</v>
      </c>
      <c r="K3704" s="14" t="s">
        <v>2015</v>
      </c>
      <c r="L3704" s="14" t="s">
        <v>17557</v>
      </c>
      <c r="M3704" s="14">
        <f t="shared" si="456"/>
        <v>2019</v>
      </c>
      <c r="N3704" s="14">
        <f t="shared" si="457"/>
        <v>6</v>
      </c>
      <c r="O3704" s="14" t="str">
        <f>IFERROR(VLOOKUP(I3704,Lists!$F$2:$G$16,2,FALSE()),"Not Rated")</f>
        <v>Adults</v>
      </c>
      <c r="P3704" s="14">
        <f t="shared" si="458"/>
        <v>3</v>
      </c>
      <c r="Q3704" s="14" t="str">
        <f t="shared" si="459"/>
        <v>United States</v>
      </c>
      <c r="R3704" s="14" t="str">
        <f t="shared" si="460"/>
        <v>|United States|</v>
      </c>
      <c r="S3704" s="14" t="str">
        <f t="shared" si="461"/>
        <v>|Crime TV Shows|Docuseries|</v>
      </c>
      <c r="T3704" s="14" t="str">
        <f t="shared" si="462"/>
        <v>|Unknown|</v>
      </c>
      <c r="U3704" s="14" t="str">
        <f t="shared" si="463"/>
        <v>|Unknown|</v>
      </c>
    </row>
    <row r="3705" spans="1:21">
      <c r="A3705" s="14" t="s">
        <v>17558</v>
      </c>
      <c r="B3705" s="14" t="s">
        <v>48</v>
      </c>
      <c r="C3705" s="14" t="s">
        <v>17559</v>
      </c>
      <c r="D3705" s="14" t="s">
        <v>17560</v>
      </c>
      <c r="E3705" s="14" t="s">
        <v>17561</v>
      </c>
      <c r="F3705" s="14" t="s">
        <v>17562</v>
      </c>
      <c r="G3705" s="26">
        <v>43644</v>
      </c>
      <c r="H3705" s="14">
        <v>2018</v>
      </c>
      <c r="I3705" s="14" t="s">
        <v>361</v>
      </c>
      <c r="J3705" s="14" t="s">
        <v>4548</v>
      </c>
      <c r="K3705" s="14" t="s">
        <v>496</v>
      </c>
      <c r="L3705" s="14" t="s">
        <v>17563</v>
      </c>
      <c r="M3705" s="14">
        <f t="shared" si="456"/>
        <v>2019</v>
      </c>
      <c r="N3705" s="14">
        <f t="shared" si="457"/>
        <v>6</v>
      </c>
      <c r="O3705" s="14" t="str">
        <f>IFERROR(VLOOKUP(I3705,Lists!$F$2:$G$16,2,FALSE()),"Not Rated")</f>
        <v>Teens</v>
      </c>
      <c r="P3705" s="14">
        <f t="shared" si="458"/>
        <v>73</v>
      </c>
      <c r="Q3705" s="14" t="str">
        <f t="shared" si="459"/>
        <v>Colombia</v>
      </c>
      <c r="R3705" s="14" t="str">
        <f t="shared" si="460"/>
        <v>|Colombia|Peru|United Kingdom|</v>
      </c>
      <c r="S3705" s="14" t="str">
        <f t="shared" si="461"/>
        <v>|Documentaries|International Movies|</v>
      </c>
      <c r="T3705" s="14" t="str">
        <f t="shared" si="462"/>
        <v>|Kate Horne|</v>
      </c>
      <c r="U3705" s="14" t="str">
        <f t="shared" si="463"/>
        <v>|Jesús Abad Colorado|</v>
      </c>
    </row>
    <row r="3706" spans="1:21">
      <c r="A3706" s="14" t="s">
        <v>17564</v>
      </c>
      <c r="B3706" s="14" t="s">
        <v>49</v>
      </c>
      <c r="C3706" s="14" t="s">
        <v>17565</v>
      </c>
      <c r="D3706" s="14" t="s">
        <v>117</v>
      </c>
      <c r="E3706" s="14" t="s">
        <v>117</v>
      </c>
      <c r="F3706" s="14" t="s">
        <v>115</v>
      </c>
      <c r="G3706" s="26">
        <v>43644</v>
      </c>
      <c r="H3706" s="14">
        <v>2019</v>
      </c>
      <c r="I3706" s="14" t="s">
        <v>360</v>
      </c>
      <c r="J3706" s="14" t="s">
        <v>105</v>
      </c>
      <c r="K3706" s="14" t="s">
        <v>17566</v>
      </c>
      <c r="L3706" s="14" t="s">
        <v>17567</v>
      </c>
      <c r="M3706" s="14">
        <f t="shared" si="456"/>
        <v>2019</v>
      </c>
      <c r="N3706" s="14">
        <f t="shared" si="457"/>
        <v>6</v>
      </c>
      <c r="O3706" s="14" t="str">
        <f>IFERROR(VLOOKUP(I3706,Lists!$F$2:$G$16,2,FALSE()),"Not Rated")</f>
        <v>Adults</v>
      </c>
      <c r="P3706" s="14">
        <f t="shared" si="458"/>
        <v>1</v>
      </c>
      <c r="Q3706" s="14" t="str">
        <f t="shared" si="459"/>
        <v>United States</v>
      </c>
      <c r="R3706" s="14" t="str">
        <f t="shared" si="460"/>
        <v>|United States|</v>
      </c>
      <c r="S3706" s="14" t="str">
        <f t="shared" si="461"/>
        <v>|Crime TV Shows|Docuseries|Science &amp; Nature TV|</v>
      </c>
      <c r="T3706" s="14" t="str">
        <f t="shared" si="462"/>
        <v>|Unknown|</v>
      </c>
      <c r="U3706" s="14" t="str">
        <f t="shared" si="463"/>
        <v>|Unknown|</v>
      </c>
    </row>
    <row r="3707" spans="1:21">
      <c r="A3707" s="14" t="s">
        <v>17568</v>
      </c>
      <c r="B3707" s="14" t="s">
        <v>49</v>
      </c>
      <c r="C3707" s="14" t="s">
        <v>17569</v>
      </c>
      <c r="D3707" s="14" t="s">
        <v>117</v>
      </c>
      <c r="E3707" s="14" t="s">
        <v>17570</v>
      </c>
      <c r="F3707" s="14" t="s">
        <v>127</v>
      </c>
      <c r="G3707" s="26">
        <v>43644</v>
      </c>
      <c r="H3707" s="14">
        <v>2019</v>
      </c>
      <c r="I3707" s="14" t="s">
        <v>360</v>
      </c>
      <c r="J3707" s="14" t="s">
        <v>106</v>
      </c>
      <c r="K3707" s="14" t="s">
        <v>1599</v>
      </c>
      <c r="L3707" s="14" t="s">
        <v>17571</v>
      </c>
      <c r="M3707" s="14">
        <f t="shared" si="456"/>
        <v>2019</v>
      </c>
      <c r="N3707" s="14">
        <f t="shared" si="457"/>
        <v>6</v>
      </c>
      <c r="O3707" s="14" t="str">
        <f>IFERROR(VLOOKUP(I3707,Lists!$F$2:$G$16,2,FALSE()),"Not Rated")</f>
        <v>Adults</v>
      </c>
      <c r="P3707" s="14">
        <f t="shared" si="458"/>
        <v>2</v>
      </c>
      <c r="Q3707" s="14" t="str">
        <f t="shared" si="459"/>
        <v>Australia</v>
      </c>
      <c r="R3707" s="14" t="str">
        <f t="shared" si="460"/>
        <v>|Australia|</v>
      </c>
      <c r="S3707" s="14" t="str">
        <f t="shared" si="461"/>
        <v>|International TV Shows|Reality TV|</v>
      </c>
      <c r="T3707" s="14" t="str">
        <f t="shared" si="462"/>
        <v>|Unknown|</v>
      </c>
      <c r="U3707" s="14" t="str">
        <f t="shared" si="463"/>
        <v>|Luke Jacobz|Juliet Ashworth|</v>
      </c>
    </row>
    <row r="3708" spans="1:21">
      <c r="A3708" s="14" t="s">
        <v>17572</v>
      </c>
      <c r="B3708" s="14" t="s">
        <v>48</v>
      </c>
      <c r="C3708" s="14" t="s">
        <v>17573</v>
      </c>
      <c r="D3708" s="14" t="s">
        <v>17574</v>
      </c>
      <c r="E3708" s="14" t="s">
        <v>17575</v>
      </c>
      <c r="F3708" s="14" t="s">
        <v>125</v>
      </c>
      <c r="G3708" s="26">
        <v>43644</v>
      </c>
      <c r="H3708" s="14">
        <v>2017</v>
      </c>
      <c r="I3708" s="14" t="s">
        <v>360</v>
      </c>
      <c r="J3708" s="14" t="s">
        <v>872</v>
      </c>
      <c r="K3708" s="14" t="s">
        <v>11758</v>
      </c>
      <c r="L3708" s="14" t="s">
        <v>17576</v>
      </c>
      <c r="M3708" s="14">
        <f t="shared" si="456"/>
        <v>2019</v>
      </c>
      <c r="N3708" s="14">
        <f t="shared" si="457"/>
        <v>6</v>
      </c>
      <c r="O3708" s="14" t="str">
        <f>IFERROR(VLOOKUP(I3708,Lists!$F$2:$G$16,2,FALSE()),"Not Rated")</f>
        <v>Adults</v>
      </c>
      <c r="P3708" s="14">
        <f t="shared" si="458"/>
        <v>87</v>
      </c>
      <c r="Q3708" s="14" t="str">
        <f t="shared" si="459"/>
        <v>Mexico</v>
      </c>
      <c r="R3708" s="14" t="str">
        <f t="shared" si="460"/>
        <v>|Mexico|</v>
      </c>
      <c r="S3708" s="14" t="str">
        <f t="shared" si="461"/>
        <v>|Action &amp; Adventure|International Movies|Sci-Fi &amp; Fantasy|</v>
      </c>
      <c r="T3708" s="14" t="str">
        <f t="shared" si="462"/>
        <v>|Roberto Girault Facha|</v>
      </c>
      <c r="U3708" s="14" t="str">
        <f t="shared" si="463"/>
        <v>|Ana Layevska|Alex Sirvent|Paulina Goto|Fernando Estrada|Alejandro Oliva|David Villegas|Xavier Cervantes|Cuauhtémoc Duque|Karyme Lozano|Rodrigo Treviño|</v>
      </c>
    </row>
    <row r="3709" spans="1:21">
      <c r="A3709" s="14" t="s">
        <v>17577</v>
      </c>
      <c r="B3709" s="14" t="s">
        <v>49</v>
      </c>
      <c r="C3709" s="14" t="s">
        <v>17578</v>
      </c>
      <c r="D3709" s="14" t="s">
        <v>117</v>
      </c>
      <c r="E3709" s="14" t="s">
        <v>117</v>
      </c>
      <c r="F3709" s="14" t="s">
        <v>1148</v>
      </c>
      <c r="G3709" s="26">
        <v>43644</v>
      </c>
      <c r="H3709" s="14">
        <v>2019</v>
      </c>
      <c r="I3709" s="14" t="s">
        <v>366</v>
      </c>
      <c r="J3709" s="14" t="s">
        <v>106</v>
      </c>
      <c r="K3709" s="14" t="s">
        <v>634</v>
      </c>
      <c r="L3709" s="14" t="s">
        <v>17579</v>
      </c>
      <c r="M3709" s="14">
        <f t="shared" si="456"/>
        <v>2019</v>
      </c>
      <c r="N3709" s="14">
        <f t="shared" si="457"/>
        <v>6</v>
      </c>
      <c r="O3709" s="14" t="str">
        <f>IFERROR(VLOOKUP(I3709,Lists!$F$2:$G$16,2,FALSE()),"Not Rated")</f>
        <v>Kids</v>
      </c>
      <c r="P3709" s="14">
        <f t="shared" si="458"/>
        <v>2</v>
      </c>
      <c r="Q3709" s="14" t="str">
        <f t="shared" si="459"/>
        <v>Australia</v>
      </c>
      <c r="R3709" s="14" t="str">
        <f t="shared" si="460"/>
        <v>|Australia|United States|</v>
      </c>
      <c r="S3709" s="14" t="str">
        <f t="shared" si="461"/>
        <v>|Kids' TV|TV Sci-Fi &amp; Fantasy|</v>
      </c>
      <c r="T3709" s="14" t="str">
        <f t="shared" si="462"/>
        <v>|Unknown|</v>
      </c>
      <c r="U3709" s="14" t="str">
        <f t="shared" si="463"/>
        <v>|Unknown|</v>
      </c>
    </row>
    <row r="3710" spans="1:21">
      <c r="A3710" s="14" t="s">
        <v>17580</v>
      </c>
      <c r="B3710" s="14" t="s">
        <v>49</v>
      </c>
      <c r="C3710" s="14" t="s">
        <v>17581</v>
      </c>
      <c r="D3710" s="14" t="s">
        <v>117</v>
      </c>
      <c r="E3710" s="14" t="s">
        <v>17582</v>
      </c>
      <c r="F3710" s="14" t="s">
        <v>122</v>
      </c>
      <c r="G3710" s="26">
        <v>43644</v>
      </c>
      <c r="H3710" s="14">
        <v>2018</v>
      </c>
      <c r="I3710" s="14" t="s">
        <v>360</v>
      </c>
      <c r="J3710" s="14" t="s">
        <v>107</v>
      </c>
      <c r="K3710" s="14" t="s">
        <v>1682</v>
      </c>
      <c r="L3710" s="14" t="s">
        <v>17583</v>
      </c>
      <c r="M3710" s="14">
        <f t="shared" si="456"/>
        <v>2019</v>
      </c>
      <c r="N3710" s="14">
        <f t="shared" si="457"/>
        <v>6</v>
      </c>
      <c r="O3710" s="14" t="str">
        <f>IFERROR(VLOOKUP(I3710,Lists!$F$2:$G$16,2,FALSE()),"Not Rated")</f>
        <v>Adults</v>
      </c>
      <c r="P3710" s="14">
        <f t="shared" si="458"/>
        <v>3</v>
      </c>
      <c r="Q3710" s="14" t="str">
        <f t="shared" si="459"/>
        <v>Spain</v>
      </c>
      <c r="R3710" s="14" t="str">
        <f t="shared" si="460"/>
        <v>|Spain|</v>
      </c>
      <c r="S3710" s="14" t="str">
        <f t="shared" si="461"/>
        <v>|International TV Shows|Spanish-Language TV Shows|TV Comedies|</v>
      </c>
      <c r="T3710" s="14" t="str">
        <f t="shared" si="462"/>
        <v>|Unknown|</v>
      </c>
      <c r="U3710" s="14" t="str">
        <f t="shared" si="463"/>
        <v>|Brays Efe|Belén Cuesta|Lidia San José|Álex de Lucas|Mariona Terés|</v>
      </c>
    </row>
    <row r="3711" spans="1:21">
      <c r="A3711" s="14" t="s">
        <v>17584</v>
      </c>
      <c r="B3711" s="14" t="s">
        <v>48</v>
      </c>
      <c r="C3711" s="14" t="s">
        <v>17585</v>
      </c>
      <c r="D3711" s="14" t="s">
        <v>2162</v>
      </c>
      <c r="E3711" s="14" t="s">
        <v>17586</v>
      </c>
      <c r="F3711" s="14" t="s">
        <v>118</v>
      </c>
      <c r="G3711" s="26">
        <v>43643</v>
      </c>
      <c r="H3711" s="14">
        <v>2019</v>
      </c>
      <c r="I3711" s="14" t="s">
        <v>362</v>
      </c>
      <c r="J3711" s="14" t="s">
        <v>5244</v>
      </c>
      <c r="K3711" s="14" t="s">
        <v>13315</v>
      </c>
      <c r="L3711" s="14" t="s">
        <v>17587</v>
      </c>
      <c r="M3711" s="14">
        <f t="shared" si="456"/>
        <v>2019</v>
      </c>
      <c r="N3711" s="14">
        <f t="shared" si="457"/>
        <v>6</v>
      </c>
      <c r="O3711" s="14" t="str">
        <f>IFERROR(VLOOKUP(I3711,Lists!$F$2:$G$16,2,FALSE()),"Not Rated")</f>
        <v>Older Kids</v>
      </c>
      <c r="P3711" s="14">
        <f t="shared" si="458"/>
        <v>15</v>
      </c>
      <c r="Q3711" s="14" t="str">
        <f t="shared" si="459"/>
        <v>United Kingdom</v>
      </c>
      <c r="R3711" s="14" t="str">
        <f t="shared" si="460"/>
        <v>|United Kingdom|</v>
      </c>
      <c r="S3711" s="14" t="str">
        <f t="shared" si="461"/>
        <v>|Dramas|Independent Movies|Music &amp; Musicals|</v>
      </c>
      <c r="T3711" s="14" t="str">
        <f t="shared" si="462"/>
        <v>|Paul Thomas Anderson|</v>
      </c>
      <c r="U3711" s="14" t="str">
        <f t="shared" si="463"/>
        <v>|Thom Yorke|</v>
      </c>
    </row>
    <row r="3712" spans="1:21">
      <c r="A3712" s="14" t="s">
        <v>17588</v>
      </c>
      <c r="B3712" s="14" t="s">
        <v>49</v>
      </c>
      <c r="C3712" s="14" t="s">
        <v>17589</v>
      </c>
      <c r="D3712" s="14" t="s">
        <v>117</v>
      </c>
      <c r="E3712" s="14" t="s">
        <v>17590</v>
      </c>
      <c r="F3712" s="14" t="s">
        <v>117</v>
      </c>
      <c r="G3712" s="26">
        <v>43643</v>
      </c>
      <c r="H3712" s="14">
        <v>2019</v>
      </c>
      <c r="I3712" s="14" t="s">
        <v>360</v>
      </c>
      <c r="J3712" s="14" t="s">
        <v>105</v>
      </c>
      <c r="K3712" s="14" t="s">
        <v>2384</v>
      </c>
      <c r="L3712" s="14" t="s">
        <v>17591</v>
      </c>
      <c r="M3712" s="14">
        <f t="shared" si="456"/>
        <v>2019</v>
      </c>
      <c r="N3712" s="14">
        <f t="shared" si="457"/>
        <v>6</v>
      </c>
      <c r="O3712" s="14" t="str">
        <f>IFERROR(VLOOKUP(I3712,Lists!$F$2:$G$16,2,FALSE()),"Not Rated")</f>
        <v>Adults</v>
      </c>
      <c r="P3712" s="14">
        <f t="shared" si="458"/>
        <v>1</v>
      </c>
      <c r="Q3712" s="14" t="str">
        <f t="shared" si="459"/>
        <v>Unknown</v>
      </c>
      <c r="R3712" s="14" t="str">
        <f t="shared" si="460"/>
        <v>|Unknown|</v>
      </c>
      <c r="S3712" s="14" t="str">
        <f t="shared" si="461"/>
        <v>|Crime TV Shows|International TV Shows|TV Comedies|</v>
      </c>
      <c r="T3712" s="14" t="str">
        <f t="shared" si="462"/>
        <v>|Unknown|</v>
      </c>
      <c r="U3712" s="14" t="str">
        <f t="shared" si="463"/>
        <v>|Sunny Suwanmethanont|Kan Kantathavorn|Pattarasaya Kreuasuwansri|Chayanan Manomaisantiphap|Suwaphat Techaviriyawong|Prachakorn Piyasakulkaew|Nattarika Thampridanant|Michael Shaowanasai|Pattanachai Adirek|</v>
      </c>
    </row>
    <row r="3713" spans="1:21">
      <c r="A3713" s="14" t="s">
        <v>17592</v>
      </c>
      <c r="B3713" s="14" t="s">
        <v>48</v>
      </c>
      <c r="C3713" s="14" t="s">
        <v>17593</v>
      </c>
      <c r="D3713" s="14" t="s">
        <v>17594</v>
      </c>
      <c r="E3713" s="14" t="s">
        <v>17595</v>
      </c>
      <c r="F3713" s="14" t="s">
        <v>125</v>
      </c>
      <c r="G3713" s="26">
        <v>43643</v>
      </c>
      <c r="H3713" s="14">
        <v>2019</v>
      </c>
      <c r="I3713" s="14" t="s">
        <v>360</v>
      </c>
      <c r="J3713" s="14" t="s">
        <v>5708</v>
      </c>
      <c r="K3713" s="14" t="s">
        <v>261</v>
      </c>
      <c r="L3713" s="14" t="s">
        <v>17596</v>
      </c>
      <c r="M3713" s="14">
        <f t="shared" si="456"/>
        <v>2019</v>
      </c>
      <c r="N3713" s="14">
        <f t="shared" si="457"/>
        <v>6</v>
      </c>
      <c r="O3713" s="14" t="str">
        <f>IFERROR(VLOOKUP(I3713,Lists!$F$2:$G$16,2,FALSE()),"Not Rated")</f>
        <v>Adults</v>
      </c>
      <c r="P3713" s="14">
        <f t="shared" si="458"/>
        <v>55</v>
      </c>
      <c r="Q3713" s="14" t="str">
        <f t="shared" si="459"/>
        <v>Mexico</v>
      </c>
      <c r="R3713" s="14" t="str">
        <f t="shared" si="460"/>
        <v>|Mexico|</v>
      </c>
      <c r="S3713" s="14" t="str">
        <f t="shared" si="461"/>
        <v>|Stand-Up Comedy|</v>
      </c>
      <c r="T3713" s="14" t="str">
        <f t="shared" si="462"/>
        <v>|Alex Díaz|Marcos Bucay|</v>
      </c>
      <c r="U3713" s="14" t="str">
        <f t="shared" si="463"/>
        <v>|Daniel Sosa|</v>
      </c>
    </row>
    <row r="3714" spans="1:21">
      <c r="A3714" s="14" t="s">
        <v>17597</v>
      </c>
      <c r="B3714" s="14" t="s">
        <v>48</v>
      </c>
      <c r="C3714" s="14" t="s">
        <v>17598</v>
      </c>
      <c r="D3714" s="14" t="s">
        <v>117</v>
      </c>
      <c r="E3714" s="14" t="s">
        <v>17599</v>
      </c>
      <c r="F3714" s="14" t="s">
        <v>121</v>
      </c>
      <c r="G3714" s="26">
        <v>43642</v>
      </c>
      <c r="H3714" s="14">
        <v>2018</v>
      </c>
      <c r="I3714" s="14" t="s">
        <v>362</v>
      </c>
      <c r="J3714" s="14" t="s">
        <v>2206</v>
      </c>
      <c r="K3714" s="14" t="s">
        <v>1930</v>
      </c>
      <c r="L3714" s="14" t="s">
        <v>17600</v>
      </c>
      <c r="M3714" s="14">
        <f t="shared" ref="M3714:M3777" si="464">IF(G3714="","",YEAR(G3714))</f>
        <v>2019</v>
      </c>
      <c r="N3714" s="14">
        <f t="shared" ref="N3714:N3777" si="465">IF(G3714="","",MONTH(G3714))</f>
        <v>6</v>
      </c>
      <c r="O3714" s="14" t="str">
        <f>IFERROR(VLOOKUP(I3714,Lists!$F$2:$G$16,2,FALSE()),"Not Rated")</f>
        <v>Older Kids</v>
      </c>
      <c r="P3714" s="14">
        <f t="shared" ref="P3714:P3777" si="466">IFERROR(VALUE(LEFT(J3714,FIND(" ",J3714)-1)),"")</f>
        <v>141</v>
      </c>
      <c r="Q3714" s="14" t="str">
        <f t="shared" ref="Q3714:Q3777" si="467">IFERROR(LEFT(F3714,FIND(",",F3714)-1),F3714)</f>
        <v>Japan</v>
      </c>
      <c r="R3714" s="14" t="str">
        <f t="shared" ref="R3714:R3777" si="468">"|"&amp;SUBSTITUTE(F3714,", ","|")&amp;"|"</f>
        <v>|Japan|</v>
      </c>
      <c r="S3714" s="14" t="str">
        <f t="shared" ref="S3714:S3777" si="469">"|"&amp;SUBSTITUTE(K3714,", ","|")&amp;"|"</f>
        <v>|International Movies|Music &amp; Musicals|</v>
      </c>
      <c r="T3714" s="14" t="str">
        <f t="shared" ref="T3714:T3777" si="470">"|"&amp;SUBSTITUTE(D3714,", ","|")&amp;"|"</f>
        <v>|Unknown|</v>
      </c>
      <c r="U3714" s="14" t="str">
        <f t="shared" ref="U3714:U3777" si="471">"|"&amp;SUBSTITUTE(E3714,", ","|")&amp;"|"</f>
        <v>|Hikaru Utada|</v>
      </c>
    </row>
    <row r="3715" spans="1:21">
      <c r="A3715" s="14" t="s">
        <v>17601</v>
      </c>
      <c r="B3715" s="14" t="s">
        <v>48</v>
      </c>
      <c r="C3715" s="14" t="s">
        <v>17602</v>
      </c>
      <c r="D3715" s="14" t="s">
        <v>17189</v>
      </c>
      <c r="E3715" s="14" t="s">
        <v>17603</v>
      </c>
      <c r="F3715" s="14" t="s">
        <v>116</v>
      </c>
      <c r="G3715" s="26">
        <v>43642</v>
      </c>
      <c r="H3715" s="14">
        <v>2012</v>
      </c>
      <c r="I3715" s="14" t="s">
        <v>361</v>
      </c>
      <c r="J3715" s="14" t="s">
        <v>682</v>
      </c>
      <c r="K3715" s="14" t="s">
        <v>17604</v>
      </c>
      <c r="L3715" s="14" t="s">
        <v>17605</v>
      </c>
      <c r="M3715" s="14">
        <f t="shared" si="464"/>
        <v>2019</v>
      </c>
      <c r="N3715" s="14">
        <f t="shared" si="465"/>
        <v>6</v>
      </c>
      <c r="O3715" s="14" t="str">
        <f>IFERROR(VLOOKUP(I3715,Lists!$F$2:$G$16,2,FALSE()),"Not Rated")</f>
        <v>Teens</v>
      </c>
      <c r="P3715" s="14">
        <f t="shared" si="466"/>
        <v>122</v>
      </c>
      <c r="Q3715" s="14" t="str">
        <f t="shared" si="467"/>
        <v>India</v>
      </c>
      <c r="R3715" s="14" t="str">
        <f t="shared" si="468"/>
        <v>|India|</v>
      </c>
      <c r="S3715" s="14" t="str">
        <f t="shared" si="469"/>
        <v>|International Movies|Music &amp; Musicals|Thrillers|</v>
      </c>
      <c r="T3715" s="14" t="str">
        <f t="shared" si="470"/>
        <v>|Sujoy Ghosh|</v>
      </c>
      <c r="U3715" s="14" t="str">
        <f t="shared" si="471"/>
        <v>|Vidya Balan|Parambrata Chatterjee|Dhritiman Chatterjee|Saswata Chatterjee|Indraneil Sengupta|Nawazuddin Siddiqui|Darshan Jariwala|Masood Akhtar|Riddhi Sen|</v>
      </c>
    </row>
    <row r="3716" spans="1:21">
      <c r="A3716" s="14" t="s">
        <v>17606</v>
      </c>
      <c r="B3716" s="14" t="s">
        <v>48</v>
      </c>
      <c r="C3716" s="14" t="s">
        <v>17607</v>
      </c>
      <c r="D3716" s="14" t="s">
        <v>17608</v>
      </c>
      <c r="E3716" s="14" t="s">
        <v>117</v>
      </c>
      <c r="F3716" s="14" t="s">
        <v>116</v>
      </c>
      <c r="G3716" s="26">
        <v>43642</v>
      </c>
      <c r="H3716" s="14">
        <v>2019</v>
      </c>
      <c r="I3716" s="14" t="s">
        <v>361</v>
      </c>
      <c r="J3716" s="14" t="s">
        <v>1226</v>
      </c>
      <c r="K3716" s="14" t="s">
        <v>496</v>
      </c>
      <c r="L3716" s="14" t="s">
        <v>17609</v>
      </c>
      <c r="M3716" s="14">
        <f t="shared" si="464"/>
        <v>2019</v>
      </c>
      <c r="N3716" s="14">
        <f t="shared" si="465"/>
        <v>6</v>
      </c>
      <c r="O3716" s="14" t="str">
        <f>IFERROR(VLOOKUP(I3716,Lists!$F$2:$G$16,2,FALSE()),"Not Rated")</f>
        <v>Teens</v>
      </c>
      <c r="P3716" s="14">
        <f t="shared" si="466"/>
        <v>109</v>
      </c>
      <c r="Q3716" s="14" t="str">
        <f t="shared" si="467"/>
        <v>India</v>
      </c>
      <c r="R3716" s="14" t="str">
        <f t="shared" si="468"/>
        <v>|India|</v>
      </c>
      <c r="S3716" s="14" t="str">
        <f t="shared" si="469"/>
        <v>|Documentaries|International Movies|</v>
      </c>
      <c r="T3716" s="14" t="str">
        <f t="shared" si="470"/>
        <v>|Svati Chakravarty Bhatkal|</v>
      </c>
      <c r="U3716" s="14" t="str">
        <f t="shared" si="471"/>
        <v>|Unknown|</v>
      </c>
    </row>
    <row r="3717" spans="1:21">
      <c r="A3717" s="14" t="s">
        <v>17610</v>
      </c>
      <c r="B3717" s="14" t="s">
        <v>48</v>
      </c>
      <c r="C3717" s="14" t="s">
        <v>17611</v>
      </c>
      <c r="D3717" s="14" t="s">
        <v>17612</v>
      </c>
      <c r="E3717" s="14" t="s">
        <v>17613</v>
      </c>
      <c r="F3717" s="14" t="s">
        <v>115</v>
      </c>
      <c r="G3717" s="26">
        <v>43641</v>
      </c>
      <c r="H3717" s="14">
        <v>2019</v>
      </c>
      <c r="I3717" s="14" t="s">
        <v>360</v>
      </c>
      <c r="J3717" s="14" t="s">
        <v>1102</v>
      </c>
      <c r="K3717" s="14" t="s">
        <v>261</v>
      </c>
      <c r="L3717" s="14" t="s">
        <v>17614</v>
      </c>
      <c r="M3717" s="14">
        <f t="shared" si="464"/>
        <v>2019</v>
      </c>
      <c r="N3717" s="14">
        <f t="shared" si="465"/>
        <v>6</v>
      </c>
      <c r="O3717" s="14" t="str">
        <f>IFERROR(VLOOKUP(I3717,Lists!$F$2:$G$16,2,FALSE()),"Not Rated")</f>
        <v>Adults</v>
      </c>
      <c r="P3717" s="14">
        <f t="shared" si="466"/>
        <v>63</v>
      </c>
      <c r="Q3717" s="14" t="str">
        <f t="shared" si="467"/>
        <v>United States</v>
      </c>
      <c r="R3717" s="14" t="str">
        <f t="shared" si="468"/>
        <v>|United States|</v>
      </c>
      <c r="S3717" s="14" t="str">
        <f t="shared" si="469"/>
        <v>|Stand-Up Comedy|</v>
      </c>
      <c r="T3717" s="14" t="str">
        <f t="shared" si="470"/>
        <v>|Kevin Bray|</v>
      </c>
      <c r="U3717" s="14" t="str">
        <f t="shared" si="471"/>
        <v>|Mike Epps|</v>
      </c>
    </row>
    <row r="3718" spans="1:21">
      <c r="A3718" s="14" t="s">
        <v>17615</v>
      </c>
      <c r="B3718" s="14" t="s">
        <v>49</v>
      </c>
      <c r="C3718" s="14" t="s">
        <v>17616</v>
      </c>
      <c r="D3718" s="14" t="s">
        <v>117</v>
      </c>
      <c r="E3718" s="14" t="s">
        <v>17617</v>
      </c>
      <c r="F3718" s="14" t="s">
        <v>121</v>
      </c>
      <c r="G3718" s="26">
        <v>43640</v>
      </c>
      <c r="H3718" s="14">
        <v>2019</v>
      </c>
      <c r="I3718" s="14" t="s">
        <v>361</v>
      </c>
      <c r="J3718" s="14" t="s">
        <v>106</v>
      </c>
      <c r="K3718" s="14" t="s">
        <v>822</v>
      </c>
      <c r="L3718" s="14" t="s">
        <v>17618</v>
      </c>
      <c r="M3718" s="14">
        <f t="shared" si="464"/>
        <v>2019</v>
      </c>
      <c r="N3718" s="14">
        <f t="shared" si="465"/>
        <v>6</v>
      </c>
      <c r="O3718" s="14" t="str">
        <f>IFERROR(VLOOKUP(I3718,Lists!$F$2:$G$16,2,FALSE()),"Not Rated")</f>
        <v>Teens</v>
      </c>
      <c r="P3718" s="14">
        <f t="shared" si="466"/>
        <v>2</v>
      </c>
      <c r="Q3718" s="14" t="str">
        <f t="shared" si="467"/>
        <v>Japan</v>
      </c>
      <c r="R3718" s="14" t="str">
        <f t="shared" si="468"/>
        <v>|Japan|</v>
      </c>
      <c r="S3718" s="14" t="str">
        <f t="shared" si="469"/>
        <v>|Anime Series|International TV Shows|</v>
      </c>
      <c r="T3718" s="14" t="str">
        <f t="shared" si="470"/>
        <v>|Unknown|</v>
      </c>
      <c r="U3718" s="14" t="str">
        <f t="shared" si="471"/>
        <v>|Soma Saito|Junichi Suwabe|Natsuki Hanae|Yuichi Nakamura|Kenn|Aoi Yuki|Mariya Ise|Katsuyuki Konishi|Toshiyuki Toyonaga|Koji Yusa|Hiroshi Yanaka|Ryoko Shiraishi|Yo Taichi|Marie Miyake|Ryo Hirohashi|Motoko Kumai|Maaya Sakamoto|Hideyuki Tanaka|Bin Shimada|</v>
      </c>
    </row>
    <row r="3719" spans="1:21">
      <c r="A3719" s="14" t="s">
        <v>17619</v>
      </c>
      <c r="B3719" s="14" t="s">
        <v>48</v>
      </c>
      <c r="C3719" s="14" t="s">
        <v>17620</v>
      </c>
      <c r="D3719" s="14" t="s">
        <v>17621</v>
      </c>
      <c r="E3719" s="14" t="s">
        <v>17622</v>
      </c>
      <c r="F3719" s="14" t="s">
        <v>17623</v>
      </c>
      <c r="G3719" s="26">
        <v>43638</v>
      </c>
      <c r="H3719" s="14">
        <v>2019</v>
      </c>
      <c r="I3719" s="14" t="s">
        <v>363</v>
      </c>
      <c r="J3719" s="14" t="s">
        <v>624</v>
      </c>
      <c r="K3719" s="14" t="s">
        <v>1227</v>
      </c>
      <c r="L3719" s="14" t="s">
        <v>17624</v>
      </c>
      <c r="M3719" s="14">
        <f t="shared" si="464"/>
        <v>2019</v>
      </c>
      <c r="N3719" s="14">
        <f t="shared" si="465"/>
        <v>6</v>
      </c>
      <c r="O3719" s="14" t="str">
        <f>IFERROR(VLOOKUP(I3719,Lists!$F$2:$G$16,2,FALSE()),"Not Rated")</f>
        <v>Adults</v>
      </c>
      <c r="P3719" s="14">
        <f t="shared" si="466"/>
        <v>96</v>
      </c>
      <c r="Q3719" s="14" t="str">
        <f t="shared" si="467"/>
        <v>Thailand</v>
      </c>
      <c r="R3719" s="14" t="str">
        <f t="shared" si="468"/>
        <v>|Thailand|China|United States|</v>
      </c>
      <c r="S3719" s="14" t="str">
        <f t="shared" si="469"/>
        <v>|Action &amp; Adventure|International Movies|</v>
      </c>
      <c r="T3719" s="14" t="str">
        <f t="shared" si="470"/>
        <v>|Jesse V. Johnson|Jesse Johnson|</v>
      </c>
      <c r="U3719" s="14" t="str">
        <f t="shared" si="471"/>
        <v>|Tony Jaa|Iko Uwais|Tiger Chen|Scott Adkins|Celina Jade|Michael Bisping|Michael Jai White|JeeJa Yanin|Dominiquie Vandenberg|</v>
      </c>
    </row>
    <row r="3720" spans="1:21">
      <c r="A3720" s="14" t="s">
        <v>17625</v>
      </c>
      <c r="B3720" s="14" t="s">
        <v>48</v>
      </c>
      <c r="C3720" s="14" t="s">
        <v>17626</v>
      </c>
      <c r="D3720" s="14" t="s">
        <v>17627</v>
      </c>
      <c r="E3720" s="14" t="s">
        <v>17628</v>
      </c>
      <c r="F3720" s="14" t="s">
        <v>17629</v>
      </c>
      <c r="G3720" s="26">
        <v>43637</v>
      </c>
      <c r="H3720" s="14">
        <v>2019</v>
      </c>
      <c r="I3720" s="14" t="s">
        <v>360</v>
      </c>
      <c r="J3720" s="14" t="s">
        <v>783</v>
      </c>
      <c r="K3720" s="14" t="s">
        <v>444</v>
      </c>
      <c r="L3720" s="14" t="s">
        <v>17630</v>
      </c>
      <c r="M3720" s="14">
        <f t="shared" si="464"/>
        <v>2019</v>
      </c>
      <c r="N3720" s="14">
        <f t="shared" si="465"/>
        <v>6</v>
      </c>
      <c r="O3720" s="14" t="str">
        <f>IFERROR(VLOOKUP(I3720,Lists!$F$2:$G$16,2,FALSE()),"Not Rated")</f>
        <v>Adults</v>
      </c>
      <c r="P3720" s="14">
        <f t="shared" si="466"/>
        <v>113</v>
      </c>
      <c r="Q3720" s="14" t="str">
        <f t="shared" si="467"/>
        <v>Argentina</v>
      </c>
      <c r="R3720" s="14" t="str">
        <f t="shared" si="468"/>
        <v>|Argentina|United States|</v>
      </c>
      <c r="S3720" s="14" t="str">
        <f t="shared" si="469"/>
        <v>|Dramas|Independent Movies|International Movies|</v>
      </c>
      <c r="T3720" s="14" t="str">
        <f t="shared" si="470"/>
        <v>|Miguel Cohan|Miguel Cohan|</v>
      </c>
      <c r="U3720" s="14" t="str">
        <f t="shared" si="471"/>
        <v>|Oscar Martínez|Dolores Fonzi|Diego Velázquez|Paulina Garcia|Luis Gnecco|Malena Sánchez|Emilio Vodanovich|Norman Briski|</v>
      </c>
    </row>
    <row r="3721" spans="1:21">
      <c r="A3721" s="14" t="s">
        <v>17631</v>
      </c>
      <c r="B3721" s="14" t="s">
        <v>49</v>
      </c>
      <c r="C3721" s="14" t="s">
        <v>17632</v>
      </c>
      <c r="D3721" s="14" t="s">
        <v>17633</v>
      </c>
      <c r="E3721" s="14" t="s">
        <v>17634</v>
      </c>
      <c r="F3721" s="14" t="s">
        <v>141</v>
      </c>
      <c r="G3721" s="26">
        <v>43637</v>
      </c>
      <c r="H3721" s="14">
        <v>2019</v>
      </c>
      <c r="I3721" s="14" t="s">
        <v>360</v>
      </c>
      <c r="J3721" s="14" t="s">
        <v>105</v>
      </c>
      <c r="K3721" s="14" t="s">
        <v>1839</v>
      </c>
      <c r="L3721" s="14" t="s">
        <v>17635</v>
      </c>
      <c r="M3721" s="14">
        <f t="shared" si="464"/>
        <v>2019</v>
      </c>
      <c r="N3721" s="14">
        <f t="shared" si="465"/>
        <v>6</v>
      </c>
      <c r="O3721" s="14" t="str">
        <f>IFERROR(VLOOKUP(I3721,Lists!$F$2:$G$16,2,FALSE()),"Not Rated")</f>
        <v>Adults</v>
      </c>
      <c r="P3721" s="14">
        <f t="shared" si="466"/>
        <v>1</v>
      </c>
      <c r="Q3721" s="14" t="str">
        <f t="shared" si="467"/>
        <v>Colombia</v>
      </c>
      <c r="R3721" s="14" t="str">
        <f t="shared" si="468"/>
        <v>|Colombia|</v>
      </c>
      <c r="S3721" s="14" t="str">
        <f t="shared" si="469"/>
        <v>|International TV Shows|Romantic TV Shows|Spanish-Language TV Shows|</v>
      </c>
      <c r="T3721" s="14" t="str">
        <f t="shared" si="470"/>
        <v>|Luis Alberto Restrepo|Andrés Beltrán|Jaime Rayo|</v>
      </c>
      <c r="U3721" s="14" t="str">
        <f t="shared" si="471"/>
        <v>|Luis Gerónimo Abreu|José Ramón Barreto|Ernesto Benjumea|Félix Antequera|Jefferson Quiñones|Shany Nadan|María José Vargas|Hans Martínez|Mauro Mauad|Álvaro Bayona|Rosmeri Marval|Irene Esser|Nohely Arteaga|</v>
      </c>
    </row>
    <row r="3722" spans="1:21">
      <c r="A3722" s="14" t="s">
        <v>17636</v>
      </c>
      <c r="B3722" s="14" t="s">
        <v>48</v>
      </c>
      <c r="C3722" s="14" t="s">
        <v>17637</v>
      </c>
      <c r="D3722" s="14" t="s">
        <v>17638</v>
      </c>
      <c r="E3722" s="14" t="s">
        <v>17639</v>
      </c>
      <c r="F3722" s="14" t="s">
        <v>121</v>
      </c>
      <c r="G3722" s="26">
        <v>43637</v>
      </c>
      <c r="H3722" s="14">
        <v>1998</v>
      </c>
      <c r="I3722" s="14" t="s">
        <v>360</v>
      </c>
      <c r="J3722" s="14" t="s">
        <v>1973</v>
      </c>
      <c r="K3722" s="14" t="s">
        <v>699</v>
      </c>
      <c r="L3722" s="14" t="s">
        <v>17640</v>
      </c>
      <c r="M3722" s="14">
        <f t="shared" si="464"/>
        <v>2019</v>
      </c>
      <c r="N3722" s="14">
        <f t="shared" si="465"/>
        <v>6</v>
      </c>
      <c r="O3722" s="14" t="str">
        <f>IFERROR(VLOOKUP(I3722,Lists!$F$2:$G$16,2,FALSE()),"Not Rated")</f>
        <v>Adults</v>
      </c>
      <c r="P3722" s="14">
        <f t="shared" si="466"/>
        <v>69</v>
      </c>
      <c r="Q3722" s="14" t="str">
        <f t="shared" si="467"/>
        <v>Japan</v>
      </c>
      <c r="R3722" s="14" t="str">
        <f t="shared" si="468"/>
        <v>|Japan|</v>
      </c>
      <c r="S3722" s="14" t="str">
        <f t="shared" si="469"/>
        <v>|Action &amp; Adventure|Anime Features|International Movies|</v>
      </c>
      <c r="T3722" s="14" t="str">
        <f t="shared" si="470"/>
        <v>|Hideaki Anno|</v>
      </c>
      <c r="U3722" s="14" t="str">
        <f t="shared" si="471"/>
        <v>|Megumi Ogata|Kotono Mitsuishi|Megumi Hayashibara|Yuko Miyamura|Yuriko Yamaguchi|Fumihiko Tachiki|Motomu Kiyokawa|Koichi Yamadera|Takehito Koyasu|Hiro Yuki|Miki Nagasawa|Mugihito|Akira Ishida|</v>
      </c>
    </row>
    <row r="3723" spans="1:21">
      <c r="A3723" s="14" t="s">
        <v>17641</v>
      </c>
      <c r="B3723" s="14" t="s">
        <v>49</v>
      </c>
      <c r="C3723" s="14" t="s">
        <v>17642</v>
      </c>
      <c r="D3723" s="14" t="s">
        <v>117</v>
      </c>
      <c r="E3723" s="14" t="s">
        <v>117</v>
      </c>
      <c r="F3723" s="14" t="s">
        <v>115</v>
      </c>
      <c r="G3723" s="26">
        <v>43637</v>
      </c>
      <c r="H3723" s="14">
        <v>2019</v>
      </c>
      <c r="I3723" s="14" t="s">
        <v>360</v>
      </c>
      <c r="J3723" s="14" t="s">
        <v>106</v>
      </c>
      <c r="K3723" s="14" t="s">
        <v>419</v>
      </c>
      <c r="L3723" s="14" t="s">
        <v>17643</v>
      </c>
      <c r="M3723" s="14">
        <f t="shared" si="464"/>
        <v>2019</v>
      </c>
      <c r="N3723" s="14">
        <f t="shared" si="465"/>
        <v>6</v>
      </c>
      <c r="O3723" s="14" t="str">
        <f>IFERROR(VLOOKUP(I3723,Lists!$F$2:$G$16,2,FALSE()),"Not Rated")</f>
        <v>Adults</v>
      </c>
      <c r="P3723" s="14">
        <f t="shared" si="466"/>
        <v>2</v>
      </c>
      <c r="Q3723" s="14" t="str">
        <f t="shared" si="467"/>
        <v>United States</v>
      </c>
      <c r="R3723" s="14" t="str">
        <f t="shared" si="468"/>
        <v>|United States|</v>
      </c>
      <c r="S3723" s="14" t="str">
        <f t="shared" si="469"/>
        <v>|Docuseries|Reality TV|</v>
      </c>
      <c r="T3723" s="14" t="str">
        <f t="shared" si="470"/>
        <v>|Unknown|</v>
      </c>
      <c r="U3723" s="14" t="str">
        <f t="shared" si="471"/>
        <v>|Unknown|</v>
      </c>
    </row>
    <row r="3724" spans="1:21">
      <c r="A3724" s="14" t="s">
        <v>17644</v>
      </c>
      <c r="B3724" s="14" t="s">
        <v>49</v>
      </c>
      <c r="C3724" s="14" t="s">
        <v>17645</v>
      </c>
      <c r="D3724" s="14" t="s">
        <v>117</v>
      </c>
      <c r="E3724" s="14" t="s">
        <v>17646</v>
      </c>
      <c r="F3724" s="14" t="s">
        <v>134</v>
      </c>
      <c r="G3724" s="26">
        <v>43637</v>
      </c>
      <c r="H3724" s="14">
        <v>2019</v>
      </c>
      <c r="I3724" s="14" t="s">
        <v>362</v>
      </c>
      <c r="J3724" s="14" t="s">
        <v>106</v>
      </c>
      <c r="K3724" s="14" t="s">
        <v>17647</v>
      </c>
      <c r="L3724" s="14" t="s">
        <v>17648</v>
      </c>
      <c r="M3724" s="14">
        <f t="shared" si="464"/>
        <v>2019</v>
      </c>
      <c r="N3724" s="14">
        <f t="shared" si="465"/>
        <v>6</v>
      </c>
      <c r="O3724" s="14" t="str">
        <f>IFERROR(VLOOKUP(I3724,Lists!$F$2:$G$16,2,FALSE()),"Not Rated")</f>
        <v>Older Kids</v>
      </c>
      <c r="P3724" s="14">
        <f t="shared" si="466"/>
        <v>2</v>
      </c>
      <c r="Q3724" s="14" t="str">
        <f t="shared" si="467"/>
        <v>Argentina</v>
      </c>
      <c r="R3724" s="14" t="str">
        <f t="shared" si="468"/>
        <v>|Argentina|</v>
      </c>
      <c r="S3724" s="14" t="str">
        <f t="shared" si="469"/>
        <v>|Kids' TV|Spanish-Language TV Shows|Teen TV Shows|</v>
      </c>
      <c r="T3724" s="14" t="str">
        <f t="shared" si="470"/>
        <v>|Unknown|</v>
      </c>
      <c r="U3724" s="14" t="str">
        <f t="shared" si="471"/>
        <v>|Pilar Pascual|Renata Toscano|José Giménez Zapiola|Santiago Saez|Paulo Sanchez Lima|Carmela Barsamian|Axel Muñiz|Majo Cardoso|Majo Chicar|Gastón Ricaud|Laura Azcurra|</v>
      </c>
    </row>
    <row r="3725" spans="1:21">
      <c r="A3725" s="14" t="s">
        <v>17649</v>
      </c>
      <c r="B3725" s="14" t="s">
        <v>49</v>
      </c>
      <c r="C3725" s="14" t="s">
        <v>17650</v>
      </c>
      <c r="D3725" s="14" t="s">
        <v>117</v>
      </c>
      <c r="E3725" s="14" t="s">
        <v>17651</v>
      </c>
      <c r="F3725" s="14" t="s">
        <v>121</v>
      </c>
      <c r="G3725" s="26">
        <v>43637</v>
      </c>
      <c r="H3725" s="14">
        <v>2013</v>
      </c>
      <c r="I3725" s="14" t="s">
        <v>360</v>
      </c>
      <c r="J3725" s="14" t="s">
        <v>106</v>
      </c>
      <c r="K3725" s="14" t="s">
        <v>822</v>
      </c>
      <c r="L3725" s="14" t="s">
        <v>17652</v>
      </c>
      <c r="M3725" s="14">
        <f t="shared" si="464"/>
        <v>2019</v>
      </c>
      <c r="N3725" s="14">
        <f t="shared" si="465"/>
        <v>6</v>
      </c>
      <c r="O3725" s="14" t="str">
        <f>IFERROR(VLOOKUP(I3725,Lists!$F$2:$G$16,2,FALSE()),"Not Rated")</f>
        <v>Adults</v>
      </c>
      <c r="P3725" s="14">
        <f t="shared" si="466"/>
        <v>2</v>
      </c>
      <c r="Q3725" s="14" t="str">
        <f t="shared" si="467"/>
        <v>Japan</v>
      </c>
      <c r="R3725" s="14" t="str">
        <f t="shared" si="468"/>
        <v>|Japan|</v>
      </c>
      <c r="S3725" s="14" t="str">
        <f t="shared" si="469"/>
        <v>|Anime Series|International TV Shows|</v>
      </c>
      <c r="T3725" s="14" t="str">
        <f t="shared" si="470"/>
        <v>|Unknown|</v>
      </c>
      <c r="U3725" s="14" t="str">
        <f t="shared" si="471"/>
        <v>|Kaori Ishihara|Yuki Kaji|Haruka Tomatsu|Daisuke Ono|Ryohei Kimura|Yoshimasa Hosoya|Takahiro Sakurai|Showtaro Morikubo|Yui Horie|Tomokazu Sugita|</v>
      </c>
    </row>
    <row r="3726" spans="1:21">
      <c r="A3726" s="14" t="s">
        <v>17653</v>
      </c>
      <c r="B3726" s="14" t="s">
        <v>49</v>
      </c>
      <c r="C3726" s="14" t="s">
        <v>17654</v>
      </c>
      <c r="D3726" s="14" t="s">
        <v>117</v>
      </c>
      <c r="E3726" s="14" t="s">
        <v>17655</v>
      </c>
      <c r="F3726" s="14" t="s">
        <v>121</v>
      </c>
      <c r="G3726" s="26">
        <v>43637</v>
      </c>
      <c r="H3726" s="14">
        <v>1995</v>
      </c>
      <c r="I3726" s="14" t="s">
        <v>360</v>
      </c>
      <c r="J3726" s="14" t="s">
        <v>105</v>
      </c>
      <c r="K3726" s="14" t="s">
        <v>822</v>
      </c>
      <c r="L3726" s="14" t="s">
        <v>17656</v>
      </c>
      <c r="M3726" s="14">
        <f t="shared" si="464"/>
        <v>2019</v>
      </c>
      <c r="N3726" s="14">
        <f t="shared" si="465"/>
        <v>6</v>
      </c>
      <c r="O3726" s="14" t="str">
        <f>IFERROR(VLOOKUP(I3726,Lists!$F$2:$G$16,2,FALSE()),"Not Rated")</f>
        <v>Adults</v>
      </c>
      <c r="P3726" s="14">
        <f t="shared" si="466"/>
        <v>1</v>
      </c>
      <c r="Q3726" s="14" t="str">
        <f t="shared" si="467"/>
        <v>Japan</v>
      </c>
      <c r="R3726" s="14" t="str">
        <f t="shared" si="468"/>
        <v>|Japan|</v>
      </c>
      <c r="S3726" s="14" t="str">
        <f t="shared" si="469"/>
        <v>|Anime Series|International TV Shows|</v>
      </c>
      <c r="T3726" s="14" t="str">
        <f t="shared" si="470"/>
        <v>|Unknown|</v>
      </c>
      <c r="U3726" s="14" t="str">
        <f t="shared" si="471"/>
        <v>|Megumi Ogata|Kotono Mitsuishi|Yuriko Yamaguchi|Megumi Hayashibara|Yuko Miyamura|Fumihiko Tachiki|Akira Ishida|Motomu Kiyokawa|Hiro Yuki|Miki Nagasawa|Takehito Koyasu|Tomokazu Seki|Tetsuya Iwanaga|Junko Iwao|Mugihito|</v>
      </c>
    </row>
    <row r="3727" spans="1:21">
      <c r="A3727" s="14" t="s">
        <v>17657</v>
      </c>
      <c r="B3727" s="14" t="s">
        <v>49</v>
      </c>
      <c r="C3727" s="14" t="s">
        <v>17658</v>
      </c>
      <c r="D3727" s="14" t="s">
        <v>117</v>
      </c>
      <c r="E3727" s="14" t="s">
        <v>17659</v>
      </c>
      <c r="F3727" s="14" t="s">
        <v>115</v>
      </c>
      <c r="G3727" s="26">
        <v>43637</v>
      </c>
      <c r="H3727" s="14">
        <v>2018</v>
      </c>
      <c r="I3727" s="14" t="s">
        <v>361</v>
      </c>
      <c r="J3727" s="14" t="s">
        <v>107</v>
      </c>
      <c r="K3727" s="14" t="s">
        <v>11784</v>
      </c>
      <c r="L3727" s="14" t="s">
        <v>17660</v>
      </c>
      <c r="M3727" s="14">
        <f t="shared" si="464"/>
        <v>2019</v>
      </c>
      <c r="N3727" s="14">
        <f t="shared" si="465"/>
        <v>6</v>
      </c>
      <c r="O3727" s="14" t="str">
        <f>IFERROR(VLOOKUP(I3727,Lists!$F$2:$G$16,2,FALSE()),"Not Rated")</f>
        <v>Teens</v>
      </c>
      <c r="P3727" s="14">
        <f t="shared" si="466"/>
        <v>3</v>
      </c>
      <c r="Q3727" s="14" t="str">
        <f t="shared" si="467"/>
        <v>United States</v>
      </c>
      <c r="R3727" s="14" t="str">
        <f t="shared" si="468"/>
        <v>|United States|</v>
      </c>
      <c r="S3727" s="14" t="str">
        <f t="shared" si="469"/>
        <v>|Crime TV Shows|TV Action &amp; Adventure|TV Dramas|</v>
      </c>
      <c r="T3727" s="14" t="str">
        <f t="shared" si="470"/>
        <v>|Unknown|</v>
      </c>
      <c r="U3727" s="14" t="str">
        <f t="shared" si="471"/>
        <v>|Ryan Phillippe|Omar Epps|David Marciano|Cynthia Addai-Robinson|Shantel VanSanten|Tom Sizemore|</v>
      </c>
    </row>
    <row r="3728" spans="1:21">
      <c r="A3728" s="14" t="s">
        <v>17661</v>
      </c>
      <c r="B3728" s="14" t="s">
        <v>49</v>
      </c>
      <c r="C3728" s="14" t="s">
        <v>17662</v>
      </c>
      <c r="D3728" s="14" t="s">
        <v>117</v>
      </c>
      <c r="E3728" s="14" t="s">
        <v>117</v>
      </c>
      <c r="F3728" s="14" t="s">
        <v>149</v>
      </c>
      <c r="G3728" s="26">
        <v>43637</v>
      </c>
      <c r="H3728" s="14">
        <v>2019</v>
      </c>
      <c r="I3728" s="14" t="s">
        <v>361</v>
      </c>
      <c r="J3728" s="14" t="s">
        <v>106</v>
      </c>
      <c r="K3728" s="14" t="s">
        <v>1599</v>
      </c>
      <c r="L3728" s="14" t="s">
        <v>17663</v>
      </c>
      <c r="M3728" s="14">
        <f t="shared" si="464"/>
        <v>2019</v>
      </c>
      <c r="N3728" s="14">
        <f t="shared" si="465"/>
        <v>6</v>
      </c>
      <c r="O3728" s="14" t="str">
        <f>IFERROR(VLOOKUP(I3728,Lists!$F$2:$G$16,2,FALSE()),"Not Rated")</f>
        <v>Teens</v>
      </c>
      <c r="P3728" s="14">
        <f t="shared" si="466"/>
        <v>2</v>
      </c>
      <c r="Q3728" s="14" t="str">
        <f t="shared" si="467"/>
        <v>New Zealand</v>
      </c>
      <c r="R3728" s="14" t="str">
        <f t="shared" si="468"/>
        <v>|New Zealand|</v>
      </c>
      <c r="S3728" s="14" t="str">
        <f t="shared" si="469"/>
        <v>|International TV Shows|Reality TV|</v>
      </c>
      <c r="T3728" s="14" t="str">
        <f t="shared" si="470"/>
        <v>|Unknown|</v>
      </c>
      <c r="U3728" s="14" t="str">
        <f t="shared" si="471"/>
        <v>|Unknown|</v>
      </c>
    </row>
    <row r="3729" spans="1:21">
      <c r="A3729" s="14" t="s">
        <v>17664</v>
      </c>
      <c r="B3729" s="14" t="s">
        <v>49</v>
      </c>
      <c r="C3729" s="14" t="s">
        <v>17665</v>
      </c>
      <c r="D3729" s="14" t="s">
        <v>117</v>
      </c>
      <c r="E3729" s="14" t="s">
        <v>117</v>
      </c>
      <c r="F3729" s="14" t="s">
        <v>115</v>
      </c>
      <c r="G3729" s="26">
        <v>43637</v>
      </c>
      <c r="H3729" s="14">
        <v>2019</v>
      </c>
      <c r="I3729" s="14" t="s">
        <v>360</v>
      </c>
      <c r="J3729" s="14" t="s">
        <v>106</v>
      </c>
      <c r="K3729" s="14" t="s">
        <v>2015</v>
      </c>
      <c r="L3729" s="14" t="s">
        <v>17666</v>
      </c>
      <c r="M3729" s="14">
        <f t="shared" si="464"/>
        <v>2019</v>
      </c>
      <c r="N3729" s="14">
        <f t="shared" si="465"/>
        <v>6</v>
      </c>
      <c r="O3729" s="14" t="str">
        <f>IFERROR(VLOOKUP(I3729,Lists!$F$2:$G$16,2,FALSE()),"Not Rated")</f>
        <v>Adults</v>
      </c>
      <c r="P3729" s="14">
        <f t="shared" si="466"/>
        <v>2</v>
      </c>
      <c r="Q3729" s="14" t="str">
        <f t="shared" si="467"/>
        <v>United States</v>
      </c>
      <c r="R3729" s="14" t="str">
        <f t="shared" si="468"/>
        <v>|United States|</v>
      </c>
      <c r="S3729" s="14" t="str">
        <f t="shared" si="469"/>
        <v>|Crime TV Shows|Docuseries|</v>
      </c>
      <c r="T3729" s="14" t="str">
        <f t="shared" si="470"/>
        <v>|Unknown|</v>
      </c>
      <c r="U3729" s="14" t="str">
        <f t="shared" si="471"/>
        <v>|Unknown|</v>
      </c>
    </row>
    <row r="3730" spans="1:21">
      <c r="A3730" s="14" t="s">
        <v>17667</v>
      </c>
      <c r="B3730" s="14" t="s">
        <v>48</v>
      </c>
      <c r="C3730" s="14" t="s">
        <v>17668</v>
      </c>
      <c r="D3730" s="14" t="s">
        <v>17669</v>
      </c>
      <c r="E3730" s="14" t="s">
        <v>17670</v>
      </c>
      <c r="F3730" s="14" t="s">
        <v>121</v>
      </c>
      <c r="G3730" s="26">
        <v>43637</v>
      </c>
      <c r="H3730" s="14">
        <v>1997</v>
      </c>
      <c r="I3730" s="14" t="s">
        <v>360</v>
      </c>
      <c r="J3730" s="14" t="s">
        <v>872</v>
      </c>
      <c r="K3730" s="14" t="s">
        <v>699</v>
      </c>
      <c r="L3730" s="14" t="s">
        <v>17671</v>
      </c>
      <c r="M3730" s="14">
        <f t="shared" si="464"/>
        <v>2019</v>
      </c>
      <c r="N3730" s="14">
        <f t="shared" si="465"/>
        <v>6</v>
      </c>
      <c r="O3730" s="14" t="str">
        <f>IFERROR(VLOOKUP(I3730,Lists!$F$2:$G$16,2,FALSE()),"Not Rated")</f>
        <v>Adults</v>
      </c>
      <c r="P3730" s="14">
        <f t="shared" si="466"/>
        <v>87</v>
      </c>
      <c r="Q3730" s="14" t="str">
        <f t="shared" si="467"/>
        <v>Japan</v>
      </c>
      <c r="R3730" s="14" t="str">
        <f t="shared" si="468"/>
        <v>|Japan|</v>
      </c>
      <c r="S3730" s="14" t="str">
        <f t="shared" si="469"/>
        <v>|Action &amp; Adventure|Anime Features|International Movies|</v>
      </c>
      <c r="T3730" s="14" t="str">
        <f t="shared" si="470"/>
        <v>|Hideaki Anno|Kazuya Tsurumaki|</v>
      </c>
      <c r="U3730" s="14" t="str">
        <f t="shared" si="471"/>
        <v>|Megumi Ogata|Kotono Mitsuishi|Megumi Hayashibara|Yuko Miyamura|Yuriko Yamaguchi|Fumihiko Tachiki|Motomu Kiyokawa|Koichi Yamadera|Takehito Koyasu|Hiro Yuki|Miki Nagasawa|Maria Kawamura|Mugihito|Akira Ishida|</v>
      </c>
    </row>
    <row r="3731" spans="1:21">
      <c r="A3731" s="14" t="s">
        <v>17672</v>
      </c>
      <c r="B3731" s="14" t="s">
        <v>48</v>
      </c>
      <c r="C3731" s="14" t="s">
        <v>17673</v>
      </c>
      <c r="D3731" s="14" t="s">
        <v>17674</v>
      </c>
      <c r="E3731" s="14" t="s">
        <v>17675</v>
      </c>
      <c r="F3731" s="14" t="s">
        <v>116</v>
      </c>
      <c r="G3731" s="26">
        <v>43636</v>
      </c>
      <c r="H3731" s="14">
        <v>2019</v>
      </c>
      <c r="I3731" s="14" t="s">
        <v>360</v>
      </c>
      <c r="J3731" s="14" t="s">
        <v>646</v>
      </c>
      <c r="K3731" s="14" t="s">
        <v>1957</v>
      </c>
      <c r="L3731" s="14" t="s">
        <v>17676</v>
      </c>
      <c r="M3731" s="14">
        <f t="shared" si="464"/>
        <v>2019</v>
      </c>
      <c r="N3731" s="14">
        <f t="shared" si="465"/>
        <v>6</v>
      </c>
      <c r="O3731" s="14" t="str">
        <f>IFERROR(VLOOKUP(I3731,Lists!$F$2:$G$16,2,FALSE()),"Not Rated")</f>
        <v>Adults</v>
      </c>
      <c r="P3731" s="14">
        <f t="shared" si="466"/>
        <v>116</v>
      </c>
      <c r="Q3731" s="14" t="str">
        <f t="shared" si="467"/>
        <v>India</v>
      </c>
      <c r="R3731" s="14" t="str">
        <f t="shared" si="468"/>
        <v>|India|</v>
      </c>
      <c r="S3731" s="14" t="str">
        <f t="shared" si="469"/>
        <v>|Horror Movies|Independent Movies|International Movies|</v>
      </c>
      <c r="T3731" s="14" t="str">
        <f t="shared" si="470"/>
        <v>|Abhijit Kokate|Srivinay Salian|</v>
      </c>
      <c r="U3731" s="14" t="str">
        <f t="shared" si="471"/>
        <v>|Sanjay Mishra|Priyanka Bose|Tannishtha Chatterjee|Barun Chanda|Sonamoni Jayant Gadekar|Ashwath Bhatt|Atul Mahale|</v>
      </c>
    </row>
    <row r="3732" spans="1:21">
      <c r="A3732" s="14" t="s">
        <v>17677</v>
      </c>
      <c r="B3732" s="14" t="s">
        <v>48</v>
      </c>
      <c r="C3732" s="14" t="s">
        <v>17678</v>
      </c>
      <c r="D3732" s="14" t="s">
        <v>17679</v>
      </c>
      <c r="E3732" s="14" t="s">
        <v>17680</v>
      </c>
      <c r="F3732" s="14" t="s">
        <v>120</v>
      </c>
      <c r="G3732" s="26">
        <v>43636</v>
      </c>
      <c r="H3732" s="14">
        <v>2019</v>
      </c>
      <c r="I3732" s="14" t="s">
        <v>361</v>
      </c>
      <c r="J3732" s="14" t="s">
        <v>646</v>
      </c>
      <c r="K3732" s="14" t="s">
        <v>605</v>
      </c>
      <c r="L3732" s="14" t="s">
        <v>17681</v>
      </c>
      <c r="M3732" s="14">
        <f t="shared" si="464"/>
        <v>2019</v>
      </c>
      <c r="N3732" s="14">
        <f t="shared" si="465"/>
        <v>6</v>
      </c>
      <c r="O3732" s="14" t="str">
        <f>IFERROR(VLOOKUP(I3732,Lists!$F$2:$G$16,2,FALSE()),"Not Rated")</f>
        <v>Teens</v>
      </c>
      <c r="P3732" s="14">
        <f t="shared" si="466"/>
        <v>116</v>
      </c>
      <c r="Q3732" s="14" t="str">
        <f t="shared" si="467"/>
        <v>France</v>
      </c>
      <c r="R3732" s="14" t="str">
        <f t="shared" si="468"/>
        <v>|France|</v>
      </c>
      <c r="S3732" s="14" t="str">
        <f t="shared" si="469"/>
        <v>|Dramas|International Movies|Thrillers|</v>
      </c>
      <c r="T3732" s="14" t="str">
        <f t="shared" si="470"/>
        <v>|Antonin Baudry|</v>
      </c>
      <c r="U3732" s="14" t="str">
        <f t="shared" si="471"/>
        <v>|François Civil|Omar Sy|Mathieu Kassovitz|Reda Kateb|Paula Beer|Alexis Michalik|Jean-Yves Berteloot|Damien Bonnard|Pierre Cevaër|Sébastien Libessart|</v>
      </c>
    </row>
    <row r="3733" spans="1:21">
      <c r="A3733" s="14" t="s">
        <v>17682</v>
      </c>
      <c r="B3733" s="14" t="s">
        <v>48</v>
      </c>
      <c r="C3733" s="14" t="s">
        <v>17683</v>
      </c>
      <c r="D3733" s="14" t="s">
        <v>13107</v>
      </c>
      <c r="E3733" s="14" t="s">
        <v>17684</v>
      </c>
      <c r="F3733" s="14" t="s">
        <v>115</v>
      </c>
      <c r="G3733" s="26">
        <v>43635</v>
      </c>
      <c r="H3733" s="14">
        <v>2019</v>
      </c>
      <c r="I3733" s="14" t="s">
        <v>360</v>
      </c>
      <c r="J3733" s="14" t="s">
        <v>604</v>
      </c>
      <c r="K3733" s="14" t="s">
        <v>13315</v>
      </c>
      <c r="L3733" s="14" t="s">
        <v>17685</v>
      </c>
      <c r="M3733" s="14">
        <f t="shared" si="464"/>
        <v>2019</v>
      </c>
      <c r="N3733" s="14">
        <f t="shared" si="465"/>
        <v>6</v>
      </c>
      <c r="O3733" s="14" t="str">
        <f>IFERROR(VLOOKUP(I3733,Lists!$F$2:$G$16,2,FALSE()),"Not Rated")</f>
        <v>Adults</v>
      </c>
      <c r="P3733" s="14">
        <f t="shared" si="466"/>
        <v>110</v>
      </c>
      <c r="Q3733" s="14" t="str">
        <f t="shared" si="467"/>
        <v>United States</v>
      </c>
      <c r="R3733" s="14" t="str">
        <f t="shared" si="468"/>
        <v>|United States|</v>
      </c>
      <c r="S3733" s="14" t="str">
        <f t="shared" si="469"/>
        <v>|Dramas|Independent Movies|Music &amp; Musicals|</v>
      </c>
      <c r="T3733" s="14" t="str">
        <f t="shared" si="470"/>
        <v>|Chris Robinson|</v>
      </c>
      <c r="U3733" s="14" t="str">
        <f t="shared" si="471"/>
        <v>|Khalil Everage|Anthony Anderson|Uzo Aduba|Emayatzy Corinealdi|Paul Walter Hauser|Dave East|Seandrea Sledge|Ashley Jackson|Megan Sousa|</v>
      </c>
    </row>
    <row r="3734" spans="1:21">
      <c r="A3734" s="14" t="s">
        <v>17686</v>
      </c>
      <c r="B3734" s="14" t="s">
        <v>48</v>
      </c>
      <c r="C3734" s="14" t="s">
        <v>17687</v>
      </c>
      <c r="D3734" s="14" t="s">
        <v>16855</v>
      </c>
      <c r="E3734" s="14" t="s">
        <v>117</v>
      </c>
      <c r="F3734" s="14" t="s">
        <v>133</v>
      </c>
      <c r="G3734" s="26">
        <v>43635</v>
      </c>
      <c r="H3734" s="14">
        <v>2019</v>
      </c>
      <c r="I3734" s="14" t="s">
        <v>361</v>
      </c>
      <c r="J3734" s="14" t="s">
        <v>682</v>
      </c>
      <c r="K3734" s="14" t="s">
        <v>496</v>
      </c>
      <c r="L3734" s="14" t="s">
        <v>17688</v>
      </c>
      <c r="M3734" s="14">
        <f t="shared" si="464"/>
        <v>2019</v>
      </c>
      <c r="N3734" s="14">
        <f t="shared" si="465"/>
        <v>6</v>
      </c>
      <c r="O3734" s="14" t="str">
        <f>IFERROR(VLOOKUP(I3734,Lists!$F$2:$G$16,2,FALSE()),"Not Rated")</f>
        <v>Teens</v>
      </c>
      <c r="P3734" s="14">
        <f t="shared" si="466"/>
        <v>122</v>
      </c>
      <c r="Q3734" s="14" t="str">
        <f t="shared" si="467"/>
        <v>Brazil</v>
      </c>
      <c r="R3734" s="14" t="str">
        <f t="shared" si="468"/>
        <v>|Brazil|</v>
      </c>
      <c r="S3734" s="14" t="str">
        <f t="shared" si="469"/>
        <v>|Documentaries|International Movies|</v>
      </c>
      <c r="T3734" s="14" t="str">
        <f t="shared" si="470"/>
        <v>|Petra Costa|</v>
      </c>
      <c r="U3734" s="14" t="str">
        <f t="shared" si="471"/>
        <v>|Unknown|</v>
      </c>
    </row>
    <row r="3735" spans="1:21">
      <c r="A3735" s="14" t="s">
        <v>17689</v>
      </c>
      <c r="B3735" s="14" t="s">
        <v>48</v>
      </c>
      <c r="C3735" s="14" t="s">
        <v>17690</v>
      </c>
      <c r="D3735" s="14" t="s">
        <v>290</v>
      </c>
      <c r="E3735" s="14" t="s">
        <v>17691</v>
      </c>
      <c r="F3735" s="14" t="s">
        <v>115</v>
      </c>
      <c r="G3735" s="26">
        <v>43634</v>
      </c>
      <c r="H3735" s="14">
        <v>2019</v>
      </c>
      <c r="I3735" s="14" t="s">
        <v>360</v>
      </c>
      <c r="J3735" s="14" t="s">
        <v>1857</v>
      </c>
      <c r="K3735" s="14" t="s">
        <v>261</v>
      </c>
      <c r="L3735" s="14" t="s">
        <v>17692</v>
      </c>
      <c r="M3735" s="14">
        <f t="shared" si="464"/>
        <v>2019</v>
      </c>
      <c r="N3735" s="14">
        <f t="shared" si="465"/>
        <v>6</v>
      </c>
      <c r="O3735" s="14" t="str">
        <f>IFERROR(VLOOKUP(I3735,Lists!$F$2:$G$16,2,FALSE()),"Not Rated")</f>
        <v>Adults</v>
      </c>
      <c r="P3735" s="14">
        <f t="shared" si="466"/>
        <v>59</v>
      </c>
      <c r="Q3735" s="14" t="str">
        <f t="shared" si="467"/>
        <v>United States</v>
      </c>
      <c r="R3735" s="14" t="str">
        <f t="shared" si="468"/>
        <v>|United States|</v>
      </c>
      <c r="S3735" s="14" t="str">
        <f t="shared" si="469"/>
        <v>|Stand-Up Comedy|</v>
      </c>
      <c r="T3735" s="14" t="str">
        <f t="shared" si="470"/>
        <v>|Jay Karas|</v>
      </c>
      <c r="U3735" s="14" t="str">
        <f t="shared" si="471"/>
        <v>|Adam Devine|</v>
      </c>
    </row>
    <row r="3736" spans="1:21">
      <c r="A3736" s="14" t="s">
        <v>17693</v>
      </c>
      <c r="B3736" s="14" t="s">
        <v>48</v>
      </c>
      <c r="C3736" s="14" t="s">
        <v>17694</v>
      </c>
      <c r="D3736" s="14" t="s">
        <v>17695</v>
      </c>
      <c r="E3736" s="14" t="s">
        <v>17696</v>
      </c>
      <c r="F3736" s="14" t="s">
        <v>115</v>
      </c>
      <c r="G3736" s="26">
        <v>43632</v>
      </c>
      <c r="H3736" s="14">
        <v>2015</v>
      </c>
      <c r="I3736" s="14" t="s">
        <v>363</v>
      </c>
      <c r="J3736" s="14" t="s">
        <v>708</v>
      </c>
      <c r="K3736" s="14" t="s">
        <v>254</v>
      </c>
      <c r="L3736" s="14" t="s">
        <v>17697</v>
      </c>
      <c r="M3736" s="14">
        <f t="shared" si="464"/>
        <v>2019</v>
      </c>
      <c r="N3736" s="14">
        <f t="shared" si="465"/>
        <v>6</v>
      </c>
      <c r="O3736" s="14" t="str">
        <f>IFERROR(VLOOKUP(I3736,Lists!$F$2:$G$16,2,FALSE()),"Not Rated")</f>
        <v>Adults</v>
      </c>
      <c r="P3736" s="14">
        <f t="shared" si="466"/>
        <v>88</v>
      </c>
      <c r="Q3736" s="14" t="str">
        <f t="shared" si="467"/>
        <v>United States</v>
      </c>
      <c r="R3736" s="14" t="str">
        <f t="shared" si="468"/>
        <v>|United States|</v>
      </c>
      <c r="S3736" s="14" t="str">
        <f t="shared" si="469"/>
        <v>|Thrillers|</v>
      </c>
      <c r="T3736" s="14" t="str">
        <f t="shared" si="470"/>
        <v>|Jon Watts|</v>
      </c>
      <c r="U3736" s="14" t="str">
        <f t="shared" si="471"/>
        <v>|Kevin Bacon|James Freedson-Jackson|Hays Wellford|Camryn Manheim|Shea Whigham|Sean Hartley|Kyra Sedgwick|Loi Nguyen|</v>
      </c>
    </row>
    <row r="3737" spans="1:21">
      <c r="A3737" s="14" t="s">
        <v>17698</v>
      </c>
      <c r="B3737" s="14" t="s">
        <v>48</v>
      </c>
      <c r="C3737" s="14" t="s">
        <v>17699</v>
      </c>
      <c r="D3737" s="14" t="s">
        <v>17700</v>
      </c>
      <c r="E3737" s="14" t="s">
        <v>17701</v>
      </c>
      <c r="F3737" s="14" t="s">
        <v>124</v>
      </c>
      <c r="G3737" s="26">
        <v>43632</v>
      </c>
      <c r="H3737" s="14">
        <v>2018</v>
      </c>
      <c r="I3737" s="14" t="s">
        <v>360</v>
      </c>
      <c r="J3737" s="14" t="s">
        <v>436</v>
      </c>
      <c r="K3737" s="14" t="s">
        <v>1034</v>
      </c>
      <c r="L3737" s="14" t="s">
        <v>17702</v>
      </c>
      <c r="M3737" s="14">
        <f t="shared" si="464"/>
        <v>2019</v>
      </c>
      <c r="N3737" s="14">
        <f t="shared" si="465"/>
        <v>6</v>
      </c>
      <c r="O3737" s="14" t="str">
        <f>IFERROR(VLOOKUP(I3737,Lists!$F$2:$G$16,2,FALSE()),"Not Rated")</f>
        <v>Adults</v>
      </c>
      <c r="P3737" s="14">
        <f t="shared" si="466"/>
        <v>91</v>
      </c>
      <c r="Q3737" s="14" t="str">
        <f t="shared" si="467"/>
        <v>Germany</v>
      </c>
      <c r="R3737" s="14" t="str">
        <f t="shared" si="468"/>
        <v>|Germany|</v>
      </c>
      <c r="S3737" s="14" t="str">
        <f t="shared" si="469"/>
        <v>|Comedies|Dramas|Independent Movies|</v>
      </c>
      <c r="T3737" s="14" t="str">
        <f t="shared" si="470"/>
        <v>|Jakob Lass|</v>
      </c>
      <c r="U3737" s="14" t="str">
        <f t="shared" si="471"/>
        <v>|Niklas Bruhn|David Schütter|Tinka Furst|Corinna Harfouch|Bela B. Felsenheimer|Martina Schöne-Radunski|Mathias Bloech|Tanna Barthel|Felix Maria Zeppenfeld|Kalle Schwensen|</v>
      </c>
    </row>
    <row r="3738" spans="1:21">
      <c r="A3738" s="14" t="s">
        <v>17703</v>
      </c>
      <c r="B3738" s="14" t="s">
        <v>49</v>
      </c>
      <c r="C3738" s="14" t="s">
        <v>17704</v>
      </c>
      <c r="D3738" s="14" t="s">
        <v>117</v>
      </c>
      <c r="E3738" s="14" t="s">
        <v>17705</v>
      </c>
      <c r="F3738" s="14" t="s">
        <v>121</v>
      </c>
      <c r="G3738" s="26">
        <v>43631</v>
      </c>
      <c r="H3738" s="14">
        <v>2012</v>
      </c>
      <c r="I3738" s="14" t="s">
        <v>360</v>
      </c>
      <c r="J3738" s="14" t="s">
        <v>106</v>
      </c>
      <c r="K3738" s="14" t="s">
        <v>822</v>
      </c>
      <c r="L3738" s="14" t="s">
        <v>17706</v>
      </c>
      <c r="M3738" s="14">
        <f t="shared" si="464"/>
        <v>2019</v>
      </c>
      <c r="N3738" s="14">
        <f t="shared" si="465"/>
        <v>6</v>
      </c>
      <c r="O3738" s="14" t="str">
        <f>IFERROR(VLOOKUP(I3738,Lists!$F$2:$G$16,2,FALSE()),"Not Rated")</f>
        <v>Adults</v>
      </c>
      <c r="P3738" s="14">
        <f t="shared" si="466"/>
        <v>2</v>
      </c>
      <c r="Q3738" s="14" t="str">
        <f t="shared" si="467"/>
        <v>Japan</v>
      </c>
      <c r="R3738" s="14" t="str">
        <f t="shared" si="468"/>
        <v>|Japan|</v>
      </c>
      <c r="S3738" s="14" t="str">
        <f t="shared" si="469"/>
        <v>|Anime Series|International TV Shows|</v>
      </c>
      <c r="T3738" s="14" t="str">
        <f t="shared" si="470"/>
        <v>|Unknown|</v>
      </c>
      <c r="U3738" s="14" t="str">
        <f t="shared" si="471"/>
        <v>|Rikiya Koyama|Ayako Kawasumi|Sayaka Ohara|Sho Hayami|Tomokazu Seki|Jouji Nakata|Akina Abe|Takumi Yamasaki|Hikaru Midorikawa|Daisuke Namikawa|</v>
      </c>
    </row>
    <row r="3739" spans="1:21">
      <c r="A3739" s="14" t="s">
        <v>17707</v>
      </c>
      <c r="B3739" s="14" t="s">
        <v>49</v>
      </c>
      <c r="C3739" s="14" t="s">
        <v>17708</v>
      </c>
      <c r="D3739" s="14" t="s">
        <v>117</v>
      </c>
      <c r="E3739" s="14" t="s">
        <v>17709</v>
      </c>
      <c r="F3739" s="14" t="s">
        <v>121</v>
      </c>
      <c r="G3739" s="26">
        <v>43631</v>
      </c>
      <c r="H3739" s="14">
        <v>2014</v>
      </c>
      <c r="I3739" s="14" t="s">
        <v>360</v>
      </c>
      <c r="J3739" s="14" t="s">
        <v>105</v>
      </c>
      <c r="K3739" s="14" t="s">
        <v>822</v>
      </c>
      <c r="L3739" s="14" t="s">
        <v>17710</v>
      </c>
      <c r="M3739" s="14">
        <f t="shared" si="464"/>
        <v>2019</v>
      </c>
      <c r="N3739" s="14">
        <f t="shared" si="465"/>
        <v>6</v>
      </c>
      <c r="O3739" s="14" t="str">
        <f>IFERROR(VLOOKUP(I3739,Lists!$F$2:$G$16,2,FALSE()),"Not Rated")</f>
        <v>Adults</v>
      </c>
      <c r="P3739" s="14">
        <f t="shared" si="466"/>
        <v>1</v>
      </c>
      <c r="Q3739" s="14" t="str">
        <f t="shared" si="467"/>
        <v>Japan</v>
      </c>
      <c r="R3739" s="14" t="str">
        <f t="shared" si="468"/>
        <v>|Japan|</v>
      </c>
      <c r="S3739" s="14" t="str">
        <f t="shared" si="469"/>
        <v>|Anime Series|International TV Shows|</v>
      </c>
      <c r="T3739" s="14" t="str">
        <f t="shared" si="470"/>
        <v>|Unknown|</v>
      </c>
      <c r="U3739" s="14" t="str">
        <f t="shared" si="471"/>
        <v>|Ami Koshimizu|Toshihiko Seki|Ryoka Yuzuki|Aya Suzaki|Shinichiro Miki|Tetsu Inada|Nobuyuki Hiyama|Mayumi Shintani|Hiroyuki Yoshino|Romi Park|</v>
      </c>
    </row>
    <row r="3740" spans="1:21">
      <c r="A3740" s="14" t="s">
        <v>17711</v>
      </c>
      <c r="B3740" s="14" t="s">
        <v>48</v>
      </c>
      <c r="C3740" s="14" t="s">
        <v>17712</v>
      </c>
      <c r="D3740" s="14" t="s">
        <v>17713</v>
      </c>
      <c r="E3740" s="14" t="s">
        <v>117</v>
      </c>
      <c r="F3740" s="14" t="s">
        <v>17714</v>
      </c>
      <c r="G3740" s="26">
        <v>43631</v>
      </c>
      <c r="H3740" s="14">
        <v>2019</v>
      </c>
      <c r="I3740" s="14" t="s">
        <v>362</v>
      </c>
      <c r="J3740" s="14" t="s">
        <v>15929</v>
      </c>
      <c r="K3740" s="14" t="s">
        <v>247</v>
      </c>
      <c r="L3740" s="14" t="s">
        <v>17715</v>
      </c>
      <c r="M3740" s="14">
        <f t="shared" si="464"/>
        <v>2019</v>
      </c>
      <c r="N3740" s="14">
        <f t="shared" si="465"/>
        <v>6</v>
      </c>
      <c r="O3740" s="14" t="str">
        <f>IFERROR(VLOOKUP(I3740,Lists!$F$2:$G$16,2,FALSE()),"Not Rated")</f>
        <v>Older Kids</v>
      </c>
      <c r="P3740" s="14">
        <f t="shared" si="466"/>
        <v>40</v>
      </c>
      <c r="Q3740" s="14" t="str">
        <f t="shared" si="467"/>
        <v>Sweden</v>
      </c>
      <c r="R3740" s="14" t="str">
        <f t="shared" si="468"/>
        <v>|Sweden|United States|</v>
      </c>
      <c r="S3740" s="14" t="str">
        <f t="shared" si="469"/>
        <v>|Documentaries|</v>
      </c>
      <c r="T3740" s="14" t="str">
        <f t="shared" si="470"/>
        <v>|John Haptas|Kristine Samuelson|</v>
      </c>
      <c r="U3740" s="14" t="str">
        <f t="shared" si="471"/>
        <v>|Unknown|</v>
      </c>
    </row>
    <row r="3741" spans="1:21">
      <c r="A3741" s="14" t="s">
        <v>17716</v>
      </c>
      <c r="B3741" s="14" t="s">
        <v>48</v>
      </c>
      <c r="C3741" s="14" t="s">
        <v>17717</v>
      </c>
      <c r="D3741" s="14" t="s">
        <v>17718</v>
      </c>
      <c r="E3741" s="14" t="s">
        <v>17719</v>
      </c>
      <c r="F3741" s="14" t="s">
        <v>116</v>
      </c>
      <c r="G3741" s="26">
        <v>43631</v>
      </c>
      <c r="H3741" s="14">
        <v>2019</v>
      </c>
      <c r="I3741" s="14" t="s">
        <v>361</v>
      </c>
      <c r="J3741" s="14" t="s">
        <v>783</v>
      </c>
      <c r="K3741" s="14" t="s">
        <v>542</v>
      </c>
      <c r="L3741" s="14" t="s">
        <v>17720</v>
      </c>
      <c r="M3741" s="14">
        <f t="shared" si="464"/>
        <v>2019</v>
      </c>
      <c r="N3741" s="14">
        <f t="shared" si="465"/>
        <v>6</v>
      </c>
      <c r="O3741" s="14" t="str">
        <f>IFERROR(VLOOKUP(I3741,Lists!$F$2:$G$16,2,FALSE()),"Not Rated")</f>
        <v>Teens</v>
      </c>
      <c r="P3741" s="14">
        <f t="shared" si="466"/>
        <v>113</v>
      </c>
      <c r="Q3741" s="14" t="str">
        <f t="shared" si="467"/>
        <v>India</v>
      </c>
      <c r="R3741" s="14" t="str">
        <f t="shared" si="468"/>
        <v>|India|</v>
      </c>
      <c r="S3741" s="14" t="str">
        <f t="shared" si="469"/>
        <v>|Comedies|International Movies|Romantic Movies|</v>
      </c>
      <c r="T3741" s="14" t="str">
        <f t="shared" si="470"/>
        <v>|Sanjay Jadhav|</v>
      </c>
      <c r="U3741" s="14" t="str">
        <f t="shared" si="471"/>
        <v>|Abhay Mahajan|Dipti Sati|Mayur More|Shubhangi Tambale|Chetan Dalvi|Nilesh Diwekar|</v>
      </c>
    </row>
    <row r="3742" spans="1:21">
      <c r="A3742" s="14" t="s">
        <v>17721</v>
      </c>
      <c r="B3742" s="14" t="s">
        <v>48</v>
      </c>
      <c r="C3742" s="14" t="s">
        <v>17722</v>
      </c>
      <c r="D3742" s="14" t="s">
        <v>17723</v>
      </c>
      <c r="E3742" s="14" t="s">
        <v>17724</v>
      </c>
      <c r="F3742" s="14" t="s">
        <v>116</v>
      </c>
      <c r="G3742" s="26">
        <v>43631</v>
      </c>
      <c r="H3742" s="14">
        <v>2018</v>
      </c>
      <c r="I3742" s="14" t="s">
        <v>361</v>
      </c>
      <c r="J3742" s="14" t="s">
        <v>404</v>
      </c>
      <c r="K3742" s="14" t="s">
        <v>444</v>
      </c>
      <c r="L3742" s="14" t="s">
        <v>17725</v>
      </c>
      <c r="M3742" s="14">
        <f t="shared" si="464"/>
        <v>2019</v>
      </c>
      <c r="N3742" s="14">
        <f t="shared" si="465"/>
        <v>6</v>
      </c>
      <c r="O3742" s="14" t="str">
        <f>IFERROR(VLOOKUP(I3742,Lists!$F$2:$G$16,2,FALSE()),"Not Rated")</f>
        <v>Teens</v>
      </c>
      <c r="P3742" s="14">
        <f t="shared" si="466"/>
        <v>90</v>
      </c>
      <c r="Q3742" s="14" t="str">
        <f t="shared" si="467"/>
        <v>India</v>
      </c>
      <c r="R3742" s="14" t="str">
        <f t="shared" si="468"/>
        <v>|India|</v>
      </c>
      <c r="S3742" s="14" t="str">
        <f t="shared" si="469"/>
        <v>|Dramas|Independent Movies|International Movies|</v>
      </c>
      <c r="T3742" s="14" t="str">
        <f t="shared" si="470"/>
        <v>|Vinod Kapri|</v>
      </c>
      <c r="U3742" s="14" t="str">
        <f t="shared" si="471"/>
        <v>|Pihu Myra Vishwakarma|</v>
      </c>
    </row>
    <row r="3743" spans="1:21">
      <c r="A3743" s="14" t="s">
        <v>17726</v>
      </c>
      <c r="B3743" s="14" t="s">
        <v>49</v>
      </c>
      <c r="C3743" s="14" t="s">
        <v>17727</v>
      </c>
      <c r="D3743" s="14" t="s">
        <v>117</v>
      </c>
      <c r="E3743" s="14" t="s">
        <v>17728</v>
      </c>
      <c r="F3743" s="14" t="s">
        <v>121</v>
      </c>
      <c r="G3743" s="26">
        <v>43631</v>
      </c>
      <c r="H3743" s="14">
        <v>2011</v>
      </c>
      <c r="I3743" s="14" t="s">
        <v>361</v>
      </c>
      <c r="J3743" s="14" t="s">
        <v>105</v>
      </c>
      <c r="K3743" s="14" t="s">
        <v>822</v>
      </c>
      <c r="L3743" s="14" t="s">
        <v>17729</v>
      </c>
      <c r="M3743" s="14">
        <f t="shared" si="464"/>
        <v>2019</v>
      </c>
      <c r="N3743" s="14">
        <f t="shared" si="465"/>
        <v>6</v>
      </c>
      <c r="O3743" s="14" t="str">
        <f>IFERROR(VLOOKUP(I3743,Lists!$F$2:$G$16,2,FALSE()),"Not Rated")</f>
        <v>Teens</v>
      </c>
      <c r="P3743" s="14">
        <f t="shared" si="466"/>
        <v>1</v>
      </c>
      <c r="Q3743" s="14" t="str">
        <f t="shared" si="467"/>
        <v>Japan</v>
      </c>
      <c r="R3743" s="14" t="str">
        <f t="shared" si="468"/>
        <v>|Japan|</v>
      </c>
      <c r="S3743" s="14" t="str">
        <f t="shared" si="469"/>
        <v>|Anime Series|International TV Shows|</v>
      </c>
      <c r="T3743" s="14" t="str">
        <f t="shared" si="470"/>
        <v>|Unknown|</v>
      </c>
      <c r="U3743" s="14" t="str">
        <f t="shared" si="471"/>
        <v>|Aoi Yuki|Chiwa Saito|Kaori Mizuhashi|Eri Kitamura|Emiri Kato|Ai Nonaka|</v>
      </c>
    </row>
    <row r="3744" spans="1:21">
      <c r="A3744" s="14" t="s">
        <v>17730</v>
      </c>
      <c r="B3744" s="14" t="s">
        <v>49</v>
      </c>
      <c r="C3744" s="14" t="s">
        <v>17731</v>
      </c>
      <c r="D3744" s="14" t="s">
        <v>117</v>
      </c>
      <c r="E3744" s="14" t="s">
        <v>17732</v>
      </c>
      <c r="F3744" s="14" t="s">
        <v>126</v>
      </c>
      <c r="G3744" s="26">
        <v>43631</v>
      </c>
      <c r="H3744" s="14">
        <v>2019</v>
      </c>
      <c r="I3744" s="14" t="s">
        <v>360</v>
      </c>
      <c r="J3744" s="14" t="s">
        <v>105</v>
      </c>
      <c r="K3744" s="14" t="s">
        <v>424</v>
      </c>
      <c r="L3744" s="14" t="s">
        <v>17733</v>
      </c>
      <c r="M3744" s="14">
        <f t="shared" si="464"/>
        <v>2019</v>
      </c>
      <c r="N3744" s="14">
        <f t="shared" si="465"/>
        <v>6</v>
      </c>
      <c r="O3744" s="14" t="str">
        <f>IFERROR(VLOOKUP(I3744,Lists!$F$2:$G$16,2,FALSE()),"Not Rated")</f>
        <v>Adults</v>
      </c>
      <c r="P3744" s="14">
        <f t="shared" si="466"/>
        <v>1</v>
      </c>
      <c r="Q3744" s="14" t="str">
        <f t="shared" si="467"/>
        <v>China</v>
      </c>
      <c r="R3744" s="14" t="str">
        <f t="shared" si="468"/>
        <v>|China|</v>
      </c>
      <c r="S3744" s="14" t="str">
        <f t="shared" si="469"/>
        <v>|International TV Shows|Romantic TV Shows|TV Comedies|</v>
      </c>
      <c r="T3744" s="14" t="str">
        <f t="shared" si="470"/>
        <v>|Unknown|</v>
      </c>
      <c r="U3744" s="14" t="str">
        <f t="shared" si="471"/>
        <v>|Zhang Chao|Li Tingting|Chen Bohao|Sun Jialing|Zhang Zhang|Li Jiuxiao|Deng Yuli|Li Huan|Fang Wenqiang|Gong Rui|</v>
      </c>
    </row>
    <row r="3745" spans="1:21">
      <c r="A3745" s="14" t="s">
        <v>17734</v>
      </c>
      <c r="B3745" s="14" t="s">
        <v>49</v>
      </c>
      <c r="C3745" s="14" t="s">
        <v>17735</v>
      </c>
      <c r="D3745" s="14" t="s">
        <v>17736</v>
      </c>
      <c r="E3745" s="14" t="s">
        <v>117</v>
      </c>
      <c r="F3745" s="14" t="s">
        <v>122</v>
      </c>
      <c r="G3745" s="26">
        <v>43631</v>
      </c>
      <c r="H3745" s="14">
        <v>2019</v>
      </c>
      <c r="I3745" s="14" t="s">
        <v>360</v>
      </c>
      <c r="J3745" s="14" t="s">
        <v>105</v>
      </c>
      <c r="K3745" s="14" t="s">
        <v>462</v>
      </c>
      <c r="L3745" s="14" t="s">
        <v>17737</v>
      </c>
      <c r="M3745" s="14">
        <f t="shared" si="464"/>
        <v>2019</v>
      </c>
      <c r="N3745" s="14">
        <f t="shared" si="465"/>
        <v>6</v>
      </c>
      <c r="O3745" s="14" t="str">
        <f>IFERROR(VLOOKUP(I3745,Lists!$F$2:$G$16,2,FALSE()),"Not Rated")</f>
        <v>Adults</v>
      </c>
      <c r="P3745" s="14">
        <f t="shared" si="466"/>
        <v>1</v>
      </c>
      <c r="Q3745" s="14" t="str">
        <f t="shared" si="467"/>
        <v>Spain</v>
      </c>
      <c r="R3745" s="14" t="str">
        <f t="shared" si="468"/>
        <v>|Spain|</v>
      </c>
      <c r="S3745" s="14" t="str">
        <f t="shared" si="469"/>
        <v>|Crime TV Shows|Docuseries|International TV Shows|</v>
      </c>
      <c r="T3745" s="14" t="str">
        <f t="shared" si="470"/>
        <v>|Elías León|</v>
      </c>
      <c r="U3745" s="14" t="str">
        <f t="shared" si="471"/>
        <v>|Unknown|</v>
      </c>
    </row>
    <row r="3746" spans="1:21">
      <c r="A3746" s="14" t="s">
        <v>17738</v>
      </c>
      <c r="B3746" s="14" t="s">
        <v>49</v>
      </c>
      <c r="C3746" s="14" t="s">
        <v>17739</v>
      </c>
      <c r="D3746" s="14" t="s">
        <v>117</v>
      </c>
      <c r="E3746" s="14" t="s">
        <v>17740</v>
      </c>
      <c r="F3746" s="14" t="s">
        <v>135</v>
      </c>
      <c r="G3746" s="26">
        <v>43631</v>
      </c>
      <c r="H3746" s="14">
        <v>2017</v>
      </c>
      <c r="I3746" s="14" t="s">
        <v>360</v>
      </c>
      <c r="J3746" s="14" t="s">
        <v>105</v>
      </c>
      <c r="K3746" s="14" t="s">
        <v>1470</v>
      </c>
      <c r="L3746" s="14" t="s">
        <v>17741</v>
      </c>
      <c r="M3746" s="14">
        <f t="shared" si="464"/>
        <v>2019</v>
      </c>
      <c r="N3746" s="14">
        <f t="shared" si="465"/>
        <v>6</v>
      </c>
      <c r="O3746" s="14" t="str">
        <f>IFERROR(VLOOKUP(I3746,Lists!$F$2:$G$16,2,FALSE()),"Not Rated")</f>
        <v>Adults</v>
      </c>
      <c r="P3746" s="14">
        <f t="shared" si="466"/>
        <v>1</v>
      </c>
      <c r="Q3746" s="14" t="str">
        <f t="shared" si="467"/>
        <v>Belgium</v>
      </c>
      <c r="R3746" s="14" t="str">
        <f t="shared" si="468"/>
        <v>|Belgium|</v>
      </c>
      <c r="S3746" s="14" t="str">
        <f t="shared" si="469"/>
        <v>|Crime TV Shows|International TV Shows|TV Dramas|</v>
      </c>
      <c r="T3746" s="14" t="str">
        <f t="shared" si="470"/>
        <v>|Unknown|</v>
      </c>
      <c r="U3746" s="14" t="str">
        <f t="shared" si="471"/>
        <v>|Patrick Ridremont|Constance Gay|Tom Audenaert|Roda Fawaz|Danitza Athanassiadis|</v>
      </c>
    </row>
    <row r="3747" spans="1:21">
      <c r="A3747" s="14" t="s">
        <v>17742</v>
      </c>
      <c r="B3747" s="14" t="s">
        <v>49</v>
      </c>
      <c r="C3747" s="14" t="s">
        <v>17743</v>
      </c>
      <c r="D3747" s="14" t="s">
        <v>117</v>
      </c>
      <c r="E3747" s="14" t="s">
        <v>17744</v>
      </c>
      <c r="F3747" s="14" t="s">
        <v>115</v>
      </c>
      <c r="G3747" s="26">
        <v>43630</v>
      </c>
      <c r="H3747" s="14">
        <v>2019</v>
      </c>
      <c r="I3747" s="14" t="s">
        <v>362</v>
      </c>
      <c r="J3747" s="14" t="s">
        <v>105</v>
      </c>
      <c r="K3747" s="14" t="s">
        <v>262</v>
      </c>
      <c r="L3747" s="14" t="s">
        <v>17745</v>
      </c>
      <c r="M3747" s="14">
        <f t="shared" si="464"/>
        <v>2019</v>
      </c>
      <c r="N3747" s="14">
        <f t="shared" si="465"/>
        <v>6</v>
      </c>
      <c r="O3747" s="14" t="str">
        <f>IFERROR(VLOOKUP(I3747,Lists!$F$2:$G$16,2,FALSE()),"Not Rated")</f>
        <v>Older Kids</v>
      </c>
      <c r="P3747" s="14">
        <f t="shared" si="466"/>
        <v>1</v>
      </c>
      <c r="Q3747" s="14" t="str">
        <f t="shared" si="467"/>
        <v>United States</v>
      </c>
      <c r="R3747" s="14" t="str">
        <f t="shared" si="468"/>
        <v>|United States|</v>
      </c>
      <c r="S3747" s="14" t="str">
        <f t="shared" si="469"/>
        <v>|Reality TV|</v>
      </c>
      <c r="T3747" s="14" t="str">
        <f t="shared" si="470"/>
        <v>|Unknown|</v>
      </c>
      <c r="U3747" s="14" t="str">
        <f t="shared" si="471"/>
        <v>|James Davis|</v>
      </c>
    </row>
    <row r="3748" spans="1:21">
      <c r="A3748" s="14" t="s">
        <v>17746</v>
      </c>
      <c r="B3748" s="14" t="s">
        <v>49</v>
      </c>
      <c r="C3748" s="14" t="s">
        <v>17747</v>
      </c>
      <c r="D3748" s="14" t="s">
        <v>117</v>
      </c>
      <c r="E3748" s="14" t="s">
        <v>17748</v>
      </c>
      <c r="F3748" s="14" t="s">
        <v>2970</v>
      </c>
      <c r="G3748" s="26">
        <v>43630</v>
      </c>
      <c r="H3748" s="14">
        <v>2019</v>
      </c>
      <c r="I3748" s="14" t="s">
        <v>360</v>
      </c>
      <c r="J3748" s="14" t="s">
        <v>106</v>
      </c>
      <c r="K3748" s="14" t="s">
        <v>1470</v>
      </c>
      <c r="L3748" s="14" t="s">
        <v>17749</v>
      </c>
      <c r="M3748" s="14">
        <f t="shared" si="464"/>
        <v>2019</v>
      </c>
      <c r="N3748" s="14">
        <f t="shared" si="465"/>
        <v>6</v>
      </c>
      <c r="O3748" s="14" t="str">
        <f>IFERROR(VLOOKUP(I3748,Lists!$F$2:$G$16,2,FALSE()),"Not Rated")</f>
        <v>Adults</v>
      </c>
      <c r="P3748" s="14">
        <f t="shared" si="466"/>
        <v>2</v>
      </c>
      <c r="Q3748" s="14" t="str">
        <f t="shared" si="467"/>
        <v>France</v>
      </c>
      <c r="R3748" s="14" t="str">
        <f t="shared" si="468"/>
        <v>|France|Belgium|</v>
      </c>
      <c r="S3748" s="14" t="str">
        <f t="shared" si="469"/>
        <v>|Crime TV Shows|International TV Shows|TV Dramas|</v>
      </c>
      <c r="T3748" s="14" t="str">
        <f t="shared" si="470"/>
        <v>|Unknown|</v>
      </c>
      <c r="U3748" s="14" t="str">
        <f t="shared" si="471"/>
        <v>|Suliane Brahim|Hubert Delattre|Laurent Capelluto|Samuel Jouy|Renaud Rutten|Camille Aguilar|Tiphaine Daviot|Naidra Ayadi|Brigitte Sy|Anne Suarez|Dan Herzberg|Olivier Bonjour|Thomas Doret|</v>
      </c>
    </row>
    <row r="3749" spans="1:21">
      <c r="A3749" s="14" t="s">
        <v>17750</v>
      </c>
      <c r="B3749" s="14" t="s">
        <v>48</v>
      </c>
      <c r="C3749" s="14" t="s">
        <v>17751</v>
      </c>
      <c r="D3749" s="14" t="s">
        <v>479</v>
      </c>
      <c r="E3749" s="14" t="s">
        <v>17752</v>
      </c>
      <c r="F3749" s="14" t="s">
        <v>133</v>
      </c>
      <c r="G3749" s="26">
        <v>43630</v>
      </c>
      <c r="H3749" s="14">
        <v>2019</v>
      </c>
      <c r="I3749" s="14" t="s">
        <v>362</v>
      </c>
      <c r="J3749" s="14" t="s">
        <v>739</v>
      </c>
      <c r="K3749" s="14" t="s">
        <v>481</v>
      </c>
      <c r="L3749" s="14" t="s">
        <v>17753</v>
      </c>
      <c r="M3749" s="14">
        <f t="shared" si="464"/>
        <v>2019</v>
      </c>
      <c r="N3749" s="14">
        <f t="shared" si="465"/>
        <v>6</v>
      </c>
      <c r="O3749" s="14" t="str">
        <f>IFERROR(VLOOKUP(I3749,Lists!$F$2:$G$16,2,FALSE()),"Not Rated")</f>
        <v>Older Kids</v>
      </c>
      <c r="P3749" s="14">
        <f t="shared" si="466"/>
        <v>95</v>
      </c>
      <c r="Q3749" s="14" t="str">
        <f t="shared" si="467"/>
        <v>Brazil</v>
      </c>
      <c r="R3749" s="14" t="str">
        <f t="shared" si="468"/>
        <v>|Brazil|</v>
      </c>
      <c r="S3749" s="14" t="str">
        <f t="shared" si="469"/>
        <v>|Children &amp; Family Movies|Comedies|</v>
      </c>
      <c r="T3749" s="14" t="str">
        <f t="shared" si="470"/>
        <v>|Bruno Garotti|</v>
      </c>
      <c r="U3749" s="14" t="str">
        <f t="shared" si="471"/>
        <v>|Maísa Silva|Filipe Bragança|Fernanda Paes Leme|Miriam Freeland|Marcelo Valle|Elisa Pinheiro|Sérgio Malheiros|Giovanna Grigio|Bárbara Maia|Letícia Pedro|Kiria Malheiros|Leo Cidade|Matheus Costa|Isabel Fillardis|Selma Lopes|</v>
      </c>
    </row>
    <row r="3750" spans="1:21">
      <c r="A3750" s="14" t="s">
        <v>17754</v>
      </c>
      <c r="B3750" s="14" t="s">
        <v>49</v>
      </c>
      <c r="C3750" s="14" t="s">
        <v>17755</v>
      </c>
      <c r="D3750" s="14" t="s">
        <v>117</v>
      </c>
      <c r="E3750" s="14" t="s">
        <v>17756</v>
      </c>
      <c r="F3750" s="14" t="s">
        <v>117</v>
      </c>
      <c r="G3750" s="26">
        <v>43630</v>
      </c>
      <c r="H3750" s="14">
        <v>2019</v>
      </c>
      <c r="I3750" s="14" t="s">
        <v>360</v>
      </c>
      <c r="J3750" s="14" t="s">
        <v>106</v>
      </c>
      <c r="K3750" s="14" t="s">
        <v>992</v>
      </c>
      <c r="L3750" s="14" t="s">
        <v>17757</v>
      </c>
      <c r="M3750" s="14">
        <f t="shared" si="464"/>
        <v>2019</v>
      </c>
      <c r="N3750" s="14">
        <f t="shared" si="465"/>
        <v>6</v>
      </c>
      <c r="O3750" s="14" t="str">
        <f>IFERROR(VLOOKUP(I3750,Lists!$F$2:$G$16,2,FALSE()),"Not Rated")</f>
        <v>Adults</v>
      </c>
      <c r="P3750" s="14">
        <f t="shared" si="466"/>
        <v>2</v>
      </c>
      <c r="Q3750" s="14" t="str">
        <f t="shared" si="467"/>
        <v>Unknown</v>
      </c>
      <c r="R3750" s="14" t="str">
        <f t="shared" si="468"/>
        <v>|Unknown|</v>
      </c>
      <c r="S3750" s="14" t="str">
        <f t="shared" si="469"/>
        <v>|Crime TV Shows|International TV Shows|Spanish-Language TV Shows|</v>
      </c>
      <c r="T3750" s="14" t="str">
        <f t="shared" si="470"/>
        <v>|Unknown|</v>
      </c>
      <c r="U3750" s="14" t="str">
        <f t="shared" si="471"/>
        <v>|Guillermo Iván|César Manjarrez|Estrella Solís|Liliana Moreno|Marco Uriel|Mario Zaragoza|Fernando Sarfatti|José Ángel Bichir|Paty Blanco|Pía Sanz|Scarlet Gruber|Pakey Vázquez|Ivonne Montero|</v>
      </c>
    </row>
    <row r="3751" spans="1:21">
      <c r="A3751" s="14" t="s">
        <v>17758</v>
      </c>
      <c r="B3751" s="14" t="s">
        <v>49</v>
      </c>
      <c r="C3751" s="14" t="s">
        <v>17759</v>
      </c>
      <c r="D3751" s="14" t="s">
        <v>117</v>
      </c>
      <c r="E3751" s="14" t="s">
        <v>17760</v>
      </c>
      <c r="F3751" s="14" t="s">
        <v>115</v>
      </c>
      <c r="G3751" s="26">
        <v>43630</v>
      </c>
      <c r="H3751" s="14">
        <v>2019</v>
      </c>
      <c r="I3751" s="14" t="s">
        <v>360</v>
      </c>
      <c r="J3751" s="14" t="s">
        <v>521</v>
      </c>
      <c r="K3751" s="14" t="s">
        <v>490</v>
      </c>
      <c r="L3751" s="14" t="s">
        <v>17761</v>
      </c>
      <c r="M3751" s="14">
        <f t="shared" si="464"/>
        <v>2019</v>
      </c>
      <c r="N3751" s="14">
        <f t="shared" si="465"/>
        <v>6</v>
      </c>
      <c r="O3751" s="14" t="str">
        <f>IFERROR(VLOOKUP(I3751,Lists!$F$2:$G$16,2,FALSE()),"Not Rated")</f>
        <v>Adults</v>
      </c>
      <c r="P3751" s="14">
        <f t="shared" si="466"/>
        <v>5</v>
      </c>
      <c r="Q3751" s="14" t="str">
        <f t="shared" si="467"/>
        <v>United States</v>
      </c>
      <c r="R3751" s="14" t="str">
        <f t="shared" si="468"/>
        <v>|United States|</v>
      </c>
      <c r="S3751" s="14" t="str">
        <f t="shared" si="469"/>
        <v>|TV Comedies|TV Dramas|</v>
      </c>
      <c r="T3751" s="14" t="str">
        <f t="shared" si="470"/>
        <v>|Unknown|</v>
      </c>
      <c r="U3751" s="14" t="str">
        <f t="shared" si="471"/>
        <v>|Lisa Edelstein|Beau Garrett|Necar Zadegan|Paul Adelstein|Janeane Garofalo|Alanna Ubach|</v>
      </c>
    </row>
    <row r="3752" spans="1:21">
      <c r="A3752" s="14" t="s">
        <v>17762</v>
      </c>
      <c r="B3752" s="14" t="s">
        <v>49</v>
      </c>
      <c r="C3752" s="14" t="s">
        <v>17763</v>
      </c>
      <c r="D3752" s="14" t="s">
        <v>117</v>
      </c>
      <c r="E3752" s="14" t="s">
        <v>17764</v>
      </c>
      <c r="F3752" s="14" t="s">
        <v>116</v>
      </c>
      <c r="G3752" s="26">
        <v>43630</v>
      </c>
      <c r="H3752" s="14">
        <v>2019</v>
      </c>
      <c r="I3752" s="14" t="s">
        <v>360</v>
      </c>
      <c r="J3752" s="14" t="s">
        <v>105</v>
      </c>
      <c r="K3752" s="14" t="s">
        <v>3084</v>
      </c>
      <c r="L3752" s="14" t="s">
        <v>17765</v>
      </c>
      <c r="M3752" s="14">
        <f t="shared" si="464"/>
        <v>2019</v>
      </c>
      <c r="N3752" s="14">
        <f t="shared" si="465"/>
        <v>6</v>
      </c>
      <c r="O3752" s="14" t="str">
        <f>IFERROR(VLOOKUP(I3752,Lists!$F$2:$G$16,2,FALSE()),"Not Rated")</f>
        <v>Adults</v>
      </c>
      <c r="P3752" s="14">
        <f t="shared" si="466"/>
        <v>1</v>
      </c>
      <c r="Q3752" s="14" t="str">
        <f t="shared" si="467"/>
        <v>India</v>
      </c>
      <c r="R3752" s="14" t="str">
        <f t="shared" si="468"/>
        <v>|India|</v>
      </c>
      <c r="S3752" s="14" t="str">
        <f t="shared" si="469"/>
        <v>|British TV Shows|International TV Shows|TV Dramas|</v>
      </c>
      <c r="T3752" s="14" t="str">
        <f t="shared" si="470"/>
        <v>|Unknown|</v>
      </c>
      <c r="U3752" s="14" t="str">
        <f t="shared" si="471"/>
        <v>|Huma Qureshi|Siddharth|Rahul Khanna|Arif Zakaria|Seema Biswas|Sanjay Suri|Akash Khurana|Ashwath Bhatt|Anupam Bhattacharya|Adarsh Gourav|</v>
      </c>
    </row>
    <row r="3753" spans="1:21">
      <c r="A3753" s="14" t="s">
        <v>17766</v>
      </c>
      <c r="B3753" s="14" t="s">
        <v>49</v>
      </c>
      <c r="C3753" s="14" t="s">
        <v>17767</v>
      </c>
      <c r="D3753" s="14" t="s">
        <v>117</v>
      </c>
      <c r="E3753" s="14" t="s">
        <v>17768</v>
      </c>
      <c r="F3753" s="14" t="s">
        <v>115</v>
      </c>
      <c r="G3753" s="26">
        <v>43630</v>
      </c>
      <c r="H3753" s="14">
        <v>2018</v>
      </c>
      <c r="I3753" s="14" t="s">
        <v>361</v>
      </c>
      <c r="J3753" s="14" t="s">
        <v>106</v>
      </c>
      <c r="K3753" s="14" t="s">
        <v>253</v>
      </c>
      <c r="L3753" s="14" t="s">
        <v>17769</v>
      </c>
      <c r="M3753" s="14">
        <f t="shared" si="464"/>
        <v>2019</v>
      </c>
      <c r="N3753" s="14">
        <f t="shared" si="465"/>
        <v>6</v>
      </c>
      <c r="O3753" s="14" t="str">
        <f>IFERROR(VLOOKUP(I3753,Lists!$F$2:$G$16,2,FALSE()),"Not Rated")</f>
        <v>Teens</v>
      </c>
      <c r="P3753" s="14">
        <f t="shared" si="466"/>
        <v>2</v>
      </c>
      <c r="Q3753" s="14" t="str">
        <f t="shared" si="467"/>
        <v>United States</v>
      </c>
      <c r="R3753" s="14" t="str">
        <f t="shared" si="468"/>
        <v>|United States|</v>
      </c>
      <c r="S3753" s="14" t="str">
        <f t="shared" si="469"/>
        <v>|TV Comedies|</v>
      </c>
      <c r="T3753" s="14" t="str">
        <f t="shared" si="470"/>
        <v>|Unknown|</v>
      </c>
      <c r="U3753" s="14" t="str">
        <f t="shared" si="471"/>
        <v>|Marlon Wayans|Essence Atkins|Bresha Webb|Diallo Riddle|Notlim Taylor|Amir O'Neil|</v>
      </c>
    </row>
    <row r="3754" spans="1:21">
      <c r="A3754" s="14" t="s">
        <v>17770</v>
      </c>
      <c r="B3754" s="14" t="s">
        <v>49</v>
      </c>
      <c r="C3754" s="14" t="s">
        <v>17771</v>
      </c>
      <c r="D3754" s="14" t="s">
        <v>117</v>
      </c>
      <c r="E3754" s="14" t="s">
        <v>17772</v>
      </c>
      <c r="F3754" s="14" t="s">
        <v>115</v>
      </c>
      <c r="G3754" s="26">
        <v>43630</v>
      </c>
      <c r="H3754" s="14">
        <v>2019</v>
      </c>
      <c r="I3754" s="14" t="s">
        <v>360</v>
      </c>
      <c r="J3754" s="14" t="s">
        <v>107</v>
      </c>
      <c r="K3754" s="14" t="s">
        <v>11784</v>
      </c>
      <c r="L3754" s="14" t="s">
        <v>17773</v>
      </c>
      <c r="M3754" s="14">
        <f t="shared" si="464"/>
        <v>2019</v>
      </c>
      <c r="N3754" s="14">
        <f t="shared" si="465"/>
        <v>6</v>
      </c>
      <c r="O3754" s="14" t="str">
        <f>IFERROR(VLOOKUP(I3754,Lists!$F$2:$G$16,2,FALSE()),"Not Rated")</f>
        <v>Adults</v>
      </c>
      <c r="P3754" s="14">
        <f t="shared" si="466"/>
        <v>3</v>
      </c>
      <c r="Q3754" s="14" t="str">
        <f t="shared" si="467"/>
        <v>United States</v>
      </c>
      <c r="R3754" s="14" t="str">
        <f t="shared" si="468"/>
        <v>|United States|</v>
      </c>
      <c r="S3754" s="14" t="str">
        <f t="shared" si="469"/>
        <v>|Crime TV Shows|TV Action &amp; Adventure|TV Dramas|</v>
      </c>
      <c r="T3754" s="14" t="str">
        <f t="shared" si="470"/>
        <v>|Unknown|</v>
      </c>
      <c r="U3754" s="14" t="str">
        <f t="shared" si="471"/>
        <v>|Krysten Ritter|David Tennant|Rachael Taylor|Mike Colter|Carrie-Anne Moss|Eka Darville|Erin Moriarty|Wil Traval|Susie Abromeit|</v>
      </c>
    </row>
    <row r="3755" spans="1:21">
      <c r="A3755" s="14" t="s">
        <v>17774</v>
      </c>
      <c r="B3755" s="14" t="s">
        <v>48</v>
      </c>
      <c r="C3755" s="14" t="s">
        <v>17775</v>
      </c>
      <c r="D3755" s="14" t="s">
        <v>17776</v>
      </c>
      <c r="E3755" s="14" t="s">
        <v>17777</v>
      </c>
      <c r="F3755" s="14" t="s">
        <v>115</v>
      </c>
      <c r="G3755" s="26">
        <v>43630</v>
      </c>
      <c r="H3755" s="14">
        <v>2019</v>
      </c>
      <c r="I3755" s="14" t="s">
        <v>364</v>
      </c>
      <c r="J3755" s="14" t="s">
        <v>653</v>
      </c>
      <c r="K3755" s="14" t="s">
        <v>245</v>
      </c>
      <c r="L3755" s="14" t="s">
        <v>17778</v>
      </c>
      <c r="M3755" s="14">
        <f t="shared" si="464"/>
        <v>2019</v>
      </c>
      <c r="N3755" s="14">
        <f t="shared" si="465"/>
        <v>6</v>
      </c>
      <c r="O3755" s="14" t="str">
        <f>IFERROR(VLOOKUP(I3755,Lists!$F$2:$G$16,2,FALSE()),"Not Rated")</f>
        <v>Teens</v>
      </c>
      <c r="P3755" s="14">
        <f t="shared" si="466"/>
        <v>98</v>
      </c>
      <c r="Q3755" s="14" t="str">
        <f t="shared" si="467"/>
        <v>United States</v>
      </c>
      <c r="R3755" s="14" t="str">
        <f t="shared" si="468"/>
        <v>|United States|</v>
      </c>
      <c r="S3755" s="14" t="str">
        <f t="shared" si="469"/>
        <v>|Comedies|</v>
      </c>
      <c r="T3755" s="14" t="str">
        <f t="shared" si="470"/>
        <v>|Kyle Newacheck|</v>
      </c>
      <c r="U3755" s="14" t="str">
        <f t="shared" si="471"/>
        <v>|Adam Sandler|Jennifer Aniston|Luke Evans|Gemma Arterton|Adeel Akhtar|Luis Gerardo Méndez|Dany Boon|Terence Stamp|</v>
      </c>
    </row>
    <row r="3756" spans="1:21">
      <c r="A3756" s="14" t="s">
        <v>17779</v>
      </c>
      <c r="B3756" s="14" t="s">
        <v>49</v>
      </c>
      <c r="C3756" s="14" t="s">
        <v>17780</v>
      </c>
      <c r="D3756" s="14" t="s">
        <v>117</v>
      </c>
      <c r="E3756" s="14" t="s">
        <v>17781</v>
      </c>
      <c r="F3756" s="14" t="s">
        <v>125</v>
      </c>
      <c r="G3756" s="26">
        <v>43630</v>
      </c>
      <c r="H3756" s="14">
        <v>2019</v>
      </c>
      <c r="I3756" s="14" t="s">
        <v>360</v>
      </c>
      <c r="J3756" s="14" t="s">
        <v>105</v>
      </c>
      <c r="K3756" s="14" t="s">
        <v>992</v>
      </c>
      <c r="L3756" s="14" t="s">
        <v>17782</v>
      </c>
      <c r="M3756" s="14">
        <f t="shared" si="464"/>
        <v>2019</v>
      </c>
      <c r="N3756" s="14">
        <f t="shared" si="465"/>
        <v>6</v>
      </c>
      <c r="O3756" s="14" t="str">
        <f>IFERROR(VLOOKUP(I3756,Lists!$F$2:$G$16,2,FALSE()),"Not Rated")</f>
        <v>Adults</v>
      </c>
      <c r="P3756" s="14">
        <f t="shared" si="466"/>
        <v>1</v>
      </c>
      <c r="Q3756" s="14" t="str">
        <f t="shared" si="467"/>
        <v>Mexico</v>
      </c>
      <c r="R3756" s="14" t="str">
        <f t="shared" si="468"/>
        <v>|Mexico|</v>
      </c>
      <c r="S3756" s="14" t="str">
        <f t="shared" si="469"/>
        <v>|Crime TV Shows|International TV Shows|Spanish-Language TV Shows|</v>
      </c>
      <c r="T3756" s="14" t="str">
        <f t="shared" si="470"/>
        <v>|Unknown|</v>
      </c>
      <c r="U3756" s="14" t="str">
        <f t="shared" si="471"/>
        <v>|Pablo Lyle|Ana Layevska|Leonardo Daniel|Javier Díaz Dueñas|Daniel Martínez|Pamela Almanza|Roberto Blandón|Sebastián Ferrat|Gabriela Zamora|Mauricio Pimentel|Julio Casado|Eivaut Rischen|</v>
      </c>
    </row>
    <row r="3757" spans="1:21">
      <c r="A3757" s="14" t="s">
        <v>17783</v>
      </c>
      <c r="B3757" s="14" t="s">
        <v>49</v>
      </c>
      <c r="C3757" s="14" t="s">
        <v>17784</v>
      </c>
      <c r="D3757" s="14" t="s">
        <v>117</v>
      </c>
      <c r="E3757" s="14" t="s">
        <v>17785</v>
      </c>
      <c r="F3757" s="14" t="s">
        <v>171</v>
      </c>
      <c r="G3757" s="26">
        <v>43629</v>
      </c>
      <c r="H3757" s="14">
        <v>2019</v>
      </c>
      <c r="I3757" s="14" t="s">
        <v>360</v>
      </c>
      <c r="J3757" s="14" t="s">
        <v>105</v>
      </c>
      <c r="K3757" s="14" t="s">
        <v>409</v>
      </c>
      <c r="L3757" s="14" t="s">
        <v>17786</v>
      </c>
      <c r="M3757" s="14">
        <f t="shared" si="464"/>
        <v>2019</v>
      </c>
      <c r="N3757" s="14">
        <f t="shared" si="465"/>
        <v>6</v>
      </c>
      <c r="O3757" s="14" t="str">
        <f>IFERROR(VLOOKUP(I3757,Lists!$F$2:$G$16,2,FALSE()),"Not Rated")</f>
        <v>Adults</v>
      </c>
      <c r="P3757" s="14">
        <f t="shared" si="466"/>
        <v>1</v>
      </c>
      <c r="Q3757" s="14" t="str">
        <f t="shared" si="467"/>
        <v>Jordan</v>
      </c>
      <c r="R3757" s="14" t="str">
        <f t="shared" si="468"/>
        <v>|Jordan|</v>
      </c>
      <c r="S3757" s="14" t="str">
        <f t="shared" si="469"/>
        <v>|International TV Shows|TV Dramas|TV Mysteries|</v>
      </c>
      <c r="T3757" s="14" t="str">
        <f t="shared" si="470"/>
        <v>|Unknown|</v>
      </c>
      <c r="U3757" s="14" t="str">
        <f t="shared" si="471"/>
        <v>|Salma Malhas|Sultan Alkhail|Hamzeh Okab|Aysha Shahaltough|Zaid Zoubi|Ban Halaweh|Yasser Al Hadi|</v>
      </c>
    </row>
    <row r="3758" spans="1:21">
      <c r="A3758" s="14" t="s">
        <v>17787</v>
      </c>
      <c r="B3758" s="14" t="s">
        <v>48</v>
      </c>
      <c r="C3758" s="14" t="s">
        <v>17788</v>
      </c>
      <c r="D3758" s="14" t="s">
        <v>17789</v>
      </c>
      <c r="E3758" s="14" t="s">
        <v>17790</v>
      </c>
      <c r="F3758" s="14" t="s">
        <v>115</v>
      </c>
      <c r="G3758" s="26">
        <v>43629</v>
      </c>
      <c r="H3758" s="14">
        <v>2019</v>
      </c>
      <c r="I3758" s="14" t="s">
        <v>362</v>
      </c>
      <c r="J3758" s="14" t="s">
        <v>535</v>
      </c>
      <c r="K3758" s="14" t="s">
        <v>247</v>
      </c>
      <c r="L3758" s="14" t="s">
        <v>17791</v>
      </c>
      <c r="M3758" s="14">
        <f t="shared" si="464"/>
        <v>2019</v>
      </c>
      <c r="N3758" s="14">
        <f t="shared" si="465"/>
        <v>6</v>
      </c>
      <c r="O3758" s="14" t="str">
        <f>IFERROR(VLOOKUP(I3758,Lists!$F$2:$G$16,2,FALSE()),"Not Rated")</f>
        <v>Older Kids</v>
      </c>
      <c r="P3758" s="14">
        <f t="shared" si="466"/>
        <v>61</v>
      </c>
      <c r="Q3758" s="14" t="str">
        <f t="shared" si="467"/>
        <v>United States</v>
      </c>
      <c r="R3758" s="14" t="str">
        <f t="shared" si="468"/>
        <v>|United States|</v>
      </c>
      <c r="S3758" s="14" t="str">
        <f t="shared" si="469"/>
        <v>|Documentaries|</v>
      </c>
      <c r="T3758" s="14" t="str">
        <f t="shared" si="470"/>
        <v>|Mark Ritchie|</v>
      </c>
      <c r="U3758" s="14" t="str">
        <f t="shared" si="471"/>
        <v>|Oprah Winfrey|Ava DuVernay|</v>
      </c>
    </row>
    <row r="3759" spans="1:21">
      <c r="A3759" s="14" t="s">
        <v>17792</v>
      </c>
      <c r="B3759" s="14" t="s">
        <v>48</v>
      </c>
      <c r="C3759" s="14" t="s">
        <v>17793</v>
      </c>
      <c r="D3759" s="14" t="s">
        <v>17794</v>
      </c>
      <c r="E3759" s="14" t="s">
        <v>17795</v>
      </c>
      <c r="F3759" s="14" t="s">
        <v>136</v>
      </c>
      <c r="G3759" s="26">
        <v>43629</v>
      </c>
      <c r="H3759" s="14">
        <v>2019</v>
      </c>
      <c r="I3759" s="14" t="s">
        <v>360</v>
      </c>
      <c r="J3759" s="14" t="s">
        <v>962</v>
      </c>
      <c r="K3759" s="14" t="s">
        <v>1537</v>
      </c>
      <c r="L3759" s="14" t="s">
        <v>17796</v>
      </c>
      <c r="M3759" s="14">
        <f t="shared" si="464"/>
        <v>2019</v>
      </c>
      <c r="N3759" s="14">
        <f t="shared" si="465"/>
        <v>6</v>
      </c>
      <c r="O3759" s="14" t="str">
        <f>IFERROR(VLOOKUP(I3759,Lists!$F$2:$G$16,2,FALSE()),"Not Rated")</f>
        <v>Adults</v>
      </c>
      <c r="P3759" s="14">
        <f t="shared" si="466"/>
        <v>117</v>
      </c>
      <c r="Q3759" s="14" t="str">
        <f t="shared" si="467"/>
        <v>Indonesia</v>
      </c>
      <c r="R3759" s="14" t="str">
        <f t="shared" si="468"/>
        <v>|Indonesia|</v>
      </c>
      <c r="S3759" s="14" t="str">
        <f t="shared" si="469"/>
        <v>|Horror Movies|International Movies|</v>
      </c>
      <c r="T3759" s="14" t="str">
        <f t="shared" si="470"/>
        <v>|Rocky Soraya|</v>
      </c>
      <c r="U3759" s="14" t="str">
        <f t="shared" si="471"/>
        <v>|Jessica Mila|Bianca Hello|Nabilah Ayu|Sophia Latjuba|Jeremy Thomas|</v>
      </c>
    </row>
    <row r="3760" spans="1:21">
      <c r="A3760" s="14" t="s">
        <v>17797</v>
      </c>
      <c r="B3760" s="14" t="s">
        <v>48</v>
      </c>
      <c r="C3760" s="14" t="s">
        <v>17798</v>
      </c>
      <c r="D3760" s="14" t="s">
        <v>300</v>
      </c>
      <c r="E3760" s="14" t="s">
        <v>855</v>
      </c>
      <c r="F3760" s="14" t="s">
        <v>115</v>
      </c>
      <c r="G3760" s="26">
        <v>43628</v>
      </c>
      <c r="H3760" s="14">
        <v>2019</v>
      </c>
      <c r="I3760" s="14" t="s">
        <v>360</v>
      </c>
      <c r="J3760" s="14" t="s">
        <v>4137</v>
      </c>
      <c r="K3760" s="14" t="s">
        <v>261</v>
      </c>
      <c r="L3760" s="14" t="s">
        <v>17799</v>
      </c>
      <c r="M3760" s="14">
        <f t="shared" si="464"/>
        <v>2019</v>
      </c>
      <c r="N3760" s="14">
        <f t="shared" si="465"/>
        <v>6</v>
      </c>
      <c r="O3760" s="14" t="str">
        <f>IFERROR(VLOOKUP(I3760,Lists!$F$2:$G$16,2,FALSE()),"Not Rated")</f>
        <v>Adults</v>
      </c>
      <c r="P3760" s="14">
        <f t="shared" si="466"/>
        <v>60</v>
      </c>
      <c r="Q3760" s="14" t="str">
        <f t="shared" si="467"/>
        <v>United States</v>
      </c>
      <c r="R3760" s="14" t="str">
        <f t="shared" si="468"/>
        <v>|United States|</v>
      </c>
      <c r="S3760" s="14" t="str">
        <f t="shared" si="469"/>
        <v>|Stand-Up Comedy|</v>
      </c>
      <c r="T3760" s="14" t="str">
        <f t="shared" si="470"/>
        <v>|Shannon Hartman|</v>
      </c>
      <c r="U3760" s="14" t="str">
        <f t="shared" si="471"/>
        <v>|Jo Koy|</v>
      </c>
    </row>
    <row r="3761" spans="1:21">
      <c r="A3761" s="14" t="s">
        <v>17800</v>
      </c>
      <c r="B3761" s="14" t="s">
        <v>48</v>
      </c>
      <c r="C3761" s="14" t="s">
        <v>17801</v>
      </c>
      <c r="D3761" s="14" t="s">
        <v>293</v>
      </c>
      <c r="E3761" s="14" t="s">
        <v>17802</v>
      </c>
      <c r="F3761" s="14" t="s">
        <v>115</v>
      </c>
      <c r="G3761" s="26">
        <v>43628</v>
      </c>
      <c r="H3761" s="14">
        <v>2019</v>
      </c>
      <c r="I3761" s="14" t="s">
        <v>360</v>
      </c>
      <c r="J3761" s="14" t="s">
        <v>1129</v>
      </c>
      <c r="K3761" s="14" t="s">
        <v>927</v>
      </c>
      <c r="L3761" s="14" t="s">
        <v>17803</v>
      </c>
      <c r="M3761" s="14">
        <f t="shared" si="464"/>
        <v>2019</v>
      </c>
      <c r="N3761" s="14">
        <f t="shared" si="465"/>
        <v>6</v>
      </c>
      <c r="O3761" s="14" t="str">
        <f>IFERROR(VLOOKUP(I3761,Lists!$F$2:$G$16,2,FALSE()),"Not Rated")</f>
        <v>Adults</v>
      </c>
      <c r="P3761" s="14">
        <f t="shared" si="466"/>
        <v>142</v>
      </c>
      <c r="Q3761" s="14" t="str">
        <f t="shared" si="467"/>
        <v>United States</v>
      </c>
      <c r="R3761" s="14" t="str">
        <f t="shared" si="468"/>
        <v>|United States|</v>
      </c>
      <c r="S3761" s="14" t="str">
        <f t="shared" si="469"/>
        <v>|Documentaries|Music &amp; Musicals|</v>
      </c>
      <c r="T3761" s="14" t="str">
        <f t="shared" si="470"/>
        <v>|Martin Scorsese|</v>
      </c>
      <c r="U3761" s="14" t="str">
        <f t="shared" si="471"/>
        <v>|Bob Dylan|Allen Ginsberg|Joan Baez|Patti Smith|Roger McGuinn|Sam Shepard|Sharon Stone|Joni Mitchell|Scarlet Rivera|Ramblin' Jack Elliott|Ronnie Hawkins|Anne Waldman|Ronee Blakley|</v>
      </c>
    </row>
    <row r="3762" spans="1:21">
      <c r="A3762" s="14" t="s">
        <v>17804</v>
      </c>
      <c r="B3762" s="14" t="s">
        <v>49</v>
      </c>
      <c r="C3762" s="14" t="s">
        <v>17805</v>
      </c>
      <c r="D3762" s="14" t="s">
        <v>117</v>
      </c>
      <c r="E3762" s="14" t="s">
        <v>17806</v>
      </c>
      <c r="F3762" s="14" t="s">
        <v>155</v>
      </c>
      <c r="G3762" s="26">
        <v>43626</v>
      </c>
      <c r="H3762" s="14">
        <v>2011</v>
      </c>
      <c r="I3762" s="14" t="s">
        <v>366</v>
      </c>
      <c r="J3762" s="14" t="s">
        <v>105</v>
      </c>
      <c r="K3762" s="14" t="s">
        <v>256</v>
      </c>
      <c r="L3762" s="14" t="s">
        <v>17807</v>
      </c>
      <c r="M3762" s="14">
        <f t="shared" si="464"/>
        <v>2019</v>
      </c>
      <c r="N3762" s="14">
        <f t="shared" si="465"/>
        <v>6</v>
      </c>
      <c r="O3762" s="14" t="str">
        <f>IFERROR(VLOOKUP(I3762,Lists!$F$2:$G$16,2,FALSE()),"Not Rated")</f>
        <v>Kids</v>
      </c>
      <c r="P3762" s="14">
        <f t="shared" si="466"/>
        <v>1</v>
      </c>
      <c r="Q3762" s="14" t="str">
        <f t="shared" si="467"/>
        <v>Malaysia</v>
      </c>
      <c r="R3762" s="14" t="str">
        <f t="shared" si="468"/>
        <v>|Malaysia|</v>
      </c>
      <c r="S3762" s="14" t="str">
        <f t="shared" si="469"/>
        <v>|Kids' TV|</v>
      </c>
      <c r="T3762" s="14" t="str">
        <f t="shared" si="470"/>
        <v>|Unknown|</v>
      </c>
      <c r="U3762" s="14" t="str">
        <f t="shared" si="471"/>
        <v>|Nurfathiah Diaz|</v>
      </c>
    </row>
    <row r="3763" spans="1:21">
      <c r="A3763" s="14" t="s">
        <v>17808</v>
      </c>
      <c r="B3763" s="14" t="s">
        <v>48</v>
      </c>
      <c r="C3763" s="14" t="s">
        <v>17809</v>
      </c>
      <c r="D3763" s="14" t="s">
        <v>17810</v>
      </c>
      <c r="E3763" s="14" t="s">
        <v>17811</v>
      </c>
      <c r="F3763" s="14" t="s">
        <v>17812</v>
      </c>
      <c r="G3763" s="26">
        <v>43623</v>
      </c>
      <c r="H3763" s="14">
        <v>2018</v>
      </c>
      <c r="I3763" s="14" t="s">
        <v>360</v>
      </c>
      <c r="J3763" s="14" t="s">
        <v>2548</v>
      </c>
      <c r="K3763" s="14" t="s">
        <v>444</v>
      </c>
      <c r="L3763" s="14" t="s">
        <v>17813</v>
      </c>
      <c r="M3763" s="14">
        <f t="shared" si="464"/>
        <v>2019</v>
      </c>
      <c r="N3763" s="14">
        <f t="shared" si="465"/>
        <v>6</v>
      </c>
      <c r="O3763" s="14" t="str">
        <f>IFERROR(VLOOKUP(I3763,Lists!$F$2:$G$16,2,FALSE()),"Not Rated")</f>
        <v>Adults</v>
      </c>
      <c r="P3763" s="14">
        <f t="shared" si="466"/>
        <v>74</v>
      </c>
      <c r="Q3763" s="14" t="str">
        <f t="shared" si="467"/>
        <v>Uruguay</v>
      </c>
      <c r="R3763" s="14" t="str">
        <f t="shared" si="468"/>
        <v>|Uruguay|Spain|Mexico|</v>
      </c>
      <c r="S3763" s="14" t="str">
        <f t="shared" si="469"/>
        <v>|Dramas|Independent Movies|International Movies|</v>
      </c>
      <c r="T3763" s="14" t="str">
        <f t="shared" si="470"/>
        <v>|Federico Veiroj|</v>
      </c>
      <c r="U3763" s="14" t="str">
        <f t="shared" si="471"/>
        <v>|Gonzalo Delgado|Olivia Molinaro Eijo|Jeannette Sauksteliskis|Tomás Wahrmann|María Noel Gutiérrez|Marcelo Fernández Borsari|Alejandro Castiglioni|Cecilia Caballero Jeske|Martín Reyes|Carolina Penadés|</v>
      </c>
    </row>
    <row r="3764" spans="1:21">
      <c r="A3764" s="14" t="s">
        <v>17814</v>
      </c>
      <c r="B3764" s="14" t="s">
        <v>49</v>
      </c>
      <c r="C3764" s="14" t="s">
        <v>17815</v>
      </c>
      <c r="D3764" s="14" t="s">
        <v>117</v>
      </c>
      <c r="E3764" s="14" t="s">
        <v>17816</v>
      </c>
      <c r="F3764" s="14" t="s">
        <v>115</v>
      </c>
      <c r="G3764" s="26">
        <v>43623</v>
      </c>
      <c r="H3764" s="14">
        <v>2019</v>
      </c>
      <c r="I3764" s="14" t="s">
        <v>360</v>
      </c>
      <c r="J3764" s="14" t="s">
        <v>107</v>
      </c>
      <c r="K3764" s="14" t="s">
        <v>3758</v>
      </c>
      <c r="L3764" s="14" t="s">
        <v>17817</v>
      </c>
      <c r="M3764" s="14">
        <f t="shared" si="464"/>
        <v>2019</v>
      </c>
      <c r="N3764" s="14">
        <f t="shared" si="465"/>
        <v>6</v>
      </c>
      <c r="O3764" s="14" t="str">
        <f>IFERROR(VLOOKUP(I3764,Lists!$F$2:$G$16,2,FALSE()),"Not Rated")</f>
        <v>Adults</v>
      </c>
      <c r="P3764" s="14">
        <f t="shared" si="466"/>
        <v>3</v>
      </c>
      <c r="Q3764" s="14" t="str">
        <f t="shared" si="467"/>
        <v>United States</v>
      </c>
      <c r="R3764" s="14" t="str">
        <f t="shared" si="468"/>
        <v>|United States|</v>
      </c>
      <c r="S3764" s="14" t="str">
        <f t="shared" si="469"/>
        <v>|Crime TV Shows|TV Dramas|TV Thrillers|</v>
      </c>
      <c r="T3764" s="14" t="str">
        <f t="shared" si="470"/>
        <v>|Unknown|</v>
      </c>
      <c r="U3764" s="14" t="str">
        <f t="shared" si="471"/>
        <v>|Kiefer Sutherland|Natascha McElhone|Maggie Q|Kal Penn|Adan Canto|Italia Ricci|LaMonica Garrett|Tanner Buchanan|Ben Lawson|Paulo Costanzo|Zoe McLellan|</v>
      </c>
    </row>
    <row r="3765" spans="1:21">
      <c r="A3765" s="14" t="s">
        <v>17818</v>
      </c>
      <c r="B3765" s="14" t="s">
        <v>48</v>
      </c>
      <c r="C3765" s="14" t="s">
        <v>17819</v>
      </c>
      <c r="D3765" s="14" t="s">
        <v>17820</v>
      </c>
      <c r="E3765" s="14" t="s">
        <v>17821</v>
      </c>
      <c r="F3765" s="14" t="s">
        <v>122</v>
      </c>
      <c r="G3765" s="26">
        <v>43623</v>
      </c>
      <c r="H3765" s="14">
        <v>2019</v>
      </c>
      <c r="I3765" s="14" t="s">
        <v>360</v>
      </c>
      <c r="J3765" s="14" t="s">
        <v>1008</v>
      </c>
      <c r="K3765" s="14" t="s">
        <v>4410</v>
      </c>
      <c r="L3765" s="14" t="s">
        <v>17822</v>
      </c>
      <c r="M3765" s="14">
        <f t="shared" si="464"/>
        <v>2019</v>
      </c>
      <c r="N3765" s="14">
        <f t="shared" si="465"/>
        <v>6</v>
      </c>
      <c r="O3765" s="14" t="str">
        <f>IFERROR(VLOOKUP(I3765,Lists!$F$2:$G$16,2,FALSE()),"Not Rated")</f>
        <v>Adults</v>
      </c>
      <c r="P3765" s="14">
        <f t="shared" si="466"/>
        <v>119</v>
      </c>
      <c r="Q3765" s="14" t="str">
        <f t="shared" si="467"/>
        <v>Spain</v>
      </c>
      <c r="R3765" s="14" t="str">
        <f t="shared" si="468"/>
        <v>|Spain|</v>
      </c>
      <c r="S3765" s="14" t="str">
        <f t="shared" si="469"/>
        <v>|Dramas|International Movies|LGBTQ Movies|</v>
      </c>
      <c r="T3765" s="14" t="str">
        <f t="shared" si="470"/>
        <v>|Isabel Coixet|</v>
      </c>
      <c r="U3765" s="14" t="str">
        <f t="shared" si="471"/>
        <v>|Natalia de Molina|Greta Fernández|Sara Casasnovas|Tamar Novas|Kelly Lua|Manuel Lourenzo|Jorge Suquet|Ana Santos|Mariana Carballal|Roberto Leal|Luisa Merelas|Amparo Moreno|Lluís Homar|Manolo Solo|María Pujalte|Francesc Orella|</v>
      </c>
    </row>
    <row r="3766" spans="1:21">
      <c r="A3766" s="14" t="s">
        <v>17823</v>
      </c>
      <c r="B3766" s="14" t="s">
        <v>48</v>
      </c>
      <c r="C3766" s="14" t="s">
        <v>17824</v>
      </c>
      <c r="D3766" s="14" t="s">
        <v>17825</v>
      </c>
      <c r="E3766" s="14" t="s">
        <v>17826</v>
      </c>
      <c r="F3766" s="14" t="s">
        <v>127</v>
      </c>
      <c r="G3766" s="26">
        <v>43623</v>
      </c>
      <c r="H3766" s="14">
        <v>2019</v>
      </c>
      <c r="I3766" s="14" t="s">
        <v>362</v>
      </c>
      <c r="J3766" s="14" t="s">
        <v>1033</v>
      </c>
      <c r="K3766" s="14" t="s">
        <v>12439</v>
      </c>
      <c r="L3766" s="14" t="s">
        <v>17827</v>
      </c>
      <c r="M3766" s="14">
        <f t="shared" si="464"/>
        <v>2019</v>
      </c>
      <c r="N3766" s="14">
        <f t="shared" si="465"/>
        <v>6</v>
      </c>
      <c r="O3766" s="14" t="str">
        <f>IFERROR(VLOOKUP(I3766,Lists!$F$2:$G$16,2,FALSE()),"Not Rated")</f>
        <v>Older Kids</v>
      </c>
      <c r="P3766" s="14">
        <f t="shared" si="466"/>
        <v>114</v>
      </c>
      <c r="Q3766" s="14" t="str">
        <f t="shared" si="467"/>
        <v>Australia</v>
      </c>
      <c r="R3766" s="14" t="str">
        <f t="shared" si="468"/>
        <v>|Australia|</v>
      </c>
      <c r="S3766" s="14" t="str">
        <f t="shared" si="469"/>
        <v>|International Movies|Sci-Fi &amp; Fantasy|Thrillers|</v>
      </c>
      <c r="T3766" s="14" t="str">
        <f t="shared" si="470"/>
        <v>|Grant Sputore|</v>
      </c>
      <c r="U3766" s="14" t="str">
        <f t="shared" si="471"/>
        <v>|Clara Rugaard|Rose Byrne|Hilary Swank|Luke Hawker|</v>
      </c>
    </row>
    <row r="3767" spans="1:21">
      <c r="A3767" s="14" t="s">
        <v>17828</v>
      </c>
      <c r="B3767" s="14" t="s">
        <v>48</v>
      </c>
      <c r="C3767" s="14" t="s">
        <v>17829</v>
      </c>
      <c r="D3767" s="14" t="s">
        <v>2392</v>
      </c>
      <c r="E3767" s="14" t="s">
        <v>17830</v>
      </c>
      <c r="F3767" s="14" t="s">
        <v>116</v>
      </c>
      <c r="G3767" s="26">
        <v>43623</v>
      </c>
      <c r="H3767" s="14">
        <v>2019</v>
      </c>
      <c r="I3767" s="14" t="s">
        <v>362</v>
      </c>
      <c r="J3767" s="14" t="s">
        <v>443</v>
      </c>
      <c r="K3767" s="14" t="s">
        <v>542</v>
      </c>
      <c r="L3767" s="14" t="s">
        <v>17831</v>
      </c>
      <c r="M3767" s="14">
        <f t="shared" si="464"/>
        <v>2019</v>
      </c>
      <c r="N3767" s="14">
        <f t="shared" si="465"/>
        <v>6</v>
      </c>
      <c r="O3767" s="14" t="str">
        <f>IFERROR(VLOOKUP(I3767,Lists!$F$2:$G$16,2,FALSE()),"Not Rated")</f>
        <v>Older Kids</v>
      </c>
      <c r="P3767" s="14">
        <f t="shared" si="466"/>
        <v>125</v>
      </c>
      <c r="Q3767" s="14" t="str">
        <f t="shared" si="467"/>
        <v>India</v>
      </c>
      <c r="R3767" s="14" t="str">
        <f t="shared" si="468"/>
        <v>|India|</v>
      </c>
      <c r="S3767" s="14" t="str">
        <f t="shared" si="469"/>
        <v>|Comedies|International Movies|Romantic Movies|</v>
      </c>
      <c r="T3767" s="14" t="str">
        <f t="shared" si="470"/>
        <v>|Laxman Utekar|</v>
      </c>
      <c r="U3767" s="14" t="str">
        <f t="shared" si="471"/>
        <v>|Kartik Aaryan|Kriti Sanon|Pankaj Tripathi|Vinay Pathak|Aparshakti Khurana|Atul Srivastava|Alka Amin|</v>
      </c>
    </row>
    <row r="3768" spans="1:21">
      <c r="A3768" s="14" t="s">
        <v>17832</v>
      </c>
      <c r="B3768" s="14" t="s">
        <v>48</v>
      </c>
      <c r="C3768" s="14" t="s">
        <v>17833</v>
      </c>
      <c r="D3768" s="14" t="s">
        <v>17834</v>
      </c>
      <c r="E3768" s="14" t="s">
        <v>17835</v>
      </c>
      <c r="F3768" s="14" t="s">
        <v>17836</v>
      </c>
      <c r="G3768" s="26">
        <v>43623</v>
      </c>
      <c r="H3768" s="14">
        <v>2019</v>
      </c>
      <c r="I3768" s="14" t="s">
        <v>367</v>
      </c>
      <c r="J3768" s="14" t="s">
        <v>4998</v>
      </c>
      <c r="K3768" s="14" t="s">
        <v>251</v>
      </c>
      <c r="L3768" s="14" t="s">
        <v>17837</v>
      </c>
      <c r="M3768" s="14">
        <f t="shared" si="464"/>
        <v>2019</v>
      </c>
      <c r="N3768" s="14">
        <f t="shared" si="465"/>
        <v>6</v>
      </c>
      <c r="O3768" s="14" t="str">
        <f>IFERROR(VLOOKUP(I3768,Lists!$F$2:$G$16,2,FALSE()),"Not Rated")</f>
        <v>Older Kids</v>
      </c>
      <c r="P3768" s="14">
        <f t="shared" si="466"/>
        <v>71</v>
      </c>
      <c r="Q3768" s="14" t="str">
        <f t="shared" si="467"/>
        <v>France</v>
      </c>
      <c r="R3768" s="14" t="str">
        <f t="shared" si="468"/>
        <v>|France|Luxembourg|Canada|</v>
      </c>
      <c r="S3768" s="14" t="str">
        <f t="shared" si="469"/>
        <v>|Children &amp; Family Movies|</v>
      </c>
      <c r="T3768" s="14" t="str">
        <f t="shared" si="470"/>
        <v>|Juan Antin|</v>
      </c>
      <c r="U3768" s="14" t="str">
        <f t="shared" si="471"/>
        <v>|Adam Moussamih|Charli Birdgenau|Vlastra Vrana|Sonja Ball|Alexandre Harough|</v>
      </c>
    </row>
    <row r="3769" spans="1:21">
      <c r="A3769" s="14" t="s">
        <v>17838</v>
      </c>
      <c r="B3769" s="14" t="s">
        <v>48</v>
      </c>
      <c r="C3769" s="14" t="s">
        <v>17839</v>
      </c>
      <c r="D3769" s="14" t="s">
        <v>17840</v>
      </c>
      <c r="E3769" s="14" t="s">
        <v>17841</v>
      </c>
      <c r="F3769" s="14" t="s">
        <v>124</v>
      </c>
      <c r="G3769" s="26">
        <v>43623</v>
      </c>
      <c r="H3769" s="14">
        <v>2019</v>
      </c>
      <c r="I3769" s="14" t="s">
        <v>362</v>
      </c>
      <c r="J3769" s="14" t="s">
        <v>604</v>
      </c>
      <c r="K3769" s="14" t="s">
        <v>2777</v>
      </c>
      <c r="L3769" s="14" t="s">
        <v>17842</v>
      </c>
      <c r="M3769" s="14">
        <f t="shared" si="464"/>
        <v>2019</v>
      </c>
      <c r="N3769" s="14">
        <f t="shared" si="465"/>
        <v>6</v>
      </c>
      <c r="O3769" s="14" t="str">
        <f>IFERROR(VLOOKUP(I3769,Lists!$F$2:$G$16,2,FALSE()),"Not Rated")</f>
        <v>Older Kids</v>
      </c>
      <c r="P3769" s="14">
        <f t="shared" si="466"/>
        <v>110</v>
      </c>
      <c r="Q3769" s="14" t="str">
        <f t="shared" si="467"/>
        <v>Germany</v>
      </c>
      <c r="R3769" s="14" t="str">
        <f t="shared" si="468"/>
        <v>|Germany|</v>
      </c>
      <c r="S3769" s="14" t="str">
        <f t="shared" si="469"/>
        <v>|Children &amp; Family Movies|Dramas|International Movies|</v>
      </c>
      <c r="T3769" s="14" t="str">
        <f t="shared" si="470"/>
        <v>|Hanno Olderdissen|</v>
      </c>
      <c r="U3769" s="14" t="str">
        <f t="shared" si="471"/>
        <v>|Lena Klenke|Dieter Hallervorden|Emilio Sakraya|Annette Frier|Milan Peschel|Vedat Erincin|Johann von Bülow|Michael Lott|Hans Martin Stier|Anneke Kim Sarnau|</v>
      </c>
    </row>
    <row r="3770" spans="1:21">
      <c r="A3770" s="14" t="s">
        <v>17843</v>
      </c>
      <c r="B3770" s="14" t="s">
        <v>48</v>
      </c>
      <c r="C3770" s="14" t="s">
        <v>17844</v>
      </c>
      <c r="D3770" s="14" t="s">
        <v>17845</v>
      </c>
      <c r="E3770" s="14" t="s">
        <v>17846</v>
      </c>
      <c r="F3770" s="14" t="s">
        <v>116</v>
      </c>
      <c r="G3770" s="26">
        <v>43623</v>
      </c>
      <c r="H3770" s="14">
        <v>2018</v>
      </c>
      <c r="I3770" s="14" t="s">
        <v>360</v>
      </c>
      <c r="J3770" s="14" t="s">
        <v>474</v>
      </c>
      <c r="K3770" s="14" t="s">
        <v>17847</v>
      </c>
      <c r="L3770" s="14" t="s">
        <v>17848</v>
      </c>
      <c r="M3770" s="14">
        <f t="shared" si="464"/>
        <v>2019</v>
      </c>
      <c r="N3770" s="14">
        <f t="shared" si="465"/>
        <v>6</v>
      </c>
      <c r="O3770" s="14" t="str">
        <f>IFERROR(VLOOKUP(I3770,Lists!$F$2:$G$16,2,FALSE()),"Not Rated")</f>
        <v>Adults</v>
      </c>
      <c r="P3770" s="14">
        <f t="shared" si="466"/>
        <v>127</v>
      </c>
      <c r="Q3770" s="14" t="str">
        <f t="shared" si="467"/>
        <v>India</v>
      </c>
      <c r="R3770" s="14" t="str">
        <f t="shared" si="468"/>
        <v>|India|</v>
      </c>
      <c r="S3770" s="14" t="str">
        <f t="shared" si="469"/>
        <v>|Comedies|Horror Movies|Independent Movies|</v>
      </c>
      <c r="T3770" s="14" t="str">
        <f t="shared" si="470"/>
        <v>|Amar Kaushik|</v>
      </c>
      <c r="U3770" s="14" t="str">
        <f t="shared" si="471"/>
        <v>|Rajkummar Rao|Shraddha Kapoor|Pankaj Tripathi|Aparshakti Khurana|Abhishek Banerjee|Atul Srivastava|</v>
      </c>
    </row>
    <row r="3771" spans="1:21">
      <c r="A3771" s="14" t="s">
        <v>17849</v>
      </c>
      <c r="B3771" s="14" t="s">
        <v>49</v>
      </c>
      <c r="C3771" s="14" t="s">
        <v>17850</v>
      </c>
      <c r="D3771" s="14" t="s">
        <v>117</v>
      </c>
      <c r="E3771" s="14" t="s">
        <v>17851</v>
      </c>
      <c r="F3771" s="14" t="s">
        <v>115</v>
      </c>
      <c r="G3771" s="26">
        <v>43623</v>
      </c>
      <c r="H3771" s="14">
        <v>2019</v>
      </c>
      <c r="I3771" s="14" t="s">
        <v>366</v>
      </c>
      <c r="J3771" s="14" t="s">
        <v>105</v>
      </c>
      <c r="K3771" s="14" t="s">
        <v>256</v>
      </c>
      <c r="L3771" s="14" t="s">
        <v>17852</v>
      </c>
      <c r="M3771" s="14">
        <f t="shared" si="464"/>
        <v>2019</v>
      </c>
      <c r="N3771" s="14">
        <f t="shared" si="465"/>
        <v>6</v>
      </c>
      <c r="O3771" s="14" t="str">
        <f>IFERROR(VLOOKUP(I3771,Lists!$F$2:$G$16,2,FALSE()),"Not Rated")</f>
        <v>Kids</v>
      </c>
      <c r="P3771" s="14">
        <f t="shared" si="466"/>
        <v>1</v>
      </c>
      <c r="Q3771" s="14" t="str">
        <f t="shared" si="467"/>
        <v>United States</v>
      </c>
      <c r="R3771" s="14" t="str">
        <f t="shared" si="468"/>
        <v>|United States|</v>
      </c>
      <c r="S3771" s="14" t="str">
        <f t="shared" si="469"/>
        <v>|Kids' TV|</v>
      </c>
      <c r="T3771" s="14" t="str">
        <f t="shared" si="470"/>
        <v>|Unknown|</v>
      </c>
      <c r="U3771" s="14" t="str">
        <f t="shared" si="471"/>
        <v>|Erin Mathews|Kathleen Barr|Chiara Zanni|Rebecca Shoichet|Sabrina Pitre|Ingrid Nilson|Alessandro Juliani|Elyse Maloway|Vincent Tong|</v>
      </c>
    </row>
    <row r="3772" spans="1:21">
      <c r="A3772" s="14" t="s">
        <v>17853</v>
      </c>
      <c r="B3772" s="14" t="s">
        <v>49</v>
      </c>
      <c r="C3772" s="14" t="s">
        <v>17854</v>
      </c>
      <c r="D3772" s="14" t="s">
        <v>117</v>
      </c>
      <c r="E3772" s="14" t="s">
        <v>17855</v>
      </c>
      <c r="F3772" s="14" t="s">
        <v>115</v>
      </c>
      <c r="G3772" s="26">
        <v>43623</v>
      </c>
      <c r="H3772" s="14">
        <v>2019</v>
      </c>
      <c r="I3772" s="14" t="s">
        <v>360</v>
      </c>
      <c r="J3772" s="14" t="s">
        <v>105</v>
      </c>
      <c r="K3772" s="14" t="s">
        <v>249</v>
      </c>
      <c r="L3772" s="14" t="s">
        <v>17856</v>
      </c>
      <c r="M3772" s="14">
        <f t="shared" si="464"/>
        <v>2019</v>
      </c>
      <c r="N3772" s="14">
        <f t="shared" si="465"/>
        <v>6</v>
      </c>
      <c r="O3772" s="14" t="str">
        <f>IFERROR(VLOOKUP(I3772,Lists!$F$2:$G$16,2,FALSE()),"Not Rated")</f>
        <v>Adults</v>
      </c>
      <c r="P3772" s="14">
        <f t="shared" si="466"/>
        <v>1</v>
      </c>
      <c r="Q3772" s="14" t="str">
        <f t="shared" si="467"/>
        <v>United States</v>
      </c>
      <c r="R3772" s="14" t="str">
        <f t="shared" si="468"/>
        <v>|United States|</v>
      </c>
      <c r="S3772" s="14" t="str">
        <f t="shared" si="469"/>
        <v>|TV Dramas|</v>
      </c>
      <c r="T3772" s="14" t="str">
        <f t="shared" si="470"/>
        <v>|Unknown|</v>
      </c>
      <c r="U3772" s="14" t="str">
        <f t="shared" si="471"/>
        <v>|Laura Linney|Ellen Page|Olympia Dukakis|Paul Gross|Murray Bartlett|Barbara Garrick|Charlie Barnett|Garcia|May Hong|Jen Richards|Victor Garber|Ashley Park|Christopher Larkin|Zosia Mamet|Molly Ringwald|Daniela Vega|</v>
      </c>
    </row>
    <row r="3773" spans="1:21">
      <c r="A3773" s="14" t="s">
        <v>17857</v>
      </c>
      <c r="B3773" s="14" t="s">
        <v>48</v>
      </c>
      <c r="C3773" s="14" t="s">
        <v>17858</v>
      </c>
      <c r="D3773" s="14" t="s">
        <v>1187</v>
      </c>
      <c r="E3773" s="14" t="s">
        <v>17859</v>
      </c>
      <c r="F3773" s="14" t="s">
        <v>115</v>
      </c>
      <c r="G3773" s="26">
        <v>43623</v>
      </c>
      <c r="H3773" s="14">
        <v>2019</v>
      </c>
      <c r="I3773" s="14" t="s">
        <v>360</v>
      </c>
      <c r="J3773" s="14" t="s">
        <v>1062</v>
      </c>
      <c r="K3773" s="14" t="s">
        <v>927</v>
      </c>
      <c r="L3773" s="14" t="s">
        <v>17860</v>
      </c>
      <c r="M3773" s="14">
        <f t="shared" si="464"/>
        <v>2019</v>
      </c>
      <c r="N3773" s="14">
        <f t="shared" si="465"/>
        <v>6</v>
      </c>
      <c r="O3773" s="14" t="str">
        <f>IFERROR(VLOOKUP(I3773,Lists!$F$2:$G$16,2,FALSE()),"Not Rated")</f>
        <v>Adults</v>
      </c>
      <c r="P3773" s="14">
        <f t="shared" si="466"/>
        <v>118</v>
      </c>
      <c r="Q3773" s="14" t="str">
        <f t="shared" si="467"/>
        <v>United States</v>
      </c>
      <c r="R3773" s="14" t="str">
        <f t="shared" si="468"/>
        <v>|United States|</v>
      </c>
      <c r="S3773" s="14" t="str">
        <f t="shared" si="469"/>
        <v>|Documentaries|Music &amp; Musicals|</v>
      </c>
      <c r="T3773" s="14" t="str">
        <f t="shared" si="470"/>
        <v>|Reginald Hudlin|</v>
      </c>
      <c r="U3773" s="14" t="str">
        <f t="shared" si="471"/>
        <v>|Clarence Avant|Quincy Jones|</v>
      </c>
    </row>
    <row r="3774" spans="1:21">
      <c r="A3774" s="14" t="s">
        <v>17861</v>
      </c>
      <c r="B3774" s="14" t="s">
        <v>48</v>
      </c>
      <c r="C3774" s="14" t="s">
        <v>17862</v>
      </c>
      <c r="D3774" s="14" t="s">
        <v>17863</v>
      </c>
      <c r="E3774" s="14" t="s">
        <v>17864</v>
      </c>
      <c r="F3774" s="14" t="s">
        <v>124</v>
      </c>
      <c r="G3774" s="26">
        <v>43622</v>
      </c>
      <c r="H3774" s="14">
        <v>2019</v>
      </c>
      <c r="I3774" s="14" t="s">
        <v>360</v>
      </c>
      <c r="J3774" s="14" t="s">
        <v>404</v>
      </c>
      <c r="K3774" s="14" t="s">
        <v>475</v>
      </c>
      <c r="L3774" s="14" t="s">
        <v>17865</v>
      </c>
      <c r="M3774" s="14">
        <f t="shared" si="464"/>
        <v>2019</v>
      </c>
      <c r="N3774" s="14">
        <f t="shared" si="465"/>
        <v>6</v>
      </c>
      <c r="O3774" s="14" t="str">
        <f>IFERROR(VLOOKUP(I3774,Lists!$F$2:$G$16,2,FALSE()),"Not Rated")</f>
        <v>Adults</v>
      </c>
      <c r="P3774" s="14">
        <f t="shared" si="466"/>
        <v>90</v>
      </c>
      <c r="Q3774" s="14" t="str">
        <f t="shared" si="467"/>
        <v>Germany</v>
      </c>
      <c r="R3774" s="14" t="str">
        <f t="shared" si="468"/>
        <v>|Germany|</v>
      </c>
      <c r="S3774" s="14" t="str">
        <f t="shared" si="469"/>
        <v>|Dramas|International Movies|</v>
      </c>
      <c r="T3774" s="14" t="str">
        <f t="shared" si="470"/>
        <v>|Eva Trobisch|</v>
      </c>
      <c r="U3774" s="14" t="str">
        <f t="shared" si="471"/>
        <v>|Aenne Schwarz|Andreas Döhler|Hans Löw|Tilo Nest|Lina Wendel|Lisa Hagmeister|</v>
      </c>
    </row>
    <row r="3775" spans="1:21">
      <c r="A3775" s="14" t="s">
        <v>17866</v>
      </c>
      <c r="B3775" s="14" t="s">
        <v>48</v>
      </c>
      <c r="C3775" s="14" t="s">
        <v>17867</v>
      </c>
      <c r="D3775" s="14" t="s">
        <v>15698</v>
      </c>
      <c r="E3775" s="14" t="s">
        <v>17868</v>
      </c>
      <c r="F3775" s="14" t="s">
        <v>121</v>
      </c>
      <c r="G3775" s="26">
        <v>43621</v>
      </c>
      <c r="H3775" s="14">
        <v>2016</v>
      </c>
      <c r="I3775" s="14" t="s">
        <v>361</v>
      </c>
      <c r="J3775" s="14" t="s">
        <v>2213</v>
      </c>
      <c r="K3775" s="14" t="s">
        <v>10199</v>
      </c>
      <c r="L3775" s="14" t="s">
        <v>17869</v>
      </c>
      <c r="M3775" s="14">
        <f t="shared" si="464"/>
        <v>2019</v>
      </c>
      <c r="N3775" s="14">
        <f t="shared" si="465"/>
        <v>6</v>
      </c>
      <c r="O3775" s="14" t="str">
        <f>IFERROR(VLOOKUP(I3775,Lists!$F$2:$G$16,2,FALSE()),"Not Rated")</f>
        <v>Teens</v>
      </c>
      <c r="P3775" s="14">
        <f t="shared" si="466"/>
        <v>130</v>
      </c>
      <c r="Q3775" s="14" t="str">
        <f t="shared" si="467"/>
        <v>Japan</v>
      </c>
      <c r="R3775" s="14" t="str">
        <f t="shared" si="468"/>
        <v>|Japan|</v>
      </c>
      <c r="S3775" s="14" t="str">
        <f t="shared" si="469"/>
        <v>|Anime Features|International Movies|</v>
      </c>
      <c r="T3775" s="14" t="str">
        <f t="shared" si="470"/>
        <v>|Naoko Yamada|</v>
      </c>
      <c r="U3775" s="14" t="str">
        <f t="shared" si="471"/>
        <v>|Miyu Irino|Saori Hayami|Aoi Yuki|Kensho Ono|Yuki Kaneko|Yui Ishikawa|Megumi Han|Toshiyuki Toyonaga|Mayu Matsuoka|</v>
      </c>
    </row>
    <row r="3776" spans="1:21">
      <c r="A3776" s="14" t="s">
        <v>17870</v>
      </c>
      <c r="B3776" s="14" t="s">
        <v>49</v>
      </c>
      <c r="C3776" s="14" t="s">
        <v>17871</v>
      </c>
      <c r="D3776" s="14" t="s">
        <v>117</v>
      </c>
      <c r="E3776" s="14" t="s">
        <v>17872</v>
      </c>
      <c r="F3776" s="14" t="s">
        <v>118</v>
      </c>
      <c r="G3776" s="26">
        <v>43621</v>
      </c>
      <c r="H3776" s="14">
        <v>2019</v>
      </c>
      <c r="I3776" s="14" t="s">
        <v>360</v>
      </c>
      <c r="J3776" s="14" t="s">
        <v>521</v>
      </c>
      <c r="K3776" s="14" t="s">
        <v>3084</v>
      </c>
      <c r="L3776" s="14" t="s">
        <v>17873</v>
      </c>
      <c r="M3776" s="14">
        <f t="shared" si="464"/>
        <v>2019</v>
      </c>
      <c r="N3776" s="14">
        <f t="shared" si="465"/>
        <v>6</v>
      </c>
      <c r="O3776" s="14" t="str">
        <f>IFERROR(VLOOKUP(I3776,Lists!$F$2:$G$16,2,FALSE()),"Not Rated")</f>
        <v>Adults</v>
      </c>
      <c r="P3776" s="14">
        <f t="shared" si="466"/>
        <v>5</v>
      </c>
      <c r="Q3776" s="14" t="str">
        <f t="shared" si="467"/>
        <v>United Kingdom</v>
      </c>
      <c r="R3776" s="14" t="str">
        <f t="shared" si="468"/>
        <v>|United Kingdom|</v>
      </c>
      <c r="S3776" s="14" t="str">
        <f t="shared" si="469"/>
        <v>|British TV Shows|International TV Shows|TV Dramas|</v>
      </c>
      <c r="T3776" s="14" t="str">
        <f t="shared" si="470"/>
        <v>|Unknown|</v>
      </c>
      <c r="U3776" s="14" t="str">
        <f t="shared" si="471"/>
        <v>|Jesse Plemons|Cristin Milioti|Jimmi Simpson|Rosemarie DeWitt|Douglas Hodge|Andrea Riseborough|Brenna Harding|Owen Teague|Andrew Gower|Kiran Sonia Sawar|Georgina Campbell|Joe Cole|Maxine Peake|Jake Davies|Clint Dyer|Letitia Wright|Babs Olusanmokun|Bryce Dallas Howard|Alice Eve|Michael Kelly|Cherry Jones|Gugu Mbatha-Raw|Mackenzie Davis|Wyatt Russell|Benedict Wong|Kelly Macdonald|Faye Marsay|Madeline Brewer|Hannah John-Kamen|Malachi Kirby|Alex Lawther|Jerome Flynn|James Norton|Rory Kinnear|Lindsay Duncan|Daniel Kaluuya|Jessica Brown Findlay|Rupert Everett|Toby Kebbell|Jodie Whittaker|Hayley Atwell|Domhnall Gleeson|Lenora Crichlow|Michael Smiley|Daniel Rigby|Chloe Pirrie|Jason Flemyng|Jon Hamm|Oona Chaplin|Rafe Spall|</v>
      </c>
    </row>
    <row r="3777" spans="1:21">
      <c r="A3777" s="14" t="s">
        <v>17874</v>
      </c>
      <c r="B3777" s="14" t="s">
        <v>48</v>
      </c>
      <c r="C3777" s="14" t="s">
        <v>17875</v>
      </c>
      <c r="D3777" s="14" t="s">
        <v>17876</v>
      </c>
      <c r="E3777" s="14" t="s">
        <v>17877</v>
      </c>
      <c r="F3777" s="14" t="s">
        <v>142</v>
      </c>
      <c r="G3777" s="26">
        <v>43620</v>
      </c>
      <c r="H3777" s="14">
        <v>2015</v>
      </c>
      <c r="I3777" s="14" t="s">
        <v>360</v>
      </c>
      <c r="J3777" s="14" t="s">
        <v>3838</v>
      </c>
      <c r="K3777" s="14" t="s">
        <v>5047</v>
      </c>
      <c r="L3777" s="14" t="s">
        <v>17878</v>
      </c>
      <c r="M3777" s="14">
        <f t="shared" si="464"/>
        <v>2019</v>
      </c>
      <c r="N3777" s="14">
        <f t="shared" si="465"/>
        <v>6</v>
      </c>
      <c r="O3777" s="14" t="str">
        <f>IFERROR(VLOOKUP(I3777,Lists!$F$2:$G$16,2,FALSE()),"Not Rated")</f>
        <v>Adults</v>
      </c>
      <c r="P3777" s="14">
        <f t="shared" si="466"/>
        <v>12</v>
      </c>
      <c r="Q3777" s="14" t="str">
        <f t="shared" si="467"/>
        <v>Netherlands</v>
      </c>
      <c r="R3777" s="14" t="str">
        <f t="shared" si="468"/>
        <v>|Netherlands|</v>
      </c>
      <c r="S3777" s="14" t="str">
        <f t="shared" si="469"/>
        <v>|Dramas|International Movies|Sci-Fi &amp; Fantasy|</v>
      </c>
      <c r="T3777" s="14" t="str">
        <f t="shared" si="470"/>
        <v>|Mathieu Auvray|</v>
      </c>
      <c r="U3777" s="14" t="str">
        <f t="shared" si="471"/>
        <v>|Pierre Bokma|Reinout Scholten van Aschat|</v>
      </c>
    </row>
    <row r="3778" spans="1:21">
      <c r="A3778" s="14" t="s">
        <v>17879</v>
      </c>
      <c r="B3778" s="14" t="s">
        <v>48</v>
      </c>
      <c r="C3778" s="14" t="s">
        <v>17880</v>
      </c>
      <c r="D3778" s="14" t="s">
        <v>289</v>
      </c>
      <c r="E3778" s="14" t="s">
        <v>17881</v>
      </c>
      <c r="F3778" s="14" t="s">
        <v>115</v>
      </c>
      <c r="G3778" s="26">
        <v>43620</v>
      </c>
      <c r="H3778" s="14">
        <v>2019</v>
      </c>
      <c r="I3778" s="14" t="s">
        <v>361</v>
      </c>
      <c r="J3778" s="14" t="s">
        <v>2524</v>
      </c>
      <c r="K3778" s="14" t="s">
        <v>261</v>
      </c>
      <c r="L3778" s="14" t="s">
        <v>17882</v>
      </c>
      <c r="M3778" s="14">
        <f t="shared" ref="M3778:M3841" si="472">IF(G3778="","",YEAR(G3778))</f>
        <v>2019</v>
      </c>
      <c r="N3778" s="14">
        <f t="shared" ref="N3778:N3841" si="473">IF(G3778="","",MONTH(G3778))</f>
        <v>6</v>
      </c>
      <c r="O3778" s="14" t="str">
        <f>IFERROR(VLOOKUP(I3778,Lists!$F$2:$G$16,2,FALSE()),"Not Rated")</f>
        <v>Teens</v>
      </c>
      <c r="P3778" s="14">
        <f t="shared" ref="P3778:P3841" si="474">IFERROR(VALUE(LEFT(J3778,FIND(" ",J3778)-1)),"")</f>
        <v>62</v>
      </c>
      <c r="Q3778" s="14" t="str">
        <f t="shared" ref="Q3778:Q3841" si="475">IFERROR(LEFT(F3778,FIND(",",F3778)-1),F3778)</f>
        <v>United States</v>
      </c>
      <c r="R3778" s="14" t="str">
        <f t="shared" ref="R3778:R3841" si="476">"|"&amp;SUBSTITUTE(F3778,", ","|")&amp;"|"</f>
        <v>|United States|</v>
      </c>
      <c r="S3778" s="14" t="str">
        <f t="shared" ref="S3778:S3841" si="477">"|"&amp;SUBSTITUTE(K3778,", ","|")&amp;"|"</f>
        <v>|Stand-Up Comedy|</v>
      </c>
      <c r="T3778" s="14" t="str">
        <f t="shared" ref="T3778:T3841" si="478">"|"&amp;SUBSTITUTE(D3778,", ","|")&amp;"|"</f>
        <v>|Marcus Raboy|</v>
      </c>
      <c r="U3778" s="14" t="str">
        <f t="shared" ref="U3778:U3841" si="479">"|"&amp;SUBSTITUTE(E3778,", ","|")&amp;"|"</f>
        <v>|Colleen Ballinger|</v>
      </c>
    </row>
    <row r="3779" spans="1:21">
      <c r="A3779" s="14" t="s">
        <v>17883</v>
      </c>
      <c r="B3779" s="14" t="s">
        <v>48</v>
      </c>
      <c r="C3779" s="14" t="s">
        <v>17884</v>
      </c>
      <c r="D3779" s="14" t="s">
        <v>17885</v>
      </c>
      <c r="E3779" s="14" t="s">
        <v>117</v>
      </c>
      <c r="F3779" s="14" t="s">
        <v>115</v>
      </c>
      <c r="G3779" s="26">
        <v>43620</v>
      </c>
      <c r="H3779" s="14">
        <v>2014</v>
      </c>
      <c r="I3779" s="14" t="s">
        <v>366</v>
      </c>
      <c r="J3779" s="14" t="s">
        <v>17886</v>
      </c>
      <c r="K3779" s="14" t="s">
        <v>6982</v>
      </c>
      <c r="L3779" s="14" t="s">
        <v>17887</v>
      </c>
      <c r="M3779" s="14">
        <f t="shared" si="472"/>
        <v>2019</v>
      </c>
      <c r="N3779" s="14">
        <f t="shared" si="473"/>
        <v>6</v>
      </c>
      <c r="O3779" s="14" t="str">
        <f>IFERROR(VLOOKUP(I3779,Lists!$F$2:$G$16,2,FALSE()),"Not Rated")</f>
        <v>Kids</v>
      </c>
      <c r="P3779" s="14">
        <f t="shared" si="474"/>
        <v>3</v>
      </c>
      <c r="Q3779" s="14" t="str">
        <f t="shared" si="475"/>
        <v>United States</v>
      </c>
      <c r="R3779" s="14" t="str">
        <f t="shared" si="476"/>
        <v>|United States|</v>
      </c>
      <c r="S3779" s="14" t="str">
        <f t="shared" si="477"/>
        <v>|Children &amp; Family Movies|Sci-Fi &amp; Fantasy|</v>
      </c>
      <c r="T3779" s="14" t="str">
        <f t="shared" si="478"/>
        <v>|Limbert Fabian|Brandon Oldenburg|</v>
      </c>
      <c r="U3779" s="14" t="str">
        <f t="shared" si="479"/>
        <v>|Unknown|</v>
      </c>
    </row>
    <row r="3780" spans="1:21">
      <c r="A3780" s="14" t="s">
        <v>17888</v>
      </c>
      <c r="B3780" s="14" t="s">
        <v>49</v>
      </c>
      <c r="C3780" s="14" t="s">
        <v>17889</v>
      </c>
      <c r="D3780" s="14" t="s">
        <v>117</v>
      </c>
      <c r="E3780" s="14" t="s">
        <v>17890</v>
      </c>
      <c r="F3780" s="14" t="s">
        <v>115</v>
      </c>
      <c r="G3780" s="26">
        <v>43619</v>
      </c>
      <c r="H3780" s="14">
        <v>2019</v>
      </c>
      <c r="I3780" s="14" t="s">
        <v>361</v>
      </c>
      <c r="J3780" s="14" t="s">
        <v>107</v>
      </c>
      <c r="K3780" s="14" t="s">
        <v>253</v>
      </c>
      <c r="L3780" s="14" t="s">
        <v>17891</v>
      </c>
      <c r="M3780" s="14">
        <f t="shared" si="472"/>
        <v>2019</v>
      </c>
      <c r="N3780" s="14">
        <f t="shared" si="473"/>
        <v>6</v>
      </c>
      <c r="O3780" s="14" t="str">
        <f>IFERROR(VLOOKUP(I3780,Lists!$F$2:$G$16,2,FALSE()),"Not Rated")</f>
        <v>Teens</v>
      </c>
      <c r="P3780" s="14">
        <f t="shared" si="474"/>
        <v>3</v>
      </c>
      <c r="Q3780" s="14" t="str">
        <f t="shared" si="475"/>
        <v>United States</v>
      </c>
      <c r="R3780" s="14" t="str">
        <f t="shared" si="476"/>
        <v>|United States|</v>
      </c>
      <c r="S3780" s="14" t="str">
        <f t="shared" si="477"/>
        <v>|TV Comedies|</v>
      </c>
      <c r="T3780" s="14" t="str">
        <f t="shared" si="478"/>
        <v>|Unknown|</v>
      </c>
      <c r="U3780" s="14" t="str">
        <f t="shared" si="479"/>
        <v>|Fred Armisen|Bill Hader|Helen Mirren|</v>
      </c>
    </row>
    <row r="3781" spans="1:21">
      <c r="A3781" s="14" t="s">
        <v>17892</v>
      </c>
      <c r="B3781" s="14" t="s">
        <v>49</v>
      </c>
      <c r="C3781" s="14" t="s">
        <v>17893</v>
      </c>
      <c r="D3781" s="14" t="s">
        <v>117</v>
      </c>
      <c r="E3781" s="14" t="s">
        <v>17894</v>
      </c>
      <c r="F3781" s="14" t="s">
        <v>115</v>
      </c>
      <c r="G3781" s="26">
        <v>43619</v>
      </c>
      <c r="H3781" s="14">
        <v>2019</v>
      </c>
      <c r="I3781" s="14" t="s">
        <v>368</v>
      </c>
      <c r="J3781" s="14" t="s">
        <v>105</v>
      </c>
      <c r="K3781" s="14" t="s">
        <v>11022</v>
      </c>
      <c r="L3781" s="14" t="s">
        <v>17895</v>
      </c>
      <c r="M3781" s="14">
        <f t="shared" si="472"/>
        <v>2019</v>
      </c>
      <c r="N3781" s="14">
        <f t="shared" si="473"/>
        <v>6</v>
      </c>
      <c r="O3781" s="14" t="str">
        <f>IFERROR(VLOOKUP(I3781,Lists!$F$2:$G$16,2,FALSE()),"Not Rated")</f>
        <v>Kids</v>
      </c>
      <c r="P3781" s="14">
        <f t="shared" si="474"/>
        <v>1</v>
      </c>
      <c r="Q3781" s="14" t="str">
        <f t="shared" si="475"/>
        <v>United States</v>
      </c>
      <c r="R3781" s="14" t="str">
        <f t="shared" si="476"/>
        <v>|United States|</v>
      </c>
      <c r="S3781" s="14" t="str">
        <f t="shared" si="477"/>
        <v>|Kids' TV|TV Action &amp; Adventure|TV Comedies|</v>
      </c>
      <c r="T3781" s="14" t="str">
        <f t="shared" si="478"/>
        <v>|Unknown|</v>
      </c>
      <c r="U3781" s="14" t="str">
        <f t="shared" si="479"/>
        <v>|Ricardo Hurtado|Breanna Yde|Jackie R. Jacobson|Abby Donnelly|Alkoya Brunson|Jeremy Howard|JT Neal|Bryana Salaz|Ian Ziering|Camaron Engels|</v>
      </c>
    </row>
    <row r="3782" spans="1:21">
      <c r="A3782" s="14" t="s">
        <v>17896</v>
      </c>
      <c r="B3782" s="14" t="s">
        <v>49</v>
      </c>
      <c r="C3782" s="14" t="s">
        <v>17897</v>
      </c>
      <c r="D3782" s="14" t="s">
        <v>117</v>
      </c>
      <c r="E3782" s="14" t="s">
        <v>17898</v>
      </c>
      <c r="F3782" s="14" t="s">
        <v>123</v>
      </c>
      <c r="G3782" s="26">
        <v>43618</v>
      </c>
      <c r="H3782" s="14">
        <v>2019</v>
      </c>
      <c r="I3782" s="14" t="s">
        <v>360</v>
      </c>
      <c r="J3782" s="14" t="s">
        <v>105</v>
      </c>
      <c r="K3782" s="14" t="s">
        <v>12259</v>
      </c>
      <c r="L3782" s="14" t="s">
        <v>17899</v>
      </c>
      <c r="M3782" s="14">
        <f t="shared" si="472"/>
        <v>2019</v>
      </c>
      <c r="N3782" s="14">
        <f t="shared" si="473"/>
        <v>6</v>
      </c>
      <c r="O3782" s="14" t="str">
        <f>IFERROR(VLOOKUP(I3782,Lists!$F$2:$G$16,2,FALSE()),"Not Rated")</f>
        <v>Adults</v>
      </c>
      <c r="P3782" s="14">
        <f t="shared" si="474"/>
        <v>1</v>
      </c>
      <c r="Q3782" s="14" t="str">
        <f t="shared" si="475"/>
        <v>South Korea</v>
      </c>
      <c r="R3782" s="14" t="str">
        <f t="shared" si="476"/>
        <v>|South Korea|</v>
      </c>
      <c r="S3782" s="14" t="str">
        <f t="shared" si="477"/>
        <v>|International TV Shows|Korean TV Shows|TV Action &amp; Adventure|</v>
      </c>
      <c r="T3782" s="14" t="str">
        <f t="shared" si="478"/>
        <v>|Unknown|</v>
      </c>
      <c r="U3782" s="14" t="str">
        <f t="shared" si="479"/>
        <v>|Song Joong-ki|Jang Dong-gun|Kim Ji-won|Kim Ok-vin|Kim Eui-sung|Cho Seong-ha|Lee Do-gyeong|Park Hae-joon|Park Byung-eun|</v>
      </c>
    </row>
    <row r="3783" spans="1:21">
      <c r="A3783" s="14" t="s">
        <v>17900</v>
      </c>
      <c r="B3783" s="14" t="s">
        <v>48</v>
      </c>
      <c r="C3783" s="14" t="s">
        <v>17901</v>
      </c>
      <c r="D3783" s="14" t="s">
        <v>17902</v>
      </c>
      <c r="E3783" s="14" t="s">
        <v>17903</v>
      </c>
      <c r="F3783" s="14" t="s">
        <v>116</v>
      </c>
      <c r="G3783" s="26">
        <v>43618</v>
      </c>
      <c r="H3783" s="14">
        <v>2019</v>
      </c>
      <c r="I3783" s="14" t="s">
        <v>361</v>
      </c>
      <c r="J3783" s="14" t="s">
        <v>1033</v>
      </c>
      <c r="K3783" s="14" t="s">
        <v>475</v>
      </c>
      <c r="L3783" s="14" t="s">
        <v>17904</v>
      </c>
      <c r="M3783" s="14">
        <f t="shared" si="472"/>
        <v>2019</v>
      </c>
      <c r="N3783" s="14">
        <f t="shared" si="473"/>
        <v>6</v>
      </c>
      <c r="O3783" s="14" t="str">
        <f>IFERROR(VLOOKUP(I3783,Lists!$F$2:$G$16,2,FALSE()),"Not Rated")</f>
        <v>Teens</v>
      </c>
      <c r="P3783" s="14">
        <f t="shared" si="474"/>
        <v>114</v>
      </c>
      <c r="Q3783" s="14" t="str">
        <f t="shared" si="475"/>
        <v>India</v>
      </c>
      <c r="R3783" s="14" t="str">
        <f t="shared" si="476"/>
        <v>|India|</v>
      </c>
      <c r="S3783" s="14" t="str">
        <f t="shared" si="477"/>
        <v>|Dramas|International Movies|</v>
      </c>
      <c r="T3783" s="14" t="str">
        <f t="shared" si="478"/>
        <v>|Datta Mohan Bhandare|</v>
      </c>
      <c r="U3783" s="14" t="str">
        <f t="shared" si="479"/>
        <v>|Suyog Rajendra Gorhe|Sandeep Kulkarni|Vidya Karanjikar|Sayli Patil|</v>
      </c>
    </row>
    <row r="3784" spans="1:21">
      <c r="A3784" s="14" t="s">
        <v>17905</v>
      </c>
      <c r="B3784" s="14" t="s">
        <v>49</v>
      </c>
      <c r="C3784" s="14" t="s">
        <v>17906</v>
      </c>
      <c r="D3784" s="14" t="s">
        <v>117</v>
      </c>
      <c r="E3784" s="14" t="s">
        <v>17907</v>
      </c>
      <c r="F3784" s="14" t="s">
        <v>137</v>
      </c>
      <c r="G3784" s="26">
        <v>43617</v>
      </c>
      <c r="H3784" s="14">
        <v>2019</v>
      </c>
      <c r="I3784" s="14" t="s">
        <v>361</v>
      </c>
      <c r="J3784" s="14" t="s">
        <v>105</v>
      </c>
      <c r="K3784" s="14" t="s">
        <v>688</v>
      </c>
      <c r="L3784" s="14" t="s">
        <v>17908</v>
      </c>
      <c r="M3784" s="14">
        <f t="shared" si="472"/>
        <v>2019</v>
      </c>
      <c r="N3784" s="14">
        <f t="shared" si="473"/>
        <v>6</v>
      </c>
      <c r="O3784" s="14" t="str">
        <f>IFERROR(VLOOKUP(I3784,Lists!$F$2:$G$16,2,FALSE()),"Not Rated")</f>
        <v>Teens</v>
      </c>
      <c r="P3784" s="14">
        <f t="shared" si="474"/>
        <v>1</v>
      </c>
      <c r="Q3784" s="14" t="str">
        <f t="shared" si="475"/>
        <v>Taiwan</v>
      </c>
      <c r="R3784" s="14" t="str">
        <f t="shared" si="476"/>
        <v>|Taiwan|</v>
      </c>
      <c r="S3784" s="14" t="str">
        <f t="shared" si="477"/>
        <v>|International TV Shows|TV Dramas|</v>
      </c>
      <c r="T3784" s="14" t="str">
        <f t="shared" si="478"/>
        <v>|Unknown|</v>
      </c>
      <c r="U3784" s="14" t="str">
        <f t="shared" si="479"/>
        <v>|Cindy Lien|Nicholas Teo|Yao Ai-ning|Li Chung-lin|Chen Bor-jeng|Miao Ke-li|</v>
      </c>
    </row>
    <row r="3785" spans="1:21">
      <c r="A3785" s="14" t="s">
        <v>17909</v>
      </c>
      <c r="B3785" s="14" t="s">
        <v>48</v>
      </c>
      <c r="C3785" s="14" t="s">
        <v>17910</v>
      </c>
      <c r="D3785" s="14" t="s">
        <v>17911</v>
      </c>
      <c r="E3785" s="14" t="s">
        <v>17912</v>
      </c>
      <c r="F3785" s="14" t="s">
        <v>116</v>
      </c>
      <c r="G3785" s="26">
        <v>43617</v>
      </c>
      <c r="H3785" s="14">
        <v>2017</v>
      </c>
      <c r="I3785" s="14" t="s">
        <v>360</v>
      </c>
      <c r="J3785" s="14" t="s">
        <v>972</v>
      </c>
      <c r="K3785" s="14" t="s">
        <v>444</v>
      </c>
      <c r="L3785" s="14" t="s">
        <v>17913</v>
      </c>
      <c r="M3785" s="14">
        <f t="shared" si="472"/>
        <v>2019</v>
      </c>
      <c r="N3785" s="14">
        <f t="shared" si="473"/>
        <v>6</v>
      </c>
      <c r="O3785" s="14" t="str">
        <f>IFERROR(VLOOKUP(I3785,Lists!$F$2:$G$16,2,FALSE()),"Not Rated")</f>
        <v>Adults</v>
      </c>
      <c r="P3785" s="14">
        <f t="shared" si="474"/>
        <v>128</v>
      </c>
      <c r="Q3785" s="14" t="str">
        <f t="shared" si="475"/>
        <v>India</v>
      </c>
      <c r="R3785" s="14" t="str">
        <f t="shared" si="476"/>
        <v>|India|</v>
      </c>
      <c r="S3785" s="14" t="str">
        <f t="shared" si="477"/>
        <v>|Dramas|Independent Movies|International Movies|</v>
      </c>
      <c r="T3785" s="14" t="str">
        <f t="shared" si="478"/>
        <v>|Sanjib Dey|</v>
      </c>
      <c r="U3785" s="14" t="str">
        <f t="shared" si="479"/>
        <v>|Subrat Dutta|Indraneil Sengupta|Mandakini Goswami|Amrita Chattopadhyay|Nalneesh Neel|Niloy Sankar Gupta|Shiny Gogoi|Siddharth Boro|</v>
      </c>
    </row>
    <row r="3786" spans="1:21">
      <c r="A3786" s="14" t="s">
        <v>17914</v>
      </c>
      <c r="B3786" s="14" t="s">
        <v>49</v>
      </c>
      <c r="C3786" s="14" t="s">
        <v>17915</v>
      </c>
      <c r="D3786" s="14" t="s">
        <v>117</v>
      </c>
      <c r="E3786" s="14" t="s">
        <v>17916</v>
      </c>
      <c r="F3786" s="14" t="s">
        <v>121</v>
      </c>
      <c r="G3786" s="26">
        <v>43617</v>
      </c>
      <c r="H3786" s="14">
        <v>2017</v>
      </c>
      <c r="I3786" s="14" t="s">
        <v>361</v>
      </c>
      <c r="J3786" s="14" t="s">
        <v>106</v>
      </c>
      <c r="K3786" s="14" t="s">
        <v>1241</v>
      </c>
      <c r="L3786" s="14" t="s">
        <v>17917</v>
      </c>
      <c r="M3786" s="14">
        <f t="shared" si="472"/>
        <v>2019</v>
      </c>
      <c r="N3786" s="14">
        <f t="shared" si="473"/>
        <v>6</v>
      </c>
      <c r="O3786" s="14" t="str">
        <f>IFERROR(VLOOKUP(I3786,Lists!$F$2:$G$16,2,FALSE()),"Not Rated")</f>
        <v>Teens</v>
      </c>
      <c r="P3786" s="14">
        <f t="shared" si="474"/>
        <v>2</v>
      </c>
      <c r="Q3786" s="14" t="str">
        <f t="shared" si="475"/>
        <v>Japan</v>
      </c>
      <c r="R3786" s="14" t="str">
        <f t="shared" si="476"/>
        <v>|Japan|</v>
      </c>
      <c r="S3786" s="14" t="str">
        <f t="shared" si="477"/>
        <v>|Anime Series|International TV Shows|Teen TV Shows|</v>
      </c>
      <c r="T3786" s="14" t="str">
        <f t="shared" si="478"/>
        <v>|Unknown|</v>
      </c>
      <c r="U3786" s="14" t="str">
        <f t="shared" si="479"/>
        <v>|Kengo Kawanishi|Ai Kayano|Kana Hanazawa|Misaki Kuno|Nobuhiko Okamoto|Marina Inoue|Yoshimasa Hosoya|Shinichiro Miki|Tomokazu Sugita|Subaru Kimura|Shigeru Chiba|Toru Okawa|Takahiro Sakurai|</v>
      </c>
    </row>
    <row r="3787" spans="1:21">
      <c r="A3787" s="14" t="s">
        <v>17918</v>
      </c>
      <c r="B3787" s="14" t="s">
        <v>48</v>
      </c>
      <c r="C3787" s="14" t="s">
        <v>17919</v>
      </c>
      <c r="D3787" s="14" t="s">
        <v>3651</v>
      </c>
      <c r="E3787" s="14" t="s">
        <v>17920</v>
      </c>
      <c r="F3787" s="14" t="s">
        <v>159</v>
      </c>
      <c r="G3787" s="26">
        <v>43617</v>
      </c>
      <c r="H3787" s="14">
        <v>2019</v>
      </c>
      <c r="I3787" s="14" t="s">
        <v>360</v>
      </c>
      <c r="J3787" s="14" t="s">
        <v>1226</v>
      </c>
      <c r="K3787" s="14" t="s">
        <v>529</v>
      </c>
      <c r="L3787" s="14" t="s">
        <v>17921</v>
      </c>
      <c r="M3787" s="14">
        <f t="shared" si="472"/>
        <v>2019</v>
      </c>
      <c r="N3787" s="14">
        <f t="shared" si="473"/>
        <v>6</v>
      </c>
      <c r="O3787" s="14" t="str">
        <f>IFERROR(VLOOKUP(I3787,Lists!$F$2:$G$16,2,FALSE()),"Not Rated")</f>
        <v>Adults</v>
      </c>
      <c r="P3787" s="14">
        <f t="shared" si="474"/>
        <v>109</v>
      </c>
      <c r="Q3787" s="14" t="str">
        <f t="shared" si="475"/>
        <v>Romania</v>
      </c>
      <c r="R3787" s="14" t="str">
        <f t="shared" si="476"/>
        <v>|Romania|</v>
      </c>
      <c r="S3787" s="14" t="str">
        <f t="shared" si="477"/>
        <v>|Comedies|International Movies|</v>
      </c>
      <c r="T3787" s="14" t="str">
        <f t="shared" si="478"/>
        <v>|Cristina Jacob|</v>
      </c>
      <c r="U3787" s="14" t="str">
        <f t="shared" si="479"/>
        <v>|Bogdan Iancu|Aggy K. Adams|Holly Horne|Basil Eidenbenz|Melanie Ebanks|Leonardo Boudreau|Andromeda Godfrey|</v>
      </c>
    </row>
    <row r="3788" spans="1:21">
      <c r="A3788" s="14" t="s">
        <v>17922</v>
      </c>
      <c r="B3788" s="14" t="s">
        <v>48</v>
      </c>
      <c r="C3788" s="14" t="s">
        <v>17923</v>
      </c>
      <c r="D3788" s="14" t="s">
        <v>17924</v>
      </c>
      <c r="E3788" s="14" t="s">
        <v>17925</v>
      </c>
      <c r="F3788" s="14" t="s">
        <v>130</v>
      </c>
      <c r="G3788" s="26">
        <v>43617</v>
      </c>
      <c r="H3788" s="14">
        <v>2019</v>
      </c>
      <c r="I3788" s="14" t="s">
        <v>361</v>
      </c>
      <c r="J3788" s="14" t="s">
        <v>1226</v>
      </c>
      <c r="K3788" s="14" t="s">
        <v>17926</v>
      </c>
      <c r="L3788" s="14" t="s">
        <v>17927</v>
      </c>
      <c r="M3788" s="14">
        <f t="shared" si="472"/>
        <v>2019</v>
      </c>
      <c r="N3788" s="14">
        <f t="shared" si="473"/>
        <v>6</v>
      </c>
      <c r="O3788" s="14" t="str">
        <f>IFERROR(VLOOKUP(I3788,Lists!$F$2:$G$16,2,FALSE()),"Not Rated")</f>
        <v>Teens</v>
      </c>
      <c r="P3788" s="14">
        <f t="shared" si="474"/>
        <v>109</v>
      </c>
      <c r="Q3788" s="14" t="str">
        <f t="shared" si="475"/>
        <v>Hong Kong</v>
      </c>
      <c r="R3788" s="14" t="str">
        <f t="shared" si="476"/>
        <v>|Hong Kong|</v>
      </c>
      <c r="S3788" s="14" t="str">
        <f t="shared" si="477"/>
        <v>|Action &amp; Adventure|International Movies|Sports Movies|</v>
      </c>
      <c r="T3788" s="14" t="str">
        <f t="shared" si="478"/>
        <v>|Daniel Yee Heng Chan|</v>
      </c>
      <c r="U3788" s="14" t="str">
        <f t="shared" si="479"/>
        <v>|Lam Yiu-sing|Ma Chi Wai|Wiyona Yeung|Eric Kot|Yuen Qiu|Lisa Cheng|Jason Li|</v>
      </c>
    </row>
    <row r="3789" spans="1:21">
      <c r="A3789" s="14" t="s">
        <v>17928</v>
      </c>
      <c r="B3789" s="14" t="s">
        <v>49</v>
      </c>
      <c r="C3789" s="14" t="s">
        <v>17929</v>
      </c>
      <c r="D3789" s="14" t="s">
        <v>117</v>
      </c>
      <c r="E3789" s="14" t="s">
        <v>17930</v>
      </c>
      <c r="F3789" s="14" t="s">
        <v>119</v>
      </c>
      <c r="G3789" s="26">
        <v>43616</v>
      </c>
      <c r="H3789" s="14">
        <v>2019</v>
      </c>
      <c r="I3789" s="14" t="s">
        <v>360</v>
      </c>
      <c r="J3789" s="14" t="s">
        <v>106</v>
      </c>
      <c r="K3789" s="14" t="s">
        <v>3713</v>
      </c>
      <c r="L3789" s="14" t="s">
        <v>17931</v>
      </c>
      <c r="M3789" s="14">
        <f t="shared" si="472"/>
        <v>2019</v>
      </c>
      <c r="N3789" s="14">
        <f t="shared" si="473"/>
        <v>5</v>
      </c>
      <c r="O3789" s="14" t="str">
        <f>IFERROR(VLOOKUP(I3789,Lists!$F$2:$G$16,2,FALSE()),"Not Rated")</f>
        <v>Adults</v>
      </c>
      <c r="P3789" s="14">
        <f t="shared" si="474"/>
        <v>2</v>
      </c>
      <c r="Q3789" s="14" t="str">
        <f t="shared" si="475"/>
        <v>Canada</v>
      </c>
      <c r="R3789" s="14" t="str">
        <f t="shared" si="476"/>
        <v>|Canada|</v>
      </c>
      <c r="S3789" s="14" t="str">
        <f t="shared" si="477"/>
        <v>|Crime TV Shows|TV Dramas|</v>
      </c>
      <c r="T3789" s="14" t="str">
        <f t="shared" si="478"/>
        <v>|Unknown|</v>
      </c>
      <c r="U3789" s="14" t="str">
        <f t="shared" si="479"/>
        <v>|Anthony LaPaglia|Kim Coates|Enrico Colantoni|Paul Sorvino|Maxim Roy|Brett Donahue|Michelle Mylett|Claudia Ferri|Tony Nappo|</v>
      </c>
    </row>
    <row r="3790" spans="1:21">
      <c r="A3790" s="14" t="s">
        <v>17932</v>
      </c>
      <c r="B3790" s="14" t="s">
        <v>48</v>
      </c>
      <c r="C3790" s="14" t="s">
        <v>17933</v>
      </c>
      <c r="D3790" s="14" t="s">
        <v>1440</v>
      </c>
      <c r="E3790" s="14" t="s">
        <v>17934</v>
      </c>
      <c r="F3790" s="14" t="s">
        <v>116</v>
      </c>
      <c r="G3790" s="26">
        <v>43616</v>
      </c>
      <c r="H3790" s="14">
        <v>2019</v>
      </c>
      <c r="I3790" s="14" t="s">
        <v>360</v>
      </c>
      <c r="J3790" s="14" t="s">
        <v>1247</v>
      </c>
      <c r="K3790" s="14" t="s">
        <v>1034</v>
      </c>
      <c r="L3790" s="14" t="s">
        <v>17935</v>
      </c>
      <c r="M3790" s="14">
        <f t="shared" si="472"/>
        <v>2019</v>
      </c>
      <c r="N3790" s="14">
        <f t="shared" si="473"/>
        <v>5</v>
      </c>
      <c r="O3790" s="14" t="str">
        <f>IFERROR(VLOOKUP(I3790,Lists!$F$2:$G$16,2,FALSE()),"Not Rated")</f>
        <v>Adults</v>
      </c>
      <c r="P3790" s="14">
        <f t="shared" si="474"/>
        <v>101</v>
      </c>
      <c r="Q3790" s="14" t="str">
        <f t="shared" si="475"/>
        <v>India</v>
      </c>
      <c r="R3790" s="14" t="str">
        <f t="shared" si="476"/>
        <v>|India|</v>
      </c>
      <c r="S3790" s="14" t="str">
        <f t="shared" si="477"/>
        <v>|Comedies|Dramas|Independent Movies|</v>
      </c>
      <c r="T3790" s="14" t="str">
        <f t="shared" si="478"/>
        <v>|Sachin Yardi|</v>
      </c>
      <c r="U3790" s="14" t="str">
        <f t="shared" si="479"/>
        <v>|Abhay Deol|Mithila Palkar|Vijay Raaz|</v>
      </c>
    </row>
    <row r="3791" spans="1:21">
      <c r="A3791" s="14" t="s">
        <v>17936</v>
      </c>
      <c r="B3791" s="14" t="s">
        <v>49</v>
      </c>
      <c r="C3791" s="14" t="s">
        <v>17937</v>
      </c>
      <c r="D3791" s="14" t="s">
        <v>117</v>
      </c>
      <c r="E3791" s="14" t="s">
        <v>117</v>
      </c>
      <c r="F3791" s="14" t="s">
        <v>117</v>
      </c>
      <c r="G3791" s="26">
        <v>43616</v>
      </c>
      <c r="H3791" s="14">
        <v>2019</v>
      </c>
      <c r="I3791" s="14" t="s">
        <v>360</v>
      </c>
      <c r="J3791" s="14" t="s">
        <v>105</v>
      </c>
      <c r="K3791" s="14" t="s">
        <v>462</v>
      </c>
      <c r="L3791" s="14" t="s">
        <v>17938</v>
      </c>
      <c r="M3791" s="14">
        <f t="shared" si="472"/>
        <v>2019</v>
      </c>
      <c r="N3791" s="14">
        <f t="shared" si="473"/>
        <v>5</v>
      </c>
      <c r="O3791" s="14" t="str">
        <f>IFERROR(VLOOKUP(I3791,Lists!$F$2:$G$16,2,FALSE()),"Not Rated")</f>
        <v>Adults</v>
      </c>
      <c r="P3791" s="14">
        <f t="shared" si="474"/>
        <v>1</v>
      </c>
      <c r="Q3791" s="14" t="str">
        <f t="shared" si="475"/>
        <v>Unknown</v>
      </c>
      <c r="R3791" s="14" t="str">
        <f t="shared" si="476"/>
        <v>|Unknown|</v>
      </c>
      <c r="S3791" s="14" t="str">
        <f t="shared" si="477"/>
        <v>|Crime TV Shows|Docuseries|International TV Shows|</v>
      </c>
      <c r="T3791" s="14" t="str">
        <f t="shared" si="478"/>
        <v>|Unknown|</v>
      </c>
      <c r="U3791" s="14" t="str">
        <f t="shared" si="479"/>
        <v>|Unknown|</v>
      </c>
    </row>
    <row r="3792" spans="1:21">
      <c r="A3792" s="14" t="s">
        <v>17939</v>
      </c>
      <c r="B3792" s="14" t="s">
        <v>48</v>
      </c>
      <c r="C3792" s="14" t="s">
        <v>17940</v>
      </c>
      <c r="D3792" s="14" t="s">
        <v>17941</v>
      </c>
      <c r="E3792" s="14" t="s">
        <v>17942</v>
      </c>
      <c r="F3792" s="14" t="s">
        <v>116</v>
      </c>
      <c r="G3792" s="26">
        <v>43616</v>
      </c>
      <c r="H3792" s="14">
        <v>2019</v>
      </c>
      <c r="I3792" s="14" t="s">
        <v>360</v>
      </c>
      <c r="J3792" s="14" t="s">
        <v>560</v>
      </c>
      <c r="K3792" s="14" t="s">
        <v>475</v>
      </c>
      <c r="L3792" s="14" t="s">
        <v>17943</v>
      </c>
      <c r="M3792" s="14">
        <f t="shared" si="472"/>
        <v>2019</v>
      </c>
      <c r="N3792" s="14">
        <f t="shared" si="473"/>
        <v>5</v>
      </c>
      <c r="O3792" s="14" t="str">
        <f>IFERROR(VLOOKUP(I3792,Lists!$F$2:$G$16,2,FALSE()),"Not Rated")</f>
        <v>Adults</v>
      </c>
      <c r="P3792" s="14">
        <f t="shared" si="474"/>
        <v>103</v>
      </c>
      <c r="Q3792" s="14" t="str">
        <f t="shared" si="475"/>
        <v>India</v>
      </c>
      <c r="R3792" s="14" t="str">
        <f t="shared" si="476"/>
        <v>|India|</v>
      </c>
      <c r="S3792" s="14" t="str">
        <f t="shared" si="477"/>
        <v>|Dramas|International Movies|</v>
      </c>
      <c r="T3792" s="14" t="str">
        <f t="shared" si="478"/>
        <v>|Rakeysh Omprakash Mehra|</v>
      </c>
      <c r="U3792" s="14" t="str">
        <f t="shared" si="479"/>
        <v>|Anjali Patil|Om Kanojiya|Niteesh Wadhwa|Makrand Deshpande|Syna Anand|Prasad|Adarsh|Rasika Agashe|</v>
      </c>
    </row>
    <row r="3793" spans="1:21">
      <c r="A3793" s="14" t="s">
        <v>17944</v>
      </c>
      <c r="B3793" s="14" t="s">
        <v>48</v>
      </c>
      <c r="C3793" s="14" t="s">
        <v>17945</v>
      </c>
      <c r="D3793" s="14" t="s">
        <v>17946</v>
      </c>
      <c r="E3793" s="14" t="s">
        <v>17947</v>
      </c>
      <c r="F3793" s="14" t="s">
        <v>126</v>
      </c>
      <c r="G3793" s="26">
        <v>43616</v>
      </c>
      <c r="H3793" s="14">
        <v>2019</v>
      </c>
      <c r="I3793" s="14" t="s">
        <v>360</v>
      </c>
      <c r="J3793" s="14" t="s">
        <v>653</v>
      </c>
      <c r="K3793" s="14" t="s">
        <v>834</v>
      </c>
      <c r="L3793" s="14" t="s">
        <v>17948</v>
      </c>
      <c r="M3793" s="14">
        <f t="shared" si="472"/>
        <v>2019</v>
      </c>
      <c r="N3793" s="14">
        <f t="shared" si="473"/>
        <v>5</v>
      </c>
      <c r="O3793" s="14" t="str">
        <f>IFERROR(VLOOKUP(I3793,Lists!$F$2:$G$16,2,FALSE()),"Not Rated")</f>
        <v>Adults</v>
      </c>
      <c r="P3793" s="14">
        <f t="shared" si="474"/>
        <v>98</v>
      </c>
      <c r="Q3793" s="14" t="str">
        <f t="shared" si="475"/>
        <v>China</v>
      </c>
      <c r="R3793" s="14" t="str">
        <f t="shared" si="476"/>
        <v>|China|</v>
      </c>
      <c r="S3793" s="14" t="str">
        <f t="shared" si="477"/>
        <v>|Comedies|Dramas|International Movies|</v>
      </c>
      <c r="T3793" s="14" t="str">
        <f t="shared" si="478"/>
        <v>|Han Han|</v>
      </c>
      <c r="U3793" s="14" t="str">
        <f t="shared" si="479"/>
        <v>|Shen Teng|Yin Zheng|Johnny Huang|Zhang Benyu|Yin Fang|Tian Yu|Wei Xiang|</v>
      </c>
    </row>
    <row r="3794" spans="1:21">
      <c r="A3794" s="14" t="s">
        <v>17949</v>
      </c>
      <c r="B3794" s="14" t="s">
        <v>49</v>
      </c>
      <c r="C3794" s="14" t="s">
        <v>17950</v>
      </c>
      <c r="D3794" s="14" t="s">
        <v>117</v>
      </c>
      <c r="E3794" s="14" t="s">
        <v>17951</v>
      </c>
      <c r="F3794" s="14" t="s">
        <v>115</v>
      </c>
      <c r="G3794" s="26">
        <v>43616</v>
      </c>
      <c r="H3794" s="14">
        <v>2019</v>
      </c>
      <c r="I3794" s="14" t="s">
        <v>360</v>
      </c>
      <c r="J3794" s="14" t="s">
        <v>105</v>
      </c>
      <c r="K3794" s="14" t="s">
        <v>3713</v>
      </c>
      <c r="L3794" s="14" t="s">
        <v>17952</v>
      </c>
      <c r="M3794" s="14">
        <f t="shared" si="472"/>
        <v>2019</v>
      </c>
      <c r="N3794" s="14">
        <f t="shared" si="473"/>
        <v>5</v>
      </c>
      <c r="O3794" s="14" t="str">
        <f>IFERROR(VLOOKUP(I3794,Lists!$F$2:$G$16,2,FALSE()),"Not Rated")</f>
        <v>Adults</v>
      </c>
      <c r="P3794" s="14">
        <f t="shared" si="474"/>
        <v>1</v>
      </c>
      <c r="Q3794" s="14" t="str">
        <f t="shared" si="475"/>
        <v>United States</v>
      </c>
      <c r="R3794" s="14" t="str">
        <f t="shared" si="476"/>
        <v>|United States|</v>
      </c>
      <c r="S3794" s="14" t="str">
        <f t="shared" si="477"/>
        <v>|Crime TV Shows|TV Dramas|</v>
      </c>
      <c r="T3794" s="14" t="str">
        <f t="shared" si="478"/>
        <v>|Unknown|</v>
      </c>
      <c r="U3794" s="14" t="str">
        <f t="shared" si="479"/>
        <v>|Asante Blackk|Caleel Harris|Ethan Herisse|Jharrel Jerome|Marquis Rodriguez|Jovan Adepo|Chris Chalk|Justin Cunningham|Freddy Miyares|Michael Kenneth Williams|Marsha Stephanie Blake|Kylie Bunbury|Aunjanue Ellis|Vera Farmiga|Felicity Huffman|John Leguizamo|Niecy Nash|</v>
      </c>
    </row>
    <row r="3795" spans="1:21">
      <c r="A3795" s="14" t="s">
        <v>17953</v>
      </c>
      <c r="B3795" s="14" t="s">
        <v>48</v>
      </c>
      <c r="C3795" s="14" t="s">
        <v>17954</v>
      </c>
      <c r="D3795" s="14" t="s">
        <v>17955</v>
      </c>
      <c r="E3795" s="14" t="s">
        <v>17956</v>
      </c>
      <c r="F3795" s="14" t="s">
        <v>123</v>
      </c>
      <c r="G3795" s="26">
        <v>43615</v>
      </c>
      <c r="H3795" s="14">
        <v>2019</v>
      </c>
      <c r="I3795" s="14" t="s">
        <v>360</v>
      </c>
      <c r="J3795" s="14" t="s">
        <v>2442</v>
      </c>
      <c r="K3795" s="14" t="s">
        <v>873</v>
      </c>
      <c r="L3795" s="14" t="s">
        <v>17957</v>
      </c>
      <c r="M3795" s="14">
        <f t="shared" si="472"/>
        <v>2019</v>
      </c>
      <c r="N3795" s="14">
        <f t="shared" si="473"/>
        <v>5</v>
      </c>
      <c r="O3795" s="14" t="str">
        <f>IFERROR(VLOOKUP(I3795,Lists!$F$2:$G$16,2,FALSE()),"Not Rated")</f>
        <v>Adults</v>
      </c>
      <c r="P3795" s="14">
        <f t="shared" si="474"/>
        <v>123</v>
      </c>
      <c r="Q3795" s="14" t="str">
        <f t="shared" si="475"/>
        <v>South Korea</v>
      </c>
      <c r="R3795" s="14" t="str">
        <f t="shared" si="476"/>
        <v>|South Korea|</v>
      </c>
      <c r="S3795" s="14" t="str">
        <f t="shared" si="477"/>
        <v>|International Movies|Thrillers|</v>
      </c>
      <c r="T3795" s="14" t="str">
        <f t="shared" si="478"/>
        <v>|Jang Jae-hyun|</v>
      </c>
      <c r="U3795" s="14" t="str">
        <f t="shared" si="479"/>
        <v>|Lee Jung-jae|Park Jung-min|Lee Jae-in|Yoo Ji-tae|Jung Jin-young|Lee Da-wit|Jin Seon-kyu|Ji Seung-hyeon|Min Tanaka|</v>
      </c>
    </row>
    <row r="3796" spans="1:21">
      <c r="A3796" s="14" t="s">
        <v>17958</v>
      </c>
      <c r="B3796" s="14" t="s">
        <v>49</v>
      </c>
      <c r="C3796" s="14" t="s">
        <v>17959</v>
      </c>
      <c r="D3796" s="14" t="s">
        <v>117</v>
      </c>
      <c r="E3796" s="14" t="s">
        <v>17960</v>
      </c>
      <c r="F3796" s="14" t="s">
        <v>115</v>
      </c>
      <c r="G3796" s="26">
        <v>43612</v>
      </c>
      <c r="H3796" s="14">
        <v>2019</v>
      </c>
      <c r="I3796" s="14" t="s">
        <v>360</v>
      </c>
      <c r="J3796" s="14" t="s">
        <v>105</v>
      </c>
      <c r="K3796" s="14" t="s">
        <v>2400</v>
      </c>
      <c r="L3796" s="14" t="s">
        <v>17961</v>
      </c>
      <c r="M3796" s="14">
        <f t="shared" si="472"/>
        <v>2019</v>
      </c>
      <c r="N3796" s="14">
        <f t="shared" si="473"/>
        <v>5</v>
      </c>
      <c r="O3796" s="14" t="str">
        <f>IFERROR(VLOOKUP(I3796,Lists!$F$2:$G$16,2,FALSE()),"Not Rated")</f>
        <v>Adults</v>
      </c>
      <c r="P3796" s="14">
        <f t="shared" si="474"/>
        <v>1</v>
      </c>
      <c r="Q3796" s="14" t="str">
        <f t="shared" si="475"/>
        <v>United States</v>
      </c>
      <c r="R3796" s="14" t="str">
        <f t="shared" si="476"/>
        <v>|United States|</v>
      </c>
      <c r="S3796" s="14" t="str">
        <f t="shared" si="477"/>
        <v>|Stand-Up Comedy &amp; Talk Shows|TV Comedies|</v>
      </c>
      <c r="T3796" s="14" t="str">
        <f t="shared" si="478"/>
        <v>|Unknown|</v>
      </c>
      <c r="U3796" s="14" t="str">
        <f t="shared" si="479"/>
        <v>|Jeff Ross|Bob Saget|James Adomian|Rachel Feinstein|Jerry Minor|Ayden Mayeri|Jaleel White|Natasha Leggero|Yamaneika Saunders|John Stamos|Nikki Glaser|Seth Green|Fortune Feimster|Jon Lovitz|Mindy Rickles|Gilbert Gottfried|Sasheer Zamata|Brandon T. Jackson|Ryan Phillippe|Ken Marino|Bridget Everett|John Gemberling|Leonardo Nam|Josh Homme|</v>
      </c>
    </row>
    <row r="3797" spans="1:21">
      <c r="A3797" s="14" t="s">
        <v>17962</v>
      </c>
      <c r="B3797" s="14" t="s">
        <v>48</v>
      </c>
      <c r="C3797" s="14" t="s">
        <v>17963</v>
      </c>
      <c r="D3797" s="14" t="s">
        <v>12452</v>
      </c>
      <c r="E3797" s="14" t="s">
        <v>117</v>
      </c>
      <c r="F3797" s="14" t="s">
        <v>115</v>
      </c>
      <c r="G3797" s="26">
        <v>43609</v>
      </c>
      <c r="H3797" s="14">
        <v>2019</v>
      </c>
      <c r="I3797" s="14" t="s">
        <v>362</v>
      </c>
      <c r="J3797" s="14" t="s">
        <v>2892</v>
      </c>
      <c r="K3797" s="14" t="s">
        <v>247</v>
      </c>
      <c r="L3797" s="14" t="s">
        <v>17964</v>
      </c>
      <c r="M3797" s="14">
        <f t="shared" si="472"/>
        <v>2019</v>
      </c>
      <c r="N3797" s="14">
        <f t="shared" si="473"/>
        <v>5</v>
      </c>
      <c r="O3797" s="14" t="str">
        <f>IFERROR(VLOOKUP(I3797,Lists!$F$2:$G$16,2,FALSE()),"Not Rated")</f>
        <v>Older Kids</v>
      </c>
      <c r="P3797" s="14">
        <f t="shared" si="474"/>
        <v>38</v>
      </c>
      <c r="Q3797" s="14" t="str">
        <f t="shared" si="475"/>
        <v>United States</v>
      </c>
      <c r="R3797" s="14" t="str">
        <f t="shared" si="476"/>
        <v>|United States|</v>
      </c>
      <c r="S3797" s="14" t="str">
        <f t="shared" si="477"/>
        <v>|Documentaries|</v>
      </c>
      <c r="T3797" s="14" t="str">
        <f t="shared" si="478"/>
        <v>|Nadia Hallgren|</v>
      </c>
      <c r="U3797" s="14" t="str">
        <f t="shared" si="479"/>
        <v>|Unknown|</v>
      </c>
    </row>
    <row r="3798" spans="1:21">
      <c r="A3798" s="14" t="s">
        <v>17965</v>
      </c>
      <c r="B3798" s="14" t="s">
        <v>49</v>
      </c>
      <c r="C3798" s="14" t="s">
        <v>17966</v>
      </c>
      <c r="D3798" s="14" t="s">
        <v>117</v>
      </c>
      <c r="E3798" s="14" t="s">
        <v>17967</v>
      </c>
      <c r="F3798" s="14" t="s">
        <v>117</v>
      </c>
      <c r="G3798" s="26">
        <v>43609</v>
      </c>
      <c r="H3798" s="14">
        <v>2017</v>
      </c>
      <c r="I3798" s="14" t="s">
        <v>360</v>
      </c>
      <c r="J3798" s="14" t="s">
        <v>105</v>
      </c>
      <c r="K3798" s="14" t="s">
        <v>773</v>
      </c>
      <c r="L3798" s="14" t="s">
        <v>17968</v>
      </c>
      <c r="M3798" s="14">
        <f t="shared" si="472"/>
        <v>2019</v>
      </c>
      <c r="N3798" s="14">
        <f t="shared" si="473"/>
        <v>5</v>
      </c>
      <c r="O3798" s="14" t="str">
        <f>IFERROR(VLOOKUP(I3798,Lists!$F$2:$G$16,2,FALSE()),"Not Rated")</f>
        <v>Adults</v>
      </c>
      <c r="P3798" s="14">
        <f t="shared" si="474"/>
        <v>1</v>
      </c>
      <c r="Q3798" s="14" t="str">
        <f t="shared" si="475"/>
        <v>Unknown</v>
      </c>
      <c r="R3798" s="14" t="str">
        <f t="shared" si="476"/>
        <v>|Unknown|</v>
      </c>
      <c r="S3798" s="14" t="str">
        <f t="shared" si="477"/>
        <v>|Docuseries|International TV Shows|</v>
      </c>
      <c r="T3798" s="14" t="str">
        <f t="shared" si="478"/>
        <v>|Unknown|</v>
      </c>
      <c r="U3798" s="14" t="str">
        <f t="shared" si="479"/>
        <v>|Kazutoyo Koyabu|</v>
      </c>
    </row>
    <row r="3799" spans="1:21">
      <c r="A3799" s="14" t="s">
        <v>17969</v>
      </c>
      <c r="B3799" s="14" t="s">
        <v>48</v>
      </c>
      <c r="C3799" s="14" t="s">
        <v>17970</v>
      </c>
      <c r="D3799" s="14" t="s">
        <v>17971</v>
      </c>
      <c r="E3799" s="14" t="s">
        <v>17972</v>
      </c>
      <c r="F3799" s="14" t="s">
        <v>162</v>
      </c>
      <c r="G3799" s="26">
        <v>43609</v>
      </c>
      <c r="H3799" s="14">
        <v>2019</v>
      </c>
      <c r="I3799" s="14" t="s">
        <v>360</v>
      </c>
      <c r="J3799" s="14" t="s">
        <v>1247</v>
      </c>
      <c r="K3799" s="14" t="s">
        <v>444</v>
      </c>
      <c r="L3799" s="14" t="s">
        <v>17973</v>
      </c>
      <c r="M3799" s="14">
        <f t="shared" si="472"/>
        <v>2019</v>
      </c>
      <c r="N3799" s="14">
        <f t="shared" si="473"/>
        <v>5</v>
      </c>
      <c r="O3799" s="14" t="str">
        <f>IFERROR(VLOOKUP(I3799,Lists!$F$2:$G$16,2,FALSE()),"Not Rated")</f>
        <v>Adults</v>
      </c>
      <c r="P3799" s="14">
        <f t="shared" si="474"/>
        <v>101</v>
      </c>
      <c r="Q3799" s="14" t="str">
        <f t="shared" si="475"/>
        <v>Austria</v>
      </c>
      <c r="R3799" s="14" t="str">
        <f t="shared" si="476"/>
        <v>|Austria|</v>
      </c>
      <c r="S3799" s="14" t="str">
        <f t="shared" si="477"/>
        <v>|Dramas|Independent Movies|International Movies|</v>
      </c>
      <c r="T3799" s="14" t="str">
        <f t="shared" si="478"/>
        <v>|Sudabeh Mortezai|</v>
      </c>
      <c r="U3799" s="14" t="str">
        <f t="shared" si="479"/>
        <v>|Anwulika Alphonsus|Mariam Precious Sanusi|Angela Ekeleme|</v>
      </c>
    </row>
    <row r="3800" spans="1:21">
      <c r="A3800" s="14" t="s">
        <v>17974</v>
      </c>
      <c r="B3800" s="14" t="s">
        <v>48</v>
      </c>
      <c r="C3800" s="14" t="s">
        <v>17975</v>
      </c>
      <c r="D3800" s="14" t="s">
        <v>3218</v>
      </c>
      <c r="E3800" s="14" t="s">
        <v>17976</v>
      </c>
      <c r="F3800" s="14" t="s">
        <v>115</v>
      </c>
      <c r="G3800" s="26">
        <v>43609</v>
      </c>
      <c r="H3800" s="14">
        <v>2019</v>
      </c>
      <c r="I3800" s="14" t="s">
        <v>361</v>
      </c>
      <c r="J3800" s="14" t="s">
        <v>698</v>
      </c>
      <c r="K3800" s="14" t="s">
        <v>17977</v>
      </c>
      <c r="L3800" s="14" t="s">
        <v>17978</v>
      </c>
      <c r="M3800" s="14">
        <f t="shared" si="472"/>
        <v>2019</v>
      </c>
      <c r="N3800" s="14">
        <f t="shared" si="473"/>
        <v>5</v>
      </c>
      <c r="O3800" s="14" t="str">
        <f>IFERROR(VLOOKUP(I3800,Lists!$F$2:$G$16,2,FALSE()),"Not Rated")</f>
        <v>Teens</v>
      </c>
      <c r="P3800" s="14">
        <f t="shared" si="474"/>
        <v>99</v>
      </c>
      <c r="Q3800" s="14" t="str">
        <f t="shared" si="475"/>
        <v>United States</v>
      </c>
      <c r="R3800" s="14" t="str">
        <f t="shared" si="476"/>
        <v>|United States|</v>
      </c>
      <c r="S3800" s="14" t="str">
        <f t="shared" si="477"/>
        <v>|Action &amp; Adventure|Independent Movies|Sci-Fi &amp; Fantasy|</v>
      </c>
      <c r="T3800" s="14" t="str">
        <f t="shared" si="478"/>
        <v>|McG|</v>
      </c>
      <c r="U3800" s="14" t="str">
        <f t="shared" si="479"/>
        <v>|Jack Gore|Miya Cech|Benjamin Flores Jr.|Alessio Scalzotto|Andrew Bachelor|Annabeth Gish|Scott MacArthur|Dean S. Jagger|Michael Beach|Lynn Collins|David Theune|Tony Cavalero|Carl McDowell|Punam Patel|Jason Rogel|Chris Wylde|Rudy Mancuso|Amanda Cerny|Allan Graf|Cameron Fuller|Richard Gore|Peter Parros|Annie Cavalero|</v>
      </c>
    </row>
    <row r="3801" spans="1:21">
      <c r="A3801" s="14" t="s">
        <v>17979</v>
      </c>
      <c r="B3801" s="14" t="s">
        <v>49</v>
      </c>
      <c r="C3801" s="14" t="s">
        <v>17980</v>
      </c>
      <c r="D3801" s="14" t="s">
        <v>117</v>
      </c>
      <c r="E3801" s="14" t="s">
        <v>17981</v>
      </c>
      <c r="F3801" s="14" t="s">
        <v>115</v>
      </c>
      <c r="G3801" s="26">
        <v>43609</v>
      </c>
      <c r="H3801" s="14">
        <v>2018</v>
      </c>
      <c r="I3801" s="14" t="s">
        <v>360</v>
      </c>
      <c r="J3801" s="14" t="s">
        <v>106</v>
      </c>
      <c r="K3801" s="14" t="s">
        <v>4132</v>
      </c>
      <c r="L3801" s="14" t="s">
        <v>17982</v>
      </c>
      <c r="M3801" s="14">
        <f t="shared" si="472"/>
        <v>2019</v>
      </c>
      <c r="N3801" s="14">
        <f t="shared" si="473"/>
        <v>5</v>
      </c>
      <c r="O3801" s="14" t="str">
        <f>IFERROR(VLOOKUP(I3801,Lists!$F$2:$G$16,2,FALSE()),"Not Rated")</f>
        <v>Adults</v>
      </c>
      <c r="P3801" s="14">
        <f t="shared" si="474"/>
        <v>2</v>
      </c>
      <c r="Q3801" s="14" t="str">
        <f t="shared" si="475"/>
        <v>United States</v>
      </c>
      <c r="R3801" s="14" t="str">
        <f t="shared" si="476"/>
        <v>|United States|</v>
      </c>
      <c r="S3801" s="14" t="str">
        <f t="shared" si="477"/>
        <v>|Romantic TV Shows|TV Comedies|TV Dramas|</v>
      </c>
      <c r="T3801" s="14" t="str">
        <f t="shared" si="478"/>
        <v>|Unknown|</v>
      </c>
      <c r="U3801" s="14" t="str">
        <f t="shared" si="479"/>
        <v>|DeWanda Wise|Cleo Anthony|Lyriq Bent|Anthony Ramos|Chyna Layne|Margot Bingham|Ilfanesh Hadera|Elvis Nolasco|De'Adre Aziza|</v>
      </c>
    </row>
    <row r="3802" spans="1:21">
      <c r="A3802" s="14" t="s">
        <v>17983</v>
      </c>
      <c r="B3802" s="14" t="s">
        <v>48</v>
      </c>
      <c r="C3802" s="14" t="s">
        <v>17984</v>
      </c>
      <c r="D3802" s="14" t="s">
        <v>17985</v>
      </c>
      <c r="E3802" s="14" t="s">
        <v>17986</v>
      </c>
      <c r="F3802" s="14" t="s">
        <v>115</v>
      </c>
      <c r="G3802" s="26">
        <v>43609</v>
      </c>
      <c r="H3802" s="14">
        <v>2019</v>
      </c>
      <c r="I3802" s="14" t="s">
        <v>360</v>
      </c>
      <c r="J3802" s="14" t="s">
        <v>436</v>
      </c>
      <c r="K3802" s="14" t="s">
        <v>17987</v>
      </c>
      <c r="L3802" s="14" t="s">
        <v>17988</v>
      </c>
      <c r="M3802" s="14">
        <f t="shared" si="472"/>
        <v>2019</v>
      </c>
      <c r="N3802" s="14">
        <f t="shared" si="473"/>
        <v>5</v>
      </c>
      <c r="O3802" s="14" t="str">
        <f>IFERROR(VLOOKUP(I3802,Lists!$F$2:$G$16,2,FALSE()),"Not Rated")</f>
        <v>Adults</v>
      </c>
      <c r="P3802" s="14">
        <f t="shared" si="474"/>
        <v>91</v>
      </c>
      <c r="Q3802" s="14" t="str">
        <f t="shared" si="475"/>
        <v>United States</v>
      </c>
      <c r="R3802" s="14" t="str">
        <f t="shared" si="476"/>
        <v>|United States|</v>
      </c>
      <c r="S3802" s="14" t="str">
        <f t="shared" si="477"/>
        <v>|Horror Movies|LGBTQ Movies|Music &amp; Musicals|</v>
      </c>
      <c r="T3802" s="14" t="str">
        <f t="shared" si="478"/>
        <v>|Richard Shepard|</v>
      </c>
      <c r="U3802" s="14" t="str">
        <f t="shared" si="479"/>
        <v>|Allison Williams|Logan Browning|Steven Weber|Alaina Huffman|Mark Kandborg|Graeme Duffy|</v>
      </c>
    </row>
    <row r="3803" spans="1:21">
      <c r="A3803" s="14" t="s">
        <v>17989</v>
      </c>
      <c r="B3803" s="14" t="s">
        <v>49</v>
      </c>
      <c r="C3803" s="14" t="s">
        <v>17990</v>
      </c>
      <c r="D3803" s="14" t="s">
        <v>117</v>
      </c>
      <c r="E3803" s="14" t="s">
        <v>17991</v>
      </c>
      <c r="F3803" s="14" t="s">
        <v>115</v>
      </c>
      <c r="G3803" s="26">
        <v>43609</v>
      </c>
      <c r="H3803" s="14">
        <v>2019</v>
      </c>
      <c r="I3803" s="14" t="s">
        <v>360</v>
      </c>
      <c r="J3803" s="14" t="s">
        <v>105</v>
      </c>
      <c r="K3803" s="14" t="s">
        <v>5566</v>
      </c>
      <c r="L3803" s="14" t="s">
        <v>17992</v>
      </c>
      <c r="M3803" s="14">
        <f t="shared" si="472"/>
        <v>2019</v>
      </c>
      <c r="N3803" s="14">
        <f t="shared" si="473"/>
        <v>5</v>
      </c>
      <c r="O3803" s="14" t="str">
        <f>IFERROR(VLOOKUP(I3803,Lists!$F$2:$G$16,2,FALSE()),"Not Rated")</f>
        <v>Adults</v>
      </c>
      <c r="P3803" s="14">
        <f t="shared" si="474"/>
        <v>1</v>
      </c>
      <c r="Q3803" s="14" t="str">
        <f t="shared" si="475"/>
        <v>United States</v>
      </c>
      <c r="R3803" s="14" t="str">
        <f t="shared" si="476"/>
        <v>|United States|</v>
      </c>
      <c r="S3803" s="14" t="str">
        <f t="shared" si="477"/>
        <v>|TV Dramas|TV Thrillers|</v>
      </c>
      <c r="T3803" s="14" t="str">
        <f t="shared" si="478"/>
        <v>|Unknown|</v>
      </c>
      <c r="U3803" s="14" t="str">
        <f t="shared" si="479"/>
        <v>|Renée Zellweger|Jane Levy|Blake Jenner|Keith Powers|Samantha Marie Ware|Juan Castano|Dave Annable|Saamer Usmani|Daniella Pineda|John Clarence Stewart|Louis Herthum|</v>
      </c>
    </row>
    <row r="3804" spans="1:21">
      <c r="A3804" s="14" t="s">
        <v>17993</v>
      </c>
      <c r="B3804" s="14" t="s">
        <v>48</v>
      </c>
      <c r="C3804" s="14" t="s">
        <v>17994</v>
      </c>
      <c r="D3804" s="14" t="s">
        <v>17995</v>
      </c>
      <c r="E3804" s="14" t="s">
        <v>17996</v>
      </c>
      <c r="F3804" s="14" t="s">
        <v>117</v>
      </c>
      <c r="G3804" s="26">
        <v>43608</v>
      </c>
      <c r="H3804" s="14">
        <v>2019</v>
      </c>
      <c r="I3804" s="14" t="s">
        <v>360</v>
      </c>
      <c r="J3804" s="14" t="s">
        <v>10879</v>
      </c>
      <c r="K3804" s="14" t="s">
        <v>17997</v>
      </c>
      <c r="L3804" s="14" t="s">
        <v>17998</v>
      </c>
      <c r="M3804" s="14">
        <f t="shared" si="472"/>
        <v>2019</v>
      </c>
      <c r="N3804" s="14">
        <f t="shared" si="473"/>
        <v>5</v>
      </c>
      <c r="O3804" s="14" t="str">
        <f>IFERROR(VLOOKUP(I3804,Lists!$F$2:$G$16,2,FALSE()),"Not Rated")</f>
        <v>Adults</v>
      </c>
      <c r="P3804" s="14">
        <f t="shared" si="474"/>
        <v>30</v>
      </c>
      <c r="Q3804" s="14" t="str">
        <f t="shared" si="475"/>
        <v>Unknown</v>
      </c>
      <c r="R3804" s="14" t="str">
        <f t="shared" si="476"/>
        <v>|Unknown|</v>
      </c>
      <c r="S3804" s="14" t="str">
        <f t="shared" si="477"/>
        <v>|Comedies|Music &amp; Musicals|Sports Movies|</v>
      </c>
      <c r="T3804" s="14" t="str">
        <f t="shared" si="478"/>
        <v>|Mike Diva|Akiva Schaffer|</v>
      </c>
      <c r="U3804" s="14" t="str">
        <f t="shared" si="479"/>
        <v>|Andy Samberg|Akiva Schaffer|Jorma Taccone|Hannah Simone|Jenny Slate|Sterling K. Brown|Jim O'Heir|Maya Rudolph|Stephanie Beatriz|Alana Haim|Este Haim|Danielle Haim|</v>
      </c>
    </row>
    <row r="3805" spans="1:21">
      <c r="A3805" s="14" t="s">
        <v>17999</v>
      </c>
      <c r="B3805" s="14" t="s">
        <v>48</v>
      </c>
      <c r="C3805" s="14" t="s">
        <v>18000</v>
      </c>
      <c r="D3805" s="14" t="s">
        <v>18001</v>
      </c>
      <c r="E3805" s="14" t="s">
        <v>117</v>
      </c>
      <c r="F3805" s="14" t="s">
        <v>1128</v>
      </c>
      <c r="G3805" s="26">
        <v>43607</v>
      </c>
      <c r="H3805" s="14">
        <v>2019</v>
      </c>
      <c r="I3805" s="14" t="s">
        <v>362</v>
      </c>
      <c r="J3805" s="14" t="s">
        <v>10879</v>
      </c>
      <c r="K3805" s="14" t="s">
        <v>496</v>
      </c>
      <c r="L3805" s="14" t="s">
        <v>18002</v>
      </c>
      <c r="M3805" s="14">
        <f t="shared" si="472"/>
        <v>2019</v>
      </c>
      <c r="N3805" s="14">
        <f t="shared" si="473"/>
        <v>5</v>
      </c>
      <c r="O3805" s="14" t="str">
        <f>IFERROR(VLOOKUP(I3805,Lists!$F$2:$G$16,2,FALSE()),"Not Rated")</f>
        <v>Older Kids</v>
      </c>
      <c r="P3805" s="14">
        <f t="shared" si="474"/>
        <v>30</v>
      </c>
      <c r="Q3805" s="14" t="str">
        <f t="shared" si="475"/>
        <v>United States</v>
      </c>
      <c r="R3805" s="14" t="str">
        <f t="shared" si="476"/>
        <v>|United States|Mexico|</v>
      </c>
      <c r="S3805" s="14" t="str">
        <f t="shared" si="477"/>
        <v>|Documentaries|International Movies|</v>
      </c>
      <c r="T3805" s="14" t="str">
        <f t="shared" si="478"/>
        <v>|Trisha Ziff|</v>
      </c>
      <c r="U3805" s="14" t="str">
        <f t="shared" si="479"/>
        <v>|Unknown|</v>
      </c>
    </row>
    <row r="3806" spans="1:21">
      <c r="A3806" s="14" t="s">
        <v>18003</v>
      </c>
      <c r="B3806" s="14" t="s">
        <v>48</v>
      </c>
      <c r="C3806" s="14" t="s">
        <v>18004</v>
      </c>
      <c r="D3806" s="14" t="s">
        <v>18005</v>
      </c>
      <c r="E3806" s="14" t="s">
        <v>18006</v>
      </c>
      <c r="F3806" s="14" t="s">
        <v>116</v>
      </c>
      <c r="G3806" s="26">
        <v>43607</v>
      </c>
      <c r="H3806" s="14">
        <v>2018</v>
      </c>
      <c r="I3806" s="14" t="s">
        <v>361</v>
      </c>
      <c r="J3806" s="14" t="s">
        <v>3814</v>
      </c>
      <c r="K3806" s="14" t="s">
        <v>1442</v>
      </c>
      <c r="L3806" s="14" t="s">
        <v>18007</v>
      </c>
      <c r="M3806" s="14">
        <f t="shared" si="472"/>
        <v>2019</v>
      </c>
      <c r="N3806" s="14">
        <f t="shared" si="473"/>
        <v>5</v>
      </c>
      <c r="O3806" s="14" t="str">
        <f>IFERROR(VLOOKUP(I3806,Lists!$F$2:$G$16,2,FALSE()),"Not Rated")</f>
        <v>Teens</v>
      </c>
      <c r="P3806" s="14">
        <f t="shared" si="474"/>
        <v>137</v>
      </c>
      <c r="Q3806" s="14" t="str">
        <f t="shared" si="475"/>
        <v>India</v>
      </c>
      <c r="R3806" s="14" t="str">
        <f t="shared" si="476"/>
        <v>|India|</v>
      </c>
      <c r="S3806" s="14" t="str">
        <f t="shared" si="477"/>
        <v>|Action &amp; Adventure|Comedies|International Movies|</v>
      </c>
      <c r="T3806" s="14" t="str">
        <f t="shared" si="478"/>
        <v>|Vasan Bala|</v>
      </c>
      <c r="U3806" s="14" t="str">
        <f t="shared" si="479"/>
        <v>|Abhimanyu Dassani|Radhika Madan|Gulshan Devaiah|Mahesh Manjrekar|Jimit Trivedi|Loveleen Mishra|Sartaaj Kakkar|Riva Arora|</v>
      </c>
    </row>
    <row r="3807" spans="1:21">
      <c r="A3807" s="14" t="s">
        <v>18008</v>
      </c>
      <c r="B3807" s="14" t="s">
        <v>48</v>
      </c>
      <c r="C3807" s="14" t="s">
        <v>18009</v>
      </c>
      <c r="D3807" s="14" t="s">
        <v>15309</v>
      </c>
      <c r="E3807" s="14" t="s">
        <v>18010</v>
      </c>
      <c r="F3807" s="14" t="s">
        <v>115</v>
      </c>
      <c r="G3807" s="26">
        <v>43606</v>
      </c>
      <c r="H3807" s="14">
        <v>2019</v>
      </c>
      <c r="I3807" s="14" t="s">
        <v>360</v>
      </c>
      <c r="J3807" s="14" t="s">
        <v>2497</v>
      </c>
      <c r="K3807" s="14" t="s">
        <v>261</v>
      </c>
      <c r="L3807" s="14" t="s">
        <v>18011</v>
      </c>
      <c r="M3807" s="14">
        <f t="shared" si="472"/>
        <v>2019</v>
      </c>
      <c r="N3807" s="14">
        <f t="shared" si="473"/>
        <v>5</v>
      </c>
      <c r="O3807" s="14" t="str">
        <f>IFERROR(VLOOKUP(I3807,Lists!$F$2:$G$16,2,FALSE()),"Not Rated")</f>
        <v>Adults</v>
      </c>
      <c r="P3807" s="14">
        <f t="shared" si="474"/>
        <v>66</v>
      </c>
      <c r="Q3807" s="14" t="str">
        <f t="shared" si="475"/>
        <v>United States</v>
      </c>
      <c r="R3807" s="14" t="str">
        <f t="shared" si="476"/>
        <v>|United States|</v>
      </c>
      <c r="S3807" s="14" t="str">
        <f t="shared" si="477"/>
        <v>|Stand-Up Comedy|</v>
      </c>
      <c r="T3807" s="14" t="str">
        <f t="shared" si="478"/>
        <v>|Linda Mendoza|</v>
      </c>
      <c r="U3807" s="14" t="str">
        <f t="shared" si="479"/>
        <v>|Wanda Sykes|</v>
      </c>
    </row>
    <row r="3808" spans="1:21">
      <c r="A3808" s="14" t="s">
        <v>18012</v>
      </c>
      <c r="B3808" s="14" t="s">
        <v>49</v>
      </c>
      <c r="C3808" s="14" t="s">
        <v>18013</v>
      </c>
      <c r="D3808" s="14" t="s">
        <v>117</v>
      </c>
      <c r="E3808" s="14" t="s">
        <v>18014</v>
      </c>
      <c r="F3808" s="14" t="s">
        <v>115</v>
      </c>
      <c r="G3808" s="26">
        <v>43605</v>
      </c>
      <c r="H3808" s="14">
        <v>2019</v>
      </c>
      <c r="I3808" s="14" t="s">
        <v>368</v>
      </c>
      <c r="J3808" s="14" t="s">
        <v>106</v>
      </c>
      <c r="K3808" s="14" t="s">
        <v>617</v>
      </c>
      <c r="L3808" s="14" t="s">
        <v>18015</v>
      </c>
      <c r="M3808" s="14">
        <f t="shared" si="472"/>
        <v>2019</v>
      </c>
      <c r="N3808" s="14">
        <f t="shared" si="473"/>
        <v>5</v>
      </c>
      <c r="O3808" s="14" t="str">
        <f>IFERROR(VLOOKUP(I3808,Lists!$F$2:$G$16,2,FALSE()),"Not Rated")</f>
        <v>Kids</v>
      </c>
      <c r="P3808" s="14">
        <f t="shared" si="474"/>
        <v>2</v>
      </c>
      <c r="Q3808" s="14" t="str">
        <f t="shared" si="475"/>
        <v>United States</v>
      </c>
      <c r="R3808" s="14" t="str">
        <f t="shared" si="476"/>
        <v>|United States|</v>
      </c>
      <c r="S3808" s="14" t="str">
        <f t="shared" si="477"/>
        <v>|Kids' TV|TV Comedies|</v>
      </c>
      <c r="T3808" s="14" t="str">
        <f t="shared" si="478"/>
        <v>|Unknown|</v>
      </c>
      <c r="U3808" s="14" t="str">
        <f t="shared" si="479"/>
        <v>|Gavin Lewis|Theodore Barnes|Shelby Simmons|Cynthia Kaye McWilliams|</v>
      </c>
    </row>
    <row r="3809" spans="1:21">
      <c r="A3809" s="14" t="s">
        <v>18016</v>
      </c>
      <c r="B3809" s="14" t="s">
        <v>49</v>
      </c>
      <c r="C3809" s="14" t="s">
        <v>18017</v>
      </c>
      <c r="D3809" s="14" t="s">
        <v>117</v>
      </c>
      <c r="E3809" s="14" t="s">
        <v>18018</v>
      </c>
      <c r="F3809" s="14" t="s">
        <v>125</v>
      </c>
      <c r="G3809" s="26">
        <v>43605</v>
      </c>
      <c r="H3809" s="14">
        <v>2018</v>
      </c>
      <c r="I3809" s="14" t="s">
        <v>360</v>
      </c>
      <c r="J3809" s="14" t="s">
        <v>106</v>
      </c>
      <c r="K3809" s="14" t="s">
        <v>992</v>
      </c>
      <c r="L3809" s="14" t="s">
        <v>18019</v>
      </c>
      <c r="M3809" s="14">
        <f t="shared" si="472"/>
        <v>2019</v>
      </c>
      <c r="N3809" s="14">
        <f t="shared" si="473"/>
        <v>5</v>
      </c>
      <c r="O3809" s="14" t="str">
        <f>IFERROR(VLOOKUP(I3809,Lists!$F$2:$G$16,2,FALSE()),"Not Rated")</f>
        <v>Adults</v>
      </c>
      <c r="P3809" s="14">
        <f t="shared" si="474"/>
        <v>2</v>
      </c>
      <c r="Q3809" s="14" t="str">
        <f t="shared" si="475"/>
        <v>Mexico</v>
      </c>
      <c r="R3809" s="14" t="str">
        <f t="shared" si="476"/>
        <v>|Mexico|</v>
      </c>
      <c r="S3809" s="14" t="str">
        <f t="shared" si="477"/>
        <v>|Crime TV Shows|International TV Shows|Spanish-Language TV Shows|</v>
      </c>
      <c r="T3809" s="14" t="str">
        <f t="shared" si="478"/>
        <v>|Unknown|</v>
      </c>
      <c r="U3809" s="14" t="str">
        <f t="shared" si="479"/>
        <v>|Bárbara de Regil|José María de Tavira|Antonio Gaona|Hernán Mendoza|Vanessa Bauche|Christian Vasquez|José Sefami|Ariel López Padilla|</v>
      </c>
    </row>
    <row r="3810" spans="1:21">
      <c r="A3810" s="14" t="s">
        <v>18020</v>
      </c>
      <c r="B3810" s="14" t="s">
        <v>49</v>
      </c>
      <c r="C3810" s="14" t="s">
        <v>18021</v>
      </c>
      <c r="D3810" s="14" t="s">
        <v>18022</v>
      </c>
      <c r="E3810" s="14" t="s">
        <v>117</v>
      </c>
      <c r="F3810" s="14" t="s">
        <v>125</v>
      </c>
      <c r="G3810" s="26">
        <v>43602</v>
      </c>
      <c r="H3810" s="14">
        <v>2019</v>
      </c>
      <c r="I3810" s="14" t="s">
        <v>360</v>
      </c>
      <c r="J3810" s="14" t="s">
        <v>105</v>
      </c>
      <c r="K3810" s="14" t="s">
        <v>462</v>
      </c>
      <c r="L3810" s="14" t="s">
        <v>18023</v>
      </c>
      <c r="M3810" s="14">
        <f t="shared" si="472"/>
        <v>2019</v>
      </c>
      <c r="N3810" s="14">
        <f t="shared" si="473"/>
        <v>5</v>
      </c>
      <c r="O3810" s="14" t="str">
        <f>IFERROR(VLOOKUP(I3810,Lists!$F$2:$G$16,2,FALSE()),"Not Rated")</f>
        <v>Adults</v>
      </c>
      <c r="P3810" s="14">
        <f t="shared" si="474"/>
        <v>1</v>
      </c>
      <c r="Q3810" s="14" t="str">
        <f t="shared" si="475"/>
        <v>Mexico</v>
      </c>
      <c r="R3810" s="14" t="str">
        <f t="shared" si="476"/>
        <v>|Mexico|</v>
      </c>
      <c r="S3810" s="14" t="str">
        <f t="shared" si="477"/>
        <v>|Crime TV Shows|Docuseries|International TV Shows|</v>
      </c>
      <c r="T3810" s="14" t="str">
        <f t="shared" si="478"/>
        <v>|Diego Enrique Osorno|</v>
      </c>
      <c r="U3810" s="14" t="str">
        <f t="shared" si="479"/>
        <v>|Unknown|</v>
      </c>
    </row>
    <row r="3811" spans="1:21">
      <c r="A3811" s="14" t="s">
        <v>18024</v>
      </c>
      <c r="B3811" s="14" t="s">
        <v>48</v>
      </c>
      <c r="C3811" s="14" t="s">
        <v>18025</v>
      </c>
      <c r="D3811" s="14" t="s">
        <v>17533</v>
      </c>
      <c r="E3811" s="14" t="s">
        <v>117</v>
      </c>
      <c r="F3811" s="14" t="s">
        <v>122</v>
      </c>
      <c r="G3811" s="26">
        <v>43602</v>
      </c>
      <c r="H3811" s="14">
        <v>2014</v>
      </c>
      <c r="I3811" s="14" t="s">
        <v>361</v>
      </c>
      <c r="J3811" s="14" t="s">
        <v>1649</v>
      </c>
      <c r="K3811" s="14" t="s">
        <v>496</v>
      </c>
      <c r="L3811" s="14" t="s">
        <v>18026</v>
      </c>
      <c r="M3811" s="14">
        <f t="shared" si="472"/>
        <v>2019</v>
      </c>
      <c r="N3811" s="14">
        <f t="shared" si="473"/>
        <v>5</v>
      </c>
      <c r="O3811" s="14" t="str">
        <f>IFERROR(VLOOKUP(I3811,Lists!$F$2:$G$16,2,FALSE()),"Not Rated")</f>
        <v>Teens</v>
      </c>
      <c r="P3811" s="14">
        <f t="shared" si="474"/>
        <v>70</v>
      </c>
      <c r="Q3811" s="14" t="str">
        <f t="shared" si="475"/>
        <v>Spain</v>
      </c>
      <c r="R3811" s="14" t="str">
        <f t="shared" si="476"/>
        <v>|Spain|</v>
      </c>
      <c r="S3811" s="14" t="str">
        <f t="shared" si="477"/>
        <v>|Documentaries|International Movies|</v>
      </c>
      <c r="T3811" s="14" t="str">
        <f t="shared" si="478"/>
        <v>|Hernán Zin|</v>
      </c>
      <c r="U3811" s="14" t="str">
        <f t="shared" si="479"/>
        <v>|Unknown|</v>
      </c>
    </row>
    <row r="3812" spans="1:21">
      <c r="A3812" s="14" t="s">
        <v>18027</v>
      </c>
      <c r="B3812" s="14" t="s">
        <v>48</v>
      </c>
      <c r="C3812" s="14" t="s">
        <v>18028</v>
      </c>
      <c r="D3812" s="14" t="s">
        <v>17533</v>
      </c>
      <c r="E3812" s="14" t="s">
        <v>117</v>
      </c>
      <c r="F3812" s="14" t="s">
        <v>18029</v>
      </c>
      <c r="G3812" s="26">
        <v>43602</v>
      </c>
      <c r="H3812" s="14">
        <v>2016</v>
      </c>
      <c r="I3812" s="14" t="s">
        <v>361</v>
      </c>
      <c r="J3812" s="14" t="s">
        <v>872</v>
      </c>
      <c r="K3812" s="14" t="s">
        <v>496</v>
      </c>
      <c r="L3812" s="14" t="s">
        <v>18030</v>
      </c>
      <c r="M3812" s="14">
        <f t="shared" si="472"/>
        <v>2019</v>
      </c>
      <c r="N3812" s="14">
        <f t="shared" si="473"/>
        <v>5</v>
      </c>
      <c r="O3812" s="14" t="str">
        <f>IFERROR(VLOOKUP(I3812,Lists!$F$2:$G$16,2,FALSE()),"Not Rated")</f>
        <v>Teens</v>
      </c>
      <c r="P3812" s="14">
        <f t="shared" si="474"/>
        <v>87</v>
      </c>
      <c r="Q3812" s="14" t="str">
        <f t="shared" si="475"/>
        <v>Denmark</v>
      </c>
      <c r="R3812" s="14" t="str">
        <f t="shared" si="476"/>
        <v>|Denmark|Spain|</v>
      </c>
      <c r="S3812" s="14" t="str">
        <f t="shared" si="477"/>
        <v>|Documentaries|International Movies|</v>
      </c>
      <c r="T3812" s="14" t="str">
        <f t="shared" si="478"/>
        <v>|Hernán Zin|</v>
      </c>
      <c r="U3812" s="14" t="str">
        <f t="shared" si="479"/>
        <v>|Unknown|</v>
      </c>
    </row>
    <row r="3813" spans="1:21">
      <c r="A3813" s="14" t="s">
        <v>18031</v>
      </c>
      <c r="B3813" s="14" t="s">
        <v>48</v>
      </c>
      <c r="C3813" s="14" t="s">
        <v>18032</v>
      </c>
      <c r="D3813" s="14" t="s">
        <v>17533</v>
      </c>
      <c r="E3813" s="14" t="s">
        <v>117</v>
      </c>
      <c r="F3813" s="14" t="s">
        <v>122</v>
      </c>
      <c r="G3813" s="26">
        <v>43602</v>
      </c>
      <c r="H3813" s="14">
        <v>2018</v>
      </c>
      <c r="I3813" s="14" t="s">
        <v>360</v>
      </c>
      <c r="J3813" s="14" t="s">
        <v>708</v>
      </c>
      <c r="K3813" s="14" t="s">
        <v>496</v>
      </c>
      <c r="L3813" s="14" t="s">
        <v>18033</v>
      </c>
      <c r="M3813" s="14">
        <f t="shared" si="472"/>
        <v>2019</v>
      </c>
      <c r="N3813" s="14">
        <f t="shared" si="473"/>
        <v>5</v>
      </c>
      <c r="O3813" s="14" t="str">
        <f>IFERROR(VLOOKUP(I3813,Lists!$F$2:$G$16,2,FALSE()),"Not Rated")</f>
        <v>Adults</v>
      </c>
      <c r="P3813" s="14">
        <f t="shared" si="474"/>
        <v>88</v>
      </c>
      <c r="Q3813" s="14" t="str">
        <f t="shared" si="475"/>
        <v>Spain</v>
      </c>
      <c r="R3813" s="14" t="str">
        <f t="shared" si="476"/>
        <v>|Spain|</v>
      </c>
      <c r="S3813" s="14" t="str">
        <f t="shared" si="477"/>
        <v>|Documentaries|International Movies|</v>
      </c>
      <c r="T3813" s="14" t="str">
        <f t="shared" si="478"/>
        <v>|Hernán Zin|</v>
      </c>
      <c r="U3813" s="14" t="str">
        <f t="shared" si="479"/>
        <v>|Unknown|</v>
      </c>
    </row>
    <row r="3814" spans="1:21">
      <c r="A3814" s="14" t="s">
        <v>18034</v>
      </c>
      <c r="B3814" s="14" t="s">
        <v>49</v>
      </c>
      <c r="C3814" s="14" t="s">
        <v>18035</v>
      </c>
      <c r="D3814" s="14" t="s">
        <v>117</v>
      </c>
      <c r="E3814" s="14" t="s">
        <v>18036</v>
      </c>
      <c r="F3814" s="14" t="s">
        <v>115</v>
      </c>
      <c r="G3814" s="26">
        <v>43602</v>
      </c>
      <c r="H3814" s="14">
        <v>2019</v>
      </c>
      <c r="I3814" s="14" t="s">
        <v>360</v>
      </c>
      <c r="J3814" s="14" t="s">
        <v>105</v>
      </c>
      <c r="K3814" s="14" t="s">
        <v>253</v>
      </c>
      <c r="L3814" s="14" t="s">
        <v>18037</v>
      </c>
      <c r="M3814" s="14">
        <f t="shared" si="472"/>
        <v>2019</v>
      </c>
      <c r="N3814" s="14">
        <f t="shared" si="473"/>
        <v>5</v>
      </c>
      <c r="O3814" s="14" t="str">
        <f>IFERROR(VLOOKUP(I3814,Lists!$F$2:$G$16,2,FALSE()),"Not Rated")</f>
        <v>Adults</v>
      </c>
      <c r="P3814" s="14">
        <f t="shared" si="474"/>
        <v>1</v>
      </c>
      <c r="Q3814" s="14" t="str">
        <f t="shared" si="475"/>
        <v>United States</v>
      </c>
      <c r="R3814" s="14" t="str">
        <f t="shared" si="476"/>
        <v>|United States|</v>
      </c>
      <c r="S3814" s="14" t="str">
        <f t="shared" si="477"/>
        <v>|TV Comedies|</v>
      </c>
      <c r="T3814" s="14" t="str">
        <f t="shared" si="478"/>
        <v>|Unknown|</v>
      </c>
      <c r="U3814" s="14" t="str">
        <f t="shared" si="479"/>
        <v>|Solvan "Slick" Naim|Rob Morgan|Shakira Barrera|Jade Eshete|Adriane Lenox|Donnell Rawlings|Eden Marryshow|Sam Eliad|Devale Ellis|J. Ray Acosta|</v>
      </c>
    </row>
    <row r="3815" spans="1:21">
      <c r="A3815" s="14" t="s">
        <v>18038</v>
      </c>
      <c r="B3815" s="14" t="s">
        <v>48</v>
      </c>
      <c r="C3815" s="14" t="s">
        <v>18039</v>
      </c>
      <c r="D3815" s="14" t="s">
        <v>18040</v>
      </c>
      <c r="E3815" s="14" t="s">
        <v>18041</v>
      </c>
      <c r="F3815" s="14" t="s">
        <v>138</v>
      </c>
      <c r="G3815" s="26">
        <v>43602</v>
      </c>
      <c r="H3815" s="14">
        <v>2019</v>
      </c>
      <c r="I3815" s="14" t="s">
        <v>360</v>
      </c>
      <c r="J3815" s="14" t="s">
        <v>404</v>
      </c>
      <c r="K3815" s="14" t="s">
        <v>1227</v>
      </c>
      <c r="L3815" s="14" t="s">
        <v>18042</v>
      </c>
      <c r="M3815" s="14">
        <f t="shared" si="472"/>
        <v>2019</v>
      </c>
      <c r="N3815" s="14">
        <f t="shared" si="473"/>
        <v>5</v>
      </c>
      <c r="O3815" s="14" t="str">
        <f>IFERROR(VLOOKUP(I3815,Lists!$F$2:$G$16,2,FALSE()),"Not Rated")</f>
        <v>Adults</v>
      </c>
      <c r="P3815" s="14">
        <f t="shared" si="474"/>
        <v>90</v>
      </c>
      <c r="Q3815" s="14" t="str">
        <f t="shared" si="475"/>
        <v>Philippines</v>
      </c>
      <c r="R3815" s="14" t="str">
        <f t="shared" si="476"/>
        <v>|Philippines|</v>
      </c>
      <c r="S3815" s="14" t="str">
        <f t="shared" si="477"/>
        <v>|Action &amp; Adventure|International Movies|</v>
      </c>
      <c r="T3815" s="14" t="str">
        <f t="shared" si="478"/>
        <v>|Pedring A. Lopez|</v>
      </c>
      <c r="U3815" s="14" t="str">
        <f t="shared" si="479"/>
        <v>|Cristine Reyes|Germaine De Leon|KC Montero|Ronnie Lazaro|Freddie Webb|</v>
      </c>
    </row>
    <row r="3816" spans="1:21">
      <c r="A3816" s="14" t="s">
        <v>18043</v>
      </c>
      <c r="B3816" s="14" t="s">
        <v>48</v>
      </c>
      <c r="C3816" s="14" t="s">
        <v>18044</v>
      </c>
      <c r="D3816" s="14" t="s">
        <v>18045</v>
      </c>
      <c r="E3816" s="14" t="s">
        <v>117</v>
      </c>
      <c r="F3816" s="14" t="s">
        <v>117</v>
      </c>
      <c r="G3816" s="26">
        <v>43602</v>
      </c>
      <c r="H3816" s="14">
        <v>2019</v>
      </c>
      <c r="I3816" s="14" t="s">
        <v>361</v>
      </c>
      <c r="J3816" s="14" t="s">
        <v>1668</v>
      </c>
      <c r="K3816" s="14" t="s">
        <v>927</v>
      </c>
      <c r="L3816" s="14" t="s">
        <v>18046</v>
      </c>
      <c r="M3816" s="14">
        <f t="shared" si="472"/>
        <v>2019</v>
      </c>
      <c r="N3816" s="14">
        <f t="shared" si="473"/>
        <v>5</v>
      </c>
      <c r="O3816" s="14" t="str">
        <f>IFERROR(VLOOKUP(I3816,Lists!$F$2:$G$16,2,FALSE()),"Not Rated")</f>
        <v>Teens</v>
      </c>
      <c r="P3816" s="14">
        <f t="shared" si="474"/>
        <v>84</v>
      </c>
      <c r="Q3816" s="14" t="str">
        <f t="shared" si="475"/>
        <v>Unknown</v>
      </c>
      <c r="R3816" s="14" t="str">
        <f t="shared" si="476"/>
        <v>|Unknown|</v>
      </c>
      <c r="S3816" s="14" t="str">
        <f t="shared" si="477"/>
        <v>|Documentaries|Music &amp; Musicals|</v>
      </c>
      <c r="T3816" s="14" t="str">
        <f t="shared" si="478"/>
        <v>|Sam Cullman|</v>
      </c>
      <c r="U3816" s="14" t="str">
        <f t="shared" si="479"/>
        <v>|Unknown|</v>
      </c>
    </row>
    <row r="3817" spans="1:21">
      <c r="A3817" s="14" t="s">
        <v>18047</v>
      </c>
      <c r="B3817" s="14" t="s">
        <v>48</v>
      </c>
      <c r="C3817" s="14" t="s">
        <v>18048</v>
      </c>
      <c r="D3817" s="14" t="s">
        <v>18049</v>
      </c>
      <c r="E3817" s="14" t="s">
        <v>18050</v>
      </c>
      <c r="F3817" s="14" t="s">
        <v>132</v>
      </c>
      <c r="G3817" s="26">
        <v>43602</v>
      </c>
      <c r="H3817" s="14">
        <v>2019</v>
      </c>
      <c r="I3817" s="14" t="s">
        <v>360</v>
      </c>
      <c r="J3817" s="14" t="s">
        <v>7460</v>
      </c>
      <c r="K3817" s="14" t="s">
        <v>261</v>
      </c>
      <c r="L3817" s="14" t="s">
        <v>18051</v>
      </c>
      <c r="M3817" s="14">
        <f t="shared" si="472"/>
        <v>2019</v>
      </c>
      <c r="N3817" s="14">
        <f t="shared" si="473"/>
        <v>5</v>
      </c>
      <c r="O3817" s="14" t="str">
        <f>IFERROR(VLOOKUP(I3817,Lists!$F$2:$G$16,2,FALSE()),"Not Rated")</f>
        <v>Adults</v>
      </c>
      <c r="P3817" s="14">
        <f t="shared" si="474"/>
        <v>53</v>
      </c>
      <c r="Q3817" s="14" t="str">
        <f t="shared" si="475"/>
        <v>Italy</v>
      </c>
      <c r="R3817" s="14" t="str">
        <f t="shared" si="476"/>
        <v>|Italy|</v>
      </c>
      <c r="S3817" s="14" t="str">
        <f t="shared" si="477"/>
        <v>|Stand-Up Comedy|</v>
      </c>
      <c r="T3817" s="14" t="str">
        <f t="shared" si="478"/>
        <v>|Francesco Imperato|</v>
      </c>
      <c r="U3817" s="14" t="str">
        <f t="shared" si="479"/>
        <v>|Saverio Raimondo|</v>
      </c>
    </row>
    <row r="3818" spans="1:21">
      <c r="A3818" s="14" t="s">
        <v>18052</v>
      </c>
      <c r="B3818" s="14" t="s">
        <v>48</v>
      </c>
      <c r="C3818" s="14" t="s">
        <v>18053</v>
      </c>
      <c r="D3818" s="14" t="s">
        <v>18054</v>
      </c>
      <c r="E3818" s="14" t="s">
        <v>18055</v>
      </c>
      <c r="F3818" s="14" t="s">
        <v>115</v>
      </c>
      <c r="G3818" s="26">
        <v>43602</v>
      </c>
      <c r="H3818" s="14">
        <v>2019</v>
      </c>
      <c r="I3818" s="14" t="s">
        <v>360</v>
      </c>
      <c r="J3818" s="14" t="s">
        <v>872</v>
      </c>
      <c r="K3818" s="14" t="s">
        <v>16625</v>
      </c>
      <c r="L3818" s="14" t="s">
        <v>18056</v>
      </c>
      <c r="M3818" s="14">
        <f t="shared" si="472"/>
        <v>2019</v>
      </c>
      <c r="N3818" s="14">
        <f t="shared" si="473"/>
        <v>5</v>
      </c>
      <c r="O3818" s="14" t="str">
        <f>IFERROR(VLOOKUP(I3818,Lists!$F$2:$G$16,2,FALSE()),"Not Rated")</f>
        <v>Adults</v>
      </c>
      <c r="P3818" s="14">
        <f t="shared" si="474"/>
        <v>87</v>
      </c>
      <c r="Q3818" s="14" t="str">
        <f t="shared" si="475"/>
        <v>United States</v>
      </c>
      <c r="R3818" s="14" t="str">
        <f t="shared" si="476"/>
        <v>|United States|</v>
      </c>
      <c r="S3818" s="14" t="str">
        <f t="shared" si="477"/>
        <v>|Dramas|Sci-Fi &amp; Fantasy|Thrillers|</v>
      </c>
      <c r="T3818" s="14" t="str">
        <f t="shared" si="478"/>
        <v>|Stefon Bristol|</v>
      </c>
      <c r="U3818" s="14" t="str">
        <f t="shared" si="479"/>
        <v>|Eden Duncan-Smith|Dante Crichlow|Astro|Johnathan Nieves|Marsha Stephanie Blake|Wavyy Jonez|Myra Lucretia Taylor|</v>
      </c>
    </row>
    <row r="3819" spans="1:21">
      <c r="A3819" s="14" t="s">
        <v>18057</v>
      </c>
      <c r="B3819" s="14" t="s">
        <v>49</v>
      </c>
      <c r="C3819" s="14" t="s">
        <v>18058</v>
      </c>
      <c r="D3819" s="14" t="s">
        <v>117</v>
      </c>
      <c r="E3819" s="14" t="s">
        <v>18059</v>
      </c>
      <c r="F3819" s="14" t="s">
        <v>118</v>
      </c>
      <c r="G3819" s="26">
        <v>43602</v>
      </c>
      <c r="H3819" s="14">
        <v>2019</v>
      </c>
      <c r="I3819" s="14" t="s">
        <v>360</v>
      </c>
      <c r="J3819" s="14" t="s">
        <v>106</v>
      </c>
      <c r="K3819" s="14" t="s">
        <v>589</v>
      </c>
      <c r="L3819" s="14" t="s">
        <v>18060</v>
      </c>
      <c r="M3819" s="14">
        <f t="shared" si="472"/>
        <v>2019</v>
      </c>
      <c r="N3819" s="14">
        <f t="shared" si="473"/>
        <v>5</v>
      </c>
      <c r="O3819" s="14" t="str">
        <f>IFERROR(VLOOKUP(I3819,Lists!$F$2:$G$16,2,FALSE()),"Not Rated")</f>
        <v>Adults</v>
      </c>
      <c r="P3819" s="14">
        <f t="shared" si="474"/>
        <v>2</v>
      </c>
      <c r="Q3819" s="14" t="str">
        <f t="shared" si="475"/>
        <v>United Kingdom</v>
      </c>
      <c r="R3819" s="14" t="str">
        <f t="shared" si="476"/>
        <v>|United Kingdom|</v>
      </c>
      <c r="S3819" s="14" t="str">
        <f t="shared" si="477"/>
        <v>|British TV Shows|International TV Shows|TV Comedies|</v>
      </c>
      <c r="T3819" s="14" t="str">
        <f t="shared" si="478"/>
        <v>|Unknown|</v>
      </c>
      <c r="U3819" s="14" t="str">
        <f t="shared" si="479"/>
        <v>|Ed Westwick|James Buckley|Joe Thomas|Lauren O'Rourke|Linzey Cocker|Nigel Lindsay|Lloyd Hutchinson|Lee Ross|</v>
      </c>
    </row>
    <row r="3820" spans="1:21">
      <c r="A3820" s="14" t="s">
        <v>18061</v>
      </c>
      <c r="B3820" s="14" t="s">
        <v>48</v>
      </c>
      <c r="C3820" s="14" t="s">
        <v>18062</v>
      </c>
      <c r="D3820" s="14" t="s">
        <v>18063</v>
      </c>
      <c r="E3820" s="14" t="s">
        <v>18064</v>
      </c>
      <c r="F3820" s="14" t="s">
        <v>115</v>
      </c>
      <c r="G3820" s="26">
        <v>43601</v>
      </c>
      <c r="H3820" s="14">
        <v>2019</v>
      </c>
      <c r="I3820" s="14" t="s">
        <v>362</v>
      </c>
      <c r="J3820" s="14" t="s">
        <v>404</v>
      </c>
      <c r="K3820" s="14" t="s">
        <v>982</v>
      </c>
      <c r="L3820" s="14" t="s">
        <v>18065</v>
      </c>
      <c r="M3820" s="14">
        <f t="shared" si="472"/>
        <v>2019</v>
      </c>
      <c r="N3820" s="14">
        <f t="shared" si="473"/>
        <v>5</v>
      </c>
      <c r="O3820" s="14" t="str">
        <f>IFERROR(VLOOKUP(I3820,Lists!$F$2:$G$16,2,FALSE()),"Not Rated")</f>
        <v>Older Kids</v>
      </c>
      <c r="P3820" s="14">
        <f t="shared" si="474"/>
        <v>90</v>
      </c>
      <c r="Q3820" s="14" t="str">
        <f t="shared" si="475"/>
        <v>United States</v>
      </c>
      <c r="R3820" s="14" t="str">
        <f t="shared" si="476"/>
        <v>|United States|</v>
      </c>
      <c r="S3820" s="14" t="str">
        <f t="shared" si="477"/>
        <v>|Children &amp; Family Movies|Dramas|</v>
      </c>
      <c r="T3820" s="14" t="str">
        <f t="shared" si="478"/>
        <v>|Kate Melville|</v>
      </c>
      <c r="U3820" s="14" t="str">
        <f t="shared" si="479"/>
        <v>|Tiya Sircar|Chad Connell|Marco Grazzini|Jesse Camacho|Mark Camacho|Elana Dunkelman|Kelly Hope Taylor|Kenny Wong|Daniela Sandiford|Christina Tannous|</v>
      </c>
    </row>
    <row r="3821" spans="1:21">
      <c r="A3821" s="14" t="s">
        <v>18066</v>
      </c>
      <c r="B3821" s="14" t="s">
        <v>48</v>
      </c>
      <c r="C3821" s="14" t="s">
        <v>18067</v>
      </c>
      <c r="D3821" s="14" t="s">
        <v>18068</v>
      </c>
      <c r="E3821" s="14" t="s">
        <v>18069</v>
      </c>
      <c r="F3821" s="14" t="s">
        <v>116</v>
      </c>
      <c r="G3821" s="26">
        <v>43601</v>
      </c>
      <c r="H3821" s="14">
        <v>2018</v>
      </c>
      <c r="I3821" s="14" t="s">
        <v>360</v>
      </c>
      <c r="J3821" s="14" t="s">
        <v>624</v>
      </c>
      <c r="K3821" s="14" t="s">
        <v>444</v>
      </c>
      <c r="L3821" s="14" t="s">
        <v>18070</v>
      </c>
      <c r="M3821" s="14">
        <f t="shared" si="472"/>
        <v>2019</v>
      </c>
      <c r="N3821" s="14">
        <f t="shared" si="473"/>
        <v>5</v>
      </c>
      <c r="O3821" s="14" t="str">
        <f>IFERROR(VLOOKUP(I3821,Lists!$F$2:$G$16,2,FALSE()),"Not Rated")</f>
        <v>Adults</v>
      </c>
      <c r="P3821" s="14">
        <f t="shared" si="474"/>
        <v>96</v>
      </c>
      <c r="Q3821" s="14" t="str">
        <f t="shared" si="475"/>
        <v>India</v>
      </c>
      <c r="R3821" s="14" t="str">
        <f t="shared" si="476"/>
        <v>|India|</v>
      </c>
      <c r="S3821" s="14" t="str">
        <f t="shared" si="477"/>
        <v>|Dramas|Independent Movies|International Movies|</v>
      </c>
      <c r="T3821" s="14" t="str">
        <f t="shared" si="478"/>
        <v>|Aditya Vikram Sengupta|</v>
      </c>
      <c r="U3821" s="14" t="str">
        <f t="shared" si="479"/>
        <v>|Lolita Chatterjee|Sumanto Chattopadhyay|Ratnabali Bhattacharjee|Jim Sarbh|Indrajit Sinha|Sandershika Tamang|Arunima Sinha|Satya Priya Chakraborty|Christel Das|Burjor Patel|</v>
      </c>
    </row>
    <row r="3822" spans="1:21">
      <c r="A3822" s="14" t="s">
        <v>18071</v>
      </c>
      <c r="B3822" s="14" t="s">
        <v>48</v>
      </c>
      <c r="C3822" s="14" t="s">
        <v>18072</v>
      </c>
      <c r="D3822" s="14" t="s">
        <v>18073</v>
      </c>
      <c r="E3822" s="14" t="s">
        <v>18074</v>
      </c>
      <c r="F3822" s="14" t="s">
        <v>118</v>
      </c>
      <c r="G3822" s="26">
        <v>43601</v>
      </c>
      <c r="H3822" s="14">
        <v>2019</v>
      </c>
      <c r="I3822" s="14" t="s">
        <v>362</v>
      </c>
      <c r="J3822" s="14" t="s">
        <v>507</v>
      </c>
      <c r="K3822" s="14" t="s">
        <v>481</v>
      </c>
      <c r="L3822" s="14" t="s">
        <v>18075</v>
      </c>
      <c r="M3822" s="14">
        <f t="shared" si="472"/>
        <v>2019</v>
      </c>
      <c r="N3822" s="14">
        <f t="shared" si="473"/>
        <v>5</v>
      </c>
      <c r="O3822" s="14" t="str">
        <f>IFERROR(VLOOKUP(I3822,Lists!$F$2:$G$16,2,FALSE()),"Not Rated")</f>
        <v>Older Kids</v>
      </c>
      <c r="P3822" s="14">
        <f t="shared" si="474"/>
        <v>94</v>
      </c>
      <c r="Q3822" s="14" t="str">
        <f t="shared" si="475"/>
        <v>United Kingdom</v>
      </c>
      <c r="R3822" s="14" t="str">
        <f t="shared" si="476"/>
        <v>|United Kingdom|</v>
      </c>
      <c r="S3822" s="14" t="str">
        <f t="shared" si="477"/>
        <v>|Children &amp; Family Movies|Comedies|</v>
      </c>
      <c r="T3822" s="14" t="str">
        <f t="shared" si="478"/>
        <v>|Mandie Fletcher|</v>
      </c>
      <c r="U3822" s="14" t="str">
        <f t="shared" si="479"/>
        <v>|Beattie Edmondson|Ed Skrein|Tom Bennett|Jennifer Saunders|</v>
      </c>
    </row>
    <row r="3823" spans="1:21">
      <c r="A3823" s="14" t="s">
        <v>18076</v>
      </c>
      <c r="B3823" s="14" t="s">
        <v>49</v>
      </c>
      <c r="C3823" s="14" t="s">
        <v>18077</v>
      </c>
      <c r="D3823" s="14" t="s">
        <v>117</v>
      </c>
      <c r="E3823" s="14" t="s">
        <v>18078</v>
      </c>
      <c r="F3823" s="14" t="s">
        <v>118</v>
      </c>
      <c r="G3823" s="26">
        <v>43600</v>
      </c>
      <c r="H3823" s="14">
        <v>2017</v>
      </c>
      <c r="I3823" s="14" t="s">
        <v>366</v>
      </c>
      <c r="J3823" s="14" t="s">
        <v>105</v>
      </c>
      <c r="K3823" s="14" t="s">
        <v>7657</v>
      </c>
      <c r="L3823" s="14" t="s">
        <v>18079</v>
      </c>
      <c r="M3823" s="14">
        <f t="shared" si="472"/>
        <v>2019</v>
      </c>
      <c r="N3823" s="14">
        <f t="shared" si="473"/>
        <v>5</v>
      </c>
      <c r="O3823" s="14" t="str">
        <f>IFERROR(VLOOKUP(I3823,Lists!$F$2:$G$16,2,FALSE()),"Not Rated")</f>
        <v>Kids</v>
      </c>
      <c r="P3823" s="14">
        <f t="shared" si="474"/>
        <v>1</v>
      </c>
      <c r="Q3823" s="14" t="str">
        <f t="shared" si="475"/>
        <v>United Kingdom</v>
      </c>
      <c r="R3823" s="14" t="str">
        <f t="shared" si="476"/>
        <v>|United Kingdom|</v>
      </c>
      <c r="S3823" s="14" t="str">
        <f t="shared" si="477"/>
        <v>|British TV Shows|Kids' TV|TV Comedies|</v>
      </c>
      <c r="T3823" s="14" t="str">
        <f t="shared" si="478"/>
        <v>|Unknown|</v>
      </c>
      <c r="U3823" s="14" t="str">
        <f t="shared" si="479"/>
        <v>|Freddie Fox|Kathryn Drysdale|Rasmus Hardiker|Joanna Ruiz|Ryan Sampson|Kelly Marie Stewart|</v>
      </c>
    </row>
    <row r="3824" spans="1:21">
      <c r="A3824" s="14" t="s">
        <v>18080</v>
      </c>
      <c r="B3824" s="14" t="s">
        <v>48</v>
      </c>
      <c r="C3824" s="14" t="s">
        <v>18081</v>
      </c>
      <c r="D3824" s="14" t="s">
        <v>18082</v>
      </c>
      <c r="E3824" s="14" t="s">
        <v>18083</v>
      </c>
      <c r="F3824" s="14" t="s">
        <v>116</v>
      </c>
      <c r="G3824" s="26">
        <v>43600</v>
      </c>
      <c r="H3824" s="14">
        <v>2018</v>
      </c>
      <c r="I3824" s="14" t="s">
        <v>360</v>
      </c>
      <c r="J3824" s="14" t="s">
        <v>1096</v>
      </c>
      <c r="K3824" s="14" t="s">
        <v>444</v>
      </c>
      <c r="L3824" s="14" t="s">
        <v>18084</v>
      </c>
      <c r="M3824" s="14">
        <f t="shared" si="472"/>
        <v>2019</v>
      </c>
      <c r="N3824" s="14">
        <f t="shared" si="473"/>
        <v>5</v>
      </c>
      <c r="O3824" s="14" t="str">
        <f>IFERROR(VLOOKUP(I3824,Lists!$F$2:$G$16,2,FALSE()),"Not Rated")</f>
        <v>Adults</v>
      </c>
      <c r="P3824" s="14">
        <f t="shared" si="474"/>
        <v>108</v>
      </c>
      <c r="Q3824" s="14" t="str">
        <f t="shared" si="475"/>
        <v>India</v>
      </c>
      <c r="R3824" s="14" t="str">
        <f t="shared" si="476"/>
        <v>|India|</v>
      </c>
      <c r="S3824" s="14" t="str">
        <f t="shared" si="477"/>
        <v>|Dramas|Independent Movies|International Movies|</v>
      </c>
      <c r="T3824" s="14" t="str">
        <f t="shared" si="478"/>
        <v>|Aijaz Khan|</v>
      </c>
      <c r="U3824" s="14" t="str">
        <f t="shared" si="479"/>
        <v>|Talha Arshad Reshi|Rasika Dugal|Vikas Kumar|Sumit Kaul|Bashir Lone|Gurveer Singh|Ashraf Nagoo|Mir Sarvar|</v>
      </c>
    </row>
    <row r="3825" spans="1:21">
      <c r="A3825" s="14" t="s">
        <v>18085</v>
      </c>
      <c r="B3825" s="14" t="s">
        <v>49</v>
      </c>
      <c r="C3825" s="14" t="s">
        <v>18086</v>
      </c>
      <c r="D3825" s="14" t="s">
        <v>117</v>
      </c>
      <c r="E3825" s="14" t="s">
        <v>18087</v>
      </c>
      <c r="F3825" s="14" t="s">
        <v>134</v>
      </c>
      <c r="G3825" s="26">
        <v>43600</v>
      </c>
      <c r="H3825" s="14">
        <v>2017</v>
      </c>
      <c r="I3825" s="14" t="s">
        <v>366</v>
      </c>
      <c r="J3825" s="14" t="s">
        <v>105</v>
      </c>
      <c r="K3825" s="14" t="s">
        <v>16450</v>
      </c>
      <c r="L3825" s="14" t="s">
        <v>18088</v>
      </c>
      <c r="M3825" s="14">
        <f t="shared" si="472"/>
        <v>2019</v>
      </c>
      <c r="N3825" s="14">
        <f t="shared" si="473"/>
        <v>5</v>
      </c>
      <c r="O3825" s="14" t="str">
        <f>IFERROR(VLOOKUP(I3825,Lists!$F$2:$G$16,2,FALSE()),"Not Rated")</f>
        <v>Kids</v>
      </c>
      <c r="P3825" s="14">
        <f t="shared" si="474"/>
        <v>1</v>
      </c>
      <c r="Q3825" s="14" t="str">
        <f t="shared" si="475"/>
        <v>Argentina</v>
      </c>
      <c r="R3825" s="14" t="str">
        <f t="shared" si="476"/>
        <v>|Argentina|</v>
      </c>
      <c r="S3825" s="14" t="str">
        <f t="shared" si="477"/>
        <v>|Kids' TV|Spanish-Language TV Shows|</v>
      </c>
      <c r="T3825" s="14" t="str">
        <f t="shared" si="478"/>
        <v>|Unknown|</v>
      </c>
      <c r="U3825" s="14" t="str">
        <f t="shared" si="479"/>
        <v>|Chiara Francia|Mercedes Lambre|Victorio D'Alessandro|Mario Guerci|Florencia Benítez|Victoria Ramos|</v>
      </c>
    </row>
    <row r="3826" spans="1:21">
      <c r="A3826" s="14" t="s">
        <v>18089</v>
      </c>
      <c r="B3826" s="14" t="s">
        <v>49</v>
      </c>
      <c r="C3826" s="14" t="s">
        <v>18090</v>
      </c>
      <c r="D3826" s="14" t="s">
        <v>117</v>
      </c>
      <c r="E3826" s="14" t="s">
        <v>18091</v>
      </c>
      <c r="F3826" s="14" t="s">
        <v>117</v>
      </c>
      <c r="G3826" s="26">
        <v>43600</v>
      </c>
      <c r="H3826" s="14">
        <v>2019</v>
      </c>
      <c r="I3826" s="14" t="s">
        <v>361</v>
      </c>
      <c r="J3826" s="14" t="s">
        <v>105</v>
      </c>
      <c r="K3826" s="14" t="s">
        <v>1905</v>
      </c>
      <c r="L3826" s="14" t="s">
        <v>18092</v>
      </c>
      <c r="M3826" s="14">
        <f t="shared" si="472"/>
        <v>2019</v>
      </c>
      <c r="N3826" s="14">
        <f t="shared" si="473"/>
        <v>5</v>
      </c>
      <c r="O3826" s="14" t="str">
        <f>IFERROR(VLOOKUP(I3826,Lists!$F$2:$G$16,2,FALSE()),"Not Rated")</f>
        <v>Teens</v>
      </c>
      <c r="P3826" s="14">
        <f t="shared" si="474"/>
        <v>1</v>
      </c>
      <c r="Q3826" s="14" t="str">
        <f t="shared" si="475"/>
        <v>Unknown</v>
      </c>
      <c r="R3826" s="14" t="str">
        <f t="shared" si="476"/>
        <v>|Unknown|</v>
      </c>
      <c r="S3826" s="14" t="str">
        <f t="shared" si="477"/>
        <v>|International TV Shows|Romantic TV Shows|TV Dramas|</v>
      </c>
      <c r="T3826" s="14" t="str">
        <f t="shared" si="478"/>
        <v>|Unknown|</v>
      </c>
      <c r="U3826" s="14" t="str">
        <f t="shared" si="479"/>
        <v>|Riley Wang|Zhao Lusi|Zhang Jiongmin|Gratitude Dai|Yuan Hao|</v>
      </c>
    </row>
    <row r="3827" spans="1:21">
      <c r="A3827" s="14" t="s">
        <v>18093</v>
      </c>
      <c r="B3827" s="14" t="s">
        <v>48</v>
      </c>
      <c r="C3827" s="14" t="s">
        <v>18094</v>
      </c>
      <c r="D3827" s="14" t="s">
        <v>18095</v>
      </c>
      <c r="E3827" s="14" t="s">
        <v>18096</v>
      </c>
      <c r="F3827" s="14" t="s">
        <v>115</v>
      </c>
      <c r="G3827" s="26">
        <v>43599</v>
      </c>
      <c r="H3827" s="14">
        <v>2019</v>
      </c>
      <c r="I3827" s="14" t="s">
        <v>363</v>
      </c>
      <c r="J3827" s="14" t="s">
        <v>724</v>
      </c>
      <c r="K3827" s="14" t="s">
        <v>625</v>
      </c>
      <c r="L3827" s="14" t="s">
        <v>18097</v>
      </c>
      <c r="M3827" s="14">
        <f t="shared" si="472"/>
        <v>2019</v>
      </c>
      <c r="N3827" s="14">
        <f t="shared" si="473"/>
        <v>5</v>
      </c>
      <c r="O3827" s="14" t="str">
        <f>IFERROR(VLOOKUP(I3827,Lists!$F$2:$G$16,2,FALSE()),"Not Rated")</f>
        <v>Adults</v>
      </c>
      <c r="P3827" s="14">
        <f t="shared" si="474"/>
        <v>102</v>
      </c>
      <c r="Q3827" s="14" t="str">
        <f t="shared" si="475"/>
        <v>United States</v>
      </c>
      <c r="R3827" s="14" t="str">
        <f t="shared" si="476"/>
        <v>|United States|</v>
      </c>
      <c r="S3827" s="14" t="str">
        <f t="shared" si="477"/>
        <v>|Action &amp; Adventure|Dramas|</v>
      </c>
      <c r="T3827" s="14" t="str">
        <f t="shared" si="478"/>
        <v>|Gonzalo López-Gallego|</v>
      </c>
      <c r="U3827" s="14" t="str">
        <f t="shared" si="479"/>
        <v>|Joe Anderson|William Baldwin|Donald Sutherland|Alisha Bailey|Alastair Mackenzie|Dominic Mafham|Jessamine-Bliss Bell|Martin Hutson|Aaron McCusker|Cyril Nri|</v>
      </c>
    </row>
    <row r="3828" spans="1:21">
      <c r="A3828" s="14" t="s">
        <v>18098</v>
      </c>
      <c r="B3828" s="14" t="s">
        <v>49</v>
      </c>
      <c r="C3828" s="14" t="s">
        <v>18099</v>
      </c>
      <c r="D3828" s="14" t="s">
        <v>117</v>
      </c>
      <c r="E3828" s="14" t="s">
        <v>18100</v>
      </c>
      <c r="F3828" s="14" t="s">
        <v>121</v>
      </c>
      <c r="G3828" s="26">
        <v>43599</v>
      </c>
      <c r="H3828" s="14">
        <v>2018</v>
      </c>
      <c r="I3828" s="14" t="s">
        <v>361</v>
      </c>
      <c r="J3828" s="14" t="s">
        <v>105</v>
      </c>
      <c r="K3828" s="14" t="s">
        <v>822</v>
      </c>
      <c r="L3828" s="14" t="s">
        <v>18101</v>
      </c>
      <c r="M3828" s="14">
        <f t="shared" si="472"/>
        <v>2019</v>
      </c>
      <c r="N3828" s="14">
        <f t="shared" si="473"/>
        <v>5</v>
      </c>
      <c r="O3828" s="14" t="str">
        <f>IFERROR(VLOOKUP(I3828,Lists!$F$2:$G$16,2,FALSE()),"Not Rated")</f>
        <v>Teens</v>
      </c>
      <c r="P3828" s="14">
        <f t="shared" si="474"/>
        <v>1</v>
      </c>
      <c r="Q3828" s="14" t="str">
        <f t="shared" si="475"/>
        <v>Japan</v>
      </c>
      <c r="R3828" s="14" t="str">
        <f t="shared" si="476"/>
        <v>|Japan|</v>
      </c>
      <c r="S3828" s="14" t="str">
        <f t="shared" si="477"/>
        <v>|Anime Series|International TV Shows|</v>
      </c>
      <c r="T3828" s="14" t="str">
        <f t="shared" si="478"/>
        <v>|Unknown|</v>
      </c>
      <c r="U3828" s="14" t="str">
        <f t="shared" si="479"/>
        <v>|Koki Uchiyama|Mikako Komatsu|Nobunaga Shimazaki|Rie Takahashi|Manaka Iwami|Soma Saito|</v>
      </c>
    </row>
    <row r="3829" spans="1:21">
      <c r="A3829" s="14" t="s">
        <v>18102</v>
      </c>
      <c r="B3829" s="14" t="s">
        <v>48</v>
      </c>
      <c r="C3829" s="14" t="s">
        <v>18103</v>
      </c>
      <c r="D3829" s="14" t="s">
        <v>117</v>
      </c>
      <c r="E3829" s="14" t="s">
        <v>18104</v>
      </c>
      <c r="F3829" s="14" t="s">
        <v>115</v>
      </c>
      <c r="G3829" s="26">
        <v>43599</v>
      </c>
      <c r="H3829" s="14">
        <v>2019</v>
      </c>
      <c r="I3829" s="14" t="s">
        <v>360</v>
      </c>
      <c r="J3829" s="14" t="s">
        <v>535</v>
      </c>
      <c r="K3829" s="14" t="s">
        <v>245</v>
      </c>
      <c r="L3829" s="14" t="s">
        <v>18105</v>
      </c>
      <c r="M3829" s="14">
        <f t="shared" si="472"/>
        <v>2019</v>
      </c>
      <c r="N3829" s="14">
        <f t="shared" si="473"/>
        <v>5</v>
      </c>
      <c r="O3829" s="14" t="str">
        <f>IFERROR(VLOOKUP(I3829,Lists!$F$2:$G$16,2,FALSE()),"Not Rated")</f>
        <v>Adults</v>
      </c>
      <c r="P3829" s="14">
        <f t="shared" si="474"/>
        <v>61</v>
      </c>
      <c r="Q3829" s="14" t="str">
        <f t="shared" si="475"/>
        <v>United States</v>
      </c>
      <c r="R3829" s="14" t="str">
        <f t="shared" si="476"/>
        <v>|United States|</v>
      </c>
      <c r="S3829" s="14" t="str">
        <f t="shared" si="477"/>
        <v>|Comedies|</v>
      </c>
      <c r="T3829" s="14" t="str">
        <f t="shared" si="478"/>
        <v>|Unknown|</v>
      </c>
      <c r="U3829" s="14" t="str">
        <f t="shared" si="479"/>
        <v>|Lily Tomlin|Tiffany Haddish|Neil Patrick Harris|Michael Douglas|Snoop Dogg|Billy Crystal|Chelsea Handler|Jay Leno|Rita Wilson|Bill Maher|Tony Hale|Rita Moreno|Bobby Moynihan|Michael Rapaport|Mary McCormack|Rob Riggle|Jon Lovitz|Kenya Barris|Ruth Buzzi|Jo Anne Worley|Loni Anderson|Maria Bamford|Margaret Cho|Deon Cole|Taye Diggs|Ron Funches|Nikki Glaser|Jameela Jamil|Natasha Leggero|Loni Love|Cheri Oteri|Russell Peters|Jeff Ross|Lisa Ann Walter|</v>
      </c>
    </row>
    <row r="3830" spans="1:21">
      <c r="A3830" s="14" t="s">
        <v>18106</v>
      </c>
      <c r="B3830" s="14" t="s">
        <v>48</v>
      </c>
      <c r="C3830" s="14" t="s">
        <v>18107</v>
      </c>
      <c r="D3830" s="14" t="s">
        <v>18108</v>
      </c>
      <c r="E3830" s="14" t="s">
        <v>117</v>
      </c>
      <c r="F3830" s="14" t="s">
        <v>115</v>
      </c>
      <c r="G3830" s="26">
        <v>43599</v>
      </c>
      <c r="H3830" s="14">
        <v>2018</v>
      </c>
      <c r="I3830" s="14" t="s">
        <v>360</v>
      </c>
      <c r="J3830" s="14" t="s">
        <v>507</v>
      </c>
      <c r="K3830" s="14" t="s">
        <v>247</v>
      </c>
      <c r="L3830" s="14" t="s">
        <v>18109</v>
      </c>
      <c r="M3830" s="14">
        <f t="shared" si="472"/>
        <v>2019</v>
      </c>
      <c r="N3830" s="14">
        <f t="shared" si="473"/>
        <v>5</v>
      </c>
      <c r="O3830" s="14" t="str">
        <f>IFERROR(VLOOKUP(I3830,Lists!$F$2:$G$16,2,FALSE()),"Not Rated")</f>
        <v>Adults</v>
      </c>
      <c r="P3830" s="14">
        <f t="shared" si="474"/>
        <v>94</v>
      </c>
      <c r="Q3830" s="14" t="str">
        <f t="shared" si="475"/>
        <v>United States</v>
      </c>
      <c r="R3830" s="14" t="str">
        <f t="shared" si="476"/>
        <v>|United States|</v>
      </c>
      <c r="S3830" s="14" t="str">
        <f t="shared" si="477"/>
        <v>|Documentaries|</v>
      </c>
      <c r="T3830" s="14" t="str">
        <f t="shared" si="478"/>
        <v>|Abby Epstein|</v>
      </c>
      <c r="U3830" s="14" t="str">
        <f t="shared" si="479"/>
        <v>|Unknown|</v>
      </c>
    </row>
    <row r="3831" spans="1:21">
      <c r="A3831" s="14" t="s">
        <v>18110</v>
      </c>
      <c r="B3831" s="14" t="s">
        <v>48</v>
      </c>
      <c r="C3831" s="14" t="s">
        <v>18111</v>
      </c>
      <c r="D3831" s="14" t="s">
        <v>10648</v>
      </c>
      <c r="E3831" s="14" t="s">
        <v>18112</v>
      </c>
      <c r="F3831" s="14" t="s">
        <v>115</v>
      </c>
      <c r="G3831" s="26">
        <v>43598</v>
      </c>
      <c r="H3831" s="14">
        <v>2019</v>
      </c>
      <c r="I3831" s="14" t="s">
        <v>368</v>
      </c>
      <c r="J3831" s="14" t="s">
        <v>1649</v>
      </c>
      <c r="K3831" s="14" t="s">
        <v>481</v>
      </c>
      <c r="L3831" s="14" t="s">
        <v>18113</v>
      </c>
      <c r="M3831" s="14">
        <f t="shared" si="472"/>
        <v>2019</v>
      </c>
      <c r="N3831" s="14">
        <f t="shared" si="473"/>
        <v>5</v>
      </c>
      <c r="O3831" s="14" t="str">
        <f>IFERROR(VLOOKUP(I3831,Lists!$F$2:$G$16,2,FALSE()),"Not Rated")</f>
        <v>Kids</v>
      </c>
      <c r="P3831" s="14">
        <f t="shared" si="474"/>
        <v>70</v>
      </c>
      <c r="Q3831" s="14" t="str">
        <f t="shared" si="475"/>
        <v>United States</v>
      </c>
      <c r="R3831" s="14" t="str">
        <f t="shared" si="476"/>
        <v>|United States|</v>
      </c>
      <c r="S3831" s="14" t="str">
        <f t="shared" si="477"/>
        <v>|Children &amp; Family Movies|Comedies|</v>
      </c>
      <c r="T3831" s="14" t="str">
        <f t="shared" si="478"/>
        <v>|Savage Steve Holland|</v>
      </c>
      <c r="U3831" s="14" t="str">
        <f t="shared" si="479"/>
        <v>|Ricardo Hurtado|Breanna Yde|Jackie R. Jacobson|Abby Donnelly|Alkoya Brunson|JT Neal|Ian Ziering|Bryana Salaz|Camaron Engels|Jeremy Howard|Jeff Meacham|</v>
      </c>
    </row>
    <row r="3832" spans="1:21">
      <c r="A3832" s="14" t="s">
        <v>18114</v>
      </c>
      <c r="B3832" s="14" t="s">
        <v>48</v>
      </c>
      <c r="C3832" s="14" t="s">
        <v>18115</v>
      </c>
      <c r="D3832" s="14" t="s">
        <v>18116</v>
      </c>
      <c r="E3832" s="14" t="s">
        <v>18116</v>
      </c>
      <c r="F3832" s="14" t="s">
        <v>149</v>
      </c>
      <c r="G3832" s="26">
        <v>43597</v>
      </c>
      <c r="H3832" s="14">
        <v>2018</v>
      </c>
      <c r="I3832" s="14" t="s">
        <v>361</v>
      </c>
      <c r="J3832" s="14" t="s">
        <v>708</v>
      </c>
      <c r="K3832" s="14" t="s">
        <v>247</v>
      </c>
      <c r="L3832" s="14" t="s">
        <v>18117</v>
      </c>
      <c r="M3832" s="14">
        <f t="shared" si="472"/>
        <v>2019</v>
      </c>
      <c r="N3832" s="14">
        <f t="shared" si="473"/>
        <v>5</v>
      </c>
      <c r="O3832" s="14" t="str">
        <f>IFERROR(VLOOKUP(I3832,Lists!$F$2:$G$16,2,FALSE()),"Not Rated")</f>
        <v>Teens</v>
      </c>
      <c r="P3832" s="14">
        <f t="shared" si="474"/>
        <v>88</v>
      </c>
      <c r="Q3832" s="14" t="str">
        <f t="shared" si="475"/>
        <v>New Zealand</v>
      </c>
      <c r="R3832" s="14" t="str">
        <f t="shared" si="476"/>
        <v>|New Zealand|</v>
      </c>
      <c r="S3832" s="14" t="str">
        <f t="shared" si="477"/>
        <v>|Documentaries|</v>
      </c>
      <c r="T3832" s="14" t="str">
        <f t="shared" si="478"/>
        <v>|Hepi Mita|</v>
      </c>
      <c r="U3832" s="14" t="str">
        <f t="shared" si="479"/>
        <v>|Hepi Mita|</v>
      </c>
    </row>
    <row r="3833" spans="1:21">
      <c r="A3833" s="14" t="s">
        <v>18118</v>
      </c>
      <c r="B3833" s="14" t="s">
        <v>49</v>
      </c>
      <c r="C3833" s="14" t="s">
        <v>18119</v>
      </c>
      <c r="D3833" s="14" t="s">
        <v>117</v>
      </c>
      <c r="E3833" s="14" t="s">
        <v>18120</v>
      </c>
      <c r="F3833" s="14" t="s">
        <v>1225</v>
      </c>
      <c r="G3833" s="26">
        <v>43597</v>
      </c>
      <c r="H3833" s="14">
        <v>2019</v>
      </c>
      <c r="I3833" s="14" t="s">
        <v>361</v>
      </c>
      <c r="J3833" s="14" t="s">
        <v>105</v>
      </c>
      <c r="K3833" s="14" t="s">
        <v>1470</v>
      </c>
      <c r="L3833" s="14" t="s">
        <v>18121</v>
      </c>
      <c r="M3833" s="14">
        <f t="shared" si="472"/>
        <v>2019</v>
      </c>
      <c r="N3833" s="14">
        <f t="shared" si="473"/>
        <v>5</v>
      </c>
      <c r="O3833" s="14" t="str">
        <f>IFERROR(VLOOKUP(I3833,Lists!$F$2:$G$16,2,FALSE()),"Not Rated")</f>
        <v>Teens</v>
      </c>
      <c r="P3833" s="14">
        <f t="shared" si="474"/>
        <v>1</v>
      </c>
      <c r="Q3833" s="14" t="str">
        <f t="shared" si="475"/>
        <v>China</v>
      </c>
      <c r="R3833" s="14" t="str">
        <f t="shared" si="476"/>
        <v>|China|Hong Kong|</v>
      </c>
      <c r="S3833" s="14" t="str">
        <f t="shared" si="477"/>
        <v>|Crime TV Shows|International TV Shows|TV Dramas|</v>
      </c>
      <c r="T3833" s="14" t="str">
        <f t="shared" si="478"/>
        <v>|Unknown|</v>
      </c>
      <c r="U3833" s="14" t="str">
        <f t="shared" si="479"/>
        <v>|Kara Hui|Philip Keung|Benjamin Yuen|Sisley Choi|Hui Shiu Hung|Ben Wong|Joman Chiang|</v>
      </c>
    </row>
    <row r="3834" spans="1:21">
      <c r="A3834" s="14" t="s">
        <v>18122</v>
      </c>
      <c r="B3834" s="14" t="s">
        <v>48</v>
      </c>
      <c r="C3834" s="14" t="s">
        <v>18123</v>
      </c>
      <c r="D3834" s="14" t="s">
        <v>18124</v>
      </c>
      <c r="E3834" s="14" t="s">
        <v>18125</v>
      </c>
      <c r="F3834" s="14" t="s">
        <v>18126</v>
      </c>
      <c r="G3834" s="26">
        <v>43596</v>
      </c>
      <c r="H3834" s="14">
        <v>2018</v>
      </c>
      <c r="I3834" s="14" t="s">
        <v>360</v>
      </c>
      <c r="J3834" s="14" t="s">
        <v>713</v>
      </c>
      <c r="K3834" s="14" t="s">
        <v>444</v>
      </c>
      <c r="L3834" s="14" t="s">
        <v>18127</v>
      </c>
      <c r="M3834" s="14">
        <f t="shared" si="472"/>
        <v>2019</v>
      </c>
      <c r="N3834" s="14">
        <f t="shared" si="473"/>
        <v>5</v>
      </c>
      <c r="O3834" s="14" t="str">
        <f>IFERROR(VLOOKUP(I3834,Lists!$F$2:$G$16,2,FALSE()),"Not Rated")</f>
        <v>Adults</v>
      </c>
      <c r="P3834" s="14">
        <f t="shared" si="474"/>
        <v>100</v>
      </c>
      <c r="Q3834" s="14" t="str">
        <f t="shared" si="475"/>
        <v>Chile</v>
      </c>
      <c r="R3834" s="14" t="str">
        <f t="shared" si="476"/>
        <v>|Chile|Argentina|</v>
      </c>
      <c r="S3834" s="14" t="str">
        <f t="shared" si="477"/>
        <v>|Dramas|Independent Movies|International Movies|</v>
      </c>
      <c r="T3834" s="14" t="str">
        <f t="shared" si="478"/>
        <v>|Che Sandoval|</v>
      </c>
      <c r="U3834" s="14" t="str">
        <f t="shared" si="479"/>
        <v>|Antonella Costa|Patricio Contreras|Geraldine Neary|Pedro Campos|Álvaro Espinosa|</v>
      </c>
    </row>
    <row r="3835" spans="1:21">
      <c r="A3835" s="14" t="s">
        <v>18128</v>
      </c>
      <c r="B3835" s="14" t="s">
        <v>48</v>
      </c>
      <c r="C3835" s="14" t="s">
        <v>18129</v>
      </c>
      <c r="D3835" s="14" t="s">
        <v>18130</v>
      </c>
      <c r="E3835" s="14" t="s">
        <v>18131</v>
      </c>
      <c r="F3835" s="14" t="s">
        <v>120</v>
      </c>
      <c r="G3835" s="26">
        <v>43596</v>
      </c>
      <c r="H3835" s="14">
        <v>2019</v>
      </c>
      <c r="I3835" s="14" t="s">
        <v>360</v>
      </c>
      <c r="J3835" s="14" t="s">
        <v>580</v>
      </c>
      <c r="K3835" s="14" t="s">
        <v>444</v>
      </c>
      <c r="L3835" s="14" t="s">
        <v>18132</v>
      </c>
      <c r="M3835" s="14">
        <f t="shared" si="472"/>
        <v>2019</v>
      </c>
      <c r="N3835" s="14">
        <f t="shared" si="473"/>
        <v>5</v>
      </c>
      <c r="O3835" s="14" t="str">
        <f>IFERROR(VLOOKUP(I3835,Lists!$F$2:$G$16,2,FALSE()),"Not Rated")</f>
        <v>Adults</v>
      </c>
      <c r="P3835" s="14">
        <f t="shared" si="474"/>
        <v>111</v>
      </c>
      <c r="Q3835" s="14" t="str">
        <f t="shared" si="475"/>
        <v>France</v>
      </c>
      <c r="R3835" s="14" t="str">
        <f t="shared" si="476"/>
        <v>|France|</v>
      </c>
      <c r="S3835" s="14" t="str">
        <f t="shared" si="477"/>
        <v>|Dramas|Independent Movies|International Movies|</v>
      </c>
      <c r="T3835" s="14" t="str">
        <f t="shared" si="478"/>
        <v>|Jean-Bernard Marlin|</v>
      </c>
      <c r="U3835" s="14" t="str">
        <f t="shared" si="479"/>
        <v>|Dylan Robert|Kenza Fortas|Idir Azougli|Lisa Amedjout|Sofia Bent|Nabila Bounad|Kader Benchoudar|Nabila Ait Amer|</v>
      </c>
    </row>
    <row r="3836" spans="1:21">
      <c r="A3836" s="14" t="s">
        <v>18133</v>
      </c>
      <c r="B3836" s="14" t="s">
        <v>48</v>
      </c>
      <c r="C3836" s="14" t="s">
        <v>18134</v>
      </c>
      <c r="D3836" s="14" t="s">
        <v>18135</v>
      </c>
      <c r="E3836" s="14" t="s">
        <v>18136</v>
      </c>
      <c r="F3836" s="14" t="s">
        <v>10896</v>
      </c>
      <c r="G3836" s="26">
        <v>43596</v>
      </c>
      <c r="H3836" s="14">
        <v>2011</v>
      </c>
      <c r="I3836" s="14" t="s">
        <v>361</v>
      </c>
      <c r="J3836" s="14" t="s">
        <v>972</v>
      </c>
      <c r="K3836" s="14" t="s">
        <v>861</v>
      </c>
      <c r="L3836" s="14" t="s">
        <v>18137</v>
      </c>
      <c r="M3836" s="14">
        <f t="shared" si="472"/>
        <v>2019</v>
      </c>
      <c r="N3836" s="14">
        <f t="shared" si="473"/>
        <v>5</v>
      </c>
      <c r="O3836" s="14" t="str">
        <f>IFERROR(VLOOKUP(I3836,Lists!$F$2:$G$16,2,FALSE()),"Not Rated")</f>
        <v>Teens</v>
      </c>
      <c r="P3836" s="14">
        <f t="shared" si="474"/>
        <v>128</v>
      </c>
      <c r="Q3836" s="14" t="str">
        <f t="shared" si="475"/>
        <v>Hong Kong</v>
      </c>
      <c r="R3836" s="14" t="str">
        <f t="shared" si="476"/>
        <v>|Hong Kong|China|</v>
      </c>
      <c r="S3836" s="14" t="str">
        <f t="shared" si="477"/>
        <v>|Action &amp; Adventure|Comedies|Dramas|</v>
      </c>
      <c r="T3836" s="14" t="str">
        <f t="shared" si="478"/>
        <v>|Yee Tung-Shing|</v>
      </c>
      <c r="U3836" s="14" t="str">
        <f t="shared" si="479"/>
        <v>|Tony Leung Chiu Wai|Lau Ching Wan|Zhou Xun|Wu Gang|Ni Yan|Paul Chun|Kenya Sawada|Lam Suet|</v>
      </c>
    </row>
    <row r="3837" spans="1:21">
      <c r="A3837" s="14" t="s">
        <v>18138</v>
      </c>
      <c r="B3837" s="14" t="s">
        <v>49</v>
      </c>
      <c r="C3837" s="14" t="s">
        <v>18139</v>
      </c>
      <c r="D3837" s="14" t="s">
        <v>117</v>
      </c>
      <c r="E3837" s="14" t="s">
        <v>18140</v>
      </c>
      <c r="F3837" s="14" t="s">
        <v>115</v>
      </c>
      <c r="G3837" s="26">
        <v>43595</v>
      </c>
      <c r="H3837" s="14">
        <v>2019</v>
      </c>
      <c r="I3837" s="14" t="s">
        <v>360</v>
      </c>
      <c r="J3837" s="14" t="s">
        <v>107</v>
      </c>
      <c r="K3837" s="14" t="s">
        <v>490</v>
      </c>
      <c r="L3837" s="14" t="s">
        <v>18141</v>
      </c>
      <c r="M3837" s="14">
        <f t="shared" si="472"/>
        <v>2019</v>
      </c>
      <c r="N3837" s="14">
        <f t="shared" si="473"/>
        <v>5</v>
      </c>
      <c r="O3837" s="14" t="str">
        <f>IFERROR(VLOOKUP(I3837,Lists!$F$2:$G$16,2,FALSE()),"Not Rated")</f>
        <v>Adults</v>
      </c>
      <c r="P3837" s="14">
        <f t="shared" si="474"/>
        <v>3</v>
      </c>
      <c r="Q3837" s="14" t="str">
        <f t="shared" si="475"/>
        <v>United States</v>
      </c>
      <c r="R3837" s="14" t="str">
        <f t="shared" si="476"/>
        <v>|United States|</v>
      </c>
      <c r="S3837" s="14" t="str">
        <f t="shared" si="477"/>
        <v>|TV Comedies|TV Dramas|</v>
      </c>
      <c r="T3837" s="14" t="str">
        <f t="shared" si="478"/>
        <v>|Unknown|</v>
      </c>
      <c r="U3837" s="14" t="str">
        <f t="shared" si="479"/>
        <v>|Aubrey Plaza|Judy Greer|Jane Adams|Zazie Beetz|Kate Berlant|Aya Cash|Michael Chernus|Kiersey Clemons|Orlando Bloom|Malin Akerman|Marc Maron|Dave Franco|Hannibal Buress|Jake Johnson|Emily Ratajkowski|Andrew Bachelor|</v>
      </c>
    </row>
    <row r="3838" spans="1:21">
      <c r="A3838" s="14" t="s">
        <v>18142</v>
      </c>
      <c r="B3838" s="14" t="s">
        <v>48</v>
      </c>
      <c r="C3838" s="14" t="s">
        <v>18143</v>
      </c>
      <c r="D3838" s="14" t="s">
        <v>18144</v>
      </c>
      <c r="E3838" s="14" t="s">
        <v>18145</v>
      </c>
      <c r="F3838" s="14" t="s">
        <v>122</v>
      </c>
      <c r="G3838" s="26">
        <v>43595</v>
      </c>
      <c r="H3838" s="14">
        <v>2018</v>
      </c>
      <c r="I3838" s="14" t="s">
        <v>360</v>
      </c>
      <c r="J3838" s="14" t="s">
        <v>653</v>
      </c>
      <c r="K3838" s="14" t="s">
        <v>834</v>
      </c>
      <c r="L3838" s="14" t="s">
        <v>18146</v>
      </c>
      <c r="M3838" s="14">
        <f t="shared" si="472"/>
        <v>2019</v>
      </c>
      <c r="N3838" s="14">
        <f t="shared" si="473"/>
        <v>5</v>
      </c>
      <c r="O3838" s="14" t="str">
        <f>IFERROR(VLOOKUP(I3838,Lists!$F$2:$G$16,2,FALSE()),"Not Rated")</f>
        <v>Adults</v>
      </c>
      <c r="P3838" s="14">
        <f t="shared" si="474"/>
        <v>98</v>
      </c>
      <c r="Q3838" s="14" t="str">
        <f t="shared" si="475"/>
        <v>Spain</v>
      </c>
      <c r="R3838" s="14" t="str">
        <f t="shared" si="476"/>
        <v>|Spain|</v>
      </c>
      <c r="S3838" s="14" t="str">
        <f t="shared" si="477"/>
        <v>|Comedies|Dramas|International Movies|</v>
      </c>
      <c r="T3838" s="14" t="str">
        <f t="shared" si="478"/>
        <v>|Patricia Font|</v>
      </c>
      <c r="U3838" s="14" t="str">
        <f t="shared" si="479"/>
        <v>|Clara Lago|Álex García|Carmen Maura|Alexandra Jiménez|Paula Malia|Fernando Guallar|Carlos Cuevas|</v>
      </c>
    </row>
    <row r="3839" spans="1:21">
      <c r="A3839" s="14" t="s">
        <v>18147</v>
      </c>
      <c r="B3839" s="14" t="s">
        <v>49</v>
      </c>
      <c r="C3839" s="14" t="s">
        <v>18148</v>
      </c>
      <c r="D3839" s="14" t="s">
        <v>117</v>
      </c>
      <c r="E3839" s="14" t="s">
        <v>117</v>
      </c>
      <c r="F3839" s="14" t="s">
        <v>117</v>
      </c>
      <c r="G3839" s="26">
        <v>43595</v>
      </c>
      <c r="H3839" s="14">
        <v>2019</v>
      </c>
      <c r="I3839" s="14" t="s">
        <v>360</v>
      </c>
      <c r="J3839" s="14" t="s">
        <v>105</v>
      </c>
      <c r="K3839" s="14" t="s">
        <v>419</v>
      </c>
      <c r="L3839" s="14" t="s">
        <v>18149</v>
      </c>
      <c r="M3839" s="14">
        <f t="shared" si="472"/>
        <v>2019</v>
      </c>
      <c r="N3839" s="14">
        <f t="shared" si="473"/>
        <v>5</v>
      </c>
      <c r="O3839" s="14" t="str">
        <f>IFERROR(VLOOKUP(I3839,Lists!$F$2:$G$16,2,FALSE()),"Not Rated")</f>
        <v>Adults</v>
      </c>
      <c r="P3839" s="14">
        <f t="shared" si="474"/>
        <v>1</v>
      </c>
      <c r="Q3839" s="14" t="str">
        <f t="shared" si="475"/>
        <v>Unknown</v>
      </c>
      <c r="R3839" s="14" t="str">
        <f t="shared" si="476"/>
        <v>|Unknown|</v>
      </c>
      <c r="S3839" s="14" t="str">
        <f t="shared" si="477"/>
        <v>|Docuseries|Reality TV|</v>
      </c>
      <c r="T3839" s="14" t="str">
        <f t="shared" si="478"/>
        <v>|Unknown|</v>
      </c>
      <c r="U3839" s="14" t="str">
        <f t="shared" si="479"/>
        <v>|Unknown|</v>
      </c>
    </row>
    <row r="3840" spans="1:21">
      <c r="A3840" s="14" t="s">
        <v>18150</v>
      </c>
      <c r="B3840" s="14" t="s">
        <v>49</v>
      </c>
      <c r="C3840" s="14" t="s">
        <v>18151</v>
      </c>
      <c r="D3840" s="14" t="s">
        <v>117</v>
      </c>
      <c r="E3840" s="14" t="s">
        <v>18152</v>
      </c>
      <c r="F3840" s="14" t="s">
        <v>133</v>
      </c>
      <c r="G3840" s="26">
        <v>43595</v>
      </c>
      <c r="H3840" s="14">
        <v>2019</v>
      </c>
      <c r="I3840" s="14" t="s">
        <v>360</v>
      </c>
      <c r="J3840" s="14" t="s">
        <v>106</v>
      </c>
      <c r="K3840" s="14" t="s">
        <v>1470</v>
      </c>
      <c r="L3840" s="14" t="s">
        <v>18153</v>
      </c>
      <c r="M3840" s="14">
        <f t="shared" si="472"/>
        <v>2019</v>
      </c>
      <c r="N3840" s="14">
        <f t="shared" si="473"/>
        <v>5</v>
      </c>
      <c r="O3840" s="14" t="str">
        <f>IFERROR(VLOOKUP(I3840,Lists!$F$2:$G$16,2,FALSE()),"Not Rated")</f>
        <v>Adults</v>
      </c>
      <c r="P3840" s="14">
        <f t="shared" si="474"/>
        <v>2</v>
      </c>
      <c r="Q3840" s="14" t="str">
        <f t="shared" si="475"/>
        <v>Brazil</v>
      </c>
      <c r="R3840" s="14" t="str">
        <f t="shared" si="476"/>
        <v>|Brazil|</v>
      </c>
      <c r="S3840" s="14" t="str">
        <f t="shared" si="477"/>
        <v>|Crime TV Shows|International TV Shows|TV Dramas|</v>
      </c>
      <c r="T3840" s="14" t="str">
        <f t="shared" si="478"/>
        <v>|Unknown|</v>
      </c>
      <c r="U3840" s="14" t="str">
        <f t="shared" si="479"/>
        <v>|Selton Mello|Caroline Abras|Enrique Diaz|Antonio Saboia|Lee Taylor|Otto Jr.|Leonardo Medeiros|Osvaldo Mil|Jonathan Haagensen|Giulio Lopes|Susana Ribeiro|</v>
      </c>
    </row>
    <row r="3841" spans="1:21">
      <c r="A3841" s="14" t="s">
        <v>18154</v>
      </c>
      <c r="B3841" s="14" t="s">
        <v>49</v>
      </c>
      <c r="C3841" s="14" t="s">
        <v>18155</v>
      </c>
      <c r="D3841" s="14" t="s">
        <v>117</v>
      </c>
      <c r="E3841" s="14" t="s">
        <v>18156</v>
      </c>
      <c r="F3841" s="14" t="s">
        <v>126</v>
      </c>
      <c r="G3841" s="26">
        <v>43595</v>
      </c>
      <c r="H3841" s="14">
        <v>2016</v>
      </c>
      <c r="I3841" s="14" t="s">
        <v>361</v>
      </c>
      <c r="J3841" s="14" t="s">
        <v>105</v>
      </c>
      <c r="K3841" s="14" t="s">
        <v>1905</v>
      </c>
      <c r="L3841" s="14" t="s">
        <v>18157</v>
      </c>
      <c r="M3841" s="14">
        <f t="shared" si="472"/>
        <v>2019</v>
      </c>
      <c r="N3841" s="14">
        <f t="shared" si="473"/>
        <v>5</v>
      </c>
      <c r="O3841" s="14" t="str">
        <f>IFERROR(VLOOKUP(I3841,Lists!$F$2:$G$16,2,FALSE()),"Not Rated")</f>
        <v>Teens</v>
      </c>
      <c r="P3841" s="14">
        <f t="shared" si="474"/>
        <v>1</v>
      </c>
      <c r="Q3841" s="14" t="str">
        <f t="shared" si="475"/>
        <v>China</v>
      </c>
      <c r="R3841" s="14" t="str">
        <f t="shared" si="476"/>
        <v>|China|</v>
      </c>
      <c r="S3841" s="14" t="str">
        <f t="shared" si="477"/>
        <v>|International TV Shows|Romantic TV Shows|TV Dramas|</v>
      </c>
      <c r="T3841" s="14" t="str">
        <f t="shared" si="478"/>
        <v>|Unknown|</v>
      </c>
      <c r="U3841" s="14" t="str">
        <f t="shared" si="479"/>
        <v>|Tiffany Tang|Luo Jin|Vanness Wu|Rachel Momo|Hsin Ai Lee|</v>
      </c>
    </row>
    <row r="3842" spans="1:21">
      <c r="A3842" s="14" t="s">
        <v>18158</v>
      </c>
      <c r="B3842" s="14" t="s">
        <v>49</v>
      </c>
      <c r="C3842" s="14" t="s">
        <v>18159</v>
      </c>
      <c r="D3842" s="14" t="s">
        <v>117</v>
      </c>
      <c r="E3842" s="14" t="s">
        <v>18160</v>
      </c>
      <c r="F3842" s="14" t="s">
        <v>115</v>
      </c>
      <c r="G3842" s="26">
        <v>43595</v>
      </c>
      <c r="H3842" s="14">
        <v>2019</v>
      </c>
      <c r="I3842" s="14" t="s">
        <v>360</v>
      </c>
      <c r="J3842" s="14" t="s">
        <v>105</v>
      </c>
      <c r="K3842" s="14" t="s">
        <v>2137</v>
      </c>
      <c r="L3842" s="14" t="s">
        <v>18161</v>
      </c>
      <c r="M3842" s="14">
        <f t="shared" ref="M3842:M3905" si="480">IF(G3842="","",YEAR(G3842))</f>
        <v>2019</v>
      </c>
      <c r="N3842" s="14">
        <f t="shared" ref="N3842:N3905" si="481">IF(G3842="","",MONTH(G3842))</f>
        <v>5</v>
      </c>
      <c r="O3842" s="14" t="str">
        <f>IFERROR(VLOOKUP(I3842,Lists!$F$2:$G$16,2,FALSE()),"Not Rated")</f>
        <v>Adults</v>
      </c>
      <c r="P3842" s="14">
        <f t="shared" ref="P3842:P3905" si="482">IFERROR(VALUE(LEFT(J3842,FIND(" ",J3842)-1)),"")</f>
        <v>1</v>
      </c>
      <c r="Q3842" s="14" t="str">
        <f t="shared" ref="Q3842:Q3905" si="483">IFERROR(LEFT(F3842,FIND(",",F3842)-1),F3842)</f>
        <v>United States</v>
      </c>
      <c r="R3842" s="14" t="str">
        <f t="shared" ref="R3842:R3905" si="484">"|"&amp;SUBSTITUTE(F3842,", ","|")&amp;"|"</f>
        <v>|United States|</v>
      </c>
      <c r="S3842" s="14" t="str">
        <f t="shared" ref="S3842:S3905" si="485">"|"&amp;SUBSTITUTE(K3842,", ","|")&amp;"|"</f>
        <v>|TV Dramas|Teen TV Shows|</v>
      </c>
      <c r="T3842" s="14" t="str">
        <f t="shared" ref="T3842:T3905" si="486">"|"&amp;SUBSTITUTE(D3842,", ","|")&amp;"|"</f>
        <v>|Unknown|</v>
      </c>
      <c r="U3842" s="14" t="str">
        <f t="shared" ref="U3842:U3905" si="487">"|"&amp;SUBSTITUTE(E3842,", ","|")&amp;"|"</f>
        <v>|Kathryn Newton|Gideon Adlon|Sean Berdy|Natasha Liu Bordizzo|Jacques Colimon|Olivia DeJonge|Alex Fitzalan|Kristine Froseth|José Julián|Alex MacNicoll|Toby Wallace|Rachel Keller|</v>
      </c>
    </row>
    <row r="3843" spans="1:21">
      <c r="A3843" s="14" t="s">
        <v>18162</v>
      </c>
      <c r="B3843" s="14" t="s">
        <v>48</v>
      </c>
      <c r="C3843" s="14" t="s">
        <v>18163</v>
      </c>
      <c r="D3843" s="14" t="s">
        <v>6411</v>
      </c>
      <c r="E3843" s="14" t="s">
        <v>18164</v>
      </c>
      <c r="F3843" s="14" t="s">
        <v>115</v>
      </c>
      <c r="G3843" s="26">
        <v>43595</v>
      </c>
      <c r="H3843" s="14">
        <v>2019</v>
      </c>
      <c r="I3843" s="14" t="s">
        <v>363</v>
      </c>
      <c r="J3843" s="14" t="s">
        <v>457</v>
      </c>
      <c r="K3843" s="14" t="s">
        <v>245</v>
      </c>
      <c r="L3843" s="14" t="s">
        <v>18165</v>
      </c>
      <c r="M3843" s="14">
        <f t="shared" si="480"/>
        <v>2019</v>
      </c>
      <c r="N3843" s="14">
        <f t="shared" si="481"/>
        <v>5</v>
      </c>
      <c r="O3843" s="14" t="str">
        <f>IFERROR(VLOOKUP(I3843,Lists!$F$2:$G$16,2,FALSE()),"Not Rated")</f>
        <v>Adults</v>
      </c>
      <c r="P3843" s="14">
        <f t="shared" si="482"/>
        <v>104</v>
      </c>
      <c r="Q3843" s="14" t="str">
        <f t="shared" si="483"/>
        <v>United States</v>
      </c>
      <c r="R3843" s="14" t="str">
        <f t="shared" si="484"/>
        <v>|United States|</v>
      </c>
      <c r="S3843" s="14" t="str">
        <f t="shared" si="485"/>
        <v>|Comedies|</v>
      </c>
      <c r="T3843" s="14" t="str">
        <f t="shared" si="486"/>
        <v>|Amy Poehler|</v>
      </c>
      <c r="U3843" s="14" t="str">
        <f t="shared" si="487"/>
        <v>|Amy Poehler|Maya Rudolph|Ana Gasteyer|Rachel Dratch|Paula Pell|Emily Spivey|Tina Fey|Jason Schwartzman|</v>
      </c>
    </row>
    <row r="3844" spans="1:21">
      <c r="A3844" s="14" t="s">
        <v>18166</v>
      </c>
      <c r="B3844" s="14" t="s">
        <v>48</v>
      </c>
      <c r="C3844" s="14" t="s">
        <v>18167</v>
      </c>
      <c r="D3844" s="14" t="s">
        <v>18168</v>
      </c>
      <c r="E3844" s="14" t="s">
        <v>18169</v>
      </c>
      <c r="F3844" s="14" t="s">
        <v>137</v>
      </c>
      <c r="G3844" s="26">
        <v>43594</v>
      </c>
      <c r="H3844" s="14">
        <v>2018</v>
      </c>
      <c r="I3844" s="14" t="s">
        <v>360</v>
      </c>
      <c r="J3844" s="14" t="s">
        <v>3165</v>
      </c>
      <c r="K3844" s="14" t="s">
        <v>612</v>
      </c>
      <c r="L3844" s="14" t="s">
        <v>18170</v>
      </c>
      <c r="M3844" s="14">
        <f t="shared" si="480"/>
        <v>2019</v>
      </c>
      <c r="N3844" s="14">
        <f t="shared" si="481"/>
        <v>5</v>
      </c>
      <c r="O3844" s="14" t="str">
        <f>IFERROR(VLOOKUP(I3844,Lists!$F$2:$G$16,2,FALSE()),"Not Rated")</f>
        <v>Adults</v>
      </c>
      <c r="P3844" s="14">
        <f t="shared" si="482"/>
        <v>126</v>
      </c>
      <c r="Q3844" s="14" t="str">
        <f t="shared" si="483"/>
        <v>Taiwan</v>
      </c>
      <c r="R3844" s="14" t="str">
        <f t="shared" si="484"/>
        <v>|Taiwan|</v>
      </c>
      <c r="S3844" s="14" t="str">
        <f t="shared" si="485"/>
        <v>|Action &amp; Adventure|Dramas|International Movies|</v>
      </c>
      <c r="T3844" s="14" t="str">
        <f t="shared" si="486"/>
        <v>|Yen Cheng-kuo|</v>
      </c>
      <c r="U3844" s="14" t="str">
        <f t="shared" si="487"/>
        <v>|Collin Chou|Jason Wang|Jack Kao|Tsai Chen-nan|Lu Hsueh-feng|Peng Sun|</v>
      </c>
    </row>
    <row r="3845" spans="1:21">
      <c r="A3845" s="14" t="s">
        <v>18171</v>
      </c>
      <c r="B3845" s="14" t="s">
        <v>49</v>
      </c>
      <c r="C3845" s="14" t="s">
        <v>18172</v>
      </c>
      <c r="D3845" s="14" t="s">
        <v>117</v>
      </c>
      <c r="E3845" s="14" t="s">
        <v>18173</v>
      </c>
      <c r="F3845" s="14" t="s">
        <v>117</v>
      </c>
      <c r="G3845" s="26">
        <v>43593</v>
      </c>
      <c r="H3845" s="14">
        <v>2015</v>
      </c>
      <c r="I3845" s="14" t="s">
        <v>362</v>
      </c>
      <c r="J3845" s="14" t="s">
        <v>105</v>
      </c>
      <c r="K3845" s="14" t="s">
        <v>688</v>
      </c>
      <c r="L3845" s="14" t="s">
        <v>18174</v>
      </c>
      <c r="M3845" s="14">
        <f t="shared" si="480"/>
        <v>2019</v>
      </c>
      <c r="N3845" s="14">
        <f t="shared" si="481"/>
        <v>5</v>
      </c>
      <c r="O3845" s="14" t="str">
        <f>IFERROR(VLOOKUP(I3845,Lists!$F$2:$G$16,2,FALSE()),"Not Rated")</f>
        <v>Older Kids</v>
      </c>
      <c r="P3845" s="14">
        <f t="shared" si="482"/>
        <v>1</v>
      </c>
      <c r="Q3845" s="14" t="str">
        <f t="shared" si="483"/>
        <v>Unknown</v>
      </c>
      <c r="R3845" s="14" t="str">
        <f t="shared" si="484"/>
        <v>|Unknown|</v>
      </c>
      <c r="S3845" s="14" t="str">
        <f t="shared" si="485"/>
        <v>|International TV Shows|TV Dramas|</v>
      </c>
      <c r="T3845" s="14" t="str">
        <f t="shared" si="486"/>
        <v>|Unknown|</v>
      </c>
      <c r="U3845" s="14" t="str">
        <f t="shared" si="487"/>
        <v>|Li Yongzhen|Zhuang Kebi|Zhang Shunyuan|Wang Wei|Wen Shaoping|Liu Shumin|Lu Huiting|Ye Chengcheng|Chen Yuqi|</v>
      </c>
    </row>
    <row r="3846" spans="1:21">
      <c r="A3846" s="14" t="s">
        <v>18175</v>
      </c>
      <c r="B3846" s="14" t="s">
        <v>49</v>
      </c>
      <c r="C3846" s="14" t="s">
        <v>18176</v>
      </c>
      <c r="D3846" s="14" t="s">
        <v>117</v>
      </c>
      <c r="E3846" s="14" t="s">
        <v>18177</v>
      </c>
      <c r="F3846" s="14" t="s">
        <v>117</v>
      </c>
      <c r="G3846" s="26">
        <v>43593</v>
      </c>
      <c r="H3846" s="14">
        <v>2016</v>
      </c>
      <c r="I3846" s="14" t="s">
        <v>362</v>
      </c>
      <c r="J3846" s="14" t="s">
        <v>105</v>
      </c>
      <c r="K3846" s="14" t="s">
        <v>1415</v>
      </c>
      <c r="L3846" s="14" t="s">
        <v>18178</v>
      </c>
      <c r="M3846" s="14">
        <f t="shared" si="480"/>
        <v>2019</v>
      </c>
      <c r="N3846" s="14">
        <f t="shared" si="481"/>
        <v>5</v>
      </c>
      <c r="O3846" s="14" t="str">
        <f>IFERROR(VLOOKUP(I3846,Lists!$F$2:$G$16,2,FALSE()),"Not Rated")</f>
        <v>Older Kids</v>
      </c>
      <c r="P3846" s="14">
        <f t="shared" si="482"/>
        <v>1</v>
      </c>
      <c r="Q3846" s="14" t="str">
        <f t="shared" si="483"/>
        <v>Unknown</v>
      </c>
      <c r="R3846" s="14" t="str">
        <f t="shared" si="484"/>
        <v>|Unknown|</v>
      </c>
      <c r="S3846" s="14" t="str">
        <f t="shared" si="485"/>
        <v>|International TV Shows|TV Comedies|</v>
      </c>
      <c r="T3846" s="14" t="str">
        <f t="shared" si="486"/>
        <v>|Unknown|</v>
      </c>
      <c r="U3846" s="14" t="str">
        <f t="shared" si="487"/>
        <v>|Ungku Ismail|Fasha Sandha|Bell Ngasri|Wan Sharmila|</v>
      </c>
    </row>
    <row r="3847" spans="1:21">
      <c r="A3847" s="14" t="s">
        <v>18179</v>
      </c>
      <c r="B3847" s="14" t="s">
        <v>49</v>
      </c>
      <c r="C3847" s="14" t="s">
        <v>18180</v>
      </c>
      <c r="D3847" s="14" t="s">
        <v>117</v>
      </c>
      <c r="E3847" s="14" t="s">
        <v>18181</v>
      </c>
      <c r="F3847" s="14" t="s">
        <v>117</v>
      </c>
      <c r="G3847" s="26">
        <v>43593</v>
      </c>
      <c r="H3847" s="14">
        <v>2016</v>
      </c>
      <c r="I3847" s="14" t="s">
        <v>361</v>
      </c>
      <c r="J3847" s="14" t="s">
        <v>105</v>
      </c>
      <c r="K3847" s="14" t="s">
        <v>1905</v>
      </c>
      <c r="L3847" s="14" t="s">
        <v>18182</v>
      </c>
      <c r="M3847" s="14">
        <f t="shared" si="480"/>
        <v>2019</v>
      </c>
      <c r="N3847" s="14">
        <f t="shared" si="481"/>
        <v>5</v>
      </c>
      <c r="O3847" s="14" t="str">
        <f>IFERROR(VLOOKUP(I3847,Lists!$F$2:$G$16,2,FALSE()),"Not Rated")</f>
        <v>Teens</v>
      </c>
      <c r="P3847" s="14">
        <f t="shared" si="482"/>
        <v>1</v>
      </c>
      <c r="Q3847" s="14" t="str">
        <f t="shared" si="483"/>
        <v>Unknown</v>
      </c>
      <c r="R3847" s="14" t="str">
        <f t="shared" si="484"/>
        <v>|Unknown|</v>
      </c>
      <c r="S3847" s="14" t="str">
        <f t="shared" si="485"/>
        <v>|International TV Shows|Romantic TV Shows|TV Dramas|</v>
      </c>
      <c r="T3847" s="14" t="str">
        <f t="shared" si="486"/>
        <v>|Unknown|</v>
      </c>
      <c r="U3847" s="14" t="str">
        <f t="shared" si="487"/>
        <v>|Sherry Alhadad|Sharifah Amani|Fezrul Khan|Ungku Hariz|Ruzana Ibrahim|Zain Saidan|Cristina Suzanne|Safia Hanifah|</v>
      </c>
    </row>
    <row r="3848" spans="1:21">
      <c r="A3848" s="14" t="s">
        <v>18183</v>
      </c>
      <c r="B3848" s="14" t="s">
        <v>49</v>
      </c>
      <c r="C3848" s="14" t="s">
        <v>18184</v>
      </c>
      <c r="D3848" s="14" t="s">
        <v>117</v>
      </c>
      <c r="E3848" s="14" t="s">
        <v>18185</v>
      </c>
      <c r="F3848" s="14" t="s">
        <v>117</v>
      </c>
      <c r="G3848" s="26">
        <v>43593</v>
      </c>
      <c r="H3848" s="14">
        <v>2015</v>
      </c>
      <c r="I3848" s="14" t="s">
        <v>362</v>
      </c>
      <c r="J3848" s="14" t="s">
        <v>105</v>
      </c>
      <c r="K3848" s="14" t="s">
        <v>1905</v>
      </c>
      <c r="L3848" s="14" t="s">
        <v>18186</v>
      </c>
      <c r="M3848" s="14">
        <f t="shared" si="480"/>
        <v>2019</v>
      </c>
      <c r="N3848" s="14">
        <f t="shared" si="481"/>
        <v>5</v>
      </c>
      <c r="O3848" s="14" t="str">
        <f>IFERROR(VLOOKUP(I3848,Lists!$F$2:$G$16,2,FALSE()),"Not Rated")</f>
        <v>Older Kids</v>
      </c>
      <c r="P3848" s="14">
        <f t="shared" si="482"/>
        <v>1</v>
      </c>
      <c r="Q3848" s="14" t="str">
        <f t="shared" si="483"/>
        <v>Unknown</v>
      </c>
      <c r="R3848" s="14" t="str">
        <f t="shared" si="484"/>
        <v>|Unknown|</v>
      </c>
      <c r="S3848" s="14" t="str">
        <f t="shared" si="485"/>
        <v>|International TV Shows|Romantic TV Shows|TV Dramas|</v>
      </c>
      <c r="T3848" s="14" t="str">
        <f t="shared" si="486"/>
        <v>|Unknown|</v>
      </c>
      <c r="U3848" s="14" t="str">
        <f t="shared" si="487"/>
        <v>|Raja Ilya|Nazim Othman|Zain Hamid|Ungku Ismail|Tunku Hanis|</v>
      </c>
    </row>
    <row r="3849" spans="1:21">
      <c r="A3849" s="14" t="s">
        <v>18187</v>
      </c>
      <c r="B3849" s="14" t="s">
        <v>49</v>
      </c>
      <c r="C3849" s="14" t="s">
        <v>18188</v>
      </c>
      <c r="D3849" s="14" t="s">
        <v>117</v>
      </c>
      <c r="E3849" s="14" t="s">
        <v>18189</v>
      </c>
      <c r="F3849" s="14" t="s">
        <v>117</v>
      </c>
      <c r="G3849" s="26">
        <v>43593</v>
      </c>
      <c r="H3849" s="14">
        <v>2015</v>
      </c>
      <c r="I3849" s="14" t="s">
        <v>361</v>
      </c>
      <c r="J3849" s="14" t="s">
        <v>105</v>
      </c>
      <c r="K3849" s="14" t="s">
        <v>1905</v>
      </c>
      <c r="L3849" s="14" t="s">
        <v>18190</v>
      </c>
      <c r="M3849" s="14">
        <f t="shared" si="480"/>
        <v>2019</v>
      </c>
      <c r="N3849" s="14">
        <f t="shared" si="481"/>
        <v>5</v>
      </c>
      <c r="O3849" s="14" t="str">
        <f>IFERROR(VLOOKUP(I3849,Lists!$F$2:$G$16,2,FALSE()),"Not Rated")</f>
        <v>Teens</v>
      </c>
      <c r="P3849" s="14">
        <f t="shared" si="482"/>
        <v>1</v>
      </c>
      <c r="Q3849" s="14" t="str">
        <f t="shared" si="483"/>
        <v>Unknown</v>
      </c>
      <c r="R3849" s="14" t="str">
        <f t="shared" si="484"/>
        <v>|Unknown|</v>
      </c>
      <c r="S3849" s="14" t="str">
        <f t="shared" si="485"/>
        <v>|International TV Shows|Romantic TV Shows|TV Dramas|</v>
      </c>
      <c r="T3849" s="14" t="str">
        <f t="shared" si="486"/>
        <v>|Unknown|</v>
      </c>
      <c r="U3849" s="14" t="str">
        <f t="shared" si="487"/>
        <v>|Mira Filzah|Ady Putra|Fadlan Hazim|Shima Anuar|Nazeera Sardi|Dian P. Ramlee|Wan Sharmila|Rosnah Johari|Idris Md Diah|</v>
      </c>
    </row>
    <row r="3850" spans="1:21">
      <c r="A3850" s="14" t="s">
        <v>18191</v>
      </c>
      <c r="B3850" s="14" t="s">
        <v>49</v>
      </c>
      <c r="C3850" s="14" t="s">
        <v>18192</v>
      </c>
      <c r="D3850" s="14" t="s">
        <v>117</v>
      </c>
      <c r="E3850" s="14" t="s">
        <v>18193</v>
      </c>
      <c r="F3850" s="14" t="s">
        <v>117</v>
      </c>
      <c r="G3850" s="26">
        <v>43593</v>
      </c>
      <c r="H3850" s="14">
        <v>2016</v>
      </c>
      <c r="I3850" s="14" t="s">
        <v>362</v>
      </c>
      <c r="J3850" s="14" t="s">
        <v>105</v>
      </c>
      <c r="K3850" s="14" t="s">
        <v>688</v>
      </c>
      <c r="L3850" s="14" t="s">
        <v>18194</v>
      </c>
      <c r="M3850" s="14">
        <f t="shared" si="480"/>
        <v>2019</v>
      </c>
      <c r="N3850" s="14">
        <f t="shared" si="481"/>
        <v>5</v>
      </c>
      <c r="O3850" s="14" t="str">
        <f>IFERROR(VLOOKUP(I3850,Lists!$F$2:$G$16,2,FALSE()),"Not Rated")</f>
        <v>Older Kids</v>
      </c>
      <c r="P3850" s="14">
        <f t="shared" si="482"/>
        <v>1</v>
      </c>
      <c r="Q3850" s="14" t="str">
        <f t="shared" si="483"/>
        <v>Unknown</v>
      </c>
      <c r="R3850" s="14" t="str">
        <f t="shared" si="484"/>
        <v>|Unknown|</v>
      </c>
      <c r="S3850" s="14" t="str">
        <f t="shared" si="485"/>
        <v>|International TV Shows|TV Dramas|</v>
      </c>
      <c r="T3850" s="14" t="str">
        <f t="shared" si="486"/>
        <v>|Unknown|</v>
      </c>
      <c r="U3850" s="14" t="str">
        <f t="shared" si="487"/>
        <v>|Nazim Othman|Johan As'ari|Nur Risteena|Niena Baharun|</v>
      </c>
    </row>
    <row r="3851" spans="1:21">
      <c r="A3851" s="14" t="s">
        <v>18195</v>
      </c>
      <c r="B3851" s="14" t="s">
        <v>49</v>
      </c>
      <c r="C3851" s="14" t="s">
        <v>18196</v>
      </c>
      <c r="D3851" s="14" t="s">
        <v>117</v>
      </c>
      <c r="E3851" s="14" t="s">
        <v>18197</v>
      </c>
      <c r="F3851" s="14" t="s">
        <v>117</v>
      </c>
      <c r="G3851" s="26">
        <v>43593</v>
      </c>
      <c r="H3851" s="14">
        <v>2015</v>
      </c>
      <c r="I3851" s="14" t="s">
        <v>361</v>
      </c>
      <c r="J3851" s="14" t="s">
        <v>105</v>
      </c>
      <c r="K3851" s="14" t="s">
        <v>424</v>
      </c>
      <c r="L3851" s="14" t="s">
        <v>18198</v>
      </c>
      <c r="M3851" s="14">
        <f t="shared" si="480"/>
        <v>2019</v>
      </c>
      <c r="N3851" s="14">
        <f t="shared" si="481"/>
        <v>5</v>
      </c>
      <c r="O3851" s="14" t="str">
        <f>IFERROR(VLOOKUP(I3851,Lists!$F$2:$G$16,2,FALSE()),"Not Rated")</f>
        <v>Teens</v>
      </c>
      <c r="P3851" s="14">
        <f t="shared" si="482"/>
        <v>1</v>
      </c>
      <c r="Q3851" s="14" t="str">
        <f t="shared" si="483"/>
        <v>Unknown</v>
      </c>
      <c r="R3851" s="14" t="str">
        <f t="shared" si="484"/>
        <v>|Unknown|</v>
      </c>
      <c r="S3851" s="14" t="str">
        <f t="shared" si="485"/>
        <v>|International TV Shows|Romantic TV Shows|TV Comedies|</v>
      </c>
      <c r="T3851" s="14" t="str">
        <f t="shared" si="486"/>
        <v>|Unknown|</v>
      </c>
      <c r="U3851" s="14" t="str">
        <f t="shared" si="487"/>
        <v>|Jack Tan|Rain Shuaiyu|Rickman Chia|Orange Tan|Bernard Shen Jun|Kopi Lim Guo Wei|Dennis Gan|</v>
      </c>
    </row>
    <row r="3852" spans="1:21">
      <c r="A3852" s="14" t="s">
        <v>18199</v>
      </c>
      <c r="B3852" s="14" t="s">
        <v>49</v>
      </c>
      <c r="C3852" s="14" t="s">
        <v>18200</v>
      </c>
      <c r="D3852" s="14" t="s">
        <v>117</v>
      </c>
      <c r="E3852" s="14" t="s">
        <v>18201</v>
      </c>
      <c r="F3852" s="14" t="s">
        <v>117</v>
      </c>
      <c r="G3852" s="26">
        <v>43593</v>
      </c>
      <c r="H3852" s="14">
        <v>2016</v>
      </c>
      <c r="I3852" s="14" t="s">
        <v>362</v>
      </c>
      <c r="J3852" s="14" t="s">
        <v>105</v>
      </c>
      <c r="K3852" s="14" t="s">
        <v>688</v>
      </c>
      <c r="L3852" s="14" t="s">
        <v>18202</v>
      </c>
      <c r="M3852" s="14">
        <f t="shared" si="480"/>
        <v>2019</v>
      </c>
      <c r="N3852" s="14">
        <f t="shared" si="481"/>
        <v>5</v>
      </c>
      <c r="O3852" s="14" t="str">
        <f>IFERROR(VLOOKUP(I3852,Lists!$F$2:$G$16,2,FALSE()),"Not Rated")</f>
        <v>Older Kids</v>
      </c>
      <c r="P3852" s="14">
        <f t="shared" si="482"/>
        <v>1</v>
      </c>
      <c r="Q3852" s="14" t="str">
        <f t="shared" si="483"/>
        <v>Unknown</v>
      </c>
      <c r="R3852" s="14" t="str">
        <f t="shared" si="484"/>
        <v>|Unknown|</v>
      </c>
      <c r="S3852" s="14" t="str">
        <f t="shared" si="485"/>
        <v>|International TV Shows|TV Dramas|</v>
      </c>
      <c r="T3852" s="14" t="str">
        <f t="shared" si="486"/>
        <v>|Unknown|</v>
      </c>
      <c r="U3852" s="14" t="str">
        <f t="shared" si="487"/>
        <v>|Frederick Lee|Jojo Goh|Karena Teo|Jeffrey Cheng|Janelle Chin|</v>
      </c>
    </row>
    <row r="3853" spans="1:21">
      <c r="A3853" s="14" t="s">
        <v>18203</v>
      </c>
      <c r="B3853" s="14" t="s">
        <v>49</v>
      </c>
      <c r="C3853" s="14" t="s">
        <v>18204</v>
      </c>
      <c r="D3853" s="14" t="s">
        <v>117</v>
      </c>
      <c r="E3853" s="14" t="s">
        <v>18205</v>
      </c>
      <c r="F3853" s="14" t="s">
        <v>117</v>
      </c>
      <c r="G3853" s="26">
        <v>43593</v>
      </c>
      <c r="H3853" s="14">
        <v>2016</v>
      </c>
      <c r="I3853" s="14" t="s">
        <v>361</v>
      </c>
      <c r="J3853" s="14" t="s">
        <v>105</v>
      </c>
      <c r="K3853" s="14" t="s">
        <v>693</v>
      </c>
      <c r="L3853" s="14" t="s">
        <v>18206</v>
      </c>
      <c r="M3853" s="14">
        <f t="shared" si="480"/>
        <v>2019</v>
      </c>
      <c r="N3853" s="14">
        <f t="shared" si="481"/>
        <v>5</v>
      </c>
      <c r="O3853" s="14" t="str">
        <f>IFERROR(VLOOKUP(I3853,Lists!$F$2:$G$16,2,FALSE()),"Not Rated")</f>
        <v>Teens</v>
      </c>
      <c r="P3853" s="14">
        <f t="shared" si="482"/>
        <v>1</v>
      </c>
      <c r="Q3853" s="14" t="str">
        <f t="shared" si="483"/>
        <v>Unknown</v>
      </c>
      <c r="R3853" s="14" t="str">
        <f t="shared" si="484"/>
        <v>|Unknown|</v>
      </c>
      <c r="S3853" s="14" t="str">
        <f t="shared" si="485"/>
        <v>|International TV Shows|TV Dramas|TV Sci-Fi &amp; Fantasy|</v>
      </c>
      <c r="T3853" s="14" t="str">
        <f t="shared" si="486"/>
        <v>|Unknown|</v>
      </c>
      <c r="U3853" s="14" t="str">
        <f t="shared" si="487"/>
        <v>|Lenna Lim|Jack Tan|Rickman Chia|Rabbit Chen|Kopi Lim Guo Wei|Agnes Wang|Allan Toh|Mandy Chen|Tan Hau Yen|</v>
      </c>
    </row>
    <row r="3854" spans="1:21">
      <c r="A3854" s="14" t="s">
        <v>18207</v>
      </c>
      <c r="B3854" s="14" t="s">
        <v>49</v>
      </c>
      <c r="C3854" s="14" t="s">
        <v>18208</v>
      </c>
      <c r="D3854" s="14" t="s">
        <v>117</v>
      </c>
      <c r="E3854" s="14" t="s">
        <v>18209</v>
      </c>
      <c r="F3854" s="14" t="s">
        <v>123</v>
      </c>
      <c r="G3854" s="26">
        <v>43592</v>
      </c>
      <c r="H3854" s="14">
        <v>2019</v>
      </c>
      <c r="I3854" s="14" t="s">
        <v>361</v>
      </c>
      <c r="J3854" s="14" t="s">
        <v>105</v>
      </c>
      <c r="K3854" s="14" t="s">
        <v>5585</v>
      </c>
      <c r="L3854" s="14" t="s">
        <v>18210</v>
      </c>
      <c r="M3854" s="14">
        <f t="shared" si="480"/>
        <v>2019</v>
      </c>
      <c r="N3854" s="14">
        <f t="shared" si="481"/>
        <v>5</v>
      </c>
      <c r="O3854" s="14" t="str">
        <f>IFERROR(VLOOKUP(I3854,Lists!$F$2:$G$16,2,FALSE()),"Not Rated")</f>
        <v>Teens</v>
      </c>
      <c r="P3854" s="14">
        <f t="shared" si="482"/>
        <v>1</v>
      </c>
      <c r="Q3854" s="14" t="str">
        <f t="shared" si="483"/>
        <v>South Korea</v>
      </c>
      <c r="R3854" s="14" t="str">
        <f t="shared" si="484"/>
        <v>|South Korea|</v>
      </c>
      <c r="S3854" s="14" t="str">
        <f t="shared" si="485"/>
        <v>|Crime TV Shows|International TV Shows|Korean TV Shows|</v>
      </c>
      <c r="T3854" s="14" t="str">
        <f t="shared" si="486"/>
        <v>|Unknown|</v>
      </c>
      <c r="U3854" s="14" t="str">
        <f t="shared" si="487"/>
        <v>|Park Bo-young|Ahn Hyo-seop|Lee Sung-jae|Lee Si-eon|Han So-hee|Kwon Soo-hyun|Kim Sa-rang|Ahn Se-ha|Yun Yoo-sun|</v>
      </c>
    </row>
    <row r="3855" spans="1:21">
      <c r="A3855" s="14" t="s">
        <v>18211</v>
      </c>
      <c r="B3855" s="14" t="s">
        <v>49</v>
      </c>
      <c r="C3855" s="14" t="s">
        <v>18212</v>
      </c>
      <c r="D3855" s="14" t="s">
        <v>117</v>
      </c>
      <c r="E3855" s="14" t="s">
        <v>18213</v>
      </c>
      <c r="F3855" s="14" t="s">
        <v>117</v>
      </c>
      <c r="G3855" s="26">
        <v>43592</v>
      </c>
      <c r="H3855" s="14">
        <v>2019</v>
      </c>
      <c r="I3855" s="14" t="s">
        <v>361</v>
      </c>
      <c r="J3855" s="14" t="s">
        <v>105</v>
      </c>
      <c r="K3855" s="14" t="s">
        <v>1608</v>
      </c>
      <c r="L3855" s="14" t="s">
        <v>18214</v>
      </c>
      <c r="M3855" s="14">
        <f t="shared" si="480"/>
        <v>2019</v>
      </c>
      <c r="N3855" s="14">
        <f t="shared" si="481"/>
        <v>5</v>
      </c>
      <c r="O3855" s="14" t="str">
        <f>IFERROR(VLOOKUP(I3855,Lists!$F$2:$G$16,2,FALSE()),"Not Rated")</f>
        <v>Teens</v>
      </c>
      <c r="P3855" s="14">
        <f t="shared" si="482"/>
        <v>1</v>
      </c>
      <c r="Q3855" s="14" t="str">
        <f t="shared" si="483"/>
        <v>Unknown</v>
      </c>
      <c r="R3855" s="14" t="str">
        <f t="shared" si="484"/>
        <v>|Unknown|</v>
      </c>
      <c r="S3855" s="14" t="str">
        <f t="shared" si="485"/>
        <v>|International TV Shows|TV Comedies|TV Dramas|</v>
      </c>
      <c r="T3855" s="14" t="str">
        <f t="shared" si="486"/>
        <v>|Unknown|</v>
      </c>
      <c r="U3855" s="14" t="str">
        <f t="shared" si="487"/>
        <v>|Souad Abdullah|Shujoon|Fatima Al Safi|</v>
      </c>
    </row>
    <row r="3856" spans="1:21">
      <c r="A3856" s="14" t="s">
        <v>18215</v>
      </c>
      <c r="B3856" s="14" t="s">
        <v>49</v>
      </c>
      <c r="C3856" s="14" t="s">
        <v>18216</v>
      </c>
      <c r="D3856" s="14" t="s">
        <v>117</v>
      </c>
      <c r="E3856" s="14" t="s">
        <v>18217</v>
      </c>
      <c r="F3856" s="14" t="s">
        <v>172</v>
      </c>
      <c r="G3856" s="26">
        <v>43592</v>
      </c>
      <c r="H3856" s="14">
        <v>2019</v>
      </c>
      <c r="I3856" s="14" t="s">
        <v>361</v>
      </c>
      <c r="J3856" s="14" t="s">
        <v>105</v>
      </c>
      <c r="K3856" s="14" t="s">
        <v>688</v>
      </c>
      <c r="L3856" s="14" t="s">
        <v>18218</v>
      </c>
      <c r="M3856" s="14">
        <f t="shared" si="480"/>
        <v>2019</v>
      </c>
      <c r="N3856" s="14">
        <f t="shared" si="481"/>
        <v>5</v>
      </c>
      <c r="O3856" s="14" t="str">
        <f>IFERROR(VLOOKUP(I3856,Lists!$F$2:$G$16,2,FALSE()),"Not Rated")</f>
        <v>Teens</v>
      </c>
      <c r="P3856" s="14">
        <f t="shared" si="482"/>
        <v>1</v>
      </c>
      <c r="Q3856" s="14" t="str">
        <f t="shared" si="483"/>
        <v>Kuwait</v>
      </c>
      <c r="R3856" s="14" t="str">
        <f t="shared" si="484"/>
        <v>|Kuwait|</v>
      </c>
      <c r="S3856" s="14" t="str">
        <f t="shared" si="485"/>
        <v>|International TV Shows|TV Dramas|</v>
      </c>
      <c r="T3856" s="14" t="str">
        <f t="shared" si="486"/>
        <v>|Unknown|</v>
      </c>
      <c r="U3856" s="14" t="str">
        <f t="shared" si="487"/>
        <v>|Elham Al Fadalah|Ibrahim Al-Harbi|Khaled Al-Buraiki|Layla Abdullah|Noor Alghandour|Abeer Ahmad|</v>
      </c>
    </row>
    <row r="3857" spans="1:21">
      <c r="A3857" s="14" t="s">
        <v>18219</v>
      </c>
      <c r="B3857" s="14" t="s">
        <v>49</v>
      </c>
      <c r="C3857" s="14" t="s">
        <v>18220</v>
      </c>
      <c r="D3857" s="14" t="s">
        <v>117</v>
      </c>
      <c r="E3857" s="14" t="s">
        <v>18221</v>
      </c>
      <c r="F3857" s="14" t="s">
        <v>150</v>
      </c>
      <c r="G3857" s="26">
        <v>43592</v>
      </c>
      <c r="H3857" s="14">
        <v>2019</v>
      </c>
      <c r="I3857" s="14" t="s">
        <v>361</v>
      </c>
      <c r="J3857" s="14" t="s">
        <v>105</v>
      </c>
      <c r="K3857" s="14" t="s">
        <v>1470</v>
      </c>
      <c r="L3857" s="14" t="s">
        <v>18222</v>
      </c>
      <c r="M3857" s="14">
        <f t="shared" si="480"/>
        <v>2019</v>
      </c>
      <c r="N3857" s="14">
        <f t="shared" si="481"/>
        <v>5</v>
      </c>
      <c r="O3857" s="14" t="str">
        <f>IFERROR(VLOOKUP(I3857,Lists!$F$2:$G$16,2,FALSE()),"Not Rated")</f>
        <v>Teens</v>
      </c>
      <c r="P3857" s="14">
        <f t="shared" si="482"/>
        <v>1</v>
      </c>
      <c r="Q3857" s="14" t="str">
        <f t="shared" si="483"/>
        <v>Lebanon</v>
      </c>
      <c r="R3857" s="14" t="str">
        <f t="shared" si="484"/>
        <v>|Lebanon|</v>
      </c>
      <c r="S3857" s="14" t="str">
        <f t="shared" si="485"/>
        <v>|Crime TV Shows|International TV Shows|TV Dramas|</v>
      </c>
      <c r="T3857" s="14" t="str">
        <f t="shared" si="486"/>
        <v>|Unknown|</v>
      </c>
      <c r="U3857" s="14" t="str">
        <f t="shared" si="487"/>
        <v>|Bassel Khayyat|Daniella Rahme|Nada Abou Farhat|Nicolas Daniel|Gabriel Yammine|</v>
      </c>
    </row>
    <row r="3858" spans="1:21">
      <c r="A3858" s="14" t="s">
        <v>18223</v>
      </c>
      <c r="B3858" s="14" t="s">
        <v>49</v>
      </c>
      <c r="C3858" s="14" t="s">
        <v>18224</v>
      </c>
      <c r="D3858" s="14" t="s">
        <v>117</v>
      </c>
      <c r="E3858" s="14" t="s">
        <v>18225</v>
      </c>
      <c r="F3858" s="14" t="s">
        <v>117</v>
      </c>
      <c r="G3858" s="26">
        <v>43592</v>
      </c>
      <c r="H3858" s="14">
        <v>2019</v>
      </c>
      <c r="I3858" s="14" t="s">
        <v>361</v>
      </c>
      <c r="J3858" s="14" t="s">
        <v>105</v>
      </c>
      <c r="K3858" s="14" t="s">
        <v>688</v>
      </c>
      <c r="L3858" s="14" t="s">
        <v>18226</v>
      </c>
      <c r="M3858" s="14">
        <f t="shared" si="480"/>
        <v>2019</v>
      </c>
      <c r="N3858" s="14">
        <f t="shared" si="481"/>
        <v>5</v>
      </c>
      <c r="O3858" s="14" t="str">
        <f>IFERROR(VLOOKUP(I3858,Lists!$F$2:$G$16,2,FALSE()),"Not Rated")</f>
        <v>Teens</v>
      </c>
      <c r="P3858" s="14">
        <f t="shared" si="482"/>
        <v>1</v>
      </c>
      <c r="Q3858" s="14" t="str">
        <f t="shared" si="483"/>
        <v>Unknown</v>
      </c>
      <c r="R3858" s="14" t="str">
        <f t="shared" si="484"/>
        <v>|Unknown|</v>
      </c>
      <c r="S3858" s="14" t="str">
        <f t="shared" si="485"/>
        <v>|International TV Shows|TV Dramas|</v>
      </c>
      <c r="T3858" s="14" t="str">
        <f t="shared" si="486"/>
        <v>|Unknown|</v>
      </c>
      <c r="U3858" s="14" t="str">
        <f t="shared" si="487"/>
        <v>|Monther Rayahnah|Khaled Ameen|Aseel Omran|Rawan Mahdi|Ali Al-Husseini|Abdullah Al-Turkumani|</v>
      </c>
    </row>
    <row r="3859" spans="1:21">
      <c r="A3859" s="14" t="s">
        <v>18227</v>
      </c>
      <c r="B3859" s="14" t="s">
        <v>48</v>
      </c>
      <c r="C3859" s="14" t="s">
        <v>18228</v>
      </c>
      <c r="D3859" s="14" t="s">
        <v>18229</v>
      </c>
      <c r="E3859" s="14" t="s">
        <v>117</v>
      </c>
      <c r="F3859" s="14" t="s">
        <v>18230</v>
      </c>
      <c r="G3859" s="26">
        <v>43591</v>
      </c>
      <c r="H3859" s="14">
        <v>2019</v>
      </c>
      <c r="I3859" s="14" t="s">
        <v>360</v>
      </c>
      <c r="J3859" s="14" t="s">
        <v>1290</v>
      </c>
      <c r="K3859" s="14" t="s">
        <v>496</v>
      </c>
      <c r="L3859" s="14" t="s">
        <v>18231</v>
      </c>
      <c r="M3859" s="14">
        <f t="shared" si="480"/>
        <v>2019</v>
      </c>
      <c r="N3859" s="14">
        <f t="shared" si="481"/>
        <v>5</v>
      </c>
      <c r="O3859" s="14" t="str">
        <f>IFERROR(VLOOKUP(I3859,Lists!$F$2:$G$16,2,FALSE()),"Not Rated")</f>
        <v>Adults</v>
      </c>
      <c r="P3859" s="14">
        <f t="shared" si="482"/>
        <v>86</v>
      </c>
      <c r="Q3859" s="14" t="str">
        <f t="shared" si="483"/>
        <v>United Kingdom</v>
      </c>
      <c r="R3859" s="14" t="str">
        <f t="shared" si="484"/>
        <v>|United Kingdom|Belgium|Sweden|</v>
      </c>
      <c r="S3859" s="14" t="str">
        <f t="shared" si="485"/>
        <v>|Documentaries|International Movies|</v>
      </c>
      <c r="T3859" s="14" t="str">
        <f t="shared" si="486"/>
        <v>|Alex Parkinson|Richard da Costa|</v>
      </c>
      <c r="U3859" s="14" t="str">
        <f t="shared" si="487"/>
        <v>|Unknown|</v>
      </c>
    </row>
    <row r="3860" spans="1:21">
      <c r="A3860" s="14" t="s">
        <v>18232</v>
      </c>
      <c r="B3860" s="14" t="s">
        <v>48</v>
      </c>
      <c r="C3860" s="14" t="s">
        <v>18233</v>
      </c>
      <c r="D3860" s="14" t="s">
        <v>18234</v>
      </c>
      <c r="E3860" s="14" t="s">
        <v>18235</v>
      </c>
      <c r="F3860" s="14" t="s">
        <v>126</v>
      </c>
      <c r="G3860" s="26">
        <v>43591</v>
      </c>
      <c r="H3860" s="14">
        <v>2019</v>
      </c>
      <c r="I3860" s="14" t="s">
        <v>360</v>
      </c>
      <c r="J3860" s="14" t="s">
        <v>443</v>
      </c>
      <c r="K3860" s="14" t="s">
        <v>12433</v>
      </c>
      <c r="L3860" s="14" t="s">
        <v>18236</v>
      </c>
      <c r="M3860" s="14">
        <f t="shared" si="480"/>
        <v>2019</v>
      </c>
      <c r="N3860" s="14">
        <f t="shared" si="481"/>
        <v>5</v>
      </c>
      <c r="O3860" s="14" t="str">
        <f>IFERROR(VLOOKUP(I3860,Lists!$F$2:$G$16,2,FALSE()),"Not Rated")</f>
        <v>Adults</v>
      </c>
      <c r="P3860" s="14">
        <f t="shared" si="482"/>
        <v>125</v>
      </c>
      <c r="Q3860" s="14" t="str">
        <f t="shared" si="483"/>
        <v>China</v>
      </c>
      <c r="R3860" s="14" t="str">
        <f t="shared" si="484"/>
        <v>|China|</v>
      </c>
      <c r="S3860" s="14" t="str">
        <f t="shared" si="485"/>
        <v>|International Movies|Sci-Fi &amp; Fantasy|</v>
      </c>
      <c r="T3860" s="14" t="str">
        <f t="shared" si="486"/>
        <v>|Frant Gwo|</v>
      </c>
      <c r="U3860" s="14" t="str">
        <f t="shared" si="487"/>
        <v>|Jing Wu|Chuxiao Qu|Jinmai Zhao|Li Guangjie|Ng Man-Tat|Mike Kai Sui|Qu Jingjing|Yichi Zhang|Yang Haoyu|Arkady Sharogradsky|Hongchen Li|Lei Jiayin|Yi Yang|Zhigang Jiang|Huan Zhang|</v>
      </c>
    </row>
    <row r="3861" spans="1:21">
      <c r="A3861" s="14" t="s">
        <v>18237</v>
      </c>
      <c r="B3861" s="14" t="s">
        <v>48</v>
      </c>
      <c r="C3861" s="14" t="s">
        <v>18238</v>
      </c>
      <c r="D3861" s="14" t="s">
        <v>18239</v>
      </c>
      <c r="E3861" s="14" t="s">
        <v>117</v>
      </c>
      <c r="F3861" s="14" t="s">
        <v>115</v>
      </c>
      <c r="G3861" s="26">
        <v>43588</v>
      </c>
      <c r="H3861" s="14">
        <v>2019</v>
      </c>
      <c r="I3861" s="14" t="s">
        <v>361</v>
      </c>
      <c r="J3861" s="14" t="s">
        <v>15929</v>
      </c>
      <c r="K3861" s="14" t="s">
        <v>1348</v>
      </c>
      <c r="L3861" s="14" t="s">
        <v>18240</v>
      </c>
      <c r="M3861" s="14">
        <f t="shared" si="480"/>
        <v>2019</v>
      </c>
      <c r="N3861" s="14">
        <f t="shared" si="481"/>
        <v>5</v>
      </c>
      <c r="O3861" s="14" t="str">
        <f>IFERROR(VLOOKUP(I3861,Lists!$F$2:$G$16,2,FALSE()),"Not Rated")</f>
        <v>Teens</v>
      </c>
      <c r="P3861" s="14">
        <f t="shared" si="482"/>
        <v>40</v>
      </c>
      <c r="Q3861" s="14" t="str">
        <f t="shared" si="483"/>
        <v>United States</v>
      </c>
      <c r="R3861" s="14" t="str">
        <f t="shared" si="484"/>
        <v>|United States|</v>
      </c>
      <c r="S3861" s="14" t="str">
        <f t="shared" si="485"/>
        <v>|Documentaries|LGBTQ Movies|</v>
      </c>
      <c r="T3861" s="14" t="str">
        <f t="shared" si="486"/>
        <v>|Hao Wu|</v>
      </c>
      <c r="U3861" s="14" t="str">
        <f t="shared" si="487"/>
        <v>|Unknown|</v>
      </c>
    </row>
    <row r="3862" spans="1:21">
      <c r="A3862" s="14" t="s">
        <v>18241</v>
      </c>
      <c r="B3862" s="14" t="s">
        <v>49</v>
      </c>
      <c r="C3862" s="14" t="s">
        <v>18242</v>
      </c>
      <c r="D3862" s="14" t="s">
        <v>18243</v>
      </c>
      <c r="E3862" s="14" t="s">
        <v>18244</v>
      </c>
      <c r="F3862" s="14" t="s">
        <v>125</v>
      </c>
      <c r="G3862" s="26">
        <v>43588</v>
      </c>
      <c r="H3862" s="14">
        <v>2019</v>
      </c>
      <c r="I3862" s="14" t="s">
        <v>360</v>
      </c>
      <c r="J3862" s="14" t="s">
        <v>105</v>
      </c>
      <c r="K3862" s="14" t="s">
        <v>992</v>
      </c>
      <c r="L3862" s="14" t="s">
        <v>18245</v>
      </c>
      <c r="M3862" s="14">
        <f t="shared" si="480"/>
        <v>2019</v>
      </c>
      <c r="N3862" s="14">
        <f t="shared" si="481"/>
        <v>5</v>
      </c>
      <c r="O3862" s="14" t="str">
        <f>IFERROR(VLOOKUP(I3862,Lists!$F$2:$G$16,2,FALSE()),"Not Rated")</f>
        <v>Adults</v>
      </c>
      <c r="P3862" s="14">
        <f t="shared" si="482"/>
        <v>1</v>
      </c>
      <c r="Q3862" s="14" t="str">
        <f t="shared" si="483"/>
        <v>Mexico</v>
      </c>
      <c r="R3862" s="14" t="str">
        <f t="shared" si="484"/>
        <v>|Mexico|</v>
      </c>
      <c r="S3862" s="14" t="str">
        <f t="shared" si="485"/>
        <v>|Crime TV Shows|International TV Shows|Spanish-Language TV Shows|</v>
      </c>
      <c r="T3862" s="14" t="str">
        <f t="shared" si="486"/>
        <v>|Felipe Cano|</v>
      </c>
      <c r="U3862" s="14" t="str">
        <f t="shared" si="487"/>
        <v>|Sebastián Osorio|Fabiana Medina|Laura Osma|Enrique Carriazo|Julián Román|Juliana Velásquez|Juan Pablo Urrego|Carlos Vergara|Ernesto Campos|Fabio Rubiano|Ernesto Benjumea|Jairo Camargo|Marcela Agudelo|</v>
      </c>
    </row>
    <row r="3863" spans="1:21">
      <c r="A3863" s="14" t="s">
        <v>18246</v>
      </c>
      <c r="B3863" s="14" t="s">
        <v>49</v>
      </c>
      <c r="C3863" s="14" t="s">
        <v>18247</v>
      </c>
      <c r="D3863" s="14" t="s">
        <v>117</v>
      </c>
      <c r="E3863" s="14" t="s">
        <v>18248</v>
      </c>
      <c r="F3863" s="14" t="s">
        <v>18249</v>
      </c>
      <c r="G3863" s="26">
        <v>43588</v>
      </c>
      <c r="H3863" s="14">
        <v>2019</v>
      </c>
      <c r="I3863" s="14" t="s">
        <v>365</v>
      </c>
      <c r="J3863" s="14" t="s">
        <v>106</v>
      </c>
      <c r="K3863" s="14" t="s">
        <v>617</v>
      </c>
      <c r="L3863" s="14" t="s">
        <v>18250</v>
      </c>
      <c r="M3863" s="14">
        <f t="shared" si="480"/>
        <v>2019</v>
      </c>
      <c r="N3863" s="14">
        <f t="shared" si="481"/>
        <v>5</v>
      </c>
      <c r="O3863" s="14" t="str">
        <f>IFERROR(VLOOKUP(I3863,Lists!$F$2:$G$16,2,FALSE()),"Not Rated")</f>
        <v>Kids</v>
      </c>
      <c r="P3863" s="14">
        <f t="shared" si="482"/>
        <v>2</v>
      </c>
      <c r="Q3863" s="14" t="str">
        <f t="shared" si="483"/>
        <v>Canada</v>
      </c>
      <c r="R3863" s="14" t="str">
        <f t="shared" si="484"/>
        <v>|Canada|Brazil|</v>
      </c>
      <c r="S3863" s="14" t="str">
        <f t="shared" si="485"/>
        <v>|Kids' TV|TV Comedies|</v>
      </c>
      <c r="T3863" s="14" t="str">
        <f t="shared" si="486"/>
        <v>|Unknown|</v>
      </c>
      <c r="U3863" s="14" t="str">
        <f t="shared" si="487"/>
        <v>|Justin Collette|Mark Little|Kyle Dooley|Mark Forward|Joris Jarksy|Julie Lemieux|Kayla Lorette|Julie Sype|</v>
      </c>
    </row>
    <row r="3864" spans="1:21">
      <c r="A3864" s="14" t="s">
        <v>18251</v>
      </c>
      <c r="B3864" s="14" t="s">
        <v>48</v>
      </c>
      <c r="C3864" s="14" t="s">
        <v>18252</v>
      </c>
      <c r="D3864" s="14" t="s">
        <v>18253</v>
      </c>
      <c r="E3864" s="14" t="s">
        <v>18254</v>
      </c>
      <c r="F3864" s="14" t="s">
        <v>122</v>
      </c>
      <c r="G3864" s="26">
        <v>43588</v>
      </c>
      <c r="H3864" s="14">
        <v>2019</v>
      </c>
      <c r="I3864" s="14" t="s">
        <v>360</v>
      </c>
      <c r="J3864" s="14" t="s">
        <v>5629</v>
      </c>
      <c r="K3864" s="14" t="s">
        <v>542</v>
      </c>
      <c r="L3864" s="14" t="s">
        <v>18255</v>
      </c>
      <c r="M3864" s="14">
        <f t="shared" si="480"/>
        <v>2019</v>
      </c>
      <c r="N3864" s="14">
        <f t="shared" si="481"/>
        <v>5</v>
      </c>
      <c r="O3864" s="14" t="str">
        <f>IFERROR(VLOOKUP(I3864,Lists!$F$2:$G$16,2,FALSE()),"Not Rated")</f>
        <v>Adults</v>
      </c>
      <c r="P3864" s="14">
        <f t="shared" si="482"/>
        <v>79</v>
      </c>
      <c r="Q3864" s="14" t="str">
        <f t="shared" si="483"/>
        <v>Spain</v>
      </c>
      <c r="R3864" s="14" t="str">
        <f t="shared" si="484"/>
        <v>|Spain|</v>
      </c>
      <c r="S3864" s="14" t="str">
        <f t="shared" si="485"/>
        <v>|Comedies|International Movies|Romantic Movies|</v>
      </c>
      <c r="T3864" s="14" t="str">
        <f t="shared" si="486"/>
        <v>|Gabriela Tagliavini|</v>
      </c>
      <c r="U3864" s="14" t="str">
        <f t="shared" si="487"/>
        <v>|Blanca Suárez|Macarena García|Amaia Salamanca|Belén Cuesta|Maxi Iglesias|Juan Diego|Joaquín Climent|Carlos Bardem|Emilio Gutiérrez Caba|Tito Valverde|Teresa Rabal|Rossy de Palma|Marisa Paredes|</v>
      </c>
    </row>
    <row r="3865" spans="1:21">
      <c r="A3865" s="14" t="s">
        <v>18256</v>
      </c>
      <c r="B3865" s="14" t="s">
        <v>48</v>
      </c>
      <c r="C3865" s="14" t="s">
        <v>18257</v>
      </c>
      <c r="D3865" s="14" t="s">
        <v>6815</v>
      </c>
      <c r="E3865" s="14" t="s">
        <v>18258</v>
      </c>
      <c r="F3865" s="14" t="s">
        <v>115</v>
      </c>
      <c r="G3865" s="26">
        <v>43588</v>
      </c>
      <c r="H3865" s="14">
        <v>2019</v>
      </c>
      <c r="I3865" s="14" t="s">
        <v>363</v>
      </c>
      <c r="J3865" s="14" t="s">
        <v>604</v>
      </c>
      <c r="K3865" s="14" t="s">
        <v>1436</v>
      </c>
      <c r="L3865" s="14" t="s">
        <v>18259</v>
      </c>
      <c r="M3865" s="14">
        <f t="shared" si="480"/>
        <v>2019</v>
      </c>
      <c r="N3865" s="14">
        <f t="shared" si="481"/>
        <v>5</v>
      </c>
      <c r="O3865" s="14" t="str">
        <f>IFERROR(VLOOKUP(I3865,Lists!$F$2:$G$16,2,FALSE()),"Not Rated")</f>
        <v>Adults</v>
      </c>
      <c r="P3865" s="14">
        <f t="shared" si="482"/>
        <v>110</v>
      </c>
      <c r="Q3865" s="14" t="str">
        <f t="shared" si="483"/>
        <v>United States</v>
      </c>
      <c r="R3865" s="14" t="str">
        <f t="shared" si="484"/>
        <v>|United States|</v>
      </c>
      <c r="S3865" s="14" t="str">
        <f t="shared" si="485"/>
        <v>|Dramas|Independent Movies|</v>
      </c>
      <c r="T3865" s="14" t="str">
        <f t="shared" si="486"/>
        <v>|Joe Berlinger|</v>
      </c>
      <c r="U3865" s="14" t="str">
        <f t="shared" si="487"/>
        <v>|Zac Efron|Lily Collins|Kaya Scodelario|Jeffrey Donovan|Angela Sarafyan|Jim Parsons|John Malkovich|Haley Joel Osment|Dylan Baker|Brian Geraghty|</v>
      </c>
    </row>
    <row r="3866" spans="1:21">
      <c r="A3866" s="14" t="s">
        <v>18260</v>
      </c>
      <c r="B3866" s="14" t="s">
        <v>49</v>
      </c>
      <c r="C3866" s="14" t="s">
        <v>18261</v>
      </c>
      <c r="D3866" s="14" t="s">
        <v>117</v>
      </c>
      <c r="E3866" s="14" t="s">
        <v>18262</v>
      </c>
      <c r="F3866" s="14" t="s">
        <v>118</v>
      </c>
      <c r="G3866" s="26">
        <v>43588</v>
      </c>
      <c r="H3866" s="14">
        <v>2019</v>
      </c>
      <c r="I3866" s="14" t="s">
        <v>362</v>
      </c>
      <c r="J3866" s="14" t="s">
        <v>105</v>
      </c>
      <c r="K3866" s="14" t="s">
        <v>262</v>
      </c>
      <c r="L3866" s="14" t="s">
        <v>18263</v>
      </c>
      <c r="M3866" s="14">
        <f t="shared" si="480"/>
        <v>2019</v>
      </c>
      <c r="N3866" s="14">
        <f t="shared" si="481"/>
        <v>5</v>
      </c>
      <c r="O3866" s="14" t="str">
        <f>IFERROR(VLOOKUP(I3866,Lists!$F$2:$G$16,2,FALSE()),"Not Rated")</f>
        <v>Older Kids</v>
      </c>
      <c r="P3866" s="14">
        <f t="shared" si="482"/>
        <v>1</v>
      </c>
      <c r="Q3866" s="14" t="str">
        <f t="shared" si="483"/>
        <v>United Kingdom</v>
      </c>
      <c r="R3866" s="14" t="str">
        <f t="shared" si="484"/>
        <v>|United Kingdom|</v>
      </c>
      <c r="S3866" s="14" t="str">
        <f t="shared" si="485"/>
        <v>|Reality TV|</v>
      </c>
      <c r="T3866" s="14" t="str">
        <f t="shared" si="486"/>
        <v>|Unknown|</v>
      </c>
      <c r="U3866" s="14" t="str">
        <f t="shared" si="487"/>
        <v>|Desiree Burch|Lloyd Griffith|Seann Walsh|</v>
      </c>
    </row>
    <row r="3867" spans="1:21">
      <c r="A3867" s="14" t="s">
        <v>18264</v>
      </c>
      <c r="B3867" s="14" t="s">
        <v>48</v>
      </c>
      <c r="C3867" s="14" t="s">
        <v>18265</v>
      </c>
      <c r="D3867" s="14" t="s">
        <v>18266</v>
      </c>
      <c r="E3867" s="14" t="s">
        <v>18267</v>
      </c>
      <c r="F3867" s="14" t="s">
        <v>123</v>
      </c>
      <c r="G3867" s="26">
        <v>43588</v>
      </c>
      <c r="H3867" s="14">
        <v>2018</v>
      </c>
      <c r="I3867" s="14" t="s">
        <v>360</v>
      </c>
      <c r="J3867" s="14" t="s">
        <v>972</v>
      </c>
      <c r="K3867" s="14" t="s">
        <v>605</v>
      </c>
      <c r="L3867" s="14" t="s">
        <v>18268</v>
      </c>
      <c r="M3867" s="14">
        <f t="shared" si="480"/>
        <v>2019</v>
      </c>
      <c r="N3867" s="14">
        <f t="shared" si="481"/>
        <v>5</v>
      </c>
      <c r="O3867" s="14" t="str">
        <f>IFERROR(VLOOKUP(I3867,Lists!$F$2:$G$16,2,FALSE()),"Not Rated")</f>
        <v>Adults</v>
      </c>
      <c r="P3867" s="14">
        <f t="shared" si="482"/>
        <v>128</v>
      </c>
      <c r="Q3867" s="14" t="str">
        <f t="shared" si="483"/>
        <v>South Korea</v>
      </c>
      <c r="R3867" s="14" t="str">
        <f t="shared" si="484"/>
        <v>|South Korea|</v>
      </c>
      <c r="S3867" s="14" t="str">
        <f t="shared" si="485"/>
        <v>|Dramas|International Movies|Thrillers|</v>
      </c>
      <c r="T3867" s="14" t="str">
        <f t="shared" si="486"/>
        <v>|Lee Jeong-beom|</v>
      </c>
      <c r="U3867" s="14" t="str">
        <f t="shared" si="487"/>
        <v>|Lee Sun-kyun|Jeon So-nee|Park Hae-joon|Song Young-chang|Park Byung-eun|Lim Hyung-kuk|Kim Min-jae|Kwon Han-sol|Nam Mun-cheol|Lim Cheol-su|</v>
      </c>
    </row>
    <row r="3868" spans="1:21">
      <c r="A3868" s="14" t="s">
        <v>18269</v>
      </c>
      <c r="B3868" s="14" t="s">
        <v>48</v>
      </c>
      <c r="C3868" s="14" t="s">
        <v>18270</v>
      </c>
      <c r="D3868" s="14" t="s">
        <v>18271</v>
      </c>
      <c r="E3868" s="14" t="s">
        <v>18272</v>
      </c>
      <c r="F3868" s="14" t="s">
        <v>115</v>
      </c>
      <c r="G3868" s="26">
        <v>43588</v>
      </c>
      <c r="H3868" s="14">
        <v>2019</v>
      </c>
      <c r="I3868" s="14" t="s">
        <v>361</v>
      </c>
      <c r="J3868" s="14" t="s">
        <v>604</v>
      </c>
      <c r="K3868" s="14" t="s">
        <v>1014</v>
      </c>
      <c r="L3868" s="14" t="s">
        <v>18273</v>
      </c>
      <c r="M3868" s="14">
        <f t="shared" si="480"/>
        <v>2019</v>
      </c>
      <c r="N3868" s="14">
        <f t="shared" si="481"/>
        <v>5</v>
      </c>
      <c r="O3868" s="14" t="str">
        <f>IFERROR(VLOOKUP(I3868,Lists!$F$2:$G$16,2,FALSE()),"Not Rated")</f>
        <v>Teens</v>
      </c>
      <c r="P3868" s="14">
        <f t="shared" si="482"/>
        <v>110</v>
      </c>
      <c r="Q3868" s="14" t="str">
        <f t="shared" si="483"/>
        <v>United States</v>
      </c>
      <c r="R3868" s="14" t="str">
        <f t="shared" si="484"/>
        <v>|United States|</v>
      </c>
      <c r="S3868" s="14" t="str">
        <f t="shared" si="485"/>
        <v>|Comedies|Romantic Movies|</v>
      </c>
      <c r="T3868" s="14" t="str">
        <f t="shared" si="486"/>
        <v>|William Bindley|</v>
      </c>
      <c r="U3868" s="14" t="str">
        <f t="shared" si="487"/>
        <v>|K.J. Apa|Maia Mitchell|Tyler Posey|Jacob Latimore|Halston Sage|Wolfgang Novogratz|Sosie Bacon|Jacob McCarthy|Mario Revolori|Gage Golightly|Audrey Grace Marshall|</v>
      </c>
    </row>
    <row r="3869" spans="1:21">
      <c r="A3869" s="14" t="s">
        <v>18274</v>
      </c>
      <c r="B3869" s="14" t="s">
        <v>49</v>
      </c>
      <c r="C3869" s="14" t="s">
        <v>18275</v>
      </c>
      <c r="D3869" s="14" t="s">
        <v>117</v>
      </c>
      <c r="E3869" s="14" t="s">
        <v>18276</v>
      </c>
      <c r="F3869" s="14" t="s">
        <v>115</v>
      </c>
      <c r="G3869" s="26">
        <v>43588</v>
      </c>
      <c r="H3869" s="14">
        <v>2019</v>
      </c>
      <c r="I3869" s="14" t="s">
        <v>360</v>
      </c>
      <c r="J3869" s="14" t="s">
        <v>105</v>
      </c>
      <c r="K3869" s="14" t="s">
        <v>253</v>
      </c>
      <c r="L3869" s="14" t="s">
        <v>18277</v>
      </c>
      <c r="M3869" s="14">
        <f t="shared" si="480"/>
        <v>2019</v>
      </c>
      <c r="N3869" s="14">
        <f t="shared" si="481"/>
        <v>5</v>
      </c>
      <c r="O3869" s="14" t="str">
        <f>IFERROR(VLOOKUP(I3869,Lists!$F$2:$G$16,2,FALSE()),"Not Rated")</f>
        <v>Adults</v>
      </c>
      <c r="P3869" s="14">
        <f t="shared" si="482"/>
        <v>1</v>
      </c>
      <c r="Q3869" s="14" t="str">
        <f t="shared" si="483"/>
        <v>United States</v>
      </c>
      <c r="R3869" s="14" t="str">
        <f t="shared" si="484"/>
        <v>|United States|</v>
      </c>
      <c r="S3869" s="14" t="str">
        <f t="shared" si="485"/>
        <v>|TV Comedies|</v>
      </c>
      <c r="T3869" s="14" t="str">
        <f t="shared" si="486"/>
        <v>|Unknown|</v>
      </c>
      <c r="U3869" s="14" t="str">
        <f t="shared" si="487"/>
        <v>|Tiffany Haddish|Ali Wong|Steven Yeun|Nicole Byer|Richard E. Grant|Reggie Watts|</v>
      </c>
    </row>
    <row r="3870" spans="1:21">
      <c r="A3870" s="14" t="s">
        <v>18278</v>
      </c>
      <c r="B3870" s="14" t="s">
        <v>48</v>
      </c>
      <c r="C3870" s="14" t="s">
        <v>18279</v>
      </c>
      <c r="D3870" s="14" t="s">
        <v>18280</v>
      </c>
      <c r="E3870" s="14" t="s">
        <v>18281</v>
      </c>
      <c r="F3870" s="14" t="s">
        <v>116</v>
      </c>
      <c r="G3870" s="26">
        <v>43587</v>
      </c>
      <c r="H3870" s="14">
        <v>2018</v>
      </c>
      <c r="I3870" s="14" t="s">
        <v>362</v>
      </c>
      <c r="J3870" s="14" t="s">
        <v>646</v>
      </c>
      <c r="K3870" s="14" t="s">
        <v>834</v>
      </c>
      <c r="L3870" s="14" t="s">
        <v>18282</v>
      </c>
      <c r="M3870" s="14">
        <f t="shared" si="480"/>
        <v>2019</v>
      </c>
      <c r="N3870" s="14">
        <f t="shared" si="481"/>
        <v>5</v>
      </c>
      <c r="O3870" s="14" t="str">
        <f>IFERROR(VLOOKUP(I3870,Lists!$F$2:$G$16,2,FALSE()),"Not Rated")</f>
        <v>Older Kids</v>
      </c>
      <c r="P3870" s="14">
        <f t="shared" si="482"/>
        <v>116</v>
      </c>
      <c r="Q3870" s="14" t="str">
        <f t="shared" si="483"/>
        <v>India</v>
      </c>
      <c r="R3870" s="14" t="str">
        <f t="shared" si="484"/>
        <v>|India|</v>
      </c>
      <c r="S3870" s="14" t="str">
        <f t="shared" si="485"/>
        <v>|Comedies|Dramas|International Movies|</v>
      </c>
      <c r="T3870" s="14" t="str">
        <f t="shared" si="486"/>
        <v>|Manav Shah|</v>
      </c>
      <c r="U3870" s="14" t="str">
        <f t="shared" si="487"/>
        <v>|Gagan Kokri|Aditi Sharma|Karamjit Anmol|Sardar Sohi|Anita Devgan|Ashish Duggal|Nisha Bano|Harby Sangha|Rahul Jungral|Prakash Gadhu|</v>
      </c>
    </row>
    <row r="3871" spans="1:21">
      <c r="A3871" s="14" t="s">
        <v>18283</v>
      </c>
      <c r="B3871" s="14" t="s">
        <v>48</v>
      </c>
      <c r="C3871" s="14" t="s">
        <v>18284</v>
      </c>
      <c r="D3871" s="14" t="s">
        <v>680</v>
      </c>
      <c r="E3871" s="14" t="s">
        <v>18285</v>
      </c>
      <c r="F3871" s="14" t="s">
        <v>115</v>
      </c>
      <c r="G3871" s="26">
        <v>43587</v>
      </c>
      <c r="H3871" s="14">
        <v>2013</v>
      </c>
      <c r="I3871" s="14" t="s">
        <v>363</v>
      </c>
      <c r="J3871" s="14" t="s">
        <v>1008</v>
      </c>
      <c r="K3871" s="14" t="s">
        <v>248</v>
      </c>
      <c r="L3871" s="14" t="s">
        <v>18286</v>
      </c>
      <c r="M3871" s="14">
        <f t="shared" si="480"/>
        <v>2019</v>
      </c>
      <c r="N3871" s="14">
        <f t="shared" si="481"/>
        <v>5</v>
      </c>
      <c r="O3871" s="14" t="str">
        <f>IFERROR(VLOOKUP(I3871,Lists!$F$2:$G$16,2,FALSE()),"Not Rated")</f>
        <v>Adults</v>
      </c>
      <c r="P3871" s="14">
        <f t="shared" si="482"/>
        <v>119</v>
      </c>
      <c r="Q3871" s="14" t="str">
        <f t="shared" si="483"/>
        <v>United States</v>
      </c>
      <c r="R3871" s="14" t="str">
        <f t="shared" si="484"/>
        <v>|United States|</v>
      </c>
      <c r="S3871" s="14" t="str">
        <f t="shared" si="485"/>
        <v>|Action &amp; Adventure|</v>
      </c>
      <c r="T3871" s="14" t="str">
        <f t="shared" si="486"/>
        <v>|Antoine Fuqua|</v>
      </c>
      <c r="U3871" s="14" t="str">
        <f t="shared" si="487"/>
        <v>|Gerard Butler|Aaron Eckhart|Morgan Freeman|Finley Jacobsen|Dylan McDermott|Rick Yune|Angela Bassett|Melissa Leo|Radha Mitchell|Cole Hauser|Ashley Judd|Robert Forster|</v>
      </c>
    </row>
    <row r="3872" spans="1:21">
      <c r="A3872" s="14" t="s">
        <v>18287</v>
      </c>
      <c r="B3872" s="14" t="s">
        <v>49</v>
      </c>
      <c r="C3872" s="14" t="s">
        <v>18288</v>
      </c>
      <c r="D3872" s="14" t="s">
        <v>117</v>
      </c>
      <c r="E3872" s="14" t="s">
        <v>18289</v>
      </c>
      <c r="F3872" s="14" t="s">
        <v>121</v>
      </c>
      <c r="G3872" s="26">
        <v>43586</v>
      </c>
      <c r="H3872" s="14">
        <v>2008</v>
      </c>
      <c r="I3872" s="14" t="s">
        <v>360</v>
      </c>
      <c r="J3872" s="14" t="s">
        <v>106</v>
      </c>
      <c r="K3872" s="14" t="s">
        <v>822</v>
      </c>
      <c r="L3872" s="14" t="s">
        <v>18290</v>
      </c>
      <c r="M3872" s="14">
        <f t="shared" si="480"/>
        <v>2019</v>
      </c>
      <c r="N3872" s="14">
        <f t="shared" si="481"/>
        <v>5</v>
      </c>
      <c r="O3872" s="14" t="str">
        <f>IFERROR(VLOOKUP(I3872,Lists!$F$2:$G$16,2,FALSE()),"Not Rated")</f>
        <v>Adults</v>
      </c>
      <c r="P3872" s="14">
        <f t="shared" si="482"/>
        <v>2</v>
      </c>
      <c r="Q3872" s="14" t="str">
        <f t="shared" si="483"/>
        <v>Japan</v>
      </c>
      <c r="R3872" s="14" t="str">
        <f t="shared" si="484"/>
        <v>|Japan|</v>
      </c>
      <c r="S3872" s="14" t="str">
        <f t="shared" si="485"/>
        <v>|Anime Series|International TV Shows|</v>
      </c>
      <c r="T3872" s="14" t="str">
        <f t="shared" si="486"/>
        <v>|Unknown|</v>
      </c>
      <c r="U3872" s="14" t="str">
        <f t="shared" si="487"/>
        <v>|Jun Fukuyama|Takahiro Sakurai|Yukana|Ami Koshimizu|Kaori Nazuka|Fumiko Orikasa|Sayaka Ohara|Noriaki Sugiyama|Takahiro Mizushima|Soichiro Hoshi|Yuko Goto|</v>
      </c>
    </row>
    <row r="3873" spans="1:21">
      <c r="A3873" s="14" t="s">
        <v>18291</v>
      </c>
      <c r="B3873" s="14" t="s">
        <v>48</v>
      </c>
      <c r="C3873" s="14" t="s">
        <v>18292</v>
      </c>
      <c r="D3873" s="14" t="s">
        <v>18293</v>
      </c>
      <c r="E3873" s="14" t="s">
        <v>18294</v>
      </c>
      <c r="F3873" s="14" t="s">
        <v>118</v>
      </c>
      <c r="G3873" s="26">
        <v>43586</v>
      </c>
      <c r="H3873" s="14">
        <v>2018</v>
      </c>
      <c r="I3873" s="14" t="s">
        <v>360</v>
      </c>
      <c r="J3873" s="14" t="s">
        <v>404</v>
      </c>
      <c r="K3873" s="14" t="s">
        <v>927</v>
      </c>
      <c r="L3873" s="14" t="s">
        <v>18295</v>
      </c>
      <c r="M3873" s="14">
        <f t="shared" si="480"/>
        <v>2019</v>
      </c>
      <c r="N3873" s="14">
        <f t="shared" si="481"/>
        <v>5</v>
      </c>
      <c r="O3873" s="14" t="str">
        <f>IFERROR(VLOOKUP(I3873,Lists!$F$2:$G$16,2,FALSE()),"Not Rated")</f>
        <v>Adults</v>
      </c>
      <c r="P3873" s="14">
        <f t="shared" si="482"/>
        <v>90</v>
      </c>
      <c r="Q3873" s="14" t="str">
        <f t="shared" si="483"/>
        <v>United Kingdom</v>
      </c>
      <c r="R3873" s="14" t="str">
        <f t="shared" si="484"/>
        <v>|United Kingdom|</v>
      </c>
      <c r="S3873" s="14" t="str">
        <f t="shared" si="485"/>
        <v>|Documentaries|Music &amp; Musicals|</v>
      </c>
      <c r="T3873" s="14" t="str">
        <f t="shared" si="486"/>
        <v>|Michael Epstein|</v>
      </c>
      <c r="U3873" s="14" t="str">
        <f t="shared" si="487"/>
        <v>|John Lennon|Yoko Ono|</v>
      </c>
    </row>
    <row r="3874" spans="1:21">
      <c r="A3874" s="14" t="s">
        <v>18296</v>
      </c>
      <c r="B3874" s="14" t="s">
        <v>48</v>
      </c>
      <c r="C3874" s="14" t="s">
        <v>18297</v>
      </c>
      <c r="D3874" s="14" t="s">
        <v>18298</v>
      </c>
      <c r="E3874" s="14" t="s">
        <v>18299</v>
      </c>
      <c r="F3874" s="14" t="s">
        <v>115</v>
      </c>
      <c r="G3874" s="26">
        <v>43586</v>
      </c>
      <c r="H3874" s="14">
        <v>2019</v>
      </c>
      <c r="I3874" s="14" t="s">
        <v>367</v>
      </c>
      <c r="J3874" s="14" t="s">
        <v>708</v>
      </c>
      <c r="K3874" s="14" t="s">
        <v>247</v>
      </c>
      <c r="L3874" s="14" t="s">
        <v>18300</v>
      </c>
      <c r="M3874" s="14">
        <f t="shared" si="480"/>
        <v>2019</v>
      </c>
      <c r="N3874" s="14">
        <f t="shared" si="481"/>
        <v>5</v>
      </c>
      <c r="O3874" s="14" t="str">
        <f>IFERROR(VLOOKUP(I3874,Lists!$F$2:$G$16,2,FALSE()),"Not Rated")</f>
        <v>Older Kids</v>
      </c>
      <c r="P3874" s="14">
        <f t="shared" si="482"/>
        <v>88</v>
      </c>
      <c r="Q3874" s="14" t="str">
        <f t="shared" si="483"/>
        <v>United States</v>
      </c>
      <c r="R3874" s="14" t="str">
        <f t="shared" si="484"/>
        <v>|United States|</v>
      </c>
      <c r="S3874" s="14" t="str">
        <f t="shared" si="485"/>
        <v>|Documentaries|</v>
      </c>
      <c r="T3874" s="14" t="str">
        <f t="shared" si="486"/>
        <v>|Rachel Lears|</v>
      </c>
      <c r="U3874" s="14" t="str">
        <f t="shared" si="487"/>
        <v>|Alexandria Ocasio-Cortez|</v>
      </c>
    </row>
    <row r="3875" spans="1:21">
      <c r="A3875" s="14" t="s">
        <v>18301</v>
      </c>
      <c r="B3875" s="14" t="s">
        <v>48</v>
      </c>
      <c r="C3875" s="14" t="s">
        <v>18302</v>
      </c>
      <c r="D3875" s="14" t="s">
        <v>18303</v>
      </c>
      <c r="E3875" s="14" t="s">
        <v>18304</v>
      </c>
      <c r="F3875" s="14" t="s">
        <v>155</v>
      </c>
      <c r="G3875" s="26">
        <v>43586</v>
      </c>
      <c r="H3875" s="14">
        <v>2018</v>
      </c>
      <c r="I3875" s="14" t="s">
        <v>360</v>
      </c>
      <c r="J3875" s="14" t="s">
        <v>457</v>
      </c>
      <c r="K3875" s="14" t="s">
        <v>1537</v>
      </c>
      <c r="L3875" s="14" t="s">
        <v>18305</v>
      </c>
      <c r="M3875" s="14">
        <f t="shared" si="480"/>
        <v>2019</v>
      </c>
      <c r="N3875" s="14">
        <f t="shared" si="481"/>
        <v>5</v>
      </c>
      <c r="O3875" s="14" t="str">
        <f>IFERROR(VLOOKUP(I3875,Lists!$F$2:$G$16,2,FALSE()),"Not Rated")</f>
        <v>Adults</v>
      </c>
      <c r="P3875" s="14">
        <f t="shared" si="482"/>
        <v>104</v>
      </c>
      <c r="Q3875" s="14" t="str">
        <f t="shared" si="483"/>
        <v>Malaysia</v>
      </c>
      <c r="R3875" s="14" t="str">
        <f t="shared" si="484"/>
        <v>|Malaysia|</v>
      </c>
      <c r="S3875" s="14" t="str">
        <f t="shared" si="485"/>
        <v>|Horror Movies|International Movies|</v>
      </c>
      <c r="T3875" s="14" t="str">
        <f t="shared" si="486"/>
        <v>|Syamsul Yusof|</v>
      </c>
      <c r="U3875" s="14" t="str">
        <f t="shared" si="487"/>
        <v>|Syamsul Yusof|Maya Karin|Nasir Bilal Khan|Rahim Razali|Fizz Fairuz|Fauzi Nawawi|Mawi|Ku Faridah|</v>
      </c>
    </row>
    <row r="3876" spans="1:21">
      <c r="A3876" s="14" t="s">
        <v>18306</v>
      </c>
      <c r="B3876" s="14" t="s">
        <v>48</v>
      </c>
      <c r="C3876" s="14" t="s">
        <v>18307</v>
      </c>
      <c r="D3876" s="14" t="s">
        <v>18308</v>
      </c>
      <c r="E3876" s="14" t="s">
        <v>18309</v>
      </c>
      <c r="F3876" s="14" t="s">
        <v>116</v>
      </c>
      <c r="G3876" s="26">
        <v>43586</v>
      </c>
      <c r="H3876" s="14">
        <v>2019</v>
      </c>
      <c r="I3876" s="14" t="s">
        <v>361</v>
      </c>
      <c r="J3876" s="14" t="s">
        <v>1745</v>
      </c>
      <c r="K3876" s="14" t="s">
        <v>834</v>
      </c>
      <c r="L3876" s="14" t="s">
        <v>18310</v>
      </c>
      <c r="M3876" s="14">
        <f t="shared" si="480"/>
        <v>2019</v>
      </c>
      <c r="N3876" s="14">
        <f t="shared" si="481"/>
        <v>5</v>
      </c>
      <c r="O3876" s="14" t="str">
        <f>IFERROR(VLOOKUP(I3876,Lists!$F$2:$G$16,2,FALSE()),"Not Rated")</f>
        <v>Teens</v>
      </c>
      <c r="P3876" s="14">
        <f t="shared" si="482"/>
        <v>140</v>
      </c>
      <c r="Q3876" s="14" t="str">
        <f t="shared" si="483"/>
        <v>India</v>
      </c>
      <c r="R3876" s="14" t="str">
        <f t="shared" si="484"/>
        <v>|India|</v>
      </c>
      <c r="S3876" s="14" t="str">
        <f t="shared" si="485"/>
        <v>|Comedies|Dramas|International Movies|</v>
      </c>
      <c r="T3876" s="14" t="str">
        <f t="shared" si="486"/>
        <v>|Mangesh Kanthale|</v>
      </c>
      <c r="U3876" s="14" t="str">
        <f t="shared" si="487"/>
        <v>|Upendra Limaye|Govind Namdeo|Sanjay Jadhav|Anand Ingale|Bharat Ganeshpure|Praveen Tarde|Chinmay Patwardhan|Jivan Karlakar|</v>
      </c>
    </row>
    <row r="3877" spans="1:21">
      <c r="A3877" s="14" t="s">
        <v>18311</v>
      </c>
      <c r="B3877" s="14" t="s">
        <v>48</v>
      </c>
      <c r="C3877" s="14" t="s">
        <v>18312</v>
      </c>
      <c r="D3877" s="14" t="s">
        <v>18313</v>
      </c>
      <c r="E3877" s="14" t="s">
        <v>18314</v>
      </c>
      <c r="F3877" s="14" t="s">
        <v>130</v>
      </c>
      <c r="G3877" s="26">
        <v>43585</v>
      </c>
      <c r="H3877" s="14">
        <v>2019</v>
      </c>
      <c r="I3877" s="14" t="s">
        <v>360</v>
      </c>
      <c r="J3877" s="14" t="s">
        <v>900</v>
      </c>
      <c r="K3877" s="14" t="s">
        <v>529</v>
      </c>
      <c r="L3877" s="14" t="s">
        <v>18315</v>
      </c>
      <c r="M3877" s="14">
        <f t="shared" si="480"/>
        <v>2019</v>
      </c>
      <c r="N3877" s="14">
        <f t="shared" si="481"/>
        <v>4</v>
      </c>
      <c r="O3877" s="14" t="str">
        <f>IFERROR(VLOOKUP(I3877,Lists!$F$2:$G$16,2,FALSE()),"Not Rated")</f>
        <v>Adults</v>
      </c>
      <c r="P3877" s="14">
        <f t="shared" si="482"/>
        <v>92</v>
      </c>
      <c r="Q3877" s="14" t="str">
        <f t="shared" si="483"/>
        <v>Hong Kong</v>
      </c>
      <c r="R3877" s="14" t="str">
        <f t="shared" si="484"/>
        <v>|Hong Kong|</v>
      </c>
      <c r="S3877" s="14" t="str">
        <f t="shared" si="485"/>
        <v>|Comedies|International Movies|</v>
      </c>
      <c r="T3877" s="14" t="str">
        <f t="shared" si="486"/>
        <v>|Herman Yau|</v>
      </c>
      <c r="U3877" s="14" t="str">
        <f t="shared" si="487"/>
        <v>|Francis Chun-Yu Ng|Louis Koo|Anita Yuen|Tat-Ming Cheung|Jocelyn Choi|Ng Siu-hin|Lam Suet|Anthony Wong Chau-Sang|Lo Hoi-pang|</v>
      </c>
    </row>
    <row r="3878" spans="1:21">
      <c r="A3878" s="14" t="s">
        <v>18316</v>
      </c>
      <c r="B3878" s="14" t="s">
        <v>49</v>
      </c>
      <c r="C3878" s="14" t="s">
        <v>18317</v>
      </c>
      <c r="D3878" s="14" t="s">
        <v>117</v>
      </c>
      <c r="E3878" s="14" t="s">
        <v>18318</v>
      </c>
      <c r="F3878" s="14" t="s">
        <v>137</v>
      </c>
      <c r="G3878" s="26">
        <v>43585</v>
      </c>
      <c r="H3878" s="14">
        <v>2014</v>
      </c>
      <c r="I3878" s="14" t="s">
        <v>361</v>
      </c>
      <c r="J3878" s="14" t="s">
        <v>105</v>
      </c>
      <c r="K3878" s="14" t="s">
        <v>1114</v>
      </c>
      <c r="L3878" s="14" t="s">
        <v>18319</v>
      </c>
      <c r="M3878" s="14">
        <f t="shared" si="480"/>
        <v>2019</v>
      </c>
      <c r="N3878" s="14">
        <f t="shared" si="481"/>
        <v>4</v>
      </c>
      <c r="O3878" s="14" t="str">
        <f>IFERROR(VLOOKUP(I3878,Lists!$F$2:$G$16,2,FALSE()),"Not Rated")</f>
        <v>Teens</v>
      </c>
      <c r="P3878" s="14">
        <f t="shared" si="482"/>
        <v>1</v>
      </c>
      <c r="Q3878" s="14" t="str">
        <f t="shared" si="483"/>
        <v>Taiwan</v>
      </c>
      <c r="R3878" s="14" t="str">
        <f t="shared" si="484"/>
        <v>|Taiwan|</v>
      </c>
      <c r="S3878" s="14" t="str">
        <f t="shared" si="485"/>
        <v>|International TV Shows|TV Action &amp; Adventure|TV Comedies|</v>
      </c>
      <c r="T3878" s="14" t="str">
        <f t="shared" si="486"/>
        <v>|Unknown|</v>
      </c>
      <c r="U3878" s="14" t="str">
        <f t="shared" si="487"/>
        <v>|Simon Lian|Teddy Chen|Sylvia Wang|Cosmos Lin|Ting Liu|Lucia Chen|Allie Ji|Sunnee Yang|Na Wei-hsun|</v>
      </c>
    </row>
    <row r="3879" spans="1:21">
      <c r="A3879" s="14" t="s">
        <v>18320</v>
      </c>
      <c r="B3879" s="14" t="s">
        <v>48</v>
      </c>
      <c r="C3879" s="14" t="s">
        <v>18321</v>
      </c>
      <c r="D3879" s="14" t="s">
        <v>289</v>
      </c>
      <c r="E3879" s="14" t="s">
        <v>18322</v>
      </c>
      <c r="F3879" s="14" t="s">
        <v>115</v>
      </c>
      <c r="G3879" s="26">
        <v>43585</v>
      </c>
      <c r="H3879" s="14">
        <v>2019</v>
      </c>
      <c r="I3879" s="14" t="s">
        <v>360</v>
      </c>
      <c r="J3879" s="14" t="s">
        <v>1850</v>
      </c>
      <c r="K3879" s="14" t="s">
        <v>261</v>
      </c>
      <c r="L3879" s="14" t="s">
        <v>18323</v>
      </c>
      <c r="M3879" s="14">
        <f t="shared" si="480"/>
        <v>2019</v>
      </c>
      <c r="N3879" s="14">
        <f t="shared" si="481"/>
        <v>4</v>
      </c>
      <c r="O3879" s="14" t="str">
        <f>IFERROR(VLOOKUP(I3879,Lists!$F$2:$G$16,2,FALSE()),"Not Rated")</f>
        <v>Adults</v>
      </c>
      <c r="P3879" s="14">
        <f t="shared" si="482"/>
        <v>64</v>
      </c>
      <c r="Q3879" s="14" t="str">
        <f t="shared" si="483"/>
        <v>United States</v>
      </c>
      <c r="R3879" s="14" t="str">
        <f t="shared" si="484"/>
        <v>|United States|</v>
      </c>
      <c r="S3879" s="14" t="str">
        <f t="shared" si="485"/>
        <v>|Stand-Up Comedy|</v>
      </c>
      <c r="T3879" s="14" t="str">
        <f t="shared" si="486"/>
        <v>|Marcus Raboy|</v>
      </c>
      <c r="U3879" s="14" t="str">
        <f t="shared" si="487"/>
        <v>|Anthony Jeselnik|</v>
      </c>
    </row>
    <row r="3880" spans="1:21">
      <c r="A3880" s="14" t="s">
        <v>18324</v>
      </c>
      <c r="B3880" s="14" t="s">
        <v>49</v>
      </c>
      <c r="C3880" s="14" t="s">
        <v>18325</v>
      </c>
      <c r="D3880" s="14" t="s">
        <v>117</v>
      </c>
      <c r="E3880" s="14" t="s">
        <v>18326</v>
      </c>
      <c r="F3880" s="14" t="s">
        <v>130</v>
      </c>
      <c r="G3880" s="26">
        <v>43585</v>
      </c>
      <c r="H3880" s="14">
        <v>2018</v>
      </c>
      <c r="I3880" s="14" t="s">
        <v>360</v>
      </c>
      <c r="J3880" s="14" t="s">
        <v>105</v>
      </c>
      <c r="K3880" s="14" t="s">
        <v>1608</v>
      </c>
      <c r="L3880" s="14" t="s">
        <v>18327</v>
      </c>
      <c r="M3880" s="14">
        <f t="shared" si="480"/>
        <v>2019</v>
      </c>
      <c r="N3880" s="14">
        <f t="shared" si="481"/>
        <v>4</v>
      </c>
      <c r="O3880" s="14" t="str">
        <f>IFERROR(VLOOKUP(I3880,Lists!$F$2:$G$16,2,FALSE()),"Not Rated")</f>
        <v>Adults</v>
      </c>
      <c r="P3880" s="14">
        <f t="shared" si="482"/>
        <v>1</v>
      </c>
      <c r="Q3880" s="14" t="str">
        <f t="shared" si="483"/>
        <v>Hong Kong</v>
      </c>
      <c r="R3880" s="14" t="str">
        <f t="shared" si="484"/>
        <v>|Hong Kong|</v>
      </c>
      <c r="S3880" s="14" t="str">
        <f t="shared" si="485"/>
        <v>|International TV Shows|TV Comedies|TV Dramas|</v>
      </c>
      <c r="T3880" s="14" t="str">
        <f t="shared" si="486"/>
        <v>|Unknown|</v>
      </c>
      <c r="U3880" s="14" t="str">
        <f t="shared" si="487"/>
        <v>|Louis Cheung|Myolie Wu|Justin Cheung|Brian Chan|Raymond Chiu|Fish Liew|Lee Sheung Ching|Kaki Sham|Gregory Wong|Thor Lok|</v>
      </c>
    </row>
    <row r="3881" spans="1:21">
      <c r="A3881" s="14" t="s">
        <v>18328</v>
      </c>
      <c r="B3881" s="14" t="s">
        <v>49</v>
      </c>
      <c r="C3881" s="14" t="s">
        <v>18329</v>
      </c>
      <c r="D3881" s="14" t="s">
        <v>117</v>
      </c>
      <c r="E3881" s="14" t="s">
        <v>18330</v>
      </c>
      <c r="F3881" s="14" t="s">
        <v>121</v>
      </c>
      <c r="G3881" s="26">
        <v>43585</v>
      </c>
      <c r="H3881" s="14">
        <v>2018</v>
      </c>
      <c r="I3881" s="14" t="s">
        <v>360</v>
      </c>
      <c r="J3881" s="14" t="s">
        <v>105</v>
      </c>
      <c r="K3881" s="14" t="s">
        <v>3504</v>
      </c>
      <c r="L3881" s="14" t="s">
        <v>18331</v>
      </c>
      <c r="M3881" s="14">
        <f t="shared" si="480"/>
        <v>2019</v>
      </c>
      <c r="N3881" s="14">
        <f t="shared" si="481"/>
        <v>4</v>
      </c>
      <c r="O3881" s="14" t="str">
        <f>IFERROR(VLOOKUP(I3881,Lists!$F$2:$G$16,2,FALSE()),"Not Rated")</f>
        <v>Adults</v>
      </c>
      <c r="P3881" s="14">
        <f t="shared" si="482"/>
        <v>1</v>
      </c>
      <c r="Q3881" s="14" t="str">
        <f t="shared" si="483"/>
        <v>Japan</v>
      </c>
      <c r="R3881" s="14" t="str">
        <f t="shared" si="484"/>
        <v>|Japan|</v>
      </c>
      <c r="S3881" s="14" t="str">
        <f t="shared" si="485"/>
        <v>|Anime Series|Crime TV Shows|International TV Shows|</v>
      </c>
      <c r="T3881" s="14" t="str">
        <f t="shared" si="486"/>
        <v>|Unknown|</v>
      </c>
      <c r="U3881" s="14" t="str">
        <f t="shared" si="487"/>
        <v>|Yoshiki Nakajima|Reina Ueda|Shigeo Kiyama|Tarusuke Shingaki|Kohsuke Toriumi|Kentaro Tone|Hiroo Sasaki|Megumi Ogata|</v>
      </c>
    </row>
    <row r="3882" spans="1:21">
      <c r="A3882" s="14" t="s">
        <v>18332</v>
      </c>
      <c r="B3882" s="14" t="s">
        <v>49</v>
      </c>
      <c r="C3882" s="14" t="s">
        <v>18333</v>
      </c>
      <c r="D3882" s="14" t="s">
        <v>117</v>
      </c>
      <c r="E3882" s="14" t="s">
        <v>18334</v>
      </c>
      <c r="F3882" s="14" t="s">
        <v>117</v>
      </c>
      <c r="G3882" s="26">
        <v>43585</v>
      </c>
      <c r="H3882" s="14">
        <v>2013</v>
      </c>
      <c r="I3882" s="14" t="s">
        <v>361</v>
      </c>
      <c r="J3882" s="14" t="s">
        <v>105</v>
      </c>
      <c r="K3882" s="14" t="s">
        <v>1608</v>
      </c>
      <c r="L3882" s="14" t="s">
        <v>18335</v>
      </c>
      <c r="M3882" s="14">
        <f t="shared" si="480"/>
        <v>2019</v>
      </c>
      <c r="N3882" s="14">
        <f t="shared" si="481"/>
        <v>4</v>
      </c>
      <c r="O3882" s="14" t="str">
        <f>IFERROR(VLOOKUP(I3882,Lists!$F$2:$G$16,2,FALSE()),"Not Rated")</f>
        <v>Teens</v>
      </c>
      <c r="P3882" s="14">
        <f t="shared" si="482"/>
        <v>1</v>
      </c>
      <c r="Q3882" s="14" t="str">
        <f t="shared" si="483"/>
        <v>Unknown</v>
      </c>
      <c r="R3882" s="14" t="str">
        <f t="shared" si="484"/>
        <v>|Unknown|</v>
      </c>
      <c r="S3882" s="14" t="str">
        <f t="shared" si="485"/>
        <v>|International TV Shows|TV Comedies|TV Dramas|</v>
      </c>
      <c r="T3882" s="14" t="str">
        <f t="shared" si="486"/>
        <v>|Unknown|</v>
      </c>
      <c r="U3882" s="14" t="str">
        <f t="shared" si="487"/>
        <v>|Jiro Wang|Pets Tseng|Sam Lin|Sylvia Wang|Wes Lo|Wayne Huang|Xu Ming-jie|Ba Yu|Emily Tsai|Chen Bo-zheng|Nylon Chen|Na Wei-hsun|</v>
      </c>
    </row>
    <row r="3883" spans="1:21">
      <c r="A3883" s="14" t="s">
        <v>18336</v>
      </c>
      <c r="B3883" s="14" t="s">
        <v>49</v>
      </c>
      <c r="C3883" s="14" t="s">
        <v>18337</v>
      </c>
      <c r="D3883" s="14" t="s">
        <v>117</v>
      </c>
      <c r="E3883" s="14" t="s">
        <v>18338</v>
      </c>
      <c r="F3883" s="14" t="s">
        <v>137</v>
      </c>
      <c r="G3883" s="26">
        <v>43585</v>
      </c>
      <c r="H3883" s="14">
        <v>2009</v>
      </c>
      <c r="I3883" s="14" t="s">
        <v>361</v>
      </c>
      <c r="J3883" s="14" t="s">
        <v>105</v>
      </c>
      <c r="K3883" s="14" t="s">
        <v>15539</v>
      </c>
      <c r="L3883" s="14" t="s">
        <v>18339</v>
      </c>
      <c r="M3883" s="14">
        <f t="shared" si="480"/>
        <v>2019</v>
      </c>
      <c r="N3883" s="14">
        <f t="shared" si="481"/>
        <v>4</v>
      </c>
      <c r="O3883" s="14" t="str">
        <f>IFERROR(VLOOKUP(I3883,Lists!$F$2:$G$16,2,FALSE()),"Not Rated")</f>
        <v>Teens</v>
      </c>
      <c r="P3883" s="14">
        <f t="shared" si="482"/>
        <v>1</v>
      </c>
      <c r="Q3883" s="14" t="str">
        <f t="shared" si="483"/>
        <v>Taiwan</v>
      </c>
      <c r="R3883" s="14" t="str">
        <f t="shared" si="484"/>
        <v>|Taiwan|</v>
      </c>
      <c r="S3883" s="14" t="str">
        <f t="shared" si="485"/>
        <v>|International TV Shows|TV Comedies|TV Sci-Fi &amp; Fantasy|</v>
      </c>
      <c r="T3883" s="14" t="str">
        <f t="shared" si="486"/>
        <v>|Unknown|</v>
      </c>
      <c r="U3883" s="14" t="str">
        <f t="shared" si="487"/>
        <v>|George Hu|Chen De-xiu|Bo Yan|Lorene Ren|Tsai Yi-chen|Benjamin H. Wang|Wes Lo|Shao Xiang|Pets Tseng|Nylon Chen|Wu Xiong|</v>
      </c>
    </row>
    <row r="3884" spans="1:21">
      <c r="A3884" s="14" t="s">
        <v>18340</v>
      </c>
      <c r="B3884" s="14" t="s">
        <v>49</v>
      </c>
      <c r="C3884" s="14" t="s">
        <v>18341</v>
      </c>
      <c r="D3884" s="14" t="s">
        <v>117</v>
      </c>
      <c r="E3884" s="14" t="s">
        <v>18342</v>
      </c>
      <c r="F3884" s="14" t="s">
        <v>117</v>
      </c>
      <c r="G3884" s="26">
        <v>43585</v>
      </c>
      <c r="H3884" s="14">
        <v>2012</v>
      </c>
      <c r="I3884" s="14" t="s">
        <v>360</v>
      </c>
      <c r="J3884" s="14" t="s">
        <v>105</v>
      </c>
      <c r="K3884" s="14" t="s">
        <v>1608</v>
      </c>
      <c r="L3884" s="14" t="s">
        <v>18343</v>
      </c>
      <c r="M3884" s="14">
        <f t="shared" si="480"/>
        <v>2019</v>
      </c>
      <c r="N3884" s="14">
        <f t="shared" si="481"/>
        <v>4</v>
      </c>
      <c r="O3884" s="14" t="str">
        <f>IFERROR(VLOOKUP(I3884,Lists!$F$2:$G$16,2,FALSE()),"Not Rated")</f>
        <v>Adults</v>
      </c>
      <c r="P3884" s="14">
        <f t="shared" si="482"/>
        <v>1</v>
      </c>
      <c r="Q3884" s="14" t="str">
        <f t="shared" si="483"/>
        <v>Unknown</v>
      </c>
      <c r="R3884" s="14" t="str">
        <f t="shared" si="484"/>
        <v>|Unknown|</v>
      </c>
      <c r="S3884" s="14" t="str">
        <f t="shared" si="485"/>
        <v>|International TV Shows|TV Comedies|TV Dramas|</v>
      </c>
      <c r="T3884" s="14" t="str">
        <f t="shared" si="486"/>
        <v>|Unknown|</v>
      </c>
      <c r="U3884" s="14" t="str">
        <f t="shared" si="487"/>
        <v>|Jiro Wang|Pets Tseng|Sam Lin|Xu Ming-jie|Sylvia Wang|Monkey Shao|Zhang Hao Ming|Na Wei-hsun|</v>
      </c>
    </row>
    <row r="3885" spans="1:21">
      <c r="A3885" s="14" t="s">
        <v>18344</v>
      </c>
      <c r="B3885" s="14" t="s">
        <v>49</v>
      </c>
      <c r="C3885" s="14" t="s">
        <v>18345</v>
      </c>
      <c r="D3885" s="14" t="s">
        <v>117</v>
      </c>
      <c r="E3885" s="14" t="s">
        <v>18346</v>
      </c>
      <c r="F3885" s="14" t="s">
        <v>137</v>
      </c>
      <c r="G3885" s="26">
        <v>43585</v>
      </c>
      <c r="H3885" s="14">
        <v>2004</v>
      </c>
      <c r="I3885" s="14" t="s">
        <v>360</v>
      </c>
      <c r="J3885" s="14" t="s">
        <v>105</v>
      </c>
      <c r="K3885" s="14" t="s">
        <v>2603</v>
      </c>
      <c r="L3885" s="14" t="s">
        <v>18347</v>
      </c>
      <c r="M3885" s="14">
        <f t="shared" si="480"/>
        <v>2019</v>
      </c>
      <c r="N3885" s="14">
        <f t="shared" si="481"/>
        <v>4</v>
      </c>
      <c r="O3885" s="14" t="str">
        <f>IFERROR(VLOOKUP(I3885,Lists!$F$2:$G$16,2,FALSE()),"Not Rated")</f>
        <v>Adults</v>
      </c>
      <c r="P3885" s="14">
        <f t="shared" si="482"/>
        <v>1</v>
      </c>
      <c r="Q3885" s="14" t="str">
        <f t="shared" si="483"/>
        <v>Taiwan</v>
      </c>
      <c r="R3885" s="14" t="str">
        <f t="shared" si="484"/>
        <v>|Taiwan|</v>
      </c>
      <c r="S3885" s="14" t="str">
        <f t="shared" si="485"/>
        <v>|Crime TV Shows|International TV Shows|Romantic TV Shows|</v>
      </c>
      <c r="T3885" s="14" t="str">
        <f t="shared" si="486"/>
        <v>|Unknown|</v>
      </c>
      <c r="U3885" s="14" t="str">
        <f t="shared" si="487"/>
        <v>|Dylan Kuo|Ady An|Lan Cheng-Lung|Michael Chang|Joelle Lu|</v>
      </c>
    </row>
    <row r="3886" spans="1:21">
      <c r="A3886" s="14" t="s">
        <v>18348</v>
      </c>
      <c r="B3886" s="14" t="s">
        <v>49</v>
      </c>
      <c r="C3886" s="14" t="s">
        <v>18349</v>
      </c>
      <c r="D3886" s="14" t="s">
        <v>117</v>
      </c>
      <c r="E3886" s="14" t="s">
        <v>18350</v>
      </c>
      <c r="F3886" s="14" t="s">
        <v>115</v>
      </c>
      <c r="G3886" s="26">
        <v>43584</v>
      </c>
      <c r="H3886" s="14">
        <v>2018</v>
      </c>
      <c r="I3886" s="14" t="s">
        <v>360</v>
      </c>
      <c r="J3886" s="14" t="s">
        <v>107</v>
      </c>
      <c r="K3886" s="14" t="s">
        <v>16183</v>
      </c>
      <c r="L3886" s="14" t="s">
        <v>18351</v>
      </c>
      <c r="M3886" s="14">
        <f t="shared" si="480"/>
        <v>2019</v>
      </c>
      <c r="N3886" s="14">
        <f t="shared" si="481"/>
        <v>4</v>
      </c>
      <c r="O3886" s="14" t="str">
        <f>IFERROR(VLOOKUP(I3886,Lists!$F$2:$G$16,2,FALSE()),"Not Rated")</f>
        <v>Adults</v>
      </c>
      <c r="P3886" s="14">
        <f t="shared" si="482"/>
        <v>3</v>
      </c>
      <c r="Q3886" s="14" t="str">
        <f t="shared" si="483"/>
        <v>United States</v>
      </c>
      <c r="R3886" s="14" t="str">
        <f t="shared" si="484"/>
        <v>|United States|</v>
      </c>
      <c r="S3886" s="14" t="str">
        <f t="shared" si="485"/>
        <v>|TV Action &amp; Adventure|TV Comedies|TV Horror|</v>
      </c>
      <c r="T3886" s="14" t="str">
        <f t="shared" si="486"/>
        <v>|Unknown|</v>
      </c>
      <c r="U3886" s="14" t="str">
        <f t="shared" si="487"/>
        <v>|Bruce Campbell|Lucy Lawless|Ray Santiago|Dana DeLorenzo|Jill Marie Jones|</v>
      </c>
    </row>
    <row r="3887" spans="1:21">
      <c r="A3887" s="14" t="s">
        <v>18352</v>
      </c>
      <c r="B3887" s="14" t="s">
        <v>48</v>
      </c>
      <c r="C3887" s="14" t="s">
        <v>18353</v>
      </c>
      <c r="D3887" s="14" t="s">
        <v>18354</v>
      </c>
      <c r="E3887" s="14" t="s">
        <v>18355</v>
      </c>
      <c r="F3887" s="14" t="s">
        <v>116</v>
      </c>
      <c r="G3887" s="26">
        <v>43584</v>
      </c>
      <c r="H3887" s="14">
        <v>2018</v>
      </c>
      <c r="I3887" s="14" t="s">
        <v>360</v>
      </c>
      <c r="J3887" s="14" t="s">
        <v>1008</v>
      </c>
      <c r="K3887" s="14" t="s">
        <v>444</v>
      </c>
      <c r="L3887" s="14" t="s">
        <v>18356</v>
      </c>
      <c r="M3887" s="14">
        <f t="shared" si="480"/>
        <v>2019</v>
      </c>
      <c r="N3887" s="14">
        <f t="shared" si="481"/>
        <v>4</v>
      </c>
      <c r="O3887" s="14" t="str">
        <f>IFERROR(VLOOKUP(I3887,Lists!$F$2:$G$16,2,FALSE()),"Not Rated")</f>
        <v>Adults</v>
      </c>
      <c r="P3887" s="14">
        <f t="shared" si="482"/>
        <v>119</v>
      </c>
      <c r="Q3887" s="14" t="str">
        <f t="shared" si="483"/>
        <v>India</v>
      </c>
      <c r="R3887" s="14" t="str">
        <f t="shared" si="484"/>
        <v>|India|</v>
      </c>
      <c r="S3887" s="14" t="str">
        <f t="shared" si="485"/>
        <v>|Dramas|Independent Movies|International Movies|</v>
      </c>
      <c r="T3887" s="14" t="str">
        <f t="shared" si="486"/>
        <v>|Dar Gai|</v>
      </c>
      <c r="U3887" s="14" t="str">
        <f t="shared" si="487"/>
        <v>|Zoya Hussain|Suhasini Mulay|Jim Sarbh|Aarya Dave|Anjum Rajabali|M.K. Raina|</v>
      </c>
    </row>
    <row r="3888" spans="1:21">
      <c r="A3888" s="14" t="s">
        <v>18357</v>
      </c>
      <c r="B3888" s="14" t="s">
        <v>49</v>
      </c>
      <c r="C3888" s="14" t="s">
        <v>18358</v>
      </c>
      <c r="D3888" s="14" t="s">
        <v>117</v>
      </c>
      <c r="E3888" s="14" t="s">
        <v>18359</v>
      </c>
      <c r="F3888" s="14" t="s">
        <v>4904</v>
      </c>
      <c r="G3888" s="26">
        <v>43583</v>
      </c>
      <c r="H3888" s="14">
        <v>2018</v>
      </c>
      <c r="I3888" s="14" t="s">
        <v>360</v>
      </c>
      <c r="J3888" s="14" t="s">
        <v>521</v>
      </c>
      <c r="K3888" s="14" t="s">
        <v>992</v>
      </c>
      <c r="L3888" s="14" t="s">
        <v>18360</v>
      </c>
      <c r="M3888" s="14">
        <f t="shared" si="480"/>
        <v>2019</v>
      </c>
      <c r="N3888" s="14">
        <f t="shared" si="481"/>
        <v>4</v>
      </c>
      <c r="O3888" s="14" t="str">
        <f>IFERROR(VLOOKUP(I3888,Lists!$F$2:$G$16,2,FALSE()),"Not Rated")</f>
        <v>Adults</v>
      </c>
      <c r="P3888" s="14">
        <f t="shared" si="482"/>
        <v>5</v>
      </c>
      <c r="Q3888" s="14" t="str">
        <f t="shared" si="483"/>
        <v>Mexico</v>
      </c>
      <c r="R3888" s="14" t="str">
        <f t="shared" si="484"/>
        <v>|Mexico|United States|</v>
      </c>
      <c r="S3888" s="14" t="str">
        <f t="shared" si="485"/>
        <v>|Crime TV Shows|International TV Shows|Spanish-Language TV Shows|</v>
      </c>
      <c r="T3888" s="14" t="str">
        <f t="shared" si="486"/>
        <v>|Unknown|</v>
      </c>
      <c r="U3888" s="14" t="str">
        <f t="shared" si="487"/>
        <v>|Blanca Soto|Litzy|Damián Alcázar|Marco Pérez|Jorge Zárate|Rossana San Juan|Andrés Palacios|Rebecca Jones|Lincoln Palomeque|</v>
      </c>
    </row>
    <row r="3889" spans="1:21">
      <c r="A3889" s="14" t="s">
        <v>18361</v>
      </c>
      <c r="B3889" s="14" t="s">
        <v>49</v>
      </c>
      <c r="C3889" s="14" t="s">
        <v>18362</v>
      </c>
      <c r="D3889" s="14" t="s">
        <v>117</v>
      </c>
      <c r="E3889" s="14" t="s">
        <v>18363</v>
      </c>
      <c r="F3889" s="14" t="s">
        <v>115</v>
      </c>
      <c r="G3889" s="26">
        <v>43581</v>
      </c>
      <c r="H3889" s="14">
        <v>2019</v>
      </c>
      <c r="I3889" s="14" t="s">
        <v>360</v>
      </c>
      <c r="J3889" s="14" t="s">
        <v>105</v>
      </c>
      <c r="K3889" s="14" t="s">
        <v>18364</v>
      </c>
      <c r="L3889" s="14" t="s">
        <v>18365</v>
      </c>
      <c r="M3889" s="14">
        <f t="shared" si="480"/>
        <v>2019</v>
      </c>
      <c r="N3889" s="14">
        <f t="shared" si="481"/>
        <v>4</v>
      </c>
      <c r="O3889" s="14" t="str">
        <f>IFERROR(VLOOKUP(I3889,Lists!$F$2:$G$16,2,FALSE()),"Not Rated")</f>
        <v>Adults</v>
      </c>
      <c r="P3889" s="14">
        <f t="shared" si="482"/>
        <v>1</v>
      </c>
      <c r="Q3889" s="14" t="str">
        <f t="shared" si="483"/>
        <v>United States</v>
      </c>
      <c r="R3889" s="14" t="str">
        <f t="shared" si="484"/>
        <v>|United States|</v>
      </c>
      <c r="S3889" s="14" t="str">
        <f t="shared" si="485"/>
        <v>|TV Horror|TV Mysteries|Teen TV Shows|</v>
      </c>
      <c r="T3889" s="14" t="str">
        <f t="shared" si="486"/>
        <v>|Unknown|</v>
      </c>
      <c r="U3889" s="14" t="str">
        <f t="shared" si="487"/>
        <v>|Sivan Alyra Rose|Uma Thurman|Tony Goldwyn|Marcus LaVoi|Nicholas Galitzine|Kyanna Simone Simpson|Griffin Powell-Arcand|Lilli Kay|Sarah Mezzanotte|Lilliya Scarlett Reid|</v>
      </c>
    </row>
    <row r="3890" spans="1:21">
      <c r="A3890" s="14" t="s">
        <v>18366</v>
      </c>
      <c r="B3890" s="14" t="s">
        <v>48</v>
      </c>
      <c r="C3890" s="14" t="s">
        <v>18367</v>
      </c>
      <c r="D3890" s="14" t="s">
        <v>305</v>
      </c>
      <c r="E3890" s="14" t="s">
        <v>18368</v>
      </c>
      <c r="F3890" s="14" t="s">
        <v>141</v>
      </c>
      <c r="G3890" s="26">
        <v>43581</v>
      </c>
      <c r="H3890" s="14">
        <v>2019</v>
      </c>
      <c r="I3890" s="14" t="s">
        <v>360</v>
      </c>
      <c r="J3890" s="14" t="s">
        <v>436</v>
      </c>
      <c r="K3890" s="14" t="s">
        <v>542</v>
      </c>
      <c r="L3890" s="14" t="s">
        <v>18369</v>
      </c>
      <c r="M3890" s="14">
        <f t="shared" si="480"/>
        <v>2019</v>
      </c>
      <c r="N3890" s="14">
        <f t="shared" si="481"/>
        <v>4</v>
      </c>
      <c r="O3890" s="14" t="str">
        <f>IFERROR(VLOOKUP(I3890,Lists!$F$2:$G$16,2,FALSE()),"Not Rated")</f>
        <v>Adults</v>
      </c>
      <c r="P3890" s="14">
        <f t="shared" si="482"/>
        <v>91</v>
      </c>
      <c r="Q3890" s="14" t="str">
        <f t="shared" si="483"/>
        <v>Colombia</v>
      </c>
      <c r="R3890" s="14" t="str">
        <f t="shared" si="484"/>
        <v>|Colombia|</v>
      </c>
      <c r="S3890" s="14" t="str">
        <f t="shared" si="485"/>
        <v>|Comedies|International Movies|Romantic Movies|</v>
      </c>
      <c r="T3890" s="14" t="str">
        <f t="shared" si="486"/>
        <v>|Fernando Ayllón|</v>
      </c>
      <c r="U3890" s="14" t="str">
        <f t="shared" si="487"/>
        <v>|Ricardo Quevedo|Liss Pereira|Iván Marín|Lorna Cepeda|Carolina Sarmiento|Linda Baldrich|Joavany Álvarez|María Cecilia Botero|Rocío Tavera|Bruno Díaz|</v>
      </c>
    </row>
    <row r="3891" spans="1:21">
      <c r="A3891" s="14" t="s">
        <v>18370</v>
      </c>
      <c r="B3891" s="14" t="s">
        <v>48</v>
      </c>
      <c r="C3891" s="14" t="s">
        <v>18371</v>
      </c>
      <c r="D3891" s="14" t="s">
        <v>298</v>
      </c>
      <c r="E3891" s="14" t="s">
        <v>18372</v>
      </c>
      <c r="F3891" s="14" t="s">
        <v>129</v>
      </c>
      <c r="G3891" s="26">
        <v>43581</v>
      </c>
      <c r="H3891" s="14">
        <v>2019</v>
      </c>
      <c r="I3891" s="14" t="s">
        <v>360</v>
      </c>
      <c r="J3891" s="14" t="s">
        <v>682</v>
      </c>
      <c r="K3891" s="14" t="s">
        <v>834</v>
      </c>
      <c r="L3891" s="14" t="s">
        <v>18373</v>
      </c>
      <c r="M3891" s="14">
        <f t="shared" si="480"/>
        <v>2019</v>
      </c>
      <c r="N3891" s="14">
        <f t="shared" si="481"/>
        <v>4</v>
      </c>
      <c r="O3891" s="14" t="str">
        <f>IFERROR(VLOOKUP(I3891,Lists!$F$2:$G$16,2,FALSE()),"Not Rated")</f>
        <v>Adults</v>
      </c>
      <c r="P3891" s="14">
        <f t="shared" si="482"/>
        <v>122</v>
      </c>
      <c r="Q3891" s="14" t="str">
        <f t="shared" si="483"/>
        <v>Turkey</v>
      </c>
      <c r="R3891" s="14" t="str">
        <f t="shared" si="484"/>
        <v>|Turkey|</v>
      </c>
      <c r="S3891" s="14" t="str">
        <f t="shared" si="485"/>
        <v>|Comedies|Dramas|International Movies|</v>
      </c>
      <c r="T3891" s="14" t="str">
        <f t="shared" si="486"/>
        <v>|Yılmaz Erdoğan|</v>
      </c>
      <c r="U3891" s="14" t="str">
        <f t="shared" si="487"/>
        <v>|Yılmaz Erdoğan|Kıvanç Tatlıtuğ|Ezgi Mola|Bensu Soral|Rıza Kocaoğlu|Okan Çabalar|Güven Kıraç|Ahmet Mümtaz Taylan|</v>
      </c>
    </row>
    <row r="3892" spans="1:21">
      <c r="A3892" s="14" t="s">
        <v>18374</v>
      </c>
      <c r="B3892" s="14" t="s">
        <v>48</v>
      </c>
      <c r="C3892" s="14" t="s">
        <v>18375</v>
      </c>
      <c r="D3892" s="14" t="s">
        <v>18376</v>
      </c>
      <c r="E3892" s="14" t="s">
        <v>18377</v>
      </c>
      <c r="F3892" s="14" t="s">
        <v>116</v>
      </c>
      <c r="G3892" s="26">
        <v>43581</v>
      </c>
      <c r="H3892" s="14">
        <v>2018</v>
      </c>
      <c r="I3892" s="14" t="s">
        <v>362</v>
      </c>
      <c r="J3892" s="14" t="s">
        <v>443</v>
      </c>
      <c r="K3892" s="14" t="s">
        <v>834</v>
      </c>
      <c r="L3892" s="14" t="s">
        <v>18378</v>
      </c>
      <c r="M3892" s="14">
        <f t="shared" si="480"/>
        <v>2019</v>
      </c>
      <c r="N3892" s="14">
        <f t="shared" si="481"/>
        <v>4</v>
      </c>
      <c r="O3892" s="14" t="str">
        <f>IFERROR(VLOOKUP(I3892,Lists!$F$2:$G$16,2,FALSE()),"Not Rated")</f>
        <v>Older Kids</v>
      </c>
      <c r="P3892" s="14">
        <f t="shared" si="482"/>
        <v>125</v>
      </c>
      <c r="Q3892" s="14" t="str">
        <f t="shared" si="483"/>
        <v>India</v>
      </c>
      <c r="R3892" s="14" t="str">
        <f t="shared" si="484"/>
        <v>|India|</v>
      </c>
      <c r="S3892" s="14" t="str">
        <f t="shared" si="485"/>
        <v>|Comedies|Dramas|International Movies|</v>
      </c>
      <c r="T3892" s="14" t="str">
        <f t="shared" si="486"/>
        <v>|Sathyan Anthikad|</v>
      </c>
      <c r="U3892" s="14" t="str">
        <f t="shared" si="487"/>
        <v>|Fahadh Faasil|Sreenivasan|Nikhila Vimal|Devika Sanjay|Anju Kurian|K.P.A.C. Lalitha|</v>
      </c>
    </row>
    <row r="3893" spans="1:21">
      <c r="A3893" s="14" t="s">
        <v>18379</v>
      </c>
      <c r="B3893" s="14" t="s">
        <v>48</v>
      </c>
      <c r="C3893" s="14" t="s">
        <v>18380</v>
      </c>
      <c r="D3893" s="14" t="s">
        <v>18381</v>
      </c>
      <c r="E3893" s="14" t="s">
        <v>117</v>
      </c>
      <c r="F3893" s="14" t="s">
        <v>115</v>
      </c>
      <c r="G3893" s="26">
        <v>43581</v>
      </c>
      <c r="H3893" s="14">
        <v>2019</v>
      </c>
      <c r="I3893" s="14" t="s">
        <v>361</v>
      </c>
      <c r="J3893" s="14" t="s">
        <v>4168</v>
      </c>
      <c r="K3893" s="14" t="s">
        <v>927</v>
      </c>
      <c r="L3893" s="14" t="s">
        <v>18382</v>
      </c>
      <c r="M3893" s="14">
        <f t="shared" si="480"/>
        <v>2019</v>
      </c>
      <c r="N3893" s="14">
        <f t="shared" si="481"/>
        <v>4</v>
      </c>
      <c r="O3893" s="14" t="str">
        <f>IFERROR(VLOOKUP(I3893,Lists!$F$2:$G$16,2,FALSE()),"Not Rated")</f>
        <v>Teens</v>
      </c>
      <c r="P3893" s="14">
        <f t="shared" si="482"/>
        <v>49</v>
      </c>
      <c r="Q3893" s="14" t="str">
        <f t="shared" si="483"/>
        <v>United States</v>
      </c>
      <c r="R3893" s="14" t="str">
        <f t="shared" si="484"/>
        <v>|United States|</v>
      </c>
      <c r="S3893" s="14" t="str">
        <f t="shared" si="485"/>
        <v>|Documentaries|Music &amp; Musicals|</v>
      </c>
      <c r="T3893" s="14" t="str">
        <f t="shared" si="486"/>
        <v>|Brian Oakes|</v>
      </c>
      <c r="U3893" s="14" t="str">
        <f t="shared" si="487"/>
        <v>|Unknown|</v>
      </c>
    </row>
    <row r="3894" spans="1:21">
      <c r="A3894" s="14" t="s">
        <v>18383</v>
      </c>
      <c r="B3894" s="14" t="s">
        <v>49</v>
      </c>
      <c r="C3894" s="14" t="s">
        <v>18384</v>
      </c>
      <c r="D3894" s="14" t="s">
        <v>117</v>
      </c>
      <c r="E3894" s="14" t="s">
        <v>117</v>
      </c>
      <c r="F3894" s="14" t="s">
        <v>115</v>
      </c>
      <c r="G3894" s="26">
        <v>43581</v>
      </c>
      <c r="H3894" s="14">
        <v>2019</v>
      </c>
      <c r="I3894" s="14" t="s">
        <v>362</v>
      </c>
      <c r="J3894" s="14" t="s">
        <v>105</v>
      </c>
      <c r="K3894" s="14" t="s">
        <v>257</v>
      </c>
      <c r="L3894" s="14" t="s">
        <v>18385</v>
      </c>
      <c r="M3894" s="14">
        <f t="shared" si="480"/>
        <v>2019</v>
      </c>
      <c r="N3894" s="14">
        <f t="shared" si="481"/>
        <v>4</v>
      </c>
      <c r="O3894" s="14" t="str">
        <f>IFERROR(VLOOKUP(I3894,Lists!$F$2:$G$16,2,FALSE()),"Not Rated")</f>
        <v>Older Kids</v>
      </c>
      <c r="P3894" s="14">
        <f t="shared" si="482"/>
        <v>1</v>
      </c>
      <c r="Q3894" s="14" t="str">
        <f t="shared" si="483"/>
        <v>United States</v>
      </c>
      <c r="R3894" s="14" t="str">
        <f t="shared" si="484"/>
        <v>|United States|</v>
      </c>
      <c r="S3894" s="14" t="str">
        <f t="shared" si="485"/>
        <v>|Docuseries|</v>
      </c>
      <c r="T3894" s="14" t="str">
        <f t="shared" si="486"/>
        <v>|Unknown|</v>
      </c>
      <c r="U3894" s="14" t="str">
        <f t="shared" si="487"/>
        <v>|Unknown|</v>
      </c>
    </row>
    <row r="3895" spans="1:21">
      <c r="A3895" s="14" t="s">
        <v>18386</v>
      </c>
      <c r="B3895" s="14" t="s">
        <v>49</v>
      </c>
      <c r="C3895" s="14" t="s">
        <v>18387</v>
      </c>
      <c r="D3895" s="14" t="s">
        <v>301</v>
      </c>
      <c r="E3895" s="14" t="s">
        <v>18388</v>
      </c>
      <c r="F3895" s="14" t="s">
        <v>117</v>
      </c>
      <c r="G3895" s="26">
        <v>43580</v>
      </c>
      <c r="H3895" s="14">
        <v>2015</v>
      </c>
      <c r="I3895" s="14" t="s">
        <v>363</v>
      </c>
      <c r="J3895" s="14" t="s">
        <v>105</v>
      </c>
      <c r="K3895" s="14" t="s">
        <v>62</v>
      </c>
      <c r="L3895" s="14" t="s">
        <v>18389</v>
      </c>
      <c r="M3895" s="14">
        <f t="shared" si="480"/>
        <v>2019</v>
      </c>
      <c r="N3895" s="14">
        <f t="shared" si="481"/>
        <v>4</v>
      </c>
      <c r="O3895" s="14" t="str">
        <f>IFERROR(VLOOKUP(I3895,Lists!$F$2:$G$16,2,FALSE()),"Not Rated")</f>
        <v>Adults</v>
      </c>
      <c r="P3895" s="14">
        <f t="shared" si="482"/>
        <v>1</v>
      </c>
      <c r="Q3895" s="14" t="str">
        <f t="shared" si="483"/>
        <v>Unknown</v>
      </c>
      <c r="R3895" s="14" t="str">
        <f t="shared" si="484"/>
        <v>|Unknown|</v>
      </c>
      <c r="S3895" s="14" t="str">
        <f t="shared" si="485"/>
        <v>|TV Shows|</v>
      </c>
      <c r="T3895" s="14" t="str">
        <f t="shared" si="486"/>
        <v>|Quentin Tarantino|</v>
      </c>
      <c r="U3895" s="14" t="str">
        <f t="shared" si="487"/>
        <v>|Samuel L. Jackson|Kurt Russell|Jennifer Jason Leigh|Walton Goggins|Demián Bichir|Tim Roth|Michael Madsen|Bruce Dern|James Parks|</v>
      </c>
    </row>
    <row r="3896" spans="1:21">
      <c r="A3896" s="14" t="s">
        <v>18390</v>
      </c>
      <c r="B3896" s="14" t="s">
        <v>48</v>
      </c>
      <c r="C3896" s="14" t="s">
        <v>18391</v>
      </c>
      <c r="D3896" s="14" t="s">
        <v>18392</v>
      </c>
      <c r="E3896" s="14" t="s">
        <v>18393</v>
      </c>
      <c r="F3896" s="14" t="s">
        <v>143</v>
      </c>
      <c r="G3896" s="26">
        <v>43575</v>
      </c>
      <c r="H3896" s="14">
        <v>2018</v>
      </c>
      <c r="I3896" s="14" t="s">
        <v>360</v>
      </c>
      <c r="J3896" s="14" t="s">
        <v>18394</v>
      </c>
      <c r="K3896" s="14" t="s">
        <v>475</v>
      </c>
      <c r="L3896" s="14" t="s">
        <v>18395</v>
      </c>
      <c r="M3896" s="14">
        <f t="shared" si="480"/>
        <v>2019</v>
      </c>
      <c r="N3896" s="14">
        <f t="shared" si="481"/>
        <v>4</v>
      </c>
      <c r="O3896" s="14" t="str">
        <f>IFERROR(VLOOKUP(I3896,Lists!$F$2:$G$16,2,FALSE()),"Not Rated")</f>
        <v>Adults</v>
      </c>
      <c r="P3896" s="14">
        <f t="shared" si="482"/>
        <v>168</v>
      </c>
      <c r="Q3896" s="14" t="str">
        <f t="shared" si="483"/>
        <v>Denmark</v>
      </c>
      <c r="R3896" s="14" t="str">
        <f t="shared" si="484"/>
        <v>|Denmark|</v>
      </c>
      <c r="S3896" s="14" t="str">
        <f t="shared" si="485"/>
        <v>|Dramas|International Movies|</v>
      </c>
      <c r="T3896" s="14" t="str">
        <f t="shared" si="486"/>
        <v>|Bille August|</v>
      </c>
      <c r="U3896" s="14" t="str">
        <f t="shared" si="487"/>
        <v>|Esben Smed|Katrine Rosenthal|Benjamin Kitter|Julie Christiansen|Tommy Kenter|Tammi Øst|Rasmus Bjerg|Ole Lemmeke|Sarah Viktoria Bjerregaard|Anders Hove|Jens Albinus|</v>
      </c>
    </row>
    <row r="3897" spans="1:21">
      <c r="A3897" s="14" t="s">
        <v>18396</v>
      </c>
      <c r="B3897" s="14" t="s">
        <v>48</v>
      </c>
      <c r="C3897" s="14" t="s">
        <v>18397</v>
      </c>
      <c r="D3897" s="14" t="s">
        <v>18398</v>
      </c>
      <c r="E3897" s="14" t="s">
        <v>117</v>
      </c>
      <c r="F3897" s="14" t="s">
        <v>117</v>
      </c>
      <c r="G3897" s="26">
        <v>43575</v>
      </c>
      <c r="H3897" s="14">
        <v>2019</v>
      </c>
      <c r="I3897" s="14" t="s">
        <v>360</v>
      </c>
      <c r="J3897" s="14" t="s">
        <v>653</v>
      </c>
      <c r="K3897" s="14" t="s">
        <v>927</v>
      </c>
      <c r="L3897" s="14" t="s">
        <v>18399</v>
      </c>
      <c r="M3897" s="14">
        <f t="shared" si="480"/>
        <v>2019</v>
      </c>
      <c r="N3897" s="14">
        <f t="shared" si="481"/>
        <v>4</v>
      </c>
      <c r="O3897" s="14" t="str">
        <f>IFERROR(VLOOKUP(I3897,Lists!$F$2:$G$16,2,FALSE()),"Not Rated")</f>
        <v>Adults</v>
      </c>
      <c r="P3897" s="14">
        <f t="shared" si="482"/>
        <v>98</v>
      </c>
      <c r="Q3897" s="14" t="str">
        <f t="shared" si="483"/>
        <v>Unknown</v>
      </c>
      <c r="R3897" s="14" t="str">
        <f t="shared" si="484"/>
        <v>|Unknown|</v>
      </c>
      <c r="S3897" s="14" t="str">
        <f t="shared" si="485"/>
        <v>|Documentaries|Music &amp; Musicals|</v>
      </c>
      <c r="T3897" s="14" t="str">
        <f t="shared" si="486"/>
        <v>|Fab Five Freddie|</v>
      </c>
      <c r="U3897" s="14" t="str">
        <f t="shared" si="487"/>
        <v>|Unknown|</v>
      </c>
    </row>
    <row r="3898" spans="1:21">
      <c r="A3898" s="14" t="s">
        <v>18400</v>
      </c>
      <c r="B3898" s="14" t="s">
        <v>48</v>
      </c>
      <c r="C3898" s="14" t="s">
        <v>18401</v>
      </c>
      <c r="D3898" s="14" t="s">
        <v>18402</v>
      </c>
      <c r="E3898" s="14" t="s">
        <v>18403</v>
      </c>
      <c r="F3898" s="14" t="s">
        <v>117</v>
      </c>
      <c r="G3898" s="26">
        <v>43574</v>
      </c>
      <c r="H3898" s="14">
        <v>2019</v>
      </c>
      <c r="I3898" s="14" t="s">
        <v>361</v>
      </c>
      <c r="J3898" s="14" t="s">
        <v>4073</v>
      </c>
      <c r="K3898" s="14" t="s">
        <v>247</v>
      </c>
      <c r="L3898" s="14" t="s">
        <v>18404</v>
      </c>
      <c r="M3898" s="14">
        <f t="shared" si="480"/>
        <v>2019</v>
      </c>
      <c r="N3898" s="14">
        <f t="shared" si="481"/>
        <v>4</v>
      </c>
      <c r="O3898" s="14" t="str">
        <f>IFERROR(VLOOKUP(I3898,Lists!$F$2:$G$16,2,FALSE()),"Not Rated")</f>
        <v>Teens</v>
      </c>
      <c r="P3898" s="14">
        <f t="shared" si="482"/>
        <v>77</v>
      </c>
      <c r="Q3898" s="14" t="str">
        <f t="shared" si="483"/>
        <v>Unknown</v>
      </c>
      <c r="R3898" s="14" t="str">
        <f t="shared" si="484"/>
        <v>|Unknown|</v>
      </c>
      <c r="S3898" s="14" t="str">
        <f t="shared" si="485"/>
        <v>|Documentaries|</v>
      </c>
      <c r="T3898" s="14" t="str">
        <f t="shared" si="486"/>
        <v>|Sandra Restrepo|</v>
      </c>
      <c r="U3898" s="14" t="str">
        <f t="shared" si="487"/>
        <v>|Brené Brown|</v>
      </c>
    </row>
    <row r="3899" spans="1:21">
      <c r="A3899" s="14" t="s">
        <v>18405</v>
      </c>
      <c r="B3899" s="14" t="s">
        <v>49</v>
      </c>
      <c r="C3899" s="14" t="s">
        <v>18406</v>
      </c>
      <c r="D3899" s="14" t="s">
        <v>117</v>
      </c>
      <c r="E3899" s="14" t="s">
        <v>18407</v>
      </c>
      <c r="F3899" s="14" t="s">
        <v>137</v>
      </c>
      <c r="G3899" s="26">
        <v>43574</v>
      </c>
      <c r="H3899" s="14">
        <v>2005</v>
      </c>
      <c r="I3899" s="14" t="s">
        <v>360</v>
      </c>
      <c r="J3899" s="14" t="s">
        <v>105</v>
      </c>
      <c r="K3899" s="14" t="s">
        <v>1114</v>
      </c>
      <c r="L3899" s="14" t="s">
        <v>18408</v>
      </c>
      <c r="M3899" s="14">
        <f t="shared" si="480"/>
        <v>2019</v>
      </c>
      <c r="N3899" s="14">
        <f t="shared" si="481"/>
        <v>4</v>
      </c>
      <c r="O3899" s="14" t="str">
        <f>IFERROR(VLOOKUP(I3899,Lists!$F$2:$G$16,2,FALSE()),"Not Rated")</f>
        <v>Adults</v>
      </c>
      <c r="P3899" s="14">
        <f t="shared" si="482"/>
        <v>1</v>
      </c>
      <c r="Q3899" s="14" t="str">
        <f t="shared" si="483"/>
        <v>Taiwan</v>
      </c>
      <c r="R3899" s="14" t="str">
        <f t="shared" si="484"/>
        <v>|Taiwan|</v>
      </c>
      <c r="S3899" s="14" t="str">
        <f t="shared" si="485"/>
        <v>|International TV Shows|TV Action &amp; Adventure|TV Comedies|</v>
      </c>
      <c r="T3899" s="14" t="str">
        <f t="shared" si="486"/>
        <v>|Unknown|</v>
      </c>
      <c r="U3899" s="14" t="str">
        <f t="shared" si="487"/>
        <v>|Aaron Yan|Jiro Wang|Calvin Ka-Sing Chen|Danson Tang|Tsai Yi-chen|Alien Huang|</v>
      </c>
    </row>
    <row r="3900" spans="1:21">
      <c r="A3900" s="14" t="s">
        <v>18409</v>
      </c>
      <c r="B3900" s="14" t="s">
        <v>49</v>
      </c>
      <c r="C3900" s="14" t="s">
        <v>18410</v>
      </c>
      <c r="D3900" s="14" t="s">
        <v>117</v>
      </c>
      <c r="E3900" s="14" t="s">
        <v>18411</v>
      </c>
      <c r="F3900" s="14" t="s">
        <v>127</v>
      </c>
      <c r="G3900" s="26">
        <v>43574</v>
      </c>
      <c r="H3900" s="14">
        <v>2019</v>
      </c>
      <c r="I3900" s="14" t="s">
        <v>360</v>
      </c>
      <c r="J3900" s="14" t="s">
        <v>105</v>
      </c>
      <c r="K3900" s="14" t="s">
        <v>1415</v>
      </c>
      <c r="L3900" s="14" t="s">
        <v>18412</v>
      </c>
      <c r="M3900" s="14">
        <f t="shared" si="480"/>
        <v>2019</v>
      </c>
      <c r="N3900" s="14">
        <f t="shared" si="481"/>
        <v>4</v>
      </c>
      <c r="O3900" s="14" t="str">
        <f>IFERROR(VLOOKUP(I3900,Lists!$F$2:$G$16,2,FALSE()),"Not Rated")</f>
        <v>Adults</v>
      </c>
      <c r="P3900" s="14">
        <f t="shared" si="482"/>
        <v>1</v>
      </c>
      <c r="Q3900" s="14" t="str">
        <f t="shared" si="483"/>
        <v>Australia</v>
      </c>
      <c r="R3900" s="14" t="str">
        <f t="shared" si="484"/>
        <v>|Australia|</v>
      </c>
      <c r="S3900" s="14" t="str">
        <f t="shared" si="485"/>
        <v>|International TV Shows|TV Comedies|</v>
      </c>
      <c r="T3900" s="14" t="str">
        <f t="shared" si="486"/>
        <v>|Unknown|</v>
      </c>
      <c r="U3900" s="14" t="str">
        <f t="shared" si="487"/>
        <v>|Chris Lilley|</v>
      </c>
    </row>
    <row r="3901" spans="1:21">
      <c r="A3901" s="14" t="s">
        <v>18413</v>
      </c>
      <c r="B3901" s="14" t="s">
        <v>48</v>
      </c>
      <c r="C3901" s="14" t="s">
        <v>18414</v>
      </c>
      <c r="D3901" s="14" t="s">
        <v>18415</v>
      </c>
      <c r="E3901" s="14" t="s">
        <v>18416</v>
      </c>
      <c r="F3901" s="14" t="s">
        <v>116</v>
      </c>
      <c r="G3901" s="26">
        <v>43574</v>
      </c>
      <c r="H3901" s="14">
        <v>2019</v>
      </c>
      <c r="I3901" s="14" t="s">
        <v>361</v>
      </c>
      <c r="J3901" s="14" t="s">
        <v>724</v>
      </c>
      <c r="K3901" s="14" t="s">
        <v>444</v>
      </c>
      <c r="L3901" s="14" t="s">
        <v>18417</v>
      </c>
      <c r="M3901" s="14">
        <f t="shared" si="480"/>
        <v>2019</v>
      </c>
      <c r="N3901" s="14">
        <f t="shared" si="481"/>
        <v>4</v>
      </c>
      <c r="O3901" s="14" t="str">
        <f>IFERROR(VLOOKUP(I3901,Lists!$F$2:$G$16,2,FALSE()),"Not Rated")</f>
        <v>Teens</v>
      </c>
      <c r="P3901" s="14">
        <f t="shared" si="482"/>
        <v>102</v>
      </c>
      <c r="Q3901" s="14" t="str">
        <f t="shared" si="483"/>
        <v>India</v>
      </c>
      <c r="R3901" s="14" t="str">
        <f t="shared" si="484"/>
        <v>|India|</v>
      </c>
      <c r="S3901" s="14" t="str">
        <f t="shared" si="485"/>
        <v>|Dramas|Independent Movies|International Movies|</v>
      </c>
      <c r="T3901" s="14" t="str">
        <f t="shared" si="486"/>
        <v>|Sarthak Dasgupta|</v>
      </c>
      <c r="U3901" s="14" t="str">
        <f t="shared" si="487"/>
        <v>|Manav Kaul|Amrita Bagchi|Divya Dutta|Neena Gupta|Niharika Lyra Dutt|K.C. Shankar|</v>
      </c>
    </row>
    <row r="3902" spans="1:21">
      <c r="A3902" s="14" t="s">
        <v>18418</v>
      </c>
      <c r="B3902" s="14" t="s">
        <v>49</v>
      </c>
      <c r="C3902" s="14" t="s">
        <v>18419</v>
      </c>
      <c r="D3902" s="14" t="s">
        <v>117</v>
      </c>
      <c r="E3902" s="14" t="s">
        <v>18420</v>
      </c>
      <c r="F3902" s="14" t="s">
        <v>137</v>
      </c>
      <c r="G3902" s="26">
        <v>43574</v>
      </c>
      <c r="H3902" s="14">
        <v>2017</v>
      </c>
      <c r="I3902" s="14" t="s">
        <v>360</v>
      </c>
      <c r="J3902" s="14" t="s">
        <v>105</v>
      </c>
      <c r="K3902" s="14" t="s">
        <v>15656</v>
      </c>
      <c r="L3902" s="14" t="s">
        <v>18421</v>
      </c>
      <c r="M3902" s="14">
        <f t="shared" si="480"/>
        <v>2019</v>
      </c>
      <c r="N3902" s="14">
        <f t="shared" si="481"/>
        <v>4</v>
      </c>
      <c r="O3902" s="14" t="str">
        <f>IFERROR(VLOOKUP(I3902,Lists!$F$2:$G$16,2,FALSE()),"Not Rated")</f>
        <v>Adults</v>
      </c>
      <c r="P3902" s="14">
        <f t="shared" si="482"/>
        <v>1</v>
      </c>
      <c r="Q3902" s="14" t="str">
        <f t="shared" si="483"/>
        <v>Taiwan</v>
      </c>
      <c r="R3902" s="14" t="str">
        <f t="shared" si="484"/>
        <v>|Taiwan|</v>
      </c>
      <c r="S3902" s="14" t="str">
        <f t="shared" si="485"/>
        <v>|International TV Shows|Romantic TV Shows|</v>
      </c>
      <c r="T3902" s="14" t="str">
        <f t="shared" si="486"/>
        <v>|Unknown|</v>
      </c>
      <c r="U3902" s="14" t="str">
        <f t="shared" si="487"/>
        <v>|Ruby Lin|Derek Chang|Lee Lee-zen|Archie Kao|Yen Yi-wen|Chu Chung-heng|Aaron Chen|Greg Han|Wen Chen-ling|Zhang Guang-chen|</v>
      </c>
    </row>
    <row r="3903" spans="1:21">
      <c r="A3903" s="14" t="s">
        <v>18422</v>
      </c>
      <c r="B3903" s="14" t="s">
        <v>49</v>
      </c>
      <c r="C3903" s="14" t="s">
        <v>18423</v>
      </c>
      <c r="D3903" s="14" t="s">
        <v>117</v>
      </c>
      <c r="E3903" s="14" t="s">
        <v>18424</v>
      </c>
      <c r="F3903" s="14" t="s">
        <v>5842</v>
      </c>
      <c r="G3903" s="26">
        <v>43574</v>
      </c>
      <c r="H3903" s="14">
        <v>2019</v>
      </c>
      <c r="I3903" s="14" t="s">
        <v>362</v>
      </c>
      <c r="J3903" s="14" t="s">
        <v>105</v>
      </c>
      <c r="K3903" s="14" t="s">
        <v>822</v>
      </c>
      <c r="L3903" s="14" t="s">
        <v>18425</v>
      </c>
      <c r="M3903" s="14">
        <f t="shared" si="480"/>
        <v>2019</v>
      </c>
      <c r="N3903" s="14">
        <f t="shared" si="481"/>
        <v>4</v>
      </c>
      <c r="O3903" s="14" t="str">
        <f>IFERROR(VLOOKUP(I3903,Lists!$F$2:$G$16,2,FALSE()),"Not Rated")</f>
        <v>Older Kids</v>
      </c>
      <c r="P3903" s="14">
        <f t="shared" si="482"/>
        <v>1</v>
      </c>
      <c r="Q3903" s="14" t="str">
        <f t="shared" si="483"/>
        <v>Japan</v>
      </c>
      <c r="R3903" s="14" t="str">
        <f t="shared" si="484"/>
        <v>|Japan|United States|</v>
      </c>
      <c r="S3903" s="14" t="str">
        <f t="shared" si="485"/>
        <v>|Anime Series|International TV Shows|</v>
      </c>
      <c r="T3903" s="14" t="str">
        <f t="shared" si="486"/>
        <v>|Unknown|</v>
      </c>
      <c r="U3903" s="14" t="str">
        <f t="shared" si="487"/>
        <v>|Mikako Tabe|Soki Matsumoto|Takayuki Yamada|Mai Kanazawa|Shigeru Sugimoto|Issei Takubo|Kanako Nishiyama|Yuzuha Kobayashi|Masako Matsuno|Kana Odaira|Hitoshi Honma|Ayano Kinashi|</v>
      </c>
    </row>
    <row r="3904" spans="1:21">
      <c r="A3904" s="14" t="s">
        <v>18426</v>
      </c>
      <c r="B3904" s="14" t="s">
        <v>49</v>
      </c>
      <c r="C3904" s="14" t="s">
        <v>18427</v>
      </c>
      <c r="D3904" s="14" t="s">
        <v>117</v>
      </c>
      <c r="E3904" s="14" t="s">
        <v>18428</v>
      </c>
      <c r="F3904" s="14" t="s">
        <v>133</v>
      </c>
      <c r="G3904" s="26">
        <v>43574</v>
      </c>
      <c r="H3904" s="14">
        <v>2019</v>
      </c>
      <c r="I3904" s="14" t="s">
        <v>360</v>
      </c>
      <c r="J3904" s="14" t="s">
        <v>106</v>
      </c>
      <c r="K3904" s="14" t="s">
        <v>1415</v>
      </c>
      <c r="L3904" s="14" t="s">
        <v>18429</v>
      </c>
      <c r="M3904" s="14">
        <f t="shared" si="480"/>
        <v>2019</v>
      </c>
      <c r="N3904" s="14">
        <f t="shared" si="481"/>
        <v>4</v>
      </c>
      <c r="O3904" s="14" t="str">
        <f>IFERROR(VLOOKUP(I3904,Lists!$F$2:$G$16,2,FALSE()),"Not Rated")</f>
        <v>Adults</v>
      </c>
      <c r="P3904" s="14">
        <f t="shared" si="482"/>
        <v>2</v>
      </c>
      <c r="Q3904" s="14" t="str">
        <f t="shared" si="483"/>
        <v>Brazil</v>
      </c>
      <c r="R3904" s="14" t="str">
        <f t="shared" si="484"/>
        <v>|Brazil|</v>
      </c>
      <c r="S3904" s="14" t="str">
        <f t="shared" si="485"/>
        <v>|International TV Shows|TV Comedies|</v>
      </c>
      <c r="T3904" s="14" t="str">
        <f t="shared" si="486"/>
        <v>|Unknown|</v>
      </c>
      <c r="U3904" s="14" t="str">
        <f t="shared" si="487"/>
        <v>|Emmanuelle Araújo|Douglas Silva|Sabrina Nonata|Cauã Gonçalves|Daniel Furlan|Alice Braga|Alessandra Negrini|Lorena Comparato|Rodrigo Pandolfo|Luciana Vendramini|Maria Eduarda|Sidney Alexandre|Enzo Ovideo|Mauricio Xavier|Paulo Tiefenthaler|Ary França|</v>
      </c>
    </row>
    <row r="3905" spans="1:21">
      <c r="A3905" s="14" t="s">
        <v>18430</v>
      </c>
      <c r="B3905" s="14" t="s">
        <v>48</v>
      </c>
      <c r="C3905" s="14" t="s">
        <v>18431</v>
      </c>
      <c r="D3905" s="14" t="s">
        <v>18432</v>
      </c>
      <c r="E3905" s="14" t="s">
        <v>18433</v>
      </c>
      <c r="F3905" s="14" t="s">
        <v>115</v>
      </c>
      <c r="G3905" s="26">
        <v>43574</v>
      </c>
      <c r="H3905" s="14">
        <v>2019</v>
      </c>
      <c r="I3905" s="14" t="s">
        <v>363</v>
      </c>
      <c r="J3905" s="14" t="s">
        <v>900</v>
      </c>
      <c r="K3905" s="14" t="s">
        <v>1014</v>
      </c>
      <c r="L3905" s="14" t="s">
        <v>18434</v>
      </c>
      <c r="M3905" s="14">
        <f t="shared" si="480"/>
        <v>2019</v>
      </c>
      <c r="N3905" s="14">
        <f t="shared" si="481"/>
        <v>4</v>
      </c>
      <c r="O3905" s="14" t="str">
        <f>IFERROR(VLOOKUP(I3905,Lists!$F$2:$G$16,2,FALSE()),"Not Rated")</f>
        <v>Adults</v>
      </c>
      <c r="P3905" s="14">
        <f t="shared" si="482"/>
        <v>92</v>
      </c>
      <c r="Q3905" s="14" t="str">
        <f t="shared" si="483"/>
        <v>United States</v>
      </c>
      <c r="R3905" s="14" t="str">
        <f t="shared" si="484"/>
        <v>|United States|</v>
      </c>
      <c r="S3905" s="14" t="str">
        <f t="shared" si="485"/>
        <v>|Comedies|Romantic Movies|</v>
      </c>
      <c r="T3905" s="14" t="str">
        <f t="shared" si="486"/>
        <v>|Jennifer Kaytin Robinson|</v>
      </c>
      <c r="U3905" s="14" t="str">
        <f t="shared" si="487"/>
        <v>|Gina Rodriguez|Brittany Snow|DeWanda Wise|Lakeith Stanfield|RuPaul Charles|Peter Vack|Alex Moffat|Rosario Dawson|Rebecca Naomi Jones|Jaboukie Young-White|Michelle Buteau|Questlove|</v>
      </c>
    </row>
    <row r="3906" spans="1:21">
      <c r="A3906" s="14" t="s">
        <v>18435</v>
      </c>
      <c r="B3906" s="14" t="s">
        <v>48</v>
      </c>
      <c r="C3906" s="14" t="s">
        <v>18436</v>
      </c>
      <c r="D3906" s="14" t="s">
        <v>18437</v>
      </c>
      <c r="E3906" s="14" t="s">
        <v>18438</v>
      </c>
      <c r="F3906" s="14" t="s">
        <v>18439</v>
      </c>
      <c r="G3906" s="26">
        <v>43574</v>
      </c>
      <c r="H3906" s="14">
        <v>2019</v>
      </c>
      <c r="I3906" s="14" t="s">
        <v>360</v>
      </c>
      <c r="J3906" s="14" t="s">
        <v>580</v>
      </c>
      <c r="K3906" s="14" t="s">
        <v>475</v>
      </c>
      <c r="L3906" s="14" t="s">
        <v>18440</v>
      </c>
      <c r="M3906" s="14">
        <f t="shared" ref="M3906:M3969" si="488">IF(G3906="","",YEAR(G3906))</f>
        <v>2019</v>
      </c>
      <c r="N3906" s="14">
        <f t="shared" ref="N3906:N3969" si="489">IF(G3906="","",MONTH(G3906))</f>
        <v>4</v>
      </c>
      <c r="O3906" s="14" t="str">
        <f>IFERROR(VLOOKUP(I3906,Lists!$F$2:$G$16,2,FALSE()),"Not Rated")</f>
        <v>Adults</v>
      </c>
      <c r="P3906" s="14">
        <f t="shared" ref="P3906:P3969" si="490">IFERROR(VALUE(LEFT(J3906,FIND(" ",J3906)-1)),"")</f>
        <v>111</v>
      </c>
      <c r="Q3906" s="14" t="str">
        <f t="shared" ref="Q3906:Q3969" si="491">IFERROR(LEFT(F3906,FIND(",",F3906)-1),F3906)</f>
        <v>Italy</v>
      </c>
      <c r="R3906" s="14" t="str">
        <f t="shared" ref="R3906:R3969" si="492">"|"&amp;SUBSTITUTE(F3906,", ","|")&amp;"|"</f>
        <v>|Italy|France|</v>
      </c>
      <c r="S3906" s="14" t="str">
        <f t="shared" ref="S3906:S3969" si="493">"|"&amp;SUBSTITUTE(K3906,", ","|")&amp;"|"</f>
        <v>|Dramas|International Movies|</v>
      </c>
      <c r="T3906" s="14" t="str">
        <f t="shared" ref="T3906:T3969" si="494">"|"&amp;SUBSTITUTE(D3906,", ","|")&amp;"|"</f>
        <v>|Renato De Maria|</v>
      </c>
      <c r="U3906" s="14" t="str">
        <f t="shared" ref="U3906:U3969" si="495">"|"&amp;SUBSTITUTE(E3906,", ","|")&amp;"|"</f>
        <v>|Riccardo Scamarcio|Sara Serraiocco|Alessio Praticò|Alessandro Tedeschi|Marie-Ange Casta|</v>
      </c>
    </row>
    <row r="3907" spans="1:21">
      <c r="A3907" s="14" t="s">
        <v>18441</v>
      </c>
      <c r="B3907" s="14" t="s">
        <v>48</v>
      </c>
      <c r="C3907" s="14" t="s">
        <v>18442</v>
      </c>
      <c r="D3907" s="14" t="s">
        <v>18443</v>
      </c>
      <c r="E3907" s="14" t="s">
        <v>18444</v>
      </c>
      <c r="F3907" s="14" t="s">
        <v>118</v>
      </c>
      <c r="G3907" s="26">
        <v>43572</v>
      </c>
      <c r="H3907" s="14">
        <v>2014</v>
      </c>
      <c r="I3907" s="14" t="s">
        <v>363</v>
      </c>
      <c r="J3907" s="14" t="s">
        <v>783</v>
      </c>
      <c r="K3907" s="14" t="s">
        <v>444</v>
      </c>
      <c r="L3907" s="14" t="s">
        <v>18445</v>
      </c>
      <c r="M3907" s="14">
        <f t="shared" si="488"/>
        <v>2019</v>
      </c>
      <c r="N3907" s="14">
        <f t="shared" si="489"/>
        <v>4</v>
      </c>
      <c r="O3907" s="14" t="str">
        <f>IFERROR(VLOOKUP(I3907,Lists!$F$2:$G$16,2,FALSE()),"Not Rated")</f>
        <v>Adults</v>
      </c>
      <c r="P3907" s="14">
        <f t="shared" si="490"/>
        <v>113</v>
      </c>
      <c r="Q3907" s="14" t="str">
        <f t="shared" si="491"/>
        <v>United Kingdom</v>
      </c>
      <c r="R3907" s="14" t="str">
        <f t="shared" si="492"/>
        <v>|United Kingdom|</v>
      </c>
      <c r="S3907" s="14" t="str">
        <f t="shared" si="493"/>
        <v>|Dramas|Independent Movies|International Movies|</v>
      </c>
      <c r="T3907" s="14" t="str">
        <f t="shared" si="494"/>
        <v>|Alan Rickman|</v>
      </c>
      <c r="U3907" s="14" t="str">
        <f t="shared" si="495"/>
        <v>|Kate Winslet|Matthias Schoenaerts|Alan Rickman|Stanley Tucci|Helen McCrory|Steven Waddington|Jennifer Ehle|Rupert Penry-Jones|Paula Paul|Danny Webb|Phyllida Law|</v>
      </c>
    </row>
    <row r="3908" spans="1:21">
      <c r="A3908" s="14" t="s">
        <v>18446</v>
      </c>
      <c r="B3908" s="14" t="s">
        <v>48</v>
      </c>
      <c r="C3908" s="14" t="s">
        <v>18447</v>
      </c>
      <c r="D3908" s="14" t="s">
        <v>18448</v>
      </c>
      <c r="E3908" s="14" t="s">
        <v>18449</v>
      </c>
      <c r="F3908" s="14" t="s">
        <v>125</v>
      </c>
      <c r="G3908" s="26">
        <v>43572</v>
      </c>
      <c r="H3908" s="14">
        <v>2019</v>
      </c>
      <c r="I3908" s="14" t="s">
        <v>360</v>
      </c>
      <c r="J3908" s="14" t="s">
        <v>5250</v>
      </c>
      <c r="K3908" s="14" t="s">
        <v>261</v>
      </c>
      <c r="L3908" s="14" t="s">
        <v>18450</v>
      </c>
      <c r="M3908" s="14">
        <f t="shared" si="488"/>
        <v>2019</v>
      </c>
      <c r="N3908" s="14">
        <f t="shared" si="489"/>
        <v>4</v>
      </c>
      <c r="O3908" s="14" t="str">
        <f>IFERROR(VLOOKUP(I3908,Lists!$F$2:$G$16,2,FALSE()),"Not Rated")</f>
        <v>Adults</v>
      </c>
      <c r="P3908" s="14">
        <f t="shared" si="490"/>
        <v>54</v>
      </c>
      <c r="Q3908" s="14" t="str">
        <f t="shared" si="491"/>
        <v>Mexico</v>
      </c>
      <c r="R3908" s="14" t="str">
        <f t="shared" si="492"/>
        <v>|Mexico|</v>
      </c>
      <c r="S3908" s="14" t="str">
        <f t="shared" si="493"/>
        <v>|Stand-Up Comedy|</v>
      </c>
      <c r="T3908" s="14" t="str">
        <f t="shared" si="494"/>
        <v>|Ulises Valencia|</v>
      </c>
      <c r="U3908" s="14" t="str">
        <f t="shared" si="495"/>
        <v>|Franco Escamilla|</v>
      </c>
    </row>
    <row r="3909" spans="1:21">
      <c r="A3909" s="14" t="s">
        <v>18451</v>
      </c>
      <c r="B3909" s="14" t="s">
        <v>48</v>
      </c>
      <c r="C3909" s="14" t="s">
        <v>18452</v>
      </c>
      <c r="D3909" s="14" t="s">
        <v>18453</v>
      </c>
      <c r="E3909" s="14" t="s">
        <v>18453</v>
      </c>
      <c r="F3909" s="14" t="s">
        <v>117</v>
      </c>
      <c r="G3909" s="26">
        <v>43572</v>
      </c>
      <c r="H3909" s="14">
        <v>2019</v>
      </c>
      <c r="I3909" s="14" t="s">
        <v>360</v>
      </c>
      <c r="J3909" s="14" t="s">
        <v>2323</v>
      </c>
      <c r="K3909" s="14" t="s">
        <v>927</v>
      </c>
      <c r="L3909" s="14" t="s">
        <v>18454</v>
      </c>
      <c r="M3909" s="14">
        <f t="shared" si="488"/>
        <v>2019</v>
      </c>
      <c r="N3909" s="14">
        <f t="shared" si="489"/>
        <v>4</v>
      </c>
      <c r="O3909" s="14" t="str">
        <f>IFERROR(VLOOKUP(I3909,Lists!$F$2:$G$16,2,FALSE()),"Not Rated")</f>
        <v>Adults</v>
      </c>
      <c r="P3909" s="14">
        <f t="shared" si="490"/>
        <v>138</v>
      </c>
      <c r="Q3909" s="14" t="str">
        <f t="shared" si="491"/>
        <v>Unknown</v>
      </c>
      <c r="R3909" s="14" t="str">
        <f t="shared" si="492"/>
        <v>|Unknown|</v>
      </c>
      <c r="S3909" s="14" t="str">
        <f t="shared" si="493"/>
        <v>|Documentaries|Music &amp; Musicals|</v>
      </c>
      <c r="T3909" s="14" t="str">
        <f t="shared" si="494"/>
        <v>|Beyoncé Knowles-Carter|</v>
      </c>
      <c r="U3909" s="14" t="str">
        <f t="shared" si="495"/>
        <v>|Beyoncé Knowles-Carter|</v>
      </c>
    </row>
    <row r="3910" spans="1:21">
      <c r="A3910" s="14" t="s">
        <v>18455</v>
      </c>
      <c r="B3910" s="14" t="s">
        <v>48</v>
      </c>
      <c r="C3910" s="14" t="s">
        <v>18456</v>
      </c>
      <c r="D3910" s="14" t="s">
        <v>18457</v>
      </c>
      <c r="E3910" s="14" t="s">
        <v>18458</v>
      </c>
      <c r="F3910" s="14" t="s">
        <v>118</v>
      </c>
      <c r="G3910" s="26">
        <v>43571</v>
      </c>
      <c r="H3910" s="14">
        <v>2013</v>
      </c>
      <c r="I3910" s="14" t="s">
        <v>363</v>
      </c>
      <c r="J3910" s="14" t="s">
        <v>2442</v>
      </c>
      <c r="K3910" s="14" t="s">
        <v>834</v>
      </c>
      <c r="L3910" s="14" t="s">
        <v>18459</v>
      </c>
      <c r="M3910" s="14">
        <f t="shared" si="488"/>
        <v>2019</v>
      </c>
      <c r="N3910" s="14">
        <f t="shared" si="489"/>
        <v>4</v>
      </c>
      <c r="O3910" s="14" t="str">
        <f>IFERROR(VLOOKUP(I3910,Lists!$F$2:$G$16,2,FALSE()),"Not Rated")</f>
        <v>Adults</v>
      </c>
      <c r="P3910" s="14">
        <f t="shared" si="490"/>
        <v>123</v>
      </c>
      <c r="Q3910" s="14" t="str">
        <f t="shared" si="491"/>
        <v>United Kingdom</v>
      </c>
      <c r="R3910" s="14" t="str">
        <f t="shared" si="492"/>
        <v>|United Kingdom|</v>
      </c>
      <c r="S3910" s="14" t="str">
        <f t="shared" si="493"/>
        <v>|Comedies|Dramas|International Movies|</v>
      </c>
      <c r="T3910" s="14" t="str">
        <f t="shared" si="494"/>
        <v>|Richard Curtis|</v>
      </c>
      <c r="U3910" s="14" t="str">
        <f t="shared" si="495"/>
        <v>|Domhnall Gleeson|Rachel McAdams|Bill Nighy|Lydia Wilson|Lindsay Duncan|Richard Cordery|Tom Hollander|Margot Robbie|Joshua McGuire|Vanessa Kirby|</v>
      </c>
    </row>
    <row r="3911" spans="1:21">
      <c r="A3911" s="14" t="s">
        <v>18460</v>
      </c>
      <c r="B3911" s="14" t="s">
        <v>48</v>
      </c>
      <c r="C3911" s="14" t="s">
        <v>18461</v>
      </c>
      <c r="D3911" s="14" t="s">
        <v>117</v>
      </c>
      <c r="E3911" s="14" t="s">
        <v>18462</v>
      </c>
      <c r="F3911" s="14" t="s">
        <v>117</v>
      </c>
      <c r="G3911" s="26">
        <v>43571</v>
      </c>
      <c r="H3911" s="14">
        <v>2019</v>
      </c>
      <c r="I3911" s="14" t="s">
        <v>366</v>
      </c>
      <c r="J3911" s="14" t="s">
        <v>1857</v>
      </c>
      <c r="K3911" s="14" t="s">
        <v>251</v>
      </c>
      <c r="L3911" s="14" t="s">
        <v>18463</v>
      </c>
      <c r="M3911" s="14">
        <f t="shared" si="488"/>
        <v>2019</v>
      </c>
      <c r="N3911" s="14">
        <f t="shared" si="489"/>
        <v>4</v>
      </c>
      <c r="O3911" s="14" t="str">
        <f>IFERROR(VLOOKUP(I3911,Lists!$F$2:$G$16,2,FALSE()),"Not Rated")</f>
        <v>Kids</v>
      </c>
      <c r="P3911" s="14">
        <f t="shared" si="490"/>
        <v>59</v>
      </c>
      <c r="Q3911" s="14" t="str">
        <f t="shared" si="491"/>
        <v>Unknown</v>
      </c>
      <c r="R3911" s="14" t="str">
        <f t="shared" si="492"/>
        <v>|Unknown|</v>
      </c>
      <c r="S3911" s="14" t="str">
        <f t="shared" si="493"/>
        <v>|Children &amp; Family Movies|</v>
      </c>
      <c r="T3911" s="14" t="str">
        <f t="shared" si="494"/>
        <v>|Unknown|</v>
      </c>
      <c r="U3911" s="14" t="str">
        <f t="shared" si="495"/>
        <v>|Elyse Maloway|Vincent Tong|Erin Mathews|Andrea Libman|Alessandro Juliani|Nicole Anthony|Diana Kaarina|Ian James Corlett|Britt McKillip|</v>
      </c>
    </row>
    <row r="3912" spans="1:21">
      <c r="A3912" s="14" t="s">
        <v>18464</v>
      </c>
      <c r="B3912" s="14" t="s">
        <v>48</v>
      </c>
      <c r="C3912" s="14" t="s">
        <v>18465</v>
      </c>
      <c r="D3912" s="14" t="s">
        <v>1031</v>
      </c>
      <c r="E3912" s="14" t="s">
        <v>18466</v>
      </c>
      <c r="F3912" s="14" t="s">
        <v>116</v>
      </c>
      <c r="G3912" s="26">
        <v>43570</v>
      </c>
      <c r="H3912" s="14">
        <v>2001</v>
      </c>
      <c r="I3912" s="14" t="s">
        <v>360</v>
      </c>
      <c r="J3912" s="14" t="s">
        <v>724</v>
      </c>
      <c r="K3912" s="14" t="s">
        <v>834</v>
      </c>
      <c r="L3912" s="14" t="s">
        <v>18467</v>
      </c>
      <c r="M3912" s="14">
        <f t="shared" si="488"/>
        <v>2019</v>
      </c>
      <c r="N3912" s="14">
        <f t="shared" si="489"/>
        <v>4</v>
      </c>
      <c r="O3912" s="14" t="str">
        <f>IFERROR(VLOOKUP(I3912,Lists!$F$2:$G$16,2,FALSE()),"Not Rated")</f>
        <v>Adults</v>
      </c>
      <c r="P3912" s="14">
        <f t="shared" si="490"/>
        <v>102</v>
      </c>
      <c r="Q3912" s="14" t="str">
        <f t="shared" si="491"/>
        <v>India</v>
      </c>
      <c r="R3912" s="14" t="str">
        <f t="shared" si="492"/>
        <v>|India|</v>
      </c>
      <c r="S3912" s="14" t="str">
        <f t="shared" si="493"/>
        <v>|Comedies|Dramas|International Movies|</v>
      </c>
      <c r="T3912" s="14" t="str">
        <f t="shared" si="494"/>
        <v>|Nagesh Kukunoor|</v>
      </c>
      <c r="U3912" s="14" t="str">
        <f t="shared" si="495"/>
        <v>|Om Puri|Pat Cusick|Navin Nischol|Perizaad Zorabian|</v>
      </c>
    </row>
    <row r="3913" spans="1:21">
      <c r="A3913" s="14" t="s">
        <v>18468</v>
      </c>
      <c r="B3913" s="14" t="s">
        <v>48</v>
      </c>
      <c r="C3913" s="14" t="s">
        <v>18469</v>
      </c>
      <c r="D3913" s="14" t="s">
        <v>18470</v>
      </c>
      <c r="E3913" s="14" t="s">
        <v>18471</v>
      </c>
      <c r="F3913" s="14" t="s">
        <v>116</v>
      </c>
      <c r="G3913" s="26">
        <v>43570</v>
      </c>
      <c r="H3913" s="14">
        <v>2005</v>
      </c>
      <c r="I3913" s="14" t="s">
        <v>361</v>
      </c>
      <c r="J3913" s="14" t="s">
        <v>2206</v>
      </c>
      <c r="K3913" s="14" t="s">
        <v>17604</v>
      </c>
      <c r="L3913" s="14" t="s">
        <v>18472</v>
      </c>
      <c r="M3913" s="14">
        <f t="shared" si="488"/>
        <v>2019</v>
      </c>
      <c r="N3913" s="14">
        <f t="shared" si="489"/>
        <v>4</v>
      </c>
      <c r="O3913" s="14" t="str">
        <f>IFERROR(VLOOKUP(I3913,Lists!$F$2:$G$16,2,FALSE()),"Not Rated")</f>
        <v>Teens</v>
      </c>
      <c r="P3913" s="14">
        <f t="shared" si="490"/>
        <v>141</v>
      </c>
      <c r="Q3913" s="14" t="str">
        <f t="shared" si="491"/>
        <v>India</v>
      </c>
      <c r="R3913" s="14" t="str">
        <f t="shared" si="492"/>
        <v>|India|</v>
      </c>
      <c r="S3913" s="14" t="str">
        <f t="shared" si="493"/>
        <v>|International Movies|Music &amp; Musicals|Thrillers|</v>
      </c>
      <c r="T3913" s="14" t="str">
        <f t="shared" si="494"/>
        <v>|Suparn Verma|</v>
      </c>
      <c r="U3913" s="14" t="str">
        <f t="shared" si="495"/>
        <v>|Koena Mitra|Fardeen Khan|Kay Kay Menon|Mumait Khan|Rakhi Sawant|Feroz Khan|Zabyn Khan|Rohit Roy|Gulshan Grover|Amin Hajee|</v>
      </c>
    </row>
    <row r="3914" spans="1:21">
      <c r="A3914" s="14" t="s">
        <v>18473</v>
      </c>
      <c r="B3914" s="14" t="s">
        <v>48</v>
      </c>
      <c r="C3914" s="14" t="s">
        <v>18474</v>
      </c>
      <c r="D3914" s="14" t="s">
        <v>17096</v>
      </c>
      <c r="E3914" s="14" t="s">
        <v>117</v>
      </c>
      <c r="F3914" s="14" t="s">
        <v>115</v>
      </c>
      <c r="G3914" s="26">
        <v>43570</v>
      </c>
      <c r="H3914" s="14">
        <v>2018</v>
      </c>
      <c r="I3914" s="14" t="s">
        <v>360</v>
      </c>
      <c r="J3914" s="14" t="s">
        <v>739</v>
      </c>
      <c r="K3914" s="14" t="s">
        <v>884</v>
      </c>
      <c r="L3914" s="14" t="s">
        <v>18475</v>
      </c>
      <c r="M3914" s="14">
        <f t="shared" si="488"/>
        <v>2019</v>
      </c>
      <c r="N3914" s="14">
        <f t="shared" si="489"/>
        <v>4</v>
      </c>
      <c r="O3914" s="14" t="str">
        <f>IFERROR(VLOOKUP(I3914,Lists!$F$2:$G$16,2,FALSE()),"Not Rated")</f>
        <v>Adults</v>
      </c>
      <c r="P3914" s="14">
        <f t="shared" si="490"/>
        <v>95</v>
      </c>
      <c r="Q3914" s="14" t="str">
        <f t="shared" si="491"/>
        <v>United States</v>
      </c>
      <c r="R3914" s="14" t="str">
        <f t="shared" si="492"/>
        <v>|United States|</v>
      </c>
      <c r="S3914" s="14" t="str">
        <f t="shared" si="493"/>
        <v>|Documentaries|Sports Movies|</v>
      </c>
      <c r="T3914" s="14" t="str">
        <f t="shared" si="494"/>
        <v>|Vlad Yudin|</v>
      </c>
      <c r="U3914" s="14" t="str">
        <f t="shared" si="495"/>
        <v>|Unknown|</v>
      </c>
    </row>
    <row r="3915" spans="1:21">
      <c r="A3915" s="14" t="s">
        <v>18476</v>
      </c>
      <c r="B3915" s="14" t="s">
        <v>48</v>
      </c>
      <c r="C3915" s="14" t="s">
        <v>18477</v>
      </c>
      <c r="D3915" s="14" t="s">
        <v>9434</v>
      </c>
      <c r="E3915" s="14" t="s">
        <v>18478</v>
      </c>
      <c r="F3915" s="14" t="s">
        <v>7289</v>
      </c>
      <c r="G3915" s="26">
        <v>43570</v>
      </c>
      <c r="H3915" s="14">
        <v>2003</v>
      </c>
      <c r="I3915" s="14" t="s">
        <v>360</v>
      </c>
      <c r="J3915" s="14" t="s">
        <v>580</v>
      </c>
      <c r="K3915" s="14" t="s">
        <v>910</v>
      </c>
      <c r="L3915" s="14" t="s">
        <v>18479</v>
      </c>
      <c r="M3915" s="14">
        <f t="shared" si="488"/>
        <v>2019</v>
      </c>
      <c r="N3915" s="14">
        <f t="shared" si="489"/>
        <v>4</v>
      </c>
      <c r="O3915" s="14" t="str">
        <f>IFERROR(VLOOKUP(I3915,Lists!$F$2:$G$16,2,FALSE()),"Not Rated")</f>
        <v>Adults</v>
      </c>
      <c r="P3915" s="14">
        <f t="shared" si="490"/>
        <v>111</v>
      </c>
      <c r="Q3915" s="14" t="str">
        <f t="shared" si="491"/>
        <v>India</v>
      </c>
      <c r="R3915" s="14" t="str">
        <f t="shared" si="492"/>
        <v>|India|France|</v>
      </c>
      <c r="S3915" s="14" t="str">
        <f t="shared" si="493"/>
        <v>|Dramas|International Movies|Romantic Movies|</v>
      </c>
      <c r="T3915" s="14" t="str">
        <f t="shared" si="494"/>
        <v>|Sudhir Mishra|</v>
      </c>
      <c r="U3915" s="14" t="str">
        <f t="shared" si="495"/>
        <v>|Kay Kay Menon|Shiney Ahuja|Chitrangada Singh|Ram Kapoor|Saurabh Shukla|Yashpal Sharma|Jasbir Malik|Sohrab Ardeshir|Aditya Bhattacharya|Arif Zakaria|</v>
      </c>
    </row>
    <row r="3916" spans="1:21">
      <c r="A3916" s="14" t="s">
        <v>18480</v>
      </c>
      <c r="B3916" s="14" t="s">
        <v>48</v>
      </c>
      <c r="C3916" s="14" t="s">
        <v>18481</v>
      </c>
      <c r="D3916" s="14" t="s">
        <v>17189</v>
      </c>
      <c r="E3916" s="14" t="s">
        <v>18482</v>
      </c>
      <c r="F3916" s="14" t="s">
        <v>116</v>
      </c>
      <c r="G3916" s="26">
        <v>43570</v>
      </c>
      <c r="H3916" s="14">
        <v>2003</v>
      </c>
      <c r="I3916" s="14" t="s">
        <v>361</v>
      </c>
      <c r="J3916" s="14" t="s">
        <v>2675</v>
      </c>
      <c r="K3916" s="14" t="s">
        <v>554</v>
      </c>
      <c r="L3916" s="14" t="s">
        <v>18483</v>
      </c>
      <c r="M3916" s="14">
        <f t="shared" si="488"/>
        <v>2019</v>
      </c>
      <c r="N3916" s="14">
        <f t="shared" si="489"/>
        <v>4</v>
      </c>
      <c r="O3916" s="14" t="str">
        <f>IFERROR(VLOOKUP(I3916,Lists!$F$2:$G$16,2,FALSE()),"Not Rated")</f>
        <v>Teens</v>
      </c>
      <c r="P3916" s="14">
        <f t="shared" si="490"/>
        <v>131</v>
      </c>
      <c r="Q3916" s="14" t="str">
        <f t="shared" si="491"/>
        <v>India</v>
      </c>
      <c r="R3916" s="14" t="str">
        <f t="shared" si="492"/>
        <v>|India|</v>
      </c>
      <c r="S3916" s="14" t="str">
        <f t="shared" si="493"/>
        <v>|Comedies|International Movies|Music &amp; Musicals|</v>
      </c>
      <c r="T3916" s="14" t="str">
        <f t="shared" si="494"/>
        <v>|Sujoy Ghosh|</v>
      </c>
      <c r="U3916" s="14" t="str">
        <f t="shared" si="495"/>
        <v>|Rahul Bose|Sanjay Suri|Rinke Khanna|Riya Sen|Juhi Chawla|Shayan Munshi|</v>
      </c>
    </row>
    <row r="3917" spans="1:21">
      <c r="A3917" s="14" t="s">
        <v>18484</v>
      </c>
      <c r="B3917" s="14" t="s">
        <v>48</v>
      </c>
      <c r="C3917" s="14" t="s">
        <v>18485</v>
      </c>
      <c r="D3917" s="14" t="s">
        <v>18486</v>
      </c>
      <c r="E3917" s="14" t="s">
        <v>18487</v>
      </c>
      <c r="F3917" s="14" t="s">
        <v>116</v>
      </c>
      <c r="G3917" s="26">
        <v>43570</v>
      </c>
      <c r="H3917" s="14">
        <v>2003</v>
      </c>
      <c r="I3917" s="14" t="s">
        <v>361</v>
      </c>
      <c r="J3917" s="14" t="s">
        <v>646</v>
      </c>
      <c r="K3917" s="14" t="s">
        <v>542</v>
      </c>
      <c r="L3917" s="14" t="s">
        <v>18488</v>
      </c>
      <c r="M3917" s="14">
        <f t="shared" si="488"/>
        <v>2019</v>
      </c>
      <c r="N3917" s="14">
        <f t="shared" si="489"/>
        <v>4</v>
      </c>
      <c r="O3917" s="14" t="str">
        <f>IFERROR(VLOOKUP(I3917,Lists!$F$2:$G$16,2,FALSE()),"Not Rated")</f>
        <v>Teens</v>
      </c>
      <c r="P3917" s="14">
        <f t="shared" si="490"/>
        <v>116</v>
      </c>
      <c r="Q3917" s="14" t="str">
        <f t="shared" si="491"/>
        <v>India</v>
      </c>
      <c r="R3917" s="14" t="str">
        <f t="shared" si="492"/>
        <v>|India|</v>
      </c>
      <c r="S3917" s="14" t="str">
        <f t="shared" si="493"/>
        <v>|Comedies|International Movies|Romantic Movies|</v>
      </c>
      <c r="T3917" s="14" t="str">
        <f t="shared" si="494"/>
        <v>|Anant Balani|</v>
      </c>
      <c r="U3917" s="14" t="str">
        <f t="shared" si="495"/>
        <v>|Rahul Bose|Vijay Raaz|Anusha Dhandekar|Perizaad Zorabian|Saurabh Shukla|Asrani|Shehzad Khan|</v>
      </c>
    </row>
    <row r="3918" spans="1:21">
      <c r="A3918" s="14" t="s">
        <v>18489</v>
      </c>
      <c r="B3918" s="14" t="s">
        <v>48</v>
      </c>
      <c r="C3918" s="14" t="s">
        <v>18490</v>
      </c>
      <c r="D3918" s="14" t="s">
        <v>18491</v>
      </c>
      <c r="E3918" s="14" t="s">
        <v>18492</v>
      </c>
      <c r="F3918" s="14" t="s">
        <v>116</v>
      </c>
      <c r="G3918" s="26">
        <v>43570</v>
      </c>
      <c r="H3918" s="14">
        <v>2018</v>
      </c>
      <c r="I3918" s="14" t="s">
        <v>361</v>
      </c>
      <c r="J3918" s="14" t="s">
        <v>1008</v>
      </c>
      <c r="K3918" s="14" t="s">
        <v>5047</v>
      </c>
      <c r="L3918" s="14" t="s">
        <v>18493</v>
      </c>
      <c r="M3918" s="14">
        <f t="shared" si="488"/>
        <v>2019</v>
      </c>
      <c r="N3918" s="14">
        <f t="shared" si="489"/>
        <v>4</v>
      </c>
      <c r="O3918" s="14" t="str">
        <f>IFERROR(VLOOKUP(I3918,Lists!$F$2:$G$16,2,FALSE()),"Not Rated")</f>
        <v>Teens</v>
      </c>
      <c r="P3918" s="14">
        <f t="shared" si="490"/>
        <v>119</v>
      </c>
      <c r="Q3918" s="14" t="str">
        <f t="shared" si="491"/>
        <v>India</v>
      </c>
      <c r="R3918" s="14" t="str">
        <f t="shared" si="492"/>
        <v>|India|</v>
      </c>
      <c r="S3918" s="14" t="str">
        <f t="shared" si="493"/>
        <v>|Dramas|International Movies|Sci-Fi &amp; Fantasy|</v>
      </c>
      <c r="T3918" s="14" t="str">
        <f t="shared" si="494"/>
        <v>|Soukarya Ghosal|</v>
      </c>
      <c r="U3918" s="14" t="str">
        <f t="shared" si="495"/>
        <v>|Mahabrata Basu|Anumegha Banerjee|Koushik Sen|Sreelekha Mitra|Shantilal Mukherjee|Iqbal Sultan|Daminee Basu|Subhajit Das|</v>
      </c>
    </row>
    <row r="3919" spans="1:21">
      <c r="A3919" s="14" t="s">
        <v>18494</v>
      </c>
      <c r="B3919" s="14" t="s">
        <v>48</v>
      </c>
      <c r="C3919" s="14" t="s">
        <v>18495</v>
      </c>
      <c r="D3919" s="14" t="s">
        <v>18496</v>
      </c>
      <c r="E3919" s="14" t="s">
        <v>18497</v>
      </c>
      <c r="F3919" s="14" t="s">
        <v>116</v>
      </c>
      <c r="G3919" s="26">
        <v>43570</v>
      </c>
      <c r="H3919" s="14">
        <v>2005</v>
      </c>
      <c r="I3919" s="14" t="s">
        <v>361</v>
      </c>
      <c r="J3919" s="14" t="s">
        <v>9626</v>
      </c>
      <c r="K3919" s="14" t="s">
        <v>910</v>
      </c>
      <c r="L3919" s="14" t="s">
        <v>18498</v>
      </c>
      <c r="M3919" s="14">
        <f t="shared" si="488"/>
        <v>2019</v>
      </c>
      <c r="N3919" s="14">
        <f t="shared" si="489"/>
        <v>4</v>
      </c>
      <c r="O3919" s="14" t="str">
        <f>IFERROR(VLOOKUP(I3919,Lists!$F$2:$G$16,2,FALSE()),"Not Rated")</f>
        <v>Teens</v>
      </c>
      <c r="P3919" s="14">
        <f t="shared" si="490"/>
        <v>146</v>
      </c>
      <c r="Q3919" s="14" t="str">
        <f t="shared" si="491"/>
        <v>India</v>
      </c>
      <c r="R3919" s="14" t="str">
        <f t="shared" si="492"/>
        <v>|India|</v>
      </c>
      <c r="S3919" s="14" t="str">
        <f t="shared" si="493"/>
        <v>|Dramas|International Movies|Romantic Movies|</v>
      </c>
      <c r="T3919" s="14" t="str">
        <f t="shared" si="494"/>
        <v>|Leena Yadav|</v>
      </c>
      <c r="U3919" s="14" t="str">
        <f t="shared" si="495"/>
        <v>|Sanjay Dutt|Aishwarya Rai Bachchan|Zayed Khan|Brijendra Kala|Sadiya Siddiqui|Kamini Khanna|</v>
      </c>
    </row>
    <row r="3920" spans="1:21">
      <c r="A3920" s="14" t="s">
        <v>18499</v>
      </c>
      <c r="B3920" s="14" t="s">
        <v>48</v>
      </c>
      <c r="C3920" s="14" t="s">
        <v>18500</v>
      </c>
      <c r="D3920" s="14" t="s">
        <v>18501</v>
      </c>
      <c r="E3920" s="14" t="s">
        <v>18502</v>
      </c>
      <c r="F3920" s="14" t="s">
        <v>116</v>
      </c>
      <c r="G3920" s="26">
        <v>43570</v>
      </c>
      <c r="H3920" s="14">
        <v>2016</v>
      </c>
      <c r="I3920" s="14" t="s">
        <v>362</v>
      </c>
      <c r="J3920" s="14" t="s">
        <v>1247</v>
      </c>
      <c r="K3920" s="14" t="s">
        <v>861</v>
      </c>
      <c r="L3920" s="14" t="s">
        <v>18503</v>
      </c>
      <c r="M3920" s="14">
        <f t="shared" si="488"/>
        <v>2019</v>
      </c>
      <c r="N3920" s="14">
        <f t="shared" si="489"/>
        <v>4</v>
      </c>
      <c r="O3920" s="14" t="str">
        <f>IFERROR(VLOOKUP(I3920,Lists!$F$2:$G$16,2,FALSE()),"Not Rated")</f>
        <v>Older Kids</v>
      </c>
      <c r="P3920" s="14">
        <f t="shared" si="490"/>
        <v>101</v>
      </c>
      <c r="Q3920" s="14" t="str">
        <f t="shared" si="491"/>
        <v>India</v>
      </c>
      <c r="R3920" s="14" t="str">
        <f t="shared" si="492"/>
        <v>|India|</v>
      </c>
      <c r="S3920" s="14" t="str">
        <f t="shared" si="493"/>
        <v>|Action &amp; Adventure|Comedies|Dramas|</v>
      </c>
      <c r="T3920" s="14" t="str">
        <f t="shared" si="494"/>
        <v>|Amitabha Singh|</v>
      </c>
      <c r="U3920" s="14" t="str">
        <f t="shared" si="495"/>
        <v>|Jimmy Shergill|Aashi Rawal|Stuti Dwivedi|Deah Tandon|Sharvil Patel|Hardil Kanabar|Mann Patel|Ugam Khetani|Manmeet Singh|Nazia Davison|</v>
      </c>
    </row>
    <row r="3921" spans="1:21">
      <c r="A3921" s="14" t="s">
        <v>18504</v>
      </c>
      <c r="B3921" s="14" t="s">
        <v>48</v>
      </c>
      <c r="C3921" s="14" t="s">
        <v>18505</v>
      </c>
      <c r="D3921" s="14" t="s">
        <v>9610</v>
      </c>
      <c r="E3921" s="14" t="s">
        <v>18506</v>
      </c>
      <c r="F3921" s="14" t="s">
        <v>115</v>
      </c>
      <c r="G3921" s="26">
        <v>43569</v>
      </c>
      <c r="H3921" s="14">
        <v>2018</v>
      </c>
      <c r="I3921" s="14" t="s">
        <v>360</v>
      </c>
      <c r="J3921" s="14" t="s">
        <v>872</v>
      </c>
      <c r="K3921" s="14" t="s">
        <v>260</v>
      </c>
      <c r="L3921" s="14" t="s">
        <v>18507</v>
      </c>
      <c r="M3921" s="14">
        <f t="shared" si="488"/>
        <v>2019</v>
      </c>
      <c r="N3921" s="14">
        <f t="shared" si="489"/>
        <v>4</v>
      </c>
      <c r="O3921" s="14" t="str">
        <f>IFERROR(VLOOKUP(I3921,Lists!$F$2:$G$16,2,FALSE()),"Not Rated")</f>
        <v>Adults</v>
      </c>
      <c r="P3921" s="14">
        <f t="shared" si="490"/>
        <v>87</v>
      </c>
      <c r="Q3921" s="14" t="str">
        <f t="shared" si="491"/>
        <v>United States</v>
      </c>
      <c r="R3921" s="14" t="str">
        <f t="shared" si="492"/>
        <v>|United States|</v>
      </c>
      <c r="S3921" s="14" t="str">
        <f t="shared" si="493"/>
        <v>|Horror Movies|</v>
      </c>
      <c r="T3921" s="14" t="str">
        <f t="shared" si="494"/>
        <v>|Dallas Jackson|</v>
      </c>
      <c r="U3921" s="14" t="str">
        <f t="shared" si="495"/>
        <v>|Jessica Allain|Luke Tennie|Tequan Richmond|Paige Hurd|Chelsea Rendon|Mitchell Edwards|Pepi Sonuga|Jason Woods|Maestro Harrell|RZA|Mykelti Williamson|</v>
      </c>
    </row>
    <row r="3922" spans="1:21">
      <c r="A3922" s="14" t="s">
        <v>18508</v>
      </c>
      <c r="B3922" s="14" t="s">
        <v>49</v>
      </c>
      <c r="C3922" s="14" t="s">
        <v>18509</v>
      </c>
      <c r="D3922" s="14" t="s">
        <v>117</v>
      </c>
      <c r="E3922" s="14" t="s">
        <v>18510</v>
      </c>
      <c r="F3922" s="14" t="s">
        <v>115</v>
      </c>
      <c r="G3922" s="26">
        <v>43568</v>
      </c>
      <c r="H3922" s="14">
        <v>2019</v>
      </c>
      <c r="I3922" s="14" t="s">
        <v>360</v>
      </c>
      <c r="J3922" s="14" t="s">
        <v>108</v>
      </c>
      <c r="K3922" s="14" t="s">
        <v>18511</v>
      </c>
      <c r="L3922" s="14" t="s">
        <v>18512</v>
      </c>
      <c r="M3922" s="14">
        <f t="shared" si="488"/>
        <v>2019</v>
      </c>
      <c r="N3922" s="14">
        <f t="shared" si="489"/>
        <v>4</v>
      </c>
      <c r="O3922" s="14" t="str">
        <f>IFERROR(VLOOKUP(I3922,Lists!$F$2:$G$16,2,FALSE()),"Not Rated")</f>
        <v>Adults</v>
      </c>
      <c r="P3922" s="14">
        <f t="shared" si="490"/>
        <v>4</v>
      </c>
      <c r="Q3922" s="14" t="str">
        <f t="shared" si="491"/>
        <v>United States</v>
      </c>
      <c r="R3922" s="14" t="str">
        <f t="shared" si="492"/>
        <v>|United States|</v>
      </c>
      <c r="S3922" s="14" t="str">
        <f t="shared" si="493"/>
        <v>|Romantic TV Shows|TV Comedies|</v>
      </c>
      <c r="T3922" s="14" t="str">
        <f t="shared" si="494"/>
        <v>|Unknown|</v>
      </c>
      <c r="U3922" s="14" t="str">
        <f t="shared" si="495"/>
        <v>|Rachel Bloom|Vincent Rodriguez III|Santino Fontana|Donna Lynne Champlin|Pete Gardner|Vella Lovell|Gabrielle Ruiz|Scott Michael Foster|</v>
      </c>
    </row>
    <row r="3923" spans="1:21">
      <c r="A3923" s="14" t="s">
        <v>18513</v>
      </c>
      <c r="B3923" s="14" t="s">
        <v>48</v>
      </c>
      <c r="C3923" s="14" t="s">
        <v>18514</v>
      </c>
      <c r="D3923" s="14" t="s">
        <v>16922</v>
      </c>
      <c r="E3923" s="14" t="s">
        <v>18515</v>
      </c>
      <c r="F3923" s="14" t="s">
        <v>122</v>
      </c>
      <c r="G3923" s="26">
        <v>43568</v>
      </c>
      <c r="H3923" s="14">
        <v>2019</v>
      </c>
      <c r="I3923" s="14" t="s">
        <v>360</v>
      </c>
      <c r="J3923" s="14" t="s">
        <v>507</v>
      </c>
      <c r="K3923" s="14" t="s">
        <v>475</v>
      </c>
      <c r="L3923" s="14" t="s">
        <v>18516</v>
      </c>
      <c r="M3923" s="14">
        <f t="shared" si="488"/>
        <v>2019</v>
      </c>
      <c r="N3923" s="14">
        <f t="shared" si="489"/>
        <v>4</v>
      </c>
      <c r="O3923" s="14" t="str">
        <f>IFERROR(VLOOKUP(I3923,Lists!$F$2:$G$16,2,FALSE()),"Not Rated")</f>
        <v>Adults</v>
      </c>
      <c r="P3923" s="14">
        <f t="shared" si="490"/>
        <v>94</v>
      </c>
      <c r="Q3923" s="14" t="str">
        <f t="shared" si="491"/>
        <v>Spain</v>
      </c>
      <c r="R3923" s="14" t="str">
        <f t="shared" si="492"/>
        <v>|Spain|</v>
      </c>
      <c r="S3923" s="14" t="str">
        <f t="shared" si="493"/>
        <v>|Dramas|International Movies|</v>
      </c>
      <c r="T3923" s="14" t="str">
        <f t="shared" si="494"/>
        <v>|Jota Linares|</v>
      </c>
      <c r="U3923" s="14" t="str">
        <f t="shared" si="495"/>
        <v>|María Pedraza|Jaime Lorente|Pol Monen|Andrea Ros|</v>
      </c>
    </row>
    <row r="3924" spans="1:21">
      <c r="A3924" s="14" t="s">
        <v>18517</v>
      </c>
      <c r="B3924" s="14" t="s">
        <v>48</v>
      </c>
      <c r="C3924" s="14" t="s">
        <v>18518</v>
      </c>
      <c r="D3924" s="14" t="s">
        <v>18519</v>
      </c>
      <c r="E3924" s="14" t="s">
        <v>18520</v>
      </c>
      <c r="F3924" s="14" t="s">
        <v>129</v>
      </c>
      <c r="G3924" s="26">
        <v>43567</v>
      </c>
      <c r="H3924" s="14">
        <v>2014</v>
      </c>
      <c r="I3924" s="14" t="s">
        <v>360</v>
      </c>
      <c r="J3924" s="14" t="s">
        <v>1526</v>
      </c>
      <c r="K3924" s="14" t="s">
        <v>1537</v>
      </c>
      <c r="L3924" s="14" t="s">
        <v>18521</v>
      </c>
      <c r="M3924" s="14">
        <f t="shared" si="488"/>
        <v>2019</v>
      </c>
      <c r="N3924" s="14">
        <f t="shared" si="489"/>
        <v>4</v>
      </c>
      <c r="O3924" s="14" t="str">
        <f>IFERROR(VLOOKUP(I3924,Lists!$F$2:$G$16,2,FALSE()),"Not Rated")</f>
        <v>Adults</v>
      </c>
      <c r="P3924" s="14">
        <f t="shared" si="490"/>
        <v>133</v>
      </c>
      <c r="Q3924" s="14" t="str">
        <f t="shared" si="491"/>
        <v>Turkey</v>
      </c>
      <c r="R3924" s="14" t="str">
        <f t="shared" si="492"/>
        <v>|Turkey|</v>
      </c>
      <c r="S3924" s="14" t="str">
        <f t="shared" si="493"/>
        <v>|Horror Movies|International Movies|</v>
      </c>
      <c r="T3924" s="14" t="str">
        <f t="shared" si="494"/>
        <v>|Hasan Karacadağ|</v>
      </c>
      <c r="U3924" s="14" t="str">
        <f t="shared" si="495"/>
        <v>|Nil Günal|Ümit Bülent Dinçer|Sultan Köroğlu Kılıç|Emir Özbek Yıldız|Pelin Acar|Murat Seviş|</v>
      </c>
    </row>
    <row r="3925" spans="1:21">
      <c r="A3925" s="14" t="s">
        <v>18522</v>
      </c>
      <c r="B3925" s="14" t="s">
        <v>48</v>
      </c>
      <c r="C3925" s="14" t="s">
        <v>18523</v>
      </c>
      <c r="D3925" s="14" t="s">
        <v>18519</v>
      </c>
      <c r="E3925" s="14" t="s">
        <v>18524</v>
      </c>
      <c r="F3925" s="14" t="s">
        <v>129</v>
      </c>
      <c r="G3925" s="26">
        <v>43567</v>
      </c>
      <c r="H3925" s="14">
        <v>2013</v>
      </c>
      <c r="I3925" s="14" t="s">
        <v>360</v>
      </c>
      <c r="J3925" s="14" t="s">
        <v>1476</v>
      </c>
      <c r="K3925" s="14" t="s">
        <v>1537</v>
      </c>
      <c r="L3925" s="14" t="s">
        <v>18525</v>
      </c>
      <c r="M3925" s="14">
        <f t="shared" si="488"/>
        <v>2019</v>
      </c>
      <c r="N3925" s="14">
        <f t="shared" si="489"/>
        <v>4</v>
      </c>
      <c r="O3925" s="14" t="str">
        <f>IFERROR(VLOOKUP(I3925,Lists!$F$2:$G$16,2,FALSE()),"Not Rated")</f>
        <v>Adults</v>
      </c>
      <c r="P3925" s="14">
        <f t="shared" si="490"/>
        <v>135</v>
      </c>
      <c r="Q3925" s="14" t="str">
        <f t="shared" si="491"/>
        <v>Turkey</v>
      </c>
      <c r="R3925" s="14" t="str">
        <f t="shared" si="492"/>
        <v>|Turkey|</v>
      </c>
      <c r="S3925" s="14" t="str">
        <f t="shared" si="493"/>
        <v>|Horror Movies|International Movies|</v>
      </c>
      <c r="T3925" s="14" t="str">
        <f t="shared" si="494"/>
        <v>|Hasan Karacadağ|</v>
      </c>
      <c r="U3925" s="14" t="str">
        <f t="shared" si="495"/>
        <v>|Cansu Kurgun|Irmak Örnek|A. Murat Özgen|Sultan Köroğlu Kılıç|Elçin Atamgüç|Sabriye Günüç|Furkan Bayraktar|Mehmet Canbeg|Oguzhan Kocakli|</v>
      </c>
    </row>
    <row r="3926" spans="1:21">
      <c r="A3926" s="14" t="s">
        <v>18526</v>
      </c>
      <c r="B3926" s="14" t="s">
        <v>48</v>
      </c>
      <c r="C3926" s="14" t="s">
        <v>18527</v>
      </c>
      <c r="D3926" s="14" t="s">
        <v>117</v>
      </c>
      <c r="E3926" s="14" t="s">
        <v>18528</v>
      </c>
      <c r="F3926" s="14" t="s">
        <v>132</v>
      </c>
      <c r="G3926" s="26">
        <v>43567</v>
      </c>
      <c r="H3926" s="14">
        <v>2019</v>
      </c>
      <c r="I3926" s="14" t="s">
        <v>360</v>
      </c>
      <c r="J3926" s="14" t="s">
        <v>535</v>
      </c>
      <c r="K3926" s="14" t="s">
        <v>261</v>
      </c>
      <c r="L3926" s="14" t="s">
        <v>18529</v>
      </c>
      <c r="M3926" s="14">
        <f t="shared" si="488"/>
        <v>2019</v>
      </c>
      <c r="N3926" s="14">
        <f t="shared" si="489"/>
        <v>4</v>
      </c>
      <c r="O3926" s="14" t="str">
        <f>IFERROR(VLOOKUP(I3926,Lists!$F$2:$G$16,2,FALSE()),"Not Rated")</f>
        <v>Adults</v>
      </c>
      <c r="P3926" s="14">
        <f t="shared" si="490"/>
        <v>61</v>
      </c>
      <c r="Q3926" s="14" t="str">
        <f t="shared" si="491"/>
        <v>Italy</v>
      </c>
      <c r="R3926" s="14" t="str">
        <f t="shared" si="492"/>
        <v>|Italy|</v>
      </c>
      <c r="S3926" s="14" t="str">
        <f t="shared" si="493"/>
        <v>|Stand-Up Comedy|</v>
      </c>
      <c r="T3926" s="14" t="str">
        <f t="shared" si="494"/>
        <v>|Unknown|</v>
      </c>
      <c r="U3926" s="14" t="str">
        <f t="shared" si="495"/>
        <v>|Francesco De Carlo|</v>
      </c>
    </row>
    <row r="3927" spans="1:21">
      <c r="A3927" s="14" t="s">
        <v>18530</v>
      </c>
      <c r="B3927" s="14" t="s">
        <v>49</v>
      </c>
      <c r="C3927" s="14" t="s">
        <v>18531</v>
      </c>
      <c r="D3927" s="14" t="s">
        <v>117</v>
      </c>
      <c r="E3927" s="14" t="s">
        <v>18532</v>
      </c>
      <c r="F3927" s="14" t="s">
        <v>115</v>
      </c>
      <c r="G3927" s="26">
        <v>43567</v>
      </c>
      <c r="H3927" s="14">
        <v>2019</v>
      </c>
      <c r="I3927" s="14" t="s">
        <v>360</v>
      </c>
      <c r="J3927" s="14" t="s">
        <v>105</v>
      </c>
      <c r="K3927" s="14" t="s">
        <v>253</v>
      </c>
      <c r="L3927" s="14" t="s">
        <v>18533</v>
      </c>
      <c r="M3927" s="14">
        <f t="shared" si="488"/>
        <v>2019</v>
      </c>
      <c r="N3927" s="14">
        <f t="shared" si="489"/>
        <v>4</v>
      </c>
      <c r="O3927" s="14" t="str">
        <f>IFERROR(VLOOKUP(I3927,Lists!$F$2:$G$16,2,FALSE()),"Not Rated")</f>
        <v>Adults</v>
      </c>
      <c r="P3927" s="14">
        <f t="shared" si="490"/>
        <v>1</v>
      </c>
      <c r="Q3927" s="14" t="str">
        <f t="shared" si="491"/>
        <v>United States</v>
      </c>
      <c r="R3927" s="14" t="str">
        <f t="shared" si="492"/>
        <v>|United States|</v>
      </c>
      <c r="S3927" s="14" t="str">
        <f t="shared" si="493"/>
        <v>|TV Comedies|</v>
      </c>
      <c r="T3927" s="14" t="str">
        <f t="shared" si="494"/>
        <v>|Unknown|</v>
      </c>
      <c r="U3927" s="14" t="str">
        <f t="shared" si="495"/>
        <v>|Gad Elmaleh|Scott Keiji Takeda|Jordan Ver Hoeve|Erinn Hayes|Matthew Del Negro|</v>
      </c>
    </row>
    <row r="3928" spans="1:21">
      <c r="A3928" s="14" t="s">
        <v>18534</v>
      </c>
      <c r="B3928" s="14" t="s">
        <v>48</v>
      </c>
      <c r="C3928" s="14" t="s">
        <v>18535</v>
      </c>
      <c r="D3928" s="14" t="s">
        <v>18536</v>
      </c>
      <c r="E3928" s="14" t="s">
        <v>18537</v>
      </c>
      <c r="F3928" s="14" t="s">
        <v>115</v>
      </c>
      <c r="G3928" s="26">
        <v>43567</v>
      </c>
      <c r="H3928" s="14">
        <v>2019</v>
      </c>
      <c r="I3928" s="14" t="s">
        <v>361</v>
      </c>
      <c r="J3928" s="14" t="s">
        <v>436</v>
      </c>
      <c r="K3928" s="14" t="s">
        <v>1014</v>
      </c>
      <c r="L3928" s="14" t="s">
        <v>18538</v>
      </c>
      <c r="M3928" s="14">
        <f t="shared" si="488"/>
        <v>2019</v>
      </c>
      <c r="N3928" s="14">
        <f t="shared" si="489"/>
        <v>4</v>
      </c>
      <c r="O3928" s="14" t="str">
        <f>IFERROR(VLOOKUP(I3928,Lists!$F$2:$G$16,2,FALSE()),"Not Rated")</f>
        <v>Teens</v>
      </c>
      <c r="P3928" s="14">
        <f t="shared" si="490"/>
        <v>91</v>
      </c>
      <c r="Q3928" s="14" t="str">
        <f t="shared" si="491"/>
        <v>United States</v>
      </c>
      <c r="R3928" s="14" t="str">
        <f t="shared" si="492"/>
        <v>|United States|</v>
      </c>
      <c r="S3928" s="14" t="str">
        <f t="shared" si="493"/>
        <v>|Comedies|Romantic Movies|</v>
      </c>
      <c r="T3928" s="14" t="str">
        <f t="shared" si="494"/>
        <v>|Chris Nelson|</v>
      </c>
      <c r="U3928" s="14" t="str">
        <f t="shared" si="495"/>
        <v>|Noah Centineo|Laura Marano|Camila Mendes|Odiseas Georgiadis|Matt Walsh|Joe Chrest|Carrie Lazar|Alex Biglane|Blaine Kern III|Zak Steiner|</v>
      </c>
    </row>
    <row r="3929" spans="1:21">
      <c r="A3929" s="14" t="s">
        <v>18539</v>
      </c>
      <c r="B3929" s="14" t="s">
        <v>49</v>
      </c>
      <c r="C3929" s="14" t="s">
        <v>18540</v>
      </c>
      <c r="D3929" s="14" t="s">
        <v>117</v>
      </c>
      <c r="E3929" s="14" t="s">
        <v>18541</v>
      </c>
      <c r="F3929" s="14" t="s">
        <v>115</v>
      </c>
      <c r="G3929" s="26">
        <v>43566</v>
      </c>
      <c r="H3929" s="14">
        <v>2018</v>
      </c>
      <c r="I3929" s="14" t="s">
        <v>361</v>
      </c>
      <c r="J3929" s="14" t="s">
        <v>1829</v>
      </c>
      <c r="K3929" s="14" t="s">
        <v>18511</v>
      </c>
      <c r="L3929" s="14" t="s">
        <v>18542</v>
      </c>
      <c r="M3929" s="14">
        <f t="shared" si="488"/>
        <v>2019</v>
      </c>
      <c r="N3929" s="14">
        <f t="shared" si="489"/>
        <v>4</v>
      </c>
      <c r="O3929" s="14" t="str">
        <f>IFERROR(VLOOKUP(I3929,Lists!$F$2:$G$16,2,FALSE()),"Not Rated")</f>
        <v>Teens</v>
      </c>
      <c r="P3929" s="14">
        <f t="shared" si="490"/>
        <v>7</v>
      </c>
      <c r="Q3929" s="14" t="str">
        <f t="shared" si="491"/>
        <v>United States</v>
      </c>
      <c r="R3929" s="14" t="str">
        <f t="shared" si="492"/>
        <v>|United States|</v>
      </c>
      <c r="S3929" s="14" t="str">
        <f t="shared" si="493"/>
        <v>|Romantic TV Shows|TV Comedies|</v>
      </c>
      <c r="T3929" s="14" t="str">
        <f t="shared" si="494"/>
        <v>|Unknown|</v>
      </c>
      <c r="U3929" s="14" t="str">
        <f t="shared" si="495"/>
        <v>|Zooey Deschanel|Jake Johnson|Max Greenfield|Hannah Simone|Lamorne Morris|Damon Wayans Jr.|</v>
      </c>
    </row>
    <row r="3930" spans="1:21">
      <c r="A3930" s="14" t="s">
        <v>18543</v>
      </c>
      <c r="B3930" s="14" t="s">
        <v>49</v>
      </c>
      <c r="C3930" s="14" t="s">
        <v>18544</v>
      </c>
      <c r="D3930" s="14" t="s">
        <v>18545</v>
      </c>
      <c r="E3930" s="14" t="s">
        <v>18546</v>
      </c>
      <c r="F3930" s="14" t="s">
        <v>123</v>
      </c>
      <c r="G3930" s="26">
        <v>43566</v>
      </c>
      <c r="H3930" s="14">
        <v>2019</v>
      </c>
      <c r="I3930" s="14" t="s">
        <v>360</v>
      </c>
      <c r="J3930" s="14" t="s">
        <v>105</v>
      </c>
      <c r="K3930" s="14" t="s">
        <v>11930</v>
      </c>
      <c r="L3930" s="14" t="s">
        <v>18547</v>
      </c>
      <c r="M3930" s="14">
        <f t="shared" si="488"/>
        <v>2019</v>
      </c>
      <c r="N3930" s="14">
        <f t="shared" si="489"/>
        <v>4</v>
      </c>
      <c r="O3930" s="14" t="str">
        <f>IFERROR(VLOOKUP(I3930,Lists!$F$2:$G$16,2,FALSE()),"Not Rated")</f>
        <v>Adults</v>
      </c>
      <c r="P3930" s="14">
        <f t="shared" si="490"/>
        <v>1</v>
      </c>
      <c r="Q3930" s="14" t="str">
        <f t="shared" si="491"/>
        <v>South Korea</v>
      </c>
      <c r="R3930" s="14" t="str">
        <f t="shared" si="492"/>
        <v>|South Korea|</v>
      </c>
      <c r="S3930" s="14" t="str">
        <f t="shared" si="493"/>
        <v>|International TV Shows|Korean TV Shows|TV Dramas|</v>
      </c>
      <c r="T3930" s="14" t="str">
        <f t="shared" si="494"/>
        <v>|Lee Kyoungmi|Yim Pilsung|Jeon Go-woon|Kim Jong-kwan|</v>
      </c>
      <c r="U3930" s="14" t="str">
        <f t="shared" si="495"/>
        <v>|Lee Ji-eun (IU)|Bae Doona|Park Hae Soo|Kim Tae-hun|Shim Dal-gi|Lee Sung-wook|Jung Jun Won|</v>
      </c>
    </row>
    <row r="3931" spans="1:21">
      <c r="A3931" s="14" t="s">
        <v>18548</v>
      </c>
      <c r="B3931" s="14" t="s">
        <v>48</v>
      </c>
      <c r="C3931" s="14" t="s">
        <v>18549</v>
      </c>
      <c r="D3931" s="14" t="s">
        <v>305</v>
      </c>
      <c r="E3931" s="14" t="s">
        <v>18550</v>
      </c>
      <c r="F3931" s="14" t="s">
        <v>133</v>
      </c>
      <c r="G3931" s="26">
        <v>43565</v>
      </c>
      <c r="H3931" s="14">
        <v>2019</v>
      </c>
      <c r="I3931" s="14" t="s">
        <v>361</v>
      </c>
      <c r="J3931" s="14" t="s">
        <v>1857</v>
      </c>
      <c r="K3931" s="14" t="s">
        <v>261</v>
      </c>
      <c r="L3931" s="14" t="s">
        <v>18551</v>
      </c>
      <c r="M3931" s="14">
        <f t="shared" si="488"/>
        <v>2019</v>
      </c>
      <c r="N3931" s="14">
        <f t="shared" si="489"/>
        <v>4</v>
      </c>
      <c r="O3931" s="14" t="str">
        <f>IFERROR(VLOOKUP(I3931,Lists!$F$2:$G$16,2,FALSE()),"Not Rated")</f>
        <v>Teens</v>
      </c>
      <c r="P3931" s="14">
        <f t="shared" si="490"/>
        <v>59</v>
      </c>
      <c r="Q3931" s="14" t="str">
        <f t="shared" si="491"/>
        <v>Brazil</v>
      </c>
      <c r="R3931" s="14" t="str">
        <f t="shared" si="492"/>
        <v>|Brazil|</v>
      </c>
      <c r="S3931" s="14" t="str">
        <f t="shared" si="493"/>
        <v>|Stand-Up Comedy|</v>
      </c>
      <c r="T3931" s="14" t="str">
        <f t="shared" si="494"/>
        <v>|Fernando Ayllón|</v>
      </c>
      <c r="U3931" s="14" t="str">
        <f t="shared" si="495"/>
        <v>|Liss Pereira|</v>
      </c>
    </row>
    <row r="3932" spans="1:21">
      <c r="A3932" s="14" t="s">
        <v>18552</v>
      </c>
      <c r="B3932" s="14" t="s">
        <v>48</v>
      </c>
      <c r="C3932" s="14" t="s">
        <v>18553</v>
      </c>
      <c r="D3932" s="14" t="s">
        <v>18554</v>
      </c>
      <c r="E3932" s="14" t="s">
        <v>18555</v>
      </c>
      <c r="F3932" s="14" t="s">
        <v>18556</v>
      </c>
      <c r="G3932" s="26">
        <v>43565</v>
      </c>
      <c r="H3932" s="14">
        <v>2019</v>
      </c>
      <c r="I3932" s="14" t="s">
        <v>364</v>
      </c>
      <c r="J3932" s="14" t="s">
        <v>436</v>
      </c>
      <c r="K3932" s="14" t="s">
        <v>3429</v>
      </c>
      <c r="L3932" s="14" t="s">
        <v>18557</v>
      </c>
      <c r="M3932" s="14">
        <f t="shared" si="488"/>
        <v>2019</v>
      </c>
      <c r="N3932" s="14">
        <f t="shared" si="489"/>
        <v>4</v>
      </c>
      <c r="O3932" s="14" t="str">
        <f>IFERROR(VLOOKUP(I3932,Lists!$F$2:$G$16,2,FALSE()),"Not Rated")</f>
        <v>Teens</v>
      </c>
      <c r="P3932" s="14">
        <f t="shared" si="490"/>
        <v>91</v>
      </c>
      <c r="Q3932" s="14" t="str">
        <f t="shared" si="491"/>
        <v>Canada</v>
      </c>
      <c r="R3932" s="14" t="str">
        <f t="shared" si="492"/>
        <v>|Canada|Germany|</v>
      </c>
      <c r="S3932" s="14" t="str">
        <f t="shared" si="493"/>
        <v>|Horror Movies|Thrillers|</v>
      </c>
      <c r="T3932" s="14" t="str">
        <f t="shared" si="494"/>
        <v>|John R. Leonetti|</v>
      </c>
      <c r="U3932" s="14" t="str">
        <f t="shared" si="495"/>
        <v>|Stanley Tucci|Kiernan Shipka|Miranda Otto|Kate Trotter|John Corbett|Kyle Breitkopf|Dempsey Bryk|Billy MacLellan|</v>
      </c>
    </row>
    <row r="3933" spans="1:21">
      <c r="A3933" s="14" t="s">
        <v>18558</v>
      </c>
      <c r="B3933" s="14" t="s">
        <v>49</v>
      </c>
      <c r="C3933" s="14" t="s">
        <v>18559</v>
      </c>
      <c r="D3933" s="14" t="s">
        <v>117</v>
      </c>
      <c r="E3933" s="14" t="s">
        <v>6705</v>
      </c>
      <c r="F3933" s="14" t="s">
        <v>115</v>
      </c>
      <c r="G3933" s="26">
        <v>43565</v>
      </c>
      <c r="H3933" s="14">
        <v>2019</v>
      </c>
      <c r="I3933" s="14" t="s">
        <v>362</v>
      </c>
      <c r="J3933" s="14" t="s">
        <v>105</v>
      </c>
      <c r="K3933" s="14" t="s">
        <v>18560</v>
      </c>
      <c r="L3933" s="14" t="s">
        <v>18561</v>
      </c>
      <c r="M3933" s="14">
        <f t="shared" si="488"/>
        <v>2019</v>
      </c>
      <c r="N3933" s="14">
        <f t="shared" si="489"/>
        <v>4</v>
      </c>
      <c r="O3933" s="14" t="str">
        <f>IFERROR(VLOOKUP(I3933,Lists!$F$2:$G$16,2,FALSE()),"Not Rated")</f>
        <v>Older Kids</v>
      </c>
      <c r="P3933" s="14">
        <f t="shared" si="490"/>
        <v>1</v>
      </c>
      <c r="Q3933" s="14" t="str">
        <f t="shared" si="491"/>
        <v>United States</v>
      </c>
      <c r="R3933" s="14" t="str">
        <f t="shared" si="492"/>
        <v>|United States|</v>
      </c>
      <c r="S3933" s="14" t="str">
        <f t="shared" si="493"/>
        <v>|Kids' TV|Reality TV|Science &amp; Nature TV|</v>
      </c>
      <c r="T3933" s="14" t="str">
        <f t="shared" si="494"/>
        <v>|Unknown|</v>
      </c>
      <c r="U3933" s="14" t="str">
        <f t="shared" si="495"/>
        <v>|Bear Grylls|</v>
      </c>
    </row>
    <row r="3934" spans="1:21">
      <c r="A3934" s="14" t="s">
        <v>18562</v>
      </c>
      <c r="B3934" s="14" t="s">
        <v>48</v>
      </c>
      <c r="C3934" s="14" t="s">
        <v>18563</v>
      </c>
      <c r="D3934" s="14" t="s">
        <v>551</v>
      </c>
      <c r="E3934" s="14" t="s">
        <v>18564</v>
      </c>
      <c r="F3934" s="14" t="s">
        <v>116</v>
      </c>
      <c r="G3934" s="26">
        <v>43563</v>
      </c>
      <c r="H3934" s="14">
        <v>2018</v>
      </c>
      <c r="I3934" s="14" t="s">
        <v>361</v>
      </c>
      <c r="J3934" s="14" t="s">
        <v>2675</v>
      </c>
      <c r="K3934" s="14" t="s">
        <v>1527</v>
      </c>
      <c r="L3934" s="14" t="s">
        <v>18565</v>
      </c>
      <c r="M3934" s="14">
        <f t="shared" si="488"/>
        <v>2019</v>
      </c>
      <c r="N3934" s="14">
        <f t="shared" si="489"/>
        <v>4</v>
      </c>
      <c r="O3934" s="14" t="str">
        <f>IFERROR(VLOOKUP(I3934,Lists!$F$2:$G$16,2,FALSE()),"Not Rated")</f>
        <v>Teens</v>
      </c>
      <c r="P3934" s="14">
        <f t="shared" si="490"/>
        <v>131</v>
      </c>
      <c r="Q3934" s="14" t="str">
        <f t="shared" si="491"/>
        <v>India</v>
      </c>
      <c r="R3934" s="14" t="str">
        <f t="shared" si="492"/>
        <v>|India|</v>
      </c>
      <c r="S3934" s="14" t="str">
        <f t="shared" si="493"/>
        <v>|Dramas|International Movies|Music &amp; Musicals|</v>
      </c>
      <c r="T3934" s="14" t="str">
        <f t="shared" si="494"/>
        <v>|Rajiv Menon|</v>
      </c>
      <c r="U3934" s="14" t="str">
        <f t="shared" si="495"/>
        <v>|G.V. Prakash Kumar|Nedumudi Venu|Aparna Balamurali|Divyadarshini|Vineeth|Kumaravel|Ravi Prakash|Sumesh|</v>
      </c>
    </row>
    <row r="3935" spans="1:21">
      <c r="A3935" s="14" t="s">
        <v>18566</v>
      </c>
      <c r="B3935" s="14" t="s">
        <v>48</v>
      </c>
      <c r="C3935" s="14" t="s">
        <v>18567</v>
      </c>
      <c r="D3935" s="14" t="s">
        <v>3799</v>
      </c>
      <c r="E3935" s="14" t="s">
        <v>18568</v>
      </c>
      <c r="F3935" s="14" t="s">
        <v>117</v>
      </c>
      <c r="G3935" s="26">
        <v>43562</v>
      </c>
      <c r="H3935" s="14">
        <v>2019</v>
      </c>
      <c r="I3935" s="14" t="s">
        <v>361</v>
      </c>
      <c r="J3935" s="14" t="s">
        <v>13204</v>
      </c>
      <c r="K3935" s="14" t="s">
        <v>861</v>
      </c>
      <c r="L3935" s="14" t="s">
        <v>18569</v>
      </c>
      <c r="M3935" s="14">
        <f t="shared" si="488"/>
        <v>2019</v>
      </c>
      <c r="N3935" s="14">
        <f t="shared" si="489"/>
        <v>4</v>
      </c>
      <c r="O3935" s="14" t="str">
        <f>IFERROR(VLOOKUP(I3935,Lists!$F$2:$G$16,2,FALSE()),"Not Rated")</f>
        <v>Teens</v>
      </c>
      <c r="P3935" s="14">
        <f t="shared" si="490"/>
        <v>170</v>
      </c>
      <c r="Q3935" s="14" t="str">
        <f t="shared" si="491"/>
        <v>Unknown</v>
      </c>
      <c r="R3935" s="14" t="str">
        <f t="shared" si="492"/>
        <v>|Unknown|</v>
      </c>
      <c r="S3935" s="14" t="str">
        <f t="shared" si="493"/>
        <v>|Action &amp; Adventure|Comedies|Dramas|</v>
      </c>
      <c r="T3935" s="14" t="str">
        <f t="shared" si="494"/>
        <v>|Karthik Subbaraj|</v>
      </c>
      <c r="U3935" s="14" t="str">
        <f t="shared" si="495"/>
        <v>|Rajnikanth|Vijay Sethupathi|M. Sasikumar|Nawazuddin Siddiqui|Trisha Krishnan|Simran|</v>
      </c>
    </row>
    <row r="3936" spans="1:21">
      <c r="A3936" s="14" t="s">
        <v>18570</v>
      </c>
      <c r="B3936" s="14" t="s">
        <v>49</v>
      </c>
      <c r="C3936" s="14" t="s">
        <v>18571</v>
      </c>
      <c r="D3936" s="14" t="s">
        <v>117</v>
      </c>
      <c r="E3936" s="14" t="s">
        <v>117</v>
      </c>
      <c r="F3936" s="14" t="s">
        <v>115</v>
      </c>
      <c r="G3936" s="26">
        <v>43562</v>
      </c>
      <c r="H3936" s="14">
        <v>2017</v>
      </c>
      <c r="I3936" s="14" t="s">
        <v>360</v>
      </c>
      <c r="J3936" s="14" t="s">
        <v>105</v>
      </c>
      <c r="K3936" s="14" t="s">
        <v>257</v>
      </c>
      <c r="L3936" s="14" t="s">
        <v>18572</v>
      </c>
      <c r="M3936" s="14">
        <f t="shared" si="488"/>
        <v>2019</v>
      </c>
      <c r="N3936" s="14">
        <f t="shared" si="489"/>
        <v>4</v>
      </c>
      <c r="O3936" s="14" t="str">
        <f>IFERROR(VLOOKUP(I3936,Lists!$F$2:$G$16,2,FALSE()),"Not Rated")</f>
        <v>Adults</v>
      </c>
      <c r="P3936" s="14">
        <f t="shared" si="490"/>
        <v>1</v>
      </c>
      <c r="Q3936" s="14" t="str">
        <f t="shared" si="491"/>
        <v>United States</v>
      </c>
      <c r="R3936" s="14" t="str">
        <f t="shared" si="492"/>
        <v>|United States|</v>
      </c>
      <c r="S3936" s="14" t="str">
        <f t="shared" si="493"/>
        <v>|Docuseries|</v>
      </c>
      <c r="T3936" s="14" t="str">
        <f t="shared" si="494"/>
        <v>|Unknown|</v>
      </c>
      <c r="U3936" s="14" t="str">
        <f t="shared" si="495"/>
        <v>|Unknown|</v>
      </c>
    </row>
    <row r="3937" spans="1:21">
      <c r="A3937" s="14" t="s">
        <v>18573</v>
      </c>
      <c r="B3937" s="14" t="s">
        <v>48</v>
      </c>
      <c r="C3937" s="14" t="s">
        <v>18574</v>
      </c>
      <c r="D3937" s="14" t="s">
        <v>18575</v>
      </c>
      <c r="E3937" s="14" t="s">
        <v>18576</v>
      </c>
      <c r="F3937" s="14" t="s">
        <v>115</v>
      </c>
      <c r="G3937" s="26">
        <v>43560</v>
      </c>
      <c r="H3937" s="14">
        <v>2019</v>
      </c>
      <c r="I3937" s="14" t="s">
        <v>360</v>
      </c>
      <c r="J3937" s="14" t="s">
        <v>708</v>
      </c>
      <c r="K3937" s="14" t="s">
        <v>1122</v>
      </c>
      <c r="L3937" s="14" t="s">
        <v>18577</v>
      </c>
      <c r="M3937" s="14">
        <f t="shared" si="488"/>
        <v>2019</v>
      </c>
      <c r="N3937" s="14">
        <f t="shared" si="489"/>
        <v>4</v>
      </c>
      <c r="O3937" s="14" t="str">
        <f>IFERROR(VLOOKUP(I3937,Lists!$F$2:$G$16,2,FALSE()),"Not Rated")</f>
        <v>Adults</v>
      </c>
      <c r="P3937" s="14">
        <f t="shared" si="490"/>
        <v>88</v>
      </c>
      <c r="Q3937" s="14" t="str">
        <f t="shared" si="491"/>
        <v>United States</v>
      </c>
      <c r="R3937" s="14" t="str">
        <f t="shared" si="492"/>
        <v>|United States|</v>
      </c>
      <c r="S3937" s="14" t="str">
        <f t="shared" si="493"/>
        <v>|Action &amp; Adventure|Sci-Fi &amp; Fantasy|</v>
      </c>
      <c r="T3937" s="14" t="str">
        <f t="shared" si="494"/>
        <v>|Jeremiah Jones|</v>
      </c>
      <c r="U3937" s="14" t="str">
        <f t="shared" si="495"/>
        <v>|Clayton Snyder|David Meadows|Daniel Washington|Scott C. Roe|Larissa Andrade|Sal Rendino|Jose Guns Alves|Scott King|</v>
      </c>
    </row>
    <row r="3938" spans="1:21">
      <c r="A3938" s="14" t="s">
        <v>18578</v>
      </c>
      <c r="B3938" s="14" t="s">
        <v>49</v>
      </c>
      <c r="C3938" s="14" t="s">
        <v>18579</v>
      </c>
      <c r="D3938" s="14" t="s">
        <v>117</v>
      </c>
      <c r="E3938" s="14" t="s">
        <v>18580</v>
      </c>
      <c r="F3938" s="14" t="s">
        <v>118</v>
      </c>
      <c r="G3938" s="26">
        <v>43560</v>
      </c>
      <c r="H3938" s="14">
        <v>2015</v>
      </c>
      <c r="I3938" s="14" t="s">
        <v>360</v>
      </c>
      <c r="J3938" s="14" t="s">
        <v>107</v>
      </c>
      <c r="K3938" s="14" t="s">
        <v>589</v>
      </c>
      <c r="L3938" s="14" t="s">
        <v>18581</v>
      </c>
      <c r="M3938" s="14">
        <f t="shared" si="488"/>
        <v>2019</v>
      </c>
      <c r="N3938" s="14">
        <f t="shared" si="489"/>
        <v>4</v>
      </c>
      <c r="O3938" s="14" t="str">
        <f>IFERROR(VLOOKUP(I3938,Lists!$F$2:$G$16,2,FALSE()),"Not Rated")</f>
        <v>Adults</v>
      </c>
      <c r="P3938" s="14">
        <f t="shared" si="490"/>
        <v>3</v>
      </c>
      <c r="Q3938" s="14" t="str">
        <f t="shared" si="491"/>
        <v>United Kingdom</v>
      </c>
      <c r="R3938" s="14" t="str">
        <f t="shared" si="492"/>
        <v>|United Kingdom|</v>
      </c>
      <c r="S3938" s="14" t="str">
        <f t="shared" si="493"/>
        <v>|British TV Shows|International TV Shows|TV Comedies|</v>
      </c>
      <c r="T3938" s="14" t="str">
        <f t="shared" si="494"/>
        <v>|Unknown|</v>
      </c>
      <c r="U3938" s="14" t="str">
        <f t="shared" si="495"/>
        <v>|Ricky Gervais|Kerry Godliman|Karl Pilkington|David Earl|Kay Noone|Tim Barlow|Arthur Nightingale|Sheila Collings|Margaret Towner|Barry Martin|Prem Modgil|Blanche Williams|Ninette Finch|Brett Goldstein|Ruth Bratt|Holli Dempsey|</v>
      </c>
    </row>
    <row r="3939" spans="1:21">
      <c r="A3939" s="14" t="s">
        <v>18582</v>
      </c>
      <c r="B3939" s="14" t="s">
        <v>49</v>
      </c>
      <c r="C3939" s="14" t="s">
        <v>18583</v>
      </c>
      <c r="D3939" s="14" t="s">
        <v>117</v>
      </c>
      <c r="E3939" s="14" t="s">
        <v>18584</v>
      </c>
      <c r="F3939" s="14" t="s">
        <v>115</v>
      </c>
      <c r="G3939" s="26">
        <v>43560</v>
      </c>
      <c r="H3939" s="14">
        <v>2017</v>
      </c>
      <c r="I3939" s="14" t="s">
        <v>360</v>
      </c>
      <c r="J3939" s="14" t="s">
        <v>106</v>
      </c>
      <c r="K3939" s="14" t="s">
        <v>2384</v>
      </c>
      <c r="L3939" s="14" t="s">
        <v>18585</v>
      </c>
      <c r="M3939" s="14">
        <f t="shared" si="488"/>
        <v>2019</v>
      </c>
      <c r="N3939" s="14">
        <f t="shared" si="489"/>
        <v>4</v>
      </c>
      <c r="O3939" s="14" t="str">
        <f>IFERROR(VLOOKUP(I3939,Lists!$F$2:$G$16,2,FALSE()),"Not Rated")</f>
        <v>Adults</v>
      </c>
      <c r="P3939" s="14">
        <f t="shared" si="490"/>
        <v>2</v>
      </c>
      <c r="Q3939" s="14" t="str">
        <f t="shared" si="491"/>
        <v>United States</v>
      </c>
      <c r="R3939" s="14" t="str">
        <f t="shared" si="492"/>
        <v>|United States|</v>
      </c>
      <c r="S3939" s="14" t="str">
        <f t="shared" si="493"/>
        <v>|Crime TV Shows|International TV Shows|TV Comedies|</v>
      </c>
      <c r="T3939" s="14" t="str">
        <f t="shared" si="494"/>
        <v>|Unknown|</v>
      </c>
      <c r="U3939" s="14" t="str">
        <f t="shared" si="495"/>
        <v>|Inbar Lavi|Rob Heaps|Parker Young|Marianne Rendón|Stephen Bishop|Brian Benben|Katherine La Nasa|</v>
      </c>
    </row>
    <row r="3940" spans="1:21">
      <c r="A3940" s="14" t="s">
        <v>18586</v>
      </c>
      <c r="B3940" s="14" t="s">
        <v>49</v>
      </c>
      <c r="C3940" s="14" t="s">
        <v>18587</v>
      </c>
      <c r="D3940" s="14" t="s">
        <v>117</v>
      </c>
      <c r="E3940" s="14" t="s">
        <v>347</v>
      </c>
      <c r="F3940" s="14" t="s">
        <v>921</v>
      </c>
      <c r="G3940" s="26">
        <v>43560</v>
      </c>
      <c r="H3940" s="14">
        <v>2019</v>
      </c>
      <c r="I3940" s="14" t="s">
        <v>362</v>
      </c>
      <c r="J3940" s="14" t="s">
        <v>105</v>
      </c>
      <c r="K3940" s="14" t="s">
        <v>956</v>
      </c>
      <c r="L3940" s="14" t="s">
        <v>18588</v>
      </c>
      <c r="M3940" s="14">
        <f t="shared" si="488"/>
        <v>2019</v>
      </c>
      <c r="N3940" s="14">
        <f t="shared" si="489"/>
        <v>4</v>
      </c>
      <c r="O3940" s="14" t="str">
        <f>IFERROR(VLOOKUP(I3940,Lists!$F$2:$G$16,2,FALSE()),"Not Rated")</f>
        <v>Older Kids</v>
      </c>
      <c r="P3940" s="14">
        <f t="shared" si="490"/>
        <v>1</v>
      </c>
      <c r="Q3940" s="14" t="str">
        <f t="shared" si="491"/>
        <v>United States</v>
      </c>
      <c r="R3940" s="14" t="str">
        <f t="shared" si="492"/>
        <v>|United States|United Kingdom|</v>
      </c>
      <c r="S3940" s="14" t="str">
        <f t="shared" si="493"/>
        <v>|Docuseries|Science &amp; Nature TV|</v>
      </c>
      <c r="T3940" s="14" t="str">
        <f t="shared" si="494"/>
        <v>|Unknown|</v>
      </c>
      <c r="U3940" s="14" t="str">
        <f t="shared" si="495"/>
        <v>|David Attenborough|</v>
      </c>
    </row>
    <row r="3941" spans="1:21">
      <c r="A3941" s="14" t="s">
        <v>18589</v>
      </c>
      <c r="B3941" s="14" t="s">
        <v>48</v>
      </c>
      <c r="C3941" s="14" t="s">
        <v>18590</v>
      </c>
      <c r="D3941" s="14" t="s">
        <v>3799</v>
      </c>
      <c r="E3941" s="14" t="s">
        <v>18568</v>
      </c>
      <c r="F3941" s="14" t="s">
        <v>116</v>
      </c>
      <c r="G3941" s="26">
        <v>43560</v>
      </c>
      <c r="H3941" s="14">
        <v>2019</v>
      </c>
      <c r="I3941" s="14" t="s">
        <v>361</v>
      </c>
      <c r="J3941" s="14" t="s">
        <v>13204</v>
      </c>
      <c r="K3941" s="14" t="s">
        <v>861</v>
      </c>
      <c r="L3941" s="14" t="s">
        <v>18569</v>
      </c>
      <c r="M3941" s="14">
        <f t="shared" si="488"/>
        <v>2019</v>
      </c>
      <c r="N3941" s="14">
        <f t="shared" si="489"/>
        <v>4</v>
      </c>
      <c r="O3941" s="14" t="str">
        <f>IFERROR(VLOOKUP(I3941,Lists!$F$2:$G$16,2,FALSE()),"Not Rated")</f>
        <v>Teens</v>
      </c>
      <c r="P3941" s="14">
        <f t="shared" si="490"/>
        <v>170</v>
      </c>
      <c r="Q3941" s="14" t="str">
        <f t="shared" si="491"/>
        <v>India</v>
      </c>
      <c r="R3941" s="14" t="str">
        <f t="shared" si="492"/>
        <v>|India|</v>
      </c>
      <c r="S3941" s="14" t="str">
        <f t="shared" si="493"/>
        <v>|Action &amp; Adventure|Comedies|Dramas|</v>
      </c>
      <c r="T3941" s="14" t="str">
        <f t="shared" si="494"/>
        <v>|Karthik Subbaraj|</v>
      </c>
      <c r="U3941" s="14" t="str">
        <f t="shared" si="495"/>
        <v>|Rajnikanth|Vijay Sethupathi|M. Sasikumar|Nawazuddin Siddiqui|Trisha Krishnan|Simran|</v>
      </c>
    </row>
    <row r="3942" spans="1:21">
      <c r="A3942" s="14" t="s">
        <v>18591</v>
      </c>
      <c r="B3942" s="14" t="s">
        <v>49</v>
      </c>
      <c r="C3942" s="14" t="s">
        <v>18592</v>
      </c>
      <c r="D3942" s="14" t="s">
        <v>117</v>
      </c>
      <c r="E3942" s="14" t="s">
        <v>18593</v>
      </c>
      <c r="F3942" s="14" t="s">
        <v>145</v>
      </c>
      <c r="G3942" s="26">
        <v>43560</v>
      </c>
      <c r="H3942" s="14">
        <v>2019</v>
      </c>
      <c r="I3942" s="14" t="s">
        <v>360</v>
      </c>
      <c r="J3942" s="14" t="s">
        <v>105</v>
      </c>
      <c r="K3942" s="14" t="s">
        <v>1470</v>
      </c>
      <c r="L3942" s="14" t="s">
        <v>18594</v>
      </c>
      <c r="M3942" s="14">
        <f t="shared" si="488"/>
        <v>2019</v>
      </c>
      <c r="N3942" s="14">
        <f t="shared" si="489"/>
        <v>4</v>
      </c>
      <c r="O3942" s="14" t="str">
        <f>IFERROR(VLOOKUP(I3942,Lists!$F$2:$G$16,2,FALSE()),"Not Rated")</f>
        <v>Adults</v>
      </c>
      <c r="P3942" s="14">
        <f t="shared" si="490"/>
        <v>1</v>
      </c>
      <c r="Q3942" s="14" t="str">
        <f t="shared" si="491"/>
        <v>Sweden</v>
      </c>
      <c r="R3942" s="14" t="str">
        <f t="shared" si="492"/>
        <v>|Sweden|</v>
      </c>
      <c r="S3942" s="14" t="str">
        <f t="shared" si="493"/>
        <v>|Crime TV Shows|International TV Shows|TV Dramas|</v>
      </c>
      <c r="T3942" s="14" t="str">
        <f t="shared" si="494"/>
        <v>|Unknown|</v>
      </c>
      <c r="U3942" s="14" t="str">
        <f t="shared" si="495"/>
        <v>|Hanna Ardéhn|Felix Sandman|William Spetz|Ella Rappich|David Dencik|Reuben Sallmander|Maria Sundbom|Rebecka Hemse|Arvid Sand|Helena af Sandeberg|Anna Björk|</v>
      </c>
    </row>
    <row r="3943" spans="1:21">
      <c r="A3943" s="14" t="s">
        <v>18595</v>
      </c>
      <c r="B3943" s="14" t="s">
        <v>49</v>
      </c>
      <c r="C3943" s="14" t="s">
        <v>18596</v>
      </c>
      <c r="D3943" s="14" t="s">
        <v>117</v>
      </c>
      <c r="E3943" s="14" t="s">
        <v>18597</v>
      </c>
      <c r="F3943" s="14" t="s">
        <v>155</v>
      </c>
      <c r="G3943" s="26">
        <v>43560</v>
      </c>
      <c r="H3943" s="14">
        <v>2017</v>
      </c>
      <c r="I3943" s="14" t="s">
        <v>362</v>
      </c>
      <c r="J3943" s="14" t="s">
        <v>105</v>
      </c>
      <c r="K3943" s="14" t="s">
        <v>256</v>
      </c>
      <c r="L3943" s="14" t="s">
        <v>18598</v>
      </c>
      <c r="M3943" s="14">
        <f t="shared" si="488"/>
        <v>2019</v>
      </c>
      <c r="N3943" s="14">
        <f t="shared" si="489"/>
        <v>4</v>
      </c>
      <c r="O3943" s="14" t="str">
        <f>IFERROR(VLOOKUP(I3943,Lists!$F$2:$G$16,2,FALSE()),"Not Rated")</f>
        <v>Older Kids</v>
      </c>
      <c r="P3943" s="14">
        <f t="shared" si="490"/>
        <v>1</v>
      </c>
      <c r="Q3943" s="14" t="str">
        <f t="shared" si="491"/>
        <v>Malaysia</v>
      </c>
      <c r="R3943" s="14" t="str">
        <f t="shared" si="492"/>
        <v>|Malaysia|</v>
      </c>
      <c r="S3943" s="14" t="str">
        <f t="shared" si="493"/>
        <v>|Kids' TV|</v>
      </c>
      <c r="T3943" s="14" t="str">
        <f t="shared" si="494"/>
        <v>|Unknown|</v>
      </c>
      <c r="U3943" s="14" t="str">
        <f t="shared" si="495"/>
        <v>|Steven Tan|Iain McNally|Chi-Ren Choong|Kevin Adrian Barnaby|Tikriti Shabudin|Sherilyn Pang Li Ching|Azman Zulkiply|</v>
      </c>
    </row>
    <row r="3944" spans="1:21">
      <c r="A3944" s="14" t="s">
        <v>18599</v>
      </c>
      <c r="B3944" s="14" t="s">
        <v>49</v>
      </c>
      <c r="C3944" s="14" t="s">
        <v>18600</v>
      </c>
      <c r="D3944" s="14" t="s">
        <v>117</v>
      </c>
      <c r="E3944" s="14" t="s">
        <v>18601</v>
      </c>
      <c r="F3944" s="14" t="s">
        <v>1963</v>
      </c>
      <c r="G3944" s="26">
        <v>43560</v>
      </c>
      <c r="H3944" s="14">
        <v>2019</v>
      </c>
      <c r="I3944" s="14" t="s">
        <v>360</v>
      </c>
      <c r="J3944" s="14" t="s">
        <v>107</v>
      </c>
      <c r="K3944" s="14" t="s">
        <v>257</v>
      </c>
      <c r="L3944" s="14" t="s">
        <v>18602</v>
      </c>
      <c r="M3944" s="14">
        <f t="shared" si="488"/>
        <v>2019</v>
      </c>
      <c r="N3944" s="14">
        <f t="shared" si="489"/>
        <v>4</v>
      </c>
      <c r="O3944" s="14" t="str">
        <f>IFERROR(VLOOKUP(I3944,Lists!$F$2:$G$16,2,FALSE()),"Not Rated")</f>
        <v>Adults</v>
      </c>
      <c r="P3944" s="14">
        <f t="shared" si="490"/>
        <v>3</v>
      </c>
      <c r="Q3944" s="14" t="str">
        <f t="shared" si="491"/>
        <v>Canada</v>
      </c>
      <c r="R3944" s="14" t="str">
        <f t="shared" si="492"/>
        <v>|Canada|United States|</v>
      </c>
      <c r="S3944" s="14" t="str">
        <f t="shared" si="493"/>
        <v>|Docuseries|</v>
      </c>
      <c r="T3944" s="14" t="str">
        <f t="shared" si="494"/>
        <v>|Unknown|</v>
      </c>
      <c r="U3944" s="14" t="str">
        <f t="shared" si="495"/>
        <v>|Sean Bean|Aaron Jakubenko|Edwin Wright|Mike Edward|Genevieve Aitken|John Bach|Tai Berdinner-Blades|Jared Turner|Andrew Foster|Calum Gittins|Shane Bartle|Ella Becroft|Lisa Chappell|Emma Fenton|Phil Brown|Carl Bland|Adam Gardiner|</v>
      </c>
    </row>
    <row r="3945" spans="1:21">
      <c r="A3945" s="14" t="s">
        <v>18603</v>
      </c>
      <c r="B3945" s="14" t="s">
        <v>49</v>
      </c>
      <c r="C3945" s="14" t="s">
        <v>18604</v>
      </c>
      <c r="D3945" s="14" t="s">
        <v>117</v>
      </c>
      <c r="E3945" s="14" t="s">
        <v>18605</v>
      </c>
      <c r="F3945" s="14" t="s">
        <v>115</v>
      </c>
      <c r="G3945" s="26">
        <v>43560</v>
      </c>
      <c r="H3945" s="14">
        <v>2019</v>
      </c>
      <c r="I3945" s="14" t="s">
        <v>365</v>
      </c>
      <c r="J3945" s="14" t="s">
        <v>3025</v>
      </c>
      <c r="K3945" s="14" t="s">
        <v>256</v>
      </c>
      <c r="L3945" s="14" t="s">
        <v>18606</v>
      </c>
      <c r="M3945" s="14">
        <f t="shared" si="488"/>
        <v>2019</v>
      </c>
      <c r="N3945" s="14">
        <f t="shared" si="489"/>
        <v>4</v>
      </c>
      <c r="O3945" s="14" t="str">
        <f>IFERROR(VLOOKUP(I3945,Lists!$F$2:$G$16,2,FALSE()),"Not Rated")</f>
        <v>Kids</v>
      </c>
      <c r="P3945" s="14">
        <f t="shared" si="490"/>
        <v>8</v>
      </c>
      <c r="Q3945" s="14" t="str">
        <f t="shared" si="491"/>
        <v>United States</v>
      </c>
      <c r="R3945" s="14" t="str">
        <f t="shared" si="492"/>
        <v>|United States|</v>
      </c>
      <c r="S3945" s="14" t="str">
        <f t="shared" si="493"/>
        <v>|Kids' TV|</v>
      </c>
      <c r="T3945" s="14" t="str">
        <f t="shared" si="494"/>
        <v>|Unknown|</v>
      </c>
      <c r="U3945" s="14" t="str">
        <f t="shared" si="495"/>
        <v>|Amber Frank|Sydney Park|Bailey Gambertoglio|Darcy Rose Byrnes|Nolan North|Kari Wahlgren|Andy Pessoa|Tiya Sircar|Jonathan Craig WIlliams|Robert Knepper|</v>
      </c>
    </row>
    <row r="3946" spans="1:21">
      <c r="A3946" s="14" t="s">
        <v>18607</v>
      </c>
      <c r="B3946" s="14" t="s">
        <v>49</v>
      </c>
      <c r="C3946" s="14" t="s">
        <v>18608</v>
      </c>
      <c r="D3946" s="14" t="s">
        <v>117</v>
      </c>
      <c r="E3946" s="14" t="s">
        <v>18609</v>
      </c>
      <c r="F3946" s="14" t="s">
        <v>125</v>
      </c>
      <c r="G3946" s="26">
        <v>43560</v>
      </c>
      <c r="H3946" s="14">
        <v>2019</v>
      </c>
      <c r="I3946" s="14" t="s">
        <v>360</v>
      </c>
      <c r="J3946" s="14" t="s">
        <v>105</v>
      </c>
      <c r="K3946" s="14" t="s">
        <v>992</v>
      </c>
      <c r="L3946" s="14" t="s">
        <v>18610</v>
      </c>
      <c r="M3946" s="14">
        <f t="shared" si="488"/>
        <v>2019</v>
      </c>
      <c r="N3946" s="14">
        <f t="shared" si="489"/>
        <v>4</v>
      </c>
      <c r="O3946" s="14" t="str">
        <f>IFERROR(VLOOKUP(I3946,Lists!$F$2:$G$16,2,FALSE()),"Not Rated")</f>
        <v>Adults</v>
      </c>
      <c r="P3946" s="14">
        <f t="shared" si="490"/>
        <v>1</v>
      </c>
      <c r="Q3946" s="14" t="str">
        <f t="shared" si="491"/>
        <v>Mexico</v>
      </c>
      <c r="R3946" s="14" t="str">
        <f t="shared" si="492"/>
        <v>|Mexico|</v>
      </c>
      <c r="S3946" s="14" t="str">
        <f t="shared" si="493"/>
        <v>|Crime TV Shows|International TV Shows|Spanish-Language TV Shows|</v>
      </c>
      <c r="T3946" s="14" t="str">
        <f t="shared" si="494"/>
        <v>|Unknown|</v>
      </c>
      <c r="U3946" s="14" t="str">
        <f t="shared" si="495"/>
        <v>|Damián Alcázar|Tamara Vallarta|Rolf Petersen|Claudette Maillé|Teté Espinoza|Iván Aragón|Martha Claudia Moreno|Edén Villavicencio|Carlos Corona|Giancarlo Ruiz|Mayra Batalla|Rodrigo Abed|Roberto Mateos|Anabel Ferreira|Roberto Sosa|</v>
      </c>
    </row>
    <row r="3947" spans="1:21">
      <c r="A3947" s="14" t="s">
        <v>18611</v>
      </c>
      <c r="B3947" s="14" t="s">
        <v>48</v>
      </c>
      <c r="C3947" s="14" t="s">
        <v>18612</v>
      </c>
      <c r="D3947" s="14" t="s">
        <v>18613</v>
      </c>
      <c r="E3947" s="14" t="s">
        <v>18614</v>
      </c>
      <c r="F3947" s="14" t="s">
        <v>115</v>
      </c>
      <c r="G3947" s="26">
        <v>43560</v>
      </c>
      <c r="H3947" s="14">
        <v>2019</v>
      </c>
      <c r="I3947" s="14" t="s">
        <v>361</v>
      </c>
      <c r="J3947" s="14" t="s">
        <v>900</v>
      </c>
      <c r="K3947" s="14" t="s">
        <v>1034</v>
      </c>
      <c r="L3947" s="14" t="s">
        <v>18615</v>
      </c>
      <c r="M3947" s="14">
        <f t="shared" si="488"/>
        <v>2019</v>
      </c>
      <c r="N3947" s="14">
        <f t="shared" si="489"/>
        <v>4</v>
      </c>
      <c r="O3947" s="14" t="str">
        <f>IFERROR(VLOOKUP(I3947,Lists!$F$2:$G$16,2,FALSE()),"Not Rated")</f>
        <v>Teens</v>
      </c>
      <c r="P3947" s="14">
        <f t="shared" si="490"/>
        <v>92</v>
      </c>
      <c r="Q3947" s="14" t="str">
        <f t="shared" si="491"/>
        <v>United States</v>
      </c>
      <c r="R3947" s="14" t="str">
        <f t="shared" si="492"/>
        <v>|United States|</v>
      </c>
      <c r="S3947" s="14" t="str">
        <f t="shared" si="493"/>
        <v>|Comedies|Dramas|Independent Movies|</v>
      </c>
      <c r="T3947" s="14" t="str">
        <f t="shared" si="494"/>
        <v>|Brie Larson|</v>
      </c>
      <c r="U3947" s="14" t="str">
        <f t="shared" si="495"/>
        <v>|Brie Larson|Samuel L. Jackson|Joan Cusack|Bradley Whitford|Mamoudou Athie|Hamish Linklater|Martha MacIsaac|Karan Soni|Annaleigh Ashford|</v>
      </c>
    </row>
    <row r="3948" spans="1:21">
      <c r="A3948" s="14" t="s">
        <v>18616</v>
      </c>
      <c r="B3948" s="14" t="s">
        <v>49</v>
      </c>
      <c r="C3948" s="14" t="s">
        <v>18617</v>
      </c>
      <c r="D3948" s="14" t="s">
        <v>117</v>
      </c>
      <c r="E3948" s="14" t="s">
        <v>18618</v>
      </c>
      <c r="F3948" s="14" t="s">
        <v>123</v>
      </c>
      <c r="G3948" s="26">
        <v>43559</v>
      </c>
      <c r="H3948" s="14">
        <v>2019</v>
      </c>
      <c r="I3948" s="14" t="s">
        <v>360</v>
      </c>
      <c r="J3948" s="14" t="s">
        <v>105</v>
      </c>
      <c r="K3948" s="14" t="s">
        <v>5585</v>
      </c>
      <c r="L3948" s="14" t="s">
        <v>18619</v>
      </c>
      <c r="M3948" s="14">
        <f t="shared" si="488"/>
        <v>2019</v>
      </c>
      <c r="N3948" s="14">
        <f t="shared" si="489"/>
        <v>4</v>
      </c>
      <c r="O3948" s="14" t="str">
        <f>IFERROR(VLOOKUP(I3948,Lists!$F$2:$G$16,2,FALSE()),"Not Rated")</f>
        <v>Adults</v>
      </c>
      <c r="P3948" s="14">
        <f t="shared" si="490"/>
        <v>1</v>
      </c>
      <c r="Q3948" s="14" t="str">
        <f t="shared" si="491"/>
        <v>South Korea</v>
      </c>
      <c r="R3948" s="14" t="str">
        <f t="shared" si="492"/>
        <v>|South Korea|</v>
      </c>
      <c r="S3948" s="14" t="str">
        <f t="shared" si="493"/>
        <v>|Crime TV Shows|International TV Shows|Korean TV Shows|</v>
      </c>
      <c r="T3948" s="14" t="str">
        <f t="shared" si="494"/>
        <v>|Unknown|</v>
      </c>
      <c r="U3948" s="14" t="str">
        <f t="shared" si="495"/>
        <v>|Song Sae-byeok|Go Joon-hee|Youn Jung-hoon|Jo Han-sun|Lee Won-jong|Park Gene-woo|Kwon Hyuk-hyun|Park Sang-min|</v>
      </c>
    </row>
    <row r="3949" spans="1:21">
      <c r="A3949" s="14" t="s">
        <v>18620</v>
      </c>
      <c r="B3949" s="14" t="s">
        <v>48</v>
      </c>
      <c r="C3949" s="14" t="s">
        <v>18621</v>
      </c>
      <c r="D3949" s="14" t="s">
        <v>305</v>
      </c>
      <c r="E3949" s="14" t="s">
        <v>18622</v>
      </c>
      <c r="F3949" s="14" t="s">
        <v>117</v>
      </c>
      <c r="G3949" s="26">
        <v>43558</v>
      </c>
      <c r="H3949" s="14">
        <v>2019</v>
      </c>
      <c r="I3949" s="14" t="s">
        <v>360</v>
      </c>
      <c r="J3949" s="14" t="s">
        <v>1857</v>
      </c>
      <c r="K3949" s="14" t="s">
        <v>261</v>
      </c>
      <c r="L3949" s="14" t="s">
        <v>18623</v>
      </c>
      <c r="M3949" s="14">
        <f t="shared" si="488"/>
        <v>2019</v>
      </c>
      <c r="N3949" s="14">
        <f t="shared" si="489"/>
        <v>4</v>
      </c>
      <c r="O3949" s="14" t="str">
        <f>IFERROR(VLOOKUP(I3949,Lists!$F$2:$G$16,2,FALSE()),"Not Rated")</f>
        <v>Adults</v>
      </c>
      <c r="P3949" s="14">
        <f t="shared" si="490"/>
        <v>59</v>
      </c>
      <c r="Q3949" s="14" t="str">
        <f t="shared" si="491"/>
        <v>Unknown</v>
      </c>
      <c r="R3949" s="14" t="str">
        <f t="shared" si="492"/>
        <v>|Unknown|</v>
      </c>
      <c r="S3949" s="14" t="str">
        <f t="shared" si="493"/>
        <v>|Stand-Up Comedy|</v>
      </c>
      <c r="T3949" s="14" t="str">
        <f t="shared" si="494"/>
        <v>|Fernando Ayllón|</v>
      </c>
      <c r="U3949" s="14" t="str">
        <f t="shared" si="495"/>
        <v>|Ricardo Quevedo|</v>
      </c>
    </row>
    <row r="3950" spans="1:21">
      <c r="A3950" s="14" t="s">
        <v>18624</v>
      </c>
      <c r="B3950" s="14" t="s">
        <v>48</v>
      </c>
      <c r="C3950" s="14" t="s">
        <v>18625</v>
      </c>
      <c r="D3950" s="14" t="s">
        <v>18626</v>
      </c>
      <c r="E3950" s="14" t="s">
        <v>18627</v>
      </c>
      <c r="F3950" s="14" t="s">
        <v>136</v>
      </c>
      <c r="G3950" s="26">
        <v>43558</v>
      </c>
      <c r="H3950" s="14">
        <v>2018</v>
      </c>
      <c r="I3950" s="14" t="s">
        <v>360</v>
      </c>
      <c r="J3950" s="14" t="s">
        <v>3165</v>
      </c>
      <c r="K3950" s="14" t="s">
        <v>1537</v>
      </c>
      <c r="L3950" s="14" t="s">
        <v>18628</v>
      </c>
      <c r="M3950" s="14">
        <f t="shared" si="488"/>
        <v>2019</v>
      </c>
      <c r="N3950" s="14">
        <f t="shared" si="489"/>
        <v>4</v>
      </c>
      <c r="O3950" s="14" t="str">
        <f>IFERROR(VLOOKUP(I3950,Lists!$F$2:$G$16,2,FALSE()),"Not Rated")</f>
        <v>Adults</v>
      </c>
      <c r="P3950" s="14">
        <f t="shared" si="490"/>
        <v>126</v>
      </c>
      <c r="Q3950" s="14" t="str">
        <f t="shared" si="491"/>
        <v>Indonesia</v>
      </c>
      <c r="R3950" s="14" t="str">
        <f t="shared" si="492"/>
        <v>|Indonesia|</v>
      </c>
      <c r="S3950" s="14" t="str">
        <f t="shared" si="493"/>
        <v>|Horror Movies|International Movies|</v>
      </c>
      <c r="T3950" s="14" t="str">
        <f t="shared" si="494"/>
        <v>|Rocky Soraya|Anggy Umbara|</v>
      </c>
      <c r="U3950" s="14" t="str">
        <f t="shared" si="495"/>
        <v>|Luna Maya|Herjunot Ali|Teuku Rifnu Wikana|Verdi Solaiman|Alex Abbad|</v>
      </c>
    </row>
    <row r="3951" spans="1:21">
      <c r="A3951" s="14" t="s">
        <v>18629</v>
      </c>
      <c r="B3951" s="14" t="s">
        <v>49</v>
      </c>
      <c r="C3951" s="14" t="s">
        <v>18630</v>
      </c>
      <c r="D3951" s="14" t="s">
        <v>117</v>
      </c>
      <c r="E3951" s="14" t="s">
        <v>18631</v>
      </c>
      <c r="F3951" s="14" t="s">
        <v>150</v>
      </c>
      <c r="G3951" s="26">
        <v>43558</v>
      </c>
      <c r="H3951" s="14">
        <v>2018</v>
      </c>
      <c r="I3951" s="14" t="s">
        <v>361</v>
      </c>
      <c r="J3951" s="14" t="s">
        <v>105</v>
      </c>
      <c r="K3951" s="14" t="s">
        <v>1905</v>
      </c>
      <c r="L3951" s="14" t="s">
        <v>18632</v>
      </c>
      <c r="M3951" s="14">
        <f t="shared" si="488"/>
        <v>2019</v>
      </c>
      <c r="N3951" s="14">
        <f t="shared" si="489"/>
        <v>4</v>
      </c>
      <c r="O3951" s="14" t="str">
        <f>IFERROR(VLOOKUP(I3951,Lists!$F$2:$G$16,2,FALSE()),"Not Rated")</f>
        <v>Teens</v>
      </c>
      <c r="P3951" s="14">
        <f t="shared" si="490"/>
        <v>1</v>
      </c>
      <c r="Q3951" s="14" t="str">
        <f t="shared" si="491"/>
        <v>Lebanon</v>
      </c>
      <c r="R3951" s="14" t="str">
        <f t="shared" si="492"/>
        <v>|Lebanon|</v>
      </c>
      <c r="S3951" s="14" t="str">
        <f t="shared" si="493"/>
        <v>|International TV Shows|Romantic TV Shows|TV Dramas|</v>
      </c>
      <c r="T3951" s="14" t="str">
        <f t="shared" si="494"/>
        <v>|Unknown|</v>
      </c>
      <c r="U3951" s="14" t="str">
        <f t="shared" si="495"/>
        <v>|Bassel Khayyat|Daniella Rahme|Bassam Moughneih|Dana Mardini|Youssef Haddad|Talal Jarday|Sameera Barody|</v>
      </c>
    </row>
    <row r="3952" spans="1:21">
      <c r="A3952" s="14" t="s">
        <v>18633</v>
      </c>
      <c r="B3952" s="14" t="s">
        <v>48</v>
      </c>
      <c r="C3952" s="14" t="s">
        <v>18634</v>
      </c>
      <c r="D3952" s="14" t="s">
        <v>18635</v>
      </c>
      <c r="E3952" s="14" t="s">
        <v>18636</v>
      </c>
      <c r="F3952" s="14" t="s">
        <v>116</v>
      </c>
      <c r="G3952" s="26">
        <v>43557</v>
      </c>
      <c r="H3952" s="14">
        <v>2019</v>
      </c>
      <c r="I3952" s="14" t="s">
        <v>361</v>
      </c>
      <c r="J3952" s="14" t="s">
        <v>1159</v>
      </c>
      <c r="K3952" s="14" t="s">
        <v>834</v>
      </c>
      <c r="L3952" s="14" t="s">
        <v>18637</v>
      </c>
      <c r="M3952" s="14">
        <f t="shared" si="488"/>
        <v>2019</v>
      </c>
      <c r="N3952" s="14">
        <f t="shared" si="489"/>
        <v>4</v>
      </c>
      <c r="O3952" s="14" t="str">
        <f>IFERROR(VLOOKUP(I3952,Lists!$F$2:$G$16,2,FALSE()),"Not Rated")</f>
        <v>Teens</v>
      </c>
      <c r="P3952" s="14">
        <f t="shared" si="490"/>
        <v>120</v>
      </c>
      <c r="Q3952" s="14" t="str">
        <f t="shared" si="491"/>
        <v>India</v>
      </c>
      <c r="R3952" s="14" t="str">
        <f t="shared" si="492"/>
        <v>|India|</v>
      </c>
      <c r="S3952" s="14" t="str">
        <f t="shared" si="493"/>
        <v>|Comedies|Dramas|International Movies|</v>
      </c>
      <c r="T3952" s="14" t="str">
        <f t="shared" si="494"/>
        <v>|Shelly Chopra Dhar|</v>
      </c>
      <c r="U3952" s="14" t="str">
        <f t="shared" si="495"/>
        <v>|Anil Kapoor|Sonam Kapoor|Rajkummar Rao|Juhi Chawla|Abhishek Duhan|Regina Cassandra|Madhumalti Kapoor|Seema Pahwa|Brijendra Kala|Alka Badola Kaushal|</v>
      </c>
    </row>
    <row r="3953" spans="1:21">
      <c r="A3953" s="14" t="s">
        <v>18638</v>
      </c>
      <c r="B3953" s="14" t="s">
        <v>48</v>
      </c>
      <c r="C3953" s="14" t="s">
        <v>18639</v>
      </c>
      <c r="D3953" s="14" t="s">
        <v>18640</v>
      </c>
      <c r="E3953" s="14" t="s">
        <v>18641</v>
      </c>
      <c r="F3953" s="14" t="s">
        <v>155</v>
      </c>
      <c r="G3953" s="26">
        <v>43557</v>
      </c>
      <c r="H3953" s="14">
        <v>2015</v>
      </c>
      <c r="I3953" s="14" t="s">
        <v>360</v>
      </c>
      <c r="J3953" s="14" t="s">
        <v>1313</v>
      </c>
      <c r="K3953" s="14" t="s">
        <v>475</v>
      </c>
      <c r="L3953" s="14" t="s">
        <v>18642</v>
      </c>
      <c r="M3953" s="14">
        <f t="shared" si="488"/>
        <v>2019</v>
      </c>
      <c r="N3953" s="14">
        <f t="shared" si="489"/>
        <v>4</v>
      </c>
      <c r="O3953" s="14" t="str">
        <f>IFERROR(VLOOKUP(I3953,Lists!$F$2:$G$16,2,FALSE()),"Not Rated")</f>
        <v>Adults</v>
      </c>
      <c r="P3953" s="14">
        <f t="shared" si="490"/>
        <v>76</v>
      </c>
      <c r="Q3953" s="14" t="str">
        <f t="shared" si="491"/>
        <v>Malaysia</v>
      </c>
      <c r="R3953" s="14" t="str">
        <f t="shared" si="492"/>
        <v>|Malaysia|</v>
      </c>
      <c r="S3953" s="14" t="str">
        <f t="shared" si="493"/>
        <v>|Dramas|International Movies|</v>
      </c>
      <c r="T3953" s="14" t="str">
        <f t="shared" si="494"/>
        <v>|Shanjey Kumar Perumal|</v>
      </c>
      <c r="U3953" s="14" t="str">
        <f t="shared" si="495"/>
        <v>|Harvind Raj|Jibrail Rajhula|Tinesh Sarathi Krishnan|Kuben Mahadevan|Senthil Kumaran Muniandy|</v>
      </c>
    </row>
    <row r="3954" spans="1:21">
      <c r="A3954" s="14" t="s">
        <v>18643</v>
      </c>
      <c r="B3954" s="14" t="s">
        <v>48</v>
      </c>
      <c r="C3954" s="14" t="s">
        <v>18644</v>
      </c>
      <c r="D3954" s="14" t="s">
        <v>8473</v>
      </c>
      <c r="E3954" s="14" t="s">
        <v>8474</v>
      </c>
      <c r="F3954" s="14" t="s">
        <v>115</v>
      </c>
      <c r="G3954" s="26">
        <v>43557</v>
      </c>
      <c r="H3954" s="14">
        <v>2019</v>
      </c>
      <c r="I3954" s="14" t="s">
        <v>360</v>
      </c>
      <c r="J3954" s="14" t="s">
        <v>4137</v>
      </c>
      <c r="K3954" s="14" t="s">
        <v>261</v>
      </c>
      <c r="L3954" s="14" t="s">
        <v>18645</v>
      </c>
      <c r="M3954" s="14">
        <f t="shared" si="488"/>
        <v>2019</v>
      </c>
      <c r="N3954" s="14">
        <f t="shared" si="489"/>
        <v>4</v>
      </c>
      <c r="O3954" s="14" t="str">
        <f>IFERROR(VLOOKUP(I3954,Lists!$F$2:$G$16,2,FALSE()),"Not Rated")</f>
        <v>Adults</v>
      </c>
      <c r="P3954" s="14">
        <f t="shared" si="490"/>
        <v>60</v>
      </c>
      <c r="Q3954" s="14" t="str">
        <f t="shared" si="491"/>
        <v>United States</v>
      </c>
      <c r="R3954" s="14" t="str">
        <f t="shared" si="492"/>
        <v>|United States|</v>
      </c>
      <c r="S3954" s="14" t="str">
        <f t="shared" si="493"/>
        <v>|Stand-Up Comedy|</v>
      </c>
      <c r="T3954" s="14" t="str">
        <f t="shared" si="494"/>
        <v>|Leslie Small|</v>
      </c>
      <c r="U3954" s="14" t="str">
        <f t="shared" si="495"/>
        <v>|Kevin Hart|</v>
      </c>
    </row>
    <row r="3955" spans="1:21">
      <c r="A3955" s="14" t="s">
        <v>18646</v>
      </c>
      <c r="B3955" s="14" t="s">
        <v>49</v>
      </c>
      <c r="C3955" s="14" t="s">
        <v>18647</v>
      </c>
      <c r="D3955" s="14" t="s">
        <v>117</v>
      </c>
      <c r="E3955" s="14" t="s">
        <v>117</v>
      </c>
      <c r="F3955" s="14" t="s">
        <v>117</v>
      </c>
      <c r="G3955" s="26">
        <v>43556</v>
      </c>
      <c r="H3955" s="14">
        <v>2018</v>
      </c>
      <c r="I3955" s="14" t="s">
        <v>365</v>
      </c>
      <c r="J3955" s="14" t="s">
        <v>105</v>
      </c>
      <c r="K3955" s="14" t="s">
        <v>617</v>
      </c>
      <c r="L3955" s="14" t="s">
        <v>18648</v>
      </c>
      <c r="M3955" s="14">
        <f t="shared" si="488"/>
        <v>2019</v>
      </c>
      <c r="N3955" s="14">
        <f t="shared" si="489"/>
        <v>4</v>
      </c>
      <c r="O3955" s="14" t="str">
        <f>IFERROR(VLOOKUP(I3955,Lists!$F$2:$G$16,2,FALSE()),"Not Rated")</f>
        <v>Kids</v>
      </c>
      <c r="P3955" s="14">
        <f t="shared" si="490"/>
        <v>1</v>
      </c>
      <c r="Q3955" s="14" t="str">
        <f t="shared" si="491"/>
        <v>Unknown</v>
      </c>
      <c r="R3955" s="14" t="str">
        <f t="shared" si="492"/>
        <v>|Unknown|</v>
      </c>
      <c r="S3955" s="14" t="str">
        <f t="shared" si="493"/>
        <v>|Kids' TV|TV Comedies|</v>
      </c>
      <c r="T3955" s="14" t="str">
        <f t="shared" si="494"/>
        <v>|Unknown|</v>
      </c>
      <c r="U3955" s="14" t="str">
        <f t="shared" si="495"/>
        <v>|Unknown|</v>
      </c>
    </row>
    <row r="3956" spans="1:21">
      <c r="A3956" s="14" t="s">
        <v>18649</v>
      </c>
      <c r="B3956" s="14" t="s">
        <v>48</v>
      </c>
      <c r="C3956" s="14" t="s">
        <v>18650</v>
      </c>
      <c r="D3956" s="14" t="s">
        <v>18651</v>
      </c>
      <c r="E3956" s="14" t="s">
        <v>18652</v>
      </c>
      <c r="F3956" s="14" t="s">
        <v>126</v>
      </c>
      <c r="G3956" s="26">
        <v>43556</v>
      </c>
      <c r="H3956" s="14">
        <v>2016</v>
      </c>
      <c r="I3956" s="14" t="s">
        <v>361</v>
      </c>
      <c r="J3956" s="14" t="s">
        <v>560</v>
      </c>
      <c r="K3956" s="14" t="s">
        <v>18653</v>
      </c>
      <c r="L3956" s="14" t="s">
        <v>18654</v>
      </c>
      <c r="M3956" s="14">
        <f t="shared" si="488"/>
        <v>2019</v>
      </c>
      <c r="N3956" s="14">
        <f t="shared" si="489"/>
        <v>4</v>
      </c>
      <c r="O3956" s="14" t="str">
        <f>IFERROR(VLOOKUP(I3956,Lists!$F$2:$G$16,2,FALSE()),"Not Rated")</f>
        <v>Teens</v>
      </c>
      <c r="P3956" s="14">
        <f t="shared" si="490"/>
        <v>103</v>
      </c>
      <c r="Q3956" s="14" t="str">
        <f t="shared" si="491"/>
        <v>China</v>
      </c>
      <c r="R3956" s="14" t="str">
        <f t="shared" si="492"/>
        <v>|China|</v>
      </c>
      <c r="S3956" s="14" t="str">
        <f t="shared" si="493"/>
        <v>|International Movies|Romantic Movies|Sci-Fi &amp; Fantasy|</v>
      </c>
      <c r="T3956" s="14" t="str">
        <f t="shared" si="494"/>
        <v>|Tianyu Zhao|</v>
      </c>
      <c r="U3956" s="14" t="str">
        <f t="shared" si="495"/>
        <v>|Jing Boran|Angelababy|Yu Bai|Li Qin|Li Xian|Seven Tan|Janice Wu|Jayden Wang|Cheng Yi|Li Jiuxiao|</v>
      </c>
    </row>
    <row r="3957" spans="1:21">
      <c r="A3957" s="14" t="s">
        <v>18655</v>
      </c>
      <c r="B3957" s="14" t="s">
        <v>48</v>
      </c>
      <c r="C3957" s="14" t="s">
        <v>18656</v>
      </c>
      <c r="D3957" s="14" t="s">
        <v>18657</v>
      </c>
      <c r="E3957" s="14" t="s">
        <v>18658</v>
      </c>
      <c r="F3957" s="14" t="s">
        <v>18659</v>
      </c>
      <c r="G3957" s="26">
        <v>43556</v>
      </c>
      <c r="H3957" s="14">
        <v>2018</v>
      </c>
      <c r="I3957" s="14" t="s">
        <v>360</v>
      </c>
      <c r="J3957" s="14" t="s">
        <v>639</v>
      </c>
      <c r="K3957" s="14" t="s">
        <v>444</v>
      </c>
      <c r="L3957" s="14" t="s">
        <v>18660</v>
      </c>
      <c r="M3957" s="14">
        <f t="shared" si="488"/>
        <v>2019</v>
      </c>
      <c r="N3957" s="14">
        <f t="shared" si="489"/>
        <v>4</v>
      </c>
      <c r="O3957" s="14" t="str">
        <f>IFERROR(VLOOKUP(I3957,Lists!$F$2:$G$16,2,FALSE()),"Not Rated")</f>
        <v>Adults</v>
      </c>
      <c r="P3957" s="14">
        <f t="shared" si="490"/>
        <v>124</v>
      </c>
      <c r="Q3957" s="14" t="str">
        <f t="shared" si="491"/>
        <v>Pakistan</v>
      </c>
      <c r="R3957" s="14" t="str">
        <f t="shared" si="492"/>
        <v>|Pakistan|United Arab Emirates|</v>
      </c>
      <c r="S3957" s="14" t="str">
        <f t="shared" si="493"/>
        <v>|Dramas|Independent Movies|International Movies|</v>
      </c>
      <c r="T3957" s="14" t="str">
        <f t="shared" si="494"/>
        <v>|Shazia Ali Khan|</v>
      </c>
      <c r="U3957" s="14" t="str">
        <f t="shared" si="495"/>
        <v>|Hajira Yamin|Kiran Malik|Adnan Jaffar|Sunny Hinduja|Khalid Ahmed|Shamim Hilaly|Hajrah Khan|Ahmed Ali Khan|</v>
      </c>
    </row>
    <row r="3958" spans="1:21">
      <c r="A3958" s="14" t="s">
        <v>18661</v>
      </c>
      <c r="B3958" s="14" t="s">
        <v>49</v>
      </c>
      <c r="C3958" s="14" t="s">
        <v>18662</v>
      </c>
      <c r="D3958" s="14" t="s">
        <v>117</v>
      </c>
      <c r="E3958" s="14" t="s">
        <v>18663</v>
      </c>
      <c r="F3958" s="14" t="s">
        <v>123</v>
      </c>
      <c r="G3958" s="26">
        <v>43556</v>
      </c>
      <c r="H3958" s="14">
        <v>2013</v>
      </c>
      <c r="I3958" s="14" t="s">
        <v>360</v>
      </c>
      <c r="J3958" s="14" t="s">
        <v>105</v>
      </c>
      <c r="K3958" s="14" t="s">
        <v>6268</v>
      </c>
      <c r="L3958" s="14" t="s">
        <v>18664</v>
      </c>
      <c r="M3958" s="14">
        <f t="shared" si="488"/>
        <v>2019</v>
      </c>
      <c r="N3958" s="14">
        <f t="shared" si="489"/>
        <v>4</v>
      </c>
      <c r="O3958" s="14" t="str">
        <f>IFERROR(VLOOKUP(I3958,Lists!$F$2:$G$16,2,FALSE()),"Not Rated")</f>
        <v>Adults</v>
      </c>
      <c r="P3958" s="14">
        <f t="shared" si="490"/>
        <v>1</v>
      </c>
      <c r="Q3958" s="14" t="str">
        <f t="shared" si="491"/>
        <v>South Korea</v>
      </c>
      <c r="R3958" s="14" t="str">
        <f t="shared" si="492"/>
        <v>|South Korea|</v>
      </c>
      <c r="S3958" s="14" t="str">
        <f t="shared" si="493"/>
        <v>|International TV Shows|Korean TV Shows|Romantic TV Shows|</v>
      </c>
      <c r="T3958" s="14" t="str">
        <f t="shared" si="494"/>
        <v>|Unknown|</v>
      </c>
      <c r="U3958" s="14" t="str">
        <f t="shared" si="495"/>
        <v>|Zo In-sung|Song Hye-kyo|Kim Bum|Jung Eun-ji|Bae Jong-ok|Young-hoon Kim|</v>
      </c>
    </row>
    <row r="3959" spans="1:21">
      <c r="A3959" s="14" t="s">
        <v>18665</v>
      </c>
      <c r="B3959" s="14" t="s">
        <v>48</v>
      </c>
      <c r="C3959" s="14" t="s">
        <v>18666</v>
      </c>
      <c r="D3959" s="14" t="s">
        <v>18667</v>
      </c>
      <c r="E3959" s="14" t="s">
        <v>18668</v>
      </c>
      <c r="F3959" s="14" t="s">
        <v>115</v>
      </c>
      <c r="G3959" s="26">
        <v>43556</v>
      </c>
      <c r="H3959" s="14">
        <v>2017</v>
      </c>
      <c r="I3959" s="14" t="s">
        <v>360</v>
      </c>
      <c r="J3959" s="14" t="s">
        <v>436</v>
      </c>
      <c r="K3959" s="14" t="s">
        <v>245</v>
      </c>
      <c r="L3959" s="14" t="s">
        <v>18669</v>
      </c>
      <c r="M3959" s="14">
        <f t="shared" si="488"/>
        <v>2019</v>
      </c>
      <c r="N3959" s="14">
        <f t="shared" si="489"/>
        <v>4</v>
      </c>
      <c r="O3959" s="14" t="str">
        <f>IFERROR(VLOOKUP(I3959,Lists!$F$2:$G$16,2,FALSE()),"Not Rated")</f>
        <v>Adults</v>
      </c>
      <c r="P3959" s="14">
        <f t="shared" si="490"/>
        <v>91</v>
      </c>
      <c r="Q3959" s="14" t="str">
        <f t="shared" si="491"/>
        <v>United States</v>
      </c>
      <c r="R3959" s="14" t="str">
        <f t="shared" si="492"/>
        <v>|United States|</v>
      </c>
      <c r="S3959" s="14" t="str">
        <f t="shared" si="493"/>
        <v>|Comedies|</v>
      </c>
      <c r="T3959" s="14" t="str">
        <f t="shared" si="494"/>
        <v>|Erik White|</v>
      </c>
      <c r="U3959" s="14" t="str">
        <f t="shared" si="495"/>
        <v>|T.I.|Mike Epps|Loretta Devine|Queen Latifah|Teyana Taylor|Meagan Tandy|Stephen Bishop|Roland Powell|Joel Rush|</v>
      </c>
    </row>
    <row r="3960" spans="1:21">
      <c r="A3960" s="14" t="s">
        <v>18670</v>
      </c>
      <c r="B3960" s="14" t="s">
        <v>49</v>
      </c>
      <c r="C3960" s="14" t="s">
        <v>18671</v>
      </c>
      <c r="D3960" s="14" t="s">
        <v>117</v>
      </c>
      <c r="E3960" s="14" t="s">
        <v>18672</v>
      </c>
      <c r="F3960" s="14" t="s">
        <v>1856</v>
      </c>
      <c r="G3960" s="26">
        <v>43556</v>
      </c>
      <c r="H3960" s="14">
        <v>2019</v>
      </c>
      <c r="I3960" s="14" t="s">
        <v>361</v>
      </c>
      <c r="J3960" s="14" t="s">
        <v>105</v>
      </c>
      <c r="K3960" s="14" t="s">
        <v>822</v>
      </c>
      <c r="L3960" s="14" t="s">
        <v>18673</v>
      </c>
      <c r="M3960" s="14">
        <f t="shared" si="488"/>
        <v>2019</v>
      </c>
      <c r="N3960" s="14">
        <f t="shared" si="489"/>
        <v>4</v>
      </c>
      <c r="O3960" s="14" t="str">
        <f>IFERROR(VLOOKUP(I3960,Lists!$F$2:$G$16,2,FALSE()),"Not Rated")</f>
        <v>Teens</v>
      </c>
      <c r="P3960" s="14">
        <f t="shared" si="490"/>
        <v>1</v>
      </c>
      <c r="Q3960" s="14" t="str">
        <f t="shared" si="491"/>
        <v>United States</v>
      </c>
      <c r="R3960" s="14" t="str">
        <f t="shared" si="492"/>
        <v>|United States|Japan|</v>
      </c>
      <c r="S3960" s="14" t="str">
        <f t="shared" si="493"/>
        <v>|Anime Series|International TV Shows|</v>
      </c>
      <c r="T3960" s="14" t="str">
        <f t="shared" si="494"/>
        <v>|Unknown|</v>
      </c>
      <c r="U3960" s="14" t="str">
        <f t="shared" si="495"/>
        <v>|Ryohei Kimura|Takuya Eguchi|Megumi Han|Hideyuki Tanaka|Sumire Morohoshi|Ken Uo|Shigeru Ushiyama|Ryota Takeuchi|Eiji Hanawa|Hirokazu Sekido|Minoru Shiraishi|Kenjiro Tsuda|Hiroaki Hirata|Kaiji Soze|</v>
      </c>
    </row>
    <row r="3961" spans="1:21">
      <c r="A3961" s="14" t="s">
        <v>18674</v>
      </c>
      <c r="B3961" s="14" t="s">
        <v>48</v>
      </c>
      <c r="C3961" s="14" t="s">
        <v>18675</v>
      </c>
      <c r="D3961" s="14" t="s">
        <v>18676</v>
      </c>
      <c r="E3961" s="14" t="s">
        <v>18677</v>
      </c>
      <c r="F3961" s="14" t="s">
        <v>115</v>
      </c>
      <c r="G3961" s="26">
        <v>43555</v>
      </c>
      <c r="H3961" s="14">
        <v>2019</v>
      </c>
      <c r="I3961" s="14" t="s">
        <v>361</v>
      </c>
      <c r="J3961" s="14" t="s">
        <v>708</v>
      </c>
      <c r="K3961" s="14" t="s">
        <v>260</v>
      </c>
      <c r="L3961" s="14" t="s">
        <v>18678</v>
      </c>
      <c r="M3961" s="14">
        <f t="shared" si="488"/>
        <v>2019</v>
      </c>
      <c r="N3961" s="14">
        <f t="shared" si="489"/>
        <v>3</v>
      </c>
      <c r="O3961" s="14" t="str">
        <f>IFERROR(VLOOKUP(I3961,Lists!$F$2:$G$16,2,FALSE()),"Not Rated")</f>
        <v>Teens</v>
      </c>
      <c r="P3961" s="14">
        <f t="shared" si="490"/>
        <v>88</v>
      </c>
      <c r="Q3961" s="14" t="str">
        <f t="shared" si="491"/>
        <v>United States</v>
      </c>
      <c r="R3961" s="14" t="str">
        <f t="shared" si="492"/>
        <v>|United States|</v>
      </c>
      <c r="S3961" s="14" t="str">
        <f t="shared" si="493"/>
        <v>|Horror Movies|</v>
      </c>
      <c r="T3961" s="14" t="str">
        <f t="shared" si="494"/>
        <v>|Owen Egerton|</v>
      </c>
      <c r="U3961" s="14" t="str">
        <f t="shared" si="495"/>
        <v>|Daniella Pineda|Elle LaMont|Janeane Garofalo|Miles Emmons|Lee Eddy|Austin Amelio|Elke Boucher-Depew|Dylan Gage|Troy Anthony Hogan|Jamy Lentz|</v>
      </c>
    </row>
    <row r="3962" spans="1:21">
      <c r="A3962" s="14" t="s">
        <v>18679</v>
      </c>
      <c r="B3962" s="14" t="s">
        <v>48</v>
      </c>
      <c r="C3962" s="14" t="s">
        <v>18680</v>
      </c>
      <c r="D3962" s="14" t="s">
        <v>18681</v>
      </c>
      <c r="E3962" s="14" t="s">
        <v>18682</v>
      </c>
      <c r="F3962" s="14" t="s">
        <v>18683</v>
      </c>
      <c r="G3962" s="26">
        <v>43555</v>
      </c>
      <c r="H3962" s="14">
        <v>2018</v>
      </c>
      <c r="I3962" s="14" t="s">
        <v>361</v>
      </c>
      <c r="J3962" s="14" t="s">
        <v>2352</v>
      </c>
      <c r="K3962" s="14" t="s">
        <v>444</v>
      </c>
      <c r="L3962" s="14" t="s">
        <v>18684</v>
      </c>
      <c r="M3962" s="14">
        <f t="shared" si="488"/>
        <v>2019</v>
      </c>
      <c r="N3962" s="14">
        <f t="shared" si="489"/>
        <v>3</v>
      </c>
      <c r="O3962" s="14" t="str">
        <f>IFERROR(VLOOKUP(I3962,Lists!$F$2:$G$16,2,FALSE()),"Not Rated")</f>
        <v>Teens</v>
      </c>
      <c r="P3962" s="14">
        <f t="shared" si="490"/>
        <v>81</v>
      </c>
      <c r="Q3962" s="14" t="str">
        <f t="shared" si="491"/>
        <v>Ghana</v>
      </c>
      <c r="R3962" s="14" t="str">
        <f t="shared" si="492"/>
        <v>|Ghana|United States|</v>
      </c>
      <c r="S3962" s="14" t="str">
        <f t="shared" si="493"/>
        <v>|Dramas|Independent Movies|International Movies|</v>
      </c>
      <c r="T3962" s="14" t="str">
        <f t="shared" si="494"/>
        <v>|Sam "Blitz" Bazawule|</v>
      </c>
      <c r="U3962" s="14" t="str">
        <f t="shared" si="495"/>
        <v>|Cynthia Dankwa|Ama K. Abebrese|Joseph Otsiman|Kobina Amissah Sam|Mamley Djangmah|Henry Adofo|Anima Misa|Brian Angels|</v>
      </c>
    </row>
    <row r="3963" spans="1:21">
      <c r="A3963" s="14" t="s">
        <v>18685</v>
      </c>
      <c r="B3963" s="14" t="s">
        <v>49</v>
      </c>
      <c r="C3963" s="14" t="s">
        <v>18686</v>
      </c>
      <c r="D3963" s="14" t="s">
        <v>117</v>
      </c>
      <c r="E3963" s="14" t="s">
        <v>18687</v>
      </c>
      <c r="F3963" s="14" t="s">
        <v>118</v>
      </c>
      <c r="G3963" s="26">
        <v>43554</v>
      </c>
      <c r="H3963" s="14">
        <v>2017</v>
      </c>
      <c r="I3963" s="14" t="s">
        <v>366</v>
      </c>
      <c r="J3963" s="14" t="s">
        <v>105</v>
      </c>
      <c r="K3963" s="14" t="s">
        <v>937</v>
      </c>
      <c r="L3963" s="14" t="s">
        <v>18688</v>
      </c>
      <c r="M3963" s="14">
        <f t="shared" si="488"/>
        <v>2019</v>
      </c>
      <c r="N3963" s="14">
        <f t="shared" si="489"/>
        <v>3</v>
      </c>
      <c r="O3963" s="14" t="str">
        <f>IFERROR(VLOOKUP(I3963,Lists!$F$2:$G$16,2,FALSE()),"Not Rated")</f>
        <v>Kids</v>
      </c>
      <c r="P3963" s="14">
        <f t="shared" si="490"/>
        <v>1</v>
      </c>
      <c r="Q3963" s="14" t="str">
        <f t="shared" si="491"/>
        <v>United Kingdom</v>
      </c>
      <c r="R3963" s="14" t="str">
        <f t="shared" si="492"/>
        <v>|United Kingdom|</v>
      </c>
      <c r="S3963" s="14" t="str">
        <f t="shared" si="493"/>
        <v>|British TV Shows|Kids' TV|</v>
      </c>
      <c r="T3963" s="14" t="str">
        <f t="shared" si="494"/>
        <v>|Unknown|</v>
      </c>
      <c r="U3963" s="14" t="str">
        <f t="shared" si="495"/>
        <v>|Jake Williamson|Rachael Dickson|Sumita Majumdar|Michael White|Tony Finnegan|Scott Mulligan|Rosie King|</v>
      </c>
    </row>
    <row r="3964" spans="1:21">
      <c r="A3964" s="14" t="s">
        <v>18689</v>
      </c>
      <c r="B3964" s="14" t="s">
        <v>48</v>
      </c>
      <c r="C3964" s="14" t="s">
        <v>18690</v>
      </c>
      <c r="D3964" s="14" t="s">
        <v>18691</v>
      </c>
      <c r="E3964" s="14" t="s">
        <v>18692</v>
      </c>
      <c r="F3964" s="14" t="s">
        <v>116</v>
      </c>
      <c r="G3964" s="26">
        <v>43553</v>
      </c>
      <c r="H3964" s="14">
        <v>2019</v>
      </c>
      <c r="I3964" s="14" t="s">
        <v>361</v>
      </c>
      <c r="J3964" s="14" t="s">
        <v>639</v>
      </c>
      <c r="K3964" s="14" t="s">
        <v>1034</v>
      </c>
      <c r="L3964" s="14" t="s">
        <v>18693</v>
      </c>
      <c r="M3964" s="14">
        <f t="shared" si="488"/>
        <v>2019</v>
      </c>
      <c r="N3964" s="14">
        <f t="shared" si="489"/>
        <v>3</v>
      </c>
      <c r="O3964" s="14" t="str">
        <f>IFERROR(VLOOKUP(I3964,Lists!$F$2:$G$16,2,FALSE()),"Not Rated")</f>
        <v>Teens</v>
      </c>
      <c r="P3964" s="14">
        <f t="shared" si="490"/>
        <v>124</v>
      </c>
      <c r="Q3964" s="14" t="str">
        <f t="shared" si="491"/>
        <v>India</v>
      </c>
      <c r="R3964" s="14" t="str">
        <f t="shared" si="492"/>
        <v>|India|</v>
      </c>
      <c r="S3964" s="14" t="str">
        <f t="shared" si="493"/>
        <v>|Comedies|Dramas|Independent Movies|</v>
      </c>
      <c r="T3964" s="14" t="str">
        <f t="shared" si="494"/>
        <v>|Swapnaneel Jayakar|</v>
      </c>
      <c r="U3964" s="14" t="str">
        <f t="shared" si="495"/>
        <v>|Rahul Pethe|Mrunmayee Deshpande|Adinath Kothare|Vaibhav Mangale|Jaywant Wadkar|Satish Pulekar|Naina Apte|Uday Tikekar|</v>
      </c>
    </row>
    <row r="3965" spans="1:21">
      <c r="A3965" s="14" t="s">
        <v>18694</v>
      </c>
      <c r="B3965" s="14" t="s">
        <v>48</v>
      </c>
      <c r="C3965" s="14" t="s">
        <v>18695</v>
      </c>
      <c r="D3965" s="14" t="s">
        <v>18696</v>
      </c>
      <c r="E3965" s="14" t="s">
        <v>18697</v>
      </c>
      <c r="F3965" s="14" t="s">
        <v>18698</v>
      </c>
      <c r="G3965" s="26">
        <v>43553</v>
      </c>
      <c r="H3965" s="14">
        <v>2019</v>
      </c>
      <c r="I3965" s="14" t="s">
        <v>360</v>
      </c>
      <c r="J3965" s="14" t="s">
        <v>724</v>
      </c>
      <c r="K3965" s="14" t="s">
        <v>4531</v>
      </c>
      <c r="L3965" s="14" t="s">
        <v>18699</v>
      </c>
      <c r="M3965" s="14">
        <f t="shared" si="488"/>
        <v>2019</v>
      </c>
      <c r="N3965" s="14">
        <f t="shared" si="489"/>
        <v>3</v>
      </c>
      <c r="O3965" s="14" t="str">
        <f>IFERROR(VLOOKUP(I3965,Lists!$F$2:$G$16,2,FALSE()),"Not Rated")</f>
        <v>Adults</v>
      </c>
      <c r="P3965" s="14">
        <f t="shared" si="490"/>
        <v>102</v>
      </c>
      <c r="Q3965" s="14" t="str">
        <f t="shared" si="491"/>
        <v>Mexico</v>
      </c>
      <c r="R3965" s="14" t="str">
        <f t="shared" si="492"/>
        <v>|Mexico|Finland|</v>
      </c>
      <c r="S3965" s="14" t="str">
        <f t="shared" si="493"/>
        <v>|Dramas|International Movies|Sports Movies|</v>
      </c>
      <c r="T3965" s="14" t="str">
        <f t="shared" si="494"/>
        <v>|Kyzza Terrazas|</v>
      </c>
      <c r="U3965" s="14" t="str">
        <f t="shared" si="495"/>
        <v>|Luis Gerardo Méndez|Brontis Jodorowsky|Joonas Saartamo|Laura Birn|Ilkka Koivula|Ville Virtanen|Raúl Villegas|Miriam Balderas|Ximena Guzmán|</v>
      </c>
    </row>
    <row r="3966" spans="1:21">
      <c r="A3966" s="14" t="s">
        <v>18700</v>
      </c>
      <c r="B3966" s="14" t="s">
        <v>49</v>
      </c>
      <c r="C3966" s="14" t="s">
        <v>18701</v>
      </c>
      <c r="D3966" s="14" t="s">
        <v>117</v>
      </c>
      <c r="E3966" s="14" t="s">
        <v>18702</v>
      </c>
      <c r="F3966" s="14" t="s">
        <v>120</v>
      </c>
      <c r="G3966" s="26">
        <v>43553</v>
      </c>
      <c r="H3966" s="14">
        <v>2019</v>
      </c>
      <c r="I3966" s="14" t="s">
        <v>360</v>
      </c>
      <c r="J3966" s="14" t="s">
        <v>105</v>
      </c>
      <c r="K3966" s="14" t="s">
        <v>409</v>
      </c>
      <c r="L3966" s="14" t="s">
        <v>18703</v>
      </c>
      <c r="M3966" s="14">
        <f t="shared" si="488"/>
        <v>2019</v>
      </c>
      <c r="N3966" s="14">
        <f t="shared" si="489"/>
        <v>3</v>
      </c>
      <c r="O3966" s="14" t="str">
        <f>IFERROR(VLOOKUP(I3966,Lists!$F$2:$G$16,2,FALSE()),"Not Rated")</f>
        <v>Adults</v>
      </c>
      <c r="P3966" s="14">
        <f t="shared" si="490"/>
        <v>1</v>
      </c>
      <c r="Q3966" s="14" t="str">
        <f t="shared" si="491"/>
        <v>France</v>
      </c>
      <c r="R3966" s="14" t="str">
        <f t="shared" si="492"/>
        <v>|France|</v>
      </c>
      <c r="S3966" s="14" t="str">
        <f t="shared" si="493"/>
        <v>|International TV Shows|TV Dramas|TV Mysteries|</v>
      </c>
      <c r="T3966" s="14" t="str">
        <f t="shared" si="494"/>
        <v>|Unknown|</v>
      </c>
      <c r="U3966" s="14" t="str">
        <f t="shared" si="495"/>
        <v>|Agathe Bonitzer|Hugo Becker|Gaël Kamilindi|Manoël Dupont|Stéphane Pitti|Luna Silva|Yuming Hey|Suzanne Rault-Balet|Philypa Phoenix|Lena Lapres|Waly Dia|Aurélia Petit|Lionel Lingelser|Fabien Ducommun|</v>
      </c>
    </row>
    <row r="3967" spans="1:21">
      <c r="A3967" s="14" t="s">
        <v>18704</v>
      </c>
      <c r="B3967" s="14" t="s">
        <v>49</v>
      </c>
      <c r="C3967" s="14" t="s">
        <v>18705</v>
      </c>
      <c r="D3967" s="14" t="s">
        <v>117</v>
      </c>
      <c r="E3967" s="14" t="s">
        <v>18706</v>
      </c>
      <c r="F3967" s="14" t="s">
        <v>115</v>
      </c>
      <c r="G3967" s="26">
        <v>43553</v>
      </c>
      <c r="H3967" s="14">
        <v>2019</v>
      </c>
      <c r="I3967" s="14" t="s">
        <v>360</v>
      </c>
      <c r="J3967" s="14" t="s">
        <v>107</v>
      </c>
      <c r="K3967" s="14" t="s">
        <v>18707</v>
      </c>
      <c r="L3967" s="14" t="s">
        <v>18708</v>
      </c>
      <c r="M3967" s="14">
        <f t="shared" si="488"/>
        <v>2019</v>
      </c>
      <c r="N3967" s="14">
        <f t="shared" si="489"/>
        <v>3</v>
      </c>
      <c r="O3967" s="14" t="str">
        <f>IFERROR(VLOOKUP(I3967,Lists!$F$2:$G$16,2,FALSE()),"Not Rated")</f>
        <v>Adults</v>
      </c>
      <c r="P3967" s="14">
        <f t="shared" si="490"/>
        <v>3</v>
      </c>
      <c r="Q3967" s="14" t="str">
        <f t="shared" si="491"/>
        <v>United States</v>
      </c>
      <c r="R3967" s="14" t="str">
        <f t="shared" si="492"/>
        <v>|United States|</v>
      </c>
      <c r="S3967" s="14" t="str">
        <f t="shared" si="493"/>
        <v>|TV Comedies|TV Horror|TV Thrillers|</v>
      </c>
      <c r="T3967" s="14" t="str">
        <f t="shared" si="494"/>
        <v>|Unknown|</v>
      </c>
      <c r="U3967" s="14" t="str">
        <f t="shared" si="495"/>
        <v>|Drew Barrymore|Timothy Olyphant|Liv Hewson|Skyler Gisondo|</v>
      </c>
    </row>
    <row r="3968" spans="1:21">
      <c r="A3968" s="14" t="s">
        <v>18709</v>
      </c>
      <c r="B3968" s="14" t="s">
        <v>48</v>
      </c>
      <c r="C3968" s="14" t="s">
        <v>18710</v>
      </c>
      <c r="D3968" s="14" t="s">
        <v>18711</v>
      </c>
      <c r="E3968" s="14" t="s">
        <v>18712</v>
      </c>
      <c r="F3968" s="14" t="s">
        <v>115</v>
      </c>
      <c r="G3968" s="26">
        <v>43553</v>
      </c>
      <c r="H3968" s="14">
        <v>2019</v>
      </c>
      <c r="I3968" s="14" t="s">
        <v>363</v>
      </c>
      <c r="J3968" s="14" t="s">
        <v>2394</v>
      </c>
      <c r="K3968" s="14" t="s">
        <v>244</v>
      </c>
      <c r="L3968" s="14" t="s">
        <v>18713</v>
      </c>
      <c r="M3968" s="14">
        <f t="shared" si="488"/>
        <v>2019</v>
      </c>
      <c r="N3968" s="14">
        <f t="shared" si="489"/>
        <v>3</v>
      </c>
      <c r="O3968" s="14" t="str">
        <f>IFERROR(VLOOKUP(I3968,Lists!$F$2:$G$16,2,FALSE()),"Not Rated")</f>
        <v>Adults</v>
      </c>
      <c r="P3968" s="14">
        <f t="shared" si="490"/>
        <v>132</v>
      </c>
      <c r="Q3968" s="14" t="str">
        <f t="shared" si="491"/>
        <v>United States</v>
      </c>
      <c r="R3968" s="14" t="str">
        <f t="shared" si="492"/>
        <v>|United States|</v>
      </c>
      <c r="S3968" s="14" t="str">
        <f t="shared" si="493"/>
        <v>|Dramas|</v>
      </c>
      <c r="T3968" s="14" t="str">
        <f t="shared" si="494"/>
        <v>|John Lee Hancock|</v>
      </c>
      <c r="U3968" s="14" t="str">
        <f t="shared" si="495"/>
        <v>|Kevin Costner|Woody Harrelson|Kathy Bates|John Carroll Lynch|Thomas Mann|Kim Dickens|W. Earl Brown|William Sadler|</v>
      </c>
    </row>
    <row r="3969" spans="1:21">
      <c r="A3969" s="14" t="s">
        <v>18714</v>
      </c>
      <c r="B3969" s="14" t="s">
        <v>48</v>
      </c>
      <c r="C3969" s="14" t="s">
        <v>18715</v>
      </c>
      <c r="D3969" s="14" t="s">
        <v>18716</v>
      </c>
      <c r="E3969" s="14" t="s">
        <v>117</v>
      </c>
      <c r="F3969" s="14" t="s">
        <v>115</v>
      </c>
      <c r="G3969" s="26">
        <v>43553</v>
      </c>
      <c r="H3969" s="14">
        <v>2019</v>
      </c>
      <c r="I3969" s="14" t="s">
        <v>360</v>
      </c>
      <c r="J3969" s="14" t="s">
        <v>872</v>
      </c>
      <c r="K3969" s="14" t="s">
        <v>247</v>
      </c>
      <c r="L3969" s="14" t="s">
        <v>18717</v>
      </c>
      <c r="M3969" s="14">
        <f t="shared" si="488"/>
        <v>2019</v>
      </c>
      <c r="N3969" s="14">
        <f t="shared" si="489"/>
        <v>3</v>
      </c>
      <c r="O3969" s="14" t="str">
        <f>IFERROR(VLOOKUP(I3969,Lists!$F$2:$G$16,2,FALSE()),"Not Rated")</f>
        <v>Adults</v>
      </c>
      <c r="P3969" s="14">
        <f t="shared" si="490"/>
        <v>87</v>
      </c>
      <c r="Q3969" s="14" t="str">
        <f t="shared" si="491"/>
        <v>United States</v>
      </c>
      <c r="R3969" s="14" t="str">
        <f t="shared" si="492"/>
        <v>|United States|</v>
      </c>
      <c r="S3969" s="14" t="str">
        <f t="shared" si="493"/>
        <v>|Documentaries|</v>
      </c>
      <c r="T3969" s="14" t="str">
        <f t="shared" si="494"/>
        <v>|Theo Love|</v>
      </c>
      <c r="U3969" s="14" t="str">
        <f t="shared" si="495"/>
        <v>|Unknown|</v>
      </c>
    </row>
    <row r="3970" spans="1:21">
      <c r="A3970" s="14" t="s">
        <v>18718</v>
      </c>
      <c r="B3970" s="14" t="s">
        <v>49</v>
      </c>
      <c r="C3970" s="14" t="s">
        <v>18719</v>
      </c>
      <c r="D3970" s="14" t="s">
        <v>117</v>
      </c>
      <c r="E3970" s="14" t="s">
        <v>18720</v>
      </c>
      <c r="F3970" s="14" t="s">
        <v>117</v>
      </c>
      <c r="G3970" s="26">
        <v>43553</v>
      </c>
      <c r="H3970" s="14">
        <v>2018</v>
      </c>
      <c r="I3970" s="14" t="s">
        <v>361</v>
      </c>
      <c r="J3970" s="14" t="s">
        <v>105</v>
      </c>
      <c r="K3970" s="14" t="s">
        <v>688</v>
      </c>
      <c r="L3970" s="14" t="s">
        <v>18721</v>
      </c>
      <c r="M3970" s="14">
        <f t="shared" ref="M3970:M4033" si="496">IF(G3970="","",YEAR(G3970))</f>
        <v>2019</v>
      </c>
      <c r="N3970" s="14">
        <f t="shared" ref="N3970:N4033" si="497">IF(G3970="","",MONTH(G3970))</f>
        <v>3</v>
      </c>
      <c r="O3970" s="14" t="str">
        <f>IFERROR(VLOOKUP(I3970,Lists!$F$2:$G$16,2,FALSE()),"Not Rated")</f>
        <v>Teens</v>
      </c>
      <c r="P3970" s="14">
        <f t="shared" ref="P3970:P4033" si="498">IFERROR(VALUE(LEFT(J3970,FIND(" ",J3970)-1)),"")</f>
        <v>1</v>
      </c>
      <c r="Q3970" s="14" t="str">
        <f t="shared" ref="Q3970:Q4033" si="499">IFERROR(LEFT(F3970,FIND(",",F3970)-1),F3970)</f>
        <v>Unknown</v>
      </c>
      <c r="R3970" s="14" t="str">
        <f t="shared" ref="R3970:R4033" si="500">"|"&amp;SUBSTITUTE(F3970,", ","|")&amp;"|"</f>
        <v>|Unknown|</v>
      </c>
      <c r="S3970" s="14" t="str">
        <f t="shared" ref="S3970:S4033" si="501">"|"&amp;SUBSTITUTE(K3970,", ","|")&amp;"|"</f>
        <v>|International TV Shows|TV Dramas|</v>
      </c>
      <c r="T3970" s="14" t="str">
        <f t="shared" ref="T3970:T4033" si="502">"|"&amp;SUBSTITUTE(D3970,", ","|")&amp;"|"</f>
        <v>|Unknown|</v>
      </c>
      <c r="U3970" s="14" t="str">
        <f t="shared" ref="U3970:U4033" si="503">"|"&amp;SUBSTITUTE(E3970,", ","|")&amp;"|"</f>
        <v>|Mohammad Mansour|Bouthayna Al Raesi|Bassima Hamada|Ahlaam Muhammed|Shaimaa Ali|Foaz Al -Shatti|Abdullah Bahman|Abdulmohsen Al-Qaffas|Mohammed Al Dosari|</v>
      </c>
    </row>
    <row r="3971" spans="1:21">
      <c r="A3971" s="14" t="s">
        <v>18722</v>
      </c>
      <c r="B3971" s="14" t="s">
        <v>49</v>
      </c>
      <c r="C3971" s="14" t="s">
        <v>18723</v>
      </c>
      <c r="D3971" s="14" t="s">
        <v>117</v>
      </c>
      <c r="E3971" s="14" t="s">
        <v>18724</v>
      </c>
      <c r="F3971" s="14" t="s">
        <v>118</v>
      </c>
      <c r="G3971" s="26">
        <v>43553</v>
      </c>
      <c r="H3971" s="14">
        <v>2019</v>
      </c>
      <c r="I3971" s="14" t="s">
        <v>360</v>
      </c>
      <c r="J3971" s="14" t="s">
        <v>105</v>
      </c>
      <c r="K3971" s="14" t="s">
        <v>3084</v>
      </c>
      <c r="L3971" s="14" t="s">
        <v>18725</v>
      </c>
      <c r="M3971" s="14">
        <f t="shared" si="496"/>
        <v>2019</v>
      </c>
      <c r="N3971" s="14">
        <f t="shared" si="497"/>
        <v>3</v>
      </c>
      <c r="O3971" s="14" t="str">
        <f>IFERROR(VLOOKUP(I3971,Lists!$F$2:$G$16,2,FALSE()),"Not Rated")</f>
        <v>Adults</v>
      </c>
      <c r="P3971" s="14">
        <f t="shared" si="498"/>
        <v>1</v>
      </c>
      <c r="Q3971" s="14" t="str">
        <f t="shared" si="499"/>
        <v>United Kingdom</v>
      </c>
      <c r="R3971" s="14" t="str">
        <f t="shared" si="500"/>
        <v>|United Kingdom|</v>
      </c>
      <c r="S3971" s="14" t="str">
        <f t="shared" si="501"/>
        <v>|British TV Shows|International TV Shows|TV Dramas|</v>
      </c>
      <c r="T3971" s="14" t="str">
        <f t="shared" si="502"/>
        <v>|Unknown|</v>
      </c>
      <c r="U3971" s="14" t="str">
        <f t="shared" si="503"/>
        <v>|Emma Appleton|Michael Stuhlbarg|Luke Treadaway|Keeley Hawes|Brandon P. Bell|Matt Lauria|Jamie Blackley|David Hargreaves|Sam Hoare|Simon Kunz|Greg McHugh|Stephen Campbell Moore|Cara Horgan|</v>
      </c>
    </row>
    <row r="3972" spans="1:21">
      <c r="A3972" s="14" t="s">
        <v>18726</v>
      </c>
      <c r="B3972" s="14" t="s">
        <v>49</v>
      </c>
      <c r="C3972" s="14" t="s">
        <v>18727</v>
      </c>
      <c r="D3972" s="14" t="s">
        <v>117</v>
      </c>
      <c r="E3972" s="14" t="s">
        <v>18728</v>
      </c>
      <c r="F3972" s="14" t="s">
        <v>7318</v>
      </c>
      <c r="G3972" s="26">
        <v>43553</v>
      </c>
      <c r="H3972" s="14">
        <v>2018</v>
      </c>
      <c r="I3972" s="14" t="s">
        <v>360</v>
      </c>
      <c r="J3972" s="14" t="s">
        <v>107</v>
      </c>
      <c r="K3972" s="14" t="s">
        <v>688</v>
      </c>
      <c r="L3972" s="14" t="s">
        <v>18729</v>
      </c>
      <c r="M3972" s="14">
        <f t="shared" si="496"/>
        <v>2019</v>
      </c>
      <c r="N3972" s="14">
        <f t="shared" si="497"/>
        <v>3</v>
      </c>
      <c r="O3972" s="14" t="str">
        <f>IFERROR(VLOOKUP(I3972,Lists!$F$2:$G$16,2,FALSE()),"Not Rated")</f>
        <v>Adults</v>
      </c>
      <c r="P3972" s="14">
        <f t="shared" si="498"/>
        <v>3</v>
      </c>
      <c r="Q3972" s="14" t="str">
        <f t="shared" si="499"/>
        <v>France</v>
      </c>
      <c r="R3972" s="14" t="str">
        <f t="shared" si="500"/>
        <v>|France|Canada|</v>
      </c>
      <c r="S3972" s="14" t="str">
        <f t="shared" si="501"/>
        <v>|International TV Shows|TV Dramas|</v>
      </c>
      <c r="T3972" s="14" t="str">
        <f t="shared" si="502"/>
        <v>|Unknown|</v>
      </c>
      <c r="U3972" s="14" t="str">
        <f t="shared" si="503"/>
        <v>|George Blagden|Alexander Vlahos|Tygh Runyan|Stuart Bowman|Evan Williams|Elisa Lasowski|Joe Sheridan|Steve Cumyn|Anna Brewster|Maddison Jaizani|Pip Torrens|Catherine Walker|Lizzie Brocheré|Geoffrey Bateman|</v>
      </c>
    </row>
    <row r="3973" spans="1:21">
      <c r="A3973" s="14" t="s">
        <v>18730</v>
      </c>
      <c r="B3973" s="14" t="s">
        <v>49</v>
      </c>
      <c r="C3973" s="14" t="s">
        <v>18731</v>
      </c>
      <c r="D3973" s="14" t="s">
        <v>117</v>
      </c>
      <c r="E3973" s="14" t="s">
        <v>18732</v>
      </c>
      <c r="F3973" s="14" t="s">
        <v>121</v>
      </c>
      <c r="G3973" s="26">
        <v>43552</v>
      </c>
      <c r="H3973" s="14">
        <v>2018</v>
      </c>
      <c r="I3973" s="14" t="s">
        <v>360</v>
      </c>
      <c r="J3973" s="14" t="s">
        <v>106</v>
      </c>
      <c r="K3973" s="14" t="s">
        <v>792</v>
      </c>
      <c r="L3973" s="14" t="s">
        <v>18733</v>
      </c>
      <c r="M3973" s="14">
        <f t="shared" si="496"/>
        <v>2019</v>
      </c>
      <c r="N3973" s="14">
        <f t="shared" si="497"/>
        <v>3</v>
      </c>
      <c r="O3973" s="14" t="str">
        <f>IFERROR(VLOOKUP(I3973,Lists!$F$2:$G$16,2,FALSE()),"Not Rated")</f>
        <v>Adults</v>
      </c>
      <c r="P3973" s="14">
        <f t="shared" si="498"/>
        <v>2</v>
      </c>
      <c r="Q3973" s="14" t="str">
        <f t="shared" si="499"/>
        <v>Japan</v>
      </c>
      <c r="R3973" s="14" t="str">
        <f t="shared" si="500"/>
        <v>|Japan|</v>
      </c>
      <c r="S3973" s="14" t="str">
        <f t="shared" si="501"/>
        <v>|International TV Shows|Reality TV|Romantic TV Shows|</v>
      </c>
      <c r="T3973" s="14" t="str">
        <f t="shared" si="502"/>
        <v>|Unknown|</v>
      </c>
      <c r="U3973" s="14" t="str">
        <f t="shared" si="503"/>
        <v>|Becky|Audrey|Mayuko Kawakita|Shimon Okura|</v>
      </c>
    </row>
    <row r="3974" spans="1:21">
      <c r="A3974" s="14" t="s">
        <v>18734</v>
      </c>
      <c r="B3974" s="14" t="s">
        <v>48</v>
      </c>
      <c r="C3974" s="14" t="s">
        <v>18735</v>
      </c>
      <c r="D3974" s="14" t="s">
        <v>18736</v>
      </c>
      <c r="E3974" s="14" t="s">
        <v>18737</v>
      </c>
      <c r="F3974" s="14" t="s">
        <v>136</v>
      </c>
      <c r="G3974" s="26">
        <v>43551</v>
      </c>
      <c r="H3974" s="14">
        <v>2017</v>
      </c>
      <c r="I3974" s="14" t="s">
        <v>360</v>
      </c>
      <c r="J3974" s="14" t="s">
        <v>5539</v>
      </c>
      <c r="K3974" s="14" t="s">
        <v>1537</v>
      </c>
      <c r="L3974" s="14" t="s">
        <v>18738</v>
      </c>
      <c r="M3974" s="14">
        <f t="shared" si="496"/>
        <v>2019</v>
      </c>
      <c r="N3974" s="14">
        <f t="shared" si="497"/>
        <v>3</v>
      </c>
      <c r="O3974" s="14" t="str">
        <f>IFERROR(VLOOKUP(I3974,Lists!$F$2:$G$16,2,FALSE()),"Not Rated")</f>
        <v>Adults</v>
      </c>
      <c r="P3974" s="14">
        <f t="shared" si="498"/>
        <v>75</v>
      </c>
      <c r="Q3974" s="14" t="str">
        <f t="shared" si="499"/>
        <v>Indonesia</v>
      </c>
      <c r="R3974" s="14" t="str">
        <f t="shared" si="500"/>
        <v>|Indonesia|</v>
      </c>
      <c r="S3974" s="14" t="str">
        <f t="shared" si="501"/>
        <v>|Horror Movies|International Movies|</v>
      </c>
      <c r="T3974" s="14" t="str">
        <f t="shared" si="502"/>
        <v>|Awi Suryadi|</v>
      </c>
      <c r="U3974" s="14" t="str">
        <f t="shared" si="503"/>
        <v>|Prilly Latuconsina|Sandrinna Michelle|Shareefa Daanish|Indra Brotolaras|Kinaryosih|Inggrid Widjanarko|Asha Kenyeri Bermudez|Wesley Andrew|Kevin Bzezovski Taroreh|Gamaharitz|</v>
      </c>
    </row>
    <row r="3975" spans="1:21">
      <c r="A3975" s="14" t="s">
        <v>18739</v>
      </c>
      <c r="B3975" s="14" t="s">
        <v>48</v>
      </c>
      <c r="C3975" s="14" t="s">
        <v>18740</v>
      </c>
      <c r="D3975" s="14" t="s">
        <v>304</v>
      </c>
      <c r="E3975" s="14" t="s">
        <v>18741</v>
      </c>
      <c r="F3975" s="14" t="s">
        <v>136</v>
      </c>
      <c r="G3975" s="26">
        <v>43551</v>
      </c>
      <c r="H3975" s="14">
        <v>2008</v>
      </c>
      <c r="I3975" s="14" t="s">
        <v>362</v>
      </c>
      <c r="J3975" s="14" t="s">
        <v>3165</v>
      </c>
      <c r="K3975" s="14" t="s">
        <v>910</v>
      </c>
      <c r="L3975" s="14" t="s">
        <v>18742</v>
      </c>
      <c r="M3975" s="14">
        <f t="shared" si="496"/>
        <v>2019</v>
      </c>
      <c r="N3975" s="14">
        <f t="shared" si="497"/>
        <v>3</v>
      </c>
      <c r="O3975" s="14" t="str">
        <f>IFERROR(VLOOKUP(I3975,Lists!$F$2:$G$16,2,FALSE()),"Not Rated")</f>
        <v>Older Kids</v>
      </c>
      <c r="P3975" s="14">
        <f t="shared" si="498"/>
        <v>126</v>
      </c>
      <c r="Q3975" s="14" t="str">
        <f t="shared" si="499"/>
        <v>Indonesia</v>
      </c>
      <c r="R3975" s="14" t="str">
        <f t="shared" si="500"/>
        <v>|Indonesia|</v>
      </c>
      <c r="S3975" s="14" t="str">
        <f t="shared" si="501"/>
        <v>|Dramas|International Movies|Romantic Movies|</v>
      </c>
      <c r="T3975" s="14" t="str">
        <f t="shared" si="502"/>
        <v>|Hanung Bramantyo|</v>
      </c>
      <c r="U3975" s="14" t="str">
        <f t="shared" si="503"/>
        <v>|Fedi Nuril|Rianti Cartwright|Carissa Putri|Melanie Putria|Zaskia Adya Mecca|Surya Saputra|Dennis Adhiswara|Oka Antara|</v>
      </c>
    </row>
    <row r="3976" spans="1:21">
      <c r="A3976" s="14" t="s">
        <v>18743</v>
      </c>
      <c r="B3976" s="14" t="s">
        <v>48</v>
      </c>
      <c r="C3976" s="14" t="s">
        <v>18744</v>
      </c>
      <c r="D3976" s="14" t="s">
        <v>309</v>
      </c>
      <c r="E3976" s="14" t="s">
        <v>6165</v>
      </c>
      <c r="F3976" s="14" t="s">
        <v>115</v>
      </c>
      <c r="G3976" s="26">
        <v>43550</v>
      </c>
      <c r="H3976" s="14">
        <v>2019</v>
      </c>
      <c r="I3976" s="14" t="s">
        <v>362</v>
      </c>
      <c r="J3976" s="14" t="s">
        <v>535</v>
      </c>
      <c r="K3976" s="14" t="s">
        <v>261</v>
      </c>
      <c r="L3976" s="14" t="s">
        <v>18745</v>
      </c>
      <c r="M3976" s="14">
        <f t="shared" si="496"/>
        <v>2019</v>
      </c>
      <c r="N3976" s="14">
        <f t="shared" si="497"/>
        <v>3</v>
      </c>
      <c r="O3976" s="14" t="str">
        <f>IFERROR(VLOOKUP(I3976,Lists!$F$2:$G$16,2,FALSE()),"Not Rated")</f>
        <v>Older Kids</v>
      </c>
      <c r="P3976" s="14">
        <f t="shared" si="498"/>
        <v>61</v>
      </c>
      <c r="Q3976" s="14" t="str">
        <f t="shared" si="499"/>
        <v>United States</v>
      </c>
      <c r="R3976" s="14" t="str">
        <f t="shared" si="500"/>
        <v>|United States|</v>
      </c>
      <c r="S3976" s="14" t="str">
        <f t="shared" si="501"/>
        <v>|Stand-Up Comedy|</v>
      </c>
      <c r="T3976" s="14" t="str">
        <f t="shared" si="502"/>
        <v>|Ryan Polito|</v>
      </c>
      <c r="U3976" s="14" t="str">
        <f t="shared" si="503"/>
        <v>|Nate Bargatze|</v>
      </c>
    </row>
    <row r="3977" spans="1:21">
      <c r="A3977" s="14" t="s">
        <v>18746</v>
      </c>
      <c r="B3977" s="14" t="s">
        <v>48</v>
      </c>
      <c r="C3977" s="14" t="s">
        <v>18747</v>
      </c>
      <c r="D3977" s="14" t="s">
        <v>18748</v>
      </c>
      <c r="E3977" s="14" t="s">
        <v>18749</v>
      </c>
      <c r="F3977" s="14" t="s">
        <v>116</v>
      </c>
      <c r="G3977" s="26">
        <v>43549</v>
      </c>
      <c r="H3977" s="14">
        <v>2018</v>
      </c>
      <c r="I3977" s="14" t="s">
        <v>361</v>
      </c>
      <c r="J3977" s="14" t="s">
        <v>3165</v>
      </c>
      <c r="K3977" s="14" t="s">
        <v>861</v>
      </c>
      <c r="L3977" s="14" t="s">
        <v>18750</v>
      </c>
      <c r="M3977" s="14">
        <f t="shared" si="496"/>
        <v>2019</v>
      </c>
      <c r="N3977" s="14">
        <f t="shared" si="497"/>
        <v>3</v>
      </c>
      <c r="O3977" s="14" t="str">
        <f>IFERROR(VLOOKUP(I3977,Lists!$F$2:$G$16,2,FALSE()),"Not Rated")</f>
        <v>Teens</v>
      </c>
      <c r="P3977" s="14">
        <f t="shared" si="498"/>
        <v>126</v>
      </c>
      <c r="Q3977" s="14" t="str">
        <f t="shared" si="499"/>
        <v>India</v>
      </c>
      <c r="R3977" s="14" t="str">
        <f t="shared" si="500"/>
        <v>|India|</v>
      </c>
      <c r="S3977" s="14" t="str">
        <f t="shared" si="501"/>
        <v>|Action &amp; Adventure|Comedies|Dramas|</v>
      </c>
      <c r="T3977" s="14" t="str">
        <f t="shared" si="502"/>
        <v>|Raj Babu|</v>
      </c>
      <c r="U3977" s="14" t="str">
        <f t="shared" si="503"/>
        <v>|Nakhul|Aanchal Munjal|Nassar|Prakash Raj|Thalaivasal Vijay|Manobala|Jeyan Cherthala|Annadurai Kannadasan|</v>
      </c>
    </row>
    <row r="3978" spans="1:21">
      <c r="A3978" s="14" t="s">
        <v>18751</v>
      </c>
      <c r="B3978" s="14" t="s">
        <v>49</v>
      </c>
      <c r="C3978" s="14" t="s">
        <v>18752</v>
      </c>
      <c r="D3978" s="14" t="s">
        <v>117</v>
      </c>
      <c r="E3978" s="14" t="s">
        <v>18753</v>
      </c>
      <c r="F3978" s="14" t="s">
        <v>117</v>
      </c>
      <c r="G3978" s="26">
        <v>43549</v>
      </c>
      <c r="H3978" s="14">
        <v>2018</v>
      </c>
      <c r="I3978" s="14" t="s">
        <v>361</v>
      </c>
      <c r="J3978" s="14" t="s">
        <v>105</v>
      </c>
      <c r="K3978" s="14" t="s">
        <v>415</v>
      </c>
      <c r="L3978" s="14" t="s">
        <v>18754</v>
      </c>
      <c r="M3978" s="14">
        <f t="shared" si="496"/>
        <v>2019</v>
      </c>
      <c r="N3978" s="14">
        <f t="shared" si="497"/>
        <v>3</v>
      </c>
      <c r="O3978" s="14" t="str">
        <f>IFERROR(VLOOKUP(I3978,Lists!$F$2:$G$16,2,FALSE()),"Not Rated")</f>
        <v>Teens</v>
      </c>
      <c r="P3978" s="14">
        <f t="shared" si="498"/>
        <v>1</v>
      </c>
      <c r="Q3978" s="14" t="str">
        <f t="shared" si="499"/>
        <v>Unknown</v>
      </c>
      <c r="R3978" s="14" t="str">
        <f t="shared" si="500"/>
        <v>|Unknown|</v>
      </c>
      <c r="S3978" s="14" t="str">
        <f t="shared" si="501"/>
        <v>|Crime TV Shows|International TV Shows|TV Action &amp; Adventure|</v>
      </c>
      <c r="T3978" s="14" t="str">
        <f t="shared" si="502"/>
        <v>|Unknown|</v>
      </c>
      <c r="U3978" s="14" t="str">
        <f t="shared" si="503"/>
        <v>|Mohamed Ramadan|Sayed Rajab|Dorra Zarrouk|Dina Talaat|Aida Reyad|</v>
      </c>
    </row>
    <row r="3979" spans="1:21">
      <c r="A3979" s="14" t="s">
        <v>18755</v>
      </c>
      <c r="B3979" s="14" t="s">
        <v>48</v>
      </c>
      <c r="C3979" s="14" t="s">
        <v>18756</v>
      </c>
      <c r="D3979" s="14" t="s">
        <v>18757</v>
      </c>
      <c r="E3979" s="14" t="s">
        <v>18758</v>
      </c>
      <c r="F3979" s="14" t="s">
        <v>122</v>
      </c>
      <c r="G3979" s="26">
        <v>43548</v>
      </c>
      <c r="H3979" s="14">
        <v>2018</v>
      </c>
      <c r="I3979" s="14" t="s">
        <v>360</v>
      </c>
      <c r="J3979" s="14" t="s">
        <v>1096</v>
      </c>
      <c r="K3979" s="14" t="s">
        <v>1442</v>
      </c>
      <c r="L3979" s="14" t="s">
        <v>18759</v>
      </c>
      <c r="M3979" s="14">
        <f t="shared" si="496"/>
        <v>2019</v>
      </c>
      <c r="N3979" s="14">
        <f t="shared" si="497"/>
        <v>3</v>
      </c>
      <c r="O3979" s="14" t="str">
        <f>IFERROR(VLOOKUP(I3979,Lists!$F$2:$G$16,2,FALSE()),"Not Rated")</f>
        <v>Adults</v>
      </c>
      <c r="P3979" s="14">
        <f t="shared" si="498"/>
        <v>108</v>
      </c>
      <c r="Q3979" s="14" t="str">
        <f t="shared" si="499"/>
        <v>Spain</v>
      </c>
      <c r="R3979" s="14" t="str">
        <f t="shared" si="500"/>
        <v>|Spain|</v>
      </c>
      <c r="S3979" s="14" t="str">
        <f t="shared" si="501"/>
        <v>|Action &amp; Adventure|Comedies|International Movies|</v>
      </c>
      <c r="T3979" s="14" t="str">
        <f t="shared" si="502"/>
        <v>|Javier Ruiz Caldera|</v>
      </c>
      <c r="U3979" s="14" t="str">
        <f t="shared" si="503"/>
        <v>|Dani Rovira|Alexandra Jiménez|Julián López|Maribel Verdú|Pedro Casablanc|Gracia Olayo|Ferran Rañé|Gonzalo de Castro|Mireia Portas|</v>
      </c>
    </row>
    <row r="3980" spans="1:21">
      <c r="A3980" s="14" t="s">
        <v>18760</v>
      </c>
      <c r="B3980" s="14" t="s">
        <v>48</v>
      </c>
      <c r="C3980" s="14" t="s">
        <v>18761</v>
      </c>
      <c r="D3980" s="14" t="s">
        <v>18762</v>
      </c>
      <c r="E3980" s="14" t="s">
        <v>18763</v>
      </c>
      <c r="F3980" s="14" t="s">
        <v>139</v>
      </c>
      <c r="G3980" s="26">
        <v>43547</v>
      </c>
      <c r="H3980" s="14">
        <v>2017</v>
      </c>
      <c r="I3980" s="14" t="s">
        <v>360</v>
      </c>
      <c r="J3980" s="14" t="s">
        <v>713</v>
      </c>
      <c r="K3980" s="14" t="s">
        <v>1442</v>
      </c>
      <c r="L3980" s="14" t="s">
        <v>18764</v>
      </c>
      <c r="M3980" s="14">
        <f t="shared" si="496"/>
        <v>2019</v>
      </c>
      <c r="N3980" s="14">
        <f t="shared" si="497"/>
        <v>3</v>
      </c>
      <c r="O3980" s="14" t="str">
        <f>IFERROR(VLOOKUP(I3980,Lists!$F$2:$G$16,2,FALSE()),"Not Rated")</f>
        <v>Adults</v>
      </c>
      <c r="P3980" s="14">
        <f t="shared" si="498"/>
        <v>100</v>
      </c>
      <c r="Q3980" s="14" t="str">
        <f t="shared" si="499"/>
        <v>Thailand</v>
      </c>
      <c r="R3980" s="14" t="str">
        <f t="shared" si="500"/>
        <v>|Thailand|</v>
      </c>
      <c r="S3980" s="14" t="str">
        <f t="shared" si="501"/>
        <v>|Action &amp; Adventure|Comedies|International Movies|</v>
      </c>
      <c r="T3980" s="14" t="str">
        <f t="shared" si="502"/>
        <v>|Chanon Yingyong|Phuwanit Pholdee|</v>
      </c>
      <c r="U3980" s="14" t="str">
        <f t="shared" si="503"/>
        <v>|Sarun Cinsuvapala|Pramote Pathan|Suphachai Subprasert|Somyos Matures|Supavitch Nepremwattana|Nachjaree Horvejkul|Jatupone Chompoonich|Chertsak Pratumseesakhon|</v>
      </c>
    </row>
    <row r="3981" spans="1:21">
      <c r="A3981" s="14" t="s">
        <v>18765</v>
      </c>
      <c r="B3981" s="14" t="s">
        <v>49</v>
      </c>
      <c r="C3981" s="14" t="s">
        <v>18766</v>
      </c>
      <c r="D3981" s="14" t="s">
        <v>117</v>
      </c>
      <c r="E3981" s="14" t="s">
        <v>18767</v>
      </c>
      <c r="F3981" s="14" t="s">
        <v>115</v>
      </c>
      <c r="G3981" s="26">
        <v>43546</v>
      </c>
      <c r="H3981" s="14">
        <v>2019</v>
      </c>
      <c r="I3981" s="14" t="s">
        <v>366</v>
      </c>
      <c r="J3981" s="14" t="s">
        <v>105</v>
      </c>
      <c r="K3981" s="14" t="s">
        <v>256</v>
      </c>
      <c r="L3981" s="14" t="s">
        <v>18768</v>
      </c>
      <c r="M3981" s="14">
        <f t="shared" si="496"/>
        <v>2019</v>
      </c>
      <c r="N3981" s="14">
        <f t="shared" si="497"/>
        <v>3</v>
      </c>
      <c r="O3981" s="14" t="str">
        <f>IFERROR(VLOOKUP(I3981,Lists!$F$2:$G$16,2,FALSE()),"Not Rated")</f>
        <v>Kids</v>
      </c>
      <c r="P3981" s="14">
        <f t="shared" si="498"/>
        <v>1</v>
      </c>
      <c r="Q3981" s="14" t="str">
        <f t="shared" si="499"/>
        <v>United States</v>
      </c>
      <c r="R3981" s="14" t="str">
        <f t="shared" si="500"/>
        <v>|United States|</v>
      </c>
      <c r="S3981" s="14" t="str">
        <f t="shared" si="501"/>
        <v>|Kids' TV|</v>
      </c>
      <c r="T3981" s="14" t="str">
        <f t="shared" si="502"/>
        <v>|Unknown|</v>
      </c>
      <c r="U3981" s="14" t="str">
        <f t="shared" si="503"/>
        <v>|Jacob Soley|Saara Chaudry|Tyler Barish|Zoe Hatz|Julie Lemieux|Joseph Motiki|Shoshana Sperling|Adrianna Di Liello|Deann Degruijter|Stacey DePass|</v>
      </c>
    </row>
    <row r="3982" spans="1:21">
      <c r="A3982" s="14" t="s">
        <v>18769</v>
      </c>
      <c r="B3982" s="14" t="s">
        <v>49</v>
      </c>
      <c r="C3982" s="14" t="s">
        <v>18770</v>
      </c>
      <c r="D3982" s="14" t="s">
        <v>117</v>
      </c>
      <c r="E3982" s="14" t="s">
        <v>18771</v>
      </c>
      <c r="F3982" s="14" t="s">
        <v>125</v>
      </c>
      <c r="G3982" s="26">
        <v>43546</v>
      </c>
      <c r="H3982" s="14">
        <v>2019</v>
      </c>
      <c r="I3982" s="14" t="s">
        <v>360</v>
      </c>
      <c r="J3982" s="14" t="s">
        <v>105</v>
      </c>
      <c r="K3982" s="14" t="s">
        <v>992</v>
      </c>
      <c r="L3982" s="14" t="s">
        <v>18772</v>
      </c>
      <c r="M3982" s="14">
        <f t="shared" si="496"/>
        <v>2019</v>
      </c>
      <c r="N3982" s="14">
        <f t="shared" si="497"/>
        <v>3</v>
      </c>
      <c r="O3982" s="14" t="str">
        <f>IFERROR(VLOOKUP(I3982,Lists!$F$2:$G$16,2,FALSE()),"Not Rated")</f>
        <v>Adults</v>
      </c>
      <c r="P3982" s="14">
        <f t="shared" si="498"/>
        <v>1</v>
      </c>
      <c r="Q3982" s="14" t="str">
        <f t="shared" si="499"/>
        <v>Mexico</v>
      </c>
      <c r="R3982" s="14" t="str">
        <f t="shared" si="500"/>
        <v>|Mexico|</v>
      </c>
      <c r="S3982" s="14" t="str">
        <f t="shared" si="501"/>
        <v>|Crime TV Shows|International TV Shows|Spanish-Language TV Shows|</v>
      </c>
      <c r="T3982" s="14" t="str">
        <f t="shared" si="502"/>
        <v>|Unknown|</v>
      </c>
      <c r="U3982" s="14" t="str">
        <f t="shared" si="503"/>
        <v>|Jorge A. Jiménez|Ilse Salas|Alberto Guerra|Gustavo Sánchez Parra|Jorge Antonio Guerrero|Ari Brickman|Martín Altomaro|Hernán Del Riego|Norma Angélica|Lisa Owen|Eligio Meléndez|Marco Treviño|Pedro de Tavira Egurrola|Leonardo Alonso|</v>
      </c>
    </row>
    <row r="3983" spans="1:21">
      <c r="A3983" s="14" t="s">
        <v>18773</v>
      </c>
      <c r="B3983" s="14" t="s">
        <v>49</v>
      </c>
      <c r="C3983" s="14" t="s">
        <v>18774</v>
      </c>
      <c r="D3983" s="14" t="s">
        <v>117</v>
      </c>
      <c r="E3983" s="14" t="s">
        <v>18775</v>
      </c>
      <c r="F3983" s="14" t="s">
        <v>116</v>
      </c>
      <c r="G3983" s="26">
        <v>43546</v>
      </c>
      <c r="H3983" s="14">
        <v>2019</v>
      </c>
      <c r="I3983" s="14" t="s">
        <v>360</v>
      </c>
      <c r="J3983" s="14" t="s">
        <v>105</v>
      </c>
      <c r="K3983" s="14" t="s">
        <v>1470</v>
      </c>
      <c r="L3983" s="14" t="s">
        <v>18776</v>
      </c>
      <c r="M3983" s="14">
        <f t="shared" si="496"/>
        <v>2019</v>
      </c>
      <c r="N3983" s="14">
        <f t="shared" si="497"/>
        <v>3</v>
      </c>
      <c r="O3983" s="14" t="str">
        <f>IFERROR(VLOOKUP(I3983,Lists!$F$2:$G$16,2,FALSE()),"Not Rated")</f>
        <v>Adults</v>
      </c>
      <c r="P3983" s="14">
        <f t="shared" si="498"/>
        <v>1</v>
      </c>
      <c r="Q3983" s="14" t="str">
        <f t="shared" si="499"/>
        <v>India</v>
      </c>
      <c r="R3983" s="14" t="str">
        <f t="shared" si="500"/>
        <v>|India|</v>
      </c>
      <c r="S3983" s="14" t="str">
        <f t="shared" si="501"/>
        <v>|Crime TV Shows|International TV Shows|TV Dramas|</v>
      </c>
      <c r="T3983" s="14" t="str">
        <f t="shared" si="502"/>
        <v>|Unknown|</v>
      </c>
      <c r="U3983" s="14" t="str">
        <f t="shared" si="503"/>
        <v>|Shefali Shah|Rajesh Tailang|Rasika Dugal|Adil Hussain|Vinod Sharawat|Mridul Sharma|Gopal Dutt Tiwari|Anurag Arora|Gaurav Rana|Yashaswini Dayama|</v>
      </c>
    </row>
    <row r="3984" spans="1:21">
      <c r="A3984" s="14" t="s">
        <v>18777</v>
      </c>
      <c r="B3984" s="14" t="s">
        <v>48</v>
      </c>
      <c r="C3984" s="14" t="s">
        <v>18778</v>
      </c>
      <c r="D3984" s="14" t="s">
        <v>5094</v>
      </c>
      <c r="E3984" s="14" t="s">
        <v>18779</v>
      </c>
      <c r="F3984" s="14" t="s">
        <v>122</v>
      </c>
      <c r="G3984" s="26">
        <v>43546</v>
      </c>
      <c r="H3984" s="14">
        <v>2018</v>
      </c>
      <c r="I3984" s="14" t="s">
        <v>360</v>
      </c>
      <c r="J3984" s="14" t="s">
        <v>1399</v>
      </c>
      <c r="K3984" s="14" t="s">
        <v>5047</v>
      </c>
      <c r="L3984" s="14" t="s">
        <v>18780</v>
      </c>
      <c r="M3984" s="14">
        <f t="shared" si="496"/>
        <v>2019</v>
      </c>
      <c r="N3984" s="14">
        <f t="shared" si="497"/>
        <v>3</v>
      </c>
      <c r="O3984" s="14" t="str">
        <f>IFERROR(VLOOKUP(I3984,Lists!$F$2:$G$16,2,FALSE()),"Not Rated")</f>
        <v>Adults</v>
      </c>
      <c r="P3984" s="14">
        <f t="shared" si="498"/>
        <v>129</v>
      </c>
      <c r="Q3984" s="14" t="str">
        <f t="shared" si="499"/>
        <v>Spain</v>
      </c>
      <c r="R3984" s="14" t="str">
        <f t="shared" si="500"/>
        <v>|Spain|</v>
      </c>
      <c r="S3984" s="14" t="str">
        <f t="shared" si="501"/>
        <v>|Dramas|International Movies|Sci-Fi &amp; Fantasy|</v>
      </c>
      <c r="T3984" s="14" t="str">
        <f t="shared" si="502"/>
        <v>|Oriol Paulo|</v>
      </c>
      <c r="U3984" s="14" t="str">
        <f t="shared" si="503"/>
        <v>|Adriana Ugarte|Chino Darín|Javier Gutiérrez|Álvaro Morte|Nora Navas|Miquel Fernández|Clara Segura|Mima Riera|Aina Clotet|Albert Pérez|Julio Bohigas-Couto|Belén Rueda|</v>
      </c>
    </row>
    <row r="3985" spans="1:21">
      <c r="A3985" s="14" t="s">
        <v>18781</v>
      </c>
      <c r="B3985" s="14" t="s">
        <v>48</v>
      </c>
      <c r="C3985" s="14" t="s">
        <v>18782</v>
      </c>
      <c r="D3985" s="14" t="s">
        <v>18783</v>
      </c>
      <c r="E3985" s="14" t="s">
        <v>117</v>
      </c>
      <c r="F3985" s="14" t="s">
        <v>115</v>
      </c>
      <c r="G3985" s="26">
        <v>43546</v>
      </c>
      <c r="H3985" s="14">
        <v>2019</v>
      </c>
      <c r="I3985" s="14" t="s">
        <v>360</v>
      </c>
      <c r="J3985" s="14" t="s">
        <v>4998</v>
      </c>
      <c r="K3985" s="14" t="s">
        <v>927</v>
      </c>
      <c r="L3985" s="14" t="s">
        <v>18784</v>
      </c>
      <c r="M3985" s="14">
        <f t="shared" si="496"/>
        <v>2019</v>
      </c>
      <c r="N3985" s="14">
        <f t="shared" si="497"/>
        <v>3</v>
      </c>
      <c r="O3985" s="14" t="str">
        <f>IFERROR(VLOOKUP(I3985,Lists!$F$2:$G$16,2,FALSE()),"Not Rated")</f>
        <v>Adults</v>
      </c>
      <c r="P3985" s="14">
        <f t="shared" si="498"/>
        <v>71</v>
      </c>
      <c r="Q3985" s="14" t="str">
        <f t="shared" si="499"/>
        <v>United States</v>
      </c>
      <c r="R3985" s="14" t="str">
        <f t="shared" si="500"/>
        <v>|United States|</v>
      </c>
      <c r="S3985" s="14" t="str">
        <f t="shared" si="501"/>
        <v>|Documentaries|Music &amp; Musicals|</v>
      </c>
      <c r="T3985" s="14" t="str">
        <f t="shared" si="502"/>
        <v>|Stuart Sender|</v>
      </c>
      <c r="U3985" s="14" t="str">
        <f t="shared" si="503"/>
        <v>|Unknown|</v>
      </c>
    </row>
    <row r="3986" spans="1:21">
      <c r="A3986" s="14" t="s">
        <v>18785</v>
      </c>
      <c r="B3986" s="14" t="s">
        <v>49</v>
      </c>
      <c r="C3986" s="14" t="s">
        <v>18786</v>
      </c>
      <c r="D3986" s="14" t="s">
        <v>117</v>
      </c>
      <c r="E3986" s="14" t="s">
        <v>18787</v>
      </c>
      <c r="F3986" s="14" t="s">
        <v>117</v>
      </c>
      <c r="G3986" s="26">
        <v>43546</v>
      </c>
      <c r="H3986" s="14">
        <v>2018</v>
      </c>
      <c r="I3986" s="14" t="s">
        <v>361</v>
      </c>
      <c r="J3986" s="14" t="s">
        <v>105</v>
      </c>
      <c r="K3986" s="14" t="s">
        <v>688</v>
      </c>
      <c r="L3986" s="14" t="s">
        <v>18788</v>
      </c>
      <c r="M3986" s="14">
        <f t="shared" si="496"/>
        <v>2019</v>
      </c>
      <c r="N3986" s="14">
        <f t="shared" si="497"/>
        <v>3</v>
      </c>
      <c r="O3986" s="14" t="str">
        <f>IFERROR(VLOOKUP(I3986,Lists!$F$2:$G$16,2,FALSE()),"Not Rated")</f>
        <v>Teens</v>
      </c>
      <c r="P3986" s="14">
        <f t="shared" si="498"/>
        <v>1</v>
      </c>
      <c r="Q3986" s="14" t="str">
        <f t="shared" si="499"/>
        <v>Unknown</v>
      </c>
      <c r="R3986" s="14" t="str">
        <f t="shared" si="500"/>
        <v>|Unknown|</v>
      </c>
      <c r="S3986" s="14" t="str">
        <f t="shared" si="501"/>
        <v>|International TV Shows|TV Dramas|</v>
      </c>
      <c r="T3986" s="14" t="str">
        <f t="shared" si="502"/>
        <v>|Unknown|</v>
      </c>
      <c r="U3986" s="14" t="str">
        <f t="shared" si="503"/>
        <v>|Abdul Mohsen Alnimer|Haifa Hussien|Qahtan Alqahtani|Mohammed Sefer|Abdulla Bu Shehri|</v>
      </c>
    </row>
    <row r="3987" spans="1:21">
      <c r="A3987" s="14" t="s">
        <v>18789</v>
      </c>
      <c r="B3987" s="14" t="s">
        <v>48</v>
      </c>
      <c r="C3987" s="14" t="s">
        <v>18790</v>
      </c>
      <c r="D3987" s="14" t="s">
        <v>7370</v>
      </c>
      <c r="E3987" s="14" t="s">
        <v>18791</v>
      </c>
      <c r="F3987" s="14" t="s">
        <v>115</v>
      </c>
      <c r="G3987" s="26">
        <v>43546</v>
      </c>
      <c r="H3987" s="14">
        <v>2019</v>
      </c>
      <c r="I3987" s="14" t="s">
        <v>360</v>
      </c>
      <c r="J3987" s="14" t="s">
        <v>1096</v>
      </c>
      <c r="K3987" s="14" t="s">
        <v>6413</v>
      </c>
      <c r="L3987" s="14" t="s">
        <v>18792</v>
      </c>
      <c r="M3987" s="14">
        <f t="shared" si="496"/>
        <v>2019</v>
      </c>
      <c r="N3987" s="14">
        <f t="shared" si="497"/>
        <v>3</v>
      </c>
      <c r="O3987" s="14" t="str">
        <f>IFERROR(VLOOKUP(I3987,Lists!$F$2:$G$16,2,FALSE()),"Not Rated")</f>
        <v>Adults</v>
      </c>
      <c r="P3987" s="14">
        <f t="shared" si="498"/>
        <v>108</v>
      </c>
      <c r="Q3987" s="14" t="str">
        <f t="shared" si="499"/>
        <v>United States</v>
      </c>
      <c r="R3987" s="14" t="str">
        <f t="shared" si="500"/>
        <v>|United States|</v>
      </c>
      <c r="S3987" s="14" t="str">
        <f t="shared" si="501"/>
        <v>|Comedies|Dramas|Music &amp; Musicals|</v>
      </c>
      <c r="T3987" s="14" t="str">
        <f t="shared" si="502"/>
        <v>|Jeff Tremaine|</v>
      </c>
      <c r="U3987" s="14" t="str">
        <f t="shared" si="503"/>
        <v>|Douglas Booth|Iwan Rheon|Colson Baker|Daniel Webber|David Costabile|Pete Davidson|</v>
      </c>
    </row>
    <row r="3988" spans="1:21">
      <c r="A3988" s="14" t="s">
        <v>18793</v>
      </c>
      <c r="B3988" s="14" t="s">
        <v>49</v>
      </c>
      <c r="C3988" s="14" t="s">
        <v>18794</v>
      </c>
      <c r="D3988" s="14" t="s">
        <v>117</v>
      </c>
      <c r="E3988" s="14" t="s">
        <v>18795</v>
      </c>
      <c r="F3988" s="14" t="s">
        <v>115</v>
      </c>
      <c r="G3988" s="26">
        <v>43546</v>
      </c>
      <c r="H3988" s="14">
        <v>2019</v>
      </c>
      <c r="I3988" s="14" t="s">
        <v>360</v>
      </c>
      <c r="J3988" s="14" t="s">
        <v>106</v>
      </c>
      <c r="K3988" s="14" t="s">
        <v>1674</v>
      </c>
      <c r="L3988" s="14" t="s">
        <v>18796</v>
      </c>
      <c r="M3988" s="14">
        <f t="shared" si="496"/>
        <v>2019</v>
      </c>
      <c r="N3988" s="14">
        <f t="shared" si="497"/>
        <v>3</v>
      </c>
      <c r="O3988" s="14" t="str">
        <f>IFERROR(VLOOKUP(I3988,Lists!$F$2:$G$16,2,FALSE()),"Not Rated")</f>
        <v>Adults</v>
      </c>
      <c r="P3988" s="14">
        <f t="shared" si="498"/>
        <v>2</v>
      </c>
      <c r="Q3988" s="14" t="str">
        <f t="shared" si="499"/>
        <v>United States</v>
      </c>
      <c r="R3988" s="14" t="str">
        <f t="shared" si="500"/>
        <v>|United States|</v>
      </c>
      <c r="S3988" s="14" t="str">
        <f t="shared" si="501"/>
        <v>|TV Dramas|TV Mysteries|TV Sci-Fi &amp; Fantasy|</v>
      </c>
      <c r="T3988" s="14" t="str">
        <f t="shared" si="502"/>
        <v>|Unknown|</v>
      </c>
      <c r="U3988" s="14" t="str">
        <f t="shared" si="503"/>
        <v>|Brit Marling|Jason Isaacs|Emory Cohen|Scott Wilson|Phyllis Smith|Alice Krige|Patrick Gibson|Brendan Meyer|Brandon Perea|Ian Alexander|Will Brill|Riz Ahmed|Paz Vega|</v>
      </c>
    </row>
    <row r="3989" spans="1:21">
      <c r="A3989" s="14" t="s">
        <v>18797</v>
      </c>
      <c r="B3989" s="14" t="s">
        <v>48</v>
      </c>
      <c r="C3989" s="14" t="s">
        <v>18798</v>
      </c>
      <c r="D3989" s="14" t="s">
        <v>117</v>
      </c>
      <c r="E3989" s="14" t="s">
        <v>117</v>
      </c>
      <c r="F3989" s="14" t="s">
        <v>117</v>
      </c>
      <c r="G3989" s="26">
        <v>43545</v>
      </c>
      <c r="H3989" s="14">
        <v>2019</v>
      </c>
      <c r="I3989" s="14" t="s">
        <v>362</v>
      </c>
      <c r="J3989" s="14" t="s">
        <v>4137</v>
      </c>
      <c r="K3989" s="14" t="s">
        <v>784</v>
      </c>
      <c r="L3989" s="14" t="s">
        <v>18799</v>
      </c>
      <c r="M3989" s="14">
        <f t="shared" si="496"/>
        <v>2019</v>
      </c>
      <c r="N3989" s="14">
        <f t="shared" si="497"/>
        <v>3</v>
      </c>
      <c r="O3989" s="14" t="str">
        <f>IFERROR(VLOOKUP(I3989,Lists!$F$2:$G$16,2,FALSE()),"Not Rated")</f>
        <v>Older Kids</v>
      </c>
      <c r="P3989" s="14">
        <f t="shared" si="498"/>
        <v>60</v>
      </c>
      <c r="Q3989" s="14" t="str">
        <f t="shared" si="499"/>
        <v>Unknown</v>
      </c>
      <c r="R3989" s="14" t="str">
        <f t="shared" si="500"/>
        <v>|Unknown|</v>
      </c>
      <c r="S3989" s="14" t="str">
        <f t="shared" si="501"/>
        <v>|Documentaries|International Movies|Sports Movies|</v>
      </c>
      <c r="T3989" s="14" t="str">
        <f t="shared" si="502"/>
        <v>|Unknown|</v>
      </c>
      <c r="U3989" s="14" t="str">
        <f t="shared" si="503"/>
        <v>|Unknown|</v>
      </c>
    </row>
    <row r="3990" spans="1:21">
      <c r="A3990" s="14" t="s">
        <v>18800</v>
      </c>
      <c r="B3990" s="14" t="s">
        <v>49</v>
      </c>
      <c r="C3990" s="14" t="s">
        <v>18801</v>
      </c>
      <c r="D3990" s="14" t="s">
        <v>117</v>
      </c>
      <c r="E3990" s="14" t="s">
        <v>18802</v>
      </c>
      <c r="F3990" s="14" t="s">
        <v>119</v>
      </c>
      <c r="G3990" s="26">
        <v>43545</v>
      </c>
      <c r="H3990" s="14">
        <v>2007</v>
      </c>
      <c r="I3990" s="14" t="s">
        <v>366</v>
      </c>
      <c r="J3990" s="14" t="s">
        <v>105</v>
      </c>
      <c r="K3990" s="14" t="s">
        <v>256</v>
      </c>
      <c r="L3990" s="14" t="s">
        <v>18803</v>
      </c>
      <c r="M3990" s="14">
        <f t="shared" si="496"/>
        <v>2019</v>
      </c>
      <c r="N3990" s="14">
        <f t="shared" si="497"/>
        <v>3</v>
      </c>
      <c r="O3990" s="14" t="str">
        <f>IFERROR(VLOOKUP(I3990,Lists!$F$2:$G$16,2,FALSE()),"Not Rated")</f>
        <v>Kids</v>
      </c>
      <c r="P3990" s="14">
        <f t="shared" si="498"/>
        <v>1</v>
      </c>
      <c r="Q3990" s="14" t="str">
        <f t="shared" si="499"/>
        <v>Canada</v>
      </c>
      <c r="R3990" s="14" t="str">
        <f t="shared" si="500"/>
        <v>|Canada|</v>
      </c>
      <c r="S3990" s="14" t="str">
        <f t="shared" si="501"/>
        <v>|Kids' TV|</v>
      </c>
      <c r="T3990" s="14" t="str">
        <f t="shared" si="502"/>
        <v>|Unknown|</v>
      </c>
      <c r="U3990" s="14" t="str">
        <f t="shared" si="503"/>
        <v>|Catherine O'Connor|Andrew Sabiston|Jim Fowler|</v>
      </c>
    </row>
    <row r="3991" spans="1:21">
      <c r="A3991" s="14" t="s">
        <v>18804</v>
      </c>
      <c r="B3991" s="14" t="s">
        <v>49</v>
      </c>
      <c r="C3991" s="14" t="s">
        <v>18805</v>
      </c>
      <c r="D3991" s="14" t="s">
        <v>117</v>
      </c>
      <c r="E3991" s="14" t="s">
        <v>18806</v>
      </c>
      <c r="F3991" s="14" t="s">
        <v>121</v>
      </c>
      <c r="G3991" s="26">
        <v>43545</v>
      </c>
      <c r="H3991" s="14">
        <v>2019</v>
      </c>
      <c r="I3991" s="14" t="s">
        <v>361</v>
      </c>
      <c r="J3991" s="14" t="s">
        <v>105</v>
      </c>
      <c r="K3991" s="14" t="s">
        <v>1608</v>
      </c>
      <c r="L3991" s="14" t="s">
        <v>18807</v>
      </c>
      <c r="M3991" s="14">
        <f t="shared" si="496"/>
        <v>2019</v>
      </c>
      <c r="N3991" s="14">
        <f t="shared" si="497"/>
        <v>3</v>
      </c>
      <c r="O3991" s="14" t="str">
        <f>IFERROR(VLOOKUP(I3991,Lists!$F$2:$G$16,2,FALSE()),"Not Rated")</f>
        <v>Teens</v>
      </c>
      <c r="P3991" s="14">
        <f t="shared" si="498"/>
        <v>1</v>
      </c>
      <c r="Q3991" s="14" t="str">
        <f t="shared" si="499"/>
        <v>Japan</v>
      </c>
      <c r="R3991" s="14" t="str">
        <f t="shared" si="500"/>
        <v>|Japan|</v>
      </c>
      <c r="S3991" s="14" t="str">
        <f t="shared" si="501"/>
        <v>|International TV Shows|TV Comedies|TV Dramas|</v>
      </c>
      <c r="T3991" s="14" t="str">
        <f t="shared" si="502"/>
        <v>|Unknown|</v>
      </c>
      <c r="U3991" s="14" t="str">
        <f t="shared" si="503"/>
        <v>|Kyoko Yoshine|Hiroki Iijima|Kanako Miyashita|Yo Oizumi|Ken Yasuda|</v>
      </c>
    </row>
    <row r="3992" spans="1:21">
      <c r="A3992" s="14" t="s">
        <v>18808</v>
      </c>
      <c r="B3992" s="14" t="s">
        <v>48</v>
      </c>
      <c r="C3992" s="14" t="s">
        <v>18809</v>
      </c>
      <c r="D3992" s="14" t="s">
        <v>18810</v>
      </c>
      <c r="E3992" s="14" t="s">
        <v>18811</v>
      </c>
      <c r="F3992" s="14" t="s">
        <v>138</v>
      </c>
      <c r="G3992" s="26">
        <v>43545</v>
      </c>
      <c r="H3992" s="14">
        <v>2014</v>
      </c>
      <c r="I3992" s="14" t="s">
        <v>361</v>
      </c>
      <c r="J3992" s="14" t="s">
        <v>611</v>
      </c>
      <c r="K3992" s="14" t="s">
        <v>1442</v>
      </c>
      <c r="L3992" s="14" t="s">
        <v>18812</v>
      </c>
      <c r="M3992" s="14">
        <f t="shared" si="496"/>
        <v>2019</v>
      </c>
      <c r="N3992" s="14">
        <f t="shared" si="497"/>
        <v>3</v>
      </c>
      <c r="O3992" s="14" t="str">
        <f>IFERROR(VLOOKUP(I3992,Lists!$F$2:$G$16,2,FALSE()),"Not Rated")</f>
        <v>Teens</v>
      </c>
      <c r="P3992" s="14">
        <f t="shared" si="498"/>
        <v>105</v>
      </c>
      <c r="Q3992" s="14" t="str">
        <f t="shared" si="499"/>
        <v>Philippines</v>
      </c>
      <c r="R3992" s="14" t="str">
        <f t="shared" si="500"/>
        <v>|Philippines|</v>
      </c>
      <c r="S3992" s="14" t="str">
        <f t="shared" si="501"/>
        <v>|Action &amp; Adventure|Comedies|International Movies|</v>
      </c>
      <c r="T3992" s="14" t="str">
        <f t="shared" si="502"/>
        <v>|Wenn V. Deramas|</v>
      </c>
      <c r="U3992" s="14" t="str">
        <f t="shared" si="503"/>
        <v>|Vice Ganda|Bimby Aquino-Yap|Alex Gonzaga|Tom Rodriguez|</v>
      </c>
    </row>
    <row r="3993" spans="1:21">
      <c r="A3993" s="14" t="s">
        <v>18813</v>
      </c>
      <c r="B3993" s="14" t="s">
        <v>48</v>
      </c>
      <c r="C3993" s="14" t="s">
        <v>18814</v>
      </c>
      <c r="D3993" s="14" t="s">
        <v>18815</v>
      </c>
      <c r="E3993" s="14" t="s">
        <v>18816</v>
      </c>
      <c r="F3993" s="14" t="s">
        <v>138</v>
      </c>
      <c r="G3993" s="26">
        <v>43545</v>
      </c>
      <c r="H3993" s="14">
        <v>2016</v>
      </c>
      <c r="I3993" s="14" t="s">
        <v>361</v>
      </c>
      <c r="J3993" s="14" t="s">
        <v>671</v>
      </c>
      <c r="K3993" s="14" t="s">
        <v>1442</v>
      </c>
      <c r="L3993" s="14" t="s">
        <v>18817</v>
      </c>
      <c r="M3993" s="14">
        <f t="shared" si="496"/>
        <v>2019</v>
      </c>
      <c r="N3993" s="14">
        <f t="shared" si="497"/>
        <v>3</v>
      </c>
      <c r="O3993" s="14" t="str">
        <f>IFERROR(VLOOKUP(I3993,Lists!$F$2:$G$16,2,FALSE()),"Not Rated")</f>
        <v>Teens</v>
      </c>
      <c r="P3993" s="14">
        <f t="shared" si="498"/>
        <v>115</v>
      </c>
      <c r="Q3993" s="14" t="str">
        <f t="shared" si="499"/>
        <v>Philippines</v>
      </c>
      <c r="R3993" s="14" t="str">
        <f t="shared" si="500"/>
        <v>|Philippines|</v>
      </c>
      <c r="S3993" s="14" t="str">
        <f t="shared" si="501"/>
        <v>|Action &amp; Adventure|Comedies|International Movies|</v>
      </c>
      <c r="T3993" s="14" t="str">
        <f t="shared" si="502"/>
        <v>|Joyce Bernal|</v>
      </c>
      <c r="U3993" s="14" t="str">
        <f t="shared" si="503"/>
        <v>|Vice Ganda|Coco Martin|Onyok Pineda|Awra Briguela|Assunta de Rossi|Pepe Herrera|Joem Bascon|Matet De Leon|Kiray Celis|Lassy Marquez|MC Calaquian|</v>
      </c>
    </row>
    <row r="3994" spans="1:21">
      <c r="A3994" s="14" t="s">
        <v>18818</v>
      </c>
      <c r="B3994" s="14" t="s">
        <v>48</v>
      </c>
      <c r="C3994" s="14" t="s">
        <v>18819</v>
      </c>
      <c r="D3994" s="14" t="s">
        <v>8073</v>
      </c>
      <c r="E3994" s="14" t="s">
        <v>18820</v>
      </c>
      <c r="F3994" s="14" t="s">
        <v>138</v>
      </c>
      <c r="G3994" s="26">
        <v>43545</v>
      </c>
      <c r="H3994" s="14">
        <v>2016</v>
      </c>
      <c r="I3994" s="14" t="s">
        <v>360</v>
      </c>
      <c r="J3994" s="14" t="s">
        <v>1062</v>
      </c>
      <c r="K3994" s="14" t="s">
        <v>834</v>
      </c>
      <c r="L3994" s="14" t="s">
        <v>18821</v>
      </c>
      <c r="M3994" s="14">
        <f t="shared" si="496"/>
        <v>2019</v>
      </c>
      <c r="N3994" s="14">
        <f t="shared" si="497"/>
        <v>3</v>
      </c>
      <c r="O3994" s="14" t="str">
        <f>IFERROR(VLOOKUP(I3994,Lists!$F$2:$G$16,2,FALSE()),"Not Rated")</f>
        <v>Adults</v>
      </c>
      <c r="P3994" s="14">
        <f t="shared" si="498"/>
        <v>118</v>
      </c>
      <c r="Q3994" s="14" t="str">
        <f t="shared" si="499"/>
        <v>Philippines</v>
      </c>
      <c r="R3994" s="14" t="str">
        <f t="shared" si="500"/>
        <v>|Philippines|</v>
      </c>
      <c r="S3994" s="14" t="str">
        <f t="shared" si="501"/>
        <v>|Comedies|Dramas|International Movies|</v>
      </c>
      <c r="T3994" s="14" t="str">
        <f t="shared" si="502"/>
        <v>|Jason Paul Laxamana|</v>
      </c>
      <c r="U3994" s="14" t="str">
        <f t="shared" si="503"/>
        <v>|Sam Milby|Angel Locsin|Zanjoe Marudo|Cherry Pie Picache|Alma Moreno|Matet De Leon|Al Tantay|Beauty Gonzalez|Katrina Michelle Legaspi|</v>
      </c>
    </row>
    <row r="3995" spans="1:21">
      <c r="A3995" s="14" t="s">
        <v>18822</v>
      </c>
      <c r="B3995" s="14" t="s">
        <v>48</v>
      </c>
      <c r="C3995" s="14" t="s">
        <v>18823</v>
      </c>
      <c r="D3995" s="14" t="s">
        <v>18824</v>
      </c>
      <c r="E3995" s="14" t="s">
        <v>18825</v>
      </c>
      <c r="F3995" s="14" t="s">
        <v>138</v>
      </c>
      <c r="G3995" s="26">
        <v>43545</v>
      </c>
      <c r="H3995" s="14">
        <v>2016</v>
      </c>
      <c r="I3995" s="14" t="s">
        <v>360</v>
      </c>
      <c r="J3995" s="14" t="s">
        <v>2213</v>
      </c>
      <c r="K3995" s="14" t="s">
        <v>910</v>
      </c>
      <c r="L3995" s="14" t="s">
        <v>18826</v>
      </c>
      <c r="M3995" s="14">
        <f t="shared" si="496"/>
        <v>2019</v>
      </c>
      <c r="N3995" s="14">
        <f t="shared" si="497"/>
        <v>3</v>
      </c>
      <c r="O3995" s="14" t="str">
        <f>IFERROR(VLOOKUP(I3995,Lists!$F$2:$G$16,2,FALSE()),"Not Rated")</f>
        <v>Adults</v>
      </c>
      <c r="P3995" s="14">
        <f t="shared" si="498"/>
        <v>130</v>
      </c>
      <c r="Q3995" s="14" t="str">
        <f t="shared" si="499"/>
        <v>Philippines</v>
      </c>
      <c r="R3995" s="14" t="str">
        <f t="shared" si="500"/>
        <v>|Philippines|</v>
      </c>
      <c r="S3995" s="14" t="str">
        <f t="shared" si="501"/>
        <v>|Dramas|International Movies|Romantic Movies|</v>
      </c>
      <c r="T3995" s="14" t="str">
        <f t="shared" si="502"/>
        <v>|Maryo J. De los Reyes|</v>
      </c>
      <c r="U3995" s="14" t="str">
        <f t="shared" si="503"/>
        <v>|Angelica Panganiban|Dingdong Dantes|Paulo Avelino|Maricar Reyes|Denise Laurel|Dimples Romana|Justin Cuyugan|Mart Escudero|Pamu Pamorada|Lei Andre Navarro|Irma Adlawan|</v>
      </c>
    </row>
    <row r="3996" spans="1:21">
      <c r="A3996" s="14" t="s">
        <v>18827</v>
      </c>
      <c r="B3996" s="14" t="s">
        <v>48</v>
      </c>
      <c r="C3996" s="14" t="s">
        <v>18828</v>
      </c>
      <c r="D3996" s="14" t="s">
        <v>7929</v>
      </c>
      <c r="E3996" s="14" t="s">
        <v>18829</v>
      </c>
      <c r="F3996" s="14" t="s">
        <v>138</v>
      </c>
      <c r="G3996" s="26">
        <v>43545</v>
      </c>
      <c r="H3996" s="14">
        <v>2016</v>
      </c>
      <c r="I3996" s="14" t="s">
        <v>362</v>
      </c>
      <c r="J3996" s="14" t="s">
        <v>671</v>
      </c>
      <c r="K3996" s="14" t="s">
        <v>2943</v>
      </c>
      <c r="L3996" s="14" t="s">
        <v>18830</v>
      </c>
      <c r="M3996" s="14">
        <f t="shared" si="496"/>
        <v>2019</v>
      </c>
      <c r="N3996" s="14">
        <f t="shared" si="497"/>
        <v>3</v>
      </c>
      <c r="O3996" s="14" t="str">
        <f>IFERROR(VLOOKUP(I3996,Lists!$F$2:$G$16,2,FALSE()),"Not Rated")</f>
        <v>Older Kids</v>
      </c>
      <c r="P3996" s="14">
        <f t="shared" si="498"/>
        <v>115</v>
      </c>
      <c r="Q3996" s="14" t="str">
        <f t="shared" si="499"/>
        <v>Philippines</v>
      </c>
      <c r="R3996" s="14" t="str">
        <f t="shared" si="500"/>
        <v>|Philippines|</v>
      </c>
      <c r="S3996" s="14" t="str">
        <f t="shared" si="501"/>
        <v>|International Movies|Romantic Movies|</v>
      </c>
      <c r="T3996" s="14" t="str">
        <f t="shared" si="502"/>
        <v>|Theodore Boborol|</v>
      </c>
      <c r="U3996" s="14" t="str">
        <f t="shared" si="503"/>
        <v>|Julia Barretto|Joshua Garcia|Ronnie Alonte|Maris Racal|Ina Raymundo|Shamaine Centenera|Ana Abad-Santos|Jeric Raval|Allan Paule|Manuel Chua|</v>
      </c>
    </row>
    <row r="3997" spans="1:21">
      <c r="A3997" s="14" t="s">
        <v>18831</v>
      </c>
      <c r="B3997" s="14" t="s">
        <v>48</v>
      </c>
      <c r="C3997" s="14" t="s">
        <v>18832</v>
      </c>
      <c r="D3997" s="14" t="s">
        <v>6653</v>
      </c>
      <c r="E3997" s="14" t="s">
        <v>18833</v>
      </c>
      <c r="F3997" s="14" t="s">
        <v>160</v>
      </c>
      <c r="G3997" s="26">
        <v>43544</v>
      </c>
      <c r="H3997" s="14">
        <v>2019</v>
      </c>
      <c r="I3997" s="14" t="s">
        <v>360</v>
      </c>
      <c r="J3997" s="14" t="s">
        <v>1973</v>
      </c>
      <c r="K3997" s="14" t="s">
        <v>784</v>
      </c>
      <c r="L3997" s="14" t="s">
        <v>18834</v>
      </c>
      <c r="M3997" s="14">
        <f t="shared" si="496"/>
        <v>2019</v>
      </c>
      <c r="N3997" s="14">
        <f t="shared" si="497"/>
        <v>3</v>
      </c>
      <c r="O3997" s="14" t="str">
        <f>IFERROR(VLOOKUP(I3997,Lists!$F$2:$G$16,2,FALSE()),"Not Rated")</f>
        <v>Adults</v>
      </c>
      <c r="P3997" s="14">
        <f t="shared" si="498"/>
        <v>69</v>
      </c>
      <c r="Q3997" s="14" t="str">
        <f t="shared" si="499"/>
        <v>Uruguay</v>
      </c>
      <c r="R3997" s="14" t="str">
        <f t="shared" si="500"/>
        <v>|Uruguay|</v>
      </c>
      <c r="S3997" s="14" t="str">
        <f t="shared" si="501"/>
        <v>|Documentaries|International Movies|Sports Movies|</v>
      </c>
      <c r="T3997" s="14" t="str">
        <f t="shared" si="502"/>
        <v>|Luis Ara|</v>
      </c>
      <c r="U3997" s="14" t="str">
        <f t="shared" si="503"/>
        <v>|Alexis Viera|</v>
      </c>
    </row>
    <row r="3998" spans="1:21">
      <c r="A3998" s="14" t="s">
        <v>18835</v>
      </c>
      <c r="B3998" s="14" t="s">
        <v>49</v>
      </c>
      <c r="C3998" s="14" t="s">
        <v>18836</v>
      </c>
      <c r="D3998" s="14" t="s">
        <v>117</v>
      </c>
      <c r="E3998" s="14" t="s">
        <v>18837</v>
      </c>
      <c r="F3998" s="14" t="s">
        <v>117</v>
      </c>
      <c r="G3998" s="26">
        <v>43544</v>
      </c>
      <c r="H3998" s="14">
        <v>2018</v>
      </c>
      <c r="I3998" s="14" t="s">
        <v>361</v>
      </c>
      <c r="J3998" s="14" t="s">
        <v>105</v>
      </c>
      <c r="K3998" s="14" t="s">
        <v>688</v>
      </c>
      <c r="L3998" s="14" t="s">
        <v>18838</v>
      </c>
      <c r="M3998" s="14">
        <f t="shared" si="496"/>
        <v>2019</v>
      </c>
      <c r="N3998" s="14">
        <f t="shared" si="497"/>
        <v>3</v>
      </c>
      <c r="O3998" s="14" t="str">
        <f>IFERROR(VLOOKUP(I3998,Lists!$F$2:$G$16,2,FALSE()),"Not Rated")</f>
        <v>Teens</v>
      </c>
      <c r="P3998" s="14">
        <f t="shared" si="498"/>
        <v>1</v>
      </c>
      <c r="Q3998" s="14" t="str">
        <f t="shared" si="499"/>
        <v>Unknown</v>
      </c>
      <c r="R3998" s="14" t="str">
        <f t="shared" si="500"/>
        <v>|Unknown|</v>
      </c>
      <c r="S3998" s="14" t="str">
        <f t="shared" si="501"/>
        <v>|International TV Shows|TV Dramas|</v>
      </c>
      <c r="T3998" s="14" t="str">
        <f t="shared" si="502"/>
        <v>|Unknown|</v>
      </c>
      <c r="U3998" s="14" t="str">
        <f t="shared" si="503"/>
        <v>|Shahd El Yaseen|Shaila Sabt|Hala|Hanadi Al-Kandari|Salma Salem|Ibrahim Al-Harbi|Mahmoud Boushahri|Yousef Al Balushi|Ghorour|Abdullah Al-bloshi|</v>
      </c>
    </row>
    <row r="3999" spans="1:21">
      <c r="A3999" s="14" t="s">
        <v>18839</v>
      </c>
      <c r="B3999" s="14" t="s">
        <v>48</v>
      </c>
      <c r="C3999" s="14" t="s">
        <v>18840</v>
      </c>
      <c r="D3999" s="14" t="s">
        <v>18841</v>
      </c>
      <c r="E3999" s="14" t="s">
        <v>18842</v>
      </c>
      <c r="F3999" s="14" t="s">
        <v>116</v>
      </c>
      <c r="G3999" s="26">
        <v>43544</v>
      </c>
      <c r="H3999" s="14">
        <v>2018</v>
      </c>
      <c r="I3999" s="14" t="s">
        <v>362</v>
      </c>
      <c r="J3999" s="14" t="s">
        <v>566</v>
      </c>
      <c r="K3999" s="14" t="s">
        <v>444</v>
      </c>
      <c r="L3999" s="14" t="s">
        <v>18843</v>
      </c>
      <c r="M3999" s="14">
        <f t="shared" si="496"/>
        <v>2019</v>
      </c>
      <c r="N3999" s="14">
        <f t="shared" si="497"/>
        <v>3</v>
      </c>
      <c r="O3999" s="14" t="str">
        <f>IFERROR(VLOOKUP(I3999,Lists!$F$2:$G$16,2,FALSE()),"Not Rated")</f>
        <v>Older Kids</v>
      </c>
      <c r="P3999" s="14">
        <f t="shared" si="498"/>
        <v>97</v>
      </c>
      <c r="Q3999" s="14" t="str">
        <f t="shared" si="499"/>
        <v>India</v>
      </c>
      <c r="R3999" s="14" t="str">
        <f t="shared" si="500"/>
        <v>|India|</v>
      </c>
      <c r="S3999" s="14" t="str">
        <f t="shared" si="501"/>
        <v>|Dramas|Independent Movies|International Movies|</v>
      </c>
      <c r="T3999" s="14" t="str">
        <f t="shared" si="502"/>
        <v>|Karan Shivajirao Chavan|Vikram Tanajirao Patil|</v>
      </c>
      <c r="U3999" s="14" t="str">
        <f t="shared" si="503"/>
        <v>|Aishwarya Ghaydar|Amol Deshmukh|Adarsh Kurne|Vishwas Kamble|Neha Awati|Amaraja Patil|Rinkle Chopde|Shreyas Gurav|</v>
      </c>
    </row>
    <row r="4000" spans="1:21">
      <c r="A4000" s="14" t="s">
        <v>18844</v>
      </c>
      <c r="B4000" s="14" t="s">
        <v>49</v>
      </c>
      <c r="C4000" s="14" t="s">
        <v>18845</v>
      </c>
      <c r="D4000" s="14" t="s">
        <v>117</v>
      </c>
      <c r="E4000" s="14" t="s">
        <v>18846</v>
      </c>
      <c r="F4000" s="14" t="s">
        <v>121</v>
      </c>
      <c r="G4000" s="26">
        <v>43544</v>
      </c>
      <c r="H4000" s="14">
        <v>2019</v>
      </c>
      <c r="I4000" s="14" t="s">
        <v>360</v>
      </c>
      <c r="J4000" s="14" t="s">
        <v>105</v>
      </c>
      <c r="K4000" s="14" t="s">
        <v>1905</v>
      </c>
      <c r="L4000" s="14" t="s">
        <v>18847</v>
      </c>
      <c r="M4000" s="14">
        <f t="shared" si="496"/>
        <v>2019</v>
      </c>
      <c r="N4000" s="14">
        <f t="shared" si="497"/>
        <v>3</v>
      </c>
      <c r="O4000" s="14" t="str">
        <f>IFERROR(VLOOKUP(I4000,Lists!$F$2:$G$16,2,FALSE()),"Not Rated")</f>
        <v>Adults</v>
      </c>
      <c r="P4000" s="14">
        <f t="shared" si="498"/>
        <v>1</v>
      </c>
      <c r="Q4000" s="14" t="str">
        <f t="shared" si="499"/>
        <v>Japan</v>
      </c>
      <c r="R4000" s="14" t="str">
        <f t="shared" si="500"/>
        <v>|Japan|</v>
      </c>
      <c r="S4000" s="14" t="str">
        <f t="shared" si="501"/>
        <v>|International TV Shows|Romantic TV Shows|TV Dramas|</v>
      </c>
      <c r="T4000" s="14" t="str">
        <f t="shared" si="502"/>
        <v>|Unknown|</v>
      </c>
      <c r="U4000" s="14" t="str">
        <f t="shared" si="503"/>
        <v>|Natsumi Ishibashi|Aoi Nakamura|</v>
      </c>
    </row>
    <row r="4001" spans="1:21">
      <c r="A4001" s="14" t="s">
        <v>18848</v>
      </c>
      <c r="B4001" s="14" t="s">
        <v>48</v>
      </c>
      <c r="C4001" s="14" t="s">
        <v>18849</v>
      </c>
      <c r="D4001" s="14" t="s">
        <v>18850</v>
      </c>
      <c r="E4001" s="14" t="s">
        <v>18850</v>
      </c>
      <c r="F4001" s="14" t="s">
        <v>115</v>
      </c>
      <c r="G4001" s="26">
        <v>43543</v>
      </c>
      <c r="H4001" s="14">
        <v>2019</v>
      </c>
      <c r="I4001" s="14" t="s">
        <v>360</v>
      </c>
      <c r="J4001" s="14" t="s">
        <v>535</v>
      </c>
      <c r="K4001" s="14" t="s">
        <v>261</v>
      </c>
      <c r="L4001" s="14" t="s">
        <v>18851</v>
      </c>
      <c r="M4001" s="14">
        <f t="shared" si="496"/>
        <v>2019</v>
      </c>
      <c r="N4001" s="14">
        <f t="shared" si="497"/>
        <v>3</v>
      </c>
      <c r="O4001" s="14" t="str">
        <f>IFERROR(VLOOKUP(I4001,Lists!$F$2:$G$16,2,FALSE()),"Not Rated")</f>
        <v>Adults</v>
      </c>
      <c r="P4001" s="14">
        <f t="shared" si="498"/>
        <v>61</v>
      </c>
      <c r="Q4001" s="14" t="str">
        <f t="shared" si="499"/>
        <v>United States</v>
      </c>
      <c r="R4001" s="14" t="str">
        <f t="shared" si="500"/>
        <v>|United States|</v>
      </c>
      <c r="S4001" s="14" t="str">
        <f t="shared" si="501"/>
        <v>|Stand-Up Comedy|</v>
      </c>
      <c r="T4001" s="14" t="str">
        <f t="shared" si="502"/>
        <v>|Amy Schumer|</v>
      </c>
      <c r="U4001" s="14" t="str">
        <f t="shared" si="503"/>
        <v>|Amy Schumer|</v>
      </c>
    </row>
    <row r="4002" spans="1:21">
      <c r="A4002" s="14" t="s">
        <v>18852</v>
      </c>
      <c r="B4002" s="14" t="s">
        <v>48</v>
      </c>
      <c r="C4002" s="14" t="s">
        <v>18853</v>
      </c>
      <c r="D4002" s="14" t="s">
        <v>18854</v>
      </c>
      <c r="E4002" s="14" t="s">
        <v>18855</v>
      </c>
      <c r="F4002" s="14" t="s">
        <v>115</v>
      </c>
      <c r="G4002" s="26">
        <v>43541</v>
      </c>
      <c r="H4002" s="14">
        <v>2014</v>
      </c>
      <c r="I4002" s="14" t="s">
        <v>364</v>
      </c>
      <c r="J4002" s="14" t="s">
        <v>900</v>
      </c>
      <c r="K4002" s="14" t="s">
        <v>1034</v>
      </c>
      <c r="L4002" s="14" t="s">
        <v>18856</v>
      </c>
      <c r="M4002" s="14">
        <f t="shared" si="496"/>
        <v>2019</v>
      </c>
      <c r="N4002" s="14">
        <f t="shared" si="497"/>
        <v>3</v>
      </c>
      <c r="O4002" s="14" t="str">
        <f>IFERROR(VLOOKUP(I4002,Lists!$F$2:$G$16,2,FALSE()),"Not Rated")</f>
        <v>Teens</v>
      </c>
      <c r="P4002" s="14">
        <f t="shared" si="498"/>
        <v>92</v>
      </c>
      <c r="Q4002" s="14" t="str">
        <f t="shared" si="499"/>
        <v>United States</v>
      </c>
      <c r="R4002" s="14" t="str">
        <f t="shared" si="500"/>
        <v>|United States|</v>
      </c>
      <c r="S4002" s="14" t="str">
        <f t="shared" si="501"/>
        <v>|Comedies|Dramas|Independent Movies|</v>
      </c>
      <c r="T4002" s="14" t="str">
        <f t="shared" si="502"/>
        <v>|Richard Loncraine|</v>
      </c>
      <c r="U4002" s="14" t="str">
        <f t="shared" si="503"/>
        <v>|Josh Pais|Claire van der Boom|Morgan Freeman|Diane Keaton|Carrie Preston|Cynthia Nixon|Korey Jackson|Diane Ciesla|Michael Cristofer|</v>
      </c>
    </row>
    <row r="4003" spans="1:21">
      <c r="A4003" s="14" t="s">
        <v>18857</v>
      </c>
      <c r="B4003" s="14" t="s">
        <v>49</v>
      </c>
      <c r="C4003" s="14" t="s">
        <v>18858</v>
      </c>
      <c r="D4003" s="14" t="s">
        <v>117</v>
      </c>
      <c r="E4003" s="14" t="s">
        <v>18859</v>
      </c>
      <c r="F4003" s="14" t="s">
        <v>137</v>
      </c>
      <c r="G4003" s="26">
        <v>43541</v>
      </c>
      <c r="H4003" s="14">
        <v>2019</v>
      </c>
      <c r="I4003" s="14" t="s">
        <v>360</v>
      </c>
      <c r="J4003" s="14" t="s">
        <v>105</v>
      </c>
      <c r="K4003" s="14" t="s">
        <v>424</v>
      </c>
      <c r="L4003" s="14" t="s">
        <v>18860</v>
      </c>
      <c r="M4003" s="14">
        <f t="shared" si="496"/>
        <v>2019</v>
      </c>
      <c r="N4003" s="14">
        <f t="shared" si="497"/>
        <v>3</v>
      </c>
      <c r="O4003" s="14" t="str">
        <f>IFERROR(VLOOKUP(I4003,Lists!$F$2:$G$16,2,FALSE()),"Not Rated")</f>
        <v>Adults</v>
      </c>
      <c r="P4003" s="14">
        <f t="shared" si="498"/>
        <v>1</v>
      </c>
      <c r="Q4003" s="14" t="str">
        <f t="shared" si="499"/>
        <v>Taiwan</v>
      </c>
      <c r="R4003" s="14" t="str">
        <f t="shared" si="500"/>
        <v>|Taiwan|</v>
      </c>
      <c r="S4003" s="14" t="str">
        <f t="shared" si="501"/>
        <v>|International TV Shows|Romantic TV Shows|TV Comedies|</v>
      </c>
      <c r="T4003" s="14" t="str">
        <f t="shared" si="502"/>
        <v>|Unknown|</v>
      </c>
      <c r="U4003" s="14" t="str">
        <f t="shared" si="503"/>
        <v>|Jam Hsiao|Bea Hayden Kuo|Enno Cheng|Hsieh Ying-xuan|Jason King|Lan Wei-Hua|Shen Hai Jung|Ruby Zhan|Blue Lan|</v>
      </c>
    </row>
    <row r="4004" spans="1:21">
      <c r="A4004" s="14" t="s">
        <v>18861</v>
      </c>
      <c r="B4004" s="14" t="s">
        <v>48</v>
      </c>
      <c r="C4004" s="14" t="s">
        <v>18862</v>
      </c>
      <c r="D4004" s="14" t="s">
        <v>18863</v>
      </c>
      <c r="E4004" s="14" t="s">
        <v>18864</v>
      </c>
      <c r="F4004" s="14" t="s">
        <v>18865</v>
      </c>
      <c r="G4004" s="26">
        <v>43539</v>
      </c>
      <c r="H4004" s="14">
        <v>2018</v>
      </c>
      <c r="I4004" s="14" t="s">
        <v>360</v>
      </c>
      <c r="J4004" s="14" t="s">
        <v>1096</v>
      </c>
      <c r="K4004" s="14" t="s">
        <v>834</v>
      </c>
      <c r="L4004" s="14" t="s">
        <v>18866</v>
      </c>
      <c r="M4004" s="14">
        <f t="shared" si="496"/>
        <v>2019</v>
      </c>
      <c r="N4004" s="14">
        <f t="shared" si="497"/>
        <v>3</v>
      </c>
      <c r="O4004" s="14" t="str">
        <f>IFERROR(VLOOKUP(I4004,Lists!$F$2:$G$16,2,FALSE()),"Not Rated")</f>
        <v>Adults</v>
      </c>
      <c r="P4004" s="14">
        <f t="shared" si="498"/>
        <v>108</v>
      </c>
      <c r="Q4004" s="14" t="str">
        <f t="shared" si="499"/>
        <v>United Arab Emirates</v>
      </c>
      <c r="R4004" s="14" t="str">
        <f t="shared" si="500"/>
        <v>|United Arab Emirates|United Kingdom|India|</v>
      </c>
      <c r="S4004" s="14" t="str">
        <f t="shared" si="501"/>
        <v>|Comedies|Dramas|International Movies|</v>
      </c>
      <c r="T4004" s="14" t="str">
        <f t="shared" si="502"/>
        <v>|Pia Sukanya|</v>
      </c>
      <c r="U4004" s="14" t="str">
        <f t="shared" si="503"/>
        <v>|Radhika Apte|Siddhant Kapoor|Akshay Oberoi|Adil Hussain|Amit Sial|Ravi Kishan|Ajinkya Deo|Shilpa Shukla|</v>
      </c>
    </row>
    <row r="4005" spans="1:21">
      <c r="A4005" s="14" t="s">
        <v>18867</v>
      </c>
      <c r="B4005" s="14" t="s">
        <v>48</v>
      </c>
      <c r="C4005" s="14" t="s">
        <v>18868</v>
      </c>
      <c r="D4005" s="14" t="s">
        <v>18869</v>
      </c>
      <c r="E4005" s="14" t="s">
        <v>18870</v>
      </c>
      <c r="F4005" s="14" t="s">
        <v>2970</v>
      </c>
      <c r="G4005" s="26">
        <v>43539</v>
      </c>
      <c r="H4005" s="14">
        <v>2017</v>
      </c>
      <c r="I4005" s="14" t="s">
        <v>360</v>
      </c>
      <c r="J4005" s="14" t="s">
        <v>457</v>
      </c>
      <c r="K4005" s="14" t="s">
        <v>1227</v>
      </c>
      <c r="L4005" s="14" t="s">
        <v>18871</v>
      </c>
      <c r="M4005" s="14">
        <f t="shared" si="496"/>
        <v>2019</v>
      </c>
      <c r="N4005" s="14">
        <f t="shared" si="497"/>
        <v>3</v>
      </c>
      <c r="O4005" s="14" t="str">
        <f>IFERROR(VLOOKUP(I4005,Lists!$F$2:$G$16,2,FALSE()),"Not Rated")</f>
        <v>Adults</v>
      </c>
      <c r="P4005" s="14">
        <f t="shared" si="498"/>
        <v>104</v>
      </c>
      <c r="Q4005" s="14" t="str">
        <f t="shared" si="499"/>
        <v>France</v>
      </c>
      <c r="R4005" s="14" t="str">
        <f t="shared" si="500"/>
        <v>|France|Belgium|</v>
      </c>
      <c r="S4005" s="14" t="str">
        <f t="shared" si="501"/>
        <v>|Action &amp; Adventure|International Movies|</v>
      </c>
      <c r="T4005" s="14" t="str">
        <f t="shared" si="502"/>
        <v>|Yann Gozlan|</v>
      </c>
      <c r="U4005" s="14" t="str">
        <f t="shared" si="503"/>
        <v>|Olivier Rabourdin|François Civil|Manon Azem|Samuel Jouy|Narcisse Mame|Naël Rabia|Sam Louwyck|Luc Schwarz|Mario Magalhaes|Marc-Antoine Duquenne|</v>
      </c>
    </row>
    <row r="4006" spans="1:21">
      <c r="A4006" s="14" t="s">
        <v>18872</v>
      </c>
      <c r="B4006" s="14" t="s">
        <v>48</v>
      </c>
      <c r="C4006" s="14" t="s">
        <v>18873</v>
      </c>
      <c r="D4006" s="14" t="s">
        <v>18049</v>
      </c>
      <c r="E4006" s="14" t="s">
        <v>18874</v>
      </c>
      <c r="F4006" s="14" t="s">
        <v>132</v>
      </c>
      <c r="G4006" s="26">
        <v>43539</v>
      </c>
      <c r="H4006" s="14">
        <v>2019</v>
      </c>
      <c r="I4006" s="14" t="s">
        <v>360</v>
      </c>
      <c r="J4006" s="14" t="s">
        <v>2482</v>
      </c>
      <c r="K4006" s="14" t="s">
        <v>261</v>
      </c>
      <c r="L4006" s="14" t="s">
        <v>18875</v>
      </c>
      <c r="M4006" s="14">
        <f t="shared" si="496"/>
        <v>2019</v>
      </c>
      <c r="N4006" s="14">
        <f t="shared" si="497"/>
        <v>3</v>
      </c>
      <c r="O4006" s="14" t="str">
        <f>IFERROR(VLOOKUP(I4006,Lists!$F$2:$G$16,2,FALSE()),"Not Rated")</f>
        <v>Adults</v>
      </c>
      <c r="P4006" s="14">
        <f t="shared" si="498"/>
        <v>65</v>
      </c>
      <c r="Q4006" s="14" t="str">
        <f t="shared" si="499"/>
        <v>Italy</v>
      </c>
      <c r="R4006" s="14" t="str">
        <f t="shared" si="500"/>
        <v>|Italy|</v>
      </c>
      <c r="S4006" s="14" t="str">
        <f t="shared" si="501"/>
        <v>|Stand-Up Comedy|</v>
      </c>
      <c r="T4006" s="14" t="str">
        <f t="shared" si="502"/>
        <v>|Francesco Imperato|</v>
      </c>
      <c r="U4006" s="14" t="str">
        <f t="shared" si="503"/>
        <v>|Edoardo Ferrario|</v>
      </c>
    </row>
    <row r="4007" spans="1:21">
      <c r="A4007" s="14" t="s">
        <v>18876</v>
      </c>
      <c r="B4007" s="14" t="s">
        <v>48</v>
      </c>
      <c r="C4007" s="14" t="s">
        <v>18877</v>
      </c>
      <c r="D4007" s="14" t="s">
        <v>18878</v>
      </c>
      <c r="E4007" s="14" t="s">
        <v>18879</v>
      </c>
      <c r="F4007" s="14" t="s">
        <v>18880</v>
      </c>
      <c r="G4007" s="26">
        <v>43539</v>
      </c>
      <c r="H4007" s="14">
        <v>2018</v>
      </c>
      <c r="I4007" s="14" t="s">
        <v>363</v>
      </c>
      <c r="J4007" s="14" t="s">
        <v>574</v>
      </c>
      <c r="K4007" s="14" t="s">
        <v>4410</v>
      </c>
      <c r="L4007" s="14" t="s">
        <v>18881</v>
      </c>
      <c r="M4007" s="14">
        <f t="shared" si="496"/>
        <v>2019</v>
      </c>
      <c r="N4007" s="14">
        <f t="shared" si="497"/>
        <v>3</v>
      </c>
      <c r="O4007" s="14" t="str">
        <f>IFERROR(VLOOKUP(I4007,Lists!$F$2:$G$16,2,FALSE()),"Not Rated")</f>
        <v>Adults</v>
      </c>
      <c r="P4007" s="14">
        <f t="shared" si="498"/>
        <v>106</v>
      </c>
      <c r="Q4007" s="14" t="str">
        <f t="shared" si="499"/>
        <v>Netherlands</v>
      </c>
      <c r="R4007" s="14" t="str">
        <f t="shared" si="500"/>
        <v>|Netherlands|Belgium|</v>
      </c>
      <c r="S4007" s="14" t="str">
        <f t="shared" si="501"/>
        <v>|Dramas|International Movies|LGBTQ Movies|</v>
      </c>
      <c r="T4007" s="14" t="str">
        <f t="shared" si="502"/>
        <v>|Lukas Dhont|</v>
      </c>
      <c r="U4007" s="14" t="str">
        <f t="shared" si="503"/>
        <v>|Victor Polster|Arieh Worthalter|Oliver Bodart|Tijmen Govaerts|Katelijne Damen|Valentijn Dhaenens|Magali Elali|Alice de Broqueville|Chris Thys|Angelo Tijssens|</v>
      </c>
    </row>
    <row r="4008" spans="1:21">
      <c r="A4008" s="14" t="s">
        <v>18882</v>
      </c>
      <c r="B4008" s="14" t="s">
        <v>49</v>
      </c>
      <c r="C4008" s="14" t="s">
        <v>18883</v>
      </c>
      <c r="D4008" s="14" t="s">
        <v>117</v>
      </c>
      <c r="E4008" s="14" t="s">
        <v>18884</v>
      </c>
      <c r="F4008" s="14" t="s">
        <v>122</v>
      </c>
      <c r="G4008" s="26">
        <v>43539</v>
      </c>
      <c r="H4008" s="14">
        <v>2018</v>
      </c>
      <c r="I4008" s="14" t="s">
        <v>360</v>
      </c>
      <c r="J4008" s="14" t="s">
        <v>105</v>
      </c>
      <c r="K4008" s="14" t="s">
        <v>1905</v>
      </c>
      <c r="L4008" s="14" t="s">
        <v>18885</v>
      </c>
      <c r="M4008" s="14">
        <f t="shared" si="496"/>
        <v>2019</v>
      </c>
      <c r="N4008" s="14">
        <f t="shared" si="497"/>
        <v>3</v>
      </c>
      <c r="O4008" s="14" t="str">
        <f>IFERROR(VLOOKUP(I4008,Lists!$F$2:$G$16,2,FALSE()),"Not Rated")</f>
        <v>Adults</v>
      </c>
      <c r="P4008" s="14">
        <f t="shared" si="498"/>
        <v>1</v>
      </c>
      <c r="Q4008" s="14" t="str">
        <f t="shared" si="499"/>
        <v>Spain</v>
      </c>
      <c r="R4008" s="14" t="str">
        <f t="shared" si="500"/>
        <v>|Spain|</v>
      </c>
      <c r="S4008" s="14" t="str">
        <f t="shared" si="501"/>
        <v>|International TV Shows|Romantic TV Shows|TV Dramas|</v>
      </c>
      <c r="T4008" s="14" t="str">
        <f t="shared" si="502"/>
        <v>|Unknown|</v>
      </c>
      <c r="U4008" s="14" t="str">
        <f t="shared" si="503"/>
        <v>|Pablo Derqui|Mercedes Sampietro|Andrea Ros|Javier Beltrán|Paula Malia|David Vert|Muguet Franc|Miquel García Borda|Berta Garcia|Joel Bramona|Montse Guallar|Abel Folk|Sergi López|Òscar Jarque|Eli Iranzo|</v>
      </c>
    </row>
    <row r="4009" spans="1:21">
      <c r="A4009" s="14" t="s">
        <v>18886</v>
      </c>
      <c r="B4009" s="14" t="s">
        <v>48</v>
      </c>
      <c r="C4009" s="14" t="s">
        <v>18887</v>
      </c>
      <c r="D4009" s="14" t="s">
        <v>16743</v>
      </c>
      <c r="E4009" s="14" t="s">
        <v>14745</v>
      </c>
      <c r="F4009" s="14" t="s">
        <v>115</v>
      </c>
      <c r="G4009" s="26">
        <v>43539</v>
      </c>
      <c r="H4009" s="14">
        <v>2006</v>
      </c>
      <c r="I4009" s="14" t="s">
        <v>360</v>
      </c>
      <c r="J4009" s="14" t="s">
        <v>1973</v>
      </c>
      <c r="K4009" s="14" t="s">
        <v>261</v>
      </c>
      <c r="L4009" s="14" t="s">
        <v>18888</v>
      </c>
      <c r="M4009" s="14">
        <f t="shared" si="496"/>
        <v>2019</v>
      </c>
      <c r="N4009" s="14">
        <f t="shared" si="497"/>
        <v>3</v>
      </c>
      <c r="O4009" s="14" t="str">
        <f>IFERROR(VLOOKUP(I4009,Lists!$F$2:$G$16,2,FALSE()),"Not Rated")</f>
        <v>Adults</v>
      </c>
      <c r="P4009" s="14">
        <f t="shared" si="498"/>
        <v>69</v>
      </c>
      <c r="Q4009" s="14" t="str">
        <f t="shared" si="499"/>
        <v>United States</v>
      </c>
      <c r="R4009" s="14" t="str">
        <f t="shared" si="500"/>
        <v>|United States|</v>
      </c>
      <c r="S4009" s="14" t="str">
        <f t="shared" si="501"/>
        <v>|Stand-Up Comedy|</v>
      </c>
      <c r="T4009" s="14" t="str">
        <f t="shared" si="502"/>
        <v>|Manny Rodriguez|</v>
      </c>
      <c r="U4009" s="14" t="str">
        <f t="shared" si="503"/>
        <v>|Jeff Dunham|</v>
      </c>
    </row>
    <row r="4010" spans="1:21">
      <c r="A4010" s="14" t="s">
        <v>18889</v>
      </c>
      <c r="B4010" s="14" t="s">
        <v>48</v>
      </c>
      <c r="C4010" s="14" t="s">
        <v>18890</v>
      </c>
      <c r="D4010" s="14" t="s">
        <v>18891</v>
      </c>
      <c r="E4010" s="14" t="s">
        <v>14745</v>
      </c>
      <c r="F4010" s="14" t="s">
        <v>115</v>
      </c>
      <c r="G4010" s="26">
        <v>43539</v>
      </c>
      <c r="H4010" s="14">
        <v>2011</v>
      </c>
      <c r="I4010" s="14" t="s">
        <v>360</v>
      </c>
      <c r="J4010" s="14" t="s">
        <v>566</v>
      </c>
      <c r="K4010" s="14" t="s">
        <v>261</v>
      </c>
      <c r="L4010" s="14" t="s">
        <v>18892</v>
      </c>
      <c r="M4010" s="14">
        <f t="shared" si="496"/>
        <v>2019</v>
      </c>
      <c r="N4010" s="14">
        <f t="shared" si="497"/>
        <v>3</v>
      </c>
      <c r="O4010" s="14" t="str">
        <f>IFERROR(VLOOKUP(I4010,Lists!$F$2:$G$16,2,FALSE()),"Not Rated")</f>
        <v>Adults</v>
      </c>
      <c r="P4010" s="14">
        <f t="shared" si="498"/>
        <v>97</v>
      </c>
      <c r="Q4010" s="14" t="str">
        <f t="shared" si="499"/>
        <v>United States</v>
      </c>
      <c r="R4010" s="14" t="str">
        <f t="shared" si="500"/>
        <v>|United States|</v>
      </c>
      <c r="S4010" s="14" t="str">
        <f t="shared" si="501"/>
        <v>|Stand-Up Comedy|</v>
      </c>
      <c r="T4010" s="14" t="str">
        <f t="shared" si="502"/>
        <v>|Michael Simon|Matthew McNeil|</v>
      </c>
      <c r="U4010" s="14" t="str">
        <f t="shared" si="503"/>
        <v>|Jeff Dunham|</v>
      </c>
    </row>
    <row r="4011" spans="1:21">
      <c r="A4011" s="14" t="s">
        <v>18893</v>
      </c>
      <c r="B4011" s="14" t="s">
        <v>48</v>
      </c>
      <c r="C4011" s="14" t="s">
        <v>18894</v>
      </c>
      <c r="D4011" s="14" t="s">
        <v>16743</v>
      </c>
      <c r="E4011" s="14" t="s">
        <v>14745</v>
      </c>
      <c r="F4011" s="14" t="s">
        <v>115</v>
      </c>
      <c r="G4011" s="26">
        <v>43539</v>
      </c>
      <c r="H4011" s="14">
        <v>2012</v>
      </c>
      <c r="I4011" s="14" t="s">
        <v>360</v>
      </c>
      <c r="J4011" s="14" t="s">
        <v>951</v>
      </c>
      <c r="K4011" s="14" t="s">
        <v>261</v>
      </c>
      <c r="L4011" s="14" t="s">
        <v>18895</v>
      </c>
      <c r="M4011" s="14">
        <f t="shared" si="496"/>
        <v>2019</v>
      </c>
      <c r="N4011" s="14">
        <f t="shared" si="497"/>
        <v>3</v>
      </c>
      <c r="O4011" s="14" t="str">
        <f>IFERROR(VLOOKUP(I4011,Lists!$F$2:$G$16,2,FALSE()),"Not Rated")</f>
        <v>Adults</v>
      </c>
      <c r="P4011" s="14">
        <f t="shared" si="498"/>
        <v>80</v>
      </c>
      <c r="Q4011" s="14" t="str">
        <f t="shared" si="499"/>
        <v>United States</v>
      </c>
      <c r="R4011" s="14" t="str">
        <f t="shared" si="500"/>
        <v>|United States|</v>
      </c>
      <c r="S4011" s="14" t="str">
        <f t="shared" si="501"/>
        <v>|Stand-Up Comedy|</v>
      </c>
      <c r="T4011" s="14" t="str">
        <f t="shared" si="502"/>
        <v>|Manny Rodriguez|</v>
      </c>
      <c r="U4011" s="14" t="str">
        <f t="shared" si="503"/>
        <v>|Jeff Dunham|</v>
      </c>
    </row>
    <row r="4012" spans="1:21">
      <c r="A4012" s="14" t="s">
        <v>18896</v>
      </c>
      <c r="B4012" s="14" t="s">
        <v>48</v>
      </c>
      <c r="C4012" s="14" t="s">
        <v>18897</v>
      </c>
      <c r="D4012" s="14" t="s">
        <v>3965</v>
      </c>
      <c r="E4012" s="14" t="s">
        <v>18898</v>
      </c>
      <c r="F4012" s="14" t="s">
        <v>115</v>
      </c>
      <c r="G4012" s="26">
        <v>43539</v>
      </c>
      <c r="H4012" s="14">
        <v>2008</v>
      </c>
      <c r="I4012" s="14" t="s">
        <v>360</v>
      </c>
      <c r="J4012" s="14" t="s">
        <v>744</v>
      </c>
      <c r="K4012" s="14" t="s">
        <v>261</v>
      </c>
      <c r="L4012" s="14" t="s">
        <v>18899</v>
      </c>
      <c r="M4012" s="14">
        <f t="shared" si="496"/>
        <v>2019</v>
      </c>
      <c r="N4012" s="14">
        <f t="shared" si="497"/>
        <v>3</v>
      </c>
      <c r="O4012" s="14" t="str">
        <f>IFERROR(VLOOKUP(I4012,Lists!$F$2:$G$16,2,FALSE()),"Not Rated")</f>
        <v>Adults</v>
      </c>
      <c r="P4012" s="14">
        <f t="shared" si="498"/>
        <v>85</v>
      </c>
      <c r="Q4012" s="14" t="str">
        <f t="shared" si="499"/>
        <v>United States</v>
      </c>
      <c r="R4012" s="14" t="str">
        <f t="shared" si="500"/>
        <v>|United States|</v>
      </c>
      <c r="S4012" s="14" t="str">
        <f t="shared" si="501"/>
        <v>|Stand-Up Comedy|</v>
      </c>
      <c r="T4012" s="14" t="str">
        <f t="shared" si="502"/>
        <v>|Michael Simon|</v>
      </c>
      <c r="U4012" s="14" t="str">
        <f t="shared" si="503"/>
        <v>|Jeff Dunham|Brian Haner|</v>
      </c>
    </row>
    <row r="4013" spans="1:21">
      <c r="A4013" s="14" t="s">
        <v>18900</v>
      </c>
      <c r="B4013" s="14" t="s">
        <v>48</v>
      </c>
      <c r="C4013" s="14" t="s">
        <v>18901</v>
      </c>
      <c r="D4013" s="14" t="s">
        <v>18902</v>
      </c>
      <c r="E4013" s="14" t="s">
        <v>18903</v>
      </c>
      <c r="F4013" s="14" t="s">
        <v>18904</v>
      </c>
      <c r="G4013" s="26">
        <v>43539</v>
      </c>
      <c r="H4013" s="14">
        <v>2018</v>
      </c>
      <c r="I4013" s="14" t="s">
        <v>361</v>
      </c>
      <c r="J4013" s="14" t="s">
        <v>653</v>
      </c>
      <c r="K4013" s="14" t="s">
        <v>884</v>
      </c>
      <c r="L4013" s="14" t="s">
        <v>18905</v>
      </c>
      <c r="M4013" s="14">
        <f t="shared" si="496"/>
        <v>2019</v>
      </c>
      <c r="N4013" s="14">
        <f t="shared" si="497"/>
        <v>3</v>
      </c>
      <c r="O4013" s="14" t="str">
        <f>IFERROR(VLOOKUP(I4013,Lists!$F$2:$G$16,2,FALSE()),"Not Rated")</f>
        <v>Teens</v>
      </c>
      <c r="P4013" s="14">
        <f t="shared" si="498"/>
        <v>98</v>
      </c>
      <c r="Q4013" s="14" t="str">
        <f t="shared" si="499"/>
        <v>United States</v>
      </c>
      <c r="R4013" s="14" t="str">
        <f t="shared" si="500"/>
        <v>|United States|Taiwan|</v>
      </c>
      <c r="S4013" s="14" t="str">
        <f t="shared" si="501"/>
        <v>|Documentaries|Sports Movies|</v>
      </c>
      <c r="T4013" s="14" t="str">
        <f t="shared" si="502"/>
        <v>|Frank W Chen|</v>
      </c>
      <c r="U4013" s="14" t="str">
        <f t="shared" si="503"/>
        <v>|Chien-Ming Wang|</v>
      </c>
    </row>
    <row r="4014" spans="1:21">
      <c r="A4014" s="14" t="s">
        <v>18906</v>
      </c>
      <c r="B4014" s="14" t="s">
        <v>49</v>
      </c>
      <c r="C4014" s="14" t="s">
        <v>18907</v>
      </c>
      <c r="D4014" s="14" t="s">
        <v>117</v>
      </c>
      <c r="E4014" s="14" t="s">
        <v>18908</v>
      </c>
      <c r="F4014" s="14" t="s">
        <v>117</v>
      </c>
      <c r="G4014" s="26">
        <v>43539</v>
      </c>
      <c r="H4014" s="14">
        <v>2018</v>
      </c>
      <c r="I4014" s="14" t="s">
        <v>361</v>
      </c>
      <c r="J4014" s="14" t="s">
        <v>105</v>
      </c>
      <c r="K4014" s="14" t="s">
        <v>688</v>
      </c>
      <c r="L4014" s="14" t="s">
        <v>18909</v>
      </c>
      <c r="M4014" s="14">
        <f t="shared" si="496"/>
        <v>2019</v>
      </c>
      <c r="N4014" s="14">
        <f t="shared" si="497"/>
        <v>3</v>
      </c>
      <c r="O4014" s="14" t="str">
        <f>IFERROR(VLOOKUP(I4014,Lists!$F$2:$G$16,2,FALSE()),"Not Rated")</f>
        <v>Teens</v>
      </c>
      <c r="P4014" s="14">
        <f t="shared" si="498"/>
        <v>1</v>
      </c>
      <c r="Q4014" s="14" t="str">
        <f t="shared" si="499"/>
        <v>Unknown</v>
      </c>
      <c r="R4014" s="14" t="str">
        <f t="shared" si="500"/>
        <v>|Unknown|</v>
      </c>
      <c r="S4014" s="14" t="str">
        <f t="shared" si="501"/>
        <v>|International TV Shows|TV Dramas|</v>
      </c>
      <c r="T4014" s="14" t="str">
        <f t="shared" si="502"/>
        <v>|Unknown|</v>
      </c>
      <c r="U4014" s="14" t="str">
        <f t="shared" si="503"/>
        <v>|Khaled Amin|Elham Al Fadalah|Fatima Al Safi|Fahad Basim|Farah ElSaraf|Hala|</v>
      </c>
    </row>
    <row r="4015" spans="1:21">
      <c r="A4015" s="14" t="s">
        <v>18910</v>
      </c>
      <c r="B4015" s="14" t="s">
        <v>48</v>
      </c>
      <c r="C4015" s="14" t="s">
        <v>18911</v>
      </c>
      <c r="D4015" s="14" t="s">
        <v>9458</v>
      </c>
      <c r="E4015" s="14" t="s">
        <v>18912</v>
      </c>
      <c r="F4015" s="14" t="s">
        <v>155</v>
      </c>
      <c r="G4015" s="26">
        <v>43539</v>
      </c>
      <c r="H4015" s="14">
        <v>2018</v>
      </c>
      <c r="I4015" s="14" t="s">
        <v>361</v>
      </c>
      <c r="J4015" s="14" t="s">
        <v>671</v>
      </c>
      <c r="K4015" s="14" t="s">
        <v>612</v>
      </c>
      <c r="L4015" s="14" t="s">
        <v>18913</v>
      </c>
      <c r="M4015" s="14">
        <f t="shared" si="496"/>
        <v>2019</v>
      </c>
      <c r="N4015" s="14">
        <f t="shared" si="497"/>
        <v>3</v>
      </c>
      <c r="O4015" s="14" t="str">
        <f>IFERROR(VLOOKUP(I4015,Lists!$F$2:$G$16,2,FALSE()),"Not Rated")</f>
        <v>Teens</v>
      </c>
      <c r="P4015" s="14">
        <f t="shared" si="498"/>
        <v>115</v>
      </c>
      <c r="Q4015" s="14" t="str">
        <f t="shared" si="499"/>
        <v>Malaysia</v>
      </c>
      <c r="R4015" s="14" t="str">
        <f t="shared" si="500"/>
        <v>|Malaysia|</v>
      </c>
      <c r="S4015" s="14" t="str">
        <f t="shared" si="501"/>
        <v>|Action &amp; Adventure|Dramas|International Movies|</v>
      </c>
      <c r="T4015" s="14" t="str">
        <f t="shared" si="502"/>
        <v>|Adrian Teh|</v>
      </c>
      <c r="U4015" s="14" t="str">
        <f t="shared" si="503"/>
        <v>|Hairul Azreen|Ammar Alfian|Jasmine Suraya|Henley Hii|Hafizul Kamal|Theebaan Govindasamy|Gambit Saifullah|Taufiq Hanafi|Nam Ron|Amerul Affendi|Tiger Chen|</v>
      </c>
    </row>
    <row r="4016" spans="1:21">
      <c r="A4016" s="14" t="s">
        <v>18914</v>
      </c>
      <c r="B4016" s="14" t="s">
        <v>49</v>
      </c>
      <c r="C4016" s="14" t="s">
        <v>18915</v>
      </c>
      <c r="D4016" s="14" t="s">
        <v>117</v>
      </c>
      <c r="E4016" s="14" t="s">
        <v>18916</v>
      </c>
      <c r="F4016" s="14" t="s">
        <v>118</v>
      </c>
      <c r="G4016" s="26">
        <v>43539</v>
      </c>
      <c r="H4016" s="14">
        <v>2018</v>
      </c>
      <c r="I4016" s="14" t="s">
        <v>365</v>
      </c>
      <c r="J4016" s="14" t="s">
        <v>106</v>
      </c>
      <c r="K4016" s="14" t="s">
        <v>937</v>
      </c>
      <c r="L4016" s="14" t="s">
        <v>18917</v>
      </c>
      <c r="M4016" s="14">
        <f t="shared" si="496"/>
        <v>2019</v>
      </c>
      <c r="N4016" s="14">
        <f t="shared" si="497"/>
        <v>3</v>
      </c>
      <c r="O4016" s="14" t="str">
        <f>IFERROR(VLOOKUP(I4016,Lists!$F$2:$G$16,2,FALSE()),"Not Rated")</f>
        <v>Kids</v>
      </c>
      <c r="P4016" s="14">
        <f t="shared" si="498"/>
        <v>2</v>
      </c>
      <c r="Q4016" s="14" t="str">
        <f t="shared" si="499"/>
        <v>United Kingdom</v>
      </c>
      <c r="R4016" s="14" t="str">
        <f t="shared" si="500"/>
        <v>|United Kingdom|</v>
      </c>
      <c r="S4016" s="14" t="str">
        <f t="shared" si="501"/>
        <v>|British TV Shows|Kids' TV|</v>
      </c>
      <c r="T4016" s="14" t="str">
        <f t="shared" si="502"/>
        <v>|Unknown|</v>
      </c>
      <c r="U4016" s="14" t="str">
        <f t="shared" si="503"/>
        <v>|Taylor Clarke-Hill|Tom Clarke-Hill|Larissa Murray|Brianna Price|Michael Obiora|Morwenna Banks|Rufus Jones|Duncan Wisbey|Danny John-Jules|Ali A|</v>
      </c>
    </row>
    <row r="4017" spans="1:21">
      <c r="A4017" s="14" t="s">
        <v>18918</v>
      </c>
      <c r="B4017" s="14" t="s">
        <v>49</v>
      </c>
      <c r="C4017" s="14" t="s">
        <v>18919</v>
      </c>
      <c r="D4017" s="14" t="s">
        <v>117</v>
      </c>
      <c r="E4017" s="14" t="s">
        <v>117</v>
      </c>
      <c r="F4017" s="14" t="s">
        <v>117</v>
      </c>
      <c r="G4017" s="26">
        <v>43539</v>
      </c>
      <c r="H4017" s="14">
        <v>2019</v>
      </c>
      <c r="I4017" s="14" t="s">
        <v>361</v>
      </c>
      <c r="J4017" s="14" t="s">
        <v>105</v>
      </c>
      <c r="K4017" s="14" t="s">
        <v>2015</v>
      </c>
      <c r="L4017" s="14" t="s">
        <v>18920</v>
      </c>
      <c r="M4017" s="14">
        <f t="shared" si="496"/>
        <v>2019</v>
      </c>
      <c r="N4017" s="14">
        <f t="shared" si="497"/>
        <v>3</v>
      </c>
      <c r="O4017" s="14" t="str">
        <f>IFERROR(VLOOKUP(I4017,Lists!$F$2:$G$16,2,FALSE()),"Not Rated")</f>
        <v>Teens</v>
      </c>
      <c r="P4017" s="14">
        <f t="shared" si="498"/>
        <v>1</v>
      </c>
      <c r="Q4017" s="14" t="str">
        <f t="shared" si="499"/>
        <v>Unknown</v>
      </c>
      <c r="R4017" s="14" t="str">
        <f t="shared" si="500"/>
        <v>|Unknown|</v>
      </c>
      <c r="S4017" s="14" t="str">
        <f t="shared" si="501"/>
        <v>|Crime TV Shows|Docuseries|</v>
      </c>
      <c r="T4017" s="14" t="str">
        <f t="shared" si="502"/>
        <v>|Unknown|</v>
      </c>
      <c r="U4017" s="14" t="str">
        <f t="shared" si="503"/>
        <v>|Unknown|</v>
      </c>
    </row>
    <row r="4018" spans="1:21">
      <c r="A4018" s="14" t="s">
        <v>18921</v>
      </c>
      <c r="B4018" s="14" t="s">
        <v>49</v>
      </c>
      <c r="C4018" s="14" t="s">
        <v>18922</v>
      </c>
      <c r="D4018" s="14" t="s">
        <v>117</v>
      </c>
      <c r="E4018" s="14" t="s">
        <v>18923</v>
      </c>
      <c r="F4018" s="14" t="s">
        <v>118</v>
      </c>
      <c r="G4018" s="26">
        <v>43539</v>
      </c>
      <c r="H4018" s="14">
        <v>2019</v>
      </c>
      <c r="I4018" s="14" t="s">
        <v>360</v>
      </c>
      <c r="J4018" s="14" t="s">
        <v>105</v>
      </c>
      <c r="K4018" s="14" t="s">
        <v>589</v>
      </c>
      <c r="L4018" s="14" t="s">
        <v>18924</v>
      </c>
      <c r="M4018" s="14">
        <f t="shared" si="496"/>
        <v>2019</v>
      </c>
      <c r="N4018" s="14">
        <f t="shared" si="497"/>
        <v>3</v>
      </c>
      <c r="O4018" s="14" t="str">
        <f>IFERROR(VLOOKUP(I4018,Lists!$F$2:$G$16,2,FALSE()),"Not Rated")</f>
        <v>Adults</v>
      </c>
      <c r="P4018" s="14">
        <f t="shared" si="498"/>
        <v>1</v>
      </c>
      <c r="Q4018" s="14" t="str">
        <f t="shared" si="499"/>
        <v>United Kingdom</v>
      </c>
      <c r="R4018" s="14" t="str">
        <f t="shared" si="500"/>
        <v>|United Kingdom|</v>
      </c>
      <c r="S4018" s="14" t="str">
        <f t="shared" si="501"/>
        <v>|British TV Shows|International TV Shows|TV Comedies|</v>
      </c>
      <c r="T4018" s="14" t="str">
        <f t="shared" si="502"/>
        <v>|Unknown|</v>
      </c>
      <c r="U4018" s="14" t="str">
        <f t="shared" si="503"/>
        <v>|Idris Elba|Piper Perabo|JJ Feild|Frankie Hervey|Guz Khan|</v>
      </c>
    </row>
    <row r="4019" spans="1:21">
      <c r="A4019" s="14" t="s">
        <v>18925</v>
      </c>
      <c r="B4019" s="14" t="s">
        <v>48</v>
      </c>
      <c r="C4019" s="14" t="s">
        <v>18926</v>
      </c>
      <c r="D4019" s="14" t="s">
        <v>18824</v>
      </c>
      <c r="E4019" s="14" t="s">
        <v>18927</v>
      </c>
      <c r="F4019" s="14" t="s">
        <v>138</v>
      </c>
      <c r="G4019" s="26">
        <v>43538</v>
      </c>
      <c r="H4019" s="14">
        <v>2007</v>
      </c>
      <c r="I4019" s="14" t="s">
        <v>361</v>
      </c>
      <c r="J4019" s="14" t="s">
        <v>962</v>
      </c>
      <c r="K4019" s="14" t="s">
        <v>910</v>
      </c>
      <c r="L4019" s="14" t="s">
        <v>18928</v>
      </c>
      <c r="M4019" s="14">
        <f t="shared" si="496"/>
        <v>2019</v>
      </c>
      <c r="N4019" s="14">
        <f t="shared" si="497"/>
        <v>3</v>
      </c>
      <c r="O4019" s="14" t="str">
        <f>IFERROR(VLOOKUP(I4019,Lists!$F$2:$G$16,2,FALSE()),"Not Rated")</f>
        <v>Teens</v>
      </c>
      <c r="P4019" s="14">
        <f t="shared" si="498"/>
        <v>117</v>
      </c>
      <c r="Q4019" s="14" t="str">
        <f t="shared" si="499"/>
        <v>Philippines</v>
      </c>
      <c r="R4019" s="14" t="str">
        <f t="shared" si="500"/>
        <v>|Philippines|</v>
      </c>
      <c r="S4019" s="14" t="str">
        <f t="shared" si="501"/>
        <v>|Dramas|International Movies|Romantic Movies|</v>
      </c>
      <c r="T4019" s="14" t="str">
        <f t="shared" si="502"/>
        <v>|Maryo J. De los Reyes|</v>
      </c>
      <c r="U4019" s="14" t="str">
        <f t="shared" si="503"/>
        <v>|Maricel Soriano|Aga Muhlach|Angelica Panganiban|Dante Rivero|Chin Chin Gutierrez|Bobby Andrews|TJ Trinidad|Baron Geisler|John Arcilla|Gerald Madrid|</v>
      </c>
    </row>
    <row r="4020" spans="1:21">
      <c r="A4020" s="14" t="s">
        <v>18929</v>
      </c>
      <c r="B4020" s="14" t="s">
        <v>48</v>
      </c>
      <c r="C4020" s="14" t="s">
        <v>18930</v>
      </c>
      <c r="D4020" s="14" t="s">
        <v>18931</v>
      </c>
      <c r="E4020" s="14" t="s">
        <v>18932</v>
      </c>
      <c r="F4020" s="14" t="s">
        <v>138</v>
      </c>
      <c r="G4020" s="26">
        <v>43538</v>
      </c>
      <c r="H4020" s="14">
        <v>2016</v>
      </c>
      <c r="I4020" s="14" t="s">
        <v>361</v>
      </c>
      <c r="J4020" s="14" t="s">
        <v>2394</v>
      </c>
      <c r="K4020" s="14" t="s">
        <v>910</v>
      </c>
      <c r="L4020" s="14" t="s">
        <v>18933</v>
      </c>
      <c r="M4020" s="14">
        <f t="shared" si="496"/>
        <v>2019</v>
      </c>
      <c r="N4020" s="14">
        <f t="shared" si="497"/>
        <v>3</v>
      </c>
      <c r="O4020" s="14" t="str">
        <f>IFERROR(VLOOKUP(I4020,Lists!$F$2:$G$16,2,FALSE()),"Not Rated")</f>
        <v>Teens</v>
      </c>
      <c r="P4020" s="14">
        <f t="shared" si="498"/>
        <v>132</v>
      </c>
      <c r="Q4020" s="14" t="str">
        <f t="shared" si="499"/>
        <v>Philippines</v>
      </c>
      <c r="R4020" s="14" t="str">
        <f t="shared" si="500"/>
        <v>|Philippines|</v>
      </c>
      <c r="S4020" s="14" t="str">
        <f t="shared" si="501"/>
        <v>|Dramas|International Movies|Romantic Movies|</v>
      </c>
      <c r="T4020" s="14" t="str">
        <f t="shared" si="502"/>
        <v>|Olivia M. Lamasan|</v>
      </c>
      <c r="U4020" s="14" t="str">
        <f t="shared" si="503"/>
        <v>|Kathryn Bernardo|Daniel Padilla|Joshua Garcia|Aiko Melendez|Joey Marquez|Ricky Davao|Maria Isabel Lopez|Ana Capri|Cris Villanueva|</v>
      </c>
    </row>
    <row r="4021" spans="1:21">
      <c r="A4021" s="14" t="s">
        <v>18934</v>
      </c>
      <c r="B4021" s="14" t="s">
        <v>48</v>
      </c>
      <c r="C4021" s="14" t="s">
        <v>18935</v>
      </c>
      <c r="D4021" s="14" t="s">
        <v>18815</v>
      </c>
      <c r="E4021" s="14" t="s">
        <v>18936</v>
      </c>
      <c r="F4021" s="14" t="s">
        <v>138</v>
      </c>
      <c r="G4021" s="26">
        <v>43538</v>
      </c>
      <c r="H4021" s="14">
        <v>2016</v>
      </c>
      <c r="I4021" s="14" t="s">
        <v>360</v>
      </c>
      <c r="J4021" s="14" t="s">
        <v>474</v>
      </c>
      <c r="K4021" s="14" t="s">
        <v>834</v>
      </c>
      <c r="L4021" s="14" t="s">
        <v>18937</v>
      </c>
      <c r="M4021" s="14">
        <f t="shared" si="496"/>
        <v>2019</v>
      </c>
      <c r="N4021" s="14">
        <f t="shared" si="497"/>
        <v>3</v>
      </c>
      <c r="O4021" s="14" t="str">
        <f>IFERROR(VLOOKUP(I4021,Lists!$F$2:$G$16,2,FALSE()),"Not Rated")</f>
        <v>Adults</v>
      </c>
      <c r="P4021" s="14">
        <f t="shared" si="498"/>
        <v>127</v>
      </c>
      <c r="Q4021" s="14" t="str">
        <f t="shared" si="499"/>
        <v>Philippines</v>
      </c>
      <c r="R4021" s="14" t="str">
        <f t="shared" si="500"/>
        <v>|Philippines|</v>
      </c>
      <c r="S4021" s="14" t="str">
        <f t="shared" si="501"/>
        <v>|Comedies|Dramas|International Movies|</v>
      </c>
      <c r="T4021" s="14" t="str">
        <f t="shared" si="502"/>
        <v>|Joyce Bernal|</v>
      </c>
      <c r="U4021" s="14" t="str">
        <f t="shared" si="503"/>
        <v>|Angel Locsin|Xian Lim|Vilma Santos|Michael De Mesa|Nonie Buencamino|Khalil Ramos|Devon Seron|Alexa Ilacad|Nor Domingo|Robert Villar|</v>
      </c>
    </row>
    <row r="4022" spans="1:21">
      <c r="A4022" s="14" t="s">
        <v>18938</v>
      </c>
      <c r="B4022" s="14" t="s">
        <v>48</v>
      </c>
      <c r="C4022" s="14" t="s">
        <v>18939</v>
      </c>
      <c r="D4022" s="14" t="s">
        <v>7929</v>
      </c>
      <c r="E4022" s="14" t="s">
        <v>18940</v>
      </c>
      <c r="F4022" s="14" t="s">
        <v>138</v>
      </c>
      <c r="G4022" s="26">
        <v>43538</v>
      </c>
      <c r="H4022" s="14">
        <v>2017</v>
      </c>
      <c r="I4022" s="14" t="s">
        <v>361</v>
      </c>
      <c r="J4022" s="14" t="s">
        <v>443</v>
      </c>
      <c r="K4022" s="14" t="s">
        <v>2943</v>
      </c>
      <c r="L4022" s="14" t="s">
        <v>18941</v>
      </c>
      <c r="M4022" s="14">
        <f t="shared" si="496"/>
        <v>2019</v>
      </c>
      <c r="N4022" s="14">
        <f t="shared" si="497"/>
        <v>3</v>
      </c>
      <c r="O4022" s="14" t="str">
        <f>IFERROR(VLOOKUP(I4022,Lists!$F$2:$G$16,2,FALSE()),"Not Rated")</f>
        <v>Teens</v>
      </c>
      <c r="P4022" s="14">
        <f t="shared" si="498"/>
        <v>125</v>
      </c>
      <c r="Q4022" s="14" t="str">
        <f t="shared" si="499"/>
        <v>Philippines</v>
      </c>
      <c r="R4022" s="14" t="str">
        <f t="shared" si="500"/>
        <v>|Philippines|</v>
      </c>
      <c r="S4022" s="14" t="str">
        <f t="shared" si="501"/>
        <v>|International Movies|Romantic Movies|</v>
      </c>
      <c r="T4022" s="14" t="str">
        <f t="shared" si="502"/>
        <v>|Theodore Boborol|</v>
      </c>
      <c r="U4022" s="14" t="str">
        <f t="shared" si="503"/>
        <v>|John Lloyd Cruz|Sarah Geronimo|Enchong Dee|Christian Bables|Joey Marquez|Yayo Aguila|Tetchie Agbayani|Dennis Padilla|Leo Rialp|Alwyn Uytingco|</v>
      </c>
    </row>
    <row r="4023" spans="1:21">
      <c r="A4023" s="14" t="s">
        <v>18942</v>
      </c>
      <c r="B4023" s="14" t="s">
        <v>48</v>
      </c>
      <c r="C4023" s="14" t="s">
        <v>18943</v>
      </c>
      <c r="D4023" s="14" t="s">
        <v>291</v>
      </c>
      <c r="E4023" s="14" t="s">
        <v>18944</v>
      </c>
      <c r="F4023" s="14" t="s">
        <v>138</v>
      </c>
      <c r="G4023" s="26">
        <v>43538</v>
      </c>
      <c r="H4023" s="14">
        <v>2017</v>
      </c>
      <c r="I4023" s="14" t="s">
        <v>360</v>
      </c>
      <c r="J4023" s="14" t="s">
        <v>972</v>
      </c>
      <c r="K4023" s="14" t="s">
        <v>834</v>
      </c>
      <c r="L4023" s="14" t="s">
        <v>18945</v>
      </c>
      <c r="M4023" s="14">
        <f t="shared" si="496"/>
        <v>2019</v>
      </c>
      <c r="N4023" s="14">
        <f t="shared" si="497"/>
        <v>3</v>
      </c>
      <c r="O4023" s="14" t="str">
        <f>IFERROR(VLOOKUP(I4023,Lists!$F$2:$G$16,2,FALSE()),"Not Rated")</f>
        <v>Adults</v>
      </c>
      <c r="P4023" s="14">
        <f t="shared" si="498"/>
        <v>128</v>
      </c>
      <c r="Q4023" s="14" t="str">
        <f t="shared" si="499"/>
        <v>Philippines</v>
      </c>
      <c r="R4023" s="14" t="str">
        <f t="shared" si="500"/>
        <v>|Philippines|</v>
      </c>
      <c r="S4023" s="14" t="str">
        <f t="shared" si="501"/>
        <v>|Comedies|Dramas|International Movies|</v>
      </c>
      <c r="T4023" s="14" t="str">
        <f t="shared" si="502"/>
        <v>|Cathy Garcia-Molina|</v>
      </c>
      <c r="U4023" s="14" t="str">
        <f t="shared" si="503"/>
        <v>|Ronaldo Valdez|Aga Muhlach|Dingdong Dantes|Enrique Gil|Cristine Reyes|Donita Rose|Ketchup Eusebio|Kean Cipriano|</v>
      </c>
    </row>
    <row r="4024" spans="1:21">
      <c r="A4024" s="14" t="s">
        <v>18946</v>
      </c>
      <c r="B4024" s="14" t="s">
        <v>49</v>
      </c>
      <c r="C4024" s="14" t="s">
        <v>18947</v>
      </c>
      <c r="D4024" s="14" t="s">
        <v>117</v>
      </c>
      <c r="E4024" s="14" t="s">
        <v>18948</v>
      </c>
      <c r="F4024" s="14" t="s">
        <v>128</v>
      </c>
      <c r="G4024" s="26">
        <v>43537</v>
      </c>
      <c r="H4024" s="14">
        <v>2018</v>
      </c>
      <c r="I4024" s="14" t="s">
        <v>361</v>
      </c>
      <c r="J4024" s="14" t="s">
        <v>105</v>
      </c>
      <c r="K4024" s="14" t="s">
        <v>409</v>
      </c>
      <c r="L4024" s="14" t="s">
        <v>18949</v>
      </c>
      <c r="M4024" s="14">
        <f t="shared" si="496"/>
        <v>2019</v>
      </c>
      <c r="N4024" s="14">
        <f t="shared" si="497"/>
        <v>3</v>
      </c>
      <c r="O4024" s="14" t="str">
        <f>IFERROR(VLOOKUP(I4024,Lists!$F$2:$G$16,2,FALSE()),"Not Rated")</f>
        <v>Teens</v>
      </c>
      <c r="P4024" s="14">
        <f t="shared" si="498"/>
        <v>1</v>
      </c>
      <c r="Q4024" s="14" t="str">
        <f t="shared" si="499"/>
        <v>Egypt</v>
      </c>
      <c r="R4024" s="14" t="str">
        <f t="shared" si="500"/>
        <v>|Egypt|</v>
      </c>
      <c r="S4024" s="14" t="str">
        <f t="shared" si="501"/>
        <v>|International TV Shows|TV Dramas|TV Mysteries|</v>
      </c>
      <c r="T4024" s="14" t="str">
        <f t="shared" si="502"/>
        <v>|Unknown|</v>
      </c>
      <c r="U4024" s="14" t="str">
        <f t="shared" si="503"/>
        <v>|Yousra|Naglaa Badr|Sherine Reda|Ahmed Hatem|Hesham Selim|Ingi Abou Zeid|Farouk El Fishawy|Mahmoud Fares|Tayam Amar|Heba Abdelaziz|Heba Abdelghany|Mariam El Khosht|</v>
      </c>
    </row>
    <row r="4025" spans="1:21">
      <c r="A4025" s="14" t="s">
        <v>18950</v>
      </c>
      <c r="B4025" s="14" t="s">
        <v>49</v>
      </c>
      <c r="C4025" s="14" t="s">
        <v>18951</v>
      </c>
      <c r="D4025" s="14" t="s">
        <v>117</v>
      </c>
      <c r="E4025" s="14" t="s">
        <v>18952</v>
      </c>
      <c r="F4025" s="14" t="s">
        <v>128</v>
      </c>
      <c r="G4025" s="26">
        <v>43537</v>
      </c>
      <c r="H4025" s="14">
        <v>2018</v>
      </c>
      <c r="I4025" s="14" t="s">
        <v>361</v>
      </c>
      <c r="J4025" s="14" t="s">
        <v>105</v>
      </c>
      <c r="K4025" s="14" t="s">
        <v>15539</v>
      </c>
      <c r="L4025" s="14" t="s">
        <v>18953</v>
      </c>
      <c r="M4025" s="14">
        <f t="shared" si="496"/>
        <v>2019</v>
      </c>
      <c r="N4025" s="14">
        <f t="shared" si="497"/>
        <v>3</v>
      </c>
      <c r="O4025" s="14" t="str">
        <f>IFERROR(VLOOKUP(I4025,Lists!$F$2:$G$16,2,FALSE()),"Not Rated")</f>
        <v>Teens</v>
      </c>
      <c r="P4025" s="14">
        <f t="shared" si="498"/>
        <v>1</v>
      </c>
      <c r="Q4025" s="14" t="str">
        <f t="shared" si="499"/>
        <v>Egypt</v>
      </c>
      <c r="R4025" s="14" t="str">
        <f t="shared" si="500"/>
        <v>|Egypt|</v>
      </c>
      <c r="S4025" s="14" t="str">
        <f t="shared" si="501"/>
        <v>|International TV Shows|TV Comedies|TV Sci-Fi &amp; Fantasy|</v>
      </c>
      <c r="T4025" s="14" t="str">
        <f t="shared" si="502"/>
        <v>|Unknown|</v>
      </c>
      <c r="U4025" s="14" t="str">
        <f t="shared" si="503"/>
        <v>|Mohamed Henedy|Dalal Abdel Aziz|Hana Shiha|Mohammed Tharwat|Salwa Mohammed|Mohammed Hafiz|Ibrahim Issa|Leila Ezz Al Arab|Mohammed Mahmoud|</v>
      </c>
    </row>
    <row r="4026" spans="1:21">
      <c r="A4026" s="14" t="s">
        <v>18954</v>
      </c>
      <c r="B4026" s="14" t="s">
        <v>48</v>
      </c>
      <c r="C4026" s="14" t="s">
        <v>18955</v>
      </c>
      <c r="D4026" s="14" t="s">
        <v>18956</v>
      </c>
      <c r="E4026" s="14" t="s">
        <v>18957</v>
      </c>
      <c r="F4026" s="14" t="s">
        <v>115</v>
      </c>
      <c r="G4026" s="26">
        <v>43537</v>
      </c>
      <c r="H4026" s="14">
        <v>2019</v>
      </c>
      <c r="I4026" s="14" t="s">
        <v>363</v>
      </c>
      <c r="J4026" s="14" t="s">
        <v>3165</v>
      </c>
      <c r="K4026" s="14" t="s">
        <v>248</v>
      </c>
      <c r="L4026" s="14" t="s">
        <v>18958</v>
      </c>
      <c r="M4026" s="14">
        <f t="shared" si="496"/>
        <v>2019</v>
      </c>
      <c r="N4026" s="14">
        <f t="shared" si="497"/>
        <v>3</v>
      </c>
      <c r="O4026" s="14" t="str">
        <f>IFERROR(VLOOKUP(I4026,Lists!$F$2:$G$16,2,FALSE()),"Not Rated")</f>
        <v>Adults</v>
      </c>
      <c r="P4026" s="14">
        <f t="shared" si="498"/>
        <v>126</v>
      </c>
      <c r="Q4026" s="14" t="str">
        <f t="shared" si="499"/>
        <v>United States</v>
      </c>
      <c r="R4026" s="14" t="str">
        <f t="shared" si="500"/>
        <v>|United States|</v>
      </c>
      <c r="S4026" s="14" t="str">
        <f t="shared" si="501"/>
        <v>|Action &amp; Adventure|</v>
      </c>
      <c r="T4026" s="14" t="str">
        <f t="shared" si="502"/>
        <v>|J.C. Chandor|</v>
      </c>
      <c r="U4026" s="14" t="str">
        <f t="shared" si="503"/>
        <v>|Ben Affleck|Oscar Isaac|Charlie Hunnam|Pedro Pascal|Garrett Hedlund|Adria Arjona|</v>
      </c>
    </row>
    <row r="4027" spans="1:21">
      <c r="A4027" s="14" t="s">
        <v>18959</v>
      </c>
      <c r="B4027" s="14" t="s">
        <v>48</v>
      </c>
      <c r="C4027" s="14" t="s">
        <v>18960</v>
      </c>
      <c r="D4027" s="14" t="s">
        <v>18961</v>
      </c>
      <c r="E4027" s="14" t="s">
        <v>18962</v>
      </c>
      <c r="F4027" s="14" t="s">
        <v>117</v>
      </c>
      <c r="G4027" s="26">
        <v>43536</v>
      </c>
      <c r="H4027" s="14">
        <v>2019</v>
      </c>
      <c r="I4027" s="14" t="s">
        <v>360</v>
      </c>
      <c r="J4027" s="14" t="s">
        <v>4182</v>
      </c>
      <c r="K4027" s="14" t="s">
        <v>261</v>
      </c>
      <c r="L4027" s="14" t="s">
        <v>18963</v>
      </c>
      <c r="M4027" s="14">
        <f t="shared" si="496"/>
        <v>2019</v>
      </c>
      <c r="N4027" s="14">
        <f t="shared" si="497"/>
        <v>3</v>
      </c>
      <c r="O4027" s="14" t="str">
        <f>IFERROR(VLOOKUP(I4027,Lists!$F$2:$G$16,2,FALSE()),"Not Rated")</f>
        <v>Adults</v>
      </c>
      <c r="P4027" s="14">
        <f t="shared" si="498"/>
        <v>58</v>
      </c>
      <c r="Q4027" s="14" t="str">
        <f t="shared" si="499"/>
        <v>Unknown</v>
      </c>
      <c r="R4027" s="14" t="str">
        <f t="shared" si="500"/>
        <v>|Unknown|</v>
      </c>
      <c r="S4027" s="14" t="str">
        <f t="shared" si="501"/>
        <v>|Stand-Up Comedy|</v>
      </c>
      <c r="T4027" s="14" t="str">
        <f t="shared" si="502"/>
        <v>|Brian Klein|</v>
      </c>
      <c r="U4027" s="14" t="str">
        <f t="shared" si="503"/>
        <v>|Jimmy Carr|</v>
      </c>
    </row>
    <row r="4028" spans="1:21">
      <c r="A4028" s="14" t="s">
        <v>18964</v>
      </c>
      <c r="B4028" s="14" t="s">
        <v>49</v>
      </c>
      <c r="C4028" s="14" t="s">
        <v>18965</v>
      </c>
      <c r="D4028" s="14" t="s">
        <v>117</v>
      </c>
      <c r="E4028" s="14" t="s">
        <v>18966</v>
      </c>
      <c r="F4028" s="14" t="s">
        <v>128</v>
      </c>
      <c r="G4028" s="26">
        <v>43535</v>
      </c>
      <c r="H4028" s="14">
        <v>2018</v>
      </c>
      <c r="I4028" s="14" t="s">
        <v>361</v>
      </c>
      <c r="J4028" s="14" t="s">
        <v>105</v>
      </c>
      <c r="K4028" s="14" t="s">
        <v>1905</v>
      </c>
      <c r="L4028" s="14" t="s">
        <v>18967</v>
      </c>
      <c r="M4028" s="14">
        <f t="shared" si="496"/>
        <v>2019</v>
      </c>
      <c r="N4028" s="14">
        <f t="shared" si="497"/>
        <v>3</v>
      </c>
      <c r="O4028" s="14" t="str">
        <f>IFERROR(VLOOKUP(I4028,Lists!$F$2:$G$16,2,FALSE()),"Not Rated")</f>
        <v>Teens</v>
      </c>
      <c r="P4028" s="14">
        <f t="shared" si="498"/>
        <v>1</v>
      </c>
      <c r="Q4028" s="14" t="str">
        <f t="shared" si="499"/>
        <v>Egypt</v>
      </c>
      <c r="R4028" s="14" t="str">
        <f t="shared" si="500"/>
        <v>|Egypt|</v>
      </c>
      <c r="S4028" s="14" t="str">
        <f t="shared" si="501"/>
        <v>|International TV Shows|Romantic TV Shows|TV Dramas|</v>
      </c>
      <c r="T4028" s="14" t="str">
        <f t="shared" si="502"/>
        <v>|Unknown|</v>
      </c>
      <c r="U4028" s="14" t="str">
        <f t="shared" si="503"/>
        <v>|Ameena Khalil|Zafer Abdeen|Injy El Mokkaddem|Khaled Kamal|Cherif Hafez|Carmen Bsaibes|Mourad Makram|Leila Ezz Al Arab|Asmaa Abou El Yazeed|Nadine Nassib Njeim|</v>
      </c>
    </row>
    <row r="4029" spans="1:21">
      <c r="A4029" s="14" t="s">
        <v>18968</v>
      </c>
      <c r="B4029" s="14" t="s">
        <v>49</v>
      </c>
      <c r="C4029" s="14" t="s">
        <v>18969</v>
      </c>
      <c r="D4029" s="14" t="s">
        <v>117</v>
      </c>
      <c r="E4029" s="14" t="s">
        <v>18970</v>
      </c>
      <c r="F4029" s="14" t="s">
        <v>128</v>
      </c>
      <c r="G4029" s="26">
        <v>43535</v>
      </c>
      <c r="H4029" s="14">
        <v>2017</v>
      </c>
      <c r="I4029" s="14" t="s">
        <v>361</v>
      </c>
      <c r="J4029" s="14" t="s">
        <v>105</v>
      </c>
      <c r="K4029" s="14" t="s">
        <v>688</v>
      </c>
      <c r="L4029" s="14" t="s">
        <v>18971</v>
      </c>
      <c r="M4029" s="14">
        <f t="shared" si="496"/>
        <v>2019</v>
      </c>
      <c r="N4029" s="14">
        <f t="shared" si="497"/>
        <v>3</v>
      </c>
      <c r="O4029" s="14" t="str">
        <f>IFERROR(VLOOKUP(I4029,Lists!$F$2:$G$16,2,FALSE()),"Not Rated")</f>
        <v>Teens</v>
      </c>
      <c r="P4029" s="14">
        <f t="shared" si="498"/>
        <v>1</v>
      </c>
      <c r="Q4029" s="14" t="str">
        <f t="shared" si="499"/>
        <v>Egypt</v>
      </c>
      <c r="R4029" s="14" t="str">
        <f t="shared" si="500"/>
        <v>|Egypt|</v>
      </c>
      <c r="S4029" s="14" t="str">
        <f t="shared" si="501"/>
        <v>|International TV Shows|TV Dramas|</v>
      </c>
      <c r="T4029" s="14" t="str">
        <f t="shared" si="502"/>
        <v>|Unknown|</v>
      </c>
      <c r="U4029" s="14" t="str">
        <f t="shared" si="503"/>
        <v>|Eyad Nassar|Ahmed Dawood|Mohamed Farraag|Hanan Motawie|Arwa Gouda|Bassel Alzaro|</v>
      </c>
    </row>
    <row r="4030" spans="1:21">
      <c r="A4030" s="14" t="s">
        <v>18972</v>
      </c>
      <c r="B4030" s="14" t="s">
        <v>49</v>
      </c>
      <c r="C4030" s="14" t="s">
        <v>18973</v>
      </c>
      <c r="D4030" s="14" t="s">
        <v>117</v>
      </c>
      <c r="E4030" s="14" t="s">
        <v>18974</v>
      </c>
      <c r="F4030" s="14" t="s">
        <v>115</v>
      </c>
      <c r="G4030" s="26">
        <v>43534</v>
      </c>
      <c r="H4030" s="14">
        <v>2018</v>
      </c>
      <c r="I4030" s="14" t="s">
        <v>360</v>
      </c>
      <c r="J4030" s="14" t="s">
        <v>107</v>
      </c>
      <c r="K4030" s="14" t="s">
        <v>268</v>
      </c>
      <c r="L4030" s="14" t="s">
        <v>18975</v>
      </c>
      <c r="M4030" s="14">
        <f t="shared" si="496"/>
        <v>2019</v>
      </c>
      <c r="N4030" s="14">
        <f t="shared" si="497"/>
        <v>3</v>
      </c>
      <c r="O4030" s="14" t="str">
        <f>IFERROR(VLOOKUP(I4030,Lists!$F$2:$G$16,2,FALSE()),"Not Rated")</f>
        <v>Adults</v>
      </c>
      <c r="P4030" s="14">
        <f t="shared" si="498"/>
        <v>3</v>
      </c>
      <c r="Q4030" s="14" t="str">
        <f t="shared" si="499"/>
        <v>United States</v>
      </c>
      <c r="R4030" s="14" t="str">
        <f t="shared" si="500"/>
        <v>|United States|</v>
      </c>
      <c r="S4030" s="14" t="str">
        <f t="shared" si="501"/>
        <v>|TV Action &amp; Adventure|</v>
      </c>
      <c r="T4030" s="14" t="str">
        <f t="shared" si="502"/>
        <v>|Unknown|</v>
      </c>
      <c r="U4030" s="14" t="str">
        <f t="shared" si="503"/>
        <v>|Daniel Wu|Emily Beecham|Sarah Bolger|Oliver Stark|Orla Brady|Ally Ioannides|Stephen Lang|Marton Csokas|Madeleine Mantock|Aramis Knight|</v>
      </c>
    </row>
    <row r="4031" spans="1:21">
      <c r="A4031" s="14" t="s">
        <v>18976</v>
      </c>
      <c r="B4031" s="14" t="s">
        <v>49</v>
      </c>
      <c r="C4031" s="14" t="s">
        <v>18977</v>
      </c>
      <c r="D4031" s="14" t="s">
        <v>117</v>
      </c>
      <c r="E4031" s="14" t="s">
        <v>18978</v>
      </c>
      <c r="F4031" s="14" t="s">
        <v>117</v>
      </c>
      <c r="G4031" s="26">
        <v>43532</v>
      </c>
      <c r="H4031" s="14">
        <v>2018</v>
      </c>
      <c r="I4031" s="14" t="s">
        <v>361</v>
      </c>
      <c r="J4031" s="14" t="s">
        <v>105</v>
      </c>
      <c r="K4031" s="14" t="s">
        <v>1905</v>
      </c>
      <c r="L4031" s="14" t="s">
        <v>18979</v>
      </c>
      <c r="M4031" s="14">
        <f t="shared" si="496"/>
        <v>2019</v>
      </c>
      <c r="N4031" s="14">
        <f t="shared" si="497"/>
        <v>3</v>
      </c>
      <c r="O4031" s="14" t="str">
        <f>IFERROR(VLOOKUP(I4031,Lists!$F$2:$G$16,2,FALSE()),"Not Rated")</f>
        <v>Teens</v>
      </c>
      <c r="P4031" s="14">
        <f t="shared" si="498"/>
        <v>1</v>
      </c>
      <c r="Q4031" s="14" t="str">
        <f t="shared" si="499"/>
        <v>Unknown</v>
      </c>
      <c r="R4031" s="14" t="str">
        <f t="shared" si="500"/>
        <v>|Unknown|</v>
      </c>
      <c r="S4031" s="14" t="str">
        <f t="shared" si="501"/>
        <v>|International TV Shows|Romantic TV Shows|TV Dramas|</v>
      </c>
      <c r="T4031" s="14" t="str">
        <f t="shared" si="502"/>
        <v>|Unknown|</v>
      </c>
      <c r="U4031" s="14" t="str">
        <f t="shared" si="503"/>
        <v>|Wanida Termthanaporn|Isariya Patharamanop|Nontanun Anchuleepradit|Chonnikan Netjui|Attharut Krongrasri|Sumet Ong-Art|Penpak Sirikul|Suppakorn Chaiyo|Thawat Pornrattanaprasert|M.L. Kwantip Devakula|Yingsak Chonglertjetsadawong|Apichet Atirattana|Rika Ishige|</v>
      </c>
    </row>
    <row r="4032" spans="1:21">
      <c r="A4032" s="14" t="s">
        <v>18980</v>
      </c>
      <c r="B4032" s="14" t="s">
        <v>49</v>
      </c>
      <c r="C4032" s="14" t="s">
        <v>18981</v>
      </c>
      <c r="D4032" s="14" t="s">
        <v>117</v>
      </c>
      <c r="E4032" s="14" t="s">
        <v>18982</v>
      </c>
      <c r="F4032" s="14" t="s">
        <v>128</v>
      </c>
      <c r="G4032" s="26">
        <v>43532</v>
      </c>
      <c r="H4032" s="14">
        <v>2018</v>
      </c>
      <c r="I4032" s="14" t="s">
        <v>360</v>
      </c>
      <c r="J4032" s="14" t="s">
        <v>105</v>
      </c>
      <c r="K4032" s="14" t="s">
        <v>409</v>
      </c>
      <c r="L4032" s="14" t="s">
        <v>18983</v>
      </c>
      <c r="M4032" s="14">
        <f t="shared" si="496"/>
        <v>2019</v>
      </c>
      <c r="N4032" s="14">
        <f t="shared" si="497"/>
        <v>3</v>
      </c>
      <c r="O4032" s="14" t="str">
        <f>IFERROR(VLOOKUP(I4032,Lists!$F$2:$G$16,2,FALSE()),"Not Rated")</f>
        <v>Adults</v>
      </c>
      <c r="P4032" s="14">
        <f t="shared" si="498"/>
        <v>1</v>
      </c>
      <c r="Q4032" s="14" t="str">
        <f t="shared" si="499"/>
        <v>Egypt</v>
      </c>
      <c r="R4032" s="14" t="str">
        <f t="shared" si="500"/>
        <v>|Egypt|</v>
      </c>
      <c r="S4032" s="14" t="str">
        <f t="shared" si="501"/>
        <v>|International TV Shows|TV Dramas|TV Mysteries|</v>
      </c>
      <c r="T4032" s="14" t="str">
        <f t="shared" si="502"/>
        <v>|Unknown|</v>
      </c>
      <c r="U4032" s="14" t="str">
        <f t="shared" si="503"/>
        <v>|Nelly Karim|Mohamed Mamdouh|Hesham Selim|</v>
      </c>
    </row>
    <row r="4033" spans="1:21">
      <c r="A4033" s="14" t="s">
        <v>18984</v>
      </c>
      <c r="B4033" s="14" t="s">
        <v>48</v>
      </c>
      <c r="C4033" s="14" t="s">
        <v>18985</v>
      </c>
      <c r="D4033" s="14" t="s">
        <v>18986</v>
      </c>
      <c r="E4033" s="14" t="s">
        <v>18987</v>
      </c>
      <c r="F4033" s="14" t="s">
        <v>148</v>
      </c>
      <c r="G4033" s="26">
        <v>43532</v>
      </c>
      <c r="H4033" s="14">
        <v>2018</v>
      </c>
      <c r="I4033" s="14" t="s">
        <v>361</v>
      </c>
      <c r="J4033" s="14" t="s">
        <v>646</v>
      </c>
      <c r="K4033" s="14" t="s">
        <v>1442</v>
      </c>
      <c r="L4033" s="14" t="s">
        <v>18988</v>
      </c>
      <c r="M4033" s="14">
        <f t="shared" si="496"/>
        <v>2019</v>
      </c>
      <c r="N4033" s="14">
        <f t="shared" si="497"/>
        <v>3</v>
      </c>
      <c r="O4033" s="14" t="str">
        <f>IFERROR(VLOOKUP(I4033,Lists!$F$2:$G$16,2,FALSE()),"Not Rated")</f>
        <v>Teens</v>
      </c>
      <c r="P4033" s="14">
        <f t="shared" si="498"/>
        <v>116</v>
      </c>
      <c r="Q4033" s="14" t="str">
        <f t="shared" si="499"/>
        <v>United Arab Emirates</v>
      </c>
      <c r="R4033" s="14" t="str">
        <f t="shared" si="500"/>
        <v>|United Arab Emirates|</v>
      </c>
      <c r="S4033" s="14" t="str">
        <f t="shared" si="501"/>
        <v>|Action &amp; Adventure|Comedies|International Movies|</v>
      </c>
      <c r="T4033" s="14" t="str">
        <f t="shared" si="502"/>
        <v>|Ibrahim Bin Mohamed|Hasan Aljaberi|</v>
      </c>
      <c r="U4033" s="14" t="str">
        <f t="shared" si="503"/>
        <v>|Hussain Al Hosani|Ali Almarzouqi|Abdullah Al Yousef|Omar Al Hafidh|Meral Niazi|Yaser Hassan|Fatema Almansoori|Ahmed El Mohammdi|</v>
      </c>
    </row>
    <row r="4034" spans="1:21">
      <c r="A4034" s="14" t="s">
        <v>18989</v>
      </c>
      <c r="B4034" s="14" t="s">
        <v>49</v>
      </c>
      <c r="C4034" s="14" t="s">
        <v>18990</v>
      </c>
      <c r="D4034" s="14" t="s">
        <v>117</v>
      </c>
      <c r="E4034" s="14" t="s">
        <v>18991</v>
      </c>
      <c r="F4034" s="14" t="s">
        <v>129</v>
      </c>
      <c r="G4034" s="26">
        <v>43532</v>
      </c>
      <c r="H4034" s="14">
        <v>2018</v>
      </c>
      <c r="I4034" s="14" t="s">
        <v>360</v>
      </c>
      <c r="J4034" s="14" t="s">
        <v>105</v>
      </c>
      <c r="K4034" s="14" t="s">
        <v>8023</v>
      </c>
      <c r="L4034" s="14" t="s">
        <v>18992</v>
      </c>
      <c r="M4034" s="14">
        <f t="shared" ref="M4034:M4097" si="504">IF(G4034="","",YEAR(G4034))</f>
        <v>2019</v>
      </c>
      <c r="N4034" s="14">
        <f t="shared" ref="N4034:N4097" si="505">IF(G4034="","",MONTH(G4034))</f>
        <v>3</v>
      </c>
      <c r="O4034" s="14" t="str">
        <f>IFERROR(VLOOKUP(I4034,Lists!$F$2:$G$16,2,FALSE()),"Not Rated")</f>
        <v>Adults</v>
      </c>
      <c r="P4034" s="14">
        <f t="shared" ref="P4034:P4097" si="506">IFERROR(VALUE(LEFT(J4034,FIND(" ",J4034)-1)),"")</f>
        <v>1</v>
      </c>
      <c r="Q4034" s="14" t="str">
        <f t="shared" ref="Q4034:Q4097" si="507">IFERROR(LEFT(F4034,FIND(",",F4034)-1),F4034)</f>
        <v>Turkey</v>
      </c>
      <c r="R4034" s="14" t="str">
        <f t="shared" ref="R4034:R4097" si="508">"|"&amp;SUBSTITUTE(F4034,", ","|")&amp;"|"</f>
        <v>|Turkey|</v>
      </c>
      <c r="S4034" s="14" t="str">
        <f t="shared" ref="S4034:S4097" si="509">"|"&amp;SUBSTITUTE(K4034,", ","|")&amp;"|"</f>
        <v>|International TV Shows|TV Dramas|TV Horror|</v>
      </c>
      <c r="T4034" s="14" t="str">
        <f t="shared" ref="T4034:T4097" si="510">"|"&amp;SUBSTITUTE(D4034,", ","|")&amp;"|"</f>
        <v>|Unknown|</v>
      </c>
      <c r="U4034" s="14" t="str">
        <f t="shared" ref="U4034:U4097" si="511">"|"&amp;SUBSTITUTE(E4034,", ","|")&amp;"|"</f>
        <v>|Kerem Bürsin|Elçin Sangu|Birkan Sokullu|Selma Ergeç|Türkü Turan|Nilperi Şahinkaya|Efecan Şenolsun|Elit İşcan|</v>
      </c>
    </row>
    <row r="4035" spans="1:21">
      <c r="A4035" s="14" t="s">
        <v>18993</v>
      </c>
      <c r="B4035" s="14" t="s">
        <v>48</v>
      </c>
      <c r="C4035" s="14" t="s">
        <v>18994</v>
      </c>
      <c r="D4035" s="14" t="s">
        <v>18995</v>
      </c>
      <c r="E4035" s="14" t="s">
        <v>18996</v>
      </c>
      <c r="F4035" s="14" t="s">
        <v>115</v>
      </c>
      <c r="G4035" s="26">
        <v>43532</v>
      </c>
      <c r="H4035" s="14">
        <v>2019</v>
      </c>
      <c r="I4035" s="14" t="s">
        <v>360</v>
      </c>
      <c r="J4035" s="14" t="s">
        <v>404</v>
      </c>
      <c r="K4035" s="14" t="s">
        <v>1614</v>
      </c>
      <c r="L4035" s="14" t="s">
        <v>18997</v>
      </c>
      <c r="M4035" s="14">
        <f t="shared" si="504"/>
        <v>2019</v>
      </c>
      <c r="N4035" s="14">
        <f t="shared" si="505"/>
        <v>3</v>
      </c>
      <c r="O4035" s="14" t="str">
        <f>IFERROR(VLOOKUP(I4035,Lists!$F$2:$G$16,2,FALSE()),"Not Rated")</f>
        <v>Adults</v>
      </c>
      <c r="P4035" s="14">
        <f t="shared" si="506"/>
        <v>90</v>
      </c>
      <c r="Q4035" s="14" t="str">
        <f t="shared" si="507"/>
        <v>United States</v>
      </c>
      <c r="R4035" s="14" t="str">
        <f t="shared" si="508"/>
        <v>|United States|</v>
      </c>
      <c r="S4035" s="14" t="str">
        <f t="shared" si="509"/>
        <v>|Dramas|Independent Movies|Romantic Movies|</v>
      </c>
      <c r="T4035" s="14" t="str">
        <f t="shared" si="510"/>
        <v>|Clark Johnson|</v>
      </c>
      <c r="U4035" s="14" t="str">
        <f t="shared" si="511"/>
        <v>|Alfre Woodard|Adam Beach|LaTanya Richardson Jackson|Marcus Henderson|Blair Underwood|Ashlie Atkinson|Tsulan Cooper|</v>
      </c>
    </row>
    <row r="4036" spans="1:21">
      <c r="A4036" s="14" t="s">
        <v>18998</v>
      </c>
      <c r="B4036" s="14" t="s">
        <v>48</v>
      </c>
      <c r="C4036" s="14" t="s">
        <v>18999</v>
      </c>
      <c r="D4036" s="14" t="s">
        <v>19000</v>
      </c>
      <c r="E4036" s="14" t="s">
        <v>19001</v>
      </c>
      <c r="F4036" s="14" t="s">
        <v>120</v>
      </c>
      <c r="G4036" s="26">
        <v>43532</v>
      </c>
      <c r="H4036" s="14">
        <v>2019</v>
      </c>
      <c r="I4036" s="14" t="s">
        <v>360</v>
      </c>
      <c r="J4036" s="14" t="s">
        <v>580</v>
      </c>
      <c r="K4036" s="14" t="s">
        <v>444</v>
      </c>
      <c r="L4036" s="14" t="s">
        <v>19002</v>
      </c>
      <c r="M4036" s="14">
        <f t="shared" si="504"/>
        <v>2019</v>
      </c>
      <c r="N4036" s="14">
        <f t="shared" si="505"/>
        <v>3</v>
      </c>
      <c r="O4036" s="14" t="str">
        <f>IFERROR(VLOOKUP(I4036,Lists!$F$2:$G$16,2,FALSE()),"Not Rated")</f>
        <v>Adults</v>
      </c>
      <c r="P4036" s="14">
        <f t="shared" si="506"/>
        <v>111</v>
      </c>
      <c r="Q4036" s="14" t="str">
        <f t="shared" si="507"/>
        <v>France</v>
      </c>
      <c r="R4036" s="14" t="str">
        <f t="shared" si="508"/>
        <v>|France|</v>
      </c>
      <c r="S4036" s="14" t="str">
        <f t="shared" si="509"/>
        <v>|Dramas|Independent Movies|International Movies|</v>
      </c>
      <c r="T4036" s="14" t="str">
        <f t="shared" si="510"/>
        <v>|Emmanuel Mouret|</v>
      </c>
      <c r="U4036" s="14" t="str">
        <f t="shared" si="511"/>
        <v>|Cécile De France|Edouard Baer|Alice Isaaz|Natalia Dontcheva|</v>
      </c>
    </row>
    <row r="4037" spans="1:21">
      <c r="A4037" s="14" t="s">
        <v>19003</v>
      </c>
      <c r="B4037" s="14" t="s">
        <v>49</v>
      </c>
      <c r="C4037" s="14" t="s">
        <v>19004</v>
      </c>
      <c r="D4037" s="14" t="s">
        <v>117</v>
      </c>
      <c r="E4037" s="14" t="s">
        <v>19005</v>
      </c>
      <c r="F4037" s="14" t="s">
        <v>117</v>
      </c>
      <c r="G4037" s="26">
        <v>43532</v>
      </c>
      <c r="H4037" s="14">
        <v>2018</v>
      </c>
      <c r="I4037" s="14" t="s">
        <v>362</v>
      </c>
      <c r="J4037" s="14" t="s">
        <v>105</v>
      </c>
      <c r="K4037" s="14" t="s">
        <v>688</v>
      </c>
      <c r="L4037" s="14" t="s">
        <v>19006</v>
      </c>
      <c r="M4037" s="14">
        <f t="shared" si="504"/>
        <v>2019</v>
      </c>
      <c r="N4037" s="14">
        <f t="shared" si="505"/>
        <v>3</v>
      </c>
      <c r="O4037" s="14" t="str">
        <f>IFERROR(VLOOKUP(I4037,Lists!$F$2:$G$16,2,FALSE()),"Not Rated")</f>
        <v>Older Kids</v>
      </c>
      <c r="P4037" s="14">
        <f t="shared" si="506"/>
        <v>1</v>
      </c>
      <c r="Q4037" s="14" t="str">
        <f t="shared" si="507"/>
        <v>Unknown</v>
      </c>
      <c r="R4037" s="14" t="str">
        <f t="shared" si="508"/>
        <v>|Unknown|</v>
      </c>
      <c r="S4037" s="14" t="str">
        <f t="shared" si="509"/>
        <v>|International TV Shows|TV Dramas|</v>
      </c>
      <c r="T4037" s="14" t="str">
        <f t="shared" si="510"/>
        <v>|Unknown|</v>
      </c>
      <c r="U4037" s="14" t="str">
        <f t="shared" si="511"/>
        <v>|Hussein Almansour|Shujoon|Mohammed Alalawi|Noor Alghandour|Fahad Basim|Hamad Ashkanani|</v>
      </c>
    </row>
    <row r="4038" spans="1:21">
      <c r="A4038" s="14" t="s">
        <v>19007</v>
      </c>
      <c r="B4038" s="14" t="s">
        <v>48</v>
      </c>
      <c r="C4038" s="14" t="s">
        <v>19008</v>
      </c>
      <c r="D4038" s="14" t="s">
        <v>19009</v>
      </c>
      <c r="E4038" s="14" t="s">
        <v>19010</v>
      </c>
      <c r="F4038" s="14" t="s">
        <v>115</v>
      </c>
      <c r="G4038" s="26">
        <v>43532</v>
      </c>
      <c r="H4038" s="14">
        <v>2019</v>
      </c>
      <c r="I4038" s="14" t="s">
        <v>362</v>
      </c>
      <c r="J4038" s="14" t="s">
        <v>713</v>
      </c>
      <c r="K4038" s="14" t="s">
        <v>982</v>
      </c>
      <c r="L4038" s="14" t="s">
        <v>19011</v>
      </c>
      <c r="M4038" s="14">
        <f t="shared" si="504"/>
        <v>2019</v>
      </c>
      <c r="N4038" s="14">
        <f t="shared" si="505"/>
        <v>3</v>
      </c>
      <c r="O4038" s="14" t="str">
        <f>IFERROR(VLOOKUP(I4038,Lists!$F$2:$G$16,2,FALSE()),"Not Rated")</f>
        <v>Older Kids</v>
      </c>
      <c r="P4038" s="14">
        <f t="shared" si="506"/>
        <v>100</v>
      </c>
      <c r="Q4038" s="14" t="str">
        <f t="shared" si="507"/>
        <v>United States</v>
      </c>
      <c r="R4038" s="14" t="str">
        <f t="shared" si="508"/>
        <v>|United States|</v>
      </c>
      <c r="S4038" s="14" t="str">
        <f t="shared" si="509"/>
        <v>|Children &amp; Family Movies|Dramas|</v>
      </c>
      <c r="T4038" s="14" t="str">
        <f t="shared" si="510"/>
        <v>|Conor Allyn|</v>
      </c>
      <c r="U4038" s="14" t="str">
        <f t="shared" si="511"/>
        <v>|Spencer Locke|Missi Pyle|Sherri Shepherd|Bailey Chase|Alyvia Alyn Lind|Max Ehrich|Corbin Bleu|Kathleen Rose Perkins|</v>
      </c>
    </row>
    <row r="4039" spans="1:21">
      <c r="A4039" s="14" t="s">
        <v>19012</v>
      </c>
      <c r="B4039" s="14" t="s">
        <v>48</v>
      </c>
      <c r="C4039" s="14" t="s">
        <v>19013</v>
      </c>
      <c r="D4039" s="14" t="s">
        <v>12227</v>
      </c>
      <c r="E4039" s="14" t="s">
        <v>19014</v>
      </c>
      <c r="F4039" s="14" t="s">
        <v>115</v>
      </c>
      <c r="G4039" s="26">
        <v>43531</v>
      </c>
      <c r="H4039" s="14">
        <v>2018</v>
      </c>
      <c r="I4039" s="14" t="s">
        <v>360</v>
      </c>
      <c r="J4039" s="14" t="s">
        <v>698</v>
      </c>
      <c r="K4039" s="14" t="s">
        <v>1254</v>
      </c>
      <c r="L4039" s="14" t="s">
        <v>19015</v>
      </c>
      <c r="M4039" s="14">
        <f t="shared" si="504"/>
        <v>2019</v>
      </c>
      <c r="N4039" s="14">
        <f t="shared" si="505"/>
        <v>3</v>
      </c>
      <c r="O4039" s="14" t="str">
        <f>IFERROR(VLOOKUP(I4039,Lists!$F$2:$G$16,2,FALSE()),"Not Rated")</f>
        <v>Adults</v>
      </c>
      <c r="P4039" s="14">
        <f t="shared" si="506"/>
        <v>99</v>
      </c>
      <c r="Q4039" s="14" t="str">
        <f t="shared" si="507"/>
        <v>United States</v>
      </c>
      <c r="R4039" s="14" t="str">
        <f t="shared" si="508"/>
        <v>|United States|</v>
      </c>
      <c r="S4039" s="14" t="str">
        <f t="shared" si="509"/>
        <v>|Comedies|Dramas|Romantic Movies|</v>
      </c>
      <c r="T4039" s="14" t="str">
        <f t="shared" si="510"/>
        <v>|Haifaa Al-Mansour|</v>
      </c>
      <c r="U4039" s="14" t="str">
        <f t="shared" si="511"/>
        <v>|Sanaa Lathan|Ricky Whittle|Lynn Whitfield|Lyriq Bent|Ernie Hudson|</v>
      </c>
    </row>
    <row r="4040" spans="1:21">
      <c r="A4040" s="14" t="s">
        <v>19016</v>
      </c>
      <c r="B4040" s="14" t="s">
        <v>48</v>
      </c>
      <c r="C4040" s="14" t="s">
        <v>19017</v>
      </c>
      <c r="D4040" s="14" t="s">
        <v>18810</v>
      </c>
      <c r="E4040" s="14" t="s">
        <v>19018</v>
      </c>
      <c r="F4040" s="14" t="s">
        <v>138</v>
      </c>
      <c r="G4040" s="26">
        <v>43531</v>
      </c>
      <c r="H4040" s="14">
        <v>2012</v>
      </c>
      <c r="I4040" s="14" t="s">
        <v>361</v>
      </c>
      <c r="J4040" s="14" t="s">
        <v>611</v>
      </c>
      <c r="K4040" s="14" t="s">
        <v>529</v>
      </c>
      <c r="L4040" s="14" t="s">
        <v>19019</v>
      </c>
      <c r="M4040" s="14">
        <f t="shared" si="504"/>
        <v>2019</v>
      </c>
      <c r="N4040" s="14">
        <f t="shared" si="505"/>
        <v>3</v>
      </c>
      <c r="O4040" s="14" t="str">
        <f>IFERROR(VLOOKUP(I4040,Lists!$F$2:$G$16,2,FALSE()),"Not Rated")</f>
        <v>Teens</v>
      </c>
      <c r="P4040" s="14">
        <f t="shared" si="506"/>
        <v>105</v>
      </c>
      <c r="Q4040" s="14" t="str">
        <f t="shared" si="507"/>
        <v>Philippines</v>
      </c>
      <c r="R4040" s="14" t="str">
        <f t="shared" si="508"/>
        <v>|Philippines|</v>
      </c>
      <c r="S4040" s="14" t="str">
        <f t="shared" si="509"/>
        <v>|Comedies|International Movies|</v>
      </c>
      <c r="T4040" s="14" t="str">
        <f t="shared" si="510"/>
        <v>|Wenn V. Deramas|</v>
      </c>
      <c r="U4040" s="14" t="str">
        <f t="shared" si="511"/>
        <v>|Ai-Ai de las Alas|Vice Ganda|Kris Aquino|Xyriel Manabat|Daniel Padilla|Kathryn Bernardo|Tirso Cruz III|Deejay Durano|Gloria Diaz|Jeffrey Quizon|</v>
      </c>
    </row>
    <row r="4041" spans="1:21">
      <c r="A4041" s="14" t="s">
        <v>19020</v>
      </c>
      <c r="B4041" s="14" t="s">
        <v>48</v>
      </c>
      <c r="C4041" s="14" t="s">
        <v>19021</v>
      </c>
      <c r="D4041" s="14" t="s">
        <v>18931</v>
      </c>
      <c r="E4041" s="14" t="s">
        <v>19022</v>
      </c>
      <c r="F4041" s="14" t="s">
        <v>138</v>
      </c>
      <c r="G4041" s="26">
        <v>43531</v>
      </c>
      <c r="H4041" s="14">
        <v>2014</v>
      </c>
      <c r="I4041" s="14" t="s">
        <v>361</v>
      </c>
      <c r="J4041" s="14" t="s">
        <v>972</v>
      </c>
      <c r="K4041" s="14" t="s">
        <v>910</v>
      </c>
      <c r="L4041" s="14" t="s">
        <v>19023</v>
      </c>
      <c r="M4041" s="14">
        <f t="shared" si="504"/>
        <v>2019</v>
      </c>
      <c r="N4041" s="14">
        <f t="shared" si="505"/>
        <v>3</v>
      </c>
      <c r="O4041" s="14" t="str">
        <f>IFERROR(VLOOKUP(I4041,Lists!$F$2:$G$16,2,FALSE()),"Not Rated")</f>
        <v>Teens</v>
      </c>
      <c r="P4041" s="14">
        <f t="shared" si="506"/>
        <v>128</v>
      </c>
      <c r="Q4041" s="14" t="str">
        <f t="shared" si="507"/>
        <v>Philippines</v>
      </c>
      <c r="R4041" s="14" t="str">
        <f t="shared" si="508"/>
        <v>|Philippines|</v>
      </c>
      <c r="S4041" s="14" t="str">
        <f t="shared" si="509"/>
        <v>|Dramas|International Movies|Romantic Movies|</v>
      </c>
      <c r="T4041" s="14" t="str">
        <f t="shared" si="510"/>
        <v>|Olivia M. Lamasan|</v>
      </c>
      <c r="U4041" s="14" t="str">
        <f t="shared" si="511"/>
        <v>|Piolo Pascual|Toni Gonzaga|Iza Calzado|</v>
      </c>
    </row>
    <row r="4042" spans="1:21">
      <c r="A4042" s="14" t="s">
        <v>19024</v>
      </c>
      <c r="B4042" s="14" t="s">
        <v>48</v>
      </c>
      <c r="C4042" s="14" t="s">
        <v>19025</v>
      </c>
      <c r="D4042" s="14" t="s">
        <v>3851</v>
      </c>
      <c r="E4042" s="14" t="s">
        <v>19026</v>
      </c>
      <c r="F4042" s="14" t="s">
        <v>138</v>
      </c>
      <c r="G4042" s="26">
        <v>43531</v>
      </c>
      <c r="H4042" s="14">
        <v>2015</v>
      </c>
      <c r="I4042" s="14" t="s">
        <v>360</v>
      </c>
      <c r="J4042" s="14" t="s">
        <v>436</v>
      </c>
      <c r="K4042" s="14" t="s">
        <v>910</v>
      </c>
      <c r="L4042" s="14" t="s">
        <v>19027</v>
      </c>
      <c r="M4042" s="14">
        <f t="shared" si="504"/>
        <v>2019</v>
      </c>
      <c r="N4042" s="14">
        <f t="shared" si="505"/>
        <v>3</v>
      </c>
      <c r="O4042" s="14" t="str">
        <f>IFERROR(VLOOKUP(I4042,Lists!$F$2:$G$16,2,FALSE()),"Not Rated")</f>
        <v>Adults</v>
      </c>
      <c r="P4042" s="14">
        <f t="shared" si="506"/>
        <v>91</v>
      </c>
      <c r="Q4042" s="14" t="str">
        <f t="shared" si="507"/>
        <v>Philippines</v>
      </c>
      <c r="R4042" s="14" t="str">
        <f t="shared" si="508"/>
        <v>|Philippines|</v>
      </c>
      <c r="S4042" s="14" t="str">
        <f t="shared" si="509"/>
        <v>|Dramas|International Movies|Romantic Movies|</v>
      </c>
      <c r="T4042" s="14" t="str">
        <f t="shared" si="510"/>
        <v>|Antoinette Jadaone|</v>
      </c>
      <c r="U4042" s="14" t="str">
        <f t="shared" si="511"/>
        <v>|Angelica Panganiban|JM de Guzman|</v>
      </c>
    </row>
    <row r="4043" spans="1:21">
      <c r="A4043" s="14" t="s">
        <v>19028</v>
      </c>
      <c r="B4043" s="14" t="s">
        <v>48</v>
      </c>
      <c r="C4043" s="14" t="s">
        <v>19029</v>
      </c>
      <c r="D4043" s="14" t="s">
        <v>19030</v>
      </c>
      <c r="E4043" s="14" t="s">
        <v>19031</v>
      </c>
      <c r="F4043" s="14" t="s">
        <v>138</v>
      </c>
      <c r="G4043" s="26">
        <v>43531</v>
      </c>
      <c r="H4043" s="14">
        <v>2015</v>
      </c>
      <c r="I4043" s="14" t="s">
        <v>360</v>
      </c>
      <c r="J4043" s="14" t="s">
        <v>474</v>
      </c>
      <c r="K4043" s="14" t="s">
        <v>910</v>
      </c>
      <c r="L4043" s="14" t="s">
        <v>19032</v>
      </c>
      <c r="M4043" s="14">
        <f t="shared" si="504"/>
        <v>2019</v>
      </c>
      <c r="N4043" s="14">
        <f t="shared" si="505"/>
        <v>3</v>
      </c>
      <c r="O4043" s="14" t="str">
        <f>IFERROR(VLOOKUP(I4043,Lists!$F$2:$G$16,2,FALSE()),"Not Rated")</f>
        <v>Adults</v>
      </c>
      <c r="P4043" s="14">
        <f t="shared" si="506"/>
        <v>127</v>
      </c>
      <c r="Q4043" s="14" t="str">
        <f t="shared" si="507"/>
        <v>Philippines</v>
      </c>
      <c r="R4043" s="14" t="str">
        <f t="shared" si="508"/>
        <v>|Philippines|</v>
      </c>
      <c r="S4043" s="14" t="str">
        <f t="shared" si="509"/>
        <v>|Dramas|International Movies|Romantic Movies|</v>
      </c>
      <c r="T4043" s="14" t="str">
        <f t="shared" si="510"/>
        <v>|Nuel Naval|</v>
      </c>
      <c r="U4043" s="14" t="str">
        <f t="shared" si="511"/>
        <v>|Richard Gomez|Dawn Zulueta|Bea Alonzo|Tom Rodriguez|Tetchie Agbayani|Al Tantay|Ana Capri|Ina Feleo|</v>
      </c>
    </row>
    <row r="4044" spans="1:21">
      <c r="A4044" s="14" t="s">
        <v>19033</v>
      </c>
      <c r="B4044" s="14" t="s">
        <v>49</v>
      </c>
      <c r="C4044" s="14" t="s">
        <v>19034</v>
      </c>
      <c r="D4044" s="14" t="s">
        <v>117</v>
      </c>
      <c r="E4044" s="14" t="s">
        <v>19035</v>
      </c>
      <c r="F4044" s="14" t="s">
        <v>115</v>
      </c>
      <c r="G4044" s="26">
        <v>43530</v>
      </c>
      <c r="H4044" s="14">
        <v>2016</v>
      </c>
      <c r="I4044" s="14" t="s">
        <v>360</v>
      </c>
      <c r="J4044" s="14" t="s">
        <v>105</v>
      </c>
      <c r="K4044" s="14" t="s">
        <v>3713</v>
      </c>
      <c r="L4044" s="14" t="s">
        <v>19036</v>
      </c>
      <c r="M4044" s="14">
        <f t="shared" si="504"/>
        <v>2019</v>
      </c>
      <c r="N4044" s="14">
        <f t="shared" si="505"/>
        <v>3</v>
      </c>
      <c r="O4044" s="14" t="str">
        <f>IFERROR(VLOOKUP(I4044,Lists!$F$2:$G$16,2,FALSE()),"Not Rated")</f>
        <v>Adults</v>
      </c>
      <c r="P4044" s="14">
        <f t="shared" si="506"/>
        <v>1</v>
      </c>
      <c r="Q4044" s="14" t="str">
        <f t="shared" si="507"/>
        <v>United States</v>
      </c>
      <c r="R4044" s="14" t="str">
        <f t="shared" si="508"/>
        <v>|United States|</v>
      </c>
      <c r="S4044" s="14" t="str">
        <f t="shared" si="509"/>
        <v>|Crime TV Shows|TV Dramas|</v>
      </c>
      <c r="T4044" s="14" t="str">
        <f t="shared" si="510"/>
        <v>|Unknown|</v>
      </c>
      <c r="U4044" s="14" t="str">
        <f t="shared" si="511"/>
        <v>|Cuba Gooding Jr.|Sarah Paulson|John Travolta|Courtney B. Vance|Sterling K. Brown|Kenneth Choi|Christian Clemenson|Bruce Greenwood|Nathan Lane|David Schwimmer|Chris Bauer|Jordana Brewster|Selma Blair|Connie Britton|</v>
      </c>
    </row>
    <row r="4045" spans="1:21">
      <c r="A4045" s="14" t="s">
        <v>19037</v>
      </c>
      <c r="B4045" s="14" t="s">
        <v>49</v>
      </c>
      <c r="C4045" s="14" t="s">
        <v>19038</v>
      </c>
      <c r="D4045" s="14" t="s">
        <v>117</v>
      </c>
      <c r="E4045" s="14" t="s">
        <v>19039</v>
      </c>
      <c r="F4045" s="14" t="s">
        <v>127</v>
      </c>
      <c r="G4045" s="26">
        <v>43530</v>
      </c>
      <c r="H4045" s="14">
        <v>2016</v>
      </c>
      <c r="I4045" s="14" t="s">
        <v>360</v>
      </c>
      <c r="J4045" s="14" t="s">
        <v>106</v>
      </c>
      <c r="K4045" s="14" t="s">
        <v>409</v>
      </c>
      <c r="L4045" s="14" t="s">
        <v>19040</v>
      </c>
      <c r="M4045" s="14">
        <f t="shared" si="504"/>
        <v>2019</v>
      </c>
      <c r="N4045" s="14">
        <f t="shared" si="505"/>
        <v>3</v>
      </c>
      <c r="O4045" s="14" t="str">
        <f>IFERROR(VLOOKUP(I4045,Lists!$F$2:$G$16,2,FALSE()),"Not Rated")</f>
        <v>Adults</v>
      </c>
      <c r="P4045" s="14">
        <f t="shared" si="506"/>
        <v>2</v>
      </c>
      <c r="Q4045" s="14" t="str">
        <f t="shared" si="507"/>
        <v>Australia</v>
      </c>
      <c r="R4045" s="14" t="str">
        <f t="shared" si="508"/>
        <v>|Australia|</v>
      </c>
      <c r="S4045" s="14" t="str">
        <f t="shared" si="509"/>
        <v>|International TV Shows|TV Dramas|TV Mysteries|</v>
      </c>
      <c r="T4045" s="14" t="str">
        <f t="shared" si="510"/>
        <v>|Unknown|</v>
      </c>
      <c r="U4045" s="14" t="str">
        <f t="shared" si="511"/>
        <v>|Anna Torv|Jacki Weaver|Dan Wyllie|Alex Dimitriades|Damon Herriman|Mekhi Phifer|Eugenia Yuan|Matt Zeremes|Alan Dale|</v>
      </c>
    </row>
    <row r="4046" spans="1:21">
      <c r="A4046" s="14" t="s">
        <v>19041</v>
      </c>
      <c r="B4046" s="14" t="s">
        <v>49</v>
      </c>
      <c r="C4046" s="14" t="s">
        <v>19042</v>
      </c>
      <c r="D4046" s="14" t="s">
        <v>117</v>
      </c>
      <c r="E4046" s="14" t="s">
        <v>19043</v>
      </c>
      <c r="F4046" s="14" t="s">
        <v>123</v>
      </c>
      <c r="G4046" s="26">
        <v>43529</v>
      </c>
      <c r="H4046" s="14">
        <v>2017</v>
      </c>
      <c r="I4046" s="14" t="s">
        <v>360</v>
      </c>
      <c r="J4046" s="14" t="s">
        <v>105</v>
      </c>
      <c r="K4046" s="14" t="s">
        <v>6268</v>
      </c>
      <c r="L4046" s="14" t="s">
        <v>19044</v>
      </c>
      <c r="M4046" s="14">
        <f t="shared" si="504"/>
        <v>2019</v>
      </c>
      <c r="N4046" s="14">
        <f t="shared" si="505"/>
        <v>3</v>
      </c>
      <c r="O4046" s="14" t="str">
        <f>IFERROR(VLOOKUP(I4046,Lists!$F$2:$G$16,2,FALSE()),"Not Rated")</f>
        <v>Adults</v>
      </c>
      <c r="P4046" s="14">
        <f t="shared" si="506"/>
        <v>1</v>
      </c>
      <c r="Q4046" s="14" t="str">
        <f t="shared" si="507"/>
        <v>South Korea</v>
      </c>
      <c r="R4046" s="14" t="str">
        <f t="shared" si="508"/>
        <v>|South Korea|</v>
      </c>
      <c r="S4046" s="14" t="str">
        <f t="shared" si="509"/>
        <v>|International TV Shows|Korean TV Shows|Romantic TV Shows|</v>
      </c>
      <c r="T4046" s="14" t="str">
        <f t="shared" si="510"/>
        <v>|Unknown|</v>
      </c>
      <c r="U4046" s="14" t="str">
        <f t="shared" si="511"/>
        <v>|Lee Seung-gi|Cha Seung-won|Oh Yeon-seo|Lee Hong-gi|Jang Gwang|Lee Se-young|</v>
      </c>
    </row>
    <row r="4047" spans="1:21">
      <c r="A4047" s="14" t="s">
        <v>19045</v>
      </c>
      <c r="B4047" s="14" t="s">
        <v>48</v>
      </c>
      <c r="C4047" s="14" t="s">
        <v>19046</v>
      </c>
      <c r="D4047" s="14" t="s">
        <v>19047</v>
      </c>
      <c r="E4047" s="14" t="s">
        <v>19048</v>
      </c>
      <c r="F4047" s="14" t="s">
        <v>115</v>
      </c>
      <c r="G4047" s="26">
        <v>43529</v>
      </c>
      <c r="H4047" s="14">
        <v>2019</v>
      </c>
      <c r="I4047" s="14" t="s">
        <v>360</v>
      </c>
      <c r="J4047" s="14" t="s">
        <v>507</v>
      </c>
      <c r="K4047" s="14" t="s">
        <v>248</v>
      </c>
      <c r="L4047" s="14" t="s">
        <v>19049</v>
      </c>
      <c r="M4047" s="14">
        <f t="shared" si="504"/>
        <v>2019</v>
      </c>
      <c r="N4047" s="14">
        <f t="shared" si="505"/>
        <v>3</v>
      </c>
      <c r="O4047" s="14" t="str">
        <f>IFERROR(VLOOKUP(I4047,Lists!$F$2:$G$16,2,FALSE()),"Not Rated")</f>
        <v>Adults</v>
      </c>
      <c r="P4047" s="14">
        <f t="shared" si="506"/>
        <v>94</v>
      </c>
      <c r="Q4047" s="14" t="str">
        <f t="shared" si="507"/>
        <v>United States</v>
      </c>
      <c r="R4047" s="14" t="str">
        <f t="shared" si="508"/>
        <v>|United States|</v>
      </c>
      <c r="S4047" s="14" t="str">
        <f t="shared" si="509"/>
        <v>|Action &amp; Adventure|</v>
      </c>
      <c r="T4047" s="14" t="str">
        <f t="shared" si="510"/>
        <v>|Keoni Waxman|</v>
      </c>
      <c r="U4047" s="14" t="str">
        <f t="shared" si="511"/>
        <v>|Michael Jai White|Luke Goss|Randy Couture|Madalina Anea|Grant Campbell|George Remes|Ovidiu Niculescu|Adreea Diac|Michaela Holla|Bogden Farcas|</v>
      </c>
    </row>
    <row r="4048" spans="1:21">
      <c r="A4048" s="14" t="s">
        <v>19050</v>
      </c>
      <c r="B4048" s="14" t="s">
        <v>48</v>
      </c>
      <c r="C4048" s="14" t="s">
        <v>19051</v>
      </c>
      <c r="D4048" s="14" t="s">
        <v>4685</v>
      </c>
      <c r="E4048" s="14" t="s">
        <v>19052</v>
      </c>
      <c r="F4048" s="14" t="s">
        <v>138</v>
      </c>
      <c r="G4048" s="26">
        <v>43528</v>
      </c>
      <c r="H4048" s="14">
        <v>2015</v>
      </c>
      <c r="I4048" s="14" t="s">
        <v>361</v>
      </c>
      <c r="J4048" s="14" t="s">
        <v>639</v>
      </c>
      <c r="K4048" s="14" t="s">
        <v>910</v>
      </c>
      <c r="L4048" s="14" t="s">
        <v>19053</v>
      </c>
      <c r="M4048" s="14">
        <f t="shared" si="504"/>
        <v>2019</v>
      </c>
      <c r="N4048" s="14">
        <f t="shared" si="505"/>
        <v>3</v>
      </c>
      <c r="O4048" s="14" t="str">
        <f>IFERROR(VLOOKUP(I4048,Lists!$F$2:$G$16,2,FALSE()),"Not Rated")</f>
        <v>Teens</v>
      </c>
      <c r="P4048" s="14">
        <f t="shared" si="506"/>
        <v>124</v>
      </c>
      <c r="Q4048" s="14" t="str">
        <f t="shared" si="507"/>
        <v>Philippines</v>
      </c>
      <c r="R4048" s="14" t="str">
        <f t="shared" si="508"/>
        <v>|Philippines|</v>
      </c>
      <c r="S4048" s="14" t="str">
        <f t="shared" si="509"/>
        <v>|Dramas|International Movies|Romantic Movies|</v>
      </c>
      <c r="T4048" s="14" t="str">
        <f t="shared" si="510"/>
        <v>|Mae Czarina Cruz|</v>
      </c>
      <c r="U4048" s="14" t="str">
        <f t="shared" si="511"/>
        <v>|Enrique Gil|Liza Soberano|Gerald Anderson|Aiko Melendez|Carmina Villaroel|Ariel Rivera|Marissa Delgado|Liza Lorena|</v>
      </c>
    </row>
    <row r="4049" spans="1:21">
      <c r="A4049" s="14" t="s">
        <v>19054</v>
      </c>
      <c r="B4049" s="14" t="s">
        <v>48</v>
      </c>
      <c r="C4049" s="14" t="s">
        <v>19055</v>
      </c>
      <c r="D4049" s="14" t="s">
        <v>8691</v>
      </c>
      <c r="E4049" s="14" t="s">
        <v>19056</v>
      </c>
      <c r="F4049" s="14" t="s">
        <v>138</v>
      </c>
      <c r="G4049" s="26">
        <v>43528</v>
      </c>
      <c r="H4049" s="14">
        <v>2011</v>
      </c>
      <c r="I4049" s="14" t="s">
        <v>360</v>
      </c>
      <c r="J4049" s="14" t="s">
        <v>560</v>
      </c>
      <c r="K4049" s="14" t="s">
        <v>910</v>
      </c>
      <c r="L4049" s="14" t="s">
        <v>19057</v>
      </c>
      <c r="M4049" s="14">
        <f t="shared" si="504"/>
        <v>2019</v>
      </c>
      <c r="N4049" s="14">
        <f t="shared" si="505"/>
        <v>3</v>
      </c>
      <c r="O4049" s="14" t="str">
        <f>IFERROR(VLOOKUP(I4049,Lists!$F$2:$G$16,2,FALSE()),"Not Rated")</f>
        <v>Adults</v>
      </c>
      <c r="P4049" s="14">
        <f t="shared" si="506"/>
        <v>103</v>
      </c>
      <c r="Q4049" s="14" t="str">
        <f t="shared" si="507"/>
        <v>Philippines</v>
      </c>
      <c r="R4049" s="14" t="str">
        <f t="shared" si="508"/>
        <v>|Philippines|</v>
      </c>
      <c r="S4049" s="14" t="str">
        <f t="shared" si="509"/>
        <v>|Dramas|International Movies|Romantic Movies|</v>
      </c>
      <c r="T4049" s="14" t="str">
        <f t="shared" si="510"/>
        <v>|Ruel S. Bayani|</v>
      </c>
      <c r="U4049" s="14" t="str">
        <f t="shared" si="511"/>
        <v>|Anne Curtis|Derek Ramsay|Cristine Reyes|Tirso Cruz III|Carmi Martin|John Arcilla|Marlann Flores|Ron Morales|Kat Alano|</v>
      </c>
    </row>
    <row r="4050" spans="1:21">
      <c r="A4050" s="14" t="s">
        <v>19058</v>
      </c>
      <c r="B4050" s="14" t="s">
        <v>48</v>
      </c>
      <c r="C4050" s="14" t="s">
        <v>19059</v>
      </c>
      <c r="D4050" s="14" t="s">
        <v>19060</v>
      </c>
      <c r="E4050" s="14" t="s">
        <v>19061</v>
      </c>
      <c r="F4050" s="14" t="s">
        <v>121</v>
      </c>
      <c r="G4050" s="26">
        <v>43526</v>
      </c>
      <c r="H4050" s="14">
        <v>2018</v>
      </c>
      <c r="I4050" s="14" t="s">
        <v>360</v>
      </c>
      <c r="J4050" s="14" t="s">
        <v>1062</v>
      </c>
      <c r="K4050" s="14" t="s">
        <v>475</v>
      </c>
      <c r="L4050" s="14" t="s">
        <v>19062</v>
      </c>
      <c r="M4050" s="14">
        <f t="shared" si="504"/>
        <v>2019</v>
      </c>
      <c r="N4050" s="14">
        <f t="shared" si="505"/>
        <v>3</v>
      </c>
      <c r="O4050" s="14" t="str">
        <f>IFERROR(VLOOKUP(I4050,Lists!$F$2:$G$16,2,FALSE()),"Not Rated")</f>
        <v>Adults</v>
      </c>
      <c r="P4050" s="14">
        <f t="shared" si="506"/>
        <v>118</v>
      </c>
      <c r="Q4050" s="14" t="str">
        <f t="shared" si="507"/>
        <v>Japan</v>
      </c>
      <c r="R4050" s="14" t="str">
        <f t="shared" si="508"/>
        <v>|Japan|</v>
      </c>
      <c r="S4050" s="14" t="str">
        <f t="shared" si="509"/>
        <v>|Dramas|International Movies|</v>
      </c>
      <c r="T4050" s="14" t="str">
        <f t="shared" si="510"/>
        <v>|Isao Yukisada|</v>
      </c>
      <c r="U4050" s="14" t="str">
        <f t="shared" si="511"/>
        <v>|Fumi Nikaido|Ryo Yoshizawa|Shuhei Uesugi|Sumire|Shiori Doi|Aoi Morikawa|</v>
      </c>
    </row>
    <row r="4051" spans="1:21">
      <c r="A4051" s="14" t="s">
        <v>19063</v>
      </c>
      <c r="B4051" s="14" t="s">
        <v>48</v>
      </c>
      <c r="C4051" s="14" t="s">
        <v>19064</v>
      </c>
      <c r="D4051" s="14" t="s">
        <v>19065</v>
      </c>
      <c r="E4051" s="14" t="s">
        <v>19066</v>
      </c>
      <c r="F4051" s="14" t="s">
        <v>117</v>
      </c>
      <c r="G4051" s="26">
        <v>43526</v>
      </c>
      <c r="H4051" s="14">
        <v>2018</v>
      </c>
      <c r="I4051" s="14" t="s">
        <v>360</v>
      </c>
      <c r="J4051" s="14" t="s">
        <v>5390</v>
      </c>
      <c r="K4051" s="14" t="s">
        <v>612</v>
      </c>
      <c r="L4051" s="14" t="s">
        <v>19067</v>
      </c>
      <c r="M4051" s="14">
        <f t="shared" si="504"/>
        <v>2019</v>
      </c>
      <c r="N4051" s="14">
        <f t="shared" si="505"/>
        <v>3</v>
      </c>
      <c r="O4051" s="14" t="str">
        <f>IFERROR(VLOOKUP(I4051,Lists!$F$2:$G$16,2,FALSE()),"Not Rated")</f>
        <v>Adults</v>
      </c>
      <c r="P4051" s="14">
        <f t="shared" si="506"/>
        <v>162</v>
      </c>
      <c r="Q4051" s="14" t="str">
        <f t="shared" si="507"/>
        <v>Unknown</v>
      </c>
      <c r="R4051" s="14" t="str">
        <f t="shared" si="508"/>
        <v>|Unknown|</v>
      </c>
      <c r="S4051" s="14" t="str">
        <f t="shared" si="509"/>
        <v>|Action &amp; Adventure|Dramas|International Movies|</v>
      </c>
      <c r="T4051" s="14" t="str">
        <f t="shared" si="510"/>
        <v>|A.R. Murugadoss|</v>
      </c>
      <c r="U4051" s="14" t="str">
        <f t="shared" si="511"/>
        <v>|Vijay|Varalakshmi Sarathkumar|Keerthi Suresh|Radha Ravi|Pala Karuppaiah|Yogi Babu|</v>
      </c>
    </row>
    <row r="4052" spans="1:21">
      <c r="A4052" s="14" t="s">
        <v>19068</v>
      </c>
      <c r="B4052" s="14" t="s">
        <v>48</v>
      </c>
      <c r="C4052" s="14" t="s">
        <v>19069</v>
      </c>
      <c r="D4052" s="14" t="s">
        <v>19070</v>
      </c>
      <c r="E4052" s="14" t="s">
        <v>117</v>
      </c>
      <c r="F4052" s="14" t="s">
        <v>19071</v>
      </c>
      <c r="G4052" s="26">
        <v>43526</v>
      </c>
      <c r="H4052" s="14">
        <v>2018</v>
      </c>
      <c r="I4052" s="14" t="s">
        <v>360</v>
      </c>
      <c r="J4052" s="14" t="s">
        <v>1330</v>
      </c>
      <c r="K4052" s="14" t="s">
        <v>496</v>
      </c>
      <c r="L4052" s="14" t="s">
        <v>19072</v>
      </c>
      <c r="M4052" s="14">
        <f t="shared" si="504"/>
        <v>2019</v>
      </c>
      <c r="N4052" s="14">
        <f t="shared" si="505"/>
        <v>3</v>
      </c>
      <c r="O4052" s="14" t="str">
        <f>IFERROR(VLOOKUP(I4052,Lists!$F$2:$G$16,2,FALSE()),"Not Rated")</f>
        <v>Adults</v>
      </c>
      <c r="P4052" s="14">
        <f t="shared" si="506"/>
        <v>89</v>
      </c>
      <c r="Q4052" s="14" t="str">
        <f t="shared" si="507"/>
        <v>Austria</v>
      </c>
      <c r="R4052" s="14" t="str">
        <f t="shared" si="508"/>
        <v>|Austria|Iraq|United States|</v>
      </c>
      <c r="S4052" s="14" t="str">
        <f t="shared" si="509"/>
        <v>|Documentaries|International Movies|</v>
      </c>
      <c r="T4052" s="14" t="str">
        <f t="shared" si="510"/>
        <v>|Fritz Ofner|</v>
      </c>
      <c r="U4052" s="14" t="str">
        <f t="shared" si="511"/>
        <v>|Unknown|</v>
      </c>
    </row>
    <row r="4053" spans="1:21">
      <c r="A4053" s="14" t="s">
        <v>19073</v>
      </c>
      <c r="B4053" s="14" t="s">
        <v>48</v>
      </c>
      <c r="C4053" s="14" t="s">
        <v>19074</v>
      </c>
      <c r="D4053" s="14" t="s">
        <v>19075</v>
      </c>
      <c r="E4053" s="14" t="s">
        <v>19076</v>
      </c>
      <c r="F4053" s="14" t="s">
        <v>139</v>
      </c>
      <c r="G4053" s="26">
        <v>43525</v>
      </c>
      <c r="H4053" s="14">
        <v>2018</v>
      </c>
      <c r="I4053" s="14" t="s">
        <v>360</v>
      </c>
      <c r="J4053" s="14" t="s">
        <v>1330</v>
      </c>
      <c r="K4053" s="14" t="s">
        <v>784</v>
      </c>
      <c r="L4053" s="14" t="s">
        <v>19077</v>
      </c>
      <c r="M4053" s="14">
        <f t="shared" si="504"/>
        <v>2019</v>
      </c>
      <c r="N4053" s="14">
        <f t="shared" si="505"/>
        <v>3</v>
      </c>
      <c r="O4053" s="14" t="str">
        <f>IFERROR(VLOOKUP(I4053,Lists!$F$2:$G$16,2,FALSE()),"Not Rated")</f>
        <v>Adults</v>
      </c>
      <c r="P4053" s="14">
        <f t="shared" si="506"/>
        <v>89</v>
      </c>
      <c r="Q4053" s="14" t="str">
        <f t="shared" si="507"/>
        <v>Thailand</v>
      </c>
      <c r="R4053" s="14" t="str">
        <f t="shared" si="508"/>
        <v>|Thailand|</v>
      </c>
      <c r="S4053" s="14" t="str">
        <f t="shared" si="509"/>
        <v>|Documentaries|International Movies|Sports Movies|</v>
      </c>
      <c r="T4053" s="14" t="str">
        <f t="shared" si="510"/>
        <v>|Nottapon Boonprakob|</v>
      </c>
      <c r="U4053" s="14" t="str">
        <f t="shared" si="511"/>
        <v>|Artiwara Kongmalai|</v>
      </c>
    </row>
    <row r="4054" spans="1:21">
      <c r="A4054" s="14" t="s">
        <v>19078</v>
      </c>
      <c r="B4054" s="14" t="s">
        <v>48</v>
      </c>
      <c r="C4054" s="14" t="s">
        <v>19079</v>
      </c>
      <c r="D4054" s="14" t="s">
        <v>13451</v>
      </c>
      <c r="E4054" s="14" t="s">
        <v>117</v>
      </c>
      <c r="F4054" s="14" t="s">
        <v>139</v>
      </c>
      <c r="G4054" s="26">
        <v>43525</v>
      </c>
      <c r="H4054" s="14">
        <v>2018</v>
      </c>
      <c r="I4054" s="14" t="s">
        <v>361</v>
      </c>
      <c r="J4054" s="14" t="s">
        <v>1096</v>
      </c>
      <c r="K4054" s="14" t="s">
        <v>2701</v>
      </c>
      <c r="L4054" s="14" t="s">
        <v>19080</v>
      </c>
      <c r="M4054" s="14">
        <f t="shared" si="504"/>
        <v>2019</v>
      </c>
      <c r="N4054" s="14">
        <f t="shared" si="505"/>
        <v>3</v>
      </c>
      <c r="O4054" s="14" t="str">
        <f>IFERROR(VLOOKUP(I4054,Lists!$F$2:$G$16,2,FALSE()),"Not Rated")</f>
        <v>Teens</v>
      </c>
      <c r="P4054" s="14">
        <f t="shared" si="506"/>
        <v>108</v>
      </c>
      <c r="Q4054" s="14" t="str">
        <f t="shared" si="507"/>
        <v>Thailand</v>
      </c>
      <c r="R4054" s="14" t="str">
        <f t="shared" si="508"/>
        <v>|Thailand|</v>
      </c>
      <c r="S4054" s="14" t="str">
        <f t="shared" si="509"/>
        <v>|Documentaries|International Movies|Music &amp; Musicals|</v>
      </c>
      <c r="T4054" s="14" t="str">
        <f t="shared" si="510"/>
        <v>|Nawapol Thamrongrattanarit|</v>
      </c>
      <c r="U4054" s="14" t="str">
        <f t="shared" si="511"/>
        <v>|Unknown|</v>
      </c>
    </row>
    <row r="4055" spans="1:21">
      <c r="A4055" s="14" t="s">
        <v>19081</v>
      </c>
      <c r="B4055" s="14" t="s">
        <v>48</v>
      </c>
      <c r="C4055" s="14" t="s">
        <v>19082</v>
      </c>
      <c r="D4055" s="14" t="s">
        <v>19083</v>
      </c>
      <c r="E4055" s="14" t="s">
        <v>19084</v>
      </c>
      <c r="F4055" s="14" t="s">
        <v>2970</v>
      </c>
      <c r="G4055" s="26">
        <v>43525</v>
      </c>
      <c r="H4055" s="14">
        <v>2018</v>
      </c>
      <c r="I4055" s="14" t="s">
        <v>360</v>
      </c>
      <c r="J4055" s="14" t="s">
        <v>560</v>
      </c>
      <c r="K4055" s="14" t="s">
        <v>529</v>
      </c>
      <c r="L4055" s="14" t="s">
        <v>19085</v>
      </c>
      <c r="M4055" s="14">
        <f t="shared" si="504"/>
        <v>2019</v>
      </c>
      <c r="N4055" s="14">
        <f t="shared" si="505"/>
        <v>3</v>
      </c>
      <c r="O4055" s="14" t="str">
        <f>IFERROR(VLOOKUP(I4055,Lists!$F$2:$G$16,2,FALSE()),"Not Rated")</f>
        <v>Adults</v>
      </c>
      <c r="P4055" s="14">
        <f t="shared" si="506"/>
        <v>103</v>
      </c>
      <c r="Q4055" s="14" t="str">
        <f t="shared" si="507"/>
        <v>France</v>
      </c>
      <c r="R4055" s="14" t="str">
        <f t="shared" si="508"/>
        <v>|France|Belgium|</v>
      </c>
      <c r="S4055" s="14" t="str">
        <f t="shared" si="509"/>
        <v>|Comedies|International Movies|</v>
      </c>
      <c r="T4055" s="14" t="str">
        <f t="shared" si="510"/>
        <v>|Xavier Gens|</v>
      </c>
      <c r="U4055" s="14" t="str">
        <f t="shared" si="511"/>
        <v>|Manu Payet|Jonathan Cohen|Monsieur Poulpe|Alice Belaïdi|Alix Poisson|</v>
      </c>
    </row>
    <row r="4056" spans="1:21">
      <c r="A4056" s="14" t="s">
        <v>19086</v>
      </c>
      <c r="B4056" s="14" t="s">
        <v>49</v>
      </c>
      <c r="C4056" s="14" t="s">
        <v>19087</v>
      </c>
      <c r="D4056" s="14" t="s">
        <v>117</v>
      </c>
      <c r="E4056" s="14" t="s">
        <v>117</v>
      </c>
      <c r="F4056" s="14" t="s">
        <v>116</v>
      </c>
      <c r="G4056" s="26">
        <v>43525</v>
      </c>
      <c r="H4056" s="14">
        <v>2019</v>
      </c>
      <c r="I4056" s="14" t="s">
        <v>360</v>
      </c>
      <c r="J4056" s="14" t="s">
        <v>105</v>
      </c>
      <c r="K4056" s="14" t="s">
        <v>773</v>
      </c>
      <c r="L4056" s="14" t="s">
        <v>19088</v>
      </c>
      <c r="M4056" s="14">
        <f t="shared" si="504"/>
        <v>2019</v>
      </c>
      <c r="N4056" s="14">
        <f t="shared" si="505"/>
        <v>3</v>
      </c>
      <c r="O4056" s="14" t="str">
        <f>IFERROR(VLOOKUP(I4056,Lists!$F$2:$G$16,2,FALSE()),"Not Rated")</f>
        <v>Adults</v>
      </c>
      <c r="P4056" s="14">
        <f t="shared" si="506"/>
        <v>1</v>
      </c>
      <c r="Q4056" s="14" t="str">
        <f t="shared" si="507"/>
        <v>India</v>
      </c>
      <c r="R4056" s="14" t="str">
        <f t="shared" si="508"/>
        <v>|India|</v>
      </c>
      <c r="S4056" s="14" t="str">
        <f t="shared" si="509"/>
        <v>|Docuseries|International TV Shows|</v>
      </c>
      <c r="T4056" s="14" t="str">
        <f t="shared" si="510"/>
        <v>|Unknown|</v>
      </c>
      <c r="U4056" s="14" t="str">
        <f t="shared" si="511"/>
        <v>|Unknown|</v>
      </c>
    </row>
    <row r="4057" spans="1:21">
      <c r="A4057" s="14" t="s">
        <v>19089</v>
      </c>
      <c r="B4057" s="14" t="s">
        <v>49</v>
      </c>
      <c r="C4057" s="14" t="s">
        <v>19090</v>
      </c>
      <c r="D4057" s="14" t="s">
        <v>117</v>
      </c>
      <c r="E4057" s="14" t="s">
        <v>19091</v>
      </c>
      <c r="F4057" s="14" t="s">
        <v>117</v>
      </c>
      <c r="G4057" s="26">
        <v>43525</v>
      </c>
      <c r="H4057" s="14">
        <v>2019</v>
      </c>
      <c r="I4057" s="14" t="s">
        <v>365</v>
      </c>
      <c r="J4057" s="14" t="s">
        <v>106</v>
      </c>
      <c r="K4057" s="14" t="s">
        <v>3011</v>
      </c>
      <c r="L4057" s="14" t="s">
        <v>19092</v>
      </c>
      <c r="M4057" s="14">
        <f t="shared" si="504"/>
        <v>2019</v>
      </c>
      <c r="N4057" s="14">
        <f t="shared" si="505"/>
        <v>3</v>
      </c>
      <c r="O4057" s="14" t="str">
        <f>IFERROR(VLOOKUP(I4057,Lists!$F$2:$G$16,2,FALSE()),"Not Rated")</f>
        <v>Kids</v>
      </c>
      <c r="P4057" s="14">
        <f t="shared" si="506"/>
        <v>2</v>
      </c>
      <c r="Q4057" s="14" t="str">
        <f t="shared" si="507"/>
        <v>Unknown</v>
      </c>
      <c r="R4057" s="14" t="str">
        <f t="shared" si="508"/>
        <v>|Unknown|</v>
      </c>
      <c r="S4057" s="14" t="str">
        <f t="shared" si="509"/>
        <v>|Kids' TV|Korean TV Shows|TV Comedies|</v>
      </c>
      <c r="T4057" s="14" t="str">
        <f t="shared" si="510"/>
        <v>|Unknown|</v>
      </c>
      <c r="U4057" s="14" t="str">
        <f t="shared" si="511"/>
        <v>|Hong Bum-ki|Eddy Lee|Ahn Hyo-min|Kang Shi-hyun|Tom Wayland|Erica Schroeder|</v>
      </c>
    </row>
    <row r="4058" spans="1:21">
      <c r="A4058" s="14" t="s">
        <v>19093</v>
      </c>
      <c r="B4058" s="14" t="s">
        <v>49</v>
      </c>
      <c r="C4058" s="14" t="s">
        <v>19094</v>
      </c>
      <c r="D4058" s="14" t="s">
        <v>117</v>
      </c>
      <c r="E4058" s="14" t="s">
        <v>117</v>
      </c>
      <c r="F4058" s="14" t="s">
        <v>117</v>
      </c>
      <c r="G4058" s="26">
        <v>43525</v>
      </c>
      <c r="H4058" s="14">
        <v>2019</v>
      </c>
      <c r="I4058" s="14" t="s">
        <v>360</v>
      </c>
      <c r="J4058" s="14" t="s">
        <v>105</v>
      </c>
      <c r="K4058" s="14" t="s">
        <v>257</v>
      </c>
      <c r="L4058" s="14" t="s">
        <v>19095</v>
      </c>
      <c r="M4058" s="14">
        <f t="shared" si="504"/>
        <v>2019</v>
      </c>
      <c r="N4058" s="14">
        <f t="shared" si="505"/>
        <v>3</v>
      </c>
      <c r="O4058" s="14" t="str">
        <f>IFERROR(VLOOKUP(I4058,Lists!$F$2:$G$16,2,FALSE()),"Not Rated")</f>
        <v>Adults</v>
      </c>
      <c r="P4058" s="14">
        <f t="shared" si="506"/>
        <v>1</v>
      </c>
      <c r="Q4058" s="14" t="str">
        <f t="shared" si="507"/>
        <v>Unknown</v>
      </c>
      <c r="R4058" s="14" t="str">
        <f t="shared" si="508"/>
        <v>|Unknown|</v>
      </c>
      <c r="S4058" s="14" t="str">
        <f t="shared" si="509"/>
        <v>|Docuseries|</v>
      </c>
      <c r="T4058" s="14" t="str">
        <f t="shared" si="510"/>
        <v>|Unknown|</v>
      </c>
      <c r="U4058" s="14" t="str">
        <f t="shared" si="511"/>
        <v>|Unknown|</v>
      </c>
    </row>
    <row r="4059" spans="1:21">
      <c r="A4059" s="14" t="s">
        <v>19096</v>
      </c>
      <c r="B4059" s="14" t="s">
        <v>49</v>
      </c>
      <c r="C4059" s="14" t="s">
        <v>19097</v>
      </c>
      <c r="D4059" s="14" t="s">
        <v>117</v>
      </c>
      <c r="E4059" s="14" t="s">
        <v>19098</v>
      </c>
      <c r="F4059" s="14" t="s">
        <v>119</v>
      </c>
      <c r="G4059" s="26">
        <v>43525</v>
      </c>
      <c r="H4059" s="14">
        <v>2019</v>
      </c>
      <c r="I4059" s="14" t="s">
        <v>361</v>
      </c>
      <c r="J4059" s="14" t="s">
        <v>105</v>
      </c>
      <c r="K4059" s="14" t="s">
        <v>249</v>
      </c>
      <c r="L4059" s="14" t="s">
        <v>19099</v>
      </c>
      <c r="M4059" s="14">
        <f t="shared" si="504"/>
        <v>2019</v>
      </c>
      <c r="N4059" s="14">
        <f t="shared" si="505"/>
        <v>3</v>
      </c>
      <c r="O4059" s="14" t="str">
        <f>IFERROR(VLOOKUP(I4059,Lists!$F$2:$G$16,2,FALSE()),"Not Rated")</f>
        <v>Teens</v>
      </c>
      <c r="P4059" s="14">
        <f t="shared" si="506"/>
        <v>1</v>
      </c>
      <c r="Q4059" s="14" t="str">
        <f t="shared" si="507"/>
        <v>Canada</v>
      </c>
      <c r="R4059" s="14" t="str">
        <f t="shared" si="508"/>
        <v>|Canada|</v>
      </c>
      <c r="S4059" s="14" t="str">
        <f t="shared" si="509"/>
        <v>|TV Dramas|</v>
      </c>
      <c r="T4059" s="14" t="str">
        <f t="shared" si="510"/>
        <v>|Unknown|</v>
      </c>
      <c r="U4059" s="14" t="str">
        <f t="shared" si="511"/>
        <v>|William Baldwin|Kathleen Robertson|Spencer MacPherson|Taylor Thorne|Amalia Williamson|Michelle Nolden|Peter MacNeill|Natalie Lisinska|</v>
      </c>
    </row>
    <row r="4060" spans="1:21">
      <c r="A4060" s="14" t="s">
        <v>19100</v>
      </c>
      <c r="B4060" s="14" t="s">
        <v>48</v>
      </c>
      <c r="C4060" s="14" t="s">
        <v>19101</v>
      </c>
      <c r="D4060" s="14" t="s">
        <v>19102</v>
      </c>
      <c r="E4060" s="14" t="s">
        <v>19103</v>
      </c>
      <c r="F4060" s="14" t="s">
        <v>119</v>
      </c>
      <c r="G4060" s="26">
        <v>43525</v>
      </c>
      <c r="H4060" s="14">
        <v>2014</v>
      </c>
      <c r="I4060" s="14" t="s">
        <v>368</v>
      </c>
      <c r="J4060" s="14" t="s">
        <v>872</v>
      </c>
      <c r="K4060" s="14" t="s">
        <v>481</v>
      </c>
      <c r="L4060" s="14" t="s">
        <v>19104</v>
      </c>
      <c r="M4060" s="14">
        <f t="shared" si="504"/>
        <v>2019</v>
      </c>
      <c r="N4060" s="14">
        <f t="shared" si="505"/>
        <v>3</v>
      </c>
      <c r="O4060" s="14" t="str">
        <f>IFERROR(VLOOKUP(I4060,Lists!$F$2:$G$16,2,FALSE()),"Not Rated")</f>
        <v>Kids</v>
      </c>
      <c r="P4060" s="14">
        <f t="shared" si="506"/>
        <v>87</v>
      </c>
      <c r="Q4060" s="14" t="str">
        <f t="shared" si="507"/>
        <v>Canada</v>
      </c>
      <c r="R4060" s="14" t="str">
        <f t="shared" si="508"/>
        <v>|Canada|</v>
      </c>
      <c r="S4060" s="14" t="str">
        <f t="shared" si="509"/>
        <v>|Children &amp; Family Movies|Comedies|</v>
      </c>
      <c r="T4060" s="14" t="str">
        <f t="shared" si="510"/>
        <v>|Jonathan A. Rosenbaum|</v>
      </c>
      <c r="U4060" s="14" t="str">
        <f t="shared" si="511"/>
        <v>|Bradley Steven Perry|Joshua J. Ballard|Tyrel Jackson Williams|Brittney Wilson|Taylor Russell|Nicholas Coombe|Rachelle Gillis|Kevin O'Grady|</v>
      </c>
    </row>
    <row r="4061" spans="1:21">
      <c r="A4061" s="14" t="s">
        <v>19105</v>
      </c>
      <c r="B4061" s="14" t="s">
        <v>48</v>
      </c>
      <c r="C4061" s="14" t="s">
        <v>19106</v>
      </c>
      <c r="D4061" s="14" t="s">
        <v>19107</v>
      </c>
      <c r="E4061" s="14" t="s">
        <v>19108</v>
      </c>
      <c r="F4061" s="14" t="s">
        <v>2247</v>
      </c>
      <c r="G4061" s="26">
        <v>43525</v>
      </c>
      <c r="H4061" s="14">
        <v>2018</v>
      </c>
      <c r="I4061" s="14" t="s">
        <v>361</v>
      </c>
      <c r="J4061" s="14" t="s">
        <v>730</v>
      </c>
      <c r="K4061" s="14" t="s">
        <v>1656</v>
      </c>
      <c r="L4061" s="14" t="s">
        <v>19109</v>
      </c>
      <c r="M4061" s="14">
        <f t="shared" si="504"/>
        <v>2019</v>
      </c>
      <c r="N4061" s="14">
        <f t="shared" si="505"/>
        <v>3</v>
      </c>
      <c r="O4061" s="14" t="str">
        <f>IFERROR(VLOOKUP(I4061,Lists!$F$2:$G$16,2,FALSE()),"Not Rated")</f>
        <v>Teens</v>
      </c>
      <c r="P4061" s="14">
        <f t="shared" si="506"/>
        <v>93</v>
      </c>
      <c r="Q4061" s="14" t="str">
        <f t="shared" si="507"/>
        <v>United States</v>
      </c>
      <c r="R4061" s="14" t="str">
        <f t="shared" si="508"/>
        <v>|United States|France|</v>
      </c>
      <c r="S4061" s="14" t="str">
        <f t="shared" si="509"/>
        <v>|Horror Movies|International Movies|Thrillers|</v>
      </c>
      <c r="T4061" s="14" t="str">
        <f t="shared" si="510"/>
        <v>|Franck Phelizon|</v>
      </c>
      <c r="U4061" s="14" t="str">
        <f t="shared" si="511"/>
        <v>|Andrei Indreies|Jean-Baptiste Heuet|Jose Atuncar|Pierre Porquet|Claudine Bertin|Gabriella Jordan|Effie Rey|Catalin Morar|Antoine Rodriguez|</v>
      </c>
    </row>
    <row r="4062" spans="1:21">
      <c r="A4062" s="14" t="s">
        <v>19110</v>
      </c>
      <c r="B4062" s="14" t="s">
        <v>48</v>
      </c>
      <c r="C4062" s="14" t="s">
        <v>19111</v>
      </c>
      <c r="D4062" s="14" t="s">
        <v>19112</v>
      </c>
      <c r="E4062" s="14" t="s">
        <v>19113</v>
      </c>
      <c r="F4062" s="14" t="s">
        <v>115</v>
      </c>
      <c r="G4062" s="26">
        <v>43525</v>
      </c>
      <c r="H4062" s="14">
        <v>2012</v>
      </c>
      <c r="I4062" s="14" t="s">
        <v>368</v>
      </c>
      <c r="J4062" s="14" t="s">
        <v>404</v>
      </c>
      <c r="K4062" s="14" t="s">
        <v>481</v>
      </c>
      <c r="L4062" s="14" t="s">
        <v>19114</v>
      </c>
      <c r="M4062" s="14">
        <f t="shared" si="504"/>
        <v>2019</v>
      </c>
      <c r="N4062" s="14">
        <f t="shared" si="505"/>
        <v>3</v>
      </c>
      <c r="O4062" s="14" t="str">
        <f>IFERROR(VLOOKUP(I4062,Lists!$F$2:$G$16,2,FALSE()),"Not Rated")</f>
        <v>Kids</v>
      </c>
      <c r="P4062" s="14">
        <f t="shared" si="506"/>
        <v>90</v>
      </c>
      <c r="Q4062" s="14" t="str">
        <f t="shared" si="507"/>
        <v>United States</v>
      </c>
      <c r="R4062" s="14" t="str">
        <f t="shared" si="508"/>
        <v>|United States|</v>
      </c>
      <c r="S4062" s="14" t="str">
        <f t="shared" si="509"/>
        <v>|Children &amp; Family Movies|Comedies|</v>
      </c>
      <c r="T4062" s="14" t="str">
        <f t="shared" si="510"/>
        <v>|Peter Howitt|</v>
      </c>
      <c r="U4062" s="14" t="str">
        <f t="shared" si="511"/>
        <v>|Debby Ryan|Sarena Parmar|Adam DiMarco|Merritt Patterson|Nancy Robertson|</v>
      </c>
    </row>
    <row r="4063" spans="1:21">
      <c r="A4063" s="14" t="s">
        <v>19115</v>
      </c>
      <c r="B4063" s="14" t="s">
        <v>48</v>
      </c>
      <c r="C4063" s="14" t="s">
        <v>19116</v>
      </c>
      <c r="D4063" s="14" t="s">
        <v>551</v>
      </c>
      <c r="E4063" s="14" t="s">
        <v>18564</v>
      </c>
      <c r="F4063" s="14" t="s">
        <v>117</v>
      </c>
      <c r="G4063" s="26">
        <v>43525</v>
      </c>
      <c r="H4063" s="14">
        <v>2018</v>
      </c>
      <c r="I4063" s="14" t="s">
        <v>361</v>
      </c>
      <c r="J4063" s="14" t="s">
        <v>2675</v>
      </c>
      <c r="K4063" s="14" t="s">
        <v>1527</v>
      </c>
      <c r="L4063" s="14" t="s">
        <v>18565</v>
      </c>
      <c r="M4063" s="14">
        <f t="shared" si="504"/>
        <v>2019</v>
      </c>
      <c r="N4063" s="14">
        <f t="shared" si="505"/>
        <v>3</v>
      </c>
      <c r="O4063" s="14" t="str">
        <f>IFERROR(VLOOKUP(I4063,Lists!$F$2:$G$16,2,FALSE()),"Not Rated")</f>
        <v>Teens</v>
      </c>
      <c r="P4063" s="14">
        <f t="shared" si="506"/>
        <v>131</v>
      </c>
      <c r="Q4063" s="14" t="str">
        <f t="shared" si="507"/>
        <v>Unknown</v>
      </c>
      <c r="R4063" s="14" t="str">
        <f t="shared" si="508"/>
        <v>|Unknown|</v>
      </c>
      <c r="S4063" s="14" t="str">
        <f t="shared" si="509"/>
        <v>|Dramas|International Movies|Music &amp; Musicals|</v>
      </c>
      <c r="T4063" s="14" t="str">
        <f t="shared" si="510"/>
        <v>|Rajiv Menon|</v>
      </c>
      <c r="U4063" s="14" t="str">
        <f t="shared" si="511"/>
        <v>|G.V. Prakash Kumar|Nedumudi Venu|Aparna Balamurali|Divyadarshini|Vineeth|Kumaravel|Ravi Prakash|Sumesh|</v>
      </c>
    </row>
    <row r="4064" spans="1:21">
      <c r="A4064" s="14" t="s">
        <v>19117</v>
      </c>
      <c r="B4064" s="14" t="s">
        <v>48</v>
      </c>
      <c r="C4064" s="14" t="s">
        <v>19118</v>
      </c>
      <c r="D4064" s="14" t="s">
        <v>19119</v>
      </c>
      <c r="E4064" s="14" t="s">
        <v>19120</v>
      </c>
      <c r="F4064" s="14" t="s">
        <v>19121</v>
      </c>
      <c r="G4064" s="26">
        <v>43525</v>
      </c>
      <c r="H4064" s="14">
        <v>2019</v>
      </c>
      <c r="I4064" s="14" t="s">
        <v>362</v>
      </c>
      <c r="J4064" s="14" t="s">
        <v>1033</v>
      </c>
      <c r="K4064" s="14" t="s">
        <v>11391</v>
      </c>
      <c r="L4064" s="14" t="s">
        <v>19122</v>
      </c>
      <c r="M4064" s="14">
        <f t="shared" si="504"/>
        <v>2019</v>
      </c>
      <c r="N4064" s="14">
        <f t="shared" si="505"/>
        <v>3</v>
      </c>
      <c r="O4064" s="14" t="str">
        <f>IFERROR(VLOOKUP(I4064,Lists!$F$2:$G$16,2,FALSE()),"Not Rated")</f>
        <v>Older Kids</v>
      </c>
      <c r="P4064" s="14">
        <f t="shared" si="506"/>
        <v>114</v>
      </c>
      <c r="Q4064" s="14" t="str">
        <f t="shared" si="507"/>
        <v>United Kingdom</v>
      </c>
      <c r="R4064" s="14" t="str">
        <f t="shared" si="508"/>
        <v>|United Kingdom|Malawi|</v>
      </c>
      <c r="S4064" s="14" t="str">
        <f t="shared" si="509"/>
        <v>|Children &amp; Family Movies|Dramas|Independent Movies|</v>
      </c>
      <c r="T4064" s="14" t="str">
        <f t="shared" si="510"/>
        <v>|Chiwetel Ejiofor|</v>
      </c>
      <c r="U4064" s="14" t="str">
        <f t="shared" si="511"/>
        <v>|Maxwell Simba|Chiwetel Ejiofor|Aïssa Maïga|Lily Banda|Lemogang Tsipa|Philbert Falakeza|Joseph Marcell|Noma Dumezweni|</v>
      </c>
    </row>
    <row r="4065" spans="1:21">
      <c r="A4065" s="14" t="s">
        <v>19123</v>
      </c>
      <c r="B4065" s="14" t="s">
        <v>49</v>
      </c>
      <c r="C4065" s="14" t="s">
        <v>19124</v>
      </c>
      <c r="D4065" s="14" t="s">
        <v>117</v>
      </c>
      <c r="E4065" s="14" t="s">
        <v>19125</v>
      </c>
      <c r="F4065" s="14" t="s">
        <v>121</v>
      </c>
      <c r="G4065" s="26">
        <v>43525</v>
      </c>
      <c r="H4065" s="14">
        <v>2018</v>
      </c>
      <c r="I4065" s="14" t="s">
        <v>361</v>
      </c>
      <c r="J4065" s="14" t="s">
        <v>107</v>
      </c>
      <c r="K4065" s="14" t="s">
        <v>1241</v>
      </c>
      <c r="L4065" s="14" t="s">
        <v>19126</v>
      </c>
      <c r="M4065" s="14">
        <f t="shared" si="504"/>
        <v>2019</v>
      </c>
      <c r="N4065" s="14">
        <f t="shared" si="505"/>
        <v>3</v>
      </c>
      <c r="O4065" s="14" t="str">
        <f>IFERROR(VLOOKUP(I4065,Lists!$F$2:$G$16,2,FALSE()),"Not Rated")</f>
        <v>Teens</v>
      </c>
      <c r="P4065" s="14">
        <f t="shared" si="506"/>
        <v>3</v>
      </c>
      <c r="Q4065" s="14" t="str">
        <f t="shared" si="507"/>
        <v>Japan</v>
      </c>
      <c r="R4065" s="14" t="str">
        <f t="shared" si="508"/>
        <v>|Japan|</v>
      </c>
      <c r="S4065" s="14" t="str">
        <f t="shared" si="509"/>
        <v>|Anime Series|International TV Shows|Teen TV Shows|</v>
      </c>
      <c r="T4065" s="14" t="str">
        <f t="shared" si="510"/>
        <v>|Unknown|</v>
      </c>
      <c r="U4065" s="14" t="str">
        <f t="shared" si="511"/>
        <v>|Hiroshi Kamiya|Daisuke Ono|Nobunaga Shimazaki|Satoshi Hino|Natsuki Hanae|Ai Kayano|Yukari Tamura|Mitsuo Iwata|Rikako Aikawa|</v>
      </c>
    </row>
    <row r="4066" spans="1:21">
      <c r="A4066" s="14" t="s">
        <v>19127</v>
      </c>
      <c r="B4066" s="14" t="s">
        <v>48</v>
      </c>
      <c r="C4066" s="14" t="s">
        <v>19128</v>
      </c>
      <c r="D4066" s="14" t="s">
        <v>19129</v>
      </c>
      <c r="E4066" s="14" t="s">
        <v>19130</v>
      </c>
      <c r="F4066" s="14" t="s">
        <v>19131</v>
      </c>
      <c r="G4066" s="26">
        <v>43525</v>
      </c>
      <c r="H4066" s="14">
        <v>2018</v>
      </c>
      <c r="I4066" s="14" t="s">
        <v>360</v>
      </c>
      <c r="J4066" s="14" t="s">
        <v>1386</v>
      </c>
      <c r="K4066" s="14" t="s">
        <v>1227</v>
      </c>
      <c r="L4066" s="14" t="s">
        <v>19132</v>
      </c>
      <c r="M4066" s="14">
        <f t="shared" si="504"/>
        <v>2019</v>
      </c>
      <c r="N4066" s="14">
        <f t="shared" si="505"/>
        <v>3</v>
      </c>
      <c r="O4066" s="14" t="str">
        <f>IFERROR(VLOOKUP(I4066,Lists!$F$2:$G$16,2,FALSE()),"Not Rated")</f>
        <v>Adults</v>
      </c>
      <c r="P4066" s="14">
        <f t="shared" si="506"/>
        <v>107</v>
      </c>
      <c r="Q4066" s="14" t="str">
        <f t="shared" si="507"/>
        <v>Paraguay</v>
      </c>
      <c r="R4066" s="14" t="str">
        <f t="shared" si="508"/>
        <v>|Paraguay|Argentina|</v>
      </c>
      <c r="S4066" s="14" t="str">
        <f t="shared" si="509"/>
        <v>|Action &amp; Adventure|International Movies|</v>
      </c>
      <c r="T4066" s="14" t="str">
        <f t="shared" si="510"/>
        <v>|Rodrigo Salomón|Pietro Scappini|</v>
      </c>
      <c r="U4066" s="14" t="str">
        <f t="shared" si="511"/>
        <v>|Luis Aguirre|Andrea Quattrocchi|Silvio Rodas|Felix Medina|Gonzalo Vivanco|Bruno Sosa|Andrea Frigerio|Mauricio A. Jortack|Rafael Rojas Doria|Roberto Weiss|Fabio Chamorro|Sergio Quiñonez Román|David Gerber|</v>
      </c>
    </row>
    <row r="4067" spans="1:21">
      <c r="A4067" s="14" t="s">
        <v>19133</v>
      </c>
      <c r="B4067" s="14" t="s">
        <v>48</v>
      </c>
      <c r="C4067" s="14" t="s">
        <v>19134</v>
      </c>
      <c r="D4067" s="14" t="s">
        <v>1460</v>
      </c>
      <c r="E4067" s="14" t="s">
        <v>19135</v>
      </c>
      <c r="F4067" s="14" t="s">
        <v>115</v>
      </c>
      <c r="G4067" s="26">
        <v>43525</v>
      </c>
      <c r="H4067" s="14">
        <v>2008</v>
      </c>
      <c r="I4067" s="14" t="s">
        <v>367</v>
      </c>
      <c r="J4067" s="14" t="s">
        <v>566</v>
      </c>
      <c r="K4067" s="14" t="s">
        <v>251</v>
      </c>
      <c r="L4067" s="14" t="s">
        <v>19136</v>
      </c>
      <c r="M4067" s="14">
        <f t="shared" si="504"/>
        <v>2019</v>
      </c>
      <c r="N4067" s="14">
        <f t="shared" si="505"/>
        <v>3</v>
      </c>
      <c r="O4067" s="14" t="str">
        <f>IFERROR(VLOOKUP(I4067,Lists!$F$2:$G$16,2,FALSE()),"Not Rated")</f>
        <v>Older Kids</v>
      </c>
      <c r="P4067" s="14">
        <f t="shared" si="506"/>
        <v>97</v>
      </c>
      <c r="Q4067" s="14" t="str">
        <f t="shared" si="507"/>
        <v>United States</v>
      </c>
      <c r="R4067" s="14" t="str">
        <f t="shared" si="508"/>
        <v>|United States|</v>
      </c>
      <c r="S4067" s="14" t="str">
        <f t="shared" si="509"/>
        <v>|Children &amp; Family Movies|</v>
      </c>
      <c r="T4067" s="14" t="str">
        <f t="shared" si="510"/>
        <v>|Mark Waters|</v>
      </c>
      <c r="U4067" s="14" t="str">
        <f t="shared" si="511"/>
        <v>|Freddie Highmore|Mary-Louise Parker|Sarah Bolger|Joan Plowright|David Strathairn|Nick Nolte|Seth Rogen|Andrew McCarthy|Martin Short|</v>
      </c>
    </row>
    <row r="4068" spans="1:21">
      <c r="A4068" s="14" t="s">
        <v>19137</v>
      </c>
      <c r="B4068" s="14" t="s">
        <v>48</v>
      </c>
      <c r="C4068" s="14" t="s">
        <v>19138</v>
      </c>
      <c r="D4068" s="14" t="s">
        <v>19139</v>
      </c>
      <c r="E4068" s="14" t="s">
        <v>19140</v>
      </c>
      <c r="F4068" s="14" t="s">
        <v>16406</v>
      </c>
      <c r="G4068" s="26">
        <v>43525</v>
      </c>
      <c r="H4068" s="14">
        <v>2018</v>
      </c>
      <c r="I4068" s="14" t="s">
        <v>360</v>
      </c>
      <c r="J4068" s="14" t="s">
        <v>560</v>
      </c>
      <c r="K4068" s="14" t="s">
        <v>605</v>
      </c>
      <c r="L4068" s="14" t="s">
        <v>19141</v>
      </c>
      <c r="M4068" s="14">
        <f t="shared" si="504"/>
        <v>2019</v>
      </c>
      <c r="N4068" s="14">
        <f t="shared" si="505"/>
        <v>3</v>
      </c>
      <c r="O4068" s="14" t="str">
        <f>IFERROR(VLOOKUP(I4068,Lists!$F$2:$G$16,2,FALSE()),"Not Rated")</f>
        <v>Adults</v>
      </c>
      <c r="P4068" s="14">
        <f t="shared" si="506"/>
        <v>103</v>
      </c>
      <c r="Q4068" s="14" t="str">
        <f t="shared" si="507"/>
        <v>Spain</v>
      </c>
      <c r="R4068" s="14" t="str">
        <f t="shared" si="508"/>
        <v>|Spain|France|</v>
      </c>
      <c r="S4068" s="14" t="str">
        <f t="shared" si="509"/>
        <v>|Dramas|International Movies|Thrillers|</v>
      </c>
      <c r="T4068" s="14" t="str">
        <f t="shared" si="510"/>
        <v>|Miguel Ángel Vivas|</v>
      </c>
      <c r="U4068" s="14" t="str">
        <f t="shared" si="511"/>
        <v>|José Coronado|Ana Wagener|Asia Ortega|Pol Monen|Ester Expósito|</v>
      </c>
    </row>
    <row r="4069" spans="1:21">
      <c r="A4069" s="14" t="s">
        <v>19142</v>
      </c>
      <c r="B4069" s="14" t="s">
        <v>48</v>
      </c>
      <c r="C4069" s="14" t="s">
        <v>19143</v>
      </c>
      <c r="D4069" s="14" t="s">
        <v>19144</v>
      </c>
      <c r="E4069" s="14" t="s">
        <v>19145</v>
      </c>
      <c r="F4069" s="14" t="s">
        <v>16406</v>
      </c>
      <c r="G4069" s="26">
        <v>43524</v>
      </c>
      <c r="H4069" s="14">
        <v>2018</v>
      </c>
      <c r="I4069" s="14" t="s">
        <v>360</v>
      </c>
      <c r="J4069" s="14" t="s">
        <v>443</v>
      </c>
      <c r="K4069" s="14" t="s">
        <v>444</v>
      </c>
      <c r="L4069" s="14" t="s">
        <v>19146</v>
      </c>
      <c r="M4069" s="14">
        <f t="shared" si="504"/>
        <v>2019</v>
      </c>
      <c r="N4069" s="14">
        <f t="shared" si="505"/>
        <v>2</v>
      </c>
      <c r="O4069" s="14" t="str">
        <f>IFERROR(VLOOKUP(I4069,Lists!$F$2:$G$16,2,FALSE()),"Not Rated")</f>
        <v>Adults</v>
      </c>
      <c r="P4069" s="14">
        <f t="shared" si="506"/>
        <v>125</v>
      </c>
      <c r="Q4069" s="14" t="str">
        <f t="shared" si="507"/>
        <v>Spain</v>
      </c>
      <c r="R4069" s="14" t="str">
        <f t="shared" si="508"/>
        <v>|Spain|France|</v>
      </c>
      <c r="S4069" s="14" t="str">
        <f t="shared" si="509"/>
        <v>|Dramas|Independent Movies|International Movies|</v>
      </c>
      <c r="T4069" s="14" t="str">
        <f t="shared" si="510"/>
        <v>|Carlos Vermut|</v>
      </c>
      <c r="U4069" s="14" t="str">
        <f t="shared" si="511"/>
        <v>|Najwa Nimri|Eva Llorach|Carme Elias|Natalia de Molina|Julián Villagrán|Ignacio Mateos|Lorena Iglesias|Vicenta N'Dongo|Inma Cuevas|Per-Olav Sorensen|</v>
      </c>
    </row>
    <row r="4070" spans="1:21">
      <c r="A4070" s="14" t="s">
        <v>19147</v>
      </c>
      <c r="B4070" s="14" t="s">
        <v>48</v>
      </c>
      <c r="C4070" s="14" t="s">
        <v>19148</v>
      </c>
      <c r="D4070" s="14" t="s">
        <v>291</v>
      </c>
      <c r="E4070" s="14" t="s">
        <v>19149</v>
      </c>
      <c r="F4070" s="14" t="s">
        <v>138</v>
      </c>
      <c r="G4070" s="26">
        <v>43523</v>
      </c>
      <c r="H4070" s="14">
        <v>2015</v>
      </c>
      <c r="I4070" s="14" t="s">
        <v>360</v>
      </c>
      <c r="J4070" s="14" t="s">
        <v>2213</v>
      </c>
      <c r="K4070" s="14" t="s">
        <v>910</v>
      </c>
      <c r="L4070" s="14" t="s">
        <v>19150</v>
      </c>
      <c r="M4070" s="14">
        <f t="shared" si="504"/>
        <v>2019</v>
      </c>
      <c r="N4070" s="14">
        <f t="shared" si="505"/>
        <v>2</v>
      </c>
      <c r="O4070" s="14" t="str">
        <f>IFERROR(VLOOKUP(I4070,Lists!$F$2:$G$16,2,FALSE()),"Not Rated")</f>
        <v>Adults</v>
      </c>
      <c r="P4070" s="14">
        <f t="shared" si="506"/>
        <v>130</v>
      </c>
      <c r="Q4070" s="14" t="str">
        <f t="shared" si="507"/>
        <v>Philippines</v>
      </c>
      <c r="R4070" s="14" t="str">
        <f t="shared" si="508"/>
        <v>|Philippines|</v>
      </c>
      <c r="S4070" s="14" t="str">
        <f t="shared" si="509"/>
        <v>|Dramas|International Movies|Romantic Movies|</v>
      </c>
      <c r="T4070" s="14" t="str">
        <f t="shared" si="510"/>
        <v>|Cathy Garcia-Molina|</v>
      </c>
      <c r="U4070" s="14" t="str">
        <f t="shared" si="511"/>
        <v>|John Lloyd Cruz|Bea Alonzo|Dimples Romana|Janus del Prado|James Blanco|Ahron Villena|Beatriz Saw|Shamaine Centenera|Khalil Ramos|Billy Crawford|Al Tantay|Arci Muñoz|</v>
      </c>
    </row>
    <row r="4071" spans="1:21">
      <c r="A4071" s="14" t="s">
        <v>19151</v>
      </c>
      <c r="B4071" s="14" t="s">
        <v>48</v>
      </c>
      <c r="C4071" s="14" t="s">
        <v>19152</v>
      </c>
      <c r="D4071" s="14" t="s">
        <v>18810</v>
      </c>
      <c r="E4071" s="14" t="s">
        <v>19153</v>
      </c>
      <c r="F4071" s="14" t="s">
        <v>138</v>
      </c>
      <c r="G4071" s="26">
        <v>43523</v>
      </c>
      <c r="H4071" s="14">
        <v>2015</v>
      </c>
      <c r="I4071" s="14" t="s">
        <v>361</v>
      </c>
      <c r="J4071" s="14" t="s">
        <v>1008</v>
      </c>
      <c r="K4071" s="14" t="s">
        <v>1442</v>
      </c>
      <c r="L4071" s="14" t="s">
        <v>19154</v>
      </c>
      <c r="M4071" s="14">
        <f t="shared" si="504"/>
        <v>2019</v>
      </c>
      <c r="N4071" s="14">
        <f t="shared" si="505"/>
        <v>2</v>
      </c>
      <c r="O4071" s="14" t="str">
        <f>IFERROR(VLOOKUP(I4071,Lists!$F$2:$G$16,2,FALSE()),"Not Rated")</f>
        <v>Teens</v>
      </c>
      <c r="P4071" s="14">
        <f t="shared" si="506"/>
        <v>119</v>
      </c>
      <c r="Q4071" s="14" t="str">
        <f t="shared" si="507"/>
        <v>Philippines</v>
      </c>
      <c r="R4071" s="14" t="str">
        <f t="shared" si="508"/>
        <v>|Philippines|</v>
      </c>
      <c r="S4071" s="14" t="str">
        <f t="shared" si="509"/>
        <v>|Action &amp; Adventure|Comedies|International Movies|</v>
      </c>
      <c r="T4071" s="14" t="str">
        <f t="shared" si="510"/>
        <v>|Wenn V. Deramas|</v>
      </c>
      <c r="U4071" s="14" t="str">
        <f t="shared" si="511"/>
        <v>|Vice Ganda|Coco Martin|James Reid|Nadine Lustre|Karla Estrada|Ryan Bang|Badjie Mortiz|Alonzo Muhlach|Marco Masa|Lassy Marquez|MC Calaquian|</v>
      </c>
    </row>
    <row r="4072" spans="1:21">
      <c r="A4072" s="14" t="s">
        <v>19155</v>
      </c>
      <c r="B4072" s="14" t="s">
        <v>48</v>
      </c>
      <c r="C4072" s="14" t="s">
        <v>19156</v>
      </c>
      <c r="D4072" s="14" t="s">
        <v>4685</v>
      </c>
      <c r="E4072" s="14" t="s">
        <v>19157</v>
      </c>
      <c r="F4072" s="14" t="s">
        <v>138</v>
      </c>
      <c r="G4072" s="26">
        <v>43523</v>
      </c>
      <c r="H4072" s="14">
        <v>2014</v>
      </c>
      <c r="I4072" s="14" t="s">
        <v>362</v>
      </c>
      <c r="J4072" s="14" t="s">
        <v>604</v>
      </c>
      <c r="K4072" s="14" t="s">
        <v>542</v>
      </c>
      <c r="L4072" s="14" t="s">
        <v>19158</v>
      </c>
      <c r="M4072" s="14">
        <f t="shared" si="504"/>
        <v>2019</v>
      </c>
      <c r="N4072" s="14">
        <f t="shared" si="505"/>
        <v>2</v>
      </c>
      <c r="O4072" s="14" t="str">
        <f>IFERROR(VLOOKUP(I4072,Lists!$F$2:$G$16,2,FALSE()),"Not Rated")</f>
        <v>Older Kids</v>
      </c>
      <c r="P4072" s="14">
        <f t="shared" si="506"/>
        <v>110</v>
      </c>
      <c r="Q4072" s="14" t="str">
        <f t="shared" si="507"/>
        <v>Philippines</v>
      </c>
      <c r="R4072" s="14" t="str">
        <f t="shared" si="508"/>
        <v>|Philippines|</v>
      </c>
      <c r="S4072" s="14" t="str">
        <f t="shared" si="509"/>
        <v>|Comedies|International Movies|Romantic Movies|</v>
      </c>
      <c r="T4072" s="14" t="str">
        <f t="shared" si="510"/>
        <v>|Mae Czarina Cruz|</v>
      </c>
      <c r="U4072" s="14" t="str">
        <f t="shared" si="511"/>
        <v>|Kim Chiu|Xian Lim|Empoy Marquez|Martin del Rosario|Pilita Corrales|Tirso Cruz III|Dennis Padilla|Matt Evans|Lloyd Zaragoza|Zeppi Borromeo|</v>
      </c>
    </row>
    <row r="4073" spans="1:21">
      <c r="A4073" s="14" t="s">
        <v>19159</v>
      </c>
      <c r="B4073" s="14" t="s">
        <v>48</v>
      </c>
      <c r="C4073" s="14" t="s">
        <v>19160</v>
      </c>
      <c r="D4073" s="14" t="s">
        <v>4685</v>
      </c>
      <c r="E4073" s="14" t="s">
        <v>19161</v>
      </c>
      <c r="F4073" s="14" t="s">
        <v>138</v>
      </c>
      <c r="G4073" s="26">
        <v>43523</v>
      </c>
      <c r="H4073" s="14">
        <v>2017</v>
      </c>
      <c r="I4073" s="14" t="s">
        <v>361</v>
      </c>
      <c r="J4073" s="14" t="s">
        <v>1159</v>
      </c>
      <c r="K4073" s="14" t="s">
        <v>834</v>
      </c>
      <c r="L4073" s="14" t="s">
        <v>19162</v>
      </c>
      <c r="M4073" s="14">
        <f t="shared" si="504"/>
        <v>2019</v>
      </c>
      <c r="N4073" s="14">
        <f t="shared" si="505"/>
        <v>2</v>
      </c>
      <c r="O4073" s="14" t="str">
        <f>IFERROR(VLOOKUP(I4073,Lists!$F$2:$G$16,2,FALSE()),"Not Rated")</f>
        <v>Teens</v>
      </c>
      <c r="P4073" s="14">
        <f t="shared" si="506"/>
        <v>120</v>
      </c>
      <c r="Q4073" s="14" t="str">
        <f t="shared" si="507"/>
        <v>Philippines</v>
      </c>
      <c r="R4073" s="14" t="str">
        <f t="shared" si="508"/>
        <v>|Philippines|</v>
      </c>
      <c r="S4073" s="14" t="str">
        <f t="shared" si="509"/>
        <v>|Comedies|Dramas|International Movies|</v>
      </c>
      <c r="T4073" s="14" t="str">
        <f t="shared" si="510"/>
        <v>|Mae Czarina Cruz|</v>
      </c>
      <c r="U4073" s="14" t="str">
        <f t="shared" si="511"/>
        <v>|Kathryn Bernardo|Daniel Padilla|Matteo Guidicelli|Zanjoe Marudo|Cherry Pie Picache|Lotlot De Leon|Dennis Padilla|Lito Pimentel|Joross Gamboa|Janus del Prado|</v>
      </c>
    </row>
    <row r="4074" spans="1:21">
      <c r="A4074" s="14" t="s">
        <v>19163</v>
      </c>
      <c r="B4074" s="14" t="s">
        <v>48</v>
      </c>
      <c r="C4074" s="14" t="s">
        <v>19164</v>
      </c>
      <c r="D4074" s="14" t="s">
        <v>19165</v>
      </c>
      <c r="E4074" s="14" t="s">
        <v>19166</v>
      </c>
      <c r="F4074" s="14" t="s">
        <v>116</v>
      </c>
      <c r="G4074" s="26">
        <v>43523</v>
      </c>
      <c r="H4074" s="14">
        <v>2018</v>
      </c>
      <c r="I4074" s="14" t="s">
        <v>362</v>
      </c>
      <c r="J4074" s="14" t="s">
        <v>724</v>
      </c>
      <c r="K4074" s="14" t="s">
        <v>444</v>
      </c>
      <c r="L4074" s="14" t="s">
        <v>19167</v>
      </c>
      <c r="M4074" s="14">
        <f t="shared" si="504"/>
        <v>2019</v>
      </c>
      <c r="N4074" s="14">
        <f t="shared" si="505"/>
        <v>2</v>
      </c>
      <c r="O4074" s="14" t="str">
        <f>IFERROR(VLOOKUP(I4074,Lists!$F$2:$G$16,2,FALSE()),"Not Rated")</f>
        <v>Older Kids</v>
      </c>
      <c r="P4074" s="14">
        <f t="shared" si="506"/>
        <v>102</v>
      </c>
      <c r="Q4074" s="14" t="str">
        <f t="shared" si="507"/>
        <v>India</v>
      </c>
      <c r="R4074" s="14" t="str">
        <f t="shared" si="508"/>
        <v>|India|</v>
      </c>
      <c r="S4074" s="14" t="str">
        <f t="shared" si="509"/>
        <v>|Dramas|Independent Movies|International Movies|</v>
      </c>
      <c r="T4074" s="14" t="str">
        <f t="shared" si="510"/>
        <v>|Sridhar Rangayan|</v>
      </c>
      <c r="U4074" s="14" t="str">
        <f t="shared" si="511"/>
        <v>|Mona Ambegaonkar|Anant Mahadevan|Devansh Doshi|Arpit Chaudhary|Yamini Singh|Abhay Kulkarni|Veena Nair|Disha Thakur|</v>
      </c>
    </row>
    <row r="4075" spans="1:21">
      <c r="A4075" s="14" t="s">
        <v>19168</v>
      </c>
      <c r="B4075" s="14" t="s">
        <v>48</v>
      </c>
      <c r="C4075" s="14" t="s">
        <v>19169</v>
      </c>
      <c r="D4075" s="14" t="s">
        <v>291</v>
      </c>
      <c r="E4075" s="14" t="s">
        <v>19170</v>
      </c>
      <c r="F4075" s="14" t="s">
        <v>138</v>
      </c>
      <c r="G4075" s="26">
        <v>43523</v>
      </c>
      <c r="H4075" s="14">
        <v>2013</v>
      </c>
      <c r="I4075" s="14" t="s">
        <v>361</v>
      </c>
      <c r="J4075" s="14" t="s">
        <v>443</v>
      </c>
      <c r="K4075" s="14" t="s">
        <v>834</v>
      </c>
      <c r="L4075" s="14" t="s">
        <v>19171</v>
      </c>
      <c r="M4075" s="14">
        <f t="shared" si="504"/>
        <v>2019</v>
      </c>
      <c r="N4075" s="14">
        <f t="shared" si="505"/>
        <v>2</v>
      </c>
      <c r="O4075" s="14" t="str">
        <f>IFERROR(VLOOKUP(I4075,Lists!$F$2:$G$16,2,FALSE()),"Not Rated")</f>
        <v>Teens</v>
      </c>
      <c r="P4075" s="14">
        <f t="shared" si="506"/>
        <v>125</v>
      </c>
      <c r="Q4075" s="14" t="str">
        <f t="shared" si="507"/>
        <v>Philippines</v>
      </c>
      <c r="R4075" s="14" t="str">
        <f t="shared" si="508"/>
        <v>|Philippines|</v>
      </c>
      <c r="S4075" s="14" t="str">
        <f t="shared" si="509"/>
        <v>|Comedies|Dramas|International Movies|</v>
      </c>
      <c r="T4075" s="14" t="str">
        <f t="shared" si="510"/>
        <v>|Cathy Garcia-Molina|</v>
      </c>
      <c r="U4075" s="14" t="str">
        <f t="shared" si="511"/>
        <v>|Bea Alonzo|Toni Gonzaga|Angel Locsin|Shaina Magdayao|Enchong Dee|Sam Milby|Angeline Quinto|Coney Reyes|</v>
      </c>
    </row>
    <row r="4076" spans="1:21">
      <c r="A4076" s="14" t="s">
        <v>19172</v>
      </c>
      <c r="B4076" s="14" t="s">
        <v>48</v>
      </c>
      <c r="C4076" s="14" t="s">
        <v>19173</v>
      </c>
      <c r="D4076" s="14" t="s">
        <v>291</v>
      </c>
      <c r="E4076" s="14" t="s">
        <v>19174</v>
      </c>
      <c r="F4076" s="14" t="s">
        <v>138</v>
      </c>
      <c r="G4076" s="26">
        <v>43523</v>
      </c>
      <c r="H4076" s="14">
        <v>2013</v>
      </c>
      <c r="I4076" s="14" t="s">
        <v>362</v>
      </c>
      <c r="J4076" s="14" t="s">
        <v>474</v>
      </c>
      <c r="K4076" s="14" t="s">
        <v>542</v>
      </c>
      <c r="L4076" s="14" t="s">
        <v>19175</v>
      </c>
      <c r="M4076" s="14">
        <f t="shared" si="504"/>
        <v>2019</v>
      </c>
      <c r="N4076" s="14">
        <f t="shared" si="505"/>
        <v>2</v>
      </c>
      <c r="O4076" s="14" t="str">
        <f>IFERROR(VLOOKUP(I4076,Lists!$F$2:$G$16,2,FALSE()),"Not Rated")</f>
        <v>Older Kids</v>
      </c>
      <c r="P4076" s="14">
        <f t="shared" si="506"/>
        <v>127</v>
      </c>
      <c r="Q4076" s="14" t="str">
        <f t="shared" si="507"/>
        <v>Philippines</v>
      </c>
      <c r="R4076" s="14" t="str">
        <f t="shared" si="508"/>
        <v>|Philippines|</v>
      </c>
      <c r="S4076" s="14" t="str">
        <f t="shared" si="509"/>
        <v>|Comedies|International Movies|Romantic Movies|</v>
      </c>
      <c r="T4076" s="14" t="str">
        <f t="shared" si="510"/>
        <v>|Cathy Garcia-Molina|</v>
      </c>
      <c r="U4076" s="14" t="str">
        <f t="shared" si="511"/>
        <v>|John Lloyd Cruz|Sarah Geronimo|Rowell Santiago|Al Tantay|Irma Adlawan|Joross Gamboa|Gio Alvarez|Matet De Leon|Miles Ocampo|Andre Garcia|Dante Rivero|Isabelle Daza|</v>
      </c>
    </row>
    <row r="4077" spans="1:21">
      <c r="A4077" s="14" t="s">
        <v>19176</v>
      </c>
      <c r="B4077" s="14" t="s">
        <v>48</v>
      </c>
      <c r="C4077" s="14" t="s">
        <v>19177</v>
      </c>
      <c r="D4077" s="14" t="s">
        <v>291</v>
      </c>
      <c r="E4077" s="14" t="s">
        <v>19178</v>
      </c>
      <c r="F4077" s="14" t="s">
        <v>138</v>
      </c>
      <c r="G4077" s="26">
        <v>43523</v>
      </c>
      <c r="H4077" s="14">
        <v>2017</v>
      </c>
      <c r="I4077" s="14" t="s">
        <v>361</v>
      </c>
      <c r="J4077" s="14" t="s">
        <v>1121</v>
      </c>
      <c r="K4077" s="14" t="s">
        <v>834</v>
      </c>
      <c r="L4077" s="14" t="s">
        <v>19179</v>
      </c>
      <c r="M4077" s="14">
        <f t="shared" si="504"/>
        <v>2019</v>
      </c>
      <c r="N4077" s="14">
        <f t="shared" si="505"/>
        <v>2</v>
      </c>
      <c r="O4077" s="14" t="str">
        <f>IFERROR(VLOOKUP(I4077,Lists!$F$2:$G$16,2,FALSE()),"Not Rated")</f>
        <v>Teens</v>
      </c>
      <c r="P4077" s="14">
        <f t="shared" si="506"/>
        <v>121</v>
      </c>
      <c r="Q4077" s="14" t="str">
        <f t="shared" si="507"/>
        <v>Philippines</v>
      </c>
      <c r="R4077" s="14" t="str">
        <f t="shared" si="508"/>
        <v>|Philippines|</v>
      </c>
      <c r="S4077" s="14" t="str">
        <f t="shared" si="509"/>
        <v>|Comedies|Dramas|International Movies|</v>
      </c>
      <c r="T4077" s="14" t="str">
        <f t="shared" si="510"/>
        <v>|Cathy Garcia-Molina|</v>
      </c>
      <c r="U4077" s="14" t="str">
        <f t="shared" si="511"/>
        <v>|Liza Soberano|Enrique Gil|Joey Marquez|Cai Cortez|Arlene Muchlach|Ara Mina|Ryan Bang|Joross Gamboa|Jeffrey Tam|Neils Coleta|</v>
      </c>
    </row>
    <row r="4078" spans="1:21">
      <c r="A4078" s="14" t="s">
        <v>19180</v>
      </c>
      <c r="B4078" s="14" t="s">
        <v>48</v>
      </c>
      <c r="C4078" s="14" t="s">
        <v>19181</v>
      </c>
      <c r="D4078" s="14" t="s">
        <v>291</v>
      </c>
      <c r="E4078" s="14" t="s">
        <v>19182</v>
      </c>
      <c r="F4078" s="14" t="s">
        <v>138</v>
      </c>
      <c r="G4078" s="26">
        <v>43523</v>
      </c>
      <c r="H4078" s="14">
        <v>2014</v>
      </c>
      <c r="I4078" s="14" t="s">
        <v>361</v>
      </c>
      <c r="J4078" s="14" t="s">
        <v>783</v>
      </c>
      <c r="K4078" s="14" t="s">
        <v>910</v>
      </c>
      <c r="L4078" s="14" t="s">
        <v>19183</v>
      </c>
      <c r="M4078" s="14">
        <f t="shared" si="504"/>
        <v>2019</v>
      </c>
      <c r="N4078" s="14">
        <f t="shared" si="505"/>
        <v>2</v>
      </c>
      <c r="O4078" s="14" t="str">
        <f>IFERROR(VLOOKUP(I4078,Lists!$F$2:$G$16,2,FALSE()),"Not Rated")</f>
        <v>Teens</v>
      </c>
      <c r="P4078" s="14">
        <f t="shared" si="506"/>
        <v>113</v>
      </c>
      <c r="Q4078" s="14" t="str">
        <f t="shared" si="507"/>
        <v>Philippines</v>
      </c>
      <c r="R4078" s="14" t="str">
        <f t="shared" si="508"/>
        <v>|Philippines|</v>
      </c>
      <c r="S4078" s="14" t="str">
        <f t="shared" si="509"/>
        <v>|Dramas|International Movies|Romantic Movies|</v>
      </c>
      <c r="T4078" s="14" t="str">
        <f t="shared" si="510"/>
        <v>|Cathy Garcia-Molina|</v>
      </c>
      <c r="U4078" s="14" t="str">
        <f t="shared" si="511"/>
        <v>|Kathryn Bernardo|Daniel Padilla|Richard Gomez|Dawn Zulueta|Sofia Andres|Khalil Ramos|Ian Veneracion|Pamu Pamorada|Igi Boy Flores|Marco Gumabao|</v>
      </c>
    </row>
    <row r="4079" spans="1:21">
      <c r="A4079" s="14" t="s">
        <v>19184</v>
      </c>
      <c r="B4079" s="14" t="s">
        <v>48</v>
      </c>
      <c r="C4079" s="14" t="s">
        <v>19185</v>
      </c>
      <c r="D4079" s="14" t="s">
        <v>9021</v>
      </c>
      <c r="E4079" s="14" t="s">
        <v>19186</v>
      </c>
      <c r="F4079" s="14" t="s">
        <v>138</v>
      </c>
      <c r="G4079" s="26">
        <v>43523</v>
      </c>
      <c r="H4079" s="14">
        <v>2015</v>
      </c>
      <c r="I4079" s="14" t="s">
        <v>360</v>
      </c>
      <c r="J4079" s="14" t="s">
        <v>1062</v>
      </c>
      <c r="K4079" s="14" t="s">
        <v>1527</v>
      </c>
      <c r="L4079" s="14" t="s">
        <v>19187</v>
      </c>
      <c r="M4079" s="14">
        <f t="shared" si="504"/>
        <v>2019</v>
      </c>
      <c r="N4079" s="14">
        <f t="shared" si="505"/>
        <v>2</v>
      </c>
      <c r="O4079" s="14" t="str">
        <f>IFERROR(VLOOKUP(I4079,Lists!$F$2:$G$16,2,FALSE()),"Not Rated")</f>
        <v>Adults</v>
      </c>
      <c r="P4079" s="14">
        <f t="shared" si="506"/>
        <v>118</v>
      </c>
      <c r="Q4079" s="14" t="str">
        <f t="shared" si="507"/>
        <v>Philippines</v>
      </c>
      <c r="R4079" s="14" t="str">
        <f t="shared" si="508"/>
        <v>|Philippines|</v>
      </c>
      <c r="S4079" s="14" t="str">
        <f t="shared" si="509"/>
        <v>|Dramas|International Movies|Music &amp; Musicals|</v>
      </c>
      <c r="T4079" s="14" t="str">
        <f t="shared" si="510"/>
        <v>|Dan Villegas|</v>
      </c>
      <c r="U4079" s="14" t="str">
        <f t="shared" si="511"/>
        <v>|Piolo Pascual|Sarah Geronimo|Rio Locsin|Dennis Padilla|Badjie Mortiz|Teddy Corpuz|Anna Luna|Jett Pangan|Cris Villonco|Maris Racal|</v>
      </c>
    </row>
    <row r="4080" spans="1:21">
      <c r="A4080" s="14" t="s">
        <v>19188</v>
      </c>
      <c r="B4080" s="14" t="s">
        <v>48</v>
      </c>
      <c r="C4080" s="14" t="s">
        <v>19189</v>
      </c>
      <c r="D4080" s="14" t="s">
        <v>18931</v>
      </c>
      <c r="E4080" s="14" t="s">
        <v>19190</v>
      </c>
      <c r="F4080" s="14" t="s">
        <v>138</v>
      </c>
      <c r="G4080" s="26">
        <v>43523</v>
      </c>
      <c r="H4080" s="14">
        <v>2012</v>
      </c>
      <c r="I4080" s="14" t="s">
        <v>360</v>
      </c>
      <c r="J4080" s="14" t="s">
        <v>2394</v>
      </c>
      <c r="K4080" s="14" t="s">
        <v>910</v>
      </c>
      <c r="L4080" s="14" t="s">
        <v>19191</v>
      </c>
      <c r="M4080" s="14">
        <f t="shared" si="504"/>
        <v>2019</v>
      </c>
      <c r="N4080" s="14">
        <f t="shared" si="505"/>
        <v>2</v>
      </c>
      <c r="O4080" s="14" t="str">
        <f>IFERROR(VLOOKUP(I4080,Lists!$F$2:$G$16,2,FALSE()),"Not Rated")</f>
        <v>Adults</v>
      </c>
      <c r="P4080" s="14">
        <f t="shared" si="506"/>
        <v>132</v>
      </c>
      <c r="Q4080" s="14" t="str">
        <f t="shared" si="507"/>
        <v>Philippines</v>
      </c>
      <c r="R4080" s="14" t="str">
        <f t="shared" si="508"/>
        <v>|Philippines|</v>
      </c>
      <c r="S4080" s="14" t="str">
        <f t="shared" si="509"/>
        <v>|Dramas|International Movies|Romantic Movies|</v>
      </c>
      <c r="T4080" s="14" t="str">
        <f t="shared" si="510"/>
        <v>|Olivia M. Lamasan|</v>
      </c>
      <c r="U4080" s="14" t="str">
        <f t="shared" si="511"/>
        <v>|John Lloyd Cruz|Bea Alonzo|Hilda Koronel|Ronaldo Valdez|Anita Linda|Carmi Martin|</v>
      </c>
    </row>
    <row r="4081" spans="1:21">
      <c r="A4081" s="14" t="s">
        <v>19192</v>
      </c>
      <c r="B4081" s="14" t="s">
        <v>49</v>
      </c>
      <c r="C4081" s="14" t="s">
        <v>19193</v>
      </c>
      <c r="D4081" s="14" t="s">
        <v>117</v>
      </c>
      <c r="E4081" s="14" t="s">
        <v>19194</v>
      </c>
      <c r="F4081" s="14" t="s">
        <v>115</v>
      </c>
      <c r="G4081" s="26">
        <v>43523</v>
      </c>
      <c r="H4081" s="14">
        <v>2018</v>
      </c>
      <c r="I4081" s="14" t="s">
        <v>360</v>
      </c>
      <c r="J4081" s="14" t="s">
        <v>105</v>
      </c>
      <c r="K4081" s="14" t="s">
        <v>3713</v>
      </c>
      <c r="L4081" s="14" t="s">
        <v>19195</v>
      </c>
      <c r="M4081" s="14">
        <f t="shared" si="504"/>
        <v>2019</v>
      </c>
      <c r="N4081" s="14">
        <f t="shared" si="505"/>
        <v>2</v>
      </c>
      <c r="O4081" s="14" t="str">
        <f>IFERROR(VLOOKUP(I4081,Lists!$F$2:$G$16,2,FALSE()),"Not Rated")</f>
        <v>Adults</v>
      </c>
      <c r="P4081" s="14">
        <f t="shared" si="506"/>
        <v>1</v>
      </c>
      <c r="Q4081" s="14" t="str">
        <f t="shared" si="507"/>
        <v>United States</v>
      </c>
      <c r="R4081" s="14" t="str">
        <f t="shared" si="508"/>
        <v>|United States|</v>
      </c>
      <c r="S4081" s="14" t="str">
        <f t="shared" si="509"/>
        <v>|Crime TV Shows|TV Dramas|</v>
      </c>
      <c r="T4081" s="14" t="str">
        <f t="shared" si="510"/>
        <v>|Unknown|</v>
      </c>
      <c r="U4081" s="14" t="str">
        <f t="shared" si="511"/>
        <v>|Josh Duhamel|Jimmi Simpson|Bokeem Woodbine|</v>
      </c>
    </row>
    <row r="4082" spans="1:21">
      <c r="A4082" s="14" t="s">
        <v>19196</v>
      </c>
      <c r="B4082" s="14" t="s">
        <v>48</v>
      </c>
      <c r="C4082" s="14" t="s">
        <v>19197</v>
      </c>
      <c r="D4082" s="14" t="s">
        <v>19198</v>
      </c>
      <c r="E4082" s="14" t="s">
        <v>19199</v>
      </c>
      <c r="F4082" s="14" t="s">
        <v>115</v>
      </c>
      <c r="G4082" s="26">
        <v>43522</v>
      </c>
      <c r="H4082" s="14">
        <v>2006</v>
      </c>
      <c r="I4082" s="14" t="s">
        <v>360</v>
      </c>
      <c r="J4082" s="14" t="s">
        <v>535</v>
      </c>
      <c r="K4082" s="14" t="s">
        <v>261</v>
      </c>
      <c r="L4082" s="14" t="s">
        <v>19200</v>
      </c>
      <c r="M4082" s="14">
        <f t="shared" si="504"/>
        <v>2019</v>
      </c>
      <c r="N4082" s="14">
        <f t="shared" si="505"/>
        <v>2</v>
      </c>
      <c r="O4082" s="14" t="str">
        <f>IFERROR(VLOOKUP(I4082,Lists!$F$2:$G$16,2,FALSE()),"Not Rated")</f>
        <v>Adults</v>
      </c>
      <c r="P4082" s="14">
        <f t="shared" si="506"/>
        <v>61</v>
      </c>
      <c r="Q4082" s="14" t="str">
        <f t="shared" si="507"/>
        <v>United States</v>
      </c>
      <c r="R4082" s="14" t="str">
        <f t="shared" si="508"/>
        <v>|United States|</v>
      </c>
      <c r="S4082" s="14" t="str">
        <f t="shared" si="509"/>
        <v>|Stand-Up Comedy|</v>
      </c>
      <c r="T4082" s="14" t="str">
        <f t="shared" si="510"/>
        <v>|Michael Blieden|</v>
      </c>
      <c r="U4082" s="14" t="str">
        <f t="shared" si="511"/>
        <v>|Zach Galifianakis|Brian Unger|</v>
      </c>
    </row>
    <row r="4083" spans="1:21">
      <c r="A4083" s="14" t="s">
        <v>19201</v>
      </c>
      <c r="B4083" s="14" t="s">
        <v>48</v>
      </c>
      <c r="C4083" s="14" t="s">
        <v>19202</v>
      </c>
      <c r="D4083" s="14" t="s">
        <v>19203</v>
      </c>
      <c r="E4083" s="14" t="s">
        <v>19204</v>
      </c>
      <c r="F4083" s="14" t="s">
        <v>116</v>
      </c>
      <c r="G4083" s="26">
        <v>43521</v>
      </c>
      <c r="H4083" s="14">
        <v>2018</v>
      </c>
      <c r="I4083" s="14" t="s">
        <v>362</v>
      </c>
      <c r="J4083" s="14" t="s">
        <v>951</v>
      </c>
      <c r="K4083" s="14" t="s">
        <v>444</v>
      </c>
      <c r="L4083" s="14" t="s">
        <v>19205</v>
      </c>
      <c r="M4083" s="14">
        <f t="shared" si="504"/>
        <v>2019</v>
      </c>
      <c r="N4083" s="14">
        <f t="shared" si="505"/>
        <v>2</v>
      </c>
      <c r="O4083" s="14" t="str">
        <f>IFERROR(VLOOKUP(I4083,Lists!$F$2:$G$16,2,FALSE()),"Not Rated")</f>
        <v>Older Kids</v>
      </c>
      <c r="P4083" s="14">
        <f t="shared" si="506"/>
        <v>80</v>
      </c>
      <c r="Q4083" s="14" t="str">
        <f t="shared" si="507"/>
        <v>India</v>
      </c>
      <c r="R4083" s="14" t="str">
        <f t="shared" si="508"/>
        <v>|India|</v>
      </c>
      <c r="S4083" s="14" t="str">
        <f t="shared" si="509"/>
        <v>|Dramas|Independent Movies|International Movies|</v>
      </c>
      <c r="T4083" s="14" t="str">
        <f t="shared" si="510"/>
        <v>|Pawan K Shrivastava|</v>
      </c>
      <c r="U4083" s="14" t="str">
        <f t="shared" si="511"/>
        <v>|Ravi Bhushan Bhartiya|Shalini Mohan|Bhaskar Jha|Manohar Pandey|Siddharth Bharadwaj|Jay Shanker Pandey|Deepak Jha|Komal Singh|</v>
      </c>
    </row>
    <row r="4084" spans="1:21">
      <c r="A4084" s="14" t="s">
        <v>19206</v>
      </c>
      <c r="B4084" s="14" t="s">
        <v>48</v>
      </c>
      <c r="C4084" s="14" t="s">
        <v>19207</v>
      </c>
      <c r="D4084" s="14" t="s">
        <v>19208</v>
      </c>
      <c r="E4084" s="14" t="s">
        <v>19209</v>
      </c>
      <c r="F4084" s="14" t="s">
        <v>122</v>
      </c>
      <c r="G4084" s="26">
        <v>43519</v>
      </c>
      <c r="H4084" s="14">
        <v>2018</v>
      </c>
      <c r="I4084" s="14" t="s">
        <v>360</v>
      </c>
      <c r="J4084" s="14" t="s">
        <v>604</v>
      </c>
      <c r="K4084" s="14" t="s">
        <v>475</v>
      </c>
      <c r="L4084" s="14" t="s">
        <v>19210</v>
      </c>
      <c r="M4084" s="14">
        <f t="shared" si="504"/>
        <v>2019</v>
      </c>
      <c r="N4084" s="14">
        <f t="shared" si="505"/>
        <v>2</v>
      </c>
      <c r="O4084" s="14" t="str">
        <f>IFERROR(VLOOKUP(I4084,Lists!$F$2:$G$16,2,FALSE()),"Not Rated")</f>
        <v>Adults</v>
      </c>
      <c r="P4084" s="14">
        <f t="shared" si="506"/>
        <v>110</v>
      </c>
      <c r="Q4084" s="14" t="str">
        <f t="shared" si="507"/>
        <v>Spain</v>
      </c>
      <c r="R4084" s="14" t="str">
        <f t="shared" si="508"/>
        <v>|Spain|</v>
      </c>
      <c r="S4084" s="14" t="str">
        <f t="shared" si="509"/>
        <v>|Dramas|International Movies|</v>
      </c>
      <c r="T4084" s="14" t="str">
        <f t="shared" si="510"/>
        <v>|Mar Targarona|</v>
      </c>
      <c r="U4084" s="14" t="str">
        <f t="shared" si="511"/>
        <v>|Mario Casas|Richard van Weyden|Alain Hernández|Adrià Salazar|Eduard Buch|Stefan Weinert|Rubén Yuste|Nikola Stojanovic|Frank Feys|Marc Rodríguez|Albert Mora|Luka Peros|Rainer Reiners|Toni Gomila|Emilio Gavira|Macarena Gómez|</v>
      </c>
    </row>
    <row r="4085" spans="1:21">
      <c r="A4085" s="14" t="s">
        <v>19211</v>
      </c>
      <c r="B4085" s="14" t="s">
        <v>48</v>
      </c>
      <c r="C4085" s="14" t="s">
        <v>19212</v>
      </c>
      <c r="D4085" s="14" t="s">
        <v>309</v>
      </c>
      <c r="E4085" s="14" t="s">
        <v>13591</v>
      </c>
      <c r="F4085" s="14" t="s">
        <v>115</v>
      </c>
      <c r="G4085" s="26">
        <v>43518</v>
      </c>
      <c r="H4085" s="14">
        <v>2016</v>
      </c>
      <c r="I4085" s="14" t="s">
        <v>360</v>
      </c>
      <c r="J4085" s="14" t="s">
        <v>1649</v>
      </c>
      <c r="K4085" s="14" t="s">
        <v>261</v>
      </c>
      <c r="L4085" s="14" t="s">
        <v>19213</v>
      </c>
      <c r="M4085" s="14">
        <f t="shared" si="504"/>
        <v>2019</v>
      </c>
      <c r="N4085" s="14">
        <f t="shared" si="505"/>
        <v>2</v>
      </c>
      <c r="O4085" s="14" t="str">
        <f>IFERROR(VLOOKUP(I4085,Lists!$F$2:$G$16,2,FALSE()),"Not Rated")</f>
        <v>Adults</v>
      </c>
      <c r="P4085" s="14">
        <f t="shared" si="506"/>
        <v>70</v>
      </c>
      <c r="Q4085" s="14" t="str">
        <f t="shared" si="507"/>
        <v>United States</v>
      </c>
      <c r="R4085" s="14" t="str">
        <f t="shared" si="508"/>
        <v>|United States|</v>
      </c>
      <c r="S4085" s="14" t="str">
        <f t="shared" si="509"/>
        <v>|Stand-Up Comedy|</v>
      </c>
      <c r="T4085" s="14" t="str">
        <f t="shared" si="510"/>
        <v>|Ryan Polito|</v>
      </c>
      <c r="U4085" s="14" t="str">
        <f t="shared" si="511"/>
        <v>|Bert Kreischer|</v>
      </c>
    </row>
    <row r="4086" spans="1:21">
      <c r="A4086" s="14" t="s">
        <v>19214</v>
      </c>
      <c r="B4086" s="14" t="s">
        <v>49</v>
      </c>
      <c r="C4086" s="14" t="s">
        <v>19215</v>
      </c>
      <c r="D4086" s="14" t="s">
        <v>117</v>
      </c>
      <c r="E4086" s="14" t="s">
        <v>117</v>
      </c>
      <c r="F4086" s="14" t="s">
        <v>115</v>
      </c>
      <c r="G4086" s="26">
        <v>43518</v>
      </c>
      <c r="H4086" s="14">
        <v>2019</v>
      </c>
      <c r="I4086" s="14" t="s">
        <v>360</v>
      </c>
      <c r="J4086" s="14" t="s">
        <v>718</v>
      </c>
      <c r="K4086" s="14" t="s">
        <v>419</v>
      </c>
      <c r="L4086" s="14" t="s">
        <v>19216</v>
      </c>
      <c r="M4086" s="14">
        <f t="shared" si="504"/>
        <v>2019</v>
      </c>
      <c r="N4086" s="14">
        <f t="shared" si="505"/>
        <v>2</v>
      </c>
      <c r="O4086" s="14" t="str">
        <f>IFERROR(VLOOKUP(I4086,Lists!$F$2:$G$16,2,FALSE()),"Not Rated")</f>
        <v>Adults</v>
      </c>
      <c r="P4086" s="14">
        <f t="shared" si="506"/>
        <v>6</v>
      </c>
      <c r="Q4086" s="14" t="str">
        <f t="shared" si="507"/>
        <v>United States</v>
      </c>
      <c r="R4086" s="14" t="str">
        <f t="shared" si="508"/>
        <v>|United States|</v>
      </c>
      <c r="S4086" s="14" t="str">
        <f t="shared" si="509"/>
        <v>|Docuseries|Reality TV|</v>
      </c>
      <c r="T4086" s="14" t="str">
        <f t="shared" si="510"/>
        <v>|Unknown|</v>
      </c>
      <c r="U4086" s="14" t="str">
        <f t="shared" si="511"/>
        <v>|Unknown|</v>
      </c>
    </row>
    <row r="4087" spans="1:21">
      <c r="A4087" s="14" t="s">
        <v>19217</v>
      </c>
      <c r="B4087" s="14" t="s">
        <v>48</v>
      </c>
      <c r="C4087" s="14" t="s">
        <v>19218</v>
      </c>
      <c r="D4087" s="14" t="s">
        <v>19219</v>
      </c>
      <c r="E4087" s="14" t="s">
        <v>19220</v>
      </c>
      <c r="F4087" s="14" t="s">
        <v>116</v>
      </c>
      <c r="G4087" s="26">
        <v>43518</v>
      </c>
      <c r="H4087" s="14">
        <v>2019</v>
      </c>
      <c r="I4087" s="14" t="s">
        <v>360</v>
      </c>
      <c r="J4087" s="14" t="s">
        <v>962</v>
      </c>
      <c r="K4087" s="14" t="s">
        <v>475</v>
      </c>
      <c r="L4087" s="14" t="s">
        <v>19221</v>
      </c>
      <c r="M4087" s="14">
        <f t="shared" si="504"/>
        <v>2019</v>
      </c>
      <c r="N4087" s="14">
        <f t="shared" si="505"/>
        <v>2</v>
      </c>
      <c r="O4087" s="14" t="str">
        <f>IFERROR(VLOOKUP(I4087,Lists!$F$2:$G$16,2,FALSE()),"Not Rated")</f>
        <v>Adults</v>
      </c>
      <c r="P4087" s="14">
        <f t="shared" si="506"/>
        <v>117</v>
      </c>
      <c r="Q4087" s="14" t="str">
        <f t="shared" si="507"/>
        <v>India</v>
      </c>
      <c r="R4087" s="14" t="str">
        <f t="shared" si="508"/>
        <v>|India|</v>
      </c>
      <c r="S4087" s="14" t="str">
        <f t="shared" si="509"/>
        <v>|Dramas|International Movies|</v>
      </c>
      <c r="T4087" s="14" t="str">
        <f t="shared" si="510"/>
        <v>|Aruna Raje|</v>
      </c>
      <c r="U4087" s="14" t="str">
        <f t="shared" si="511"/>
        <v>|Usha Jadhav|Girish Kulkarni|Sachin Khedekar|Rajeshwari Sachdev|Rushad Rana|Mrunal Oak|</v>
      </c>
    </row>
    <row r="4088" spans="1:21">
      <c r="A4088" s="14" t="s">
        <v>19222</v>
      </c>
      <c r="B4088" s="14" t="s">
        <v>48</v>
      </c>
      <c r="C4088" s="14" t="s">
        <v>19223</v>
      </c>
      <c r="D4088" s="14" t="s">
        <v>19224</v>
      </c>
      <c r="E4088" s="14" t="s">
        <v>19225</v>
      </c>
      <c r="F4088" s="14" t="s">
        <v>115</v>
      </c>
      <c r="G4088" s="26">
        <v>43518</v>
      </c>
      <c r="H4088" s="14">
        <v>2019</v>
      </c>
      <c r="I4088" s="14" t="s">
        <v>360</v>
      </c>
      <c r="J4088" s="14" t="s">
        <v>1330</v>
      </c>
      <c r="K4088" s="14" t="s">
        <v>1034</v>
      </c>
      <c r="L4088" s="14" t="s">
        <v>19226</v>
      </c>
      <c r="M4088" s="14">
        <f t="shared" si="504"/>
        <v>2019</v>
      </c>
      <c r="N4088" s="14">
        <f t="shared" si="505"/>
        <v>2</v>
      </c>
      <c r="O4088" s="14" t="str">
        <f>IFERROR(VLOOKUP(I4088,Lists!$F$2:$G$16,2,FALSE()),"Not Rated")</f>
        <v>Adults</v>
      </c>
      <c r="P4088" s="14">
        <f t="shared" si="506"/>
        <v>89</v>
      </c>
      <c r="Q4088" s="14" t="str">
        <f t="shared" si="507"/>
        <v>United States</v>
      </c>
      <c r="R4088" s="14" t="str">
        <f t="shared" si="508"/>
        <v>|United States|</v>
      </c>
      <c r="S4088" s="14" t="str">
        <f t="shared" si="509"/>
        <v>|Comedies|Dramas|Independent Movies|</v>
      </c>
      <c r="T4088" s="14" t="str">
        <f t="shared" si="510"/>
        <v>|Alex Lehmann|</v>
      </c>
      <c r="U4088" s="14" t="str">
        <f t="shared" si="511"/>
        <v>|Mark Duplass|Ray Romano|</v>
      </c>
    </row>
    <row r="4089" spans="1:21">
      <c r="A4089" s="14" t="s">
        <v>19227</v>
      </c>
      <c r="B4089" s="14" t="s">
        <v>48</v>
      </c>
      <c r="C4089" s="14" t="s">
        <v>19228</v>
      </c>
      <c r="D4089" s="14" t="s">
        <v>19229</v>
      </c>
      <c r="E4089" s="14" t="s">
        <v>19230</v>
      </c>
      <c r="F4089" s="14" t="s">
        <v>120</v>
      </c>
      <c r="G4089" s="26">
        <v>43518</v>
      </c>
      <c r="H4089" s="14">
        <v>2019</v>
      </c>
      <c r="I4089" s="14" t="s">
        <v>360</v>
      </c>
      <c r="J4089" s="14" t="s">
        <v>1668</v>
      </c>
      <c r="K4089" s="14" t="s">
        <v>444</v>
      </c>
      <c r="L4089" s="14" t="s">
        <v>19231</v>
      </c>
      <c r="M4089" s="14">
        <f t="shared" si="504"/>
        <v>2019</v>
      </c>
      <c r="N4089" s="14">
        <f t="shared" si="505"/>
        <v>2</v>
      </c>
      <c r="O4089" s="14" t="str">
        <f>IFERROR(VLOOKUP(I4089,Lists!$F$2:$G$16,2,FALSE()),"Not Rated")</f>
        <v>Adults</v>
      </c>
      <c r="P4089" s="14">
        <f t="shared" si="506"/>
        <v>84</v>
      </c>
      <c r="Q4089" s="14" t="str">
        <f t="shared" si="507"/>
        <v>France</v>
      </c>
      <c r="R4089" s="14" t="str">
        <f t="shared" si="508"/>
        <v>|France|</v>
      </c>
      <c r="S4089" s="14" t="str">
        <f t="shared" si="509"/>
        <v>|Dramas|Independent Movies|International Movies|</v>
      </c>
      <c r="T4089" s="14" t="str">
        <f t="shared" si="510"/>
        <v>|Elisabeth Vogler|</v>
      </c>
      <c r="U4089" s="14" t="str">
        <f t="shared" si="511"/>
        <v>|Noémie Schmidt|Grégoire Isvarine|Marie Mottet|Lou Castel|Mathias Minne|Margaux Bonin|Julia Kouakou|Alexandre Schreiber|Schemci Lauth|Theo Tagand|Clément Olivieri|Doria Achour|</v>
      </c>
    </row>
    <row r="4090" spans="1:21">
      <c r="A4090" s="14" t="s">
        <v>19232</v>
      </c>
      <c r="B4090" s="14" t="s">
        <v>48</v>
      </c>
      <c r="C4090" s="14" t="s">
        <v>19233</v>
      </c>
      <c r="D4090" s="14" t="s">
        <v>19234</v>
      </c>
      <c r="E4090" s="14" t="s">
        <v>19235</v>
      </c>
      <c r="F4090" s="14" t="s">
        <v>116</v>
      </c>
      <c r="G4090" s="26">
        <v>43518</v>
      </c>
      <c r="H4090" s="14">
        <v>2018</v>
      </c>
      <c r="I4090" s="14" t="s">
        <v>362</v>
      </c>
      <c r="J4090" s="14" t="s">
        <v>2675</v>
      </c>
      <c r="K4090" s="14" t="s">
        <v>444</v>
      </c>
      <c r="L4090" s="14" t="s">
        <v>19236</v>
      </c>
      <c r="M4090" s="14">
        <f t="shared" si="504"/>
        <v>2019</v>
      </c>
      <c r="N4090" s="14">
        <f t="shared" si="505"/>
        <v>2</v>
      </c>
      <c r="O4090" s="14" t="str">
        <f>IFERROR(VLOOKUP(I4090,Lists!$F$2:$G$16,2,FALSE()),"Not Rated")</f>
        <v>Older Kids</v>
      </c>
      <c r="P4090" s="14">
        <f t="shared" si="506"/>
        <v>131</v>
      </c>
      <c r="Q4090" s="14" t="str">
        <f t="shared" si="507"/>
        <v>India</v>
      </c>
      <c r="R4090" s="14" t="str">
        <f t="shared" si="508"/>
        <v>|India|</v>
      </c>
      <c r="S4090" s="14" t="str">
        <f t="shared" si="509"/>
        <v>|Dramas|Independent Movies|International Movies|</v>
      </c>
      <c r="T4090" s="14" t="str">
        <f t="shared" si="510"/>
        <v>|Parambrata Chatterjee|</v>
      </c>
      <c r="U4090" s="14" t="str">
        <f t="shared" si="511"/>
        <v>|Tanuja|Jishu Sengupta|Parambrata Chatterjee|Arunima Ghosh|Shrijato Banerjee|Soumitra Chatterjee|Gargi Roychowdhury|</v>
      </c>
    </row>
    <row r="4091" spans="1:21">
      <c r="A4091" s="14" t="s">
        <v>19237</v>
      </c>
      <c r="B4091" s="14" t="s">
        <v>49</v>
      </c>
      <c r="C4091" s="14" t="s">
        <v>19238</v>
      </c>
      <c r="D4091" s="14" t="s">
        <v>117</v>
      </c>
      <c r="E4091" s="14" t="s">
        <v>19239</v>
      </c>
      <c r="F4091" s="14" t="s">
        <v>118</v>
      </c>
      <c r="G4091" s="26">
        <v>43518</v>
      </c>
      <c r="H4091" s="14">
        <v>2018</v>
      </c>
      <c r="I4091" s="14" t="s">
        <v>362</v>
      </c>
      <c r="J4091" s="14" t="s">
        <v>106</v>
      </c>
      <c r="K4091" s="14" t="s">
        <v>2297</v>
      </c>
      <c r="L4091" s="14" t="s">
        <v>19240</v>
      </c>
      <c r="M4091" s="14">
        <f t="shared" si="504"/>
        <v>2019</v>
      </c>
      <c r="N4091" s="14">
        <f t="shared" si="505"/>
        <v>2</v>
      </c>
      <c r="O4091" s="14" t="str">
        <f>IFERROR(VLOOKUP(I4091,Lists!$F$2:$G$16,2,FALSE()),"Not Rated")</f>
        <v>Older Kids</v>
      </c>
      <c r="P4091" s="14">
        <f t="shared" si="506"/>
        <v>2</v>
      </c>
      <c r="Q4091" s="14" t="str">
        <f t="shared" si="507"/>
        <v>United Kingdom</v>
      </c>
      <c r="R4091" s="14" t="str">
        <f t="shared" si="508"/>
        <v>|United Kingdom|</v>
      </c>
      <c r="S4091" s="14" t="str">
        <f t="shared" si="509"/>
        <v>|British TV Shows|International TV Shows|Reality TV|</v>
      </c>
      <c r="T4091" s="14" t="str">
        <f t="shared" si="510"/>
        <v>|Unknown|</v>
      </c>
      <c r="U4091" s="14" t="str">
        <f t="shared" si="511"/>
        <v>|Zoe Ball|Nadiya Hussain|Giorgio Locatelli|Rosemary Shrager|</v>
      </c>
    </row>
    <row r="4092" spans="1:21">
      <c r="A4092" s="14" t="s">
        <v>19241</v>
      </c>
      <c r="B4092" s="14" t="s">
        <v>49</v>
      </c>
      <c r="C4092" s="14" t="s">
        <v>19242</v>
      </c>
      <c r="D4092" s="14" t="s">
        <v>117</v>
      </c>
      <c r="E4092" s="14" t="s">
        <v>19243</v>
      </c>
      <c r="F4092" s="14" t="s">
        <v>133</v>
      </c>
      <c r="G4092" s="26">
        <v>43518</v>
      </c>
      <c r="H4092" s="14">
        <v>2018</v>
      </c>
      <c r="I4092" s="14" t="s">
        <v>362</v>
      </c>
      <c r="J4092" s="14" t="s">
        <v>106</v>
      </c>
      <c r="K4092" s="14" t="s">
        <v>256</v>
      </c>
      <c r="L4092" s="14" t="s">
        <v>19244</v>
      </c>
      <c r="M4092" s="14">
        <f t="shared" si="504"/>
        <v>2019</v>
      </c>
      <c r="N4092" s="14">
        <f t="shared" si="505"/>
        <v>2</v>
      </c>
      <c r="O4092" s="14" t="str">
        <f>IFERROR(VLOOKUP(I4092,Lists!$F$2:$G$16,2,FALSE()),"Not Rated")</f>
        <v>Older Kids</v>
      </c>
      <c r="P4092" s="14">
        <f t="shared" si="506"/>
        <v>2</v>
      </c>
      <c r="Q4092" s="14" t="str">
        <f t="shared" si="507"/>
        <v>Brazil</v>
      </c>
      <c r="R4092" s="14" t="str">
        <f t="shared" si="508"/>
        <v>|Brazil|</v>
      </c>
      <c r="S4092" s="14" t="str">
        <f t="shared" si="509"/>
        <v>|Kids' TV|</v>
      </c>
      <c r="T4092" s="14" t="str">
        <f t="shared" si="510"/>
        <v>|Unknown|</v>
      </c>
      <c r="U4092" s="14" t="str">
        <f t="shared" si="511"/>
        <v>|Apollo Costa|Gabriel Santana|Matheus Lustosa|Pedro Rezende|Werner Schünemann|Manu Gavassi|Angela Dippe|Negra Li|Patrícia de Sabrit|César Pezzuoli|Carol Loback|Marina Brandão|</v>
      </c>
    </row>
    <row r="4093" spans="1:21">
      <c r="A4093" s="14" t="s">
        <v>19245</v>
      </c>
      <c r="B4093" s="14" t="s">
        <v>48</v>
      </c>
      <c r="C4093" s="14" t="s">
        <v>19246</v>
      </c>
      <c r="D4093" s="14" t="s">
        <v>19247</v>
      </c>
      <c r="E4093" s="14" t="s">
        <v>19248</v>
      </c>
      <c r="F4093" s="14" t="s">
        <v>123</v>
      </c>
      <c r="G4093" s="26">
        <v>43517</v>
      </c>
      <c r="H4093" s="14">
        <v>2018</v>
      </c>
      <c r="I4093" s="14" t="s">
        <v>360</v>
      </c>
      <c r="J4093" s="14" t="s">
        <v>1929</v>
      </c>
      <c r="K4093" s="14" t="s">
        <v>605</v>
      </c>
      <c r="L4093" s="14" t="s">
        <v>19249</v>
      </c>
      <c r="M4093" s="14">
        <f t="shared" si="504"/>
        <v>2019</v>
      </c>
      <c r="N4093" s="14">
        <f t="shared" si="505"/>
        <v>2</v>
      </c>
      <c r="O4093" s="14" t="str">
        <f>IFERROR(VLOOKUP(I4093,Lists!$F$2:$G$16,2,FALSE()),"Not Rated")</f>
        <v>Adults</v>
      </c>
      <c r="P4093" s="14">
        <f t="shared" si="506"/>
        <v>139</v>
      </c>
      <c r="Q4093" s="14" t="str">
        <f t="shared" si="507"/>
        <v>South Korea</v>
      </c>
      <c r="R4093" s="14" t="str">
        <f t="shared" si="508"/>
        <v>|South Korea|</v>
      </c>
      <c r="S4093" s="14" t="str">
        <f t="shared" si="509"/>
        <v>|Dramas|International Movies|Thrillers|</v>
      </c>
      <c r="T4093" s="14" t="str">
        <f t="shared" si="510"/>
        <v>|Woo Min-ho|</v>
      </c>
      <c r="U4093" s="14" t="str">
        <f t="shared" si="511"/>
        <v>|Song Kang-ho|Cho Jung-seok|Bae Doona|Kim So-jin|Kim Dae-myung|Jo Woo-jin|Lee Hee-jun|Song Young-chang|Yoon Je-moon|</v>
      </c>
    </row>
    <row r="4094" spans="1:21">
      <c r="A4094" s="14" t="s">
        <v>19250</v>
      </c>
      <c r="B4094" s="14" t="s">
        <v>48</v>
      </c>
      <c r="C4094" s="14" t="s">
        <v>19251</v>
      </c>
      <c r="D4094" s="14" t="s">
        <v>19252</v>
      </c>
      <c r="E4094" s="14" t="s">
        <v>19253</v>
      </c>
      <c r="F4094" s="14" t="s">
        <v>115</v>
      </c>
      <c r="G4094" s="26">
        <v>43516</v>
      </c>
      <c r="H4094" s="14">
        <v>2001</v>
      </c>
      <c r="I4094" s="14" t="s">
        <v>362</v>
      </c>
      <c r="J4094" s="14" t="s">
        <v>6456</v>
      </c>
      <c r="K4094" s="14" t="s">
        <v>261</v>
      </c>
      <c r="L4094" s="14" t="s">
        <v>19254</v>
      </c>
      <c r="M4094" s="14">
        <f t="shared" si="504"/>
        <v>2019</v>
      </c>
      <c r="N4094" s="14">
        <f t="shared" si="505"/>
        <v>2</v>
      </c>
      <c r="O4094" s="14" t="str">
        <f>IFERROR(VLOOKUP(I4094,Lists!$F$2:$G$16,2,FALSE()),"Not Rated")</f>
        <v>Older Kids</v>
      </c>
      <c r="P4094" s="14">
        <f t="shared" si="506"/>
        <v>42</v>
      </c>
      <c r="Q4094" s="14" t="str">
        <f t="shared" si="507"/>
        <v>United States</v>
      </c>
      <c r="R4094" s="14" t="str">
        <f t="shared" si="508"/>
        <v>|United States|</v>
      </c>
      <c r="S4094" s="14" t="str">
        <f t="shared" si="509"/>
        <v>|Stand-Up Comedy|</v>
      </c>
      <c r="T4094" s="14" t="str">
        <f t="shared" si="510"/>
        <v>|Paul Miller|</v>
      </c>
      <c r="U4094" s="14" t="str">
        <f t="shared" si="511"/>
        <v>|Kevin James|</v>
      </c>
    </row>
    <row r="4095" spans="1:21">
      <c r="A4095" s="14" t="s">
        <v>19255</v>
      </c>
      <c r="B4095" s="14" t="s">
        <v>48</v>
      </c>
      <c r="C4095" s="14" t="s">
        <v>19256</v>
      </c>
      <c r="D4095" s="14" t="s">
        <v>19257</v>
      </c>
      <c r="E4095" s="14" t="s">
        <v>19258</v>
      </c>
      <c r="F4095" s="14" t="s">
        <v>119</v>
      </c>
      <c r="G4095" s="26">
        <v>43516</v>
      </c>
      <c r="H4095" s="14">
        <v>2017</v>
      </c>
      <c r="I4095" s="14" t="s">
        <v>360</v>
      </c>
      <c r="J4095" s="14" t="s">
        <v>5629</v>
      </c>
      <c r="K4095" s="14" t="s">
        <v>1348</v>
      </c>
      <c r="L4095" s="14" t="s">
        <v>19259</v>
      </c>
      <c r="M4095" s="14">
        <f t="shared" si="504"/>
        <v>2019</v>
      </c>
      <c r="N4095" s="14">
        <f t="shared" si="505"/>
        <v>2</v>
      </c>
      <c r="O4095" s="14" t="str">
        <f>IFERROR(VLOOKUP(I4095,Lists!$F$2:$G$16,2,FALSE()),"Not Rated")</f>
        <v>Adults</v>
      </c>
      <c r="P4095" s="14">
        <f t="shared" si="506"/>
        <v>79</v>
      </c>
      <c r="Q4095" s="14" t="str">
        <f t="shared" si="507"/>
        <v>Canada</v>
      </c>
      <c r="R4095" s="14" t="str">
        <f t="shared" si="508"/>
        <v>|Canada|</v>
      </c>
      <c r="S4095" s="14" t="str">
        <f t="shared" si="509"/>
        <v>|Documentaries|LGBTQ Movies|</v>
      </c>
      <c r="T4095" s="14" t="str">
        <f t="shared" si="510"/>
        <v>|Michael Del Monte|</v>
      </c>
      <c r="U4095" s="14" t="str">
        <f t="shared" si="511"/>
        <v>|Janae Marie Kroczaleski|</v>
      </c>
    </row>
    <row r="4096" spans="1:21">
      <c r="A4096" s="14" t="s">
        <v>19260</v>
      </c>
      <c r="B4096" s="14" t="s">
        <v>48</v>
      </c>
      <c r="C4096" s="14" t="s">
        <v>19261</v>
      </c>
      <c r="D4096" s="14" t="s">
        <v>19262</v>
      </c>
      <c r="E4096" s="14" t="s">
        <v>19263</v>
      </c>
      <c r="F4096" s="14" t="s">
        <v>116</v>
      </c>
      <c r="G4096" s="26">
        <v>43513</v>
      </c>
      <c r="H4096" s="14">
        <v>2018</v>
      </c>
      <c r="I4096" s="14" t="s">
        <v>361</v>
      </c>
      <c r="J4096" s="14" t="s">
        <v>624</v>
      </c>
      <c r="K4096" s="14" t="s">
        <v>444</v>
      </c>
      <c r="L4096" s="14" t="s">
        <v>19264</v>
      </c>
      <c r="M4096" s="14">
        <f t="shared" si="504"/>
        <v>2019</v>
      </c>
      <c r="N4096" s="14">
        <f t="shared" si="505"/>
        <v>2</v>
      </c>
      <c r="O4096" s="14" t="str">
        <f>IFERROR(VLOOKUP(I4096,Lists!$F$2:$G$16,2,FALSE()),"Not Rated")</f>
        <v>Teens</v>
      </c>
      <c r="P4096" s="14">
        <f t="shared" si="506"/>
        <v>96</v>
      </c>
      <c r="Q4096" s="14" t="str">
        <f t="shared" si="507"/>
        <v>India</v>
      </c>
      <c r="R4096" s="14" t="str">
        <f t="shared" si="508"/>
        <v>|India|</v>
      </c>
      <c r="S4096" s="14" t="str">
        <f t="shared" si="509"/>
        <v>|Dramas|Independent Movies|International Movies|</v>
      </c>
      <c r="T4096" s="14" t="str">
        <f t="shared" si="510"/>
        <v>|Suseenthiran|</v>
      </c>
      <c r="U4096" s="14" t="str">
        <f t="shared" si="511"/>
        <v>|Roshan|Priyaa Lal|Aadukalam Naren|Singam Puli|Meera Krishnan|Jayaprakash|</v>
      </c>
    </row>
    <row r="4097" spans="1:21">
      <c r="A4097" s="14" t="s">
        <v>19265</v>
      </c>
      <c r="B4097" s="14" t="s">
        <v>48</v>
      </c>
      <c r="C4097" s="14" t="s">
        <v>19266</v>
      </c>
      <c r="D4097" s="14" t="s">
        <v>19267</v>
      </c>
      <c r="E4097" s="14" t="s">
        <v>19268</v>
      </c>
      <c r="F4097" s="14" t="s">
        <v>19269</v>
      </c>
      <c r="G4097" s="26">
        <v>43512</v>
      </c>
      <c r="H4097" s="14">
        <v>2015</v>
      </c>
      <c r="I4097" s="14" t="s">
        <v>363</v>
      </c>
      <c r="J4097" s="14" t="s">
        <v>1033</v>
      </c>
      <c r="K4097" s="14" t="s">
        <v>612</v>
      </c>
      <c r="L4097" s="14" t="s">
        <v>19270</v>
      </c>
      <c r="M4097" s="14">
        <f t="shared" si="504"/>
        <v>2019</v>
      </c>
      <c r="N4097" s="14">
        <f t="shared" si="505"/>
        <v>2</v>
      </c>
      <c r="O4097" s="14" t="str">
        <f>IFERROR(VLOOKUP(I4097,Lists!$F$2:$G$16,2,FALSE()),"Not Rated")</f>
        <v>Adults</v>
      </c>
      <c r="P4097" s="14">
        <f t="shared" si="506"/>
        <v>114</v>
      </c>
      <c r="Q4097" s="14" t="str">
        <f t="shared" si="507"/>
        <v>United Kingdom</v>
      </c>
      <c r="R4097" s="14" t="str">
        <f t="shared" si="508"/>
        <v>|United Kingdom|Russia|United States|</v>
      </c>
      <c r="S4097" s="14" t="str">
        <f t="shared" si="509"/>
        <v>|Action &amp; Adventure|Dramas|International Movies|</v>
      </c>
      <c r="T4097" s="14" t="str">
        <f t="shared" si="510"/>
        <v>|Kevin MacDonald|</v>
      </c>
      <c r="U4097" s="14" t="str">
        <f t="shared" si="511"/>
        <v>|Jude Law|Scoot McNairy|Ben Mendelsohn|Bobby Schofield|Tobias Menzies|Michael Smiley|Grigoriy Dobrygin|David Threlfall|Jodie Whittaker|Karl Davies|</v>
      </c>
    </row>
    <row r="4098" spans="1:21">
      <c r="A4098" s="14" t="s">
        <v>19271</v>
      </c>
      <c r="B4098" s="14" t="s">
        <v>48</v>
      </c>
      <c r="C4098" s="14" t="s">
        <v>19272</v>
      </c>
      <c r="D4098" s="14" t="s">
        <v>19273</v>
      </c>
      <c r="E4098" s="14" t="s">
        <v>117</v>
      </c>
      <c r="F4098" s="14" t="s">
        <v>115</v>
      </c>
      <c r="G4098" s="26">
        <v>43512</v>
      </c>
      <c r="H4098" s="14">
        <v>2018</v>
      </c>
      <c r="I4098" s="14" t="s">
        <v>360</v>
      </c>
      <c r="J4098" s="14" t="s">
        <v>698</v>
      </c>
      <c r="K4098" s="14" t="s">
        <v>247</v>
      </c>
      <c r="L4098" s="14" t="s">
        <v>19274</v>
      </c>
      <c r="M4098" s="14">
        <f t="shared" ref="M4098:M4161" si="512">IF(G4098="","",YEAR(G4098))</f>
        <v>2019</v>
      </c>
      <c r="N4098" s="14">
        <f t="shared" ref="N4098:N4161" si="513">IF(G4098="","",MONTH(G4098))</f>
        <v>2</v>
      </c>
      <c r="O4098" s="14" t="str">
        <f>IFERROR(VLOOKUP(I4098,Lists!$F$2:$G$16,2,FALSE()),"Not Rated")</f>
        <v>Adults</v>
      </c>
      <c r="P4098" s="14">
        <f t="shared" ref="P4098:P4161" si="514">IFERROR(VALUE(LEFT(J4098,FIND(" ",J4098)-1)),"")</f>
        <v>99</v>
      </c>
      <c r="Q4098" s="14" t="str">
        <f t="shared" ref="Q4098:Q4161" si="515">IFERROR(LEFT(F4098,FIND(",",F4098)-1),F4098)</f>
        <v>United States</v>
      </c>
      <c r="R4098" s="14" t="str">
        <f t="shared" ref="R4098:R4161" si="516">"|"&amp;SUBSTITUTE(F4098,", ","|")&amp;"|"</f>
        <v>|United States|</v>
      </c>
      <c r="S4098" s="14" t="str">
        <f t="shared" ref="S4098:S4161" si="517">"|"&amp;SUBSTITUTE(K4098,", ","|")&amp;"|"</f>
        <v>|Documentaries|</v>
      </c>
      <c r="T4098" s="14" t="str">
        <f t="shared" ref="T4098:T4161" si="518">"|"&amp;SUBSTITUTE(D4098,", ","|")&amp;"|"</f>
        <v>|Matt Tyrnauer|</v>
      </c>
      <c r="U4098" s="14" t="str">
        <f t="shared" ref="U4098:U4161" si="519">"|"&amp;SUBSTITUTE(E4098,", ","|")&amp;"|"</f>
        <v>|Unknown|</v>
      </c>
    </row>
    <row r="4099" spans="1:21">
      <c r="A4099" s="14" t="s">
        <v>19275</v>
      </c>
      <c r="B4099" s="14" t="s">
        <v>48</v>
      </c>
      <c r="C4099" s="14" t="s">
        <v>19276</v>
      </c>
      <c r="D4099" s="14" t="s">
        <v>19277</v>
      </c>
      <c r="E4099" s="14" t="s">
        <v>19278</v>
      </c>
      <c r="F4099" s="14" t="s">
        <v>116</v>
      </c>
      <c r="G4099" s="26">
        <v>43511</v>
      </c>
      <c r="H4099" s="14">
        <v>2018</v>
      </c>
      <c r="I4099" s="14" t="s">
        <v>360</v>
      </c>
      <c r="J4099" s="14" t="s">
        <v>580</v>
      </c>
      <c r="K4099" s="14" t="s">
        <v>5047</v>
      </c>
      <c r="L4099" s="14" t="s">
        <v>19279</v>
      </c>
      <c r="M4099" s="14">
        <f t="shared" si="512"/>
        <v>2019</v>
      </c>
      <c r="N4099" s="14">
        <f t="shared" si="513"/>
        <v>2</v>
      </c>
      <c r="O4099" s="14" t="str">
        <f>IFERROR(VLOOKUP(I4099,Lists!$F$2:$G$16,2,FALSE()),"Not Rated")</f>
        <v>Adults</v>
      </c>
      <c r="P4099" s="14">
        <f t="shared" si="514"/>
        <v>111</v>
      </c>
      <c r="Q4099" s="14" t="str">
        <f t="shared" si="515"/>
        <v>India</v>
      </c>
      <c r="R4099" s="14" t="str">
        <f t="shared" si="516"/>
        <v>|India|</v>
      </c>
      <c r="S4099" s="14" t="str">
        <f t="shared" si="517"/>
        <v>|Dramas|International Movies|Sci-Fi &amp; Fantasy|</v>
      </c>
      <c r="T4099" s="14" t="str">
        <f t="shared" si="518"/>
        <v>|Prasanth Varma|</v>
      </c>
      <c r="U4099" s="14" t="str">
        <f t="shared" si="519"/>
        <v>|Kajal Aggarwal|Nithya Menon|Regina Cassandra|Eesha Rebba|Murli Sharma|Srinivas Avasarala|Priyadarshi Pullikonda|</v>
      </c>
    </row>
    <row r="4100" spans="1:21">
      <c r="A4100" s="14" t="s">
        <v>19280</v>
      </c>
      <c r="B4100" s="14" t="s">
        <v>48</v>
      </c>
      <c r="C4100" s="14" t="s">
        <v>19281</v>
      </c>
      <c r="D4100" s="14" t="s">
        <v>19282</v>
      </c>
      <c r="E4100" s="14" t="s">
        <v>19283</v>
      </c>
      <c r="F4100" s="14" t="s">
        <v>116</v>
      </c>
      <c r="G4100" s="26">
        <v>43511</v>
      </c>
      <c r="H4100" s="14">
        <v>2017</v>
      </c>
      <c r="I4100" s="14" t="s">
        <v>360</v>
      </c>
      <c r="J4100" s="14" t="s">
        <v>1375</v>
      </c>
      <c r="K4100" s="14" t="s">
        <v>444</v>
      </c>
      <c r="L4100" s="14" t="s">
        <v>19284</v>
      </c>
      <c r="M4100" s="14">
        <f t="shared" si="512"/>
        <v>2019</v>
      </c>
      <c r="N4100" s="14">
        <f t="shared" si="513"/>
        <v>2</v>
      </c>
      <c r="O4100" s="14" t="str">
        <f>IFERROR(VLOOKUP(I4100,Lists!$F$2:$G$16,2,FALSE()),"Not Rated")</f>
        <v>Adults</v>
      </c>
      <c r="P4100" s="14">
        <f t="shared" si="514"/>
        <v>112</v>
      </c>
      <c r="Q4100" s="14" t="str">
        <f t="shared" si="515"/>
        <v>India</v>
      </c>
      <c r="R4100" s="14" t="str">
        <f t="shared" si="516"/>
        <v>|India|</v>
      </c>
      <c r="S4100" s="14" t="str">
        <f t="shared" si="517"/>
        <v>|Dramas|Independent Movies|International Movies|</v>
      </c>
      <c r="T4100" s="14" t="str">
        <f t="shared" si="518"/>
        <v>|Gangadhar Salimath|</v>
      </c>
      <c r="U4100" s="14" t="str">
        <f t="shared" si="519"/>
        <v>|Deepak Subramanya|Apoorva Soma|Ramesh Bhat|Harsha H S|Karthik A|Goutham Shashidhar|Nagshree Karkone|Moksha Kushal|Vedashree Rao|</v>
      </c>
    </row>
    <row r="4101" spans="1:21">
      <c r="A4101" s="14" t="s">
        <v>19285</v>
      </c>
      <c r="B4101" s="14" t="s">
        <v>48</v>
      </c>
      <c r="C4101" s="14" t="s">
        <v>19286</v>
      </c>
      <c r="D4101" s="14" t="s">
        <v>19287</v>
      </c>
      <c r="E4101" s="14" t="s">
        <v>117</v>
      </c>
      <c r="F4101" s="14" t="s">
        <v>115</v>
      </c>
      <c r="G4101" s="26">
        <v>43511</v>
      </c>
      <c r="H4101" s="14">
        <v>2018</v>
      </c>
      <c r="I4101" s="14" t="s">
        <v>361</v>
      </c>
      <c r="J4101" s="14" t="s">
        <v>624</v>
      </c>
      <c r="K4101" s="14" t="s">
        <v>247</v>
      </c>
      <c r="L4101" s="14" t="s">
        <v>19288</v>
      </c>
      <c r="M4101" s="14">
        <f t="shared" si="512"/>
        <v>2019</v>
      </c>
      <c r="N4101" s="14">
        <f t="shared" si="513"/>
        <v>2</v>
      </c>
      <c r="O4101" s="14" t="str">
        <f>IFERROR(VLOOKUP(I4101,Lists!$F$2:$G$16,2,FALSE()),"Not Rated")</f>
        <v>Teens</v>
      </c>
      <c r="P4101" s="14">
        <f t="shared" si="514"/>
        <v>96</v>
      </c>
      <c r="Q4101" s="14" t="str">
        <f t="shared" si="515"/>
        <v>United States</v>
      </c>
      <c r="R4101" s="14" t="str">
        <f t="shared" si="516"/>
        <v>|United States|</v>
      </c>
      <c r="S4101" s="14" t="str">
        <f t="shared" si="517"/>
        <v>|Documentaries|</v>
      </c>
      <c r="T4101" s="14" t="str">
        <f t="shared" si="518"/>
        <v>|Daniel J. Clark|</v>
      </c>
      <c r="U4101" s="14" t="str">
        <f t="shared" si="519"/>
        <v>|Unknown|</v>
      </c>
    </row>
    <row r="4102" spans="1:21">
      <c r="A4102" s="14" t="s">
        <v>19289</v>
      </c>
      <c r="B4102" s="14" t="s">
        <v>48</v>
      </c>
      <c r="C4102" s="14" t="s">
        <v>19290</v>
      </c>
      <c r="D4102" s="14" t="s">
        <v>19291</v>
      </c>
      <c r="E4102" s="14" t="s">
        <v>19292</v>
      </c>
      <c r="F4102" s="14" t="s">
        <v>133</v>
      </c>
      <c r="G4102" s="26">
        <v>43511</v>
      </c>
      <c r="H4102" s="14">
        <v>2012</v>
      </c>
      <c r="I4102" s="14" t="s">
        <v>360</v>
      </c>
      <c r="J4102" s="14" t="s">
        <v>560</v>
      </c>
      <c r="K4102" s="14" t="s">
        <v>1034</v>
      </c>
      <c r="L4102" s="14" t="s">
        <v>19293</v>
      </c>
      <c r="M4102" s="14">
        <f t="shared" si="512"/>
        <v>2019</v>
      </c>
      <c r="N4102" s="14">
        <f t="shared" si="513"/>
        <v>2</v>
      </c>
      <c r="O4102" s="14" t="str">
        <f>IFERROR(VLOOKUP(I4102,Lists!$F$2:$G$16,2,FALSE()),"Not Rated")</f>
        <v>Adults</v>
      </c>
      <c r="P4102" s="14">
        <f t="shared" si="514"/>
        <v>103</v>
      </c>
      <c r="Q4102" s="14" t="str">
        <f t="shared" si="515"/>
        <v>Brazil</v>
      </c>
      <c r="R4102" s="14" t="str">
        <f t="shared" si="516"/>
        <v>|Brazil|</v>
      </c>
      <c r="S4102" s="14" t="str">
        <f t="shared" si="517"/>
        <v>|Comedies|Dramas|Independent Movies|</v>
      </c>
      <c r="T4102" s="14" t="str">
        <f t="shared" si="518"/>
        <v>|Marcelo Galvão|</v>
      </c>
      <c r="U4102" s="14" t="str">
        <f t="shared" si="519"/>
        <v>|Ariel Goldenberg|Rita Pokk|Breno Viola|Lima Duarte|Marco Luque|Daniel Torres|Monaliza Marchi|Amélia Bittencourt|Giulia de Souza Merigo|Deto Montenegro|Rui Unas|</v>
      </c>
    </row>
    <row r="4103" spans="1:21">
      <c r="A4103" s="14" t="s">
        <v>19294</v>
      </c>
      <c r="B4103" s="14" t="s">
        <v>48</v>
      </c>
      <c r="C4103" s="14" t="s">
        <v>19295</v>
      </c>
      <c r="D4103" s="14" t="s">
        <v>19296</v>
      </c>
      <c r="E4103" s="14" t="s">
        <v>19297</v>
      </c>
      <c r="F4103" s="14" t="s">
        <v>116</v>
      </c>
      <c r="G4103" s="26">
        <v>43511</v>
      </c>
      <c r="H4103" s="14">
        <v>2017</v>
      </c>
      <c r="I4103" s="14" t="s">
        <v>360</v>
      </c>
      <c r="J4103" s="14" t="s">
        <v>457</v>
      </c>
      <c r="K4103" s="14" t="s">
        <v>444</v>
      </c>
      <c r="L4103" s="14" t="s">
        <v>19298</v>
      </c>
      <c r="M4103" s="14">
        <f t="shared" si="512"/>
        <v>2019</v>
      </c>
      <c r="N4103" s="14">
        <f t="shared" si="513"/>
        <v>2</v>
      </c>
      <c r="O4103" s="14" t="str">
        <f>IFERROR(VLOOKUP(I4103,Lists!$F$2:$G$16,2,FALSE()),"Not Rated")</f>
        <v>Adults</v>
      </c>
      <c r="P4103" s="14">
        <f t="shared" si="514"/>
        <v>104</v>
      </c>
      <c r="Q4103" s="14" t="str">
        <f t="shared" si="515"/>
        <v>India</v>
      </c>
      <c r="R4103" s="14" t="str">
        <f t="shared" si="516"/>
        <v>|India|</v>
      </c>
      <c r="S4103" s="14" t="str">
        <f t="shared" si="517"/>
        <v>|Dramas|Independent Movies|International Movies|</v>
      </c>
      <c r="T4103" s="14" t="str">
        <f t="shared" si="518"/>
        <v>|Shanawaz Nellikunnil|</v>
      </c>
      <c r="U4103" s="14" t="str">
        <f t="shared" si="519"/>
        <v>|Prashant Prakash|Kalki Koechlin|Prakash Raj|Gulshan Devaiah|Valeriya Polyanychko|</v>
      </c>
    </row>
    <row r="4104" spans="1:21">
      <c r="A4104" s="14" t="s">
        <v>19299</v>
      </c>
      <c r="B4104" s="14" t="s">
        <v>48</v>
      </c>
      <c r="C4104" s="14" t="s">
        <v>19300</v>
      </c>
      <c r="D4104" s="14" t="s">
        <v>9434</v>
      </c>
      <c r="E4104" s="14" t="s">
        <v>19301</v>
      </c>
      <c r="F4104" s="14" t="s">
        <v>116</v>
      </c>
      <c r="G4104" s="26">
        <v>43511</v>
      </c>
      <c r="H4104" s="14">
        <v>2004</v>
      </c>
      <c r="I4104" s="14" t="s">
        <v>361</v>
      </c>
      <c r="J4104" s="14" t="s">
        <v>724</v>
      </c>
      <c r="K4104" s="14" t="s">
        <v>475</v>
      </c>
      <c r="L4104" s="14" t="s">
        <v>19302</v>
      </c>
      <c r="M4104" s="14">
        <f t="shared" si="512"/>
        <v>2019</v>
      </c>
      <c r="N4104" s="14">
        <f t="shared" si="513"/>
        <v>2</v>
      </c>
      <c r="O4104" s="14" t="str">
        <f>IFERROR(VLOOKUP(I4104,Lists!$F$2:$G$16,2,FALSE()),"Not Rated")</f>
        <v>Teens</v>
      </c>
      <c r="P4104" s="14">
        <f t="shared" si="514"/>
        <v>102</v>
      </c>
      <c r="Q4104" s="14" t="str">
        <f t="shared" si="515"/>
        <v>India</v>
      </c>
      <c r="R4104" s="14" t="str">
        <f t="shared" si="516"/>
        <v>|India|</v>
      </c>
      <c r="S4104" s="14" t="str">
        <f t="shared" si="517"/>
        <v>|Dramas|International Movies|</v>
      </c>
      <c r="T4104" s="14" t="str">
        <f t="shared" si="518"/>
        <v>|Sudhir Mishra|</v>
      </c>
      <c r="U4104" s="14" t="str">
        <f t="shared" si="519"/>
        <v>|Kareena Kapoor|Rahul Bose|Rinke Khanna|Yashpal Sharma|Makrand Deshpande|Kabir Sadanand|Pankaj Jha|</v>
      </c>
    </row>
    <row r="4105" spans="1:21">
      <c r="A4105" s="14" t="s">
        <v>19303</v>
      </c>
      <c r="B4105" s="14" t="s">
        <v>48</v>
      </c>
      <c r="C4105" s="14" t="s">
        <v>19304</v>
      </c>
      <c r="D4105" s="14" t="s">
        <v>9619</v>
      </c>
      <c r="E4105" s="14" t="s">
        <v>19305</v>
      </c>
      <c r="F4105" s="14" t="s">
        <v>116</v>
      </c>
      <c r="G4105" s="26">
        <v>43511</v>
      </c>
      <c r="H4105" s="14">
        <v>2012</v>
      </c>
      <c r="I4105" s="14" t="s">
        <v>361</v>
      </c>
      <c r="J4105" s="14" t="s">
        <v>566</v>
      </c>
      <c r="K4105" s="14" t="s">
        <v>834</v>
      </c>
      <c r="L4105" s="14" t="s">
        <v>19306</v>
      </c>
      <c r="M4105" s="14">
        <f t="shared" si="512"/>
        <v>2019</v>
      </c>
      <c r="N4105" s="14">
        <f t="shared" si="513"/>
        <v>2</v>
      </c>
      <c r="O4105" s="14" t="str">
        <f>IFERROR(VLOOKUP(I4105,Lists!$F$2:$G$16,2,FALSE()),"Not Rated")</f>
        <v>Teens</v>
      </c>
      <c r="P4105" s="14">
        <f t="shared" si="514"/>
        <v>97</v>
      </c>
      <c r="Q4105" s="14" t="str">
        <f t="shared" si="515"/>
        <v>India</v>
      </c>
      <c r="R4105" s="14" t="str">
        <f t="shared" si="516"/>
        <v>|India|</v>
      </c>
      <c r="S4105" s="14" t="str">
        <f t="shared" si="517"/>
        <v>|Comedies|Dramas|International Movies|</v>
      </c>
      <c r="T4105" s="14" t="str">
        <f t="shared" si="518"/>
        <v>|Rajat Kapoor|</v>
      </c>
      <c r="U4105" s="14" t="str">
        <f t="shared" si="519"/>
        <v>|Ranvir Shorey|Gul Panag|Purab Kohli|Neil Bhoopalam|Gunjan Bakshi|Saurabh Shukla|Atul Kumar|Brijendra Kala|Bharati Achrekar|Rahul Vohra|</v>
      </c>
    </row>
    <row r="4106" spans="1:21">
      <c r="A4106" s="14" t="s">
        <v>19307</v>
      </c>
      <c r="B4106" s="14" t="s">
        <v>49</v>
      </c>
      <c r="C4106" s="14" t="s">
        <v>19308</v>
      </c>
      <c r="D4106" s="14" t="s">
        <v>19309</v>
      </c>
      <c r="E4106" s="14" t="s">
        <v>19310</v>
      </c>
      <c r="F4106" s="14" t="s">
        <v>143</v>
      </c>
      <c r="G4106" s="26">
        <v>43511</v>
      </c>
      <c r="H4106" s="14">
        <v>2015</v>
      </c>
      <c r="I4106" s="14" t="s">
        <v>360</v>
      </c>
      <c r="J4106" s="14" t="s">
        <v>105</v>
      </c>
      <c r="K4106" s="14" t="s">
        <v>1608</v>
      </c>
      <c r="L4106" s="14" t="s">
        <v>19311</v>
      </c>
      <c r="M4106" s="14">
        <f t="shared" si="512"/>
        <v>2019</v>
      </c>
      <c r="N4106" s="14">
        <f t="shared" si="513"/>
        <v>2</v>
      </c>
      <c r="O4106" s="14" t="str">
        <f>IFERROR(VLOOKUP(I4106,Lists!$F$2:$G$16,2,FALSE()),"Not Rated")</f>
        <v>Adults</v>
      </c>
      <c r="P4106" s="14">
        <f t="shared" si="514"/>
        <v>1</v>
      </c>
      <c r="Q4106" s="14" t="str">
        <f t="shared" si="515"/>
        <v>Denmark</v>
      </c>
      <c r="R4106" s="14" t="str">
        <f t="shared" si="516"/>
        <v>|Denmark|</v>
      </c>
      <c r="S4106" s="14" t="str">
        <f t="shared" si="517"/>
        <v>|International TV Shows|TV Comedies|TV Dramas|</v>
      </c>
      <c r="T4106" s="14" t="str">
        <f t="shared" si="518"/>
        <v>|Lars Kaalund|</v>
      </c>
      <c r="U4106" s="14" t="str">
        <f t="shared" si="519"/>
        <v>|Lise Baastrup|Martin Brygmann|Ellen Hillingsø|Nicky Andersen|Nicoline Sharma Rubow|Jasmin Bart-Williams|William Rützou|Marius Due|Robert Hansen|</v>
      </c>
    </row>
    <row r="4107" spans="1:21">
      <c r="A4107" s="14" t="s">
        <v>19312</v>
      </c>
      <c r="B4107" s="14" t="s">
        <v>49</v>
      </c>
      <c r="C4107" s="14" t="s">
        <v>19313</v>
      </c>
      <c r="D4107" s="14" t="s">
        <v>117</v>
      </c>
      <c r="E4107" s="14" t="s">
        <v>19314</v>
      </c>
      <c r="F4107" s="14" t="s">
        <v>117</v>
      </c>
      <c r="G4107" s="26">
        <v>43511</v>
      </c>
      <c r="H4107" s="14">
        <v>2019</v>
      </c>
      <c r="I4107" s="14" t="s">
        <v>360</v>
      </c>
      <c r="J4107" s="14" t="s">
        <v>105</v>
      </c>
      <c r="K4107" s="14" t="s">
        <v>7341</v>
      </c>
      <c r="L4107" s="14" t="s">
        <v>19315</v>
      </c>
      <c r="M4107" s="14">
        <f t="shared" si="512"/>
        <v>2019</v>
      </c>
      <c r="N4107" s="14">
        <f t="shared" si="513"/>
        <v>2</v>
      </c>
      <c r="O4107" s="14" t="str">
        <f>IFERROR(VLOOKUP(I4107,Lists!$F$2:$G$16,2,FALSE()),"Not Rated")</f>
        <v>Adults</v>
      </c>
      <c r="P4107" s="14">
        <f t="shared" si="514"/>
        <v>1</v>
      </c>
      <c r="Q4107" s="14" t="str">
        <f t="shared" si="515"/>
        <v>Unknown</v>
      </c>
      <c r="R4107" s="14" t="str">
        <f t="shared" si="516"/>
        <v>|Unknown|</v>
      </c>
      <c r="S4107" s="14" t="str">
        <f t="shared" si="517"/>
        <v>|Docuseries|TV Comedies|</v>
      </c>
      <c r="T4107" s="14" t="str">
        <f t="shared" si="518"/>
        <v>|Unknown|</v>
      </c>
      <c r="U4107" s="14" t="str">
        <f t="shared" si="519"/>
        <v>|Larry Charles|</v>
      </c>
    </row>
    <row r="4108" spans="1:21">
      <c r="A4108" s="14" t="s">
        <v>19316</v>
      </c>
      <c r="B4108" s="14" t="s">
        <v>48</v>
      </c>
      <c r="C4108" s="14" t="s">
        <v>19317</v>
      </c>
      <c r="D4108" s="14" t="s">
        <v>19318</v>
      </c>
      <c r="E4108" s="14" t="s">
        <v>19319</v>
      </c>
      <c r="F4108" s="14" t="s">
        <v>116</v>
      </c>
      <c r="G4108" s="26">
        <v>43511</v>
      </c>
      <c r="H4108" s="14">
        <v>2018</v>
      </c>
      <c r="I4108" s="14" t="s">
        <v>361</v>
      </c>
      <c r="J4108" s="14" t="s">
        <v>2394</v>
      </c>
      <c r="K4108" s="14" t="s">
        <v>910</v>
      </c>
      <c r="L4108" s="14" t="s">
        <v>19320</v>
      </c>
      <c r="M4108" s="14">
        <f t="shared" si="512"/>
        <v>2019</v>
      </c>
      <c r="N4108" s="14">
        <f t="shared" si="513"/>
        <v>2</v>
      </c>
      <c r="O4108" s="14" t="str">
        <f>IFERROR(VLOOKUP(I4108,Lists!$F$2:$G$16,2,FALSE()),"Not Rated")</f>
        <v>Teens</v>
      </c>
      <c r="P4108" s="14">
        <f t="shared" si="514"/>
        <v>132</v>
      </c>
      <c r="Q4108" s="14" t="str">
        <f t="shared" si="515"/>
        <v>India</v>
      </c>
      <c r="R4108" s="14" t="str">
        <f t="shared" si="516"/>
        <v>|India|</v>
      </c>
      <c r="S4108" s="14" t="str">
        <f t="shared" si="517"/>
        <v>|Dramas|International Movies|Romantic Movies|</v>
      </c>
      <c r="T4108" s="14" t="str">
        <f t="shared" si="518"/>
        <v>|Hari Nath|</v>
      </c>
      <c r="U4108" s="14" t="str">
        <f t="shared" si="519"/>
        <v>|Aadhi|Tapsee Pannu|Ritika Singh|Vennela Kishore|Sapthagiri|</v>
      </c>
    </row>
    <row r="4109" spans="1:21">
      <c r="A4109" s="14" t="s">
        <v>19321</v>
      </c>
      <c r="B4109" s="14" t="s">
        <v>48</v>
      </c>
      <c r="C4109" s="14" t="s">
        <v>19322</v>
      </c>
      <c r="D4109" s="14" t="s">
        <v>19323</v>
      </c>
      <c r="E4109" s="14" t="s">
        <v>19324</v>
      </c>
      <c r="F4109" s="14" t="s">
        <v>116</v>
      </c>
      <c r="G4109" s="26">
        <v>43511</v>
      </c>
      <c r="H4109" s="14">
        <v>2006</v>
      </c>
      <c r="I4109" s="14" t="s">
        <v>360</v>
      </c>
      <c r="J4109" s="14" t="s">
        <v>1159</v>
      </c>
      <c r="K4109" s="14" t="s">
        <v>542</v>
      </c>
      <c r="L4109" s="14" t="s">
        <v>19325</v>
      </c>
      <c r="M4109" s="14">
        <f t="shared" si="512"/>
        <v>2019</v>
      </c>
      <c r="N4109" s="14">
        <f t="shared" si="513"/>
        <v>2</v>
      </c>
      <c r="O4109" s="14" t="str">
        <f>IFERROR(VLOOKUP(I4109,Lists!$F$2:$G$16,2,FALSE()),"Not Rated")</f>
        <v>Adults</v>
      </c>
      <c r="P4109" s="14">
        <f t="shared" si="514"/>
        <v>120</v>
      </c>
      <c r="Q4109" s="14" t="str">
        <f t="shared" si="515"/>
        <v>India</v>
      </c>
      <c r="R4109" s="14" t="str">
        <f t="shared" si="516"/>
        <v>|India|</v>
      </c>
      <c r="S4109" s="14" t="str">
        <f t="shared" si="517"/>
        <v>|Comedies|International Movies|Romantic Movies|</v>
      </c>
      <c r="T4109" s="14" t="str">
        <f t="shared" si="518"/>
        <v>|Saket Chaudhary|</v>
      </c>
      <c r="U4109" s="14" t="str">
        <f t="shared" si="519"/>
        <v>|Rahul Bose|Mallika Sherawat|Ranvir Shorey|Sharat Saxena|Aamir Bashir|Taraana Raja|Jas Arora|Suchitra Pillai|Sapna Bhavnani|Sophiya Chaudhary|</v>
      </c>
    </row>
    <row r="4110" spans="1:21">
      <c r="A4110" s="14" t="s">
        <v>19326</v>
      </c>
      <c r="B4110" s="14" t="s">
        <v>48</v>
      </c>
      <c r="C4110" s="14" t="s">
        <v>19327</v>
      </c>
      <c r="D4110" s="14" t="s">
        <v>19328</v>
      </c>
      <c r="E4110" s="14" t="s">
        <v>19329</v>
      </c>
      <c r="F4110" s="14" t="s">
        <v>116</v>
      </c>
      <c r="G4110" s="26">
        <v>43511</v>
      </c>
      <c r="H4110" s="14">
        <v>2002</v>
      </c>
      <c r="I4110" s="14" t="s">
        <v>361</v>
      </c>
      <c r="J4110" s="14" t="s">
        <v>3814</v>
      </c>
      <c r="K4110" s="14" t="s">
        <v>475</v>
      </c>
      <c r="L4110" s="14" t="s">
        <v>19330</v>
      </c>
      <c r="M4110" s="14">
        <f t="shared" si="512"/>
        <v>2019</v>
      </c>
      <c r="N4110" s="14">
        <f t="shared" si="513"/>
        <v>2</v>
      </c>
      <c r="O4110" s="14" t="str">
        <f>IFERROR(VLOOKUP(I4110,Lists!$F$2:$G$16,2,FALSE()),"Not Rated")</f>
        <v>Teens</v>
      </c>
      <c r="P4110" s="14">
        <f t="shared" si="514"/>
        <v>137</v>
      </c>
      <c r="Q4110" s="14" t="str">
        <f t="shared" si="515"/>
        <v>India</v>
      </c>
      <c r="R4110" s="14" t="str">
        <f t="shared" si="516"/>
        <v>|India|</v>
      </c>
      <c r="S4110" s="14" t="str">
        <f t="shared" si="517"/>
        <v>|Dramas|International Movies|</v>
      </c>
      <c r="T4110" s="14" t="str">
        <f t="shared" si="518"/>
        <v>|Tanuja Chandra|</v>
      </c>
      <c r="U4110" s="14" t="str">
        <f t="shared" si="519"/>
        <v>|Lucky Ali|Simone Singh|Achint Kaur|Ehsan Khan|Harsh Vasisht|Yashodhan Bal|Gauri Karnik|Divya Dutta|</v>
      </c>
    </row>
    <row r="4111" spans="1:21">
      <c r="A4111" s="14" t="s">
        <v>19331</v>
      </c>
      <c r="B4111" s="14" t="s">
        <v>49</v>
      </c>
      <c r="C4111" s="14" t="s">
        <v>19332</v>
      </c>
      <c r="D4111" s="14" t="s">
        <v>117</v>
      </c>
      <c r="E4111" s="14" t="s">
        <v>19333</v>
      </c>
      <c r="F4111" s="14" t="s">
        <v>117</v>
      </c>
      <c r="G4111" s="26">
        <v>43511</v>
      </c>
      <c r="H4111" s="14">
        <v>2019</v>
      </c>
      <c r="I4111" s="14" t="s">
        <v>360</v>
      </c>
      <c r="J4111" s="14" t="s">
        <v>105</v>
      </c>
      <c r="K4111" s="14" t="s">
        <v>462</v>
      </c>
      <c r="L4111" s="14" t="s">
        <v>19334</v>
      </c>
      <c r="M4111" s="14">
        <f t="shared" si="512"/>
        <v>2019</v>
      </c>
      <c r="N4111" s="14">
        <f t="shared" si="513"/>
        <v>2</v>
      </c>
      <c r="O4111" s="14" t="str">
        <f>IFERROR(VLOOKUP(I4111,Lists!$F$2:$G$16,2,FALSE()),"Not Rated")</f>
        <v>Adults</v>
      </c>
      <c r="P4111" s="14">
        <f t="shared" si="514"/>
        <v>1</v>
      </c>
      <c r="Q4111" s="14" t="str">
        <f t="shared" si="515"/>
        <v>Unknown</v>
      </c>
      <c r="R4111" s="14" t="str">
        <f t="shared" si="516"/>
        <v>|Unknown|</v>
      </c>
      <c r="S4111" s="14" t="str">
        <f t="shared" si="517"/>
        <v>|Crime TV Shows|Docuseries|International TV Shows|</v>
      </c>
      <c r="T4111" s="14" t="str">
        <f t="shared" si="518"/>
        <v>|Unknown|</v>
      </c>
      <c r="U4111" s="14" t="str">
        <f t="shared" si="519"/>
        <v>|Paco Ignacio Taibo II|</v>
      </c>
    </row>
    <row r="4112" spans="1:21">
      <c r="A4112" s="14" t="s">
        <v>19335</v>
      </c>
      <c r="B4112" s="14" t="s">
        <v>48</v>
      </c>
      <c r="C4112" s="14" t="s">
        <v>19336</v>
      </c>
      <c r="D4112" s="14" t="s">
        <v>19337</v>
      </c>
      <c r="E4112" s="14" t="s">
        <v>19338</v>
      </c>
      <c r="F4112" s="14" t="s">
        <v>149</v>
      </c>
      <c r="G4112" s="26">
        <v>43511</v>
      </c>
      <c r="H4112" s="14">
        <v>2018</v>
      </c>
      <c r="I4112" s="14" t="s">
        <v>360</v>
      </c>
      <c r="J4112" s="14" t="s">
        <v>1173</v>
      </c>
      <c r="K4112" s="14" t="s">
        <v>4695</v>
      </c>
      <c r="L4112" s="14" t="s">
        <v>19339</v>
      </c>
      <c r="M4112" s="14">
        <f t="shared" si="512"/>
        <v>2019</v>
      </c>
      <c r="N4112" s="14">
        <f t="shared" si="513"/>
        <v>2</v>
      </c>
      <c r="O4112" s="14" t="str">
        <f>IFERROR(VLOOKUP(I4112,Lists!$F$2:$G$16,2,FALSE()),"Not Rated")</f>
        <v>Adults</v>
      </c>
      <c r="P4112" s="14">
        <f t="shared" si="514"/>
        <v>82</v>
      </c>
      <c r="Q4112" s="14" t="str">
        <f t="shared" si="515"/>
        <v>New Zealand</v>
      </c>
      <c r="R4112" s="14" t="str">
        <f t="shared" si="516"/>
        <v>|New Zealand|</v>
      </c>
      <c r="S4112" s="14" t="str">
        <f t="shared" si="517"/>
        <v>|Comedies|Independent Movies|International Movies|</v>
      </c>
      <c r="T4112" s="14" t="str">
        <f t="shared" si="518"/>
        <v>|Jackie van Beek|Madeleine Sami|</v>
      </c>
      <c r="U4112" s="14" t="str">
        <f t="shared" si="519"/>
        <v>|Madeleine Sami|Jackie van Beek|James Rolleston|Celia Pacquola|Ana Scotney|Rima Te Wiata|Carl Bland|Brett O'Gorman|Cohen Holloway|Jemaine Clement|</v>
      </c>
    </row>
    <row r="4113" spans="1:21">
      <c r="A4113" s="14" t="s">
        <v>19340</v>
      </c>
      <c r="B4113" s="14" t="s">
        <v>49</v>
      </c>
      <c r="C4113" s="14" t="s">
        <v>19341</v>
      </c>
      <c r="D4113" s="14" t="s">
        <v>117</v>
      </c>
      <c r="E4113" s="14" t="s">
        <v>19342</v>
      </c>
      <c r="F4113" s="14" t="s">
        <v>134</v>
      </c>
      <c r="G4113" s="26">
        <v>43511</v>
      </c>
      <c r="H4113" s="14">
        <v>2017</v>
      </c>
      <c r="I4113" s="14" t="s">
        <v>361</v>
      </c>
      <c r="J4113" s="14" t="s">
        <v>105</v>
      </c>
      <c r="K4113" s="14" t="s">
        <v>19343</v>
      </c>
      <c r="L4113" s="14" t="s">
        <v>19344</v>
      </c>
      <c r="M4113" s="14">
        <f t="shared" si="512"/>
        <v>2019</v>
      </c>
      <c r="N4113" s="14">
        <f t="shared" si="513"/>
        <v>2</v>
      </c>
      <c r="O4113" s="14" t="str">
        <f>IFERROR(VLOOKUP(I4113,Lists!$F$2:$G$16,2,FALSE()),"Not Rated")</f>
        <v>Teens</v>
      </c>
      <c r="P4113" s="14">
        <f t="shared" si="514"/>
        <v>1</v>
      </c>
      <c r="Q4113" s="14" t="str">
        <f t="shared" si="515"/>
        <v>Argentina</v>
      </c>
      <c r="R4113" s="14" t="str">
        <f t="shared" si="516"/>
        <v>|Argentina|</v>
      </c>
      <c r="S4113" s="14" t="str">
        <f t="shared" si="517"/>
        <v>|International TV Shows|Spanish-Language TV Shows|TV Horror|</v>
      </c>
      <c r="T4113" s="14" t="str">
        <f t="shared" si="518"/>
        <v>|Unknown|</v>
      </c>
      <c r="U4113" s="14" t="str">
        <f t="shared" si="519"/>
        <v>|Nicolás Van de Moortele|Letizia Denise Bloisi|María Dupláa|Ciro Herce|Milagros Molina|Jorge Pinarello|Casper Uncal|Jorge Luis Alonso|</v>
      </c>
    </row>
    <row r="4114" spans="1:21">
      <c r="A4114" s="14" t="s">
        <v>19345</v>
      </c>
      <c r="B4114" s="14" t="s">
        <v>48</v>
      </c>
      <c r="C4114" s="14" t="s">
        <v>19346</v>
      </c>
      <c r="D4114" s="14" t="s">
        <v>19347</v>
      </c>
      <c r="E4114" s="14" t="s">
        <v>19348</v>
      </c>
      <c r="F4114" s="14" t="s">
        <v>116</v>
      </c>
      <c r="G4114" s="26">
        <v>43511</v>
      </c>
      <c r="H4114" s="14">
        <v>2008</v>
      </c>
      <c r="I4114" s="14" t="s">
        <v>361</v>
      </c>
      <c r="J4114" s="14" t="s">
        <v>671</v>
      </c>
      <c r="K4114" s="14" t="s">
        <v>542</v>
      </c>
      <c r="L4114" s="14" t="s">
        <v>19349</v>
      </c>
      <c r="M4114" s="14">
        <f t="shared" si="512"/>
        <v>2019</v>
      </c>
      <c r="N4114" s="14">
        <f t="shared" si="513"/>
        <v>2</v>
      </c>
      <c r="O4114" s="14" t="str">
        <f>IFERROR(VLOOKUP(I4114,Lists!$F$2:$G$16,2,FALSE()),"Not Rated")</f>
        <v>Teens</v>
      </c>
      <c r="P4114" s="14">
        <f t="shared" si="514"/>
        <v>115</v>
      </c>
      <c r="Q4114" s="14" t="str">
        <f t="shared" si="515"/>
        <v>India</v>
      </c>
      <c r="R4114" s="14" t="str">
        <f t="shared" si="516"/>
        <v>|India|</v>
      </c>
      <c r="S4114" s="14" t="str">
        <f t="shared" si="517"/>
        <v>|Comedies|International Movies|Romantic Movies|</v>
      </c>
      <c r="T4114" s="14" t="str">
        <f t="shared" si="518"/>
        <v>|Sachin Kamlakar Khot|</v>
      </c>
      <c r="U4114" s="14" t="str">
        <f t="shared" si="519"/>
        <v>|Mallika Sherawat|Ranvir Shorey|Tinnu Anand|Sushmita Mukherjee|Manish Anand|Vihang Nayak|Bharati Achrekar|Zeenat Aman|</v>
      </c>
    </row>
    <row r="4115" spans="1:21">
      <c r="A4115" s="14" t="s">
        <v>19350</v>
      </c>
      <c r="B4115" s="14" t="s">
        <v>48</v>
      </c>
      <c r="C4115" s="14" t="s">
        <v>19351</v>
      </c>
      <c r="D4115" s="14" t="s">
        <v>19352</v>
      </c>
      <c r="E4115" s="14" t="s">
        <v>19353</v>
      </c>
      <c r="F4115" s="14" t="s">
        <v>122</v>
      </c>
      <c r="G4115" s="26">
        <v>43511</v>
      </c>
      <c r="H4115" s="14">
        <v>2018</v>
      </c>
      <c r="I4115" s="14" t="s">
        <v>360</v>
      </c>
      <c r="J4115" s="14" t="s">
        <v>2213</v>
      </c>
      <c r="K4115" s="14" t="s">
        <v>529</v>
      </c>
      <c r="L4115" s="14" t="s">
        <v>19354</v>
      </c>
      <c r="M4115" s="14">
        <f t="shared" si="512"/>
        <v>2019</v>
      </c>
      <c r="N4115" s="14">
        <f t="shared" si="513"/>
        <v>2</v>
      </c>
      <c r="O4115" s="14" t="str">
        <f>IFERROR(VLOOKUP(I4115,Lists!$F$2:$G$16,2,FALSE()),"Not Rated")</f>
        <v>Adults</v>
      </c>
      <c r="P4115" s="14">
        <f t="shared" si="514"/>
        <v>130</v>
      </c>
      <c r="Q4115" s="14" t="str">
        <f t="shared" si="515"/>
        <v>Spain</v>
      </c>
      <c r="R4115" s="14" t="str">
        <f t="shared" si="516"/>
        <v>|Spain|</v>
      </c>
      <c r="S4115" s="14" t="str">
        <f t="shared" si="517"/>
        <v>|Comedies|International Movies|</v>
      </c>
      <c r="T4115" s="14" t="str">
        <f t="shared" si="518"/>
        <v>|Daniel Monzón|</v>
      </c>
      <c r="U4115" s="14" t="str">
        <f t="shared" si="519"/>
        <v>|Luis Tosar|Rodrigo de la Serna|Joan Pera|Stephanie Cayo|Gloria Muñoz|Adrián Núñez|Alicia Fernández|Jorge Asín|Agustín Jiménez|Lupe Cartié Roda|Txell Aixendri|Xavi Lite|Alejandro Vera|João Lagarto|</v>
      </c>
    </row>
    <row r="4116" spans="1:21">
      <c r="A4116" s="14" t="s">
        <v>19355</v>
      </c>
      <c r="B4116" s="14" t="s">
        <v>49</v>
      </c>
      <c r="C4116" s="14" t="s">
        <v>19356</v>
      </c>
      <c r="D4116" s="14" t="s">
        <v>117</v>
      </c>
      <c r="E4116" s="14" t="s">
        <v>19357</v>
      </c>
      <c r="F4116" s="14" t="s">
        <v>1084</v>
      </c>
      <c r="G4116" s="26">
        <v>43510</v>
      </c>
      <c r="H4116" s="14">
        <v>2018</v>
      </c>
      <c r="I4116" s="14" t="s">
        <v>366</v>
      </c>
      <c r="J4116" s="14" t="s">
        <v>107</v>
      </c>
      <c r="K4116" s="14" t="s">
        <v>256</v>
      </c>
      <c r="L4116" s="14" t="s">
        <v>19358</v>
      </c>
      <c r="M4116" s="14">
        <f t="shared" si="512"/>
        <v>2019</v>
      </c>
      <c r="N4116" s="14">
        <f t="shared" si="513"/>
        <v>2</v>
      </c>
      <c r="O4116" s="14" t="str">
        <f>IFERROR(VLOOKUP(I4116,Lists!$F$2:$G$16,2,FALSE()),"Not Rated")</f>
        <v>Kids</v>
      </c>
      <c r="P4116" s="14">
        <f t="shared" si="514"/>
        <v>3</v>
      </c>
      <c r="Q4116" s="14" t="str">
        <f t="shared" si="515"/>
        <v>United States</v>
      </c>
      <c r="R4116" s="14" t="str">
        <f t="shared" si="516"/>
        <v>|United States|Canada|</v>
      </c>
      <c r="S4116" s="14" t="str">
        <f t="shared" si="517"/>
        <v>|Kids' TV|</v>
      </c>
      <c r="T4116" s="14" t="str">
        <f t="shared" si="518"/>
        <v>|Unknown|</v>
      </c>
      <c r="U4116" s="14" t="str">
        <f t="shared" si="519"/>
        <v>|America Young|Kirsten Day|Cassandra Morris|Cassidy Naber|Ritesh Rajan|</v>
      </c>
    </row>
    <row r="4117" spans="1:21">
      <c r="A4117" s="14" t="s">
        <v>19359</v>
      </c>
      <c r="B4117" s="14" t="s">
        <v>48</v>
      </c>
      <c r="C4117" s="14" t="s">
        <v>19360</v>
      </c>
      <c r="D4117" s="14" t="s">
        <v>12994</v>
      </c>
      <c r="E4117" s="14" t="s">
        <v>19361</v>
      </c>
      <c r="F4117" s="14" t="s">
        <v>115</v>
      </c>
      <c r="G4117" s="26">
        <v>43510</v>
      </c>
      <c r="H4117" s="14">
        <v>2019</v>
      </c>
      <c r="I4117" s="14" t="s">
        <v>360</v>
      </c>
      <c r="J4117" s="14" t="s">
        <v>2524</v>
      </c>
      <c r="K4117" s="14" t="s">
        <v>261</v>
      </c>
      <c r="L4117" s="14" t="s">
        <v>19362</v>
      </c>
      <c r="M4117" s="14">
        <f t="shared" si="512"/>
        <v>2019</v>
      </c>
      <c r="N4117" s="14">
        <f t="shared" si="513"/>
        <v>2</v>
      </c>
      <c r="O4117" s="14" t="str">
        <f>IFERROR(VLOOKUP(I4117,Lists!$F$2:$G$16,2,FALSE()),"Not Rated")</f>
        <v>Adults</v>
      </c>
      <c r="P4117" s="14">
        <f t="shared" si="514"/>
        <v>62</v>
      </c>
      <c r="Q4117" s="14" t="str">
        <f t="shared" si="515"/>
        <v>United States</v>
      </c>
      <c r="R4117" s="14" t="str">
        <f t="shared" si="516"/>
        <v>|United States|</v>
      </c>
      <c r="S4117" s="14" t="str">
        <f t="shared" si="517"/>
        <v>|Stand-Up Comedy|</v>
      </c>
      <c r="T4117" s="14" t="str">
        <f t="shared" si="518"/>
        <v>|Jon M. Chu|</v>
      </c>
      <c r="U4117" s="14" t="str">
        <f t="shared" si="519"/>
        <v>|Ken Jeong|</v>
      </c>
    </row>
    <row r="4118" spans="1:21">
      <c r="A4118" s="14" t="s">
        <v>19363</v>
      </c>
      <c r="B4118" s="14" t="s">
        <v>49</v>
      </c>
      <c r="C4118" s="14" t="s">
        <v>19364</v>
      </c>
      <c r="D4118" s="14" t="s">
        <v>117</v>
      </c>
      <c r="E4118" s="14" t="s">
        <v>19365</v>
      </c>
      <c r="F4118" s="14" t="s">
        <v>122</v>
      </c>
      <c r="G4118" s="26">
        <v>43510</v>
      </c>
      <c r="H4118" s="14">
        <v>2018</v>
      </c>
      <c r="I4118" s="14" t="s">
        <v>361</v>
      </c>
      <c r="J4118" s="14" t="s">
        <v>106</v>
      </c>
      <c r="K4118" s="14" t="s">
        <v>1839</v>
      </c>
      <c r="L4118" s="14" t="s">
        <v>19366</v>
      </c>
      <c r="M4118" s="14">
        <f t="shared" si="512"/>
        <v>2019</v>
      </c>
      <c r="N4118" s="14">
        <f t="shared" si="513"/>
        <v>2</v>
      </c>
      <c r="O4118" s="14" t="str">
        <f>IFERROR(VLOOKUP(I4118,Lists!$F$2:$G$16,2,FALSE()),"Not Rated")</f>
        <v>Teens</v>
      </c>
      <c r="P4118" s="14">
        <f t="shared" si="514"/>
        <v>2</v>
      </c>
      <c r="Q4118" s="14" t="str">
        <f t="shared" si="515"/>
        <v>Spain</v>
      </c>
      <c r="R4118" s="14" t="str">
        <f t="shared" si="516"/>
        <v>|Spain|</v>
      </c>
      <c r="S4118" s="14" t="str">
        <f t="shared" si="517"/>
        <v>|International TV Shows|Romantic TV Shows|Spanish-Language TV Shows|</v>
      </c>
      <c r="T4118" s="14" t="str">
        <f t="shared" si="518"/>
        <v>|Unknown|</v>
      </c>
      <c r="U4118" s="14" t="str">
        <f t="shared" si="519"/>
        <v>|Marta Hazas|Asier Etxeandía|Adrián Lastra|Diego Martín|Fernando Guallar|Llorenç González|Megan Montaner|Mónica Cruz|Marta Torné|Andrea Duro|Aitana Sánchez-Gijón|Adriana Ozores|Imanol Arias|</v>
      </c>
    </row>
    <row r="4119" spans="1:21">
      <c r="A4119" s="14" t="s">
        <v>19367</v>
      </c>
      <c r="B4119" s="14" t="s">
        <v>48</v>
      </c>
      <c r="C4119" s="14" t="s">
        <v>19368</v>
      </c>
      <c r="D4119" s="14" t="s">
        <v>19369</v>
      </c>
      <c r="E4119" s="14" t="s">
        <v>117</v>
      </c>
      <c r="F4119" s="14" t="s">
        <v>115</v>
      </c>
      <c r="G4119" s="26">
        <v>43508</v>
      </c>
      <c r="H4119" s="14">
        <v>2018</v>
      </c>
      <c r="I4119" s="14" t="s">
        <v>362</v>
      </c>
      <c r="J4119" s="14" t="s">
        <v>8029</v>
      </c>
      <c r="K4119" s="14" t="s">
        <v>247</v>
      </c>
      <c r="L4119" s="14" t="s">
        <v>19370</v>
      </c>
      <c r="M4119" s="14">
        <f t="shared" si="512"/>
        <v>2019</v>
      </c>
      <c r="N4119" s="14">
        <f t="shared" si="513"/>
        <v>2</v>
      </c>
      <c r="O4119" s="14" t="str">
        <f>IFERROR(VLOOKUP(I4119,Lists!$F$2:$G$16,2,FALSE()),"Not Rated")</f>
        <v>Older Kids</v>
      </c>
      <c r="P4119" s="14">
        <f t="shared" si="514"/>
        <v>26</v>
      </c>
      <c r="Q4119" s="14" t="str">
        <f t="shared" si="515"/>
        <v>United States</v>
      </c>
      <c r="R4119" s="14" t="str">
        <f t="shared" si="516"/>
        <v>|United States|</v>
      </c>
      <c r="S4119" s="14" t="str">
        <f t="shared" si="517"/>
        <v>|Documentaries|</v>
      </c>
      <c r="T4119" s="14" t="str">
        <f t="shared" si="518"/>
        <v>|Rayka Zehtabchi|</v>
      </c>
      <c r="U4119" s="14" t="str">
        <f t="shared" si="519"/>
        <v>|Unknown|</v>
      </c>
    </row>
    <row r="4120" spans="1:21">
      <c r="A4120" s="14" t="s">
        <v>19371</v>
      </c>
      <c r="B4120" s="14" t="s">
        <v>49</v>
      </c>
      <c r="C4120" s="14" t="s">
        <v>19372</v>
      </c>
      <c r="D4120" s="14" t="s">
        <v>117</v>
      </c>
      <c r="E4120" s="14" t="s">
        <v>19373</v>
      </c>
      <c r="F4120" s="14" t="s">
        <v>137</v>
      </c>
      <c r="G4120" s="26">
        <v>43505</v>
      </c>
      <c r="H4120" s="14">
        <v>2018</v>
      </c>
      <c r="I4120" s="14" t="s">
        <v>361</v>
      </c>
      <c r="J4120" s="14" t="s">
        <v>105</v>
      </c>
      <c r="K4120" s="14" t="s">
        <v>1905</v>
      </c>
      <c r="L4120" s="14" t="s">
        <v>19374</v>
      </c>
      <c r="M4120" s="14">
        <f t="shared" si="512"/>
        <v>2019</v>
      </c>
      <c r="N4120" s="14">
        <f t="shared" si="513"/>
        <v>2</v>
      </c>
      <c r="O4120" s="14" t="str">
        <f>IFERROR(VLOOKUP(I4120,Lists!$F$2:$G$16,2,FALSE()),"Not Rated")</f>
        <v>Teens</v>
      </c>
      <c r="P4120" s="14">
        <f t="shared" si="514"/>
        <v>1</v>
      </c>
      <c r="Q4120" s="14" t="str">
        <f t="shared" si="515"/>
        <v>Taiwan</v>
      </c>
      <c r="R4120" s="14" t="str">
        <f t="shared" si="516"/>
        <v>|Taiwan|</v>
      </c>
      <c r="S4120" s="14" t="str">
        <f t="shared" si="517"/>
        <v>|International TV Shows|Romantic TV Shows|TV Dramas|</v>
      </c>
      <c r="T4120" s="14" t="str">
        <f t="shared" si="518"/>
        <v>|Unknown|</v>
      </c>
      <c r="U4120" s="14" t="str">
        <f t="shared" si="519"/>
        <v>|Aviis Zhong|Ben Wu|Ada Pan|Jacqueline Zhu|Gabriel Lan|Jack Lee|Wu Ting-chien|Wills Sia|Su Yen-ti|Jenny Huang|</v>
      </c>
    </row>
    <row r="4121" spans="1:21">
      <c r="A4121" s="14" t="s">
        <v>19375</v>
      </c>
      <c r="B4121" s="14" t="s">
        <v>49</v>
      </c>
      <c r="C4121" s="14" t="s">
        <v>19376</v>
      </c>
      <c r="D4121" s="14" t="s">
        <v>117</v>
      </c>
      <c r="E4121" s="14" t="s">
        <v>19377</v>
      </c>
      <c r="F4121" s="14" t="s">
        <v>135</v>
      </c>
      <c r="G4121" s="26">
        <v>43505</v>
      </c>
      <c r="H4121" s="14">
        <v>2018</v>
      </c>
      <c r="I4121" s="14" t="s">
        <v>360</v>
      </c>
      <c r="J4121" s="14" t="s">
        <v>106</v>
      </c>
      <c r="K4121" s="14" t="s">
        <v>1470</v>
      </c>
      <c r="L4121" s="14" t="s">
        <v>19378</v>
      </c>
      <c r="M4121" s="14">
        <f t="shared" si="512"/>
        <v>2019</v>
      </c>
      <c r="N4121" s="14">
        <f t="shared" si="513"/>
        <v>2</v>
      </c>
      <c r="O4121" s="14" t="str">
        <f>IFERROR(VLOOKUP(I4121,Lists!$F$2:$G$16,2,FALSE()),"Not Rated")</f>
        <v>Adults</v>
      </c>
      <c r="P4121" s="14">
        <f t="shared" si="514"/>
        <v>2</v>
      </c>
      <c r="Q4121" s="14" t="str">
        <f t="shared" si="515"/>
        <v>Belgium</v>
      </c>
      <c r="R4121" s="14" t="str">
        <f t="shared" si="516"/>
        <v>|Belgium|</v>
      </c>
      <c r="S4121" s="14" t="str">
        <f t="shared" si="517"/>
        <v>|Crime TV Shows|International TV Shows|TV Dramas|</v>
      </c>
      <c r="T4121" s="14" t="str">
        <f t="shared" si="518"/>
        <v>|Unknown|</v>
      </c>
      <c r="U4121" s="14" t="str">
        <f t="shared" si="519"/>
        <v>|Yoann Blanc|Guillaume Kerbush|Anne Coesens|Jasmina Douieb|Tom Audenaert|Sam Louwyck|Catherine Salée|Jean-Henri Compère|</v>
      </c>
    </row>
    <row r="4122" spans="1:21">
      <c r="A4122" s="14" t="s">
        <v>19379</v>
      </c>
      <c r="B4122" s="14" t="s">
        <v>48</v>
      </c>
      <c r="C4122" s="14" t="s">
        <v>19380</v>
      </c>
      <c r="D4122" s="14" t="s">
        <v>16296</v>
      </c>
      <c r="E4122" s="14" t="s">
        <v>19381</v>
      </c>
      <c r="F4122" s="14" t="s">
        <v>115</v>
      </c>
      <c r="G4122" s="26">
        <v>43504</v>
      </c>
      <c r="H4122" s="14">
        <v>2019</v>
      </c>
      <c r="I4122" s="14" t="s">
        <v>360</v>
      </c>
      <c r="J4122" s="14" t="s">
        <v>436</v>
      </c>
      <c r="K4122" s="14" t="s">
        <v>2207</v>
      </c>
      <c r="L4122" s="14" t="s">
        <v>19382</v>
      </c>
      <c r="M4122" s="14">
        <f t="shared" si="512"/>
        <v>2019</v>
      </c>
      <c r="N4122" s="14">
        <f t="shared" si="513"/>
        <v>2</v>
      </c>
      <c r="O4122" s="14" t="str">
        <f>IFERROR(VLOOKUP(I4122,Lists!$F$2:$G$16,2,FALSE()),"Not Rated")</f>
        <v>Adults</v>
      </c>
      <c r="P4122" s="14">
        <f t="shared" si="514"/>
        <v>91</v>
      </c>
      <c r="Q4122" s="14" t="str">
        <f t="shared" si="515"/>
        <v>United States</v>
      </c>
      <c r="R4122" s="14" t="str">
        <f t="shared" si="516"/>
        <v>|United States|</v>
      </c>
      <c r="S4122" s="14" t="str">
        <f t="shared" si="517"/>
        <v>|Dramas|Sports Movies|</v>
      </c>
      <c r="T4122" s="14" t="str">
        <f t="shared" si="518"/>
        <v>|Steven Soderbergh|</v>
      </c>
      <c r="U4122" s="14" t="str">
        <f t="shared" si="519"/>
        <v>|André Holland|Zazie Beetz|Bill Duke|Kyle MacLachlan|Melvin Gregg|Sonja Sohn|Zachary Quinto|</v>
      </c>
    </row>
    <row r="4123" spans="1:21">
      <c r="A4123" s="14" t="s">
        <v>19383</v>
      </c>
      <c r="B4123" s="14" t="s">
        <v>48</v>
      </c>
      <c r="C4123" s="14" t="s">
        <v>19384</v>
      </c>
      <c r="D4123" s="14" t="s">
        <v>19385</v>
      </c>
      <c r="E4123" s="14" t="s">
        <v>19386</v>
      </c>
      <c r="F4123" s="14" t="s">
        <v>115</v>
      </c>
      <c r="G4123" s="26">
        <v>43504</v>
      </c>
      <c r="H4123" s="14">
        <v>2019</v>
      </c>
      <c r="I4123" s="14" t="s">
        <v>362</v>
      </c>
      <c r="J4123" s="14" t="s">
        <v>1102</v>
      </c>
      <c r="K4123" s="14" t="s">
        <v>481</v>
      </c>
      <c r="L4123" s="14" t="s">
        <v>19387</v>
      </c>
      <c r="M4123" s="14">
        <f t="shared" si="512"/>
        <v>2019</v>
      </c>
      <c r="N4123" s="14">
        <f t="shared" si="513"/>
        <v>2</v>
      </c>
      <c r="O4123" s="14" t="str">
        <f>IFERROR(VLOOKUP(I4123,Lists!$F$2:$G$16,2,FALSE()),"Not Rated")</f>
        <v>Older Kids</v>
      </c>
      <c r="P4123" s="14">
        <f t="shared" si="514"/>
        <v>63</v>
      </c>
      <c r="Q4123" s="14" t="str">
        <f t="shared" si="515"/>
        <v>United States</v>
      </c>
      <c r="R4123" s="14" t="str">
        <f t="shared" si="516"/>
        <v>|United States|</v>
      </c>
      <c r="S4123" s="14" t="str">
        <f t="shared" si="517"/>
        <v>|Children &amp; Family Movies|Comedies|</v>
      </c>
      <c r="T4123" s="14" t="str">
        <f t="shared" si="518"/>
        <v>|Tom Stern|</v>
      </c>
      <c r="U4123" s="14" t="str">
        <f t="shared" si="519"/>
        <v>|Kevin Hart|Saniyya Sidney|Lil Rel Howery|Eoghan Thomas Murphy|Tiffany Haddish|Al Shearer|Lonnie Chavis|Alphonso Mcauley|Nika Williams|Barry Brewer|Greg Germann|John Ennis|Jay Johnston|</v>
      </c>
    </row>
    <row r="4124" spans="1:21">
      <c r="A4124" s="14" t="s">
        <v>19388</v>
      </c>
      <c r="B4124" s="14" t="s">
        <v>49</v>
      </c>
      <c r="C4124" s="14" t="s">
        <v>19389</v>
      </c>
      <c r="D4124" s="14" t="s">
        <v>117</v>
      </c>
      <c r="E4124" s="14" t="s">
        <v>19390</v>
      </c>
      <c r="F4124" s="14" t="s">
        <v>115</v>
      </c>
      <c r="G4124" s="26">
        <v>43504</v>
      </c>
      <c r="H4124" s="14">
        <v>2019</v>
      </c>
      <c r="I4124" s="14" t="s">
        <v>362</v>
      </c>
      <c r="J4124" s="14" t="s">
        <v>107</v>
      </c>
      <c r="K4124" s="14" t="s">
        <v>253</v>
      </c>
      <c r="L4124" s="14" t="s">
        <v>19391</v>
      </c>
      <c r="M4124" s="14">
        <f t="shared" si="512"/>
        <v>2019</v>
      </c>
      <c r="N4124" s="14">
        <f t="shared" si="513"/>
        <v>2</v>
      </c>
      <c r="O4124" s="14" t="str">
        <f>IFERROR(VLOOKUP(I4124,Lists!$F$2:$G$16,2,FALSE()),"Not Rated")</f>
        <v>Older Kids</v>
      </c>
      <c r="P4124" s="14">
        <f t="shared" si="514"/>
        <v>3</v>
      </c>
      <c r="Q4124" s="14" t="str">
        <f t="shared" si="515"/>
        <v>United States</v>
      </c>
      <c r="R4124" s="14" t="str">
        <f t="shared" si="516"/>
        <v>|United States|</v>
      </c>
      <c r="S4124" s="14" t="str">
        <f t="shared" si="517"/>
        <v>|TV Comedies|</v>
      </c>
      <c r="T4124" s="14" t="str">
        <f t="shared" si="518"/>
        <v>|Unknown|</v>
      </c>
      <c r="U4124" s="14" t="str">
        <f t="shared" si="519"/>
        <v>|Justina Machado|Rita Moreno|Todd Grinnell|Isabella Gomez|Marcel Ruiz|Stephen Tobolowsky|</v>
      </c>
    </row>
    <row r="4125" spans="1:21">
      <c r="A4125" s="14" t="s">
        <v>19392</v>
      </c>
      <c r="B4125" s="14" t="s">
        <v>48</v>
      </c>
      <c r="C4125" s="14" t="s">
        <v>19393</v>
      </c>
      <c r="D4125" s="14" t="s">
        <v>19394</v>
      </c>
      <c r="E4125" s="14" t="s">
        <v>19395</v>
      </c>
      <c r="F4125" s="14" t="s">
        <v>115</v>
      </c>
      <c r="G4125" s="26">
        <v>43504</v>
      </c>
      <c r="H4125" s="14">
        <v>2019</v>
      </c>
      <c r="I4125" s="14" t="s">
        <v>360</v>
      </c>
      <c r="J4125" s="14" t="s">
        <v>2548</v>
      </c>
      <c r="K4125" s="14" t="s">
        <v>927</v>
      </c>
      <c r="L4125" s="14" t="s">
        <v>19396</v>
      </c>
      <c r="M4125" s="14">
        <f t="shared" si="512"/>
        <v>2019</v>
      </c>
      <c r="N4125" s="14">
        <f t="shared" si="513"/>
        <v>2</v>
      </c>
      <c r="O4125" s="14" t="str">
        <f>IFERROR(VLOOKUP(I4125,Lists!$F$2:$G$16,2,FALSE()),"Not Rated")</f>
        <v>Adults</v>
      </c>
      <c r="P4125" s="14">
        <f t="shared" si="514"/>
        <v>74</v>
      </c>
      <c r="Q4125" s="14" t="str">
        <f t="shared" si="515"/>
        <v>United States</v>
      </c>
      <c r="R4125" s="14" t="str">
        <f t="shared" si="516"/>
        <v>|United States|</v>
      </c>
      <c r="S4125" s="14" t="str">
        <f t="shared" si="517"/>
        <v>|Documentaries|Music &amp; Musicals|</v>
      </c>
      <c r="T4125" s="14" t="str">
        <f t="shared" si="518"/>
        <v>|Kelly Duane de la Vega|</v>
      </c>
      <c r="U4125" s="14" t="str">
        <f t="shared" si="519"/>
        <v>|Sam Cooke|</v>
      </c>
    </row>
    <row r="4126" spans="1:21">
      <c r="A4126" s="14" t="s">
        <v>19397</v>
      </c>
      <c r="B4126" s="14" t="s">
        <v>48</v>
      </c>
      <c r="C4126" s="14" t="s">
        <v>19398</v>
      </c>
      <c r="D4126" s="14" t="s">
        <v>19399</v>
      </c>
      <c r="E4126" s="14" t="s">
        <v>19400</v>
      </c>
      <c r="F4126" s="14" t="s">
        <v>122</v>
      </c>
      <c r="G4126" s="26">
        <v>43504</v>
      </c>
      <c r="H4126" s="14">
        <v>2018</v>
      </c>
      <c r="I4126" s="14" t="s">
        <v>360</v>
      </c>
      <c r="J4126" s="14" t="s">
        <v>1488</v>
      </c>
      <c r="K4126" s="14" t="s">
        <v>444</v>
      </c>
      <c r="L4126" s="14" t="s">
        <v>19401</v>
      </c>
      <c r="M4126" s="14">
        <f t="shared" si="512"/>
        <v>2019</v>
      </c>
      <c r="N4126" s="14">
        <f t="shared" si="513"/>
        <v>2</v>
      </c>
      <c r="O4126" s="14" t="str">
        <f>IFERROR(VLOOKUP(I4126,Lists!$F$2:$G$16,2,FALSE()),"Not Rated")</f>
        <v>Adults</v>
      </c>
      <c r="P4126" s="14">
        <f t="shared" si="514"/>
        <v>136</v>
      </c>
      <c r="Q4126" s="14" t="str">
        <f t="shared" si="515"/>
        <v>Spain</v>
      </c>
      <c r="R4126" s="14" t="str">
        <f t="shared" si="516"/>
        <v>|Spain|</v>
      </c>
      <c r="S4126" s="14" t="str">
        <f t="shared" si="517"/>
        <v>|Dramas|Independent Movies|International Movies|</v>
      </c>
      <c r="T4126" s="14" t="str">
        <f t="shared" si="518"/>
        <v>|Julio Medem|</v>
      </c>
      <c r="U4126" s="14" t="str">
        <f t="shared" si="519"/>
        <v>|Úrsula Corberó|Álvaro Cervantes|Najwa Nimri|Patricia López Arnaiz|Daniel Grao|Joaquín Furriel|Maria Molins|Emilio Gutiérrez Caba|Luisa Gavasa|José María Pou|Ángela Molina|</v>
      </c>
    </row>
    <row r="4127" spans="1:21">
      <c r="A4127" s="14" t="s">
        <v>19402</v>
      </c>
      <c r="B4127" s="14" t="s">
        <v>49</v>
      </c>
      <c r="C4127" s="14" t="s">
        <v>19403</v>
      </c>
      <c r="D4127" s="14" t="s">
        <v>117</v>
      </c>
      <c r="E4127" s="14" t="s">
        <v>19404</v>
      </c>
      <c r="F4127" s="14" t="s">
        <v>128</v>
      </c>
      <c r="G4127" s="26">
        <v>43503</v>
      </c>
      <c r="H4127" s="14">
        <v>2017</v>
      </c>
      <c r="I4127" s="14" t="s">
        <v>360</v>
      </c>
      <c r="J4127" s="14" t="s">
        <v>105</v>
      </c>
      <c r="K4127" s="14" t="s">
        <v>1415</v>
      </c>
      <c r="L4127" s="14" t="s">
        <v>19405</v>
      </c>
      <c r="M4127" s="14">
        <f t="shared" si="512"/>
        <v>2019</v>
      </c>
      <c r="N4127" s="14">
        <f t="shared" si="513"/>
        <v>2</v>
      </c>
      <c r="O4127" s="14" t="str">
        <f>IFERROR(VLOOKUP(I4127,Lists!$F$2:$G$16,2,FALSE()),"Not Rated")</f>
        <v>Adults</v>
      </c>
      <c r="P4127" s="14">
        <f t="shared" si="514"/>
        <v>1</v>
      </c>
      <c r="Q4127" s="14" t="str">
        <f t="shared" si="515"/>
        <v>Egypt</v>
      </c>
      <c r="R4127" s="14" t="str">
        <f t="shared" si="516"/>
        <v>|Egypt|</v>
      </c>
      <c r="S4127" s="14" t="str">
        <f t="shared" si="517"/>
        <v>|International TV Shows|TV Comedies|</v>
      </c>
      <c r="T4127" s="14" t="str">
        <f t="shared" si="518"/>
        <v>|Unknown|</v>
      </c>
      <c r="U4127" s="14" t="str">
        <f t="shared" si="519"/>
        <v>|Chico|Ahmed Mekky|Hesham Maged|Bayoumi Fouad|Dina El-Sherbiny|</v>
      </c>
    </row>
    <row r="4128" spans="1:21">
      <c r="A4128" s="14" t="s">
        <v>19406</v>
      </c>
      <c r="B4128" s="14" t="s">
        <v>49</v>
      </c>
      <c r="C4128" s="14" t="s">
        <v>19407</v>
      </c>
      <c r="D4128" s="14" t="s">
        <v>117</v>
      </c>
      <c r="E4128" s="14" t="s">
        <v>19408</v>
      </c>
      <c r="F4128" s="14" t="s">
        <v>128</v>
      </c>
      <c r="G4128" s="26">
        <v>43501</v>
      </c>
      <c r="H4128" s="14">
        <v>2018</v>
      </c>
      <c r="I4128" s="14" t="s">
        <v>361</v>
      </c>
      <c r="J4128" s="14" t="s">
        <v>105</v>
      </c>
      <c r="K4128" s="14" t="s">
        <v>1470</v>
      </c>
      <c r="L4128" s="14" t="s">
        <v>19409</v>
      </c>
      <c r="M4128" s="14">
        <f t="shared" si="512"/>
        <v>2019</v>
      </c>
      <c r="N4128" s="14">
        <f t="shared" si="513"/>
        <v>2</v>
      </c>
      <c r="O4128" s="14" t="str">
        <f>IFERROR(VLOOKUP(I4128,Lists!$F$2:$G$16,2,FALSE()),"Not Rated")</f>
        <v>Teens</v>
      </c>
      <c r="P4128" s="14">
        <f t="shared" si="514"/>
        <v>1</v>
      </c>
      <c r="Q4128" s="14" t="str">
        <f t="shared" si="515"/>
        <v>Egypt</v>
      </c>
      <c r="R4128" s="14" t="str">
        <f t="shared" si="516"/>
        <v>|Egypt|</v>
      </c>
      <c r="S4128" s="14" t="str">
        <f t="shared" si="517"/>
        <v>|Crime TV Shows|International TV Shows|TV Dramas|</v>
      </c>
      <c r="T4128" s="14" t="str">
        <f t="shared" si="518"/>
        <v>|Unknown|</v>
      </c>
      <c r="U4128" s="14" t="str">
        <f t="shared" si="519"/>
        <v>|Adel Imam|Salah Abdallah|Hiba Majdi|Bushra|Fathy Abdel Wehab|Rania Farid Shawki|Ahmad Wafiq|</v>
      </c>
    </row>
    <row r="4129" spans="1:21">
      <c r="A4129" s="14" t="s">
        <v>19410</v>
      </c>
      <c r="B4129" s="14" t="s">
        <v>49</v>
      </c>
      <c r="C4129" s="14" t="s">
        <v>19411</v>
      </c>
      <c r="D4129" s="14" t="s">
        <v>117</v>
      </c>
      <c r="E4129" s="14" t="s">
        <v>19412</v>
      </c>
      <c r="F4129" s="14" t="s">
        <v>123</v>
      </c>
      <c r="G4129" s="26">
        <v>43501</v>
      </c>
      <c r="H4129" s="14">
        <v>2018</v>
      </c>
      <c r="I4129" s="14" t="s">
        <v>360</v>
      </c>
      <c r="J4129" s="14" t="s">
        <v>105</v>
      </c>
      <c r="K4129" s="14" t="s">
        <v>5585</v>
      </c>
      <c r="L4129" s="14" t="s">
        <v>19413</v>
      </c>
      <c r="M4129" s="14">
        <f t="shared" si="512"/>
        <v>2019</v>
      </c>
      <c r="N4129" s="14">
        <f t="shared" si="513"/>
        <v>2</v>
      </c>
      <c r="O4129" s="14" t="str">
        <f>IFERROR(VLOOKUP(I4129,Lists!$F$2:$G$16,2,FALSE()),"Not Rated")</f>
        <v>Adults</v>
      </c>
      <c r="P4129" s="14">
        <f t="shared" si="514"/>
        <v>1</v>
      </c>
      <c r="Q4129" s="14" t="str">
        <f t="shared" si="515"/>
        <v>South Korea</v>
      </c>
      <c r="R4129" s="14" t="str">
        <f t="shared" si="516"/>
        <v>|South Korea|</v>
      </c>
      <c r="S4129" s="14" t="str">
        <f t="shared" si="517"/>
        <v>|Crime TV Shows|International TV Shows|Korean TV Shows|</v>
      </c>
      <c r="T4129" s="14" t="str">
        <f t="shared" si="518"/>
        <v>|Unknown|</v>
      </c>
      <c r="U4129" s="14" t="str">
        <f t="shared" si="519"/>
        <v>|Jung Yu-mi|Lee Kwang-soo|Bae Seong-woo|Bae Jong-ok|Sung Dong-il|</v>
      </c>
    </row>
    <row r="4130" spans="1:21">
      <c r="A4130" s="14" t="s">
        <v>19414</v>
      </c>
      <c r="B4130" s="14" t="s">
        <v>48</v>
      </c>
      <c r="C4130" s="14" t="s">
        <v>19415</v>
      </c>
      <c r="D4130" s="14" t="s">
        <v>12074</v>
      </c>
      <c r="E4130" s="14" t="s">
        <v>19416</v>
      </c>
      <c r="F4130" s="14" t="s">
        <v>115</v>
      </c>
      <c r="G4130" s="26">
        <v>43501</v>
      </c>
      <c r="H4130" s="14">
        <v>2019</v>
      </c>
      <c r="I4130" s="14" t="s">
        <v>360</v>
      </c>
      <c r="J4130" s="14" t="s">
        <v>1857</v>
      </c>
      <c r="K4130" s="14" t="s">
        <v>261</v>
      </c>
      <c r="L4130" s="14" t="s">
        <v>19417</v>
      </c>
      <c r="M4130" s="14">
        <f t="shared" si="512"/>
        <v>2019</v>
      </c>
      <c r="N4130" s="14">
        <f t="shared" si="513"/>
        <v>2</v>
      </c>
      <c r="O4130" s="14" t="str">
        <f>IFERROR(VLOOKUP(I4130,Lists!$F$2:$G$16,2,FALSE()),"Not Rated")</f>
        <v>Adults</v>
      </c>
      <c r="P4130" s="14">
        <f t="shared" si="514"/>
        <v>59</v>
      </c>
      <c r="Q4130" s="14" t="str">
        <f t="shared" si="515"/>
        <v>United States</v>
      </c>
      <c r="R4130" s="14" t="str">
        <f t="shared" si="516"/>
        <v>|United States|</v>
      </c>
      <c r="S4130" s="14" t="str">
        <f t="shared" si="517"/>
        <v>|Stand-Up Comedy|</v>
      </c>
      <c r="T4130" s="14" t="str">
        <f t="shared" si="518"/>
        <v>|Michael Showalter|</v>
      </c>
      <c r="U4130" s="14" t="str">
        <f t="shared" si="519"/>
        <v>|Ray Romano|</v>
      </c>
    </row>
    <row r="4131" spans="1:21">
      <c r="A4131" s="14" t="s">
        <v>19418</v>
      </c>
      <c r="B4131" s="14" t="s">
        <v>49</v>
      </c>
      <c r="C4131" s="14" t="s">
        <v>19419</v>
      </c>
      <c r="D4131" s="14" t="s">
        <v>117</v>
      </c>
      <c r="E4131" s="14" t="s">
        <v>19420</v>
      </c>
      <c r="F4131" s="14" t="s">
        <v>118</v>
      </c>
      <c r="G4131" s="26">
        <v>43501</v>
      </c>
      <c r="H4131" s="14">
        <v>2018</v>
      </c>
      <c r="I4131" s="14" t="s">
        <v>360</v>
      </c>
      <c r="J4131" s="14" t="s">
        <v>105</v>
      </c>
      <c r="K4131" s="14" t="s">
        <v>3016</v>
      </c>
      <c r="L4131" s="14" t="s">
        <v>19421</v>
      </c>
      <c r="M4131" s="14">
        <f t="shared" si="512"/>
        <v>2019</v>
      </c>
      <c r="N4131" s="14">
        <f t="shared" si="513"/>
        <v>2</v>
      </c>
      <c r="O4131" s="14" t="str">
        <f>IFERROR(VLOOKUP(I4131,Lists!$F$2:$G$16,2,FALSE()),"Not Rated")</f>
        <v>Adults</v>
      </c>
      <c r="P4131" s="14">
        <f t="shared" si="514"/>
        <v>1</v>
      </c>
      <c r="Q4131" s="14" t="str">
        <f t="shared" si="515"/>
        <v>United Kingdom</v>
      </c>
      <c r="R4131" s="14" t="str">
        <f t="shared" si="516"/>
        <v>|United Kingdom|</v>
      </c>
      <c r="S4131" s="14" t="str">
        <f t="shared" si="517"/>
        <v>|British TV Shows|Crime TV Shows|International TV Shows|</v>
      </c>
      <c r="T4131" s="14" t="str">
        <f t="shared" si="518"/>
        <v>|Unknown|</v>
      </c>
      <c r="U4131" s="14" t="str">
        <f t="shared" si="519"/>
        <v>|Michael C. Hall|Amanda Abbington|Marc Warren|Hannah Arterton|Audrey Fleurot|Nigel Lindsay|</v>
      </c>
    </row>
    <row r="4132" spans="1:21">
      <c r="A4132" s="14" t="s">
        <v>19422</v>
      </c>
      <c r="B4132" s="14" t="s">
        <v>49</v>
      </c>
      <c r="C4132" s="14" t="s">
        <v>19423</v>
      </c>
      <c r="D4132" s="14" t="s">
        <v>117</v>
      </c>
      <c r="E4132" s="14" t="s">
        <v>19424</v>
      </c>
      <c r="F4132" s="14" t="s">
        <v>128</v>
      </c>
      <c r="G4132" s="26">
        <v>43501</v>
      </c>
      <c r="H4132" s="14">
        <v>2018</v>
      </c>
      <c r="I4132" s="14" t="s">
        <v>360</v>
      </c>
      <c r="J4132" s="14" t="s">
        <v>105</v>
      </c>
      <c r="K4132" s="14" t="s">
        <v>688</v>
      </c>
      <c r="L4132" s="14" t="s">
        <v>19425</v>
      </c>
      <c r="M4132" s="14">
        <f t="shared" si="512"/>
        <v>2019</v>
      </c>
      <c r="N4132" s="14">
        <f t="shared" si="513"/>
        <v>2</v>
      </c>
      <c r="O4132" s="14" t="str">
        <f>IFERROR(VLOOKUP(I4132,Lists!$F$2:$G$16,2,FALSE()),"Not Rated")</f>
        <v>Adults</v>
      </c>
      <c r="P4132" s="14">
        <f t="shared" si="514"/>
        <v>1</v>
      </c>
      <c r="Q4132" s="14" t="str">
        <f t="shared" si="515"/>
        <v>Egypt</v>
      </c>
      <c r="R4132" s="14" t="str">
        <f t="shared" si="516"/>
        <v>|Egypt|</v>
      </c>
      <c r="S4132" s="14" t="str">
        <f t="shared" si="517"/>
        <v>|International TV Shows|TV Dramas|</v>
      </c>
      <c r="T4132" s="14" t="str">
        <f t="shared" si="518"/>
        <v>|Unknown|</v>
      </c>
      <c r="U4132" s="14" t="str">
        <f t="shared" si="519"/>
        <v>|Amr Youssef|Amr Abdel Guelil|Saba Mubarak|</v>
      </c>
    </row>
    <row r="4133" spans="1:21">
      <c r="A4133" s="14" t="s">
        <v>19426</v>
      </c>
      <c r="B4133" s="14" t="s">
        <v>49</v>
      </c>
      <c r="C4133" s="14" t="s">
        <v>19427</v>
      </c>
      <c r="D4133" s="14" t="s">
        <v>117</v>
      </c>
      <c r="E4133" s="14" t="s">
        <v>19428</v>
      </c>
      <c r="F4133" s="14" t="s">
        <v>121</v>
      </c>
      <c r="G4133" s="26">
        <v>43501</v>
      </c>
      <c r="H4133" s="14">
        <v>2018</v>
      </c>
      <c r="I4133" s="14" t="s">
        <v>361</v>
      </c>
      <c r="J4133" s="14" t="s">
        <v>105</v>
      </c>
      <c r="K4133" s="14" t="s">
        <v>1787</v>
      </c>
      <c r="L4133" s="14" t="s">
        <v>19429</v>
      </c>
      <c r="M4133" s="14">
        <f t="shared" si="512"/>
        <v>2019</v>
      </c>
      <c r="N4133" s="14">
        <f t="shared" si="513"/>
        <v>2</v>
      </c>
      <c r="O4133" s="14" t="str">
        <f>IFERROR(VLOOKUP(I4133,Lists!$F$2:$G$16,2,FALSE()),"Not Rated")</f>
        <v>Teens</v>
      </c>
      <c r="P4133" s="14">
        <f t="shared" si="514"/>
        <v>1</v>
      </c>
      <c r="Q4133" s="14" t="str">
        <f t="shared" si="515"/>
        <v>Japan</v>
      </c>
      <c r="R4133" s="14" t="str">
        <f t="shared" si="516"/>
        <v>|Japan|</v>
      </c>
      <c r="S4133" s="14" t="str">
        <f t="shared" si="517"/>
        <v>|Anime Series|International TV Shows|Romantic TV Shows|</v>
      </c>
      <c r="T4133" s="14" t="str">
        <f t="shared" si="518"/>
        <v>|Unknown|</v>
      </c>
      <c r="U4133" s="14" t="str">
        <f t="shared" si="519"/>
        <v>|Yui Ishikawa|Takehito Koyasu|Daisuke Namikawa|Aya Endo|Koki Uchiyama|Minori Chihara|Haruka Tomatsu|</v>
      </c>
    </row>
    <row r="4134" spans="1:21">
      <c r="A4134" s="14" t="s">
        <v>19430</v>
      </c>
      <c r="B4134" s="14" t="s">
        <v>49</v>
      </c>
      <c r="C4134" s="14" t="s">
        <v>19431</v>
      </c>
      <c r="D4134" s="14" t="s">
        <v>117</v>
      </c>
      <c r="E4134" s="14" t="s">
        <v>19432</v>
      </c>
      <c r="F4134" s="14" t="s">
        <v>123</v>
      </c>
      <c r="G4134" s="26">
        <v>43499</v>
      </c>
      <c r="H4134" s="14">
        <v>2019</v>
      </c>
      <c r="I4134" s="14" t="s">
        <v>361</v>
      </c>
      <c r="J4134" s="14" t="s">
        <v>105</v>
      </c>
      <c r="K4134" s="14" t="s">
        <v>6268</v>
      </c>
      <c r="L4134" s="14" t="s">
        <v>19433</v>
      </c>
      <c r="M4134" s="14">
        <f t="shared" si="512"/>
        <v>2019</v>
      </c>
      <c r="N4134" s="14">
        <f t="shared" si="513"/>
        <v>2</v>
      </c>
      <c r="O4134" s="14" t="str">
        <f>IFERROR(VLOOKUP(I4134,Lists!$F$2:$G$16,2,FALSE()),"Not Rated")</f>
        <v>Teens</v>
      </c>
      <c r="P4134" s="14">
        <f t="shared" si="514"/>
        <v>1</v>
      </c>
      <c r="Q4134" s="14" t="str">
        <f t="shared" si="515"/>
        <v>South Korea</v>
      </c>
      <c r="R4134" s="14" t="str">
        <f t="shared" si="516"/>
        <v>|South Korea|</v>
      </c>
      <c r="S4134" s="14" t="str">
        <f t="shared" si="517"/>
        <v>|International TV Shows|Korean TV Shows|Romantic TV Shows|</v>
      </c>
      <c r="T4134" s="14" t="str">
        <f t="shared" si="518"/>
        <v>|Unknown|</v>
      </c>
      <c r="U4134" s="14" t="str">
        <f t="shared" si="519"/>
        <v>|Lee Jong-suk|Lee Na-young|Jung Eugene|Wi Ha-jun|Kim Tae-woo|Kim Yu-mi|Cho Han-cheul|Kim Sun-young|</v>
      </c>
    </row>
    <row r="4135" spans="1:21">
      <c r="A4135" s="14" t="s">
        <v>19434</v>
      </c>
      <c r="B4135" s="14" t="s">
        <v>48</v>
      </c>
      <c r="C4135" s="14" t="s">
        <v>19435</v>
      </c>
      <c r="D4135" s="14" t="s">
        <v>19436</v>
      </c>
      <c r="E4135" s="14" t="s">
        <v>19437</v>
      </c>
      <c r="F4135" s="14" t="s">
        <v>118</v>
      </c>
      <c r="G4135" s="26">
        <v>43498</v>
      </c>
      <c r="H4135" s="14">
        <v>2018</v>
      </c>
      <c r="I4135" s="14" t="s">
        <v>360</v>
      </c>
      <c r="J4135" s="14" t="s">
        <v>436</v>
      </c>
      <c r="K4135" s="14" t="s">
        <v>567</v>
      </c>
      <c r="L4135" s="14" t="s">
        <v>19438</v>
      </c>
      <c r="M4135" s="14">
        <f t="shared" si="512"/>
        <v>2019</v>
      </c>
      <c r="N4135" s="14">
        <f t="shared" si="513"/>
        <v>2</v>
      </c>
      <c r="O4135" s="14" t="str">
        <f>IFERROR(VLOOKUP(I4135,Lists!$F$2:$G$16,2,FALSE()),"Not Rated")</f>
        <v>Adults</v>
      </c>
      <c r="P4135" s="14">
        <f t="shared" si="514"/>
        <v>91</v>
      </c>
      <c r="Q4135" s="14" t="str">
        <f t="shared" si="515"/>
        <v>United Kingdom</v>
      </c>
      <c r="R4135" s="14" t="str">
        <f t="shared" si="516"/>
        <v>|United Kingdom|</v>
      </c>
      <c r="S4135" s="14" t="str">
        <f t="shared" si="517"/>
        <v>|Horror Movies|Sci-Fi &amp; Fantasy|</v>
      </c>
      <c r="T4135" s="14" t="str">
        <f t="shared" si="518"/>
        <v>|Johnny Kevorkian|</v>
      </c>
      <c r="U4135" s="14" t="str">
        <f t="shared" si="519"/>
        <v>|Sam Gittins|Grant Masters|Neerja Naik|Abigail Cruttenden|Kris Saddler|Holly Weston|David Bradley|</v>
      </c>
    </row>
    <row r="4136" spans="1:21">
      <c r="A4136" s="14" t="s">
        <v>19439</v>
      </c>
      <c r="B4136" s="14" t="s">
        <v>48</v>
      </c>
      <c r="C4136" s="14" t="s">
        <v>19440</v>
      </c>
      <c r="D4136" s="14" t="s">
        <v>19441</v>
      </c>
      <c r="E4136" s="14" t="s">
        <v>19442</v>
      </c>
      <c r="F4136" s="14" t="s">
        <v>116</v>
      </c>
      <c r="G4136" s="26">
        <v>43498</v>
      </c>
      <c r="H4136" s="14">
        <v>2017</v>
      </c>
      <c r="I4136" s="14" t="s">
        <v>361</v>
      </c>
      <c r="J4136" s="14" t="s">
        <v>730</v>
      </c>
      <c r="K4136" s="14" t="s">
        <v>444</v>
      </c>
      <c r="L4136" s="14" t="s">
        <v>19443</v>
      </c>
      <c r="M4136" s="14">
        <f t="shared" si="512"/>
        <v>2019</v>
      </c>
      <c r="N4136" s="14">
        <f t="shared" si="513"/>
        <v>2</v>
      </c>
      <c r="O4136" s="14" t="str">
        <f>IFERROR(VLOOKUP(I4136,Lists!$F$2:$G$16,2,FALSE()),"Not Rated")</f>
        <v>Teens</v>
      </c>
      <c r="P4136" s="14">
        <f t="shared" si="514"/>
        <v>93</v>
      </c>
      <c r="Q4136" s="14" t="str">
        <f t="shared" si="515"/>
        <v>India</v>
      </c>
      <c r="R4136" s="14" t="str">
        <f t="shared" si="516"/>
        <v>|India|</v>
      </c>
      <c r="S4136" s="14" t="str">
        <f t="shared" si="517"/>
        <v>|Dramas|Independent Movies|International Movies|</v>
      </c>
      <c r="T4136" s="14" t="str">
        <f t="shared" si="518"/>
        <v>|Amshan Kumar|</v>
      </c>
      <c r="U4136" s="14" t="str">
        <f t="shared" si="519"/>
        <v>|Rajeev Anand|Manimegalai|A.S. Sasi Kumar|Vidhur Rajarajan|Sheela Rajkumar|Sethu Darwin|Anand Sampath|Karuna Prasad|</v>
      </c>
    </row>
    <row r="4137" spans="1:21">
      <c r="A4137" s="14" t="s">
        <v>19444</v>
      </c>
      <c r="B4137" s="14" t="s">
        <v>48</v>
      </c>
      <c r="C4137" s="14" t="s">
        <v>19445</v>
      </c>
      <c r="D4137" s="14" t="s">
        <v>19446</v>
      </c>
      <c r="E4137" s="14" t="s">
        <v>117</v>
      </c>
      <c r="F4137" s="14" t="s">
        <v>115</v>
      </c>
      <c r="G4137" s="26">
        <v>43497</v>
      </c>
      <c r="H4137" s="14">
        <v>2016</v>
      </c>
      <c r="I4137" s="14" t="s">
        <v>360</v>
      </c>
      <c r="J4137" s="14" t="s">
        <v>1668</v>
      </c>
      <c r="K4137" s="14" t="s">
        <v>247</v>
      </c>
      <c r="L4137" s="14" t="s">
        <v>19447</v>
      </c>
      <c r="M4137" s="14">
        <f t="shared" si="512"/>
        <v>2019</v>
      </c>
      <c r="N4137" s="14">
        <f t="shared" si="513"/>
        <v>2</v>
      </c>
      <c r="O4137" s="14" t="str">
        <f>IFERROR(VLOOKUP(I4137,Lists!$F$2:$G$16,2,FALSE()),"Not Rated")</f>
        <v>Adults</v>
      </c>
      <c r="P4137" s="14">
        <f t="shared" si="514"/>
        <v>84</v>
      </c>
      <c r="Q4137" s="14" t="str">
        <f t="shared" si="515"/>
        <v>United States</v>
      </c>
      <c r="R4137" s="14" t="str">
        <f t="shared" si="516"/>
        <v>|United States|</v>
      </c>
      <c r="S4137" s="14" t="str">
        <f t="shared" si="517"/>
        <v>|Documentaries|</v>
      </c>
      <c r="T4137" s="14" t="str">
        <f t="shared" si="518"/>
        <v>|Adam Davis|Jerry Kolber|Trey Nelson|Erich Sturm|</v>
      </c>
      <c r="U4137" s="14" t="str">
        <f t="shared" si="519"/>
        <v>|Unknown|</v>
      </c>
    </row>
    <row r="4138" spans="1:21">
      <c r="A4138" s="14" t="s">
        <v>19448</v>
      </c>
      <c r="B4138" s="14" t="s">
        <v>48</v>
      </c>
      <c r="C4138" s="14" t="s">
        <v>19449</v>
      </c>
      <c r="D4138" s="14" t="s">
        <v>19450</v>
      </c>
      <c r="E4138" s="14" t="s">
        <v>19451</v>
      </c>
      <c r="F4138" s="14" t="s">
        <v>137</v>
      </c>
      <c r="G4138" s="26">
        <v>43497</v>
      </c>
      <c r="H4138" s="14">
        <v>2018</v>
      </c>
      <c r="I4138" s="14" t="s">
        <v>360</v>
      </c>
      <c r="J4138" s="14" t="s">
        <v>713</v>
      </c>
      <c r="K4138" s="14" t="s">
        <v>834</v>
      </c>
      <c r="L4138" s="14" t="s">
        <v>19452</v>
      </c>
      <c r="M4138" s="14">
        <f t="shared" si="512"/>
        <v>2019</v>
      </c>
      <c r="N4138" s="14">
        <f t="shared" si="513"/>
        <v>2</v>
      </c>
      <c r="O4138" s="14" t="str">
        <f>IFERROR(VLOOKUP(I4138,Lists!$F$2:$G$16,2,FALSE()),"Not Rated")</f>
        <v>Adults</v>
      </c>
      <c r="P4138" s="14">
        <f t="shared" si="514"/>
        <v>100</v>
      </c>
      <c r="Q4138" s="14" t="str">
        <f t="shared" si="515"/>
        <v>Taiwan</v>
      </c>
      <c r="R4138" s="14" t="str">
        <f t="shared" si="516"/>
        <v>|Taiwan|</v>
      </c>
      <c r="S4138" s="14" t="str">
        <f t="shared" si="517"/>
        <v>|Comedies|Dramas|International Movies|</v>
      </c>
      <c r="T4138" s="14" t="str">
        <f t="shared" si="518"/>
        <v>|Hsu Chih-yen|Mag Hsu|</v>
      </c>
      <c r="U4138" s="14" t="str">
        <f t="shared" si="519"/>
        <v>|Roy Chiu|Hsieh Ying-xuan|Joseph Huang|Spark Chen|</v>
      </c>
    </row>
    <row r="4139" spans="1:21">
      <c r="A4139" s="14" t="s">
        <v>19453</v>
      </c>
      <c r="B4139" s="14" t="s">
        <v>48</v>
      </c>
      <c r="C4139" s="14" t="s">
        <v>19454</v>
      </c>
      <c r="D4139" s="14" t="s">
        <v>117</v>
      </c>
      <c r="E4139" s="14" t="s">
        <v>19455</v>
      </c>
      <c r="F4139" s="14" t="s">
        <v>115</v>
      </c>
      <c r="G4139" s="26">
        <v>43497</v>
      </c>
      <c r="H4139" s="14">
        <v>2019</v>
      </c>
      <c r="I4139" s="14" t="s">
        <v>368</v>
      </c>
      <c r="J4139" s="14" t="s">
        <v>6186</v>
      </c>
      <c r="K4139" s="14" t="s">
        <v>982</v>
      </c>
      <c r="L4139" s="14" t="s">
        <v>19456</v>
      </c>
      <c r="M4139" s="14">
        <f t="shared" si="512"/>
        <v>2019</v>
      </c>
      <c r="N4139" s="14">
        <f t="shared" si="513"/>
        <v>2</v>
      </c>
      <c r="O4139" s="14" t="str">
        <f>IFERROR(VLOOKUP(I4139,Lists!$F$2:$G$16,2,FALSE()),"Not Rated")</f>
        <v>Kids</v>
      </c>
      <c r="P4139" s="14">
        <f t="shared" si="514"/>
        <v>51</v>
      </c>
      <c r="Q4139" s="14" t="str">
        <f t="shared" si="515"/>
        <v>United States</v>
      </c>
      <c r="R4139" s="14" t="str">
        <f t="shared" si="516"/>
        <v>|United States|</v>
      </c>
      <c r="S4139" s="14" t="str">
        <f t="shared" si="517"/>
        <v>|Children &amp; Family Movies|Dramas|</v>
      </c>
      <c r="T4139" s="14" t="str">
        <f t="shared" si="518"/>
        <v>|Unknown|</v>
      </c>
      <c r="U4139" s="14" t="str">
        <f t="shared" si="519"/>
        <v>|Jaylen Barron|Joe Ashman|Manpreet Bambra|Celine Buckens|Freddy Carter|Bruce Herbelin-Earle|Kerry Ingram|Charlotte Jordan|Geoffrey McGivern|Martin Bobb-Semple|Sadie Simm|Carla Woodcock|</v>
      </c>
    </row>
    <row r="4140" spans="1:21">
      <c r="A4140" s="14" t="s">
        <v>19457</v>
      </c>
      <c r="B4140" s="14" t="s">
        <v>48</v>
      </c>
      <c r="C4140" s="14" t="s">
        <v>19458</v>
      </c>
      <c r="D4140" s="14" t="s">
        <v>19459</v>
      </c>
      <c r="E4140" s="14" t="s">
        <v>19460</v>
      </c>
      <c r="F4140" s="14" t="s">
        <v>115</v>
      </c>
      <c r="G4140" s="26">
        <v>43497</v>
      </c>
      <c r="H4140" s="14">
        <v>2014</v>
      </c>
      <c r="I4140" s="14" t="s">
        <v>365</v>
      </c>
      <c r="J4140" s="14" t="s">
        <v>6472</v>
      </c>
      <c r="K4140" s="14" t="s">
        <v>61</v>
      </c>
      <c r="L4140" s="14" t="s">
        <v>19461</v>
      </c>
      <c r="M4140" s="14">
        <f t="shared" si="512"/>
        <v>2019</v>
      </c>
      <c r="N4140" s="14">
        <f t="shared" si="513"/>
        <v>2</v>
      </c>
      <c r="O4140" s="14" t="str">
        <f>IFERROR(VLOOKUP(I4140,Lists!$F$2:$G$16,2,FALSE()),"Not Rated")</f>
        <v>Kids</v>
      </c>
      <c r="P4140" s="14">
        <f t="shared" si="514"/>
        <v>22</v>
      </c>
      <c r="Q4140" s="14" t="str">
        <f t="shared" si="515"/>
        <v>United States</v>
      </c>
      <c r="R4140" s="14" t="str">
        <f t="shared" si="516"/>
        <v>|United States|</v>
      </c>
      <c r="S4140" s="14" t="str">
        <f t="shared" si="517"/>
        <v>|Movies|</v>
      </c>
      <c r="T4140" s="14" t="str">
        <f t="shared" si="518"/>
        <v>|Rick Morales|</v>
      </c>
      <c r="U4140" s="14" t="str">
        <f t="shared" si="519"/>
        <v>|Dee Bradley Baker|Troy Baker|John DiMaggio|Grey DeLisle|Tom Kenny|Nolan North|Khary Payton|James Arnold Taylor|</v>
      </c>
    </row>
    <row r="4141" spans="1:21">
      <c r="A4141" s="14" t="s">
        <v>19462</v>
      </c>
      <c r="B4141" s="14" t="s">
        <v>48</v>
      </c>
      <c r="C4141" s="14" t="s">
        <v>19463</v>
      </c>
      <c r="D4141" s="14" t="s">
        <v>19464</v>
      </c>
      <c r="E4141" s="14" t="s">
        <v>19465</v>
      </c>
      <c r="F4141" s="14" t="s">
        <v>115</v>
      </c>
      <c r="G4141" s="26">
        <v>43497</v>
      </c>
      <c r="H4141" s="14">
        <v>2018</v>
      </c>
      <c r="I4141" s="14" t="s">
        <v>365</v>
      </c>
      <c r="J4141" s="14" t="s">
        <v>6472</v>
      </c>
      <c r="K4141" s="14" t="s">
        <v>251</v>
      </c>
      <c r="L4141" s="14" t="s">
        <v>19466</v>
      </c>
      <c r="M4141" s="14">
        <f t="shared" si="512"/>
        <v>2019</v>
      </c>
      <c r="N4141" s="14">
        <f t="shared" si="513"/>
        <v>2</v>
      </c>
      <c r="O4141" s="14" t="str">
        <f>IFERROR(VLOOKUP(I4141,Lists!$F$2:$G$16,2,FALSE()),"Not Rated")</f>
        <v>Kids</v>
      </c>
      <c r="P4141" s="14">
        <f t="shared" si="514"/>
        <v>22</v>
      </c>
      <c r="Q4141" s="14" t="str">
        <f t="shared" si="515"/>
        <v>United States</v>
      </c>
      <c r="R4141" s="14" t="str">
        <f t="shared" si="516"/>
        <v>|United States|</v>
      </c>
      <c r="S4141" s="14" t="str">
        <f t="shared" si="517"/>
        <v>|Children &amp; Family Movies|</v>
      </c>
      <c r="T4141" s="14" t="str">
        <f t="shared" si="518"/>
        <v>|Michael D. Black|</v>
      </c>
      <c r="U4141" s="14" t="str">
        <f t="shared" si="519"/>
        <v>|James Mathis III|Keston John|Yvette Nicole Brown|Daisy Lightfoot|Isaac C. Singleton Jr.|Trevor Devall|Liam O'Brien|Mick Wingert|Fred Tatasciore|Laura Bailey|</v>
      </c>
    </row>
    <row r="4142" spans="1:21">
      <c r="A4142" s="14" t="s">
        <v>19467</v>
      </c>
      <c r="B4142" s="14" t="s">
        <v>48</v>
      </c>
      <c r="C4142" s="14" t="s">
        <v>19468</v>
      </c>
      <c r="D4142" s="14" t="s">
        <v>117</v>
      </c>
      <c r="E4142" s="14" t="s">
        <v>117</v>
      </c>
      <c r="F4142" s="14" t="s">
        <v>115</v>
      </c>
      <c r="G4142" s="26">
        <v>43497</v>
      </c>
      <c r="H4142" s="14">
        <v>2017</v>
      </c>
      <c r="I4142" s="14" t="s">
        <v>366</v>
      </c>
      <c r="J4142" s="14" t="s">
        <v>6472</v>
      </c>
      <c r="K4142" s="14" t="s">
        <v>251</v>
      </c>
      <c r="L4142" s="14" t="s">
        <v>19469</v>
      </c>
      <c r="M4142" s="14">
        <f t="shared" si="512"/>
        <v>2019</v>
      </c>
      <c r="N4142" s="14">
        <f t="shared" si="513"/>
        <v>2</v>
      </c>
      <c r="O4142" s="14" t="str">
        <f>IFERROR(VLOOKUP(I4142,Lists!$F$2:$G$16,2,FALSE()),"Not Rated")</f>
        <v>Kids</v>
      </c>
      <c r="P4142" s="14">
        <f t="shared" si="514"/>
        <v>22</v>
      </c>
      <c r="Q4142" s="14" t="str">
        <f t="shared" si="515"/>
        <v>United States</v>
      </c>
      <c r="R4142" s="14" t="str">
        <f t="shared" si="516"/>
        <v>|United States|</v>
      </c>
      <c r="S4142" s="14" t="str">
        <f t="shared" si="517"/>
        <v>|Children &amp; Family Movies|</v>
      </c>
      <c r="T4142" s="14" t="str">
        <f t="shared" si="518"/>
        <v>|Unknown|</v>
      </c>
      <c r="U4142" s="14" t="str">
        <f t="shared" si="519"/>
        <v>|Unknown|</v>
      </c>
    </row>
    <row r="4143" spans="1:21">
      <c r="A4143" s="14" t="s">
        <v>19470</v>
      </c>
      <c r="B4143" s="14" t="s">
        <v>49</v>
      </c>
      <c r="C4143" s="14" t="s">
        <v>19471</v>
      </c>
      <c r="D4143" s="14" t="s">
        <v>117</v>
      </c>
      <c r="E4143" s="14" t="s">
        <v>19472</v>
      </c>
      <c r="F4143" s="14" t="s">
        <v>115</v>
      </c>
      <c r="G4143" s="26">
        <v>43497</v>
      </c>
      <c r="H4143" s="14">
        <v>2018</v>
      </c>
      <c r="I4143" s="14" t="s">
        <v>365</v>
      </c>
      <c r="J4143" s="14" t="s">
        <v>106</v>
      </c>
      <c r="K4143" s="14" t="s">
        <v>256</v>
      </c>
      <c r="L4143" s="14" t="s">
        <v>19473</v>
      </c>
      <c r="M4143" s="14">
        <f t="shared" si="512"/>
        <v>2019</v>
      </c>
      <c r="N4143" s="14">
        <f t="shared" si="513"/>
        <v>2</v>
      </c>
      <c r="O4143" s="14" t="str">
        <f>IFERROR(VLOOKUP(I4143,Lists!$F$2:$G$16,2,FALSE()),"Not Rated")</f>
        <v>Kids</v>
      </c>
      <c r="P4143" s="14">
        <f t="shared" si="514"/>
        <v>2</v>
      </c>
      <c r="Q4143" s="14" t="str">
        <f t="shared" si="515"/>
        <v>United States</v>
      </c>
      <c r="R4143" s="14" t="str">
        <f t="shared" si="516"/>
        <v>|United States|</v>
      </c>
      <c r="S4143" s="14" t="str">
        <f t="shared" si="517"/>
        <v>|Kids' TV|</v>
      </c>
      <c r="T4143" s="14" t="str">
        <f t="shared" si="518"/>
        <v>|Unknown|</v>
      </c>
      <c r="U4143" s="14" t="str">
        <f t="shared" si="519"/>
        <v>|Rhona Rees|Ingrid Nilson|Diana Kaarina|Travis Turner|Lili Beaudoin|Kyle Rideout|Vincent Tong|Alessandro Juliani|Ian Hanlin|Brittney Wilson|Bethany Brown|Tabitha St. Germain|</v>
      </c>
    </row>
    <row r="4144" spans="1:21">
      <c r="A4144" s="14" t="s">
        <v>19474</v>
      </c>
      <c r="B4144" s="14" t="s">
        <v>49</v>
      </c>
      <c r="C4144" s="14" t="s">
        <v>19475</v>
      </c>
      <c r="D4144" s="14" t="s">
        <v>117</v>
      </c>
      <c r="E4144" s="14" t="s">
        <v>19476</v>
      </c>
      <c r="F4144" s="14" t="s">
        <v>115</v>
      </c>
      <c r="G4144" s="26">
        <v>43497</v>
      </c>
      <c r="H4144" s="14">
        <v>2019</v>
      </c>
      <c r="I4144" s="14" t="s">
        <v>360</v>
      </c>
      <c r="J4144" s="14" t="s">
        <v>105</v>
      </c>
      <c r="K4144" s="14" t="s">
        <v>490</v>
      </c>
      <c r="L4144" s="14" t="s">
        <v>19477</v>
      </c>
      <c r="M4144" s="14">
        <f t="shared" si="512"/>
        <v>2019</v>
      </c>
      <c r="N4144" s="14">
        <f t="shared" si="513"/>
        <v>2</v>
      </c>
      <c r="O4144" s="14" t="str">
        <f>IFERROR(VLOOKUP(I4144,Lists!$F$2:$G$16,2,FALSE()),"Not Rated")</f>
        <v>Adults</v>
      </c>
      <c r="P4144" s="14">
        <f t="shared" si="514"/>
        <v>1</v>
      </c>
      <c r="Q4144" s="14" t="str">
        <f t="shared" si="515"/>
        <v>United States</v>
      </c>
      <c r="R4144" s="14" t="str">
        <f t="shared" si="516"/>
        <v>|United States|</v>
      </c>
      <c r="S4144" s="14" t="str">
        <f t="shared" si="517"/>
        <v>|TV Comedies|TV Dramas|</v>
      </c>
      <c r="T4144" s="14" t="str">
        <f t="shared" si="518"/>
        <v>|Unknown|</v>
      </c>
      <c r="U4144" s="14" t="str">
        <f t="shared" si="519"/>
        <v>|Natasha Lyonne|Charlie Barnett|Yul Vazquez|Elizabeth Ashley|Dascha Polanco|Jeremy Bobb|Greta Lee|Rebecca Henderson|Brendan Sexton III|Chloë Sevigny|Brooke Timber|</v>
      </c>
    </row>
    <row r="4145" spans="1:21">
      <c r="A4145" s="14" t="s">
        <v>19478</v>
      </c>
      <c r="B4145" s="14" t="s">
        <v>49</v>
      </c>
      <c r="C4145" s="14" t="s">
        <v>19479</v>
      </c>
      <c r="D4145" s="14" t="s">
        <v>117</v>
      </c>
      <c r="E4145" s="14" t="s">
        <v>19480</v>
      </c>
      <c r="F4145" s="14" t="s">
        <v>154</v>
      </c>
      <c r="G4145" s="26">
        <v>43497</v>
      </c>
      <c r="H4145" s="14">
        <v>2018</v>
      </c>
      <c r="I4145" s="14" t="s">
        <v>360</v>
      </c>
      <c r="J4145" s="14" t="s">
        <v>105</v>
      </c>
      <c r="K4145" s="14" t="s">
        <v>1470</v>
      </c>
      <c r="L4145" s="14" t="s">
        <v>19481</v>
      </c>
      <c r="M4145" s="14">
        <f t="shared" si="512"/>
        <v>2019</v>
      </c>
      <c r="N4145" s="14">
        <f t="shared" si="513"/>
        <v>2</v>
      </c>
      <c r="O4145" s="14" t="str">
        <f>IFERROR(VLOOKUP(I4145,Lists!$F$2:$G$16,2,FALSE()),"Not Rated")</f>
        <v>Adults</v>
      </c>
      <c r="P4145" s="14">
        <f t="shared" si="514"/>
        <v>1</v>
      </c>
      <c r="Q4145" s="14" t="str">
        <f t="shared" si="515"/>
        <v>Russia</v>
      </c>
      <c r="R4145" s="14" t="str">
        <f t="shared" si="516"/>
        <v>|Russia|</v>
      </c>
      <c r="S4145" s="14" t="str">
        <f t="shared" si="517"/>
        <v>|Crime TV Shows|International TV Shows|TV Dramas|</v>
      </c>
      <c r="T4145" s="14" t="str">
        <f t="shared" si="518"/>
        <v>|Unknown|</v>
      </c>
      <c r="U4145" s="14" t="str">
        <f t="shared" si="519"/>
        <v>|Alexander Petrov|Artyom Tkachenko|Valeria Shkirando|Marina Kaletskaya|Alisa Lozovskaya|Olga Sutulova|Fillip Gorenshtein|Olga Vinichenko|Petar Zakavitsa|Yan Gakharmanov|</v>
      </c>
    </row>
    <row r="4146" spans="1:21">
      <c r="A4146" s="14" t="s">
        <v>19482</v>
      </c>
      <c r="B4146" s="14" t="s">
        <v>49</v>
      </c>
      <c r="C4146" s="14" t="s">
        <v>19483</v>
      </c>
      <c r="D4146" s="14" t="s">
        <v>117</v>
      </c>
      <c r="E4146" s="14" t="s">
        <v>19484</v>
      </c>
      <c r="F4146" s="14" t="s">
        <v>121</v>
      </c>
      <c r="G4146" s="26">
        <v>43497</v>
      </c>
      <c r="H4146" s="14">
        <v>2018</v>
      </c>
      <c r="I4146" s="14" t="s">
        <v>360</v>
      </c>
      <c r="J4146" s="14" t="s">
        <v>105</v>
      </c>
      <c r="K4146" s="14" t="s">
        <v>822</v>
      </c>
      <c r="L4146" s="14" t="s">
        <v>19485</v>
      </c>
      <c r="M4146" s="14">
        <f t="shared" si="512"/>
        <v>2019</v>
      </c>
      <c r="N4146" s="14">
        <f t="shared" si="513"/>
        <v>2</v>
      </c>
      <c r="O4146" s="14" t="str">
        <f>IFERROR(VLOOKUP(I4146,Lists!$F$2:$G$16,2,FALSE()),"Not Rated")</f>
        <v>Adults</v>
      </c>
      <c r="P4146" s="14">
        <f t="shared" si="514"/>
        <v>1</v>
      </c>
      <c r="Q4146" s="14" t="str">
        <f t="shared" si="515"/>
        <v>Japan</v>
      </c>
      <c r="R4146" s="14" t="str">
        <f t="shared" si="516"/>
        <v>|Japan|</v>
      </c>
      <c r="S4146" s="14" t="str">
        <f t="shared" si="517"/>
        <v>|Anime Series|International TV Shows|</v>
      </c>
      <c r="T4146" s="14" t="str">
        <f t="shared" si="518"/>
        <v>|Unknown|</v>
      </c>
      <c r="U4146" s="14" t="str">
        <f t="shared" si="519"/>
        <v>|Tomori Kusunoki|Yoko Hikasa|Kazuyuki Okitsu|Chinatsu Akasaki|</v>
      </c>
    </row>
    <row r="4147" spans="1:21">
      <c r="A4147" s="14" t="s">
        <v>19486</v>
      </c>
      <c r="B4147" s="14" t="s">
        <v>48</v>
      </c>
      <c r="C4147" s="14" t="s">
        <v>19487</v>
      </c>
      <c r="D4147" s="14" t="s">
        <v>117</v>
      </c>
      <c r="E4147" s="14" t="s">
        <v>19488</v>
      </c>
      <c r="F4147" s="14" t="s">
        <v>1084</v>
      </c>
      <c r="G4147" s="26">
        <v>43497</v>
      </c>
      <c r="H4147" s="14">
        <v>2019</v>
      </c>
      <c r="I4147" s="14" t="s">
        <v>366</v>
      </c>
      <c r="J4147" s="14" t="s">
        <v>6181</v>
      </c>
      <c r="K4147" s="14" t="s">
        <v>251</v>
      </c>
      <c r="L4147" s="14" t="s">
        <v>19489</v>
      </c>
      <c r="M4147" s="14">
        <f t="shared" si="512"/>
        <v>2019</v>
      </c>
      <c r="N4147" s="14">
        <f t="shared" si="513"/>
        <v>2</v>
      </c>
      <c r="O4147" s="14" t="str">
        <f>IFERROR(VLOOKUP(I4147,Lists!$F$2:$G$16,2,FALSE()),"Not Rated")</f>
        <v>Kids</v>
      </c>
      <c r="P4147" s="14">
        <f t="shared" si="514"/>
        <v>24</v>
      </c>
      <c r="Q4147" s="14" t="str">
        <f t="shared" si="515"/>
        <v>United States</v>
      </c>
      <c r="R4147" s="14" t="str">
        <f t="shared" si="516"/>
        <v>|United States|Canada|</v>
      </c>
      <c r="S4147" s="14" t="str">
        <f t="shared" si="517"/>
        <v>|Children &amp; Family Movies|</v>
      </c>
      <c r="T4147" s="14" t="str">
        <f t="shared" si="518"/>
        <v>|Unknown|</v>
      </c>
      <c r="U4147" s="14" t="str">
        <f t="shared" si="519"/>
        <v>|Michela Luci|Jamie Watson|Eric Peterson|Cory Doran|Nicolas Aqui|</v>
      </c>
    </row>
    <row r="4148" spans="1:21">
      <c r="A4148" s="14" t="s">
        <v>19490</v>
      </c>
      <c r="B4148" s="14" t="s">
        <v>48</v>
      </c>
      <c r="C4148" s="14" t="s">
        <v>19491</v>
      </c>
      <c r="D4148" s="14" t="s">
        <v>19492</v>
      </c>
      <c r="E4148" s="14" t="s">
        <v>19493</v>
      </c>
      <c r="F4148" s="14" t="s">
        <v>115</v>
      </c>
      <c r="G4148" s="26">
        <v>43497</v>
      </c>
      <c r="H4148" s="14">
        <v>2019</v>
      </c>
      <c r="I4148" s="14" t="s">
        <v>363</v>
      </c>
      <c r="J4148" s="14" t="s">
        <v>783</v>
      </c>
      <c r="K4148" s="14" t="s">
        <v>683</v>
      </c>
      <c r="L4148" s="14" t="s">
        <v>19494</v>
      </c>
      <c r="M4148" s="14">
        <f t="shared" si="512"/>
        <v>2019</v>
      </c>
      <c r="N4148" s="14">
        <f t="shared" si="513"/>
        <v>2</v>
      </c>
      <c r="O4148" s="14" t="str">
        <f>IFERROR(VLOOKUP(I4148,Lists!$F$2:$G$16,2,FALSE()),"Not Rated")</f>
        <v>Adults</v>
      </c>
      <c r="P4148" s="14">
        <f t="shared" si="514"/>
        <v>113</v>
      </c>
      <c r="Q4148" s="14" t="str">
        <f t="shared" si="515"/>
        <v>United States</v>
      </c>
      <c r="R4148" s="14" t="str">
        <f t="shared" si="516"/>
        <v>|United States|</v>
      </c>
      <c r="S4148" s="14" t="str">
        <f t="shared" si="517"/>
        <v>|Dramas|Thrillers|</v>
      </c>
      <c r="T4148" s="14" t="str">
        <f t="shared" si="518"/>
        <v>|Dan Gilroy|</v>
      </c>
      <c r="U4148" s="14" t="str">
        <f t="shared" si="519"/>
        <v>|Jake Gyllenhaal|Rene Russo|Zawe Ashton|Toni Collette|John Malkovich|Natalia Dyer|Daveed Diggs|Tom Sturridge|</v>
      </c>
    </row>
    <row r="4149" spans="1:21">
      <c r="A4149" s="14" t="s">
        <v>19495</v>
      </c>
      <c r="B4149" s="14" t="s">
        <v>48</v>
      </c>
      <c r="C4149" s="14" t="s">
        <v>19496</v>
      </c>
      <c r="D4149" s="14" t="s">
        <v>19497</v>
      </c>
      <c r="E4149" s="14" t="s">
        <v>19498</v>
      </c>
      <c r="F4149" s="14" t="s">
        <v>155</v>
      </c>
      <c r="G4149" s="26">
        <v>43496</v>
      </c>
      <c r="H4149" s="14">
        <v>2018</v>
      </c>
      <c r="I4149" s="14" t="s">
        <v>362</v>
      </c>
      <c r="J4149" s="14" t="s">
        <v>604</v>
      </c>
      <c r="K4149" s="14" t="s">
        <v>5684</v>
      </c>
      <c r="L4149" s="14" t="s">
        <v>19499</v>
      </c>
      <c r="M4149" s="14">
        <f t="shared" si="512"/>
        <v>2019</v>
      </c>
      <c r="N4149" s="14">
        <f t="shared" si="513"/>
        <v>1</v>
      </c>
      <c r="O4149" s="14" t="str">
        <f>IFERROR(VLOOKUP(I4149,Lists!$F$2:$G$16,2,FALSE()),"Not Rated")</f>
        <v>Older Kids</v>
      </c>
      <c r="P4149" s="14">
        <f t="shared" si="514"/>
        <v>110</v>
      </c>
      <c r="Q4149" s="14" t="str">
        <f t="shared" si="515"/>
        <v>Malaysia</v>
      </c>
      <c r="R4149" s="14" t="str">
        <f t="shared" si="516"/>
        <v>|Malaysia|</v>
      </c>
      <c r="S4149" s="14" t="str">
        <f t="shared" si="517"/>
        <v>|Comedies|Horror Movies|International Movies|</v>
      </c>
      <c r="T4149" s="14" t="str">
        <f t="shared" si="518"/>
        <v>|Mamat Khalid|</v>
      </c>
      <c r="U4149" s="14" t="str">
        <f t="shared" si="519"/>
        <v>|Awie|Arab Khalid|Sharwani Ns|Tj Isa|Delimawati|Zul Ariffin|Uqasha Senrose|Ropie Cecupak|</v>
      </c>
    </row>
    <row r="4150" spans="1:21">
      <c r="A4150" s="14" t="s">
        <v>19500</v>
      </c>
      <c r="B4150" s="14" t="s">
        <v>48</v>
      </c>
      <c r="C4150" s="14" t="s">
        <v>19501</v>
      </c>
      <c r="D4150" s="14" t="s">
        <v>1268</v>
      </c>
      <c r="E4150" s="14" t="s">
        <v>19502</v>
      </c>
      <c r="F4150" s="14" t="s">
        <v>1225</v>
      </c>
      <c r="G4150" s="26">
        <v>43496</v>
      </c>
      <c r="H4150" s="14">
        <v>2017</v>
      </c>
      <c r="I4150" s="14" t="s">
        <v>360</v>
      </c>
      <c r="J4150" s="14" t="s">
        <v>1159</v>
      </c>
      <c r="K4150" s="14" t="s">
        <v>834</v>
      </c>
      <c r="L4150" s="14" t="s">
        <v>19503</v>
      </c>
      <c r="M4150" s="14">
        <f t="shared" si="512"/>
        <v>2019</v>
      </c>
      <c r="N4150" s="14">
        <f t="shared" si="513"/>
        <v>1</v>
      </c>
      <c r="O4150" s="14" t="str">
        <f>IFERROR(VLOOKUP(I4150,Lists!$F$2:$G$16,2,FALSE()),"Not Rated")</f>
        <v>Adults</v>
      </c>
      <c r="P4150" s="14">
        <f t="shared" si="514"/>
        <v>120</v>
      </c>
      <c r="Q4150" s="14" t="str">
        <f t="shared" si="515"/>
        <v>China</v>
      </c>
      <c r="R4150" s="14" t="str">
        <f t="shared" si="516"/>
        <v>|China|Hong Kong|</v>
      </c>
      <c r="S4150" s="14" t="str">
        <f t="shared" si="517"/>
        <v>|Comedies|Dramas|International Movies|</v>
      </c>
      <c r="T4150" s="14" t="str">
        <f t="shared" si="518"/>
        <v>|Pang Ho-cheung|</v>
      </c>
      <c r="U4150" s="14" t="str">
        <f t="shared" si="519"/>
        <v>|Miriam Chin Wah Yeung|Shawn Yue|Paul Chun|Jiang Mengjie|Wang Xiao Chen|Siu Yam Yam|Kwok Cheung Tsang|Toby Lee|Dada Chan|Hugo Ng|</v>
      </c>
    </row>
    <row r="4151" spans="1:21">
      <c r="A4151" s="14" t="s">
        <v>19504</v>
      </c>
      <c r="B4151" s="14" t="s">
        <v>49</v>
      </c>
      <c r="C4151" s="14" t="s">
        <v>19505</v>
      </c>
      <c r="D4151" s="14" t="s">
        <v>117</v>
      </c>
      <c r="E4151" s="14" t="s">
        <v>19506</v>
      </c>
      <c r="F4151" s="14" t="s">
        <v>117</v>
      </c>
      <c r="G4151" s="26">
        <v>43496</v>
      </c>
      <c r="H4151" s="14">
        <v>2018</v>
      </c>
      <c r="I4151" s="14" t="s">
        <v>366</v>
      </c>
      <c r="J4151" s="14" t="s">
        <v>105</v>
      </c>
      <c r="K4151" s="14" t="s">
        <v>256</v>
      </c>
      <c r="L4151" s="14" t="s">
        <v>19507</v>
      </c>
      <c r="M4151" s="14">
        <f t="shared" si="512"/>
        <v>2019</v>
      </c>
      <c r="N4151" s="14">
        <f t="shared" si="513"/>
        <v>1</v>
      </c>
      <c r="O4151" s="14" t="str">
        <f>IFERROR(VLOOKUP(I4151,Lists!$F$2:$G$16,2,FALSE()),"Not Rated")</f>
        <v>Kids</v>
      </c>
      <c r="P4151" s="14">
        <f t="shared" si="514"/>
        <v>1</v>
      </c>
      <c r="Q4151" s="14" t="str">
        <f t="shared" si="515"/>
        <v>Unknown</v>
      </c>
      <c r="R4151" s="14" t="str">
        <f t="shared" si="516"/>
        <v>|Unknown|</v>
      </c>
      <c r="S4151" s="14" t="str">
        <f t="shared" si="517"/>
        <v>|Kids' TV|</v>
      </c>
      <c r="T4151" s="14" t="str">
        <f t="shared" si="518"/>
        <v>|Unknown|</v>
      </c>
      <c r="U4151" s="14" t="str">
        <f t="shared" si="519"/>
        <v>|Kaycie Chase|David Gasman|Tom Morton|Lee Delong|Barbara Weber-Scaff|</v>
      </c>
    </row>
    <row r="4152" spans="1:21">
      <c r="A4152" s="14" t="s">
        <v>19508</v>
      </c>
      <c r="B4152" s="14" t="s">
        <v>48</v>
      </c>
      <c r="C4152" s="14" t="s">
        <v>19509</v>
      </c>
      <c r="D4152" s="14" t="s">
        <v>19510</v>
      </c>
      <c r="E4152" s="14" t="s">
        <v>19511</v>
      </c>
      <c r="F4152" s="14" t="s">
        <v>117</v>
      </c>
      <c r="G4152" s="26">
        <v>43495</v>
      </c>
      <c r="H4152" s="14">
        <v>2010</v>
      </c>
      <c r="I4152" s="14" t="s">
        <v>361</v>
      </c>
      <c r="J4152" s="14" t="s">
        <v>14612</v>
      </c>
      <c r="K4152" s="14" t="s">
        <v>475</v>
      </c>
      <c r="L4152" s="14" t="s">
        <v>19512</v>
      </c>
      <c r="M4152" s="14">
        <f t="shared" si="512"/>
        <v>2019</v>
      </c>
      <c r="N4152" s="14">
        <f t="shared" si="513"/>
        <v>1</v>
      </c>
      <c r="O4152" s="14" t="str">
        <f>IFERROR(VLOOKUP(I4152,Lists!$F$2:$G$16,2,FALSE()),"Not Rated")</f>
        <v>Teens</v>
      </c>
      <c r="P4152" s="14">
        <f t="shared" si="514"/>
        <v>56</v>
      </c>
      <c r="Q4152" s="14" t="str">
        <f t="shared" si="515"/>
        <v>Unknown</v>
      </c>
      <c r="R4152" s="14" t="str">
        <f t="shared" si="516"/>
        <v>|Unknown|</v>
      </c>
      <c r="S4152" s="14" t="str">
        <f t="shared" si="517"/>
        <v>|Dramas|International Movies|</v>
      </c>
      <c r="T4152" s="14" t="str">
        <f t="shared" si="518"/>
        <v>|Amarjit Virdi|</v>
      </c>
      <c r="U4152" s="14" t="str">
        <f t="shared" si="519"/>
        <v>|Gurpreet Guggi|Rocky Bhardwaj|Brijesh Ahuja|Gick Grewal|Inderjit Grewal|Lekhraj Thakur|</v>
      </c>
    </row>
    <row r="4153" spans="1:21">
      <c r="A4153" s="14" t="s">
        <v>19513</v>
      </c>
      <c r="B4153" s="14" t="s">
        <v>48</v>
      </c>
      <c r="C4153" s="14" t="s">
        <v>19514</v>
      </c>
      <c r="D4153" s="14" t="s">
        <v>15342</v>
      </c>
      <c r="E4153" s="14" t="s">
        <v>19515</v>
      </c>
      <c r="F4153" s="14" t="s">
        <v>19516</v>
      </c>
      <c r="G4153" s="26">
        <v>43495</v>
      </c>
      <c r="H4153" s="14">
        <v>2010</v>
      </c>
      <c r="I4153" s="14" t="s">
        <v>361</v>
      </c>
      <c r="J4153" s="14" t="s">
        <v>474</v>
      </c>
      <c r="K4153" s="14" t="s">
        <v>1527</v>
      </c>
      <c r="L4153" s="14" t="s">
        <v>19517</v>
      </c>
      <c r="M4153" s="14">
        <f t="shared" si="512"/>
        <v>2019</v>
      </c>
      <c r="N4153" s="14">
        <f t="shared" si="513"/>
        <v>1</v>
      </c>
      <c r="O4153" s="14" t="str">
        <f>IFERROR(VLOOKUP(I4153,Lists!$F$2:$G$16,2,FALSE()),"Not Rated")</f>
        <v>Teens</v>
      </c>
      <c r="P4153" s="14">
        <f t="shared" si="514"/>
        <v>127</v>
      </c>
      <c r="Q4153" s="14" t="str">
        <f t="shared" si="515"/>
        <v>India</v>
      </c>
      <c r="R4153" s="14" t="str">
        <f t="shared" si="516"/>
        <v>|India|Pakistan|</v>
      </c>
      <c r="S4153" s="14" t="str">
        <f t="shared" si="517"/>
        <v>|Dramas|International Movies|Music &amp; Musicals|</v>
      </c>
      <c r="T4153" s="14" t="str">
        <f t="shared" si="518"/>
        <v>|Pankaj Batra|</v>
      </c>
      <c r="U4153" s="14" t="str">
        <f t="shared" si="519"/>
        <v>|Arya Babbar|Kanwaljeet Singh|Gulshan Grover|Mehreen Raheel|Aparna Sharma|Aman Dhaliwal|Noman Ijaz|</v>
      </c>
    </row>
    <row r="4154" spans="1:21">
      <c r="A4154" s="14" t="s">
        <v>19518</v>
      </c>
      <c r="B4154" s="14" t="s">
        <v>48</v>
      </c>
      <c r="C4154" s="14" t="s">
        <v>19519</v>
      </c>
      <c r="D4154" s="14" t="s">
        <v>19520</v>
      </c>
      <c r="E4154" s="14" t="s">
        <v>19521</v>
      </c>
      <c r="F4154" s="14" t="s">
        <v>116</v>
      </c>
      <c r="G4154" s="26">
        <v>43494</v>
      </c>
      <c r="H4154" s="14">
        <v>2017</v>
      </c>
      <c r="I4154" s="14" t="s">
        <v>361</v>
      </c>
      <c r="J4154" s="14" t="s">
        <v>2548</v>
      </c>
      <c r="K4154" s="14" t="s">
        <v>444</v>
      </c>
      <c r="L4154" s="14" t="s">
        <v>19522</v>
      </c>
      <c r="M4154" s="14">
        <f t="shared" si="512"/>
        <v>2019</v>
      </c>
      <c r="N4154" s="14">
        <f t="shared" si="513"/>
        <v>1</v>
      </c>
      <c r="O4154" s="14" t="str">
        <f>IFERROR(VLOOKUP(I4154,Lists!$F$2:$G$16,2,FALSE()),"Not Rated")</f>
        <v>Teens</v>
      </c>
      <c r="P4154" s="14">
        <f t="shared" si="514"/>
        <v>74</v>
      </c>
      <c r="Q4154" s="14" t="str">
        <f t="shared" si="515"/>
        <v>India</v>
      </c>
      <c r="R4154" s="14" t="str">
        <f t="shared" si="516"/>
        <v>|India|</v>
      </c>
      <c r="S4154" s="14" t="str">
        <f t="shared" si="517"/>
        <v>|Dramas|Independent Movies|International Movies|</v>
      </c>
      <c r="T4154" s="14" t="str">
        <f t="shared" si="518"/>
        <v>|Nishil Sheth|</v>
      </c>
      <c r="U4154" s="14" t="str">
        <f t="shared" si="519"/>
        <v>|Imran Rasheed|Mittal Chouhan|Trimala Adhikari|Bhushan Vikas|Ravi Goswami|Raghav Dutt|Kumkum Chouhan|Rohan Mobarsa|</v>
      </c>
    </row>
    <row r="4155" spans="1:21">
      <c r="A4155" s="14" t="s">
        <v>19523</v>
      </c>
      <c r="B4155" s="14" t="s">
        <v>48</v>
      </c>
      <c r="C4155" s="14" t="s">
        <v>19524</v>
      </c>
      <c r="D4155" s="14" t="s">
        <v>16743</v>
      </c>
      <c r="E4155" s="14" t="s">
        <v>6175</v>
      </c>
      <c r="F4155" s="14" t="s">
        <v>117</v>
      </c>
      <c r="G4155" s="26">
        <v>43494</v>
      </c>
      <c r="H4155" s="14">
        <v>2019</v>
      </c>
      <c r="I4155" s="14" t="s">
        <v>361</v>
      </c>
      <c r="J4155" s="14" t="s">
        <v>436</v>
      </c>
      <c r="K4155" s="14" t="s">
        <v>261</v>
      </c>
      <c r="L4155" s="14" t="s">
        <v>19525</v>
      </c>
      <c r="M4155" s="14">
        <f t="shared" si="512"/>
        <v>2019</v>
      </c>
      <c r="N4155" s="14">
        <f t="shared" si="513"/>
        <v>1</v>
      </c>
      <c r="O4155" s="14" t="str">
        <f>IFERROR(VLOOKUP(I4155,Lists!$F$2:$G$16,2,FALSE()),"Not Rated")</f>
        <v>Teens</v>
      </c>
      <c r="P4155" s="14">
        <f t="shared" si="514"/>
        <v>91</v>
      </c>
      <c r="Q4155" s="14" t="str">
        <f t="shared" si="515"/>
        <v>Unknown</v>
      </c>
      <c r="R4155" s="14" t="str">
        <f t="shared" si="516"/>
        <v>|Unknown|</v>
      </c>
      <c r="S4155" s="14" t="str">
        <f t="shared" si="517"/>
        <v>|Stand-Up Comedy|</v>
      </c>
      <c r="T4155" s="14" t="str">
        <f t="shared" si="518"/>
        <v>|Manny Rodriguez|</v>
      </c>
      <c r="U4155" s="14" t="str">
        <f t="shared" si="519"/>
        <v>|Gabriel Iglesias|</v>
      </c>
    </row>
    <row r="4156" spans="1:21">
      <c r="A4156" s="14" t="s">
        <v>19526</v>
      </c>
      <c r="B4156" s="14" t="s">
        <v>48</v>
      </c>
      <c r="C4156" s="14" t="s">
        <v>19527</v>
      </c>
      <c r="D4156" s="14" t="s">
        <v>19528</v>
      </c>
      <c r="E4156" s="14" t="s">
        <v>19529</v>
      </c>
      <c r="F4156" s="14" t="s">
        <v>123</v>
      </c>
      <c r="G4156" s="26">
        <v>43494</v>
      </c>
      <c r="H4156" s="14">
        <v>2018</v>
      </c>
      <c r="I4156" s="14" t="s">
        <v>360</v>
      </c>
      <c r="J4156" s="14" t="s">
        <v>3814</v>
      </c>
      <c r="K4156" s="14" t="s">
        <v>475</v>
      </c>
      <c r="L4156" s="14" t="s">
        <v>19530</v>
      </c>
      <c r="M4156" s="14">
        <f t="shared" si="512"/>
        <v>2019</v>
      </c>
      <c r="N4156" s="14">
        <f t="shared" si="513"/>
        <v>1</v>
      </c>
      <c r="O4156" s="14" t="str">
        <f>IFERROR(VLOOKUP(I4156,Lists!$F$2:$G$16,2,FALSE()),"Not Rated")</f>
        <v>Adults</v>
      </c>
      <c r="P4156" s="14">
        <f t="shared" si="514"/>
        <v>137</v>
      </c>
      <c r="Q4156" s="14" t="str">
        <f t="shared" si="515"/>
        <v>South Korea</v>
      </c>
      <c r="R4156" s="14" t="str">
        <f t="shared" si="516"/>
        <v>|South Korea|</v>
      </c>
      <c r="S4156" s="14" t="str">
        <f t="shared" si="517"/>
        <v>|Dramas|International Movies|</v>
      </c>
      <c r="T4156" s="14" t="str">
        <f t="shared" si="518"/>
        <v>|Byun Hyuk|</v>
      </c>
      <c r="U4156" s="14" t="str">
        <f t="shared" si="519"/>
        <v>|Park Hae-il|Su Ae|Yoon Je-moon|Ra Mi-ran|Lee Jin-wook|Kim Gyu-sun|Han Ju-yeong|Kim Hae-gon|Nam Moon-cheol|Jang So-yeon|</v>
      </c>
    </row>
    <row r="4157" spans="1:21">
      <c r="A4157" s="14" t="s">
        <v>19531</v>
      </c>
      <c r="B4157" s="14" t="s">
        <v>48</v>
      </c>
      <c r="C4157" s="14" t="s">
        <v>19532</v>
      </c>
      <c r="D4157" s="14" t="s">
        <v>19533</v>
      </c>
      <c r="E4157" s="14" t="s">
        <v>19534</v>
      </c>
      <c r="F4157" s="14" t="s">
        <v>122</v>
      </c>
      <c r="G4157" s="26">
        <v>43494</v>
      </c>
      <c r="H4157" s="14">
        <v>2018</v>
      </c>
      <c r="I4157" s="14" t="s">
        <v>360</v>
      </c>
      <c r="J4157" s="14" t="s">
        <v>1290</v>
      </c>
      <c r="K4157" s="14" t="s">
        <v>5047</v>
      </c>
      <c r="L4157" s="14" t="s">
        <v>19535</v>
      </c>
      <c r="M4157" s="14">
        <f t="shared" si="512"/>
        <v>2019</v>
      </c>
      <c r="N4157" s="14">
        <f t="shared" si="513"/>
        <v>1</v>
      </c>
      <c r="O4157" s="14" t="str">
        <f>IFERROR(VLOOKUP(I4157,Lists!$F$2:$G$16,2,FALSE()),"Not Rated")</f>
        <v>Adults</v>
      </c>
      <c r="P4157" s="14">
        <f t="shared" si="514"/>
        <v>86</v>
      </c>
      <c r="Q4157" s="14" t="str">
        <f t="shared" si="515"/>
        <v>Spain</v>
      </c>
      <c r="R4157" s="14" t="str">
        <f t="shared" si="516"/>
        <v>|Spain|</v>
      </c>
      <c r="S4157" s="14" t="str">
        <f t="shared" si="517"/>
        <v>|Dramas|International Movies|Sci-Fi &amp; Fantasy|</v>
      </c>
      <c r="T4157" s="14" t="str">
        <f t="shared" si="518"/>
        <v>|Zoe Berriatúa|</v>
      </c>
      <c r="U4157" s="14" t="str">
        <f t="shared" si="519"/>
        <v>|Luis Callejo|Jorge Andreu|Macarena Gómez|Magüi Mira|Álvaro Roig|María Morales|José Luis García Pérez|Kiti Mánver|Ingrid García Jonsson|Liz Lobato|</v>
      </c>
    </row>
    <row r="4158" spans="1:21">
      <c r="A4158" s="14" t="s">
        <v>19536</v>
      </c>
      <c r="B4158" s="14" t="s">
        <v>48</v>
      </c>
      <c r="C4158" s="14" t="s">
        <v>19537</v>
      </c>
      <c r="D4158" s="14" t="s">
        <v>19538</v>
      </c>
      <c r="E4158" s="14" t="s">
        <v>19539</v>
      </c>
      <c r="F4158" s="14" t="s">
        <v>117</v>
      </c>
      <c r="G4158" s="26">
        <v>43493</v>
      </c>
      <c r="H4158" s="14">
        <v>2018</v>
      </c>
      <c r="I4158" s="14" t="s">
        <v>360</v>
      </c>
      <c r="J4158" s="14" t="s">
        <v>574</v>
      </c>
      <c r="K4158" s="14" t="s">
        <v>247</v>
      </c>
      <c r="L4158" s="14" t="s">
        <v>19540</v>
      </c>
      <c r="M4158" s="14">
        <f t="shared" si="512"/>
        <v>2019</v>
      </c>
      <c r="N4158" s="14">
        <f t="shared" si="513"/>
        <v>1</v>
      </c>
      <c r="O4158" s="14" t="str">
        <f>IFERROR(VLOOKUP(I4158,Lists!$F$2:$G$16,2,FALSE()),"Not Rated")</f>
        <v>Adults</v>
      </c>
      <c r="P4158" s="14">
        <f t="shared" si="514"/>
        <v>106</v>
      </c>
      <c r="Q4158" s="14" t="str">
        <f t="shared" si="515"/>
        <v>Unknown</v>
      </c>
      <c r="R4158" s="14" t="str">
        <f t="shared" si="516"/>
        <v>|Unknown|</v>
      </c>
      <c r="S4158" s="14" t="str">
        <f t="shared" si="517"/>
        <v>|Documentaries|</v>
      </c>
      <c r="T4158" s="14" t="str">
        <f t="shared" si="518"/>
        <v>|Adam Bhala Lough|</v>
      </c>
      <c r="U4158" s="14" t="str">
        <f t="shared" si="519"/>
        <v>|Daryle Lamont Jenkins|Richard Spencer|</v>
      </c>
    </row>
    <row r="4159" spans="1:21">
      <c r="A4159" s="14" t="s">
        <v>19541</v>
      </c>
      <c r="B4159" s="14" t="s">
        <v>48</v>
      </c>
      <c r="C4159" s="14" t="s">
        <v>19542</v>
      </c>
      <c r="D4159" s="14" t="s">
        <v>19543</v>
      </c>
      <c r="E4159" s="14" t="s">
        <v>19544</v>
      </c>
      <c r="F4159" s="14" t="s">
        <v>19545</v>
      </c>
      <c r="G4159" s="26">
        <v>43493</v>
      </c>
      <c r="H4159" s="14">
        <v>2012</v>
      </c>
      <c r="I4159" s="14" t="s">
        <v>361</v>
      </c>
      <c r="J4159" s="14" t="s">
        <v>443</v>
      </c>
      <c r="K4159" s="14" t="s">
        <v>910</v>
      </c>
      <c r="L4159" s="14" t="s">
        <v>19546</v>
      </c>
      <c r="M4159" s="14">
        <f t="shared" si="512"/>
        <v>2019</v>
      </c>
      <c r="N4159" s="14">
        <f t="shared" si="513"/>
        <v>1</v>
      </c>
      <c r="O4159" s="14" t="str">
        <f>IFERROR(VLOOKUP(I4159,Lists!$F$2:$G$16,2,FALSE()),"Not Rated")</f>
        <v>Teens</v>
      </c>
      <c r="P4159" s="14">
        <f t="shared" si="514"/>
        <v>125</v>
      </c>
      <c r="Q4159" s="14" t="str">
        <f t="shared" si="515"/>
        <v>Indonesia</v>
      </c>
      <c r="R4159" s="14" t="str">
        <f t="shared" si="516"/>
        <v>|Indonesia|Singapore|</v>
      </c>
      <c r="S4159" s="14" t="str">
        <f t="shared" si="517"/>
        <v>|Dramas|International Movies|Romantic Movies|</v>
      </c>
      <c r="T4159" s="14" t="str">
        <f t="shared" si="518"/>
        <v>|Faozan Rizal|</v>
      </c>
      <c r="U4159" s="14" t="str">
        <f t="shared" si="519"/>
        <v>|Reza Rahadian|Bunga Citra Lestari|Tio Pakusadewo|Ratna Riantiarno|Mike Lucock|Vitta Mariana Barrazza|Christoffer Nelwan|</v>
      </c>
    </row>
    <row r="4160" spans="1:21">
      <c r="A4160" s="14" t="s">
        <v>19547</v>
      </c>
      <c r="B4160" s="14" t="s">
        <v>48</v>
      </c>
      <c r="C4160" s="14" t="s">
        <v>19548</v>
      </c>
      <c r="D4160" s="14" t="s">
        <v>19549</v>
      </c>
      <c r="E4160" s="14" t="s">
        <v>19550</v>
      </c>
      <c r="F4160" s="14" t="s">
        <v>116</v>
      </c>
      <c r="G4160" s="26">
        <v>43493</v>
      </c>
      <c r="H4160" s="14">
        <v>2018</v>
      </c>
      <c r="I4160" s="14" t="s">
        <v>360</v>
      </c>
      <c r="J4160" s="14" t="s">
        <v>1033</v>
      </c>
      <c r="K4160" s="14" t="s">
        <v>444</v>
      </c>
      <c r="L4160" s="14" t="s">
        <v>19551</v>
      </c>
      <c r="M4160" s="14">
        <f t="shared" si="512"/>
        <v>2019</v>
      </c>
      <c r="N4160" s="14">
        <f t="shared" si="513"/>
        <v>1</v>
      </c>
      <c r="O4160" s="14" t="str">
        <f>IFERROR(VLOOKUP(I4160,Lists!$F$2:$G$16,2,FALSE()),"Not Rated")</f>
        <v>Adults</v>
      </c>
      <c r="P4160" s="14">
        <f t="shared" si="514"/>
        <v>114</v>
      </c>
      <c r="Q4160" s="14" t="str">
        <f t="shared" si="515"/>
        <v>India</v>
      </c>
      <c r="R4160" s="14" t="str">
        <f t="shared" si="516"/>
        <v>|India|</v>
      </c>
      <c r="S4160" s="14" t="str">
        <f t="shared" si="517"/>
        <v>|Dramas|Independent Movies|International Movies|</v>
      </c>
      <c r="T4160" s="14" t="str">
        <f t="shared" si="518"/>
        <v>|Mansore|</v>
      </c>
      <c r="U4160" s="14" t="str">
        <f t="shared" si="519"/>
        <v>|Sruthi Hariharan|Sanchari Vijay|Sharanya|Balaji Manohar|Greeshma Sridhar|Harshil Koushik|Shaanthala|Gopalkrishna Deshpande|</v>
      </c>
    </row>
    <row r="4161" spans="1:21">
      <c r="A4161" s="14" t="s">
        <v>19552</v>
      </c>
      <c r="B4161" s="14" t="s">
        <v>48</v>
      </c>
      <c r="C4161" s="14" t="s">
        <v>19553</v>
      </c>
      <c r="D4161" s="14" t="s">
        <v>304</v>
      </c>
      <c r="E4161" s="14" t="s">
        <v>19554</v>
      </c>
      <c r="F4161" s="14" t="s">
        <v>136</v>
      </c>
      <c r="G4161" s="26">
        <v>43493</v>
      </c>
      <c r="H4161" s="14">
        <v>2016</v>
      </c>
      <c r="I4161" s="14" t="s">
        <v>361</v>
      </c>
      <c r="J4161" s="14" t="s">
        <v>1020</v>
      </c>
      <c r="K4161" s="14" t="s">
        <v>475</v>
      </c>
      <c r="L4161" s="14" t="s">
        <v>19555</v>
      </c>
      <c r="M4161" s="14">
        <f t="shared" si="512"/>
        <v>2019</v>
      </c>
      <c r="N4161" s="14">
        <f t="shared" si="513"/>
        <v>1</v>
      </c>
      <c r="O4161" s="14" t="str">
        <f>IFERROR(VLOOKUP(I4161,Lists!$F$2:$G$16,2,FALSE()),"Not Rated")</f>
        <v>Teens</v>
      </c>
      <c r="P4161" s="14">
        <f t="shared" si="514"/>
        <v>143</v>
      </c>
      <c r="Q4161" s="14" t="str">
        <f t="shared" si="515"/>
        <v>Indonesia</v>
      </c>
      <c r="R4161" s="14" t="str">
        <f t="shared" si="516"/>
        <v>|Indonesia|</v>
      </c>
      <c r="S4161" s="14" t="str">
        <f t="shared" si="517"/>
        <v>|Dramas|International Movies|</v>
      </c>
      <c r="T4161" s="14" t="str">
        <f t="shared" si="518"/>
        <v>|Hanung Bramantyo|</v>
      </c>
      <c r="U4161" s="14" t="str">
        <f t="shared" si="519"/>
        <v>|Reza Rahadian|Chelsea Islan|Dian Nitami|Indah Permatasari|Ernest Prakasa|Boris Bokir|Rey Bong|Cornelio Sunny|Pandji Pragiwaksono|Bastian Bintang Simbolon|</v>
      </c>
    </row>
    <row r="4162" spans="1:21">
      <c r="A4162" s="14" t="s">
        <v>19556</v>
      </c>
      <c r="B4162" s="14" t="s">
        <v>48</v>
      </c>
      <c r="C4162" s="14" t="s">
        <v>19557</v>
      </c>
      <c r="D4162" s="14" t="s">
        <v>19558</v>
      </c>
      <c r="E4162" s="14" t="s">
        <v>19559</v>
      </c>
      <c r="F4162" s="14" t="s">
        <v>136</v>
      </c>
      <c r="G4162" s="26">
        <v>43493</v>
      </c>
      <c r="H4162" s="14">
        <v>2015</v>
      </c>
      <c r="I4162" s="14" t="s">
        <v>361</v>
      </c>
      <c r="J4162" s="14" t="s">
        <v>1121</v>
      </c>
      <c r="K4162" s="14" t="s">
        <v>3271</v>
      </c>
      <c r="L4162" s="14" t="s">
        <v>19560</v>
      </c>
      <c r="M4162" s="14">
        <f t="shared" ref="M4162:M4225" si="520">IF(G4162="","",YEAR(G4162))</f>
        <v>2019</v>
      </c>
      <c r="N4162" s="14">
        <f t="shared" ref="N4162:N4225" si="521">IF(G4162="","",MONTH(G4162))</f>
        <v>1</v>
      </c>
      <c r="O4162" s="14" t="str">
        <f>IFERROR(VLOOKUP(I4162,Lists!$F$2:$G$16,2,FALSE()),"Not Rated")</f>
        <v>Teens</v>
      </c>
      <c r="P4162" s="14">
        <f t="shared" ref="P4162:P4225" si="522">IFERROR(VALUE(LEFT(J4162,FIND(" ",J4162)-1)),"")</f>
        <v>121</v>
      </c>
      <c r="Q4162" s="14" t="str">
        <f t="shared" ref="Q4162:Q4225" si="523">IFERROR(LEFT(F4162,FIND(",",F4162)-1),F4162)</f>
        <v>Indonesia</v>
      </c>
      <c r="R4162" s="14" t="str">
        <f t="shared" ref="R4162:R4225" si="524">"|"&amp;SUBSTITUTE(F4162,", ","|")&amp;"|"</f>
        <v>|Indonesia|</v>
      </c>
      <c r="S4162" s="14" t="str">
        <f t="shared" ref="S4162:S4225" si="525">"|"&amp;SUBSTITUTE(K4162,", ","|")&amp;"|"</f>
        <v>|Dramas|Faith &amp; Spirituality|International Movies|</v>
      </c>
      <c r="T4162" s="14" t="str">
        <f t="shared" ref="T4162:T4225" si="526">"|"&amp;SUBSTITUTE(D4162,", ","|")&amp;"|"</f>
        <v>|Kuntz Agus|</v>
      </c>
      <c r="U4162" s="14" t="str">
        <f t="shared" ref="U4162:U4225" si="527">"|"&amp;SUBSTITUTE(E4162,", ","|")&amp;"|"</f>
        <v>|Fedi Nuril|Laudya Cynthia Bella|Raline Shah|Sandrinna Michelle|Kemal Pahlevi|Tanta Ginting|Zaskia Adya Mecca|Landung Simatupang|Ray Sitoresmi|Vitta Mariana Barrazza|</v>
      </c>
    </row>
    <row r="4163" spans="1:21">
      <c r="A4163" s="14" t="s">
        <v>19561</v>
      </c>
      <c r="B4163" s="14" t="s">
        <v>48</v>
      </c>
      <c r="C4163" s="14" t="s">
        <v>19562</v>
      </c>
      <c r="D4163" s="14" t="s">
        <v>19563</v>
      </c>
      <c r="E4163" s="14" t="s">
        <v>19564</v>
      </c>
      <c r="F4163" s="14" t="s">
        <v>136</v>
      </c>
      <c r="G4163" s="26">
        <v>43493</v>
      </c>
      <c r="H4163" s="14">
        <v>2017</v>
      </c>
      <c r="I4163" s="14" t="s">
        <v>361</v>
      </c>
      <c r="J4163" s="14" t="s">
        <v>1008</v>
      </c>
      <c r="K4163" s="14" t="s">
        <v>3271</v>
      </c>
      <c r="L4163" s="14" t="s">
        <v>19565</v>
      </c>
      <c r="M4163" s="14">
        <f t="shared" si="520"/>
        <v>2019</v>
      </c>
      <c r="N4163" s="14">
        <f t="shared" si="521"/>
        <v>1</v>
      </c>
      <c r="O4163" s="14" t="str">
        <f>IFERROR(VLOOKUP(I4163,Lists!$F$2:$G$16,2,FALSE()),"Not Rated")</f>
        <v>Teens</v>
      </c>
      <c r="P4163" s="14">
        <f t="shared" si="522"/>
        <v>119</v>
      </c>
      <c r="Q4163" s="14" t="str">
        <f t="shared" si="523"/>
        <v>Indonesia</v>
      </c>
      <c r="R4163" s="14" t="str">
        <f t="shared" si="524"/>
        <v>|Indonesia|</v>
      </c>
      <c r="S4163" s="14" t="str">
        <f t="shared" si="525"/>
        <v>|Dramas|Faith &amp; Spirituality|International Movies|</v>
      </c>
      <c r="T4163" s="14" t="str">
        <f t="shared" si="526"/>
        <v>|Hanung Bramantyo|Meisa Felaroze|</v>
      </c>
      <c r="U4163" s="14" t="str">
        <f t="shared" si="527"/>
        <v>|Fedi Nuril|Raline Shah|Laudya Cynthia Bella|Reza Rahadian|Nora Danish|</v>
      </c>
    </row>
    <row r="4164" spans="1:21">
      <c r="A4164" s="14" t="s">
        <v>19566</v>
      </c>
      <c r="B4164" s="14" t="s">
        <v>49</v>
      </c>
      <c r="C4164" s="14" t="s">
        <v>19567</v>
      </c>
      <c r="D4164" s="14" t="s">
        <v>117</v>
      </c>
      <c r="E4164" s="14" t="s">
        <v>19568</v>
      </c>
      <c r="F4164" s="14" t="s">
        <v>137</v>
      </c>
      <c r="G4164" s="26">
        <v>43492</v>
      </c>
      <c r="H4164" s="14">
        <v>2018</v>
      </c>
      <c r="I4164" s="14" t="s">
        <v>360</v>
      </c>
      <c r="J4164" s="14" t="s">
        <v>105</v>
      </c>
      <c r="K4164" s="14" t="s">
        <v>688</v>
      </c>
      <c r="L4164" s="14" t="s">
        <v>19569</v>
      </c>
      <c r="M4164" s="14">
        <f t="shared" si="520"/>
        <v>2019</v>
      </c>
      <c r="N4164" s="14">
        <f t="shared" si="521"/>
        <v>1</v>
      </c>
      <c r="O4164" s="14" t="str">
        <f>IFERROR(VLOOKUP(I4164,Lists!$F$2:$G$16,2,FALSE()),"Not Rated")</f>
        <v>Adults</v>
      </c>
      <c r="P4164" s="14">
        <f t="shared" si="522"/>
        <v>1</v>
      </c>
      <c r="Q4164" s="14" t="str">
        <f t="shared" si="523"/>
        <v>Taiwan</v>
      </c>
      <c r="R4164" s="14" t="str">
        <f t="shared" si="524"/>
        <v>|Taiwan|</v>
      </c>
      <c r="S4164" s="14" t="str">
        <f t="shared" si="525"/>
        <v>|International TV Shows|TV Dramas|</v>
      </c>
      <c r="T4164" s="14" t="str">
        <f t="shared" si="526"/>
        <v>|Unknown|</v>
      </c>
      <c r="U4164" s="14" t="str">
        <f t="shared" si="527"/>
        <v>|Tammy Chen|James Wen|Peggy Tseng|Denny Huang|</v>
      </c>
    </row>
    <row r="4165" spans="1:21">
      <c r="A4165" s="14" t="s">
        <v>19570</v>
      </c>
      <c r="B4165" s="14" t="s">
        <v>49</v>
      </c>
      <c r="C4165" s="14" t="s">
        <v>19571</v>
      </c>
      <c r="D4165" s="14" t="s">
        <v>117</v>
      </c>
      <c r="E4165" s="14" t="s">
        <v>19572</v>
      </c>
      <c r="F4165" s="14" t="s">
        <v>115</v>
      </c>
      <c r="G4165" s="26">
        <v>43492</v>
      </c>
      <c r="H4165" s="14">
        <v>2018</v>
      </c>
      <c r="I4165" s="14" t="s">
        <v>360</v>
      </c>
      <c r="J4165" s="14" t="s">
        <v>521</v>
      </c>
      <c r="K4165" s="14" t="s">
        <v>16183</v>
      </c>
      <c r="L4165" s="14" t="s">
        <v>19573</v>
      </c>
      <c r="M4165" s="14">
        <f t="shared" si="520"/>
        <v>2019</v>
      </c>
      <c r="N4165" s="14">
        <f t="shared" si="521"/>
        <v>1</v>
      </c>
      <c r="O4165" s="14" t="str">
        <f>IFERROR(VLOOKUP(I4165,Lists!$F$2:$G$16,2,FALSE()),"Not Rated")</f>
        <v>Adults</v>
      </c>
      <c r="P4165" s="14">
        <f t="shared" si="522"/>
        <v>5</v>
      </c>
      <c r="Q4165" s="14" t="str">
        <f t="shared" si="523"/>
        <v>United States</v>
      </c>
      <c r="R4165" s="14" t="str">
        <f t="shared" si="524"/>
        <v>|United States|</v>
      </c>
      <c r="S4165" s="14" t="str">
        <f t="shared" si="525"/>
        <v>|TV Action &amp; Adventure|TV Comedies|TV Horror|</v>
      </c>
      <c r="T4165" s="14" t="str">
        <f t="shared" si="526"/>
        <v>|Unknown|</v>
      </c>
      <c r="U4165" s="14" t="str">
        <f t="shared" si="527"/>
        <v>|Nat Zang|Russell Hodgkinson|Michael Welch|Anastasia Baranova|Kellita Smith|DJ Qualls|Keith Allan|Pisay Pao|</v>
      </c>
    </row>
    <row r="4166" spans="1:21">
      <c r="A4166" s="14" t="s">
        <v>19574</v>
      </c>
      <c r="B4166" s="14" t="s">
        <v>48</v>
      </c>
      <c r="C4166" s="14" t="s">
        <v>19575</v>
      </c>
      <c r="D4166" s="14" t="s">
        <v>19576</v>
      </c>
      <c r="E4166" s="14" t="s">
        <v>19577</v>
      </c>
      <c r="F4166" s="14" t="s">
        <v>138</v>
      </c>
      <c r="G4166" s="26">
        <v>43491</v>
      </c>
      <c r="H4166" s="14">
        <v>2018</v>
      </c>
      <c r="I4166" s="14" t="s">
        <v>360</v>
      </c>
      <c r="J4166" s="14" t="s">
        <v>1508</v>
      </c>
      <c r="K4166" s="14" t="s">
        <v>475</v>
      </c>
      <c r="L4166" s="14" t="s">
        <v>19578</v>
      </c>
      <c r="M4166" s="14">
        <f t="shared" si="520"/>
        <v>2019</v>
      </c>
      <c r="N4166" s="14">
        <f t="shared" si="521"/>
        <v>1</v>
      </c>
      <c r="O4166" s="14" t="str">
        <f>IFERROR(VLOOKUP(I4166,Lists!$F$2:$G$16,2,FALSE()),"Not Rated")</f>
        <v>Adults</v>
      </c>
      <c r="P4166" s="14">
        <f t="shared" si="522"/>
        <v>150</v>
      </c>
      <c r="Q4166" s="14" t="str">
        <f t="shared" si="523"/>
        <v>Philippines</v>
      </c>
      <c r="R4166" s="14" t="str">
        <f t="shared" si="524"/>
        <v>|Philippines|</v>
      </c>
      <c r="S4166" s="14" t="str">
        <f t="shared" si="525"/>
        <v>|Dramas|International Movies|</v>
      </c>
      <c r="T4166" s="14" t="str">
        <f t="shared" si="526"/>
        <v>|Jerrold Tarog|</v>
      </c>
      <c r="U4166" s="14" t="str">
        <f t="shared" si="527"/>
        <v>|Paulo Avelino|Carlo Aquino|Arron Villaflor|Mon Confiado|Gwen Zamora|Jeffrey Quizon|Alvin Anson|Empress Schuck|Perla Bautista|Benjamin Alves|</v>
      </c>
    </row>
    <row r="4167" spans="1:21">
      <c r="A4167" s="14" t="s">
        <v>19579</v>
      </c>
      <c r="B4167" s="14" t="s">
        <v>48</v>
      </c>
      <c r="C4167" s="14" t="s">
        <v>19580</v>
      </c>
      <c r="D4167" s="14" t="s">
        <v>19581</v>
      </c>
      <c r="E4167" s="14" t="s">
        <v>19582</v>
      </c>
      <c r="F4167" s="14" t="s">
        <v>19583</v>
      </c>
      <c r="G4167" s="26">
        <v>43490</v>
      </c>
      <c r="H4167" s="14">
        <v>2018</v>
      </c>
      <c r="I4167" s="14" t="s">
        <v>360</v>
      </c>
      <c r="J4167" s="14" t="s">
        <v>708</v>
      </c>
      <c r="K4167" s="14" t="s">
        <v>1537</v>
      </c>
      <c r="L4167" s="14" t="s">
        <v>19584</v>
      </c>
      <c r="M4167" s="14">
        <f t="shared" si="520"/>
        <v>2019</v>
      </c>
      <c r="N4167" s="14">
        <f t="shared" si="521"/>
        <v>1</v>
      </c>
      <c r="O4167" s="14" t="str">
        <f>IFERROR(VLOOKUP(I4167,Lists!$F$2:$G$16,2,FALSE()),"Not Rated")</f>
        <v>Adults</v>
      </c>
      <c r="P4167" s="14">
        <f t="shared" si="522"/>
        <v>88</v>
      </c>
      <c r="Q4167" s="14" t="str">
        <f t="shared" si="523"/>
        <v>Spain</v>
      </c>
      <c r="R4167" s="14" t="str">
        <f t="shared" si="524"/>
        <v>|Spain|Belgium|</v>
      </c>
      <c r="S4167" s="14" t="str">
        <f t="shared" si="525"/>
        <v>|Horror Movies|International Movies|</v>
      </c>
      <c r="T4167" s="14" t="str">
        <f t="shared" si="526"/>
        <v>|Laura Alvea|José Ortuño|</v>
      </c>
      <c r="U4167" s="14" t="str">
        <f t="shared" si="527"/>
        <v>|Clare Durant|Iván Pellicer|Luis Bermejo|Liz Lobato|Chacha Huang|Ángela Molina|</v>
      </c>
    </row>
    <row r="4168" spans="1:21">
      <c r="A4168" s="14" t="s">
        <v>19585</v>
      </c>
      <c r="B4168" s="14" t="s">
        <v>49</v>
      </c>
      <c r="C4168" s="14" t="s">
        <v>19586</v>
      </c>
      <c r="D4168" s="14" t="s">
        <v>117</v>
      </c>
      <c r="E4168" s="14" t="s">
        <v>19587</v>
      </c>
      <c r="F4168" s="14" t="s">
        <v>118</v>
      </c>
      <c r="G4168" s="26">
        <v>43490</v>
      </c>
      <c r="H4168" s="14">
        <v>2018</v>
      </c>
      <c r="I4168" s="14" t="s">
        <v>360</v>
      </c>
      <c r="J4168" s="14" t="s">
        <v>105</v>
      </c>
      <c r="K4168" s="14" t="s">
        <v>3084</v>
      </c>
      <c r="L4168" s="14" t="s">
        <v>19588</v>
      </c>
      <c r="M4168" s="14">
        <f t="shared" si="520"/>
        <v>2019</v>
      </c>
      <c r="N4168" s="14">
        <f t="shared" si="521"/>
        <v>1</v>
      </c>
      <c r="O4168" s="14" t="str">
        <f>IFERROR(VLOOKUP(I4168,Lists!$F$2:$G$16,2,FALSE()),"Not Rated")</f>
        <v>Adults</v>
      </c>
      <c r="P4168" s="14">
        <f t="shared" si="522"/>
        <v>1</v>
      </c>
      <c r="Q4168" s="14" t="str">
        <f t="shared" si="523"/>
        <v>United Kingdom</v>
      </c>
      <c r="R4168" s="14" t="str">
        <f t="shared" si="524"/>
        <v>|United Kingdom|</v>
      </c>
      <c r="S4168" s="14" t="str">
        <f t="shared" si="525"/>
        <v>|British TV Shows|International TV Shows|TV Dramas|</v>
      </c>
      <c r="T4168" s="14" t="str">
        <f t="shared" si="526"/>
        <v>|Unknown|</v>
      </c>
      <c r="U4168" s="14" t="str">
        <f t="shared" si="527"/>
        <v>|Michaela Coel|John Goodman|Abena Ayivor|Noma Dumezweni|Ronald Guttman|Danny Sapani|Harriet Walter|Tyrone Huggins|Emmanuel Imani|Lucian Msamati|Tamara Tunie|</v>
      </c>
    </row>
    <row r="4169" spans="1:21">
      <c r="A4169" s="14" t="s">
        <v>19589</v>
      </c>
      <c r="B4169" s="14" t="s">
        <v>49</v>
      </c>
      <c r="C4169" s="14" t="s">
        <v>19590</v>
      </c>
      <c r="D4169" s="14" t="s">
        <v>117</v>
      </c>
      <c r="E4169" s="14" t="s">
        <v>19591</v>
      </c>
      <c r="F4169" s="14" t="s">
        <v>125</v>
      </c>
      <c r="G4169" s="26">
        <v>43490</v>
      </c>
      <c r="H4169" s="14">
        <v>2019</v>
      </c>
      <c r="I4169" s="14" t="s">
        <v>360</v>
      </c>
      <c r="J4169" s="14" t="s">
        <v>108</v>
      </c>
      <c r="K4169" s="14" t="s">
        <v>1682</v>
      </c>
      <c r="L4169" s="14" t="s">
        <v>19592</v>
      </c>
      <c r="M4169" s="14">
        <f t="shared" si="520"/>
        <v>2019</v>
      </c>
      <c r="N4169" s="14">
        <f t="shared" si="521"/>
        <v>1</v>
      </c>
      <c r="O4169" s="14" t="str">
        <f>IFERROR(VLOOKUP(I4169,Lists!$F$2:$G$16,2,FALSE()),"Not Rated")</f>
        <v>Adults</v>
      </c>
      <c r="P4169" s="14">
        <f t="shared" si="522"/>
        <v>4</v>
      </c>
      <c r="Q4169" s="14" t="str">
        <f t="shared" si="523"/>
        <v>Mexico</v>
      </c>
      <c r="R4169" s="14" t="str">
        <f t="shared" si="524"/>
        <v>|Mexico|</v>
      </c>
      <c r="S4169" s="14" t="str">
        <f t="shared" si="525"/>
        <v>|International TV Shows|Spanish-Language TV Shows|TV Comedies|</v>
      </c>
      <c r="T4169" s="14" t="str">
        <f t="shared" si="526"/>
        <v>|Unknown|</v>
      </c>
      <c r="U4169" s="14" t="str">
        <f t="shared" si="527"/>
        <v>|Luis Gerardo Méndez|Mariana Treviño|Stephanie Cayo|Daniel Giménez Cacho|Alosian Vivancos|Antonio de la Vega|Ianis Guerrero|Juan Pablo de Santiago|Joaquín Ferreira|Said Sandoval|Andrés Pardave|Sofía Niño de Rivera|Eileen Yañez|Gutemberg Brito|Claudia Vega|Verónica Terán|Jesús Zavala|Gustavo Ganem|Ricardo Polanco|Emilio Guerrero|Luis Rábago|Guillermo Dorantes|Richie Mestre|Sofía Sisniega|Aldo Escalante|Juan Luis Orendain|Marcela Álvarez|</v>
      </c>
    </row>
    <row r="4170" spans="1:21">
      <c r="A4170" s="14" t="s">
        <v>19593</v>
      </c>
      <c r="B4170" s="14" t="s">
        <v>49</v>
      </c>
      <c r="C4170" s="14" t="s">
        <v>19594</v>
      </c>
      <c r="D4170" s="14" t="s">
        <v>117</v>
      </c>
      <c r="E4170" s="14" t="s">
        <v>117</v>
      </c>
      <c r="F4170" s="14" t="s">
        <v>122</v>
      </c>
      <c r="G4170" s="26">
        <v>43490</v>
      </c>
      <c r="H4170" s="14">
        <v>2019</v>
      </c>
      <c r="I4170" s="14" t="s">
        <v>360</v>
      </c>
      <c r="J4170" s="14" t="s">
        <v>105</v>
      </c>
      <c r="K4170" s="14" t="s">
        <v>462</v>
      </c>
      <c r="L4170" s="14" t="s">
        <v>19595</v>
      </c>
      <c r="M4170" s="14">
        <f t="shared" si="520"/>
        <v>2019</v>
      </c>
      <c r="N4170" s="14">
        <f t="shared" si="521"/>
        <v>1</v>
      </c>
      <c r="O4170" s="14" t="str">
        <f>IFERROR(VLOOKUP(I4170,Lists!$F$2:$G$16,2,FALSE()),"Not Rated")</f>
        <v>Adults</v>
      </c>
      <c r="P4170" s="14">
        <f t="shared" si="522"/>
        <v>1</v>
      </c>
      <c r="Q4170" s="14" t="str">
        <f t="shared" si="523"/>
        <v>Spain</v>
      </c>
      <c r="R4170" s="14" t="str">
        <f t="shared" si="524"/>
        <v>|Spain|</v>
      </c>
      <c r="S4170" s="14" t="str">
        <f t="shared" si="525"/>
        <v>|Crime TV Shows|Docuseries|International TV Shows|</v>
      </c>
      <c r="T4170" s="14" t="str">
        <f t="shared" si="526"/>
        <v>|Unknown|</v>
      </c>
      <c r="U4170" s="14" t="str">
        <f t="shared" si="527"/>
        <v>|Unknown|</v>
      </c>
    </row>
    <row r="4171" spans="1:21">
      <c r="A4171" s="14" t="s">
        <v>19596</v>
      </c>
      <c r="B4171" s="14" t="s">
        <v>48</v>
      </c>
      <c r="C4171" s="14" t="s">
        <v>19597</v>
      </c>
      <c r="D4171" s="14" t="s">
        <v>19598</v>
      </c>
      <c r="E4171" s="14" t="s">
        <v>19599</v>
      </c>
      <c r="F4171" s="14" t="s">
        <v>1990</v>
      </c>
      <c r="G4171" s="26">
        <v>43490</v>
      </c>
      <c r="H4171" s="14">
        <v>2018</v>
      </c>
      <c r="I4171" s="14" t="s">
        <v>360</v>
      </c>
      <c r="J4171" s="14" t="s">
        <v>611</v>
      </c>
      <c r="K4171" s="14" t="s">
        <v>529</v>
      </c>
      <c r="L4171" s="14" t="s">
        <v>19600</v>
      </c>
      <c r="M4171" s="14">
        <f t="shared" si="520"/>
        <v>2019</v>
      </c>
      <c r="N4171" s="14">
        <f t="shared" si="521"/>
        <v>1</v>
      </c>
      <c r="O4171" s="14" t="str">
        <f>IFERROR(VLOOKUP(I4171,Lists!$F$2:$G$16,2,FALSE()),"Not Rated")</f>
        <v>Adults</v>
      </c>
      <c r="P4171" s="14">
        <f t="shared" si="522"/>
        <v>105</v>
      </c>
      <c r="Q4171" s="14" t="str">
        <f t="shared" si="523"/>
        <v>Argentina</v>
      </c>
      <c r="R4171" s="14" t="str">
        <f t="shared" si="524"/>
        <v>|Argentina|Spain|</v>
      </c>
      <c r="S4171" s="14" t="str">
        <f t="shared" si="525"/>
        <v>|Comedies|International Movies|</v>
      </c>
      <c r="T4171" s="14" t="str">
        <f t="shared" si="526"/>
        <v>|Gastón Duprat|</v>
      </c>
      <c r="U4171" s="14" t="str">
        <f t="shared" si="527"/>
        <v>|Guillermo Francella|Luis Brandoni|Raúl Arévalo|Andrea Frigerio|María Soldi|Mónica Duprat|Mahmoud Azim|Santiago Korovsky|Julio Marticorena|Alejandro Paker|</v>
      </c>
    </row>
    <row r="4172" spans="1:21">
      <c r="A4172" s="14" t="s">
        <v>19601</v>
      </c>
      <c r="B4172" s="14" t="s">
        <v>48</v>
      </c>
      <c r="C4172" s="14" t="s">
        <v>19602</v>
      </c>
      <c r="D4172" s="14" t="s">
        <v>117</v>
      </c>
      <c r="E4172" s="14" t="s">
        <v>117</v>
      </c>
      <c r="F4172" s="14" t="s">
        <v>1342</v>
      </c>
      <c r="G4172" s="26">
        <v>43490</v>
      </c>
      <c r="H4172" s="14">
        <v>2019</v>
      </c>
      <c r="I4172" s="14" t="s">
        <v>360</v>
      </c>
      <c r="J4172" s="14" t="s">
        <v>1008</v>
      </c>
      <c r="K4172" s="14" t="s">
        <v>1227</v>
      </c>
      <c r="L4172" s="14" t="s">
        <v>19603</v>
      </c>
      <c r="M4172" s="14">
        <f t="shared" si="520"/>
        <v>2019</v>
      </c>
      <c r="N4172" s="14">
        <f t="shared" si="521"/>
        <v>1</v>
      </c>
      <c r="O4172" s="14" t="str">
        <f>IFERROR(VLOOKUP(I4172,Lists!$F$2:$G$16,2,FALSE()),"Not Rated")</f>
        <v>Adults</v>
      </c>
      <c r="P4172" s="14">
        <f t="shared" si="522"/>
        <v>119</v>
      </c>
      <c r="Q4172" s="14" t="str">
        <f t="shared" si="523"/>
        <v>United States</v>
      </c>
      <c r="R4172" s="14" t="str">
        <f t="shared" si="524"/>
        <v>|United States|Germany|</v>
      </c>
      <c r="S4172" s="14" t="str">
        <f t="shared" si="525"/>
        <v>|Action &amp; Adventure|International Movies|</v>
      </c>
      <c r="T4172" s="14" t="str">
        <f t="shared" si="526"/>
        <v>|Unknown|</v>
      </c>
      <c r="U4172" s="14" t="str">
        <f t="shared" si="527"/>
        <v>|Unknown|</v>
      </c>
    </row>
    <row r="4173" spans="1:21">
      <c r="A4173" s="14" t="s">
        <v>19604</v>
      </c>
      <c r="B4173" s="14" t="s">
        <v>49</v>
      </c>
      <c r="C4173" s="14" t="s">
        <v>19605</v>
      </c>
      <c r="D4173" s="14" t="s">
        <v>117</v>
      </c>
      <c r="E4173" s="14" t="s">
        <v>19606</v>
      </c>
      <c r="F4173" s="14" t="s">
        <v>117</v>
      </c>
      <c r="G4173" s="26">
        <v>43490</v>
      </c>
      <c r="H4173" s="14">
        <v>2017</v>
      </c>
      <c r="I4173" s="14" t="s">
        <v>361</v>
      </c>
      <c r="J4173" s="14" t="s">
        <v>105</v>
      </c>
      <c r="K4173" s="14" t="s">
        <v>424</v>
      </c>
      <c r="L4173" s="14" t="s">
        <v>19607</v>
      </c>
      <c r="M4173" s="14">
        <f t="shared" si="520"/>
        <v>2019</v>
      </c>
      <c r="N4173" s="14">
        <f t="shared" si="521"/>
        <v>1</v>
      </c>
      <c r="O4173" s="14" t="str">
        <f>IFERROR(VLOOKUP(I4173,Lists!$F$2:$G$16,2,FALSE()),"Not Rated")</f>
        <v>Teens</v>
      </c>
      <c r="P4173" s="14">
        <f t="shared" si="522"/>
        <v>1</v>
      </c>
      <c r="Q4173" s="14" t="str">
        <f t="shared" si="523"/>
        <v>Unknown</v>
      </c>
      <c r="R4173" s="14" t="str">
        <f t="shared" si="524"/>
        <v>|Unknown|</v>
      </c>
      <c r="S4173" s="14" t="str">
        <f t="shared" si="525"/>
        <v>|International TV Shows|Romantic TV Shows|TV Comedies|</v>
      </c>
      <c r="T4173" s="14" t="str">
        <f t="shared" si="526"/>
        <v>|Unknown|</v>
      </c>
      <c r="U4173" s="14" t="str">
        <f t="shared" si="527"/>
        <v>|Wu Kang-jen|Ivy Shao|Ben Wu|Xiao Man|Nylon Chen|</v>
      </c>
    </row>
    <row r="4174" spans="1:21">
      <c r="A4174" s="14" t="s">
        <v>19608</v>
      </c>
      <c r="B4174" s="14" t="s">
        <v>49</v>
      </c>
      <c r="C4174" s="14" t="s">
        <v>19609</v>
      </c>
      <c r="D4174" s="14" t="s">
        <v>117</v>
      </c>
      <c r="E4174" s="14" t="s">
        <v>117</v>
      </c>
      <c r="F4174" s="14" t="s">
        <v>115</v>
      </c>
      <c r="G4174" s="26">
        <v>43489</v>
      </c>
      <c r="H4174" s="14">
        <v>2019</v>
      </c>
      <c r="I4174" s="14" t="s">
        <v>360</v>
      </c>
      <c r="J4174" s="14" t="s">
        <v>105</v>
      </c>
      <c r="K4174" s="14" t="s">
        <v>2015</v>
      </c>
      <c r="L4174" s="14" t="s">
        <v>19610</v>
      </c>
      <c r="M4174" s="14">
        <f t="shared" si="520"/>
        <v>2019</v>
      </c>
      <c r="N4174" s="14">
        <f t="shared" si="521"/>
        <v>1</v>
      </c>
      <c r="O4174" s="14" t="str">
        <f>IFERROR(VLOOKUP(I4174,Lists!$F$2:$G$16,2,FALSE()),"Not Rated")</f>
        <v>Adults</v>
      </c>
      <c r="P4174" s="14">
        <f t="shared" si="522"/>
        <v>1</v>
      </c>
      <c r="Q4174" s="14" t="str">
        <f t="shared" si="523"/>
        <v>United States</v>
      </c>
      <c r="R4174" s="14" t="str">
        <f t="shared" si="524"/>
        <v>|United States|</v>
      </c>
      <c r="S4174" s="14" t="str">
        <f t="shared" si="525"/>
        <v>|Crime TV Shows|Docuseries|</v>
      </c>
      <c r="T4174" s="14" t="str">
        <f t="shared" si="526"/>
        <v>|Unknown|</v>
      </c>
      <c r="U4174" s="14" t="str">
        <f t="shared" si="527"/>
        <v>|Unknown|</v>
      </c>
    </row>
    <row r="4175" spans="1:21">
      <c r="A4175" s="14" t="s">
        <v>19611</v>
      </c>
      <c r="B4175" s="14" t="s">
        <v>48</v>
      </c>
      <c r="C4175" s="14" t="s">
        <v>19612</v>
      </c>
      <c r="D4175" s="14" t="s">
        <v>19613</v>
      </c>
      <c r="E4175" s="14" t="s">
        <v>19614</v>
      </c>
      <c r="F4175" s="14" t="s">
        <v>134</v>
      </c>
      <c r="G4175" s="26">
        <v>43489</v>
      </c>
      <c r="H4175" s="14">
        <v>2018</v>
      </c>
      <c r="I4175" s="14" t="s">
        <v>360</v>
      </c>
      <c r="J4175" s="14" t="s">
        <v>624</v>
      </c>
      <c r="K4175" s="14" t="s">
        <v>1527</v>
      </c>
      <c r="L4175" s="14" t="s">
        <v>19615</v>
      </c>
      <c r="M4175" s="14">
        <f t="shared" si="520"/>
        <v>2019</v>
      </c>
      <c r="N4175" s="14">
        <f t="shared" si="521"/>
        <v>1</v>
      </c>
      <c r="O4175" s="14" t="str">
        <f>IFERROR(VLOOKUP(I4175,Lists!$F$2:$G$16,2,FALSE()),"Not Rated")</f>
        <v>Adults</v>
      </c>
      <c r="P4175" s="14">
        <f t="shared" si="522"/>
        <v>96</v>
      </c>
      <c r="Q4175" s="14" t="str">
        <f t="shared" si="523"/>
        <v>Argentina</v>
      </c>
      <c r="R4175" s="14" t="str">
        <f t="shared" si="524"/>
        <v>|Argentina|</v>
      </c>
      <c r="S4175" s="14" t="str">
        <f t="shared" si="525"/>
        <v>|Dramas|International Movies|Music &amp; Musicals|</v>
      </c>
      <c r="T4175" s="14" t="str">
        <f t="shared" si="526"/>
        <v>|Andy Caballero|Diego Corsini|</v>
      </c>
      <c r="U4175" s="14" t="str">
        <f t="shared" si="527"/>
        <v>|Franco Masini|Yamila Saud|Victorio D'Alessandro|Andrea Frigerio|Gerardo Romano|Bautista Lena|Josefina Ramírez|Noel Schajris|Diana Hernández|Daniela Aita|</v>
      </c>
    </row>
    <row r="4176" spans="1:21">
      <c r="A4176" s="14" t="s">
        <v>19616</v>
      </c>
      <c r="B4176" s="14" t="s">
        <v>49</v>
      </c>
      <c r="C4176" s="14" t="s">
        <v>19617</v>
      </c>
      <c r="D4176" s="14" t="s">
        <v>19618</v>
      </c>
      <c r="E4176" s="14" t="s">
        <v>19619</v>
      </c>
      <c r="F4176" s="14" t="s">
        <v>129</v>
      </c>
      <c r="G4176" s="26">
        <v>43488</v>
      </c>
      <c r="H4176" s="14">
        <v>2017</v>
      </c>
      <c r="I4176" s="14" t="s">
        <v>360</v>
      </c>
      <c r="J4176" s="14" t="s">
        <v>105</v>
      </c>
      <c r="K4176" s="14" t="s">
        <v>1470</v>
      </c>
      <c r="L4176" s="14" t="s">
        <v>19620</v>
      </c>
      <c r="M4176" s="14">
        <f t="shared" si="520"/>
        <v>2019</v>
      </c>
      <c r="N4176" s="14">
        <f t="shared" si="521"/>
        <v>1</v>
      </c>
      <c r="O4176" s="14" t="str">
        <f>IFERROR(VLOOKUP(I4176,Lists!$F$2:$G$16,2,FALSE()),"Not Rated")</f>
        <v>Adults</v>
      </c>
      <c r="P4176" s="14">
        <f t="shared" si="522"/>
        <v>1</v>
      </c>
      <c r="Q4176" s="14" t="str">
        <f t="shared" si="523"/>
        <v>Turkey</v>
      </c>
      <c r="R4176" s="14" t="str">
        <f t="shared" si="524"/>
        <v>|Turkey|</v>
      </c>
      <c r="S4176" s="14" t="str">
        <f t="shared" si="525"/>
        <v>|Crime TV Shows|International TV Shows|TV Dramas|</v>
      </c>
      <c r="T4176" s="14" t="str">
        <f t="shared" si="526"/>
        <v>|Seren Yüce|</v>
      </c>
      <c r="U4176" s="14" t="str">
        <f t="shared" si="527"/>
        <v>|Ali Atay|Haluk Bilginer|Nur Sürer|Okan Yalabık|Tülin Özen|Serkan Keskin|Bartu Küçükçağlayan|Irem Altug|Mehmet Özgür|Merve Ates|Defne Halman|Cem Zeynel Kiliç|Esra Kizildogan|</v>
      </c>
    </row>
    <row r="4177" spans="1:21">
      <c r="A4177" s="14" t="s">
        <v>19621</v>
      </c>
      <c r="B4177" s="14" t="s">
        <v>48</v>
      </c>
      <c r="C4177" s="14" t="s">
        <v>19622</v>
      </c>
      <c r="D4177" s="14" t="s">
        <v>117</v>
      </c>
      <c r="E4177" s="14" t="s">
        <v>19623</v>
      </c>
      <c r="F4177" s="14" t="s">
        <v>916</v>
      </c>
      <c r="G4177" s="26">
        <v>43483</v>
      </c>
      <c r="H4177" s="14">
        <v>2019</v>
      </c>
      <c r="I4177" s="14" t="s">
        <v>360</v>
      </c>
      <c r="J4177" s="14" t="s">
        <v>739</v>
      </c>
      <c r="K4177" s="14" t="s">
        <v>1227</v>
      </c>
      <c r="L4177" s="14" t="s">
        <v>19624</v>
      </c>
      <c r="M4177" s="14">
        <f t="shared" si="520"/>
        <v>2019</v>
      </c>
      <c r="N4177" s="14">
        <f t="shared" si="521"/>
        <v>1</v>
      </c>
      <c r="O4177" s="14" t="str">
        <f>IFERROR(VLOOKUP(I4177,Lists!$F$2:$G$16,2,FALSE()),"Not Rated")</f>
        <v>Adults</v>
      </c>
      <c r="P4177" s="14">
        <f t="shared" si="522"/>
        <v>95</v>
      </c>
      <c r="Q4177" s="14" t="str">
        <f t="shared" si="523"/>
        <v>United Kingdom</v>
      </c>
      <c r="R4177" s="14" t="str">
        <f t="shared" si="524"/>
        <v>|United Kingdom|United States|</v>
      </c>
      <c r="S4177" s="14" t="str">
        <f t="shared" si="525"/>
        <v>|Action &amp; Adventure|International Movies|</v>
      </c>
      <c r="T4177" s="14" t="str">
        <f t="shared" si="526"/>
        <v>|Unknown|</v>
      </c>
      <c r="U4177" s="14" t="str">
        <f t="shared" si="527"/>
        <v>|Noomi Rapace|Sophie Nélisse|Indira Varma|George Georgiou|Christopher Sciueref|Eoin Macken|</v>
      </c>
    </row>
    <row r="4178" spans="1:21">
      <c r="A4178" s="14" t="s">
        <v>19625</v>
      </c>
      <c r="B4178" s="14" t="s">
        <v>48</v>
      </c>
      <c r="C4178" s="14" t="s">
        <v>19626</v>
      </c>
      <c r="D4178" s="14" t="s">
        <v>6195</v>
      </c>
      <c r="E4178" s="14" t="s">
        <v>117</v>
      </c>
      <c r="F4178" s="14" t="s">
        <v>115</v>
      </c>
      <c r="G4178" s="26">
        <v>43483</v>
      </c>
      <c r="H4178" s="14">
        <v>2019</v>
      </c>
      <c r="I4178" s="14" t="s">
        <v>360</v>
      </c>
      <c r="J4178" s="14" t="s">
        <v>653</v>
      </c>
      <c r="K4178" s="14" t="s">
        <v>247</v>
      </c>
      <c r="L4178" s="14" t="s">
        <v>19627</v>
      </c>
      <c r="M4178" s="14">
        <f t="shared" si="520"/>
        <v>2019</v>
      </c>
      <c r="N4178" s="14">
        <f t="shared" si="521"/>
        <v>1</v>
      </c>
      <c r="O4178" s="14" t="str">
        <f>IFERROR(VLOOKUP(I4178,Lists!$F$2:$G$16,2,FALSE()),"Not Rated")</f>
        <v>Adults</v>
      </c>
      <c r="P4178" s="14">
        <f t="shared" si="522"/>
        <v>98</v>
      </c>
      <c r="Q4178" s="14" t="str">
        <f t="shared" si="523"/>
        <v>United States</v>
      </c>
      <c r="R4178" s="14" t="str">
        <f t="shared" si="524"/>
        <v>|United States|</v>
      </c>
      <c r="S4178" s="14" t="str">
        <f t="shared" si="525"/>
        <v>|Documentaries|</v>
      </c>
      <c r="T4178" s="14" t="str">
        <f t="shared" si="526"/>
        <v>|Chris Smith|</v>
      </c>
      <c r="U4178" s="14" t="str">
        <f t="shared" si="527"/>
        <v>|Unknown|</v>
      </c>
    </row>
    <row r="4179" spans="1:21">
      <c r="A4179" s="14" t="s">
        <v>19628</v>
      </c>
      <c r="B4179" s="14" t="s">
        <v>48</v>
      </c>
      <c r="C4179" s="14" t="s">
        <v>19629</v>
      </c>
      <c r="D4179" s="14" t="s">
        <v>19630</v>
      </c>
      <c r="E4179" s="14" t="s">
        <v>19631</v>
      </c>
      <c r="F4179" s="14" t="s">
        <v>115</v>
      </c>
      <c r="G4179" s="26">
        <v>43483</v>
      </c>
      <c r="H4179" s="14">
        <v>2019</v>
      </c>
      <c r="I4179" s="14" t="s">
        <v>361</v>
      </c>
      <c r="J4179" s="14" t="s">
        <v>624</v>
      </c>
      <c r="K4179" s="14" t="s">
        <v>7140</v>
      </c>
      <c r="L4179" s="14" t="s">
        <v>19632</v>
      </c>
      <c r="M4179" s="14">
        <f t="shared" si="520"/>
        <v>2019</v>
      </c>
      <c r="N4179" s="14">
        <f t="shared" si="521"/>
        <v>1</v>
      </c>
      <c r="O4179" s="14" t="str">
        <f>IFERROR(VLOOKUP(I4179,Lists!$F$2:$G$16,2,FALSE()),"Not Rated")</f>
        <v>Teens</v>
      </c>
      <c r="P4179" s="14">
        <f t="shared" si="522"/>
        <v>96</v>
      </c>
      <c r="Q4179" s="14" t="str">
        <f t="shared" si="523"/>
        <v>United States</v>
      </c>
      <c r="R4179" s="14" t="str">
        <f t="shared" si="524"/>
        <v>|United States|</v>
      </c>
      <c r="S4179" s="14" t="str">
        <f t="shared" si="525"/>
        <v>|Dramas|Sci-Fi &amp; Fantasy|</v>
      </c>
      <c r="T4179" s="14" t="str">
        <f t="shared" si="526"/>
        <v>|Jonathan Helpert|</v>
      </c>
      <c r="U4179" s="14" t="str">
        <f t="shared" si="527"/>
        <v>|Margaret Qualley|Anthony Mackie|Danny Huston|</v>
      </c>
    </row>
    <row r="4180" spans="1:21">
      <c r="A4180" s="14" t="s">
        <v>19633</v>
      </c>
      <c r="B4180" s="14" t="s">
        <v>49</v>
      </c>
      <c r="C4180" s="14" t="s">
        <v>19634</v>
      </c>
      <c r="D4180" s="14" t="s">
        <v>117</v>
      </c>
      <c r="E4180" s="14" t="s">
        <v>19635</v>
      </c>
      <c r="F4180" s="14" t="s">
        <v>115</v>
      </c>
      <c r="G4180" s="26">
        <v>43483</v>
      </c>
      <c r="H4180" s="14">
        <v>2019</v>
      </c>
      <c r="I4180" s="14" t="s">
        <v>360</v>
      </c>
      <c r="J4180" s="14" t="s">
        <v>106</v>
      </c>
      <c r="K4180" s="14" t="s">
        <v>19636</v>
      </c>
      <c r="L4180" s="14" t="s">
        <v>19637</v>
      </c>
      <c r="M4180" s="14">
        <f t="shared" si="520"/>
        <v>2019</v>
      </c>
      <c r="N4180" s="14">
        <f t="shared" si="521"/>
        <v>1</v>
      </c>
      <c r="O4180" s="14" t="str">
        <f>IFERROR(VLOOKUP(I4180,Lists!$F$2:$G$16,2,FALSE()),"Not Rated")</f>
        <v>Adults</v>
      </c>
      <c r="P4180" s="14">
        <f t="shared" si="522"/>
        <v>2</v>
      </c>
      <c r="Q4180" s="14" t="str">
        <f t="shared" si="523"/>
        <v>United States</v>
      </c>
      <c r="R4180" s="14" t="str">
        <f t="shared" si="524"/>
        <v>|United States|</v>
      </c>
      <c r="S4180" s="14" t="str">
        <f t="shared" si="525"/>
        <v>|Crime TV Shows|TV Action &amp; Adventure|TV Thrillers|</v>
      </c>
      <c r="T4180" s="14" t="str">
        <f t="shared" si="526"/>
        <v>|Unknown|</v>
      </c>
      <c r="U4180" s="14" t="str">
        <f t="shared" si="527"/>
        <v>|Jon Bernthal|Ebon Moss-Bachrach|Ben Barnes|Amber Rose Revah|Jason R. Moore|Daniel Webber|Jaime Ray Newman|Michael Nathanson|Deborah Ann Woll|Paul Schulze|</v>
      </c>
    </row>
    <row r="4181" spans="1:21">
      <c r="A4181" s="14" t="s">
        <v>19638</v>
      </c>
      <c r="B4181" s="14" t="s">
        <v>49</v>
      </c>
      <c r="C4181" s="14" t="s">
        <v>19639</v>
      </c>
      <c r="D4181" s="14" t="s">
        <v>117</v>
      </c>
      <c r="E4181" s="14" t="s">
        <v>19640</v>
      </c>
      <c r="F4181" s="14" t="s">
        <v>117</v>
      </c>
      <c r="G4181" s="26">
        <v>43483</v>
      </c>
      <c r="H4181" s="14">
        <v>2017</v>
      </c>
      <c r="I4181" s="14" t="s">
        <v>361</v>
      </c>
      <c r="J4181" s="14" t="s">
        <v>105</v>
      </c>
      <c r="K4181" s="14" t="s">
        <v>1905</v>
      </c>
      <c r="L4181" s="14" t="s">
        <v>19641</v>
      </c>
      <c r="M4181" s="14">
        <f t="shared" si="520"/>
        <v>2019</v>
      </c>
      <c r="N4181" s="14">
        <f t="shared" si="521"/>
        <v>1</v>
      </c>
      <c r="O4181" s="14" t="str">
        <f>IFERROR(VLOOKUP(I4181,Lists!$F$2:$G$16,2,FALSE()),"Not Rated")</f>
        <v>Teens</v>
      </c>
      <c r="P4181" s="14">
        <f t="shared" si="522"/>
        <v>1</v>
      </c>
      <c r="Q4181" s="14" t="str">
        <f t="shared" si="523"/>
        <v>Unknown</v>
      </c>
      <c r="R4181" s="14" t="str">
        <f t="shared" si="524"/>
        <v>|Unknown|</v>
      </c>
      <c r="S4181" s="14" t="str">
        <f t="shared" si="525"/>
        <v>|International TV Shows|Romantic TV Shows|TV Dramas|</v>
      </c>
      <c r="T4181" s="14" t="str">
        <f t="shared" si="526"/>
        <v>|Unknown|</v>
      </c>
      <c r="U4181" s="14" t="str">
        <f t="shared" si="527"/>
        <v>|Andy Chen|Mandy Wei|Jolin Chien|Mandy Tao|Kris Shen|Nylon Chen|</v>
      </c>
    </row>
    <row r="4182" spans="1:21">
      <c r="A4182" s="14" t="s">
        <v>19642</v>
      </c>
      <c r="B4182" s="14" t="s">
        <v>48</v>
      </c>
      <c r="C4182" s="14" t="s">
        <v>19643</v>
      </c>
      <c r="D4182" s="14" t="s">
        <v>19644</v>
      </c>
      <c r="E4182" s="14" t="s">
        <v>19645</v>
      </c>
      <c r="F4182" s="14" t="s">
        <v>133</v>
      </c>
      <c r="G4182" s="26">
        <v>43483</v>
      </c>
      <c r="H4182" s="14">
        <v>2018</v>
      </c>
      <c r="I4182" s="14" t="s">
        <v>361</v>
      </c>
      <c r="J4182" s="14" t="s">
        <v>624</v>
      </c>
      <c r="K4182" s="14" t="s">
        <v>496</v>
      </c>
      <c r="L4182" s="14" t="s">
        <v>19646</v>
      </c>
      <c r="M4182" s="14">
        <f t="shared" si="520"/>
        <v>2019</v>
      </c>
      <c r="N4182" s="14">
        <f t="shared" si="521"/>
        <v>1</v>
      </c>
      <c r="O4182" s="14" t="str">
        <f>IFERROR(VLOOKUP(I4182,Lists!$F$2:$G$16,2,FALSE()),"Not Rated")</f>
        <v>Teens</v>
      </c>
      <c r="P4182" s="14">
        <f t="shared" si="522"/>
        <v>96</v>
      </c>
      <c r="Q4182" s="14" t="str">
        <f t="shared" si="523"/>
        <v>Brazil</v>
      </c>
      <c r="R4182" s="14" t="str">
        <f t="shared" si="524"/>
        <v>|Brazil|</v>
      </c>
      <c r="S4182" s="14" t="str">
        <f t="shared" si="525"/>
        <v>|Documentaries|International Movies|</v>
      </c>
      <c r="T4182" s="14" t="str">
        <f t="shared" si="526"/>
        <v>|André D'Elia|</v>
      </c>
      <c r="U4182" s="14" t="str">
        <f t="shared" si="527"/>
        <v>|Leonardo Ribeiro|</v>
      </c>
    </row>
    <row r="4183" spans="1:21">
      <c r="A4183" s="14" t="s">
        <v>19647</v>
      </c>
      <c r="B4183" s="14" t="s">
        <v>48</v>
      </c>
      <c r="C4183" s="14" t="s">
        <v>19648</v>
      </c>
      <c r="D4183" s="14" t="s">
        <v>8949</v>
      </c>
      <c r="E4183" s="14" t="s">
        <v>19333</v>
      </c>
      <c r="F4183" s="14" t="s">
        <v>125</v>
      </c>
      <c r="G4183" s="26">
        <v>43483</v>
      </c>
      <c r="H4183" s="14">
        <v>2019</v>
      </c>
      <c r="I4183" s="14" t="s">
        <v>360</v>
      </c>
      <c r="J4183" s="14" t="s">
        <v>404</v>
      </c>
      <c r="K4183" s="14" t="s">
        <v>496</v>
      </c>
      <c r="L4183" s="14" t="s">
        <v>19649</v>
      </c>
      <c r="M4183" s="14">
        <f t="shared" si="520"/>
        <v>2019</v>
      </c>
      <c r="N4183" s="14">
        <f t="shared" si="521"/>
        <v>1</v>
      </c>
      <c r="O4183" s="14" t="str">
        <f>IFERROR(VLOOKUP(I4183,Lists!$F$2:$G$16,2,FALSE()),"Not Rated")</f>
        <v>Adults</v>
      </c>
      <c r="P4183" s="14">
        <f t="shared" si="522"/>
        <v>90</v>
      </c>
      <c r="Q4183" s="14" t="str">
        <f t="shared" si="523"/>
        <v>Mexico</v>
      </c>
      <c r="R4183" s="14" t="str">
        <f t="shared" si="524"/>
        <v>|Mexico|</v>
      </c>
      <c r="S4183" s="14" t="str">
        <f t="shared" si="525"/>
        <v>|Documentaries|International Movies|</v>
      </c>
      <c r="T4183" s="14" t="str">
        <f t="shared" si="526"/>
        <v>|Matías Gueilburt|</v>
      </c>
      <c r="U4183" s="14" t="str">
        <f t="shared" si="527"/>
        <v>|Paco Ignacio Taibo II|</v>
      </c>
    </row>
    <row r="4184" spans="1:21">
      <c r="A4184" s="14" t="s">
        <v>19650</v>
      </c>
      <c r="B4184" s="14" t="s">
        <v>48</v>
      </c>
      <c r="C4184" s="14" t="s">
        <v>19651</v>
      </c>
      <c r="D4184" s="14" t="s">
        <v>4850</v>
      </c>
      <c r="E4184" s="14" t="s">
        <v>19652</v>
      </c>
      <c r="F4184" s="14" t="s">
        <v>116</v>
      </c>
      <c r="G4184" s="26">
        <v>43483</v>
      </c>
      <c r="H4184" s="14">
        <v>2018</v>
      </c>
      <c r="I4184" s="14" t="s">
        <v>360</v>
      </c>
      <c r="J4184" s="14" t="s">
        <v>566</v>
      </c>
      <c r="K4184" s="14" t="s">
        <v>444</v>
      </c>
      <c r="L4184" s="14" t="s">
        <v>19653</v>
      </c>
      <c r="M4184" s="14">
        <f t="shared" si="520"/>
        <v>2019</v>
      </c>
      <c r="N4184" s="14">
        <f t="shared" si="521"/>
        <v>1</v>
      </c>
      <c r="O4184" s="14" t="str">
        <f>IFERROR(VLOOKUP(I4184,Lists!$F$2:$G$16,2,FALSE()),"Not Rated")</f>
        <v>Adults</v>
      </c>
      <c r="P4184" s="14">
        <f t="shared" si="522"/>
        <v>97</v>
      </c>
      <c r="Q4184" s="14" t="str">
        <f t="shared" si="523"/>
        <v>India</v>
      </c>
      <c r="R4184" s="14" t="str">
        <f t="shared" si="524"/>
        <v>|India|</v>
      </c>
      <c r="S4184" s="14" t="str">
        <f t="shared" si="525"/>
        <v>|Dramas|Independent Movies|International Movies|</v>
      </c>
      <c r="T4184" s="14" t="str">
        <f t="shared" si="526"/>
        <v>|Ivan Ayr|</v>
      </c>
      <c r="U4184" s="14" t="str">
        <f t="shared" si="527"/>
        <v>|Geetika Vidya Ohlyan|Saloni Batra|Mohinder Gujral|Mohit Chauhan|Vikas Shukla|Gauri Chakraborty|Simrat Kaur|Dimple Kaur|</v>
      </c>
    </row>
    <row r="4185" spans="1:21">
      <c r="A4185" s="14" t="s">
        <v>19654</v>
      </c>
      <c r="B4185" s="14" t="s">
        <v>49</v>
      </c>
      <c r="C4185" s="14" t="s">
        <v>19655</v>
      </c>
      <c r="D4185" s="14" t="s">
        <v>117</v>
      </c>
      <c r="E4185" s="14" t="s">
        <v>19656</v>
      </c>
      <c r="F4185" s="14" t="s">
        <v>118</v>
      </c>
      <c r="G4185" s="26">
        <v>43483</v>
      </c>
      <c r="H4185" s="14">
        <v>2019</v>
      </c>
      <c r="I4185" s="14" t="s">
        <v>368</v>
      </c>
      <c r="J4185" s="14" t="s">
        <v>107</v>
      </c>
      <c r="K4185" s="14" t="s">
        <v>803</v>
      </c>
      <c r="L4185" s="14" t="s">
        <v>19657</v>
      </c>
      <c r="M4185" s="14">
        <f t="shared" si="520"/>
        <v>2019</v>
      </c>
      <c r="N4185" s="14">
        <f t="shared" si="521"/>
        <v>1</v>
      </c>
      <c r="O4185" s="14" t="str">
        <f>IFERROR(VLOOKUP(I4185,Lists!$F$2:$G$16,2,FALSE()),"Not Rated")</f>
        <v>Kids</v>
      </c>
      <c r="P4185" s="14">
        <f t="shared" si="522"/>
        <v>3</v>
      </c>
      <c r="Q4185" s="14" t="str">
        <f t="shared" si="523"/>
        <v>United Kingdom</v>
      </c>
      <c r="R4185" s="14" t="str">
        <f t="shared" si="524"/>
        <v>|United Kingdom|</v>
      </c>
      <c r="S4185" s="14" t="str">
        <f t="shared" si="525"/>
        <v>|British TV Shows|Docuseries|International TV Shows|</v>
      </c>
      <c r="T4185" s="14" t="str">
        <f t="shared" si="526"/>
        <v>|Unknown|</v>
      </c>
      <c r="U4185" s="14" t="str">
        <f t="shared" si="527"/>
        <v>|Piers Taylor|Caroline Quentin|</v>
      </c>
    </row>
    <row r="4186" spans="1:21">
      <c r="A4186" s="14" t="s">
        <v>19658</v>
      </c>
      <c r="B4186" s="14" t="s">
        <v>49</v>
      </c>
      <c r="C4186" s="14" t="s">
        <v>19659</v>
      </c>
      <c r="D4186" s="14" t="s">
        <v>117</v>
      </c>
      <c r="E4186" s="14" t="s">
        <v>19660</v>
      </c>
      <c r="F4186" s="14" t="s">
        <v>117</v>
      </c>
      <c r="G4186" s="26">
        <v>43483</v>
      </c>
      <c r="H4186" s="14">
        <v>2019</v>
      </c>
      <c r="I4186" s="14" t="s">
        <v>360</v>
      </c>
      <c r="J4186" s="14" t="s">
        <v>105</v>
      </c>
      <c r="K4186" s="14" t="s">
        <v>16101</v>
      </c>
      <c r="L4186" s="14" t="s">
        <v>19661</v>
      </c>
      <c r="M4186" s="14">
        <f t="shared" si="520"/>
        <v>2019</v>
      </c>
      <c r="N4186" s="14">
        <f t="shared" si="521"/>
        <v>1</v>
      </c>
      <c r="O4186" s="14" t="str">
        <f>IFERROR(VLOOKUP(I4186,Lists!$F$2:$G$16,2,FALSE()),"Not Rated")</f>
        <v>Adults</v>
      </c>
      <c r="P4186" s="14">
        <f t="shared" si="522"/>
        <v>1</v>
      </c>
      <c r="Q4186" s="14" t="str">
        <f t="shared" si="523"/>
        <v>Unknown</v>
      </c>
      <c r="R4186" s="14" t="str">
        <f t="shared" si="524"/>
        <v>|Unknown|</v>
      </c>
      <c r="S4186" s="14" t="str">
        <f t="shared" si="525"/>
        <v>|Docuseries|Stand-Up Comedy &amp; Talk Shows|</v>
      </c>
      <c r="T4186" s="14" t="str">
        <f t="shared" si="526"/>
        <v>|Unknown|</v>
      </c>
      <c r="U4186" s="14" t="str">
        <f t="shared" si="527"/>
        <v>|Killer Mike|</v>
      </c>
    </row>
    <row r="4187" spans="1:21">
      <c r="A4187" s="14" t="s">
        <v>19662</v>
      </c>
      <c r="B4187" s="14" t="s">
        <v>48</v>
      </c>
      <c r="C4187" s="14" t="s">
        <v>19663</v>
      </c>
      <c r="D4187" s="14" t="s">
        <v>19664</v>
      </c>
      <c r="E4187" s="14" t="s">
        <v>117</v>
      </c>
      <c r="F4187" s="14" t="s">
        <v>115</v>
      </c>
      <c r="G4187" s="26">
        <v>43480</v>
      </c>
      <c r="H4187" s="14">
        <v>2017</v>
      </c>
      <c r="I4187" s="14" t="s">
        <v>361</v>
      </c>
      <c r="J4187" s="14" t="s">
        <v>404</v>
      </c>
      <c r="K4187" s="14" t="s">
        <v>247</v>
      </c>
      <c r="L4187" s="14" t="s">
        <v>19665</v>
      </c>
      <c r="M4187" s="14">
        <f t="shared" si="520"/>
        <v>2019</v>
      </c>
      <c r="N4187" s="14">
        <f t="shared" si="521"/>
        <v>1</v>
      </c>
      <c r="O4187" s="14" t="str">
        <f>IFERROR(VLOOKUP(I4187,Lists!$F$2:$G$16,2,FALSE()),"Not Rated")</f>
        <v>Teens</v>
      </c>
      <c r="P4187" s="14">
        <f t="shared" si="522"/>
        <v>90</v>
      </c>
      <c r="Q4187" s="14" t="str">
        <f t="shared" si="523"/>
        <v>United States</v>
      </c>
      <c r="R4187" s="14" t="str">
        <f t="shared" si="524"/>
        <v>|United States|</v>
      </c>
      <c r="S4187" s="14" t="str">
        <f t="shared" si="525"/>
        <v>|Documentaries|</v>
      </c>
      <c r="T4187" s="14" t="str">
        <f t="shared" si="526"/>
        <v>|Skye Borgman|</v>
      </c>
      <c r="U4187" s="14" t="str">
        <f t="shared" si="527"/>
        <v>|Unknown|</v>
      </c>
    </row>
    <row r="4188" spans="1:21">
      <c r="A4188" s="14" t="s">
        <v>19666</v>
      </c>
      <c r="B4188" s="14" t="s">
        <v>48</v>
      </c>
      <c r="C4188" s="14" t="s">
        <v>19667</v>
      </c>
      <c r="D4188" s="14" t="s">
        <v>19668</v>
      </c>
      <c r="E4188" s="14" t="s">
        <v>19669</v>
      </c>
      <c r="F4188" s="14" t="s">
        <v>156</v>
      </c>
      <c r="G4188" s="26">
        <v>43480</v>
      </c>
      <c r="H4188" s="14">
        <v>2016</v>
      </c>
      <c r="I4188" s="14" t="s">
        <v>361</v>
      </c>
      <c r="J4188" s="14" t="s">
        <v>708</v>
      </c>
      <c r="K4188" s="14" t="s">
        <v>475</v>
      </c>
      <c r="L4188" s="14" t="s">
        <v>19670</v>
      </c>
      <c r="M4188" s="14">
        <f t="shared" si="520"/>
        <v>2019</v>
      </c>
      <c r="N4188" s="14">
        <f t="shared" si="521"/>
        <v>1</v>
      </c>
      <c r="O4188" s="14" t="str">
        <f>IFERROR(VLOOKUP(I4188,Lists!$F$2:$G$16,2,FALSE()),"Not Rated")</f>
        <v>Teens</v>
      </c>
      <c r="P4188" s="14">
        <f t="shared" si="522"/>
        <v>88</v>
      </c>
      <c r="Q4188" s="14" t="str">
        <f t="shared" si="523"/>
        <v>Pakistan</v>
      </c>
      <c r="R4188" s="14" t="str">
        <f t="shared" si="524"/>
        <v>|Pakistan|</v>
      </c>
      <c r="S4188" s="14" t="str">
        <f t="shared" si="525"/>
        <v>|Dramas|International Movies|</v>
      </c>
      <c r="T4188" s="14" t="str">
        <f t="shared" si="526"/>
        <v>|Hashim Nadeem Khan|</v>
      </c>
      <c r="U4188" s="14" t="str">
        <f t="shared" si="527"/>
        <v>|Sajid Hasan|Hameed Sheikh|Habibullah Panezai|Imraan Abbas|Sadia|Imran Tareen|Asal Deen|Yameen Shah|</v>
      </c>
    </row>
    <row r="4189" spans="1:21">
      <c r="A4189" s="14" t="s">
        <v>19671</v>
      </c>
      <c r="B4189" s="14" t="s">
        <v>48</v>
      </c>
      <c r="C4189" s="14" t="s">
        <v>19672</v>
      </c>
      <c r="D4189" s="14" t="s">
        <v>117</v>
      </c>
      <c r="E4189" s="14" t="s">
        <v>117</v>
      </c>
      <c r="F4189" s="14" t="s">
        <v>116</v>
      </c>
      <c r="G4189" s="26">
        <v>43480</v>
      </c>
      <c r="H4189" s="14">
        <v>2018</v>
      </c>
      <c r="I4189" s="14" t="s">
        <v>361</v>
      </c>
      <c r="J4189" s="14" t="s">
        <v>611</v>
      </c>
      <c r="K4189" s="14" t="s">
        <v>4695</v>
      </c>
      <c r="L4189" s="14" t="s">
        <v>19673</v>
      </c>
      <c r="M4189" s="14">
        <f t="shared" si="520"/>
        <v>2019</v>
      </c>
      <c r="N4189" s="14">
        <f t="shared" si="521"/>
        <v>1</v>
      </c>
      <c r="O4189" s="14" t="str">
        <f>IFERROR(VLOOKUP(I4189,Lists!$F$2:$G$16,2,FALSE()),"Not Rated")</f>
        <v>Teens</v>
      </c>
      <c r="P4189" s="14">
        <f t="shared" si="522"/>
        <v>105</v>
      </c>
      <c r="Q4189" s="14" t="str">
        <f t="shared" si="523"/>
        <v>India</v>
      </c>
      <c r="R4189" s="14" t="str">
        <f t="shared" si="524"/>
        <v>|India|</v>
      </c>
      <c r="S4189" s="14" t="str">
        <f t="shared" si="525"/>
        <v>|Comedies|Independent Movies|International Movies|</v>
      </c>
      <c r="T4189" s="14" t="str">
        <f t="shared" si="526"/>
        <v>|Unknown|</v>
      </c>
      <c r="U4189" s="14" t="str">
        <f t="shared" si="527"/>
        <v>|Unknown|</v>
      </c>
    </row>
    <row r="4190" spans="1:21">
      <c r="A4190" s="14" t="s">
        <v>19674</v>
      </c>
      <c r="B4190" s="14" t="s">
        <v>48</v>
      </c>
      <c r="C4190" s="14" t="s">
        <v>19675</v>
      </c>
      <c r="D4190" s="14" t="s">
        <v>19676</v>
      </c>
      <c r="E4190" s="14" t="s">
        <v>19677</v>
      </c>
      <c r="F4190" s="14" t="s">
        <v>116</v>
      </c>
      <c r="G4190" s="26">
        <v>43480</v>
      </c>
      <c r="H4190" s="14">
        <v>2018</v>
      </c>
      <c r="I4190" s="14" t="s">
        <v>361</v>
      </c>
      <c r="J4190" s="14" t="s">
        <v>474</v>
      </c>
      <c r="K4190" s="14" t="s">
        <v>873</v>
      </c>
      <c r="L4190" s="14" t="s">
        <v>19678</v>
      </c>
      <c r="M4190" s="14">
        <f t="shared" si="520"/>
        <v>2019</v>
      </c>
      <c r="N4190" s="14">
        <f t="shared" si="521"/>
        <v>1</v>
      </c>
      <c r="O4190" s="14" t="str">
        <f>IFERROR(VLOOKUP(I4190,Lists!$F$2:$G$16,2,FALSE()),"Not Rated")</f>
        <v>Teens</v>
      </c>
      <c r="P4190" s="14">
        <f t="shared" si="522"/>
        <v>127</v>
      </c>
      <c r="Q4190" s="14" t="str">
        <f t="shared" si="523"/>
        <v>India</v>
      </c>
      <c r="R4190" s="14" t="str">
        <f t="shared" si="524"/>
        <v>|India|</v>
      </c>
      <c r="S4190" s="14" t="str">
        <f t="shared" si="525"/>
        <v>|International Movies|Thrillers|</v>
      </c>
      <c r="T4190" s="14" t="str">
        <f t="shared" si="526"/>
        <v>|Sarjun|</v>
      </c>
      <c r="U4190" s="14" t="str">
        <f t="shared" si="527"/>
        <v>|Sathyaraj|Varalakshmi Sarathkumar|Kishore Kumar G.|Vivek Rajgopal|Jayakumar|Yogi Babu|Soundar|L. Alice|</v>
      </c>
    </row>
    <row r="4191" spans="1:21">
      <c r="A4191" s="14" t="s">
        <v>19679</v>
      </c>
      <c r="B4191" s="14" t="s">
        <v>49</v>
      </c>
      <c r="C4191" s="14" t="s">
        <v>19680</v>
      </c>
      <c r="D4191" s="14" t="s">
        <v>117</v>
      </c>
      <c r="E4191" s="14" t="s">
        <v>19681</v>
      </c>
      <c r="F4191" s="14" t="s">
        <v>137</v>
      </c>
      <c r="G4191" s="26">
        <v>43480</v>
      </c>
      <c r="H4191" s="14">
        <v>2002</v>
      </c>
      <c r="I4191" s="14" t="s">
        <v>361</v>
      </c>
      <c r="J4191" s="14" t="s">
        <v>105</v>
      </c>
      <c r="K4191" s="14" t="s">
        <v>1905</v>
      </c>
      <c r="L4191" s="14" t="s">
        <v>19682</v>
      </c>
      <c r="M4191" s="14">
        <f t="shared" si="520"/>
        <v>2019</v>
      </c>
      <c r="N4191" s="14">
        <f t="shared" si="521"/>
        <v>1</v>
      </c>
      <c r="O4191" s="14" t="str">
        <f>IFERROR(VLOOKUP(I4191,Lists!$F$2:$G$16,2,FALSE()),"Not Rated")</f>
        <v>Teens</v>
      </c>
      <c r="P4191" s="14">
        <f t="shared" si="522"/>
        <v>1</v>
      </c>
      <c r="Q4191" s="14" t="str">
        <f t="shared" si="523"/>
        <v>Taiwan</v>
      </c>
      <c r="R4191" s="14" t="str">
        <f t="shared" si="524"/>
        <v>|Taiwan|</v>
      </c>
      <c r="S4191" s="14" t="str">
        <f t="shared" si="525"/>
        <v>|International TV Shows|Romantic TV Shows|TV Dramas|</v>
      </c>
      <c r="T4191" s="14" t="str">
        <f t="shared" si="526"/>
        <v>|Unknown|</v>
      </c>
      <c r="U4191" s="14" t="str">
        <f t="shared" si="527"/>
        <v>|Ambrose Hsu|Tammy Chen|Wang Jian Long|Lin Wei Jun|Hsia Ching Ting|Lin Heng Yi|</v>
      </c>
    </row>
    <row r="4192" spans="1:21">
      <c r="A4192" s="14" t="s">
        <v>19683</v>
      </c>
      <c r="B4192" s="14" t="s">
        <v>48</v>
      </c>
      <c r="C4192" s="14" t="s">
        <v>19684</v>
      </c>
      <c r="D4192" s="14" t="s">
        <v>19685</v>
      </c>
      <c r="E4192" s="14" t="s">
        <v>19686</v>
      </c>
      <c r="F4192" s="14" t="s">
        <v>116</v>
      </c>
      <c r="G4192" s="26">
        <v>43480</v>
      </c>
      <c r="H4192" s="14">
        <v>2017</v>
      </c>
      <c r="I4192" s="14" t="s">
        <v>360</v>
      </c>
      <c r="J4192" s="14" t="s">
        <v>443</v>
      </c>
      <c r="K4192" s="14" t="s">
        <v>612</v>
      </c>
      <c r="L4192" s="14" t="s">
        <v>19687</v>
      </c>
      <c r="M4192" s="14">
        <f t="shared" si="520"/>
        <v>2019</v>
      </c>
      <c r="N4192" s="14">
        <f t="shared" si="521"/>
        <v>1</v>
      </c>
      <c r="O4192" s="14" t="str">
        <f>IFERROR(VLOOKUP(I4192,Lists!$F$2:$G$16,2,FALSE()),"Not Rated")</f>
        <v>Adults</v>
      </c>
      <c r="P4192" s="14">
        <f t="shared" si="522"/>
        <v>125</v>
      </c>
      <c r="Q4192" s="14" t="str">
        <f t="shared" si="523"/>
        <v>India</v>
      </c>
      <c r="R4192" s="14" t="str">
        <f t="shared" si="524"/>
        <v>|India|</v>
      </c>
      <c r="S4192" s="14" t="str">
        <f t="shared" si="525"/>
        <v>|Action &amp; Adventure|Dramas|International Movies|</v>
      </c>
      <c r="T4192" s="14" t="str">
        <f t="shared" si="526"/>
        <v>|Feroz|</v>
      </c>
      <c r="U4192" s="14" t="str">
        <f t="shared" si="527"/>
        <v>|Kreshna|Anandhi|Saravanan|Madhusudhanan|Black Pandi|Nitin Sathyaa|Aruldass|Karunas|Shanmugha Rajan|Prinz Nithik|</v>
      </c>
    </row>
    <row r="4193" spans="1:21">
      <c r="A4193" s="14" t="s">
        <v>19688</v>
      </c>
      <c r="B4193" s="14" t="s">
        <v>48</v>
      </c>
      <c r="C4193" s="14" t="s">
        <v>19689</v>
      </c>
      <c r="D4193" s="14" t="s">
        <v>19690</v>
      </c>
      <c r="E4193" s="14" t="s">
        <v>19691</v>
      </c>
      <c r="F4193" s="14" t="s">
        <v>156</v>
      </c>
      <c r="G4193" s="26">
        <v>43480</v>
      </c>
      <c r="H4193" s="14">
        <v>2018</v>
      </c>
      <c r="I4193" s="14" t="s">
        <v>361</v>
      </c>
      <c r="J4193" s="14" t="s">
        <v>646</v>
      </c>
      <c r="K4193" s="14" t="s">
        <v>1537</v>
      </c>
      <c r="L4193" s="14" t="s">
        <v>19692</v>
      </c>
      <c r="M4193" s="14">
        <f t="shared" si="520"/>
        <v>2019</v>
      </c>
      <c r="N4193" s="14">
        <f t="shared" si="521"/>
        <v>1</v>
      </c>
      <c r="O4193" s="14" t="str">
        <f>IFERROR(VLOOKUP(I4193,Lists!$F$2:$G$16,2,FALSE()),"Not Rated")</f>
        <v>Teens</v>
      </c>
      <c r="P4193" s="14">
        <f t="shared" si="522"/>
        <v>116</v>
      </c>
      <c r="Q4193" s="14" t="str">
        <f t="shared" si="523"/>
        <v>Pakistan</v>
      </c>
      <c r="R4193" s="14" t="str">
        <f t="shared" si="524"/>
        <v>|Pakistan|</v>
      </c>
      <c r="S4193" s="14" t="str">
        <f t="shared" si="525"/>
        <v>|Horror Movies|International Movies|</v>
      </c>
      <c r="T4193" s="14" t="str">
        <f t="shared" si="526"/>
        <v>|Syed Atif Ali|</v>
      </c>
      <c r="U4193" s="14" t="str">
        <f t="shared" si="527"/>
        <v>|Junaid Akhtar|Azekah Daniel|Khushi Maheen|Saleem Mairaj|Qavi Khan|Rasheed Naz|Faiq Asim|</v>
      </c>
    </row>
    <row r="4194" spans="1:21">
      <c r="A4194" s="14" t="s">
        <v>19693</v>
      </c>
      <c r="B4194" s="14" t="s">
        <v>48</v>
      </c>
      <c r="C4194" s="14" t="s">
        <v>19694</v>
      </c>
      <c r="D4194" s="14" t="s">
        <v>19695</v>
      </c>
      <c r="E4194" s="14" t="s">
        <v>19696</v>
      </c>
      <c r="F4194" s="14" t="s">
        <v>123</v>
      </c>
      <c r="G4194" s="26">
        <v>43480</v>
      </c>
      <c r="H4194" s="14">
        <v>2018</v>
      </c>
      <c r="I4194" s="14" t="s">
        <v>360</v>
      </c>
      <c r="J4194" s="14" t="s">
        <v>724</v>
      </c>
      <c r="K4194" s="14" t="s">
        <v>1227</v>
      </c>
      <c r="L4194" s="14" t="s">
        <v>19697</v>
      </c>
      <c r="M4194" s="14">
        <f t="shared" si="520"/>
        <v>2019</v>
      </c>
      <c r="N4194" s="14">
        <f t="shared" si="521"/>
        <v>1</v>
      </c>
      <c r="O4194" s="14" t="str">
        <f>IFERROR(VLOOKUP(I4194,Lists!$F$2:$G$16,2,FALSE()),"Not Rated")</f>
        <v>Adults</v>
      </c>
      <c r="P4194" s="14">
        <f t="shared" si="522"/>
        <v>102</v>
      </c>
      <c r="Q4194" s="14" t="str">
        <f t="shared" si="523"/>
        <v>South Korea</v>
      </c>
      <c r="R4194" s="14" t="str">
        <f t="shared" si="524"/>
        <v>|South Korea|</v>
      </c>
      <c r="S4194" s="14" t="str">
        <f t="shared" si="525"/>
        <v>|Action &amp; Adventure|International Movies|</v>
      </c>
      <c r="T4194" s="14" t="str">
        <f t="shared" si="526"/>
        <v>|Lee Seung-won|</v>
      </c>
      <c r="U4194" s="14" t="str">
        <f t="shared" si="527"/>
        <v>|Bruce Khan|Park Hee-soon|Yoon Jin-seo|Kim In-kwon|Kim Na-yeon|Park Cheol-min|Jeon Soo-jin|Kim Jae-hyun|Choi Je-heon|</v>
      </c>
    </row>
    <row r="4195" spans="1:21">
      <c r="A4195" s="14" t="s">
        <v>19698</v>
      </c>
      <c r="B4195" s="14" t="s">
        <v>48</v>
      </c>
      <c r="C4195" s="14" t="s">
        <v>19699</v>
      </c>
      <c r="D4195" s="14" t="s">
        <v>19700</v>
      </c>
      <c r="E4195" s="14" t="s">
        <v>16744</v>
      </c>
      <c r="F4195" s="14" t="s">
        <v>115</v>
      </c>
      <c r="G4195" s="26">
        <v>43480</v>
      </c>
      <c r="H4195" s="14">
        <v>2019</v>
      </c>
      <c r="I4195" s="14" t="s">
        <v>360</v>
      </c>
      <c r="J4195" s="14" t="s">
        <v>2482</v>
      </c>
      <c r="K4195" s="14" t="s">
        <v>261</v>
      </c>
      <c r="L4195" s="14" t="s">
        <v>19701</v>
      </c>
      <c r="M4195" s="14">
        <f t="shared" si="520"/>
        <v>2019</v>
      </c>
      <c r="N4195" s="14">
        <f t="shared" si="521"/>
        <v>1</v>
      </c>
      <c r="O4195" s="14" t="str">
        <f>IFERROR(VLOOKUP(I4195,Lists!$F$2:$G$16,2,FALSE()),"Not Rated")</f>
        <v>Adults</v>
      </c>
      <c r="P4195" s="14">
        <f t="shared" si="522"/>
        <v>65</v>
      </c>
      <c r="Q4195" s="14" t="str">
        <f t="shared" si="523"/>
        <v>United States</v>
      </c>
      <c r="R4195" s="14" t="str">
        <f t="shared" si="524"/>
        <v>|United States|</v>
      </c>
      <c r="S4195" s="14" t="str">
        <f t="shared" si="525"/>
        <v>|Stand-Up Comedy|</v>
      </c>
      <c r="T4195" s="14" t="str">
        <f t="shared" si="526"/>
        <v>|Rik Reinholdtsen|</v>
      </c>
      <c r="U4195" s="14" t="str">
        <f t="shared" si="527"/>
        <v>|Sebastian Maniscalco|</v>
      </c>
    </row>
    <row r="4196" spans="1:21">
      <c r="A4196" s="14" t="s">
        <v>19702</v>
      </c>
      <c r="B4196" s="14" t="s">
        <v>48</v>
      </c>
      <c r="C4196" s="14" t="s">
        <v>19703</v>
      </c>
      <c r="D4196" s="14" t="s">
        <v>17794</v>
      </c>
      <c r="E4196" s="14" t="s">
        <v>19704</v>
      </c>
      <c r="F4196" s="14" t="s">
        <v>136</v>
      </c>
      <c r="G4196" s="26">
        <v>43480</v>
      </c>
      <c r="H4196" s="14">
        <v>2016</v>
      </c>
      <c r="I4196" s="14" t="s">
        <v>360</v>
      </c>
      <c r="J4196" s="14" t="s">
        <v>574</v>
      </c>
      <c r="K4196" s="14" t="s">
        <v>1537</v>
      </c>
      <c r="L4196" s="14" t="s">
        <v>19705</v>
      </c>
      <c r="M4196" s="14">
        <f t="shared" si="520"/>
        <v>2019</v>
      </c>
      <c r="N4196" s="14">
        <f t="shared" si="521"/>
        <v>1</v>
      </c>
      <c r="O4196" s="14" t="str">
        <f>IFERROR(VLOOKUP(I4196,Lists!$F$2:$G$16,2,FALSE()),"Not Rated")</f>
        <v>Adults</v>
      </c>
      <c r="P4196" s="14">
        <f t="shared" si="522"/>
        <v>106</v>
      </c>
      <c r="Q4196" s="14" t="str">
        <f t="shared" si="523"/>
        <v>Indonesia</v>
      </c>
      <c r="R4196" s="14" t="str">
        <f t="shared" si="524"/>
        <v>|Indonesia|</v>
      </c>
      <c r="S4196" s="14" t="str">
        <f t="shared" si="525"/>
        <v>|Horror Movies|International Movies|</v>
      </c>
      <c r="T4196" s="14" t="str">
        <f t="shared" si="526"/>
        <v>|Rocky Soraya|</v>
      </c>
      <c r="U4196" s="14" t="str">
        <f t="shared" si="527"/>
        <v>|Shandy Aulia|Denny Sumargo|Sara Wijayanto|Vitta Mariana Barrazza|Demian Aditya|Faiza Mahnur|Hans Gunawan|Aslam Abad|Annette Edoarda|Wenty Mamenda|</v>
      </c>
    </row>
    <row r="4197" spans="1:21">
      <c r="A4197" s="14" t="s">
        <v>19706</v>
      </c>
      <c r="B4197" s="14" t="s">
        <v>48</v>
      </c>
      <c r="C4197" s="14" t="s">
        <v>19707</v>
      </c>
      <c r="D4197" s="14" t="s">
        <v>17794</v>
      </c>
      <c r="E4197" s="14" t="s">
        <v>19708</v>
      </c>
      <c r="F4197" s="14" t="s">
        <v>136</v>
      </c>
      <c r="G4197" s="26">
        <v>43480</v>
      </c>
      <c r="H4197" s="14">
        <v>2017</v>
      </c>
      <c r="I4197" s="14" t="s">
        <v>360</v>
      </c>
      <c r="J4197" s="14" t="s">
        <v>962</v>
      </c>
      <c r="K4197" s="14" t="s">
        <v>1537</v>
      </c>
      <c r="L4197" s="14" t="s">
        <v>19709</v>
      </c>
      <c r="M4197" s="14">
        <f t="shared" si="520"/>
        <v>2019</v>
      </c>
      <c r="N4197" s="14">
        <f t="shared" si="521"/>
        <v>1</v>
      </c>
      <c r="O4197" s="14" t="str">
        <f>IFERROR(VLOOKUP(I4197,Lists!$F$2:$G$16,2,FALSE()),"Not Rated")</f>
        <v>Adults</v>
      </c>
      <c r="P4197" s="14">
        <f t="shared" si="522"/>
        <v>117</v>
      </c>
      <c r="Q4197" s="14" t="str">
        <f t="shared" si="523"/>
        <v>Indonesia</v>
      </c>
      <c r="R4197" s="14" t="str">
        <f t="shared" si="524"/>
        <v>|Indonesia|</v>
      </c>
      <c r="S4197" s="14" t="str">
        <f t="shared" si="525"/>
        <v>|Horror Movies|International Movies|</v>
      </c>
      <c r="T4197" s="14" t="str">
        <f t="shared" si="526"/>
        <v>|Rocky Soraya|</v>
      </c>
      <c r="U4197" s="14" t="str">
        <f t="shared" si="527"/>
        <v>|Luna Maya|Herjunot Ali|Sara Wijayanto|Maria Sabta|Rydhen Afexi|Ira Ilva Sari|Shofia Shireen|Mega Carefansa|Wati Sudiyono|Princess Martinez|</v>
      </c>
    </row>
    <row r="4198" spans="1:21">
      <c r="A4198" s="14" t="s">
        <v>19710</v>
      </c>
      <c r="B4198" s="14" t="s">
        <v>49</v>
      </c>
      <c r="C4198" s="14" t="s">
        <v>19711</v>
      </c>
      <c r="D4198" s="14" t="s">
        <v>117</v>
      </c>
      <c r="E4198" s="14" t="s">
        <v>19712</v>
      </c>
      <c r="F4198" s="14" t="s">
        <v>137</v>
      </c>
      <c r="G4198" s="26">
        <v>43479</v>
      </c>
      <c r="H4198" s="14">
        <v>2016</v>
      </c>
      <c r="I4198" s="14" t="s">
        <v>361</v>
      </c>
      <c r="J4198" s="14" t="s">
        <v>105</v>
      </c>
      <c r="K4198" s="14" t="s">
        <v>688</v>
      </c>
      <c r="L4198" s="14" t="s">
        <v>19713</v>
      </c>
      <c r="M4198" s="14">
        <f t="shared" si="520"/>
        <v>2019</v>
      </c>
      <c r="N4198" s="14">
        <f t="shared" si="521"/>
        <v>1</v>
      </c>
      <c r="O4198" s="14" t="str">
        <f>IFERROR(VLOOKUP(I4198,Lists!$F$2:$G$16,2,FALSE()),"Not Rated")</f>
        <v>Teens</v>
      </c>
      <c r="P4198" s="14">
        <f t="shared" si="522"/>
        <v>1</v>
      </c>
      <c r="Q4198" s="14" t="str">
        <f t="shared" si="523"/>
        <v>Taiwan</v>
      </c>
      <c r="R4198" s="14" t="str">
        <f t="shared" si="524"/>
        <v>|Taiwan|</v>
      </c>
      <c r="S4198" s="14" t="str">
        <f t="shared" si="525"/>
        <v>|International TV Shows|TV Dramas|</v>
      </c>
      <c r="T4198" s="14" t="str">
        <f t="shared" si="526"/>
        <v>|Unknown|</v>
      </c>
      <c r="U4198" s="14" t="str">
        <f t="shared" si="527"/>
        <v>|Eli Shi|Alice Ko|Jen-Shuo Cheng|Chiung-Hsuan Hsieh|Herb Hsu|Bryant Lee|Hsiu-Ling Lin|Ma Ju-lung|Ching-kuan Wang|</v>
      </c>
    </row>
    <row r="4199" spans="1:21">
      <c r="A4199" s="14" t="s">
        <v>19714</v>
      </c>
      <c r="B4199" s="14" t="s">
        <v>48</v>
      </c>
      <c r="C4199" s="14" t="s">
        <v>19715</v>
      </c>
      <c r="D4199" s="14" t="s">
        <v>19716</v>
      </c>
      <c r="E4199" s="14" t="s">
        <v>19717</v>
      </c>
      <c r="F4199" s="14" t="s">
        <v>116</v>
      </c>
      <c r="G4199" s="26">
        <v>43478</v>
      </c>
      <c r="H4199" s="14">
        <v>2018</v>
      </c>
      <c r="I4199" s="14" t="s">
        <v>360</v>
      </c>
      <c r="J4199" s="14" t="s">
        <v>1488</v>
      </c>
      <c r="K4199" s="14" t="s">
        <v>475</v>
      </c>
      <c r="L4199" s="14" t="s">
        <v>19718</v>
      </c>
      <c r="M4199" s="14">
        <f t="shared" si="520"/>
        <v>2019</v>
      </c>
      <c r="N4199" s="14">
        <f t="shared" si="521"/>
        <v>1</v>
      </c>
      <c r="O4199" s="14" t="str">
        <f>IFERROR(VLOOKUP(I4199,Lists!$F$2:$G$16,2,FALSE()),"Not Rated")</f>
        <v>Adults</v>
      </c>
      <c r="P4199" s="14">
        <f t="shared" si="522"/>
        <v>136</v>
      </c>
      <c r="Q4199" s="14" t="str">
        <f t="shared" si="523"/>
        <v>India</v>
      </c>
      <c r="R4199" s="14" t="str">
        <f t="shared" si="524"/>
        <v>|India|</v>
      </c>
      <c r="S4199" s="14" t="str">
        <f t="shared" si="525"/>
        <v>|Dramas|International Movies|</v>
      </c>
      <c r="T4199" s="14" t="str">
        <f t="shared" si="526"/>
        <v>|Gauravv K Chawla|</v>
      </c>
      <c r="U4199" s="14" t="str">
        <f t="shared" si="527"/>
        <v>|Saif Ali Khan|Chitrangada Singh|Radhika Apte|Rohan Vinod Mehra|Manish Chaudhary|Denzil Smith|Pawan Chopra|Deepak Gheewala|Utkarsh Mazumdar|Danish Hussain|</v>
      </c>
    </row>
    <row r="4200" spans="1:21">
      <c r="A4200" s="14" t="s">
        <v>19719</v>
      </c>
      <c r="B4200" s="14" t="s">
        <v>48</v>
      </c>
      <c r="C4200" s="14" t="s">
        <v>19720</v>
      </c>
      <c r="D4200" s="14" t="s">
        <v>9021</v>
      </c>
      <c r="E4200" s="14" t="s">
        <v>19721</v>
      </c>
      <c r="F4200" s="14" t="s">
        <v>138</v>
      </c>
      <c r="G4200" s="26">
        <v>43476</v>
      </c>
      <c r="H4200" s="14">
        <v>2017</v>
      </c>
      <c r="I4200" s="14" t="s">
        <v>360</v>
      </c>
      <c r="J4200" s="14" t="s">
        <v>457</v>
      </c>
      <c r="K4200" s="14" t="s">
        <v>834</v>
      </c>
      <c r="L4200" s="14" t="s">
        <v>19722</v>
      </c>
      <c r="M4200" s="14">
        <f t="shared" si="520"/>
        <v>2019</v>
      </c>
      <c r="N4200" s="14">
        <f t="shared" si="521"/>
        <v>1</v>
      </c>
      <c r="O4200" s="14" t="str">
        <f>IFERROR(VLOOKUP(I4200,Lists!$F$2:$G$16,2,FALSE()),"Not Rated")</f>
        <v>Adults</v>
      </c>
      <c r="P4200" s="14">
        <f t="shared" si="522"/>
        <v>104</v>
      </c>
      <c r="Q4200" s="14" t="str">
        <f t="shared" si="523"/>
        <v>Philippines</v>
      </c>
      <c r="R4200" s="14" t="str">
        <f t="shared" si="524"/>
        <v>|Philippines|</v>
      </c>
      <c r="S4200" s="14" t="str">
        <f t="shared" si="525"/>
        <v>|Comedies|Dramas|International Movies|</v>
      </c>
      <c r="T4200" s="14" t="str">
        <f t="shared" si="526"/>
        <v>|Dan Villegas|</v>
      </c>
      <c r="U4200" s="14" t="str">
        <f t="shared" si="527"/>
        <v>|Jennylyn Mercado|Derek Ramsay|Yayo Aguila|Kean Cipriano|Nico Antonio|Enzo Marcos|Via Antonio|Hannah Ladesma|</v>
      </c>
    </row>
    <row r="4201" spans="1:21">
      <c r="A4201" s="14" t="s">
        <v>19723</v>
      </c>
      <c r="B4201" s="14" t="s">
        <v>49</v>
      </c>
      <c r="C4201" s="14" t="s">
        <v>19724</v>
      </c>
      <c r="D4201" s="14" t="s">
        <v>117</v>
      </c>
      <c r="E4201" s="14" t="s">
        <v>117</v>
      </c>
      <c r="F4201" s="14" t="s">
        <v>117</v>
      </c>
      <c r="G4201" s="26">
        <v>43476</v>
      </c>
      <c r="H4201" s="14">
        <v>2018</v>
      </c>
      <c r="I4201" s="14" t="s">
        <v>360</v>
      </c>
      <c r="J4201" s="14" t="s">
        <v>105</v>
      </c>
      <c r="K4201" s="14" t="s">
        <v>792</v>
      </c>
      <c r="L4201" s="14" t="s">
        <v>19725</v>
      </c>
      <c r="M4201" s="14">
        <f t="shared" si="520"/>
        <v>2019</v>
      </c>
      <c r="N4201" s="14">
        <f t="shared" si="521"/>
        <v>1</v>
      </c>
      <c r="O4201" s="14" t="str">
        <f>IFERROR(VLOOKUP(I4201,Lists!$F$2:$G$16,2,FALSE()),"Not Rated")</f>
        <v>Adults</v>
      </c>
      <c r="P4201" s="14">
        <f t="shared" si="522"/>
        <v>1</v>
      </c>
      <c r="Q4201" s="14" t="str">
        <f t="shared" si="523"/>
        <v>Unknown</v>
      </c>
      <c r="R4201" s="14" t="str">
        <f t="shared" si="524"/>
        <v>|Unknown|</v>
      </c>
      <c r="S4201" s="14" t="str">
        <f t="shared" si="525"/>
        <v>|International TV Shows|Reality TV|Romantic TV Shows|</v>
      </c>
      <c r="T4201" s="14" t="str">
        <f t="shared" si="526"/>
        <v>|Unknown|</v>
      </c>
      <c r="U4201" s="14" t="str">
        <f t="shared" si="527"/>
        <v>|Unknown|</v>
      </c>
    </row>
    <row r="4202" spans="1:21">
      <c r="A4202" s="14" t="s">
        <v>19726</v>
      </c>
      <c r="B4202" s="14" t="s">
        <v>49</v>
      </c>
      <c r="C4202" s="14" t="s">
        <v>19727</v>
      </c>
      <c r="D4202" s="14" t="s">
        <v>117</v>
      </c>
      <c r="E4202" s="14" t="s">
        <v>19728</v>
      </c>
      <c r="F4202" s="14" t="s">
        <v>115</v>
      </c>
      <c r="G4202" s="26">
        <v>43476</v>
      </c>
      <c r="H4202" s="14">
        <v>2019</v>
      </c>
      <c r="I4202" s="14" t="s">
        <v>360</v>
      </c>
      <c r="J4202" s="14" t="s">
        <v>106</v>
      </c>
      <c r="K4202" s="14" t="s">
        <v>18511</v>
      </c>
      <c r="L4202" s="14" t="s">
        <v>19729</v>
      </c>
      <c r="M4202" s="14">
        <f t="shared" si="520"/>
        <v>2019</v>
      </c>
      <c r="N4202" s="14">
        <f t="shared" si="521"/>
        <v>1</v>
      </c>
      <c r="O4202" s="14" t="str">
        <f>IFERROR(VLOOKUP(I4202,Lists!$F$2:$G$16,2,FALSE()),"Not Rated")</f>
        <v>Adults</v>
      </c>
      <c r="P4202" s="14">
        <f t="shared" si="522"/>
        <v>2</v>
      </c>
      <c r="Q4202" s="14" t="str">
        <f t="shared" si="523"/>
        <v>United States</v>
      </c>
      <c r="R4202" s="14" t="str">
        <f t="shared" si="524"/>
        <v>|United States|</v>
      </c>
      <c r="S4202" s="14" t="str">
        <f t="shared" si="525"/>
        <v>|Romantic TV Shows|TV Comedies|</v>
      </c>
      <c r="T4202" s="14" t="str">
        <f t="shared" si="526"/>
        <v>|Unknown|</v>
      </c>
      <c r="U4202" s="14" t="str">
        <f t="shared" si="527"/>
        <v>|Keegan-Michael Key|Cobie Smulders|Billy Eichner|Fred Savage|Nat Faxon|Annie Parisse|Jae Suh Park|</v>
      </c>
    </row>
    <row r="4203" spans="1:21">
      <c r="A4203" s="14" t="s">
        <v>19730</v>
      </c>
      <c r="B4203" s="14" t="s">
        <v>49</v>
      </c>
      <c r="C4203" s="14" t="s">
        <v>19731</v>
      </c>
      <c r="D4203" s="14" t="s">
        <v>117</v>
      </c>
      <c r="E4203" s="14" t="s">
        <v>19732</v>
      </c>
      <c r="F4203" s="14" t="s">
        <v>144</v>
      </c>
      <c r="G4203" s="26">
        <v>43476</v>
      </c>
      <c r="H4203" s="14">
        <v>2018</v>
      </c>
      <c r="I4203" s="14" t="s">
        <v>360</v>
      </c>
      <c r="J4203" s="14" t="s">
        <v>108</v>
      </c>
      <c r="K4203" s="14" t="s">
        <v>253</v>
      </c>
      <c r="L4203" s="14" t="s">
        <v>19733</v>
      </c>
      <c r="M4203" s="14">
        <f t="shared" si="520"/>
        <v>2019</v>
      </c>
      <c r="N4203" s="14">
        <f t="shared" si="521"/>
        <v>1</v>
      </c>
      <c r="O4203" s="14" t="str">
        <f>IFERROR(VLOOKUP(I4203,Lists!$F$2:$G$16,2,FALSE()),"Not Rated")</f>
        <v>Adults</v>
      </c>
      <c r="P4203" s="14">
        <f t="shared" si="522"/>
        <v>4</v>
      </c>
      <c r="Q4203" s="14" t="str">
        <f t="shared" si="523"/>
        <v>Ireland</v>
      </c>
      <c r="R4203" s="14" t="str">
        <f t="shared" si="524"/>
        <v>|Ireland|</v>
      </c>
      <c r="S4203" s="14" t="str">
        <f t="shared" si="525"/>
        <v>|TV Comedies|</v>
      </c>
      <c r="T4203" s="14" t="str">
        <f t="shared" si="526"/>
        <v>|Unknown|</v>
      </c>
      <c r="U4203" s="14" t="str">
        <f t="shared" si="527"/>
        <v>|Martin Maloney|Owen Colgan|Chris Tordoff|Peter Cassidy|Tom Kilgallon|Michael Salmon|Wayne Lynch|Tommy Miller|</v>
      </c>
    </row>
    <row r="4204" spans="1:21">
      <c r="A4204" s="14" t="s">
        <v>19734</v>
      </c>
      <c r="B4204" s="14" t="s">
        <v>49</v>
      </c>
      <c r="C4204" s="14" t="s">
        <v>19735</v>
      </c>
      <c r="D4204" s="14" t="s">
        <v>117</v>
      </c>
      <c r="E4204" s="14" t="s">
        <v>19736</v>
      </c>
      <c r="F4204" s="14" t="s">
        <v>118</v>
      </c>
      <c r="G4204" s="26">
        <v>43476</v>
      </c>
      <c r="H4204" s="14">
        <v>2019</v>
      </c>
      <c r="I4204" s="14" t="s">
        <v>365</v>
      </c>
      <c r="J4204" s="14" t="s">
        <v>106</v>
      </c>
      <c r="K4204" s="14" t="s">
        <v>7657</v>
      </c>
      <c r="L4204" s="14" t="s">
        <v>19737</v>
      </c>
      <c r="M4204" s="14">
        <f t="shared" si="520"/>
        <v>2019</v>
      </c>
      <c r="N4204" s="14">
        <f t="shared" si="521"/>
        <v>1</v>
      </c>
      <c r="O4204" s="14" t="str">
        <f>IFERROR(VLOOKUP(I4204,Lists!$F$2:$G$16,2,FALSE()),"Not Rated")</f>
        <v>Kids</v>
      </c>
      <c r="P4204" s="14">
        <f t="shared" si="522"/>
        <v>2</v>
      </c>
      <c r="Q4204" s="14" t="str">
        <f t="shared" si="523"/>
        <v>United Kingdom</v>
      </c>
      <c r="R4204" s="14" t="str">
        <f t="shared" si="524"/>
        <v>|United Kingdom|</v>
      </c>
      <c r="S4204" s="14" t="str">
        <f t="shared" si="525"/>
        <v>|British TV Shows|Kids' TV|TV Comedies|</v>
      </c>
      <c r="T4204" s="14" t="str">
        <f t="shared" si="526"/>
        <v>|Unknown|</v>
      </c>
      <c r="U4204" s="14" t="str">
        <f t="shared" si="527"/>
        <v>|Lizzie Waterworth|Joanna Ruiz|Emma Tate|Sue Elliot Nicholls|Tamsin Heatley|Wayne Forester|Aidan Cook|Stephanie Anne Mills|David Holt|</v>
      </c>
    </row>
    <row r="4205" spans="1:21">
      <c r="A4205" s="14" t="s">
        <v>19738</v>
      </c>
      <c r="B4205" s="14" t="s">
        <v>48</v>
      </c>
      <c r="C4205" s="14" t="s">
        <v>19739</v>
      </c>
      <c r="D4205" s="14" t="s">
        <v>19740</v>
      </c>
      <c r="E4205" s="14" t="s">
        <v>117</v>
      </c>
      <c r="F4205" s="14" t="s">
        <v>115</v>
      </c>
      <c r="G4205" s="26">
        <v>43476</v>
      </c>
      <c r="H4205" s="14">
        <v>2019</v>
      </c>
      <c r="I4205" s="14" t="s">
        <v>360</v>
      </c>
      <c r="J4205" s="14" t="s">
        <v>2482</v>
      </c>
      <c r="K4205" s="14" t="s">
        <v>927</v>
      </c>
      <c r="L4205" s="14" t="s">
        <v>19741</v>
      </c>
      <c r="M4205" s="14">
        <f t="shared" si="520"/>
        <v>2019</v>
      </c>
      <c r="N4205" s="14">
        <f t="shared" si="521"/>
        <v>1</v>
      </c>
      <c r="O4205" s="14" t="str">
        <f>IFERROR(VLOOKUP(I4205,Lists!$F$2:$G$16,2,FALSE()),"Not Rated")</f>
        <v>Adults</v>
      </c>
      <c r="P4205" s="14">
        <f t="shared" si="522"/>
        <v>65</v>
      </c>
      <c r="Q4205" s="14" t="str">
        <f t="shared" si="523"/>
        <v>United States</v>
      </c>
      <c r="R4205" s="14" t="str">
        <f t="shared" si="524"/>
        <v>|United States|</v>
      </c>
      <c r="S4205" s="14" t="str">
        <f t="shared" si="525"/>
        <v>|Documentaries|Music &amp; Musicals|</v>
      </c>
      <c r="T4205" s="14" t="str">
        <f t="shared" si="526"/>
        <v>|Bent-Jorgen Perlmutt|</v>
      </c>
      <c r="U4205" s="14" t="str">
        <f t="shared" si="527"/>
        <v>|Unknown|</v>
      </c>
    </row>
    <row r="4206" spans="1:21">
      <c r="A4206" s="14" t="s">
        <v>19742</v>
      </c>
      <c r="B4206" s="14" t="s">
        <v>48</v>
      </c>
      <c r="C4206" s="14" t="s">
        <v>19743</v>
      </c>
      <c r="D4206" s="14" t="s">
        <v>19744</v>
      </c>
      <c r="E4206" s="14" t="s">
        <v>19745</v>
      </c>
      <c r="F4206" s="14" t="s">
        <v>122</v>
      </c>
      <c r="G4206" s="26">
        <v>43476</v>
      </c>
      <c r="H4206" s="14">
        <v>2018</v>
      </c>
      <c r="I4206" s="14" t="s">
        <v>360</v>
      </c>
      <c r="J4206" s="14" t="s">
        <v>436</v>
      </c>
      <c r="K4206" s="14" t="s">
        <v>444</v>
      </c>
      <c r="L4206" s="14" t="s">
        <v>19746</v>
      </c>
      <c r="M4206" s="14">
        <f t="shared" si="520"/>
        <v>2019</v>
      </c>
      <c r="N4206" s="14">
        <f t="shared" si="521"/>
        <v>1</v>
      </c>
      <c r="O4206" s="14" t="str">
        <f>IFERROR(VLOOKUP(I4206,Lists!$F$2:$G$16,2,FALSE()),"Not Rated")</f>
        <v>Adults</v>
      </c>
      <c r="P4206" s="14">
        <f t="shared" si="522"/>
        <v>91</v>
      </c>
      <c r="Q4206" s="14" t="str">
        <f t="shared" si="523"/>
        <v>Spain</v>
      </c>
      <c r="R4206" s="14" t="str">
        <f t="shared" si="524"/>
        <v>|Spain|</v>
      </c>
      <c r="S4206" s="14" t="str">
        <f t="shared" si="525"/>
        <v>|Dramas|Independent Movies|International Movies|</v>
      </c>
      <c r="T4206" s="14" t="str">
        <f t="shared" si="526"/>
        <v>|Hugo Stuven|</v>
      </c>
      <c r="U4206" s="14" t="str">
        <f t="shared" si="527"/>
        <v>|Alain Hernández|Aura Garrido|Ben Temple|</v>
      </c>
    </row>
    <row r="4207" spans="1:21">
      <c r="A4207" s="14" t="s">
        <v>19747</v>
      </c>
      <c r="B4207" s="14" t="s">
        <v>48</v>
      </c>
      <c r="C4207" s="14" t="s">
        <v>19748</v>
      </c>
      <c r="D4207" s="14" t="s">
        <v>19749</v>
      </c>
      <c r="E4207" s="14" t="s">
        <v>19750</v>
      </c>
      <c r="F4207" s="14" t="s">
        <v>115</v>
      </c>
      <c r="G4207" s="26">
        <v>43476</v>
      </c>
      <c r="H4207" s="14">
        <v>2019</v>
      </c>
      <c r="I4207" s="14" t="s">
        <v>360</v>
      </c>
      <c r="J4207" s="14" t="s">
        <v>698</v>
      </c>
      <c r="K4207" s="14" t="s">
        <v>458</v>
      </c>
      <c r="L4207" s="14" t="s">
        <v>19751</v>
      </c>
      <c r="M4207" s="14">
        <f t="shared" si="520"/>
        <v>2019</v>
      </c>
      <c r="N4207" s="14">
        <f t="shared" si="521"/>
        <v>1</v>
      </c>
      <c r="O4207" s="14" t="str">
        <f>IFERROR(VLOOKUP(I4207,Lists!$F$2:$G$16,2,FALSE()),"Not Rated")</f>
        <v>Adults</v>
      </c>
      <c r="P4207" s="14">
        <f t="shared" si="522"/>
        <v>99</v>
      </c>
      <c r="Q4207" s="14" t="str">
        <f t="shared" si="523"/>
        <v>United States</v>
      </c>
      <c r="R4207" s="14" t="str">
        <f t="shared" si="524"/>
        <v>|United States|</v>
      </c>
      <c r="S4207" s="14" t="str">
        <f t="shared" si="525"/>
        <v>|Comedies|Dramas|</v>
      </c>
      <c r="T4207" s="14" t="str">
        <f t="shared" si="526"/>
        <v>|Greg Pritikin|</v>
      </c>
      <c r="U4207" s="14" t="str">
        <f t="shared" si="527"/>
        <v>|Chevy Chase|Richard Dreyfuss|Andie MacDowell|Kate Micucci|Chris Parnell|George Wallace|Lewis Black|</v>
      </c>
    </row>
    <row r="4208" spans="1:21">
      <c r="A4208" s="14" t="s">
        <v>19752</v>
      </c>
      <c r="B4208" s="14" t="s">
        <v>49</v>
      </c>
      <c r="C4208" s="14" t="s">
        <v>19753</v>
      </c>
      <c r="D4208" s="14" t="s">
        <v>117</v>
      </c>
      <c r="E4208" s="14" t="s">
        <v>19754</v>
      </c>
      <c r="F4208" s="14" t="s">
        <v>15706</v>
      </c>
      <c r="G4208" s="26">
        <v>43475</v>
      </c>
      <c r="H4208" s="14">
        <v>2017</v>
      </c>
      <c r="I4208" s="14" t="s">
        <v>366</v>
      </c>
      <c r="J4208" s="14" t="s">
        <v>108</v>
      </c>
      <c r="K4208" s="14" t="s">
        <v>16450</v>
      </c>
      <c r="L4208" s="14" t="s">
        <v>19755</v>
      </c>
      <c r="M4208" s="14">
        <f t="shared" si="520"/>
        <v>2019</v>
      </c>
      <c r="N4208" s="14">
        <f t="shared" si="521"/>
        <v>1</v>
      </c>
      <c r="O4208" s="14" t="str">
        <f>IFERROR(VLOOKUP(I4208,Lists!$F$2:$G$16,2,FALSE()),"Not Rated")</f>
        <v>Kids</v>
      </c>
      <c r="P4208" s="14">
        <f t="shared" si="522"/>
        <v>4</v>
      </c>
      <c r="Q4208" s="14" t="str">
        <f t="shared" si="523"/>
        <v>Spain</v>
      </c>
      <c r="R4208" s="14" t="str">
        <f t="shared" si="524"/>
        <v>|Spain|United Kingdom|</v>
      </c>
      <c r="S4208" s="14" t="str">
        <f t="shared" si="525"/>
        <v>|Kids' TV|Spanish-Language TV Shows|</v>
      </c>
      <c r="T4208" s="14" t="str">
        <f t="shared" si="526"/>
        <v>|Unknown|</v>
      </c>
      <c r="U4208" s="14" t="str">
        <f t="shared" si="527"/>
        <v>|Stephen Fry|Alex Marty|</v>
      </c>
    </row>
    <row r="4209" spans="1:21">
      <c r="A4209" s="14" t="s">
        <v>19756</v>
      </c>
      <c r="B4209" s="14" t="s">
        <v>49</v>
      </c>
      <c r="C4209" s="14" t="s">
        <v>19757</v>
      </c>
      <c r="D4209" s="14" t="s">
        <v>117</v>
      </c>
      <c r="E4209" s="14" t="s">
        <v>19758</v>
      </c>
      <c r="F4209" s="14" t="s">
        <v>151</v>
      </c>
      <c r="G4209" s="26">
        <v>43475</v>
      </c>
      <c r="H4209" s="14">
        <v>2018</v>
      </c>
      <c r="I4209" s="14" t="s">
        <v>360</v>
      </c>
      <c r="J4209" s="14" t="s">
        <v>105</v>
      </c>
      <c r="K4209" s="14" t="s">
        <v>522</v>
      </c>
      <c r="L4209" s="14" t="s">
        <v>19759</v>
      </c>
      <c r="M4209" s="14">
        <f t="shared" si="520"/>
        <v>2019</v>
      </c>
      <c r="N4209" s="14">
        <f t="shared" si="521"/>
        <v>1</v>
      </c>
      <c r="O4209" s="14" t="str">
        <f>IFERROR(VLOOKUP(I4209,Lists!$F$2:$G$16,2,FALSE()),"Not Rated")</f>
        <v>Adults</v>
      </c>
      <c r="P4209" s="14">
        <f t="shared" si="522"/>
        <v>1</v>
      </c>
      <c r="Q4209" s="14" t="str">
        <f t="shared" si="523"/>
        <v>Israel</v>
      </c>
      <c r="R4209" s="14" t="str">
        <f t="shared" si="524"/>
        <v>|Israel|</v>
      </c>
      <c r="S4209" s="14" t="str">
        <f t="shared" si="525"/>
        <v>|International TV Shows|TV Action &amp; Adventure|TV Dramas|</v>
      </c>
      <c r="T4209" s="14" t="str">
        <f t="shared" si="526"/>
        <v>|Unknown|</v>
      </c>
      <c r="U4209" s="14" t="str">
        <f t="shared" si="527"/>
        <v>|Tomer Kapon|Ninet Tayeb|Michael Aloni|Nadav Nates|Moshe Ashkenazi|Vanessa Chaplot|Yael Sharoni|Gil Frank|Oded Fehr|Dan Mor|</v>
      </c>
    </row>
    <row r="4210" spans="1:21">
      <c r="A4210" s="14" t="s">
        <v>19760</v>
      </c>
      <c r="B4210" s="14" t="s">
        <v>48</v>
      </c>
      <c r="C4210" s="14" t="s">
        <v>19761</v>
      </c>
      <c r="D4210" s="14" t="s">
        <v>19762</v>
      </c>
      <c r="E4210" s="14" t="s">
        <v>19763</v>
      </c>
      <c r="F4210" s="14" t="s">
        <v>121</v>
      </c>
      <c r="G4210" s="26">
        <v>43474</v>
      </c>
      <c r="H4210" s="14">
        <v>2018</v>
      </c>
      <c r="I4210" s="14" t="s">
        <v>362</v>
      </c>
      <c r="J4210" s="14" t="s">
        <v>436</v>
      </c>
      <c r="K4210" s="14" t="s">
        <v>699</v>
      </c>
      <c r="L4210" s="14" t="s">
        <v>19764</v>
      </c>
      <c r="M4210" s="14">
        <f t="shared" si="520"/>
        <v>2019</v>
      </c>
      <c r="N4210" s="14">
        <f t="shared" si="521"/>
        <v>1</v>
      </c>
      <c r="O4210" s="14" t="str">
        <f>IFERROR(VLOOKUP(I4210,Lists!$F$2:$G$16,2,FALSE()),"Not Rated")</f>
        <v>Older Kids</v>
      </c>
      <c r="P4210" s="14">
        <f t="shared" si="522"/>
        <v>91</v>
      </c>
      <c r="Q4210" s="14" t="str">
        <f t="shared" si="523"/>
        <v>Japan</v>
      </c>
      <c r="R4210" s="14" t="str">
        <f t="shared" si="524"/>
        <v>|Japan|</v>
      </c>
      <c r="S4210" s="14" t="str">
        <f t="shared" si="525"/>
        <v>|Action &amp; Adventure|Anime Features|International Movies|</v>
      </c>
      <c r="T4210" s="14" t="str">
        <f t="shared" si="526"/>
        <v>|Kobun Shizuno|Hiroyuki Seshita|</v>
      </c>
      <c r="U4210" s="14" t="str">
        <f t="shared" si="527"/>
        <v>|Mamoru Miyano|Takahiro Sakurai|Kana Hanazawa|Tomokazu Sugita|Yuki Kaji|Junichi Suwabe|Reina Ueda|Ari Ozawa|Daisuke Ono|Kenta Miyake|Kenyu Horiuchi|Kazuya Nakai|Kazuhiro Yamaji|</v>
      </c>
    </row>
    <row r="4211" spans="1:21">
      <c r="A4211" s="14" t="s">
        <v>19765</v>
      </c>
      <c r="B4211" s="14" t="s">
        <v>48</v>
      </c>
      <c r="C4211" s="14" t="s">
        <v>19766</v>
      </c>
      <c r="D4211" s="14" t="s">
        <v>19767</v>
      </c>
      <c r="E4211" s="14" t="s">
        <v>19768</v>
      </c>
      <c r="F4211" s="14" t="s">
        <v>116</v>
      </c>
      <c r="G4211" s="26">
        <v>43474</v>
      </c>
      <c r="H4211" s="14">
        <v>2018</v>
      </c>
      <c r="I4211" s="14" t="s">
        <v>361</v>
      </c>
      <c r="J4211" s="14" t="s">
        <v>962</v>
      </c>
      <c r="K4211" s="14" t="s">
        <v>834</v>
      </c>
      <c r="L4211" s="14" t="s">
        <v>19769</v>
      </c>
      <c r="M4211" s="14">
        <f t="shared" si="520"/>
        <v>2019</v>
      </c>
      <c r="N4211" s="14">
        <f t="shared" si="521"/>
        <v>1</v>
      </c>
      <c r="O4211" s="14" t="str">
        <f>IFERROR(VLOOKUP(I4211,Lists!$F$2:$G$16,2,FALSE()),"Not Rated")</f>
        <v>Teens</v>
      </c>
      <c r="P4211" s="14">
        <f t="shared" si="522"/>
        <v>117</v>
      </c>
      <c r="Q4211" s="14" t="str">
        <f t="shared" si="523"/>
        <v>India</v>
      </c>
      <c r="R4211" s="14" t="str">
        <f t="shared" si="524"/>
        <v>|India|</v>
      </c>
      <c r="S4211" s="14" t="str">
        <f t="shared" si="525"/>
        <v>|Comedies|Dramas|International Movies|</v>
      </c>
      <c r="T4211" s="14" t="str">
        <f t="shared" si="526"/>
        <v>|Kunal Kohli|</v>
      </c>
      <c r="U4211" s="14" t="str">
        <f t="shared" si="527"/>
        <v>|Navdeep|Larissa Bonesi|Sarathbabu|Tamannaah Bhatia|Sundeep Kishan|Poonam Kaur|</v>
      </c>
    </row>
    <row r="4212" spans="1:21">
      <c r="A4212" s="14" t="s">
        <v>19770</v>
      </c>
      <c r="B4212" s="14" t="s">
        <v>48</v>
      </c>
      <c r="C4212" s="14" t="s">
        <v>19771</v>
      </c>
      <c r="D4212" s="14" t="s">
        <v>19772</v>
      </c>
      <c r="E4212" s="14" t="s">
        <v>19773</v>
      </c>
      <c r="F4212" s="14" t="s">
        <v>182</v>
      </c>
      <c r="G4212" s="26">
        <v>43472</v>
      </c>
      <c r="H4212" s="14">
        <v>2018</v>
      </c>
      <c r="I4212" s="14" t="s">
        <v>361</v>
      </c>
      <c r="J4212" s="14" t="s">
        <v>739</v>
      </c>
      <c r="K4212" s="14" t="s">
        <v>444</v>
      </c>
      <c r="L4212" s="14" t="s">
        <v>19774</v>
      </c>
      <c r="M4212" s="14">
        <f t="shared" si="520"/>
        <v>2019</v>
      </c>
      <c r="N4212" s="14">
        <f t="shared" si="521"/>
        <v>1</v>
      </c>
      <c r="O4212" s="14" t="str">
        <f>IFERROR(VLOOKUP(I4212,Lists!$F$2:$G$16,2,FALSE()),"Not Rated")</f>
        <v>Teens</v>
      </c>
      <c r="P4212" s="14">
        <f t="shared" si="522"/>
        <v>95</v>
      </c>
      <c r="Q4212" s="14" t="str">
        <f t="shared" si="523"/>
        <v>Bangladesh</v>
      </c>
      <c r="R4212" s="14" t="str">
        <f t="shared" si="524"/>
        <v>|Bangladesh|</v>
      </c>
      <c r="S4212" s="14" t="str">
        <f t="shared" si="525"/>
        <v>|Dramas|Independent Movies|International Movies|</v>
      </c>
      <c r="T4212" s="14" t="str">
        <f t="shared" si="526"/>
        <v>|Noor Imran Mithu|</v>
      </c>
      <c r="U4212" s="14" t="str">
        <f t="shared" si="527"/>
        <v>|Tauquir Ahmed|Mosharraf Karim|Joyraj|Samia Said|Dominic Gomez|</v>
      </c>
    </row>
    <row r="4213" spans="1:21">
      <c r="A4213" s="14" t="s">
        <v>19775</v>
      </c>
      <c r="B4213" s="14" t="s">
        <v>48</v>
      </c>
      <c r="C4213" s="14" t="s">
        <v>19776</v>
      </c>
      <c r="D4213" s="14" t="s">
        <v>19777</v>
      </c>
      <c r="E4213" s="14" t="s">
        <v>19778</v>
      </c>
      <c r="F4213" s="14" t="s">
        <v>139</v>
      </c>
      <c r="G4213" s="26">
        <v>43470</v>
      </c>
      <c r="H4213" s="14">
        <v>1999</v>
      </c>
      <c r="I4213" s="14" t="s">
        <v>360</v>
      </c>
      <c r="J4213" s="14" t="s">
        <v>1247</v>
      </c>
      <c r="K4213" s="14" t="s">
        <v>17539</v>
      </c>
      <c r="L4213" s="14" t="s">
        <v>19779</v>
      </c>
      <c r="M4213" s="14">
        <f t="shared" si="520"/>
        <v>2019</v>
      </c>
      <c r="N4213" s="14">
        <f t="shared" si="521"/>
        <v>1</v>
      </c>
      <c r="O4213" s="14" t="str">
        <f>IFERROR(VLOOKUP(I4213,Lists!$F$2:$G$16,2,FALSE()),"Not Rated")</f>
        <v>Adults</v>
      </c>
      <c r="P4213" s="14">
        <f t="shared" si="522"/>
        <v>101</v>
      </c>
      <c r="Q4213" s="14" t="str">
        <f t="shared" si="523"/>
        <v>Thailand</v>
      </c>
      <c r="R4213" s="14" t="str">
        <f t="shared" si="524"/>
        <v>|Thailand|</v>
      </c>
      <c r="S4213" s="14" t="str">
        <f t="shared" si="525"/>
        <v>|Horror Movies|International Movies|Romantic Movies|</v>
      </c>
      <c r="T4213" s="14" t="str">
        <f t="shared" si="526"/>
        <v>|Nonzee Nimibutr|</v>
      </c>
      <c r="U4213" s="14" t="str">
        <f t="shared" si="527"/>
        <v>|Inthira Charoenpura|Winai Kraibutr|</v>
      </c>
    </row>
    <row r="4214" spans="1:21">
      <c r="A4214" s="14" t="s">
        <v>19780</v>
      </c>
      <c r="B4214" s="14" t="s">
        <v>48</v>
      </c>
      <c r="C4214" s="14" t="s">
        <v>19781</v>
      </c>
      <c r="D4214" s="14" t="s">
        <v>19782</v>
      </c>
      <c r="E4214" s="14" t="s">
        <v>19783</v>
      </c>
      <c r="F4214" s="14" t="s">
        <v>19784</v>
      </c>
      <c r="G4214" s="26">
        <v>43469</v>
      </c>
      <c r="H4214" s="14">
        <v>2018</v>
      </c>
      <c r="I4214" s="14" t="s">
        <v>361</v>
      </c>
      <c r="J4214" s="14" t="s">
        <v>724</v>
      </c>
      <c r="K4214" s="14" t="s">
        <v>444</v>
      </c>
      <c r="L4214" s="14" t="s">
        <v>19785</v>
      </c>
      <c r="M4214" s="14">
        <f t="shared" si="520"/>
        <v>2019</v>
      </c>
      <c r="N4214" s="14">
        <f t="shared" si="521"/>
        <v>1</v>
      </c>
      <c r="O4214" s="14" t="str">
        <f>IFERROR(VLOOKUP(I4214,Lists!$F$2:$G$16,2,FALSE()),"Not Rated")</f>
        <v>Teens</v>
      </c>
      <c r="P4214" s="14">
        <f t="shared" si="522"/>
        <v>102</v>
      </c>
      <c r="Q4214" s="14" t="str">
        <f t="shared" si="523"/>
        <v>Iceland</v>
      </c>
      <c r="R4214" s="14" t="str">
        <f t="shared" si="524"/>
        <v>|Iceland|Sweden|Belgium|</v>
      </c>
      <c r="S4214" s="14" t="str">
        <f t="shared" si="525"/>
        <v>|Dramas|Independent Movies|International Movies|</v>
      </c>
      <c r="T4214" s="14" t="str">
        <f t="shared" si="526"/>
        <v>|Ísold Uggadóttir|</v>
      </c>
      <c r="U4214" s="14" t="str">
        <f t="shared" si="527"/>
        <v>|Kristín Thóra Haraldsdóttir|Babetida Sadjo|Patrik Nökkvi Pétursson|</v>
      </c>
    </row>
    <row r="4215" spans="1:21">
      <c r="A4215" s="14" t="s">
        <v>19786</v>
      </c>
      <c r="B4215" s="14" t="s">
        <v>48</v>
      </c>
      <c r="C4215" s="14" t="s">
        <v>19787</v>
      </c>
      <c r="D4215" s="14" t="s">
        <v>19788</v>
      </c>
      <c r="E4215" s="14" t="s">
        <v>19789</v>
      </c>
      <c r="F4215" s="14" t="s">
        <v>117</v>
      </c>
      <c r="G4215" s="26">
        <v>43469</v>
      </c>
      <c r="H4215" s="14">
        <v>2018</v>
      </c>
      <c r="I4215" s="14" t="s">
        <v>360</v>
      </c>
      <c r="J4215" s="14" t="s">
        <v>682</v>
      </c>
      <c r="K4215" s="14" t="s">
        <v>1527</v>
      </c>
      <c r="L4215" s="14" t="s">
        <v>19790</v>
      </c>
      <c r="M4215" s="14">
        <f t="shared" si="520"/>
        <v>2019</v>
      </c>
      <c r="N4215" s="14">
        <f t="shared" si="521"/>
        <v>1</v>
      </c>
      <c r="O4215" s="14" t="str">
        <f>IFERROR(VLOOKUP(I4215,Lists!$F$2:$G$16,2,FALSE()),"Not Rated")</f>
        <v>Adults</v>
      </c>
      <c r="P4215" s="14">
        <f t="shared" si="522"/>
        <v>122</v>
      </c>
      <c r="Q4215" s="14" t="str">
        <f t="shared" si="523"/>
        <v>Unknown</v>
      </c>
      <c r="R4215" s="14" t="str">
        <f t="shared" si="524"/>
        <v>|Unknown|</v>
      </c>
      <c r="S4215" s="14" t="str">
        <f t="shared" si="525"/>
        <v>|Dramas|International Movies|Music &amp; Musicals|</v>
      </c>
      <c r="T4215" s="14" t="str">
        <f t="shared" si="526"/>
        <v>|Lorena Munoz|</v>
      </c>
      <c r="U4215" s="14" t="str">
        <f t="shared" si="527"/>
        <v>|Jimena Barón|Rodrigo Romero|Diego Cremonesi|Daniel Aráoz|Malena Sánchez|Julieta Vallina|Florencia Peña|Simja Dujov|Adan Otero|Fernán Mirás|</v>
      </c>
    </row>
    <row r="4216" spans="1:21">
      <c r="A4216" s="14" t="s">
        <v>19791</v>
      </c>
      <c r="B4216" s="14" t="s">
        <v>48</v>
      </c>
      <c r="C4216" s="14" t="s">
        <v>19792</v>
      </c>
      <c r="D4216" s="14" t="s">
        <v>19793</v>
      </c>
      <c r="E4216" s="14" t="s">
        <v>19794</v>
      </c>
      <c r="F4216" s="14" t="s">
        <v>131</v>
      </c>
      <c r="G4216" s="26">
        <v>43469</v>
      </c>
      <c r="H4216" s="14">
        <v>2018</v>
      </c>
      <c r="I4216" s="14" t="s">
        <v>362</v>
      </c>
      <c r="J4216" s="14" t="s">
        <v>739</v>
      </c>
      <c r="K4216" s="14" t="s">
        <v>1034</v>
      </c>
      <c r="L4216" s="14" t="s">
        <v>19795</v>
      </c>
      <c r="M4216" s="14">
        <f t="shared" si="520"/>
        <v>2019</v>
      </c>
      <c r="N4216" s="14">
        <f t="shared" si="521"/>
        <v>1</v>
      </c>
      <c r="O4216" s="14" t="str">
        <f>IFERROR(VLOOKUP(I4216,Lists!$F$2:$G$16,2,FALSE()),"Not Rated")</f>
        <v>Older Kids</v>
      </c>
      <c r="P4216" s="14">
        <f t="shared" si="522"/>
        <v>95</v>
      </c>
      <c r="Q4216" s="14" t="str">
        <f t="shared" si="523"/>
        <v>Nigeria</v>
      </c>
      <c r="R4216" s="14" t="str">
        <f t="shared" si="524"/>
        <v>|Nigeria|</v>
      </c>
      <c r="S4216" s="14" t="str">
        <f t="shared" si="525"/>
        <v>|Comedies|Dramas|Independent Movies|</v>
      </c>
      <c r="T4216" s="14" t="str">
        <f t="shared" si="526"/>
        <v>|Genevieve Nnaji|</v>
      </c>
      <c r="U4216" s="14" t="str">
        <f t="shared" si="527"/>
        <v>|Genevieve Nnaji|Nkem Owoh|Pete Edochie|Onyeka Onwenu|Kanayo O. Kanayo|</v>
      </c>
    </row>
    <row r="4217" spans="1:21">
      <c r="A4217" s="14" t="s">
        <v>19796</v>
      </c>
      <c r="B4217" s="14" t="s">
        <v>49</v>
      </c>
      <c r="C4217" s="14" t="s">
        <v>19797</v>
      </c>
      <c r="D4217" s="14" t="s">
        <v>117</v>
      </c>
      <c r="E4217" s="14" t="s">
        <v>19798</v>
      </c>
      <c r="F4217" s="14" t="s">
        <v>117</v>
      </c>
      <c r="G4217" s="26">
        <v>43469</v>
      </c>
      <c r="H4217" s="14">
        <v>2017</v>
      </c>
      <c r="I4217" s="14" t="s">
        <v>361</v>
      </c>
      <c r="J4217" s="14" t="s">
        <v>105</v>
      </c>
      <c r="K4217" s="14" t="s">
        <v>1905</v>
      </c>
      <c r="L4217" s="14" t="s">
        <v>19799</v>
      </c>
      <c r="M4217" s="14">
        <f t="shared" si="520"/>
        <v>2019</v>
      </c>
      <c r="N4217" s="14">
        <f t="shared" si="521"/>
        <v>1</v>
      </c>
      <c r="O4217" s="14" t="str">
        <f>IFERROR(VLOOKUP(I4217,Lists!$F$2:$G$16,2,FALSE()),"Not Rated")</f>
        <v>Teens</v>
      </c>
      <c r="P4217" s="14">
        <f t="shared" si="522"/>
        <v>1</v>
      </c>
      <c r="Q4217" s="14" t="str">
        <f t="shared" si="523"/>
        <v>Unknown</v>
      </c>
      <c r="R4217" s="14" t="str">
        <f t="shared" si="524"/>
        <v>|Unknown|</v>
      </c>
      <c r="S4217" s="14" t="str">
        <f t="shared" si="525"/>
        <v>|International TV Shows|Romantic TV Shows|TV Dramas|</v>
      </c>
      <c r="T4217" s="14" t="str">
        <f t="shared" si="526"/>
        <v>|Unknown|</v>
      </c>
      <c r="U4217" s="14" t="str">
        <f t="shared" si="527"/>
        <v>|Hans Chung|Mini Tsai|Albee Huang|David Chiu|Johnny Yang|Kuan Lin|Ray Yang|Liu Yu Shan|</v>
      </c>
    </row>
    <row r="4218" spans="1:21">
      <c r="A4218" s="14" t="s">
        <v>19800</v>
      </c>
      <c r="B4218" s="14" t="s">
        <v>49</v>
      </c>
      <c r="C4218" s="14" t="s">
        <v>19801</v>
      </c>
      <c r="D4218" s="14" t="s">
        <v>117</v>
      </c>
      <c r="E4218" s="14" t="s">
        <v>19802</v>
      </c>
      <c r="F4218" s="14" t="s">
        <v>117</v>
      </c>
      <c r="G4218" s="26">
        <v>43467</v>
      </c>
      <c r="H4218" s="14">
        <v>2013</v>
      </c>
      <c r="I4218" s="14" t="s">
        <v>361</v>
      </c>
      <c r="J4218" s="14" t="s">
        <v>105</v>
      </c>
      <c r="K4218" s="14" t="s">
        <v>1905</v>
      </c>
      <c r="L4218" s="14" t="s">
        <v>19803</v>
      </c>
      <c r="M4218" s="14">
        <f t="shared" si="520"/>
        <v>2019</v>
      </c>
      <c r="N4218" s="14">
        <f t="shared" si="521"/>
        <v>1</v>
      </c>
      <c r="O4218" s="14" t="str">
        <f>IFERROR(VLOOKUP(I4218,Lists!$F$2:$G$16,2,FALSE()),"Not Rated")</f>
        <v>Teens</v>
      </c>
      <c r="P4218" s="14">
        <f t="shared" si="522"/>
        <v>1</v>
      </c>
      <c r="Q4218" s="14" t="str">
        <f t="shared" si="523"/>
        <v>Unknown</v>
      </c>
      <c r="R4218" s="14" t="str">
        <f t="shared" si="524"/>
        <v>|Unknown|</v>
      </c>
      <c r="S4218" s="14" t="str">
        <f t="shared" si="525"/>
        <v>|International TV Shows|Romantic TV Shows|TV Dramas|</v>
      </c>
      <c r="T4218" s="14" t="str">
        <f t="shared" si="526"/>
        <v>|Unknown|</v>
      </c>
      <c r="U4218" s="14" t="str">
        <f t="shared" si="527"/>
        <v>|Mandy Wei|Yao Yuan Hao|Wang Si Ping|Yang Zheng|Jenna Wang|Nylon Chen|</v>
      </c>
    </row>
    <row r="4219" spans="1:21">
      <c r="A4219" s="14" t="s">
        <v>19804</v>
      </c>
      <c r="B4219" s="14" t="s">
        <v>48</v>
      </c>
      <c r="C4219" s="14" t="s">
        <v>19805</v>
      </c>
      <c r="D4219" s="14" t="s">
        <v>19806</v>
      </c>
      <c r="E4219" s="14" t="s">
        <v>19807</v>
      </c>
      <c r="F4219" s="14" t="s">
        <v>118</v>
      </c>
      <c r="G4219" s="26">
        <v>43467</v>
      </c>
      <c r="H4219" s="14">
        <v>1975</v>
      </c>
      <c r="I4219" s="14" t="s">
        <v>367</v>
      </c>
      <c r="J4219" s="14" t="s">
        <v>900</v>
      </c>
      <c r="K4219" s="14" t="s">
        <v>3288</v>
      </c>
      <c r="L4219" s="14" t="s">
        <v>19808</v>
      </c>
      <c r="M4219" s="14">
        <f t="shared" si="520"/>
        <v>2019</v>
      </c>
      <c r="N4219" s="14">
        <f t="shared" si="521"/>
        <v>1</v>
      </c>
      <c r="O4219" s="14" t="str">
        <f>IFERROR(VLOOKUP(I4219,Lists!$F$2:$G$16,2,FALSE()),"Not Rated")</f>
        <v>Older Kids</v>
      </c>
      <c r="P4219" s="14">
        <f t="shared" si="522"/>
        <v>92</v>
      </c>
      <c r="Q4219" s="14" t="str">
        <f t="shared" si="523"/>
        <v>United Kingdom</v>
      </c>
      <c r="R4219" s="14" t="str">
        <f t="shared" si="524"/>
        <v>|United Kingdom|</v>
      </c>
      <c r="S4219" s="14" t="str">
        <f t="shared" si="525"/>
        <v>|Action &amp; Adventure|Classic Movies|Comedies|</v>
      </c>
      <c r="T4219" s="14" t="str">
        <f t="shared" si="526"/>
        <v>|Terry Gilliam|Terry Jones|</v>
      </c>
      <c r="U4219" s="14" t="str">
        <f t="shared" si="527"/>
        <v>|Graham Chapman|John Cleese|Eric Idle|Terry Gilliam|Terry Jones|Michael Palin|Connie Booth|Carol Cleveland|Neil Innes|</v>
      </c>
    </row>
    <row r="4220" spans="1:21">
      <c r="A4220" s="14" t="s">
        <v>19809</v>
      </c>
      <c r="B4220" s="14" t="s">
        <v>49</v>
      </c>
      <c r="C4220" s="14" t="s">
        <v>19810</v>
      </c>
      <c r="D4220" s="14" t="s">
        <v>117</v>
      </c>
      <c r="E4220" s="14" t="s">
        <v>19811</v>
      </c>
      <c r="F4220" s="14" t="s">
        <v>115</v>
      </c>
      <c r="G4220" s="26">
        <v>43466</v>
      </c>
      <c r="H4220" s="14">
        <v>2019</v>
      </c>
      <c r="I4220" s="14" t="s">
        <v>362</v>
      </c>
      <c r="J4220" s="14" t="s">
        <v>107</v>
      </c>
      <c r="K4220" s="14" t="s">
        <v>11022</v>
      </c>
      <c r="L4220" s="14" t="s">
        <v>19812</v>
      </c>
      <c r="M4220" s="14">
        <f t="shared" si="520"/>
        <v>2019</v>
      </c>
      <c r="N4220" s="14">
        <f t="shared" si="521"/>
        <v>1</v>
      </c>
      <c r="O4220" s="14" t="str">
        <f>IFERROR(VLOOKUP(I4220,Lists!$F$2:$G$16,2,FALSE()),"Not Rated")</f>
        <v>Older Kids</v>
      </c>
      <c r="P4220" s="14">
        <f t="shared" si="522"/>
        <v>3</v>
      </c>
      <c r="Q4220" s="14" t="str">
        <f t="shared" si="523"/>
        <v>United States</v>
      </c>
      <c r="R4220" s="14" t="str">
        <f t="shared" si="524"/>
        <v>|United States|</v>
      </c>
      <c r="S4220" s="14" t="str">
        <f t="shared" si="525"/>
        <v>|Kids' TV|TV Action &amp; Adventure|TV Comedies|</v>
      </c>
      <c r="T4220" s="14" t="str">
        <f t="shared" si="526"/>
        <v>|Unknown|</v>
      </c>
      <c r="U4220" s="14" t="str">
        <f t="shared" si="527"/>
        <v>|Neil Patrick Harris|Patrick Warburton|Malina Weissman|Louis Hynes|K. Todd Freeman|Joan Cusack|Aasif Mandvi|</v>
      </c>
    </row>
    <row r="4221" spans="1:21">
      <c r="A4221" s="14" t="s">
        <v>19813</v>
      </c>
      <c r="B4221" s="14" t="s">
        <v>48</v>
      </c>
      <c r="C4221" s="14" t="s">
        <v>19814</v>
      </c>
      <c r="D4221" s="14" t="s">
        <v>19815</v>
      </c>
      <c r="E4221" s="14" t="s">
        <v>19816</v>
      </c>
      <c r="F4221" s="14" t="s">
        <v>139</v>
      </c>
      <c r="G4221" s="26">
        <v>43466</v>
      </c>
      <c r="H4221" s="14">
        <v>2015</v>
      </c>
      <c r="I4221" s="14" t="s">
        <v>361</v>
      </c>
      <c r="J4221" s="14" t="s">
        <v>580</v>
      </c>
      <c r="K4221" s="14" t="s">
        <v>554</v>
      </c>
      <c r="L4221" s="14" t="s">
        <v>19817</v>
      </c>
      <c r="M4221" s="14">
        <f t="shared" si="520"/>
        <v>2019</v>
      </c>
      <c r="N4221" s="14">
        <f t="shared" si="521"/>
        <v>1</v>
      </c>
      <c r="O4221" s="14" t="str">
        <f>IFERROR(VLOOKUP(I4221,Lists!$F$2:$G$16,2,FALSE()),"Not Rated")</f>
        <v>Teens</v>
      </c>
      <c r="P4221" s="14">
        <f t="shared" si="522"/>
        <v>111</v>
      </c>
      <c r="Q4221" s="14" t="str">
        <f t="shared" si="523"/>
        <v>Thailand</v>
      </c>
      <c r="R4221" s="14" t="str">
        <f t="shared" si="524"/>
        <v>|Thailand|</v>
      </c>
      <c r="S4221" s="14" t="str">
        <f t="shared" si="525"/>
        <v>|Comedies|International Movies|Music &amp; Musicals|</v>
      </c>
      <c r="T4221" s="14" t="str">
        <f t="shared" si="526"/>
        <v>|Yanyong Kuruaungkoul|</v>
      </c>
      <c r="U4221" s="14" t="str">
        <f t="shared" si="527"/>
        <v>|Dan Aaron Ramnarong|Pimchanok Leuwisetpaiboon|Chanintorn Jitpreeda|Chonlakarn Puangnoy|Achita Pramoj Na Ayudhya|Vichuda Pindum|Kriengsak Hrientong|Likit Sittiphun|</v>
      </c>
    </row>
    <row r="4222" spans="1:21">
      <c r="A4222" s="14" t="s">
        <v>19818</v>
      </c>
      <c r="B4222" s="14" t="s">
        <v>49</v>
      </c>
      <c r="C4222" s="14" t="s">
        <v>19819</v>
      </c>
      <c r="D4222" s="14" t="s">
        <v>117</v>
      </c>
      <c r="E4222" s="14" t="s">
        <v>19820</v>
      </c>
      <c r="F4222" s="14" t="s">
        <v>115</v>
      </c>
      <c r="G4222" s="26">
        <v>43466</v>
      </c>
      <c r="H4222" s="14">
        <v>2019</v>
      </c>
      <c r="I4222" s="14" t="s">
        <v>360</v>
      </c>
      <c r="J4222" s="14" t="s">
        <v>6933</v>
      </c>
      <c r="K4222" s="14" t="s">
        <v>2400</v>
      </c>
      <c r="L4222" s="14" t="s">
        <v>19821</v>
      </c>
      <c r="M4222" s="14">
        <f t="shared" si="520"/>
        <v>2019</v>
      </c>
      <c r="N4222" s="14">
        <f t="shared" si="521"/>
        <v>1</v>
      </c>
      <c r="O4222" s="14" t="str">
        <f>IFERROR(VLOOKUP(I4222,Lists!$F$2:$G$16,2,FALSE()),"Not Rated")</f>
        <v>Adults</v>
      </c>
      <c r="P4222" s="14">
        <f t="shared" si="522"/>
        <v>13</v>
      </c>
      <c r="Q4222" s="14" t="str">
        <f t="shared" si="523"/>
        <v>United States</v>
      </c>
      <c r="R4222" s="14" t="str">
        <f t="shared" si="524"/>
        <v>|United States|</v>
      </c>
      <c r="S4222" s="14" t="str">
        <f t="shared" si="525"/>
        <v>|Stand-Up Comedy &amp; Talk Shows|TV Comedies|</v>
      </c>
      <c r="T4222" s="14" t="str">
        <f t="shared" si="526"/>
        <v>|Unknown|</v>
      </c>
      <c r="U4222" s="14" t="str">
        <f t="shared" si="527"/>
        <v>|Neal Brennan|Chris D'Elia|Nicole Byer|Nick Swardson|DeAnne Smith|Ivan Decker|Dave Merheje|K. Trevor Wilson|Joel Dommett|Mae Martin|Nish Kumar|Ellie Taylor|Urzila Carlson|Joel Creasey|Nazeem Hussain|Cal Wilson|Riaad Moosa|Tumi Morake|Loyiso Gola|Loyiso Madinga|Atul Khatri|Aditi Mittal|Amit Tandon|Franco Escamilla|Hugo El Cojo Feliz|Gaby Llanas|Enissa Amani|Ilka Bessin|Kaya Yanar|Thiago Ventura|Mhel Merrer|Afonso Padilha|Shirley Souagnon|Jason Brokerss|Tania Dutel|Donel Jack'sman|Ibraheem Alkhairallah|Rawsan Hallak|Adi Khalefa|Moayad Alnefaie|Louis-José Houde|François Bellefeuille|Katherine Levac|Adib Alkhalidey|Martijn Koning|Soundos El Ahmadi|Rayen Panday|</v>
      </c>
    </row>
    <row r="4223" spans="1:21">
      <c r="A4223" s="14" t="s">
        <v>19822</v>
      </c>
      <c r="B4223" s="14" t="s">
        <v>48</v>
      </c>
      <c r="C4223" s="14" t="s">
        <v>19823</v>
      </c>
      <c r="D4223" s="14" t="s">
        <v>19824</v>
      </c>
      <c r="E4223" s="14" t="s">
        <v>19825</v>
      </c>
      <c r="F4223" s="14" t="s">
        <v>116</v>
      </c>
      <c r="G4223" s="26">
        <v>43466</v>
      </c>
      <c r="H4223" s="14">
        <v>2018</v>
      </c>
      <c r="I4223" s="14" t="s">
        <v>360</v>
      </c>
      <c r="J4223" s="14" t="s">
        <v>671</v>
      </c>
      <c r="K4223" s="14" t="s">
        <v>444</v>
      </c>
      <c r="L4223" s="14" t="s">
        <v>19826</v>
      </c>
      <c r="M4223" s="14">
        <f t="shared" si="520"/>
        <v>2019</v>
      </c>
      <c r="N4223" s="14">
        <f t="shared" si="521"/>
        <v>1</v>
      </c>
      <c r="O4223" s="14" t="str">
        <f>IFERROR(VLOOKUP(I4223,Lists!$F$2:$G$16,2,FALSE()),"Not Rated")</f>
        <v>Adults</v>
      </c>
      <c r="P4223" s="14">
        <f t="shared" si="522"/>
        <v>115</v>
      </c>
      <c r="Q4223" s="14" t="str">
        <f t="shared" si="523"/>
        <v>India</v>
      </c>
      <c r="R4223" s="14" t="str">
        <f t="shared" si="524"/>
        <v>|India|</v>
      </c>
      <c r="S4223" s="14" t="str">
        <f t="shared" si="525"/>
        <v>|Dramas|Independent Movies|International Movies|</v>
      </c>
      <c r="T4223" s="14" t="str">
        <f t="shared" si="526"/>
        <v>|Lenin Bharathi|</v>
      </c>
      <c r="U4223" s="14" t="str">
        <f t="shared" si="527"/>
        <v>|Antony|Gayathri Krishna|Abu Valayamkulam|Anthony Vaathiyaar|Aarubala|Sornam|</v>
      </c>
    </row>
    <row r="4224" spans="1:21">
      <c r="A4224" s="14" t="s">
        <v>19827</v>
      </c>
      <c r="B4224" s="14" t="s">
        <v>48</v>
      </c>
      <c r="C4224" s="14" t="s">
        <v>19828</v>
      </c>
      <c r="D4224" s="14" t="s">
        <v>294</v>
      </c>
      <c r="E4224" s="14" t="s">
        <v>19829</v>
      </c>
      <c r="F4224" s="14" t="s">
        <v>115</v>
      </c>
      <c r="G4224" s="26">
        <v>43466</v>
      </c>
      <c r="H4224" s="14">
        <v>2012</v>
      </c>
      <c r="I4224" s="14" t="s">
        <v>360</v>
      </c>
      <c r="J4224" s="14" t="s">
        <v>535</v>
      </c>
      <c r="K4224" s="14" t="s">
        <v>261</v>
      </c>
      <c r="L4224" s="14" t="s">
        <v>19830</v>
      </c>
      <c r="M4224" s="14">
        <f t="shared" si="520"/>
        <v>2019</v>
      </c>
      <c r="N4224" s="14">
        <f t="shared" si="521"/>
        <v>1</v>
      </c>
      <c r="O4224" s="14" t="str">
        <f>IFERROR(VLOOKUP(I4224,Lists!$F$2:$G$16,2,FALSE()),"Not Rated")</f>
        <v>Adults</v>
      </c>
      <c r="P4224" s="14">
        <f t="shared" si="522"/>
        <v>61</v>
      </c>
      <c r="Q4224" s="14" t="str">
        <f t="shared" si="523"/>
        <v>United States</v>
      </c>
      <c r="R4224" s="14" t="str">
        <f t="shared" si="524"/>
        <v>|United States|</v>
      </c>
      <c r="S4224" s="14" t="str">
        <f t="shared" si="525"/>
        <v>|Stand-Up Comedy|</v>
      </c>
      <c r="T4224" s="14" t="str">
        <f t="shared" si="526"/>
        <v>|Jay Chapman|</v>
      </c>
      <c r="U4224" s="14" t="str">
        <f t="shared" si="527"/>
        <v>|Moshe Kasher|</v>
      </c>
    </row>
    <row r="4225" spans="1:21">
      <c r="A4225" s="14" t="s">
        <v>19831</v>
      </c>
      <c r="B4225" s="14" t="s">
        <v>48</v>
      </c>
      <c r="C4225" s="14" t="s">
        <v>19832</v>
      </c>
      <c r="D4225" s="14" t="s">
        <v>19833</v>
      </c>
      <c r="E4225" s="14" t="s">
        <v>19834</v>
      </c>
      <c r="F4225" s="14" t="s">
        <v>121</v>
      </c>
      <c r="G4225" s="26">
        <v>43466</v>
      </c>
      <c r="H4225" s="14">
        <v>2017</v>
      </c>
      <c r="I4225" s="14" t="s">
        <v>365</v>
      </c>
      <c r="J4225" s="14" t="s">
        <v>566</v>
      </c>
      <c r="K4225" s="14" t="s">
        <v>11705</v>
      </c>
      <c r="L4225" s="14" t="s">
        <v>19835</v>
      </c>
      <c r="M4225" s="14">
        <f t="shared" si="520"/>
        <v>2019</v>
      </c>
      <c r="N4225" s="14">
        <f t="shared" si="521"/>
        <v>1</v>
      </c>
      <c r="O4225" s="14" t="str">
        <f>IFERROR(VLOOKUP(I4225,Lists!$F$2:$G$16,2,FALSE()),"Not Rated")</f>
        <v>Kids</v>
      </c>
      <c r="P4225" s="14">
        <f t="shared" si="522"/>
        <v>97</v>
      </c>
      <c r="Q4225" s="14" t="str">
        <f t="shared" si="523"/>
        <v>Japan</v>
      </c>
      <c r="R4225" s="14" t="str">
        <f t="shared" si="524"/>
        <v>|Japan|</v>
      </c>
      <c r="S4225" s="14" t="str">
        <f t="shared" si="525"/>
        <v>|Anime Features|Children &amp; Family Movies|</v>
      </c>
      <c r="T4225" s="14" t="str">
        <f t="shared" si="526"/>
        <v>|Kunihiko Yuyama|</v>
      </c>
      <c r="U4225" s="14" t="str">
        <f t="shared" si="527"/>
        <v>|Ikue Otani|Sarah Natochenny|David Oliver Nelson|Mike Pollock|Kate Bristol|Suzy Myers|Rodger Parsons|</v>
      </c>
    </row>
    <row r="4226" spans="1:21">
      <c r="A4226" s="14" t="s">
        <v>19836</v>
      </c>
      <c r="B4226" s="14" t="s">
        <v>48</v>
      </c>
      <c r="C4226" s="14" t="s">
        <v>19837</v>
      </c>
      <c r="D4226" s="14" t="s">
        <v>19838</v>
      </c>
      <c r="E4226" s="14" t="s">
        <v>19839</v>
      </c>
      <c r="F4226" s="14" t="s">
        <v>116</v>
      </c>
      <c r="G4226" s="26">
        <v>43466</v>
      </c>
      <c r="H4226" s="14">
        <v>2017</v>
      </c>
      <c r="I4226" s="14" t="s">
        <v>360</v>
      </c>
      <c r="J4226" s="14" t="s">
        <v>1159</v>
      </c>
      <c r="K4226" s="14" t="s">
        <v>873</v>
      </c>
      <c r="L4226" s="14" t="s">
        <v>19840</v>
      </c>
      <c r="M4226" s="14">
        <f t="shared" ref="M4226:M4289" si="528">IF(G4226="","",YEAR(G4226))</f>
        <v>2019</v>
      </c>
      <c r="N4226" s="14">
        <f t="shared" ref="N4226:N4289" si="529">IF(G4226="","",MONTH(G4226))</f>
        <v>1</v>
      </c>
      <c r="O4226" s="14" t="str">
        <f>IFERROR(VLOOKUP(I4226,Lists!$F$2:$G$16,2,FALSE()),"Not Rated")</f>
        <v>Adults</v>
      </c>
      <c r="P4226" s="14">
        <f t="shared" ref="P4226:P4289" si="530">IFERROR(VALUE(LEFT(J4226,FIND(" ",J4226)-1)),"")</f>
        <v>120</v>
      </c>
      <c r="Q4226" s="14" t="str">
        <f t="shared" ref="Q4226:Q4289" si="531">IFERROR(LEFT(F4226,FIND(",",F4226)-1),F4226)</f>
        <v>India</v>
      </c>
      <c r="R4226" s="14" t="str">
        <f t="shared" ref="R4226:R4289" si="532">"|"&amp;SUBSTITUTE(F4226,", ","|")&amp;"|"</f>
        <v>|India|</v>
      </c>
      <c r="S4226" s="14" t="str">
        <f t="shared" ref="S4226:S4289" si="533">"|"&amp;SUBSTITUTE(K4226,", ","|")&amp;"|"</f>
        <v>|International Movies|Thrillers|</v>
      </c>
      <c r="T4226" s="14" t="str">
        <f t="shared" ref="T4226:T4289" si="534">"|"&amp;SUBSTITUTE(D4226,", ","|")&amp;"|"</f>
        <v>|Ranjit Jeyakodi|</v>
      </c>
      <c r="U4226" s="14" t="str">
        <f t="shared" ref="U4226:U4289" si="535">"|"&amp;SUBSTITUTE(E4226,", ","|")&amp;"|"</f>
        <v>|Vijay Sethupathi|Gayathrie|Mahima Nambiar|Arjunan|Ramesh Thilak|Ranjith|</v>
      </c>
    </row>
    <row r="4227" spans="1:21">
      <c r="A4227" s="14" t="s">
        <v>19841</v>
      </c>
      <c r="B4227" s="14" t="s">
        <v>48</v>
      </c>
      <c r="C4227" s="14" t="s">
        <v>19842</v>
      </c>
      <c r="D4227" s="14" t="s">
        <v>19843</v>
      </c>
      <c r="E4227" s="14" t="s">
        <v>19844</v>
      </c>
      <c r="F4227" s="14" t="s">
        <v>116</v>
      </c>
      <c r="G4227" s="26">
        <v>43466</v>
      </c>
      <c r="H4227" s="14">
        <v>2017</v>
      </c>
      <c r="I4227" s="14" t="s">
        <v>360</v>
      </c>
      <c r="J4227" s="14" t="s">
        <v>2157</v>
      </c>
      <c r="K4227" s="14" t="s">
        <v>444</v>
      </c>
      <c r="L4227" s="14" t="s">
        <v>19845</v>
      </c>
      <c r="M4227" s="14">
        <f t="shared" si="528"/>
        <v>2019</v>
      </c>
      <c r="N4227" s="14">
        <f t="shared" si="529"/>
        <v>1</v>
      </c>
      <c r="O4227" s="14" t="str">
        <f>IFERROR(VLOOKUP(I4227,Lists!$F$2:$G$16,2,FALSE()),"Not Rated")</f>
        <v>Adults</v>
      </c>
      <c r="P4227" s="14">
        <f t="shared" si="530"/>
        <v>148</v>
      </c>
      <c r="Q4227" s="14" t="str">
        <f t="shared" si="531"/>
        <v>India</v>
      </c>
      <c r="R4227" s="14" t="str">
        <f t="shared" si="532"/>
        <v>|India|</v>
      </c>
      <c r="S4227" s="14" t="str">
        <f t="shared" si="533"/>
        <v>|Dramas|Independent Movies|International Movies|</v>
      </c>
      <c r="T4227" s="14" t="str">
        <f t="shared" si="534"/>
        <v>|Ram|</v>
      </c>
      <c r="U4227" s="14" t="str">
        <f t="shared" si="535"/>
        <v>|Andrea Jeremiah|Anjali|Vasanth Ravi|Adrian Knight Jesly|Azhagamperumal|Lizzie Antony|Nivas Adithan|Abhishek D Shah|</v>
      </c>
    </row>
    <row r="4228" spans="1:21">
      <c r="A4228" s="14" t="s">
        <v>19846</v>
      </c>
      <c r="B4228" s="14" t="s">
        <v>49</v>
      </c>
      <c r="C4228" s="14" t="s">
        <v>19847</v>
      </c>
      <c r="D4228" s="14" t="s">
        <v>117</v>
      </c>
      <c r="E4228" s="14" t="s">
        <v>19848</v>
      </c>
      <c r="F4228" s="14" t="s">
        <v>183</v>
      </c>
      <c r="G4228" s="26">
        <v>43466</v>
      </c>
      <c r="H4228" s="14">
        <v>2018</v>
      </c>
      <c r="I4228" s="14" t="s">
        <v>360</v>
      </c>
      <c r="J4228" s="14" t="s">
        <v>106</v>
      </c>
      <c r="K4228" s="14" t="s">
        <v>688</v>
      </c>
      <c r="L4228" s="14" t="s">
        <v>19849</v>
      </c>
      <c r="M4228" s="14">
        <f t="shared" si="528"/>
        <v>2019</v>
      </c>
      <c r="N4228" s="14">
        <f t="shared" si="529"/>
        <v>1</v>
      </c>
      <c r="O4228" s="14" t="str">
        <f>IFERROR(VLOOKUP(I4228,Lists!$F$2:$G$16,2,FALSE()),"Not Rated")</f>
        <v>Adults</v>
      </c>
      <c r="P4228" s="14">
        <f t="shared" si="530"/>
        <v>2</v>
      </c>
      <c r="Q4228" s="14" t="str">
        <f t="shared" si="531"/>
        <v>Croatia</v>
      </c>
      <c r="R4228" s="14" t="str">
        <f t="shared" si="532"/>
        <v>|Croatia|</v>
      </c>
      <c r="S4228" s="14" t="str">
        <f t="shared" si="533"/>
        <v>|International TV Shows|TV Dramas|</v>
      </c>
      <c r="T4228" s="14" t="str">
        <f t="shared" si="534"/>
        <v>|Unknown|</v>
      </c>
      <c r="U4228" s="14" t="str">
        <f t="shared" si="535"/>
        <v>|Branka Katić|Trpimir Jurkic|Aleksandar Cvetković|Zijad Gračić|Olga Pakalović|Goran Markovic|Edita Karađole|Zdenko Jelcic|Tihana Lazovic|Mijo Jurišić|Dajana Čuljak|Alen Liverić|Anja Matković|Dragan Despot|</v>
      </c>
    </row>
    <row r="4229" spans="1:21">
      <c r="A4229" s="14" t="s">
        <v>19850</v>
      </c>
      <c r="B4229" s="14" t="s">
        <v>49</v>
      </c>
      <c r="C4229" s="14" t="s">
        <v>19851</v>
      </c>
      <c r="D4229" s="14" t="s">
        <v>117</v>
      </c>
      <c r="E4229" s="14" t="s">
        <v>1403</v>
      </c>
      <c r="F4229" s="14" t="s">
        <v>115</v>
      </c>
      <c r="G4229" s="26">
        <v>43466</v>
      </c>
      <c r="H4229" s="14">
        <v>2019</v>
      </c>
      <c r="I4229" s="14" t="s">
        <v>362</v>
      </c>
      <c r="J4229" s="14" t="s">
        <v>105</v>
      </c>
      <c r="K4229" s="14" t="s">
        <v>262</v>
      </c>
      <c r="L4229" s="14" t="s">
        <v>19852</v>
      </c>
      <c r="M4229" s="14">
        <f t="shared" si="528"/>
        <v>2019</v>
      </c>
      <c r="N4229" s="14">
        <f t="shared" si="529"/>
        <v>1</v>
      </c>
      <c r="O4229" s="14" t="str">
        <f>IFERROR(VLOOKUP(I4229,Lists!$F$2:$G$16,2,FALSE()),"Not Rated")</f>
        <v>Older Kids</v>
      </c>
      <c r="P4229" s="14">
        <f t="shared" si="530"/>
        <v>1</v>
      </c>
      <c r="Q4229" s="14" t="str">
        <f t="shared" si="531"/>
        <v>United States</v>
      </c>
      <c r="R4229" s="14" t="str">
        <f t="shared" si="532"/>
        <v>|United States|</v>
      </c>
      <c r="S4229" s="14" t="str">
        <f t="shared" si="533"/>
        <v>|Reality TV|</v>
      </c>
      <c r="T4229" s="14" t="str">
        <f t="shared" si="534"/>
        <v>|Unknown|</v>
      </c>
      <c r="U4229" s="14" t="str">
        <f t="shared" si="535"/>
        <v>|Marie Kondo|</v>
      </c>
    </row>
    <row r="4230" spans="1:21">
      <c r="A4230" s="14" t="s">
        <v>19853</v>
      </c>
      <c r="B4230" s="14" t="s">
        <v>48</v>
      </c>
      <c r="C4230" s="14" t="s">
        <v>19854</v>
      </c>
      <c r="D4230" s="14" t="s">
        <v>19855</v>
      </c>
      <c r="E4230" s="14" t="s">
        <v>17268</v>
      </c>
      <c r="F4230" s="14" t="s">
        <v>115</v>
      </c>
      <c r="G4230" s="26">
        <v>43466</v>
      </c>
      <c r="H4230" s="14">
        <v>2010</v>
      </c>
      <c r="I4230" s="14" t="s">
        <v>360</v>
      </c>
      <c r="J4230" s="14" t="s">
        <v>827</v>
      </c>
      <c r="K4230" s="14" t="s">
        <v>261</v>
      </c>
      <c r="L4230" s="14" t="s">
        <v>19856</v>
      </c>
      <c r="M4230" s="14">
        <f t="shared" si="528"/>
        <v>2019</v>
      </c>
      <c r="N4230" s="14">
        <f t="shared" si="529"/>
        <v>1</v>
      </c>
      <c r="O4230" s="14" t="str">
        <f>IFERROR(VLOOKUP(I4230,Lists!$F$2:$G$16,2,FALSE()),"Not Rated")</f>
        <v>Adults</v>
      </c>
      <c r="P4230" s="14">
        <f t="shared" si="530"/>
        <v>48</v>
      </c>
      <c r="Q4230" s="14" t="str">
        <f t="shared" si="531"/>
        <v>United States</v>
      </c>
      <c r="R4230" s="14" t="str">
        <f t="shared" si="532"/>
        <v>|United States|</v>
      </c>
      <c r="S4230" s="14" t="str">
        <f t="shared" si="533"/>
        <v>|Stand-Up Comedy|</v>
      </c>
      <c r="T4230" s="14" t="str">
        <f t="shared" si="534"/>
        <v>|John Fortenberry|</v>
      </c>
      <c r="U4230" s="14" t="str">
        <f t="shared" si="535"/>
        <v>|Whitney Cummings|</v>
      </c>
    </row>
    <row r="4231" spans="1:21">
      <c r="A4231" s="14" t="s">
        <v>19857</v>
      </c>
      <c r="B4231" s="14" t="s">
        <v>48</v>
      </c>
      <c r="C4231" s="14" t="s">
        <v>19858</v>
      </c>
      <c r="D4231" s="14" t="s">
        <v>19855</v>
      </c>
      <c r="E4231" s="14" t="s">
        <v>19859</v>
      </c>
      <c r="F4231" s="14" t="s">
        <v>118</v>
      </c>
      <c r="G4231" s="26">
        <v>43465</v>
      </c>
      <c r="H4231" s="14">
        <v>1991</v>
      </c>
      <c r="I4231" s="14" t="s">
        <v>360</v>
      </c>
      <c r="J4231" s="14" t="s">
        <v>7663</v>
      </c>
      <c r="K4231" s="14" t="s">
        <v>261</v>
      </c>
      <c r="L4231" s="14" t="s">
        <v>19860</v>
      </c>
      <c r="M4231" s="14">
        <f t="shared" si="528"/>
        <v>2018</v>
      </c>
      <c r="N4231" s="14">
        <f t="shared" si="529"/>
        <v>12</v>
      </c>
      <c r="O4231" s="14" t="str">
        <f>IFERROR(VLOOKUP(I4231,Lists!$F$2:$G$16,2,FALSE()),"Not Rated")</f>
        <v>Adults</v>
      </c>
      <c r="P4231" s="14">
        <f t="shared" si="530"/>
        <v>28</v>
      </c>
      <c r="Q4231" s="14" t="str">
        <f t="shared" si="531"/>
        <v>United Kingdom</v>
      </c>
      <c r="R4231" s="14" t="str">
        <f t="shared" si="532"/>
        <v>|United Kingdom|</v>
      </c>
      <c r="S4231" s="14" t="str">
        <f t="shared" si="533"/>
        <v>|Stand-Up Comedy|</v>
      </c>
      <c r="T4231" s="14" t="str">
        <f t="shared" si="534"/>
        <v>|John Fortenberry|</v>
      </c>
      <c r="U4231" s="14" t="str">
        <f t="shared" si="535"/>
        <v>|Bill Hicks|</v>
      </c>
    </row>
    <row r="4232" spans="1:21">
      <c r="A4232" s="14" t="s">
        <v>19861</v>
      </c>
      <c r="B4232" s="14" t="s">
        <v>48</v>
      </c>
      <c r="C4232" s="14" t="s">
        <v>19862</v>
      </c>
      <c r="D4232" s="14" t="s">
        <v>117</v>
      </c>
      <c r="E4232" s="14" t="s">
        <v>19863</v>
      </c>
      <c r="F4232" s="14" t="s">
        <v>117</v>
      </c>
      <c r="G4232" s="26">
        <v>43465</v>
      </c>
      <c r="H4232" s="14">
        <v>2015</v>
      </c>
      <c r="I4232" s="14" t="s">
        <v>360</v>
      </c>
      <c r="J4232" s="14" t="s">
        <v>3996</v>
      </c>
      <c r="K4232" s="14" t="s">
        <v>247</v>
      </c>
      <c r="L4232" s="14" t="s">
        <v>19864</v>
      </c>
      <c r="M4232" s="14">
        <f t="shared" si="528"/>
        <v>2018</v>
      </c>
      <c r="N4232" s="14">
        <f t="shared" si="529"/>
        <v>12</v>
      </c>
      <c r="O4232" s="14" t="str">
        <f>IFERROR(VLOOKUP(I4232,Lists!$F$2:$G$16,2,FALSE()),"Not Rated")</f>
        <v>Adults</v>
      </c>
      <c r="P4232" s="14">
        <f t="shared" si="530"/>
        <v>34</v>
      </c>
      <c r="Q4232" s="14" t="str">
        <f t="shared" si="531"/>
        <v>Unknown</v>
      </c>
      <c r="R4232" s="14" t="str">
        <f t="shared" si="532"/>
        <v>|Unknown|</v>
      </c>
      <c r="S4232" s="14" t="str">
        <f t="shared" si="533"/>
        <v>|Documentaries|</v>
      </c>
      <c r="T4232" s="14" t="str">
        <f t="shared" si="534"/>
        <v>|Unknown|</v>
      </c>
      <c r="U4232" s="14" t="str">
        <f t="shared" si="535"/>
        <v>|Bill Hicks|Steve Hicks|</v>
      </c>
    </row>
    <row r="4233" spans="1:21">
      <c r="A4233" s="14" t="s">
        <v>19865</v>
      </c>
      <c r="B4233" s="14" t="s">
        <v>48</v>
      </c>
      <c r="C4233" s="14" t="s">
        <v>19866</v>
      </c>
      <c r="D4233" s="14" t="s">
        <v>19867</v>
      </c>
      <c r="E4233" s="14" t="s">
        <v>19859</v>
      </c>
      <c r="F4233" s="14" t="s">
        <v>118</v>
      </c>
      <c r="G4233" s="26">
        <v>43465</v>
      </c>
      <c r="H4233" s="14">
        <v>1992</v>
      </c>
      <c r="I4233" s="14" t="s">
        <v>360</v>
      </c>
      <c r="J4233" s="14" t="s">
        <v>535</v>
      </c>
      <c r="K4233" s="14" t="s">
        <v>261</v>
      </c>
      <c r="L4233" s="14" t="s">
        <v>19868</v>
      </c>
      <c r="M4233" s="14">
        <f t="shared" si="528"/>
        <v>2018</v>
      </c>
      <c r="N4233" s="14">
        <f t="shared" si="529"/>
        <v>12</v>
      </c>
      <c r="O4233" s="14" t="str">
        <f>IFERROR(VLOOKUP(I4233,Lists!$F$2:$G$16,2,FALSE()),"Not Rated")</f>
        <v>Adults</v>
      </c>
      <c r="P4233" s="14">
        <f t="shared" si="530"/>
        <v>61</v>
      </c>
      <c r="Q4233" s="14" t="str">
        <f t="shared" si="531"/>
        <v>United Kingdom</v>
      </c>
      <c r="R4233" s="14" t="str">
        <f t="shared" si="532"/>
        <v>|United Kingdom|</v>
      </c>
      <c r="S4233" s="14" t="str">
        <f t="shared" si="533"/>
        <v>|Stand-Up Comedy|</v>
      </c>
      <c r="T4233" s="14" t="str">
        <f t="shared" si="534"/>
        <v>|Chris Bould|</v>
      </c>
      <c r="U4233" s="14" t="str">
        <f t="shared" si="535"/>
        <v>|Bill Hicks|</v>
      </c>
    </row>
    <row r="4234" spans="1:21">
      <c r="A4234" s="14" t="s">
        <v>19869</v>
      </c>
      <c r="B4234" s="14" t="s">
        <v>48</v>
      </c>
      <c r="C4234" s="14" t="s">
        <v>19870</v>
      </c>
      <c r="D4234" s="14" t="s">
        <v>19867</v>
      </c>
      <c r="E4234" s="14" t="s">
        <v>19859</v>
      </c>
      <c r="F4234" s="14" t="s">
        <v>118</v>
      </c>
      <c r="G4234" s="26">
        <v>43465</v>
      </c>
      <c r="H4234" s="14">
        <v>1993</v>
      </c>
      <c r="I4234" s="14" t="s">
        <v>360</v>
      </c>
      <c r="J4234" s="14" t="s">
        <v>14612</v>
      </c>
      <c r="K4234" s="14" t="s">
        <v>261</v>
      </c>
      <c r="L4234" s="14" t="s">
        <v>19871</v>
      </c>
      <c r="M4234" s="14">
        <f t="shared" si="528"/>
        <v>2018</v>
      </c>
      <c r="N4234" s="14">
        <f t="shared" si="529"/>
        <v>12</v>
      </c>
      <c r="O4234" s="14" t="str">
        <f>IFERROR(VLOOKUP(I4234,Lists!$F$2:$G$16,2,FALSE()),"Not Rated")</f>
        <v>Adults</v>
      </c>
      <c r="P4234" s="14">
        <f t="shared" si="530"/>
        <v>56</v>
      </c>
      <c r="Q4234" s="14" t="str">
        <f t="shared" si="531"/>
        <v>United Kingdom</v>
      </c>
      <c r="R4234" s="14" t="str">
        <f t="shared" si="532"/>
        <v>|United Kingdom|</v>
      </c>
      <c r="S4234" s="14" t="str">
        <f t="shared" si="533"/>
        <v>|Stand-Up Comedy|</v>
      </c>
      <c r="T4234" s="14" t="str">
        <f t="shared" si="534"/>
        <v>|Chris Bould|</v>
      </c>
      <c r="U4234" s="14" t="str">
        <f t="shared" si="535"/>
        <v>|Bill Hicks|</v>
      </c>
    </row>
    <row r="4235" spans="1:21">
      <c r="A4235" s="14" t="s">
        <v>19872</v>
      </c>
      <c r="B4235" s="14" t="s">
        <v>48</v>
      </c>
      <c r="C4235" s="14" t="s">
        <v>19873</v>
      </c>
      <c r="D4235" s="14" t="s">
        <v>19874</v>
      </c>
      <c r="E4235" s="14" t="s">
        <v>19859</v>
      </c>
      <c r="F4235" s="14" t="s">
        <v>115</v>
      </c>
      <c r="G4235" s="26">
        <v>43465</v>
      </c>
      <c r="H4235" s="14">
        <v>1989</v>
      </c>
      <c r="I4235" s="14" t="s">
        <v>360</v>
      </c>
      <c r="J4235" s="14" t="s">
        <v>2352</v>
      </c>
      <c r="K4235" s="14" t="s">
        <v>261</v>
      </c>
      <c r="L4235" s="14" t="s">
        <v>19875</v>
      </c>
      <c r="M4235" s="14">
        <f t="shared" si="528"/>
        <v>2018</v>
      </c>
      <c r="N4235" s="14">
        <f t="shared" si="529"/>
        <v>12</v>
      </c>
      <c r="O4235" s="14" t="str">
        <f>IFERROR(VLOOKUP(I4235,Lists!$F$2:$G$16,2,FALSE()),"Not Rated")</f>
        <v>Adults</v>
      </c>
      <c r="P4235" s="14">
        <f t="shared" si="530"/>
        <v>81</v>
      </c>
      <c r="Q4235" s="14" t="str">
        <f t="shared" si="531"/>
        <v>United States</v>
      </c>
      <c r="R4235" s="14" t="str">
        <f t="shared" si="532"/>
        <v>|United States|</v>
      </c>
      <c r="S4235" s="14" t="str">
        <f t="shared" si="533"/>
        <v>|Stand-Up Comedy|</v>
      </c>
      <c r="T4235" s="14" t="str">
        <f t="shared" si="534"/>
        <v>|Kevin Booth|David Johndrow|</v>
      </c>
      <c r="U4235" s="14" t="str">
        <f t="shared" si="535"/>
        <v>|Bill Hicks|</v>
      </c>
    </row>
    <row r="4236" spans="1:21">
      <c r="A4236" s="14" t="s">
        <v>19876</v>
      </c>
      <c r="B4236" s="14" t="s">
        <v>48</v>
      </c>
      <c r="C4236" s="14" t="s">
        <v>19877</v>
      </c>
      <c r="D4236" s="14" t="s">
        <v>19878</v>
      </c>
      <c r="E4236" s="14" t="s">
        <v>19879</v>
      </c>
      <c r="F4236" s="14" t="s">
        <v>117</v>
      </c>
      <c r="G4236" s="26">
        <v>43465</v>
      </c>
      <c r="H4236" s="14">
        <v>2013</v>
      </c>
      <c r="I4236" s="14" t="s">
        <v>360</v>
      </c>
      <c r="J4236" s="14" t="s">
        <v>2489</v>
      </c>
      <c r="K4236" s="14" t="s">
        <v>261</v>
      </c>
      <c r="L4236" s="14" t="s">
        <v>19880</v>
      </c>
      <c r="M4236" s="14">
        <f t="shared" si="528"/>
        <v>2018</v>
      </c>
      <c r="N4236" s="14">
        <f t="shared" si="529"/>
        <v>12</v>
      </c>
      <c r="O4236" s="14" t="str">
        <f>IFERROR(VLOOKUP(I4236,Lists!$F$2:$G$16,2,FALSE()),"Not Rated")</f>
        <v>Adults</v>
      </c>
      <c r="P4236" s="14">
        <f t="shared" si="530"/>
        <v>68</v>
      </c>
      <c r="Q4236" s="14" t="str">
        <f t="shared" si="531"/>
        <v>Unknown</v>
      </c>
      <c r="R4236" s="14" t="str">
        <f t="shared" si="532"/>
        <v>|Unknown|</v>
      </c>
      <c r="S4236" s="14" t="str">
        <f t="shared" si="533"/>
        <v>|Stand-Up Comedy|</v>
      </c>
      <c r="T4236" s="14" t="str">
        <f t="shared" si="534"/>
        <v>|Paul M. Green|</v>
      </c>
      <c r="U4236" s="14" t="str">
        <f t="shared" si="535"/>
        <v>|Gina Yashere|</v>
      </c>
    </row>
    <row r="4237" spans="1:21">
      <c r="A4237" s="14" t="s">
        <v>19881</v>
      </c>
      <c r="B4237" s="14" t="s">
        <v>48</v>
      </c>
      <c r="C4237" s="14" t="s">
        <v>19882</v>
      </c>
      <c r="D4237" s="14" t="s">
        <v>117</v>
      </c>
      <c r="E4237" s="14" t="s">
        <v>19879</v>
      </c>
      <c r="F4237" s="14" t="s">
        <v>118</v>
      </c>
      <c r="G4237" s="26">
        <v>43465</v>
      </c>
      <c r="H4237" s="14">
        <v>2008</v>
      </c>
      <c r="I4237" s="14" t="s">
        <v>360</v>
      </c>
      <c r="J4237" s="14" t="s">
        <v>4182</v>
      </c>
      <c r="K4237" s="14" t="s">
        <v>261</v>
      </c>
      <c r="L4237" s="14" t="s">
        <v>19883</v>
      </c>
      <c r="M4237" s="14">
        <f t="shared" si="528"/>
        <v>2018</v>
      </c>
      <c r="N4237" s="14">
        <f t="shared" si="529"/>
        <v>12</v>
      </c>
      <c r="O4237" s="14" t="str">
        <f>IFERROR(VLOOKUP(I4237,Lists!$F$2:$G$16,2,FALSE()),"Not Rated")</f>
        <v>Adults</v>
      </c>
      <c r="P4237" s="14">
        <f t="shared" si="530"/>
        <v>58</v>
      </c>
      <c r="Q4237" s="14" t="str">
        <f t="shared" si="531"/>
        <v>United Kingdom</v>
      </c>
      <c r="R4237" s="14" t="str">
        <f t="shared" si="532"/>
        <v>|United Kingdom|</v>
      </c>
      <c r="S4237" s="14" t="str">
        <f t="shared" si="533"/>
        <v>|Stand-Up Comedy|</v>
      </c>
      <c r="T4237" s="14" t="str">
        <f t="shared" si="534"/>
        <v>|Unknown|</v>
      </c>
      <c r="U4237" s="14" t="str">
        <f t="shared" si="535"/>
        <v>|Gina Yashere|</v>
      </c>
    </row>
    <row r="4238" spans="1:21">
      <c r="A4238" s="14" t="s">
        <v>19884</v>
      </c>
      <c r="B4238" s="14" t="s">
        <v>48</v>
      </c>
      <c r="C4238" s="14" t="s">
        <v>19885</v>
      </c>
      <c r="D4238" s="14" t="s">
        <v>19886</v>
      </c>
      <c r="E4238" s="14" t="s">
        <v>117</v>
      </c>
      <c r="F4238" s="14" t="s">
        <v>125</v>
      </c>
      <c r="G4238" s="26">
        <v>43465</v>
      </c>
      <c r="H4238" s="14">
        <v>2016</v>
      </c>
      <c r="I4238" s="14" t="s">
        <v>360</v>
      </c>
      <c r="J4238" s="14" t="s">
        <v>713</v>
      </c>
      <c r="K4238" s="14" t="s">
        <v>2701</v>
      </c>
      <c r="L4238" s="14" t="s">
        <v>19887</v>
      </c>
      <c r="M4238" s="14">
        <f t="shared" si="528"/>
        <v>2018</v>
      </c>
      <c r="N4238" s="14">
        <f t="shared" si="529"/>
        <v>12</v>
      </c>
      <c r="O4238" s="14" t="str">
        <f>IFERROR(VLOOKUP(I4238,Lists!$F$2:$G$16,2,FALSE()),"Not Rated")</f>
        <v>Adults</v>
      </c>
      <c r="P4238" s="14">
        <f t="shared" si="530"/>
        <v>100</v>
      </c>
      <c r="Q4238" s="14" t="str">
        <f t="shared" si="531"/>
        <v>Mexico</v>
      </c>
      <c r="R4238" s="14" t="str">
        <f t="shared" si="532"/>
        <v>|Mexico|</v>
      </c>
      <c r="S4238" s="14" t="str">
        <f t="shared" si="533"/>
        <v>|Documentaries|International Movies|Music &amp; Musicals|</v>
      </c>
      <c r="T4238" s="14" t="str">
        <f t="shared" si="534"/>
        <v>|Julio Fernández Talamantes|</v>
      </c>
      <c r="U4238" s="14" t="str">
        <f t="shared" si="535"/>
        <v>|Unknown|</v>
      </c>
    </row>
    <row r="4239" spans="1:21">
      <c r="A4239" s="14" t="s">
        <v>19888</v>
      </c>
      <c r="B4239" s="14" t="s">
        <v>48</v>
      </c>
      <c r="C4239" s="14" t="s">
        <v>19889</v>
      </c>
      <c r="D4239" s="14" t="s">
        <v>19890</v>
      </c>
      <c r="E4239" s="14" t="s">
        <v>19891</v>
      </c>
      <c r="F4239" s="14" t="s">
        <v>115</v>
      </c>
      <c r="G4239" s="26">
        <v>43465</v>
      </c>
      <c r="H4239" s="14">
        <v>1987</v>
      </c>
      <c r="I4239" s="14" t="s">
        <v>360</v>
      </c>
      <c r="J4239" s="14" t="s">
        <v>7823</v>
      </c>
      <c r="K4239" s="14" t="s">
        <v>261</v>
      </c>
      <c r="L4239" s="14" t="s">
        <v>19892</v>
      </c>
      <c r="M4239" s="14">
        <f t="shared" si="528"/>
        <v>2018</v>
      </c>
      <c r="N4239" s="14">
        <f t="shared" si="529"/>
        <v>12</v>
      </c>
      <c r="O4239" s="14" t="str">
        <f>IFERROR(VLOOKUP(I4239,Lists!$F$2:$G$16,2,FALSE()),"Not Rated")</f>
        <v>Adults</v>
      </c>
      <c r="P4239" s="14">
        <f t="shared" si="530"/>
        <v>50</v>
      </c>
      <c r="Q4239" s="14" t="str">
        <f t="shared" si="531"/>
        <v>United States</v>
      </c>
      <c r="R4239" s="14" t="str">
        <f t="shared" si="532"/>
        <v>|United States|</v>
      </c>
      <c r="S4239" s="14" t="str">
        <f t="shared" si="533"/>
        <v>|Stand-Up Comedy|</v>
      </c>
      <c r="T4239" s="14" t="str">
        <f t="shared" si="534"/>
        <v>|Walter C. Miller|</v>
      </c>
      <c r="U4239" s="14" t="str">
        <f t="shared" si="535"/>
        <v>|Sam Kinison|</v>
      </c>
    </row>
    <row r="4240" spans="1:21">
      <c r="A4240" s="14" t="s">
        <v>19893</v>
      </c>
      <c r="B4240" s="14" t="s">
        <v>48</v>
      </c>
      <c r="C4240" s="14" t="s">
        <v>19894</v>
      </c>
      <c r="D4240" s="14" t="s">
        <v>19890</v>
      </c>
      <c r="E4240" s="14" t="s">
        <v>19891</v>
      </c>
      <c r="F4240" s="14" t="s">
        <v>115</v>
      </c>
      <c r="G4240" s="26">
        <v>43465</v>
      </c>
      <c r="H4240" s="14">
        <v>1991</v>
      </c>
      <c r="I4240" s="14" t="s">
        <v>360</v>
      </c>
      <c r="J4240" s="14" t="s">
        <v>4168</v>
      </c>
      <c r="K4240" s="14" t="s">
        <v>261</v>
      </c>
      <c r="L4240" s="14" t="s">
        <v>19895</v>
      </c>
      <c r="M4240" s="14">
        <f t="shared" si="528"/>
        <v>2018</v>
      </c>
      <c r="N4240" s="14">
        <f t="shared" si="529"/>
        <v>12</v>
      </c>
      <c r="O4240" s="14" t="str">
        <f>IFERROR(VLOOKUP(I4240,Lists!$F$2:$G$16,2,FALSE()),"Not Rated")</f>
        <v>Adults</v>
      </c>
      <c r="P4240" s="14">
        <f t="shared" si="530"/>
        <v>49</v>
      </c>
      <c r="Q4240" s="14" t="str">
        <f t="shared" si="531"/>
        <v>United States</v>
      </c>
      <c r="R4240" s="14" t="str">
        <f t="shared" si="532"/>
        <v>|United States|</v>
      </c>
      <c r="S4240" s="14" t="str">
        <f t="shared" si="533"/>
        <v>|Stand-Up Comedy|</v>
      </c>
      <c r="T4240" s="14" t="str">
        <f t="shared" si="534"/>
        <v>|Walter C. Miller|</v>
      </c>
      <c r="U4240" s="14" t="str">
        <f t="shared" si="535"/>
        <v>|Sam Kinison|</v>
      </c>
    </row>
    <row r="4241" spans="1:21">
      <c r="A4241" s="14" t="s">
        <v>19896</v>
      </c>
      <c r="B4241" s="14" t="s">
        <v>48</v>
      </c>
      <c r="C4241" s="14" t="s">
        <v>19897</v>
      </c>
      <c r="D4241" s="14" t="s">
        <v>19890</v>
      </c>
      <c r="E4241" s="14" t="s">
        <v>19891</v>
      </c>
      <c r="F4241" s="14" t="s">
        <v>115</v>
      </c>
      <c r="G4241" s="26">
        <v>43465</v>
      </c>
      <c r="H4241" s="14">
        <v>1991</v>
      </c>
      <c r="I4241" s="14" t="s">
        <v>360</v>
      </c>
      <c r="J4241" s="14" t="s">
        <v>4998</v>
      </c>
      <c r="K4241" s="14" t="s">
        <v>261</v>
      </c>
      <c r="L4241" s="14" t="s">
        <v>19898</v>
      </c>
      <c r="M4241" s="14">
        <f t="shared" si="528"/>
        <v>2018</v>
      </c>
      <c r="N4241" s="14">
        <f t="shared" si="529"/>
        <v>12</v>
      </c>
      <c r="O4241" s="14" t="str">
        <f>IFERROR(VLOOKUP(I4241,Lists!$F$2:$G$16,2,FALSE()),"Not Rated")</f>
        <v>Adults</v>
      </c>
      <c r="P4241" s="14">
        <f t="shared" si="530"/>
        <v>71</v>
      </c>
      <c r="Q4241" s="14" t="str">
        <f t="shared" si="531"/>
        <v>United States</v>
      </c>
      <c r="R4241" s="14" t="str">
        <f t="shared" si="532"/>
        <v>|United States|</v>
      </c>
      <c r="S4241" s="14" t="str">
        <f t="shared" si="533"/>
        <v>|Stand-Up Comedy|</v>
      </c>
      <c r="T4241" s="14" t="str">
        <f t="shared" si="534"/>
        <v>|Walter C. Miller|</v>
      </c>
      <c r="U4241" s="14" t="str">
        <f t="shared" si="535"/>
        <v>|Sam Kinison|</v>
      </c>
    </row>
    <row r="4242" spans="1:21">
      <c r="A4242" s="14" t="s">
        <v>19899</v>
      </c>
      <c r="B4242" s="14" t="s">
        <v>48</v>
      </c>
      <c r="C4242" s="14" t="s">
        <v>19900</v>
      </c>
      <c r="D4242" s="14" t="s">
        <v>117</v>
      </c>
      <c r="E4242" s="14" t="s">
        <v>19891</v>
      </c>
      <c r="F4242" s="14" t="s">
        <v>115</v>
      </c>
      <c r="G4242" s="26">
        <v>43465</v>
      </c>
      <c r="H4242" s="14">
        <v>2016</v>
      </c>
      <c r="I4242" s="14" t="s">
        <v>360</v>
      </c>
      <c r="J4242" s="14" t="s">
        <v>4589</v>
      </c>
      <c r="K4242" s="14" t="s">
        <v>247</v>
      </c>
      <c r="L4242" s="14" t="s">
        <v>19901</v>
      </c>
      <c r="M4242" s="14">
        <f t="shared" si="528"/>
        <v>2018</v>
      </c>
      <c r="N4242" s="14">
        <f t="shared" si="529"/>
        <v>12</v>
      </c>
      <c r="O4242" s="14" t="str">
        <f>IFERROR(VLOOKUP(I4242,Lists!$F$2:$G$16,2,FALSE()),"Not Rated")</f>
        <v>Adults</v>
      </c>
      <c r="P4242" s="14">
        <f t="shared" si="530"/>
        <v>29</v>
      </c>
      <c r="Q4242" s="14" t="str">
        <f t="shared" si="531"/>
        <v>United States</v>
      </c>
      <c r="R4242" s="14" t="str">
        <f t="shared" si="532"/>
        <v>|United States|</v>
      </c>
      <c r="S4242" s="14" t="str">
        <f t="shared" si="533"/>
        <v>|Documentaries|</v>
      </c>
      <c r="T4242" s="14" t="str">
        <f t="shared" si="534"/>
        <v>|Unknown|</v>
      </c>
      <c r="U4242" s="14" t="str">
        <f t="shared" si="535"/>
        <v>|Sam Kinison|</v>
      </c>
    </row>
    <row r="4243" spans="1:21">
      <c r="A4243" s="14" t="s">
        <v>19902</v>
      </c>
      <c r="B4243" s="14" t="s">
        <v>48</v>
      </c>
      <c r="C4243" s="14" t="s">
        <v>19903</v>
      </c>
      <c r="D4243" s="14" t="s">
        <v>117</v>
      </c>
      <c r="E4243" s="14" t="s">
        <v>19904</v>
      </c>
      <c r="F4243" s="14" t="s">
        <v>137</v>
      </c>
      <c r="G4243" s="26">
        <v>43465</v>
      </c>
      <c r="H4243" s="14">
        <v>2018</v>
      </c>
      <c r="I4243" s="14" t="s">
        <v>361</v>
      </c>
      <c r="J4243" s="14" t="s">
        <v>1096</v>
      </c>
      <c r="K4243" s="14" t="s">
        <v>5684</v>
      </c>
      <c r="L4243" s="14" t="s">
        <v>19905</v>
      </c>
      <c r="M4243" s="14">
        <f t="shared" si="528"/>
        <v>2018</v>
      </c>
      <c r="N4243" s="14">
        <f t="shared" si="529"/>
        <v>12</v>
      </c>
      <c r="O4243" s="14" t="str">
        <f>IFERROR(VLOOKUP(I4243,Lists!$F$2:$G$16,2,FALSE()),"Not Rated")</f>
        <v>Teens</v>
      </c>
      <c r="P4243" s="14">
        <f t="shared" si="530"/>
        <v>108</v>
      </c>
      <c r="Q4243" s="14" t="str">
        <f t="shared" si="531"/>
        <v>Taiwan</v>
      </c>
      <c r="R4243" s="14" t="str">
        <f t="shared" si="532"/>
        <v>|Taiwan|</v>
      </c>
      <c r="S4243" s="14" t="str">
        <f t="shared" si="533"/>
        <v>|Comedies|Horror Movies|International Movies|</v>
      </c>
      <c r="T4243" s="14" t="str">
        <f t="shared" si="534"/>
        <v>|Unknown|</v>
      </c>
      <c r="U4243" s="14" t="str">
        <f t="shared" si="535"/>
        <v>|Chang Ting-hu|Hong Yan-xiang|Lin He Xuan|Kuo Shu-yao|Law Kar-Ying|Mimi Chu|</v>
      </c>
    </row>
    <row r="4244" spans="1:21">
      <c r="A4244" s="14" t="s">
        <v>19906</v>
      </c>
      <c r="B4244" s="14" t="s">
        <v>48</v>
      </c>
      <c r="C4244" s="14" t="s">
        <v>19907</v>
      </c>
      <c r="D4244" s="14" t="s">
        <v>7671</v>
      </c>
      <c r="E4244" s="14" t="s">
        <v>14362</v>
      </c>
      <c r="F4244" s="14" t="s">
        <v>117</v>
      </c>
      <c r="G4244" s="26">
        <v>43465</v>
      </c>
      <c r="H4244" s="14">
        <v>2018</v>
      </c>
      <c r="I4244" s="14" t="s">
        <v>362</v>
      </c>
      <c r="J4244" s="14" t="s">
        <v>443</v>
      </c>
      <c r="K4244" s="14" t="s">
        <v>258</v>
      </c>
      <c r="L4244" s="14" t="s">
        <v>19908</v>
      </c>
      <c r="M4244" s="14">
        <f t="shared" si="528"/>
        <v>2018</v>
      </c>
      <c r="N4244" s="14">
        <f t="shared" si="529"/>
        <v>12</v>
      </c>
      <c r="O4244" s="14" t="str">
        <f>IFERROR(VLOOKUP(I4244,Lists!$F$2:$G$16,2,FALSE()),"Not Rated")</f>
        <v>Older Kids</v>
      </c>
      <c r="P4244" s="14">
        <f t="shared" si="530"/>
        <v>125</v>
      </c>
      <c r="Q4244" s="14" t="str">
        <f t="shared" si="531"/>
        <v>Unknown</v>
      </c>
      <c r="R4244" s="14" t="str">
        <f t="shared" si="532"/>
        <v>|Unknown|</v>
      </c>
      <c r="S4244" s="14" t="str">
        <f t="shared" si="533"/>
        <v>|Music &amp; Musicals|</v>
      </c>
      <c r="T4244" s="14" t="str">
        <f t="shared" si="534"/>
        <v>|Paul Dugdale|</v>
      </c>
      <c r="U4244" s="14" t="str">
        <f t="shared" si="535"/>
        <v>|Taylor Swift|</v>
      </c>
    </row>
    <row r="4245" spans="1:21">
      <c r="A4245" s="14" t="s">
        <v>19909</v>
      </c>
      <c r="B4245" s="14" t="s">
        <v>48</v>
      </c>
      <c r="C4245" s="14" t="s">
        <v>19910</v>
      </c>
      <c r="D4245" s="14" t="s">
        <v>19911</v>
      </c>
      <c r="E4245" s="14" t="s">
        <v>19912</v>
      </c>
      <c r="F4245" s="14" t="s">
        <v>121</v>
      </c>
      <c r="G4245" s="26">
        <v>43465</v>
      </c>
      <c r="H4245" s="14">
        <v>2018</v>
      </c>
      <c r="I4245" s="14" t="s">
        <v>361</v>
      </c>
      <c r="J4245" s="14" t="s">
        <v>713</v>
      </c>
      <c r="K4245" s="14" t="s">
        <v>699</v>
      </c>
      <c r="L4245" s="14" t="s">
        <v>19913</v>
      </c>
      <c r="M4245" s="14">
        <f t="shared" si="528"/>
        <v>2018</v>
      </c>
      <c r="N4245" s="14">
        <f t="shared" si="529"/>
        <v>12</v>
      </c>
      <c r="O4245" s="14" t="str">
        <f>IFERROR(VLOOKUP(I4245,Lists!$F$2:$G$16,2,FALSE()),"Not Rated")</f>
        <v>Teens</v>
      </c>
      <c r="P4245" s="14">
        <f t="shared" si="530"/>
        <v>100</v>
      </c>
      <c r="Q4245" s="14" t="str">
        <f t="shared" si="531"/>
        <v>Japan</v>
      </c>
      <c r="R4245" s="14" t="str">
        <f t="shared" si="532"/>
        <v>|Japan|</v>
      </c>
      <c r="S4245" s="14" t="str">
        <f t="shared" si="533"/>
        <v>|Action &amp; Adventure|Anime Features|International Movies|</v>
      </c>
      <c r="T4245" s="14" t="str">
        <f t="shared" si="534"/>
        <v>|Noriyuki Abe|</v>
      </c>
      <c r="U4245" s="14" t="str">
        <f t="shared" si="535"/>
        <v>|Yuki Kaji|Sora Amamiya|Misaki Kuno|Aoi Yuki|Tatsuhisa Suzuki|Jun Fukuyama|Yuhei Takagi|Maaya Sakamoto|Tomokazu Sugita|Tsubasa Yonaga|Haruka Tomatsu|Reiko Suzuki|Akio Otsuka|Toshiyuki Morikawa|Yoko Hikasa|Toru Sakurai|Masuo Amada|Takaya Kuroda|Silk Road|</v>
      </c>
    </row>
    <row r="4246" spans="1:21">
      <c r="A4246" s="14" t="s">
        <v>19914</v>
      </c>
      <c r="B4246" s="14" t="s">
        <v>48</v>
      </c>
      <c r="C4246" s="14" t="s">
        <v>19915</v>
      </c>
      <c r="D4246" s="14" t="s">
        <v>19916</v>
      </c>
      <c r="E4246" s="14" t="s">
        <v>19917</v>
      </c>
      <c r="F4246" s="14" t="s">
        <v>115</v>
      </c>
      <c r="G4246" s="26">
        <v>43465</v>
      </c>
      <c r="H4246" s="14">
        <v>1990</v>
      </c>
      <c r="I4246" s="14" t="s">
        <v>360</v>
      </c>
      <c r="J4246" s="14" t="s">
        <v>10879</v>
      </c>
      <c r="K4246" s="14" t="s">
        <v>261</v>
      </c>
      <c r="L4246" s="14" t="s">
        <v>19918</v>
      </c>
      <c r="M4246" s="14">
        <f t="shared" si="528"/>
        <v>2018</v>
      </c>
      <c r="N4246" s="14">
        <f t="shared" si="529"/>
        <v>12</v>
      </c>
      <c r="O4246" s="14" t="str">
        <f>IFERROR(VLOOKUP(I4246,Lists!$F$2:$G$16,2,FALSE()),"Not Rated")</f>
        <v>Adults</v>
      </c>
      <c r="P4246" s="14">
        <f t="shared" si="530"/>
        <v>30</v>
      </c>
      <c r="Q4246" s="14" t="str">
        <f t="shared" si="531"/>
        <v>United States</v>
      </c>
      <c r="R4246" s="14" t="str">
        <f t="shared" si="532"/>
        <v>|United States|</v>
      </c>
      <c r="S4246" s="14" t="str">
        <f t="shared" si="533"/>
        <v>|Stand-Up Comedy|</v>
      </c>
      <c r="T4246" s="14" t="str">
        <f t="shared" si="534"/>
        <v>|Ellen Brown|</v>
      </c>
      <c r="U4246" s="14" t="str">
        <f t="shared" si="535"/>
        <v>|Tim Allen|</v>
      </c>
    </row>
    <row r="4247" spans="1:21">
      <c r="A4247" s="14" t="s">
        <v>19919</v>
      </c>
      <c r="B4247" s="14" t="s">
        <v>48</v>
      </c>
      <c r="C4247" s="14" t="s">
        <v>19920</v>
      </c>
      <c r="D4247" s="14" t="s">
        <v>117</v>
      </c>
      <c r="E4247" s="14" t="s">
        <v>19917</v>
      </c>
      <c r="F4247" s="14" t="s">
        <v>115</v>
      </c>
      <c r="G4247" s="26">
        <v>43465</v>
      </c>
      <c r="H4247" s="14">
        <v>1991</v>
      </c>
      <c r="I4247" s="14" t="s">
        <v>360</v>
      </c>
      <c r="J4247" s="14" t="s">
        <v>10879</v>
      </c>
      <c r="K4247" s="14" t="s">
        <v>261</v>
      </c>
      <c r="L4247" s="14" t="s">
        <v>19921</v>
      </c>
      <c r="M4247" s="14">
        <f t="shared" si="528"/>
        <v>2018</v>
      </c>
      <c r="N4247" s="14">
        <f t="shared" si="529"/>
        <v>12</v>
      </c>
      <c r="O4247" s="14" t="str">
        <f>IFERROR(VLOOKUP(I4247,Lists!$F$2:$G$16,2,FALSE()),"Not Rated")</f>
        <v>Adults</v>
      </c>
      <c r="P4247" s="14">
        <f t="shared" si="530"/>
        <v>30</v>
      </c>
      <c r="Q4247" s="14" t="str">
        <f t="shared" si="531"/>
        <v>United States</v>
      </c>
      <c r="R4247" s="14" t="str">
        <f t="shared" si="532"/>
        <v>|United States|</v>
      </c>
      <c r="S4247" s="14" t="str">
        <f t="shared" si="533"/>
        <v>|Stand-Up Comedy|</v>
      </c>
      <c r="T4247" s="14" t="str">
        <f t="shared" si="534"/>
        <v>|Unknown|</v>
      </c>
      <c r="U4247" s="14" t="str">
        <f t="shared" si="535"/>
        <v>|Tim Allen|</v>
      </c>
    </row>
    <row r="4248" spans="1:21">
      <c r="A4248" s="14" t="s">
        <v>19922</v>
      </c>
      <c r="B4248" s="14" t="s">
        <v>48</v>
      </c>
      <c r="C4248" s="14" t="s">
        <v>19923</v>
      </c>
      <c r="D4248" s="14" t="s">
        <v>19924</v>
      </c>
      <c r="E4248" s="14" t="s">
        <v>19925</v>
      </c>
      <c r="F4248" s="14" t="s">
        <v>118</v>
      </c>
      <c r="G4248" s="26">
        <v>43465</v>
      </c>
      <c r="H4248" s="14">
        <v>2011</v>
      </c>
      <c r="I4248" s="14" t="s">
        <v>360</v>
      </c>
      <c r="J4248" s="14" t="s">
        <v>9626</v>
      </c>
      <c r="K4248" s="14" t="s">
        <v>19926</v>
      </c>
      <c r="L4248" s="14" t="s">
        <v>19927</v>
      </c>
      <c r="M4248" s="14">
        <f t="shared" si="528"/>
        <v>2018</v>
      </c>
      <c r="N4248" s="14">
        <f t="shared" si="529"/>
        <v>12</v>
      </c>
      <c r="O4248" s="14" t="str">
        <f>IFERROR(VLOOKUP(I4248,Lists!$F$2:$G$16,2,FALSE()),"Not Rated")</f>
        <v>Adults</v>
      </c>
      <c r="P4248" s="14">
        <f t="shared" si="530"/>
        <v>146</v>
      </c>
      <c r="Q4248" s="14" t="str">
        <f t="shared" si="531"/>
        <v>United Kingdom</v>
      </c>
      <c r="R4248" s="14" t="str">
        <f t="shared" si="532"/>
        <v>|United Kingdom|</v>
      </c>
      <c r="S4248" s="14" t="str">
        <f t="shared" si="533"/>
        <v>|Music &amp; Musicals|Stand-Up Comedy|</v>
      </c>
      <c r="T4248" s="14" t="str">
        <f t="shared" si="534"/>
        <v>|Matt Askem|</v>
      </c>
      <c r="U4248" s="14" t="str">
        <f t="shared" si="535"/>
        <v>|Tim Minchin|Jules Buckley|</v>
      </c>
    </row>
    <row r="4249" spans="1:21">
      <c r="A4249" s="14" t="s">
        <v>19928</v>
      </c>
      <c r="B4249" s="14" t="s">
        <v>48</v>
      </c>
      <c r="C4249" s="14" t="s">
        <v>19929</v>
      </c>
      <c r="D4249" s="14" t="s">
        <v>19924</v>
      </c>
      <c r="E4249" s="14" t="s">
        <v>19930</v>
      </c>
      <c r="F4249" s="14" t="s">
        <v>118</v>
      </c>
      <c r="G4249" s="26">
        <v>43465</v>
      </c>
      <c r="H4249" s="14">
        <v>2008</v>
      </c>
      <c r="I4249" s="14" t="s">
        <v>360</v>
      </c>
      <c r="J4249" s="14" t="s">
        <v>474</v>
      </c>
      <c r="K4249" s="14" t="s">
        <v>19926</v>
      </c>
      <c r="L4249" s="14" t="s">
        <v>19931</v>
      </c>
      <c r="M4249" s="14">
        <f t="shared" si="528"/>
        <v>2018</v>
      </c>
      <c r="N4249" s="14">
        <f t="shared" si="529"/>
        <v>12</v>
      </c>
      <c r="O4249" s="14" t="str">
        <f>IFERROR(VLOOKUP(I4249,Lists!$F$2:$G$16,2,FALSE()),"Not Rated")</f>
        <v>Adults</v>
      </c>
      <c r="P4249" s="14">
        <f t="shared" si="530"/>
        <v>127</v>
      </c>
      <c r="Q4249" s="14" t="str">
        <f t="shared" si="531"/>
        <v>United Kingdom</v>
      </c>
      <c r="R4249" s="14" t="str">
        <f t="shared" si="532"/>
        <v>|United Kingdom|</v>
      </c>
      <c r="S4249" s="14" t="str">
        <f t="shared" si="533"/>
        <v>|Music &amp; Musicals|Stand-Up Comedy|</v>
      </c>
      <c r="T4249" s="14" t="str">
        <f t="shared" si="534"/>
        <v>|Matt Askem|</v>
      </c>
      <c r="U4249" s="14" t="str">
        <f t="shared" si="535"/>
        <v>|Tim Minchin|</v>
      </c>
    </row>
    <row r="4250" spans="1:21">
      <c r="A4250" s="14" t="s">
        <v>19932</v>
      </c>
      <c r="B4250" s="14" t="s">
        <v>48</v>
      </c>
      <c r="C4250" s="14" t="s">
        <v>19933</v>
      </c>
      <c r="D4250" s="14" t="s">
        <v>294</v>
      </c>
      <c r="E4250" s="14" t="s">
        <v>19934</v>
      </c>
      <c r="F4250" s="14" t="s">
        <v>115</v>
      </c>
      <c r="G4250" s="26">
        <v>43465</v>
      </c>
      <c r="H4250" s="14">
        <v>2012</v>
      </c>
      <c r="I4250" s="14" t="s">
        <v>360</v>
      </c>
      <c r="J4250" s="14" t="s">
        <v>2838</v>
      </c>
      <c r="K4250" s="14" t="s">
        <v>261</v>
      </c>
      <c r="L4250" s="14" t="s">
        <v>19935</v>
      </c>
      <c r="M4250" s="14">
        <f t="shared" si="528"/>
        <v>2018</v>
      </c>
      <c r="N4250" s="14">
        <f t="shared" si="529"/>
        <v>12</v>
      </c>
      <c r="O4250" s="14" t="str">
        <f>IFERROR(VLOOKUP(I4250,Lists!$F$2:$G$16,2,FALSE()),"Not Rated")</f>
        <v>Adults</v>
      </c>
      <c r="P4250" s="14">
        <f t="shared" si="530"/>
        <v>46</v>
      </c>
      <c r="Q4250" s="14" t="str">
        <f t="shared" si="531"/>
        <v>United States</v>
      </c>
      <c r="R4250" s="14" t="str">
        <f t="shared" si="532"/>
        <v>|United States|</v>
      </c>
      <c r="S4250" s="14" t="str">
        <f t="shared" si="533"/>
        <v>|Stand-Up Comedy|</v>
      </c>
      <c r="T4250" s="14" t="str">
        <f t="shared" si="534"/>
        <v>|Jay Chapman|</v>
      </c>
      <c r="U4250" s="14" t="str">
        <f t="shared" si="535"/>
        <v>|Todd Glass|</v>
      </c>
    </row>
    <row r="4251" spans="1:21">
      <c r="A4251" s="14" t="s">
        <v>19936</v>
      </c>
      <c r="B4251" s="14" t="s">
        <v>48</v>
      </c>
      <c r="C4251" s="14" t="s">
        <v>19937</v>
      </c>
      <c r="D4251" s="14" t="s">
        <v>19938</v>
      </c>
      <c r="E4251" s="14" t="s">
        <v>14257</v>
      </c>
      <c r="F4251" s="14" t="s">
        <v>115</v>
      </c>
      <c r="G4251" s="26">
        <v>43465</v>
      </c>
      <c r="H4251" s="14">
        <v>2011</v>
      </c>
      <c r="I4251" s="14" t="s">
        <v>361</v>
      </c>
      <c r="J4251" s="14" t="s">
        <v>7647</v>
      </c>
      <c r="K4251" s="14" t="s">
        <v>261</v>
      </c>
      <c r="L4251" s="14" t="s">
        <v>19939</v>
      </c>
      <c r="M4251" s="14">
        <f t="shared" si="528"/>
        <v>2018</v>
      </c>
      <c r="N4251" s="14">
        <f t="shared" si="529"/>
        <v>12</v>
      </c>
      <c r="O4251" s="14" t="str">
        <f>IFERROR(VLOOKUP(I4251,Lists!$F$2:$G$16,2,FALSE()),"Not Rated")</f>
        <v>Teens</v>
      </c>
      <c r="P4251" s="14">
        <f t="shared" si="530"/>
        <v>57</v>
      </c>
      <c r="Q4251" s="14" t="str">
        <f t="shared" si="531"/>
        <v>United States</v>
      </c>
      <c r="R4251" s="14" t="str">
        <f t="shared" si="532"/>
        <v>|United States|</v>
      </c>
      <c r="S4251" s="14" t="str">
        <f t="shared" si="533"/>
        <v>|Stand-Up Comedy|</v>
      </c>
      <c r="T4251" s="14" t="str">
        <f t="shared" si="534"/>
        <v>|Rob Zombie|</v>
      </c>
      <c r="U4251" s="14" t="str">
        <f t="shared" si="535"/>
        <v>|Tom Papa|</v>
      </c>
    </row>
    <row r="4252" spans="1:21">
      <c r="A4252" s="14" t="s">
        <v>19940</v>
      </c>
      <c r="B4252" s="14" t="s">
        <v>49</v>
      </c>
      <c r="C4252" s="14" t="s">
        <v>19941</v>
      </c>
      <c r="D4252" s="14" t="s">
        <v>117</v>
      </c>
      <c r="E4252" s="14" t="s">
        <v>117</v>
      </c>
      <c r="F4252" s="14" t="s">
        <v>117</v>
      </c>
      <c r="G4252" s="26">
        <v>43464</v>
      </c>
      <c r="H4252" s="14">
        <v>1925</v>
      </c>
      <c r="I4252" s="14" t="s">
        <v>361</v>
      </c>
      <c r="J4252" s="14" t="s">
        <v>105</v>
      </c>
      <c r="K4252" s="14" t="s">
        <v>62</v>
      </c>
      <c r="L4252" s="14" t="s">
        <v>19942</v>
      </c>
      <c r="M4252" s="14">
        <f t="shared" si="528"/>
        <v>2018</v>
      </c>
      <c r="N4252" s="14">
        <f t="shared" si="529"/>
        <v>12</v>
      </c>
      <c r="O4252" s="14" t="str">
        <f>IFERROR(VLOOKUP(I4252,Lists!$F$2:$G$16,2,FALSE()),"Not Rated")</f>
        <v>Teens</v>
      </c>
      <c r="P4252" s="14">
        <f t="shared" si="530"/>
        <v>1</v>
      </c>
      <c r="Q4252" s="14" t="str">
        <f t="shared" si="531"/>
        <v>Unknown</v>
      </c>
      <c r="R4252" s="14" t="str">
        <f t="shared" si="532"/>
        <v>|Unknown|</v>
      </c>
      <c r="S4252" s="14" t="str">
        <f t="shared" si="533"/>
        <v>|TV Shows|</v>
      </c>
      <c r="T4252" s="14" t="str">
        <f t="shared" si="534"/>
        <v>|Unknown|</v>
      </c>
      <c r="U4252" s="14" t="str">
        <f t="shared" si="535"/>
        <v>|Unknown|</v>
      </c>
    </row>
    <row r="4253" spans="1:21">
      <c r="A4253" s="14" t="s">
        <v>19943</v>
      </c>
      <c r="B4253" s="14" t="s">
        <v>49</v>
      </c>
      <c r="C4253" s="14" t="s">
        <v>19944</v>
      </c>
      <c r="D4253" s="14" t="s">
        <v>117</v>
      </c>
      <c r="E4253" s="14" t="s">
        <v>19945</v>
      </c>
      <c r="F4253" s="14" t="s">
        <v>139</v>
      </c>
      <c r="G4253" s="26">
        <v>43463</v>
      </c>
      <c r="H4253" s="14">
        <v>2018</v>
      </c>
      <c r="I4253" s="14" t="s">
        <v>360</v>
      </c>
      <c r="J4253" s="14" t="s">
        <v>105</v>
      </c>
      <c r="K4253" s="14" t="s">
        <v>1470</v>
      </c>
      <c r="L4253" s="14" t="s">
        <v>19946</v>
      </c>
      <c r="M4253" s="14">
        <f t="shared" si="528"/>
        <v>2018</v>
      </c>
      <c r="N4253" s="14">
        <f t="shared" si="529"/>
        <v>12</v>
      </c>
      <c r="O4253" s="14" t="str">
        <f>IFERROR(VLOOKUP(I4253,Lists!$F$2:$G$16,2,FALSE()),"Not Rated")</f>
        <v>Adults</v>
      </c>
      <c r="P4253" s="14">
        <f t="shared" si="530"/>
        <v>1</v>
      </c>
      <c r="Q4253" s="14" t="str">
        <f t="shared" si="531"/>
        <v>Thailand</v>
      </c>
      <c r="R4253" s="14" t="str">
        <f t="shared" si="532"/>
        <v>|Thailand|</v>
      </c>
      <c r="S4253" s="14" t="str">
        <f t="shared" si="533"/>
        <v>|Crime TV Shows|International TV Shows|TV Dramas|</v>
      </c>
      <c r="T4253" s="14" t="str">
        <f t="shared" si="534"/>
        <v>|Unknown|</v>
      </c>
      <c r="U4253" s="14" t="str">
        <f t="shared" si="535"/>
        <v>|Songsit Roongnophakunsri|Saksit Tangtong|Kathaleeya McIntosh|Sopitnapa Choompanee|Apasiri Nitibhon|Phollawat Manuprasert|Nappon Gomarachun|Patravadi Mejudhon|Kejmanee Wattanasin|Supoj Chancharoen|Pimmara Charoenpakdee|Thanapob Leeratanakajorn|Kritsanapoom Pibulsonggram|Teeradon Supapunpinyo|Kongyingyong Chonlathorn|Lapat Ngamchaweng|Sivakorn Adulsuttikul|Paris Intarakomalyasut|Jackrin Kungwankiatichai|Vachirawich Aranthanawong|Sawanya Paisarnpayak|Kanyawee Songmuang|Pitisak Yaowananon|Chavalit Chittanant|Thaneth Warakulnukroh|</v>
      </c>
    </row>
    <row r="4254" spans="1:21">
      <c r="A4254" s="14" t="s">
        <v>19947</v>
      </c>
      <c r="B4254" s="14" t="s">
        <v>48</v>
      </c>
      <c r="C4254" s="14" t="s">
        <v>19948</v>
      </c>
      <c r="D4254" s="14" t="s">
        <v>19949</v>
      </c>
      <c r="E4254" s="14" t="s">
        <v>19950</v>
      </c>
      <c r="F4254" s="14" t="s">
        <v>19951</v>
      </c>
      <c r="G4254" s="26">
        <v>43462</v>
      </c>
      <c r="H4254" s="14">
        <v>2018</v>
      </c>
      <c r="I4254" s="14" t="s">
        <v>360</v>
      </c>
      <c r="J4254" s="14" t="s">
        <v>682</v>
      </c>
      <c r="K4254" s="14" t="s">
        <v>475</v>
      </c>
      <c r="L4254" s="14" t="s">
        <v>19952</v>
      </c>
      <c r="M4254" s="14">
        <f t="shared" si="528"/>
        <v>2018</v>
      </c>
      <c r="N4254" s="14">
        <f t="shared" si="529"/>
        <v>12</v>
      </c>
      <c r="O4254" s="14" t="str">
        <f>IFERROR(VLOOKUP(I4254,Lists!$F$2:$G$16,2,FALSE()),"Not Rated")</f>
        <v>Adults</v>
      </c>
      <c r="P4254" s="14">
        <f t="shared" si="530"/>
        <v>122</v>
      </c>
      <c r="Q4254" s="14" t="str">
        <f t="shared" si="531"/>
        <v>Uruguay</v>
      </c>
      <c r="R4254" s="14" t="str">
        <f t="shared" si="532"/>
        <v>|Uruguay|Argentina|Spain|</v>
      </c>
      <c r="S4254" s="14" t="str">
        <f t="shared" si="533"/>
        <v>|Dramas|International Movies|</v>
      </c>
      <c r="T4254" s="14" t="str">
        <f t="shared" si="534"/>
        <v>|Álvaro Brechner|</v>
      </c>
      <c r="U4254" s="14" t="str">
        <f t="shared" si="535"/>
        <v>|Antonio de la Torre|Chino Darín|Alfonso Tort|Soledad Villamil|César Troncoso|Silvia Pérez Cruz|César Bordón|Mirella Pascual|Nidia Telles|Eduardo Recabarren|</v>
      </c>
    </row>
    <row r="4255" spans="1:21">
      <c r="A4255" s="14" t="s">
        <v>19953</v>
      </c>
      <c r="B4255" s="14" t="s">
        <v>48</v>
      </c>
      <c r="C4255" s="14" t="s">
        <v>19954</v>
      </c>
      <c r="D4255" s="14" t="s">
        <v>117</v>
      </c>
      <c r="E4255" s="14" t="s">
        <v>19955</v>
      </c>
      <c r="F4255" s="14" t="s">
        <v>115</v>
      </c>
      <c r="G4255" s="26">
        <v>43462</v>
      </c>
      <c r="H4255" s="14">
        <v>2018</v>
      </c>
      <c r="I4255" s="14" t="s">
        <v>360</v>
      </c>
      <c r="J4255" s="14" t="s">
        <v>19956</v>
      </c>
      <c r="K4255" s="14" t="s">
        <v>5047</v>
      </c>
      <c r="L4255" s="14" t="s">
        <v>19957</v>
      </c>
      <c r="M4255" s="14">
        <f t="shared" si="528"/>
        <v>2018</v>
      </c>
      <c r="N4255" s="14">
        <f t="shared" si="529"/>
        <v>12</v>
      </c>
      <c r="O4255" s="14" t="str">
        <f>IFERROR(VLOOKUP(I4255,Lists!$F$2:$G$16,2,FALSE()),"Not Rated")</f>
        <v>Adults</v>
      </c>
      <c r="P4255" s="14">
        <f t="shared" si="530"/>
        <v>312</v>
      </c>
      <c r="Q4255" s="14" t="str">
        <f t="shared" si="531"/>
        <v>United States</v>
      </c>
      <c r="R4255" s="14" t="str">
        <f t="shared" si="532"/>
        <v>|United States|</v>
      </c>
      <c r="S4255" s="14" t="str">
        <f t="shared" si="533"/>
        <v>|Dramas|International Movies|Sci-Fi &amp; Fantasy|</v>
      </c>
      <c r="T4255" s="14" t="str">
        <f t="shared" si="534"/>
        <v>|Unknown|</v>
      </c>
      <c r="U4255" s="14" t="str">
        <f t="shared" si="535"/>
        <v>|Fionn Whitehead|Will Poulter|Craig Parkinson|Alice Lowe|Asim Chaudhry|</v>
      </c>
    </row>
    <row r="4256" spans="1:21">
      <c r="A4256" s="14" t="s">
        <v>19958</v>
      </c>
      <c r="B4256" s="14" t="s">
        <v>49</v>
      </c>
      <c r="C4256" s="14" t="s">
        <v>19959</v>
      </c>
      <c r="D4256" s="14" t="s">
        <v>117</v>
      </c>
      <c r="E4256" s="14" t="s">
        <v>19960</v>
      </c>
      <c r="F4256" s="14" t="s">
        <v>151</v>
      </c>
      <c r="G4256" s="26">
        <v>43462</v>
      </c>
      <c r="H4256" s="14">
        <v>2015</v>
      </c>
      <c r="I4256" s="14" t="s">
        <v>360</v>
      </c>
      <c r="J4256" s="14" t="s">
        <v>105</v>
      </c>
      <c r="K4256" s="14" t="s">
        <v>2384</v>
      </c>
      <c r="L4256" s="14" t="s">
        <v>19961</v>
      </c>
      <c r="M4256" s="14">
        <f t="shared" si="528"/>
        <v>2018</v>
      </c>
      <c r="N4256" s="14">
        <f t="shared" si="529"/>
        <v>12</v>
      </c>
      <c r="O4256" s="14" t="str">
        <f>IFERROR(VLOOKUP(I4256,Lists!$F$2:$G$16,2,FALSE()),"Not Rated")</f>
        <v>Adults</v>
      </c>
      <c r="P4256" s="14">
        <f t="shared" si="530"/>
        <v>1</v>
      </c>
      <c r="Q4256" s="14" t="str">
        <f t="shared" si="531"/>
        <v>Israel</v>
      </c>
      <c r="R4256" s="14" t="str">
        <f t="shared" si="532"/>
        <v>|Israel|</v>
      </c>
      <c r="S4256" s="14" t="str">
        <f t="shared" si="533"/>
        <v>|Crime TV Shows|International TV Shows|TV Comedies|</v>
      </c>
      <c r="T4256" s="14" t="str">
        <f t="shared" si="534"/>
        <v>|Unknown|</v>
      </c>
      <c r="U4256" s="14" t="str">
        <f t="shared" si="535"/>
        <v>|Moshe Ivgy|Guy Loel|Yuval Semo|Yigal Adika|Avi Shnaidman|Vered Feldman|Liora Rivlin|</v>
      </c>
    </row>
    <row r="4257" spans="1:21">
      <c r="A4257" s="14" t="s">
        <v>19962</v>
      </c>
      <c r="B4257" s="14" t="s">
        <v>48</v>
      </c>
      <c r="C4257" s="14" t="s">
        <v>19963</v>
      </c>
      <c r="D4257" s="14" t="s">
        <v>19964</v>
      </c>
      <c r="E4257" s="14" t="s">
        <v>19965</v>
      </c>
      <c r="F4257" s="14" t="s">
        <v>116</v>
      </c>
      <c r="G4257" s="26">
        <v>43462</v>
      </c>
      <c r="H4257" s="14">
        <v>2012</v>
      </c>
      <c r="I4257" s="14" t="s">
        <v>360</v>
      </c>
      <c r="J4257" s="14" t="s">
        <v>1226</v>
      </c>
      <c r="K4257" s="14" t="s">
        <v>861</v>
      </c>
      <c r="L4257" s="14" t="s">
        <v>19966</v>
      </c>
      <c r="M4257" s="14">
        <f t="shared" si="528"/>
        <v>2018</v>
      </c>
      <c r="N4257" s="14">
        <f t="shared" si="529"/>
        <v>12</v>
      </c>
      <c r="O4257" s="14" t="str">
        <f>IFERROR(VLOOKUP(I4257,Lists!$F$2:$G$16,2,FALSE()),"Not Rated")</f>
        <v>Adults</v>
      </c>
      <c r="P4257" s="14">
        <f t="shared" si="530"/>
        <v>109</v>
      </c>
      <c r="Q4257" s="14" t="str">
        <f t="shared" si="531"/>
        <v>India</v>
      </c>
      <c r="R4257" s="14" t="str">
        <f t="shared" si="532"/>
        <v>|India|</v>
      </c>
      <c r="S4257" s="14" t="str">
        <f t="shared" si="533"/>
        <v>|Action &amp; Adventure|Comedies|Dramas|</v>
      </c>
      <c r="T4257" s="14" t="str">
        <f t="shared" si="534"/>
        <v>|Rakesh Mehta|</v>
      </c>
      <c r="U4257" s="14" t="str">
        <f t="shared" si="535"/>
        <v>|Kay Kay Menon|Ranvir Shorey|Manu Rishi Chadha|Pradhuman Singh|Neha Bhasin|Jackie Shroff|Asrani|Neeraj Vora|Sharat Saxena|Tom Alter|</v>
      </c>
    </row>
    <row r="4258" spans="1:21">
      <c r="A4258" s="14" t="s">
        <v>19967</v>
      </c>
      <c r="B4258" s="14" t="s">
        <v>49</v>
      </c>
      <c r="C4258" s="14" t="s">
        <v>19968</v>
      </c>
      <c r="D4258" s="14" t="s">
        <v>117</v>
      </c>
      <c r="E4258" s="14" t="s">
        <v>117</v>
      </c>
      <c r="F4258" s="14" t="s">
        <v>115</v>
      </c>
      <c r="G4258" s="26">
        <v>43462</v>
      </c>
      <c r="H4258" s="14">
        <v>2018</v>
      </c>
      <c r="I4258" s="14" t="s">
        <v>360</v>
      </c>
      <c r="J4258" s="14" t="s">
        <v>105</v>
      </c>
      <c r="K4258" s="14" t="s">
        <v>2015</v>
      </c>
      <c r="L4258" s="14" t="s">
        <v>19969</v>
      </c>
      <c r="M4258" s="14">
        <f t="shared" si="528"/>
        <v>2018</v>
      </c>
      <c r="N4258" s="14">
        <f t="shared" si="529"/>
        <v>12</v>
      </c>
      <c r="O4258" s="14" t="str">
        <f>IFERROR(VLOOKUP(I4258,Lists!$F$2:$G$16,2,FALSE()),"Not Rated")</f>
        <v>Adults</v>
      </c>
      <c r="P4258" s="14">
        <f t="shared" si="530"/>
        <v>1</v>
      </c>
      <c r="Q4258" s="14" t="str">
        <f t="shared" si="531"/>
        <v>United States</v>
      </c>
      <c r="R4258" s="14" t="str">
        <f t="shared" si="532"/>
        <v>|United States|</v>
      </c>
      <c r="S4258" s="14" t="str">
        <f t="shared" si="533"/>
        <v>|Crime TV Shows|Docuseries|</v>
      </c>
      <c r="T4258" s="14" t="str">
        <f t="shared" si="534"/>
        <v>|Unknown|</v>
      </c>
      <c r="U4258" s="14" t="str">
        <f t="shared" si="535"/>
        <v>|Unknown|</v>
      </c>
    </row>
    <row r="4259" spans="1:21">
      <c r="A4259" s="14" t="s">
        <v>19970</v>
      </c>
      <c r="B4259" s="14" t="s">
        <v>49</v>
      </c>
      <c r="C4259" s="14" t="s">
        <v>19971</v>
      </c>
      <c r="D4259" s="14" t="s">
        <v>117</v>
      </c>
      <c r="E4259" s="14" t="s">
        <v>19972</v>
      </c>
      <c r="F4259" s="14" t="s">
        <v>116</v>
      </c>
      <c r="G4259" s="26">
        <v>43462</v>
      </c>
      <c r="H4259" s="14">
        <v>2018</v>
      </c>
      <c r="I4259" s="14" t="s">
        <v>361</v>
      </c>
      <c r="J4259" s="14" t="s">
        <v>105</v>
      </c>
      <c r="K4259" s="14" t="s">
        <v>1844</v>
      </c>
      <c r="L4259" s="14" t="s">
        <v>19973</v>
      </c>
      <c r="M4259" s="14">
        <f t="shared" si="528"/>
        <v>2018</v>
      </c>
      <c r="N4259" s="14">
        <f t="shared" si="529"/>
        <v>12</v>
      </c>
      <c r="O4259" s="14" t="str">
        <f>IFERROR(VLOOKUP(I4259,Lists!$F$2:$G$16,2,FALSE()),"Not Rated")</f>
        <v>Teens</v>
      </c>
      <c r="P4259" s="14">
        <f t="shared" si="530"/>
        <v>1</v>
      </c>
      <c r="Q4259" s="14" t="str">
        <f t="shared" si="531"/>
        <v>India</v>
      </c>
      <c r="R4259" s="14" t="str">
        <f t="shared" si="532"/>
        <v>|India|</v>
      </c>
      <c r="S4259" s="14" t="str">
        <f t="shared" si="533"/>
        <v>|International TV Shows|TV Dramas|Teen TV Shows|</v>
      </c>
      <c r="T4259" s="14" t="str">
        <f t="shared" si="534"/>
        <v>|Unknown|</v>
      </c>
      <c r="U4259" s="14" t="str">
        <f t="shared" si="535"/>
        <v>|Mohammad Samad|Yash Shashank Dholye|Rajesh Tailang|Mahesh Manjrekar|Karanvir Malhotra|Ratna Pathak Shah|Akshay Oberoi|</v>
      </c>
    </row>
    <row r="4260" spans="1:21">
      <c r="A4260" s="14" t="s">
        <v>19974</v>
      </c>
      <c r="B4260" s="14" t="s">
        <v>48</v>
      </c>
      <c r="C4260" s="14" t="s">
        <v>19975</v>
      </c>
      <c r="D4260" s="14" t="s">
        <v>19976</v>
      </c>
      <c r="E4260" s="14" t="s">
        <v>117</v>
      </c>
      <c r="F4260" s="14" t="s">
        <v>117</v>
      </c>
      <c r="G4260" s="26">
        <v>43462</v>
      </c>
      <c r="H4260" s="14">
        <v>2018</v>
      </c>
      <c r="I4260" s="14" t="s">
        <v>361</v>
      </c>
      <c r="J4260" s="14" t="s">
        <v>4548</v>
      </c>
      <c r="K4260" s="14" t="s">
        <v>496</v>
      </c>
      <c r="L4260" s="14" t="s">
        <v>19977</v>
      </c>
      <c r="M4260" s="14">
        <f t="shared" si="528"/>
        <v>2018</v>
      </c>
      <c r="N4260" s="14">
        <f t="shared" si="529"/>
        <v>12</v>
      </c>
      <c r="O4260" s="14" t="str">
        <f>IFERROR(VLOOKUP(I4260,Lists!$F$2:$G$16,2,FALSE()),"Not Rated")</f>
        <v>Teens</v>
      </c>
      <c r="P4260" s="14">
        <f t="shared" si="530"/>
        <v>73</v>
      </c>
      <c r="Q4260" s="14" t="str">
        <f t="shared" si="531"/>
        <v>Unknown</v>
      </c>
      <c r="R4260" s="14" t="str">
        <f t="shared" si="532"/>
        <v>|Unknown|</v>
      </c>
      <c r="S4260" s="14" t="str">
        <f t="shared" si="533"/>
        <v>|Documentaries|International Movies|</v>
      </c>
      <c r="T4260" s="14" t="str">
        <f t="shared" si="534"/>
        <v>|Eduardo Chauvet|</v>
      </c>
      <c r="U4260" s="14" t="str">
        <f t="shared" si="535"/>
        <v>|Unknown|</v>
      </c>
    </row>
    <row r="4261" spans="1:21">
      <c r="A4261" s="14" t="s">
        <v>19978</v>
      </c>
      <c r="B4261" s="14" t="s">
        <v>48</v>
      </c>
      <c r="C4261" s="14" t="s">
        <v>19979</v>
      </c>
      <c r="D4261" s="14" t="s">
        <v>19980</v>
      </c>
      <c r="E4261" s="14" t="s">
        <v>19981</v>
      </c>
      <c r="F4261" s="14" t="s">
        <v>122</v>
      </c>
      <c r="G4261" s="26">
        <v>43462</v>
      </c>
      <c r="H4261" s="14">
        <v>2018</v>
      </c>
      <c r="I4261" s="14" t="s">
        <v>360</v>
      </c>
      <c r="J4261" s="14" t="s">
        <v>624</v>
      </c>
      <c r="K4261" s="14" t="s">
        <v>605</v>
      </c>
      <c r="L4261" s="14" t="s">
        <v>19982</v>
      </c>
      <c r="M4261" s="14">
        <f t="shared" si="528"/>
        <v>2018</v>
      </c>
      <c r="N4261" s="14">
        <f t="shared" si="529"/>
        <v>12</v>
      </c>
      <c r="O4261" s="14" t="str">
        <f>IFERROR(VLOOKUP(I4261,Lists!$F$2:$G$16,2,FALSE()),"Not Rated")</f>
        <v>Adults</v>
      </c>
      <c r="P4261" s="14">
        <f t="shared" si="530"/>
        <v>96</v>
      </c>
      <c r="Q4261" s="14" t="str">
        <f t="shared" si="531"/>
        <v>Spain</v>
      </c>
      <c r="R4261" s="14" t="str">
        <f t="shared" si="532"/>
        <v>|Spain|</v>
      </c>
      <c r="S4261" s="14" t="str">
        <f t="shared" si="533"/>
        <v>|Dramas|International Movies|Thrillers|</v>
      </c>
      <c r="T4261" s="14" t="str">
        <f t="shared" si="534"/>
        <v>|Gonzalo Bendala|</v>
      </c>
      <c r="U4261" s="14" t="str">
        <f t="shared" si="535"/>
        <v>|Julián Villagrán|Marian Álvarez|Ester Expósito|Sira Alonso de Alarcón|Asia Ortega|Daniel Jumillas|Christian Mulas|</v>
      </c>
    </row>
    <row r="4262" spans="1:21">
      <c r="A4262" s="14" t="s">
        <v>19983</v>
      </c>
      <c r="B4262" s="14" t="s">
        <v>49</v>
      </c>
      <c r="C4262" s="14" t="s">
        <v>19984</v>
      </c>
      <c r="D4262" s="14" t="s">
        <v>117</v>
      </c>
      <c r="E4262" s="14" t="s">
        <v>6591</v>
      </c>
      <c r="F4262" s="14" t="s">
        <v>115</v>
      </c>
      <c r="G4262" s="26">
        <v>43458</v>
      </c>
      <c r="H4262" s="14">
        <v>2018</v>
      </c>
      <c r="I4262" s="14" t="s">
        <v>362</v>
      </c>
      <c r="J4262" s="14" t="s">
        <v>105</v>
      </c>
      <c r="K4262" s="14" t="s">
        <v>2400</v>
      </c>
      <c r="L4262" s="14" t="s">
        <v>19985</v>
      </c>
      <c r="M4262" s="14">
        <f t="shared" si="528"/>
        <v>2018</v>
      </c>
      <c r="N4262" s="14">
        <f t="shared" si="529"/>
        <v>12</v>
      </c>
      <c r="O4262" s="14" t="str">
        <f>IFERROR(VLOOKUP(I4262,Lists!$F$2:$G$16,2,FALSE()),"Not Rated")</f>
        <v>Older Kids</v>
      </c>
      <c r="P4262" s="14">
        <f t="shared" si="530"/>
        <v>1</v>
      </c>
      <c r="Q4262" s="14" t="str">
        <f t="shared" si="531"/>
        <v>United States</v>
      </c>
      <c r="R4262" s="14" t="str">
        <f t="shared" si="532"/>
        <v>|United States|</v>
      </c>
      <c r="S4262" s="14" t="str">
        <f t="shared" si="533"/>
        <v>|Stand-Up Comedy &amp; Talk Shows|TV Comedies|</v>
      </c>
      <c r="T4262" s="14" t="str">
        <f t="shared" si="534"/>
        <v>|Unknown|</v>
      </c>
      <c r="U4262" s="14" t="str">
        <f t="shared" si="535"/>
        <v>|Brian Regan|</v>
      </c>
    </row>
    <row r="4263" spans="1:21">
      <c r="A4263" s="14" t="s">
        <v>19986</v>
      </c>
      <c r="B4263" s="14" t="s">
        <v>49</v>
      </c>
      <c r="C4263" s="14" t="s">
        <v>19987</v>
      </c>
      <c r="D4263" s="14" t="s">
        <v>117</v>
      </c>
      <c r="E4263" s="14" t="s">
        <v>19988</v>
      </c>
      <c r="F4263" s="14" t="s">
        <v>137</v>
      </c>
      <c r="G4263" s="26">
        <v>43458</v>
      </c>
      <c r="H4263" s="14">
        <v>2011</v>
      </c>
      <c r="I4263" s="14" t="s">
        <v>361</v>
      </c>
      <c r="J4263" s="14" t="s">
        <v>105</v>
      </c>
      <c r="K4263" s="14" t="s">
        <v>424</v>
      </c>
      <c r="L4263" s="14" t="s">
        <v>19989</v>
      </c>
      <c r="M4263" s="14">
        <f t="shared" si="528"/>
        <v>2018</v>
      </c>
      <c r="N4263" s="14">
        <f t="shared" si="529"/>
        <v>12</v>
      </c>
      <c r="O4263" s="14" t="str">
        <f>IFERROR(VLOOKUP(I4263,Lists!$F$2:$G$16,2,FALSE()),"Not Rated")</f>
        <v>Teens</v>
      </c>
      <c r="P4263" s="14">
        <f t="shared" si="530"/>
        <v>1</v>
      </c>
      <c r="Q4263" s="14" t="str">
        <f t="shared" si="531"/>
        <v>Taiwan</v>
      </c>
      <c r="R4263" s="14" t="str">
        <f t="shared" si="532"/>
        <v>|Taiwan|</v>
      </c>
      <c r="S4263" s="14" t="str">
        <f t="shared" si="533"/>
        <v>|International TV Shows|Romantic TV Shows|TV Comedies|</v>
      </c>
      <c r="T4263" s="14" t="str">
        <f t="shared" si="534"/>
        <v>|Unknown|</v>
      </c>
      <c r="U4263" s="14" t="str">
        <f t="shared" si="535"/>
        <v>|June Tsai|Ray Chang|Lung Shao-hua|Yi-Wen Yen|Ching-kuan Wang|Mai Sato|</v>
      </c>
    </row>
    <row r="4264" spans="1:21">
      <c r="A4264" s="14" t="s">
        <v>19990</v>
      </c>
      <c r="B4264" s="14" t="s">
        <v>49</v>
      </c>
      <c r="C4264" s="14" t="s">
        <v>19991</v>
      </c>
      <c r="D4264" s="14" t="s">
        <v>19992</v>
      </c>
      <c r="E4264" s="14" t="s">
        <v>19993</v>
      </c>
      <c r="F4264" s="14" t="s">
        <v>19994</v>
      </c>
      <c r="G4264" s="26">
        <v>43457</v>
      </c>
      <c r="H4264" s="14">
        <v>2018</v>
      </c>
      <c r="I4264" s="14" t="s">
        <v>362</v>
      </c>
      <c r="J4264" s="14" t="s">
        <v>105</v>
      </c>
      <c r="K4264" s="14" t="s">
        <v>12766</v>
      </c>
      <c r="L4264" s="14" t="s">
        <v>19995</v>
      </c>
      <c r="M4264" s="14">
        <f t="shared" si="528"/>
        <v>2018</v>
      </c>
      <c r="N4264" s="14">
        <f t="shared" si="529"/>
        <v>12</v>
      </c>
      <c r="O4264" s="14" t="str">
        <f>IFERROR(VLOOKUP(I4264,Lists!$F$2:$G$16,2,FALSE()),"Not Rated")</f>
        <v>Older Kids</v>
      </c>
      <c r="P4264" s="14">
        <f t="shared" si="530"/>
        <v>1</v>
      </c>
      <c r="Q4264" s="14" t="str">
        <f t="shared" si="531"/>
        <v>United Kingdom</v>
      </c>
      <c r="R4264" s="14" t="str">
        <f t="shared" si="532"/>
        <v>|United Kingdom|Ireland|United States|</v>
      </c>
      <c r="S4264" s="14" t="str">
        <f t="shared" si="533"/>
        <v>|British TV Shows|International TV Shows|TV Action &amp; Adventure|</v>
      </c>
      <c r="T4264" s="14" t="str">
        <f t="shared" si="534"/>
        <v>|Noam Murro|</v>
      </c>
      <c r="U4264" s="14" t="str">
        <f t="shared" si="535"/>
        <v>|James McAvoy|Nicholas Hoult|John Boyega|Ben Kingsley|Tom Wilkinson|Gemma Arterton|Peter Capaldi|Olivia Colman|Mackenzie Crook|Anne-Marie Duff|Taron Egerton|James Faulkner|Freddie Fox|Lee Ingleby|Miles Jupp|Daniel Kaluuya|Rory Kinnear|Craig Parkinson|Rosamund Pike|Daniel Rigby|Jason Watkins|</v>
      </c>
    </row>
    <row r="4265" spans="1:21">
      <c r="A4265" s="14" t="s">
        <v>19996</v>
      </c>
      <c r="B4265" s="14" t="s">
        <v>49</v>
      </c>
      <c r="C4265" s="14" t="s">
        <v>19997</v>
      </c>
      <c r="D4265" s="14" t="s">
        <v>117</v>
      </c>
      <c r="E4265" s="14" t="s">
        <v>19998</v>
      </c>
      <c r="F4265" s="14" t="s">
        <v>117</v>
      </c>
      <c r="G4265" s="26">
        <v>43456</v>
      </c>
      <c r="H4265" s="14">
        <v>2018</v>
      </c>
      <c r="I4265" s="14" t="s">
        <v>361</v>
      </c>
      <c r="J4265" s="14" t="s">
        <v>105</v>
      </c>
      <c r="K4265" s="14" t="s">
        <v>1470</v>
      </c>
      <c r="L4265" s="14" t="s">
        <v>19999</v>
      </c>
      <c r="M4265" s="14">
        <f t="shared" si="528"/>
        <v>2018</v>
      </c>
      <c r="N4265" s="14">
        <f t="shared" si="529"/>
        <v>12</v>
      </c>
      <c r="O4265" s="14" t="str">
        <f>IFERROR(VLOOKUP(I4265,Lists!$F$2:$G$16,2,FALSE()),"Not Rated")</f>
        <v>Teens</v>
      </c>
      <c r="P4265" s="14">
        <f t="shared" si="530"/>
        <v>1</v>
      </c>
      <c r="Q4265" s="14" t="str">
        <f t="shared" si="531"/>
        <v>Unknown</v>
      </c>
      <c r="R4265" s="14" t="str">
        <f t="shared" si="532"/>
        <v>|Unknown|</v>
      </c>
      <c r="S4265" s="14" t="str">
        <f t="shared" si="533"/>
        <v>|Crime TV Shows|International TV Shows|TV Dramas|</v>
      </c>
      <c r="T4265" s="14" t="str">
        <f t="shared" si="534"/>
        <v>|Unknown|</v>
      </c>
      <c r="U4265" s="14" t="str">
        <f t="shared" si="535"/>
        <v>|Wai Ai|Jim Chim Sui Man|Kwok-Pong Chan|Felix Lok|Sham Ka Ki|Elanne Kong|Kate Yeung|Ong Yi-hing|Sunny Lau|</v>
      </c>
    </row>
    <row r="4266" spans="1:21">
      <c r="A4266" s="14" t="s">
        <v>20000</v>
      </c>
      <c r="B4266" s="14" t="s">
        <v>49</v>
      </c>
      <c r="C4266" s="14" t="s">
        <v>20001</v>
      </c>
      <c r="D4266" s="14" t="s">
        <v>117</v>
      </c>
      <c r="E4266" s="14" t="s">
        <v>20002</v>
      </c>
      <c r="F4266" s="14" t="s">
        <v>118</v>
      </c>
      <c r="G4266" s="26">
        <v>43456</v>
      </c>
      <c r="H4266" s="14">
        <v>2018</v>
      </c>
      <c r="I4266" s="14" t="s">
        <v>360</v>
      </c>
      <c r="J4266" s="14" t="s">
        <v>521</v>
      </c>
      <c r="K4266" s="14" t="s">
        <v>20003</v>
      </c>
      <c r="L4266" s="14" t="s">
        <v>20004</v>
      </c>
      <c r="M4266" s="14">
        <f t="shared" si="528"/>
        <v>2018</v>
      </c>
      <c r="N4266" s="14">
        <f t="shared" si="529"/>
        <v>12</v>
      </c>
      <c r="O4266" s="14" t="str">
        <f>IFERROR(VLOOKUP(I4266,Lists!$F$2:$G$16,2,FALSE()),"Not Rated")</f>
        <v>Adults</v>
      </c>
      <c r="P4266" s="14">
        <f t="shared" si="530"/>
        <v>5</v>
      </c>
      <c r="Q4266" s="14" t="str">
        <f t="shared" si="531"/>
        <v>United Kingdom</v>
      </c>
      <c r="R4266" s="14" t="str">
        <f t="shared" si="532"/>
        <v>|United Kingdom|</v>
      </c>
      <c r="S4266" s="14" t="str">
        <f t="shared" si="533"/>
        <v>|British TV Shows|TV Comedies|</v>
      </c>
      <c r="T4266" s="14" t="str">
        <f t="shared" si="534"/>
        <v>|Unknown|</v>
      </c>
      <c r="U4266" s="14" t="str">
        <f t="shared" si="535"/>
        <v>|Allan Mustafa|Hugo Chegwin|Asim Chaudhry|Lily Brazier|Olivia Jasmine Edwards|Dan Sylvester|Steve Stamp|Ruth Bratt|George Keywood|Maria Louis|</v>
      </c>
    </row>
    <row r="4267" spans="1:21">
      <c r="A4267" s="14" t="s">
        <v>20005</v>
      </c>
      <c r="B4267" s="14" t="s">
        <v>49</v>
      </c>
      <c r="C4267" s="14" t="s">
        <v>20006</v>
      </c>
      <c r="D4267" s="14" t="s">
        <v>117</v>
      </c>
      <c r="E4267" s="14" t="s">
        <v>20007</v>
      </c>
      <c r="F4267" s="14" t="s">
        <v>117</v>
      </c>
      <c r="G4267" s="26">
        <v>43456</v>
      </c>
      <c r="H4267" s="14">
        <v>2018</v>
      </c>
      <c r="I4267" s="14" t="s">
        <v>360</v>
      </c>
      <c r="J4267" s="14" t="s">
        <v>105</v>
      </c>
      <c r="K4267" s="14" t="s">
        <v>1905</v>
      </c>
      <c r="L4267" s="14" t="s">
        <v>20008</v>
      </c>
      <c r="M4267" s="14">
        <f t="shared" si="528"/>
        <v>2018</v>
      </c>
      <c r="N4267" s="14">
        <f t="shared" si="529"/>
        <v>12</v>
      </c>
      <c r="O4267" s="14" t="str">
        <f>IFERROR(VLOOKUP(I4267,Lists!$F$2:$G$16,2,FALSE()),"Not Rated")</f>
        <v>Adults</v>
      </c>
      <c r="P4267" s="14">
        <f t="shared" si="530"/>
        <v>1</v>
      </c>
      <c r="Q4267" s="14" t="str">
        <f t="shared" si="531"/>
        <v>Unknown</v>
      </c>
      <c r="R4267" s="14" t="str">
        <f t="shared" si="532"/>
        <v>|Unknown|</v>
      </c>
      <c r="S4267" s="14" t="str">
        <f t="shared" si="533"/>
        <v>|International TV Shows|Romantic TV Shows|TV Dramas|</v>
      </c>
      <c r="T4267" s="14" t="str">
        <f t="shared" si="534"/>
        <v>|Unknown|</v>
      </c>
      <c r="U4267" s="14" t="str">
        <f t="shared" si="535"/>
        <v>|Summer Meng|Christina Mok|Alina Cheng|Bonnie Wang|</v>
      </c>
    </row>
    <row r="4268" spans="1:21">
      <c r="A4268" s="14" t="s">
        <v>20009</v>
      </c>
      <c r="B4268" s="14" t="s">
        <v>49</v>
      </c>
      <c r="C4268" s="14" t="s">
        <v>20010</v>
      </c>
      <c r="D4268" s="14" t="s">
        <v>117</v>
      </c>
      <c r="E4268" s="14" t="s">
        <v>117</v>
      </c>
      <c r="F4268" s="14" t="s">
        <v>115</v>
      </c>
      <c r="G4268" s="26">
        <v>43455</v>
      </c>
      <c r="H4268" s="14">
        <v>2018</v>
      </c>
      <c r="I4268" s="14" t="s">
        <v>362</v>
      </c>
      <c r="J4268" s="14" t="s">
        <v>105</v>
      </c>
      <c r="K4268" s="14" t="s">
        <v>257</v>
      </c>
      <c r="L4268" s="14" t="s">
        <v>20011</v>
      </c>
      <c r="M4268" s="14">
        <f t="shared" si="528"/>
        <v>2018</v>
      </c>
      <c r="N4268" s="14">
        <f t="shared" si="529"/>
        <v>12</v>
      </c>
      <c r="O4268" s="14" t="str">
        <f>IFERROR(VLOOKUP(I4268,Lists!$F$2:$G$16,2,FALSE()),"Not Rated")</f>
        <v>Older Kids</v>
      </c>
      <c r="P4268" s="14">
        <f t="shared" si="530"/>
        <v>1</v>
      </c>
      <c r="Q4268" s="14" t="str">
        <f t="shared" si="531"/>
        <v>United States</v>
      </c>
      <c r="R4268" s="14" t="str">
        <f t="shared" si="532"/>
        <v>|United States|</v>
      </c>
      <c r="S4268" s="14" t="str">
        <f t="shared" si="533"/>
        <v>|Docuseries|</v>
      </c>
      <c r="T4268" s="14" t="str">
        <f t="shared" si="534"/>
        <v>|Unknown|</v>
      </c>
      <c r="U4268" s="14" t="str">
        <f t="shared" si="535"/>
        <v>|Unknown|</v>
      </c>
    </row>
    <row r="4269" spans="1:21">
      <c r="A4269" s="14" t="s">
        <v>20012</v>
      </c>
      <c r="B4269" s="14" t="s">
        <v>48</v>
      </c>
      <c r="C4269" s="14" t="s">
        <v>20013</v>
      </c>
      <c r="D4269" s="14" t="s">
        <v>20014</v>
      </c>
      <c r="E4269" s="14" t="s">
        <v>20015</v>
      </c>
      <c r="F4269" s="14" t="s">
        <v>2970</v>
      </c>
      <c r="G4269" s="26">
        <v>43455</v>
      </c>
      <c r="H4269" s="14">
        <v>2018</v>
      </c>
      <c r="I4269" s="14" t="s">
        <v>360</v>
      </c>
      <c r="J4269" s="14" t="s">
        <v>611</v>
      </c>
      <c r="K4269" s="14" t="s">
        <v>834</v>
      </c>
      <c r="L4269" s="14" t="s">
        <v>20016</v>
      </c>
      <c r="M4269" s="14">
        <f t="shared" si="528"/>
        <v>2018</v>
      </c>
      <c r="N4269" s="14">
        <f t="shared" si="529"/>
        <v>12</v>
      </c>
      <c r="O4269" s="14" t="str">
        <f>IFERROR(VLOOKUP(I4269,Lists!$F$2:$G$16,2,FALSE()),"Not Rated")</f>
        <v>Adults</v>
      </c>
      <c r="P4269" s="14">
        <f t="shared" si="530"/>
        <v>105</v>
      </c>
      <c r="Q4269" s="14" t="str">
        <f t="shared" si="531"/>
        <v>France</v>
      </c>
      <c r="R4269" s="14" t="str">
        <f t="shared" si="532"/>
        <v>|France|Belgium|</v>
      </c>
      <c r="S4269" s="14" t="str">
        <f t="shared" si="533"/>
        <v>|Comedies|Dramas|International Movies|</v>
      </c>
      <c r="T4269" s="14" t="str">
        <f t="shared" si="534"/>
        <v>|Kheiron|</v>
      </c>
      <c r="U4269" s="14" t="str">
        <f t="shared" si="535"/>
        <v>|Kheiron|Catherine Deneuve|André Dussollier|Louison Blivet|Adil Dehbi|Hakou Benosmane|Youssouff Wague|Mahia Zrouki|Joseph Jovanovic|</v>
      </c>
    </row>
    <row r="4270" spans="1:21">
      <c r="A4270" s="14" t="s">
        <v>20017</v>
      </c>
      <c r="B4270" s="14" t="s">
        <v>48</v>
      </c>
      <c r="C4270" s="14" t="s">
        <v>20018</v>
      </c>
      <c r="D4270" s="14" t="s">
        <v>20019</v>
      </c>
      <c r="E4270" s="14" t="s">
        <v>20020</v>
      </c>
      <c r="F4270" s="14" t="s">
        <v>115</v>
      </c>
      <c r="G4270" s="26">
        <v>43455</v>
      </c>
      <c r="H4270" s="14">
        <v>2018</v>
      </c>
      <c r="I4270" s="14" t="s">
        <v>363</v>
      </c>
      <c r="J4270" s="14" t="s">
        <v>639</v>
      </c>
      <c r="K4270" s="14" t="s">
        <v>16625</v>
      </c>
      <c r="L4270" s="14" t="s">
        <v>20021</v>
      </c>
      <c r="M4270" s="14">
        <f t="shared" si="528"/>
        <v>2018</v>
      </c>
      <c r="N4270" s="14">
        <f t="shared" si="529"/>
        <v>12</v>
      </c>
      <c r="O4270" s="14" t="str">
        <f>IFERROR(VLOOKUP(I4270,Lists!$F$2:$G$16,2,FALSE()),"Not Rated")</f>
        <v>Adults</v>
      </c>
      <c r="P4270" s="14">
        <f t="shared" si="530"/>
        <v>124</v>
      </c>
      <c r="Q4270" s="14" t="str">
        <f t="shared" si="531"/>
        <v>United States</v>
      </c>
      <c r="R4270" s="14" t="str">
        <f t="shared" si="532"/>
        <v>|United States|</v>
      </c>
      <c r="S4270" s="14" t="str">
        <f t="shared" si="533"/>
        <v>|Dramas|Sci-Fi &amp; Fantasy|Thrillers|</v>
      </c>
      <c r="T4270" s="14" t="str">
        <f t="shared" si="534"/>
        <v>|Susanne Bier|</v>
      </c>
      <c r="U4270" s="14" t="str">
        <f t="shared" si="535"/>
        <v>|Sandra Bullock|Trevante Rhodes|John Malkovich|Sarah Paulson|BD Wong|Jacki Weaver|Rosa Salazar|Danielle Macdonald|Lil Rel Howery|Tom Hollander|</v>
      </c>
    </row>
    <row r="4271" spans="1:21">
      <c r="A4271" s="14" t="s">
        <v>20022</v>
      </c>
      <c r="B4271" s="14" t="s">
        <v>49</v>
      </c>
      <c r="C4271" s="14" t="s">
        <v>20023</v>
      </c>
      <c r="D4271" s="14" t="s">
        <v>117</v>
      </c>
      <c r="E4271" s="14" t="s">
        <v>20024</v>
      </c>
      <c r="F4271" s="14" t="s">
        <v>137</v>
      </c>
      <c r="G4271" s="26">
        <v>43455</v>
      </c>
      <c r="H4271" s="14">
        <v>2017</v>
      </c>
      <c r="I4271" s="14" t="s">
        <v>361</v>
      </c>
      <c r="J4271" s="14" t="s">
        <v>105</v>
      </c>
      <c r="K4271" s="14" t="s">
        <v>424</v>
      </c>
      <c r="L4271" s="14" t="s">
        <v>20025</v>
      </c>
      <c r="M4271" s="14">
        <f t="shared" si="528"/>
        <v>2018</v>
      </c>
      <c r="N4271" s="14">
        <f t="shared" si="529"/>
        <v>12</v>
      </c>
      <c r="O4271" s="14" t="str">
        <f>IFERROR(VLOOKUP(I4271,Lists!$F$2:$G$16,2,FALSE()),"Not Rated")</f>
        <v>Teens</v>
      </c>
      <c r="P4271" s="14">
        <f t="shared" si="530"/>
        <v>1</v>
      </c>
      <c r="Q4271" s="14" t="str">
        <f t="shared" si="531"/>
        <v>Taiwan</v>
      </c>
      <c r="R4271" s="14" t="str">
        <f t="shared" si="532"/>
        <v>|Taiwan|</v>
      </c>
      <c r="S4271" s="14" t="str">
        <f t="shared" si="533"/>
        <v>|International TV Shows|Romantic TV Shows|TV Comedies|</v>
      </c>
      <c r="T4271" s="14" t="str">
        <f t="shared" si="534"/>
        <v>|Unknown|</v>
      </c>
      <c r="U4271" s="14" t="str">
        <f t="shared" si="535"/>
        <v>|Tia Lee|In Deok Hwang|Yen-j|Jason Hsu|Andy Wu|Sharon Hsu|</v>
      </c>
    </row>
    <row r="4272" spans="1:21">
      <c r="A4272" s="14" t="s">
        <v>20026</v>
      </c>
      <c r="B4272" s="14" t="s">
        <v>49</v>
      </c>
      <c r="C4272" s="14" t="s">
        <v>20027</v>
      </c>
      <c r="D4272" s="14" t="s">
        <v>117</v>
      </c>
      <c r="E4272" s="14" t="s">
        <v>20028</v>
      </c>
      <c r="F4272" s="14" t="s">
        <v>121</v>
      </c>
      <c r="G4272" s="26">
        <v>43455</v>
      </c>
      <c r="H4272" s="14">
        <v>2018</v>
      </c>
      <c r="I4272" s="14" t="s">
        <v>361</v>
      </c>
      <c r="J4272" s="14" t="s">
        <v>106</v>
      </c>
      <c r="K4272" s="14" t="s">
        <v>822</v>
      </c>
      <c r="L4272" s="14" t="s">
        <v>20029</v>
      </c>
      <c r="M4272" s="14">
        <f t="shared" si="528"/>
        <v>2018</v>
      </c>
      <c r="N4272" s="14">
        <f t="shared" si="529"/>
        <v>12</v>
      </c>
      <c r="O4272" s="14" t="str">
        <f>IFERROR(VLOOKUP(I4272,Lists!$F$2:$G$16,2,FALSE()),"Not Rated")</f>
        <v>Teens</v>
      </c>
      <c r="P4272" s="14">
        <f t="shared" si="530"/>
        <v>2</v>
      </c>
      <c r="Q4272" s="14" t="str">
        <f t="shared" si="531"/>
        <v>Japan</v>
      </c>
      <c r="R4272" s="14" t="str">
        <f t="shared" si="532"/>
        <v>|Japan|</v>
      </c>
      <c r="S4272" s="14" t="str">
        <f t="shared" si="533"/>
        <v>|Anime Series|International TV Shows|</v>
      </c>
      <c r="T4272" s="14" t="str">
        <f t="shared" si="534"/>
        <v>|Unknown|</v>
      </c>
      <c r="U4272" s="14" t="str">
        <f t="shared" si="535"/>
        <v>|Tomoaki Maeno|Kana Hanazawa|Kenjiro Tsuda|Nao Toyama|Yuma Uchida|Unsho Ishizuka|Yuuichirou Umehara|Ai Kayano|</v>
      </c>
    </row>
    <row r="4273" spans="1:21">
      <c r="A4273" s="14" t="s">
        <v>20030</v>
      </c>
      <c r="B4273" s="14" t="s">
        <v>49</v>
      </c>
      <c r="C4273" s="14" t="s">
        <v>20031</v>
      </c>
      <c r="D4273" s="14" t="s">
        <v>117</v>
      </c>
      <c r="E4273" s="14" t="s">
        <v>20032</v>
      </c>
      <c r="F4273" s="14" t="s">
        <v>137</v>
      </c>
      <c r="G4273" s="26">
        <v>43455</v>
      </c>
      <c r="H4273" s="14">
        <v>2017</v>
      </c>
      <c r="I4273" s="14" t="s">
        <v>360</v>
      </c>
      <c r="J4273" s="14" t="s">
        <v>105</v>
      </c>
      <c r="K4273" s="14" t="s">
        <v>424</v>
      </c>
      <c r="L4273" s="14" t="s">
        <v>20033</v>
      </c>
      <c r="M4273" s="14">
        <f t="shared" si="528"/>
        <v>2018</v>
      </c>
      <c r="N4273" s="14">
        <f t="shared" si="529"/>
        <v>12</v>
      </c>
      <c r="O4273" s="14" t="str">
        <f>IFERROR(VLOOKUP(I4273,Lists!$F$2:$G$16,2,FALSE()),"Not Rated")</f>
        <v>Adults</v>
      </c>
      <c r="P4273" s="14">
        <f t="shared" si="530"/>
        <v>1</v>
      </c>
      <c r="Q4273" s="14" t="str">
        <f t="shared" si="531"/>
        <v>Taiwan</v>
      </c>
      <c r="R4273" s="14" t="str">
        <f t="shared" si="532"/>
        <v>|Taiwan|</v>
      </c>
      <c r="S4273" s="14" t="str">
        <f t="shared" si="533"/>
        <v>|International TV Shows|Romantic TV Shows|TV Comedies|</v>
      </c>
      <c r="T4273" s="14" t="str">
        <f t="shared" si="534"/>
        <v>|Unknown|</v>
      </c>
      <c r="U4273" s="14" t="str">
        <f t="shared" si="535"/>
        <v>|Yen Tsao|Amanda Chou|Kevin Liu|Peace Yang|Kenny Wen|Tzu-chiang Chao|Vince Kao|Lin Ching-Tai|Lin He Xuan|Michael Yang|</v>
      </c>
    </row>
    <row r="4274" spans="1:21">
      <c r="A4274" s="14" t="s">
        <v>20034</v>
      </c>
      <c r="B4274" s="14" t="s">
        <v>49</v>
      </c>
      <c r="C4274" s="14" t="s">
        <v>20035</v>
      </c>
      <c r="D4274" s="14" t="s">
        <v>117</v>
      </c>
      <c r="E4274" s="14" t="s">
        <v>20036</v>
      </c>
      <c r="F4274" s="14" t="s">
        <v>137</v>
      </c>
      <c r="G4274" s="26">
        <v>43455</v>
      </c>
      <c r="H4274" s="14">
        <v>2016</v>
      </c>
      <c r="I4274" s="14" t="s">
        <v>361</v>
      </c>
      <c r="J4274" s="14" t="s">
        <v>105</v>
      </c>
      <c r="K4274" s="14" t="s">
        <v>1905</v>
      </c>
      <c r="L4274" s="14" t="s">
        <v>20037</v>
      </c>
      <c r="M4274" s="14">
        <f t="shared" si="528"/>
        <v>2018</v>
      </c>
      <c r="N4274" s="14">
        <f t="shared" si="529"/>
        <v>12</v>
      </c>
      <c r="O4274" s="14" t="str">
        <f>IFERROR(VLOOKUP(I4274,Lists!$F$2:$G$16,2,FALSE()),"Not Rated")</f>
        <v>Teens</v>
      </c>
      <c r="P4274" s="14">
        <f t="shared" si="530"/>
        <v>1</v>
      </c>
      <c r="Q4274" s="14" t="str">
        <f t="shared" si="531"/>
        <v>Taiwan</v>
      </c>
      <c r="R4274" s="14" t="str">
        <f t="shared" si="532"/>
        <v>|Taiwan|</v>
      </c>
      <c r="S4274" s="14" t="str">
        <f t="shared" si="533"/>
        <v>|International TV Shows|Romantic TV Shows|TV Dramas|</v>
      </c>
      <c r="T4274" s="14" t="str">
        <f t="shared" si="534"/>
        <v>|Unknown|</v>
      </c>
      <c r="U4274" s="14" t="str">
        <f t="shared" si="535"/>
        <v>|Lego Lee|Nikki Hsin-Ying Hsieh|Edison Wang|Amanda Chou|</v>
      </c>
    </row>
    <row r="4275" spans="1:21">
      <c r="A4275" s="14" t="s">
        <v>20038</v>
      </c>
      <c r="B4275" s="14" t="s">
        <v>49</v>
      </c>
      <c r="C4275" s="14" t="s">
        <v>5249</v>
      </c>
      <c r="D4275" s="14" t="s">
        <v>117</v>
      </c>
      <c r="E4275" s="14" t="s">
        <v>20039</v>
      </c>
      <c r="F4275" s="14" t="s">
        <v>124</v>
      </c>
      <c r="G4275" s="26">
        <v>43455</v>
      </c>
      <c r="H4275" s="14">
        <v>2018</v>
      </c>
      <c r="I4275" s="14" t="s">
        <v>360</v>
      </c>
      <c r="J4275" s="14" t="s">
        <v>105</v>
      </c>
      <c r="K4275" s="14" t="s">
        <v>1470</v>
      </c>
      <c r="L4275" s="14" t="s">
        <v>20040</v>
      </c>
      <c r="M4275" s="14">
        <f t="shared" si="528"/>
        <v>2018</v>
      </c>
      <c r="N4275" s="14">
        <f t="shared" si="529"/>
        <v>12</v>
      </c>
      <c r="O4275" s="14" t="str">
        <f>IFERROR(VLOOKUP(I4275,Lists!$F$2:$G$16,2,FALSE()),"Not Rated")</f>
        <v>Adults</v>
      </c>
      <c r="P4275" s="14">
        <f t="shared" si="530"/>
        <v>1</v>
      </c>
      <c r="Q4275" s="14" t="str">
        <f t="shared" si="531"/>
        <v>Germany</v>
      </c>
      <c r="R4275" s="14" t="str">
        <f t="shared" si="532"/>
        <v>|Germany|</v>
      </c>
      <c r="S4275" s="14" t="str">
        <f t="shared" si="533"/>
        <v>|Crime TV Shows|International TV Shows|TV Dramas|</v>
      </c>
      <c r="T4275" s="14" t="str">
        <f t="shared" si="534"/>
        <v>|Unknown|</v>
      </c>
      <c r="U4275" s="14" t="str">
        <f t="shared" si="535"/>
        <v>|Friederike Becht|August Diehl|Wotan Wilke Möhring|Natalia Belitski|Ken Duken|Trystan Pütter|Christian Friedel|Juergen Maurer|Marc Hosemann|Susanne Wuest|</v>
      </c>
    </row>
    <row r="4276" spans="1:21">
      <c r="A4276" s="14" t="s">
        <v>20041</v>
      </c>
      <c r="B4276" s="14" t="s">
        <v>49</v>
      </c>
      <c r="C4276" s="14" t="s">
        <v>20042</v>
      </c>
      <c r="D4276" s="14" t="s">
        <v>117</v>
      </c>
      <c r="E4276" s="14" t="s">
        <v>20043</v>
      </c>
      <c r="F4276" s="14" t="s">
        <v>121</v>
      </c>
      <c r="G4276" s="26">
        <v>43455</v>
      </c>
      <c r="H4276" s="14">
        <v>2018</v>
      </c>
      <c r="I4276" s="14" t="s">
        <v>360</v>
      </c>
      <c r="J4276" s="14" t="s">
        <v>105</v>
      </c>
      <c r="K4276" s="14" t="s">
        <v>2111</v>
      </c>
      <c r="L4276" s="14" t="s">
        <v>20044</v>
      </c>
      <c r="M4276" s="14">
        <f t="shared" si="528"/>
        <v>2018</v>
      </c>
      <c r="N4276" s="14">
        <f t="shared" si="529"/>
        <v>12</v>
      </c>
      <c r="O4276" s="14" t="str">
        <f>IFERROR(VLOOKUP(I4276,Lists!$F$2:$G$16,2,FALSE()),"Not Rated")</f>
        <v>Adults</v>
      </c>
      <c r="P4276" s="14">
        <f t="shared" si="530"/>
        <v>1</v>
      </c>
      <c r="Q4276" s="14" t="str">
        <f t="shared" si="531"/>
        <v>Japan</v>
      </c>
      <c r="R4276" s="14" t="str">
        <f t="shared" si="532"/>
        <v>|Japan|</v>
      </c>
      <c r="S4276" s="14" t="str">
        <f t="shared" si="533"/>
        <v>|Anime Series|International TV Shows|TV Thrillers|</v>
      </c>
      <c r="T4276" s="14" t="str">
        <f t="shared" si="534"/>
        <v>|Unknown|</v>
      </c>
      <c r="U4276" s="14" t="str">
        <f t="shared" si="535"/>
        <v>|Yuto Uemura|Takahiro Sakurai|Kenyu Horiuchi|Nanako Mori|Yusuke Kobayashi|Shunsuke Takeuchi|Junji Majima|Rie Takahashi|Hinata Tadokoro|Kenjiro Tsuda|Takehito Koyasu|Sayaka Ohara|Nobuo Tobita|</v>
      </c>
    </row>
    <row r="4277" spans="1:21">
      <c r="A4277" s="14" t="s">
        <v>20045</v>
      </c>
      <c r="B4277" s="14" t="s">
        <v>48</v>
      </c>
      <c r="C4277" s="14" t="s">
        <v>20046</v>
      </c>
      <c r="D4277" s="14" t="s">
        <v>20047</v>
      </c>
      <c r="E4277" s="14" t="s">
        <v>117</v>
      </c>
      <c r="F4277" s="14" t="s">
        <v>11718</v>
      </c>
      <c r="G4277" s="26">
        <v>43455</v>
      </c>
      <c r="H4277" s="14">
        <v>2018</v>
      </c>
      <c r="I4277" s="14" t="s">
        <v>360</v>
      </c>
      <c r="J4277" s="14" t="s">
        <v>611</v>
      </c>
      <c r="K4277" s="14" t="s">
        <v>247</v>
      </c>
      <c r="L4277" s="14" t="s">
        <v>20048</v>
      </c>
      <c r="M4277" s="14">
        <f t="shared" si="528"/>
        <v>2018</v>
      </c>
      <c r="N4277" s="14">
        <f t="shared" si="529"/>
        <v>12</v>
      </c>
      <c r="O4277" s="14" t="str">
        <f>IFERROR(VLOOKUP(I4277,Lists!$F$2:$G$16,2,FALSE()),"Not Rated")</f>
        <v>Adults</v>
      </c>
      <c r="P4277" s="14">
        <f t="shared" si="530"/>
        <v>105</v>
      </c>
      <c r="Q4277" s="14" t="str">
        <f t="shared" si="531"/>
        <v>Poland</v>
      </c>
      <c r="R4277" s="14" t="str">
        <f t="shared" si="532"/>
        <v>|Poland|United States|</v>
      </c>
      <c r="S4277" s="14" t="str">
        <f t="shared" si="533"/>
        <v>|Documentaries|</v>
      </c>
      <c r="T4277" s="14" t="str">
        <f t="shared" si="534"/>
        <v>|Irek Dobrowolski|</v>
      </c>
      <c r="U4277" s="14" t="str">
        <f t="shared" si="535"/>
        <v>|Unknown|</v>
      </c>
    </row>
    <row r="4278" spans="1:21">
      <c r="A4278" s="14" t="s">
        <v>20049</v>
      </c>
      <c r="B4278" s="14" t="s">
        <v>49</v>
      </c>
      <c r="C4278" s="14" t="s">
        <v>20050</v>
      </c>
      <c r="D4278" s="14" t="s">
        <v>117</v>
      </c>
      <c r="E4278" s="14" t="s">
        <v>20051</v>
      </c>
      <c r="F4278" s="14" t="s">
        <v>129</v>
      </c>
      <c r="G4278" s="26">
        <v>43455</v>
      </c>
      <c r="H4278" s="14">
        <v>2018</v>
      </c>
      <c r="I4278" s="14" t="s">
        <v>360</v>
      </c>
      <c r="J4278" s="14" t="s">
        <v>105</v>
      </c>
      <c r="K4278" s="14" t="s">
        <v>522</v>
      </c>
      <c r="L4278" s="14" t="s">
        <v>20052</v>
      </c>
      <c r="M4278" s="14">
        <f t="shared" si="528"/>
        <v>2018</v>
      </c>
      <c r="N4278" s="14">
        <f t="shared" si="529"/>
        <v>12</v>
      </c>
      <c r="O4278" s="14" t="str">
        <f>IFERROR(VLOOKUP(I4278,Lists!$F$2:$G$16,2,FALSE()),"Not Rated")</f>
        <v>Adults</v>
      </c>
      <c r="P4278" s="14">
        <f t="shared" si="530"/>
        <v>1</v>
      </c>
      <c r="Q4278" s="14" t="str">
        <f t="shared" si="531"/>
        <v>Turkey</v>
      </c>
      <c r="R4278" s="14" t="str">
        <f t="shared" si="532"/>
        <v>|Turkey|</v>
      </c>
      <c r="S4278" s="14" t="str">
        <f t="shared" si="533"/>
        <v>|International TV Shows|TV Action &amp; Adventure|TV Dramas|</v>
      </c>
      <c r="T4278" s="14" t="str">
        <f t="shared" si="534"/>
        <v>|Unknown|</v>
      </c>
      <c r="U4278" s="14" t="str">
        <f t="shared" si="535"/>
        <v>|Ahu Türkpençe|Serkan Çayoğlu|Murat Arkin|Emir Benderlioğlu|Firat Doğruloğlu|Ahmet Pinar|Mesut Akusta|</v>
      </c>
    </row>
    <row r="4279" spans="1:21">
      <c r="A4279" s="14" t="s">
        <v>20053</v>
      </c>
      <c r="B4279" s="14" t="s">
        <v>48</v>
      </c>
      <c r="C4279" s="14" t="s">
        <v>20054</v>
      </c>
      <c r="D4279" s="14" t="s">
        <v>20055</v>
      </c>
      <c r="E4279" s="14" t="s">
        <v>20056</v>
      </c>
      <c r="F4279" s="14" t="s">
        <v>146</v>
      </c>
      <c r="G4279" s="26">
        <v>43454</v>
      </c>
      <c r="H4279" s="14">
        <v>2011</v>
      </c>
      <c r="I4279" s="14" t="s">
        <v>363</v>
      </c>
      <c r="J4279" s="14" t="s">
        <v>1773</v>
      </c>
      <c r="K4279" s="14" t="s">
        <v>1537</v>
      </c>
      <c r="L4279" s="14" t="s">
        <v>20057</v>
      </c>
      <c r="M4279" s="14">
        <f t="shared" si="528"/>
        <v>2018</v>
      </c>
      <c r="N4279" s="14">
        <f t="shared" si="529"/>
        <v>12</v>
      </c>
      <c r="O4279" s="14" t="str">
        <f>IFERROR(VLOOKUP(I4279,Lists!$F$2:$G$16,2,FALSE()),"Not Rated")</f>
        <v>Adults</v>
      </c>
      <c r="P4279" s="14">
        <f t="shared" si="530"/>
        <v>78</v>
      </c>
      <c r="Q4279" s="14" t="str">
        <f t="shared" si="531"/>
        <v>Singapore</v>
      </c>
      <c r="R4279" s="14" t="str">
        <f t="shared" si="532"/>
        <v>|Singapore|</v>
      </c>
      <c r="S4279" s="14" t="str">
        <f t="shared" si="533"/>
        <v>|Horror Movies|International Movies|</v>
      </c>
      <c r="T4279" s="14" t="str">
        <f t="shared" si="534"/>
        <v>|Gilbert Chan|</v>
      </c>
      <c r="U4279" s="14" t="str">
        <f t="shared" si="535"/>
        <v>|Tedd Chan|Stella Chung|Henley Hii|Lawrence Koh|Tommy Kuan|Josh Lai|Mark Lee|Susan Leong|Benjamin Lim|</v>
      </c>
    </row>
    <row r="4280" spans="1:21">
      <c r="A4280" s="14" t="s">
        <v>20058</v>
      </c>
      <c r="B4280" s="14" t="s">
        <v>48</v>
      </c>
      <c r="C4280" s="14" t="s">
        <v>20059</v>
      </c>
      <c r="D4280" s="14" t="s">
        <v>20060</v>
      </c>
      <c r="E4280" s="14" t="s">
        <v>20061</v>
      </c>
      <c r="F4280" s="14" t="s">
        <v>121</v>
      </c>
      <c r="G4280" s="26">
        <v>43454</v>
      </c>
      <c r="H4280" s="14">
        <v>2018</v>
      </c>
      <c r="I4280" s="14" t="s">
        <v>362</v>
      </c>
      <c r="J4280" s="14" t="s">
        <v>6472</v>
      </c>
      <c r="K4280" s="14" t="s">
        <v>61</v>
      </c>
      <c r="L4280" s="14" t="s">
        <v>20062</v>
      </c>
      <c r="M4280" s="14">
        <f t="shared" si="528"/>
        <v>2018</v>
      </c>
      <c r="N4280" s="14">
        <f t="shared" si="529"/>
        <v>12</v>
      </c>
      <c r="O4280" s="14" t="str">
        <f>IFERROR(VLOOKUP(I4280,Lists!$F$2:$G$16,2,FALSE()),"Not Rated")</f>
        <v>Older Kids</v>
      </c>
      <c r="P4280" s="14">
        <f t="shared" si="530"/>
        <v>22</v>
      </c>
      <c r="Q4280" s="14" t="str">
        <f t="shared" si="531"/>
        <v>Japan</v>
      </c>
      <c r="R4280" s="14" t="str">
        <f t="shared" si="532"/>
        <v>|Japan|</v>
      </c>
      <c r="S4280" s="14" t="str">
        <f t="shared" si="533"/>
        <v>|Movies|</v>
      </c>
      <c r="T4280" s="14" t="str">
        <f t="shared" si="534"/>
        <v>|Rarecho|</v>
      </c>
      <c r="U4280" s="14" t="str">
        <f t="shared" si="535"/>
        <v>|Kaolip|Shingo Kato|Komegumi Koiwasaki|Maki Tsuruta|Sohta Arai|Rina Inoue|Yuki Takahashi|Rarecho|</v>
      </c>
    </row>
    <row r="4281" spans="1:21">
      <c r="A4281" s="14" t="s">
        <v>20063</v>
      </c>
      <c r="B4281" s="14" t="s">
        <v>49</v>
      </c>
      <c r="C4281" s="14" t="s">
        <v>20064</v>
      </c>
      <c r="D4281" s="14" t="s">
        <v>117</v>
      </c>
      <c r="E4281" s="14" t="s">
        <v>20065</v>
      </c>
      <c r="F4281" s="14" t="s">
        <v>121</v>
      </c>
      <c r="G4281" s="26">
        <v>43454</v>
      </c>
      <c r="H4281" s="14">
        <v>2015</v>
      </c>
      <c r="I4281" s="14" t="s">
        <v>361</v>
      </c>
      <c r="J4281" s="14" t="s">
        <v>106</v>
      </c>
      <c r="K4281" s="14" t="s">
        <v>822</v>
      </c>
      <c r="L4281" s="14" t="s">
        <v>20066</v>
      </c>
      <c r="M4281" s="14">
        <f t="shared" si="528"/>
        <v>2018</v>
      </c>
      <c r="N4281" s="14">
        <f t="shared" si="529"/>
        <v>12</v>
      </c>
      <c r="O4281" s="14" t="str">
        <f>IFERROR(VLOOKUP(I4281,Lists!$F$2:$G$16,2,FALSE()),"Not Rated")</f>
        <v>Teens</v>
      </c>
      <c r="P4281" s="14">
        <f t="shared" si="530"/>
        <v>2</v>
      </c>
      <c r="Q4281" s="14" t="str">
        <f t="shared" si="531"/>
        <v>Japan</v>
      </c>
      <c r="R4281" s="14" t="str">
        <f t="shared" si="532"/>
        <v>|Japan|</v>
      </c>
      <c r="S4281" s="14" t="str">
        <f t="shared" si="533"/>
        <v>|Anime Series|International TV Shows|</v>
      </c>
      <c r="T4281" s="14" t="str">
        <f t="shared" si="534"/>
        <v>|Unknown|</v>
      </c>
      <c r="U4281" s="14" t="str">
        <f t="shared" si="535"/>
        <v>|Noriaki Sugiyama|Kana Ueda|Ayako Kawasumi|Junichi Suwabe|Noriko Shitaya|Mai Kadowaki|Masaki Terasoma|Nobutoshi Canna|Atsuko Tanaka|Shinichiro Miki|Yuu Asakawa|Miki Ito|Hiroshi Kamiya|Jouji Nakata|Tomokazu Seki|</v>
      </c>
    </row>
    <row r="4282" spans="1:21">
      <c r="A4282" s="14" t="s">
        <v>20067</v>
      </c>
      <c r="B4282" s="14" t="s">
        <v>48</v>
      </c>
      <c r="C4282" s="14" t="s">
        <v>20068</v>
      </c>
      <c r="D4282" s="14" t="s">
        <v>20069</v>
      </c>
      <c r="E4282" s="14" t="s">
        <v>20070</v>
      </c>
      <c r="F4282" s="14" t="s">
        <v>146</v>
      </c>
      <c r="G4282" s="26">
        <v>43454</v>
      </c>
      <c r="H4282" s="14">
        <v>2012</v>
      </c>
      <c r="I4282" s="14" t="s">
        <v>360</v>
      </c>
      <c r="J4282" s="14" t="s">
        <v>739</v>
      </c>
      <c r="K4282" s="14" t="s">
        <v>1227</v>
      </c>
      <c r="L4282" s="14" t="s">
        <v>20071</v>
      </c>
      <c r="M4282" s="14">
        <f t="shared" si="528"/>
        <v>2018</v>
      </c>
      <c r="N4282" s="14">
        <f t="shared" si="529"/>
        <v>12</v>
      </c>
      <c r="O4282" s="14" t="str">
        <f>IFERROR(VLOOKUP(I4282,Lists!$F$2:$G$16,2,FALSE()),"Not Rated")</f>
        <v>Adults</v>
      </c>
      <c r="P4282" s="14">
        <f t="shared" si="530"/>
        <v>95</v>
      </c>
      <c r="Q4282" s="14" t="str">
        <f t="shared" si="531"/>
        <v>Singapore</v>
      </c>
      <c r="R4282" s="14" t="str">
        <f t="shared" si="532"/>
        <v>|Singapore|</v>
      </c>
      <c r="S4282" s="14" t="str">
        <f t="shared" si="533"/>
        <v>|Action &amp; Adventure|International Movies|</v>
      </c>
      <c r="T4282" s="14" t="str">
        <f t="shared" si="534"/>
        <v>|Steve Cheng|</v>
      </c>
      <c r="U4282" s="14" t="str">
        <f t="shared" si="535"/>
        <v>|Edwin Goh|Ian Fang Weijie|Phua Yida|Kimberly Chia|</v>
      </c>
    </row>
    <row r="4283" spans="1:21">
      <c r="A4283" s="14" t="s">
        <v>20072</v>
      </c>
      <c r="B4283" s="14" t="s">
        <v>48</v>
      </c>
      <c r="C4283" s="14" t="s">
        <v>20073</v>
      </c>
      <c r="D4283" s="14" t="s">
        <v>20074</v>
      </c>
      <c r="E4283" s="14" t="s">
        <v>20075</v>
      </c>
      <c r="F4283" s="14" t="s">
        <v>146</v>
      </c>
      <c r="G4283" s="26">
        <v>43454</v>
      </c>
      <c r="H4283" s="14">
        <v>2015</v>
      </c>
      <c r="I4283" s="14" t="s">
        <v>360</v>
      </c>
      <c r="J4283" s="14" t="s">
        <v>1173</v>
      </c>
      <c r="K4283" s="14" t="s">
        <v>873</v>
      </c>
      <c r="L4283" s="14" t="s">
        <v>20076</v>
      </c>
      <c r="M4283" s="14">
        <f t="shared" si="528"/>
        <v>2018</v>
      </c>
      <c r="N4283" s="14">
        <f t="shared" si="529"/>
        <v>12</v>
      </c>
      <c r="O4283" s="14" t="str">
        <f>IFERROR(VLOOKUP(I4283,Lists!$F$2:$G$16,2,FALSE()),"Not Rated")</f>
        <v>Adults</v>
      </c>
      <c r="P4283" s="14">
        <f t="shared" si="530"/>
        <v>82</v>
      </c>
      <c r="Q4283" s="14" t="str">
        <f t="shared" si="531"/>
        <v>Singapore</v>
      </c>
      <c r="R4283" s="14" t="str">
        <f t="shared" si="532"/>
        <v>|Singapore|</v>
      </c>
      <c r="S4283" s="14" t="str">
        <f t="shared" si="533"/>
        <v>|International Movies|Thrillers|</v>
      </c>
      <c r="T4283" s="14" t="str">
        <f t="shared" si="534"/>
        <v>|Sam Loh|</v>
      </c>
      <c r="U4283" s="14" t="str">
        <f t="shared" si="535"/>
        <v>|William Lawandi|Angeline Yap|Vivienne Tseng|Esther Goh|Alan Tan|</v>
      </c>
    </row>
    <row r="4284" spans="1:21">
      <c r="A4284" s="14" t="s">
        <v>20077</v>
      </c>
      <c r="B4284" s="14" t="s">
        <v>48</v>
      </c>
      <c r="C4284" s="14" t="s">
        <v>20078</v>
      </c>
      <c r="D4284" s="14" t="s">
        <v>20079</v>
      </c>
      <c r="E4284" s="14" t="s">
        <v>20080</v>
      </c>
      <c r="F4284" s="14" t="s">
        <v>146</v>
      </c>
      <c r="G4284" s="26">
        <v>43454</v>
      </c>
      <c r="H4284" s="14">
        <v>2014</v>
      </c>
      <c r="I4284" s="14" t="s">
        <v>360</v>
      </c>
      <c r="J4284" s="14" t="s">
        <v>1330</v>
      </c>
      <c r="K4284" s="14" t="s">
        <v>605</v>
      </c>
      <c r="L4284" s="14" t="s">
        <v>20081</v>
      </c>
      <c r="M4284" s="14">
        <f t="shared" si="528"/>
        <v>2018</v>
      </c>
      <c r="N4284" s="14">
        <f t="shared" si="529"/>
        <v>12</v>
      </c>
      <c r="O4284" s="14" t="str">
        <f>IFERROR(VLOOKUP(I4284,Lists!$F$2:$G$16,2,FALSE()),"Not Rated")</f>
        <v>Adults</v>
      </c>
      <c r="P4284" s="14">
        <f t="shared" si="530"/>
        <v>89</v>
      </c>
      <c r="Q4284" s="14" t="str">
        <f t="shared" si="531"/>
        <v>Singapore</v>
      </c>
      <c r="R4284" s="14" t="str">
        <f t="shared" si="532"/>
        <v>|Singapore|</v>
      </c>
      <c r="S4284" s="14" t="str">
        <f t="shared" si="533"/>
        <v>|Dramas|International Movies|Thrillers|</v>
      </c>
      <c r="T4284" s="14" t="str">
        <f t="shared" si="534"/>
        <v>|Jason Lai|</v>
      </c>
      <c r="U4284" s="14" t="str">
        <f t="shared" si="535"/>
        <v>|Kit Chan|Xiang Yun|Bobby Tonelli|Shane Pow|Seraph Sun|Marcus Chiau|Sierra Bustos|Amy Cheng|Lin Yu Hui|Youyi|</v>
      </c>
    </row>
    <row r="4285" spans="1:21">
      <c r="A4285" s="14" t="s">
        <v>20082</v>
      </c>
      <c r="B4285" s="14" t="s">
        <v>48</v>
      </c>
      <c r="C4285" s="14" t="s">
        <v>20083</v>
      </c>
      <c r="D4285" s="14" t="s">
        <v>20084</v>
      </c>
      <c r="E4285" s="14" t="s">
        <v>20085</v>
      </c>
      <c r="F4285" s="14" t="s">
        <v>116</v>
      </c>
      <c r="G4285" s="26">
        <v>43453</v>
      </c>
      <c r="H4285" s="14">
        <v>2018</v>
      </c>
      <c r="I4285" s="14" t="s">
        <v>360</v>
      </c>
      <c r="J4285" s="14" t="s">
        <v>404</v>
      </c>
      <c r="K4285" s="14" t="s">
        <v>444</v>
      </c>
      <c r="L4285" s="14" t="s">
        <v>20086</v>
      </c>
      <c r="M4285" s="14">
        <f t="shared" si="528"/>
        <v>2018</v>
      </c>
      <c r="N4285" s="14">
        <f t="shared" si="529"/>
        <v>12</v>
      </c>
      <c r="O4285" s="14" t="str">
        <f>IFERROR(VLOOKUP(I4285,Lists!$F$2:$G$16,2,FALSE()),"Not Rated")</f>
        <v>Adults</v>
      </c>
      <c r="P4285" s="14">
        <f t="shared" si="530"/>
        <v>90</v>
      </c>
      <c r="Q4285" s="14" t="str">
        <f t="shared" si="531"/>
        <v>India</v>
      </c>
      <c r="R4285" s="14" t="str">
        <f t="shared" si="532"/>
        <v>|India|</v>
      </c>
      <c r="S4285" s="14" t="str">
        <f t="shared" si="533"/>
        <v>|Dramas|Independent Movies|International Movies|</v>
      </c>
      <c r="T4285" s="14" t="str">
        <f t="shared" si="534"/>
        <v>|Samit Kakkad|</v>
      </c>
      <c r="U4285" s="14" t="str">
        <f t="shared" si="535"/>
        <v>|Priyanka Bose|Vaibhav Raj Gupta|Santosh Juvekar|Anangsha Biswas|Ankit Raaj|Kashmira Irani|Kailash Waghmare|Vipin Sharma|</v>
      </c>
    </row>
    <row r="4286" spans="1:21">
      <c r="A4286" s="14" t="s">
        <v>20087</v>
      </c>
      <c r="B4286" s="14" t="s">
        <v>49</v>
      </c>
      <c r="C4286" s="14" t="s">
        <v>20088</v>
      </c>
      <c r="D4286" s="14" t="s">
        <v>20089</v>
      </c>
      <c r="E4286" s="14" t="s">
        <v>20090</v>
      </c>
      <c r="F4286" s="14" t="s">
        <v>115</v>
      </c>
      <c r="G4286" s="26">
        <v>43452</v>
      </c>
      <c r="H4286" s="14">
        <v>2018</v>
      </c>
      <c r="I4286" s="14" t="s">
        <v>360</v>
      </c>
      <c r="J4286" s="14" t="s">
        <v>105</v>
      </c>
      <c r="K4286" s="14" t="s">
        <v>2400</v>
      </c>
      <c r="L4286" s="14" t="s">
        <v>20091</v>
      </c>
      <c r="M4286" s="14">
        <f t="shared" si="528"/>
        <v>2018</v>
      </c>
      <c r="N4286" s="14">
        <f t="shared" si="529"/>
        <v>12</v>
      </c>
      <c r="O4286" s="14" t="str">
        <f>IFERROR(VLOOKUP(I4286,Lists!$F$2:$G$16,2,FALSE()),"Not Rated")</f>
        <v>Adults</v>
      </c>
      <c r="P4286" s="14">
        <f t="shared" si="530"/>
        <v>1</v>
      </c>
      <c r="Q4286" s="14" t="str">
        <f t="shared" si="531"/>
        <v>United States</v>
      </c>
      <c r="R4286" s="14" t="str">
        <f t="shared" si="532"/>
        <v>|United States|</v>
      </c>
      <c r="S4286" s="14" t="str">
        <f t="shared" si="533"/>
        <v>|Stand-Up Comedy &amp; Talk Shows|TV Comedies|</v>
      </c>
      <c r="T4286" s="14" t="str">
        <f t="shared" si="534"/>
        <v>|Joel Gallen|Tig Notaro|</v>
      </c>
      <c r="U4286" s="14" t="str">
        <f t="shared" si="535"/>
        <v>|Ellen DeGeneres|</v>
      </c>
    </row>
    <row r="4287" spans="1:21">
      <c r="A4287" s="14" t="s">
        <v>20092</v>
      </c>
      <c r="B4287" s="14" t="s">
        <v>48</v>
      </c>
      <c r="C4287" s="14" t="s">
        <v>20093</v>
      </c>
      <c r="D4287" s="14" t="s">
        <v>20094</v>
      </c>
      <c r="E4287" s="14" t="s">
        <v>20095</v>
      </c>
      <c r="F4287" s="14" t="s">
        <v>116</v>
      </c>
      <c r="G4287" s="26">
        <v>43451</v>
      </c>
      <c r="H4287" s="14">
        <v>2018</v>
      </c>
      <c r="I4287" s="14" t="s">
        <v>360</v>
      </c>
      <c r="J4287" s="14" t="s">
        <v>744</v>
      </c>
      <c r="K4287" s="14" t="s">
        <v>444</v>
      </c>
      <c r="L4287" s="14" t="s">
        <v>20096</v>
      </c>
      <c r="M4287" s="14">
        <f t="shared" si="528"/>
        <v>2018</v>
      </c>
      <c r="N4287" s="14">
        <f t="shared" si="529"/>
        <v>12</v>
      </c>
      <c r="O4287" s="14" t="str">
        <f>IFERROR(VLOOKUP(I4287,Lists!$F$2:$G$16,2,FALSE()),"Not Rated")</f>
        <v>Adults</v>
      </c>
      <c r="P4287" s="14">
        <f t="shared" si="530"/>
        <v>85</v>
      </c>
      <c r="Q4287" s="14" t="str">
        <f t="shared" si="531"/>
        <v>India</v>
      </c>
      <c r="R4287" s="14" t="str">
        <f t="shared" si="532"/>
        <v>|India|</v>
      </c>
      <c r="S4287" s="14" t="str">
        <f t="shared" si="533"/>
        <v>|Dramas|Independent Movies|International Movies|</v>
      </c>
      <c r="T4287" s="14" t="str">
        <f t="shared" si="534"/>
        <v>|Prasobh Vijayan|</v>
      </c>
      <c r="U4287" s="14" t="str">
        <f t="shared" si="535"/>
        <v>|Samyuktha Menon|Aaryan Menon|Dhanesh Anand|Kannan Nayar|Sajin Cherukayil|Kevin Jose|Athulya|</v>
      </c>
    </row>
    <row r="4288" spans="1:21">
      <c r="A4288" s="14" t="s">
        <v>20097</v>
      </c>
      <c r="B4288" s="14" t="s">
        <v>48</v>
      </c>
      <c r="C4288" s="14" t="s">
        <v>20098</v>
      </c>
      <c r="D4288" s="14" t="s">
        <v>14830</v>
      </c>
      <c r="E4288" s="14" t="s">
        <v>18014</v>
      </c>
      <c r="F4288" s="14" t="s">
        <v>115</v>
      </c>
      <c r="G4288" s="26">
        <v>43451</v>
      </c>
      <c r="H4288" s="14">
        <v>2018</v>
      </c>
      <c r="I4288" s="14" t="s">
        <v>368</v>
      </c>
      <c r="J4288" s="14" t="s">
        <v>4589</v>
      </c>
      <c r="K4288" s="14" t="s">
        <v>481</v>
      </c>
      <c r="L4288" s="14" t="s">
        <v>20099</v>
      </c>
      <c r="M4288" s="14">
        <f t="shared" si="528"/>
        <v>2018</v>
      </c>
      <c r="N4288" s="14">
        <f t="shared" si="529"/>
        <v>12</v>
      </c>
      <c r="O4288" s="14" t="str">
        <f>IFERROR(VLOOKUP(I4288,Lists!$F$2:$G$16,2,FALSE()),"Not Rated")</f>
        <v>Kids</v>
      </c>
      <c r="P4288" s="14">
        <f t="shared" si="530"/>
        <v>29</v>
      </c>
      <c r="Q4288" s="14" t="str">
        <f t="shared" si="531"/>
        <v>United States</v>
      </c>
      <c r="R4288" s="14" t="str">
        <f t="shared" si="532"/>
        <v>|United States|</v>
      </c>
      <c r="S4288" s="14" t="str">
        <f t="shared" si="533"/>
        <v>|Children &amp; Family Movies|Comedies|</v>
      </c>
      <c r="T4288" s="14" t="str">
        <f t="shared" si="534"/>
        <v>|Jon Rosenbaum|</v>
      </c>
      <c r="U4288" s="14" t="str">
        <f t="shared" si="535"/>
        <v>|Gavin Lewis|Theodore Barnes|Shelby Simmons|Cynthia Kaye McWilliams|</v>
      </c>
    </row>
    <row r="4289" spans="1:21">
      <c r="A4289" s="14" t="s">
        <v>20100</v>
      </c>
      <c r="B4289" s="14" t="s">
        <v>48</v>
      </c>
      <c r="C4289" s="14" t="s">
        <v>20101</v>
      </c>
      <c r="D4289" s="14" t="s">
        <v>20102</v>
      </c>
      <c r="E4289" s="14" t="s">
        <v>20103</v>
      </c>
      <c r="F4289" s="14" t="s">
        <v>116</v>
      </c>
      <c r="G4289" s="26">
        <v>43450</v>
      </c>
      <c r="H4289" s="14">
        <v>2018</v>
      </c>
      <c r="I4289" s="14" t="s">
        <v>361</v>
      </c>
      <c r="J4289" s="14" t="s">
        <v>3814</v>
      </c>
      <c r="K4289" s="14" t="s">
        <v>834</v>
      </c>
      <c r="L4289" s="14" t="s">
        <v>20104</v>
      </c>
      <c r="M4289" s="14">
        <f t="shared" si="528"/>
        <v>2018</v>
      </c>
      <c r="N4289" s="14">
        <f t="shared" si="529"/>
        <v>12</v>
      </c>
      <c r="O4289" s="14" t="str">
        <f>IFERROR(VLOOKUP(I4289,Lists!$F$2:$G$16,2,FALSE()),"Not Rated")</f>
        <v>Teens</v>
      </c>
      <c r="P4289" s="14">
        <f t="shared" si="530"/>
        <v>137</v>
      </c>
      <c r="Q4289" s="14" t="str">
        <f t="shared" si="531"/>
        <v>India</v>
      </c>
      <c r="R4289" s="14" t="str">
        <f t="shared" si="532"/>
        <v>|India|</v>
      </c>
      <c r="S4289" s="14" t="str">
        <f t="shared" si="533"/>
        <v>|Comedies|Dramas|International Movies|</v>
      </c>
      <c r="T4289" s="14" t="str">
        <f t="shared" si="534"/>
        <v>|Sriram Raghavan|</v>
      </c>
      <c r="U4289" s="14" t="str">
        <f t="shared" si="535"/>
        <v>|Tabu|Ayushmann Khurrana|Radhika Apte|Anil Dhawan|Manav Vij|Zakir Hussain|Ashwini Kalsekar|Chhaya Kadam|Pawan Singh|Kabir Sajid|</v>
      </c>
    </row>
    <row r="4290" spans="1:21">
      <c r="A4290" s="14" t="s">
        <v>20105</v>
      </c>
      <c r="B4290" s="14" t="s">
        <v>49</v>
      </c>
      <c r="C4290" s="14" t="s">
        <v>20106</v>
      </c>
      <c r="D4290" s="14" t="s">
        <v>117</v>
      </c>
      <c r="E4290" s="14" t="s">
        <v>20107</v>
      </c>
      <c r="F4290" s="14" t="s">
        <v>126</v>
      </c>
      <c r="G4290" s="26">
        <v>43450</v>
      </c>
      <c r="H4290" s="14">
        <v>2018</v>
      </c>
      <c r="I4290" s="14" t="s">
        <v>361</v>
      </c>
      <c r="J4290" s="14" t="s">
        <v>105</v>
      </c>
      <c r="K4290" s="14" t="s">
        <v>424</v>
      </c>
      <c r="L4290" s="14" t="s">
        <v>20108</v>
      </c>
      <c r="M4290" s="14">
        <f t="shared" ref="M4290:M4353" si="536">IF(G4290="","",YEAR(G4290))</f>
        <v>2018</v>
      </c>
      <c r="N4290" s="14">
        <f t="shared" ref="N4290:N4353" si="537">IF(G4290="","",MONTH(G4290))</f>
        <v>12</v>
      </c>
      <c r="O4290" s="14" t="str">
        <f>IFERROR(VLOOKUP(I4290,Lists!$F$2:$G$16,2,FALSE()),"Not Rated")</f>
        <v>Teens</v>
      </c>
      <c r="P4290" s="14">
        <f t="shared" ref="P4290:P4353" si="538">IFERROR(VALUE(LEFT(J4290,FIND(" ",J4290)-1)),"")</f>
        <v>1</v>
      </c>
      <c r="Q4290" s="14" t="str">
        <f t="shared" ref="Q4290:Q4353" si="539">IFERROR(LEFT(F4290,FIND(",",F4290)-1),F4290)</f>
        <v>China</v>
      </c>
      <c r="R4290" s="14" t="str">
        <f t="shared" ref="R4290:R4353" si="540">"|"&amp;SUBSTITUTE(F4290,", ","|")&amp;"|"</f>
        <v>|China|</v>
      </c>
      <c r="S4290" s="14" t="str">
        <f t="shared" ref="S4290:S4353" si="541">"|"&amp;SUBSTITUTE(K4290,", ","|")&amp;"|"</f>
        <v>|International TV Shows|Romantic TV Shows|TV Comedies|</v>
      </c>
      <c r="T4290" s="14" t="str">
        <f t="shared" ref="T4290:T4353" si="542">"|"&amp;SUBSTITUTE(D4290,", ","|")&amp;"|"</f>
        <v>|Unknown|</v>
      </c>
      <c r="U4290" s="14" t="str">
        <f t="shared" ref="U4290:U4353" si="543">"|"&amp;SUBSTITUTE(E4290,", ","|")&amp;"|"</f>
        <v>|Yang Zi|Deng Lun|Luo Yunxi|</v>
      </c>
    </row>
    <row r="4291" spans="1:21">
      <c r="A4291" s="14" t="s">
        <v>20109</v>
      </c>
      <c r="B4291" s="14" t="s">
        <v>48</v>
      </c>
      <c r="C4291" s="14" t="s">
        <v>20110</v>
      </c>
      <c r="D4291" s="14" t="s">
        <v>20111</v>
      </c>
      <c r="E4291" s="14" t="s">
        <v>20112</v>
      </c>
      <c r="F4291" s="14" t="s">
        <v>115</v>
      </c>
      <c r="G4291" s="26">
        <v>43450</v>
      </c>
      <c r="H4291" s="14">
        <v>2014</v>
      </c>
      <c r="I4291" s="14" t="s">
        <v>362</v>
      </c>
      <c r="J4291" s="14" t="s">
        <v>8768</v>
      </c>
      <c r="K4291" s="14" t="s">
        <v>481</v>
      </c>
      <c r="L4291" s="14" t="s">
        <v>20113</v>
      </c>
      <c r="M4291" s="14">
        <f t="shared" si="536"/>
        <v>2018</v>
      </c>
      <c r="N4291" s="14">
        <f t="shared" si="537"/>
        <v>12</v>
      </c>
      <c r="O4291" s="14" t="str">
        <f>IFERROR(VLOOKUP(I4291,Lists!$F$2:$G$16,2,FALSE()),"Not Rated")</f>
        <v>Older Kids</v>
      </c>
      <c r="P4291" s="14">
        <f t="shared" si="538"/>
        <v>27</v>
      </c>
      <c r="Q4291" s="14" t="str">
        <f t="shared" si="539"/>
        <v>United States</v>
      </c>
      <c r="R4291" s="14" t="str">
        <f t="shared" si="540"/>
        <v>|United States|</v>
      </c>
      <c r="S4291" s="14" t="str">
        <f t="shared" si="541"/>
        <v>|Children &amp; Family Movies|Comedies|</v>
      </c>
      <c r="T4291" s="14" t="str">
        <f t="shared" si="542"/>
        <v>|Elaine Bogan|John Sanford|</v>
      </c>
      <c r="U4291" s="14" t="str">
        <f t="shared" si="543"/>
        <v>|Jay Baruchel|America Ferrera|Zack Pearlman|Christopher Mintz-Plasse|T.J. Miller|Andree Vermeulen|</v>
      </c>
    </row>
    <row r="4292" spans="1:21">
      <c r="A4292" s="14" t="s">
        <v>20114</v>
      </c>
      <c r="B4292" s="14" t="s">
        <v>49</v>
      </c>
      <c r="C4292" s="14" t="s">
        <v>20115</v>
      </c>
      <c r="D4292" s="14" t="s">
        <v>117</v>
      </c>
      <c r="E4292" s="14" t="s">
        <v>20116</v>
      </c>
      <c r="F4292" s="14" t="s">
        <v>115</v>
      </c>
      <c r="G4292" s="26">
        <v>43450</v>
      </c>
      <c r="H4292" s="14">
        <v>2011</v>
      </c>
      <c r="I4292" s="14" t="s">
        <v>362</v>
      </c>
      <c r="J4292" s="14" t="s">
        <v>105</v>
      </c>
      <c r="K4292" s="14" t="s">
        <v>617</v>
      </c>
      <c r="L4292" s="14" t="s">
        <v>20117</v>
      </c>
      <c r="M4292" s="14">
        <f t="shared" si="536"/>
        <v>2018</v>
      </c>
      <c r="N4292" s="14">
        <f t="shared" si="537"/>
        <v>12</v>
      </c>
      <c r="O4292" s="14" t="str">
        <f>IFERROR(VLOOKUP(I4292,Lists!$F$2:$G$16,2,FALSE()),"Not Rated")</f>
        <v>Older Kids</v>
      </c>
      <c r="P4292" s="14">
        <f t="shared" si="538"/>
        <v>1</v>
      </c>
      <c r="Q4292" s="14" t="str">
        <f t="shared" si="539"/>
        <v>United States</v>
      </c>
      <c r="R4292" s="14" t="str">
        <f t="shared" si="540"/>
        <v>|United States|</v>
      </c>
      <c r="S4292" s="14" t="str">
        <f t="shared" si="541"/>
        <v>|Kids' TV|TV Comedies|</v>
      </c>
      <c r="T4292" s="14" t="str">
        <f t="shared" si="542"/>
        <v>|Unknown|</v>
      </c>
      <c r="U4292" s="14" t="str">
        <f t="shared" si="543"/>
        <v>|Ben Stiller|David Schwimmer|Chris Rock|Jada Pinkett Smith|Jay Baruchel|Gerard Butler|Craig Ferguson|America Ferrera|Eddie Murphy|Mike Myers|Antonio Banderas|Cameron Diaz|</v>
      </c>
    </row>
    <row r="4293" spans="1:21">
      <c r="A4293" s="14" t="s">
        <v>20118</v>
      </c>
      <c r="B4293" s="14" t="s">
        <v>48</v>
      </c>
      <c r="C4293" s="14" t="s">
        <v>20119</v>
      </c>
      <c r="D4293" s="14" t="s">
        <v>20120</v>
      </c>
      <c r="E4293" s="14" t="s">
        <v>20121</v>
      </c>
      <c r="F4293" s="14" t="s">
        <v>115</v>
      </c>
      <c r="G4293" s="26">
        <v>43450</v>
      </c>
      <c r="H4293" s="14">
        <v>2014</v>
      </c>
      <c r="I4293" s="14" t="s">
        <v>363</v>
      </c>
      <c r="J4293" s="14" t="s">
        <v>1375</v>
      </c>
      <c r="K4293" s="14" t="s">
        <v>683</v>
      </c>
      <c r="L4293" s="14" t="s">
        <v>20122</v>
      </c>
      <c r="M4293" s="14">
        <f t="shared" si="536"/>
        <v>2018</v>
      </c>
      <c r="N4293" s="14">
        <f t="shared" si="537"/>
        <v>12</v>
      </c>
      <c r="O4293" s="14" t="str">
        <f>IFERROR(VLOOKUP(I4293,Lists!$F$2:$G$16,2,FALSE()),"Not Rated")</f>
        <v>Adults</v>
      </c>
      <c r="P4293" s="14">
        <f t="shared" si="538"/>
        <v>112</v>
      </c>
      <c r="Q4293" s="14" t="str">
        <f t="shared" si="539"/>
        <v>United States</v>
      </c>
      <c r="R4293" s="14" t="str">
        <f t="shared" si="540"/>
        <v>|United States|</v>
      </c>
      <c r="S4293" s="14" t="str">
        <f t="shared" si="541"/>
        <v>|Dramas|Thrillers|</v>
      </c>
      <c r="T4293" s="14" t="str">
        <f t="shared" si="542"/>
        <v>|Michael Cuesta|</v>
      </c>
      <c r="U4293" s="14" t="str">
        <f t="shared" si="543"/>
        <v>|Jeremy Renner|Rosemarie DeWitt|Ray Liotta|Tim Blake Nelson|Oliver Platt|Barry Pepper|Michael Sheen|Paz Vega|Michael Kenneth Williams|Mary Elizabeth Winstead|Andy Garcia|Robert Patrick|</v>
      </c>
    </row>
    <row r="4294" spans="1:21">
      <c r="A4294" s="14" t="s">
        <v>20123</v>
      </c>
      <c r="B4294" s="14" t="s">
        <v>48</v>
      </c>
      <c r="C4294" s="14" t="s">
        <v>20124</v>
      </c>
      <c r="D4294" s="14" t="s">
        <v>20125</v>
      </c>
      <c r="E4294" s="14" t="s">
        <v>20126</v>
      </c>
      <c r="F4294" s="14" t="s">
        <v>20127</v>
      </c>
      <c r="G4294" s="26">
        <v>43450</v>
      </c>
      <c r="H4294" s="14">
        <v>2014</v>
      </c>
      <c r="I4294" s="14" t="s">
        <v>363</v>
      </c>
      <c r="J4294" s="14" t="s">
        <v>1375</v>
      </c>
      <c r="K4294" s="14" t="s">
        <v>458</v>
      </c>
      <c r="L4294" s="14" t="s">
        <v>20128</v>
      </c>
      <c r="M4294" s="14">
        <f t="shared" si="536"/>
        <v>2018</v>
      </c>
      <c r="N4294" s="14">
        <f t="shared" si="537"/>
        <v>12</v>
      </c>
      <c r="O4294" s="14" t="str">
        <f>IFERROR(VLOOKUP(I4294,Lists!$F$2:$G$16,2,FALSE()),"Not Rated")</f>
        <v>Adults</v>
      </c>
      <c r="P4294" s="14">
        <f t="shared" si="538"/>
        <v>112</v>
      </c>
      <c r="Q4294" s="14" t="str">
        <f t="shared" si="539"/>
        <v>Canada</v>
      </c>
      <c r="R4294" s="14" t="str">
        <f t="shared" si="540"/>
        <v>|Canada|Germany|France|United States|</v>
      </c>
      <c r="S4294" s="14" t="str">
        <f t="shared" si="541"/>
        <v>|Comedies|Dramas|</v>
      </c>
      <c r="T4294" s="14" t="str">
        <f t="shared" si="542"/>
        <v>|David Cronenberg|</v>
      </c>
      <c r="U4294" s="14" t="str">
        <f t="shared" si="543"/>
        <v>|Julianne Moore|Mia Wasikowska|Robert Pattinson|John Cusack|Olivia Williams|Sarah Gadon|Evan Bird|Niamh Wilson|Dawn Greenhalgh|</v>
      </c>
    </row>
    <row r="4295" spans="1:21">
      <c r="A4295" s="14" t="s">
        <v>20129</v>
      </c>
      <c r="B4295" s="14" t="s">
        <v>48</v>
      </c>
      <c r="C4295" s="14" t="s">
        <v>20130</v>
      </c>
      <c r="D4295" s="14" t="s">
        <v>20131</v>
      </c>
      <c r="E4295" s="14" t="s">
        <v>20132</v>
      </c>
      <c r="F4295" s="14" t="s">
        <v>115</v>
      </c>
      <c r="G4295" s="26">
        <v>43450</v>
      </c>
      <c r="H4295" s="14">
        <v>2018</v>
      </c>
      <c r="I4295" s="14" t="s">
        <v>360</v>
      </c>
      <c r="J4295" s="14" t="s">
        <v>20133</v>
      </c>
      <c r="K4295" s="14" t="s">
        <v>258</v>
      </c>
      <c r="L4295" s="14" t="s">
        <v>20134</v>
      </c>
      <c r="M4295" s="14">
        <f t="shared" si="536"/>
        <v>2018</v>
      </c>
      <c r="N4295" s="14">
        <f t="shared" si="537"/>
        <v>12</v>
      </c>
      <c r="O4295" s="14" t="str">
        <f>IFERROR(VLOOKUP(I4295,Lists!$F$2:$G$16,2,FALSE()),"Not Rated")</f>
        <v>Adults</v>
      </c>
      <c r="P4295" s="14">
        <f t="shared" si="538"/>
        <v>153</v>
      </c>
      <c r="Q4295" s="14" t="str">
        <f t="shared" si="539"/>
        <v>United States</v>
      </c>
      <c r="R4295" s="14" t="str">
        <f t="shared" si="540"/>
        <v>|United States|</v>
      </c>
      <c r="S4295" s="14" t="str">
        <f t="shared" si="541"/>
        <v>|Music &amp; Musicals|</v>
      </c>
      <c r="T4295" s="14" t="str">
        <f t="shared" si="542"/>
        <v>|Thom Zimny|</v>
      </c>
      <c r="U4295" s="14" t="str">
        <f t="shared" si="543"/>
        <v>|Bruce Springsteen|</v>
      </c>
    </row>
    <row r="4296" spans="1:21">
      <c r="A4296" s="14" t="s">
        <v>20135</v>
      </c>
      <c r="B4296" s="14" t="s">
        <v>48</v>
      </c>
      <c r="C4296" s="14" t="s">
        <v>20136</v>
      </c>
      <c r="D4296" s="14" t="s">
        <v>20137</v>
      </c>
      <c r="E4296" s="14" t="s">
        <v>20138</v>
      </c>
      <c r="F4296" s="14" t="s">
        <v>20139</v>
      </c>
      <c r="G4296" s="26">
        <v>43450</v>
      </c>
      <c r="H4296" s="14">
        <v>2014</v>
      </c>
      <c r="I4296" s="14" t="s">
        <v>364</v>
      </c>
      <c r="J4296" s="14" t="s">
        <v>2442</v>
      </c>
      <c r="K4296" s="14" t="s">
        <v>1027</v>
      </c>
      <c r="L4296" s="14" t="s">
        <v>20140</v>
      </c>
      <c r="M4296" s="14">
        <f t="shared" si="536"/>
        <v>2018</v>
      </c>
      <c r="N4296" s="14">
        <f t="shared" si="537"/>
        <v>12</v>
      </c>
      <c r="O4296" s="14" t="str">
        <f>IFERROR(VLOOKUP(I4296,Lists!$F$2:$G$16,2,FALSE()),"Not Rated")</f>
        <v>Teens</v>
      </c>
      <c r="P4296" s="14">
        <f t="shared" si="538"/>
        <v>123</v>
      </c>
      <c r="Q4296" s="14" t="str">
        <f t="shared" si="539"/>
        <v>United Kingdom</v>
      </c>
      <c r="R4296" s="14" t="str">
        <f t="shared" si="540"/>
        <v>|United Kingdom|Japan|</v>
      </c>
      <c r="S4296" s="14" t="str">
        <f t="shared" si="541"/>
        <v>|Dramas|Romantic Movies|</v>
      </c>
      <c r="T4296" s="14" t="str">
        <f t="shared" si="542"/>
        <v>|James Marsh|</v>
      </c>
      <c r="U4296" s="14" t="str">
        <f t="shared" si="543"/>
        <v>|Emily Watson|Charlie Cox|Felicity Jones|Maxine Peake|Harry Lloyd|Eddie Redmayne|David Thewlis|Simon McBurney|</v>
      </c>
    </row>
    <row r="4297" spans="1:21">
      <c r="A4297" s="14" t="s">
        <v>20141</v>
      </c>
      <c r="B4297" s="14" t="s">
        <v>48</v>
      </c>
      <c r="C4297" s="14" t="s">
        <v>20142</v>
      </c>
      <c r="D4297" s="14" t="s">
        <v>20143</v>
      </c>
      <c r="E4297" s="14" t="s">
        <v>20144</v>
      </c>
      <c r="F4297" s="14" t="s">
        <v>115</v>
      </c>
      <c r="G4297" s="26">
        <v>43449</v>
      </c>
      <c r="H4297" s="14">
        <v>2018</v>
      </c>
      <c r="I4297" s="14" t="s">
        <v>362</v>
      </c>
      <c r="J4297" s="14" t="s">
        <v>404</v>
      </c>
      <c r="K4297" s="14" t="s">
        <v>6982</v>
      </c>
      <c r="L4297" s="14" t="s">
        <v>20145</v>
      </c>
      <c r="M4297" s="14">
        <f t="shared" si="536"/>
        <v>2018</v>
      </c>
      <c r="N4297" s="14">
        <f t="shared" si="537"/>
        <v>12</v>
      </c>
      <c r="O4297" s="14" t="str">
        <f>IFERROR(VLOOKUP(I4297,Lists!$F$2:$G$16,2,FALSE()),"Not Rated")</f>
        <v>Older Kids</v>
      </c>
      <c r="P4297" s="14">
        <f t="shared" si="538"/>
        <v>90</v>
      </c>
      <c r="Q4297" s="14" t="str">
        <f t="shared" si="539"/>
        <v>United States</v>
      </c>
      <c r="R4297" s="14" t="str">
        <f t="shared" si="540"/>
        <v>|United States|</v>
      </c>
      <c r="S4297" s="14" t="str">
        <f t="shared" si="541"/>
        <v>|Children &amp; Family Movies|Sci-Fi &amp; Fantasy|</v>
      </c>
      <c r="T4297" s="14" t="str">
        <f t="shared" si="542"/>
        <v>|Sean Olson|</v>
      </c>
      <c r="U4297" s="14" t="str">
        <f t="shared" si="543"/>
        <v>|Kelly Hu|Angus Macfadyen|Candace Cameron Bure|Lucius Hoyos|Reid Miller|Tyler Christopher|Casimere Jollette|Christina Cox|Texas Battle|Harvey Guillen|</v>
      </c>
    </row>
    <row r="4298" spans="1:21">
      <c r="A4298" s="14" t="s">
        <v>20146</v>
      </c>
      <c r="B4298" s="14" t="s">
        <v>49</v>
      </c>
      <c r="C4298" s="14" t="s">
        <v>20147</v>
      </c>
      <c r="D4298" s="14" t="s">
        <v>117</v>
      </c>
      <c r="E4298" s="14" t="s">
        <v>20148</v>
      </c>
      <c r="F4298" s="14" t="s">
        <v>118</v>
      </c>
      <c r="G4298" s="26">
        <v>43449</v>
      </c>
      <c r="H4298" s="14">
        <v>2018</v>
      </c>
      <c r="I4298" s="14" t="s">
        <v>360</v>
      </c>
      <c r="J4298" s="14" t="s">
        <v>106</v>
      </c>
      <c r="K4298" s="14" t="s">
        <v>589</v>
      </c>
      <c r="L4298" s="14" t="s">
        <v>20149</v>
      </c>
      <c r="M4298" s="14">
        <f t="shared" si="536"/>
        <v>2018</v>
      </c>
      <c r="N4298" s="14">
        <f t="shared" si="537"/>
        <v>12</v>
      </c>
      <c r="O4298" s="14" t="str">
        <f>IFERROR(VLOOKUP(I4298,Lists!$F$2:$G$16,2,FALSE()),"Not Rated")</f>
        <v>Adults</v>
      </c>
      <c r="P4298" s="14">
        <f t="shared" si="538"/>
        <v>2</v>
      </c>
      <c r="Q4298" s="14" t="str">
        <f t="shared" si="539"/>
        <v>United Kingdom</v>
      </c>
      <c r="R4298" s="14" t="str">
        <f t="shared" si="540"/>
        <v>|United Kingdom|</v>
      </c>
      <c r="S4298" s="14" t="str">
        <f t="shared" si="541"/>
        <v>|British TV Shows|International TV Shows|TV Comedies|</v>
      </c>
      <c r="T4298" s="14" t="str">
        <f t="shared" si="542"/>
        <v>|Unknown|</v>
      </c>
      <c r="U4298" s="14" t="str">
        <f t="shared" si="543"/>
        <v>|Olivia Colman|Julian Barratt|Daniel Rigby|Sophia Di Martino|Leila Hoffman|Will Sharpe|Harriet Walter|</v>
      </c>
    </row>
    <row r="4299" spans="1:21">
      <c r="A4299" s="14" t="s">
        <v>20150</v>
      </c>
      <c r="B4299" s="14" t="s">
        <v>48</v>
      </c>
      <c r="C4299" s="14" t="s">
        <v>20151</v>
      </c>
      <c r="D4299" s="14" t="s">
        <v>20152</v>
      </c>
      <c r="E4299" s="14" t="s">
        <v>20153</v>
      </c>
      <c r="F4299" s="14" t="s">
        <v>138</v>
      </c>
      <c r="G4299" s="26">
        <v>43449</v>
      </c>
      <c r="H4299" s="14">
        <v>2017</v>
      </c>
      <c r="I4299" s="14" t="s">
        <v>361</v>
      </c>
      <c r="J4299" s="14" t="s">
        <v>1668</v>
      </c>
      <c r="K4299" s="14" t="s">
        <v>834</v>
      </c>
      <c r="L4299" s="14" t="s">
        <v>20154</v>
      </c>
      <c r="M4299" s="14">
        <f t="shared" si="536"/>
        <v>2018</v>
      </c>
      <c r="N4299" s="14">
        <f t="shared" si="537"/>
        <v>12</v>
      </c>
      <c r="O4299" s="14" t="str">
        <f>IFERROR(VLOOKUP(I4299,Lists!$F$2:$G$16,2,FALSE()),"Not Rated")</f>
        <v>Teens</v>
      </c>
      <c r="P4299" s="14">
        <f t="shared" si="538"/>
        <v>84</v>
      </c>
      <c r="Q4299" s="14" t="str">
        <f t="shared" si="539"/>
        <v>Philippines</v>
      </c>
      <c r="R4299" s="14" t="str">
        <f t="shared" si="540"/>
        <v>|Philippines|</v>
      </c>
      <c r="S4299" s="14" t="str">
        <f t="shared" si="541"/>
        <v>|Comedies|Dramas|International Movies|</v>
      </c>
      <c r="T4299" s="14" t="str">
        <f t="shared" si="542"/>
        <v>|Sigrid Andrea Bernardo|</v>
      </c>
      <c r="U4299" s="14" t="str">
        <f t="shared" si="543"/>
        <v>|Alessandra de Rossi|Empoy Marquez|</v>
      </c>
    </row>
    <row r="4300" spans="1:21">
      <c r="A4300" s="14" t="s">
        <v>20155</v>
      </c>
      <c r="B4300" s="14" t="s">
        <v>48</v>
      </c>
      <c r="C4300" s="14" t="s">
        <v>20156</v>
      </c>
      <c r="D4300" s="14" t="s">
        <v>117</v>
      </c>
      <c r="E4300" s="14" t="s">
        <v>117</v>
      </c>
      <c r="F4300" s="14" t="s">
        <v>115</v>
      </c>
      <c r="G4300" s="26">
        <v>43449</v>
      </c>
      <c r="H4300" s="14">
        <v>2018</v>
      </c>
      <c r="I4300" s="14" t="s">
        <v>360</v>
      </c>
      <c r="J4300" s="14" t="s">
        <v>1773</v>
      </c>
      <c r="K4300" s="14" t="s">
        <v>927</v>
      </c>
      <c r="L4300" s="14" t="s">
        <v>20157</v>
      </c>
      <c r="M4300" s="14">
        <f t="shared" si="536"/>
        <v>2018</v>
      </c>
      <c r="N4300" s="14">
        <f t="shared" si="537"/>
        <v>12</v>
      </c>
      <c r="O4300" s="14" t="str">
        <f>IFERROR(VLOOKUP(I4300,Lists!$F$2:$G$16,2,FALSE()),"Not Rated")</f>
        <v>Adults</v>
      </c>
      <c r="P4300" s="14">
        <f t="shared" si="538"/>
        <v>78</v>
      </c>
      <c r="Q4300" s="14" t="str">
        <f t="shared" si="539"/>
        <v>United States</v>
      </c>
      <c r="R4300" s="14" t="str">
        <f t="shared" si="540"/>
        <v>|United States|</v>
      </c>
      <c r="S4300" s="14" t="str">
        <f t="shared" si="541"/>
        <v>|Documentaries|Music &amp; Musicals|</v>
      </c>
      <c r="T4300" s="14" t="str">
        <f t="shared" si="542"/>
        <v>|Unknown|</v>
      </c>
      <c r="U4300" s="14" t="str">
        <f t="shared" si="543"/>
        <v>|Unknown|</v>
      </c>
    </row>
    <row r="4301" spans="1:21">
      <c r="A4301" s="14" t="s">
        <v>20158</v>
      </c>
      <c r="B4301" s="14" t="s">
        <v>48</v>
      </c>
      <c r="C4301" s="14" t="s">
        <v>20159</v>
      </c>
      <c r="D4301" s="14" t="s">
        <v>19924</v>
      </c>
      <c r="E4301" s="14" t="s">
        <v>20160</v>
      </c>
      <c r="F4301" s="14" t="s">
        <v>115</v>
      </c>
      <c r="G4301" s="26">
        <v>43449</v>
      </c>
      <c r="H4301" s="14">
        <v>2018</v>
      </c>
      <c r="I4301" s="14" t="s">
        <v>360</v>
      </c>
      <c r="J4301" s="14" t="s">
        <v>5629</v>
      </c>
      <c r="K4301" s="14" t="s">
        <v>927</v>
      </c>
      <c r="L4301" s="14" t="s">
        <v>20161</v>
      </c>
      <c r="M4301" s="14">
        <f t="shared" si="536"/>
        <v>2018</v>
      </c>
      <c r="N4301" s="14">
        <f t="shared" si="537"/>
        <v>12</v>
      </c>
      <c r="O4301" s="14" t="str">
        <f>IFERROR(VLOOKUP(I4301,Lists!$F$2:$G$16,2,FALSE()),"Not Rated")</f>
        <v>Adults</v>
      </c>
      <c r="P4301" s="14">
        <f t="shared" si="538"/>
        <v>79</v>
      </c>
      <c r="Q4301" s="14" t="str">
        <f t="shared" si="539"/>
        <v>United States</v>
      </c>
      <c r="R4301" s="14" t="str">
        <f t="shared" si="540"/>
        <v>|United States|</v>
      </c>
      <c r="S4301" s="14" t="str">
        <f t="shared" si="541"/>
        <v>|Documentaries|Music &amp; Musicals|</v>
      </c>
      <c r="T4301" s="14" t="str">
        <f t="shared" si="542"/>
        <v>|Matt Askem|</v>
      </c>
      <c r="U4301" s="14" t="str">
        <f t="shared" si="543"/>
        <v>|Sergio Pizzorno|Tom Meighan|Chris Edwards|Ian Mattthews|Lauren Laverne|</v>
      </c>
    </row>
    <row r="4302" spans="1:21">
      <c r="A4302" s="14" t="s">
        <v>20162</v>
      </c>
      <c r="B4302" s="14" t="s">
        <v>48</v>
      </c>
      <c r="C4302" s="14" t="s">
        <v>20163</v>
      </c>
      <c r="D4302" s="14" t="s">
        <v>117</v>
      </c>
      <c r="E4302" s="14" t="s">
        <v>117</v>
      </c>
      <c r="F4302" s="14" t="s">
        <v>115</v>
      </c>
      <c r="G4302" s="26">
        <v>43449</v>
      </c>
      <c r="H4302" s="14">
        <v>2018</v>
      </c>
      <c r="I4302" s="14" t="s">
        <v>362</v>
      </c>
      <c r="J4302" s="14" t="s">
        <v>4548</v>
      </c>
      <c r="K4302" s="14" t="s">
        <v>927</v>
      </c>
      <c r="L4302" s="14" t="s">
        <v>20164</v>
      </c>
      <c r="M4302" s="14">
        <f t="shared" si="536"/>
        <v>2018</v>
      </c>
      <c r="N4302" s="14">
        <f t="shared" si="537"/>
        <v>12</v>
      </c>
      <c r="O4302" s="14" t="str">
        <f>IFERROR(VLOOKUP(I4302,Lists!$F$2:$G$16,2,FALSE()),"Not Rated")</f>
        <v>Older Kids</v>
      </c>
      <c r="P4302" s="14">
        <f t="shared" si="538"/>
        <v>73</v>
      </c>
      <c r="Q4302" s="14" t="str">
        <f t="shared" si="539"/>
        <v>United States</v>
      </c>
      <c r="R4302" s="14" t="str">
        <f t="shared" si="540"/>
        <v>|United States|</v>
      </c>
      <c r="S4302" s="14" t="str">
        <f t="shared" si="541"/>
        <v>|Documentaries|Music &amp; Musicals|</v>
      </c>
      <c r="T4302" s="14" t="str">
        <f t="shared" si="542"/>
        <v>|Unknown|</v>
      </c>
      <c r="U4302" s="14" t="str">
        <f t="shared" si="543"/>
        <v>|Unknown|</v>
      </c>
    </row>
    <row r="4303" spans="1:21">
      <c r="A4303" s="14" t="s">
        <v>20165</v>
      </c>
      <c r="B4303" s="14" t="s">
        <v>48</v>
      </c>
      <c r="C4303" s="14" t="s">
        <v>20166</v>
      </c>
      <c r="D4303" s="14" t="s">
        <v>19924</v>
      </c>
      <c r="E4303" s="14" t="s">
        <v>20167</v>
      </c>
      <c r="F4303" s="14" t="s">
        <v>115</v>
      </c>
      <c r="G4303" s="26">
        <v>43449</v>
      </c>
      <c r="H4303" s="14">
        <v>2018</v>
      </c>
      <c r="I4303" s="14" t="s">
        <v>360</v>
      </c>
      <c r="J4303" s="14" t="s">
        <v>760</v>
      </c>
      <c r="K4303" s="14" t="s">
        <v>927</v>
      </c>
      <c r="L4303" s="14" t="s">
        <v>20168</v>
      </c>
      <c r="M4303" s="14">
        <f t="shared" si="536"/>
        <v>2018</v>
      </c>
      <c r="N4303" s="14">
        <f t="shared" si="537"/>
        <v>12</v>
      </c>
      <c r="O4303" s="14" t="str">
        <f>IFERROR(VLOOKUP(I4303,Lists!$F$2:$G$16,2,FALSE()),"Not Rated")</f>
        <v>Adults</v>
      </c>
      <c r="P4303" s="14">
        <f t="shared" si="538"/>
        <v>83</v>
      </c>
      <c r="Q4303" s="14" t="str">
        <f t="shared" si="539"/>
        <v>United States</v>
      </c>
      <c r="R4303" s="14" t="str">
        <f t="shared" si="540"/>
        <v>|United States|</v>
      </c>
      <c r="S4303" s="14" t="str">
        <f t="shared" si="541"/>
        <v>|Documentaries|Music &amp; Musicals|</v>
      </c>
      <c r="T4303" s="14" t="str">
        <f t="shared" si="542"/>
        <v>|Matt Askem|</v>
      </c>
      <c r="U4303" s="14" t="str">
        <f t="shared" si="543"/>
        <v>|Gary Lightbody|Nathan Connolly|Jonny Quinn|Paul Wilson|Johnny McDaid|Edith Bowman|</v>
      </c>
    </row>
    <row r="4304" spans="1:21">
      <c r="A4304" s="14" t="s">
        <v>20169</v>
      </c>
      <c r="B4304" s="14" t="s">
        <v>48</v>
      </c>
      <c r="C4304" s="14" t="s">
        <v>20170</v>
      </c>
      <c r="D4304" s="14" t="s">
        <v>20171</v>
      </c>
      <c r="E4304" s="14" t="s">
        <v>117</v>
      </c>
      <c r="F4304" s="14" t="s">
        <v>122</v>
      </c>
      <c r="G4304" s="26">
        <v>43449</v>
      </c>
      <c r="H4304" s="14">
        <v>2017</v>
      </c>
      <c r="I4304" s="14" t="s">
        <v>361</v>
      </c>
      <c r="J4304" s="14" t="s">
        <v>760</v>
      </c>
      <c r="K4304" s="14" t="s">
        <v>496</v>
      </c>
      <c r="L4304" s="14" t="s">
        <v>20172</v>
      </c>
      <c r="M4304" s="14">
        <f t="shared" si="536"/>
        <v>2018</v>
      </c>
      <c r="N4304" s="14">
        <f t="shared" si="537"/>
        <v>12</v>
      </c>
      <c r="O4304" s="14" t="str">
        <f>IFERROR(VLOOKUP(I4304,Lists!$F$2:$G$16,2,FALSE()),"Not Rated")</f>
        <v>Teens</v>
      </c>
      <c r="P4304" s="14">
        <f t="shared" si="538"/>
        <v>83</v>
      </c>
      <c r="Q4304" s="14" t="str">
        <f t="shared" si="539"/>
        <v>Spain</v>
      </c>
      <c r="R4304" s="14" t="str">
        <f t="shared" si="540"/>
        <v>|Spain|</v>
      </c>
      <c r="S4304" s="14" t="str">
        <f t="shared" si="541"/>
        <v>|Documentaries|International Movies|</v>
      </c>
      <c r="T4304" s="14" t="str">
        <f t="shared" si="542"/>
        <v>|Guillermo de Oliveira|</v>
      </c>
      <c r="U4304" s="14" t="str">
        <f t="shared" si="543"/>
        <v>|Unknown|</v>
      </c>
    </row>
    <row r="4305" spans="1:21">
      <c r="A4305" s="14" t="s">
        <v>20173</v>
      </c>
      <c r="B4305" s="14" t="s">
        <v>48</v>
      </c>
      <c r="C4305" s="14" t="s">
        <v>20174</v>
      </c>
      <c r="D4305" s="14" t="s">
        <v>20175</v>
      </c>
      <c r="E4305" s="14" t="s">
        <v>20176</v>
      </c>
      <c r="F4305" s="14" t="s">
        <v>116</v>
      </c>
      <c r="G4305" s="26">
        <v>43449</v>
      </c>
      <c r="H4305" s="14">
        <v>2018</v>
      </c>
      <c r="I4305" s="14" t="s">
        <v>360</v>
      </c>
      <c r="J4305" s="14" t="s">
        <v>833</v>
      </c>
      <c r="K4305" s="14" t="s">
        <v>605</v>
      </c>
      <c r="L4305" s="14" t="s">
        <v>20177</v>
      </c>
      <c r="M4305" s="14">
        <f t="shared" si="536"/>
        <v>2018</v>
      </c>
      <c r="N4305" s="14">
        <f t="shared" si="537"/>
        <v>12</v>
      </c>
      <c r="O4305" s="14" t="str">
        <f>IFERROR(VLOOKUP(I4305,Lists!$F$2:$G$16,2,FALSE()),"Not Rated")</f>
        <v>Adults</v>
      </c>
      <c r="P4305" s="14">
        <f t="shared" si="538"/>
        <v>145</v>
      </c>
      <c r="Q4305" s="14" t="str">
        <f t="shared" si="539"/>
        <v>India</v>
      </c>
      <c r="R4305" s="14" t="str">
        <f t="shared" si="540"/>
        <v>|India|</v>
      </c>
      <c r="S4305" s="14" t="str">
        <f t="shared" si="541"/>
        <v>|Dramas|International Movies|Thrillers|</v>
      </c>
      <c r="T4305" s="14" t="str">
        <f t="shared" si="542"/>
        <v>|Manoj Beedha|</v>
      </c>
      <c r="U4305" s="14" t="str">
        <f t="shared" si="543"/>
        <v>|Guru Somasundaram|Cibi Bhuvana Chandran|Vishagan Vanangamudi|Anisha Ambrose|Chandini Tamilarasan|Azhagamperumal|John Vijay|Vasu Vikram|Hareesh Peradi|Jayaprakash Radhakrishnan|</v>
      </c>
    </row>
    <row r="4306" spans="1:21">
      <c r="A4306" s="14" t="s">
        <v>20178</v>
      </c>
      <c r="B4306" s="14" t="s">
        <v>49</v>
      </c>
      <c r="C4306" s="14" t="s">
        <v>20179</v>
      </c>
      <c r="D4306" s="14" t="s">
        <v>117</v>
      </c>
      <c r="E4306" s="14" t="s">
        <v>20180</v>
      </c>
      <c r="F4306" s="14" t="s">
        <v>123</v>
      </c>
      <c r="G4306" s="26">
        <v>43448</v>
      </c>
      <c r="H4306" s="14">
        <v>2018</v>
      </c>
      <c r="I4306" s="14" t="s">
        <v>361</v>
      </c>
      <c r="J4306" s="14" t="s">
        <v>105</v>
      </c>
      <c r="K4306" s="14" t="s">
        <v>6268</v>
      </c>
      <c r="L4306" s="14" t="s">
        <v>20181</v>
      </c>
      <c r="M4306" s="14">
        <f t="shared" si="536"/>
        <v>2018</v>
      </c>
      <c r="N4306" s="14">
        <f t="shared" si="537"/>
        <v>12</v>
      </c>
      <c r="O4306" s="14" t="str">
        <f>IFERROR(VLOOKUP(I4306,Lists!$F$2:$G$16,2,FALSE()),"Not Rated")</f>
        <v>Teens</v>
      </c>
      <c r="P4306" s="14">
        <f t="shared" si="538"/>
        <v>1</v>
      </c>
      <c r="Q4306" s="14" t="str">
        <f t="shared" si="539"/>
        <v>South Korea</v>
      </c>
      <c r="R4306" s="14" t="str">
        <f t="shared" si="540"/>
        <v>|South Korea|</v>
      </c>
      <c r="S4306" s="14" t="str">
        <f t="shared" si="541"/>
        <v>|International TV Shows|Korean TV Shows|Romantic TV Shows|</v>
      </c>
      <c r="T4306" s="14" t="str">
        <f t="shared" si="542"/>
        <v>|Unknown|</v>
      </c>
      <c r="U4306" s="14" t="str">
        <f t="shared" si="543"/>
        <v>|Lee Jong-suk|Shin Hye-sun|Kim Myeong-su|Park Seon-im|Kim Won-hae|Hwang Yeong-hee|Lee Ji-hoon|Go Bo-gyeol|Shin Jae-ha|</v>
      </c>
    </row>
    <row r="4307" spans="1:21">
      <c r="A4307" s="14" t="s">
        <v>20182</v>
      </c>
      <c r="B4307" s="14" t="s">
        <v>49</v>
      </c>
      <c r="C4307" s="14" t="s">
        <v>20183</v>
      </c>
      <c r="D4307" s="14" t="s">
        <v>117</v>
      </c>
      <c r="E4307" s="14" t="s">
        <v>20184</v>
      </c>
      <c r="F4307" s="14" t="s">
        <v>117</v>
      </c>
      <c r="G4307" s="26">
        <v>43448</v>
      </c>
      <c r="H4307" s="14">
        <v>2018</v>
      </c>
      <c r="I4307" s="14" t="s">
        <v>360</v>
      </c>
      <c r="J4307" s="14" t="s">
        <v>105</v>
      </c>
      <c r="K4307" s="14" t="s">
        <v>485</v>
      </c>
      <c r="L4307" s="14" t="s">
        <v>20185</v>
      </c>
      <c r="M4307" s="14">
        <f t="shared" si="536"/>
        <v>2018</v>
      </c>
      <c r="N4307" s="14">
        <f t="shared" si="537"/>
        <v>12</v>
      </c>
      <c r="O4307" s="14" t="str">
        <f>IFERROR(VLOOKUP(I4307,Lists!$F$2:$G$16,2,FALSE()),"Not Rated")</f>
        <v>Adults</v>
      </c>
      <c r="P4307" s="14">
        <f t="shared" si="538"/>
        <v>1</v>
      </c>
      <c r="Q4307" s="14" t="str">
        <f t="shared" si="539"/>
        <v>Unknown</v>
      </c>
      <c r="R4307" s="14" t="str">
        <f t="shared" si="540"/>
        <v>|Unknown|</v>
      </c>
      <c r="S4307" s="14" t="str">
        <f t="shared" si="541"/>
        <v>|British TV Shows|Crime TV Shows|Docuseries|</v>
      </c>
      <c r="T4307" s="14" t="str">
        <f t="shared" si="542"/>
        <v>|Unknown|</v>
      </c>
      <c r="U4307" s="14" t="str">
        <f t="shared" si="543"/>
        <v>|Jason Fox|</v>
      </c>
    </row>
    <row r="4308" spans="1:21">
      <c r="A4308" s="14" t="s">
        <v>20186</v>
      </c>
      <c r="B4308" s="14" t="s">
        <v>48</v>
      </c>
      <c r="C4308" s="14" t="s">
        <v>20187</v>
      </c>
      <c r="D4308" s="14" t="s">
        <v>20188</v>
      </c>
      <c r="E4308" s="14" t="s">
        <v>20189</v>
      </c>
      <c r="F4308" s="14" t="s">
        <v>4904</v>
      </c>
      <c r="G4308" s="26">
        <v>43448</v>
      </c>
      <c r="H4308" s="14">
        <v>2018</v>
      </c>
      <c r="I4308" s="14" t="s">
        <v>363</v>
      </c>
      <c r="J4308" s="14" t="s">
        <v>1476</v>
      </c>
      <c r="K4308" s="14" t="s">
        <v>444</v>
      </c>
      <c r="L4308" s="14" t="s">
        <v>20190</v>
      </c>
      <c r="M4308" s="14">
        <f t="shared" si="536"/>
        <v>2018</v>
      </c>
      <c r="N4308" s="14">
        <f t="shared" si="537"/>
        <v>12</v>
      </c>
      <c r="O4308" s="14" t="str">
        <f>IFERROR(VLOOKUP(I4308,Lists!$F$2:$G$16,2,FALSE()),"Not Rated")</f>
        <v>Adults</v>
      </c>
      <c r="P4308" s="14">
        <f t="shared" si="538"/>
        <v>135</v>
      </c>
      <c r="Q4308" s="14" t="str">
        <f t="shared" si="539"/>
        <v>Mexico</v>
      </c>
      <c r="R4308" s="14" t="str">
        <f t="shared" si="540"/>
        <v>|Mexico|United States|</v>
      </c>
      <c r="S4308" s="14" t="str">
        <f t="shared" si="541"/>
        <v>|Dramas|Independent Movies|International Movies|</v>
      </c>
      <c r="T4308" s="14" t="str">
        <f t="shared" si="542"/>
        <v>|Alfonso Cuarón|</v>
      </c>
      <c r="U4308" s="14" t="str">
        <f t="shared" si="543"/>
        <v>|Yalitza Aparicio|Marina de Tavira|</v>
      </c>
    </row>
    <row r="4309" spans="1:21">
      <c r="A4309" s="14" t="s">
        <v>20191</v>
      </c>
      <c r="B4309" s="14" t="s">
        <v>49</v>
      </c>
      <c r="C4309" s="14" t="s">
        <v>20192</v>
      </c>
      <c r="D4309" s="14" t="s">
        <v>117</v>
      </c>
      <c r="E4309" s="14" t="s">
        <v>20193</v>
      </c>
      <c r="F4309" s="14" t="s">
        <v>115</v>
      </c>
      <c r="G4309" s="26">
        <v>43448</v>
      </c>
      <c r="H4309" s="14">
        <v>2018</v>
      </c>
      <c r="I4309" s="14" t="s">
        <v>360</v>
      </c>
      <c r="J4309" s="14" t="s">
        <v>105</v>
      </c>
      <c r="K4309" s="14" t="s">
        <v>253</v>
      </c>
      <c r="L4309" s="14" t="s">
        <v>20194</v>
      </c>
      <c r="M4309" s="14">
        <f t="shared" si="536"/>
        <v>2018</v>
      </c>
      <c r="N4309" s="14">
        <f t="shared" si="537"/>
        <v>12</v>
      </c>
      <c r="O4309" s="14" t="str">
        <f>IFERROR(VLOOKUP(I4309,Lists!$F$2:$G$16,2,FALSE()),"Not Rated")</f>
        <v>Adults</v>
      </c>
      <c r="P4309" s="14">
        <f t="shared" si="538"/>
        <v>1</v>
      </c>
      <c r="Q4309" s="14" t="str">
        <f t="shared" si="539"/>
        <v>United States</v>
      </c>
      <c r="R4309" s="14" t="str">
        <f t="shared" si="540"/>
        <v>|United States|</v>
      </c>
      <c r="S4309" s="14" t="str">
        <f t="shared" si="541"/>
        <v>|TV Comedies|</v>
      </c>
      <c r="T4309" s="14" t="str">
        <f t="shared" si="542"/>
        <v>|Unknown|</v>
      </c>
      <c r="U4309" s="14" t="str">
        <f t="shared" si="543"/>
        <v>|Jimmy Carr|D.L. Hughley|Katherine Ryan|</v>
      </c>
    </row>
    <row r="4310" spans="1:21">
      <c r="A4310" s="14" t="s">
        <v>20195</v>
      </c>
      <c r="B4310" s="14" t="s">
        <v>49</v>
      </c>
      <c r="C4310" s="14" t="s">
        <v>20196</v>
      </c>
      <c r="D4310" s="14" t="s">
        <v>117</v>
      </c>
      <c r="E4310" s="14" t="s">
        <v>20197</v>
      </c>
      <c r="F4310" s="14" t="s">
        <v>115</v>
      </c>
      <c r="G4310" s="26">
        <v>43448</v>
      </c>
      <c r="H4310" s="14">
        <v>2018</v>
      </c>
      <c r="I4310" s="14" t="s">
        <v>360</v>
      </c>
      <c r="J4310" s="14" t="s">
        <v>105</v>
      </c>
      <c r="K4310" s="14" t="s">
        <v>2015</v>
      </c>
      <c r="L4310" s="14" t="s">
        <v>20198</v>
      </c>
      <c r="M4310" s="14">
        <f t="shared" si="536"/>
        <v>2018</v>
      </c>
      <c r="N4310" s="14">
        <f t="shared" si="537"/>
        <v>12</v>
      </c>
      <c r="O4310" s="14" t="str">
        <f>IFERROR(VLOOKUP(I4310,Lists!$F$2:$G$16,2,FALSE()),"Not Rated")</f>
        <v>Adults</v>
      </c>
      <c r="P4310" s="14">
        <f t="shared" si="538"/>
        <v>1</v>
      </c>
      <c r="Q4310" s="14" t="str">
        <f t="shared" si="539"/>
        <v>United States</v>
      </c>
      <c r="R4310" s="14" t="str">
        <f t="shared" si="540"/>
        <v>|United States|</v>
      </c>
      <c r="S4310" s="14" t="str">
        <f t="shared" si="541"/>
        <v>|Crime TV Shows|Docuseries|</v>
      </c>
      <c r="T4310" s="14" t="str">
        <f t="shared" si="542"/>
        <v>|Unknown|</v>
      </c>
      <c r="U4310" s="14" t="str">
        <f t="shared" si="543"/>
        <v>|John Grisham|</v>
      </c>
    </row>
    <row r="4311" spans="1:21">
      <c r="A4311" s="14" t="s">
        <v>20199</v>
      </c>
      <c r="B4311" s="14" t="s">
        <v>49</v>
      </c>
      <c r="C4311" s="14" t="s">
        <v>20200</v>
      </c>
      <c r="D4311" s="14" t="s">
        <v>117</v>
      </c>
      <c r="E4311" s="14" t="s">
        <v>20201</v>
      </c>
      <c r="F4311" s="14" t="s">
        <v>127</v>
      </c>
      <c r="G4311" s="26">
        <v>43448</v>
      </c>
      <c r="H4311" s="14">
        <v>2018</v>
      </c>
      <c r="I4311" s="14" t="s">
        <v>360</v>
      </c>
      <c r="J4311" s="14" t="s">
        <v>105</v>
      </c>
      <c r="K4311" s="14" t="s">
        <v>1470</v>
      </c>
      <c r="L4311" s="14" t="s">
        <v>20202</v>
      </c>
      <c r="M4311" s="14">
        <f t="shared" si="536"/>
        <v>2018</v>
      </c>
      <c r="N4311" s="14">
        <f t="shared" si="537"/>
        <v>12</v>
      </c>
      <c r="O4311" s="14" t="str">
        <f>IFERROR(VLOOKUP(I4311,Lists!$F$2:$G$16,2,FALSE()),"Not Rated")</f>
        <v>Adults</v>
      </c>
      <c r="P4311" s="14">
        <f t="shared" si="538"/>
        <v>1</v>
      </c>
      <c r="Q4311" s="14" t="str">
        <f t="shared" si="539"/>
        <v>Australia</v>
      </c>
      <c r="R4311" s="14" t="str">
        <f t="shared" si="540"/>
        <v>|Australia|</v>
      </c>
      <c r="S4311" s="14" t="str">
        <f t="shared" si="541"/>
        <v>|Crime TV Shows|International TV Shows|TV Dramas|</v>
      </c>
      <c r="T4311" s="14" t="str">
        <f t="shared" si="542"/>
        <v>|Unknown|</v>
      </c>
      <c r="U4311" s="14" t="str">
        <f t="shared" si="543"/>
        <v>|Charlotte Best|Elsa Pataky|Marco Pigossi|Aaron Jakubenko|Mattias Inwood|Dalip Sondhi|Alex Dimitriades|Richard Davies|Caroline Brazier|Peter O'Brien|Madeleine Madden|</v>
      </c>
    </row>
    <row r="4312" spans="1:21">
      <c r="A4312" s="14" t="s">
        <v>20203</v>
      </c>
      <c r="B4312" s="14" t="s">
        <v>49</v>
      </c>
      <c r="C4312" s="14" t="s">
        <v>20204</v>
      </c>
      <c r="D4312" s="14" t="s">
        <v>117</v>
      </c>
      <c r="E4312" s="14" t="s">
        <v>20205</v>
      </c>
      <c r="F4312" s="14" t="s">
        <v>1963</v>
      </c>
      <c r="G4312" s="26">
        <v>43448</v>
      </c>
      <c r="H4312" s="14">
        <v>2018</v>
      </c>
      <c r="I4312" s="14" t="s">
        <v>360</v>
      </c>
      <c r="J4312" s="14" t="s">
        <v>107</v>
      </c>
      <c r="K4312" s="14" t="s">
        <v>1470</v>
      </c>
      <c r="L4312" s="14" t="s">
        <v>20206</v>
      </c>
      <c r="M4312" s="14">
        <f t="shared" si="536"/>
        <v>2018</v>
      </c>
      <c r="N4312" s="14">
        <f t="shared" si="537"/>
        <v>12</v>
      </c>
      <c r="O4312" s="14" t="str">
        <f>IFERROR(VLOOKUP(I4312,Lists!$F$2:$G$16,2,FALSE()),"Not Rated")</f>
        <v>Adults</v>
      </c>
      <c r="P4312" s="14">
        <f t="shared" si="538"/>
        <v>3</v>
      </c>
      <c r="Q4312" s="14" t="str">
        <f t="shared" si="539"/>
        <v>Canada</v>
      </c>
      <c r="R4312" s="14" t="str">
        <f t="shared" si="540"/>
        <v>|Canada|United States|</v>
      </c>
      <c r="S4312" s="14" t="str">
        <f t="shared" si="541"/>
        <v>|Crime TV Shows|International TV Shows|TV Dramas|</v>
      </c>
      <c r="T4312" s="14" t="str">
        <f t="shared" si="542"/>
        <v>|Unknown|</v>
      </c>
      <c r="U4312" s="14" t="str">
        <f t="shared" si="543"/>
        <v>|Eric McCormack|MacKenzie Porter|Nesta Cooper|Jared Paul Abrahamson|Reilly Dolman|Patrick Gilmore|</v>
      </c>
    </row>
    <row r="4313" spans="1:21">
      <c r="A4313" s="14" t="s">
        <v>20207</v>
      </c>
      <c r="B4313" s="14" t="s">
        <v>49</v>
      </c>
      <c r="C4313" s="14" t="s">
        <v>20208</v>
      </c>
      <c r="D4313" s="14" t="s">
        <v>117</v>
      </c>
      <c r="E4313" s="14" t="s">
        <v>20209</v>
      </c>
      <c r="F4313" s="14" t="s">
        <v>115</v>
      </c>
      <c r="G4313" s="26">
        <v>43448</v>
      </c>
      <c r="H4313" s="14">
        <v>2018</v>
      </c>
      <c r="I4313" s="14" t="s">
        <v>365</v>
      </c>
      <c r="J4313" s="14" t="s">
        <v>3025</v>
      </c>
      <c r="K4313" s="14" t="s">
        <v>256</v>
      </c>
      <c r="L4313" s="14" t="s">
        <v>20210</v>
      </c>
      <c r="M4313" s="14">
        <f t="shared" si="536"/>
        <v>2018</v>
      </c>
      <c r="N4313" s="14">
        <f t="shared" si="537"/>
        <v>12</v>
      </c>
      <c r="O4313" s="14" t="str">
        <f>IFERROR(VLOOKUP(I4313,Lists!$F$2:$G$16,2,FALSE()),"Not Rated")</f>
        <v>Kids</v>
      </c>
      <c r="P4313" s="14">
        <f t="shared" si="538"/>
        <v>8</v>
      </c>
      <c r="Q4313" s="14" t="str">
        <f t="shared" si="539"/>
        <v>United States</v>
      </c>
      <c r="R4313" s="14" t="str">
        <f t="shared" si="540"/>
        <v>|United States|</v>
      </c>
      <c r="S4313" s="14" t="str">
        <f t="shared" si="541"/>
        <v>|Kids' TV|</v>
      </c>
      <c r="T4313" s="14" t="str">
        <f t="shared" si="542"/>
        <v>|Unknown|</v>
      </c>
      <c r="U4313" s="14" t="str">
        <f t="shared" si="543"/>
        <v>|Jeremy Shada|Tyler Labine|Bex Taylor-Klaus|Josh Keaton|Steven Yeun|Kimberly Brooks|Rhys Darby|A.J. LoCascio|</v>
      </c>
    </row>
    <row r="4314" spans="1:21">
      <c r="A4314" s="14" t="s">
        <v>20211</v>
      </c>
      <c r="B4314" s="14" t="s">
        <v>49</v>
      </c>
      <c r="C4314" s="14" t="s">
        <v>20212</v>
      </c>
      <c r="D4314" s="14" t="s">
        <v>117</v>
      </c>
      <c r="E4314" s="14" t="s">
        <v>20213</v>
      </c>
      <c r="F4314" s="14" t="s">
        <v>121</v>
      </c>
      <c r="G4314" s="26">
        <v>43446</v>
      </c>
      <c r="H4314" s="14">
        <v>2018</v>
      </c>
      <c r="I4314" s="14" t="s">
        <v>360</v>
      </c>
      <c r="J4314" s="14" t="s">
        <v>105</v>
      </c>
      <c r="K4314" s="14" t="s">
        <v>822</v>
      </c>
      <c r="L4314" s="14" t="s">
        <v>20214</v>
      </c>
      <c r="M4314" s="14">
        <f t="shared" si="536"/>
        <v>2018</v>
      </c>
      <c r="N4314" s="14">
        <f t="shared" si="537"/>
        <v>12</v>
      </c>
      <c r="O4314" s="14" t="str">
        <f>IFERROR(VLOOKUP(I4314,Lists!$F$2:$G$16,2,FALSE()),"Not Rated")</f>
        <v>Adults</v>
      </c>
      <c r="P4314" s="14">
        <f t="shared" si="538"/>
        <v>1</v>
      </c>
      <c r="Q4314" s="14" t="str">
        <f t="shared" si="539"/>
        <v>Japan</v>
      </c>
      <c r="R4314" s="14" t="str">
        <f t="shared" si="540"/>
        <v>|Japan|</v>
      </c>
      <c r="S4314" s="14" t="str">
        <f t="shared" si="541"/>
        <v>|Anime Series|International TV Shows|</v>
      </c>
      <c r="T4314" s="14" t="str">
        <f t="shared" si="542"/>
        <v>|Unknown|</v>
      </c>
      <c r="U4314" s="14" t="str">
        <f t="shared" si="543"/>
        <v>|Daisuke Ono|Satoshi Hino|Kazuyuki Okitsu|Yuka Nukui|Kaori Maeda|Hikaru Akao|Junichi Suwabe|Keiji Fujiwara|</v>
      </c>
    </row>
    <row r="4315" spans="1:21">
      <c r="A4315" s="14" t="s">
        <v>20215</v>
      </c>
      <c r="B4315" s="14" t="s">
        <v>48</v>
      </c>
      <c r="C4315" s="14" t="s">
        <v>20216</v>
      </c>
      <c r="D4315" s="14" t="s">
        <v>20217</v>
      </c>
      <c r="E4315" s="14" t="s">
        <v>117</v>
      </c>
      <c r="F4315" s="14" t="s">
        <v>115</v>
      </c>
      <c r="G4315" s="26">
        <v>43446</v>
      </c>
      <c r="H4315" s="14">
        <v>2018</v>
      </c>
      <c r="I4315" s="14" t="s">
        <v>362</v>
      </c>
      <c r="J4315" s="14" t="s">
        <v>4864</v>
      </c>
      <c r="K4315" s="14" t="s">
        <v>247</v>
      </c>
      <c r="L4315" s="14" t="s">
        <v>20218</v>
      </c>
      <c r="M4315" s="14">
        <f t="shared" si="536"/>
        <v>2018</v>
      </c>
      <c r="N4315" s="14">
        <f t="shared" si="537"/>
        <v>12</v>
      </c>
      <c r="O4315" s="14" t="str">
        <f>IFERROR(VLOOKUP(I4315,Lists!$F$2:$G$16,2,FALSE()),"Not Rated")</f>
        <v>Older Kids</v>
      </c>
      <c r="P4315" s="14">
        <f t="shared" si="538"/>
        <v>35</v>
      </c>
      <c r="Q4315" s="14" t="str">
        <f t="shared" si="539"/>
        <v>United States</v>
      </c>
      <c r="R4315" s="14" t="str">
        <f t="shared" si="540"/>
        <v>|United States|</v>
      </c>
      <c r="S4315" s="14" t="str">
        <f t="shared" si="541"/>
        <v>|Documentaries|</v>
      </c>
      <c r="T4315" s="14" t="str">
        <f t="shared" si="542"/>
        <v>|John Hoffman|Nanfu Wang|</v>
      </c>
      <c r="U4315" s="14" t="str">
        <f t="shared" si="543"/>
        <v>|Unknown|</v>
      </c>
    </row>
    <row r="4316" spans="1:21">
      <c r="A4316" s="14" t="s">
        <v>20219</v>
      </c>
      <c r="B4316" s="14" t="s">
        <v>48</v>
      </c>
      <c r="C4316" s="14" t="s">
        <v>20220</v>
      </c>
      <c r="D4316" s="14" t="s">
        <v>289</v>
      </c>
      <c r="E4316" s="14" t="s">
        <v>7822</v>
      </c>
      <c r="F4316" s="14" t="s">
        <v>115</v>
      </c>
      <c r="G4316" s="26">
        <v>43445</v>
      </c>
      <c r="H4316" s="14">
        <v>2018</v>
      </c>
      <c r="I4316" s="14" t="s">
        <v>360</v>
      </c>
      <c r="J4316" s="14" t="s">
        <v>2489</v>
      </c>
      <c r="K4316" s="14" t="s">
        <v>261</v>
      </c>
      <c r="L4316" s="14" t="s">
        <v>20221</v>
      </c>
      <c r="M4316" s="14">
        <f t="shared" si="536"/>
        <v>2018</v>
      </c>
      <c r="N4316" s="14">
        <f t="shared" si="537"/>
        <v>12</v>
      </c>
      <c r="O4316" s="14" t="str">
        <f>IFERROR(VLOOKUP(I4316,Lists!$F$2:$G$16,2,FALSE()),"Not Rated")</f>
        <v>Adults</v>
      </c>
      <c r="P4316" s="14">
        <f t="shared" si="538"/>
        <v>68</v>
      </c>
      <c r="Q4316" s="14" t="str">
        <f t="shared" si="539"/>
        <v>United States</v>
      </c>
      <c r="R4316" s="14" t="str">
        <f t="shared" si="540"/>
        <v>|United States|</v>
      </c>
      <c r="S4316" s="14" t="str">
        <f t="shared" si="541"/>
        <v>|Stand-Up Comedy|</v>
      </c>
      <c r="T4316" s="14" t="str">
        <f t="shared" si="542"/>
        <v>|Marcus Raboy|</v>
      </c>
      <c r="U4316" s="14" t="str">
        <f t="shared" si="543"/>
        <v>|Vir Das|</v>
      </c>
    </row>
    <row r="4317" spans="1:21">
      <c r="A4317" s="14" t="s">
        <v>20222</v>
      </c>
      <c r="B4317" s="14" t="s">
        <v>48</v>
      </c>
      <c r="C4317" s="14" t="s">
        <v>20223</v>
      </c>
      <c r="D4317" s="14" t="s">
        <v>20224</v>
      </c>
      <c r="E4317" s="14" t="s">
        <v>20225</v>
      </c>
      <c r="F4317" s="14" t="s">
        <v>132</v>
      </c>
      <c r="G4317" s="26">
        <v>43441</v>
      </c>
      <c r="H4317" s="14">
        <v>2018</v>
      </c>
      <c r="I4317" s="14" t="s">
        <v>361</v>
      </c>
      <c r="J4317" s="14" t="s">
        <v>624</v>
      </c>
      <c r="K4317" s="14" t="s">
        <v>529</v>
      </c>
      <c r="L4317" s="14" t="s">
        <v>20226</v>
      </c>
      <c r="M4317" s="14">
        <f t="shared" si="536"/>
        <v>2018</v>
      </c>
      <c r="N4317" s="14">
        <f t="shared" si="537"/>
        <v>12</v>
      </c>
      <c r="O4317" s="14" t="str">
        <f>IFERROR(VLOOKUP(I4317,Lists!$F$2:$G$16,2,FALSE()),"Not Rated")</f>
        <v>Teens</v>
      </c>
      <c r="P4317" s="14">
        <f t="shared" si="538"/>
        <v>96</v>
      </c>
      <c r="Q4317" s="14" t="str">
        <f t="shared" si="539"/>
        <v>Italy</v>
      </c>
      <c r="R4317" s="14" t="str">
        <f t="shared" si="540"/>
        <v>|Italy|</v>
      </c>
      <c r="S4317" s="14" t="str">
        <f t="shared" si="541"/>
        <v>|Comedies|International Movies|</v>
      </c>
      <c r="T4317" s="14" t="str">
        <f t="shared" si="542"/>
        <v>|Marco Risi|</v>
      </c>
      <c r="U4317" s="14" t="str">
        <f t="shared" si="543"/>
        <v>|Massimo Ghini|Ricky Memphis|Martina Stella|Ralph Palka|Biagio Izzo|Riccardo Rossi|Paola Minaccioni|</v>
      </c>
    </row>
    <row r="4318" spans="1:21">
      <c r="A4318" s="14" t="s">
        <v>20227</v>
      </c>
      <c r="B4318" s="14" t="s">
        <v>49</v>
      </c>
      <c r="C4318" s="14" t="s">
        <v>20228</v>
      </c>
      <c r="D4318" s="14" t="s">
        <v>117</v>
      </c>
      <c r="E4318" s="14" t="s">
        <v>20229</v>
      </c>
      <c r="F4318" s="14" t="s">
        <v>124</v>
      </c>
      <c r="G4318" s="26">
        <v>43441</v>
      </c>
      <c r="H4318" s="14">
        <v>2018</v>
      </c>
      <c r="I4318" s="14" t="s">
        <v>360</v>
      </c>
      <c r="J4318" s="14" t="s">
        <v>105</v>
      </c>
      <c r="K4318" s="14" t="s">
        <v>1470</v>
      </c>
      <c r="L4318" s="14" t="s">
        <v>20230</v>
      </c>
      <c r="M4318" s="14">
        <f t="shared" si="536"/>
        <v>2018</v>
      </c>
      <c r="N4318" s="14">
        <f t="shared" si="537"/>
        <v>12</v>
      </c>
      <c r="O4318" s="14" t="str">
        <f>IFERROR(VLOOKUP(I4318,Lists!$F$2:$G$16,2,FALSE()),"Not Rated")</f>
        <v>Adults</v>
      </c>
      <c r="P4318" s="14">
        <f t="shared" si="538"/>
        <v>1</v>
      </c>
      <c r="Q4318" s="14" t="str">
        <f t="shared" si="539"/>
        <v>Germany</v>
      </c>
      <c r="R4318" s="14" t="str">
        <f t="shared" si="540"/>
        <v>|Germany|</v>
      </c>
      <c r="S4318" s="14" t="str">
        <f t="shared" si="541"/>
        <v>|Crime TV Shows|International TV Shows|TV Dramas|</v>
      </c>
      <c r="T4318" s="14" t="str">
        <f t="shared" si="542"/>
        <v>|Unknown|</v>
      </c>
      <c r="U4318" s="14" t="str">
        <f t="shared" si="543"/>
        <v>|Felix Kramer|Fahri Yardim|Anna Maria Mühe|Katharina Schüttler|Alina Stiegler|Urs Rechn|Sinan Farhangmehr|Kais Setti|Mohamed Issa|Hauke Diekamp|David Bennent|Deniz Orta|Katrin Saß|Sebastian Zimmler|</v>
      </c>
    </row>
    <row r="4319" spans="1:21">
      <c r="A4319" s="14" t="s">
        <v>20231</v>
      </c>
      <c r="B4319" s="14" t="s">
        <v>48</v>
      </c>
      <c r="C4319" s="14" t="s">
        <v>20232</v>
      </c>
      <c r="D4319" s="14" t="s">
        <v>20233</v>
      </c>
      <c r="E4319" s="14" t="s">
        <v>20234</v>
      </c>
      <c r="F4319" s="14" t="s">
        <v>115</v>
      </c>
      <c r="G4319" s="26">
        <v>43441</v>
      </c>
      <c r="H4319" s="14">
        <v>2018</v>
      </c>
      <c r="I4319" s="14" t="s">
        <v>364</v>
      </c>
      <c r="J4319" s="14" t="s">
        <v>604</v>
      </c>
      <c r="K4319" s="14" t="s">
        <v>1034</v>
      </c>
      <c r="L4319" s="14" t="s">
        <v>20235</v>
      </c>
      <c r="M4319" s="14">
        <f t="shared" si="536"/>
        <v>2018</v>
      </c>
      <c r="N4319" s="14">
        <f t="shared" si="537"/>
        <v>12</v>
      </c>
      <c r="O4319" s="14" t="str">
        <f>IFERROR(VLOOKUP(I4319,Lists!$F$2:$G$16,2,FALSE()),"Not Rated")</f>
        <v>Teens</v>
      </c>
      <c r="P4319" s="14">
        <f t="shared" si="538"/>
        <v>110</v>
      </c>
      <c r="Q4319" s="14" t="str">
        <f t="shared" si="539"/>
        <v>United States</v>
      </c>
      <c r="R4319" s="14" t="str">
        <f t="shared" si="540"/>
        <v>|United States|</v>
      </c>
      <c r="S4319" s="14" t="str">
        <f t="shared" si="541"/>
        <v>|Comedies|Dramas|Independent Movies|</v>
      </c>
      <c r="T4319" s="14" t="str">
        <f t="shared" si="542"/>
        <v>|Anne Fletcher|</v>
      </c>
      <c r="U4319" s="14" t="str">
        <f t="shared" si="543"/>
        <v>|Danielle Macdonald|Jennifer Aniston|Odeya Rush|Maddie Baillio|Bex Taylor-Klaus|Luke Benward|Georgie Flores|Dove Cameron|Harold Perrineau|Kathy Najimy|Ginger Minj|Hilliary Begley|</v>
      </c>
    </row>
    <row r="4320" spans="1:21">
      <c r="A4320" s="14" t="s">
        <v>20236</v>
      </c>
      <c r="B4320" s="14" t="s">
        <v>48</v>
      </c>
      <c r="C4320" s="14" t="s">
        <v>20237</v>
      </c>
      <c r="D4320" s="14" t="s">
        <v>20238</v>
      </c>
      <c r="E4320" s="14" t="s">
        <v>20239</v>
      </c>
      <c r="F4320" s="14" t="s">
        <v>117</v>
      </c>
      <c r="G4320" s="26">
        <v>43441</v>
      </c>
      <c r="H4320" s="14">
        <v>2018</v>
      </c>
      <c r="I4320" s="14" t="s">
        <v>368</v>
      </c>
      <c r="J4320" s="14" t="s">
        <v>4182</v>
      </c>
      <c r="K4320" s="14" t="s">
        <v>982</v>
      </c>
      <c r="L4320" s="14" t="s">
        <v>20240</v>
      </c>
      <c r="M4320" s="14">
        <f t="shared" si="536"/>
        <v>2018</v>
      </c>
      <c r="N4320" s="14">
        <f t="shared" si="537"/>
        <v>12</v>
      </c>
      <c r="O4320" s="14" t="str">
        <f>IFERROR(VLOOKUP(I4320,Lists!$F$2:$G$16,2,FALSE()),"Not Rated")</f>
        <v>Kids</v>
      </c>
      <c r="P4320" s="14">
        <f t="shared" si="538"/>
        <v>58</v>
      </c>
      <c r="Q4320" s="14" t="str">
        <f t="shared" si="539"/>
        <v>Unknown</v>
      </c>
      <c r="R4320" s="14" t="str">
        <f t="shared" si="540"/>
        <v>|Unknown|</v>
      </c>
      <c r="S4320" s="14" t="str">
        <f t="shared" si="541"/>
        <v>|Children &amp; Family Movies|Dramas|</v>
      </c>
      <c r="T4320" s="14" t="str">
        <f t="shared" si="542"/>
        <v>|Marek Losey|</v>
      </c>
      <c r="U4320" s="14" t="str">
        <f t="shared" si="543"/>
        <v>|Jaylen Barron|Billy Angel|Manpreet Bambra|Celine Buckens|Freddy Carter|Bruce Herbelin-Earle|Kerry Ingram|Charlotte Jordan|Geoff McGivern|Martin Bobb-Semple|</v>
      </c>
    </row>
    <row r="4321" spans="1:21">
      <c r="A4321" s="14" t="s">
        <v>20241</v>
      </c>
      <c r="B4321" s="14" t="s">
        <v>48</v>
      </c>
      <c r="C4321" s="14" t="s">
        <v>20242</v>
      </c>
      <c r="D4321" s="14" t="s">
        <v>20243</v>
      </c>
      <c r="E4321" s="14" t="s">
        <v>20244</v>
      </c>
      <c r="F4321" s="14" t="s">
        <v>916</v>
      </c>
      <c r="G4321" s="26">
        <v>43441</v>
      </c>
      <c r="H4321" s="14">
        <v>2018</v>
      </c>
      <c r="I4321" s="14" t="s">
        <v>364</v>
      </c>
      <c r="J4321" s="14" t="s">
        <v>611</v>
      </c>
      <c r="K4321" s="14" t="s">
        <v>3402</v>
      </c>
      <c r="L4321" s="14" t="s">
        <v>20245</v>
      </c>
      <c r="M4321" s="14">
        <f t="shared" si="536"/>
        <v>2018</v>
      </c>
      <c r="N4321" s="14">
        <f t="shared" si="537"/>
        <v>12</v>
      </c>
      <c r="O4321" s="14" t="str">
        <f>IFERROR(VLOOKUP(I4321,Lists!$F$2:$G$16,2,FALSE()),"Not Rated")</f>
        <v>Teens</v>
      </c>
      <c r="P4321" s="14">
        <f t="shared" si="538"/>
        <v>105</v>
      </c>
      <c r="Q4321" s="14" t="str">
        <f t="shared" si="539"/>
        <v>United Kingdom</v>
      </c>
      <c r="R4321" s="14" t="str">
        <f t="shared" si="540"/>
        <v>|United Kingdom|United States|</v>
      </c>
      <c r="S4321" s="14" t="str">
        <f t="shared" si="541"/>
        <v>|Action &amp; Adventure|Children &amp; Family Movies|Dramas|</v>
      </c>
      <c r="T4321" s="14" t="str">
        <f t="shared" si="542"/>
        <v>|Andy Serkis|</v>
      </c>
      <c r="U4321" s="14" t="str">
        <f t="shared" si="543"/>
        <v>|Christian Bale|Cate Blanchett|Benedict Cumberbatch|Naomie Harris|Andy Serkis|Rohan Chand|Peter Mullan|Jack Reynor|Eddie Marsan|Tom Hollander|Louis Ashbourne Serkis|Matthew Rhys|Freida Pinto|</v>
      </c>
    </row>
    <row r="4322" spans="1:21">
      <c r="A4322" s="14" t="s">
        <v>20246</v>
      </c>
      <c r="B4322" s="14" t="s">
        <v>49</v>
      </c>
      <c r="C4322" s="14" t="s">
        <v>20247</v>
      </c>
      <c r="D4322" s="14" t="s">
        <v>117</v>
      </c>
      <c r="E4322" s="14" t="s">
        <v>20248</v>
      </c>
      <c r="F4322" s="14" t="s">
        <v>115</v>
      </c>
      <c r="G4322" s="26">
        <v>43441</v>
      </c>
      <c r="H4322" s="14">
        <v>2018</v>
      </c>
      <c r="I4322" s="14" t="s">
        <v>360</v>
      </c>
      <c r="J4322" s="14" t="s">
        <v>106</v>
      </c>
      <c r="K4322" s="14" t="s">
        <v>20249</v>
      </c>
      <c r="L4322" s="14" t="s">
        <v>20250</v>
      </c>
      <c r="M4322" s="14">
        <f t="shared" si="536"/>
        <v>2018</v>
      </c>
      <c r="N4322" s="14">
        <f t="shared" si="537"/>
        <v>12</v>
      </c>
      <c r="O4322" s="14" t="str">
        <f>IFERROR(VLOOKUP(I4322,Lists!$F$2:$G$16,2,FALSE()),"Not Rated")</f>
        <v>Adults</v>
      </c>
      <c r="P4322" s="14">
        <f t="shared" si="538"/>
        <v>2</v>
      </c>
      <c r="Q4322" s="14" t="str">
        <f t="shared" si="539"/>
        <v>United States</v>
      </c>
      <c r="R4322" s="14" t="str">
        <f t="shared" si="540"/>
        <v>|United States|</v>
      </c>
      <c r="S4322" s="14" t="str">
        <f t="shared" si="541"/>
        <v>|TV Comedies|TV Sci-Fi &amp; Fantasy|Teen TV Shows|</v>
      </c>
      <c r="T4322" s="14" t="str">
        <f t="shared" si="542"/>
        <v>|Unknown|</v>
      </c>
      <c r="U4322" s="14" t="str">
        <f t="shared" si="543"/>
        <v>|Jaden Smith|Jude Law|Tavi Gevinson|Susan Sarandon|Desus Nice|The Kid Mero|Richard Ayoade|Willow Smith|Kiernan Shipka|Jason Schwartzman|Amandla Stenberg|Ray Wise|</v>
      </c>
    </row>
    <row r="4323" spans="1:21">
      <c r="A4323" s="14" t="s">
        <v>20251</v>
      </c>
      <c r="B4323" s="14" t="s">
        <v>49</v>
      </c>
      <c r="C4323" s="14" t="s">
        <v>20252</v>
      </c>
      <c r="D4323" s="14" t="s">
        <v>20253</v>
      </c>
      <c r="E4323" s="14" t="s">
        <v>20254</v>
      </c>
      <c r="F4323" s="14" t="s">
        <v>127</v>
      </c>
      <c r="G4323" s="26">
        <v>43441</v>
      </c>
      <c r="H4323" s="14">
        <v>2018</v>
      </c>
      <c r="I4323" s="14" t="s">
        <v>360</v>
      </c>
      <c r="J4323" s="14" t="s">
        <v>105</v>
      </c>
      <c r="K4323" s="14" t="s">
        <v>688</v>
      </c>
      <c r="L4323" s="14" t="s">
        <v>20255</v>
      </c>
      <c r="M4323" s="14">
        <f t="shared" si="536"/>
        <v>2018</v>
      </c>
      <c r="N4323" s="14">
        <f t="shared" si="537"/>
        <v>12</v>
      </c>
      <c r="O4323" s="14" t="str">
        <f>IFERROR(VLOOKUP(I4323,Lists!$F$2:$G$16,2,FALSE()),"Not Rated")</f>
        <v>Adults</v>
      </c>
      <c r="P4323" s="14">
        <f t="shared" si="538"/>
        <v>1</v>
      </c>
      <c r="Q4323" s="14" t="str">
        <f t="shared" si="539"/>
        <v>Australia</v>
      </c>
      <c r="R4323" s="14" t="str">
        <f t="shared" si="540"/>
        <v>|Australia|</v>
      </c>
      <c r="S4323" s="14" t="str">
        <f t="shared" si="541"/>
        <v>|International TV Shows|TV Dramas|</v>
      </c>
      <c r="T4323" s="14" t="str">
        <f t="shared" si="542"/>
        <v>|Mat King|</v>
      </c>
      <c r="U4323" s="14" t="str">
        <f t="shared" si="543"/>
        <v>|Parker Sawyers|Jacqueline McKenzie|Steve Toussaint|Tess Haubrich|Stephen Curry|Lewis Fitz-Gerald|Mark Leonard Winter|</v>
      </c>
    </row>
    <row r="4324" spans="1:21">
      <c r="A4324" s="14" t="s">
        <v>20256</v>
      </c>
      <c r="B4324" s="14" t="s">
        <v>48</v>
      </c>
      <c r="C4324" s="14" t="s">
        <v>20257</v>
      </c>
      <c r="D4324" s="14" t="s">
        <v>18381</v>
      </c>
      <c r="E4324" s="14" t="s">
        <v>117</v>
      </c>
      <c r="F4324" s="14" t="s">
        <v>117</v>
      </c>
      <c r="G4324" s="26">
        <v>43441</v>
      </c>
      <c r="H4324" s="14">
        <v>2018</v>
      </c>
      <c r="I4324" s="14" t="s">
        <v>360</v>
      </c>
      <c r="J4324" s="14" t="s">
        <v>1857</v>
      </c>
      <c r="K4324" s="14" t="s">
        <v>927</v>
      </c>
      <c r="L4324" s="14" t="s">
        <v>20258</v>
      </c>
      <c r="M4324" s="14">
        <f t="shared" si="536"/>
        <v>2018</v>
      </c>
      <c r="N4324" s="14">
        <f t="shared" si="537"/>
        <v>12</v>
      </c>
      <c r="O4324" s="14" t="str">
        <f>IFERROR(VLOOKUP(I4324,Lists!$F$2:$G$16,2,FALSE()),"Not Rated")</f>
        <v>Adults</v>
      </c>
      <c r="P4324" s="14">
        <f t="shared" si="538"/>
        <v>59</v>
      </c>
      <c r="Q4324" s="14" t="str">
        <f t="shared" si="539"/>
        <v>Unknown</v>
      </c>
      <c r="R4324" s="14" t="str">
        <f t="shared" si="540"/>
        <v>|Unknown|</v>
      </c>
      <c r="S4324" s="14" t="str">
        <f t="shared" si="541"/>
        <v>|Documentaries|Music &amp; Musicals|</v>
      </c>
      <c r="T4324" s="14" t="str">
        <f t="shared" si="542"/>
        <v>|Brian Oakes|</v>
      </c>
      <c r="U4324" s="14" t="str">
        <f t="shared" si="543"/>
        <v>|Unknown|</v>
      </c>
    </row>
    <row r="4325" spans="1:21">
      <c r="A4325" s="14" t="s">
        <v>20259</v>
      </c>
      <c r="B4325" s="14" t="s">
        <v>48</v>
      </c>
      <c r="C4325" s="14" t="s">
        <v>20260</v>
      </c>
      <c r="D4325" s="14" t="s">
        <v>20261</v>
      </c>
      <c r="E4325" s="14" t="s">
        <v>20262</v>
      </c>
      <c r="F4325" s="14" t="s">
        <v>117</v>
      </c>
      <c r="G4325" s="26">
        <v>43441</v>
      </c>
      <c r="H4325" s="14">
        <v>2018</v>
      </c>
      <c r="I4325" s="14" t="s">
        <v>366</v>
      </c>
      <c r="J4325" s="14" t="s">
        <v>7663</v>
      </c>
      <c r="K4325" s="14" t="s">
        <v>251</v>
      </c>
      <c r="L4325" s="14" t="s">
        <v>20263</v>
      </c>
      <c r="M4325" s="14">
        <f t="shared" si="536"/>
        <v>2018</v>
      </c>
      <c r="N4325" s="14">
        <f t="shared" si="537"/>
        <v>12</v>
      </c>
      <c r="O4325" s="14" t="str">
        <f>IFERROR(VLOOKUP(I4325,Lists!$F$2:$G$16,2,FALSE()),"Not Rated")</f>
        <v>Kids</v>
      </c>
      <c r="P4325" s="14">
        <f t="shared" si="538"/>
        <v>28</v>
      </c>
      <c r="Q4325" s="14" t="str">
        <f t="shared" si="539"/>
        <v>Unknown</v>
      </c>
      <c r="R4325" s="14" t="str">
        <f t="shared" si="540"/>
        <v>|Unknown|</v>
      </c>
      <c r="S4325" s="14" t="str">
        <f t="shared" si="541"/>
        <v>|Children &amp; Family Movies|</v>
      </c>
      <c r="T4325" s="14" t="str">
        <f t="shared" si="542"/>
        <v>|Jacob Joice|</v>
      </c>
      <c r="U4325" s="14" t="str">
        <f t="shared" si="543"/>
        <v>|Elyse Maloway|Vincent Tong|Erin Mathews|Andrea Libman|Alessandro Juliani|Nicole Anthony|Diana Kaarina|Ian James Corlett|Britt McKillip|Kathleen Barr|Gigi Saul Guerrero|</v>
      </c>
    </row>
    <row r="4326" spans="1:21">
      <c r="A4326" s="14" t="s">
        <v>20264</v>
      </c>
      <c r="B4326" s="14" t="s">
        <v>48</v>
      </c>
      <c r="C4326" s="14" t="s">
        <v>20265</v>
      </c>
      <c r="D4326" s="14" t="s">
        <v>20266</v>
      </c>
      <c r="E4326" s="14" t="s">
        <v>20267</v>
      </c>
      <c r="F4326" s="14" t="s">
        <v>115</v>
      </c>
      <c r="G4326" s="26">
        <v>43441</v>
      </c>
      <c r="H4326" s="14">
        <v>2018</v>
      </c>
      <c r="I4326" s="14" t="s">
        <v>360</v>
      </c>
      <c r="J4326" s="14" t="s">
        <v>653</v>
      </c>
      <c r="K4326" s="14" t="s">
        <v>247</v>
      </c>
      <c r="L4326" s="14" t="s">
        <v>20268</v>
      </c>
      <c r="M4326" s="14">
        <f t="shared" si="536"/>
        <v>2018</v>
      </c>
      <c r="N4326" s="14">
        <f t="shared" si="537"/>
        <v>12</v>
      </c>
      <c r="O4326" s="14" t="str">
        <f>IFERROR(VLOOKUP(I4326,Lists!$F$2:$G$16,2,FALSE()),"Not Rated")</f>
        <v>Adults</v>
      </c>
      <c r="P4326" s="14">
        <f t="shared" si="538"/>
        <v>98</v>
      </c>
      <c r="Q4326" s="14" t="str">
        <f t="shared" si="539"/>
        <v>United States</v>
      </c>
      <c r="R4326" s="14" t="str">
        <f t="shared" si="540"/>
        <v>|United States|</v>
      </c>
      <c r="S4326" s="14" t="str">
        <f t="shared" si="541"/>
        <v>|Documentaries|</v>
      </c>
      <c r="T4326" s="14" t="str">
        <f t="shared" si="542"/>
        <v>|Bert Marcus|</v>
      </c>
      <c r="U4326" s="14" t="str">
        <f t="shared" si="543"/>
        <v>|Paris Hilton|Josh Ostrovsky|Brittany Furlan|Kirill Bichutsky|DJ Khaled|Emily Ratajkowski|Hailey Baldwin|</v>
      </c>
    </row>
    <row r="4327" spans="1:21">
      <c r="A4327" s="14" t="s">
        <v>20269</v>
      </c>
      <c r="B4327" s="14" t="s">
        <v>48</v>
      </c>
      <c r="C4327" s="14" t="s">
        <v>20270</v>
      </c>
      <c r="D4327" s="14" t="s">
        <v>9895</v>
      </c>
      <c r="E4327" s="14" t="s">
        <v>20271</v>
      </c>
      <c r="F4327" s="14" t="s">
        <v>117</v>
      </c>
      <c r="G4327" s="26">
        <v>43438</v>
      </c>
      <c r="H4327" s="14">
        <v>2018</v>
      </c>
      <c r="I4327" s="14" t="s">
        <v>360</v>
      </c>
      <c r="J4327" s="14" t="s">
        <v>1102</v>
      </c>
      <c r="K4327" s="14" t="s">
        <v>261</v>
      </c>
      <c r="L4327" s="14" t="s">
        <v>20272</v>
      </c>
      <c r="M4327" s="14">
        <f t="shared" si="536"/>
        <v>2018</v>
      </c>
      <c r="N4327" s="14">
        <f t="shared" si="537"/>
        <v>12</v>
      </c>
      <c r="O4327" s="14" t="str">
        <f>IFERROR(VLOOKUP(I4327,Lists!$F$2:$G$16,2,FALSE()),"Not Rated")</f>
        <v>Adults</v>
      </c>
      <c r="P4327" s="14">
        <f t="shared" si="538"/>
        <v>63</v>
      </c>
      <c r="Q4327" s="14" t="str">
        <f t="shared" si="539"/>
        <v>Unknown</v>
      </c>
      <c r="R4327" s="14" t="str">
        <f t="shared" si="540"/>
        <v>|Unknown|</v>
      </c>
      <c r="S4327" s="14" t="str">
        <f t="shared" si="541"/>
        <v>|Stand-Up Comedy|</v>
      </c>
      <c r="T4327" s="14" t="str">
        <f t="shared" si="542"/>
        <v>|Chris Howe|</v>
      </c>
      <c r="U4327" s="14" t="str">
        <f t="shared" si="543"/>
        <v>|Russell Brand|</v>
      </c>
    </row>
    <row r="4328" spans="1:21">
      <c r="A4328" s="14" t="s">
        <v>20273</v>
      </c>
      <c r="B4328" s="14" t="s">
        <v>49</v>
      </c>
      <c r="C4328" s="14" t="s">
        <v>20274</v>
      </c>
      <c r="D4328" s="14" t="s">
        <v>117</v>
      </c>
      <c r="E4328" s="14" t="s">
        <v>20275</v>
      </c>
      <c r="F4328" s="14" t="s">
        <v>123</v>
      </c>
      <c r="G4328" s="26">
        <v>43437</v>
      </c>
      <c r="H4328" s="14">
        <v>2018</v>
      </c>
      <c r="I4328" s="14" t="s">
        <v>361</v>
      </c>
      <c r="J4328" s="14" t="s">
        <v>106</v>
      </c>
      <c r="K4328" s="14" t="s">
        <v>3795</v>
      </c>
      <c r="L4328" s="14" t="s">
        <v>20276</v>
      </c>
      <c r="M4328" s="14">
        <f t="shared" si="536"/>
        <v>2018</v>
      </c>
      <c r="N4328" s="14">
        <f t="shared" si="537"/>
        <v>12</v>
      </c>
      <c r="O4328" s="14" t="str">
        <f>IFERROR(VLOOKUP(I4328,Lists!$F$2:$G$16,2,FALSE()),"Not Rated")</f>
        <v>Teens</v>
      </c>
      <c r="P4328" s="14">
        <f t="shared" si="538"/>
        <v>2</v>
      </c>
      <c r="Q4328" s="14" t="str">
        <f t="shared" si="539"/>
        <v>South Korea</v>
      </c>
      <c r="R4328" s="14" t="str">
        <f t="shared" si="540"/>
        <v>|South Korea|</v>
      </c>
      <c r="S4328" s="14" t="str">
        <f t="shared" si="541"/>
        <v>|International TV Shows|Korean TV Shows|TV Comedies|</v>
      </c>
      <c r="T4328" s="14" t="str">
        <f t="shared" si="542"/>
        <v>|Unknown|</v>
      </c>
      <c r="U4328" s="14" t="str">
        <f t="shared" si="543"/>
        <v>|Sung Hoon|Kwon Yuri|Tae Hang-ho|Joo Jin-mo|Shim Hye-jin|Ji Su-won|Park Cheol-min|Kim Seong-won|Kang Yoon|Seo Eun-ah|Bae Yoon-kyung|</v>
      </c>
    </row>
    <row r="4329" spans="1:21">
      <c r="A4329" s="14" t="s">
        <v>20277</v>
      </c>
      <c r="B4329" s="14" t="s">
        <v>49</v>
      </c>
      <c r="C4329" s="14" t="s">
        <v>20278</v>
      </c>
      <c r="D4329" s="14" t="s">
        <v>117</v>
      </c>
      <c r="E4329" s="14" t="s">
        <v>20279</v>
      </c>
      <c r="F4329" s="14" t="s">
        <v>123</v>
      </c>
      <c r="G4329" s="26">
        <v>43436</v>
      </c>
      <c r="H4329" s="14">
        <v>2018</v>
      </c>
      <c r="I4329" s="14" t="s">
        <v>360</v>
      </c>
      <c r="J4329" s="14" t="s">
        <v>105</v>
      </c>
      <c r="K4329" s="14" t="s">
        <v>5585</v>
      </c>
      <c r="L4329" s="14" t="s">
        <v>20280</v>
      </c>
      <c r="M4329" s="14">
        <f t="shared" si="536"/>
        <v>2018</v>
      </c>
      <c r="N4329" s="14">
        <f t="shared" si="537"/>
        <v>12</v>
      </c>
      <c r="O4329" s="14" t="str">
        <f>IFERROR(VLOOKUP(I4329,Lists!$F$2:$G$16,2,FALSE()),"Not Rated")</f>
        <v>Adults</v>
      </c>
      <c r="P4329" s="14">
        <f t="shared" si="538"/>
        <v>1</v>
      </c>
      <c r="Q4329" s="14" t="str">
        <f t="shared" si="539"/>
        <v>South Korea</v>
      </c>
      <c r="R4329" s="14" t="str">
        <f t="shared" si="540"/>
        <v>|South Korea|</v>
      </c>
      <c r="S4329" s="14" t="str">
        <f t="shared" si="541"/>
        <v>|Crime TV Shows|International TV Shows|Korean TV Shows|</v>
      </c>
      <c r="T4329" s="14" t="str">
        <f t="shared" si="542"/>
        <v>|Unknown|</v>
      </c>
      <c r="U4329" s="14" t="str">
        <f t="shared" si="543"/>
        <v>|Hyun Bin|Park Shin-hye|Park Hoon|Kim Yong-rim|Chanyeol|Lee Re|Lee Hak Joo|Lee Si-won|Kim Eui-sung|</v>
      </c>
    </row>
    <row r="4330" spans="1:21">
      <c r="A4330" s="14" t="s">
        <v>20281</v>
      </c>
      <c r="B4330" s="14" t="s">
        <v>48</v>
      </c>
      <c r="C4330" s="14" t="s">
        <v>20282</v>
      </c>
      <c r="D4330" s="14" t="s">
        <v>20283</v>
      </c>
      <c r="E4330" s="14" t="s">
        <v>20284</v>
      </c>
      <c r="F4330" s="14" t="s">
        <v>156</v>
      </c>
      <c r="G4330" s="26">
        <v>43436</v>
      </c>
      <c r="H4330" s="14">
        <v>2018</v>
      </c>
      <c r="I4330" s="14" t="s">
        <v>361</v>
      </c>
      <c r="J4330" s="14" t="s">
        <v>3208</v>
      </c>
      <c r="K4330" s="14" t="s">
        <v>1442</v>
      </c>
      <c r="L4330" s="14" t="s">
        <v>20285</v>
      </c>
      <c r="M4330" s="14">
        <f t="shared" si="536"/>
        <v>2018</v>
      </c>
      <c r="N4330" s="14">
        <f t="shared" si="537"/>
        <v>12</v>
      </c>
      <c r="O4330" s="14" t="str">
        <f>IFERROR(VLOOKUP(I4330,Lists!$F$2:$G$16,2,FALSE()),"Not Rated")</f>
        <v>Teens</v>
      </c>
      <c r="P4330" s="14">
        <f t="shared" si="538"/>
        <v>155</v>
      </c>
      <c r="Q4330" s="14" t="str">
        <f t="shared" si="539"/>
        <v>Pakistan</v>
      </c>
      <c r="R4330" s="14" t="str">
        <f t="shared" si="540"/>
        <v>|Pakistan|</v>
      </c>
      <c r="S4330" s="14" t="str">
        <f t="shared" si="541"/>
        <v>|Action &amp; Adventure|Comedies|International Movies|</v>
      </c>
      <c r="T4330" s="14" t="str">
        <f t="shared" si="542"/>
        <v>|Ahsan Rahim|</v>
      </c>
      <c r="U4330" s="14" t="str">
        <f t="shared" si="543"/>
        <v>|Ali Zafar|Maya Ali|Javed Sheikh|Mehmood Aslam|Faisal Qureshi|Nayyar Ejaz|Asma Abbas|Marhoom Ahmad Bilal|Simi Raheal|Salman Bokhari|</v>
      </c>
    </row>
    <row r="4331" spans="1:21">
      <c r="A4331" s="14" t="s">
        <v>20286</v>
      </c>
      <c r="B4331" s="14" t="s">
        <v>48</v>
      </c>
      <c r="C4331" s="14" t="s">
        <v>20287</v>
      </c>
      <c r="D4331" s="14" t="s">
        <v>20288</v>
      </c>
      <c r="E4331" s="14" t="s">
        <v>20289</v>
      </c>
      <c r="F4331" s="14" t="s">
        <v>1225</v>
      </c>
      <c r="G4331" s="26">
        <v>43435</v>
      </c>
      <c r="H4331" s="14">
        <v>2011</v>
      </c>
      <c r="I4331" s="14" t="s">
        <v>361</v>
      </c>
      <c r="J4331" s="14" t="s">
        <v>682</v>
      </c>
      <c r="K4331" s="14" t="s">
        <v>910</v>
      </c>
      <c r="L4331" s="14" t="s">
        <v>20290</v>
      </c>
      <c r="M4331" s="14">
        <f t="shared" si="536"/>
        <v>2018</v>
      </c>
      <c r="N4331" s="14">
        <f t="shared" si="537"/>
        <v>12</v>
      </c>
      <c r="O4331" s="14" t="str">
        <f>IFERROR(VLOOKUP(I4331,Lists!$F$2:$G$16,2,FALSE()),"Not Rated")</f>
        <v>Teens</v>
      </c>
      <c r="P4331" s="14">
        <f t="shared" si="538"/>
        <v>122</v>
      </c>
      <c r="Q4331" s="14" t="str">
        <f t="shared" si="539"/>
        <v>China</v>
      </c>
      <c r="R4331" s="14" t="str">
        <f t="shared" si="540"/>
        <v>|China|Hong Kong|</v>
      </c>
      <c r="S4331" s="14" t="str">
        <f t="shared" si="541"/>
        <v>|Dramas|International Movies|Romantic Movies|</v>
      </c>
      <c r="T4331" s="14" t="str">
        <f t="shared" si="542"/>
        <v>|Andrew Lau Wai-Keung|</v>
      </c>
      <c r="U4331" s="14" t="str">
        <f t="shared" si="543"/>
        <v>|Qi Shu|Liu Ye|Anthony Wong Chau-Sang|Liang Tian|Danying Feng|Rina Sa|Zhang Songwen|Tian Gao|Andrew Lin|</v>
      </c>
    </row>
    <row r="4332" spans="1:21">
      <c r="A4332" s="14" t="s">
        <v>20291</v>
      </c>
      <c r="B4332" s="14" t="s">
        <v>48</v>
      </c>
      <c r="C4332" s="14" t="s">
        <v>20292</v>
      </c>
      <c r="D4332" s="14" t="s">
        <v>20293</v>
      </c>
      <c r="E4332" s="14" t="s">
        <v>20294</v>
      </c>
      <c r="F4332" s="14" t="s">
        <v>130</v>
      </c>
      <c r="G4332" s="26">
        <v>43435</v>
      </c>
      <c r="H4332" s="14">
        <v>2009</v>
      </c>
      <c r="I4332" s="14" t="s">
        <v>360</v>
      </c>
      <c r="J4332" s="14" t="s">
        <v>872</v>
      </c>
      <c r="K4332" s="14" t="s">
        <v>873</v>
      </c>
      <c r="L4332" s="14" t="s">
        <v>20295</v>
      </c>
      <c r="M4332" s="14">
        <f t="shared" si="536"/>
        <v>2018</v>
      </c>
      <c r="N4332" s="14">
        <f t="shared" si="537"/>
        <v>12</v>
      </c>
      <c r="O4332" s="14" t="str">
        <f>IFERROR(VLOOKUP(I4332,Lists!$F$2:$G$16,2,FALSE()),"Not Rated")</f>
        <v>Adults</v>
      </c>
      <c r="P4332" s="14">
        <f t="shared" si="538"/>
        <v>87</v>
      </c>
      <c r="Q4332" s="14" t="str">
        <f t="shared" si="539"/>
        <v>Hong Kong</v>
      </c>
      <c r="R4332" s="14" t="str">
        <f t="shared" si="540"/>
        <v>|Hong Kong|</v>
      </c>
      <c r="S4332" s="14" t="str">
        <f t="shared" si="541"/>
        <v>|International Movies|Thrillers|</v>
      </c>
      <c r="T4332" s="14" t="str">
        <f t="shared" si="542"/>
        <v>|Cheang Pou Soi|</v>
      </c>
      <c r="U4332" s="14" t="str">
        <f t="shared" si="543"/>
        <v>|Louis Koo|Richie Ren|Stanley Fung Sui-Fan|Michelle Ye|Lam Suet|Alexander Chan|Monica Mok|</v>
      </c>
    </row>
    <row r="4333" spans="1:21">
      <c r="A4333" s="14" t="s">
        <v>20296</v>
      </c>
      <c r="B4333" s="14" t="s">
        <v>48</v>
      </c>
      <c r="C4333" s="14" t="s">
        <v>20297</v>
      </c>
      <c r="D4333" s="14" t="s">
        <v>20298</v>
      </c>
      <c r="E4333" s="14" t="s">
        <v>117</v>
      </c>
      <c r="F4333" s="14" t="s">
        <v>125</v>
      </c>
      <c r="G4333" s="26">
        <v>43435</v>
      </c>
      <c r="H4333" s="14">
        <v>2018</v>
      </c>
      <c r="I4333" s="14" t="s">
        <v>360</v>
      </c>
      <c r="J4333" s="14" t="s">
        <v>4548</v>
      </c>
      <c r="K4333" s="14" t="s">
        <v>496</v>
      </c>
      <c r="L4333" s="14" t="s">
        <v>20299</v>
      </c>
      <c r="M4333" s="14">
        <f t="shared" si="536"/>
        <v>2018</v>
      </c>
      <c r="N4333" s="14">
        <f t="shared" si="537"/>
        <v>12</v>
      </c>
      <c r="O4333" s="14" t="str">
        <f>IFERROR(VLOOKUP(I4333,Lists!$F$2:$G$16,2,FALSE()),"Not Rated")</f>
        <v>Adults</v>
      </c>
      <c r="P4333" s="14">
        <f t="shared" si="538"/>
        <v>73</v>
      </c>
      <c r="Q4333" s="14" t="str">
        <f t="shared" si="539"/>
        <v>Mexico</v>
      </c>
      <c r="R4333" s="14" t="str">
        <f t="shared" si="540"/>
        <v>|Mexico|</v>
      </c>
      <c r="S4333" s="14" t="str">
        <f t="shared" si="541"/>
        <v>|Documentaries|International Movies|</v>
      </c>
      <c r="T4333" s="14" t="str">
        <f t="shared" si="542"/>
        <v>|Enrique García Meza|</v>
      </c>
      <c r="U4333" s="14" t="str">
        <f t="shared" si="543"/>
        <v>|Unknown|</v>
      </c>
    </row>
    <row r="4334" spans="1:21">
      <c r="A4334" s="14" t="s">
        <v>20300</v>
      </c>
      <c r="B4334" s="14" t="s">
        <v>48</v>
      </c>
      <c r="C4334" s="14" t="s">
        <v>20301</v>
      </c>
      <c r="D4334" s="14" t="s">
        <v>20302</v>
      </c>
      <c r="E4334" s="14" t="s">
        <v>20303</v>
      </c>
      <c r="F4334" s="14" t="s">
        <v>20304</v>
      </c>
      <c r="G4334" s="26">
        <v>43435</v>
      </c>
      <c r="H4334" s="14">
        <v>2018</v>
      </c>
      <c r="I4334" s="14" t="s">
        <v>360</v>
      </c>
      <c r="J4334" s="14" t="s">
        <v>653</v>
      </c>
      <c r="K4334" s="14" t="s">
        <v>910</v>
      </c>
      <c r="L4334" s="14" t="s">
        <v>20305</v>
      </c>
      <c r="M4334" s="14">
        <f t="shared" si="536"/>
        <v>2018</v>
      </c>
      <c r="N4334" s="14">
        <f t="shared" si="537"/>
        <v>12</v>
      </c>
      <c r="O4334" s="14" t="str">
        <f>IFERROR(VLOOKUP(I4334,Lists!$F$2:$G$16,2,FALSE()),"Not Rated")</f>
        <v>Adults</v>
      </c>
      <c r="P4334" s="14">
        <f t="shared" si="538"/>
        <v>98</v>
      </c>
      <c r="Q4334" s="14" t="str">
        <f t="shared" si="539"/>
        <v>Norway</v>
      </c>
      <c r="R4334" s="14" t="str">
        <f t="shared" si="540"/>
        <v>|Norway|Denmark|Netherlands|Sweden|</v>
      </c>
      <c r="S4334" s="14" t="str">
        <f t="shared" si="541"/>
        <v>|Dramas|International Movies|Romantic Movies|</v>
      </c>
      <c r="T4334" s="14" t="str">
        <f t="shared" si="542"/>
        <v>|Katarina Launing|</v>
      </c>
      <c r="U4334" s="14" t="str">
        <f t="shared" si="543"/>
        <v>|Lisa Teige|Fabian Svegaard Tapia|Vebjørn Enger|Charlott Madeleine Utzig|Stig R. Amdam|Karen-Lise Mynster|</v>
      </c>
    </row>
    <row r="4335" spans="1:21">
      <c r="A4335" s="14" t="s">
        <v>20306</v>
      </c>
      <c r="B4335" s="14" t="s">
        <v>48</v>
      </c>
      <c r="C4335" s="14" t="s">
        <v>20307</v>
      </c>
      <c r="D4335" s="14" t="s">
        <v>311</v>
      </c>
      <c r="E4335" s="14" t="s">
        <v>20308</v>
      </c>
      <c r="F4335" s="14" t="s">
        <v>10896</v>
      </c>
      <c r="G4335" s="26">
        <v>43435</v>
      </c>
      <c r="H4335" s="14">
        <v>2013</v>
      </c>
      <c r="I4335" s="14" t="s">
        <v>360</v>
      </c>
      <c r="J4335" s="14" t="s">
        <v>2213</v>
      </c>
      <c r="K4335" s="14" t="s">
        <v>1442</v>
      </c>
      <c r="L4335" s="14" t="s">
        <v>20309</v>
      </c>
      <c r="M4335" s="14">
        <f t="shared" si="536"/>
        <v>2018</v>
      </c>
      <c r="N4335" s="14">
        <f t="shared" si="537"/>
        <v>12</v>
      </c>
      <c r="O4335" s="14" t="str">
        <f>IFERROR(VLOOKUP(I4335,Lists!$F$2:$G$16,2,FALSE()),"Not Rated")</f>
        <v>Adults</v>
      </c>
      <c r="P4335" s="14">
        <f t="shared" si="538"/>
        <v>130</v>
      </c>
      <c r="Q4335" s="14" t="str">
        <f t="shared" si="539"/>
        <v>Hong Kong</v>
      </c>
      <c r="R4335" s="14" t="str">
        <f t="shared" si="540"/>
        <v>|Hong Kong|China|</v>
      </c>
      <c r="S4335" s="14" t="str">
        <f t="shared" si="541"/>
        <v>|Action &amp; Adventure|Comedies|International Movies|</v>
      </c>
      <c r="T4335" s="14" t="str">
        <f t="shared" si="542"/>
        <v>|Johnnie To|</v>
      </c>
      <c r="U4335" s="14" t="str">
        <f t="shared" si="543"/>
        <v>|Andy Lau|Sammi Cheng|Gao Yuanyuan|Guo Tao|Philip Keung|Lam Suet|Lo Hoi-pang|Tai-Lo Ma|Man-Wai Wong|Ying-Ying Yiu|Yi Zi|</v>
      </c>
    </row>
    <row r="4336" spans="1:21">
      <c r="A4336" s="14" t="s">
        <v>20310</v>
      </c>
      <c r="B4336" s="14" t="s">
        <v>48</v>
      </c>
      <c r="C4336" s="14" t="s">
        <v>20311</v>
      </c>
      <c r="D4336" s="14" t="s">
        <v>20312</v>
      </c>
      <c r="E4336" s="14" t="s">
        <v>20313</v>
      </c>
      <c r="F4336" s="14" t="s">
        <v>130</v>
      </c>
      <c r="G4336" s="26">
        <v>43435</v>
      </c>
      <c r="H4336" s="14">
        <v>2014</v>
      </c>
      <c r="I4336" s="14" t="s">
        <v>361</v>
      </c>
      <c r="J4336" s="14" t="s">
        <v>611</v>
      </c>
      <c r="K4336" s="14" t="s">
        <v>542</v>
      </c>
      <c r="L4336" s="14" t="s">
        <v>20314</v>
      </c>
      <c r="M4336" s="14">
        <f t="shared" si="536"/>
        <v>2018</v>
      </c>
      <c r="N4336" s="14">
        <f t="shared" si="537"/>
        <v>12</v>
      </c>
      <c r="O4336" s="14" t="str">
        <f>IFERROR(VLOOKUP(I4336,Lists!$F$2:$G$16,2,FALSE()),"Not Rated")</f>
        <v>Teens</v>
      </c>
      <c r="P4336" s="14">
        <f t="shared" si="538"/>
        <v>105</v>
      </c>
      <c r="Q4336" s="14" t="str">
        <f t="shared" si="539"/>
        <v>Hong Kong</v>
      </c>
      <c r="R4336" s="14" t="str">
        <f t="shared" si="540"/>
        <v>|Hong Kong|</v>
      </c>
      <c r="S4336" s="14" t="str">
        <f t="shared" si="541"/>
        <v>|Comedies|International Movies|Romantic Movies|</v>
      </c>
      <c r="T4336" s="14" t="str">
        <f t="shared" si="542"/>
        <v>|Lawrence Cheng|</v>
      </c>
      <c r="U4336" s="14" t="str">
        <f t="shared" si="543"/>
        <v>|Ekin Cheng|Chrissie Chow|Ivana Wong|Jase Ho|Alex Lam|Wen Xin|Miriam Chin Wah Yeung|Eric Kot|Kar Lok Chin|</v>
      </c>
    </row>
    <row r="4337" spans="1:21">
      <c r="A4337" s="14" t="s">
        <v>20315</v>
      </c>
      <c r="B4337" s="14" t="s">
        <v>48</v>
      </c>
      <c r="C4337" s="14" t="s">
        <v>20316</v>
      </c>
      <c r="D4337" s="14" t="s">
        <v>20317</v>
      </c>
      <c r="E4337" s="14" t="s">
        <v>20318</v>
      </c>
      <c r="F4337" s="14" t="s">
        <v>116</v>
      </c>
      <c r="G4337" s="26">
        <v>43435</v>
      </c>
      <c r="H4337" s="14">
        <v>2014</v>
      </c>
      <c r="I4337" s="14" t="s">
        <v>361</v>
      </c>
      <c r="J4337" s="14" t="s">
        <v>604</v>
      </c>
      <c r="K4337" s="14" t="s">
        <v>834</v>
      </c>
      <c r="L4337" s="14" t="s">
        <v>20319</v>
      </c>
      <c r="M4337" s="14">
        <f t="shared" si="536"/>
        <v>2018</v>
      </c>
      <c r="N4337" s="14">
        <f t="shared" si="537"/>
        <v>12</v>
      </c>
      <c r="O4337" s="14" t="str">
        <f>IFERROR(VLOOKUP(I4337,Lists!$F$2:$G$16,2,FALSE()),"Not Rated")</f>
        <v>Teens</v>
      </c>
      <c r="P4337" s="14">
        <f t="shared" si="538"/>
        <v>110</v>
      </c>
      <c r="Q4337" s="14" t="str">
        <f t="shared" si="539"/>
        <v>India</v>
      </c>
      <c r="R4337" s="14" t="str">
        <f t="shared" si="540"/>
        <v>|India|</v>
      </c>
      <c r="S4337" s="14" t="str">
        <f t="shared" si="541"/>
        <v>|Comedies|Dramas|International Movies|</v>
      </c>
      <c r="T4337" s="14" t="str">
        <f t="shared" si="542"/>
        <v>|Prakash Balwant Saini|</v>
      </c>
      <c r="U4337" s="14" t="str">
        <f t="shared" si="543"/>
        <v>|Deepak Dobriyal|Tarun Bajaj|Keeya Khanna|Varun Mehra|Sanjay Mishra|Yashpal Sharma|Mukesh Tiwari|Atul Srivastava|Manish Khanna|Kunwar Aziz|</v>
      </c>
    </row>
    <row r="4338" spans="1:21">
      <c r="A4338" s="14" t="s">
        <v>20320</v>
      </c>
      <c r="B4338" s="14" t="s">
        <v>48</v>
      </c>
      <c r="C4338" s="14" t="s">
        <v>20321</v>
      </c>
      <c r="D4338" s="14" t="s">
        <v>20322</v>
      </c>
      <c r="E4338" s="14" t="s">
        <v>20323</v>
      </c>
      <c r="F4338" s="14" t="s">
        <v>155</v>
      </c>
      <c r="G4338" s="26">
        <v>43435</v>
      </c>
      <c r="H4338" s="14">
        <v>2018</v>
      </c>
      <c r="I4338" s="14" t="s">
        <v>361</v>
      </c>
      <c r="J4338" s="14" t="s">
        <v>2352</v>
      </c>
      <c r="K4338" s="14" t="s">
        <v>475</v>
      </c>
      <c r="L4338" s="14" t="s">
        <v>20324</v>
      </c>
      <c r="M4338" s="14">
        <f t="shared" si="536"/>
        <v>2018</v>
      </c>
      <c r="N4338" s="14">
        <f t="shared" si="537"/>
        <v>12</v>
      </c>
      <c r="O4338" s="14" t="str">
        <f>IFERROR(VLOOKUP(I4338,Lists!$F$2:$G$16,2,FALSE()),"Not Rated")</f>
        <v>Teens</v>
      </c>
      <c r="P4338" s="14">
        <f t="shared" si="538"/>
        <v>81</v>
      </c>
      <c r="Q4338" s="14" t="str">
        <f t="shared" si="539"/>
        <v>Malaysia</v>
      </c>
      <c r="R4338" s="14" t="str">
        <f t="shared" si="540"/>
        <v>|Malaysia|</v>
      </c>
      <c r="S4338" s="14" t="str">
        <f t="shared" si="541"/>
        <v>|Dramas|International Movies|</v>
      </c>
      <c r="T4338" s="14" t="str">
        <f t="shared" si="542"/>
        <v>|Nam Ron|</v>
      </c>
      <c r="U4338" s="14" t="str">
        <f t="shared" si="543"/>
        <v>|Zahiril Adzim|Ario Bayu|Asmara Abigail|Rosdeen Suboh|Amerul Affendi|Iedil Putra|Timothy Castillo|Chew Kin Wah|Along Eyzendy|Nam Ron|</v>
      </c>
    </row>
    <row r="4339" spans="1:21">
      <c r="A4339" s="14" t="s">
        <v>20325</v>
      </c>
      <c r="B4339" s="14" t="s">
        <v>48</v>
      </c>
      <c r="C4339" s="14" t="s">
        <v>20326</v>
      </c>
      <c r="D4339" s="14" t="s">
        <v>311</v>
      </c>
      <c r="E4339" s="14" t="s">
        <v>20327</v>
      </c>
      <c r="F4339" s="14" t="s">
        <v>130</v>
      </c>
      <c r="G4339" s="26">
        <v>43435</v>
      </c>
      <c r="H4339" s="14">
        <v>2011</v>
      </c>
      <c r="I4339" s="14" t="s">
        <v>362</v>
      </c>
      <c r="J4339" s="14" t="s">
        <v>671</v>
      </c>
      <c r="K4339" s="14" t="s">
        <v>542</v>
      </c>
      <c r="L4339" s="14" t="s">
        <v>20328</v>
      </c>
      <c r="M4339" s="14">
        <f t="shared" si="536"/>
        <v>2018</v>
      </c>
      <c r="N4339" s="14">
        <f t="shared" si="537"/>
        <v>12</v>
      </c>
      <c r="O4339" s="14" t="str">
        <f>IFERROR(VLOOKUP(I4339,Lists!$F$2:$G$16,2,FALSE()),"Not Rated")</f>
        <v>Older Kids</v>
      </c>
      <c r="P4339" s="14">
        <f t="shared" si="538"/>
        <v>115</v>
      </c>
      <c r="Q4339" s="14" t="str">
        <f t="shared" si="539"/>
        <v>Hong Kong</v>
      </c>
      <c r="R4339" s="14" t="str">
        <f t="shared" si="540"/>
        <v>|Hong Kong|</v>
      </c>
      <c r="S4339" s="14" t="str">
        <f t="shared" si="541"/>
        <v>|Comedies|International Movies|Romantic Movies|</v>
      </c>
      <c r="T4339" s="14" t="str">
        <f t="shared" si="542"/>
        <v>|Johnnie To|</v>
      </c>
      <c r="U4339" s="14" t="str">
        <f t="shared" si="543"/>
        <v>|Louis Koo|Gao Yuanyuan|Daniel Wu|</v>
      </c>
    </row>
    <row r="4340" spans="1:21">
      <c r="A4340" s="14" t="s">
        <v>20329</v>
      </c>
      <c r="B4340" s="14" t="s">
        <v>48</v>
      </c>
      <c r="C4340" s="14" t="s">
        <v>20330</v>
      </c>
      <c r="D4340" s="14" t="s">
        <v>311</v>
      </c>
      <c r="E4340" s="14" t="s">
        <v>20331</v>
      </c>
      <c r="F4340" s="14" t="s">
        <v>10896</v>
      </c>
      <c r="G4340" s="26">
        <v>43435</v>
      </c>
      <c r="H4340" s="14">
        <v>2014</v>
      </c>
      <c r="I4340" s="14" t="s">
        <v>361</v>
      </c>
      <c r="J4340" s="14" t="s">
        <v>783</v>
      </c>
      <c r="K4340" s="14" t="s">
        <v>542</v>
      </c>
      <c r="L4340" s="14" t="s">
        <v>20332</v>
      </c>
      <c r="M4340" s="14">
        <f t="shared" si="536"/>
        <v>2018</v>
      </c>
      <c r="N4340" s="14">
        <f t="shared" si="537"/>
        <v>12</v>
      </c>
      <c r="O4340" s="14" t="str">
        <f>IFERROR(VLOOKUP(I4340,Lists!$F$2:$G$16,2,FALSE()),"Not Rated")</f>
        <v>Teens</v>
      </c>
      <c r="P4340" s="14">
        <f t="shared" si="538"/>
        <v>113</v>
      </c>
      <c r="Q4340" s="14" t="str">
        <f t="shared" si="539"/>
        <v>Hong Kong</v>
      </c>
      <c r="R4340" s="14" t="str">
        <f t="shared" si="540"/>
        <v>|Hong Kong|China|</v>
      </c>
      <c r="S4340" s="14" t="str">
        <f t="shared" si="541"/>
        <v>|Comedies|International Movies|Romantic Movies|</v>
      </c>
      <c r="T4340" s="14" t="str">
        <f t="shared" si="542"/>
        <v>|Johnnie To|</v>
      </c>
      <c r="U4340" s="14" t="str">
        <f t="shared" si="543"/>
        <v>|Louis Koo|Gao Yuanyuan|Miriam Chin Wah Yeung|Vic Chou|Daniel Wu|</v>
      </c>
    </row>
    <row r="4341" spans="1:21">
      <c r="A4341" s="14" t="s">
        <v>20333</v>
      </c>
      <c r="B4341" s="14" t="s">
        <v>48</v>
      </c>
      <c r="C4341" s="14" t="s">
        <v>20334</v>
      </c>
      <c r="D4341" s="14" t="s">
        <v>20335</v>
      </c>
      <c r="E4341" s="14" t="s">
        <v>20336</v>
      </c>
      <c r="F4341" s="14" t="s">
        <v>127</v>
      </c>
      <c r="G4341" s="26">
        <v>43435</v>
      </c>
      <c r="H4341" s="14">
        <v>2015</v>
      </c>
      <c r="I4341" s="14" t="s">
        <v>361</v>
      </c>
      <c r="J4341" s="14" t="s">
        <v>9626</v>
      </c>
      <c r="K4341" s="14" t="s">
        <v>612</v>
      </c>
      <c r="L4341" s="14" t="s">
        <v>20337</v>
      </c>
      <c r="M4341" s="14">
        <f t="shared" si="536"/>
        <v>2018</v>
      </c>
      <c r="N4341" s="14">
        <f t="shared" si="537"/>
        <v>12</v>
      </c>
      <c r="O4341" s="14" t="str">
        <f>IFERROR(VLOOKUP(I4341,Lists!$F$2:$G$16,2,FALSE()),"Not Rated")</f>
        <v>Teens</v>
      </c>
      <c r="P4341" s="14">
        <f t="shared" si="538"/>
        <v>146</v>
      </c>
      <c r="Q4341" s="14" t="str">
        <f t="shared" si="539"/>
        <v>Australia</v>
      </c>
      <c r="R4341" s="14" t="str">
        <f t="shared" si="540"/>
        <v>|Australia|</v>
      </c>
      <c r="S4341" s="14" t="str">
        <f t="shared" si="541"/>
        <v>|Action &amp; Adventure|Dramas|International Movies|</v>
      </c>
      <c r="T4341" s="14" t="str">
        <f t="shared" si="542"/>
        <v>|Baljit Singh Deo|</v>
      </c>
      <c r="U4341" s="14" t="str">
        <f t="shared" si="543"/>
        <v>|Kainaat Arora|Jaggi Singh|Gippy Grewal|</v>
      </c>
    </row>
    <row r="4342" spans="1:21">
      <c r="A4342" s="14" t="s">
        <v>20338</v>
      </c>
      <c r="B4342" s="14" t="s">
        <v>49</v>
      </c>
      <c r="C4342" s="14" t="s">
        <v>20339</v>
      </c>
      <c r="D4342" s="14" t="s">
        <v>117</v>
      </c>
      <c r="E4342" s="14" t="s">
        <v>20340</v>
      </c>
      <c r="F4342" s="14" t="s">
        <v>117</v>
      </c>
      <c r="G4342" s="26">
        <v>43435</v>
      </c>
      <c r="H4342" s="14">
        <v>2017</v>
      </c>
      <c r="I4342" s="14" t="s">
        <v>368</v>
      </c>
      <c r="J4342" s="14" t="s">
        <v>105</v>
      </c>
      <c r="K4342" s="14" t="s">
        <v>878</v>
      </c>
      <c r="L4342" s="14" t="s">
        <v>20341</v>
      </c>
      <c r="M4342" s="14">
        <f t="shared" si="536"/>
        <v>2018</v>
      </c>
      <c r="N4342" s="14">
        <f t="shared" si="537"/>
        <v>12</v>
      </c>
      <c r="O4342" s="14" t="str">
        <f>IFERROR(VLOOKUP(I4342,Lists!$F$2:$G$16,2,FALSE()),"Not Rated")</f>
        <v>Kids</v>
      </c>
      <c r="P4342" s="14">
        <f t="shared" si="538"/>
        <v>1</v>
      </c>
      <c r="Q4342" s="14" t="str">
        <f t="shared" si="539"/>
        <v>Unknown</v>
      </c>
      <c r="R4342" s="14" t="str">
        <f t="shared" si="540"/>
        <v>|Unknown|</v>
      </c>
      <c r="S4342" s="14" t="str">
        <f t="shared" si="541"/>
        <v>|Kids' TV|Korean TV Shows|</v>
      </c>
      <c r="T4342" s="14" t="str">
        <f t="shared" si="542"/>
        <v>|Unknown|</v>
      </c>
      <c r="U4342" s="14" t="str">
        <f t="shared" si="543"/>
        <v>|Jo Hyun-jung|Gim Young-eun|Gim Chae-ha|I So Eun|Choe Jae-ho|</v>
      </c>
    </row>
    <row r="4343" spans="1:21">
      <c r="A4343" s="14" t="s">
        <v>20342</v>
      </c>
      <c r="B4343" s="14" t="s">
        <v>48</v>
      </c>
      <c r="C4343" s="14" t="s">
        <v>20343</v>
      </c>
      <c r="D4343" s="14" t="s">
        <v>20344</v>
      </c>
      <c r="E4343" s="14" t="s">
        <v>20345</v>
      </c>
      <c r="F4343" s="14" t="s">
        <v>20346</v>
      </c>
      <c r="G4343" s="26">
        <v>43435</v>
      </c>
      <c r="H4343" s="14">
        <v>2015</v>
      </c>
      <c r="I4343" s="14" t="s">
        <v>361</v>
      </c>
      <c r="J4343" s="14" t="s">
        <v>1062</v>
      </c>
      <c r="K4343" s="14" t="s">
        <v>1227</v>
      </c>
      <c r="L4343" s="14" t="s">
        <v>20347</v>
      </c>
      <c r="M4343" s="14">
        <f t="shared" si="536"/>
        <v>2018</v>
      </c>
      <c r="N4343" s="14">
        <f t="shared" si="537"/>
        <v>12</v>
      </c>
      <c r="O4343" s="14" t="str">
        <f>IFERROR(VLOOKUP(I4343,Lists!$F$2:$G$16,2,FALSE()),"Not Rated")</f>
        <v>Teens</v>
      </c>
      <c r="P4343" s="14">
        <f t="shared" si="538"/>
        <v>118</v>
      </c>
      <c r="Q4343" s="14" t="str">
        <f t="shared" si="539"/>
        <v>Hong Kong</v>
      </c>
      <c r="R4343" s="14" t="str">
        <f t="shared" si="540"/>
        <v>|Hong Kong|China|United States|</v>
      </c>
      <c r="S4343" s="14" t="str">
        <f t="shared" si="541"/>
        <v>|Action &amp; Adventure|International Movies|</v>
      </c>
      <c r="T4343" s="14" t="str">
        <f t="shared" si="542"/>
        <v>|Leung Lok Man|Luk Kim-ching|</v>
      </c>
      <c r="U4343" s="14" t="str">
        <f t="shared" si="543"/>
        <v>|Jacky Cheung|Nick Cheung|Chang Chen|Shawn Yue|Wang Xueqi|Janice Man|Ji Jin-hee|Choi Si-won|</v>
      </c>
    </row>
    <row r="4344" spans="1:21">
      <c r="A4344" s="14" t="s">
        <v>20348</v>
      </c>
      <c r="B4344" s="14" t="s">
        <v>48</v>
      </c>
      <c r="C4344" s="14" t="s">
        <v>20349</v>
      </c>
      <c r="D4344" s="14" t="s">
        <v>20350</v>
      </c>
      <c r="E4344" s="14" t="s">
        <v>20351</v>
      </c>
      <c r="F4344" s="14" t="s">
        <v>1225</v>
      </c>
      <c r="G4344" s="26">
        <v>43435</v>
      </c>
      <c r="H4344" s="14">
        <v>2016</v>
      </c>
      <c r="I4344" s="14" t="s">
        <v>360</v>
      </c>
      <c r="J4344" s="14" t="s">
        <v>1226</v>
      </c>
      <c r="K4344" s="14" t="s">
        <v>612</v>
      </c>
      <c r="L4344" s="14" t="s">
        <v>20352</v>
      </c>
      <c r="M4344" s="14">
        <f t="shared" si="536"/>
        <v>2018</v>
      </c>
      <c r="N4344" s="14">
        <f t="shared" si="537"/>
        <v>12</v>
      </c>
      <c r="O4344" s="14" t="str">
        <f>IFERROR(VLOOKUP(I4344,Lists!$F$2:$G$16,2,FALSE()),"Not Rated")</f>
        <v>Adults</v>
      </c>
      <c r="P4344" s="14">
        <f t="shared" si="538"/>
        <v>109</v>
      </c>
      <c r="Q4344" s="14" t="str">
        <f t="shared" si="539"/>
        <v>China</v>
      </c>
      <c r="R4344" s="14" t="str">
        <f t="shared" si="540"/>
        <v>|China|Hong Kong|</v>
      </c>
      <c r="S4344" s="14" t="str">
        <f t="shared" si="541"/>
        <v>|Action &amp; Adventure|Dramas|International Movies|</v>
      </c>
      <c r="T4344" s="14" t="str">
        <f t="shared" si="542"/>
        <v>|Jazz Boon|</v>
      </c>
      <c r="U4344" s="14" t="str">
        <f t="shared" si="543"/>
        <v>|Nick Cheung|Louis Koo|Francis Chun-Yu Ng|Charmaine Sheh|Hui Shiu Hung|Li Guangjie|Zhang Huiwen|Xing Yu|Cheng Taishen|Moses Chan|Louis Cheung|</v>
      </c>
    </row>
    <row r="4345" spans="1:21">
      <c r="A4345" s="14" t="s">
        <v>20353</v>
      </c>
      <c r="B4345" s="14" t="s">
        <v>48</v>
      </c>
      <c r="C4345" s="14" t="s">
        <v>20354</v>
      </c>
      <c r="D4345" s="14" t="s">
        <v>20288</v>
      </c>
      <c r="E4345" s="14" t="s">
        <v>20355</v>
      </c>
      <c r="F4345" s="14" t="s">
        <v>130</v>
      </c>
      <c r="G4345" s="26">
        <v>43435</v>
      </c>
      <c r="H4345" s="14">
        <v>2009</v>
      </c>
      <c r="I4345" s="14" t="s">
        <v>361</v>
      </c>
      <c r="J4345" s="14" t="s">
        <v>962</v>
      </c>
      <c r="K4345" s="14" t="s">
        <v>542</v>
      </c>
      <c r="L4345" s="14" t="s">
        <v>20356</v>
      </c>
      <c r="M4345" s="14">
        <f t="shared" si="536"/>
        <v>2018</v>
      </c>
      <c r="N4345" s="14">
        <f t="shared" si="537"/>
        <v>12</v>
      </c>
      <c r="O4345" s="14" t="str">
        <f>IFERROR(VLOOKUP(I4345,Lists!$F$2:$G$16,2,FALSE()),"Not Rated")</f>
        <v>Teens</v>
      </c>
      <c r="P4345" s="14">
        <f t="shared" si="538"/>
        <v>117</v>
      </c>
      <c r="Q4345" s="14" t="str">
        <f t="shared" si="539"/>
        <v>Hong Kong</v>
      </c>
      <c r="R4345" s="14" t="str">
        <f t="shared" si="540"/>
        <v>|Hong Kong|</v>
      </c>
      <c r="S4345" s="14" t="str">
        <f t="shared" si="541"/>
        <v>|Comedies|International Movies|Romantic Movies|</v>
      </c>
      <c r="T4345" s="14" t="str">
        <f t="shared" si="542"/>
        <v>|Andrew Lau Wai-Keung|</v>
      </c>
      <c r="U4345" s="14" t="str">
        <f t="shared" si="543"/>
        <v>|Andy Lau|Qi Shu|Zhang Hanyu|Denise Ho|Dominic Lam|Xinyi Zhang|David Chiang|George Lam|Rebecca Pan|Maria Cordero|Tat-Ming Cheung|</v>
      </c>
    </row>
    <row r="4346" spans="1:21">
      <c r="A4346" s="14" t="s">
        <v>20357</v>
      </c>
      <c r="B4346" s="14" t="s">
        <v>48</v>
      </c>
      <c r="C4346" s="14" t="s">
        <v>20358</v>
      </c>
      <c r="D4346" s="14" t="s">
        <v>117</v>
      </c>
      <c r="E4346" s="14" t="s">
        <v>8171</v>
      </c>
      <c r="F4346" s="14" t="s">
        <v>117</v>
      </c>
      <c r="G4346" s="26">
        <v>43435</v>
      </c>
      <c r="H4346" s="14">
        <v>2018</v>
      </c>
      <c r="I4346" s="14" t="s">
        <v>366</v>
      </c>
      <c r="J4346" s="14" t="s">
        <v>664</v>
      </c>
      <c r="K4346" s="14" t="s">
        <v>61</v>
      </c>
      <c r="L4346" s="14" t="s">
        <v>20359</v>
      </c>
      <c r="M4346" s="14">
        <f t="shared" si="536"/>
        <v>2018</v>
      </c>
      <c r="N4346" s="14">
        <f t="shared" si="537"/>
        <v>12</v>
      </c>
      <c r="O4346" s="14" t="str">
        <f>IFERROR(VLOOKUP(I4346,Lists!$F$2:$G$16,2,FALSE()),"Not Rated")</f>
        <v>Kids</v>
      </c>
      <c r="P4346" s="14">
        <f t="shared" si="538"/>
        <v>23</v>
      </c>
      <c r="Q4346" s="14" t="str">
        <f t="shared" si="539"/>
        <v>Unknown</v>
      </c>
      <c r="R4346" s="14" t="str">
        <f t="shared" si="540"/>
        <v>|Unknown|</v>
      </c>
      <c r="S4346" s="14" t="str">
        <f t="shared" si="541"/>
        <v>|Movies|</v>
      </c>
      <c r="T4346" s="14" t="str">
        <f t="shared" si="542"/>
        <v>|Unknown|</v>
      </c>
      <c r="U4346" s="14" t="str">
        <f t="shared" si="543"/>
        <v>|Nadia Ramlee|Chio Su-Ping|Jeremy Linn|Marlon Dance-Hooi|</v>
      </c>
    </row>
    <row r="4347" spans="1:21">
      <c r="A4347" s="14" t="s">
        <v>20360</v>
      </c>
      <c r="B4347" s="14" t="s">
        <v>48</v>
      </c>
      <c r="C4347" s="14" t="s">
        <v>20361</v>
      </c>
      <c r="D4347" s="14" t="s">
        <v>20362</v>
      </c>
      <c r="E4347" s="14" t="s">
        <v>20363</v>
      </c>
      <c r="F4347" s="14" t="s">
        <v>130</v>
      </c>
      <c r="G4347" s="26">
        <v>43435</v>
      </c>
      <c r="H4347" s="14">
        <v>2010</v>
      </c>
      <c r="I4347" s="14" t="s">
        <v>360</v>
      </c>
      <c r="J4347" s="14" t="s">
        <v>739</v>
      </c>
      <c r="K4347" s="14" t="s">
        <v>1442</v>
      </c>
      <c r="L4347" s="14" t="s">
        <v>20364</v>
      </c>
      <c r="M4347" s="14">
        <f t="shared" si="536"/>
        <v>2018</v>
      </c>
      <c r="N4347" s="14">
        <f t="shared" si="537"/>
        <v>12</v>
      </c>
      <c r="O4347" s="14" t="str">
        <f>IFERROR(VLOOKUP(I4347,Lists!$F$2:$G$16,2,FALSE()),"Not Rated")</f>
        <v>Adults</v>
      </c>
      <c r="P4347" s="14">
        <f t="shared" si="538"/>
        <v>95</v>
      </c>
      <c r="Q4347" s="14" t="str">
        <f t="shared" si="539"/>
        <v>Hong Kong</v>
      </c>
      <c r="R4347" s="14" t="str">
        <f t="shared" si="540"/>
        <v>|Hong Kong|</v>
      </c>
      <c r="S4347" s="14" t="str">
        <f t="shared" si="541"/>
        <v>|Action &amp; Adventure|Comedies|International Movies|</v>
      </c>
      <c r="T4347" s="14" t="str">
        <f t="shared" si="542"/>
        <v>|Felix Chong|</v>
      </c>
      <c r="U4347" s="14" t="str">
        <f t="shared" si="543"/>
        <v>|Ekin Cheng|Jordan Chan|Alex Fong|Michelle Ye|On-on Yu|Wilfred Lau|Conroy Chan|</v>
      </c>
    </row>
    <row r="4348" spans="1:21">
      <c r="A4348" s="14" t="s">
        <v>20365</v>
      </c>
      <c r="B4348" s="14" t="s">
        <v>48</v>
      </c>
      <c r="C4348" s="14" t="s">
        <v>20366</v>
      </c>
      <c r="D4348" s="14" t="s">
        <v>20367</v>
      </c>
      <c r="E4348" s="14" t="s">
        <v>20368</v>
      </c>
      <c r="F4348" s="14" t="s">
        <v>116</v>
      </c>
      <c r="G4348" s="26">
        <v>43435</v>
      </c>
      <c r="H4348" s="14">
        <v>2017</v>
      </c>
      <c r="I4348" s="14" t="s">
        <v>360</v>
      </c>
      <c r="J4348" s="14" t="s">
        <v>639</v>
      </c>
      <c r="K4348" s="14" t="s">
        <v>444</v>
      </c>
      <c r="L4348" s="14" t="s">
        <v>20369</v>
      </c>
      <c r="M4348" s="14">
        <f t="shared" si="536"/>
        <v>2018</v>
      </c>
      <c r="N4348" s="14">
        <f t="shared" si="537"/>
        <v>12</v>
      </c>
      <c r="O4348" s="14" t="str">
        <f>IFERROR(VLOOKUP(I4348,Lists!$F$2:$G$16,2,FALSE()),"Not Rated")</f>
        <v>Adults</v>
      </c>
      <c r="P4348" s="14">
        <f t="shared" si="538"/>
        <v>124</v>
      </c>
      <c r="Q4348" s="14" t="str">
        <f t="shared" si="539"/>
        <v>India</v>
      </c>
      <c r="R4348" s="14" t="str">
        <f t="shared" si="540"/>
        <v>|India|</v>
      </c>
      <c r="S4348" s="14" t="str">
        <f t="shared" si="541"/>
        <v>|Dramas|Independent Movies|International Movies|</v>
      </c>
      <c r="T4348" s="14" t="str">
        <f t="shared" si="542"/>
        <v>|Dhanush|</v>
      </c>
      <c r="U4348" s="14" t="str">
        <f t="shared" si="543"/>
        <v>|Rajkiran|Dhanush|Prasanna|Chaya Singh|Revathy|Madonna Sebastian|Vidyullekha Raman|</v>
      </c>
    </row>
    <row r="4349" spans="1:21">
      <c r="A4349" s="14" t="s">
        <v>20370</v>
      </c>
      <c r="B4349" s="14" t="s">
        <v>48</v>
      </c>
      <c r="C4349" s="14" t="s">
        <v>20371</v>
      </c>
      <c r="D4349" s="14" t="s">
        <v>117</v>
      </c>
      <c r="E4349" s="14" t="s">
        <v>117</v>
      </c>
      <c r="F4349" s="14" t="s">
        <v>115</v>
      </c>
      <c r="G4349" s="26">
        <v>43435</v>
      </c>
      <c r="H4349" s="14">
        <v>2017</v>
      </c>
      <c r="I4349" s="14" t="s">
        <v>360</v>
      </c>
      <c r="J4349" s="14" t="s">
        <v>404</v>
      </c>
      <c r="K4349" s="14" t="s">
        <v>884</v>
      </c>
      <c r="L4349" s="14" t="s">
        <v>20372</v>
      </c>
      <c r="M4349" s="14">
        <f t="shared" si="536"/>
        <v>2018</v>
      </c>
      <c r="N4349" s="14">
        <f t="shared" si="537"/>
        <v>12</v>
      </c>
      <c r="O4349" s="14" t="str">
        <f>IFERROR(VLOOKUP(I4349,Lists!$F$2:$G$16,2,FALSE()),"Not Rated")</f>
        <v>Adults</v>
      </c>
      <c r="P4349" s="14">
        <f t="shared" si="538"/>
        <v>90</v>
      </c>
      <c r="Q4349" s="14" t="str">
        <f t="shared" si="539"/>
        <v>United States</v>
      </c>
      <c r="R4349" s="14" t="str">
        <f t="shared" si="540"/>
        <v>|United States|</v>
      </c>
      <c r="S4349" s="14" t="str">
        <f t="shared" si="541"/>
        <v>|Documentaries|Sports Movies|</v>
      </c>
      <c r="T4349" s="14" t="str">
        <f t="shared" si="542"/>
        <v>|Unknown|</v>
      </c>
      <c r="U4349" s="14" t="str">
        <f t="shared" si="543"/>
        <v>|Unknown|</v>
      </c>
    </row>
    <row r="4350" spans="1:21">
      <c r="A4350" s="14" t="s">
        <v>20373</v>
      </c>
      <c r="B4350" s="14" t="s">
        <v>48</v>
      </c>
      <c r="C4350" s="14" t="s">
        <v>20374</v>
      </c>
      <c r="D4350" s="14" t="s">
        <v>20375</v>
      </c>
      <c r="E4350" s="14" t="s">
        <v>20376</v>
      </c>
      <c r="F4350" s="14" t="s">
        <v>130</v>
      </c>
      <c r="G4350" s="26">
        <v>43435</v>
      </c>
      <c r="H4350" s="14">
        <v>2013</v>
      </c>
      <c r="I4350" s="14" t="s">
        <v>360</v>
      </c>
      <c r="J4350" s="14" t="s">
        <v>624</v>
      </c>
      <c r="K4350" s="14" t="s">
        <v>529</v>
      </c>
      <c r="L4350" s="14" t="s">
        <v>20377</v>
      </c>
      <c r="M4350" s="14">
        <f t="shared" si="536"/>
        <v>2018</v>
      </c>
      <c r="N4350" s="14">
        <f t="shared" si="537"/>
        <v>12</v>
      </c>
      <c r="O4350" s="14" t="str">
        <f>IFERROR(VLOOKUP(I4350,Lists!$F$2:$G$16,2,FALSE()),"Not Rated")</f>
        <v>Adults</v>
      </c>
      <c r="P4350" s="14">
        <f t="shared" si="538"/>
        <v>96</v>
      </c>
      <c r="Q4350" s="14" t="str">
        <f t="shared" si="539"/>
        <v>Hong Kong</v>
      </c>
      <c r="R4350" s="14" t="str">
        <f t="shared" si="540"/>
        <v>|Hong Kong|</v>
      </c>
      <c r="S4350" s="14" t="str">
        <f t="shared" si="541"/>
        <v>|Comedies|International Movies|</v>
      </c>
      <c r="T4350" s="14" t="str">
        <f t="shared" si="542"/>
        <v>|Gary Mak|</v>
      </c>
      <c r="U4350" s="14" t="str">
        <f t="shared" si="543"/>
        <v>|Chapman To|Shawn Yue|Matt Chow|Kwok Cheung Tsang|</v>
      </c>
    </row>
    <row r="4351" spans="1:21">
      <c r="A4351" s="14" t="s">
        <v>20378</v>
      </c>
      <c r="B4351" s="14" t="s">
        <v>48</v>
      </c>
      <c r="C4351" s="14" t="s">
        <v>20379</v>
      </c>
      <c r="D4351" s="14" t="s">
        <v>20380</v>
      </c>
      <c r="E4351" s="14" t="s">
        <v>20381</v>
      </c>
      <c r="F4351" s="14" t="s">
        <v>126</v>
      </c>
      <c r="G4351" s="26">
        <v>43435</v>
      </c>
      <c r="H4351" s="14">
        <v>2008</v>
      </c>
      <c r="I4351" s="14" t="s">
        <v>360</v>
      </c>
      <c r="J4351" s="14" t="s">
        <v>624</v>
      </c>
      <c r="K4351" s="14" t="s">
        <v>475</v>
      </c>
      <c r="L4351" s="14" t="s">
        <v>20382</v>
      </c>
      <c r="M4351" s="14">
        <f t="shared" si="536"/>
        <v>2018</v>
      </c>
      <c r="N4351" s="14">
        <f t="shared" si="537"/>
        <v>12</v>
      </c>
      <c r="O4351" s="14" t="str">
        <f>IFERROR(VLOOKUP(I4351,Lists!$F$2:$G$16,2,FALSE()),"Not Rated")</f>
        <v>Adults</v>
      </c>
      <c r="P4351" s="14">
        <f t="shared" si="538"/>
        <v>96</v>
      </c>
      <c r="Q4351" s="14" t="str">
        <f t="shared" si="539"/>
        <v>China</v>
      </c>
      <c r="R4351" s="14" t="str">
        <f t="shared" si="540"/>
        <v>|China|</v>
      </c>
      <c r="S4351" s="14" t="str">
        <f t="shared" si="541"/>
        <v>|Dramas|International Movies|</v>
      </c>
      <c r="T4351" s="14" t="str">
        <f t="shared" si="542"/>
        <v>|Liu Jiang|</v>
      </c>
      <c r="U4351" s="14" t="str">
        <f t="shared" si="543"/>
        <v>|Wenpei Ju|Fan Wei|Liu Hua|Qianyuan Wang|Ren Zhengbin|He Jiang|</v>
      </c>
    </row>
    <row r="4352" spans="1:21">
      <c r="A4352" s="14" t="s">
        <v>20383</v>
      </c>
      <c r="B4352" s="14" t="s">
        <v>49</v>
      </c>
      <c r="C4352" s="14" t="s">
        <v>20384</v>
      </c>
      <c r="D4352" s="14" t="s">
        <v>117</v>
      </c>
      <c r="E4352" s="14" t="s">
        <v>20385</v>
      </c>
      <c r="F4352" s="14" t="s">
        <v>11718</v>
      </c>
      <c r="G4352" s="26">
        <v>43434</v>
      </c>
      <c r="H4352" s="14">
        <v>2018</v>
      </c>
      <c r="I4352" s="14" t="s">
        <v>360</v>
      </c>
      <c r="J4352" s="14" t="s">
        <v>105</v>
      </c>
      <c r="K4352" s="14" t="s">
        <v>1470</v>
      </c>
      <c r="L4352" s="14" t="s">
        <v>20386</v>
      </c>
      <c r="M4352" s="14">
        <f t="shared" si="536"/>
        <v>2018</v>
      </c>
      <c r="N4352" s="14">
        <f t="shared" si="537"/>
        <v>11</v>
      </c>
      <c r="O4352" s="14" t="str">
        <f>IFERROR(VLOOKUP(I4352,Lists!$F$2:$G$16,2,FALSE()),"Not Rated")</f>
        <v>Adults</v>
      </c>
      <c r="P4352" s="14">
        <f t="shared" si="538"/>
        <v>1</v>
      </c>
      <c r="Q4352" s="14" t="str">
        <f t="shared" si="539"/>
        <v>Poland</v>
      </c>
      <c r="R4352" s="14" t="str">
        <f t="shared" si="540"/>
        <v>|Poland|United States|</v>
      </c>
      <c r="S4352" s="14" t="str">
        <f t="shared" si="541"/>
        <v>|Crime TV Shows|International TV Shows|TV Dramas|</v>
      </c>
      <c r="T4352" s="14" t="str">
        <f t="shared" si="542"/>
        <v>|Unknown|</v>
      </c>
      <c r="U4352" s="14" t="str">
        <f t="shared" si="543"/>
        <v>|Robert Więckiewicz|Maciej Musiał|Michalina Olszańska|Andrzej Chyra|Clive Russell|Zofia Wichłacz|Edyta Olszówka|Mateusz Kościukiewicz|Ewa Błaszczyk|Vu Le Hong|Tomasz Włosok|Krzysztof Wach|</v>
      </c>
    </row>
    <row r="4353" spans="1:21">
      <c r="A4353" s="14" t="s">
        <v>20387</v>
      </c>
      <c r="B4353" s="14" t="s">
        <v>48</v>
      </c>
      <c r="C4353" s="14" t="s">
        <v>20388</v>
      </c>
      <c r="D4353" s="14" t="s">
        <v>15284</v>
      </c>
      <c r="E4353" s="14" t="s">
        <v>20389</v>
      </c>
      <c r="F4353" s="14" t="s">
        <v>115</v>
      </c>
      <c r="G4353" s="26">
        <v>43434</v>
      </c>
      <c r="H4353" s="14">
        <v>2018</v>
      </c>
      <c r="I4353" s="14" t="s">
        <v>362</v>
      </c>
      <c r="J4353" s="14" t="s">
        <v>730</v>
      </c>
      <c r="K4353" s="14" t="s">
        <v>12513</v>
      </c>
      <c r="L4353" s="14" t="s">
        <v>20390</v>
      </c>
      <c r="M4353" s="14">
        <f t="shared" si="536"/>
        <v>2018</v>
      </c>
      <c r="N4353" s="14">
        <f t="shared" si="537"/>
        <v>11</v>
      </c>
      <c r="O4353" s="14" t="str">
        <f>IFERROR(VLOOKUP(I4353,Lists!$F$2:$G$16,2,FALSE()),"Not Rated")</f>
        <v>Older Kids</v>
      </c>
      <c r="P4353" s="14">
        <f t="shared" si="538"/>
        <v>93</v>
      </c>
      <c r="Q4353" s="14" t="str">
        <f t="shared" si="539"/>
        <v>United States</v>
      </c>
      <c r="R4353" s="14" t="str">
        <f t="shared" si="540"/>
        <v>|United States|</v>
      </c>
      <c r="S4353" s="14" t="str">
        <f t="shared" si="541"/>
        <v>|Children &amp; Family Movies|Dramas|Romantic Movies|</v>
      </c>
      <c r="T4353" s="14" t="str">
        <f t="shared" si="542"/>
        <v>|John Schultz|</v>
      </c>
      <c r="U4353" s="14" t="str">
        <f t="shared" si="543"/>
        <v>|Rose McIver|Ben Lamb|Alice Krige|Simon Dutton|Honor Kneafsey|Sarah Douglas|Theo Devaney|John Guerrasio|Andy Lucas|Raj Bajaj|Richard Ashton|Billy Angel|Tahirah Sharif|Joel McVeagh|</v>
      </c>
    </row>
    <row r="4354" spans="1:21">
      <c r="A4354" s="14" t="s">
        <v>20391</v>
      </c>
      <c r="B4354" s="14" t="s">
        <v>48</v>
      </c>
      <c r="C4354" s="14" t="s">
        <v>20392</v>
      </c>
      <c r="D4354" s="14" t="s">
        <v>8124</v>
      </c>
      <c r="E4354" s="14" t="s">
        <v>20393</v>
      </c>
      <c r="F4354" s="14" t="s">
        <v>20394</v>
      </c>
      <c r="G4354" s="26">
        <v>43434</v>
      </c>
      <c r="H4354" s="14">
        <v>2018</v>
      </c>
      <c r="I4354" s="14" t="s">
        <v>366</v>
      </c>
      <c r="J4354" s="14" t="s">
        <v>10879</v>
      </c>
      <c r="K4354" s="14" t="s">
        <v>251</v>
      </c>
      <c r="L4354" s="14" t="s">
        <v>20395</v>
      </c>
      <c r="M4354" s="14">
        <f t="shared" ref="M4354:M4417" si="544">IF(G4354="","",YEAR(G4354))</f>
        <v>2018</v>
      </c>
      <c r="N4354" s="14">
        <f t="shared" ref="N4354:N4417" si="545">IF(G4354="","",MONTH(G4354))</f>
        <v>11</v>
      </c>
      <c r="O4354" s="14" t="str">
        <f>IFERROR(VLOOKUP(I4354,Lists!$F$2:$G$16,2,FALSE()),"Not Rated")</f>
        <v>Kids</v>
      </c>
      <c r="P4354" s="14">
        <f t="shared" ref="P4354:P4417" si="546">IFERROR(VALUE(LEFT(J4354,FIND(" ",J4354)-1)),"")</f>
        <v>30</v>
      </c>
      <c r="Q4354" s="14" t="str">
        <f t="shared" ref="Q4354:Q4417" si="547">IFERROR(LEFT(F4354,FIND(",",F4354)-1),F4354)</f>
        <v>Ireland</v>
      </c>
      <c r="R4354" s="14" t="str">
        <f t="shared" ref="R4354:R4417" si="548">"|"&amp;SUBSTITUTE(F4354,", ","|")&amp;"|"</f>
        <v>|Ireland|Canada|</v>
      </c>
      <c r="S4354" s="14" t="str">
        <f t="shared" ref="S4354:S4417" si="549">"|"&amp;SUBSTITUTE(K4354,", ","|")&amp;"|"</f>
        <v>|Children &amp; Family Movies|</v>
      </c>
      <c r="T4354" s="14" t="str">
        <f t="shared" ref="T4354:T4417" si="550">"|"&amp;SUBSTITUTE(D4354,", ","|")&amp;"|"</f>
        <v>|Damien O’Connor|</v>
      </c>
      <c r="U4354" s="14" t="str">
        <f t="shared" ref="U4354:U4417" si="551">"|"&amp;SUBSTITUTE(E4354,", ","|")&amp;"|"</f>
        <v>|Lucy O'Connell|Ruth Negga|Brendan Mullins|Malachy McCourt|Vivian Drew|Anya O'Connor|Janet Moran|Brian Gleeson|Pat Kinevane|</v>
      </c>
    </row>
    <row r="4355" spans="1:21">
      <c r="A4355" s="14" t="s">
        <v>20396</v>
      </c>
      <c r="B4355" s="14" t="s">
        <v>49</v>
      </c>
      <c r="C4355" s="14" t="s">
        <v>20397</v>
      </c>
      <c r="D4355" s="14" t="s">
        <v>117</v>
      </c>
      <c r="E4355" s="14" t="s">
        <v>20398</v>
      </c>
      <c r="F4355" s="14" t="s">
        <v>115</v>
      </c>
      <c r="G4355" s="26">
        <v>43434</v>
      </c>
      <c r="H4355" s="14">
        <v>2018</v>
      </c>
      <c r="I4355" s="14" t="s">
        <v>362</v>
      </c>
      <c r="J4355" s="14" t="s">
        <v>105</v>
      </c>
      <c r="K4355" s="14" t="s">
        <v>262</v>
      </c>
      <c r="L4355" s="14" t="s">
        <v>20399</v>
      </c>
      <c r="M4355" s="14">
        <f t="shared" si="544"/>
        <v>2018</v>
      </c>
      <c r="N4355" s="14">
        <f t="shared" si="545"/>
        <v>11</v>
      </c>
      <c r="O4355" s="14" t="str">
        <f>IFERROR(VLOOKUP(I4355,Lists!$F$2:$G$16,2,FALSE()),"Not Rated")</f>
        <v>Older Kids</v>
      </c>
      <c r="P4355" s="14">
        <f t="shared" si="546"/>
        <v>1</v>
      </c>
      <c r="Q4355" s="14" t="str">
        <f t="shared" si="547"/>
        <v>United States</v>
      </c>
      <c r="R4355" s="14" t="str">
        <f t="shared" si="548"/>
        <v>|United States|</v>
      </c>
      <c r="S4355" s="14" t="str">
        <f t="shared" si="549"/>
        <v>|Reality TV|</v>
      </c>
      <c r="T4355" s="14" t="str">
        <f t="shared" si="550"/>
        <v>|Unknown|</v>
      </c>
      <c r="U4355" s="14" t="str">
        <f t="shared" si="551"/>
        <v>|Drummond Money-Coutts|</v>
      </c>
    </row>
    <row r="4356" spans="1:21">
      <c r="A4356" s="14" t="s">
        <v>20400</v>
      </c>
      <c r="B4356" s="14" t="s">
        <v>48</v>
      </c>
      <c r="C4356" s="14" t="s">
        <v>20401</v>
      </c>
      <c r="D4356" s="14" t="s">
        <v>20402</v>
      </c>
      <c r="E4356" s="14" t="s">
        <v>20403</v>
      </c>
      <c r="F4356" s="14" t="s">
        <v>125</v>
      </c>
      <c r="G4356" s="26">
        <v>43434</v>
      </c>
      <c r="H4356" s="14">
        <v>2018</v>
      </c>
      <c r="I4356" s="14" t="s">
        <v>360</v>
      </c>
      <c r="J4356" s="14" t="s">
        <v>1173</v>
      </c>
      <c r="K4356" s="14" t="s">
        <v>475</v>
      </c>
      <c r="L4356" s="14" t="s">
        <v>20404</v>
      </c>
      <c r="M4356" s="14">
        <f t="shared" si="544"/>
        <v>2018</v>
      </c>
      <c r="N4356" s="14">
        <f t="shared" si="545"/>
        <v>11</v>
      </c>
      <c r="O4356" s="14" t="str">
        <f>IFERROR(VLOOKUP(I4356,Lists!$F$2:$G$16,2,FALSE()),"Not Rated")</f>
        <v>Adults</v>
      </c>
      <c r="P4356" s="14">
        <f t="shared" si="546"/>
        <v>82</v>
      </c>
      <c r="Q4356" s="14" t="str">
        <f t="shared" si="547"/>
        <v>Mexico</v>
      </c>
      <c r="R4356" s="14" t="str">
        <f t="shared" si="548"/>
        <v>|Mexico|</v>
      </c>
      <c r="S4356" s="14" t="str">
        <f t="shared" si="549"/>
        <v>|Dramas|International Movies|</v>
      </c>
      <c r="T4356" s="14" t="str">
        <f t="shared" si="550"/>
        <v>|Joseduardo Giordano|Sergio Goyri Jr.|</v>
      </c>
      <c r="U4356" s="14" t="str">
        <f t="shared" si="551"/>
        <v>|Cassandra Ciangherotti|Leonardo Ortizgris|Alejandra Ambrosi|Alexandra De La Mora|Mónica Dionne|Sergio Goyri|Fernando Becerril|Humberto Busto|Marco Méndez|Alejandra Urdiaín|Khristian Clausen|Fernando Luján|</v>
      </c>
    </row>
    <row r="4357" spans="1:21">
      <c r="A4357" s="14" t="s">
        <v>20405</v>
      </c>
      <c r="B4357" s="14" t="s">
        <v>48</v>
      </c>
      <c r="C4357" s="14" t="s">
        <v>20406</v>
      </c>
      <c r="D4357" s="14" t="s">
        <v>20407</v>
      </c>
      <c r="E4357" s="14" t="s">
        <v>20408</v>
      </c>
      <c r="F4357" s="14" t="s">
        <v>20409</v>
      </c>
      <c r="G4357" s="26">
        <v>43434</v>
      </c>
      <c r="H4357" s="14">
        <v>2018</v>
      </c>
      <c r="I4357" s="14" t="s">
        <v>364</v>
      </c>
      <c r="J4357" s="14" t="s">
        <v>474</v>
      </c>
      <c r="K4357" s="14" t="s">
        <v>444</v>
      </c>
      <c r="L4357" s="14" t="s">
        <v>20410</v>
      </c>
      <c r="M4357" s="14">
        <f t="shared" si="544"/>
        <v>2018</v>
      </c>
      <c r="N4357" s="14">
        <f t="shared" si="545"/>
        <v>11</v>
      </c>
      <c r="O4357" s="14" t="str">
        <f>IFERROR(VLOOKUP(I4357,Lists!$F$2:$G$16,2,FALSE()),"Not Rated")</f>
        <v>Teens</v>
      </c>
      <c r="P4357" s="14">
        <f t="shared" si="546"/>
        <v>127</v>
      </c>
      <c r="Q4357" s="14" t="str">
        <f t="shared" si="547"/>
        <v>Italy</v>
      </c>
      <c r="R4357" s="14" t="str">
        <f t="shared" si="548"/>
        <v>|Italy|Switzerland|France|Germany|</v>
      </c>
      <c r="S4357" s="14" t="str">
        <f t="shared" si="549"/>
        <v>|Dramas|Independent Movies|International Movies|</v>
      </c>
      <c r="T4357" s="14" t="str">
        <f t="shared" si="550"/>
        <v>|Alice Rohrwacher|</v>
      </c>
      <c r="U4357" s="14" t="str">
        <f t="shared" si="551"/>
        <v>|Adriano Tardiolo|Agnese Graziani|Alba Rohrwacher|Luca Chikovani|Tommaso Ragno|Sergi López|Natalino Balasso|Carlo Tarmati|Pasqualina Scuncia|Nicoletta Braschi|</v>
      </c>
    </row>
    <row r="4358" spans="1:21">
      <c r="A4358" s="14" t="s">
        <v>20411</v>
      </c>
      <c r="B4358" s="14" t="s">
        <v>49</v>
      </c>
      <c r="C4358" s="14" t="s">
        <v>20412</v>
      </c>
      <c r="D4358" s="14" t="s">
        <v>117</v>
      </c>
      <c r="E4358" s="14" t="s">
        <v>20413</v>
      </c>
      <c r="F4358" s="14" t="s">
        <v>121</v>
      </c>
      <c r="G4358" s="26">
        <v>43434</v>
      </c>
      <c r="H4358" s="14">
        <v>2018</v>
      </c>
      <c r="I4358" s="14" t="s">
        <v>360</v>
      </c>
      <c r="J4358" s="14" t="s">
        <v>105</v>
      </c>
      <c r="K4358" s="14" t="s">
        <v>1905</v>
      </c>
      <c r="L4358" s="14" t="s">
        <v>20414</v>
      </c>
      <c r="M4358" s="14">
        <f t="shared" si="544"/>
        <v>2018</v>
      </c>
      <c r="N4358" s="14">
        <f t="shared" si="545"/>
        <v>11</v>
      </c>
      <c r="O4358" s="14" t="str">
        <f>IFERROR(VLOOKUP(I4358,Lists!$F$2:$G$16,2,FALSE()),"Not Rated")</f>
        <v>Adults</v>
      </c>
      <c r="P4358" s="14">
        <f t="shared" si="546"/>
        <v>1</v>
      </c>
      <c r="Q4358" s="14" t="str">
        <f t="shared" si="547"/>
        <v>Japan</v>
      </c>
      <c r="R4358" s="14" t="str">
        <f t="shared" si="548"/>
        <v>|Japan|</v>
      </c>
      <c r="S4358" s="14" t="str">
        <f t="shared" si="549"/>
        <v>|International TV Shows|Romantic TV Shows|TV Dramas|</v>
      </c>
      <c r="T4358" s="14" t="str">
        <f t="shared" si="550"/>
        <v>|Unknown|</v>
      </c>
      <c r="U4358" s="14" t="str">
        <f t="shared" si="551"/>
        <v>|Eri Tokunaga|Daichi Watanabe|Fuju Kamio|Sairi Ito|Mina Fujii|Mansaku Ikeuchi|Kinuo Yamada|Yuka Ogura|Enon Kawatani|Yui Imaizumi|Noriko Eguchi|Masanobu Ando|Kitaro|</v>
      </c>
    </row>
    <row r="4359" spans="1:21">
      <c r="A4359" s="14" t="s">
        <v>20415</v>
      </c>
      <c r="B4359" s="14" t="s">
        <v>48</v>
      </c>
      <c r="C4359" s="14" t="s">
        <v>20416</v>
      </c>
      <c r="D4359" s="14" t="s">
        <v>20417</v>
      </c>
      <c r="E4359" s="14" t="s">
        <v>20418</v>
      </c>
      <c r="F4359" s="14" t="s">
        <v>116</v>
      </c>
      <c r="G4359" s="26">
        <v>43434</v>
      </c>
      <c r="H4359" s="14">
        <v>2018</v>
      </c>
      <c r="I4359" s="14" t="s">
        <v>360</v>
      </c>
      <c r="J4359" s="14" t="s">
        <v>1033</v>
      </c>
      <c r="K4359" s="14" t="s">
        <v>444</v>
      </c>
      <c r="L4359" s="14" t="s">
        <v>20419</v>
      </c>
      <c r="M4359" s="14">
        <f t="shared" si="544"/>
        <v>2018</v>
      </c>
      <c r="N4359" s="14">
        <f t="shared" si="545"/>
        <v>11</v>
      </c>
      <c r="O4359" s="14" t="str">
        <f>IFERROR(VLOOKUP(I4359,Lists!$F$2:$G$16,2,FALSE()),"Not Rated")</f>
        <v>Adults</v>
      </c>
      <c r="P4359" s="14">
        <f t="shared" si="546"/>
        <v>114</v>
      </c>
      <c r="Q4359" s="14" t="str">
        <f t="shared" si="547"/>
        <v>India</v>
      </c>
      <c r="R4359" s="14" t="str">
        <f t="shared" si="548"/>
        <v>|India|</v>
      </c>
      <c r="S4359" s="14" t="str">
        <f t="shared" si="549"/>
        <v>|Dramas|Independent Movies|International Movies|</v>
      </c>
      <c r="T4359" s="14" t="str">
        <f t="shared" si="550"/>
        <v>|Nandita Das|</v>
      </c>
      <c r="U4359" s="14" t="str">
        <f t="shared" si="551"/>
        <v>|Nawazuddin Siddiqui|Rasika Dugal|Tahir Raj Bhasin|</v>
      </c>
    </row>
    <row r="4360" spans="1:21">
      <c r="A4360" s="14" t="s">
        <v>20420</v>
      </c>
      <c r="B4360" s="14" t="s">
        <v>48</v>
      </c>
      <c r="C4360" s="14" t="s">
        <v>20421</v>
      </c>
      <c r="D4360" s="14" t="s">
        <v>18496</v>
      </c>
      <c r="E4360" s="14" t="s">
        <v>20422</v>
      </c>
      <c r="F4360" s="14" t="s">
        <v>116</v>
      </c>
      <c r="G4360" s="26">
        <v>43434</v>
      </c>
      <c r="H4360" s="14">
        <v>2018</v>
      </c>
      <c r="I4360" s="14" t="s">
        <v>360</v>
      </c>
      <c r="J4360" s="14" t="s">
        <v>1008</v>
      </c>
      <c r="K4360" s="14" t="s">
        <v>834</v>
      </c>
      <c r="L4360" s="14" t="s">
        <v>20423</v>
      </c>
      <c r="M4360" s="14">
        <f t="shared" si="544"/>
        <v>2018</v>
      </c>
      <c r="N4360" s="14">
        <f t="shared" si="545"/>
        <v>11</v>
      </c>
      <c r="O4360" s="14" t="str">
        <f>IFERROR(VLOOKUP(I4360,Lists!$F$2:$G$16,2,FALSE()),"Not Rated")</f>
        <v>Adults</v>
      </c>
      <c r="P4360" s="14">
        <f t="shared" si="546"/>
        <v>119</v>
      </c>
      <c r="Q4360" s="14" t="str">
        <f t="shared" si="547"/>
        <v>India</v>
      </c>
      <c r="R4360" s="14" t="str">
        <f t="shared" si="548"/>
        <v>|India|</v>
      </c>
      <c r="S4360" s="14" t="str">
        <f t="shared" si="549"/>
        <v>|Comedies|Dramas|International Movies|</v>
      </c>
      <c r="T4360" s="14" t="str">
        <f t="shared" si="550"/>
        <v>|Leena Yadav|</v>
      </c>
      <c r="U4360" s="14" t="str">
        <f t="shared" si="551"/>
        <v>|Rishi Kapoor|Anirudh Tanwar|Amyra Dastur|Jitendra Shastri|Aparshakti Khurana|Harish Khanna|Manu Rishi Chadha|Nirmal Rishi|Sheeba Chaddha|Adil Hussain|Rahul Ram|Mukesh Chhabra|</v>
      </c>
    </row>
    <row r="4361" spans="1:21">
      <c r="A4361" s="14" t="s">
        <v>20424</v>
      </c>
      <c r="B4361" s="14" t="s">
        <v>49</v>
      </c>
      <c r="C4361" s="14" t="s">
        <v>20425</v>
      </c>
      <c r="D4361" s="14" t="s">
        <v>117</v>
      </c>
      <c r="E4361" s="14" t="s">
        <v>20426</v>
      </c>
      <c r="F4361" s="14" t="s">
        <v>1084</v>
      </c>
      <c r="G4361" s="26">
        <v>43434</v>
      </c>
      <c r="H4361" s="14">
        <v>2018</v>
      </c>
      <c r="I4361" s="14" t="s">
        <v>365</v>
      </c>
      <c r="J4361" s="14" t="s">
        <v>106</v>
      </c>
      <c r="K4361" s="14" t="s">
        <v>256</v>
      </c>
      <c r="L4361" s="14" t="s">
        <v>20427</v>
      </c>
      <c r="M4361" s="14">
        <f t="shared" si="544"/>
        <v>2018</v>
      </c>
      <c r="N4361" s="14">
        <f t="shared" si="545"/>
        <v>11</v>
      </c>
      <c r="O4361" s="14" t="str">
        <f>IFERROR(VLOOKUP(I4361,Lists!$F$2:$G$16,2,FALSE()),"Not Rated")</f>
        <v>Kids</v>
      </c>
      <c r="P4361" s="14">
        <f t="shared" si="546"/>
        <v>2</v>
      </c>
      <c r="Q4361" s="14" t="str">
        <f t="shared" si="547"/>
        <v>United States</v>
      </c>
      <c r="R4361" s="14" t="str">
        <f t="shared" si="548"/>
        <v>|United States|Canada|</v>
      </c>
      <c r="S4361" s="14" t="str">
        <f t="shared" si="549"/>
        <v>|Kids' TV|</v>
      </c>
      <c r="T4361" s="14" t="str">
        <f t="shared" si="550"/>
        <v>|Unknown|</v>
      </c>
      <c r="U4361" s="14" t="str">
        <f t="shared" si="551"/>
        <v>|Ashley Bornancin|Carter Hastings|Caitlyn Bairstow|Nicholas Coombe|Nesta Cooper|Richard Ian Cox|Tom Kenny|Travis Turner|Candi Milo|Mira Sorvino|</v>
      </c>
    </row>
    <row r="4362" spans="1:21">
      <c r="A4362" s="14" t="s">
        <v>20428</v>
      </c>
      <c r="B4362" s="14" t="s">
        <v>48</v>
      </c>
      <c r="C4362" s="14" t="s">
        <v>20429</v>
      </c>
      <c r="D4362" s="14" t="s">
        <v>20430</v>
      </c>
      <c r="E4362" s="14" t="s">
        <v>20431</v>
      </c>
      <c r="F4362" s="14" t="s">
        <v>120</v>
      </c>
      <c r="G4362" s="26">
        <v>43434</v>
      </c>
      <c r="H4362" s="14">
        <v>2018</v>
      </c>
      <c r="I4362" s="14" t="s">
        <v>360</v>
      </c>
      <c r="J4362" s="14" t="s">
        <v>1247</v>
      </c>
      <c r="K4362" s="14" t="s">
        <v>1442</v>
      </c>
      <c r="L4362" s="14" t="s">
        <v>20432</v>
      </c>
      <c r="M4362" s="14">
        <f t="shared" si="544"/>
        <v>2018</v>
      </c>
      <c r="N4362" s="14">
        <f t="shared" si="545"/>
        <v>11</v>
      </c>
      <c r="O4362" s="14" t="str">
        <f>IFERROR(VLOOKUP(I4362,Lists!$F$2:$G$16,2,FALSE()),"Not Rated")</f>
        <v>Adults</v>
      </c>
      <c r="P4362" s="14">
        <f t="shared" si="546"/>
        <v>101</v>
      </c>
      <c r="Q4362" s="14" t="str">
        <f t="shared" si="547"/>
        <v>France</v>
      </c>
      <c r="R4362" s="14" t="str">
        <f t="shared" si="548"/>
        <v>|France|</v>
      </c>
      <c r="S4362" s="14" t="str">
        <f t="shared" si="549"/>
        <v>|Action &amp; Adventure|Comedies|International Movies|</v>
      </c>
      <c r="T4362" s="14" t="str">
        <f t="shared" si="550"/>
        <v>|Romain Gavras|</v>
      </c>
      <c r="U4362" s="14" t="str">
        <f t="shared" si="551"/>
        <v>|Isabelle Adjani|Karim Leklou|François Damiens|Vincent Cassel|Oulaya Amamra|</v>
      </c>
    </row>
    <row r="4363" spans="1:21">
      <c r="A4363" s="14" t="s">
        <v>20433</v>
      </c>
      <c r="B4363" s="14" t="s">
        <v>48</v>
      </c>
      <c r="C4363" s="14" t="s">
        <v>20434</v>
      </c>
      <c r="D4363" s="14" t="s">
        <v>20435</v>
      </c>
      <c r="E4363" s="14" t="s">
        <v>20436</v>
      </c>
      <c r="F4363" s="14" t="s">
        <v>20437</v>
      </c>
      <c r="G4363" s="26">
        <v>43434</v>
      </c>
      <c r="H4363" s="14">
        <v>2018</v>
      </c>
      <c r="I4363" s="14" t="s">
        <v>360</v>
      </c>
      <c r="J4363" s="14" t="s">
        <v>624</v>
      </c>
      <c r="K4363" s="14" t="s">
        <v>444</v>
      </c>
      <c r="L4363" s="14" t="s">
        <v>20438</v>
      </c>
      <c r="M4363" s="14">
        <f t="shared" si="544"/>
        <v>2018</v>
      </c>
      <c r="N4363" s="14">
        <f t="shared" si="545"/>
        <v>11</v>
      </c>
      <c r="O4363" s="14" t="str">
        <f>IFERROR(VLOOKUP(I4363,Lists!$F$2:$G$16,2,FALSE()),"Not Rated")</f>
        <v>Adults</v>
      </c>
      <c r="P4363" s="14">
        <f t="shared" si="546"/>
        <v>96</v>
      </c>
      <c r="Q4363" s="14" t="str">
        <f t="shared" si="547"/>
        <v>Mexico</v>
      </c>
      <c r="R4363" s="14" t="str">
        <f t="shared" si="548"/>
        <v>|Mexico|Netherlands|</v>
      </c>
      <c r="S4363" s="14" t="str">
        <f t="shared" si="549"/>
        <v>|Dramas|Independent Movies|International Movies|</v>
      </c>
      <c r="T4363" s="14" t="str">
        <f t="shared" si="550"/>
        <v>|Sebastián Hofmann|</v>
      </c>
      <c r="U4363" s="14" t="str">
        <f t="shared" si="551"/>
        <v>|Luis Gerardo Méndez|Miguel Rodarte|R.J. Mitte|Cassandra Ciangherotti|Montserrat Marañon|Andrés Almeida|Emiliano Rodríguez|</v>
      </c>
    </row>
    <row r="4364" spans="1:21">
      <c r="A4364" s="14" t="s">
        <v>20439</v>
      </c>
      <c r="B4364" s="14" t="s">
        <v>49</v>
      </c>
      <c r="C4364" s="14" t="s">
        <v>20440</v>
      </c>
      <c r="D4364" s="14" t="s">
        <v>117</v>
      </c>
      <c r="E4364" s="14" t="s">
        <v>20441</v>
      </c>
      <c r="F4364" s="14" t="s">
        <v>115</v>
      </c>
      <c r="G4364" s="26">
        <v>43431</v>
      </c>
      <c r="H4364" s="14">
        <v>2018</v>
      </c>
      <c r="I4364" s="14" t="s">
        <v>360</v>
      </c>
      <c r="J4364" s="14" t="s">
        <v>105</v>
      </c>
      <c r="K4364" s="14" t="s">
        <v>2400</v>
      </c>
      <c r="L4364" s="14" t="s">
        <v>20442</v>
      </c>
      <c r="M4364" s="14">
        <f t="shared" si="544"/>
        <v>2018</v>
      </c>
      <c r="N4364" s="14">
        <f t="shared" si="545"/>
        <v>11</v>
      </c>
      <c r="O4364" s="14" t="str">
        <f>IFERROR(VLOOKUP(I4364,Lists!$F$2:$G$16,2,FALSE()),"Not Rated")</f>
        <v>Adults</v>
      </c>
      <c r="P4364" s="14">
        <f t="shared" si="546"/>
        <v>1</v>
      </c>
      <c r="Q4364" s="14" t="str">
        <f t="shared" si="547"/>
        <v>United States</v>
      </c>
      <c r="R4364" s="14" t="str">
        <f t="shared" si="548"/>
        <v>|United States|</v>
      </c>
      <c r="S4364" s="14" t="str">
        <f t="shared" si="549"/>
        <v>|Stand-Up Comedy &amp; Talk Shows|TV Comedies|</v>
      </c>
      <c r="T4364" s="14" t="str">
        <f t="shared" si="550"/>
        <v>|Unknown|</v>
      </c>
      <c r="U4364" s="14" t="str">
        <f t="shared" si="551"/>
        <v>|Jeff Ross|Dave Attell|</v>
      </c>
    </row>
    <row r="4365" spans="1:21">
      <c r="A4365" s="14" t="s">
        <v>20443</v>
      </c>
      <c r="B4365" s="14" t="s">
        <v>49</v>
      </c>
      <c r="C4365" s="14" t="s">
        <v>20444</v>
      </c>
      <c r="D4365" s="14" t="s">
        <v>117</v>
      </c>
      <c r="E4365" s="14" t="s">
        <v>20445</v>
      </c>
      <c r="F4365" s="14" t="s">
        <v>20446</v>
      </c>
      <c r="G4365" s="26">
        <v>43431</v>
      </c>
      <c r="H4365" s="14">
        <v>2015</v>
      </c>
      <c r="I4365" s="14" t="s">
        <v>362</v>
      </c>
      <c r="J4365" s="14" t="s">
        <v>105</v>
      </c>
      <c r="K4365" s="14" t="s">
        <v>256</v>
      </c>
      <c r="L4365" s="14" t="s">
        <v>20447</v>
      </c>
      <c r="M4365" s="14">
        <f t="shared" si="544"/>
        <v>2018</v>
      </c>
      <c r="N4365" s="14">
        <f t="shared" si="545"/>
        <v>11</v>
      </c>
      <c r="O4365" s="14" t="str">
        <f>IFERROR(VLOOKUP(I4365,Lists!$F$2:$G$16,2,FALSE()),"Not Rated")</f>
        <v>Older Kids</v>
      </c>
      <c r="P4365" s="14">
        <f t="shared" si="546"/>
        <v>1</v>
      </c>
      <c r="Q4365" s="14" t="str">
        <f t="shared" si="547"/>
        <v>United States</v>
      </c>
      <c r="R4365" s="14" t="str">
        <f t="shared" si="548"/>
        <v>|United States|Sweden|</v>
      </c>
      <c r="S4365" s="14" t="str">
        <f t="shared" si="549"/>
        <v>|Kids' TV|</v>
      </c>
      <c r="T4365" s="14" t="str">
        <f t="shared" si="550"/>
        <v>|Unknown|</v>
      </c>
      <c r="U4365" s="14" t="str">
        <f t="shared" si="551"/>
        <v>|Patton Oswalt|Catherine Taber|Sean Astin|Melissa Hutchison|Ashley Johnson|Matthew Mercer|Jim Meskimen|Martha Plimpton|Scott Porter|Brian Posehn|Paul Reubens|Billy West|Dave Fennoy|</v>
      </c>
    </row>
    <row r="4366" spans="1:21">
      <c r="A4366" s="14" t="s">
        <v>20448</v>
      </c>
      <c r="B4366" s="14" t="s">
        <v>48</v>
      </c>
      <c r="C4366" s="14" t="s">
        <v>20449</v>
      </c>
      <c r="D4366" s="14" t="s">
        <v>20450</v>
      </c>
      <c r="E4366" s="14" t="s">
        <v>20451</v>
      </c>
      <c r="F4366" s="14" t="s">
        <v>115</v>
      </c>
      <c r="G4366" s="26">
        <v>43429</v>
      </c>
      <c r="H4366" s="14">
        <v>2018</v>
      </c>
      <c r="I4366" s="14" t="s">
        <v>366</v>
      </c>
      <c r="J4366" s="14" t="s">
        <v>9393</v>
      </c>
      <c r="K4366" s="14" t="s">
        <v>251</v>
      </c>
      <c r="L4366" s="14" t="s">
        <v>20452</v>
      </c>
      <c r="M4366" s="14">
        <f t="shared" si="544"/>
        <v>2018</v>
      </c>
      <c r="N4366" s="14">
        <f t="shared" si="545"/>
        <v>11</v>
      </c>
      <c r="O4366" s="14" t="str">
        <f>IFERROR(VLOOKUP(I4366,Lists!$F$2:$G$16,2,FALSE()),"Not Rated")</f>
        <v>Kids</v>
      </c>
      <c r="P4366" s="14">
        <f t="shared" si="546"/>
        <v>44</v>
      </c>
      <c r="Q4366" s="14" t="str">
        <f t="shared" si="547"/>
        <v>United States</v>
      </c>
      <c r="R4366" s="14" t="str">
        <f t="shared" si="548"/>
        <v>|United States|</v>
      </c>
      <c r="S4366" s="14" t="str">
        <f t="shared" si="549"/>
        <v>|Children &amp; Family Movies|</v>
      </c>
      <c r="T4366" s="14" t="str">
        <f t="shared" si="550"/>
        <v>|Denny Lu|Mike Myhre|</v>
      </c>
      <c r="U4366" s="14" t="str">
        <f t="shared" si="551"/>
        <v>|Tara Strong|Andrea Libman|Ashleigh Ball|Cathy Weseluck|Tabitha St. Germain|John de Lancie|Sam Vincent|Garry Chalk|</v>
      </c>
    </row>
    <row r="4367" spans="1:21">
      <c r="A4367" s="14" t="s">
        <v>20453</v>
      </c>
      <c r="B4367" s="14" t="s">
        <v>49</v>
      </c>
      <c r="C4367" s="14" t="s">
        <v>20454</v>
      </c>
      <c r="D4367" s="14" t="s">
        <v>117</v>
      </c>
      <c r="E4367" s="14" t="s">
        <v>20455</v>
      </c>
      <c r="F4367" s="14" t="s">
        <v>119</v>
      </c>
      <c r="G4367" s="26">
        <v>43427</v>
      </c>
      <c r="H4367" s="14">
        <v>2018</v>
      </c>
      <c r="I4367" s="14" t="s">
        <v>360</v>
      </c>
      <c r="J4367" s="14" t="s">
        <v>107</v>
      </c>
      <c r="K4367" s="14" t="s">
        <v>522</v>
      </c>
      <c r="L4367" s="14" t="s">
        <v>20456</v>
      </c>
      <c r="M4367" s="14">
        <f t="shared" si="544"/>
        <v>2018</v>
      </c>
      <c r="N4367" s="14">
        <f t="shared" si="545"/>
        <v>11</v>
      </c>
      <c r="O4367" s="14" t="str">
        <f>IFERROR(VLOOKUP(I4367,Lists!$F$2:$G$16,2,FALSE()),"Not Rated")</f>
        <v>Adults</v>
      </c>
      <c r="P4367" s="14">
        <f t="shared" si="546"/>
        <v>3</v>
      </c>
      <c r="Q4367" s="14" t="str">
        <f t="shared" si="547"/>
        <v>Canada</v>
      </c>
      <c r="R4367" s="14" t="str">
        <f t="shared" si="548"/>
        <v>|Canada|</v>
      </c>
      <c r="S4367" s="14" t="str">
        <f t="shared" si="549"/>
        <v>|International TV Shows|TV Action &amp; Adventure|TV Dramas|</v>
      </c>
      <c r="T4367" s="14" t="str">
        <f t="shared" si="550"/>
        <v>|Unknown|</v>
      </c>
      <c r="U4367" s="14" t="str">
        <f t="shared" si="551"/>
        <v>|Jason Momoa|Landon Liboiron|Alun Armstrong|Jessica Matten|Zoe Boyle|Allan Hawco|Evan Jonigkeit|Katie McGrath|</v>
      </c>
    </row>
    <row r="4368" spans="1:21">
      <c r="A4368" s="14" t="s">
        <v>20457</v>
      </c>
      <c r="B4368" s="14" t="s">
        <v>49</v>
      </c>
      <c r="C4368" s="14" t="s">
        <v>20458</v>
      </c>
      <c r="D4368" s="14" t="s">
        <v>117</v>
      </c>
      <c r="E4368" s="14" t="s">
        <v>20459</v>
      </c>
      <c r="F4368" s="14" t="s">
        <v>122</v>
      </c>
      <c r="G4368" s="26">
        <v>43427</v>
      </c>
      <c r="H4368" s="14">
        <v>2018</v>
      </c>
      <c r="I4368" s="14" t="s">
        <v>360</v>
      </c>
      <c r="J4368" s="14" t="s">
        <v>105</v>
      </c>
      <c r="K4368" s="14" t="s">
        <v>992</v>
      </c>
      <c r="L4368" s="14" t="s">
        <v>20460</v>
      </c>
      <c r="M4368" s="14">
        <f t="shared" si="544"/>
        <v>2018</v>
      </c>
      <c r="N4368" s="14">
        <f t="shared" si="545"/>
        <v>11</v>
      </c>
      <c r="O4368" s="14" t="str">
        <f>IFERROR(VLOOKUP(I4368,Lists!$F$2:$G$16,2,FALSE()),"Not Rated")</f>
        <v>Adults</v>
      </c>
      <c r="P4368" s="14">
        <f t="shared" si="546"/>
        <v>1</v>
      </c>
      <c r="Q4368" s="14" t="str">
        <f t="shared" si="547"/>
        <v>Spain</v>
      </c>
      <c r="R4368" s="14" t="str">
        <f t="shared" si="548"/>
        <v>|Spain|</v>
      </c>
      <c r="S4368" s="14" t="str">
        <f t="shared" si="549"/>
        <v>|Crime TV Shows|International TV Shows|Spanish-Language TV Shows|</v>
      </c>
      <c r="T4368" s="14" t="str">
        <f t="shared" si="550"/>
        <v>|Unknown|</v>
      </c>
      <c r="U4368" s="14" t="str">
        <f t="shared" si="551"/>
        <v>|Paz Vega|Julio Bracho|Arantza Ruiz|Luisa Rubino|Lander Otaola|Iván Pellicer|José Manuel Poga|Mercedes Sampietro|Charo López|Roberto Álamo|Raúl Medina|Melina Matthews|Pedro Mari Sánchez|Odiseo Bichir|</v>
      </c>
    </row>
    <row r="4369" spans="1:21">
      <c r="A4369" s="14" t="s">
        <v>20461</v>
      </c>
      <c r="B4369" s="14" t="s">
        <v>49</v>
      </c>
      <c r="C4369" s="14" t="s">
        <v>20462</v>
      </c>
      <c r="D4369" s="14" t="s">
        <v>117</v>
      </c>
      <c r="E4369" s="14" t="s">
        <v>20463</v>
      </c>
      <c r="F4369" s="14" t="s">
        <v>118</v>
      </c>
      <c r="G4369" s="26">
        <v>43427</v>
      </c>
      <c r="H4369" s="14">
        <v>2018</v>
      </c>
      <c r="I4369" s="14" t="s">
        <v>360</v>
      </c>
      <c r="J4369" s="14" t="s">
        <v>106</v>
      </c>
      <c r="K4369" s="14" t="s">
        <v>589</v>
      </c>
      <c r="L4369" s="14" t="s">
        <v>20464</v>
      </c>
      <c r="M4369" s="14">
        <f t="shared" si="544"/>
        <v>2018</v>
      </c>
      <c r="N4369" s="14">
        <f t="shared" si="545"/>
        <v>11</v>
      </c>
      <c r="O4369" s="14" t="str">
        <f>IFERROR(VLOOKUP(I4369,Lists!$F$2:$G$16,2,FALSE()),"Not Rated")</f>
        <v>Adults</v>
      </c>
      <c r="P4369" s="14">
        <f t="shared" si="546"/>
        <v>2</v>
      </c>
      <c r="Q4369" s="14" t="str">
        <f t="shared" si="547"/>
        <v>United Kingdom</v>
      </c>
      <c r="R4369" s="14" t="str">
        <f t="shared" si="548"/>
        <v>|United Kingdom|</v>
      </c>
      <c r="S4369" s="14" t="str">
        <f t="shared" si="549"/>
        <v>|British TV Shows|International TV Shows|TV Comedies|</v>
      </c>
      <c r="T4369" s="14" t="str">
        <f t="shared" si="550"/>
        <v>|Unknown|</v>
      </c>
      <c r="U4369" s="14" t="str">
        <f t="shared" si="551"/>
        <v>|Rupert Grint|Nick Frost|Don Johnson|Lindsay Lohan|Pippa Bennett-Warner|Marama Corlett|Karl Theobald|Belinda Stewart-Wilson|Camilla Beeput|Dustin Demri-Burns|Tolu Ogunmefun|</v>
      </c>
    </row>
    <row r="4370" spans="1:21">
      <c r="A4370" s="14" t="s">
        <v>20465</v>
      </c>
      <c r="B4370" s="14" t="s">
        <v>49</v>
      </c>
      <c r="C4370" s="14" t="s">
        <v>20466</v>
      </c>
      <c r="D4370" s="14" t="s">
        <v>117</v>
      </c>
      <c r="E4370" s="14" t="s">
        <v>20467</v>
      </c>
      <c r="F4370" s="14" t="s">
        <v>115</v>
      </c>
      <c r="G4370" s="26">
        <v>43426</v>
      </c>
      <c r="H4370" s="14">
        <v>2018</v>
      </c>
      <c r="I4370" s="14" t="s">
        <v>361</v>
      </c>
      <c r="J4370" s="14" t="s">
        <v>106</v>
      </c>
      <c r="K4370" s="14" t="s">
        <v>20468</v>
      </c>
      <c r="L4370" s="14" t="s">
        <v>20469</v>
      </c>
      <c r="M4370" s="14">
        <f t="shared" si="544"/>
        <v>2018</v>
      </c>
      <c r="N4370" s="14">
        <f t="shared" si="545"/>
        <v>11</v>
      </c>
      <c r="O4370" s="14" t="str">
        <f>IFERROR(VLOOKUP(I4370,Lists!$F$2:$G$16,2,FALSE()),"Not Rated")</f>
        <v>Teens</v>
      </c>
      <c r="P4370" s="14">
        <f t="shared" si="546"/>
        <v>2</v>
      </c>
      <c r="Q4370" s="14" t="str">
        <f t="shared" si="547"/>
        <v>United States</v>
      </c>
      <c r="R4370" s="14" t="str">
        <f t="shared" si="548"/>
        <v>|United States|</v>
      </c>
      <c r="S4370" s="14" t="str">
        <f t="shared" si="549"/>
        <v>|TV Comedies|TV Sci-Fi &amp; Fantasy|</v>
      </c>
      <c r="T4370" s="14" t="str">
        <f t="shared" si="550"/>
        <v>|Unknown|</v>
      </c>
      <c r="U4370" s="14" t="str">
        <f t="shared" si="551"/>
        <v>|Felicia Day|Patton Oswalt|Jonah Ray|Baron Vaughn|Hampton Yount|</v>
      </c>
    </row>
    <row r="4371" spans="1:21">
      <c r="A4371" s="14" t="s">
        <v>20470</v>
      </c>
      <c r="B4371" s="14" t="s">
        <v>48</v>
      </c>
      <c r="C4371" s="14" t="s">
        <v>20471</v>
      </c>
      <c r="D4371" s="14" t="s">
        <v>20472</v>
      </c>
      <c r="E4371" s="14" t="s">
        <v>20473</v>
      </c>
      <c r="F4371" s="14" t="s">
        <v>115</v>
      </c>
      <c r="G4371" s="26">
        <v>43426</v>
      </c>
      <c r="H4371" s="14">
        <v>2018</v>
      </c>
      <c r="I4371" s="14" t="s">
        <v>362</v>
      </c>
      <c r="J4371" s="14" t="s">
        <v>457</v>
      </c>
      <c r="K4371" s="14" t="s">
        <v>481</v>
      </c>
      <c r="L4371" s="14" t="s">
        <v>20474</v>
      </c>
      <c r="M4371" s="14">
        <f t="shared" si="544"/>
        <v>2018</v>
      </c>
      <c r="N4371" s="14">
        <f t="shared" si="545"/>
        <v>11</v>
      </c>
      <c r="O4371" s="14" t="str">
        <f>IFERROR(VLOOKUP(I4371,Lists!$F$2:$G$16,2,FALSE()),"Not Rated")</f>
        <v>Older Kids</v>
      </c>
      <c r="P4371" s="14">
        <f t="shared" si="546"/>
        <v>104</v>
      </c>
      <c r="Q4371" s="14" t="str">
        <f t="shared" si="547"/>
        <v>United States</v>
      </c>
      <c r="R4371" s="14" t="str">
        <f t="shared" si="548"/>
        <v>|United States|</v>
      </c>
      <c r="S4371" s="14" t="str">
        <f t="shared" si="549"/>
        <v>|Children &amp; Family Movies|Comedies|</v>
      </c>
      <c r="T4371" s="14" t="str">
        <f t="shared" si="550"/>
        <v>|Clay Kaytis|</v>
      </c>
      <c r="U4371" s="14" t="str">
        <f t="shared" si="551"/>
        <v>|Kurt Russell|Darby Camp|Judah Lewis|Kimberly Williams-Paisley|Oliver Hudson|Lamorne Morris|Martin Roach|</v>
      </c>
    </row>
    <row r="4372" spans="1:21">
      <c r="A4372" s="14" t="s">
        <v>20475</v>
      </c>
      <c r="B4372" s="14" t="s">
        <v>48</v>
      </c>
      <c r="C4372" s="14" t="s">
        <v>20476</v>
      </c>
      <c r="D4372" s="14" t="s">
        <v>20477</v>
      </c>
      <c r="E4372" s="14" t="s">
        <v>20478</v>
      </c>
      <c r="F4372" s="14" t="s">
        <v>122</v>
      </c>
      <c r="G4372" s="26">
        <v>43425</v>
      </c>
      <c r="H4372" s="14">
        <v>2018</v>
      </c>
      <c r="I4372" s="14" t="s">
        <v>360</v>
      </c>
      <c r="J4372" s="14" t="s">
        <v>436</v>
      </c>
      <c r="K4372" s="14" t="s">
        <v>529</v>
      </c>
      <c r="L4372" s="14" t="s">
        <v>20479</v>
      </c>
      <c r="M4372" s="14">
        <f t="shared" si="544"/>
        <v>2018</v>
      </c>
      <c r="N4372" s="14">
        <f t="shared" si="545"/>
        <v>11</v>
      </c>
      <c r="O4372" s="14" t="str">
        <f>IFERROR(VLOOKUP(I4372,Lists!$F$2:$G$16,2,FALSE()),"Not Rated")</f>
        <v>Adults</v>
      </c>
      <c r="P4372" s="14">
        <f t="shared" si="546"/>
        <v>91</v>
      </c>
      <c r="Q4372" s="14" t="str">
        <f t="shared" si="547"/>
        <v>Spain</v>
      </c>
      <c r="R4372" s="14" t="str">
        <f t="shared" si="548"/>
        <v>|Spain|</v>
      </c>
      <c r="S4372" s="14" t="str">
        <f t="shared" si="549"/>
        <v>|Comedies|International Movies|</v>
      </c>
      <c r="T4372" s="14" t="str">
        <f t="shared" si="550"/>
        <v>|Fernando Colomo|</v>
      </c>
      <c r="U4372" s="14" t="str">
        <f t="shared" si="551"/>
        <v>|Paco León|Carmen Machi|Luis Bermejo|Maribel del Pino|Maite Sandoval|Arlette Torres|Marisol Aznar|María José Sarrate|Manuel Huedo|Artur Busquets|</v>
      </c>
    </row>
    <row r="4373" spans="1:21">
      <c r="A4373" s="14" t="s">
        <v>20480</v>
      </c>
      <c r="B4373" s="14" t="s">
        <v>49</v>
      </c>
      <c r="C4373" s="14" t="s">
        <v>20481</v>
      </c>
      <c r="D4373" s="14" t="s">
        <v>117</v>
      </c>
      <c r="E4373" s="14" t="s">
        <v>20482</v>
      </c>
      <c r="F4373" s="14" t="s">
        <v>117</v>
      </c>
      <c r="G4373" s="26">
        <v>43424</v>
      </c>
      <c r="H4373" s="14">
        <v>2018</v>
      </c>
      <c r="I4373" s="14" t="s">
        <v>365</v>
      </c>
      <c r="J4373" s="14" t="s">
        <v>105</v>
      </c>
      <c r="K4373" s="14" t="s">
        <v>256</v>
      </c>
      <c r="L4373" s="14" t="s">
        <v>20483</v>
      </c>
      <c r="M4373" s="14">
        <f t="shared" si="544"/>
        <v>2018</v>
      </c>
      <c r="N4373" s="14">
        <f t="shared" si="545"/>
        <v>11</v>
      </c>
      <c r="O4373" s="14" t="str">
        <f>IFERROR(VLOOKUP(I4373,Lists!$F$2:$G$16,2,FALSE()),"Not Rated")</f>
        <v>Kids</v>
      </c>
      <c r="P4373" s="14">
        <f t="shared" si="546"/>
        <v>1</v>
      </c>
      <c r="Q4373" s="14" t="str">
        <f t="shared" si="547"/>
        <v>Unknown</v>
      </c>
      <c r="R4373" s="14" t="str">
        <f t="shared" si="548"/>
        <v>|Unknown|</v>
      </c>
      <c r="S4373" s="14" t="str">
        <f t="shared" si="549"/>
        <v>|Kids' TV|</v>
      </c>
      <c r="T4373" s="14" t="str">
        <f t="shared" si="550"/>
        <v>|Unknown|</v>
      </c>
      <c r="U4373" s="14" t="str">
        <f t="shared" si="551"/>
        <v>|Charlie Adler|Mark Hamill|Jess Harnell|Phil LaMarr|Josh Keaton|Mikey Kelley|Amy Margolis|Wendie Malick|Kevin Michael Richardson|Candi Milo|Laraine Newman|</v>
      </c>
    </row>
    <row r="4374" spans="1:21">
      <c r="A4374" s="14" t="s">
        <v>20484</v>
      </c>
      <c r="B4374" s="14" t="s">
        <v>49</v>
      </c>
      <c r="C4374" s="14" t="s">
        <v>20485</v>
      </c>
      <c r="D4374" s="14" t="s">
        <v>117</v>
      </c>
      <c r="E4374" s="14" t="s">
        <v>117</v>
      </c>
      <c r="F4374" s="14" t="s">
        <v>117</v>
      </c>
      <c r="G4374" s="26">
        <v>43424</v>
      </c>
      <c r="H4374" s="14">
        <v>2017</v>
      </c>
      <c r="I4374" s="14" t="s">
        <v>365</v>
      </c>
      <c r="J4374" s="14" t="s">
        <v>105</v>
      </c>
      <c r="K4374" s="14" t="s">
        <v>617</v>
      </c>
      <c r="L4374" s="14" t="s">
        <v>20486</v>
      </c>
      <c r="M4374" s="14">
        <f t="shared" si="544"/>
        <v>2018</v>
      </c>
      <c r="N4374" s="14">
        <f t="shared" si="545"/>
        <v>11</v>
      </c>
      <c r="O4374" s="14" t="str">
        <f>IFERROR(VLOOKUP(I4374,Lists!$F$2:$G$16,2,FALSE()),"Not Rated")</f>
        <v>Kids</v>
      </c>
      <c r="P4374" s="14">
        <f t="shared" si="546"/>
        <v>1</v>
      </c>
      <c r="Q4374" s="14" t="str">
        <f t="shared" si="547"/>
        <v>Unknown</v>
      </c>
      <c r="R4374" s="14" t="str">
        <f t="shared" si="548"/>
        <v>|Unknown|</v>
      </c>
      <c r="S4374" s="14" t="str">
        <f t="shared" si="549"/>
        <v>|Kids' TV|TV Comedies|</v>
      </c>
      <c r="T4374" s="14" t="str">
        <f t="shared" si="550"/>
        <v>|Unknown|</v>
      </c>
      <c r="U4374" s="14" t="str">
        <f t="shared" si="551"/>
        <v>|Unknown|</v>
      </c>
    </row>
    <row r="4375" spans="1:21">
      <c r="A4375" s="14" t="s">
        <v>20487</v>
      </c>
      <c r="B4375" s="14" t="s">
        <v>48</v>
      </c>
      <c r="C4375" s="14" t="s">
        <v>20488</v>
      </c>
      <c r="D4375" s="14" t="s">
        <v>20489</v>
      </c>
      <c r="E4375" s="14" t="s">
        <v>20490</v>
      </c>
      <c r="F4375" s="14" t="s">
        <v>1084</v>
      </c>
      <c r="G4375" s="26">
        <v>43424</v>
      </c>
      <c r="H4375" s="14">
        <v>2018</v>
      </c>
      <c r="I4375" s="14" t="s">
        <v>367</v>
      </c>
      <c r="J4375" s="14" t="s">
        <v>436</v>
      </c>
      <c r="K4375" s="14" t="s">
        <v>481</v>
      </c>
      <c r="L4375" s="14" t="s">
        <v>20491</v>
      </c>
      <c r="M4375" s="14">
        <f t="shared" si="544"/>
        <v>2018</v>
      </c>
      <c r="N4375" s="14">
        <f t="shared" si="545"/>
        <v>11</v>
      </c>
      <c r="O4375" s="14" t="str">
        <f>IFERROR(VLOOKUP(I4375,Lists!$F$2:$G$16,2,FALSE()),"Not Rated")</f>
        <v>Older Kids</v>
      </c>
      <c r="P4375" s="14">
        <f t="shared" si="546"/>
        <v>91</v>
      </c>
      <c r="Q4375" s="14" t="str">
        <f t="shared" si="547"/>
        <v>United States</v>
      </c>
      <c r="R4375" s="14" t="str">
        <f t="shared" si="548"/>
        <v>|United States|Canada|</v>
      </c>
      <c r="S4375" s="14" t="str">
        <f t="shared" si="549"/>
        <v>|Children &amp; Family Movies|Comedies|</v>
      </c>
      <c r="T4375" s="14" t="str">
        <f t="shared" si="550"/>
        <v>|Robert Vince|</v>
      </c>
      <c r="U4375" s="14" t="str">
        <f t="shared" si="551"/>
        <v>|Kaitlyn Maher|Mackenzie Sol|Makenzie Moss|David DeLuise|George Newbern|Reggie De Leon|Diedrich Bader|Chloe Coleman|Oakley Bull|Dillon Fontana|vivienne Rutherford|Tyreese Burnett|</v>
      </c>
    </row>
    <row r="4376" spans="1:21">
      <c r="A4376" s="14" t="s">
        <v>20492</v>
      </c>
      <c r="B4376" s="14" t="s">
        <v>48</v>
      </c>
      <c r="C4376" s="14" t="s">
        <v>20493</v>
      </c>
      <c r="D4376" s="14" t="s">
        <v>17794</v>
      </c>
      <c r="E4376" s="14" t="s">
        <v>20494</v>
      </c>
      <c r="F4376" s="14" t="s">
        <v>136</v>
      </c>
      <c r="G4376" s="26">
        <v>43424</v>
      </c>
      <c r="H4376" s="14">
        <v>2018</v>
      </c>
      <c r="I4376" s="14" t="s">
        <v>360</v>
      </c>
      <c r="J4376" s="14" t="s">
        <v>1033</v>
      </c>
      <c r="K4376" s="14" t="s">
        <v>1537</v>
      </c>
      <c r="L4376" s="14" t="s">
        <v>20495</v>
      </c>
      <c r="M4376" s="14">
        <f t="shared" si="544"/>
        <v>2018</v>
      </c>
      <c r="N4376" s="14">
        <f t="shared" si="545"/>
        <v>11</v>
      </c>
      <c r="O4376" s="14" t="str">
        <f>IFERROR(VLOOKUP(I4376,Lists!$F$2:$G$16,2,FALSE()),"Not Rated")</f>
        <v>Adults</v>
      </c>
      <c r="P4376" s="14">
        <f t="shared" si="546"/>
        <v>114</v>
      </c>
      <c r="Q4376" s="14" t="str">
        <f t="shared" si="547"/>
        <v>Indonesia</v>
      </c>
      <c r="R4376" s="14" t="str">
        <f t="shared" si="548"/>
        <v>|Indonesia|</v>
      </c>
      <c r="S4376" s="14" t="str">
        <f t="shared" si="549"/>
        <v>|Horror Movies|International Movies|</v>
      </c>
      <c r="T4376" s="14" t="str">
        <f t="shared" si="550"/>
        <v>|Rocky Soraya|</v>
      </c>
      <c r="U4376" s="14" t="str">
        <f t="shared" si="551"/>
        <v>|Luna Maya|Christian Sugiono|Sara Wijayanto|Jeremy Thomas|Richelle Georgette Skornicki|Rizky Hanggono|Asri Handayani|</v>
      </c>
    </row>
    <row r="4377" spans="1:21">
      <c r="A4377" s="14" t="s">
        <v>20496</v>
      </c>
      <c r="B4377" s="14" t="s">
        <v>48</v>
      </c>
      <c r="C4377" s="14" t="s">
        <v>20497</v>
      </c>
      <c r="D4377" s="14" t="s">
        <v>20498</v>
      </c>
      <c r="E4377" s="14" t="s">
        <v>20499</v>
      </c>
      <c r="F4377" s="14" t="s">
        <v>136</v>
      </c>
      <c r="G4377" s="26">
        <v>43424</v>
      </c>
      <c r="H4377" s="14">
        <v>2018</v>
      </c>
      <c r="I4377" s="14" t="s">
        <v>361</v>
      </c>
      <c r="J4377" s="14" t="s">
        <v>436</v>
      </c>
      <c r="K4377" s="14" t="s">
        <v>5684</v>
      </c>
      <c r="L4377" s="14" t="s">
        <v>20500</v>
      </c>
      <c r="M4377" s="14">
        <f t="shared" si="544"/>
        <v>2018</v>
      </c>
      <c r="N4377" s="14">
        <f t="shared" si="545"/>
        <v>11</v>
      </c>
      <c r="O4377" s="14" t="str">
        <f>IFERROR(VLOOKUP(I4377,Lists!$F$2:$G$16,2,FALSE()),"Not Rated")</f>
        <v>Teens</v>
      </c>
      <c r="P4377" s="14">
        <f t="shared" si="546"/>
        <v>91</v>
      </c>
      <c r="Q4377" s="14" t="str">
        <f t="shared" si="547"/>
        <v>Indonesia</v>
      </c>
      <c r="R4377" s="14" t="str">
        <f t="shared" si="548"/>
        <v>|Indonesia|</v>
      </c>
      <c r="S4377" s="14" t="str">
        <f t="shared" si="549"/>
        <v>|Comedies|Horror Movies|International Movies|</v>
      </c>
      <c r="T4377" s="14" t="str">
        <f t="shared" si="550"/>
        <v>|Raditya Dika|</v>
      </c>
      <c r="U4377" s="14" t="str">
        <f t="shared" si="551"/>
        <v>|Raditya Dika|Cinta Laura Kiehl|Samuel Rizal|Willy Dozan|Abdur Arsyad|Hifdzi Khoir|Romy Rafael|Ria Ricis|Anggika Bolsterli|</v>
      </c>
    </row>
    <row r="4378" spans="1:21">
      <c r="A4378" s="14" t="s">
        <v>20501</v>
      </c>
      <c r="B4378" s="14" t="s">
        <v>49</v>
      </c>
      <c r="C4378" s="14" t="s">
        <v>20502</v>
      </c>
      <c r="D4378" s="14" t="s">
        <v>117</v>
      </c>
      <c r="E4378" s="14" t="s">
        <v>20503</v>
      </c>
      <c r="F4378" s="14" t="s">
        <v>115</v>
      </c>
      <c r="G4378" s="26">
        <v>43424</v>
      </c>
      <c r="H4378" s="14">
        <v>2018</v>
      </c>
      <c r="I4378" s="14" t="s">
        <v>362</v>
      </c>
      <c r="J4378" s="14" t="s">
        <v>105</v>
      </c>
      <c r="K4378" s="14" t="s">
        <v>262</v>
      </c>
      <c r="L4378" s="14" t="s">
        <v>20504</v>
      </c>
      <c r="M4378" s="14">
        <f t="shared" si="544"/>
        <v>2018</v>
      </c>
      <c r="N4378" s="14">
        <f t="shared" si="545"/>
        <v>11</v>
      </c>
      <c r="O4378" s="14" t="str">
        <f>IFERROR(VLOOKUP(I4378,Lists!$F$2:$G$16,2,FALSE()),"Not Rated")</f>
        <v>Older Kids</v>
      </c>
      <c r="P4378" s="14">
        <f t="shared" si="546"/>
        <v>1</v>
      </c>
      <c r="Q4378" s="14" t="str">
        <f t="shared" si="547"/>
        <v>United States</v>
      </c>
      <c r="R4378" s="14" t="str">
        <f t="shared" si="548"/>
        <v>|United States|</v>
      </c>
      <c r="S4378" s="14" t="str">
        <f t="shared" si="549"/>
        <v>|Reality TV|</v>
      </c>
      <c r="T4378" s="14" t="str">
        <f t="shared" si="550"/>
        <v>|Unknown|</v>
      </c>
      <c r="U4378" s="14" t="str">
        <f t="shared" si="551"/>
        <v>|Andrew Knowlton|</v>
      </c>
    </row>
    <row r="4379" spans="1:21">
      <c r="A4379" s="14" t="s">
        <v>20505</v>
      </c>
      <c r="B4379" s="14" t="s">
        <v>48</v>
      </c>
      <c r="C4379" s="14" t="s">
        <v>20506</v>
      </c>
      <c r="D4379" s="14" t="s">
        <v>20507</v>
      </c>
      <c r="E4379" s="14" t="s">
        <v>20508</v>
      </c>
      <c r="F4379" s="14" t="s">
        <v>115</v>
      </c>
      <c r="G4379" s="26">
        <v>43424</v>
      </c>
      <c r="H4379" s="14">
        <v>2018</v>
      </c>
      <c r="I4379" s="14" t="s">
        <v>360</v>
      </c>
      <c r="J4379" s="14" t="s">
        <v>1850</v>
      </c>
      <c r="K4379" s="14" t="s">
        <v>261</v>
      </c>
      <c r="L4379" s="14" t="s">
        <v>20509</v>
      </c>
      <c r="M4379" s="14">
        <f t="shared" si="544"/>
        <v>2018</v>
      </c>
      <c r="N4379" s="14">
        <f t="shared" si="545"/>
        <v>11</v>
      </c>
      <c r="O4379" s="14" t="str">
        <f>IFERROR(VLOOKUP(I4379,Lists!$F$2:$G$16,2,FALSE()),"Not Rated")</f>
        <v>Adults</v>
      </c>
      <c r="P4379" s="14">
        <f t="shared" si="546"/>
        <v>64</v>
      </c>
      <c r="Q4379" s="14" t="str">
        <f t="shared" si="547"/>
        <v>United States</v>
      </c>
      <c r="R4379" s="14" t="str">
        <f t="shared" si="548"/>
        <v>|United States|</v>
      </c>
      <c r="S4379" s="14" t="str">
        <f t="shared" si="549"/>
        <v>|Stand-Up Comedy|</v>
      </c>
      <c r="T4379" s="14" t="str">
        <f t="shared" si="550"/>
        <v>|David Paul Meyer|</v>
      </c>
      <c r="U4379" s="14" t="str">
        <f t="shared" si="551"/>
        <v>|Trevor Noah|</v>
      </c>
    </row>
    <row r="4380" spans="1:21">
      <c r="A4380" s="14" t="s">
        <v>20510</v>
      </c>
      <c r="B4380" s="14" t="s">
        <v>48</v>
      </c>
      <c r="C4380" s="14" t="s">
        <v>20511</v>
      </c>
      <c r="D4380" s="14" t="s">
        <v>16335</v>
      </c>
      <c r="E4380" s="14" t="s">
        <v>20512</v>
      </c>
      <c r="F4380" s="14" t="s">
        <v>115</v>
      </c>
      <c r="G4380" s="26">
        <v>43422</v>
      </c>
      <c r="H4380" s="14">
        <v>2007</v>
      </c>
      <c r="I4380" s="14" t="s">
        <v>370</v>
      </c>
      <c r="J4380" s="14" t="s">
        <v>1330</v>
      </c>
      <c r="K4380" s="14" t="s">
        <v>247</v>
      </c>
      <c r="L4380" s="14" t="s">
        <v>20513</v>
      </c>
      <c r="M4380" s="14">
        <f t="shared" si="544"/>
        <v>2018</v>
      </c>
      <c r="N4380" s="14">
        <f t="shared" si="545"/>
        <v>11</v>
      </c>
      <c r="O4380" s="14" t="str">
        <f>IFERROR(VLOOKUP(I4380,Lists!$F$2:$G$16,2,FALSE()),"Not Rated")</f>
        <v>Kids</v>
      </c>
      <c r="P4380" s="14">
        <f t="shared" si="546"/>
        <v>89</v>
      </c>
      <c r="Q4380" s="14" t="str">
        <f t="shared" si="547"/>
        <v>United States</v>
      </c>
      <c r="R4380" s="14" t="str">
        <f t="shared" si="548"/>
        <v>|United States|</v>
      </c>
      <c r="S4380" s="14" t="str">
        <f t="shared" si="549"/>
        <v>|Documentaries|</v>
      </c>
      <c r="T4380" s="14" t="str">
        <f t="shared" si="550"/>
        <v>|Leslie Iwerks|</v>
      </c>
      <c r="U4380" s="14" t="str">
        <f t="shared" si="551"/>
        <v>|Stacy Keach|</v>
      </c>
    </row>
    <row r="4381" spans="1:21">
      <c r="A4381" s="14" t="s">
        <v>20514</v>
      </c>
      <c r="B4381" s="14" t="s">
        <v>49</v>
      </c>
      <c r="C4381" s="14" t="s">
        <v>20515</v>
      </c>
      <c r="D4381" s="14" t="s">
        <v>117</v>
      </c>
      <c r="E4381" s="14" t="s">
        <v>20516</v>
      </c>
      <c r="F4381" s="14" t="s">
        <v>126</v>
      </c>
      <c r="G4381" s="26">
        <v>43421</v>
      </c>
      <c r="H4381" s="14">
        <v>2017</v>
      </c>
      <c r="I4381" s="14" t="s">
        <v>361</v>
      </c>
      <c r="J4381" s="14" t="s">
        <v>105</v>
      </c>
      <c r="K4381" s="14" t="s">
        <v>1905</v>
      </c>
      <c r="L4381" s="14" t="s">
        <v>20517</v>
      </c>
      <c r="M4381" s="14">
        <f t="shared" si="544"/>
        <v>2018</v>
      </c>
      <c r="N4381" s="14">
        <f t="shared" si="545"/>
        <v>11</v>
      </c>
      <c r="O4381" s="14" t="str">
        <f>IFERROR(VLOOKUP(I4381,Lists!$F$2:$G$16,2,FALSE()),"Not Rated")</f>
        <v>Teens</v>
      </c>
      <c r="P4381" s="14">
        <f t="shared" si="546"/>
        <v>1</v>
      </c>
      <c r="Q4381" s="14" t="str">
        <f t="shared" si="547"/>
        <v>China</v>
      </c>
      <c r="R4381" s="14" t="str">
        <f t="shared" si="548"/>
        <v>|China|</v>
      </c>
      <c r="S4381" s="14" t="str">
        <f t="shared" si="549"/>
        <v>|International TV Shows|Romantic TV Shows|TV Dramas|</v>
      </c>
      <c r="T4381" s="14" t="str">
        <f t="shared" si="550"/>
        <v>|Unknown|</v>
      </c>
      <c r="U4381" s="14" t="str">
        <f t="shared" si="551"/>
        <v>|Yang Mi|Mark Chao|Dilraba Dilmurat|Ken Chang|Vengo Gao|Huang Mengying|</v>
      </c>
    </row>
    <row r="4382" spans="1:21">
      <c r="A4382" s="14" t="s">
        <v>20518</v>
      </c>
      <c r="B4382" s="14" t="s">
        <v>49</v>
      </c>
      <c r="C4382" s="14" t="s">
        <v>20519</v>
      </c>
      <c r="D4382" s="14" t="s">
        <v>117</v>
      </c>
      <c r="E4382" s="14" t="s">
        <v>20520</v>
      </c>
      <c r="F4382" s="14" t="s">
        <v>1128</v>
      </c>
      <c r="G4382" s="26">
        <v>43421</v>
      </c>
      <c r="H4382" s="14">
        <v>2016</v>
      </c>
      <c r="I4382" s="14" t="s">
        <v>361</v>
      </c>
      <c r="J4382" s="14" t="s">
        <v>105</v>
      </c>
      <c r="K4382" s="14" t="s">
        <v>7425</v>
      </c>
      <c r="L4382" s="14" t="s">
        <v>20521</v>
      </c>
      <c r="M4382" s="14">
        <f t="shared" si="544"/>
        <v>2018</v>
      </c>
      <c r="N4382" s="14">
        <f t="shared" si="545"/>
        <v>11</v>
      </c>
      <c r="O4382" s="14" t="str">
        <f>IFERROR(VLOOKUP(I4382,Lists!$F$2:$G$16,2,FALSE()),"Not Rated")</f>
        <v>Teens</v>
      </c>
      <c r="P4382" s="14">
        <f t="shared" si="546"/>
        <v>1</v>
      </c>
      <c r="Q4382" s="14" t="str">
        <f t="shared" si="547"/>
        <v>United States</v>
      </c>
      <c r="R4382" s="14" t="str">
        <f t="shared" si="548"/>
        <v>|United States|Mexico|</v>
      </c>
      <c r="S4382" s="14" t="str">
        <f t="shared" si="549"/>
        <v>|Spanish-Language TV Shows|TV Dramas|</v>
      </c>
      <c r="T4382" s="14" t="str">
        <f t="shared" si="550"/>
        <v>|Unknown|</v>
      </c>
      <c r="U4382" s="14" t="str">
        <f t="shared" si="551"/>
        <v>|Aracely Arámbula|David Chocarro|Danna Paola|Rebecca Jones|Odiseo Bichir|Gabriela Roel|Andrea Martí|Juan Ríos Cantú|Diego Soldano|Daniela Bascopé|</v>
      </c>
    </row>
    <row r="4383" spans="1:21">
      <c r="A4383" s="14" t="s">
        <v>20522</v>
      </c>
      <c r="B4383" s="14" t="s">
        <v>49</v>
      </c>
      <c r="C4383" s="14" t="s">
        <v>20523</v>
      </c>
      <c r="D4383" s="14" t="s">
        <v>117</v>
      </c>
      <c r="E4383" s="14" t="s">
        <v>20524</v>
      </c>
      <c r="F4383" s="14" t="s">
        <v>115</v>
      </c>
      <c r="G4383" s="26">
        <v>43421</v>
      </c>
      <c r="H4383" s="14">
        <v>2016</v>
      </c>
      <c r="I4383" s="14" t="s">
        <v>361</v>
      </c>
      <c r="J4383" s="14" t="s">
        <v>105</v>
      </c>
      <c r="K4383" s="14" t="s">
        <v>20525</v>
      </c>
      <c r="L4383" s="14" t="s">
        <v>20526</v>
      </c>
      <c r="M4383" s="14">
        <f t="shared" si="544"/>
        <v>2018</v>
      </c>
      <c r="N4383" s="14">
        <f t="shared" si="545"/>
        <v>11</v>
      </c>
      <c r="O4383" s="14" t="str">
        <f>IFERROR(VLOOKUP(I4383,Lists!$F$2:$G$16,2,FALSE()),"Not Rated")</f>
        <v>Teens</v>
      </c>
      <c r="P4383" s="14">
        <f t="shared" si="546"/>
        <v>1</v>
      </c>
      <c r="Q4383" s="14" t="str">
        <f t="shared" si="547"/>
        <v>United States</v>
      </c>
      <c r="R4383" s="14" t="str">
        <f t="shared" si="548"/>
        <v>|United States|</v>
      </c>
      <c r="S4383" s="14" t="str">
        <f t="shared" si="549"/>
        <v>|Romantic TV Shows|Spanish-Language TV Shows|TV Comedies|</v>
      </c>
      <c r="T4383" s="14" t="str">
        <f t="shared" si="550"/>
        <v>|Unknown|</v>
      </c>
      <c r="U4383" s="14" t="str">
        <f t="shared" si="551"/>
        <v>|Maritza Rodríguez|Carlos Ponce|Marimar Vega|Adriana Barraza|Marcela Guirado|Ricardo Abarca|Thali García|Alexandra Pomales|Briggitte Bozzo|Santiago Torres|Patricio Gallardo|Roberto Escobar|Samantha Dagnino|Raury Rolander|Vince Miranda|Javier Valcárcel|</v>
      </c>
    </row>
    <row r="4384" spans="1:21">
      <c r="A4384" s="14" t="s">
        <v>20527</v>
      </c>
      <c r="B4384" s="14" t="s">
        <v>48</v>
      </c>
      <c r="C4384" s="14" t="s">
        <v>20528</v>
      </c>
      <c r="D4384" s="14" t="s">
        <v>20529</v>
      </c>
      <c r="E4384" s="14" t="s">
        <v>20530</v>
      </c>
      <c r="F4384" s="14" t="s">
        <v>115</v>
      </c>
      <c r="G4384" s="26">
        <v>43420</v>
      </c>
      <c r="H4384" s="14">
        <v>2018</v>
      </c>
      <c r="I4384" s="14" t="s">
        <v>360</v>
      </c>
      <c r="J4384" s="14" t="s">
        <v>739</v>
      </c>
      <c r="K4384" s="14" t="s">
        <v>16169</v>
      </c>
      <c r="L4384" s="14" t="s">
        <v>20531</v>
      </c>
      <c r="M4384" s="14">
        <f t="shared" si="544"/>
        <v>2018</v>
      </c>
      <c r="N4384" s="14">
        <f t="shared" si="545"/>
        <v>11</v>
      </c>
      <c r="O4384" s="14" t="str">
        <f>IFERROR(VLOOKUP(I4384,Lists!$F$2:$G$16,2,FALSE()),"Not Rated")</f>
        <v>Adults</v>
      </c>
      <c r="P4384" s="14">
        <f t="shared" si="546"/>
        <v>95</v>
      </c>
      <c r="Q4384" s="14" t="str">
        <f t="shared" si="547"/>
        <v>United States</v>
      </c>
      <c r="R4384" s="14" t="str">
        <f t="shared" si="548"/>
        <v>|United States|</v>
      </c>
      <c r="S4384" s="14" t="str">
        <f t="shared" si="549"/>
        <v>|Horror Movies|Independent Movies|Thrillers|</v>
      </c>
      <c r="T4384" s="14" t="str">
        <f t="shared" si="550"/>
        <v>|Daniel Goldhaber|</v>
      </c>
      <c r="U4384" s="14" t="str">
        <f t="shared" si="551"/>
        <v>|Madeline Brewer|Patch Darragh|Melora Walters|Devin Druid|Imani Hakim|Michael Dempsey|Flora Diaz|Samantha Robinson|Jessica Parker Kennedy|Quei Tann|</v>
      </c>
    </row>
    <row r="4385" spans="1:21">
      <c r="A4385" s="14" t="s">
        <v>20532</v>
      </c>
      <c r="B4385" s="14" t="s">
        <v>48</v>
      </c>
      <c r="C4385" s="14" t="s">
        <v>20533</v>
      </c>
      <c r="D4385" s="14" t="s">
        <v>20534</v>
      </c>
      <c r="E4385" s="14" t="s">
        <v>20535</v>
      </c>
      <c r="F4385" s="14" t="s">
        <v>2970</v>
      </c>
      <c r="G4385" s="26">
        <v>43420</v>
      </c>
      <c r="H4385" s="14">
        <v>2018</v>
      </c>
      <c r="I4385" s="14" t="s">
        <v>360</v>
      </c>
      <c r="J4385" s="14" t="s">
        <v>507</v>
      </c>
      <c r="K4385" s="14" t="s">
        <v>834</v>
      </c>
      <c r="L4385" s="14" t="s">
        <v>20536</v>
      </c>
      <c r="M4385" s="14">
        <f t="shared" si="544"/>
        <v>2018</v>
      </c>
      <c r="N4385" s="14">
        <f t="shared" si="545"/>
        <v>11</v>
      </c>
      <c r="O4385" s="14" t="str">
        <f>IFERROR(VLOOKUP(I4385,Lists!$F$2:$G$16,2,FALSE()),"Not Rated")</f>
        <v>Adults</v>
      </c>
      <c r="P4385" s="14">
        <f t="shared" si="546"/>
        <v>94</v>
      </c>
      <c r="Q4385" s="14" t="str">
        <f t="shared" si="547"/>
        <v>France</v>
      </c>
      <c r="R4385" s="14" t="str">
        <f t="shared" si="548"/>
        <v>|France|Belgium|</v>
      </c>
      <c r="S4385" s="14" t="str">
        <f t="shared" si="549"/>
        <v>|Comedies|Dramas|International Movies|</v>
      </c>
      <c r="T4385" s="14" t="str">
        <f t="shared" si="550"/>
        <v>|Fred Cavayé|</v>
      </c>
      <c r="U4385" s="14" t="str">
        <f t="shared" si="551"/>
        <v>|Bérénice Bejo|Suzanne Clément|Stéphane De Groodt|Vincent Elbaz|Grégory Gadebois|Doria Tillier|Roschdy Zem|Fleur Fitoussi|</v>
      </c>
    </row>
    <row r="4386" spans="1:21">
      <c r="A4386" s="14" t="s">
        <v>20537</v>
      </c>
      <c r="B4386" s="14" t="s">
        <v>49</v>
      </c>
      <c r="C4386" s="14" t="s">
        <v>20538</v>
      </c>
      <c r="D4386" s="14" t="s">
        <v>117</v>
      </c>
      <c r="E4386" s="14" t="s">
        <v>20539</v>
      </c>
      <c r="F4386" s="14" t="s">
        <v>119</v>
      </c>
      <c r="G4386" s="26">
        <v>43420</v>
      </c>
      <c r="H4386" s="14">
        <v>2018</v>
      </c>
      <c r="I4386" s="14" t="s">
        <v>368</v>
      </c>
      <c r="J4386" s="14" t="s">
        <v>106</v>
      </c>
      <c r="K4386" s="14" t="s">
        <v>9426</v>
      </c>
      <c r="L4386" s="14" t="s">
        <v>20540</v>
      </c>
      <c r="M4386" s="14">
        <f t="shared" si="544"/>
        <v>2018</v>
      </c>
      <c r="N4386" s="14">
        <f t="shared" si="545"/>
        <v>11</v>
      </c>
      <c r="O4386" s="14" t="str">
        <f>IFERROR(VLOOKUP(I4386,Lists!$F$2:$G$16,2,FALSE()),"Not Rated")</f>
        <v>Kids</v>
      </c>
      <c r="P4386" s="14">
        <f t="shared" si="546"/>
        <v>2</v>
      </c>
      <c r="Q4386" s="14" t="str">
        <f t="shared" si="547"/>
        <v>Canada</v>
      </c>
      <c r="R4386" s="14" t="str">
        <f t="shared" si="548"/>
        <v>|Canada|</v>
      </c>
      <c r="S4386" s="14" t="str">
        <f t="shared" si="549"/>
        <v>|Kids' TV|TV Dramas|</v>
      </c>
      <c r="T4386" s="14" t="str">
        <f t="shared" si="550"/>
        <v>|Unknown|</v>
      </c>
      <c r="U4386" s="14" t="str">
        <f t="shared" si="551"/>
        <v>|Morgan Neundorf|Madeline Leon|Khiyla Aynne|Cailan Laine Punnewaert|Zyon Allen|Maya Franzoi|Victoria Tomazelli|Hugh Wilson|Diana Chrisman|</v>
      </c>
    </row>
    <row r="4387" spans="1:21">
      <c r="A4387" s="14" t="s">
        <v>20541</v>
      </c>
      <c r="B4387" s="14" t="s">
        <v>48</v>
      </c>
      <c r="C4387" s="14" t="s">
        <v>20542</v>
      </c>
      <c r="D4387" s="14" t="s">
        <v>20543</v>
      </c>
      <c r="E4387" s="14" t="s">
        <v>20544</v>
      </c>
      <c r="F4387" s="14" t="s">
        <v>115</v>
      </c>
      <c r="G4387" s="26">
        <v>43420</v>
      </c>
      <c r="H4387" s="14">
        <v>2018</v>
      </c>
      <c r="I4387" s="14" t="s">
        <v>363</v>
      </c>
      <c r="J4387" s="14" t="s">
        <v>1526</v>
      </c>
      <c r="K4387" s="14" t="s">
        <v>458</v>
      </c>
      <c r="L4387" s="14" t="s">
        <v>20545</v>
      </c>
      <c r="M4387" s="14">
        <f t="shared" si="544"/>
        <v>2018</v>
      </c>
      <c r="N4387" s="14">
        <f t="shared" si="545"/>
        <v>11</v>
      </c>
      <c r="O4387" s="14" t="str">
        <f>IFERROR(VLOOKUP(I4387,Lists!$F$2:$G$16,2,FALSE()),"Not Rated")</f>
        <v>Adults</v>
      </c>
      <c r="P4387" s="14">
        <f t="shared" si="546"/>
        <v>133</v>
      </c>
      <c r="Q4387" s="14" t="str">
        <f t="shared" si="547"/>
        <v>United States</v>
      </c>
      <c r="R4387" s="14" t="str">
        <f t="shared" si="548"/>
        <v>|United States|</v>
      </c>
      <c r="S4387" s="14" t="str">
        <f t="shared" si="549"/>
        <v>|Comedies|Dramas|</v>
      </c>
      <c r="T4387" s="14" t="str">
        <f t="shared" si="550"/>
        <v>|Joel Coen|Ethan Coen|</v>
      </c>
      <c r="U4387" s="14" t="str">
        <f t="shared" si="551"/>
        <v>|Liam Neeson|James Franco|Tim Blake Nelson|Tom Waits|Zoe Kazan|Brendan Gleeson|</v>
      </c>
    </row>
    <row r="4388" spans="1:21">
      <c r="A4388" s="14" t="s">
        <v>20546</v>
      </c>
      <c r="B4388" s="14" t="s">
        <v>48</v>
      </c>
      <c r="C4388" s="14" t="s">
        <v>20547</v>
      </c>
      <c r="D4388" s="14" t="s">
        <v>117</v>
      </c>
      <c r="E4388" s="14" t="s">
        <v>20548</v>
      </c>
      <c r="F4388" s="14" t="s">
        <v>115</v>
      </c>
      <c r="G4388" s="26">
        <v>43420</v>
      </c>
      <c r="H4388" s="14">
        <v>2018</v>
      </c>
      <c r="I4388" s="14" t="s">
        <v>368</v>
      </c>
      <c r="J4388" s="14" t="s">
        <v>724</v>
      </c>
      <c r="K4388" s="14" t="s">
        <v>12513</v>
      </c>
      <c r="L4388" s="14" t="s">
        <v>20549</v>
      </c>
      <c r="M4388" s="14">
        <f t="shared" si="544"/>
        <v>2018</v>
      </c>
      <c r="N4388" s="14">
        <f t="shared" si="545"/>
        <v>11</v>
      </c>
      <c r="O4388" s="14" t="str">
        <f>IFERROR(VLOOKUP(I4388,Lists!$F$2:$G$16,2,FALSE()),"Not Rated")</f>
        <v>Kids</v>
      </c>
      <c r="P4388" s="14">
        <f t="shared" si="546"/>
        <v>102</v>
      </c>
      <c r="Q4388" s="14" t="str">
        <f t="shared" si="547"/>
        <v>United States</v>
      </c>
      <c r="R4388" s="14" t="str">
        <f t="shared" si="548"/>
        <v>|United States|</v>
      </c>
      <c r="S4388" s="14" t="str">
        <f t="shared" si="549"/>
        <v>|Children &amp; Family Movies|Dramas|Romantic Movies|</v>
      </c>
      <c r="T4388" s="14" t="str">
        <f t="shared" si="550"/>
        <v>|Unknown|</v>
      </c>
      <c r="U4388" s="14" t="str">
        <f t="shared" si="551"/>
        <v>|Vanessa Hudgens|Sam Palladio|Nick Sagar|Suanne Braun|Mark Fleischmann|Amy Griffiths|Sara Stewart|Pavel Douglas|Robin Soans|Calliope Taylor|Natali Yura|Alexa Adeosun|</v>
      </c>
    </row>
    <row r="4389" spans="1:21">
      <c r="A4389" s="14" t="s">
        <v>20550</v>
      </c>
      <c r="B4389" s="14" t="s">
        <v>49</v>
      </c>
      <c r="C4389" s="14" t="s">
        <v>20551</v>
      </c>
      <c r="D4389" s="14" t="s">
        <v>117</v>
      </c>
      <c r="E4389" s="14" t="s">
        <v>7777</v>
      </c>
      <c r="F4389" s="14" t="s">
        <v>133</v>
      </c>
      <c r="G4389" s="26">
        <v>43420</v>
      </c>
      <c r="H4389" s="14">
        <v>2018</v>
      </c>
      <c r="I4389" s="14" t="s">
        <v>360</v>
      </c>
      <c r="J4389" s="14" t="s">
        <v>105</v>
      </c>
      <c r="K4389" s="14" t="s">
        <v>547</v>
      </c>
      <c r="L4389" s="14" t="s">
        <v>20552</v>
      </c>
      <c r="M4389" s="14">
        <f t="shared" si="544"/>
        <v>2018</v>
      </c>
      <c r="N4389" s="14">
        <f t="shared" si="545"/>
        <v>11</v>
      </c>
      <c r="O4389" s="14" t="str">
        <f>IFERROR(VLOOKUP(I4389,Lists!$F$2:$G$16,2,FALSE()),"Not Rated")</f>
        <v>Adults</v>
      </c>
      <c r="P4389" s="14">
        <f t="shared" si="546"/>
        <v>1</v>
      </c>
      <c r="Q4389" s="14" t="str">
        <f t="shared" si="547"/>
        <v>Brazil</v>
      </c>
      <c r="R4389" s="14" t="str">
        <f t="shared" si="548"/>
        <v>|Brazil|</v>
      </c>
      <c r="S4389" s="14" t="str">
        <f t="shared" si="549"/>
        <v>|Docuseries|International TV Shows|Reality TV|</v>
      </c>
      <c r="T4389" s="14" t="str">
        <f t="shared" si="550"/>
        <v>|Unknown|</v>
      </c>
      <c r="U4389" s="14" t="str">
        <f t="shared" si="551"/>
        <v>|Anitta|</v>
      </c>
    </row>
    <row r="4390" spans="1:21">
      <c r="A4390" s="14" t="s">
        <v>20553</v>
      </c>
      <c r="B4390" s="14" t="s">
        <v>48</v>
      </c>
      <c r="C4390" s="14" t="s">
        <v>20554</v>
      </c>
      <c r="D4390" s="14" t="s">
        <v>20555</v>
      </c>
      <c r="E4390" s="14" t="s">
        <v>20556</v>
      </c>
      <c r="F4390" s="14" t="s">
        <v>116</v>
      </c>
      <c r="G4390" s="26">
        <v>43419</v>
      </c>
      <c r="H4390" s="14">
        <v>2018</v>
      </c>
      <c r="I4390" s="14" t="s">
        <v>362</v>
      </c>
      <c r="J4390" s="14" t="s">
        <v>682</v>
      </c>
      <c r="K4390" s="14" t="s">
        <v>444</v>
      </c>
      <c r="L4390" s="14" t="s">
        <v>20557</v>
      </c>
      <c r="M4390" s="14">
        <f t="shared" si="544"/>
        <v>2018</v>
      </c>
      <c r="N4390" s="14">
        <f t="shared" si="545"/>
        <v>11</v>
      </c>
      <c r="O4390" s="14" t="str">
        <f>IFERROR(VLOOKUP(I4390,Lists!$F$2:$G$16,2,FALSE()),"Not Rated")</f>
        <v>Older Kids</v>
      </c>
      <c r="P4390" s="14">
        <f t="shared" si="546"/>
        <v>122</v>
      </c>
      <c r="Q4390" s="14" t="str">
        <f t="shared" si="547"/>
        <v>India</v>
      </c>
      <c r="R4390" s="14" t="str">
        <f t="shared" si="548"/>
        <v>|India|</v>
      </c>
      <c r="S4390" s="14" t="str">
        <f t="shared" si="549"/>
        <v>|Dramas|Independent Movies|International Movies|</v>
      </c>
      <c r="T4390" s="14" t="str">
        <f t="shared" si="550"/>
        <v>|V C Abhilash|</v>
      </c>
      <c r="U4390" s="14" t="str">
        <f t="shared" si="551"/>
        <v>|Indrans|Sreekanth Menon|Vishnu Agasthya|Aliyar|Seethabaala|Shaji John|Sajith Nampiyar|Benny Vadakkan|</v>
      </c>
    </row>
    <row r="4391" spans="1:21">
      <c r="A4391" s="14" t="s">
        <v>20558</v>
      </c>
      <c r="B4391" s="14" t="s">
        <v>49</v>
      </c>
      <c r="C4391" s="14" t="s">
        <v>20559</v>
      </c>
      <c r="D4391" s="14" t="s">
        <v>117</v>
      </c>
      <c r="E4391" s="14" t="s">
        <v>20560</v>
      </c>
      <c r="F4391" s="14" t="s">
        <v>117</v>
      </c>
      <c r="G4391" s="26">
        <v>43419</v>
      </c>
      <c r="H4391" s="14">
        <v>2017</v>
      </c>
      <c r="I4391" s="14" t="s">
        <v>366</v>
      </c>
      <c r="J4391" s="14" t="s">
        <v>105</v>
      </c>
      <c r="K4391" s="14" t="s">
        <v>866</v>
      </c>
      <c r="L4391" s="14" t="s">
        <v>20561</v>
      </c>
      <c r="M4391" s="14">
        <f t="shared" si="544"/>
        <v>2018</v>
      </c>
      <c r="N4391" s="14">
        <f t="shared" si="545"/>
        <v>11</v>
      </c>
      <c r="O4391" s="14" t="str">
        <f>IFERROR(VLOOKUP(I4391,Lists!$F$2:$G$16,2,FALSE()),"Not Rated")</f>
        <v>Kids</v>
      </c>
      <c r="P4391" s="14">
        <f t="shared" si="546"/>
        <v>1</v>
      </c>
      <c r="Q4391" s="14" t="str">
        <f t="shared" si="547"/>
        <v>Unknown</v>
      </c>
      <c r="R4391" s="14" t="str">
        <f t="shared" si="548"/>
        <v>|Unknown|</v>
      </c>
      <c r="S4391" s="14" t="str">
        <f t="shared" si="549"/>
        <v>|Anime Series|Kids' TV|</v>
      </c>
      <c r="T4391" s="14" t="str">
        <f t="shared" si="550"/>
        <v>|Unknown|</v>
      </c>
      <c r="U4391" s="14" t="str">
        <f t="shared" si="551"/>
        <v>|Marina Inoue|Ryoko Shiraishi|Takuma Terashima|Junko Takeuchi|Fumihiro Okabayashi|Yu Kobayashi|Ayahi Takagaki|</v>
      </c>
    </row>
    <row r="4392" spans="1:21">
      <c r="A4392" s="14" t="s">
        <v>20562</v>
      </c>
      <c r="B4392" s="14" t="s">
        <v>48</v>
      </c>
      <c r="C4392" s="14" t="s">
        <v>20563</v>
      </c>
      <c r="D4392" s="14" t="s">
        <v>307</v>
      </c>
      <c r="E4392" s="14" t="s">
        <v>20564</v>
      </c>
      <c r="F4392" s="14" t="s">
        <v>119</v>
      </c>
      <c r="G4392" s="26">
        <v>43419</v>
      </c>
      <c r="H4392" s="14">
        <v>2017</v>
      </c>
      <c r="I4392" s="14" t="s">
        <v>367</v>
      </c>
      <c r="J4392" s="14" t="s">
        <v>1290</v>
      </c>
      <c r="K4392" s="14" t="s">
        <v>542</v>
      </c>
      <c r="L4392" s="14" t="s">
        <v>20565</v>
      </c>
      <c r="M4392" s="14">
        <f t="shared" si="544"/>
        <v>2018</v>
      </c>
      <c r="N4392" s="14">
        <f t="shared" si="545"/>
        <v>11</v>
      </c>
      <c r="O4392" s="14" t="str">
        <f>IFERROR(VLOOKUP(I4392,Lists!$F$2:$G$16,2,FALSE()),"Not Rated")</f>
        <v>Older Kids</v>
      </c>
      <c r="P4392" s="14">
        <f t="shared" si="546"/>
        <v>86</v>
      </c>
      <c r="Q4392" s="14" t="str">
        <f t="shared" si="547"/>
        <v>Canada</v>
      </c>
      <c r="R4392" s="14" t="str">
        <f t="shared" si="548"/>
        <v>|Canada|</v>
      </c>
      <c r="S4392" s="14" t="str">
        <f t="shared" si="549"/>
        <v>|Comedies|International Movies|Romantic Movies|</v>
      </c>
      <c r="T4392" s="14" t="str">
        <f t="shared" si="550"/>
        <v>|Justin G. Dyck|</v>
      </c>
      <c r="U4392" s="14" t="str">
        <f t="shared" si="551"/>
        <v>|Stephen Huszar|Kelly Rutherford|</v>
      </c>
    </row>
    <row r="4393" spans="1:21">
      <c r="A4393" s="14" t="s">
        <v>20566</v>
      </c>
      <c r="B4393" s="14" t="s">
        <v>48</v>
      </c>
      <c r="C4393" s="14" t="s">
        <v>20567</v>
      </c>
      <c r="D4393" s="14" t="s">
        <v>20568</v>
      </c>
      <c r="E4393" s="14" t="s">
        <v>20569</v>
      </c>
      <c r="F4393" s="14" t="s">
        <v>116</v>
      </c>
      <c r="G4393" s="26">
        <v>43419</v>
      </c>
      <c r="H4393" s="14">
        <v>2018</v>
      </c>
      <c r="I4393" s="14" t="s">
        <v>361</v>
      </c>
      <c r="J4393" s="14" t="s">
        <v>580</v>
      </c>
      <c r="K4393" s="14" t="s">
        <v>1034</v>
      </c>
      <c r="L4393" s="14" t="s">
        <v>20570</v>
      </c>
      <c r="M4393" s="14">
        <f t="shared" si="544"/>
        <v>2018</v>
      </c>
      <c r="N4393" s="14">
        <f t="shared" si="545"/>
        <v>11</v>
      </c>
      <c r="O4393" s="14" t="str">
        <f>IFERROR(VLOOKUP(I4393,Lists!$F$2:$G$16,2,FALSE()),"Not Rated")</f>
        <v>Teens</v>
      </c>
      <c r="P4393" s="14">
        <f t="shared" si="546"/>
        <v>111</v>
      </c>
      <c r="Q4393" s="14" t="str">
        <f t="shared" si="547"/>
        <v>India</v>
      </c>
      <c r="R4393" s="14" t="str">
        <f t="shared" si="548"/>
        <v>|India|</v>
      </c>
      <c r="S4393" s="14" t="str">
        <f t="shared" si="549"/>
        <v>|Comedies|Dramas|Independent Movies|</v>
      </c>
      <c r="T4393" s="14" t="str">
        <f t="shared" si="550"/>
        <v>|Nila Madhab Panda|</v>
      </c>
      <c r="U4393" s="14" t="str">
        <f t="shared" si="551"/>
        <v>|Tathastu|Aryan Preet|Ranvir Shorey|Paoli Dam|Kumud Mishra|Devender Chaudhary|Shrikant Verma|</v>
      </c>
    </row>
    <row r="4394" spans="1:21">
      <c r="A4394" s="14" t="s">
        <v>20571</v>
      </c>
      <c r="B4394" s="14" t="s">
        <v>48</v>
      </c>
      <c r="C4394" s="14" t="s">
        <v>20572</v>
      </c>
      <c r="D4394" s="14" t="s">
        <v>20573</v>
      </c>
      <c r="E4394" s="14" t="s">
        <v>20574</v>
      </c>
      <c r="F4394" s="14" t="s">
        <v>136</v>
      </c>
      <c r="G4394" s="26">
        <v>43419</v>
      </c>
      <c r="H4394" s="14">
        <v>2018</v>
      </c>
      <c r="I4394" s="14" t="s">
        <v>360</v>
      </c>
      <c r="J4394" s="14" t="s">
        <v>580</v>
      </c>
      <c r="K4394" s="14" t="s">
        <v>1537</v>
      </c>
      <c r="L4394" s="14" t="s">
        <v>20575</v>
      </c>
      <c r="M4394" s="14">
        <f t="shared" si="544"/>
        <v>2018</v>
      </c>
      <c r="N4394" s="14">
        <f t="shared" si="545"/>
        <v>11</v>
      </c>
      <c r="O4394" s="14" t="str">
        <f>IFERROR(VLOOKUP(I4394,Lists!$F$2:$G$16,2,FALSE()),"Not Rated")</f>
        <v>Adults</v>
      </c>
      <c r="P4394" s="14">
        <f t="shared" si="546"/>
        <v>111</v>
      </c>
      <c r="Q4394" s="14" t="str">
        <f t="shared" si="547"/>
        <v>Indonesia</v>
      </c>
      <c r="R4394" s="14" t="str">
        <f t="shared" si="548"/>
        <v>|Indonesia|</v>
      </c>
      <c r="S4394" s="14" t="str">
        <f t="shared" si="549"/>
        <v>|Horror Movies|International Movies|</v>
      </c>
      <c r="T4394" s="14" t="str">
        <f t="shared" si="550"/>
        <v>|Timo Tjahjanto|</v>
      </c>
      <c r="U4394" s="14" t="str">
        <f t="shared" si="551"/>
        <v>|Chelsea Islan|Pevita Pearce|Samo Rafael|Karina Suwandhi|Ray Sahetapy|Ruth Marini|Hadijah Shahab|Clara Bernadeth|Kinaryosih|Nicole Rossi|</v>
      </c>
    </row>
    <row r="4395" spans="1:21">
      <c r="A4395" s="14" t="s">
        <v>20576</v>
      </c>
      <c r="B4395" s="14" t="s">
        <v>48</v>
      </c>
      <c r="C4395" s="14" t="s">
        <v>20577</v>
      </c>
      <c r="D4395" s="14" t="s">
        <v>20578</v>
      </c>
      <c r="E4395" s="14" t="s">
        <v>117</v>
      </c>
      <c r="F4395" s="14" t="s">
        <v>116</v>
      </c>
      <c r="G4395" s="26">
        <v>43419</v>
      </c>
      <c r="H4395" s="14">
        <v>2015</v>
      </c>
      <c r="I4395" s="14" t="s">
        <v>360</v>
      </c>
      <c r="J4395" s="14" t="s">
        <v>1488</v>
      </c>
      <c r="K4395" s="14" t="s">
        <v>496</v>
      </c>
      <c r="L4395" s="14" t="s">
        <v>20579</v>
      </c>
      <c r="M4395" s="14">
        <f t="shared" si="544"/>
        <v>2018</v>
      </c>
      <c r="N4395" s="14">
        <f t="shared" si="545"/>
        <v>11</v>
      </c>
      <c r="O4395" s="14" t="str">
        <f>IFERROR(VLOOKUP(I4395,Lists!$F$2:$G$16,2,FALSE()),"Not Rated")</f>
        <v>Adults</v>
      </c>
      <c r="P4395" s="14">
        <f t="shared" si="546"/>
        <v>136</v>
      </c>
      <c r="Q4395" s="14" t="str">
        <f t="shared" si="547"/>
        <v>India</v>
      </c>
      <c r="R4395" s="14" t="str">
        <f t="shared" si="548"/>
        <v>|India|</v>
      </c>
      <c r="S4395" s="14" t="str">
        <f t="shared" si="549"/>
        <v>|Documentaries|International Movies|</v>
      </c>
      <c r="T4395" s="14" t="str">
        <f t="shared" si="550"/>
        <v>|Nakul Singh Sawhney|</v>
      </c>
      <c r="U4395" s="14" t="str">
        <f t="shared" si="551"/>
        <v>|Unknown|</v>
      </c>
    </row>
    <row r="4396" spans="1:21">
      <c r="A4396" s="14" t="s">
        <v>20580</v>
      </c>
      <c r="B4396" s="14" t="s">
        <v>48</v>
      </c>
      <c r="C4396" s="14" t="s">
        <v>20581</v>
      </c>
      <c r="D4396" s="14" t="s">
        <v>20582</v>
      </c>
      <c r="E4396" s="14" t="s">
        <v>20583</v>
      </c>
      <c r="F4396" s="14" t="s">
        <v>116</v>
      </c>
      <c r="G4396" s="26">
        <v>43419</v>
      </c>
      <c r="H4396" s="14">
        <v>2018</v>
      </c>
      <c r="I4396" s="14" t="s">
        <v>361</v>
      </c>
      <c r="J4396" s="14" t="s">
        <v>1121</v>
      </c>
      <c r="K4396" s="14" t="s">
        <v>4695</v>
      </c>
      <c r="L4396" s="14" t="s">
        <v>20584</v>
      </c>
      <c r="M4396" s="14">
        <f t="shared" si="544"/>
        <v>2018</v>
      </c>
      <c r="N4396" s="14">
        <f t="shared" si="545"/>
        <v>11</v>
      </c>
      <c r="O4396" s="14" t="str">
        <f>IFERROR(VLOOKUP(I4396,Lists!$F$2:$G$16,2,FALSE()),"Not Rated")</f>
        <v>Teens</v>
      </c>
      <c r="P4396" s="14">
        <f t="shared" si="546"/>
        <v>121</v>
      </c>
      <c r="Q4396" s="14" t="str">
        <f t="shared" si="547"/>
        <v>India</v>
      </c>
      <c r="R4396" s="14" t="str">
        <f t="shared" si="548"/>
        <v>|India|</v>
      </c>
      <c r="S4396" s="14" t="str">
        <f t="shared" si="549"/>
        <v>|Comedies|Independent Movies|International Movies|</v>
      </c>
      <c r="T4396" s="14" t="str">
        <f t="shared" si="550"/>
        <v>|Nishanth Ravindaran|Jathin Sanker Raj|</v>
      </c>
      <c r="U4396" s="14" t="str">
        <f t="shared" si="551"/>
        <v>|Guru Somasundaram|Nasser|Anand Sami|Lakshmi Priyaa Chandramouli|Ashiqa Salvan|Ravindra Vijay|Abishek K.S.|Venkatesh Harinathan|</v>
      </c>
    </row>
    <row r="4397" spans="1:21">
      <c r="A4397" s="14" t="s">
        <v>20585</v>
      </c>
      <c r="B4397" s="14" t="s">
        <v>48</v>
      </c>
      <c r="C4397" s="14" t="s">
        <v>20586</v>
      </c>
      <c r="D4397" s="14" t="s">
        <v>20587</v>
      </c>
      <c r="E4397" s="14" t="s">
        <v>20588</v>
      </c>
      <c r="F4397" s="14" t="s">
        <v>116</v>
      </c>
      <c r="G4397" s="26">
        <v>43419</v>
      </c>
      <c r="H4397" s="14">
        <v>2018</v>
      </c>
      <c r="I4397" s="14" t="s">
        <v>361</v>
      </c>
      <c r="J4397" s="14" t="s">
        <v>1008</v>
      </c>
      <c r="K4397" s="14" t="s">
        <v>1537</v>
      </c>
      <c r="L4397" s="14" t="s">
        <v>20589</v>
      </c>
      <c r="M4397" s="14">
        <f t="shared" si="544"/>
        <v>2018</v>
      </c>
      <c r="N4397" s="14">
        <f t="shared" si="545"/>
        <v>11</v>
      </c>
      <c r="O4397" s="14" t="str">
        <f>IFERROR(VLOOKUP(I4397,Lists!$F$2:$G$16,2,FALSE()),"Not Rated")</f>
        <v>Teens</v>
      </c>
      <c r="P4397" s="14">
        <f t="shared" si="546"/>
        <v>119</v>
      </c>
      <c r="Q4397" s="14" t="str">
        <f t="shared" si="547"/>
        <v>India</v>
      </c>
      <c r="R4397" s="14" t="str">
        <f t="shared" si="548"/>
        <v>|India|</v>
      </c>
      <c r="S4397" s="14" t="str">
        <f t="shared" si="549"/>
        <v>|Horror Movies|International Movies|</v>
      </c>
      <c r="T4397" s="14" t="str">
        <f t="shared" si="550"/>
        <v>|Swapna Waghmare Joshi|</v>
      </c>
      <c r="U4397" s="14" t="str">
        <f t="shared" si="551"/>
        <v>|Subodh Bhave|Trupti Toradmal|Rakesh Bapat|Pallavi Patil|Angad Mhaskar|Hemangi Kavi|Savita Prabhune|Sandeep Avchat|</v>
      </c>
    </row>
    <row r="4398" spans="1:21">
      <c r="A4398" s="14" t="s">
        <v>20590</v>
      </c>
      <c r="B4398" s="14" t="s">
        <v>48</v>
      </c>
      <c r="C4398" s="14" t="s">
        <v>20591</v>
      </c>
      <c r="D4398" s="14" t="s">
        <v>20592</v>
      </c>
      <c r="E4398" s="14" t="s">
        <v>20593</v>
      </c>
      <c r="F4398" s="14" t="s">
        <v>122</v>
      </c>
      <c r="G4398" s="26">
        <v>43419</v>
      </c>
      <c r="H4398" s="14">
        <v>2017</v>
      </c>
      <c r="I4398" s="14" t="s">
        <v>361</v>
      </c>
      <c r="J4398" s="14" t="s">
        <v>671</v>
      </c>
      <c r="K4398" s="14" t="s">
        <v>475</v>
      </c>
      <c r="L4398" s="14" t="s">
        <v>20594</v>
      </c>
      <c r="M4398" s="14">
        <f t="shared" si="544"/>
        <v>2018</v>
      </c>
      <c r="N4398" s="14">
        <f t="shared" si="545"/>
        <v>11</v>
      </c>
      <c r="O4398" s="14" t="str">
        <f>IFERROR(VLOOKUP(I4398,Lists!$F$2:$G$16,2,FALSE()),"Not Rated")</f>
        <v>Teens</v>
      </c>
      <c r="P4398" s="14">
        <f t="shared" si="546"/>
        <v>115</v>
      </c>
      <c r="Q4398" s="14" t="str">
        <f t="shared" si="547"/>
        <v>Spain</v>
      </c>
      <c r="R4398" s="14" t="str">
        <f t="shared" si="548"/>
        <v>|Spain|</v>
      </c>
      <c r="S4398" s="14" t="str">
        <f t="shared" si="549"/>
        <v>|Dramas|International Movies|</v>
      </c>
      <c r="T4398" s="14" t="str">
        <f t="shared" si="550"/>
        <v>|Aitor Arregi|Jon Garaño|</v>
      </c>
      <c r="U4398" s="14" t="str">
        <f t="shared" si="551"/>
        <v>|Joseba Usabiaga|Eneko Sagardoy|Iñigo Aranburu|Ramón Aguirre|Aia Kruse|Iñigo Azpitarte|</v>
      </c>
    </row>
    <row r="4399" spans="1:21">
      <c r="A4399" s="14" t="s">
        <v>20595</v>
      </c>
      <c r="B4399" s="14" t="s">
        <v>48</v>
      </c>
      <c r="C4399" s="14" t="s">
        <v>20596</v>
      </c>
      <c r="D4399" s="14" t="s">
        <v>20597</v>
      </c>
      <c r="E4399" s="14" t="s">
        <v>20598</v>
      </c>
      <c r="F4399" s="14" t="s">
        <v>138</v>
      </c>
      <c r="G4399" s="26">
        <v>43417</v>
      </c>
      <c r="H4399" s="14">
        <v>2018</v>
      </c>
      <c r="I4399" s="14" t="s">
        <v>360</v>
      </c>
      <c r="J4399" s="14" t="s">
        <v>972</v>
      </c>
      <c r="K4399" s="14" t="s">
        <v>1227</v>
      </c>
      <c r="L4399" s="14" t="s">
        <v>20599</v>
      </c>
      <c r="M4399" s="14">
        <f t="shared" si="544"/>
        <v>2018</v>
      </c>
      <c r="N4399" s="14">
        <f t="shared" si="545"/>
        <v>11</v>
      </c>
      <c r="O4399" s="14" t="str">
        <f>IFERROR(VLOOKUP(I4399,Lists!$F$2:$G$16,2,FALSE()),"Not Rated")</f>
        <v>Adults</v>
      </c>
      <c r="P4399" s="14">
        <f t="shared" si="546"/>
        <v>128</v>
      </c>
      <c r="Q4399" s="14" t="str">
        <f t="shared" si="547"/>
        <v>Philippines</v>
      </c>
      <c r="R4399" s="14" t="str">
        <f t="shared" si="548"/>
        <v>|Philippines|</v>
      </c>
      <c r="S4399" s="14" t="str">
        <f t="shared" si="549"/>
        <v>|Action &amp; Adventure|International Movies|</v>
      </c>
      <c r="T4399" s="14" t="str">
        <f t="shared" si="550"/>
        <v>|Erik Matti|</v>
      </c>
      <c r="U4399" s="14" t="str">
        <f t="shared" si="551"/>
        <v>|Anne Curtis|Brandon Vera|Victor Neri|Arjo Atayde|Levi Ignacio|Alex Calleja|Lao Rodriguez|Joross Gamboa|Ricky Pascua|Nonie Buencamino|</v>
      </c>
    </row>
    <row r="4400" spans="1:21">
      <c r="A4400" s="14" t="s">
        <v>20600</v>
      </c>
      <c r="B4400" s="14" t="s">
        <v>48</v>
      </c>
      <c r="C4400" s="14" t="s">
        <v>20601</v>
      </c>
      <c r="D4400" s="14" t="s">
        <v>20602</v>
      </c>
      <c r="E4400" s="14" t="s">
        <v>20603</v>
      </c>
      <c r="F4400" s="14" t="s">
        <v>117</v>
      </c>
      <c r="G4400" s="26">
        <v>43417</v>
      </c>
      <c r="H4400" s="14">
        <v>2018</v>
      </c>
      <c r="I4400" s="14" t="s">
        <v>361</v>
      </c>
      <c r="J4400" s="14" t="s">
        <v>900</v>
      </c>
      <c r="K4400" s="14" t="s">
        <v>258</v>
      </c>
      <c r="L4400" s="14" t="s">
        <v>20604</v>
      </c>
      <c r="M4400" s="14">
        <f t="shared" si="544"/>
        <v>2018</v>
      </c>
      <c r="N4400" s="14">
        <f t="shared" si="545"/>
        <v>11</v>
      </c>
      <c r="O4400" s="14" t="str">
        <f>IFERROR(VLOOKUP(I4400,Lists!$F$2:$G$16,2,FALSE()),"Not Rated")</f>
        <v>Teens</v>
      </c>
      <c r="P4400" s="14">
        <f t="shared" si="546"/>
        <v>92</v>
      </c>
      <c r="Q4400" s="14" t="str">
        <f t="shared" si="547"/>
        <v>Unknown</v>
      </c>
      <c r="R4400" s="14" t="str">
        <f t="shared" si="548"/>
        <v>|Unknown|</v>
      </c>
      <c r="S4400" s="14" t="str">
        <f t="shared" si="549"/>
        <v>|Music &amp; Musicals|</v>
      </c>
      <c r="T4400" s="14" t="str">
        <f t="shared" si="550"/>
        <v>|Christopher Guest|</v>
      </c>
      <c r="U4400" s="14" t="str">
        <f t="shared" si="551"/>
        <v>|Loudon Wainwright III|</v>
      </c>
    </row>
    <row r="4401" spans="1:21">
      <c r="A4401" s="14" t="s">
        <v>20605</v>
      </c>
      <c r="B4401" s="14" t="s">
        <v>49</v>
      </c>
      <c r="C4401" s="14" t="s">
        <v>20606</v>
      </c>
      <c r="D4401" s="14" t="s">
        <v>117</v>
      </c>
      <c r="E4401" s="14" t="s">
        <v>20607</v>
      </c>
      <c r="F4401" s="14" t="s">
        <v>143</v>
      </c>
      <c r="G4401" s="26">
        <v>43417</v>
      </c>
      <c r="H4401" s="14">
        <v>2018</v>
      </c>
      <c r="I4401" s="14" t="s">
        <v>360</v>
      </c>
      <c r="J4401" s="14" t="s">
        <v>105</v>
      </c>
      <c r="K4401" s="14" t="s">
        <v>1470</v>
      </c>
      <c r="L4401" s="14" t="s">
        <v>20608</v>
      </c>
      <c r="M4401" s="14">
        <f t="shared" si="544"/>
        <v>2018</v>
      </c>
      <c r="N4401" s="14">
        <f t="shared" si="545"/>
        <v>11</v>
      </c>
      <c r="O4401" s="14" t="str">
        <f>IFERROR(VLOOKUP(I4401,Lists!$F$2:$G$16,2,FALSE()),"Not Rated")</f>
        <v>Adults</v>
      </c>
      <c r="P4401" s="14">
        <f t="shared" si="546"/>
        <v>1</v>
      </c>
      <c r="Q4401" s="14" t="str">
        <f t="shared" si="547"/>
        <v>Denmark</v>
      </c>
      <c r="R4401" s="14" t="str">
        <f t="shared" si="548"/>
        <v>|Denmark|</v>
      </c>
      <c r="S4401" s="14" t="str">
        <f t="shared" si="549"/>
        <v>|Crime TV Shows|International TV Shows|TV Dramas|</v>
      </c>
      <c r="T4401" s="14" t="str">
        <f t="shared" si="550"/>
        <v>|Unknown|</v>
      </c>
      <c r="U4401" s="14" t="str">
        <f t="shared" si="551"/>
        <v>|Dar Salim|Danica Curcic|Lars Ranthe|Marco Ilsø|Søren Malling|Jakob Oftebro|</v>
      </c>
    </row>
    <row r="4402" spans="1:21">
      <c r="A4402" s="14" t="s">
        <v>20609</v>
      </c>
      <c r="B4402" s="14" t="s">
        <v>49</v>
      </c>
      <c r="C4402" s="14" t="s">
        <v>20610</v>
      </c>
      <c r="D4402" s="14" t="s">
        <v>117</v>
      </c>
      <c r="E4402" s="14" t="s">
        <v>117</v>
      </c>
      <c r="F4402" s="14" t="s">
        <v>20611</v>
      </c>
      <c r="G4402" s="26">
        <v>43414</v>
      </c>
      <c r="H4402" s="14">
        <v>2017</v>
      </c>
      <c r="I4402" s="14" t="s">
        <v>362</v>
      </c>
      <c r="J4402" s="14" t="s">
        <v>105</v>
      </c>
      <c r="K4402" s="14" t="s">
        <v>3075</v>
      </c>
      <c r="L4402" s="14" t="s">
        <v>20612</v>
      </c>
      <c r="M4402" s="14">
        <f t="shared" si="544"/>
        <v>2018</v>
      </c>
      <c r="N4402" s="14">
        <f t="shared" si="545"/>
        <v>11</v>
      </c>
      <c r="O4402" s="14" t="str">
        <f>IFERROR(VLOOKUP(I4402,Lists!$F$2:$G$16,2,FALSE()),"Not Rated")</f>
        <v>Older Kids</v>
      </c>
      <c r="P4402" s="14">
        <f t="shared" si="546"/>
        <v>1</v>
      </c>
      <c r="Q4402" s="14" t="str">
        <f t="shared" si="547"/>
        <v>Germany</v>
      </c>
      <c r="R4402" s="14" t="str">
        <f t="shared" si="548"/>
        <v>|Germany|France|Russia|</v>
      </c>
      <c r="S4402" s="14" t="str">
        <f t="shared" si="549"/>
        <v>|Docuseries|International TV Shows|Science &amp; Nature TV|</v>
      </c>
      <c r="T4402" s="14" t="str">
        <f t="shared" si="550"/>
        <v>|Unknown|</v>
      </c>
      <c r="U4402" s="14" t="str">
        <f t="shared" si="551"/>
        <v>|Unknown|</v>
      </c>
    </row>
    <row r="4403" spans="1:21">
      <c r="A4403" s="14" t="s">
        <v>20613</v>
      </c>
      <c r="B4403" s="14" t="s">
        <v>48</v>
      </c>
      <c r="C4403" s="14" t="s">
        <v>20614</v>
      </c>
      <c r="D4403" s="14" t="s">
        <v>20615</v>
      </c>
      <c r="E4403" s="14" t="s">
        <v>20616</v>
      </c>
      <c r="F4403" s="14" t="s">
        <v>130</v>
      </c>
      <c r="G4403" s="26">
        <v>43413</v>
      </c>
      <c r="H4403" s="14">
        <v>2009</v>
      </c>
      <c r="I4403" s="14" t="s">
        <v>361</v>
      </c>
      <c r="J4403" s="14" t="s">
        <v>698</v>
      </c>
      <c r="K4403" s="14" t="s">
        <v>542</v>
      </c>
      <c r="L4403" s="14" t="s">
        <v>20617</v>
      </c>
      <c r="M4403" s="14">
        <f t="shared" si="544"/>
        <v>2018</v>
      </c>
      <c r="N4403" s="14">
        <f t="shared" si="545"/>
        <v>11</v>
      </c>
      <c r="O4403" s="14" t="str">
        <f>IFERROR(VLOOKUP(I4403,Lists!$F$2:$G$16,2,FALSE()),"Not Rated")</f>
        <v>Teens</v>
      </c>
      <c r="P4403" s="14">
        <f t="shared" si="546"/>
        <v>99</v>
      </c>
      <c r="Q4403" s="14" t="str">
        <f t="shared" si="547"/>
        <v>Hong Kong</v>
      </c>
      <c r="R4403" s="14" t="str">
        <f t="shared" si="548"/>
        <v>|Hong Kong|</v>
      </c>
      <c r="S4403" s="14" t="str">
        <f t="shared" si="549"/>
        <v>|Comedies|International Movies|Romantic Movies|</v>
      </c>
      <c r="T4403" s="14" t="str">
        <f t="shared" si="550"/>
        <v>|Vincent Kok|</v>
      </c>
      <c r="U4403" s="14" t="str">
        <f t="shared" si="551"/>
        <v>|Louis Koo|Sandra Ng Kwan Yue|Raymond Wong|Ronald Cheng|Yao Chen|Guo Tao|Heung Kam Lee|Chun Chau Ha|Miki Shum|</v>
      </c>
    </row>
    <row r="4404" spans="1:21">
      <c r="A4404" s="14" t="s">
        <v>20618</v>
      </c>
      <c r="B4404" s="14" t="s">
        <v>48</v>
      </c>
      <c r="C4404" s="14" t="s">
        <v>20619</v>
      </c>
      <c r="D4404" s="14" t="s">
        <v>20620</v>
      </c>
      <c r="E4404" s="14" t="s">
        <v>20621</v>
      </c>
      <c r="F4404" s="14" t="s">
        <v>124</v>
      </c>
      <c r="G4404" s="26">
        <v>43413</v>
      </c>
      <c r="H4404" s="14">
        <v>2017</v>
      </c>
      <c r="I4404" s="14" t="s">
        <v>360</v>
      </c>
      <c r="J4404" s="14" t="s">
        <v>574</v>
      </c>
      <c r="K4404" s="14" t="s">
        <v>529</v>
      </c>
      <c r="L4404" s="14" t="s">
        <v>20622</v>
      </c>
      <c r="M4404" s="14">
        <f t="shared" si="544"/>
        <v>2018</v>
      </c>
      <c r="N4404" s="14">
        <f t="shared" si="545"/>
        <v>11</v>
      </c>
      <c r="O4404" s="14" t="str">
        <f>IFERROR(VLOOKUP(I4404,Lists!$F$2:$G$16,2,FALSE()),"Not Rated")</f>
        <v>Adults</v>
      </c>
      <c r="P4404" s="14">
        <f t="shared" si="546"/>
        <v>106</v>
      </c>
      <c r="Q4404" s="14" t="str">
        <f t="shared" si="547"/>
        <v>Germany</v>
      </c>
      <c r="R4404" s="14" t="str">
        <f t="shared" si="548"/>
        <v>|Germany|</v>
      </c>
      <c r="S4404" s="14" t="str">
        <f t="shared" si="549"/>
        <v>|Comedies|International Movies|</v>
      </c>
      <c r="T4404" s="14" t="str">
        <f t="shared" si="550"/>
        <v>|Christian Zübert|</v>
      </c>
      <c r="U4404" s="14" t="str">
        <f t="shared" si="551"/>
        <v>|Lucas Gregorowicz|Moritz Bleibtreu|Louis Hofmann|Wotan Wilke Möhring|Alexandra Neldel|Melanie Winigir|Mavie Hörbiger|Dar Salim|Elmar Wepper|Antoine Monot Jr.|</v>
      </c>
    </row>
    <row r="4405" spans="1:21">
      <c r="A4405" s="14" t="s">
        <v>20623</v>
      </c>
      <c r="B4405" s="14" t="s">
        <v>49</v>
      </c>
      <c r="C4405" s="14" t="s">
        <v>20624</v>
      </c>
      <c r="D4405" s="14" t="s">
        <v>117</v>
      </c>
      <c r="E4405" s="14" t="s">
        <v>20625</v>
      </c>
      <c r="F4405" s="14" t="s">
        <v>115</v>
      </c>
      <c r="G4405" s="26">
        <v>43413</v>
      </c>
      <c r="H4405" s="14">
        <v>2018</v>
      </c>
      <c r="I4405" s="14" t="s">
        <v>360</v>
      </c>
      <c r="J4405" s="14" t="s">
        <v>105</v>
      </c>
      <c r="K4405" s="14" t="s">
        <v>17489</v>
      </c>
      <c r="L4405" s="14" t="s">
        <v>20626</v>
      </c>
      <c r="M4405" s="14">
        <f t="shared" si="544"/>
        <v>2018</v>
      </c>
      <c r="N4405" s="14">
        <f t="shared" si="545"/>
        <v>11</v>
      </c>
      <c r="O4405" s="14" t="str">
        <f>IFERROR(VLOOKUP(I4405,Lists!$F$2:$G$16,2,FALSE()),"Not Rated")</f>
        <v>Adults</v>
      </c>
      <c r="P4405" s="14">
        <f t="shared" si="546"/>
        <v>1</v>
      </c>
      <c r="Q4405" s="14" t="str">
        <f t="shared" si="547"/>
        <v>United States</v>
      </c>
      <c r="R4405" s="14" t="str">
        <f t="shared" si="548"/>
        <v>|United States|</v>
      </c>
      <c r="S4405" s="14" t="str">
        <f t="shared" si="549"/>
        <v>|Docuseries|TV Dramas|</v>
      </c>
      <c r="T4405" s="14" t="str">
        <f t="shared" si="550"/>
        <v>|Unknown|</v>
      </c>
      <c r="U4405" s="14" t="str">
        <f t="shared" si="551"/>
        <v>|Oliver Hudson|Ben Schwartz|Paul Wesley|Aldis Hodge|Jonny Weston|Joseph Cross|Jake Abel|Derek Mio|</v>
      </c>
    </row>
    <row r="4406" spans="1:21">
      <c r="A4406" s="14" t="s">
        <v>20627</v>
      </c>
      <c r="B4406" s="14" t="s">
        <v>48</v>
      </c>
      <c r="C4406" s="14" t="s">
        <v>20628</v>
      </c>
      <c r="D4406" s="14" t="s">
        <v>20629</v>
      </c>
      <c r="E4406" s="14" t="s">
        <v>20630</v>
      </c>
      <c r="F4406" s="14" t="s">
        <v>916</v>
      </c>
      <c r="G4406" s="26">
        <v>43413</v>
      </c>
      <c r="H4406" s="14">
        <v>2018</v>
      </c>
      <c r="I4406" s="14" t="s">
        <v>363</v>
      </c>
      <c r="J4406" s="14" t="s">
        <v>682</v>
      </c>
      <c r="K4406" s="14" t="s">
        <v>625</v>
      </c>
      <c r="L4406" s="14" t="s">
        <v>20631</v>
      </c>
      <c r="M4406" s="14">
        <f t="shared" si="544"/>
        <v>2018</v>
      </c>
      <c r="N4406" s="14">
        <f t="shared" si="545"/>
        <v>11</v>
      </c>
      <c r="O4406" s="14" t="str">
        <f>IFERROR(VLOOKUP(I4406,Lists!$F$2:$G$16,2,FALSE()),"Not Rated")</f>
        <v>Adults</v>
      </c>
      <c r="P4406" s="14">
        <f t="shared" si="546"/>
        <v>122</v>
      </c>
      <c r="Q4406" s="14" t="str">
        <f t="shared" si="547"/>
        <v>United Kingdom</v>
      </c>
      <c r="R4406" s="14" t="str">
        <f t="shared" si="548"/>
        <v>|United Kingdom|United States|</v>
      </c>
      <c r="S4406" s="14" t="str">
        <f t="shared" si="549"/>
        <v>|Action &amp; Adventure|Dramas|</v>
      </c>
      <c r="T4406" s="14" t="str">
        <f t="shared" si="550"/>
        <v>|David Mackenzie|</v>
      </c>
      <c r="U4406" s="14" t="str">
        <f t="shared" si="551"/>
        <v>|Chris Pine|Aaron Taylor-Johnson|Florence Pugh|Billy Howle|Sam Spruell|Tony Curran|Callan Mulvey|James Cosmo|Stephen Dillane|</v>
      </c>
    </row>
    <row r="4407" spans="1:21">
      <c r="A4407" s="14" t="s">
        <v>20632</v>
      </c>
      <c r="B4407" s="14" t="s">
        <v>49</v>
      </c>
      <c r="C4407" s="14" t="s">
        <v>20633</v>
      </c>
      <c r="D4407" s="14" t="s">
        <v>117</v>
      </c>
      <c r="E4407" s="14" t="s">
        <v>20634</v>
      </c>
      <c r="F4407" s="14" t="s">
        <v>133</v>
      </c>
      <c r="G4407" s="26">
        <v>43413</v>
      </c>
      <c r="H4407" s="14">
        <v>2018</v>
      </c>
      <c r="I4407" s="14" t="s">
        <v>360</v>
      </c>
      <c r="J4407" s="14" t="s">
        <v>105</v>
      </c>
      <c r="K4407" s="14" t="s">
        <v>1415</v>
      </c>
      <c r="L4407" s="14" t="s">
        <v>20635</v>
      </c>
      <c r="M4407" s="14">
        <f t="shared" si="544"/>
        <v>2018</v>
      </c>
      <c r="N4407" s="14">
        <f t="shared" si="545"/>
        <v>11</v>
      </c>
      <c r="O4407" s="14" t="str">
        <f>IFERROR(VLOOKUP(I4407,Lists!$F$2:$G$16,2,FALSE()),"Not Rated")</f>
        <v>Adults</v>
      </c>
      <c r="P4407" s="14">
        <f t="shared" si="546"/>
        <v>1</v>
      </c>
      <c r="Q4407" s="14" t="str">
        <f t="shared" si="547"/>
        <v>Brazil</v>
      </c>
      <c r="R4407" s="14" t="str">
        <f t="shared" si="548"/>
        <v>|Brazil|</v>
      </c>
      <c r="S4407" s="14" t="str">
        <f t="shared" si="549"/>
        <v>|International TV Shows|TV Comedies|</v>
      </c>
      <c r="T4407" s="14" t="str">
        <f t="shared" si="550"/>
        <v>|Unknown|</v>
      </c>
      <c r="U4407" s="14" t="str">
        <f t="shared" si="551"/>
        <v>|Fernando Mendonça|Sérgio Cantú|Wagner Follare|Pabllo Vittar|Silvetty Montilla|Rapha Vélez|Sylvia Salustti|Guilherme Briggs|</v>
      </c>
    </row>
    <row r="4408" spans="1:21">
      <c r="A4408" s="14" t="s">
        <v>20636</v>
      </c>
      <c r="B4408" s="14" t="s">
        <v>49</v>
      </c>
      <c r="C4408" s="14" t="s">
        <v>20637</v>
      </c>
      <c r="D4408" s="14" t="s">
        <v>117</v>
      </c>
      <c r="E4408" s="14" t="s">
        <v>20638</v>
      </c>
      <c r="F4408" s="14" t="s">
        <v>141</v>
      </c>
      <c r="G4408" s="26">
        <v>43413</v>
      </c>
      <c r="H4408" s="14">
        <v>2018</v>
      </c>
      <c r="I4408" s="14" t="s">
        <v>360</v>
      </c>
      <c r="J4408" s="14" t="s">
        <v>105</v>
      </c>
      <c r="K4408" s="14" t="s">
        <v>992</v>
      </c>
      <c r="L4408" s="14" t="s">
        <v>20639</v>
      </c>
      <c r="M4408" s="14">
        <f t="shared" si="544"/>
        <v>2018</v>
      </c>
      <c r="N4408" s="14">
        <f t="shared" si="545"/>
        <v>11</v>
      </c>
      <c r="O4408" s="14" t="str">
        <f>IFERROR(VLOOKUP(I4408,Lists!$F$2:$G$16,2,FALSE()),"Not Rated")</f>
        <v>Adults</v>
      </c>
      <c r="P4408" s="14">
        <f t="shared" si="546"/>
        <v>1</v>
      </c>
      <c r="Q4408" s="14" t="str">
        <f t="shared" si="547"/>
        <v>Colombia</v>
      </c>
      <c r="R4408" s="14" t="str">
        <f t="shared" si="548"/>
        <v>|Colombia|</v>
      </c>
      <c r="S4408" s="14" t="str">
        <f t="shared" si="549"/>
        <v>|Crime TV Shows|International TV Shows|Spanish-Language TV Shows|</v>
      </c>
      <c r="T4408" s="14" t="str">
        <f t="shared" si="550"/>
        <v>|Unknown|</v>
      </c>
      <c r="U4408" s="14" t="str">
        <f t="shared" si="551"/>
        <v>|Carolina Ramírez|Carlos Torres|Andrés Sandoval|Adriana Arango|Mabel Moreno|Luis Alfredo Velasco|Pacho Rueda|Diana Wiswell|Mariana Garzón|Kiño|Sebastián Silva|Mariana Gómez|María José Vargas|Guillermo Blanco|Juan Manuel Restrepo|Alejandro Otero|David Ojalvo|</v>
      </c>
    </row>
    <row r="4409" spans="1:21">
      <c r="A4409" s="14" t="s">
        <v>20640</v>
      </c>
      <c r="B4409" s="14" t="s">
        <v>49</v>
      </c>
      <c r="C4409" s="14" t="s">
        <v>20641</v>
      </c>
      <c r="D4409" s="14" t="s">
        <v>117</v>
      </c>
      <c r="E4409" s="14" t="s">
        <v>20642</v>
      </c>
      <c r="F4409" s="14" t="s">
        <v>13659</v>
      </c>
      <c r="G4409" s="26">
        <v>43413</v>
      </c>
      <c r="H4409" s="14">
        <v>2018</v>
      </c>
      <c r="I4409" s="14" t="s">
        <v>366</v>
      </c>
      <c r="J4409" s="14" t="s">
        <v>106</v>
      </c>
      <c r="K4409" s="14" t="s">
        <v>7158</v>
      </c>
      <c r="L4409" s="14" t="s">
        <v>20643</v>
      </c>
      <c r="M4409" s="14">
        <f t="shared" si="544"/>
        <v>2018</v>
      </c>
      <c r="N4409" s="14">
        <f t="shared" si="545"/>
        <v>11</v>
      </c>
      <c r="O4409" s="14" t="str">
        <f>IFERROR(VLOOKUP(I4409,Lists!$F$2:$G$16,2,FALSE()),"Not Rated")</f>
        <v>Kids</v>
      </c>
      <c r="P4409" s="14">
        <f t="shared" si="546"/>
        <v>2</v>
      </c>
      <c r="Q4409" s="14" t="str">
        <f t="shared" si="547"/>
        <v>South Korea</v>
      </c>
      <c r="R4409" s="14" t="str">
        <f t="shared" si="548"/>
        <v>|South Korea|United States|</v>
      </c>
      <c r="S4409" s="14" t="str">
        <f t="shared" si="549"/>
        <v>|Kids' TV|TV Thrillers|</v>
      </c>
      <c r="T4409" s="14" t="str">
        <f t="shared" si="550"/>
        <v>|Unknown|</v>
      </c>
      <c r="U4409" s="14" t="str">
        <f t="shared" si="551"/>
        <v>|Brody Allen|Jenna Davis|Ryan Bartley|Philece Sampler|Leigh Kelly|Abby Trott|</v>
      </c>
    </row>
    <row r="4410" spans="1:21">
      <c r="A4410" s="14" t="s">
        <v>20644</v>
      </c>
      <c r="B4410" s="14" t="s">
        <v>49</v>
      </c>
      <c r="C4410" s="14" t="s">
        <v>20645</v>
      </c>
      <c r="D4410" s="14" t="s">
        <v>117</v>
      </c>
      <c r="E4410" s="14" t="s">
        <v>117</v>
      </c>
      <c r="F4410" s="14" t="s">
        <v>115</v>
      </c>
      <c r="G4410" s="26">
        <v>43413</v>
      </c>
      <c r="H4410" s="14">
        <v>2018</v>
      </c>
      <c r="I4410" s="14" t="s">
        <v>360</v>
      </c>
      <c r="J4410" s="14" t="s">
        <v>105</v>
      </c>
      <c r="K4410" s="14" t="s">
        <v>262</v>
      </c>
      <c r="L4410" s="14" t="s">
        <v>20646</v>
      </c>
      <c r="M4410" s="14">
        <f t="shared" si="544"/>
        <v>2018</v>
      </c>
      <c r="N4410" s="14">
        <f t="shared" si="545"/>
        <v>11</v>
      </c>
      <c r="O4410" s="14" t="str">
        <f>IFERROR(VLOOKUP(I4410,Lists!$F$2:$G$16,2,FALSE()),"Not Rated")</f>
        <v>Adults</v>
      </c>
      <c r="P4410" s="14">
        <f t="shared" si="546"/>
        <v>1</v>
      </c>
      <c r="Q4410" s="14" t="str">
        <f t="shared" si="547"/>
        <v>United States</v>
      </c>
      <c r="R4410" s="14" t="str">
        <f t="shared" si="548"/>
        <v>|United States|</v>
      </c>
      <c r="S4410" s="14" t="str">
        <f t="shared" si="549"/>
        <v>|Reality TV|</v>
      </c>
      <c r="T4410" s="14" t="str">
        <f t="shared" si="550"/>
        <v>|Unknown|</v>
      </c>
      <c r="U4410" s="14" t="str">
        <f t="shared" si="551"/>
        <v>|Unknown|</v>
      </c>
    </row>
    <row r="4411" spans="1:21">
      <c r="A4411" s="14" t="s">
        <v>20647</v>
      </c>
      <c r="B4411" s="14" t="s">
        <v>49</v>
      </c>
      <c r="C4411" s="14" t="s">
        <v>20648</v>
      </c>
      <c r="D4411" s="14" t="s">
        <v>117</v>
      </c>
      <c r="E4411" s="14" t="s">
        <v>20649</v>
      </c>
      <c r="F4411" s="14" t="s">
        <v>2970</v>
      </c>
      <c r="G4411" s="26">
        <v>43412</v>
      </c>
      <c r="H4411" s="14">
        <v>2017</v>
      </c>
      <c r="I4411" s="14" t="s">
        <v>360</v>
      </c>
      <c r="J4411" s="14" t="s">
        <v>105</v>
      </c>
      <c r="K4411" s="14" t="s">
        <v>20650</v>
      </c>
      <c r="L4411" s="14" t="s">
        <v>20651</v>
      </c>
      <c r="M4411" s="14">
        <f t="shared" si="544"/>
        <v>2018</v>
      </c>
      <c r="N4411" s="14">
        <f t="shared" si="545"/>
        <v>11</v>
      </c>
      <c r="O4411" s="14" t="str">
        <f>IFERROR(VLOOKUP(I4411,Lists!$F$2:$G$16,2,FALSE()),"Not Rated")</f>
        <v>Adults</v>
      </c>
      <c r="P4411" s="14">
        <f t="shared" si="546"/>
        <v>1</v>
      </c>
      <c r="Q4411" s="14" t="str">
        <f t="shared" si="547"/>
        <v>France</v>
      </c>
      <c r="R4411" s="14" t="str">
        <f t="shared" si="548"/>
        <v>|France|Belgium|</v>
      </c>
      <c r="S4411" s="14" t="str">
        <f t="shared" si="549"/>
        <v>|Crime TV Shows|International TV Shows|TV Sci-Fi &amp; Fantasy|</v>
      </c>
      <c r="T4411" s="14" t="str">
        <f t="shared" si="550"/>
        <v>|Unknown|</v>
      </c>
      <c r="U4411" s="14" t="str">
        <f t="shared" si="551"/>
        <v>|Arieh Worthalter|Brune Renault|Toinette Laquiere|Steve Tientcheu|Pili Groyne|Patrick Descamps|Patrick Raynal|Juliette Plumecocq-Mech|Sébastien Chassagne|Alexis Loret|Aissatou Diop|</v>
      </c>
    </row>
    <row r="4412" spans="1:21">
      <c r="A4412" s="14" t="s">
        <v>20652</v>
      </c>
      <c r="B4412" s="14" t="s">
        <v>49</v>
      </c>
      <c r="C4412" s="14" t="s">
        <v>20653</v>
      </c>
      <c r="D4412" s="14" t="s">
        <v>117</v>
      </c>
      <c r="E4412" s="14" t="s">
        <v>20654</v>
      </c>
      <c r="F4412" s="14" t="s">
        <v>115</v>
      </c>
      <c r="G4412" s="26">
        <v>43411</v>
      </c>
      <c r="H4412" s="14">
        <v>2017</v>
      </c>
      <c r="I4412" s="14" t="s">
        <v>360</v>
      </c>
      <c r="J4412" s="14" t="s">
        <v>105</v>
      </c>
      <c r="K4412" s="14" t="s">
        <v>3713</v>
      </c>
      <c r="L4412" s="14" t="s">
        <v>20655</v>
      </c>
      <c r="M4412" s="14">
        <f t="shared" si="544"/>
        <v>2018</v>
      </c>
      <c r="N4412" s="14">
        <f t="shared" si="545"/>
        <v>11</v>
      </c>
      <c r="O4412" s="14" t="str">
        <f>IFERROR(VLOOKUP(I4412,Lists!$F$2:$G$16,2,FALSE()),"Not Rated")</f>
        <v>Adults</v>
      </c>
      <c r="P4412" s="14">
        <f t="shared" si="546"/>
        <v>1</v>
      </c>
      <c r="Q4412" s="14" t="str">
        <f t="shared" si="547"/>
        <v>United States</v>
      </c>
      <c r="R4412" s="14" t="str">
        <f t="shared" si="548"/>
        <v>|United States|</v>
      </c>
      <c r="S4412" s="14" t="str">
        <f t="shared" si="549"/>
        <v>|Crime TV Shows|TV Dramas|</v>
      </c>
      <c r="T4412" s="14" t="str">
        <f t="shared" si="550"/>
        <v>|Unknown|</v>
      </c>
      <c r="U4412" s="14" t="str">
        <f t="shared" si="551"/>
        <v>|Logan Marshall-Green|Killian Scott|Sarah Jones|Chasten Harmon|Christopher Heyerdahl|Melinda Page Hamilton|Joe Adler|</v>
      </c>
    </row>
    <row r="4413" spans="1:21">
      <c r="A4413" s="14" t="s">
        <v>20656</v>
      </c>
      <c r="B4413" s="14" t="s">
        <v>48</v>
      </c>
      <c r="C4413" s="14" t="s">
        <v>20657</v>
      </c>
      <c r="D4413" s="14" t="s">
        <v>20658</v>
      </c>
      <c r="E4413" s="14" t="s">
        <v>20659</v>
      </c>
      <c r="F4413" s="14" t="s">
        <v>116</v>
      </c>
      <c r="G4413" s="26">
        <v>43409</v>
      </c>
      <c r="H4413" s="14">
        <v>2018</v>
      </c>
      <c r="I4413" s="14" t="s">
        <v>361</v>
      </c>
      <c r="J4413" s="14" t="s">
        <v>1399</v>
      </c>
      <c r="K4413" s="14" t="s">
        <v>475</v>
      </c>
      <c r="L4413" s="14" t="s">
        <v>20660</v>
      </c>
      <c r="M4413" s="14">
        <f t="shared" si="544"/>
        <v>2018</v>
      </c>
      <c r="N4413" s="14">
        <f t="shared" si="545"/>
        <v>11</v>
      </c>
      <c r="O4413" s="14" t="str">
        <f>IFERROR(VLOOKUP(I4413,Lists!$F$2:$G$16,2,FALSE()),"Not Rated")</f>
        <v>Teens</v>
      </c>
      <c r="P4413" s="14">
        <f t="shared" si="546"/>
        <v>129</v>
      </c>
      <c r="Q4413" s="14" t="str">
        <f t="shared" si="547"/>
        <v>India</v>
      </c>
      <c r="R4413" s="14" t="str">
        <f t="shared" si="548"/>
        <v>|India|</v>
      </c>
      <c r="S4413" s="14" t="str">
        <f t="shared" si="549"/>
        <v>|Dramas|International Movies|</v>
      </c>
      <c r="T4413" s="14" t="str">
        <f t="shared" si="550"/>
        <v>|Tejas Prabha Vijay Deoskar|</v>
      </c>
      <c r="U4413" s="14" t="str">
        <f t="shared" si="551"/>
        <v>|Madhuri Dixit|Sumeet Raghvan|Renuka Shahane|Milind Pathak|Vandana Gupte|Pradeep Velankar|Shubha Khote|Resham Tipnis|</v>
      </c>
    </row>
    <row r="4414" spans="1:21">
      <c r="A4414" s="14" t="s">
        <v>20661</v>
      </c>
      <c r="B4414" s="14" t="s">
        <v>48</v>
      </c>
      <c r="C4414" s="14" t="s">
        <v>20662</v>
      </c>
      <c r="D4414" s="14" t="s">
        <v>117</v>
      </c>
      <c r="E4414" s="14" t="s">
        <v>20663</v>
      </c>
      <c r="F4414" s="14" t="s">
        <v>115</v>
      </c>
      <c r="G4414" s="26">
        <v>43409</v>
      </c>
      <c r="H4414" s="14">
        <v>2018</v>
      </c>
      <c r="I4414" s="14" t="s">
        <v>360</v>
      </c>
      <c r="J4414" s="14" t="s">
        <v>404</v>
      </c>
      <c r="K4414" s="14" t="s">
        <v>261</v>
      </c>
      <c r="L4414" s="14" t="s">
        <v>20664</v>
      </c>
      <c r="M4414" s="14">
        <f t="shared" si="544"/>
        <v>2018</v>
      </c>
      <c r="N4414" s="14">
        <f t="shared" si="545"/>
        <v>11</v>
      </c>
      <c r="O4414" s="14" t="str">
        <f>IFERROR(VLOOKUP(I4414,Lists!$F$2:$G$16,2,FALSE()),"Not Rated")</f>
        <v>Adults</v>
      </c>
      <c r="P4414" s="14">
        <f t="shared" si="546"/>
        <v>90</v>
      </c>
      <c r="Q4414" s="14" t="str">
        <f t="shared" si="547"/>
        <v>United States</v>
      </c>
      <c r="R4414" s="14" t="str">
        <f t="shared" si="548"/>
        <v>|United States|</v>
      </c>
      <c r="S4414" s="14" t="str">
        <f t="shared" si="549"/>
        <v>|Stand-Up Comedy|</v>
      </c>
      <c r="T4414" s="14" t="str">
        <f t="shared" si="550"/>
        <v>|Unknown|</v>
      </c>
      <c r="U4414" s="14" t="str">
        <f t="shared" si="551"/>
        <v>|John Leguizamo|</v>
      </c>
    </row>
    <row r="4415" spans="1:21">
      <c r="A4415" s="14" t="s">
        <v>20665</v>
      </c>
      <c r="B4415" s="14" t="s">
        <v>49</v>
      </c>
      <c r="C4415" s="14" t="s">
        <v>20666</v>
      </c>
      <c r="D4415" s="14" t="s">
        <v>117</v>
      </c>
      <c r="E4415" s="14" t="s">
        <v>20667</v>
      </c>
      <c r="F4415" s="14" t="s">
        <v>155</v>
      </c>
      <c r="G4415" s="26">
        <v>43407</v>
      </c>
      <c r="H4415" s="14">
        <v>2003</v>
      </c>
      <c r="I4415" s="14" t="s">
        <v>361</v>
      </c>
      <c r="J4415" s="14" t="s">
        <v>1829</v>
      </c>
      <c r="K4415" s="14" t="s">
        <v>1415</v>
      </c>
      <c r="L4415" s="14" t="s">
        <v>20668</v>
      </c>
      <c r="M4415" s="14">
        <f t="shared" si="544"/>
        <v>2018</v>
      </c>
      <c r="N4415" s="14">
        <f t="shared" si="545"/>
        <v>11</v>
      </c>
      <c r="O4415" s="14" t="str">
        <f>IFERROR(VLOOKUP(I4415,Lists!$F$2:$G$16,2,FALSE()),"Not Rated")</f>
        <v>Teens</v>
      </c>
      <c r="P4415" s="14">
        <f t="shared" si="546"/>
        <v>7</v>
      </c>
      <c r="Q4415" s="14" t="str">
        <f t="shared" si="547"/>
        <v>Malaysia</v>
      </c>
      <c r="R4415" s="14" t="str">
        <f t="shared" si="548"/>
        <v>|Malaysia|</v>
      </c>
      <c r="S4415" s="14" t="str">
        <f t="shared" si="549"/>
        <v>|International TV Shows|TV Comedies|</v>
      </c>
      <c r="T4415" s="14" t="str">
        <f t="shared" si="550"/>
        <v>|Unknown|</v>
      </c>
      <c r="U4415" s="14" t="str">
        <f t="shared" si="551"/>
        <v>|Joanna Bessey|Douglas Lim|Lina Teoh|Rashid Salleh|Mano Maniam|Tan Jin Chor|</v>
      </c>
    </row>
    <row r="4416" spans="1:21">
      <c r="A4416" s="14" t="s">
        <v>20669</v>
      </c>
      <c r="B4416" s="14" t="s">
        <v>48</v>
      </c>
      <c r="C4416" s="14" t="s">
        <v>20670</v>
      </c>
      <c r="D4416" s="14" t="s">
        <v>20671</v>
      </c>
      <c r="E4416" s="14" t="s">
        <v>20672</v>
      </c>
      <c r="F4416" s="14" t="s">
        <v>133</v>
      </c>
      <c r="G4416" s="26">
        <v>43406</v>
      </c>
      <c r="H4416" s="14">
        <v>2018</v>
      </c>
      <c r="I4416" s="14" t="s">
        <v>360</v>
      </c>
      <c r="J4416" s="14" t="s">
        <v>646</v>
      </c>
      <c r="K4416" s="14" t="s">
        <v>7085</v>
      </c>
      <c r="L4416" s="14" t="s">
        <v>20673</v>
      </c>
      <c r="M4416" s="14">
        <f t="shared" si="544"/>
        <v>2018</v>
      </c>
      <c r="N4416" s="14">
        <f t="shared" si="545"/>
        <v>11</v>
      </c>
      <c r="O4416" s="14" t="str">
        <f>IFERROR(VLOOKUP(I4416,Lists!$F$2:$G$16,2,FALSE()),"Not Rated")</f>
        <v>Adults</v>
      </c>
      <c r="P4416" s="14">
        <f t="shared" si="546"/>
        <v>116</v>
      </c>
      <c r="Q4416" s="14" t="str">
        <f t="shared" si="547"/>
        <v>Brazil</v>
      </c>
      <c r="R4416" s="14" t="str">
        <f t="shared" si="548"/>
        <v>|Brazil|</v>
      </c>
      <c r="S4416" s="14" t="str">
        <f t="shared" si="549"/>
        <v>|Comedies|International Movies|LGBTQ Movies|</v>
      </c>
      <c r="T4416" s="14" t="str">
        <f t="shared" si="550"/>
        <v>|Matheus Souza|</v>
      </c>
      <c r="U4416" s="14" t="str">
        <f t="shared" si="551"/>
        <v>|Ana Caetano|Vitória Falcão|Clarissa Müller|Bruce Gomlevsky|Thati Lopes|Caique Nogueira|Érika Mader|Victor Lamoglia|Gabriela Nunes|Bryan Ruffo|Hamilton Dias|</v>
      </c>
    </row>
    <row r="4417" spans="1:21">
      <c r="A4417" s="14" t="s">
        <v>20674</v>
      </c>
      <c r="B4417" s="14" t="s">
        <v>49</v>
      </c>
      <c r="C4417" s="14" t="s">
        <v>20675</v>
      </c>
      <c r="D4417" s="14" t="s">
        <v>117</v>
      </c>
      <c r="E4417" s="14" t="s">
        <v>20676</v>
      </c>
      <c r="F4417" s="14" t="s">
        <v>117</v>
      </c>
      <c r="G4417" s="26">
        <v>43406</v>
      </c>
      <c r="H4417" s="14">
        <v>2018</v>
      </c>
      <c r="I4417" s="14" t="s">
        <v>368</v>
      </c>
      <c r="J4417" s="14" t="s">
        <v>105</v>
      </c>
      <c r="K4417" s="14" t="s">
        <v>256</v>
      </c>
      <c r="L4417" s="14" t="s">
        <v>20677</v>
      </c>
      <c r="M4417" s="14">
        <f t="shared" si="544"/>
        <v>2018</v>
      </c>
      <c r="N4417" s="14">
        <f t="shared" si="545"/>
        <v>11</v>
      </c>
      <c r="O4417" s="14" t="str">
        <f>IFERROR(VLOOKUP(I4417,Lists!$F$2:$G$16,2,FALSE()),"Not Rated")</f>
        <v>Kids</v>
      </c>
      <c r="P4417" s="14">
        <f t="shared" si="546"/>
        <v>1</v>
      </c>
      <c r="Q4417" s="14" t="str">
        <f t="shared" si="547"/>
        <v>Unknown</v>
      </c>
      <c r="R4417" s="14" t="str">
        <f t="shared" si="548"/>
        <v>|Unknown|</v>
      </c>
      <c r="S4417" s="14" t="str">
        <f t="shared" si="549"/>
        <v>|Kids' TV|</v>
      </c>
      <c r="T4417" s="14" t="str">
        <f t="shared" si="550"/>
        <v>|Unknown|</v>
      </c>
      <c r="U4417" s="14" t="str">
        <f t="shared" si="551"/>
        <v>|Sahana Srinivasan|Alie Ward|Ben Seidman|</v>
      </c>
    </row>
    <row r="4418" spans="1:21">
      <c r="A4418" s="14" t="s">
        <v>20678</v>
      </c>
      <c r="B4418" s="14" t="s">
        <v>48</v>
      </c>
      <c r="C4418" s="14" t="s">
        <v>20679</v>
      </c>
      <c r="D4418" s="14" t="s">
        <v>20680</v>
      </c>
      <c r="E4418" s="14" t="s">
        <v>117</v>
      </c>
      <c r="F4418" s="14" t="s">
        <v>115</v>
      </c>
      <c r="G4418" s="26">
        <v>43406</v>
      </c>
      <c r="H4418" s="14">
        <v>2018</v>
      </c>
      <c r="I4418" s="14" t="s">
        <v>361</v>
      </c>
      <c r="J4418" s="14" t="s">
        <v>1857</v>
      </c>
      <c r="K4418" s="14" t="s">
        <v>927</v>
      </c>
      <c r="L4418" s="14" t="s">
        <v>20681</v>
      </c>
      <c r="M4418" s="14">
        <f t="shared" ref="M4418:M4481" si="552">IF(G4418="","",YEAR(G4418))</f>
        <v>2018</v>
      </c>
      <c r="N4418" s="14">
        <f t="shared" ref="N4418:N4481" si="553">IF(G4418="","",MONTH(G4418))</f>
        <v>11</v>
      </c>
      <c r="O4418" s="14" t="str">
        <f>IFERROR(VLOOKUP(I4418,Lists!$F$2:$G$16,2,FALSE()),"Not Rated")</f>
        <v>Teens</v>
      </c>
      <c r="P4418" s="14">
        <f t="shared" ref="P4418:P4481" si="554">IFERROR(VALUE(LEFT(J4418,FIND(" ",J4418)-1)),"")</f>
        <v>59</v>
      </c>
      <c r="Q4418" s="14" t="str">
        <f t="shared" ref="Q4418:Q4481" si="555">IFERROR(LEFT(F4418,FIND(",",F4418)-1),F4418)</f>
        <v>United States</v>
      </c>
      <c r="R4418" s="14" t="str">
        <f t="shared" ref="R4418:R4481" si="556">"|"&amp;SUBSTITUTE(F4418,", ","|")&amp;"|"</f>
        <v>|United States|</v>
      </c>
      <c r="S4418" s="14" t="str">
        <f t="shared" ref="S4418:S4481" si="557">"|"&amp;SUBSTITUTE(K4418,", ","|")&amp;"|"</f>
        <v>|Documentaries|Music &amp; Musicals|</v>
      </c>
      <c r="T4418" s="14" t="str">
        <f t="shared" ref="T4418:T4481" si="558">"|"&amp;SUBSTITUTE(D4418,", ","|")&amp;"|"</f>
        <v>|Sara Dosa|</v>
      </c>
      <c r="U4418" s="14" t="str">
        <f t="shared" ref="U4418:U4481" si="559">"|"&amp;SUBSTITUTE(E4418,", ","|")&amp;"|"</f>
        <v>|Unknown|</v>
      </c>
    </row>
    <row r="4419" spans="1:21">
      <c r="A4419" s="14" t="s">
        <v>20682</v>
      </c>
      <c r="B4419" s="14" t="s">
        <v>48</v>
      </c>
      <c r="C4419" s="14" t="s">
        <v>20683</v>
      </c>
      <c r="D4419" s="14" t="s">
        <v>20684</v>
      </c>
      <c r="E4419" s="14" t="s">
        <v>20685</v>
      </c>
      <c r="F4419" s="14" t="s">
        <v>115</v>
      </c>
      <c r="G4419" s="26">
        <v>43406</v>
      </c>
      <c r="H4419" s="14">
        <v>2018</v>
      </c>
      <c r="I4419" s="14" t="s">
        <v>368</v>
      </c>
      <c r="J4419" s="14" t="s">
        <v>739</v>
      </c>
      <c r="K4419" s="14" t="s">
        <v>1027</v>
      </c>
      <c r="L4419" s="14" t="s">
        <v>20686</v>
      </c>
      <c r="M4419" s="14">
        <f t="shared" si="552"/>
        <v>2018</v>
      </c>
      <c r="N4419" s="14">
        <f t="shared" si="553"/>
        <v>11</v>
      </c>
      <c r="O4419" s="14" t="str">
        <f>IFERROR(VLOOKUP(I4419,Lists!$F$2:$G$16,2,FALSE()),"Not Rated")</f>
        <v>Kids</v>
      </c>
      <c r="P4419" s="14">
        <f t="shared" si="554"/>
        <v>95</v>
      </c>
      <c r="Q4419" s="14" t="str">
        <f t="shared" si="555"/>
        <v>United States</v>
      </c>
      <c r="R4419" s="14" t="str">
        <f t="shared" si="556"/>
        <v>|United States|</v>
      </c>
      <c r="S4419" s="14" t="str">
        <f t="shared" si="557"/>
        <v>|Dramas|Romantic Movies|</v>
      </c>
      <c r="T4419" s="14" t="str">
        <f t="shared" si="558"/>
        <v>|Bradley Walsh|</v>
      </c>
      <c r="U4419" s="14" t="str">
        <f t="shared" si="559"/>
        <v>|Kat Graham|Quincy Brown|Ethan Peck|Ron Cephas Jones|Genelle Williams|Ali Hassan|Rodrigo Fernandez-Stoll|Laura de Carteret|Kevin Hanchard|Romaine Waite|</v>
      </c>
    </row>
    <row r="4420" spans="1:21">
      <c r="A4420" s="14" t="s">
        <v>20687</v>
      </c>
      <c r="B4420" s="14" t="s">
        <v>48</v>
      </c>
      <c r="C4420" s="14" t="s">
        <v>20688</v>
      </c>
      <c r="D4420" s="14" t="s">
        <v>20689</v>
      </c>
      <c r="E4420" s="14" t="s">
        <v>20690</v>
      </c>
      <c r="F4420" s="14" t="s">
        <v>20691</v>
      </c>
      <c r="G4420" s="26">
        <v>43406</v>
      </c>
      <c r="H4420" s="14">
        <v>2018</v>
      </c>
      <c r="I4420" s="14" t="s">
        <v>363</v>
      </c>
      <c r="J4420" s="14" t="s">
        <v>682</v>
      </c>
      <c r="K4420" s="14" t="s">
        <v>1796</v>
      </c>
      <c r="L4420" s="14" t="s">
        <v>20692</v>
      </c>
      <c r="M4420" s="14">
        <f t="shared" si="552"/>
        <v>2018</v>
      </c>
      <c r="N4420" s="14">
        <f t="shared" si="553"/>
        <v>11</v>
      </c>
      <c r="O4420" s="14" t="str">
        <f>IFERROR(VLOOKUP(I4420,Lists!$F$2:$G$16,2,FALSE()),"Not Rated")</f>
        <v>Adults</v>
      </c>
      <c r="P4420" s="14">
        <f t="shared" si="554"/>
        <v>122</v>
      </c>
      <c r="Q4420" s="14" t="str">
        <f t="shared" si="555"/>
        <v>France</v>
      </c>
      <c r="R4420" s="14" t="str">
        <f t="shared" si="556"/>
        <v>|France|Iran|United States|</v>
      </c>
      <c r="S4420" s="14" t="str">
        <f t="shared" si="557"/>
        <v>|Classic Movies|Dramas|Independent Movies|</v>
      </c>
      <c r="T4420" s="14" t="str">
        <f t="shared" si="558"/>
        <v>|Orson Welles|</v>
      </c>
      <c r="U4420" s="14" t="str">
        <f t="shared" si="559"/>
        <v>|John Huston|Oja Kodar|Peter Bogdanovich|Susan Strasberg|Robert Random|Lilli Palmer|Norman Foster|Edmond O'Brien|Mercedes McCambridge|Cameron Mitchell|Paul Stewart|</v>
      </c>
    </row>
    <row r="4421" spans="1:21">
      <c r="A4421" s="14" t="s">
        <v>20693</v>
      </c>
      <c r="B4421" s="14" t="s">
        <v>48</v>
      </c>
      <c r="C4421" s="14" t="s">
        <v>20694</v>
      </c>
      <c r="D4421" s="14" t="s">
        <v>20695</v>
      </c>
      <c r="E4421" s="14" t="s">
        <v>20696</v>
      </c>
      <c r="F4421" s="14" t="s">
        <v>115</v>
      </c>
      <c r="G4421" s="26">
        <v>43406</v>
      </c>
      <c r="H4421" s="14">
        <v>2018</v>
      </c>
      <c r="I4421" s="14" t="s">
        <v>360</v>
      </c>
      <c r="J4421" s="14" t="s">
        <v>653</v>
      </c>
      <c r="K4421" s="14" t="s">
        <v>247</v>
      </c>
      <c r="L4421" s="14" t="s">
        <v>20697</v>
      </c>
      <c r="M4421" s="14">
        <f t="shared" si="552"/>
        <v>2018</v>
      </c>
      <c r="N4421" s="14">
        <f t="shared" si="553"/>
        <v>11</v>
      </c>
      <c r="O4421" s="14" t="str">
        <f>IFERROR(VLOOKUP(I4421,Lists!$F$2:$G$16,2,FALSE()),"Not Rated")</f>
        <v>Adults</v>
      </c>
      <c r="P4421" s="14">
        <f t="shared" si="554"/>
        <v>98</v>
      </c>
      <c r="Q4421" s="14" t="str">
        <f t="shared" si="555"/>
        <v>United States</v>
      </c>
      <c r="R4421" s="14" t="str">
        <f t="shared" si="556"/>
        <v>|United States|</v>
      </c>
      <c r="S4421" s="14" t="str">
        <f t="shared" si="557"/>
        <v>|Documentaries|</v>
      </c>
      <c r="T4421" s="14" t="str">
        <f t="shared" si="558"/>
        <v>|Morgan Neville|</v>
      </c>
      <c r="U4421" s="14" t="str">
        <f t="shared" si="559"/>
        <v>|Orson Welles|Alan Cumming|</v>
      </c>
    </row>
    <row r="4422" spans="1:21">
      <c r="A4422" s="14" t="s">
        <v>20698</v>
      </c>
      <c r="B4422" s="14" t="s">
        <v>48</v>
      </c>
      <c r="C4422" s="14" t="s">
        <v>20699</v>
      </c>
      <c r="D4422" s="14" t="s">
        <v>20700</v>
      </c>
      <c r="E4422" s="14" t="s">
        <v>20701</v>
      </c>
      <c r="F4422" s="14" t="s">
        <v>116</v>
      </c>
      <c r="G4422" s="26">
        <v>43405</v>
      </c>
      <c r="H4422" s="14">
        <v>2009</v>
      </c>
      <c r="I4422" s="14" t="s">
        <v>361</v>
      </c>
      <c r="J4422" s="14" t="s">
        <v>962</v>
      </c>
      <c r="K4422" s="14" t="s">
        <v>554</v>
      </c>
      <c r="L4422" s="14" t="s">
        <v>20702</v>
      </c>
      <c r="M4422" s="14">
        <f t="shared" si="552"/>
        <v>2018</v>
      </c>
      <c r="N4422" s="14">
        <f t="shared" si="553"/>
        <v>11</v>
      </c>
      <c r="O4422" s="14" t="str">
        <f>IFERROR(VLOOKUP(I4422,Lists!$F$2:$G$16,2,FALSE()),"Not Rated")</f>
        <v>Teens</v>
      </c>
      <c r="P4422" s="14">
        <f t="shared" si="554"/>
        <v>117</v>
      </c>
      <c r="Q4422" s="14" t="str">
        <f t="shared" si="555"/>
        <v>India</v>
      </c>
      <c r="R4422" s="14" t="str">
        <f t="shared" si="556"/>
        <v>|India|</v>
      </c>
      <c r="S4422" s="14" t="str">
        <f t="shared" si="557"/>
        <v>|Comedies|International Movies|Music &amp; Musicals|</v>
      </c>
      <c r="T4422" s="14" t="str">
        <f t="shared" si="558"/>
        <v>|Indrajit Nattoji|</v>
      </c>
      <c r="U4422" s="14" t="str">
        <f t="shared" si="559"/>
        <v>|Shreyas Talpade|Kay Kay Menon|Shiv Pandit|Sanjay Sharma|Shenaz Treasury|Mahie Gill|</v>
      </c>
    </row>
    <row r="4423" spans="1:21">
      <c r="A4423" s="14" t="s">
        <v>20703</v>
      </c>
      <c r="B4423" s="14" t="s">
        <v>48</v>
      </c>
      <c r="C4423" s="14" t="s">
        <v>20704</v>
      </c>
      <c r="D4423" s="14" t="s">
        <v>20705</v>
      </c>
      <c r="E4423" s="14" t="s">
        <v>20706</v>
      </c>
      <c r="F4423" s="14" t="s">
        <v>116</v>
      </c>
      <c r="G4423" s="26">
        <v>43405</v>
      </c>
      <c r="H4423" s="14">
        <v>2008</v>
      </c>
      <c r="I4423" s="14" t="s">
        <v>361</v>
      </c>
      <c r="J4423" s="14" t="s">
        <v>739</v>
      </c>
      <c r="K4423" s="14" t="s">
        <v>873</v>
      </c>
      <c r="L4423" s="14" t="s">
        <v>20707</v>
      </c>
      <c r="M4423" s="14">
        <f t="shared" si="552"/>
        <v>2018</v>
      </c>
      <c r="N4423" s="14">
        <f t="shared" si="553"/>
        <v>11</v>
      </c>
      <c r="O4423" s="14" t="str">
        <f>IFERROR(VLOOKUP(I4423,Lists!$F$2:$G$16,2,FALSE()),"Not Rated")</f>
        <v>Teens</v>
      </c>
      <c r="P4423" s="14">
        <f t="shared" si="554"/>
        <v>95</v>
      </c>
      <c r="Q4423" s="14" t="str">
        <f t="shared" si="555"/>
        <v>India</v>
      </c>
      <c r="R4423" s="14" t="str">
        <f t="shared" si="556"/>
        <v>|India|</v>
      </c>
      <c r="S4423" s="14" t="str">
        <f t="shared" si="557"/>
        <v>|International Movies|Thrillers|</v>
      </c>
      <c r="T4423" s="14" t="str">
        <f t="shared" si="558"/>
        <v>|Raj Kumar Gupta|</v>
      </c>
      <c r="U4423" s="14" t="str">
        <f t="shared" si="559"/>
        <v>|Rajeev Khandelwal|Gajraj Rao|Shashanka Ghosh|Jhilmil Hazrika|Gazala Amin|Allauddin Khan|</v>
      </c>
    </row>
    <row r="4424" spans="1:21">
      <c r="A4424" s="14" t="s">
        <v>20708</v>
      </c>
      <c r="B4424" s="14" t="s">
        <v>48</v>
      </c>
      <c r="C4424" s="14" t="s">
        <v>20709</v>
      </c>
      <c r="D4424" s="14" t="s">
        <v>20710</v>
      </c>
      <c r="E4424" s="14" t="s">
        <v>20711</v>
      </c>
      <c r="F4424" s="14" t="s">
        <v>116</v>
      </c>
      <c r="G4424" s="26">
        <v>43405</v>
      </c>
      <c r="H4424" s="14">
        <v>2015</v>
      </c>
      <c r="I4424" s="14" t="s">
        <v>361</v>
      </c>
      <c r="J4424" s="14" t="s">
        <v>9626</v>
      </c>
      <c r="K4424" s="14" t="s">
        <v>1527</v>
      </c>
      <c r="L4424" s="14" t="s">
        <v>20712</v>
      </c>
      <c r="M4424" s="14">
        <f t="shared" si="552"/>
        <v>2018</v>
      </c>
      <c r="N4424" s="14">
        <f t="shared" si="553"/>
        <v>11</v>
      </c>
      <c r="O4424" s="14" t="str">
        <f>IFERROR(VLOOKUP(I4424,Lists!$F$2:$G$16,2,FALSE()),"Not Rated")</f>
        <v>Teens</v>
      </c>
      <c r="P4424" s="14">
        <f t="shared" si="554"/>
        <v>146</v>
      </c>
      <c r="Q4424" s="14" t="str">
        <f t="shared" si="555"/>
        <v>India</v>
      </c>
      <c r="R4424" s="14" t="str">
        <f t="shared" si="556"/>
        <v>|India|</v>
      </c>
      <c r="S4424" s="14" t="str">
        <f t="shared" si="557"/>
        <v>|Dramas|International Movies|Music &amp; Musicals|</v>
      </c>
      <c r="T4424" s="14" t="str">
        <f t="shared" si="558"/>
        <v>|Remo D'Souza|</v>
      </c>
      <c r="U4424" s="14" t="str">
        <f t="shared" si="559"/>
        <v>|Prabhu Deva|Varun Dhawan|Shraddha Kapoor|Lauren Gottlieb|Sushant Pujari|Punit Pathak|Dharmesh Yelande|Raghav Juyal|</v>
      </c>
    </row>
    <row r="4425" spans="1:21">
      <c r="A4425" s="14" t="s">
        <v>20713</v>
      </c>
      <c r="B4425" s="14" t="s">
        <v>48</v>
      </c>
      <c r="C4425" s="14" t="s">
        <v>20714</v>
      </c>
      <c r="D4425" s="14" t="s">
        <v>20710</v>
      </c>
      <c r="E4425" s="14" t="s">
        <v>20715</v>
      </c>
      <c r="F4425" s="14" t="s">
        <v>116</v>
      </c>
      <c r="G4425" s="26">
        <v>43405</v>
      </c>
      <c r="H4425" s="14">
        <v>2013</v>
      </c>
      <c r="I4425" s="14" t="s">
        <v>361</v>
      </c>
      <c r="J4425" s="14" t="s">
        <v>1488</v>
      </c>
      <c r="K4425" s="14" t="s">
        <v>475</v>
      </c>
      <c r="L4425" s="14" t="s">
        <v>20716</v>
      </c>
      <c r="M4425" s="14">
        <f t="shared" si="552"/>
        <v>2018</v>
      </c>
      <c r="N4425" s="14">
        <f t="shared" si="553"/>
        <v>11</v>
      </c>
      <c r="O4425" s="14" t="str">
        <f>IFERROR(VLOOKUP(I4425,Lists!$F$2:$G$16,2,FALSE()),"Not Rated")</f>
        <v>Teens</v>
      </c>
      <c r="P4425" s="14">
        <f t="shared" si="554"/>
        <v>136</v>
      </c>
      <c r="Q4425" s="14" t="str">
        <f t="shared" si="555"/>
        <v>India</v>
      </c>
      <c r="R4425" s="14" t="str">
        <f t="shared" si="556"/>
        <v>|India|</v>
      </c>
      <c r="S4425" s="14" t="str">
        <f t="shared" si="557"/>
        <v>|Dramas|International Movies|</v>
      </c>
      <c r="T4425" s="14" t="str">
        <f t="shared" si="558"/>
        <v>|Remo D'Souza|</v>
      </c>
      <c r="U4425" s="14" t="str">
        <f t="shared" si="559"/>
        <v>|Prabhu Deva|Kay Kay Menon|Ganesh Acharya|Dharmesh Yelande|Salman|Lauren Gottlieb|Noorin Sha|Punit Pathak|</v>
      </c>
    </row>
    <row r="4426" spans="1:21">
      <c r="A4426" s="14" t="s">
        <v>20717</v>
      </c>
      <c r="B4426" s="14" t="s">
        <v>48</v>
      </c>
      <c r="C4426" s="14" t="s">
        <v>20718</v>
      </c>
      <c r="D4426" s="14" t="s">
        <v>20719</v>
      </c>
      <c r="E4426" s="14" t="s">
        <v>20720</v>
      </c>
      <c r="F4426" s="14" t="s">
        <v>116</v>
      </c>
      <c r="G4426" s="26">
        <v>43405</v>
      </c>
      <c r="H4426" s="14">
        <v>2011</v>
      </c>
      <c r="I4426" s="14" t="s">
        <v>361</v>
      </c>
      <c r="J4426" s="14" t="s">
        <v>436</v>
      </c>
      <c r="K4426" s="14" t="s">
        <v>612</v>
      </c>
      <c r="L4426" s="14" t="s">
        <v>20721</v>
      </c>
      <c r="M4426" s="14">
        <f t="shared" si="552"/>
        <v>2018</v>
      </c>
      <c r="N4426" s="14">
        <f t="shared" si="553"/>
        <v>11</v>
      </c>
      <c r="O4426" s="14" t="str">
        <f>IFERROR(VLOOKUP(I4426,Lists!$F$2:$G$16,2,FALSE()),"Not Rated")</f>
        <v>Teens</v>
      </c>
      <c r="P4426" s="14">
        <f t="shared" si="554"/>
        <v>91</v>
      </c>
      <c r="Q4426" s="14" t="str">
        <f t="shared" si="555"/>
        <v>India</v>
      </c>
      <c r="R4426" s="14" t="str">
        <f t="shared" si="556"/>
        <v>|India|</v>
      </c>
      <c r="S4426" s="14" t="str">
        <f t="shared" si="557"/>
        <v>|Action &amp; Adventure|Dramas|International Movies|</v>
      </c>
      <c r="T4426" s="14" t="str">
        <f t="shared" si="558"/>
        <v>|Arnab Chaudhuri|</v>
      </c>
      <c r="U4426" s="14" t="str">
        <f t="shared" si="559"/>
        <v>|Yudhveer Bakoliya|Ashok Banthia|Ravi Khanwilkar|Vijay Kashyap|Ila Arun|Sachin Khedekar|Rajeshwari Sachdev|Hemanth Mahaur|</v>
      </c>
    </row>
    <row r="4427" spans="1:21">
      <c r="A4427" s="14" t="s">
        <v>20722</v>
      </c>
      <c r="B4427" s="14" t="s">
        <v>48</v>
      </c>
      <c r="C4427" s="14" t="s">
        <v>20723</v>
      </c>
      <c r="D4427" s="14" t="s">
        <v>20724</v>
      </c>
      <c r="E4427" s="14" t="s">
        <v>20725</v>
      </c>
      <c r="F4427" s="14" t="s">
        <v>116</v>
      </c>
      <c r="G4427" s="26">
        <v>43405</v>
      </c>
      <c r="H4427" s="14">
        <v>2018</v>
      </c>
      <c r="I4427" s="14" t="s">
        <v>361</v>
      </c>
      <c r="J4427" s="14" t="s">
        <v>2442</v>
      </c>
      <c r="K4427" s="14" t="s">
        <v>1527</v>
      </c>
      <c r="L4427" s="14" t="s">
        <v>20726</v>
      </c>
      <c r="M4427" s="14">
        <f t="shared" si="552"/>
        <v>2018</v>
      </c>
      <c r="N4427" s="14">
        <f t="shared" si="553"/>
        <v>11</v>
      </c>
      <c r="O4427" s="14" t="str">
        <f>IFERROR(VLOOKUP(I4427,Lists!$F$2:$G$16,2,FALSE()),"Not Rated")</f>
        <v>Teens</v>
      </c>
      <c r="P4427" s="14">
        <f t="shared" si="554"/>
        <v>123</v>
      </c>
      <c r="Q4427" s="14" t="str">
        <f t="shared" si="555"/>
        <v>India</v>
      </c>
      <c r="R4427" s="14" t="str">
        <f t="shared" si="556"/>
        <v>|India|</v>
      </c>
      <c r="S4427" s="14" t="str">
        <f t="shared" si="557"/>
        <v>|Dramas|International Movies|Music &amp; Musicals|</v>
      </c>
      <c r="T4427" s="14" t="str">
        <f t="shared" si="558"/>
        <v>|Rana Ranbir|</v>
      </c>
      <c r="U4427" s="14" t="str">
        <f t="shared" si="559"/>
        <v>|Rana Ranbir|Neha Pawar|Kuljinder Sidhu|Rupinder Roopi|Sardar Sohi|Pardeep Sran|Seema Kaushal|Rajvir Boparai|</v>
      </c>
    </row>
    <row r="4428" spans="1:21">
      <c r="A4428" s="14" t="s">
        <v>20727</v>
      </c>
      <c r="B4428" s="14" t="s">
        <v>48</v>
      </c>
      <c r="C4428" s="14" t="s">
        <v>20728</v>
      </c>
      <c r="D4428" s="14" t="s">
        <v>8589</v>
      </c>
      <c r="E4428" s="14" t="s">
        <v>20729</v>
      </c>
      <c r="F4428" s="14" t="s">
        <v>116</v>
      </c>
      <c r="G4428" s="26">
        <v>43405</v>
      </c>
      <c r="H4428" s="14">
        <v>2012</v>
      </c>
      <c r="I4428" s="14" t="s">
        <v>361</v>
      </c>
      <c r="J4428" s="14" t="s">
        <v>12926</v>
      </c>
      <c r="K4428" s="14" t="s">
        <v>834</v>
      </c>
      <c r="L4428" s="14" t="s">
        <v>20730</v>
      </c>
      <c r="M4428" s="14">
        <f t="shared" si="552"/>
        <v>2018</v>
      </c>
      <c r="N4428" s="14">
        <f t="shared" si="553"/>
        <v>11</v>
      </c>
      <c r="O4428" s="14" t="str">
        <f>IFERROR(VLOOKUP(I4428,Lists!$F$2:$G$16,2,FALSE()),"Not Rated")</f>
        <v>Teens</v>
      </c>
      <c r="P4428" s="14">
        <f t="shared" si="554"/>
        <v>144</v>
      </c>
      <c r="Q4428" s="14" t="str">
        <f t="shared" si="555"/>
        <v>India</v>
      </c>
      <c r="R4428" s="14" t="str">
        <f t="shared" si="556"/>
        <v>|India|</v>
      </c>
      <c r="S4428" s="14" t="str">
        <f t="shared" si="557"/>
        <v>|Comedies|Dramas|International Movies|</v>
      </c>
      <c r="T4428" s="14" t="str">
        <f t="shared" si="558"/>
        <v>|Anurag Basu|</v>
      </c>
      <c r="U4428" s="14" t="str">
        <f t="shared" si="559"/>
        <v>|Ranbir Kapoor|Priyanka Chopra|Ileana D'Cruz|Saurabh Shukla|Ashish Vidyarthi|Rupa Ganguly|Bholaraj Sapkota|Jishu Sengupta|Haradhan Bannerjee|</v>
      </c>
    </row>
    <row r="4429" spans="1:21">
      <c r="A4429" s="14" t="s">
        <v>20731</v>
      </c>
      <c r="B4429" s="14" t="s">
        <v>48</v>
      </c>
      <c r="C4429" s="14" t="s">
        <v>20732</v>
      </c>
      <c r="D4429" s="14" t="s">
        <v>9263</v>
      </c>
      <c r="E4429" s="14" t="s">
        <v>20733</v>
      </c>
      <c r="F4429" s="14" t="s">
        <v>116</v>
      </c>
      <c r="G4429" s="26">
        <v>43405</v>
      </c>
      <c r="H4429" s="14">
        <v>2010</v>
      </c>
      <c r="I4429" s="14" t="s">
        <v>361</v>
      </c>
      <c r="J4429" s="14" t="s">
        <v>1121</v>
      </c>
      <c r="K4429" s="14" t="s">
        <v>834</v>
      </c>
      <c r="L4429" s="14" t="s">
        <v>20734</v>
      </c>
      <c r="M4429" s="14">
        <f t="shared" si="552"/>
        <v>2018</v>
      </c>
      <c r="N4429" s="14">
        <f t="shared" si="553"/>
        <v>11</v>
      </c>
      <c r="O4429" s="14" t="str">
        <f>IFERROR(VLOOKUP(I4429,Lists!$F$2:$G$16,2,FALSE()),"Not Rated")</f>
        <v>Teens</v>
      </c>
      <c r="P4429" s="14">
        <f t="shared" si="554"/>
        <v>121</v>
      </c>
      <c r="Q4429" s="14" t="str">
        <f t="shared" si="555"/>
        <v>India</v>
      </c>
      <c r="R4429" s="14" t="str">
        <f t="shared" si="556"/>
        <v>|India|</v>
      </c>
      <c r="S4429" s="14" t="str">
        <f t="shared" si="557"/>
        <v>|Comedies|Dramas|International Movies|</v>
      </c>
      <c r="T4429" s="14" t="str">
        <f t="shared" si="558"/>
        <v>|Ken Ghosh|</v>
      </c>
      <c r="U4429" s="14" t="str">
        <f t="shared" si="559"/>
        <v>|Shahid Kapoor|Genelia D'Souza|Mohnish Bahl|Satish Shah|Parikshat Sahni|Vikas Bhalla|Kurush Deboo|Zain Khan|</v>
      </c>
    </row>
    <row r="4430" spans="1:21">
      <c r="A4430" s="14" t="s">
        <v>20735</v>
      </c>
      <c r="B4430" s="14" t="s">
        <v>48</v>
      </c>
      <c r="C4430" s="14" t="s">
        <v>20736</v>
      </c>
      <c r="D4430" s="14" t="s">
        <v>307</v>
      </c>
      <c r="E4430" s="14" t="s">
        <v>20737</v>
      </c>
      <c r="F4430" s="14" t="s">
        <v>119</v>
      </c>
      <c r="G4430" s="26">
        <v>43405</v>
      </c>
      <c r="H4430" s="14">
        <v>2018</v>
      </c>
      <c r="I4430" s="14" t="s">
        <v>362</v>
      </c>
      <c r="J4430" s="14" t="s">
        <v>436</v>
      </c>
      <c r="K4430" s="14" t="s">
        <v>2943</v>
      </c>
      <c r="L4430" s="14" t="s">
        <v>20738</v>
      </c>
      <c r="M4430" s="14">
        <f t="shared" si="552"/>
        <v>2018</v>
      </c>
      <c r="N4430" s="14">
        <f t="shared" si="553"/>
        <v>11</v>
      </c>
      <c r="O4430" s="14" t="str">
        <f>IFERROR(VLOOKUP(I4430,Lists!$F$2:$G$16,2,FALSE()),"Not Rated")</f>
        <v>Older Kids</v>
      </c>
      <c r="P4430" s="14">
        <f t="shared" si="554"/>
        <v>91</v>
      </c>
      <c r="Q4430" s="14" t="str">
        <f t="shared" si="555"/>
        <v>Canada</v>
      </c>
      <c r="R4430" s="14" t="str">
        <f t="shared" si="556"/>
        <v>|Canada|</v>
      </c>
      <c r="S4430" s="14" t="str">
        <f t="shared" si="557"/>
        <v>|International Movies|Romantic Movies|</v>
      </c>
      <c r="T4430" s="14" t="str">
        <f t="shared" si="558"/>
        <v>|Justin G. Dyck|</v>
      </c>
      <c r="U4430" s="14" t="str">
        <f t="shared" si="559"/>
        <v>|Scott Cavalheiro|Kaitlyn Leeb|Vivica A. Fox|Patrick Duffy|Jess Walton|Mark Ghanimé|</v>
      </c>
    </row>
    <row r="4431" spans="1:21">
      <c r="A4431" s="14" t="s">
        <v>20739</v>
      </c>
      <c r="B4431" s="14" t="s">
        <v>48</v>
      </c>
      <c r="C4431" s="14" t="s">
        <v>20740</v>
      </c>
      <c r="D4431" s="14" t="s">
        <v>20741</v>
      </c>
      <c r="E4431" s="14" t="s">
        <v>20742</v>
      </c>
      <c r="F4431" s="14" t="s">
        <v>116</v>
      </c>
      <c r="G4431" s="26">
        <v>43405</v>
      </c>
      <c r="H4431" s="14">
        <v>2006</v>
      </c>
      <c r="I4431" s="14" t="s">
        <v>361</v>
      </c>
      <c r="J4431" s="14" t="s">
        <v>5806</v>
      </c>
      <c r="K4431" s="14" t="s">
        <v>834</v>
      </c>
      <c r="L4431" s="14" t="s">
        <v>20743</v>
      </c>
      <c r="M4431" s="14">
        <f t="shared" si="552"/>
        <v>2018</v>
      </c>
      <c r="N4431" s="14">
        <f t="shared" si="553"/>
        <v>11</v>
      </c>
      <c r="O4431" s="14" t="str">
        <f>IFERROR(VLOOKUP(I4431,Lists!$F$2:$G$16,2,FALSE()),"Not Rated")</f>
        <v>Teens</v>
      </c>
      <c r="P4431" s="14">
        <f t="shared" si="554"/>
        <v>158</v>
      </c>
      <c r="Q4431" s="14" t="str">
        <f t="shared" si="555"/>
        <v>India</v>
      </c>
      <c r="R4431" s="14" t="str">
        <f t="shared" si="556"/>
        <v>|India|</v>
      </c>
      <c r="S4431" s="14" t="str">
        <f t="shared" si="557"/>
        <v>|Comedies|Dramas|International Movies|</v>
      </c>
      <c r="T4431" s="14" t="str">
        <f t="shared" si="558"/>
        <v>|Priyadarshan|Kookie V. Gulati|</v>
      </c>
      <c r="U4431" s="14" t="str">
        <f t="shared" si="559"/>
        <v>|Shahid Kapoor|Kareena Kapoor|Om Puri|Neha Dhupia|Sunil Shetty|Paresh Rawal|Rajpal Yadav|Shakti Kapoor|</v>
      </c>
    </row>
    <row r="4432" spans="1:21">
      <c r="A4432" s="14" t="s">
        <v>20744</v>
      </c>
      <c r="B4432" s="14" t="s">
        <v>49</v>
      </c>
      <c r="C4432" s="14" t="s">
        <v>20745</v>
      </c>
      <c r="D4432" s="14" t="s">
        <v>117</v>
      </c>
      <c r="E4432" s="14" t="s">
        <v>20746</v>
      </c>
      <c r="F4432" s="14" t="s">
        <v>134</v>
      </c>
      <c r="G4432" s="26">
        <v>43405</v>
      </c>
      <c r="H4432" s="14">
        <v>2015</v>
      </c>
      <c r="I4432" s="14" t="s">
        <v>366</v>
      </c>
      <c r="J4432" s="14" t="s">
        <v>106</v>
      </c>
      <c r="K4432" s="14" t="s">
        <v>16450</v>
      </c>
      <c r="L4432" s="14" t="s">
        <v>20747</v>
      </c>
      <c r="M4432" s="14">
        <f t="shared" si="552"/>
        <v>2018</v>
      </c>
      <c r="N4432" s="14">
        <f t="shared" si="553"/>
        <v>11</v>
      </c>
      <c r="O4432" s="14" t="str">
        <f>IFERROR(VLOOKUP(I4432,Lists!$F$2:$G$16,2,FALSE()),"Not Rated")</f>
        <v>Kids</v>
      </c>
      <c r="P4432" s="14">
        <f t="shared" si="554"/>
        <v>2</v>
      </c>
      <c r="Q4432" s="14" t="str">
        <f t="shared" si="555"/>
        <v>Argentina</v>
      </c>
      <c r="R4432" s="14" t="str">
        <f t="shared" si="556"/>
        <v>|Argentina|</v>
      </c>
      <c r="S4432" s="14" t="str">
        <f t="shared" si="557"/>
        <v>|Kids' TV|Spanish-Language TV Shows|</v>
      </c>
      <c r="T4432" s="14" t="str">
        <f t="shared" si="558"/>
        <v>|Unknown|</v>
      </c>
      <c r="U4432" s="14" t="str">
        <f t="shared" si="559"/>
        <v>|Fabio Aste|Héctor Segura|Sebastian Rosas|</v>
      </c>
    </row>
    <row r="4433" spans="1:21">
      <c r="A4433" s="14" t="s">
        <v>20748</v>
      </c>
      <c r="B4433" s="14" t="s">
        <v>48</v>
      </c>
      <c r="C4433" s="14" t="s">
        <v>20749</v>
      </c>
      <c r="D4433" s="14" t="s">
        <v>20750</v>
      </c>
      <c r="E4433" s="14" t="s">
        <v>20751</v>
      </c>
      <c r="F4433" s="14" t="s">
        <v>20752</v>
      </c>
      <c r="G4433" s="26">
        <v>43405</v>
      </c>
      <c r="H4433" s="14">
        <v>2007</v>
      </c>
      <c r="I4433" s="14" t="s">
        <v>361</v>
      </c>
      <c r="J4433" s="14" t="s">
        <v>9972</v>
      </c>
      <c r="K4433" s="14" t="s">
        <v>1527</v>
      </c>
      <c r="L4433" s="14" t="s">
        <v>20753</v>
      </c>
      <c r="M4433" s="14">
        <f t="shared" si="552"/>
        <v>2018</v>
      </c>
      <c r="N4433" s="14">
        <f t="shared" si="553"/>
        <v>11</v>
      </c>
      <c r="O4433" s="14" t="str">
        <f>IFERROR(VLOOKUP(I4433,Lists!$F$2:$G$16,2,FALSE()),"Not Rated")</f>
        <v>Teens</v>
      </c>
      <c r="P4433" s="14">
        <f t="shared" si="554"/>
        <v>157</v>
      </c>
      <c r="Q4433" s="14" t="str">
        <f t="shared" si="555"/>
        <v>United Kingdom</v>
      </c>
      <c r="R4433" s="14" t="str">
        <f t="shared" si="556"/>
        <v>|United Kingdom|India|</v>
      </c>
      <c r="S4433" s="14" t="str">
        <f t="shared" si="557"/>
        <v>|Dramas|International Movies|Music &amp; Musicals|</v>
      </c>
      <c r="T4433" s="14" t="str">
        <f t="shared" si="558"/>
        <v>|Vivek Agnihotri|</v>
      </c>
      <c r="U4433" s="14" t="str">
        <f t="shared" si="559"/>
        <v>|John Abraham|Bipasha Basu|Arshad Warsi|Shernaz Patel|Boman Irani|Dibyendu Bhattacharya|Gilbert Montoya|Dalip Tahil|Rajendranath Zutshi|</v>
      </c>
    </row>
    <row r="4434" spans="1:21">
      <c r="A4434" s="14" t="s">
        <v>20754</v>
      </c>
      <c r="B4434" s="14" t="s">
        <v>48</v>
      </c>
      <c r="C4434" s="14" t="s">
        <v>20755</v>
      </c>
      <c r="D4434" s="14" t="s">
        <v>11174</v>
      </c>
      <c r="E4434" s="14" t="s">
        <v>20756</v>
      </c>
      <c r="F4434" s="14" t="s">
        <v>116</v>
      </c>
      <c r="G4434" s="26">
        <v>43405</v>
      </c>
      <c r="H4434" s="14">
        <v>2009</v>
      </c>
      <c r="I4434" s="14" t="s">
        <v>361</v>
      </c>
      <c r="J4434" s="14" t="s">
        <v>639</v>
      </c>
      <c r="K4434" s="14" t="s">
        <v>554</v>
      </c>
      <c r="L4434" s="14" t="s">
        <v>20757</v>
      </c>
      <c r="M4434" s="14">
        <f t="shared" si="552"/>
        <v>2018</v>
      </c>
      <c r="N4434" s="14">
        <f t="shared" si="553"/>
        <v>11</v>
      </c>
      <c r="O4434" s="14" t="str">
        <f>IFERROR(VLOOKUP(I4434,Lists!$F$2:$G$16,2,FALSE()),"Not Rated")</f>
        <v>Teens</v>
      </c>
      <c r="P4434" s="14">
        <f t="shared" si="554"/>
        <v>124</v>
      </c>
      <c r="Q4434" s="14" t="str">
        <f t="shared" si="555"/>
        <v>India</v>
      </c>
      <c r="R4434" s="14" t="str">
        <f t="shared" si="556"/>
        <v>|India|</v>
      </c>
      <c r="S4434" s="14" t="str">
        <f t="shared" si="557"/>
        <v>|Comedies|International Movies|Music &amp; Musicals|</v>
      </c>
      <c r="T4434" s="14" t="str">
        <f t="shared" si="558"/>
        <v>|Umesh Shukla|</v>
      </c>
      <c r="U4434" s="14" t="str">
        <f t="shared" si="559"/>
        <v>|Paresh Rawal|Kunal Khemu|Sonu Sood|Soha Ali Khan|Johnny Lever|Dilip Joshi|Asrani|Malay Chakrabarty|Razak Khan|Hrishitaa Bhatt|</v>
      </c>
    </row>
    <row r="4435" spans="1:21">
      <c r="A4435" s="14" t="s">
        <v>20758</v>
      </c>
      <c r="B4435" s="14" t="s">
        <v>48</v>
      </c>
      <c r="C4435" s="14" t="s">
        <v>20759</v>
      </c>
      <c r="D4435" s="14" t="s">
        <v>20760</v>
      </c>
      <c r="E4435" s="14" t="s">
        <v>20761</v>
      </c>
      <c r="F4435" s="14" t="s">
        <v>116</v>
      </c>
      <c r="G4435" s="26">
        <v>43405</v>
      </c>
      <c r="H4435" s="14">
        <v>2010</v>
      </c>
      <c r="I4435" s="14" t="s">
        <v>362</v>
      </c>
      <c r="J4435" s="14" t="s">
        <v>574</v>
      </c>
      <c r="K4435" s="14" t="s">
        <v>529</v>
      </c>
      <c r="L4435" s="14" t="s">
        <v>20762</v>
      </c>
      <c r="M4435" s="14">
        <f t="shared" si="552"/>
        <v>2018</v>
      </c>
      <c r="N4435" s="14">
        <f t="shared" si="553"/>
        <v>11</v>
      </c>
      <c r="O4435" s="14" t="str">
        <f>IFERROR(VLOOKUP(I4435,Lists!$F$2:$G$16,2,FALSE()),"Not Rated")</f>
        <v>Older Kids</v>
      </c>
      <c r="P4435" s="14">
        <f t="shared" si="554"/>
        <v>106</v>
      </c>
      <c r="Q4435" s="14" t="str">
        <f t="shared" si="555"/>
        <v>India</v>
      </c>
      <c r="R4435" s="14" t="str">
        <f t="shared" si="556"/>
        <v>|India|</v>
      </c>
      <c r="S4435" s="14" t="str">
        <f t="shared" si="557"/>
        <v>|Comedies|International Movies|</v>
      </c>
      <c r="T4435" s="14" t="str">
        <f t="shared" si="558"/>
        <v>|Habib Faisal|</v>
      </c>
      <c r="U4435" s="14" t="str">
        <f t="shared" si="559"/>
        <v>|Rishi Kapoor|Neetu Singh|Aditi Vasudev|Archit Krishna|Akhilendra Mishra|Natasha Rastogi|Manoj Bakshi|Supriya Shukla|</v>
      </c>
    </row>
    <row r="4436" spans="1:21">
      <c r="A4436" s="14" t="s">
        <v>20763</v>
      </c>
      <c r="B4436" s="14" t="s">
        <v>48</v>
      </c>
      <c r="C4436" s="14" t="s">
        <v>20764</v>
      </c>
      <c r="D4436" s="14" t="s">
        <v>20765</v>
      </c>
      <c r="E4436" s="14" t="s">
        <v>20766</v>
      </c>
      <c r="F4436" s="14" t="s">
        <v>115</v>
      </c>
      <c r="G4436" s="26">
        <v>43405</v>
      </c>
      <c r="H4436" s="14">
        <v>2018</v>
      </c>
      <c r="I4436" s="14" t="s">
        <v>360</v>
      </c>
      <c r="J4436" s="14" t="s">
        <v>900</v>
      </c>
      <c r="K4436" s="14" t="s">
        <v>4815</v>
      </c>
      <c r="L4436" s="14" t="s">
        <v>20767</v>
      </c>
      <c r="M4436" s="14">
        <f t="shared" si="552"/>
        <v>2018</v>
      </c>
      <c r="N4436" s="14">
        <f t="shared" si="553"/>
        <v>11</v>
      </c>
      <c r="O4436" s="14" t="str">
        <f>IFERROR(VLOOKUP(I4436,Lists!$F$2:$G$16,2,FALSE()),"Not Rated")</f>
        <v>Adults</v>
      </c>
      <c r="P4436" s="14">
        <f t="shared" si="554"/>
        <v>92</v>
      </c>
      <c r="Q4436" s="14" t="str">
        <f t="shared" si="555"/>
        <v>United States</v>
      </c>
      <c r="R4436" s="14" t="str">
        <f t="shared" si="556"/>
        <v>|United States|</v>
      </c>
      <c r="S4436" s="14" t="str">
        <f t="shared" si="557"/>
        <v>|Independent Movies|Thrillers|</v>
      </c>
      <c r="T4436" s="14" t="str">
        <f t="shared" si="558"/>
        <v>|Bobby Roth|</v>
      </c>
      <c r="U4436" s="14" t="str">
        <f t="shared" si="559"/>
        <v>|Shen Lin|Robert Patrick|Zhu Zhu|Jodi Lyn O'Keefe|Robert Knepper|Amaury Nolasco|Rockmond Dunbar|Andy Mackenzie|Robert Crayton|John Edward Lee|Trent Brya|</v>
      </c>
    </row>
    <row r="4437" spans="1:21">
      <c r="A4437" s="14" t="s">
        <v>20768</v>
      </c>
      <c r="B4437" s="14" t="s">
        <v>48</v>
      </c>
      <c r="C4437" s="14" t="s">
        <v>20769</v>
      </c>
      <c r="D4437" s="14" t="s">
        <v>20770</v>
      </c>
      <c r="E4437" s="14" t="s">
        <v>20771</v>
      </c>
      <c r="F4437" s="14" t="s">
        <v>133</v>
      </c>
      <c r="G4437" s="26">
        <v>43405</v>
      </c>
      <c r="H4437" s="14">
        <v>2017</v>
      </c>
      <c r="I4437" s="14" t="s">
        <v>360</v>
      </c>
      <c r="J4437" s="14" t="s">
        <v>951</v>
      </c>
      <c r="K4437" s="14" t="s">
        <v>261</v>
      </c>
      <c r="L4437" s="14" t="s">
        <v>20772</v>
      </c>
      <c r="M4437" s="14">
        <f t="shared" si="552"/>
        <v>2018</v>
      </c>
      <c r="N4437" s="14">
        <f t="shared" si="553"/>
        <v>11</v>
      </c>
      <c r="O4437" s="14" t="str">
        <f>IFERROR(VLOOKUP(I4437,Lists!$F$2:$G$16,2,FALSE()),"Not Rated")</f>
        <v>Adults</v>
      </c>
      <c r="P4437" s="14">
        <f t="shared" si="554"/>
        <v>80</v>
      </c>
      <c r="Q4437" s="14" t="str">
        <f t="shared" si="555"/>
        <v>Brazil</v>
      </c>
      <c r="R4437" s="14" t="str">
        <f t="shared" si="556"/>
        <v>|Brazil|</v>
      </c>
      <c r="S4437" s="14" t="str">
        <f t="shared" si="557"/>
        <v>|Stand-Up Comedy|</v>
      </c>
      <c r="T4437" s="14" t="str">
        <f t="shared" si="558"/>
        <v>|Halder Gomes|</v>
      </c>
      <c r="U4437" s="14" t="str">
        <f t="shared" si="559"/>
        <v>|Edmilson Filho|</v>
      </c>
    </row>
    <row r="4438" spans="1:21">
      <c r="A4438" s="14" t="s">
        <v>20773</v>
      </c>
      <c r="B4438" s="14" t="s">
        <v>49</v>
      </c>
      <c r="C4438" s="14" t="s">
        <v>20774</v>
      </c>
      <c r="D4438" s="14" t="s">
        <v>117</v>
      </c>
      <c r="E4438" s="14" t="s">
        <v>20775</v>
      </c>
      <c r="F4438" s="14" t="s">
        <v>115</v>
      </c>
      <c r="G4438" s="26">
        <v>43405</v>
      </c>
      <c r="H4438" s="14">
        <v>2018</v>
      </c>
      <c r="I4438" s="14" t="s">
        <v>360</v>
      </c>
      <c r="J4438" s="14" t="s">
        <v>107</v>
      </c>
      <c r="K4438" s="14" t="s">
        <v>257</v>
      </c>
      <c r="L4438" s="14" t="s">
        <v>20776</v>
      </c>
      <c r="M4438" s="14">
        <f t="shared" si="552"/>
        <v>2018</v>
      </c>
      <c r="N4438" s="14">
        <f t="shared" si="553"/>
        <v>11</v>
      </c>
      <c r="O4438" s="14" t="str">
        <f>IFERROR(VLOOKUP(I4438,Lists!$F$2:$G$16,2,FALSE()),"Not Rated")</f>
        <v>Adults</v>
      </c>
      <c r="P4438" s="14">
        <f t="shared" si="554"/>
        <v>3</v>
      </c>
      <c r="Q4438" s="14" t="str">
        <f t="shared" si="555"/>
        <v>United States</v>
      </c>
      <c r="R4438" s="14" t="str">
        <f t="shared" si="556"/>
        <v>|United States|</v>
      </c>
      <c r="S4438" s="14" t="str">
        <f t="shared" si="557"/>
        <v>|Docuseries|</v>
      </c>
      <c r="T4438" s="14" t="str">
        <f t="shared" si="558"/>
        <v>|Unknown|</v>
      </c>
      <c r="U4438" s="14" t="str">
        <f t="shared" si="559"/>
        <v>|John Stanton|Scaachi Koul|Azeen Ghorayshi|Bim Adewunmi|Juliane Loffler|Charlie Warzel|</v>
      </c>
    </row>
    <row r="4439" spans="1:21">
      <c r="A4439" s="14" t="s">
        <v>20777</v>
      </c>
      <c r="B4439" s="14" t="s">
        <v>48</v>
      </c>
      <c r="C4439" s="14" t="s">
        <v>20778</v>
      </c>
      <c r="D4439" s="14" t="s">
        <v>20779</v>
      </c>
      <c r="E4439" s="14" t="s">
        <v>20780</v>
      </c>
      <c r="F4439" s="14" t="s">
        <v>116</v>
      </c>
      <c r="G4439" s="26">
        <v>43405</v>
      </c>
      <c r="H4439" s="14">
        <v>2015</v>
      </c>
      <c r="I4439" s="14" t="s">
        <v>361</v>
      </c>
      <c r="J4439" s="14" t="s">
        <v>3165</v>
      </c>
      <c r="K4439" s="14" t="s">
        <v>605</v>
      </c>
      <c r="L4439" s="14" t="s">
        <v>20781</v>
      </c>
      <c r="M4439" s="14">
        <f t="shared" si="552"/>
        <v>2018</v>
      </c>
      <c r="N4439" s="14">
        <f t="shared" si="553"/>
        <v>11</v>
      </c>
      <c r="O4439" s="14" t="str">
        <f>IFERROR(VLOOKUP(I4439,Lists!$F$2:$G$16,2,FALSE()),"Not Rated")</f>
        <v>Teens</v>
      </c>
      <c r="P4439" s="14">
        <f t="shared" si="554"/>
        <v>126</v>
      </c>
      <c r="Q4439" s="14" t="str">
        <f t="shared" si="555"/>
        <v>India</v>
      </c>
      <c r="R4439" s="14" t="str">
        <f t="shared" si="556"/>
        <v>|India|</v>
      </c>
      <c r="S4439" s="14" t="str">
        <f t="shared" si="557"/>
        <v>|Dramas|International Movies|Thrillers|</v>
      </c>
      <c r="T4439" s="14" t="str">
        <f t="shared" si="558"/>
        <v>|Amitoj Mann|</v>
      </c>
      <c r="U4439" s="14" t="str">
        <f t="shared" si="559"/>
        <v>|Harbhajan Mann|Manpneet Grewal|Ashish Duggal|Girja Shankar|Shavinder Mahal|Rupinder Roopi|Anita Meet|Tarsem Paul|Balkaran Wadding|Bobby Sandhu|</v>
      </c>
    </row>
    <row r="4440" spans="1:21">
      <c r="A4440" s="14" t="s">
        <v>20782</v>
      </c>
      <c r="B4440" s="14" t="s">
        <v>48</v>
      </c>
      <c r="C4440" s="14" t="s">
        <v>20783</v>
      </c>
      <c r="D4440" s="14" t="s">
        <v>20705</v>
      </c>
      <c r="E4440" s="14" t="s">
        <v>20784</v>
      </c>
      <c r="F4440" s="14" t="s">
        <v>116</v>
      </c>
      <c r="G4440" s="26">
        <v>43405</v>
      </c>
      <c r="H4440" s="14">
        <v>2013</v>
      </c>
      <c r="I4440" s="14" t="s">
        <v>360</v>
      </c>
      <c r="J4440" s="14" t="s">
        <v>1399</v>
      </c>
      <c r="K4440" s="14" t="s">
        <v>8048</v>
      </c>
      <c r="L4440" s="14" t="s">
        <v>20785</v>
      </c>
      <c r="M4440" s="14">
        <f t="shared" si="552"/>
        <v>2018</v>
      </c>
      <c r="N4440" s="14">
        <f t="shared" si="553"/>
        <v>11</v>
      </c>
      <c r="O4440" s="14" t="str">
        <f>IFERROR(VLOOKUP(I4440,Lists!$F$2:$G$16,2,FALSE()),"Not Rated")</f>
        <v>Adults</v>
      </c>
      <c r="P4440" s="14">
        <f t="shared" si="554"/>
        <v>129</v>
      </c>
      <c r="Q4440" s="14" t="str">
        <f t="shared" si="555"/>
        <v>India</v>
      </c>
      <c r="R4440" s="14" t="str">
        <f t="shared" si="556"/>
        <v>|India|</v>
      </c>
      <c r="S4440" s="14" t="str">
        <f t="shared" si="557"/>
        <v>|Comedies|International Movies|Thrillers|</v>
      </c>
      <c r="T4440" s="14" t="str">
        <f t="shared" si="558"/>
        <v>|Raj Kumar Gupta|</v>
      </c>
      <c r="U4440" s="14" t="str">
        <f t="shared" si="559"/>
        <v>|Emraan Hashmi|Vidya Balan|Rajesh Sharma|Namit Das|Parvin Dabas|</v>
      </c>
    </row>
    <row r="4441" spans="1:21">
      <c r="A4441" s="14" t="s">
        <v>20786</v>
      </c>
      <c r="B4441" s="14" t="s">
        <v>48</v>
      </c>
      <c r="C4441" s="14" t="s">
        <v>20787</v>
      </c>
      <c r="D4441" s="14" t="s">
        <v>20788</v>
      </c>
      <c r="E4441" s="14" t="s">
        <v>20789</v>
      </c>
      <c r="F4441" s="14" t="s">
        <v>116</v>
      </c>
      <c r="G4441" s="26">
        <v>43405</v>
      </c>
      <c r="H4441" s="14">
        <v>2012</v>
      </c>
      <c r="I4441" s="14" t="s">
        <v>361</v>
      </c>
      <c r="J4441" s="14" t="s">
        <v>1526</v>
      </c>
      <c r="K4441" s="14" t="s">
        <v>873</v>
      </c>
      <c r="L4441" s="14" t="s">
        <v>20790</v>
      </c>
      <c r="M4441" s="14">
        <f t="shared" si="552"/>
        <v>2018</v>
      </c>
      <c r="N4441" s="14">
        <f t="shared" si="553"/>
        <v>11</v>
      </c>
      <c r="O4441" s="14" t="str">
        <f>IFERROR(VLOOKUP(I4441,Lists!$F$2:$G$16,2,FALSE()),"Not Rated")</f>
        <v>Teens</v>
      </c>
      <c r="P4441" s="14">
        <f t="shared" si="554"/>
        <v>133</v>
      </c>
      <c r="Q4441" s="14" t="str">
        <f t="shared" si="555"/>
        <v>India</v>
      </c>
      <c r="R4441" s="14" t="str">
        <f t="shared" si="556"/>
        <v>|India|</v>
      </c>
      <c r="S4441" s="14" t="str">
        <f t="shared" si="557"/>
        <v>|International Movies|Thrillers|</v>
      </c>
      <c r="T4441" s="14" t="str">
        <f t="shared" si="558"/>
        <v>|B. Unnikrishnan|</v>
      </c>
      <c r="U4441" s="14" t="str">
        <f t="shared" si="559"/>
        <v>|Mithra Kurian|Anoop Menon|Mohanlal|Narein|Priyamani|Roma|Siddique|Jagathy Sreekumar|</v>
      </c>
    </row>
    <row r="4442" spans="1:21">
      <c r="A4442" s="14" t="s">
        <v>20791</v>
      </c>
      <c r="B4442" s="14" t="s">
        <v>48</v>
      </c>
      <c r="C4442" s="14" t="s">
        <v>20792</v>
      </c>
      <c r="D4442" s="14" t="s">
        <v>1524</v>
      </c>
      <c r="E4442" s="14" t="s">
        <v>20793</v>
      </c>
      <c r="F4442" s="14" t="s">
        <v>116</v>
      </c>
      <c r="G4442" s="26">
        <v>43405</v>
      </c>
      <c r="H4442" s="14">
        <v>2007</v>
      </c>
      <c r="I4442" s="14" t="s">
        <v>361</v>
      </c>
      <c r="J4442" s="14" t="s">
        <v>1226</v>
      </c>
      <c r="K4442" s="14" t="s">
        <v>834</v>
      </c>
      <c r="L4442" s="14" t="s">
        <v>20794</v>
      </c>
      <c r="M4442" s="14">
        <f t="shared" si="552"/>
        <v>2018</v>
      </c>
      <c r="N4442" s="14">
        <f t="shared" si="553"/>
        <v>11</v>
      </c>
      <c r="O4442" s="14" t="str">
        <f>IFERROR(VLOOKUP(I4442,Lists!$F$2:$G$16,2,FALSE()),"Not Rated")</f>
        <v>Teens</v>
      </c>
      <c r="P4442" s="14">
        <f t="shared" si="554"/>
        <v>109</v>
      </c>
      <c r="Q4442" s="14" t="str">
        <f t="shared" si="555"/>
        <v>India</v>
      </c>
      <c r="R4442" s="14" t="str">
        <f t="shared" si="556"/>
        <v>|India|</v>
      </c>
      <c r="S4442" s="14" t="str">
        <f t="shared" si="557"/>
        <v>|Comedies|Dramas|International Movies|</v>
      </c>
      <c r="T4442" s="14" t="str">
        <f t="shared" si="558"/>
        <v>|Milan Luthria|</v>
      </c>
      <c r="U4442" s="14" t="str">
        <f t="shared" si="559"/>
        <v>|Nana Patekar|Paresh Rawal|Kunal Kapoor|Rimi Sen|Danny Denzongpa|Prateeksha Lonkar|Gautam Bhimani|Harsha Bhogle|</v>
      </c>
    </row>
    <row r="4443" spans="1:21">
      <c r="A4443" s="14" t="s">
        <v>20795</v>
      </c>
      <c r="B4443" s="14" t="s">
        <v>48</v>
      </c>
      <c r="C4443" s="14" t="s">
        <v>20796</v>
      </c>
      <c r="D4443" s="14" t="s">
        <v>20797</v>
      </c>
      <c r="E4443" s="14" t="s">
        <v>20798</v>
      </c>
      <c r="F4443" s="14" t="s">
        <v>116</v>
      </c>
      <c r="G4443" s="26">
        <v>43405</v>
      </c>
      <c r="H4443" s="14">
        <v>2012</v>
      </c>
      <c r="I4443" s="14" t="s">
        <v>360</v>
      </c>
      <c r="J4443" s="14" t="s">
        <v>1020</v>
      </c>
      <c r="K4443" s="14" t="s">
        <v>475</v>
      </c>
      <c r="L4443" s="14" t="s">
        <v>20799</v>
      </c>
      <c r="M4443" s="14">
        <f t="shared" si="552"/>
        <v>2018</v>
      </c>
      <c r="N4443" s="14">
        <f t="shared" si="553"/>
        <v>11</v>
      </c>
      <c r="O4443" s="14" t="str">
        <f>IFERROR(VLOOKUP(I4443,Lists!$F$2:$G$16,2,FALSE()),"Not Rated")</f>
        <v>Adults</v>
      </c>
      <c r="P4443" s="14">
        <f t="shared" si="554"/>
        <v>143</v>
      </c>
      <c r="Q4443" s="14" t="str">
        <f t="shared" si="555"/>
        <v>India</v>
      </c>
      <c r="R4443" s="14" t="str">
        <f t="shared" si="556"/>
        <v>|India|</v>
      </c>
      <c r="S4443" s="14" t="str">
        <f t="shared" si="557"/>
        <v>|Dramas|International Movies|</v>
      </c>
      <c r="T4443" s="14" t="str">
        <f t="shared" si="558"/>
        <v>|Madhur Bhandarkar|</v>
      </c>
      <c r="U4443" s="14" t="str">
        <f t="shared" si="559"/>
        <v>|Kareena Kapoor|Arjun Rampal|Randeep Hooda|Divya Dutta|Govind Namdeo|Sanjay Suri|Mugdha Godse|Shahana Goswami|Ranvir Shorey|Lillete Dubey|</v>
      </c>
    </row>
    <row r="4444" spans="1:21">
      <c r="A4444" s="14" t="s">
        <v>20800</v>
      </c>
      <c r="B4444" s="14" t="s">
        <v>48</v>
      </c>
      <c r="C4444" s="14" t="s">
        <v>20801</v>
      </c>
      <c r="D4444" s="14" t="s">
        <v>20802</v>
      </c>
      <c r="E4444" s="14" t="s">
        <v>20803</v>
      </c>
      <c r="F4444" s="14" t="s">
        <v>116</v>
      </c>
      <c r="G4444" s="26">
        <v>43405</v>
      </c>
      <c r="H4444" s="14">
        <v>2013</v>
      </c>
      <c r="I4444" s="14" t="s">
        <v>361</v>
      </c>
      <c r="J4444" s="14" t="s">
        <v>1745</v>
      </c>
      <c r="K4444" s="14" t="s">
        <v>1442</v>
      </c>
      <c r="L4444" s="14" t="s">
        <v>20804</v>
      </c>
      <c r="M4444" s="14">
        <f t="shared" si="552"/>
        <v>2018</v>
      </c>
      <c r="N4444" s="14">
        <f t="shared" si="553"/>
        <v>11</v>
      </c>
      <c r="O4444" s="14" t="str">
        <f>IFERROR(VLOOKUP(I4444,Lists!$F$2:$G$16,2,FALSE()),"Not Rated")</f>
        <v>Teens</v>
      </c>
      <c r="P4444" s="14">
        <f t="shared" si="554"/>
        <v>140</v>
      </c>
      <c r="Q4444" s="14" t="str">
        <f t="shared" si="555"/>
        <v>India</v>
      </c>
      <c r="R4444" s="14" t="str">
        <f t="shared" si="556"/>
        <v>|India|</v>
      </c>
      <c r="S4444" s="14" t="str">
        <f t="shared" si="557"/>
        <v>|Action &amp; Adventure|Comedies|International Movies|</v>
      </c>
      <c r="T4444" s="14" t="str">
        <f t="shared" si="558"/>
        <v>|Sajid Khan|</v>
      </c>
      <c r="U4444" s="14" t="str">
        <f t="shared" si="559"/>
        <v>|Ajay Devgn|Tamannaah Bhatia|Paresh Rawal|Zarina Wahab|Mahesh Manjrekar|</v>
      </c>
    </row>
    <row r="4445" spans="1:21">
      <c r="A4445" s="14" t="s">
        <v>20805</v>
      </c>
      <c r="B4445" s="14" t="s">
        <v>48</v>
      </c>
      <c r="C4445" s="14" t="s">
        <v>20806</v>
      </c>
      <c r="D4445" s="14" t="s">
        <v>20807</v>
      </c>
      <c r="E4445" s="14" t="s">
        <v>20808</v>
      </c>
      <c r="F4445" s="14" t="s">
        <v>116</v>
      </c>
      <c r="G4445" s="26">
        <v>43405</v>
      </c>
      <c r="H4445" s="14">
        <v>2012</v>
      </c>
      <c r="I4445" s="14" t="s">
        <v>361</v>
      </c>
      <c r="J4445" s="14" t="s">
        <v>1508</v>
      </c>
      <c r="K4445" s="14" t="s">
        <v>554</v>
      </c>
      <c r="L4445" s="14" t="s">
        <v>20809</v>
      </c>
      <c r="M4445" s="14">
        <f t="shared" si="552"/>
        <v>2018</v>
      </c>
      <c r="N4445" s="14">
        <f t="shared" si="553"/>
        <v>11</v>
      </c>
      <c r="O4445" s="14" t="str">
        <f>IFERROR(VLOOKUP(I4445,Lists!$F$2:$G$16,2,FALSE()),"Not Rated")</f>
        <v>Teens</v>
      </c>
      <c r="P4445" s="14">
        <f t="shared" si="554"/>
        <v>150</v>
      </c>
      <c r="Q4445" s="14" t="str">
        <f t="shared" si="555"/>
        <v>India</v>
      </c>
      <c r="R4445" s="14" t="str">
        <f t="shared" si="556"/>
        <v>|India|</v>
      </c>
      <c r="S4445" s="14" t="str">
        <f t="shared" si="557"/>
        <v>|Comedies|International Movies|Music &amp; Musicals|</v>
      </c>
      <c r="T4445" s="14" t="str">
        <f t="shared" si="558"/>
        <v>|Saji Surendran|</v>
      </c>
      <c r="U4445" s="14" t="str">
        <f t="shared" si="559"/>
        <v>|Jayasurya|Indrajith|Asif Ali|Lal|Bhama|Ramya Nambeeshan|Rima Kallingal|Praveena|</v>
      </c>
    </row>
    <row r="4446" spans="1:21">
      <c r="A4446" s="14" t="s">
        <v>20810</v>
      </c>
      <c r="B4446" s="14" t="s">
        <v>48</v>
      </c>
      <c r="C4446" s="14" t="s">
        <v>20811</v>
      </c>
      <c r="D4446" s="14" t="s">
        <v>20812</v>
      </c>
      <c r="E4446" s="14" t="s">
        <v>20813</v>
      </c>
      <c r="F4446" s="14" t="s">
        <v>116</v>
      </c>
      <c r="G4446" s="26">
        <v>43405</v>
      </c>
      <c r="H4446" s="14">
        <v>2013</v>
      </c>
      <c r="I4446" s="14" t="s">
        <v>362</v>
      </c>
      <c r="J4446" s="14" t="s">
        <v>972</v>
      </c>
      <c r="K4446" s="14" t="s">
        <v>554</v>
      </c>
      <c r="L4446" s="14" t="s">
        <v>20814</v>
      </c>
      <c r="M4446" s="14">
        <f t="shared" si="552"/>
        <v>2018</v>
      </c>
      <c r="N4446" s="14">
        <f t="shared" si="553"/>
        <v>11</v>
      </c>
      <c r="O4446" s="14" t="str">
        <f>IFERROR(VLOOKUP(I4446,Lists!$F$2:$G$16,2,FALSE()),"Not Rated")</f>
        <v>Older Kids</v>
      </c>
      <c r="P4446" s="14">
        <f t="shared" si="554"/>
        <v>128</v>
      </c>
      <c r="Q4446" s="14" t="str">
        <f t="shared" si="555"/>
        <v>India</v>
      </c>
      <c r="R4446" s="14" t="str">
        <f t="shared" si="556"/>
        <v>|India|</v>
      </c>
      <c r="S4446" s="14" t="str">
        <f t="shared" si="557"/>
        <v>|Comedies|International Movies|Music &amp; Musicals|</v>
      </c>
      <c r="T4446" s="14" t="str">
        <f t="shared" si="558"/>
        <v>|Ksshitij Chaudhary|</v>
      </c>
      <c r="U4446" s="14" t="str">
        <f t="shared" si="559"/>
        <v>|Arya Babbar|Samiksha Singh|Gurpreet Guggi|Binnu Dhillon|Jaswinder Bhalla|B.N. Sharma|Veena Malik|Sardar Sohi|</v>
      </c>
    </row>
    <row r="4447" spans="1:21">
      <c r="A4447" s="14" t="s">
        <v>20815</v>
      </c>
      <c r="B4447" s="14" t="s">
        <v>48</v>
      </c>
      <c r="C4447" s="14" t="s">
        <v>20816</v>
      </c>
      <c r="D4447" s="14" t="s">
        <v>15130</v>
      </c>
      <c r="E4447" s="14" t="s">
        <v>20817</v>
      </c>
      <c r="F4447" s="14" t="s">
        <v>116</v>
      </c>
      <c r="G4447" s="26">
        <v>43405</v>
      </c>
      <c r="H4447" s="14">
        <v>2013</v>
      </c>
      <c r="I4447" s="14" t="s">
        <v>360</v>
      </c>
      <c r="J4447" s="14" t="s">
        <v>1159</v>
      </c>
      <c r="K4447" s="14" t="s">
        <v>4531</v>
      </c>
      <c r="L4447" s="14" t="s">
        <v>20818</v>
      </c>
      <c r="M4447" s="14">
        <f t="shared" si="552"/>
        <v>2018</v>
      </c>
      <c r="N4447" s="14">
        <f t="shared" si="553"/>
        <v>11</v>
      </c>
      <c r="O4447" s="14" t="str">
        <f>IFERROR(VLOOKUP(I4447,Lists!$F$2:$G$16,2,FALSE()),"Not Rated")</f>
        <v>Adults</v>
      </c>
      <c r="P4447" s="14">
        <f t="shared" si="554"/>
        <v>120</v>
      </c>
      <c r="Q4447" s="14" t="str">
        <f t="shared" si="555"/>
        <v>India</v>
      </c>
      <c r="R4447" s="14" t="str">
        <f t="shared" si="556"/>
        <v>|India|</v>
      </c>
      <c r="S4447" s="14" t="str">
        <f t="shared" si="557"/>
        <v>|Dramas|International Movies|Sports Movies|</v>
      </c>
      <c r="T4447" s="14" t="str">
        <f t="shared" si="558"/>
        <v>|Abhishek Kapoor|</v>
      </c>
      <c r="U4447" s="14" t="str">
        <f t="shared" si="559"/>
        <v>|Rajkummar Rao|Amit Sadh|Sushant Singh Rajput|Amrita Puri|Digvijay Deshmukh|Asif Basra|Manav Kaul|Ashish Kakkad|</v>
      </c>
    </row>
    <row r="4448" spans="1:21">
      <c r="A4448" s="14" t="s">
        <v>20819</v>
      </c>
      <c r="B4448" s="14" t="s">
        <v>48</v>
      </c>
      <c r="C4448" s="14" t="s">
        <v>20820</v>
      </c>
      <c r="D4448" s="14" t="s">
        <v>20821</v>
      </c>
      <c r="E4448" s="14" t="s">
        <v>20822</v>
      </c>
      <c r="F4448" s="14" t="s">
        <v>116</v>
      </c>
      <c r="G4448" s="26">
        <v>43405</v>
      </c>
      <c r="H4448" s="14">
        <v>2012</v>
      </c>
      <c r="I4448" s="14" t="s">
        <v>361</v>
      </c>
      <c r="J4448" s="14" t="s">
        <v>1142</v>
      </c>
      <c r="K4448" s="14" t="s">
        <v>554</v>
      </c>
      <c r="L4448" s="14" t="s">
        <v>20823</v>
      </c>
      <c r="M4448" s="14">
        <f t="shared" si="552"/>
        <v>2018</v>
      </c>
      <c r="N4448" s="14">
        <f t="shared" si="553"/>
        <v>11</v>
      </c>
      <c r="O4448" s="14" t="str">
        <f>IFERROR(VLOOKUP(I4448,Lists!$F$2:$G$16,2,FALSE()),"Not Rated")</f>
        <v>Teens</v>
      </c>
      <c r="P4448" s="14">
        <f t="shared" si="554"/>
        <v>154</v>
      </c>
      <c r="Q4448" s="14" t="str">
        <f t="shared" si="555"/>
        <v>India</v>
      </c>
      <c r="R4448" s="14" t="str">
        <f t="shared" si="556"/>
        <v>|India|</v>
      </c>
      <c r="S4448" s="14" t="str">
        <f t="shared" si="557"/>
        <v>|Comedies|International Movies|Music &amp; Musicals|</v>
      </c>
      <c r="T4448" s="14" t="str">
        <f t="shared" si="558"/>
        <v>|Sundar C.|</v>
      </c>
      <c r="U4448" s="14" t="str">
        <f t="shared" si="559"/>
        <v>|Vimal|Anjali|Shiva|Oviya|Santhanam|John Vijay|M. Ilavarasu|Manobala|</v>
      </c>
    </row>
    <row r="4449" spans="1:21">
      <c r="A4449" s="14" t="s">
        <v>20824</v>
      </c>
      <c r="B4449" s="14" t="s">
        <v>48</v>
      </c>
      <c r="C4449" s="14" t="s">
        <v>20825</v>
      </c>
      <c r="D4449" s="14" t="s">
        <v>20826</v>
      </c>
      <c r="E4449" s="14" t="s">
        <v>20827</v>
      </c>
      <c r="F4449" s="14" t="s">
        <v>115</v>
      </c>
      <c r="G4449" s="26">
        <v>43405</v>
      </c>
      <c r="H4449" s="14">
        <v>2006</v>
      </c>
      <c r="I4449" s="14" t="s">
        <v>360</v>
      </c>
      <c r="J4449" s="14" t="s">
        <v>8233</v>
      </c>
      <c r="K4449" s="14" t="s">
        <v>261</v>
      </c>
      <c r="L4449" s="14" t="s">
        <v>20828</v>
      </c>
      <c r="M4449" s="14">
        <f t="shared" si="552"/>
        <v>2018</v>
      </c>
      <c r="N4449" s="14">
        <f t="shared" si="553"/>
        <v>11</v>
      </c>
      <c r="O4449" s="14" t="str">
        <f>IFERROR(VLOOKUP(I4449,Lists!$F$2:$G$16,2,FALSE()),"Not Rated")</f>
        <v>Adults</v>
      </c>
      <c r="P4449" s="14">
        <f t="shared" si="554"/>
        <v>45</v>
      </c>
      <c r="Q4449" s="14" t="str">
        <f t="shared" si="555"/>
        <v>United States</v>
      </c>
      <c r="R4449" s="14" t="str">
        <f t="shared" si="556"/>
        <v>|United States|</v>
      </c>
      <c r="S4449" s="14" t="str">
        <f t="shared" si="557"/>
        <v>|Stand-Up Comedy|</v>
      </c>
      <c r="T4449" s="14" t="str">
        <f t="shared" si="558"/>
        <v>|Gary Binkow|</v>
      </c>
      <c r="U4449" s="14" t="str">
        <f t="shared" si="559"/>
        <v>|Katt Williams|Anthony Anderson|</v>
      </c>
    </row>
    <row r="4450" spans="1:21">
      <c r="A4450" s="14" t="s">
        <v>20829</v>
      </c>
      <c r="B4450" s="14" t="s">
        <v>48</v>
      </c>
      <c r="C4450" s="14" t="s">
        <v>20830</v>
      </c>
      <c r="D4450" s="14" t="s">
        <v>20831</v>
      </c>
      <c r="E4450" s="14" t="s">
        <v>20832</v>
      </c>
      <c r="F4450" s="14" t="s">
        <v>116</v>
      </c>
      <c r="G4450" s="26">
        <v>43405</v>
      </c>
      <c r="H4450" s="14">
        <v>2015</v>
      </c>
      <c r="I4450" s="14" t="s">
        <v>361</v>
      </c>
      <c r="J4450" s="14" t="s">
        <v>2394</v>
      </c>
      <c r="K4450" s="14" t="s">
        <v>834</v>
      </c>
      <c r="L4450" s="14" t="s">
        <v>20833</v>
      </c>
      <c r="M4450" s="14">
        <f t="shared" si="552"/>
        <v>2018</v>
      </c>
      <c r="N4450" s="14">
        <f t="shared" si="553"/>
        <v>11</v>
      </c>
      <c r="O4450" s="14" t="str">
        <f>IFERROR(VLOOKUP(I4450,Lists!$F$2:$G$16,2,FALSE()),"Not Rated")</f>
        <v>Teens</v>
      </c>
      <c r="P4450" s="14">
        <f t="shared" si="554"/>
        <v>132</v>
      </c>
      <c r="Q4450" s="14" t="str">
        <f t="shared" si="555"/>
        <v>India</v>
      </c>
      <c r="R4450" s="14" t="str">
        <f t="shared" si="556"/>
        <v>|India|</v>
      </c>
      <c r="S4450" s="14" t="str">
        <f t="shared" si="557"/>
        <v>|Comedies|Dramas|International Movies|</v>
      </c>
      <c r="T4450" s="14" t="str">
        <f t="shared" si="558"/>
        <v>|Nikhil Advani|</v>
      </c>
      <c r="U4450" s="14" t="str">
        <f t="shared" si="559"/>
        <v>|Imran Khan|Kangana Ranaut|Abhishek Saha|Mithila Palkar|Vivan Bhatena|Suhaas Ahuja|Nicole Faria|Adaar Malik|</v>
      </c>
    </row>
    <row r="4451" spans="1:21">
      <c r="A4451" s="14" t="s">
        <v>20834</v>
      </c>
      <c r="B4451" s="14" t="s">
        <v>48</v>
      </c>
      <c r="C4451" s="14" t="s">
        <v>20835</v>
      </c>
      <c r="D4451" s="14" t="s">
        <v>8589</v>
      </c>
      <c r="E4451" s="14" t="s">
        <v>20836</v>
      </c>
      <c r="F4451" s="14" t="s">
        <v>116</v>
      </c>
      <c r="G4451" s="26">
        <v>43405</v>
      </c>
      <c r="H4451" s="14">
        <v>2007</v>
      </c>
      <c r="I4451" s="14" t="s">
        <v>361</v>
      </c>
      <c r="J4451" s="14" t="s">
        <v>3165</v>
      </c>
      <c r="K4451" s="14" t="s">
        <v>1527</v>
      </c>
      <c r="L4451" s="14" t="s">
        <v>20837</v>
      </c>
      <c r="M4451" s="14">
        <f t="shared" si="552"/>
        <v>2018</v>
      </c>
      <c r="N4451" s="14">
        <f t="shared" si="553"/>
        <v>11</v>
      </c>
      <c r="O4451" s="14" t="str">
        <f>IFERROR(VLOOKUP(I4451,Lists!$F$2:$G$16,2,FALSE()),"Not Rated")</f>
        <v>Teens</v>
      </c>
      <c r="P4451" s="14">
        <f t="shared" si="554"/>
        <v>126</v>
      </c>
      <c r="Q4451" s="14" t="str">
        <f t="shared" si="555"/>
        <v>India</v>
      </c>
      <c r="R4451" s="14" t="str">
        <f t="shared" si="556"/>
        <v>|India|</v>
      </c>
      <c r="S4451" s="14" t="str">
        <f t="shared" si="557"/>
        <v>|Dramas|International Movies|Music &amp; Musicals|</v>
      </c>
      <c r="T4451" s="14" t="str">
        <f t="shared" si="558"/>
        <v>|Anurag Basu|</v>
      </c>
      <c r="U4451" s="14" t="str">
        <f t="shared" si="559"/>
        <v>|Dharmendra|Irrfan Khan|Konkona Sen Sharma|Kay Kay Menon|Shilpa Shetty|Shiney Ahuja|Sharman Joshi|Kangana Ranaut|Nafisa Ali|Manoj Pahwa|</v>
      </c>
    </row>
    <row r="4452" spans="1:21">
      <c r="A4452" s="14" t="s">
        <v>20838</v>
      </c>
      <c r="B4452" s="14" t="s">
        <v>48</v>
      </c>
      <c r="C4452" s="14" t="s">
        <v>20839</v>
      </c>
      <c r="D4452" s="14" t="s">
        <v>310</v>
      </c>
      <c r="E4452" s="14" t="s">
        <v>13694</v>
      </c>
      <c r="F4452" s="14" t="s">
        <v>115</v>
      </c>
      <c r="G4452" s="26">
        <v>43405</v>
      </c>
      <c r="H4452" s="14">
        <v>2013</v>
      </c>
      <c r="I4452" s="14" t="s">
        <v>360</v>
      </c>
      <c r="J4452" s="14" t="s">
        <v>739</v>
      </c>
      <c r="K4452" s="14" t="s">
        <v>261</v>
      </c>
      <c r="L4452" s="14" t="s">
        <v>20840</v>
      </c>
      <c r="M4452" s="14">
        <f t="shared" si="552"/>
        <v>2018</v>
      </c>
      <c r="N4452" s="14">
        <f t="shared" si="553"/>
        <v>11</v>
      </c>
      <c r="O4452" s="14" t="str">
        <f>IFERROR(VLOOKUP(I4452,Lists!$F$2:$G$16,2,FALSE()),"Not Rated")</f>
        <v>Adults</v>
      </c>
      <c r="P4452" s="14">
        <f t="shared" si="554"/>
        <v>95</v>
      </c>
      <c r="Q4452" s="14" t="str">
        <f t="shared" si="555"/>
        <v>United States</v>
      </c>
      <c r="R4452" s="14" t="str">
        <f t="shared" si="556"/>
        <v>|United States|</v>
      </c>
      <c r="S4452" s="14" t="str">
        <f t="shared" si="557"/>
        <v>|Stand-Up Comedy|</v>
      </c>
      <c r="T4452" s="14" t="str">
        <f t="shared" si="558"/>
        <v>|Lance Bangs|</v>
      </c>
      <c r="U4452" s="14" t="str">
        <f t="shared" si="559"/>
        <v>|Marc Maron|</v>
      </c>
    </row>
    <row r="4453" spans="1:21">
      <c r="A4453" s="14" t="s">
        <v>20841</v>
      </c>
      <c r="B4453" s="14" t="s">
        <v>48</v>
      </c>
      <c r="C4453" s="14" t="s">
        <v>20842</v>
      </c>
      <c r="D4453" s="14" t="s">
        <v>11132</v>
      </c>
      <c r="E4453" s="14" t="s">
        <v>20843</v>
      </c>
      <c r="F4453" s="14" t="s">
        <v>116</v>
      </c>
      <c r="G4453" s="26">
        <v>43405</v>
      </c>
      <c r="H4453" s="14">
        <v>2008</v>
      </c>
      <c r="I4453" s="14" t="s">
        <v>360</v>
      </c>
      <c r="J4453" s="14" t="s">
        <v>1476</v>
      </c>
      <c r="K4453" s="14" t="s">
        <v>475</v>
      </c>
      <c r="L4453" s="14" t="s">
        <v>20844</v>
      </c>
      <c r="M4453" s="14">
        <f t="shared" si="552"/>
        <v>2018</v>
      </c>
      <c r="N4453" s="14">
        <f t="shared" si="553"/>
        <v>11</v>
      </c>
      <c r="O4453" s="14" t="str">
        <f>IFERROR(VLOOKUP(I4453,Lists!$F$2:$G$16,2,FALSE()),"Not Rated")</f>
        <v>Adults</v>
      </c>
      <c r="P4453" s="14">
        <f t="shared" si="554"/>
        <v>135</v>
      </c>
      <c r="Q4453" s="14" t="str">
        <f t="shared" si="555"/>
        <v>India</v>
      </c>
      <c r="R4453" s="14" t="str">
        <f t="shared" si="556"/>
        <v>|India|</v>
      </c>
      <c r="S4453" s="14" t="str">
        <f t="shared" si="557"/>
        <v>|Dramas|International Movies|</v>
      </c>
      <c r="T4453" s="14" t="str">
        <f t="shared" si="558"/>
        <v>|Nishikant Kamat|</v>
      </c>
      <c r="U4453" s="14" t="str">
        <f t="shared" si="559"/>
        <v>|Madhavan|Irrfan Khan|Soha Ali Khan|Paresh Rawal|Kay Kay Menon|Anand Goradia|Vijay Maurya|Vibhavari Deshpande|Santosh Juvekar|Kamlesh Sawant|</v>
      </c>
    </row>
    <row r="4454" spans="1:21">
      <c r="A4454" s="14" t="s">
        <v>20845</v>
      </c>
      <c r="B4454" s="14" t="s">
        <v>48</v>
      </c>
      <c r="C4454" s="14" t="s">
        <v>20846</v>
      </c>
      <c r="D4454" s="14" t="s">
        <v>20847</v>
      </c>
      <c r="E4454" s="14" t="s">
        <v>20848</v>
      </c>
      <c r="F4454" s="14" t="s">
        <v>116</v>
      </c>
      <c r="G4454" s="26">
        <v>43405</v>
      </c>
      <c r="H4454" s="14">
        <v>2014</v>
      </c>
      <c r="I4454" s="14" t="s">
        <v>361</v>
      </c>
      <c r="J4454" s="14" t="s">
        <v>1929</v>
      </c>
      <c r="K4454" s="14" t="s">
        <v>554</v>
      </c>
      <c r="L4454" s="14" t="s">
        <v>20849</v>
      </c>
      <c r="M4454" s="14">
        <f t="shared" si="552"/>
        <v>2018</v>
      </c>
      <c r="N4454" s="14">
        <f t="shared" si="553"/>
        <v>11</v>
      </c>
      <c r="O4454" s="14" t="str">
        <f>IFERROR(VLOOKUP(I4454,Lists!$F$2:$G$16,2,FALSE()),"Not Rated")</f>
        <v>Teens</v>
      </c>
      <c r="P4454" s="14">
        <f t="shared" si="554"/>
        <v>139</v>
      </c>
      <c r="Q4454" s="14" t="str">
        <f t="shared" si="555"/>
        <v>India</v>
      </c>
      <c r="R4454" s="14" t="str">
        <f t="shared" si="556"/>
        <v>|India|</v>
      </c>
      <c r="S4454" s="14" t="str">
        <f t="shared" si="557"/>
        <v>|Comedies|International Movies|Music &amp; Musicals|</v>
      </c>
      <c r="T4454" s="14" t="str">
        <f t="shared" si="558"/>
        <v>|Navinder Pal Singh|</v>
      </c>
      <c r="U4454" s="14" t="str">
        <f t="shared" si="559"/>
        <v>|Roshan Prince|Jassi Gill|Simran Kaur Mundi|Bharti Singh|Anshu Sawhney|Hobby Dhaliwal|Sunita Dhir|Minto|Manoj Sabarwal|Sunny Gill|</v>
      </c>
    </row>
    <row r="4455" spans="1:21">
      <c r="A4455" s="14" t="s">
        <v>20850</v>
      </c>
      <c r="B4455" s="14" t="s">
        <v>48</v>
      </c>
      <c r="C4455" s="14" t="s">
        <v>20851</v>
      </c>
      <c r="D4455" s="14" t="s">
        <v>20705</v>
      </c>
      <c r="E4455" s="14" t="s">
        <v>20852</v>
      </c>
      <c r="F4455" s="14" t="s">
        <v>116</v>
      </c>
      <c r="G4455" s="26">
        <v>43405</v>
      </c>
      <c r="H4455" s="14">
        <v>2011</v>
      </c>
      <c r="I4455" s="14" t="s">
        <v>360</v>
      </c>
      <c r="J4455" s="14" t="s">
        <v>2675</v>
      </c>
      <c r="K4455" s="14" t="s">
        <v>475</v>
      </c>
      <c r="L4455" s="14" t="s">
        <v>20853</v>
      </c>
      <c r="M4455" s="14">
        <f t="shared" si="552"/>
        <v>2018</v>
      </c>
      <c r="N4455" s="14">
        <f t="shared" si="553"/>
        <v>11</v>
      </c>
      <c r="O4455" s="14" t="str">
        <f>IFERROR(VLOOKUP(I4455,Lists!$F$2:$G$16,2,FALSE()),"Not Rated")</f>
        <v>Adults</v>
      </c>
      <c r="P4455" s="14">
        <f t="shared" si="554"/>
        <v>131</v>
      </c>
      <c r="Q4455" s="14" t="str">
        <f t="shared" si="555"/>
        <v>India</v>
      </c>
      <c r="R4455" s="14" t="str">
        <f t="shared" si="556"/>
        <v>|India|</v>
      </c>
      <c r="S4455" s="14" t="str">
        <f t="shared" si="557"/>
        <v>|Dramas|International Movies|</v>
      </c>
      <c r="T4455" s="14" t="str">
        <f t="shared" si="558"/>
        <v>|Raj Kumar Gupta|</v>
      </c>
      <c r="U4455" s="14" t="str">
        <f t="shared" si="559"/>
        <v>|Rani Mukerji|Vidya Balan|Myra Karn|Neil Bhoopalam|Rajesh Sharma|Mohammed Zeeshan Ayyub|Bubbles Sabharwal|Satyadeep Misra|Yogendra Tikku|Geeta Sudan|</v>
      </c>
    </row>
    <row r="4456" spans="1:21">
      <c r="A4456" s="14" t="s">
        <v>20854</v>
      </c>
      <c r="B4456" s="14" t="s">
        <v>48</v>
      </c>
      <c r="C4456" s="14" t="s">
        <v>20855</v>
      </c>
      <c r="D4456" s="14" t="s">
        <v>1513</v>
      </c>
      <c r="E4456" s="14" t="s">
        <v>20856</v>
      </c>
      <c r="F4456" s="14" t="s">
        <v>116</v>
      </c>
      <c r="G4456" s="26">
        <v>43405</v>
      </c>
      <c r="H4456" s="14">
        <v>2008</v>
      </c>
      <c r="I4456" s="14" t="s">
        <v>361</v>
      </c>
      <c r="J4456" s="14" t="s">
        <v>1062</v>
      </c>
      <c r="K4456" s="14" t="s">
        <v>834</v>
      </c>
      <c r="L4456" s="14" t="s">
        <v>20857</v>
      </c>
      <c r="M4456" s="14">
        <f t="shared" si="552"/>
        <v>2018</v>
      </c>
      <c r="N4456" s="14">
        <f t="shared" si="553"/>
        <v>11</v>
      </c>
      <c r="O4456" s="14" t="str">
        <f>IFERROR(VLOOKUP(I4456,Lists!$F$2:$G$16,2,FALSE()),"Not Rated")</f>
        <v>Teens</v>
      </c>
      <c r="P4456" s="14">
        <f t="shared" si="554"/>
        <v>118</v>
      </c>
      <c r="Q4456" s="14" t="str">
        <f t="shared" si="555"/>
        <v>India</v>
      </c>
      <c r="R4456" s="14" t="str">
        <f t="shared" si="556"/>
        <v>|India|</v>
      </c>
      <c r="S4456" s="14" t="str">
        <f t="shared" si="557"/>
        <v>|Comedies|Dramas|International Movies|</v>
      </c>
      <c r="T4456" s="14" t="str">
        <f t="shared" si="558"/>
        <v>|Dibakar Banerjee|</v>
      </c>
      <c r="U4456" s="14" t="str">
        <f t="shared" si="559"/>
        <v>|Abhay Deol|Paresh Rawal|Neetu Chandra|Archana Puran Singh|Manu Rishi Chadha|Richa Chadda|Anurag Arora|Rajender Sethi|Manjot Singh|Chandan Anand|</v>
      </c>
    </row>
    <row r="4457" spans="1:21">
      <c r="A4457" s="14" t="s">
        <v>20858</v>
      </c>
      <c r="B4457" s="14" t="s">
        <v>48</v>
      </c>
      <c r="C4457" s="14" t="s">
        <v>20859</v>
      </c>
      <c r="D4457" s="14" t="s">
        <v>9778</v>
      </c>
      <c r="E4457" s="14" t="s">
        <v>20860</v>
      </c>
      <c r="F4457" s="14" t="s">
        <v>116</v>
      </c>
      <c r="G4457" s="26">
        <v>43405</v>
      </c>
      <c r="H4457" s="14">
        <v>2010</v>
      </c>
      <c r="I4457" s="14" t="s">
        <v>361</v>
      </c>
      <c r="J4457" s="14" t="s">
        <v>1399</v>
      </c>
      <c r="K4457" s="14" t="s">
        <v>612</v>
      </c>
      <c r="L4457" s="14" t="s">
        <v>20861</v>
      </c>
      <c r="M4457" s="14">
        <f t="shared" si="552"/>
        <v>2018</v>
      </c>
      <c r="N4457" s="14">
        <f t="shared" si="553"/>
        <v>11</v>
      </c>
      <c r="O4457" s="14" t="str">
        <f>IFERROR(VLOOKUP(I4457,Lists!$F$2:$G$16,2,FALSE()),"Not Rated")</f>
        <v>Teens</v>
      </c>
      <c r="P4457" s="14">
        <f t="shared" si="554"/>
        <v>129</v>
      </c>
      <c r="Q4457" s="14" t="str">
        <f t="shared" si="555"/>
        <v>India</v>
      </c>
      <c r="R4457" s="14" t="str">
        <f t="shared" si="556"/>
        <v>|India|</v>
      </c>
      <c r="S4457" s="14" t="str">
        <f t="shared" si="557"/>
        <v>|Action &amp; Adventure|Dramas|International Movies|</v>
      </c>
      <c r="T4457" s="14" t="str">
        <f t="shared" si="558"/>
        <v>|Tigmanshu Dhulia|</v>
      </c>
      <c r="U4457" s="14" t="str">
        <f t="shared" si="559"/>
        <v>|Irrfan Khan|Mahie Gill|Rajendra Gupta|Brijendra Kala|Jahangir Khan|Vipin Sharma|Zakir Hussain|</v>
      </c>
    </row>
    <row r="4458" spans="1:21">
      <c r="A4458" s="14" t="s">
        <v>20862</v>
      </c>
      <c r="B4458" s="14" t="s">
        <v>48</v>
      </c>
      <c r="C4458" s="14" t="s">
        <v>20863</v>
      </c>
      <c r="D4458" s="14" t="s">
        <v>20864</v>
      </c>
      <c r="E4458" s="14" t="s">
        <v>20865</v>
      </c>
      <c r="F4458" s="14" t="s">
        <v>116</v>
      </c>
      <c r="G4458" s="26">
        <v>43405</v>
      </c>
      <c r="H4458" s="14">
        <v>2014</v>
      </c>
      <c r="I4458" s="14" t="s">
        <v>361</v>
      </c>
      <c r="J4458" s="14" t="s">
        <v>2675</v>
      </c>
      <c r="K4458" s="14" t="s">
        <v>605</v>
      </c>
      <c r="L4458" s="14" t="s">
        <v>20866</v>
      </c>
      <c r="M4458" s="14">
        <f t="shared" si="552"/>
        <v>2018</v>
      </c>
      <c r="N4458" s="14">
        <f t="shared" si="553"/>
        <v>11</v>
      </c>
      <c r="O4458" s="14" t="str">
        <f>IFERROR(VLOOKUP(I4458,Lists!$F$2:$G$16,2,FALSE()),"Not Rated")</f>
        <v>Teens</v>
      </c>
      <c r="P4458" s="14">
        <f t="shared" si="554"/>
        <v>131</v>
      </c>
      <c r="Q4458" s="14" t="str">
        <f t="shared" si="555"/>
        <v>India</v>
      </c>
      <c r="R4458" s="14" t="str">
        <f t="shared" si="556"/>
        <v>|India|</v>
      </c>
      <c r="S4458" s="14" t="str">
        <f t="shared" si="557"/>
        <v>|Dramas|International Movies|Thrillers|</v>
      </c>
      <c r="T4458" s="14" t="str">
        <f t="shared" si="558"/>
        <v>|Kunal Deshmukh|</v>
      </c>
      <c r="U4458" s="14" t="str">
        <f t="shared" si="559"/>
        <v>|Emraan Hashmi|Humaima Malik|Paresh Rawal|Kay Kay Menon|Deepak Tijori|Prachi Shah|Mohammed Zeeshan Ayyub|</v>
      </c>
    </row>
    <row r="4459" spans="1:21">
      <c r="A4459" s="14" t="s">
        <v>20867</v>
      </c>
      <c r="B4459" s="14" t="s">
        <v>48</v>
      </c>
      <c r="C4459" s="14" t="s">
        <v>20868</v>
      </c>
      <c r="D4459" s="14" t="s">
        <v>7259</v>
      </c>
      <c r="E4459" s="14" t="s">
        <v>20869</v>
      </c>
      <c r="F4459" s="14" t="s">
        <v>116</v>
      </c>
      <c r="G4459" s="26">
        <v>43405</v>
      </c>
      <c r="H4459" s="14">
        <v>2013</v>
      </c>
      <c r="I4459" s="14" t="s">
        <v>361</v>
      </c>
      <c r="J4459" s="14" t="s">
        <v>9626</v>
      </c>
      <c r="K4459" s="14" t="s">
        <v>1527</v>
      </c>
      <c r="L4459" s="14" t="s">
        <v>20870</v>
      </c>
      <c r="M4459" s="14">
        <f t="shared" si="552"/>
        <v>2018</v>
      </c>
      <c r="N4459" s="14">
        <f t="shared" si="553"/>
        <v>11</v>
      </c>
      <c r="O4459" s="14" t="str">
        <f>IFERROR(VLOOKUP(I4459,Lists!$F$2:$G$16,2,FALSE()),"Not Rated")</f>
        <v>Teens</v>
      </c>
      <c r="P4459" s="14">
        <f t="shared" si="554"/>
        <v>146</v>
      </c>
      <c r="Q4459" s="14" t="str">
        <f t="shared" si="555"/>
        <v>India</v>
      </c>
      <c r="R4459" s="14" t="str">
        <f t="shared" si="556"/>
        <v>|India|</v>
      </c>
      <c r="S4459" s="14" t="str">
        <f t="shared" si="557"/>
        <v>|Dramas|International Movies|Music &amp; Musicals|</v>
      </c>
      <c r="T4459" s="14" t="str">
        <f t="shared" si="558"/>
        <v>|Prakash Jha|</v>
      </c>
      <c r="U4459" s="14" t="str">
        <f t="shared" si="559"/>
        <v>|Kareena Kapoor|Amitabh Bachchan|Ajay Devgn|Arjun Rampal|Amrita Rao|Manoj Bajpayee|Vipin Sharma|Anjali Patil|</v>
      </c>
    </row>
    <row r="4460" spans="1:21">
      <c r="A4460" s="14" t="s">
        <v>20871</v>
      </c>
      <c r="B4460" s="14" t="s">
        <v>48</v>
      </c>
      <c r="C4460" s="14" t="s">
        <v>20872</v>
      </c>
      <c r="D4460" s="14" t="s">
        <v>20873</v>
      </c>
      <c r="E4460" s="14" t="s">
        <v>20874</v>
      </c>
      <c r="F4460" s="14" t="s">
        <v>116</v>
      </c>
      <c r="G4460" s="26">
        <v>43405</v>
      </c>
      <c r="H4460" s="14">
        <v>2013</v>
      </c>
      <c r="I4460" s="14" t="s">
        <v>361</v>
      </c>
      <c r="J4460" s="14" t="s">
        <v>2442</v>
      </c>
      <c r="K4460" s="14" t="s">
        <v>554</v>
      </c>
      <c r="L4460" s="14" t="s">
        <v>20875</v>
      </c>
      <c r="M4460" s="14">
        <f t="shared" si="552"/>
        <v>2018</v>
      </c>
      <c r="N4460" s="14">
        <f t="shared" si="553"/>
        <v>11</v>
      </c>
      <c r="O4460" s="14" t="str">
        <f>IFERROR(VLOOKUP(I4460,Lists!$F$2:$G$16,2,FALSE()),"Not Rated")</f>
        <v>Teens</v>
      </c>
      <c r="P4460" s="14">
        <f t="shared" si="554"/>
        <v>123</v>
      </c>
      <c r="Q4460" s="14" t="str">
        <f t="shared" si="555"/>
        <v>India</v>
      </c>
      <c r="R4460" s="14" t="str">
        <f t="shared" si="556"/>
        <v>|India|</v>
      </c>
      <c r="S4460" s="14" t="str">
        <f t="shared" si="557"/>
        <v>|Comedies|International Movies|Music &amp; Musicals|</v>
      </c>
      <c r="T4460" s="14" t="str">
        <f t="shared" si="558"/>
        <v>|R. Kannan|</v>
      </c>
      <c r="U4460" s="14" t="str">
        <f t="shared" si="559"/>
        <v>|Arya|Anjali|Hansika Motwani|Santhanam|Premgi Amaren|Nasser|</v>
      </c>
    </row>
    <row r="4461" spans="1:21">
      <c r="A4461" s="14" t="s">
        <v>20876</v>
      </c>
      <c r="B4461" s="14" t="s">
        <v>48</v>
      </c>
      <c r="C4461" s="14" t="s">
        <v>20877</v>
      </c>
      <c r="D4461" s="14" t="s">
        <v>20878</v>
      </c>
      <c r="E4461" s="14" t="s">
        <v>20879</v>
      </c>
      <c r="F4461" s="14" t="s">
        <v>116</v>
      </c>
      <c r="G4461" s="26">
        <v>43405</v>
      </c>
      <c r="H4461" s="14">
        <v>2014</v>
      </c>
      <c r="I4461" s="14" t="s">
        <v>361</v>
      </c>
      <c r="J4461" s="14" t="s">
        <v>2206</v>
      </c>
      <c r="K4461" s="14" t="s">
        <v>605</v>
      </c>
      <c r="L4461" s="14" t="s">
        <v>20880</v>
      </c>
      <c r="M4461" s="14">
        <f t="shared" si="552"/>
        <v>2018</v>
      </c>
      <c r="N4461" s="14">
        <f t="shared" si="553"/>
        <v>11</v>
      </c>
      <c r="O4461" s="14" t="str">
        <f>IFERROR(VLOOKUP(I4461,Lists!$F$2:$G$16,2,FALSE()),"Not Rated")</f>
        <v>Teens</v>
      </c>
      <c r="P4461" s="14">
        <f t="shared" si="554"/>
        <v>141</v>
      </c>
      <c r="Q4461" s="14" t="str">
        <f t="shared" si="555"/>
        <v>India</v>
      </c>
      <c r="R4461" s="14" t="str">
        <f t="shared" si="556"/>
        <v>|India|</v>
      </c>
      <c r="S4461" s="14" t="str">
        <f t="shared" si="557"/>
        <v>|Dramas|International Movies|Thrillers|</v>
      </c>
      <c r="T4461" s="14" t="str">
        <f t="shared" si="558"/>
        <v>|Gaurav Narayanan|</v>
      </c>
      <c r="U4461" s="14" t="str">
        <f t="shared" si="559"/>
        <v>|Vikram Prabhu|Sathyaraj|Monal Gajjar|Sathish|Erode Mahesh|Gaurav Narayanan|</v>
      </c>
    </row>
    <row r="4462" spans="1:21">
      <c r="A4462" s="14" t="s">
        <v>20881</v>
      </c>
      <c r="B4462" s="14" t="s">
        <v>48</v>
      </c>
      <c r="C4462" s="14" t="s">
        <v>20882</v>
      </c>
      <c r="D4462" s="14" t="s">
        <v>20883</v>
      </c>
      <c r="E4462" s="14" t="s">
        <v>20884</v>
      </c>
      <c r="F4462" s="14" t="s">
        <v>115</v>
      </c>
      <c r="G4462" s="26">
        <v>43405</v>
      </c>
      <c r="H4462" s="14">
        <v>2015</v>
      </c>
      <c r="I4462" s="14" t="s">
        <v>360</v>
      </c>
      <c r="J4462" s="14" t="s">
        <v>730</v>
      </c>
      <c r="K4462" s="14" t="s">
        <v>261</v>
      </c>
      <c r="L4462" s="14" t="s">
        <v>20885</v>
      </c>
      <c r="M4462" s="14">
        <f t="shared" si="552"/>
        <v>2018</v>
      </c>
      <c r="N4462" s="14">
        <f t="shared" si="553"/>
        <v>11</v>
      </c>
      <c r="O4462" s="14" t="str">
        <f>IFERROR(VLOOKUP(I4462,Lists!$F$2:$G$16,2,FALSE()),"Not Rated")</f>
        <v>Adults</v>
      </c>
      <c r="P4462" s="14">
        <f t="shared" si="554"/>
        <v>93</v>
      </c>
      <c r="Q4462" s="14" t="str">
        <f t="shared" si="555"/>
        <v>United States</v>
      </c>
      <c r="R4462" s="14" t="str">
        <f t="shared" si="556"/>
        <v>|United States|</v>
      </c>
      <c r="S4462" s="14" t="str">
        <f t="shared" si="557"/>
        <v>|Stand-Up Comedy|</v>
      </c>
      <c r="T4462" s="14" t="str">
        <f t="shared" si="558"/>
        <v>|Kevin Layne|</v>
      </c>
      <c r="U4462" s="14" t="str">
        <f t="shared" si="559"/>
        <v>|Sommore|</v>
      </c>
    </row>
    <row r="4463" spans="1:21">
      <c r="A4463" s="14" t="s">
        <v>20886</v>
      </c>
      <c r="B4463" s="14" t="s">
        <v>49</v>
      </c>
      <c r="C4463" s="14" t="s">
        <v>20887</v>
      </c>
      <c r="D4463" s="14" t="s">
        <v>117</v>
      </c>
      <c r="E4463" s="14" t="s">
        <v>20888</v>
      </c>
      <c r="F4463" s="14" t="s">
        <v>117</v>
      </c>
      <c r="G4463" s="26">
        <v>43405</v>
      </c>
      <c r="H4463" s="14">
        <v>2012</v>
      </c>
      <c r="I4463" s="14" t="s">
        <v>362</v>
      </c>
      <c r="J4463" s="14" t="s">
        <v>105</v>
      </c>
      <c r="K4463" s="14" t="s">
        <v>451</v>
      </c>
      <c r="L4463" s="14" t="s">
        <v>20889</v>
      </c>
      <c r="M4463" s="14">
        <f t="shared" si="552"/>
        <v>2018</v>
      </c>
      <c r="N4463" s="14">
        <f t="shared" si="553"/>
        <v>11</v>
      </c>
      <c r="O4463" s="14" t="str">
        <f>IFERROR(VLOOKUP(I4463,Lists!$F$2:$G$16,2,FALSE()),"Not Rated")</f>
        <v>Older Kids</v>
      </c>
      <c r="P4463" s="14">
        <f t="shared" si="554"/>
        <v>1</v>
      </c>
      <c r="Q4463" s="14" t="str">
        <f t="shared" si="555"/>
        <v>Unknown</v>
      </c>
      <c r="R4463" s="14" t="str">
        <f t="shared" si="556"/>
        <v>|Unknown|</v>
      </c>
      <c r="S4463" s="14" t="str">
        <f t="shared" si="557"/>
        <v>|British TV Shows|Reality TV|</v>
      </c>
      <c r="T4463" s="14" t="str">
        <f t="shared" si="558"/>
        <v>|Unknown|</v>
      </c>
      <c r="U4463" s="14" t="str">
        <f t="shared" si="559"/>
        <v>|Paul Hollywood|Mary Berry|Mel Giedroyc|Sue Perkins|</v>
      </c>
    </row>
    <row r="4464" spans="1:21">
      <c r="A4464" s="14" t="s">
        <v>20890</v>
      </c>
      <c r="B4464" s="14" t="s">
        <v>48</v>
      </c>
      <c r="C4464" s="14" t="s">
        <v>20891</v>
      </c>
      <c r="D4464" s="14" t="s">
        <v>20892</v>
      </c>
      <c r="E4464" s="14" t="s">
        <v>20893</v>
      </c>
      <c r="F4464" s="14" t="s">
        <v>115</v>
      </c>
      <c r="G4464" s="26">
        <v>43405</v>
      </c>
      <c r="H4464" s="14">
        <v>2017</v>
      </c>
      <c r="I4464" s="14" t="s">
        <v>360</v>
      </c>
      <c r="J4464" s="14" t="s">
        <v>436</v>
      </c>
      <c r="K4464" s="14" t="s">
        <v>1348</v>
      </c>
      <c r="L4464" s="14" t="s">
        <v>20894</v>
      </c>
      <c r="M4464" s="14">
        <f t="shared" si="552"/>
        <v>2018</v>
      </c>
      <c r="N4464" s="14">
        <f t="shared" si="553"/>
        <v>11</v>
      </c>
      <c r="O4464" s="14" t="str">
        <f>IFERROR(VLOOKUP(I4464,Lists!$F$2:$G$16,2,FALSE()),"Not Rated")</f>
        <v>Adults</v>
      </c>
      <c r="P4464" s="14">
        <f t="shared" si="554"/>
        <v>91</v>
      </c>
      <c r="Q4464" s="14" t="str">
        <f t="shared" si="555"/>
        <v>United States</v>
      </c>
      <c r="R4464" s="14" t="str">
        <f t="shared" si="556"/>
        <v>|United States|</v>
      </c>
      <c r="S4464" s="14" t="str">
        <f t="shared" si="557"/>
        <v>|Documentaries|LGBTQ Movies|</v>
      </c>
      <c r="T4464" s="14" t="str">
        <f t="shared" si="558"/>
        <v>|Jennifer M. Kroot|</v>
      </c>
      <c r="U4464" s="14" t="str">
        <f t="shared" si="559"/>
        <v>|Armistead Maupin|Neil Gaiman|Laura Linney|Ian McKellen|Amy Tan|Margaret Cho|Jonathan Groff|Amanda Palmer|</v>
      </c>
    </row>
    <row r="4465" spans="1:21">
      <c r="A4465" s="14" t="s">
        <v>20895</v>
      </c>
      <c r="B4465" s="14" t="s">
        <v>48</v>
      </c>
      <c r="C4465" s="14" t="s">
        <v>20896</v>
      </c>
      <c r="D4465" s="14" t="s">
        <v>20897</v>
      </c>
      <c r="E4465" s="14" t="s">
        <v>20898</v>
      </c>
      <c r="F4465" s="14" t="s">
        <v>140</v>
      </c>
      <c r="G4465" s="26">
        <v>43405</v>
      </c>
      <c r="H4465" s="14">
        <v>2016</v>
      </c>
      <c r="I4465" s="14" t="s">
        <v>360</v>
      </c>
      <c r="J4465" s="14" t="s">
        <v>574</v>
      </c>
      <c r="K4465" s="14" t="s">
        <v>444</v>
      </c>
      <c r="L4465" s="14" t="s">
        <v>20899</v>
      </c>
      <c r="M4465" s="14">
        <f t="shared" si="552"/>
        <v>2018</v>
      </c>
      <c r="N4465" s="14">
        <f t="shared" si="553"/>
        <v>11</v>
      </c>
      <c r="O4465" s="14" t="str">
        <f>IFERROR(VLOOKUP(I4465,Lists!$F$2:$G$16,2,FALSE()),"Not Rated")</f>
        <v>Adults</v>
      </c>
      <c r="P4465" s="14">
        <f t="shared" si="554"/>
        <v>106</v>
      </c>
      <c r="Q4465" s="14" t="str">
        <f t="shared" si="555"/>
        <v>South Africa</v>
      </c>
      <c r="R4465" s="14" t="str">
        <f t="shared" si="556"/>
        <v>|South Africa|</v>
      </c>
      <c r="S4465" s="14" t="str">
        <f t="shared" si="557"/>
        <v>|Dramas|Independent Movies|International Movies|</v>
      </c>
      <c r="T4465" s="14" t="str">
        <f t="shared" si="558"/>
        <v>|Akin Omotoso|</v>
      </c>
      <c r="U4465" s="14" t="str">
        <f t="shared" si="559"/>
        <v>|Mncedisi Shabangu|Sihle Xaba|Sibusiso Msimang|Zimkhitha Nyoka|Warren Masemola|Nomonde Mbusi|Azwile Chamane|Harriet Lenabe|</v>
      </c>
    </row>
    <row r="4466" spans="1:21">
      <c r="A4466" s="14" t="s">
        <v>20900</v>
      </c>
      <c r="B4466" s="14" t="s">
        <v>48</v>
      </c>
      <c r="C4466" s="14" t="s">
        <v>20901</v>
      </c>
      <c r="D4466" s="14" t="s">
        <v>8459</v>
      </c>
      <c r="E4466" s="14" t="s">
        <v>20902</v>
      </c>
      <c r="F4466" s="14" t="s">
        <v>116</v>
      </c>
      <c r="G4466" s="26">
        <v>43405</v>
      </c>
      <c r="H4466" s="14">
        <v>2008</v>
      </c>
      <c r="I4466" s="14" t="s">
        <v>361</v>
      </c>
      <c r="J4466" s="14" t="s">
        <v>2675</v>
      </c>
      <c r="K4466" s="14" t="s">
        <v>834</v>
      </c>
      <c r="L4466" s="14" t="s">
        <v>20903</v>
      </c>
      <c r="M4466" s="14">
        <f t="shared" si="552"/>
        <v>2018</v>
      </c>
      <c r="N4466" s="14">
        <f t="shared" si="553"/>
        <v>11</v>
      </c>
      <c r="O4466" s="14" t="str">
        <f>IFERROR(VLOOKUP(I4466,Lists!$F$2:$G$16,2,FALSE()),"Not Rated")</f>
        <v>Teens</v>
      </c>
      <c r="P4466" s="14">
        <f t="shared" si="554"/>
        <v>131</v>
      </c>
      <c r="Q4466" s="14" t="str">
        <f t="shared" si="555"/>
        <v>India</v>
      </c>
      <c r="R4466" s="14" t="str">
        <f t="shared" si="556"/>
        <v>|India|</v>
      </c>
      <c r="S4466" s="14" t="str">
        <f t="shared" si="557"/>
        <v>|Comedies|Dramas|International Movies|</v>
      </c>
      <c r="T4466" s="14" t="str">
        <f t="shared" si="558"/>
        <v>|Shyam Benegal|</v>
      </c>
      <c r="U4466" s="14" t="str">
        <f t="shared" si="559"/>
        <v>|Shreyas Talpade|Amrita Rao|Ravi Kishan|Ila Arun|Rajeshwari Sachdev|Divya Dutta|Yashpal Sharma|Ravi Jhankal|Lalit Mohan Tiwari|</v>
      </c>
    </row>
    <row r="4467" spans="1:21">
      <c r="A4467" s="14" t="s">
        <v>20904</v>
      </c>
      <c r="B4467" s="14" t="s">
        <v>48</v>
      </c>
      <c r="C4467" s="14" t="s">
        <v>20905</v>
      </c>
      <c r="D4467" s="14" t="s">
        <v>117</v>
      </c>
      <c r="E4467" s="14" t="s">
        <v>20906</v>
      </c>
      <c r="F4467" s="14" t="s">
        <v>116</v>
      </c>
      <c r="G4467" s="26">
        <v>43405</v>
      </c>
      <c r="H4467" s="14">
        <v>2014</v>
      </c>
      <c r="I4467" s="14" t="s">
        <v>362</v>
      </c>
      <c r="J4467" s="14" t="s">
        <v>739</v>
      </c>
      <c r="K4467" s="14" t="s">
        <v>1034</v>
      </c>
      <c r="L4467" s="14" t="s">
        <v>20907</v>
      </c>
      <c r="M4467" s="14">
        <f t="shared" si="552"/>
        <v>2018</v>
      </c>
      <c r="N4467" s="14">
        <f t="shared" si="553"/>
        <v>11</v>
      </c>
      <c r="O4467" s="14" t="str">
        <f>IFERROR(VLOOKUP(I4467,Lists!$F$2:$G$16,2,FALSE()),"Not Rated")</f>
        <v>Older Kids</v>
      </c>
      <c r="P4467" s="14">
        <f t="shared" si="554"/>
        <v>95</v>
      </c>
      <c r="Q4467" s="14" t="str">
        <f t="shared" si="555"/>
        <v>India</v>
      </c>
      <c r="R4467" s="14" t="str">
        <f t="shared" si="556"/>
        <v>|India|</v>
      </c>
      <c r="S4467" s="14" t="str">
        <f t="shared" si="557"/>
        <v>|Comedies|Dramas|Independent Movies|</v>
      </c>
      <c r="T4467" s="14" t="str">
        <f t="shared" si="558"/>
        <v>|Unknown|</v>
      </c>
      <c r="U4467" s="14" t="str">
        <f t="shared" si="559"/>
        <v>|Amit Sial|Yoshika Verma|Anshuman Jha|Asif Basra|Suruchi Aulakh|</v>
      </c>
    </row>
    <row r="4468" spans="1:21">
      <c r="A4468" s="14" t="s">
        <v>20908</v>
      </c>
      <c r="B4468" s="14" t="s">
        <v>48</v>
      </c>
      <c r="C4468" s="14" t="s">
        <v>20909</v>
      </c>
      <c r="D4468" s="14" t="s">
        <v>5378</v>
      </c>
      <c r="E4468" s="14" t="s">
        <v>20910</v>
      </c>
      <c r="F4468" s="14" t="s">
        <v>116</v>
      </c>
      <c r="G4468" s="26">
        <v>43405</v>
      </c>
      <c r="H4468" s="14">
        <v>2011</v>
      </c>
      <c r="I4468" s="14" t="s">
        <v>367</v>
      </c>
      <c r="J4468" s="14" t="s">
        <v>457</v>
      </c>
      <c r="K4468" s="14" t="s">
        <v>982</v>
      </c>
      <c r="L4468" s="14" t="s">
        <v>20911</v>
      </c>
      <c r="M4468" s="14">
        <f t="shared" si="552"/>
        <v>2018</v>
      </c>
      <c r="N4468" s="14">
        <f t="shared" si="553"/>
        <v>11</v>
      </c>
      <c r="O4468" s="14" t="str">
        <f>IFERROR(VLOOKUP(I4468,Lists!$F$2:$G$16,2,FALSE()),"Not Rated")</f>
        <v>Older Kids</v>
      </c>
      <c r="P4468" s="14">
        <f t="shared" si="554"/>
        <v>104</v>
      </c>
      <c r="Q4468" s="14" t="str">
        <f t="shared" si="555"/>
        <v>India</v>
      </c>
      <c r="R4468" s="14" t="str">
        <f t="shared" si="556"/>
        <v>|India|</v>
      </c>
      <c r="S4468" s="14" t="str">
        <f t="shared" si="557"/>
        <v>|Children &amp; Family Movies|Dramas|</v>
      </c>
      <c r="T4468" s="14" t="str">
        <f t="shared" si="558"/>
        <v>|Satyajit Bhatkal|</v>
      </c>
      <c r="U4468" s="14" t="str">
        <f t="shared" si="559"/>
        <v>|Darsheel Safary|Anupam Kher|Manjari Fadnis|Tinnu Anand|Sheeba Chaddha|S.M. Zaheer|Aayam Mehta|Gargi Datar|Jai Vyas|</v>
      </c>
    </row>
    <row r="4469" spans="1:21">
      <c r="A4469" s="14" t="s">
        <v>20912</v>
      </c>
      <c r="B4469" s="14" t="s">
        <v>48</v>
      </c>
      <c r="C4469" s="14" t="s">
        <v>20913</v>
      </c>
      <c r="D4469" s="14" t="s">
        <v>20914</v>
      </c>
      <c r="E4469" s="14" t="s">
        <v>20915</v>
      </c>
      <c r="F4469" s="14" t="s">
        <v>16406</v>
      </c>
      <c r="G4469" s="26">
        <v>43404</v>
      </c>
      <c r="H4469" s="14">
        <v>2018</v>
      </c>
      <c r="I4469" s="14" t="s">
        <v>360</v>
      </c>
      <c r="J4469" s="14" t="s">
        <v>3165</v>
      </c>
      <c r="K4469" s="14" t="s">
        <v>605</v>
      </c>
      <c r="L4469" s="14" t="s">
        <v>20916</v>
      </c>
      <c r="M4469" s="14">
        <f t="shared" si="552"/>
        <v>2018</v>
      </c>
      <c r="N4469" s="14">
        <f t="shared" si="553"/>
        <v>10</v>
      </c>
      <c r="O4469" s="14" t="str">
        <f>IFERROR(VLOOKUP(I4469,Lists!$F$2:$G$16,2,FALSE()),"Not Rated")</f>
        <v>Adults</v>
      </c>
      <c r="P4469" s="14">
        <f t="shared" si="554"/>
        <v>126</v>
      </c>
      <c r="Q4469" s="14" t="str">
        <f t="shared" si="555"/>
        <v>Spain</v>
      </c>
      <c r="R4469" s="14" t="str">
        <f t="shared" si="556"/>
        <v>|Spain|France|</v>
      </c>
      <c r="S4469" s="14" t="str">
        <f t="shared" si="557"/>
        <v>|Dramas|International Movies|Thrillers|</v>
      </c>
      <c r="T4469" s="14" t="str">
        <f t="shared" si="558"/>
        <v>|Dani de la Torre|</v>
      </c>
      <c r="U4469" s="14" t="str">
        <f t="shared" si="559"/>
        <v>|Luis Tosar|Michelle Jenner|Vicente Romero|Manolo Solo|Paco Tous|Adriana Torrebejano|Pep Tosar|Jaime Lorente|Ernesto Alterio|Fernando Cayo|</v>
      </c>
    </row>
    <row r="4470" spans="1:21">
      <c r="A4470" s="14" t="s">
        <v>20917</v>
      </c>
      <c r="B4470" s="14" t="s">
        <v>48</v>
      </c>
      <c r="C4470" s="14" t="s">
        <v>20918</v>
      </c>
      <c r="D4470" s="14" t="s">
        <v>19576</v>
      </c>
      <c r="E4470" s="14" t="s">
        <v>20919</v>
      </c>
      <c r="F4470" s="14" t="s">
        <v>138</v>
      </c>
      <c r="G4470" s="26">
        <v>43404</v>
      </c>
      <c r="H4470" s="14">
        <v>2015</v>
      </c>
      <c r="I4470" s="14" t="s">
        <v>363</v>
      </c>
      <c r="J4470" s="14" t="s">
        <v>1062</v>
      </c>
      <c r="K4470" s="14" t="s">
        <v>475</v>
      </c>
      <c r="L4470" s="14" t="s">
        <v>20920</v>
      </c>
      <c r="M4470" s="14">
        <f t="shared" si="552"/>
        <v>2018</v>
      </c>
      <c r="N4470" s="14">
        <f t="shared" si="553"/>
        <v>10</v>
      </c>
      <c r="O4470" s="14" t="str">
        <f>IFERROR(VLOOKUP(I4470,Lists!$F$2:$G$16,2,FALSE()),"Not Rated")</f>
        <v>Adults</v>
      </c>
      <c r="P4470" s="14">
        <f t="shared" si="554"/>
        <v>118</v>
      </c>
      <c r="Q4470" s="14" t="str">
        <f t="shared" si="555"/>
        <v>Philippines</v>
      </c>
      <c r="R4470" s="14" t="str">
        <f t="shared" si="556"/>
        <v>|Philippines|</v>
      </c>
      <c r="S4470" s="14" t="str">
        <f t="shared" si="557"/>
        <v>|Dramas|International Movies|</v>
      </c>
      <c r="T4470" s="14" t="str">
        <f t="shared" si="558"/>
        <v>|Jerrold Tarog|</v>
      </c>
      <c r="U4470" s="14" t="str">
        <f t="shared" si="559"/>
        <v>|John Arcilla|Mon Confiado|Arron Villaflor|Joem Bascon|Archie Alemania|Art Acuña|Alex Medina|Nonie Buencamino|Lorenz Martinez|Jeffrey Quizon|Alvin Anson|Mylene Dizon|Bing Pimentel|Leo Martinez|Ketchup Eusebio|Ronnie Lazaro|Paulo Avelino|</v>
      </c>
    </row>
    <row r="4471" spans="1:21">
      <c r="A4471" s="14" t="s">
        <v>20921</v>
      </c>
      <c r="B4471" s="14" t="s">
        <v>49</v>
      </c>
      <c r="C4471" s="14" t="s">
        <v>20922</v>
      </c>
      <c r="D4471" s="14" t="s">
        <v>117</v>
      </c>
      <c r="E4471" s="14" t="s">
        <v>20923</v>
      </c>
      <c r="F4471" s="14" t="s">
        <v>121</v>
      </c>
      <c r="G4471" s="26">
        <v>43403</v>
      </c>
      <c r="H4471" s="14">
        <v>2018</v>
      </c>
      <c r="I4471" s="14" t="s">
        <v>360</v>
      </c>
      <c r="J4471" s="14" t="s">
        <v>106</v>
      </c>
      <c r="K4471" s="14" t="s">
        <v>822</v>
      </c>
      <c r="L4471" s="14" t="s">
        <v>20924</v>
      </c>
      <c r="M4471" s="14">
        <f t="shared" si="552"/>
        <v>2018</v>
      </c>
      <c r="N4471" s="14">
        <f t="shared" si="553"/>
        <v>10</v>
      </c>
      <c r="O4471" s="14" t="str">
        <f>IFERROR(VLOOKUP(I4471,Lists!$F$2:$G$16,2,FALSE()),"Not Rated")</f>
        <v>Adults</v>
      </c>
      <c r="P4471" s="14">
        <f t="shared" si="554"/>
        <v>2</v>
      </c>
      <c r="Q4471" s="14" t="str">
        <f t="shared" si="555"/>
        <v>Japan</v>
      </c>
      <c r="R4471" s="14" t="str">
        <f t="shared" si="556"/>
        <v>|Japan|</v>
      </c>
      <c r="S4471" s="14" t="str">
        <f t="shared" si="557"/>
        <v>|Anime Series|International TV Shows|</v>
      </c>
      <c r="T4471" s="14" t="str">
        <f t="shared" si="558"/>
        <v>|Unknown|</v>
      </c>
      <c r="U4471" s="14" t="str">
        <f t="shared" si="559"/>
        <v>|Atsushi Abe|Sakura Tange|Kana Ueda|Hiroshi Kamiya|Noriko Shitaya|Kohsuke Toriumi|Urara Takano|Ai Nonaka|Kunihiko Yasui|Takahiro Mizushima|</v>
      </c>
    </row>
    <row r="4472" spans="1:21">
      <c r="A4472" s="14" t="s">
        <v>20925</v>
      </c>
      <c r="B4472" s="14" t="s">
        <v>48</v>
      </c>
      <c r="C4472" s="14" t="s">
        <v>20926</v>
      </c>
      <c r="D4472" s="14" t="s">
        <v>10894</v>
      </c>
      <c r="E4472" s="14" t="s">
        <v>20927</v>
      </c>
      <c r="F4472" s="14" t="s">
        <v>10896</v>
      </c>
      <c r="G4472" s="26">
        <v>43400</v>
      </c>
      <c r="H4472" s="14">
        <v>2006</v>
      </c>
      <c r="I4472" s="14" t="s">
        <v>361</v>
      </c>
      <c r="J4472" s="14" t="s">
        <v>507</v>
      </c>
      <c r="K4472" s="14" t="s">
        <v>1227</v>
      </c>
      <c r="L4472" s="14" t="s">
        <v>20928</v>
      </c>
      <c r="M4472" s="14">
        <f t="shared" si="552"/>
        <v>2018</v>
      </c>
      <c r="N4472" s="14">
        <f t="shared" si="553"/>
        <v>10</v>
      </c>
      <c r="O4472" s="14" t="str">
        <f>IFERROR(VLOOKUP(I4472,Lists!$F$2:$G$16,2,FALSE()),"Not Rated")</f>
        <v>Teens</v>
      </c>
      <c r="P4472" s="14">
        <f t="shared" si="554"/>
        <v>94</v>
      </c>
      <c r="Q4472" s="14" t="str">
        <f t="shared" si="555"/>
        <v>Hong Kong</v>
      </c>
      <c r="R4472" s="14" t="str">
        <f t="shared" si="556"/>
        <v>|Hong Kong|China|</v>
      </c>
      <c r="S4472" s="14" t="str">
        <f t="shared" si="557"/>
        <v>|Action &amp; Adventure|International Movies|</v>
      </c>
      <c r="T4472" s="14" t="str">
        <f t="shared" si="558"/>
        <v>|Wilson Yip|</v>
      </c>
      <c r="U4472" s="14" t="str">
        <f t="shared" si="559"/>
        <v>|Donnie Yen|Nicholas Tse|Shawn Yue|Dong Jie|Li Xiaoran|Yuen Wah|Chen Kuan Tai|Xing Yu|Vincent Sze|Tommy Yuen|</v>
      </c>
    </row>
    <row r="4473" spans="1:21">
      <c r="A4473" s="14" t="s">
        <v>20929</v>
      </c>
      <c r="B4473" s="14" t="s">
        <v>48</v>
      </c>
      <c r="C4473" s="14" t="s">
        <v>20930</v>
      </c>
      <c r="D4473" s="14" t="s">
        <v>20931</v>
      </c>
      <c r="E4473" s="14" t="s">
        <v>20932</v>
      </c>
      <c r="F4473" s="14" t="s">
        <v>117</v>
      </c>
      <c r="G4473" s="26">
        <v>43399</v>
      </c>
      <c r="H4473" s="14">
        <v>2018</v>
      </c>
      <c r="I4473" s="14" t="s">
        <v>360</v>
      </c>
      <c r="J4473" s="14" t="s">
        <v>713</v>
      </c>
      <c r="K4473" s="14" t="s">
        <v>1527</v>
      </c>
      <c r="L4473" s="14" t="s">
        <v>20933</v>
      </c>
      <c r="M4473" s="14">
        <f t="shared" si="552"/>
        <v>2018</v>
      </c>
      <c r="N4473" s="14">
        <f t="shared" si="553"/>
        <v>10</v>
      </c>
      <c r="O4473" s="14" t="str">
        <f>IFERROR(VLOOKUP(I4473,Lists!$F$2:$G$16,2,FALSE()),"Not Rated")</f>
        <v>Adults</v>
      </c>
      <c r="P4473" s="14">
        <f t="shared" si="554"/>
        <v>100</v>
      </c>
      <c r="Q4473" s="14" t="str">
        <f t="shared" si="555"/>
        <v>Unknown</v>
      </c>
      <c r="R4473" s="14" t="str">
        <f t="shared" si="556"/>
        <v>|Unknown|</v>
      </c>
      <c r="S4473" s="14" t="str">
        <f t="shared" si="557"/>
        <v>|Dramas|International Movies|Music &amp; Musicals|</v>
      </c>
      <c r="T4473" s="14" t="str">
        <f t="shared" si="558"/>
        <v>|Tinge Krishnan|</v>
      </c>
      <c r="U4473" s="14" t="str">
        <f t="shared" si="559"/>
        <v>|Michaela Coel|Arinzé Kene|George MacKay|Ashley Thomas|Joe Dempsie|Ronke Adekoluejo|Luke Norris|Mya Lewis|</v>
      </c>
    </row>
    <row r="4474" spans="1:21">
      <c r="A4474" s="14" t="s">
        <v>20934</v>
      </c>
      <c r="B4474" s="14" t="s">
        <v>48</v>
      </c>
      <c r="C4474" s="14" t="s">
        <v>20935</v>
      </c>
      <c r="D4474" s="14" t="s">
        <v>20936</v>
      </c>
      <c r="E4474" s="14" t="s">
        <v>20937</v>
      </c>
      <c r="F4474" s="14" t="s">
        <v>20938</v>
      </c>
      <c r="G4474" s="26">
        <v>43399</v>
      </c>
      <c r="H4474" s="14">
        <v>2018</v>
      </c>
      <c r="I4474" s="14" t="s">
        <v>364</v>
      </c>
      <c r="J4474" s="14" t="s">
        <v>3165</v>
      </c>
      <c r="K4474" s="14" t="s">
        <v>475</v>
      </c>
      <c r="L4474" s="14" t="s">
        <v>20939</v>
      </c>
      <c r="M4474" s="14">
        <f t="shared" si="552"/>
        <v>2018</v>
      </c>
      <c r="N4474" s="14">
        <f t="shared" si="553"/>
        <v>10</v>
      </c>
      <c r="O4474" s="14" t="str">
        <f>IFERROR(VLOOKUP(I4474,Lists!$F$2:$G$16,2,FALSE()),"Not Rated")</f>
        <v>Teens</v>
      </c>
      <c r="P4474" s="14">
        <f t="shared" si="554"/>
        <v>126</v>
      </c>
      <c r="Q4474" s="14" t="str">
        <f t="shared" si="555"/>
        <v>Russia</v>
      </c>
      <c r="R4474" s="14" t="str">
        <f t="shared" si="556"/>
        <v>|Russia|Poland|Serbia|</v>
      </c>
      <c r="S4474" s="14" t="str">
        <f t="shared" si="557"/>
        <v>|Dramas|International Movies|</v>
      </c>
      <c r="T4474" s="14" t="str">
        <f t="shared" si="558"/>
        <v>|Aleksey German|</v>
      </c>
      <c r="U4474" s="14" t="str">
        <f t="shared" si="559"/>
        <v>|Milan Maric|Danila Kozlovsky|Helena Sujecka|Artur Beschastny|Anton Shagin|Svetlana Khodchenkova|Elena Lyadova|Piotr Gasowski|Eva Gerr|Hanna Sleszynska|</v>
      </c>
    </row>
    <row r="4475" spans="1:21">
      <c r="A4475" s="14" t="s">
        <v>20940</v>
      </c>
      <c r="B4475" s="14" t="s">
        <v>48</v>
      </c>
      <c r="C4475" s="14" t="s">
        <v>20941</v>
      </c>
      <c r="D4475" s="14" t="s">
        <v>20942</v>
      </c>
      <c r="E4475" s="14" t="s">
        <v>20943</v>
      </c>
      <c r="F4475" s="14" t="s">
        <v>20944</v>
      </c>
      <c r="G4475" s="26">
        <v>43399</v>
      </c>
      <c r="H4475" s="14">
        <v>2018</v>
      </c>
      <c r="I4475" s="14" t="s">
        <v>360</v>
      </c>
      <c r="J4475" s="14" t="s">
        <v>404</v>
      </c>
      <c r="K4475" s="14" t="s">
        <v>834</v>
      </c>
      <c r="L4475" s="14" t="s">
        <v>20945</v>
      </c>
      <c r="M4475" s="14">
        <f t="shared" si="552"/>
        <v>2018</v>
      </c>
      <c r="N4475" s="14">
        <f t="shared" si="553"/>
        <v>10</v>
      </c>
      <c r="O4475" s="14" t="str">
        <f>IFERROR(VLOOKUP(I4475,Lists!$F$2:$G$16,2,FALSE()),"Not Rated")</f>
        <v>Adults</v>
      </c>
      <c r="P4475" s="14">
        <f t="shared" si="554"/>
        <v>90</v>
      </c>
      <c r="Q4475" s="14" t="str">
        <f t="shared" si="555"/>
        <v>Spain</v>
      </c>
      <c r="R4475" s="14" t="str">
        <f t="shared" si="556"/>
        <v>|Spain|Portugal|</v>
      </c>
      <c r="S4475" s="14" t="str">
        <f t="shared" si="557"/>
        <v>|Comedies|Dramas|International Movies|</v>
      </c>
      <c r="T4475" s="14" t="str">
        <f t="shared" si="558"/>
        <v>|Sergio Barrejón|</v>
      </c>
      <c r="U4475" s="14" t="str">
        <f t="shared" si="559"/>
        <v>|Luis Callejo|Juana Acosta|Carlo D'Ursi|Josean Bengoetxea|Bárbara Santa-Cruz|Maica Barroso|Adam Jezierski|Sergio Quintana|</v>
      </c>
    </row>
    <row r="4476" spans="1:21">
      <c r="A4476" s="14" t="s">
        <v>20946</v>
      </c>
      <c r="B4476" s="14" t="s">
        <v>48</v>
      </c>
      <c r="C4476" s="14" t="s">
        <v>20947</v>
      </c>
      <c r="D4476" s="14" t="s">
        <v>117</v>
      </c>
      <c r="E4476" s="14" t="s">
        <v>117</v>
      </c>
      <c r="F4476" s="14" t="s">
        <v>141</v>
      </c>
      <c r="G4476" s="26">
        <v>43399</v>
      </c>
      <c r="H4476" s="14">
        <v>2018</v>
      </c>
      <c r="I4476" s="14" t="s">
        <v>361</v>
      </c>
      <c r="J4476" s="14" t="s">
        <v>872</v>
      </c>
      <c r="K4476" s="14" t="s">
        <v>542</v>
      </c>
      <c r="L4476" s="14" t="s">
        <v>20948</v>
      </c>
      <c r="M4476" s="14">
        <f t="shared" si="552"/>
        <v>2018</v>
      </c>
      <c r="N4476" s="14">
        <f t="shared" si="553"/>
        <v>10</v>
      </c>
      <c r="O4476" s="14" t="str">
        <f>IFERROR(VLOOKUP(I4476,Lists!$F$2:$G$16,2,FALSE()),"Not Rated")</f>
        <v>Teens</v>
      </c>
      <c r="P4476" s="14">
        <f t="shared" si="554"/>
        <v>87</v>
      </c>
      <c r="Q4476" s="14" t="str">
        <f t="shared" si="555"/>
        <v>Colombia</v>
      </c>
      <c r="R4476" s="14" t="str">
        <f t="shared" si="556"/>
        <v>|Colombia|</v>
      </c>
      <c r="S4476" s="14" t="str">
        <f t="shared" si="557"/>
        <v>|Comedies|International Movies|Romantic Movies|</v>
      </c>
      <c r="T4476" s="14" t="str">
        <f t="shared" si="558"/>
        <v>|Unknown|</v>
      </c>
      <c r="U4476" s="14" t="str">
        <f t="shared" si="559"/>
        <v>|Unknown|</v>
      </c>
    </row>
    <row r="4477" spans="1:21">
      <c r="A4477" s="14" t="s">
        <v>20949</v>
      </c>
      <c r="B4477" s="14" t="s">
        <v>48</v>
      </c>
      <c r="C4477" s="14" t="s">
        <v>20950</v>
      </c>
      <c r="D4477" s="14" t="s">
        <v>20951</v>
      </c>
      <c r="E4477" s="14" t="s">
        <v>117</v>
      </c>
      <c r="F4477" s="14" t="s">
        <v>921</v>
      </c>
      <c r="G4477" s="26">
        <v>43399</v>
      </c>
      <c r="H4477" s="14">
        <v>2018</v>
      </c>
      <c r="I4477" s="14" t="s">
        <v>361</v>
      </c>
      <c r="J4477" s="14" t="s">
        <v>566</v>
      </c>
      <c r="K4477" s="14" t="s">
        <v>247</v>
      </c>
      <c r="L4477" s="14" t="s">
        <v>20952</v>
      </c>
      <c r="M4477" s="14">
        <f t="shared" si="552"/>
        <v>2018</v>
      </c>
      <c r="N4477" s="14">
        <f t="shared" si="553"/>
        <v>10</v>
      </c>
      <c r="O4477" s="14" t="str">
        <f>IFERROR(VLOOKUP(I4477,Lists!$F$2:$G$16,2,FALSE()),"Not Rated")</f>
        <v>Teens</v>
      </c>
      <c r="P4477" s="14">
        <f t="shared" si="554"/>
        <v>97</v>
      </c>
      <c r="Q4477" s="14" t="str">
        <f t="shared" si="555"/>
        <v>United States</v>
      </c>
      <c r="R4477" s="14" t="str">
        <f t="shared" si="556"/>
        <v>|United States|United Kingdom|</v>
      </c>
      <c r="S4477" s="14" t="str">
        <f t="shared" si="557"/>
        <v>|Documentaries|</v>
      </c>
      <c r="T4477" s="14" t="str">
        <f t="shared" si="558"/>
        <v>|Sandi Tan|</v>
      </c>
      <c r="U4477" s="14" t="str">
        <f t="shared" si="559"/>
        <v>|Unknown|</v>
      </c>
    </row>
    <row r="4478" spans="1:21">
      <c r="A4478" s="14" t="s">
        <v>20953</v>
      </c>
      <c r="B4478" s="14" t="s">
        <v>49</v>
      </c>
      <c r="C4478" s="14" t="s">
        <v>20954</v>
      </c>
      <c r="D4478" s="14" t="s">
        <v>117</v>
      </c>
      <c r="E4478" s="14" t="s">
        <v>117</v>
      </c>
      <c r="F4478" s="14" t="s">
        <v>4709</v>
      </c>
      <c r="G4478" s="26">
        <v>43399</v>
      </c>
      <c r="H4478" s="14">
        <v>2018</v>
      </c>
      <c r="I4478" s="14" t="s">
        <v>360</v>
      </c>
      <c r="J4478" s="14" t="s">
        <v>105</v>
      </c>
      <c r="K4478" s="14" t="s">
        <v>462</v>
      </c>
      <c r="L4478" s="14" t="s">
        <v>20955</v>
      </c>
      <c r="M4478" s="14">
        <f t="shared" si="552"/>
        <v>2018</v>
      </c>
      <c r="N4478" s="14">
        <f t="shared" si="553"/>
        <v>10</v>
      </c>
      <c r="O4478" s="14" t="str">
        <f>IFERROR(VLOOKUP(I4478,Lists!$F$2:$G$16,2,FALSE()),"Not Rated")</f>
        <v>Adults</v>
      </c>
      <c r="P4478" s="14">
        <f t="shared" si="554"/>
        <v>1</v>
      </c>
      <c r="Q4478" s="14" t="str">
        <f t="shared" si="555"/>
        <v>United States</v>
      </c>
      <c r="R4478" s="14" t="str">
        <f t="shared" si="556"/>
        <v>|United States|Czech Republic|</v>
      </c>
      <c r="S4478" s="14" t="str">
        <f t="shared" si="557"/>
        <v>|Crime TV Shows|Docuseries|International TV Shows|</v>
      </c>
      <c r="T4478" s="14" t="str">
        <f t="shared" si="558"/>
        <v>|Unknown|</v>
      </c>
      <c r="U4478" s="14" t="str">
        <f t="shared" si="559"/>
        <v>|Unknown|</v>
      </c>
    </row>
    <row r="4479" spans="1:21">
      <c r="A4479" s="14" t="s">
        <v>20956</v>
      </c>
      <c r="B4479" s="14" t="s">
        <v>48</v>
      </c>
      <c r="C4479" s="14" t="s">
        <v>20957</v>
      </c>
      <c r="D4479" s="14" t="s">
        <v>20958</v>
      </c>
      <c r="E4479" s="14" t="s">
        <v>20959</v>
      </c>
      <c r="F4479" s="14" t="s">
        <v>116</v>
      </c>
      <c r="G4479" s="26">
        <v>43399</v>
      </c>
      <c r="H4479" s="14">
        <v>2018</v>
      </c>
      <c r="I4479" s="14" t="s">
        <v>360</v>
      </c>
      <c r="J4479" s="14" t="s">
        <v>671</v>
      </c>
      <c r="K4479" s="14" t="s">
        <v>605</v>
      </c>
      <c r="L4479" s="14" t="s">
        <v>20960</v>
      </c>
      <c r="M4479" s="14">
        <f t="shared" si="552"/>
        <v>2018</v>
      </c>
      <c r="N4479" s="14">
        <f t="shared" si="553"/>
        <v>10</v>
      </c>
      <c r="O4479" s="14" t="str">
        <f>IFERROR(VLOOKUP(I4479,Lists!$F$2:$G$16,2,FALSE()),"Not Rated")</f>
        <v>Adults</v>
      </c>
      <c r="P4479" s="14">
        <f t="shared" si="554"/>
        <v>115</v>
      </c>
      <c r="Q4479" s="14" t="str">
        <f t="shared" si="555"/>
        <v>India</v>
      </c>
      <c r="R4479" s="14" t="str">
        <f t="shared" si="556"/>
        <v>|India|</v>
      </c>
      <c r="S4479" s="14" t="str">
        <f t="shared" si="557"/>
        <v>|Dramas|International Movies|Thrillers|</v>
      </c>
      <c r="T4479" s="14" t="str">
        <f t="shared" si="558"/>
        <v>|Vijay Yelakanti|</v>
      </c>
      <c r="U4479" s="14" t="str">
        <f t="shared" si="559"/>
        <v>|Lakshmi Manchu|Aadarsh Balakrishna|Priyadarshi Pullikonda|Samrat Reddy|Shrikanth Iyyangar|Shrusti Dange|</v>
      </c>
    </row>
    <row r="4480" spans="1:21">
      <c r="A4480" s="14" t="s">
        <v>20961</v>
      </c>
      <c r="B4480" s="14" t="s">
        <v>49</v>
      </c>
      <c r="C4480" s="14" t="s">
        <v>20962</v>
      </c>
      <c r="D4480" s="14" t="s">
        <v>117</v>
      </c>
      <c r="E4480" s="14" t="s">
        <v>20963</v>
      </c>
      <c r="F4480" s="14" t="s">
        <v>115</v>
      </c>
      <c r="G4480" s="26">
        <v>43398</v>
      </c>
      <c r="H4480" s="14">
        <v>2009</v>
      </c>
      <c r="I4480" s="14" t="s">
        <v>362</v>
      </c>
      <c r="J4480" s="14" t="s">
        <v>105</v>
      </c>
      <c r="K4480" s="14" t="s">
        <v>617</v>
      </c>
      <c r="L4480" s="14" t="s">
        <v>20964</v>
      </c>
      <c r="M4480" s="14">
        <f t="shared" si="552"/>
        <v>2018</v>
      </c>
      <c r="N4480" s="14">
        <f t="shared" si="553"/>
        <v>10</v>
      </c>
      <c r="O4480" s="14" t="str">
        <f>IFERROR(VLOOKUP(I4480,Lists!$F$2:$G$16,2,FALSE()),"Not Rated")</f>
        <v>Older Kids</v>
      </c>
      <c r="P4480" s="14">
        <f t="shared" si="554"/>
        <v>1</v>
      </c>
      <c r="Q4480" s="14" t="str">
        <f t="shared" si="555"/>
        <v>United States</v>
      </c>
      <c r="R4480" s="14" t="str">
        <f t="shared" si="556"/>
        <v>|United States|</v>
      </c>
      <c r="S4480" s="14" t="str">
        <f t="shared" si="557"/>
        <v>|Kids' TV|TV Comedies|</v>
      </c>
      <c r="T4480" s="14" t="str">
        <f t="shared" si="558"/>
        <v>|Unknown|</v>
      </c>
      <c r="U4480" s="14" t="str">
        <f t="shared" si="559"/>
        <v>|Antonio Banderas|Hugh Laurie|Mike Myers|Reese Witherspoon|Seth Rogen|Kristen Schaal|Dean Edwards|</v>
      </c>
    </row>
    <row r="4481" spans="1:21">
      <c r="A4481" s="14" t="s">
        <v>20965</v>
      </c>
      <c r="B4481" s="14" t="s">
        <v>49</v>
      </c>
      <c r="C4481" s="14" t="s">
        <v>20966</v>
      </c>
      <c r="D4481" s="14" t="s">
        <v>117</v>
      </c>
      <c r="E4481" s="14" t="s">
        <v>20967</v>
      </c>
      <c r="F4481" s="14" t="s">
        <v>115</v>
      </c>
      <c r="G4481" s="26">
        <v>43398</v>
      </c>
      <c r="H4481" s="14">
        <v>2017</v>
      </c>
      <c r="I4481" s="14" t="s">
        <v>361</v>
      </c>
      <c r="J4481" s="14" t="s">
        <v>106</v>
      </c>
      <c r="K4481" s="14" t="s">
        <v>253</v>
      </c>
      <c r="L4481" s="14" t="s">
        <v>20968</v>
      </c>
      <c r="M4481" s="14">
        <f t="shared" si="552"/>
        <v>2018</v>
      </c>
      <c r="N4481" s="14">
        <f t="shared" si="553"/>
        <v>10</v>
      </c>
      <c r="O4481" s="14" t="str">
        <f>IFERROR(VLOOKUP(I4481,Lists!$F$2:$G$16,2,FALSE()),"Not Rated")</f>
        <v>Teens</v>
      </c>
      <c r="P4481" s="14">
        <f t="shared" si="554"/>
        <v>2</v>
      </c>
      <c r="Q4481" s="14" t="str">
        <f t="shared" si="555"/>
        <v>United States</v>
      </c>
      <c r="R4481" s="14" t="str">
        <f t="shared" si="556"/>
        <v>|United States|</v>
      </c>
      <c r="S4481" s="14" t="str">
        <f t="shared" si="557"/>
        <v>|TV Comedies|</v>
      </c>
      <c r="T4481" s="14" t="str">
        <f t="shared" si="558"/>
        <v>|Unknown|</v>
      </c>
      <c r="U4481" s="14" t="str">
        <f t="shared" si="559"/>
        <v>|Briga Heelan|Andrea Martin|Adam Campbell|John Michael Higgins|Horatio Sanz|Nicole Richie|</v>
      </c>
    </row>
    <row r="4482" spans="1:21">
      <c r="A4482" s="14" t="s">
        <v>20969</v>
      </c>
      <c r="B4482" s="14" t="s">
        <v>48</v>
      </c>
      <c r="C4482" s="14" t="s">
        <v>20970</v>
      </c>
      <c r="D4482" s="14" t="s">
        <v>17096</v>
      </c>
      <c r="E4482" s="14" t="s">
        <v>20971</v>
      </c>
      <c r="F4482" s="14" t="s">
        <v>115</v>
      </c>
      <c r="G4482" s="26">
        <v>43398</v>
      </c>
      <c r="H4482" s="14">
        <v>2018</v>
      </c>
      <c r="I4482" s="14" t="s">
        <v>360</v>
      </c>
      <c r="J4482" s="14" t="s">
        <v>730</v>
      </c>
      <c r="K4482" s="14" t="s">
        <v>247</v>
      </c>
      <c r="L4482" s="14" t="s">
        <v>20972</v>
      </c>
      <c r="M4482" s="14">
        <f t="shared" ref="M4482:M4545" si="560">IF(G4482="","",YEAR(G4482))</f>
        <v>2018</v>
      </c>
      <c r="N4482" s="14">
        <f t="shared" ref="N4482:N4545" si="561">IF(G4482="","",MONTH(G4482))</f>
        <v>10</v>
      </c>
      <c r="O4482" s="14" t="str">
        <f>IFERROR(VLOOKUP(I4482,Lists!$F$2:$G$16,2,FALSE()),"Not Rated")</f>
        <v>Adults</v>
      </c>
      <c r="P4482" s="14">
        <f t="shared" ref="P4482:P4545" si="562">IFERROR(VALUE(LEFT(J4482,FIND(" ",J4482)-1)),"")</f>
        <v>93</v>
      </c>
      <c r="Q4482" s="14" t="str">
        <f t="shared" ref="Q4482:Q4545" si="563">IFERROR(LEFT(F4482,FIND(",",F4482)-1),F4482)</f>
        <v>United States</v>
      </c>
      <c r="R4482" s="14" t="str">
        <f t="shared" ref="R4482:R4545" si="564">"|"&amp;SUBSTITUTE(F4482,", ","|")&amp;"|"</f>
        <v>|United States|</v>
      </c>
      <c r="S4482" s="14" t="str">
        <f t="shared" ref="S4482:S4545" si="565">"|"&amp;SUBSTITUTE(K4482,", ","|")&amp;"|"</f>
        <v>|Documentaries|</v>
      </c>
      <c r="T4482" s="14" t="str">
        <f t="shared" ref="T4482:T4545" si="566">"|"&amp;SUBSTITUTE(D4482,", ","|")&amp;"|"</f>
        <v>|Vlad Yudin|</v>
      </c>
      <c r="U4482" s="14" t="str">
        <f t="shared" ref="U4482:U4545" si="567">"|"&amp;SUBSTITUTE(E4482,", ","|")&amp;"|"</f>
        <v>|Ronnie Coleman|</v>
      </c>
    </row>
    <row r="4483" spans="1:21">
      <c r="A4483" s="14" t="s">
        <v>20973</v>
      </c>
      <c r="B4483" s="14" t="s">
        <v>48</v>
      </c>
      <c r="C4483" s="14" t="s">
        <v>20974</v>
      </c>
      <c r="D4483" s="14" t="s">
        <v>20975</v>
      </c>
      <c r="E4483" s="14" t="s">
        <v>20976</v>
      </c>
      <c r="F4483" s="14" t="s">
        <v>117</v>
      </c>
      <c r="G4483" s="26">
        <v>43397</v>
      </c>
      <c r="H4483" s="14">
        <v>2015</v>
      </c>
      <c r="I4483" s="14" t="s">
        <v>361</v>
      </c>
      <c r="J4483" s="14" t="s">
        <v>2323</v>
      </c>
      <c r="K4483" s="14" t="s">
        <v>612</v>
      </c>
      <c r="L4483" s="14" t="s">
        <v>20977</v>
      </c>
      <c r="M4483" s="14">
        <f t="shared" si="560"/>
        <v>2018</v>
      </c>
      <c r="N4483" s="14">
        <f t="shared" si="561"/>
        <v>10</v>
      </c>
      <c r="O4483" s="14" t="str">
        <f>IFERROR(VLOOKUP(I4483,Lists!$F$2:$G$16,2,FALSE()),"Not Rated")</f>
        <v>Teens</v>
      </c>
      <c r="P4483" s="14">
        <f t="shared" si="562"/>
        <v>138</v>
      </c>
      <c r="Q4483" s="14" t="str">
        <f t="shared" si="563"/>
        <v>Unknown</v>
      </c>
      <c r="R4483" s="14" t="str">
        <f t="shared" si="564"/>
        <v>|Unknown|</v>
      </c>
      <c r="S4483" s="14" t="str">
        <f t="shared" si="565"/>
        <v>|Action &amp; Adventure|Dramas|International Movies|</v>
      </c>
      <c r="T4483" s="14" t="str">
        <f t="shared" si="566"/>
        <v>|S.S. Rajamouli|</v>
      </c>
      <c r="U4483" s="14" t="str">
        <f t="shared" si="567"/>
        <v>|Prabhas|Rana Daggubati|Anushka Shetty|Tamannaah Bhatia|Sathyaraj|Nassar|Ramya Krishnan|Sudeep|</v>
      </c>
    </row>
    <row r="4484" spans="1:21">
      <c r="A4484" s="14" t="s">
        <v>20978</v>
      </c>
      <c r="B4484" s="14" t="s">
        <v>48</v>
      </c>
      <c r="C4484" s="14" t="s">
        <v>20979</v>
      </c>
      <c r="D4484" s="14" t="s">
        <v>1780</v>
      </c>
      <c r="E4484" s="14" t="s">
        <v>346</v>
      </c>
      <c r="F4484" s="14" t="s">
        <v>115</v>
      </c>
      <c r="G4484" s="26">
        <v>43396</v>
      </c>
      <c r="H4484" s="14">
        <v>2018</v>
      </c>
      <c r="I4484" s="14" t="s">
        <v>360</v>
      </c>
      <c r="J4484" s="14" t="s">
        <v>2548</v>
      </c>
      <c r="K4484" s="14" t="s">
        <v>261</v>
      </c>
      <c r="L4484" s="14" t="s">
        <v>20980</v>
      </c>
      <c r="M4484" s="14">
        <f t="shared" si="560"/>
        <v>2018</v>
      </c>
      <c r="N4484" s="14">
        <f t="shared" si="561"/>
        <v>10</v>
      </c>
      <c r="O4484" s="14" t="str">
        <f>IFERROR(VLOOKUP(I4484,Lists!$F$2:$G$16,2,FALSE()),"Not Rated")</f>
        <v>Adults</v>
      </c>
      <c r="P4484" s="14">
        <f t="shared" si="562"/>
        <v>74</v>
      </c>
      <c r="Q4484" s="14" t="str">
        <f t="shared" si="563"/>
        <v>United States</v>
      </c>
      <c r="R4484" s="14" t="str">
        <f t="shared" si="564"/>
        <v>|United States|</v>
      </c>
      <c r="S4484" s="14" t="str">
        <f t="shared" si="565"/>
        <v>|Stand-Up Comedy|</v>
      </c>
      <c r="T4484" s="14" t="str">
        <f t="shared" si="566"/>
        <v>|Steve Brill|</v>
      </c>
      <c r="U4484" s="14" t="str">
        <f t="shared" si="567"/>
        <v>|Adam Sandler|</v>
      </c>
    </row>
    <row r="4485" spans="1:21">
      <c r="A4485" s="14" t="s">
        <v>20981</v>
      </c>
      <c r="B4485" s="14" t="s">
        <v>49</v>
      </c>
      <c r="C4485" s="14" t="s">
        <v>20982</v>
      </c>
      <c r="D4485" s="14" t="s">
        <v>117</v>
      </c>
      <c r="E4485" s="14" t="s">
        <v>20983</v>
      </c>
      <c r="F4485" s="14" t="s">
        <v>126</v>
      </c>
      <c r="G4485" s="26">
        <v>43396</v>
      </c>
      <c r="H4485" s="14">
        <v>2018</v>
      </c>
      <c r="I4485" s="14" t="s">
        <v>361</v>
      </c>
      <c r="J4485" s="14" t="s">
        <v>105</v>
      </c>
      <c r="K4485" s="14" t="s">
        <v>1905</v>
      </c>
      <c r="L4485" s="14" t="s">
        <v>20984</v>
      </c>
      <c r="M4485" s="14">
        <f t="shared" si="560"/>
        <v>2018</v>
      </c>
      <c r="N4485" s="14">
        <f t="shared" si="561"/>
        <v>10</v>
      </c>
      <c r="O4485" s="14" t="str">
        <f>IFERROR(VLOOKUP(I4485,Lists!$F$2:$G$16,2,FALSE()),"Not Rated")</f>
        <v>Teens</v>
      </c>
      <c r="P4485" s="14">
        <f t="shared" si="562"/>
        <v>1</v>
      </c>
      <c r="Q4485" s="14" t="str">
        <f t="shared" si="563"/>
        <v>China</v>
      </c>
      <c r="R4485" s="14" t="str">
        <f t="shared" si="564"/>
        <v>|China|</v>
      </c>
      <c r="S4485" s="14" t="str">
        <f t="shared" si="565"/>
        <v>|International TV Shows|Romantic TV Shows|TV Dramas|</v>
      </c>
      <c r="T4485" s="14" t="str">
        <f t="shared" si="566"/>
        <v>|Unknown|</v>
      </c>
      <c r="U4485" s="14" t="str">
        <f t="shared" si="567"/>
        <v>|Janine Chun-Ning Chang|Hans Zhang|</v>
      </c>
    </row>
    <row r="4486" spans="1:21">
      <c r="A4486" s="14" t="s">
        <v>20985</v>
      </c>
      <c r="B4486" s="14" t="s">
        <v>48</v>
      </c>
      <c r="C4486" s="14" t="s">
        <v>20986</v>
      </c>
      <c r="D4486" s="14" t="s">
        <v>296</v>
      </c>
      <c r="E4486" s="14" t="s">
        <v>20987</v>
      </c>
      <c r="F4486" s="14" t="s">
        <v>115</v>
      </c>
      <c r="G4486" s="26">
        <v>43396</v>
      </c>
      <c r="H4486" s="14">
        <v>2018</v>
      </c>
      <c r="I4486" s="14" t="s">
        <v>364</v>
      </c>
      <c r="J4486" s="14" t="s">
        <v>724</v>
      </c>
      <c r="K4486" s="14" t="s">
        <v>1122</v>
      </c>
      <c r="L4486" s="14" t="s">
        <v>20988</v>
      </c>
      <c r="M4486" s="14">
        <f t="shared" si="560"/>
        <v>2018</v>
      </c>
      <c r="N4486" s="14">
        <f t="shared" si="561"/>
        <v>10</v>
      </c>
      <c r="O4486" s="14" t="str">
        <f>IFERROR(VLOOKUP(I4486,Lists!$F$2:$G$16,2,FALSE()),"Not Rated")</f>
        <v>Teens</v>
      </c>
      <c r="P4486" s="14">
        <f t="shared" si="562"/>
        <v>102</v>
      </c>
      <c r="Q4486" s="14" t="str">
        <f t="shared" si="563"/>
        <v>United States</v>
      </c>
      <c r="R4486" s="14" t="str">
        <f t="shared" si="564"/>
        <v>|United States|</v>
      </c>
      <c r="S4486" s="14" t="str">
        <f t="shared" si="565"/>
        <v>|Action &amp; Adventure|Sci-Fi &amp; Fantasy|</v>
      </c>
      <c r="T4486" s="14" t="str">
        <f t="shared" si="566"/>
        <v>|Don Michael Paul|</v>
      </c>
      <c r="U4486" s="14" t="str">
        <f t="shared" si="567"/>
        <v>|Zach McGowan|Pearl Thusi|Nathan Jones|Peter Mensah|Katy Louise Saunders|Mayling Ng|Howard Charles|Inge Beckmann|</v>
      </c>
    </row>
    <row r="4487" spans="1:21">
      <c r="A4487" s="14" t="s">
        <v>20989</v>
      </c>
      <c r="B4487" s="14" t="s">
        <v>49</v>
      </c>
      <c r="C4487" s="14" t="s">
        <v>20990</v>
      </c>
      <c r="D4487" s="14" t="s">
        <v>117</v>
      </c>
      <c r="E4487" s="14" t="s">
        <v>117</v>
      </c>
      <c r="F4487" s="14" t="s">
        <v>115</v>
      </c>
      <c r="G4487" s="26">
        <v>43396</v>
      </c>
      <c r="H4487" s="14">
        <v>2017</v>
      </c>
      <c r="I4487" s="14" t="s">
        <v>360</v>
      </c>
      <c r="J4487" s="14" t="s">
        <v>107</v>
      </c>
      <c r="K4487" s="14" t="s">
        <v>281</v>
      </c>
      <c r="L4487" s="14" t="s">
        <v>20991</v>
      </c>
      <c r="M4487" s="14">
        <f t="shared" si="560"/>
        <v>2018</v>
      </c>
      <c r="N4487" s="14">
        <f t="shared" si="561"/>
        <v>10</v>
      </c>
      <c r="O4487" s="14" t="str">
        <f>IFERROR(VLOOKUP(I4487,Lists!$F$2:$G$16,2,FALSE()),"Not Rated")</f>
        <v>Adults</v>
      </c>
      <c r="P4487" s="14">
        <f t="shared" si="562"/>
        <v>3</v>
      </c>
      <c r="Q4487" s="14" t="str">
        <f t="shared" si="563"/>
        <v>United States</v>
      </c>
      <c r="R4487" s="14" t="str">
        <f t="shared" si="564"/>
        <v>|United States|</v>
      </c>
      <c r="S4487" s="14" t="str">
        <f t="shared" si="565"/>
        <v>|Stand-Up Comedy &amp; Talk Shows|</v>
      </c>
      <c r="T4487" s="14" t="str">
        <f t="shared" si="566"/>
        <v>|Unknown|</v>
      </c>
      <c r="U4487" s="14" t="str">
        <f t="shared" si="567"/>
        <v>|Unknown|</v>
      </c>
    </row>
    <row r="4488" spans="1:21">
      <c r="A4488" s="14" t="s">
        <v>20992</v>
      </c>
      <c r="B4488" s="14" t="s">
        <v>48</v>
      </c>
      <c r="C4488" s="14" t="s">
        <v>20993</v>
      </c>
      <c r="D4488" s="14" t="s">
        <v>20994</v>
      </c>
      <c r="E4488" s="14" t="s">
        <v>20995</v>
      </c>
      <c r="F4488" s="14" t="s">
        <v>170</v>
      </c>
      <c r="G4488" s="26">
        <v>43393</v>
      </c>
      <c r="H4488" s="14">
        <v>2018</v>
      </c>
      <c r="I4488" s="14" t="s">
        <v>360</v>
      </c>
      <c r="J4488" s="14" t="s">
        <v>457</v>
      </c>
      <c r="K4488" s="14" t="s">
        <v>542</v>
      </c>
      <c r="L4488" s="14" t="s">
        <v>20996</v>
      </c>
      <c r="M4488" s="14">
        <f t="shared" si="560"/>
        <v>2018</v>
      </c>
      <c r="N4488" s="14">
        <f t="shared" si="561"/>
        <v>10</v>
      </c>
      <c r="O4488" s="14" t="str">
        <f>IFERROR(VLOOKUP(I4488,Lists!$F$2:$G$16,2,FALSE()),"Not Rated")</f>
        <v>Adults</v>
      </c>
      <c r="P4488" s="14">
        <f t="shared" si="562"/>
        <v>104</v>
      </c>
      <c r="Q4488" s="14" t="str">
        <f t="shared" si="563"/>
        <v>Peru</v>
      </c>
      <c r="R4488" s="14" t="str">
        <f t="shared" si="564"/>
        <v>|Peru|</v>
      </c>
      <c r="S4488" s="14" t="str">
        <f t="shared" si="565"/>
        <v>|Comedies|International Movies|Romantic Movies|</v>
      </c>
      <c r="T4488" s="14" t="str">
        <f t="shared" si="566"/>
        <v>|Joanna Lombardi|Bruno Ascenzo|</v>
      </c>
      <c r="U4488" s="14" t="str">
        <f t="shared" si="567"/>
        <v>|Gisela Ponce de León|Karina Jordán|Jely Reátegui|Andrés Salas|Christopher Von Uckermann|Carlos Carlín|</v>
      </c>
    </row>
    <row r="4489" spans="1:21">
      <c r="A4489" s="14" t="s">
        <v>20997</v>
      </c>
      <c r="B4489" s="14" t="s">
        <v>49</v>
      </c>
      <c r="C4489" s="14" t="s">
        <v>20998</v>
      </c>
      <c r="D4489" s="14" t="s">
        <v>117</v>
      </c>
      <c r="E4489" s="14" t="s">
        <v>20999</v>
      </c>
      <c r="F4489" s="14" t="s">
        <v>126</v>
      </c>
      <c r="G4489" s="26">
        <v>43392</v>
      </c>
      <c r="H4489" s="14">
        <v>2018</v>
      </c>
      <c r="I4489" s="14" t="s">
        <v>361</v>
      </c>
      <c r="J4489" s="14" t="s">
        <v>105</v>
      </c>
      <c r="K4489" s="14" t="s">
        <v>424</v>
      </c>
      <c r="L4489" s="14" t="s">
        <v>21000</v>
      </c>
      <c r="M4489" s="14">
        <f t="shared" si="560"/>
        <v>2018</v>
      </c>
      <c r="N4489" s="14">
        <f t="shared" si="561"/>
        <v>10</v>
      </c>
      <c r="O4489" s="14" t="str">
        <f>IFERROR(VLOOKUP(I4489,Lists!$F$2:$G$16,2,FALSE()),"Not Rated")</f>
        <v>Teens</v>
      </c>
      <c r="P4489" s="14">
        <f t="shared" si="562"/>
        <v>1</v>
      </c>
      <c r="Q4489" s="14" t="str">
        <f t="shared" si="563"/>
        <v>China</v>
      </c>
      <c r="R4489" s="14" t="str">
        <f t="shared" si="564"/>
        <v>|China|</v>
      </c>
      <c r="S4489" s="14" t="str">
        <f t="shared" si="565"/>
        <v>|International TV Shows|Romantic TV Shows|TV Comedies|</v>
      </c>
      <c r="T4489" s="14" t="str">
        <f t="shared" si="566"/>
        <v>|Unknown|</v>
      </c>
      <c r="U4489" s="14" t="str">
        <f t="shared" si="567"/>
        <v>|Junchen Guo|Yi Ning Sun|Yi Qin Zhao|Mu Xuan Cheng|Li Ma|Mo Zhou|</v>
      </c>
    </row>
    <row r="4490" spans="1:21">
      <c r="A4490" s="14" t="s">
        <v>21001</v>
      </c>
      <c r="B4490" s="14" t="s">
        <v>49</v>
      </c>
      <c r="C4490" s="14" t="s">
        <v>21002</v>
      </c>
      <c r="D4490" s="14" t="s">
        <v>117</v>
      </c>
      <c r="E4490" s="14" t="s">
        <v>21003</v>
      </c>
      <c r="F4490" s="14" t="s">
        <v>127</v>
      </c>
      <c r="G4490" s="26">
        <v>43392</v>
      </c>
      <c r="H4490" s="14">
        <v>2017</v>
      </c>
      <c r="I4490" s="14" t="s">
        <v>362</v>
      </c>
      <c r="J4490" s="14" t="s">
        <v>105</v>
      </c>
      <c r="K4490" s="14" t="s">
        <v>3075</v>
      </c>
      <c r="L4490" s="14" t="s">
        <v>21004</v>
      </c>
      <c r="M4490" s="14">
        <f t="shared" si="560"/>
        <v>2018</v>
      </c>
      <c r="N4490" s="14">
        <f t="shared" si="561"/>
        <v>10</v>
      </c>
      <c r="O4490" s="14" t="str">
        <f>IFERROR(VLOOKUP(I4490,Lists!$F$2:$G$16,2,FALSE()),"Not Rated")</f>
        <v>Older Kids</v>
      </c>
      <c r="P4490" s="14">
        <f t="shared" si="562"/>
        <v>1</v>
      </c>
      <c r="Q4490" s="14" t="str">
        <f t="shared" si="563"/>
        <v>Australia</v>
      </c>
      <c r="R4490" s="14" t="str">
        <f t="shared" si="564"/>
        <v>|Australia|</v>
      </c>
      <c r="S4490" s="14" t="str">
        <f t="shared" si="565"/>
        <v>|Docuseries|International TV Shows|Science &amp; Nature TV|</v>
      </c>
      <c r="T4490" s="14" t="str">
        <f t="shared" si="566"/>
        <v>|Unknown|</v>
      </c>
      <c r="U4490" s="14" t="str">
        <f t="shared" si="567"/>
        <v>|Shalin Naik|Renee Lim|Sandro Demaio|</v>
      </c>
    </row>
    <row r="4491" spans="1:21">
      <c r="A4491" s="14" t="s">
        <v>21005</v>
      </c>
      <c r="B4491" s="14" t="s">
        <v>49</v>
      </c>
      <c r="C4491" s="14" t="s">
        <v>21006</v>
      </c>
      <c r="D4491" s="14" t="s">
        <v>117</v>
      </c>
      <c r="E4491" s="14" t="s">
        <v>21007</v>
      </c>
      <c r="F4491" s="14" t="s">
        <v>115</v>
      </c>
      <c r="G4491" s="26">
        <v>43392</v>
      </c>
      <c r="H4491" s="14">
        <v>2018</v>
      </c>
      <c r="I4491" s="14" t="s">
        <v>362</v>
      </c>
      <c r="J4491" s="14" t="s">
        <v>105</v>
      </c>
      <c r="K4491" s="14" t="s">
        <v>617</v>
      </c>
      <c r="L4491" s="14" t="s">
        <v>21008</v>
      </c>
      <c r="M4491" s="14">
        <f t="shared" si="560"/>
        <v>2018</v>
      </c>
      <c r="N4491" s="14">
        <f t="shared" si="561"/>
        <v>10</v>
      </c>
      <c r="O4491" s="14" t="str">
        <f>IFERROR(VLOOKUP(I4491,Lists!$F$2:$G$16,2,FALSE()),"Not Rated")</f>
        <v>Older Kids</v>
      </c>
      <c r="P4491" s="14">
        <f t="shared" si="562"/>
        <v>1</v>
      </c>
      <c r="Q4491" s="14" t="str">
        <f t="shared" si="563"/>
        <v>United States</v>
      </c>
      <c r="R4491" s="14" t="str">
        <f t="shared" si="564"/>
        <v>|United States|</v>
      </c>
      <c r="S4491" s="14" t="str">
        <f t="shared" si="565"/>
        <v>|Kids' TV|TV Comedies|</v>
      </c>
      <c r="T4491" s="14" t="str">
        <f t="shared" si="566"/>
        <v>|Unknown|</v>
      </c>
      <c r="U4491" s="14" t="str">
        <f t="shared" si="567"/>
        <v>|Sam Ashe Arnold|Cole Sand|Brianna Reed|Brittany Garms|Alison Becker|Larry Bates|Tiffany Espensen|Rachel Gage|Matt Battaglia|Affion Crockett|</v>
      </c>
    </row>
    <row r="4492" spans="1:21">
      <c r="A4492" s="14" t="s">
        <v>21009</v>
      </c>
      <c r="B4492" s="14" t="s">
        <v>48</v>
      </c>
      <c r="C4492" s="14" t="s">
        <v>21010</v>
      </c>
      <c r="D4492" s="14" t="s">
        <v>2435</v>
      </c>
      <c r="E4492" s="14" t="s">
        <v>21011</v>
      </c>
      <c r="F4492" s="14" t="s">
        <v>21012</v>
      </c>
      <c r="G4492" s="26">
        <v>43392</v>
      </c>
      <c r="H4492" s="14">
        <v>2018</v>
      </c>
      <c r="I4492" s="14" t="s">
        <v>360</v>
      </c>
      <c r="J4492" s="14" t="s">
        <v>6186</v>
      </c>
      <c r="K4492" s="14" t="s">
        <v>61</v>
      </c>
      <c r="L4492" s="14" t="s">
        <v>21013</v>
      </c>
      <c r="M4492" s="14">
        <f t="shared" si="560"/>
        <v>2018</v>
      </c>
      <c r="N4492" s="14">
        <f t="shared" si="561"/>
        <v>10</v>
      </c>
      <c r="O4492" s="14" t="str">
        <f>IFERROR(VLOOKUP(I4492,Lists!$F$2:$G$16,2,FALSE()),"Not Rated")</f>
        <v>Adults</v>
      </c>
      <c r="P4492" s="14">
        <f t="shared" si="562"/>
        <v>51</v>
      </c>
      <c r="Q4492" s="14" t="str">
        <f t="shared" si="563"/>
        <v>Mexico</v>
      </c>
      <c r="R4492" s="14" t="str">
        <f t="shared" si="564"/>
        <v>|Mexico|Argentina|</v>
      </c>
      <c r="S4492" s="14" t="str">
        <f t="shared" si="565"/>
        <v>|Movies|</v>
      </c>
      <c r="T4492" s="14" t="str">
        <f t="shared" si="566"/>
        <v>|Marcos Bucay|</v>
      </c>
      <c r="U4492" s="14" t="str">
        <f t="shared" si="567"/>
        <v>|Joaquín Ferreira|Marcela Álvarez|Benjamín Alfonso|Emilia Claudeville|Mauricio Llera|Sol Gaschetto|Martín Seefeld|Martín Rocco|Gonzalo VIzán|</v>
      </c>
    </row>
    <row r="4493" spans="1:21">
      <c r="A4493" s="14" t="s">
        <v>21014</v>
      </c>
      <c r="B4493" s="14" t="s">
        <v>48</v>
      </c>
      <c r="C4493" s="14" t="s">
        <v>21015</v>
      </c>
      <c r="D4493" s="14" t="s">
        <v>117</v>
      </c>
      <c r="E4493" s="14" t="s">
        <v>21016</v>
      </c>
      <c r="F4493" s="14" t="s">
        <v>117</v>
      </c>
      <c r="G4493" s="26">
        <v>43392</v>
      </c>
      <c r="H4493" s="14">
        <v>2018</v>
      </c>
      <c r="I4493" s="14" t="s">
        <v>360</v>
      </c>
      <c r="J4493" s="14" t="s">
        <v>7823</v>
      </c>
      <c r="K4493" s="14" t="s">
        <v>61</v>
      </c>
      <c r="L4493" s="14" t="s">
        <v>21017</v>
      </c>
      <c r="M4493" s="14">
        <f t="shared" si="560"/>
        <v>2018</v>
      </c>
      <c r="N4493" s="14">
        <f t="shared" si="561"/>
        <v>10</v>
      </c>
      <c r="O4493" s="14" t="str">
        <f>IFERROR(VLOOKUP(I4493,Lists!$F$2:$G$16,2,FALSE()),"Not Rated")</f>
        <v>Adults</v>
      </c>
      <c r="P4493" s="14">
        <f t="shared" si="562"/>
        <v>50</v>
      </c>
      <c r="Q4493" s="14" t="str">
        <f t="shared" si="563"/>
        <v>Unknown</v>
      </c>
      <c r="R4493" s="14" t="str">
        <f t="shared" si="564"/>
        <v>|Unknown|</v>
      </c>
      <c r="S4493" s="14" t="str">
        <f t="shared" si="565"/>
        <v>|Movies|</v>
      </c>
      <c r="T4493" s="14" t="str">
        <f t="shared" si="566"/>
        <v>|Unknown|</v>
      </c>
      <c r="U4493" s="14" t="str">
        <f t="shared" si="567"/>
        <v>|Derren Brown|</v>
      </c>
    </row>
    <row r="4494" spans="1:21">
      <c r="A4494" s="14" t="s">
        <v>21018</v>
      </c>
      <c r="B4494" s="14" t="s">
        <v>48</v>
      </c>
      <c r="C4494" s="14" t="s">
        <v>21019</v>
      </c>
      <c r="D4494" s="14" t="s">
        <v>11608</v>
      </c>
      <c r="E4494" s="14" t="s">
        <v>21020</v>
      </c>
      <c r="F4494" s="14" t="s">
        <v>21021</v>
      </c>
      <c r="G4494" s="26">
        <v>43392</v>
      </c>
      <c r="H4494" s="14">
        <v>2018</v>
      </c>
      <c r="I4494" s="14" t="s">
        <v>367</v>
      </c>
      <c r="J4494" s="14" t="s">
        <v>1290</v>
      </c>
      <c r="K4494" s="14" t="s">
        <v>481</v>
      </c>
      <c r="L4494" s="14" t="s">
        <v>21022</v>
      </c>
      <c r="M4494" s="14">
        <f t="shared" si="560"/>
        <v>2018</v>
      </c>
      <c r="N4494" s="14">
        <f t="shared" si="561"/>
        <v>10</v>
      </c>
      <c r="O4494" s="14" t="str">
        <f>IFERROR(VLOOKUP(I4494,Lists!$F$2:$G$16,2,FALSE()),"Not Rated")</f>
        <v>Older Kids</v>
      </c>
      <c r="P4494" s="14">
        <f t="shared" si="562"/>
        <v>86</v>
      </c>
      <c r="Q4494" s="14" t="str">
        <f t="shared" si="563"/>
        <v>United Kingdom</v>
      </c>
      <c r="R4494" s="14" t="str">
        <f t="shared" si="564"/>
        <v>|United Kingdom|Canada|United States|Cayman Islands|</v>
      </c>
      <c r="S4494" s="14" t="str">
        <f t="shared" si="565"/>
        <v>|Children &amp; Family Movies|Comedies|</v>
      </c>
      <c r="T4494" s="14" t="str">
        <f t="shared" si="566"/>
        <v>|Peter Lepeniotis|</v>
      </c>
      <c r="U4494" s="14" t="str">
        <f t="shared" si="567"/>
        <v>|Becky G.|Josh Peck|Tara Strong|Olivia Holt|David Koechner|Jeff Dunham|Patrick Stump|Nash Grier|Madison De La Garza|George Lopez|</v>
      </c>
    </row>
    <row r="4495" spans="1:21">
      <c r="A4495" s="14" t="s">
        <v>21023</v>
      </c>
      <c r="B4495" s="14" t="s">
        <v>48</v>
      </c>
      <c r="C4495" s="14" t="s">
        <v>21024</v>
      </c>
      <c r="D4495" s="14" t="s">
        <v>21025</v>
      </c>
      <c r="E4495" s="14" t="s">
        <v>21026</v>
      </c>
      <c r="F4495" s="14" t="s">
        <v>123</v>
      </c>
      <c r="G4495" s="26">
        <v>43392</v>
      </c>
      <c r="H4495" s="14">
        <v>2018</v>
      </c>
      <c r="I4495" s="14" t="s">
        <v>360</v>
      </c>
      <c r="J4495" s="14" t="s">
        <v>1745</v>
      </c>
      <c r="K4495" s="14" t="s">
        <v>11758</v>
      </c>
      <c r="L4495" s="14" t="s">
        <v>21027</v>
      </c>
      <c r="M4495" s="14">
        <f t="shared" si="560"/>
        <v>2018</v>
      </c>
      <c r="N4495" s="14">
        <f t="shared" si="561"/>
        <v>10</v>
      </c>
      <c r="O4495" s="14" t="str">
        <f>IFERROR(VLOOKUP(I4495,Lists!$F$2:$G$16,2,FALSE()),"Not Rated")</f>
        <v>Adults</v>
      </c>
      <c r="P4495" s="14">
        <f t="shared" si="562"/>
        <v>140</v>
      </c>
      <c r="Q4495" s="14" t="str">
        <f t="shared" si="563"/>
        <v>South Korea</v>
      </c>
      <c r="R4495" s="14" t="str">
        <f t="shared" si="564"/>
        <v>|South Korea|</v>
      </c>
      <c r="S4495" s="14" t="str">
        <f t="shared" si="565"/>
        <v>|Action &amp; Adventure|International Movies|Sci-Fi &amp; Fantasy|</v>
      </c>
      <c r="T4495" s="14" t="str">
        <f t="shared" si="566"/>
        <v>|Kim Jee-woon|</v>
      </c>
      <c r="U4495" s="14" t="str">
        <f t="shared" si="567"/>
        <v>|Gang Dong-won|Han Hyo-joo|Jung Woo-sung|Kim Mu-yeol|Han Ye-ri|Choi Min-ho|Shin Eun-soo|Kim Beop-rae|Lee Dong-ha|Jung Won-joong|Choi Jin-ho|</v>
      </c>
    </row>
    <row r="4496" spans="1:21">
      <c r="A4496" s="14" t="s">
        <v>21028</v>
      </c>
      <c r="B4496" s="14" t="s">
        <v>49</v>
      </c>
      <c r="C4496" s="14" t="s">
        <v>21029</v>
      </c>
      <c r="D4496" s="14" t="s">
        <v>117</v>
      </c>
      <c r="E4496" s="14" t="s">
        <v>117</v>
      </c>
      <c r="F4496" s="14" t="s">
        <v>115</v>
      </c>
      <c r="G4496" s="26">
        <v>43392</v>
      </c>
      <c r="H4496" s="14">
        <v>2018</v>
      </c>
      <c r="I4496" s="14" t="s">
        <v>361</v>
      </c>
      <c r="J4496" s="14" t="s">
        <v>106</v>
      </c>
      <c r="K4496" s="14" t="s">
        <v>2015</v>
      </c>
      <c r="L4496" s="14" t="s">
        <v>21030</v>
      </c>
      <c r="M4496" s="14">
        <f t="shared" si="560"/>
        <v>2018</v>
      </c>
      <c r="N4496" s="14">
        <f t="shared" si="561"/>
        <v>10</v>
      </c>
      <c r="O4496" s="14" t="str">
        <f>IFERROR(VLOOKUP(I4496,Lists!$F$2:$G$16,2,FALSE()),"Not Rated")</f>
        <v>Teens</v>
      </c>
      <c r="P4496" s="14">
        <f t="shared" si="562"/>
        <v>2</v>
      </c>
      <c r="Q4496" s="14" t="str">
        <f t="shared" si="563"/>
        <v>United States</v>
      </c>
      <c r="R4496" s="14" t="str">
        <f t="shared" si="564"/>
        <v>|United States|</v>
      </c>
      <c r="S4496" s="14" t="str">
        <f t="shared" si="565"/>
        <v>|Crime TV Shows|Docuseries|</v>
      </c>
      <c r="T4496" s="14" t="str">
        <f t="shared" si="566"/>
        <v>|Unknown|</v>
      </c>
      <c r="U4496" s="14" t="str">
        <f t="shared" si="567"/>
        <v>|Unknown|</v>
      </c>
    </row>
    <row r="4497" spans="1:21">
      <c r="A4497" s="14" t="s">
        <v>21031</v>
      </c>
      <c r="B4497" s="14" t="s">
        <v>49</v>
      </c>
      <c r="C4497" s="14" t="s">
        <v>21032</v>
      </c>
      <c r="D4497" s="14" t="s">
        <v>117</v>
      </c>
      <c r="E4497" s="14" t="s">
        <v>21033</v>
      </c>
      <c r="F4497" s="14" t="s">
        <v>115</v>
      </c>
      <c r="G4497" s="26">
        <v>43392</v>
      </c>
      <c r="H4497" s="14">
        <v>2018</v>
      </c>
      <c r="I4497" s="14" t="s">
        <v>360</v>
      </c>
      <c r="J4497" s="14" t="s">
        <v>107</v>
      </c>
      <c r="K4497" s="14" t="s">
        <v>14232</v>
      </c>
      <c r="L4497" s="14" t="s">
        <v>21034</v>
      </c>
      <c r="M4497" s="14">
        <f t="shared" si="560"/>
        <v>2018</v>
      </c>
      <c r="N4497" s="14">
        <f t="shared" si="561"/>
        <v>10</v>
      </c>
      <c r="O4497" s="14" t="str">
        <f>IFERROR(VLOOKUP(I4497,Lists!$F$2:$G$16,2,FALSE()),"Not Rated")</f>
        <v>Adults</v>
      </c>
      <c r="P4497" s="14">
        <f t="shared" si="562"/>
        <v>3</v>
      </c>
      <c r="Q4497" s="14" t="str">
        <f t="shared" si="563"/>
        <v>United States</v>
      </c>
      <c r="R4497" s="14" t="str">
        <f t="shared" si="564"/>
        <v>|United States|</v>
      </c>
      <c r="S4497" s="14" t="str">
        <f t="shared" si="565"/>
        <v>|Crime TV Shows|TV Action &amp; Adventure|</v>
      </c>
      <c r="T4497" s="14" t="str">
        <f t="shared" si="566"/>
        <v>|Unknown|</v>
      </c>
      <c r="U4497" s="14" t="str">
        <f t="shared" si="567"/>
        <v>|Charlie Cox|Deborah Ann Woll|Elden Henson|Rosario Dawson|Vincent D'Onofrio|Jon Bernthal|Elodie Yung|Scott Glenn|Stephen Rider|Vondie Curtis-Hall|Ayelet Zurer|Toby Leonard Moore|Bob Gunton|</v>
      </c>
    </row>
    <row r="4498" spans="1:21">
      <c r="A4498" s="14" t="s">
        <v>21035</v>
      </c>
      <c r="B4498" s="14" t="s">
        <v>48</v>
      </c>
      <c r="C4498" s="14" t="s">
        <v>21036</v>
      </c>
      <c r="D4498" s="14" t="s">
        <v>21037</v>
      </c>
      <c r="E4498" s="14" t="s">
        <v>21038</v>
      </c>
      <c r="F4498" s="14" t="s">
        <v>116</v>
      </c>
      <c r="G4498" s="26">
        <v>43392</v>
      </c>
      <c r="H4498" s="14">
        <v>2013</v>
      </c>
      <c r="I4498" s="14" t="s">
        <v>361</v>
      </c>
      <c r="J4498" s="14" t="s">
        <v>682</v>
      </c>
      <c r="K4498" s="14" t="s">
        <v>475</v>
      </c>
      <c r="L4498" s="14" t="s">
        <v>21039</v>
      </c>
      <c r="M4498" s="14">
        <f t="shared" si="560"/>
        <v>2018</v>
      </c>
      <c r="N4498" s="14">
        <f t="shared" si="561"/>
        <v>10</v>
      </c>
      <c r="O4498" s="14" t="str">
        <f>IFERROR(VLOOKUP(I4498,Lists!$F$2:$G$16,2,FALSE()),"Not Rated")</f>
        <v>Teens</v>
      </c>
      <c r="P4498" s="14">
        <f t="shared" si="562"/>
        <v>122</v>
      </c>
      <c r="Q4498" s="14" t="str">
        <f t="shared" si="563"/>
        <v>India</v>
      </c>
      <c r="R4498" s="14" t="str">
        <f t="shared" si="564"/>
        <v>|India|</v>
      </c>
      <c r="S4498" s="14" t="str">
        <f t="shared" si="565"/>
        <v>|Dramas|International Movies|</v>
      </c>
      <c r="T4498" s="14" t="str">
        <f t="shared" si="566"/>
        <v>|Rajesh Touchriver|</v>
      </c>
      <c r="U4498" s="14" t="str">
        <f t="shared" si="567"/>
        <v>|Siddique|Anjali Patil|Lakshmi Menon|Nina Kurup|Rathna Shekar Reddy|Anoop Aravindan|</v>
      </c>
    </row>
    <row r="4499" spans="1:21">
      <c r="A4499" s="14" t="s">
        <v>21040</v>
      </c>
      <c r="B4499" s="14" t="s">
        <v>48</v>
      </c>
      <c r="C4499" s="14" t="s">
        <v>21041</v>
      </c>
      <c r="D4499" s="14" t="s">
        <v>117</v>
      </c>
      <c r="E4499" s="14" t="s">
        <v>8171</v>
      </c>
      <c r="F4499" s="14" t="s">
        <v>117</v>
      </c>
      <c r="G4499" s="26">
        <v>43392</v>
      </c>
      <c r="H4499" s="14">
        <v>2018</v>
      </c>
      <c r="I4499" s="14" t="s">
        <v>366</v>
      </c>
      <c r="J4499" s="14" t="s">
        <v>664</v>
      </c>
      <c r="K4499" s="14" t="s">
        <v>61</v>
      </c>
      <c r="L4499" s="14" t="s">
        <v>21042</v>
      </c>
      <c r="M4499" s="14">
        <f t="shared" si="560"/>
        <v>2018</v>
      </c>
      <c r="N4499" s="14">
        <f t="shared" si="561"/>
        <v>10</v>
      </c>
      <c r="O4499" s="14" t="str">
        <f>IFERROR(VLOOKUP(I4499,Lists!$F$2:$G$16,2,FALSE()),"Not Rated")</f>
        <v>Kids</v>
      </c>
      <c r="P4499" s="14">
        <f t="shared" si="562"/>
        <v>23</v>
      </c>
      <c r="Q4499" s="14" t="str">
        <f t="shared" si="563"/>
        <v>Unknown</v>
      </c>
      <c r="R4499" s="14" t="str">
        <f t="shared" si="564"/>
        <v>|Unknown|</v>
      </c>
      <c r="S4499" s="14" t="str">
        <f t="shared" si="565"/>
        <v>|Movies|</v>
      </c>
      <c r="T4499" s="14" t="str">
        <f t="shared" si="566"/>
        <v>|Unknown|</v>
      </c>
      <c r="U4499" s="14" t="str">
        <f t="shared" si="567"/>
        <v>|Nadia Ramlee|Chio Su-Ping|Jeremy Linn|Marlon Dance-Hooi|</v>
      </c>
    </row>
    <row r="4500" spans="1:21">
      <c r="A4500" s="14" t="s">
        <v>21043</v>
      </c>
      <c r="B4500" s="14" t="s">
        <v>49</v>
      </c>
      <c r="C4500" s="14" t="s">
        <v>21044</v>
      </c>
      <c r="D4500" s="14" t="s">
        <v>117</v>
      </c>
      <c r="E4500" s="14" t="s">
        <v>21045</v>
      </c>
      <c r="F4500" s="14" t="s">
        <v>139</v>
      </c>
      <c r="G4500" s="26">
        <v>43392</v>
      </c>
      <c r="H4500" s="14">
        <v>2017</v>
      </c>
      <c r="I4500" s="14" t="s">
        <v>360</v>
      </c>
      <c r="J4500" s="14" t="s">
        <v>108</v>
      </c>
      <c r="K4500" s="14" t="s">
        <v>1844</v>
      </c>
      <c r="L4500" s="14" t="s">
        <v>21046</v>
      </c>
      <c r="M4500" s="14">
        <f t="shared" si="560"/>
        <v>2018</v>
      </c>
      <c r="N4500" s="14">
        <f t="shared" si="561"/>
        <v>10</v>
      </c>
      <c r="O4500" s="14" t="str">
        <f>IFERROR(VLOOKUP(I4500,Lists!$F$2:$G$16,2,FALSE()),"Not Rated")</f>
        <v>Adults</v>
      </c>
      <c r="P4500" s="14">
        <f t="shared" si="562"/>
        <v>4</v>
      </c>
      <c r="Q4500" s="14" t="str">
        <f t="shared" si="563"/>
        <v>Thailand</v>
      </c>
      <c r="R4500" s="14" t="str">
        <f t="shared" si="564"/>
        <v>|Thailand|</v>
      </c>
      <c r="S4500" s="14" t="str">
        <f t="shared" si="565"/>
        <v>|International TV Shows|TV Dramas|Teen TV Shows|</v>
      </c>
      <c r="T4500" s="14" t="str">
        <f t="shared" si="566"/>
        <v>|Unknown|</v>
      </c>
      <c r="U4500" s="14" t="str">
        <f t="shared" si="567"/>
        <v>|Wiwattanawarang Oabnithi|Mahayotaruk Thiti|Lerkcharoempoj Papangkorn|Imanothai Kawin|Sakuljaroensuk Apinya|Oat Pasakorn Sanrattana|Leeratanakajorn Thanapob|Skye Nateeton Wongrawee|Supapunpinyo Teeradon|Chansangavej Chayanit|Ketprapakorn Narikun|Pibunsonggram Kritsanapoom|Santinatornkul Chanon|</v>
      </c>
    </row>
    <row r="4501" spans="1:21">
      <c r="A4501" s="14" t="s">
        <v>21047</v>
      </c>
      <c r="B4501" s="14" t="s">
        <v>48</v>
      </c>
      <c r="C4501" s="14" t="s">
        <v>21048</v>
      </c>
      <c r="D4501" s="14" t="s">
        <v>21049</v>
      </c>
      <c r="E4501" s="14" t="s">
        <v>21050</v>
      </c>
      <c r="F4501" s="14" t="s">
        <v>10896</v>
      </c>
      <c r="G4501" s="26">
        <v>43392</v>
      </c>
      <c r="H4501" s="14">
        <v>2016</v>
      </c>
      <c r="I4501" s="14" t="s">
        <v>360</v>
      </c>
      <c r="J4501" s="14" t="s">
        <v>739</v>
      </c>
      <c r="K4501" s="14" t="s">
        <v>1227</v>
      </c>
      <c r="L4501" s="14" t="s">
        <v>21051</v>
      </c>
      <c r="M4501" s="14">
        <f t="shared" si="560"/>
        <v>2018</v>
      </c>
      <c r="N4501" s="14">
        <f t="shared" si="561"/>
        <v>10</v>
      </c>
      <c r="O4501" s="14" t="str">
        <f>IFERROR(VLOOKUP(I4501,Lists!$F$2:$G$16,2,FALSE()),"Not Rated")</f>
        <v>Adults</v>
      </c>
      <c r="P4501" s="14">
        <f t="shared" si="562"/>
        <v>95</v>
      </c>
      <c r="Q4501" s="14" t="str">
        <f t="shared" si="563"/>
        <v>Hong Kong</v>
      </c>
      <c r="R4501" s="14" t="str">
        <f t="shared" si="564"/>
        <v>|Hong Kong|China|</v>
      </c>
      <c r="S4501" s="14" t="str">
        <f t="shared" si="565"/>
        <v>|Action &amp; Adventure|International Movies|</v>
      </c>
      <c r="T4501" s="14" t="str">
        <f t="shared" si="566"/>
        <v>|David Lam|</v>
      </c>
      <c r="U4501" s="14" t="str">
        <f t="shared" si="567"/>
        <v>|Louis Koo|Julian Cheung|Vic Chou|Ada Choi|Bowie Lam|Dada Chan|Janelle Sing|Lo Hoi-pang|</v>
      </c>
    </row>
    <row r="4502" spans="1:21">
      <c r="A4502" s="14" t="s">
        <v>21052</v>
      </c>
      <c r="B4502" s="14" t="s">
        <v>48</v>
      </c>
      <c r="C4502" s="14" t="s">
        <v>21053</v>
      </c>
      <c r="D4502" s="14" t="s">
        <v>20573</v>
      </c>
      <c r="E4502" s="14" t="s">
        <v>21054</v>
      </c>
      <c r="F4502" s="14" t="s">
        <v>21055</v>
      </c>
      <c r="G4502" s="26">
        <v>43392</v>
      </c>
      <c r="H4502" s="14">
        <v>2018</v>
      </c>
      <c r="I4502" s="14" t="s">
        <v>360</v>
      </c>
      <c r="J4502" s="14" t="s">
        <v>1121</v>
      </c>
      <c r="K4502" s="14" t="s">
        <v>1227</v>
      </c>
      <c r="L4502" s="14" t="s">
        <v>21056</v>
      </c>
      <c r="M4502" s="14">
        <f t="shared" si="560"/>
        <v>2018</v>
      </c>
      <c r="N4502" s="14">
        <f t="shared" si="561"/>
        <v>10</v>
      </c>
      <c r="O4502" s="14" t="str">
        <f>IFERROR(VLOOKUP(I4502,Lists!$F$2:$G$16,2,FALSE()),"Not Rated")</f>
        <v>Adults</v>
      </c>
      <c r="P4502" s="14">
        <f t="shared" si="562"/>
        <v>121</v>
      </c>
      <c r="Q4502" s="14" t="str">
        <f t="shared" si="563"/>
        <v>Indonesia</v>
      </c>
      <c r="R4502" s="14" t="str">
        <f t="shared" si="564"/>
        <v>|Indonesia|United States|</v>
      </c>
      <c r="S4502" s="14" t="str">
        <f t="shared" si="565"/>
        <v>|Action &amp; Adventure|International Movies|</v>
      </c>
      <c r="T4502" s="14" t="str">
        <f t="shared" si="566"/>
        <v>|Timo Tjahjanto|</v>
      </c>
      <c r="U4502" s="14" t="str">
        <f t="shared" si="567"/>
        <v>|Joe Taslim|Iko Uwais|Asha Kenyeri Bermudez|Sunny Pang|Salvita Decorte|Abimana Aryasatya|Zack Lee|Dimas Anggara|Julie Estelle|Dian Sastrowardoyo|</v>
      </c>
    </row>
    <row r="4503" spans="1:21">
      <c r="A4503" s="14" t="s">
        <v>21057</v>
      </c>
      <c r="B4503" s="14" t="s">
        <v>49</v>
      </c>
      <c r="C4503" s="14" t="s">
        <v>21058</v>
      </c>
      <c r="D4503" s="14" t="s">
        <v>117</v>
      </c>
      <c r="E4503" s="14" t="s">
        <v>21059</v>
      </c>
      <c r="F4503" s="14" t="s">
        <v>118</v>
      </c>
      <c r="G4503" s="26">
        <v>43392</v>
      </c>
      <c r="H4503" s="14">
        <v>2018</v>
      </c>
      <c r="I4503" s="14" t="s">
        <v>360</v>
      </c>
      <c r="J4503" s="14" t="s">
        <v>105</v>
      </c>
      <c r="K4503" s="14" t="s">
        <v>21060</v>
      </c>
      <c r="L4503" s="14" t="s">
        <v>21061</v>
      </c>
      <c r="M4503" s="14">
        <f t="shared" si="560"/>
        <v>2018</v>
      </c>
      <c r="N4503" s="14">
        <f t="shared" si="561"/>
        <v>10</v>
      </c>
      <c r="O4503" s="14" t="str">
        <f>IFERROR(VLOOKUP(I4503,Lists!$F$2:$G$16,2,FALSE()),"Not Rated")</f>
        <v>Adults</v>
      </c>
      <c r="P4503" s="14">
        <f t="shared" si="562"/>
        <v>1</v>
      </c>
      <c r="Q4503" s="14" t="str">
        <f t="shared" si="563"/>
        <v>United Kingdom</v>
      </c>
      <c r="R4503" s="14" t="str">
        <f t="shared" si="564"/>
        <v>|United Kingdom|</v>
      </c>
      <c r="S4503" s="14" t="str">
        <f t="shared" si="565"/>
        <v>|British TV Shows|International TV Shows|Romantic TV Shows|</v>
      </c>
      <c r="T4503" s="14" t="str">
        <f t="shared" si="566"/>
        <v>|Unknown|</v>
      </c>
      <c r="U4503" s="14" t="str">
        <f t="shared" si="567"/>
        <v>|Toni Collette|Steven Mackintosh|Zawe Ashton|Joe Hurst|Emma D'Arcy|Celeste Dring|William Ash|Royce Pierreson|Jeremy Swift|Anastasia Hille|Isis Hainsworth|Sophie Okonedo|</v>
      </c>
    </row>
    <row r="4504" spans="1:21">
      <c r="A4504" s="14" t="s">
        <v>21062</v>
      </c>
      <c r="B4504" s="14" t="s">
        <v>48</v>
      </c>
      <c r="C4504" s="14" t="s">
        <v>21063</v>
      </c>
      <c r="D4504" s="14" t="s">
        <v>21064</v>
      </c>
      <c r="E4504" s="14" t="s">
        <v>21065</v>
      </c>
      <c r="F4504" s="14" t="s">
        <v>116</v>
      </c>
      <c r="G4504" s="26">
        <v>43391</v>
      </c>
      <c r="H4504" s="14">
        <v>2018</v>
      </c>
      <c r="I4504" s="14" t="s">
        <v>360</v>
      </c>
      <c r="J4504" s="14" t="s">
        <v>2675</v>
      </c>
      <c r="K4504" s="14" t="s">
        <v>605</v>
      </c>
      <c r="L4504" s="14" t="s">
        <v>21066</v>
      </c>
      <c r="M4504" s="14">
        <f t="shared" si="560"/>
        <v>2018</v>
      </c>
      <c r="N4504" s="14">
        <f t="shared" si="561"/>
        <v>10</v>
      </c>
      <c r="O4504" s="14" t="str">
        <f>IFERROR(VLOOKUP(I4504,Lists!$F$2:$G$16,2,FALSE()),"Not Rated")</f>
        <v>Adults</v>
      </c>
      <c r="P4504" s="14">
        <f t="shared" si="562"/>
        <v>131</v>
      </c>
      <c r="Q4504" s="14" t="str">
        <f t="shared" si="563"/>
        <v>India</v>
      </c>
      <c r="R4504" s="14" t="str">
        <f t="shared" si="564"/>
        <v>|India|</v>
      </c>
      <c r="S4504" s="14" t="str">
        <f t="shared" si="565"/>
        <v>|Dramas|International Movies|Thrillers|</v>
      </c>
      <c r="T4504" s="14" t="str">
        <f t="shared" si="566"/>
        <v>|Thiru|</v>
      </c>
      <c r="U4504" s="14" t="str">
        <f t="shared" si="567"/>
        <v>|Karthik|Gautam Karthik|Regina Cassandra|Varalakshmi Sarathkumar|Santhosh Prathap|Mime Gopi|J. Mahendran|Viji Chandrasekhar|</v>
      </c>
    </row>
    <row r="4505" spans="1:21">
      <c r="A4505" s="14" t="s">
        <v>21067</v>
      </c>
      <c r="B4505" s="14" t="s">
        <v>49</v>
      </c>
      <c r="C4505" s="14" t="s">
        <v>21068</v>
      </c>
      <c r="D4505" s="14" t="s">
        <v>117</v>
      </c>
      <c r="E4505" s="14" t="s">
        <v>21069</v>
      </c>
      <c r="F4505" s="14" t="s">
        <v>119</v>
      </c>
      <c r="G4505" s="26">
        <v>43390</v>
      </c>
      <c r="H4505" s="14">
        <v>2012</v>
      </c>
      <c r="I4505" s="14" t="s">
        <v>362</v>
      </c>
      <c r="J4505" s="14" t="s">
        <v>106</v>
      </c>
      <c r="K4505" s="14" t="s">
        <v>617</v>
      </c>
      <c r="L4505" s="14" t="s">
        <v>21070</v>
      </c>
      <c r="M4505" s="14">
        <f t="shared" si="560"/>
        <v>2018</v>
      </c>
      <c r="N4505" s="14">
        <f t="shared" si="561"/>
        <v>10</v>
      </c>
      <c r="O4505" s="14" t="str">
        <f>IFERROR(VLOOKUP(I4505,Lists!$F$2:$G$16,2,FALSE()),"Not Rated")</f>
        <v>Older Kids</v>
      </c>
      <c r="P4505" s="14">
        <f t="shared" si="562"/>
        <v>2</v>
      </c>
      <c r="Q4505" s="14" t="str">
        <f t="shared" si="563"/>
        <v>Canada</v>
      </c>
      <c r="R4505" s="14" t="str">
        <f t="shared" si="564"/>
        <v>|Canada|</v>
      </c>
      <c r="S4505" s="14" t="str">
        <f t="shared" si="565"/>
        <v>|Kids' TV|TV Comedies|</v>
      </c>
      <c r="T4505" s="14" t="str">
        <f t="shared" si="566"/>
        <v>|Unknown|</v>
      </c>
      <c r="U4505" s="14" t="str">
        <f t="shared" si="567"/>
        <v>|Matthew Knight|Vanessa Morgan|Atticus Mitchell|Cameron Kennedy|Kate Todd|Ari Cohen|</v>
      </c>
    </row>
    <row r="4506" spans="1:21">
      <c r="A4506" s="14" t="s">
        <v>21071</v>
      </c>
      <c r="B4506" s="14" t="s">
        <v>49</v>
      </c>
      <c r="C4506" s="14" t="s">
        <v>21072</v>
      </c>
      <c r="D4506" s="14" t="s">
        <v>117</v>
      </c>
      <c r="E4506" s="14" t="s">
        <v>21073</v>
      </c>
      <c r="F4506" s="14" t="s">
        <v>127</v>
      </c>
      <c r="G4506" s="26">
        <v>43389</v>
      </c>
      <c r="H4506" s="14">
        <v>2018</v>
      </c>
      <c r="I4506" s="14" t="s">
        <v>360</v>
      </c>
      <c r="J4506" s="14" t="s">
        <v>521</v>
      </c>
      <c r="K4506" s="14" t="s">
        <v>2384</v>
      </c>
      <c r="L4506" s="14" t="s">
        <v>21074</v>
      </c>
      <c r="M4506" s="14">
        <f t="shared" si="560"/>
        <v>2018</v>
      </c>
      <c r="N4506" s="14">
        <f t="shared" si="561"/>
        <v>10</v>
      </c>
      <c r="O4506" s="14" t="str">
        <f>IFERROR(VLOOKUP(I4506,Lists!$F$2:$G$16,2,FALSE()),"Not Rated")</f>
        <v>Adults</v>
      </c>
      <c r="P4506" s="14">
        <f t="shared" si="562"/>
        <v>5</v>
      </c>
      <c r="Q4506" s="14" t="str">
        <f t="shared" si="563"/>
        <v>Australia</v>
      </c>
      <c r="R4506" s="14" t="str">
        <f t="shared" si="564"/>
        <v>|Australia|</v>
      </c>
      <c r="S4506" s="14" t="str">
        <f t="shared" si="565"/>
        <v>|Crime TV Shows|International TV Shows|TV Comedies|</v>
      </c>
      <c r="T4506" s="14" t="str">
        <f t="shared" si="566"/>
        <v>|Unknown|</v>
      </c>
      <c r="U4506" s="14" t="str">
        <f t="shared" si="567"/>
        <v>|Richard Roxburgh|Matt Day|Adrienne Pickering|Russell Dykstra|Danielle Cormack|Caroline Brazier|Geoff Morrell|Kate Box|Keegan Joyce|Damien Garvey|</v>
      </c>
    </row>
    <row r="4507" spans="1:21">
      <c r="A4507" s="14" t="s">
        <v>21075</v>
      </c>
      <c r="B4507" s="14" t="s">
        <v>48</v>
      </c>
      <c r="C4507" s="14" t="s">
        <v>21076</v>
      </c>
      <c r="D4507" s="14" t="s">
        <v>21077</v>
      </c>
      <c r="E4507" s="14" t="s">
        <v>21078</v>
      </c>
      <c r="F4507" s="14" t="s">
        <v>115</v>
      </c>
      <c r="G4507" s="26">
        <v>43389</v>
      </c>
      <c r="H4507" s="14">
        <v>2018</v>
      </c>
      <c r="I4507" s="14" t="s">
        <v>360</v>
      </c>
      <c r="J4507" s="14" t="s">
        <v>1102</v>
      </c>
      <c r="K4507" s="14" t="s">
        <v>261</v>
      </c>
      <c r="L4507" s="14" t="s">
        <v>21079</v>
      </c>
      <c r="M4507" s="14">
        <f t="shared" si="560"/>
        <v>2018</v>
      </c>
      <c r="N4507" s="14">
        <f t="shared" si="561"/>
        <v>10</v>
      </c>
      <c r="O4507" s="14" t="str">
        <f>IFERROR(VLOOKUP(I4507,Lists!$F$2:$G$16,2,FALSE()),"Not Rated")</f>
        <v>Adults</v>
      </c>
      <c r="P4507" s="14">
        <f t="shared" si="562"/>
        <v>63</v>
      </c>
      <c r="Q4507" s="14" t="str">
        <f t="shared" si="563"/>
        <v>United States</v>
      </c>
      <c r="R4507" s="14" t="str">
        <f t="shared" si="564"/>
        <v>|United States|</v>
      </c>
      <c r="S4507" s="14" t="str">
        <f t="shared" si="565"/>
        <v>|Stand-Up Comedy|</v>
      </c>
      <c r="T4507" s="14" t="str">
        <f t="shared" si="566"/>
        <v>|Tom Forrest|</v>
      </c>
      <c r="U4507" s="14" t="str">
        <f t="shared" si="567"/>
        <v>|Ron White|</v>
      </c>
    </row>
    <row r="4508" spans="1:21">
      <c r="A4508" s="14" t="s">
        <v>21080</v>
      </c>
      <c r="B4508" s="14" t="s">
        <v>48</v>
      </c>
      <c r="C4508" s="14" t="s">
        <v>21081</v>
      </c>
      <c r="D4508" s="14" t="s">
        <v>21082</v>
      </c>
      <c r="E4508" s="14" t="s">
        <v>21083</v>
      </c>
      <c r="F4508" s="14" t="s">
        <v>116</v>
      </c>
      <c r="G4508" s="26">
        <v>43388</v>
      </c>
      <c r="H4508" s="14">
        <v>2017</v>
      </c>
      <c r="I4508" s="14" t="s">
        <v>360</v>
      </c>
      <c r="J4508" s="14" t="s">
        <v>1508</v>
      </c>
      <c r="K4508" s="14" t="s">
        <v>475</v>
      </c>
      <c r="L4508" s="14" t="s">
        <v>21084</v>
      </c>
      <c r="M4508" s="14">
        <f t="shared" si="560"/>
        <v>2018</v>
      </c>
      <c r="N4508" s="14">
        <f t="shared" si="561"/>
        <v>10</v>
      </c>
      <c r="O4508" s="14" t="str">
        <f>IFERROR(VLOOKUP(I4508,Lists!$F$2:$G$16,2,FALSE()),"Not Rated")</f>
        <v>Adults</v>
      </c>
      <c r="P4508" s="14">
        <f t="shared" si="562"/>
        <v>150</v>
      </c>
      <c r="Q4508" s="14" t="str">
        <f t="shared" si="563"/>
        <v>India</v>
      </c>
      <c r="R4508" s="14" t="str">
        <f t="shared" si="564"/>
        <v>|India|</v>
      </c>
      <c r="S4508" s="14" t="str">
        <f t="shared" si="565"/>
        <v>|Dramas|International Movies|</v>
      </c>
      <c r="T4508" s="14" t="str">
        <f t="shared" si="566"/>
        <v>|Anik Datta|</v>
      </c>
      <c r="U4508" s="14" t="str">
        <f t="shared" si="567"/>
        <v>|Barun Chanda|Sabyasachi Chakraborty|</v>
      </c>
    </row>
    <row r="4509" spans="1:21">
      <c r="A4509" s="14" t="s">
        <v>21085</v>
      </c>
      <c r="B4509" s="14" t="s">
        <v>48</v>
      </c>
      <c r="C4509" s="14" t="s">
        <v>21086</v>
      </c>
      <c r="D4509" s="14" t="s">
        <v>5810</v>
      </c>
      <c r="E4509" s="14" t="s">
        <v>21087</v>
      </c>
      <c r="F4509" s="14" t="s">
        <v>116</v>
      </c>
      <c r="G4509" s="26">
        <v>43388</v>
      </c>
      <c r="H4509" s="14">
        <v>2018</v>
      </c>
      <c r="I4509" s="14" t="s">
        <v>360</v>
      </c>
      <c r="J4509" s="14" t="s">
        <v>3801</v>
      </c>
      <c r="K4509" s="14" t="s">
        <v>475</v>
      </c>
      <c r="L4509" s="14" t="s">
        <v>21088</v>
      </c>
      <c r="M4509" s="14">
        <f t="shared" si="560"/>
        <v>2018</v>
      </c>
      <c r="N4509" s="14">
        <f t="shared" si="561"/>
        <v>10</v>
      </c>
      <c r="O4509" s="14" t="str">
        <f>IFERROR(VLOOKUP(I4509,Lists!$F$2:$G$16,2,FALSE()),"Not Rated")</f>
        <v>Adults</v>
      </c>
      <c r="P4509" s="14">
        <f t="shared" si="562"/>
        <v>159</v>
      </c>
      <c r="Q4509" s="14" t="str">
        <f t="shared" si="563"/>
        <v>India</v>
      </c>
      <c r="R4509" s="14" t="str">
        <f t="shared" si="564"/>
        <v>|India|</v>
      </c>
      <c r="S4509" s="14" t="str">
        <f t="shared" si="565"/>
        <v>|Dramas|International Movies|</v>
      </c>
      <c r="T4509" s="14" t="str">
        <f t="shared" si="566"/>
        <v>|Rajkumar Hirani|</v>
      </c>
      <c r="U4509" s="14" t="str">
        <f t="shared" si="567"/>
        <v>|Ranbir Kapoor|Vicky Kaushal|Paresh Rawal|Sonam Kapoor|Dia Mirza|Jim Sarbh|Anushka Sharma|Manisha Koirala|Boman Irani|</v>
      </c>
    </row>
    <row r="4510" spans="1:21">
      <c r="A4510" s="14" t="s">
        <v>21089</v>
      </c>
      <c r="B4510" s="14" t="s">
        <v>49</v>
      </c>
      <c r="C4510" s="14" t="s">
        <v>21090</v>
      </c>
      <c r="D4510" s="14" t="s">
        <v>117</v>
      </c>
      <c r="E4510" s="14" t="s">
        <v>117</v>
      </c>
      <c r="F4510" s="14" t="s">
        <v>118</v>
      </c>
      <c r="G4510" s="26">
        <v>43388</v>
      </c>
      <c r="H4510" s="14">
        <v>2018</v>
      </c>
      <c r="I4510" s="14" t="s">
        <v>360</v>
      </c>
      <c r="J4510" s="14" t="s">
        <v>105</v>
      </c>
      <c r="K4510" s="14" t="s">
        <v>2297</v>
      </c>
      <c r="L4510" s="14" t="s">
        <v>21091</v>
      </c>
      <c r="M4510" s="14">
        <f t="shared" si="560"/>
        <v>2018</v>
      </c>
      <c r="N4510" s="14">
        <f t="shared" si="561"/>
        <v>10</v>
      </c>
      <c r="O4510" s="14" t="str">
        <f>IFERROR(VLOOKUP(I4510,Lists!$F$2:$G$16,2,FALSE()),"Not Rated")</f>
        <v>Adults</v>
      </c>
      <c r="P4510" s="14">
        <f t="shared" si="562"/>
        <v>1</v>
      </c>
      <c r="Q4510" s="14" t="str">
        <f t="shared" si="563"/>
        <v>United Kingdom</v>
      </c>
      <c r="R4510" s="14" t="str">
        <f t="shared" si="564"/>
        <v>|United Kingdom|</v>
      </c>
      <c r="S4510" s="14" t="str">
        <f t="shared" si="565"/>
        <v>|British TV Shows|International TV Shows|Reality TV|</v>
      </c>
      <c r="T4510" s="14" t="str">
        <f t="shared" si="566"/>
        <v>|Unknown|</v>
      </c>
      <c r="U4510" s="14" t="str">
        <f t="shared" si="567"/>
        <v>|Unknown|</v>
      </c>
    </row>
    <row r="4511" spans="1:21">
      <c r="A4511" s="14" t="s">
        <v>21092</v>
      </c>
      <c r="B4511" s="14" t="s">
        <v>48</v>
      </c>
      <c r="C4511" s="14" t="s">
        <v>21093</v>
      </c>
      <c r="D4511" s="14" t="s">
        <v>21094</v>
      </c>
      <c r="E4511" s="14" t="s">
        <v>21095</v>
      </c>
      <c r="F4511" s="14" t="s">
        <v>116</v>
      </c>
      <c r="G4511" s="26">
        <v>43386</v>
      </c>
      <c r="H4511" s="14">
        <v>2018</v>
      </c>
      <c r="I4511" s="14" t="s">
        <v>361</v>
      </c>
      <c r="J4511" s="14" t="s">
        <v>2675</v>
      </c>
      <c r="K4511" s="14" t="s">
        <v>4531</v>
      </c>
      <c r="L4511" s="14" t="s">
        <v>21096</v>
      </c>
      <c r="M4511" s="14">
        <f t="shared" si="560"/>
        <v>2018</v>
      </c>
      <c r="N4511" s="14">
        <f t="shared" si="561"/>
        <v>10</v>
      </c>
      <c r="O4511" s="14" t="str">
        <f>IFERROR(VLOOKUP(I4511,Lists!$F$2:$G$16,2,FALSE()),"Not Rated")</f>
        <v>Teens</v>
      </c>
      <c r="P4511" s="14">
        <f t="shared" si="562"/>
        <v>131</v>
      </c>
      <c r="Q4511" s="14" t="str">
        <f t="shared" si="563"/>
        <v>India</v>
      </c>
      <c r="R4511" s="14" t="str">
        <f t="shared" si="564"/>
        <v>|India|</v>
      </c>
      <c r="S4511" s="14" t="str">
        <f t="shared" si="565"/>
        <v>|Dramas|International Movies|Sports Movies|</v>
      </c>
      <c r="T4511" s="14" t="str">
        <f t="shared" si="566"/>
        <v>|Shaad Ali|</v>
      </c>
      <c r="U4511" s="14" t="str">
        <f t="shared" si="567"/>
        <v>|Diljit Dosanjh|Tapsee Pannu|Angad Bedi|Kulbhushan Kharbanda|Satish Kaushik|Vijay Raaz|Seema Kaushal|Mahabir Bhullar|Alka Badola Kaushal|Jimmy Moses|</v>
      </c>
    </row>
    <row r="4512" spans="1:21">
      <c r="A4512" s="14" t="s">
        <v>21097</v>
      </c>
      <c r="B4512" s="14" t="s">
        <v>48</v>
      </c>
      <c r="C4512" s="14" t="s">
        <v>21098</v>
      </c>
      <c r="D4512" s="14" t="s">
        <v>21099</v>
      </c>
      <c r="E4512" s="14" t="s">
        <v>21100</v>
      </c>
      <c r="F4512" s="14" t="s">
        <v>916</v>
      </c>
      <c r="G4512" s="26">
        <v>43385</v>
      </c>
      <c r="H4512" s="14">
        <v>2018</v>
      </c>
      <c r="I4512" s="14" t="s">
        <v>360</v>
      </c>
      <c r="J4512" s="14" t="s">
        <v>2213</v>
      </c>
      <c r="K4512" s="14" t="s">
        <v>1656</v>
      </c>
      <c r="L4512" s="14" t="s">
        <v>21101</v>
      </c>
      <c r="M4512" s="14">
        <f t="shared" si="560"/>
        <v>2018</v>
      </c>
      <c r="N4512" s="14">
        <f t="shared" si="561"/>
        <v>10</v>
      </c>
      <c r="O4512" s="14" t="str">
        <f>IFERROR(VLOOKUP(I4512,Lists!$F$2:$G$16,2,FALSE()),"Not Rated")</f>
        <v>Adults</v>
      </c>
      <c r="P4512" s="14">
        <f t="shared" si="562"/>
        <v>130</v>
      </c>
      <c r="Q4512" s="14" t="str">
        <f t="shared" si="563"/>
        <v>United Kingdom</v>
      </c>
      <c r="R4512" s="14" t="str">
        <f t="shared" si="564"/>
        <v>|United Kingdom|United States|</v>
      </c>
      <c r="S4512" s="14" t="str">
        <f t="shared" si="565"/>
        <v>|Horror Movies|International Movies|Thrillers|</v>
      </c>
      <c r="T4512" s="14" t="str">
        <f t="shared" si="566"/>
        <v>|Gareth Evans|</v>
      </c>
      <c r="U4512" s="14" t="str">
        <f t="shared" si="567"/>
        <v>|Dan Stevens|Lucy Boynton|Michael Sheen|Mark Lewis Jones|Bill Milner|Kristine Froseth|Paul Higgins|Richard Elfyn|Elen Rhys|Ross O'Hennessy|</v>
      </c>
    </row>
    <row r="4513" spans="1:21">
      <c r="A4513" s="14" t="s">
        <v>21102</v>
      </c>
      <c r="B4513" s="14" t="s">
        <v>49</v>
      </c>
      <c r="C4513" s="14" t="s">
        <v>21103</v>
      </c>
      <c r="D4513" s="14" t="s">
        <v>117</v>
      </c>
      <c r="E4513" s="14" t="s">
        <v>21104</v>
      </c>
      <c r="F4513" s="14" t="s">
        <v>117</v>
      </c>
      <c r="G4513" s="26">
        <v>43385</v>
      </c>
      <c r="H4513" s="14">
        <v>2018</v>
      </c>
      <c r="I4513" s="14" t="s">
        <v>365</v>
      </c>
      <c r="J4513" s="14" t="s">
        <v>106</v>
      </c>
      <c r="K4513" s="14" t="s">
        <v>21105</v>
      </c>
      <c r="L4513" s="14" t="s">
        <v>21106</v>
      </c>
      <c r="M4513" s="14">
        <f t="shared" si="560"/>
        <v>2018</v>
      </c>
      <c r="N4513" s="14">
        <f t="shared" si="561"/>
        <v>10</v>
      </c>
      <c r="O4513" s="14" t="str">
        <f>IFERROR(VLOOKUP(I4513,Lists!$F$2:$G$16,2,FALSE()),"Not Rated")</f>
        <v>Kids</v>
      </c>
      <c r="P4513" s="14">
        <f t="shared" si="562"/>
        <v>2</v>
      </c>
      <c r="Q4513" s="14" t="str">
        <f t="shared" si="563"/>
        <v>Unknown</v>
      </c>
      <c r="R4513" s="14" t="str">
        <f t="shared" si="564"/>
        <v>|Unknown|</v>
      </c>
      <c r="S4513" s="14" t="str">
        <f t="shared" si="565"/>
        <v>|Crime TV Shows|Kids' TV|</v>
      </c>
      <c r="T4513" s="14" t="str">
        <f t="shared" si="566"/>
        <v>|Unknown|</v>
      </c>
      <c r="U4513" s="14" t="str">
        <f t="shared" si="567"/>
        <v>|Marci T. House|Michael Dobson|Omari Newton|Paul Dobson|Rebecca Shoichet|Giles Panton|Kathleen Barr|Doron Bell|</v>
      </c>
    </row>
    <row r="4514" spans="1:21">
      <c r="A4514" s="14" t="s">
        <v>21107</v>
      </c>
      <c r="B4514" s="14" t="s">
        <v>48</v>
      </c>
      <c r="C4514" s="14" t="s">
        <v>21108</v>
      </c>
      <c r="D4514" s="14" t="s">
        <v>21109</v>
      </c>
      <c r="E4514" s="14" t="s">
        <v>21110</v>
      </c>
      <c r="F4514" s="14" t="s">
        <v>16406</v>
      </c>
      <c r="G4514" s="26">
        <v>43385</v>
      </c>
      <c r="H4514" s="14">
        <v>2018</v>
      </c>
      <c r="I4514" s="14" t="s">
        <v>360</v>
      </c>
      <c r="J4514" s="14" t="s">
        <v>698</v>
      </c>
      <c r="K4514" s="14" t="s">
        <v>21111</v>
      </c>
      <c r="L4514" s="14" t="s">
        <v>21112</v>
      </c>
      <c r="M4514" s="14">
        <f t="shared" si="560"/>
        <v>2018</v>
      </c>
      <c r="N4514" s="14">
        <f t="shared" si="561"/>
        <v>10</v>
      </c>
      <c r="O4514" s="14" t="str">
        <f>IFERROR(VLOOKUP(I4514,Lists!$F$2:$G$16,2,FALSE()),"Not Rated")</f>
        <v>Adults</v>
      </c>
      <c r="P4514" s="14">
        <f t="shared" si="562"/>
        <v>99</v>
      </c>
      <c r="Q4514" s="14" t="str">
        <f t="shared" si="563"/>
        <v>Spain</v>
      </c>
      <c r="R4514" s="14" t="str">
        <f t="shared" si="564"/>
        <v>|Spain|France|</v>
      </c>
      <c r="S4514" s="14" t="str">
        <f t="shared" si="565"/>
        <v>|Horror Movies|International Movies|Sci-Fi &amp; Fantasy|</v>
      </c>
      <c r="T4514" s="14" t="str">
        <f t="shared" si="566"/>
        <v>|Paul Urkijo Alijo|</v>
      </c>
      <c r="U4514" s="14" t="str">
        <f t="shared" si="567"/>
        <v>|Kandido Uranga|Uma Bracaglia|Eneko Sagardoy|Ramón Agirre|Josean Bengoetxea|Gotzon Sánchez|José Ramón Argoitia|Gorka Aguinagalde|Iñigo de la Iglesia|Aitor Urtzelai|</v>
      </c>
    </row>
    <row r="4515" spans="1:21">
      <c r="A4515" s="14" t="s">
        <v>21113</v>
      </c>
      <c r="B4515" s="14" t="s">
        <v>48</v>
      </c>
      <c r="C4515" s="14" t="s">
        <v>21114</v>
      </c>
      <c r="D4515" s="14" t="s">
        <v>21115</v>
      </c>
      <c r="E4515" s="14" t="s">
        <v>117</v>
      </c>
      <c r="F4515" s="14" t="s">
        <v>115</v>
      </c>
      <c r="G4515" s="26">
        <v>43385</v>
      </c>
      <c r="H4515" s="14">
        <v>2018</v>
      </c>
      <c r="I4515" s="14" t="s">
        <v>360</v>
      </c>
      <c r="J4515" s="14" t="s">
        <v>1290</v>
      </c>
      <c r="K4515" s="14" t="s">
        <v>1348</v>
      </c>
      <c r="L4515" s="14" t="s">
        <v>21116</v>
      </c>
      <c r="M4515" s="14">
        <f t="shared" si="560"/>
        <v>2018</v>
      </c>
      <c r="N4515" s="14">
        <f t="shared" si="561"/>
        <v>10</v>
      </c>
      <c r="O4515" s="14" t="str">
        <f>IFERROR(VLOOKUP(I4515,Lists!$F$2:$G$16,2,FALSE()),"Not Rated")</f>
        <v>Adults</v>
      </c>
      <c r="P4515" s="14">
        <f t="shared" si="562"/>
        <v>86</v>
      </c>
      <c r="Q4515" s="14" t="str">
        <f t="shared" si="563"/>
        <v>United States</v>
      </c>
      <c r="R4515" s="14" t="str">
        <f t="shared" si="564"/>
        <v>|United States|</v>
      </c>
      <c r="S4515" s="14" t="str">
        <f t="shared" si="565"/>
        <v>|Documentaries|LGBTQ Movies|</v>
      </c>
      <c r="T4515" s="14" t="str">
        <f t="shared" si="566"/>
        <v>|Johanna Demetrakas|</v>
      </c>
      <c r="U4515" s="14" t="str">
        <f t="shared" si="567"/>
        <v>|Unknown|</v>
      </c>
    </row>
    <row r="4516" spans="1:21">
      <c r="A4516" s="14" t="s">
        <v>21117</v>
      </c>
      <c r="B4516" s="14" t="s">
        <v>49</v>
      </c>
      <c r="C4516" s="14" t="s">
        <v>21118</v>
      </c>
      <c r="D4516" s="14" t="s">
        <v>21119</v>
      </c>
      <c r="E4516" s="14" t="s">
        <v>21120</v>
      </c>
      <c r="F4516" s="14" t="s">
        <v>117</v>
      </c>
      <c r="G4516" s="26">
        <v>43385</v>
      </c>
      <c r="H4516" s="14">
        <v>2018</v>
      </c>
      <c r="I4516" s="14" t="s">
        <v>360</v>
      </c>
      <c r="J4516" s="14" t="s">
        <v>105</v>
      </c>
      <c r="K4516" s="14" t="s">
        <v>257</v>
      </c>
      <c r="L4516" s="14" t="s">
        <v>21121</v>
      </c>
      <c r="M4516" s="14">
        <f t="shared" si="560"/>
        <v>2018</v>
      </c>
      <c r="N4516" s="14">
        <f t="shared" si="561"/>
        <v>10</v>
      </c>
      <c r="O4516" s="14" t="str">
        <f>IFERROR(VLOOKUP(I4516,Lists!$F$2:$G$16,2,FALSE()),"Not Rated")</f>
        <v>Adults</v>
      </c>
      <c r="P4516" s="14">
        <f t="shared" si="562"/>
        <v>1</v>
      </c>
      <c r="Q4516" s="14" t="str">
        <f t="shared" si="563"/>
        <v>Unknown</v>
      </c>
      <c r="R4516" s="14" t="str">
        <f t="shared" si="564"/>
        <v>|Unknown|</v>
      </c>
      <c r="S4516" s="14" t="str">
        <f t="shared" si="565"/>
        <v>|Docuseries|</v>
      </c>
      <c r="T4516" s="14" t="str">
        <f t="shared" si="566"/>
        <v>|Padraic McKinley|</v>
      </c>
      <c r="U4516" s="14" t="str">
        <f t="shared" si="567"/>
        <v>|Frank Grillo|</v>
      </c>
    </row>
    <row r="4517" spans="1:21">
      <c r="A4517" s="14" t="s">
        <v>21122</v>
      </c>
      <c r="B4517" s="14" t="s">
        <v>48</v>
      </c>
      <c r="C4517" s="14" t="s">
        <v>21123</v>
      </c>
      <c r="D4517" s="14" t="s">
        <v>21124</v>
      </c>
      <c r="E4517" s="14" t="s">
        <v>21125</v>
      </c>
      <c r="F4517" s="14" t="s">
        <v>136</v>
      </c>
      <c r="G4517" s="26">
        <v>43385</v>
      </c>
      <c r="H4517" s="14">
        <v>2018</v>
      </c>
      <c r="I4517" s="14" t="s">
        <v>361</v>
      </c>
      <c r="J4517" s="14" t="s">
        <v>574</v>
      </c>
      <c r="K4517" s="14" t="s">
        <v>1537</v>
      </c>
      <c r="L4517" s="14" t="s">
        <v>21126</v>
      </c>
      <c r="M4517" s="14">
        <f t="shared" si="560"/>
        <v>2018</v>
      </c>
      <c r="N4517" s="14">
        <f t="shared" si="561"/>
        <v>10</v>
      </c>
      <c r="O4517" s="14" t="str">
        <f>IFERROR(VLOOKUP(I4517,Lists!$F$2:$G$16,2,FALSE()),"Not Rated")</f>
        <v>Teens</v>
      </c>
      <c r="P4517" s="14">
        <f t="shared" si="562"/>
        <v>106</v>
      </c>
      <c r="Q4517" s="14" t="str">
        <f t="shared" si="563"/>
        <v>Indonesia</v>
      </c>
      <c r="R4517" s="14" t="str">
        <f t="shared" si="564"/>
        <v>|Indonesia|</v>
      </c>
      <c r="S4517" s="14" t="str">
        <f t="shared" si="565"/>
        <v>|Horror Movies|International Movies|</v>
      </c>
      <c r="T4517" s="14" t="str">
        <f t="shared" si="566"/>
        <v>|Rizal Mantovani|</v>
      </c>
      <c r="U4517" s="14" t="str">
        <f t="shared" si="567"/>
        <v>|Sandrinna M Skornicki|Aurélie Moeremans|Fero Walandouw|Andryan Bima|Ciara Nadine Brosnan|Ali Fikry|Adlu Fahrezy|Nena Rosier|Naufal Ho|Aqi Singgih|</v>
      </c>
    </row>
    <row r="4518" spans="1:21">
      <c r="A4518" s="14" t="s">
        <v>21127</v>
      </c>
      <c r="B4518" s="14" t="s">
        <v>48</v>
      </c>
      <c r="C4518" s="14" t="s">
        <v>21128</v>
      </c>
      <c r="D4518" s="14" t="s">
        <v>21129</v>
      </c>
      <c r="E4518" s="14" t="s">
        <v>117</v>
      </c>
      <c r="F4518" s="14" t="s">
        <v>115</v>
      </c>
      <c r="G4518" s="26">
        <v>43385</v>
      </c>
      <c r="H4518" s="14">
        <v>2018</v>
      </c>
      <c r="I4518" s="14" t="s">
        <v>361</v>
      </c>
      <c r="J4518" s="14" t="s">
        <v>7647</v>
      </c>
      <c r="K4518" s="14" t="s">
        <v>927</v>
      </c>
      <c r="L4518" s="14" t="s">
        <v>21130</v>
      </c>
      <c r="M4518" s="14">
        <f t="shared" si="560"/>
        <v>2018</v>
      </c>
      <c r="N4518" s="14">
        <f t="shared" si="561"/>
        <v>10</v>
      </c>
      <c r="O4518" s="14" t="str">
        <f>IFERROR(VLOOKUP(I4518,Lists!$F$2:$G$16,2,FALSE()),"Not Rated")</f>
        <v>Teens</v>
      </c>
      <c r="P4518" s="14">
        <f t="shared" si="562"/>
        <v>57</v>
      </c>
      <c r="Q4518" s="14" t="str">
        <f t="shared" si="563"/>
        <v>United States</v>
      </c>
      <c r="R4518" s="14" t="str">
        <f t="shared" si="564"/>
        <v>|United States|</v>
      </c>
      <c r="S4518" s="14" t="str">
        <f t="shared" si="565"/>
        <v>|Documentaries|Music &amp; Musicals|</v>
      </c>
      <c r="T4518" s="14" t="str">
        <f t="shared" si="566"/>
        <v>|Kief Davidson|</v>
      </c>
      <c r="U4518" s="14" t="str">
        <f t="shared" si="567"/>
        <v>|Unknown|</v>
      </c>
    </row>
    <row r="4519" spans="1:21">
      <c r="A4519" s="14" t="s">
        <v>21131</v>
      </c>
      <c r="B4519" s="14" t="s">
        <v>49</v>
      </c>
      <c r="C4519" s="14" t="s">
        <v>21132</v>
      </c>
      <c r="D4519" s="14" t="s">
        <v>117</v>
      </c>
      <c r="E4519" s="14" t="s">
        <v>21133</v>
      </c>
      <c r="F4519" s="14" t="s">
        <v>115</v>
      </c>
      <c r="G4519" s="26">
        <v>43385</v>
      </c>
      <c r="H4519" s="14">
        <v>2018</v>
      </c>
      <c r="I4519" s="14" t="s">
        <v>362</v>
      </c>
      <c r="J4519" s="14" t="s">
        <v>105</v>
      </c>
      <c r="K4519" s="14" t="s">
        <v>21134</v>
      </c>
      <c r="L4519" s="14" t="s">
        <v>21135</v>
      </c>
      <c r="M4519" s="14">
        <f t="shared" si="560"/>
        <v>2018</v>
      </c>
      <c r="N4519" s="14">
        <f t="shared" si="561"/>
        <v>10</v>
      </c>
      <c r="O4519" s="14" t="str">
        <f>IFERROR(VLOOKUP(I4519,Lists!$F$2:$G$16,2,FALSE()),"Not Rated")</f>
        <v>Older Kids</v>
      </c>
      <c r="P4519" s="14">
        <f t="shared" si="562"/>
        <v>1</v>
      </c>
      <c r="Q4519" s="14" t="str">
        <f t="shared" si="563"/>
        <v>United States</v>
      </c>
      <c r="R4519" s="14" t="str">
        <f t="shared" si="564"/>
        <v>|United States|</v>
      </c>
      <c r="S4519" s="14" t="str">
        <f t="shared" si="565"/>
        <v>|TV Comedies|TV Mysteries|</v>
      </c>
      <c r="T4519" s="14" t="str">
        <f t="shared" si="566"/>
        <v>|Unknown|</v>
      </c>
      <c r="U4519" s="14" t="str">
        <f t="shared" si="567"/>
        <v>|Christine McConnell|Colleen Smith|Adam Mayfield|Michael Oosterom|Drew Massey|Mick Ignis|Tim Lagasse|Dita von Teese|Steven M. Porter|Elko Weaver|</v>
      </c>
    </row>
    <row r="4520" spans="1:21">
      <c r="A4520" s="14" t="s">
        <v>21136</v>
      </c>
      <c r="B4520" s="14" t="s">
        <v>49</v>
      </c>
      <c r="C4520" s="14" t="s">
        <v>21137</v>
      </c>
      <c r="D4520" s="14" t="s">
        <v>117</v>
      </c>
      <c r="E4520" s="14" t="s">
        <v>21138</v>
      </c>
      <c r="F4520" s="14" t="s">
        <v>115</v>
      </c>
      <c r="G4520" s="26">
        <v>43385</v>
      </c>
      <c r="H4520" s="14">
        <v>2018</v>
      </c>
      <c r="I4520" s="14" t="s">
        <v>360</v>
      </c>
      <c r="J4520" s="14" t="s">
        <v>105</v>
      </c>
      <c r="K4520" s="14" t="s">
        <v>430</v>
      </c>
      <c r="L4520" s="14" t="s">
        <v>21139</v>
      </c>
      <c r="M4520" s="14">
        <f t="shared" si="560"/>
        <v>2018</v>
      </c>
      <c r="N4520" s="14">
        <f t="shared" si="561"/>
        <v>10</v>
      </c>
      <c r="O4520" s="14" t="str">
        <f>IFERROR(VLOOKUP(I4520,Lists!$F$2:$G$16,2,FALSE()),"Not Rated")</f>
        <v>Adults</v>
      </c>
      <c r="P4520" s="14">
        <f t="shared" si="562"/>
        <v>1</v>
      </c>
      <c r="Q4520" s="14" t="str">
        <f t="shared" si="563"/>
        <v>United States</v>
      </c>
      <c r="R4520" s="14" t="str">
        <f t="shared" si="564"/>
        <v>|United States|</v>
      </c>
      <c r="S4520" s="14" t="str">
        <f t="shared" si="565"/>
        <v>|TV Dramas|TV Horror|TV Mysteries|</v>
      </c>
      <c r="T4520" s="14" t="str">
        <f t="shared" si="566"/>
        <v>|Unknown|</v>
      </c>
      <c r="U4520" s="14" t="str">
        <f t="shared" si="567"/>
        <v>|Michiel Huisman|Carla Gugino|Timothy Hutton|Henry Thomas|Elizabeth Reaser|Oliver Jackson-Cohen|Kate Siegel|Victoria Pedretti|Lulu Wilson|Mckenna Grace|Paxton Singleton|Julian Hilliard|Violet McGraw|</v>
      </c>
    </row>
    <row r="4521" spans="1:21">
      <c r="A4521" s="14" t="s">
        <v>21140</v>
      </c>
      <c r="B4521" s="14" t="s">
        <v>48</v>
      </c>
      <c r="C4521" s="14" t="s">
        <v>21141</v>
      </c>
      <c r="D4521" s="14" t="s">
        <v>1006</v>
      </c>
      <c r="E4521" s="14" t="s">
        <v>21142</v>
      </c>
      <c r="F4521" s="14" t="s">
        <v>21143</v>
      </c>
      <c r="G4521" s="26">
        <v>43385</v>
      </c>
      <c r="H4521" s="14">
        <v>2018</v>
      </c>
      <c r="I4521" s="14" t="s">
        <v>363</v>
      </c>
      <c r="J4521" s="14" t="s">
        <v>566</v>
      </c>
      <c r="K4521" s="14" t="s">
        <v>1436</v>
      </c>
      <c r="L4521" s="14" t="s">
        <v>21144</v>
      </c>
      <c r="M4521" s="14">
        <f t="shared" si="560"/>
        <v>2018</v>
      </c>
      <c r="N4521" s="14">
        <f t="shared" si="561"/>
        <v>10</v>
      </c>
      <c r="O4521" s="14" t="str">
        <f>IFERROR(VLOOKUP(I4521,Lists!$F$2:$G$16,2,FALSE()),"Not Rated")</f>
        <v>Adults</v>
      </c>
      <c r="P4521" s="14">
        <f t="shared" si="562"/>
        <v>97</v>
      </c>
      <c r="Q4521" s="14" t="str">
        <f t="shared" si="563"/>
        <v>United States</v>
      </c>
      <c r="R4521" s="14" t="str">
        <f t="shared" si="564"/>
        <v>|United States|Israel|United Kingdom|Canada|</v>
      </c>
      <c r="S4521" s="14" t="str">
        <f t="shared" si="565"/>
        <v>|Dramas|Independent Movies|</v>
      </c>
      <c r="T4521" s="14" t="str">
        <f t="shared" si="566"/>
        <v>|Sara Colangelo|</v>
      </c>
      <c r="U4521" s="14" t="str">
        <f t="shared" si="567"/>
        <v>|Maggie Gyllenhaal|Parker Sevak|Gael García Bernal|Michael Chernus|Anna Baryshnikov|Rosa Salazar|Ajay Naidu|</v>
      </c>
    </row>
    <row r="4522" spans="1:21">
      <c r="A4522" s="14" t="s">
        <v>21145</v>
      </c>
      <c r="B4522" s="14" t="s">
        <v>49</v>
      </c>
      <c r="C4522" s="14" t="s">
        <v>21146</v>
      </c>
      <c r="D4522" s="14" t="s">
        <v>117</v>
      </c>
      <c r="E4522" s="14" t="s">
        <v>21147</v>
      </c>
      <c r="F4522" s="14" t="s">
        <v>117</v>
      </c>
      <c r="G4522" s="26">
        <v>43384</v>
      </c>
      <c r="H4522" s="14">
        <v>2018</v>
      </c>
      <c r="I4522" s="14" t="s">
        <v>360</v>
      </c>
      <c r="J4522" s="14" t="s">
        <v>105</v>
      </c>
      <c r="K4522" s="14" t="s">
        <v>1470</v>
      </c>
      <c r="L4522" s="14" t="s">
        <v>21148</v>
      </c>
      <c r="M4522" s="14">
        <f t="shared" si="560"/>
        <v>2018</v>
      </c>
      <c r="N4522" s="14">
        <f t="shared" si="561"/>
        <v>10</v>
      </c>
      <c r="O4522" s="14" t="str">
        <f>IFERROR(VLOOKUP(I4522,Lists!$F$2:$G$16,2,FALSE()),"Not Rated")</f>
        <v>Adults</v>
      </c>
      <c r="P4522" s="14">
        <f t="shared" si="562"/>
        <v>1</v>
      </c>
      <c r="Q4522" s="14" t="str">
        <f t="shared" si="563"/>
        <v>Unknown</v>
      </c>
      <c r="R4522" s="14" t="str">
        <f t="shared" si="564"/>
        <v>|Unknown|</v>
      </c>
      <c r="S4522" s="14" t="str">
        <f t="shared" si="565"/>
        <v>|Crime TV Shows|International TV Shows|TV Dramas|</v>
      </c>
      <c r="T4522" s="14" t="str">
        <f t="shared" si="566"/>
        <v>|Unknown|</v>
      </c>
      <c r="U4522" s="14" t="str">
        <f t="shared" si="567"/>
        <v>|Giorgio Tirabassi|Marco Bocci|Cristiana Capotondi|Greta Scarano|Michela Cescon|Diane Fleri|Carlo Calderone|Claudio Gioè|Romina Mondello|Orlando Cinque|Luigi Maria Burruano|Riccardo Scamarcio|Lorenza Indovina|Ivana Lotito|Pierfrancesco Poggi|Marco Leonardi|Anna Ferruzzo|Peppino Mazzotta|Giorgio Marchesi|</v>
      </c>
    </row>
    <row r="4523" spans="1:21">
      <c r="A4523" s="14" t="s">
        <v>21149</v>
      </c>
      <c r="B4523" s="14" t="s">
        <v>49</v>
      </c>
      <c r="C4523" s="14" t="s">
        <v>21150</v>
      </c>
      <c r="D4523" s="14" t="s">
        <v>117</v>
      </c>
      <c r="E4523" s="14" t="s">
        <v>21151</v>
      </c>
      <c r="F4523" s="14" t="s">
        <v>117</v>
      </c>
      <c r="G4523" s="26">
        <v>43384</v>
      </c>
      <c r="H4523" s="14">
        <v>2018</v>
      </c>
      <c r="I4523" s="14" t="s">
        <v>362</v>
      </c>
      <c r="J4523" s="14" t="s">
        <v>105</v>
      </c>
      <c r="K4523" s="14" t="s">
        <v>257</v>
      </c>
      <c r="L4523" s="14" t="s">
        <v>21152</v>
      </c>
      <c r="M4523" s="14">
        <f t="shared" si="560"/>
        <v>2018</v>
      </c>
      <c r="N4523" s="14">
        <f t="shared" si="561"/>
        <v>10</v>
      </c>
      <c r="O4523" s="14" t="str">
        <f>IFERROR(VLOOKUP(I4523,Lists!$F$2:$G$16,2,FALSE()),"Not Rated")</f>
        <v>Older Kids</v>
      </c>
      <c r="P4523" s="14">
        <f t="shared" si="562"/>
        <v>1</v>
      </c>
      <c r="Q4523" s="14" t="str">
        <f t="shared" si="563"/>
        <v>Unknown</v>
      </c>
      <c r="R4523" s="14" t="str">
        <f t="shared" si="564"/>
        <v>|Unknown|</v>
      </c>
      <c r="S4523" s="14" t="str">
        <f t="shared" si="565"/>
        <v>|Docuseries|</v>
      </c>
      <c r="T4523" s="14" t="str">
        <f t="shared" si="566"/>
        <v>|Unknown|</v>
      </c>
      <c r="U4523" s="14" t="str">
        <f t="shared" si="567"/>
        <v>|Samin Nosrat|</v>
      </c>
    </row>
    <row r="4524" spans="1:21">
      <c r="A4524" s="14" t="s">
        <v>21153</v>
      </c>
      <c r="B4524" s="14" t="s">
        <v>48</v>
      </c>
      <c r="C4524" s="14" t="s">
        <v>21154</v>
      </c>
      <c r="D4524" s="14" t="s">
        <v>4958</v>
      </c>
      <c r="E4524" s="14" t="s">
        <v>21155</v>
      </c>
      <c r="F4524" s="14" t="s">
        <v>21156</v>
      </c>
      <c r="G4524" s="26">
        <v>43383</v>
      </c>
      <c r="H4524" s="14">
        <v>2018</v>
      </c>
      <c r="I4524" s="14" t="s">
        <v>363</v>
      </c>
      <c r="J4524" s="14" t="s">
        <v>12926</v>
      </c>
      <c r="K4524" s="14" t="s">
        <v>683</v>
      </c>
      <c r="L4524" s="14" t="s">
        <v>21157</v>
      </c>
      <c r="M4524" s="14">
        <f t="shared" si="560"/>
        <v>2018</v>
      </c>
      <c r="N4524" s="14">
        <f t="shared" si="561"/>
        <v>10</v>
      </c>
      <c r="O4524" s="14" t="str">
        <f>IFERROR(VLOOKUP(I4524,Lists!$F$2:$G$16,2,FALSE()),"Not Rated")</f>
        <v>Adults</v>
      </c>
      <c r="P4524" s="14">
        <f t="shared" si="562"/>
        <v>144</v>
      </c>
      <c r="Q4524" s="14" t="str">
        <f t="shared" si="563"/>
        <v>Norway</v>
      </c>
      <c r="R4524" s="14" t="str">
        <f t="shared" si="564"/>
        <v>|Norway|Iceland|United States|</v>
      </c>
      <c r="S4524" s="14" t="str">
        <f t="shared" si="565"/>
        <v>|Dramas|Thrillers|</v>
      </c>
      <c r="T4524" s="14" t="str">
        <f t="shared" si="566"/>
        <v>|Paul Greengrass|</v>
      </c>
      <c r="U4524" s="14" t="str">
        <f t="shared" si="567"/>
        <v>|Anders Danielsen Lie|Jon Øigarden|Jonas Strand Gravli|Ola G. Furuseth|Maria Bock|Thorbjørn Harr|Jaden Smith|</v>
      </c>
    </row>
    <row r="4525" spans="1:21">
      <c r="A4525" s="14" t="s">
        <v>21158</v>
      </c>
      <c r="B4525" s="14" t="s">
        <v>49</v>
      </c>
      <c r="C4525" s="14" t="s">
        <v>21159</v>
      </c>
      <c r="D4525" s="14" t="s">
        <v>117</v>
      </c>
      <c r="E4525" s="14" t="s">
        <v>21160</v>
      </c>
      <c r="F4525" s="14" t="s">
        <v>133</v>
      </c>
      <c r="G4525" s="26">
        <v>43383</v>
      </c>
      <c r="H4525" s="14">
        <v>2018</v>
      </c>
      <c r="I4525" s="14" t="s">
        <v>360</v>
      </c>
      <c r="J4525" s="14" t="s">
        <v>105</v>
      </c>
      <c r="K4525" s="14" t="s">
        <v>1470</v>
      </c>
      <c r="L4525" s="14" t="s">
        <v>21161</v>
      </c>
      <c r="M4525" s="14">
        <f t="shared" si="560"/>
        <v>2018</v>
      </c>
      <c r="N4525" s="14">
        <f t="shared" si="561"/>
        <v>10</v>
      </c>
      <c r="O4525" s="14" t="str">
        <f>IFERROR(VLOOKUP(I4525,Lists!$F$2:$G$16,2,FALSE()),"Not Rated")</f>
        <v>Adults</v>
      </c>
      <c r="P4525" s="14">
        <f t="shared" si="562"/>
        <v>1</v>
      </c>
      <c r="Q4525" s="14" t="str">
        <f t="shared" si="563"/>
        <v>Brazil</v>
      </c>
      <c r="R4525" s="14" t="str">
        <f t="shared" si="564"/>
        <v>|Brazil|</v>
      </c>
      <c r="S4525" s="14" t="str">
        <f t="shared" si="565"/>
        <v>|Crime TV Shows|International TV Shows|TV Dramas|</v>
      </c>
      <c r="T4525" s="14" t="str">
        <f t="shared" si="566"/>
        <v>|Unknown|</v>
      </c>
      <c r="U4525" s="14" t="str">
        <f t="shared" si="567"/>
        <v>|Guilherme Fontes|Ravel Cabral|Jonathan Haagensen|André Ramiro|Adriano Garib|Mel Lisboa|Cristina Lago|</v>
      </c>
    </row>
    <row r="4526" spans="1:21">
      <c r="A4526" s="14" t="s">
        <v>21162</v>
      </c>
      <c r="B4526" s="14" t="s">
        <v>48</v>
      </c>
      <c r="C4526" s="14" t="s">
        <v>21163</v>
      </c>
      <c r="D4526" s="14" t="s">
        <v>21164</v>
      </c>
      <c r="E4526" s="14" t="s">
        <v>21165</v>
      </c>
      <c r="F4526" s="14" t="s">
        <v>115</v>
      </c>
      <c r="G4526" s="26">
        <v>43383</v>
      </c>
      <c r="H4526" s="14">
        <v>2018</v>
      </c>
      <c r="I4526" s="14" t="s">
        <v>363</v>
      </c>
      <c r="J4526" s="14" t="s">
        <v>604</v>
      </c>
      <c r="K4526" s="14" t="s">
        <v>21166</v>
      </c>
      <c r="L4526" s="14" t="s">
        <v>21167</v>
      </c>
      <c r="M4526" s="14">
        <f t="shared" si="560"/>
        <v>2018</v>
      </c>
      <c r="N4526" s="14">
        <f t="shared" si="561"/>
        <v>10</v>
      </c>
      <c r="O4526" s="14" t="str">
        <f>IFERROR(VLOOKUP(I4526,Lists!$F$2:$G$16,2,FALSE()),"Not Rated")</f>
        <v>Adults</v>
      </c>
      <c r="P4526" s="14">
        <f t="shared" si="562"/>
        <v>110</v>
      </c>
      <c r="Q4526" s="14" t="str">
        <f t="shared" si="563"/>
        <v>United States</v>
      </c>
      <c r="R4526" s="14" t="str">
        <f t="shared" si="564"/>
        <v>|United States|</v>
      </c>
      <c r="S4526" s="14" t="str">
        <f t="shared" si="565"/>
        <v>|Cult Movies|Horror Movies|Independent Movies|</v>
      </c>
      <c r="T4526" s="14" t="str">
        <f t="shared" si="566"/>
        <v>|Rusty Cundieff|Darin Scott|</v>
      </c>
      <c r="U4526" s="14" t="str">
        <f t="shared" si="567"/>
        <v>|Keith David|Bryan Batt|Alexandria Deberry|Bill Martin Williams|Martin Bats Bradford|Kendrick Cross|Jasmine Akakpo|Kedrick Brown|</v>
      </c>
    </row>
    <row r="4527" spans="1:21">
      <c r="A4527" s="14" t="s">
        <v>21168</v>
      </c>
      <c r="B4527" s="14" t="s">
        <v>48</v>
      </c>
      <c r="C4527" s="14" t="s">
        <v>21169</v>
      </c>
      <c r="D4527" s="14" t="s">
        <v>16944</v>
      </c>
      <c r="E4527" s="14" t="s">
        <v>21170</v>
      </c>
      <c r="F4527" s="14" t="s">
        <v>115</v>
      </c>
      <c r="G4527" s="26">
        <v>43382</v>
      </c>
      <c r="H4527" s="14">
        <v>2018</v>
      </c>
      <c r="I4527" s="14" t="s">
        <v>360</v>
      </c>
      <c r="J4527" s="14" t="s">
        <v>7647</v>
      </c>
      <c r="K4527" s="14" t="s">
        <v>261</v>
      </c>
      <c r="L4527" s="14" t="s">
        <v>21171</v>
      </c>
      <c r="M4527" s="14">
        <f t="shared" si="560"/>
        <v>2018</v>
      </c>
      <c r="N4527" s="14">
        <f t="shared" si="561"/>
        <v>10</v>
      </c>
      <c r="O4527" s="14" t="str">
        <f>IFERROR(VLOOKUP(I4527,Lists!$F$2:$G$16,2,FALSE()),"Not Rated")</f>
        <v>Adults</v>
      </c>
      <c r="P4527" s="14">
        <f t="shared" si="562"/>
        <v>57</v>
      </c>
      <c r="Q4527" s="14" t="str">
        <f t="shared" si="563"/>
        <v>United States</v>
      </c>
      <c r="R4527" s="14" t="str">
        <f t="shared" si="564"/>
        <v>|United States|</v>
      </c>
      <c r="S4527" s="14" t="str">
        <f t="shared" si="565"/>
        <v>|Stand-Up Comedy|</v>
      </c>
      <c r="T4527" s="14" t="str">
        <f t="shared" si="566"/>
        <v>|Stan Lathan|</v>
      </c>
      <c r="U4527" s="14" t="str">
        <f t="shared" si="567"/>
        <v>|Mo Amer|</v>
      </c>
    </row>
    <row r="4528" spans="1:21">
      <c r="A4528" s="14" t="s">
        <v>21172</v>
      </c>
      <c r="B4528" s="14" t="s">
        <v>48</v>
      </c>
      <c r="C4528" s="14" t="s">
        <v>21173</v>
      </c>
      <c r="D4528" s="14" t="s">
        <v>21174</v>
      </c>
      <c r="E4528" s="14" t="s">
        <v>21175</v>
      </c>
      <c r="F4528" s="14" t="s">
        <v>155</v>
      </c>
      <c r="G4528" s="26">
        <v>43381</v>
      </c>
      <c r="H4528" s="14">
        <v>2018</v>
      </c>
      <c r="I4528" s="14" t="s">
        <v>361</v>
      </c>
      <c r="J4528" s="14" t="s">
        <v>1008</v>
      </c>
      <c r="K4528" s="14" t="s">
        <v>612</v>
      </c>
      <c r="L4528" s="14" t="s">
        <v>21176</v>
      </c>
      <c r="M4528" s="14">
        <f t="shared" si="560"/>
        <v>2018</v>
      </c>
      <c r="N4528" s="14">
        <f t="shared" si="561"/>
        <v>10</v>
      </c>
      <c r="O4528" s="14" t="str">
        <f>IFERROR(VLOOKUP(I4528,Lists!$F$2:$G$16,2,FALSE()),"Not Rated")</f>
        <v>Teens</v>
      </c>
      <c r="P4528" s="14">
        <f t="shared" si="562"/>
        <v>119</v>
      </c>
      <c r="Q4528" s="14" t="str">
        <f t="shared" si="563"/>
        <v>Malaysia</v>
      </c>
      <c r="R4528" s="14" t="str">
        <f t="shared" si="564"/>
        <v>|Malaysia|</v>
      </c>
      <c r="S4528" s="14" t="str">
        <f t="shared" si="565"/>
        <v>|Action &amp; Adventure|Dramas|International Movies|</v>
      </c>
      <c r="T4528" s="14" t="str">
        <f t="shared" si="566"/>
        <v>|Kabir Bhatia|</v>
      </c>
      <c r="U4528" s="14" t="str">
        <f t="shared" si="567"/>
        <v>|Puteri Aishah|Remy Ishak|Alvin Wong|</v>
      </c>
    </row>
    <row r="4529" spans="1:21">
      <c r="A4529" s="14" t="s">
        <v>21177</v>
      </c>
      <c r="B4529" s="14" t="s">
        <v>49</v>
      </c>
      <c r="C4529" s="14" t="s">
        <v>21178</v>
      </c>
      <c r="D4529" s="14" t="s">
        <v>117</v>
      </c>
      <c r="E4529" s="14" t="s">
        <v>21179</v>
      </c>
      <c r="F4529" s="14" t="s">
        <v>115</v>
      </c>
      <c r="G4529" s="26">
        <v>43381</v>
      </c>
      <c r="H4529" s="14">
        <v>2017</v>
      </c>
      <c r="I4529" s="14" t="s">
        <v>366</v>
      </c>
      <c r="J4529" s="14" t="s">
        <v>108</v>
      </c>
      <c r="K4529" s="14" t="s">
        <v>256</v>
      </c>
      <c r="L4529" s="14" t="s">
        <v>21180</v>
      </c>
      <c r="M4529" s="14">
        <f t="shared" si="560"/>
        <v>2018</v>
      </c>
      <c r="N4529" s="14">
        <f t="shared" si="561"/>
        <v>10</v>
      </c>
      <c r="O4529" s="14" t="str">
        <f>IFERROR(VLOOKUP(I4529,Lists!$F$2:$G$16,2,FALSE()),"Not Rated")</f>
        <v>Kids</v>
      </c>
      <c r="P4529" s="14">
        <f t="shared" si="562"/>
        <v>4</v>
      </c>
      <c r="Q4529" s="14" t="str">
        <f t="shared" si="563"/>
        <v>United States</v>
      </c>
      <c r="R4529" s="14" t="str">
        <f t="shared" si="564"/>
        <v>|United States|</v>
      </c>
      <c r="S4529" s="14" t="str">
        <f t="shared" si="565"/>
        <v>|Kids' TV|</v>
      </c>
      <c r="T4529" s="14" t="str">
        <f t="shared" si="566"/>
        <v>|Unknown|</v>
      </c>
      <c r="U4529" s="14" t="str">
        <f t="shared" si="567"/>
        <v>|Ariel Winter|Darcy Rose Byrnes|Sara Ramirez|Tim Gunn|Coco Grayson|Travis Willingham|Wayne Brady|Jess Harnell|Meghan Strange|Zach Callison|</v>
      </c>
    </row>
    <row r="4530" spans="1:21">
      <c r="A4530" s="14" t="s">
        <v>21181</v>
      </c>
      <c r="B4530" s="14" t="s">
        <v>48</v>
      </c>
      <c r="C4530" s="14" t="s">
        <v>21182</v>
      </c>
      <c r="D4530" s="14" t="s">
        <v>21183</v>
      </c>
      <c r="E4530" s="14" t="s">
        <v>21184</v>
      </c>
      <c r="F4530" s="14" t="s">
        <v>115</v>
      </c>
      <c r="G4530" s="26">
        <v>43379</v>
      </c>
      <c r="H4530" s="14">
        <v>2018</v>
      </c>
      <c r="I4530" s="14" t="s">
        <v>364</v>
      </c>
      <c r="J4530" s="14" t="s">
        <v>507</v>
      </c>
      <c r="K4530" s="14" t="s">
        <v>260</v>
      </c>
      <c r="L4530" s="14" t="s">
        <v>21185</v>
      </c>
      <c r="M4530" s="14">
        <f t="shared" si="560"/>
        <v>2018</v>
      </c>
      <c r="N4530" s="14">
        <f t="shared" si="561"/>
        <v>10</v>
      </c>
      <c r="O4530" s="14" t="str">
        <f>IFERROR(VLOOKUP(I4530,Lists!$F$2:$G$16,2,FALSE()),"Not Rated")</f>
        <v>Teens</v>
      </c>
      <c r="P4530" s="14">
        <f t="shared" si="562"/>
        <v>94</v>
      </c>
      <c r="Q4530" s="14" t="str">
        <f t="shared" si="563"/>
        <v>United States</v>
      </c>
      <c r="R4530" s="14" t="str">
        <f t="shared" si="564"/>
        <v>|United States|</v>
      </c>
      <c r="S4530" s="14" t="str">
        <f t="shared" si="565"/>
        <v>|Horror Movies|</v>
      </c>
      <c r="T4530" s="14" t="str">
        <f t="shared" si="566"/>
        <v>|Chris Eigeman|</v>
      </c>
      <c r="U4530" s="14" t="str">
        <f t="shared" si="567"/>
        <v>|Travis Tope|Haley Ramm|Jacinda Barrett|Gary Cole|Dylan Everett|Clark Backo|Vinson Tran|Paulino Nunes|Jeff Clarke|</v>
      </c>
    </row>
    <row r="4531" spans="1:21">
      <c r="A4531" s="14" t="s">
        <v>21186</v>
      </c>
      <c r="B4531" s="14" t="s">
        <v>49</v>
      </c>
      <c r="C4531" s="14" t="s">
        <v>21187</v>
      </c>
      <c r="D4531" s="14" t="s">
        <v>117</v>
      </c>
      <c r="E4531" s="14" t="s">
        <v>21188</v>
      </c>
      <c r="F4531" s="14" t="s">
        <v>117</v>
      </c>
      <c r="G4531" s="26">
        <v>43378</v>
      </c>
      <c r="H4531" s="14">
        <v>2018</v>
      </c>
      <c r="I4531" s="14" t="s">
        <v>361</v>
      </c>
      <c r="J4531" s="14" t="s">
        <v>105</v>
      </c>
      <c r="K4531" s="14" t="s">
        <v>262</v>
      </c>
      <c r="L4531" s="14" t="s">
        <v>21189</v>
      </c>
      <c r="M4531" s="14">
        <f t="shared" si="560"/>
        <v>2018</v>
      </c>
      <c r="N4531" s="14">
        <f t="shared" si="561"/>
        <v>10</v>
      </c>
      <c r="O4531" s="14" t="str">
        <f>IFERROR(VLOOKUP(I4531,Lists!$F$2:$G$16,2,FALSE()),"Not Rated")</f>
        <v>Teens</v>
      </c>
      <c r="P4531" s="14">
        <f t="shared" si="562"/>
        <v>1</v>
      </c>
      <c r="Q4531" s="14" t="str">
        <f t="shared" si="563"/>
        <v>Unknown</v>
      </c>
      <c r="R4531" s="14" t="str">
        <f t="shared" si="564"/>
        <v>|Unknown|</v>
      </c>
      <c r="S4531" s="14" t="str">
        <f t="shared" si="565"/>
        <v>|Reality TV|</v>
      </c>
      <c r="T4531" s="14" t="str">
        <f t="shared" si="566"/>
        <v>|Unknown|</v>
      </c>
      <c r="U4531" s="14" t="str">
        <f t="shared" si="567"/>
        <v>|Justin "Alyssa Edwards" Johnson|</v>
      </c>
    </row>
    <row r="4532" spans="1:21">
      <c r="A4532" s="14" t="s">
        <v>21190</v>
      </c>
      <c r="B4532" s="14" t="s">
        <v>49</v>
      </c>
      <c r="C4532" s="14" t="s">
        <v>21191</v>
      </c>
      <c r="D4532" s="14" t="s">
        <v>117</v>
      </c>
      <c r="E4532" s="14" t="s">
        <v>21192</v>
      </c>
      <c r="F4532" s="14" t="s">
        <v>21193</v>
      </c>
      <c r="G4532" s="26">
        <v>43378</v>
      </c>
      <c r="H4532" s="14">
        <v>2018</v>
      </c>
      <c r="I4532" s="14" t="s">
        <v>361</v>
      </c>
      <c r="J4532" s="14" t="s">
        <v>105</v>
      </c>
      <c r="K4532" s="14" t="s">
        <v>257</v>
      </c>
      <c r="L4532" s="14" t="s">
        <v>21194</v>
      </c>
      <c r="M4532" s="14">
        <f t="shared" si="560"/>
        <v>2018</v>
      </c>
      <c r="N4532" s="14">
        <f t="shared" si="561"/>
        <v>10</v>
      </c>
      <c r="O4532" s="14" t="str">
        <f>IFERROR(VLOOKUP(I4532,Lists!$F$2:$G$16,2,FALSE()),"Not Rated")</f>
        <v>Teens</v>
      </c>
      <c r="P4532" s="14">
        <f t="shared" si="562"/>
        <v>1</v>
      </c>
      <c r="Q4532" s="14" t="str">
        <f t="shared" si="563"/>
        <v>Czech Republic</v>
      </c>
      <c r="R4532" s="14" t="str">
        <f t="shared" si="564"/>
        <v>|Czech Republic|United States|</v>
      </c>
      <c r="S4532" s="14" t="str">
        <f t="shared" si="565"/>
        <v>|Docuseries|</v>
      </c>
      <c r="T4532" s="14" t="str">
        <f t="shared" si="566"/>
        <v>|Unknown|</v>
      </c>
      <c r="U4532" s="14" t="str">
        <f t="shared" si="567"/>
        <v>|Jim O'Brien|</v>
      </c>
    </row>
    <row r="4533" spans="1:21">
      <c r="A4533" s="14" t="s">
        <v>21195</v>
      </c>
      <c r="B4533" s="14" t="s">
        <v>49</v>
      </c>
      <c r="C4533" s="14" t="s">
        <v>21196</v>
      </c>
      <c r="D4533" s="14" t="s">
        <v>117</v>
      </c>
      <c r="E4533" s="14" t="s">
        <v>21197</v>
      </c>
      <c r="F4533" s="14" t="s">
        <v>121</v>
      </c>
      <c r="G4533" s="26">
        <v>43378</v>
      </c>
      <c r="H4533" s="14">
        <v>2018</v>
      </c>
      <c r="I4533" s="14" t="s">
        <v>361</v>
      </c>
      <c r="J4533" s="14" t="s">
        <v>105</v>
      </c>
      <c r="K4533" s="14" t="s">
        <v>822</v>
      </c>
      <c r="L4533" s="14" t="s">
        <v>21198</v>
      </c>
      <c r="M4533" s="14">
        <f t="shared" si="560"/>
        <v>2018</v>
      </c>
      <c r="N4533" s="14">
        <f t="shared" si="561"/>
        <v>10</v>
      </c>
      <c r="O4533" s="14" t="str">
        <f>IFERROR(VLOOKUP(I4533,Lists!$F$2:$G$16,2,FALSE()),"Not Rated")</f>
        <v>Teens</v>
      </c>
      <c r="P4533" s="14">
        <f t="shared" si="562"/>
        <v>1</v>
      </c>
      <c r="Q4533" s="14" t="str">
        <f t="shared" si="563"/>
        <v>Japan</v>
      </c>
      <c r="R4533" s="14" t="str">
        <f t="shared" si="564"/>
        <v>|Japan|</v>
      </c>
      <c r="S4533" s="14" t="str">
        <f t="shared" si="565"/>
        <v>|Anime Series|International TV Shows|</v>
      </c>
      <c r="T4533" s="14" t="str">
        <f t="shared" si="566"/>
        <v>|Unknown|</v>
      </c>
      <c r="U4533" s="14" t="str">
        <f t="shared" si="567"/>
        <v>|Konomi Suzuki|Yukari Tamura|Misaki Kuno|Chiaki Takahashi|Seiichiro Yamashita|Asami Seto|Yu Serizawa|Ai Kayano|Tsuyoshi Koyama|Yuto Suzuki|Mitsuru Ogata|Hiroshi Ito|</v>
      </c>
    </row>
    <row r="4534" spans="1:21">
      <c r="A4534" s="14" t="s">
        <v>21199</v>
      </c>
      <c r="B4534" s="14" t="s">
        <v>48</v>
      </c>
      <c r="C4534" s="14" t="s">
        <v>21200</v>
      </c>
      <c r="D4534" s="14" t="s">
        <v>21201</v>
      </c>
      <c r="E4534" s="14" t="s">
        <v>21202</v>
      </c>
      <c r="F4534" s="14" t="s">
        <v>118</v>
      </c>
      <c r="G4534" s="26">
        <v>43378</v>
      </c>
      <c r="H4534" s="14">
        <v>2018</v>
      </c>
      <c r="I4534" s="14" t="s">
        <v>360</v>
      </c>
      <c r="J4534" s="14" t="s">
        <v>1330</v>
      </c>
      <c r="K4534" s="14" t="s">
        <v>3429</v>
      </c>
      <c r="L4534" s="14" t="s">
        <v>21203</v>
      </c>
      <c r="M4534" s="14">
        <f t="shared" si="560"/>
        <v>2018</v>
      </c>
      <c r="N4534" s="14">
        <f t="shared" si="561"/>
        <v>10</v>
      </c>
      <c r="O4534" s="14" t="str">
        <f>IFERROR(VLOOKUP(I4534,Lists!$F$2:$G$16,2,FALSE()),"Not Rated")</f>
        <v>Adults</v>
      </c>
      <c r="P4534" s="14">
        <f t="shared" si="562"/>
        <v>89</v>
      </c>
      <c r="Q4534" s="14" t="str">
        <f t="shared" si="563"/>
        <v>United Kingdom</v>
      </c>
      <c r="R4534" s="14" t="str">
        <f t="shared" si="564"/>
        <v>|United Kingdom|</v>
      </c>
      <c r="S4534" s="14" t="str">
        <f t="shared" si="565"/>
        <v>|Horror Movies|Thrillers|</v>
      </c>
      <c r="T4534" s="14" t="str">
        <f t="shared" si="566"/>
        <v>|Olaf de Fleur|</v>
      </c>
      <c r="U4534" s="14" t="str">
        <f t="shared" si="567"/>
        <v>|Florence Pugh|Ben Lloyd-Hughes|Celia Imrie|James Cosmo|Scott Chambers|Georgina Bevan|</v>
      </c>
    </row>
    <row r="4535" spans="1:21">
      <c r="A4535" s="14" t="s">
        <v>21204</v>
      </c>
      <c r="B4535" s="14" t="s">
        <v>48</v>
      </c>
      <c r="C4535" s="14" t="s">
        <v>21205</v>
      </c>
      <c r="D4535" s="14" t="s">
        <v>21206</v>
      </c>
      <c r="E4535" s="14" t="s">
        <v>21207</v>
      </c>
      <c r="F4535" s="14" t="s">
        <v>115</v>
      </c>
      <c r="G4535" s="26">
        <v>43378</v>
      </c>
      <c r="H4535" s="14">
        <v>2018</v>
      </c>
      <c r="I4535" s="14" t="s">
        <v>363</v>
      </c>
      <c r="J4535" s="14" t="s">
        <v>639</v>
      </c>
      <c r="K4535" s="14" t="s">
        <v>1034</v>
      </c>
      <c r="L4535" s="14" t="s">
        <v>21208</v>
      </c>
      <c r="M4535" s="14">
        <f t="shared" si="560"/>
        <v>2018</v>
      </c>
      <c r="N4535" s="14">
        <f t="shared" si="561"/>
        <v>10</v>
      </c>
      <c r="O4535" s="14" t="str">
        <f>IFERROR(VLOOKUP(I4535,Lists!$F$2:$G$16,2,FALSE()),"Not Rated")</f>
        <v>Adults</v>
      </c>
      <c r="P4535" s="14">
        <f t="shared" si="562"/>
        <v>124</v>
      </c>
      <c r="Q4535" s="14" t="str">
        <f t="shared" si="563"/>
        <v>United States</v>
      </c>
      <c r="R4535" s="14" t="str">
        <f t="shared" si="564"/>
        <v>|United States|</v>
      </c>
      <c r="S4535" s="14" t="str">
        <f t="shared" si="565"/>
        <v>|Comedies|Dramas|Independent Movies|</v>
      </c>
      <c r="T4535" s="14" t="str">
        <f t="shared" si="566"/>
        <v>|Tamara Jenkins|</v>
      </c>
      <c r="U4535" s="14" t="str">
        <f t="shared" si="567"/>
        <v>|Paul Giamatti|Kathryn Hahn|Kayli Carter|Molly Shannon|John Carroll Lynch|Denis O'Hare|Desmin Borges|Tracee Chimo|Siobhan Fallon Hogan|Emily Robinson|</v>
      </c>
    </row>
    <row r="4536" spans="1:21">
      <c r="A4536" s="14" t="s">
        <v>21209</v>
      </c>
      <c r="B4536" s="14" t="s">
        <v>48</v>
      </c>
      <c r="C4536" s="14" t="s">
        <v>21210</v>
      </c>
      <c r="D4536" s="14" t="s">
        <v>117</v>
      </c>
      <c r="E4536" s="14" t="s">
        <v>21211</v>
      </c>
      <c r="F4536" s="14" t="s">
        <v>117</v>
      </c>
      <c r="G4536" s="26">
        <v>43378</v>
      </c>
      <c r="H4536" s="14">
        <v>2018</v>
      </c>
      <c r="I4536" s="14" t="s">
        <v>366</v>
      </c>
      <c r="J4536" s="14" t="s">
        <v>4390</v>
      </c>
      <c r="K4536" s="14" t="s">
        <v>251</v>
      </c>
      <c r="L4536" s="14" t="s">
        <v>21212</v>
      </c>
      <c r="M4536" s="14">
        <f t="shared" si="560"/>
        <v>2018</v>
      </c>
      <c r="N4536" s="14">
        <f t="shared" si="561"/>
        <v>10</v>
      </c>
      <c r="O4536" s="14" t="str">
        <f>IFERROR(VLOOKUP(I4536,Lists!$F$2:$G$16,2,FALSE()),"Not Rated")</f>
        <v>Kids</v>
      </c>
      <c r="P4536" s="14">
        <f t="shared" si="562"/>
        <v>25</v>
      </c>
      <c r="Q4536" s="14" t="str">
        <f t="shared" si="563"/>
        <v>Unknown</v>
      </c>
      <c r="R4536" s="14" t="str">
        <f t="shared" si="564"/>
        <v>|Unknown|</v>
      </c>
      <c r="S4536" s="14" t="str">
        <f t="shared" si="565"/>
        <v>|Children &amp; Family Movies|</v>
      </c>
      <c r="T4536" s="14" t="str">
        <f t="shared" si="566"/>
        <v>|Unknown|</v>
      </c>
      <c r="U4536" s="14" t="str">
        <f t="shared" si="567"/>
        <v>|Elyse Maloway|Vincent Tong|Erin Matthews|Andrea Libman|Alessandro Juliani|Nicole Anthony|Diana Kaarina|Ian James Corlett|Britt McKillip|Kathleen Barr|</v>
      </c>
    </row>
    <row r="4537" spans="1:21">
      <c r="A4537" s="14" t="s">
        <v>21213</v>
      </c>
      <c r="B4537" s="14" t="s">
        <v>49</v>
      </c>
      <c r="C4537" s="14" t="s">
        <v>21214</v>
      </c>
      <c r="D4537" s="14" t="s">
        <v>117</v>
      </c>
      <c r="E4537" s="14" t="s">
        <v>21215</v>
      </c>
      <c r="F4537" s="14" t="s">
        <v>123</v>
      </c>
      <c r="G4537" s="26">
        <v>43378</v>
      </c>
      <c r="H4537" s="14">
        <v>2018</v>
      </c>
      <c r="I4537" s="14" t="s">
        <v>360</v>
      </c>
      <c r="J4537" s="14" t="s">
        <v>105</v>
      </c>
      <c r="K4537" s="14" t="s">
        <v>3795</v>
      </c>
      <c r="L4537" s="14" t="s">
        <v>21216</v>
      </c>
      <c r="M4537" s="14">
        <f t="shared" si="560"/>
        <v>2018</v>
      </c>
      <c r="N4537" s="14">
        <f t="shared" si="561"/>
        <v>10</v>
      </c>
      <c r="O4537" s="14" t="str">
        <f>IFERROR(VLOOKUP(I4537,Lists!$F$2:$G$16,2,FALSE()),"Not Rated")</f>
        <v>Adults</v>
      </c>
      <c r="P4537" s="14">
        <f t="shared" si="562"/>
        <v>1</v>
      </c>
      <c r="Q4537" s="14" t="str">
        <f t="shared" si="563"/>
        <v>South Korea</v>
      </c>
      <c r="R4537" s="14" t="str">
        <f t="shared" si="564"/>
        <v>|South Korea|</v>
      </c>
      <c r="S4537" s="14" t="str">
        <f t="shared" si="565"/>
        <v>|International TV Shows|Korean TV Shows|TV Comedies|</v>
      </c>
      <c r="T4537" s="14" t="str">
        <f t="shared" si="566"/>
        <v>|Unknown|</v>
      </c>
      <c r="U4537" s="14" t="str">
        <f t="shared" si="567"/>
        <v>|Seungri|Yoo Byung Jae|Lee Jai-jin|Jinu|Son Se-bin|Kim Ga-eun|Park Choong-hwan|Baek Yeong-gwang|Choi Sin-deuk|</v>
      </c>
    </row>
    <row r="4538" spans="1:21">
      <c r="A4538" s="14" t="s">
        <v>21217</v>
      </c>
      <c r="B4538" s="14" t="s">
        <v>49</v>
      </c>
      <c r="C4538" s="14" t="s">
        <v>21218</v>
      </c>
      <c r="D4538" s="14" t="s">
        <v>117</v>
      </c>
      <c r="E4538" s="14" t="s">
        <v>21219</v>
      </c>
      <c r="F4538" s="14" t="s">
        <v>117</v>
      </c>
      <c r="G4538" s="26">
        <v>43377</v>
      </c>
      <c r="H4538" s="14">
        <v>2018</v>
      </c>
      <c r="I4538" s="14" t="s">
        <v>362</v>
      </c>
      <c r="J4538" s="14" t="s">
        <v>105</v>
      </c>
      <c r="K4538" s="14" t="s">
        <v>1787</v>
      </c>
      <c r="L4538" s="14" t="s">
        <v>21220</v>
      </c>
      <c r="M4538" s="14">
        <f t="shared" si="560"/>
        <v>2018</v>
      </c>
      <c r="N4538" s="14">
        <f t="shared" si="561"/>
        <v>10</v>
      </c>
      <c r="O4538" s="14" t="str">
        <f>IFERROR(VLOOKUP(I4538,Lists!$F$2:$G$16,2,FALSE()),"Not Rated")</f>
        <v>Older Kids</v>
      </c>
      <c r="P4538" s="14">
        <f t="shared" si="562"/>
        <v>1</v>
      </c>
      <c r="Q4538" s="14" t="str">
        <f t="shared" si="563"/>
        <v>Unknown</v>
      </c>
      <c r="R4538" s="14" t="str">
        <f t="shared" si="564"/>
        <v>|Unknown|</v>
      </c>
      <c r="S4538" s="14" t="str">
        <f t="shared" si="565"/>
        <v>|Anime Series|International TV Shows|Romantic TV Shows|</v>
      </c>
      <c r="T4538" s="14" t="str">
        <f t="shared" si="566"/>
        <v>|Unknown|</v>
      </c>
      <c r="U4538" s="14" t="str">
        <f t="shared" si="567"/>
        <v>|Yui Ishikawa|Takehito Koyasu|Daisuke Namikawa|Aya Endo|Kouki Uchiyama|Minori Chihara|Haruka Tomatsu|Yoko Hikasa|</v>
      </c>
    </row>
    <row r="4539" spans="1:21">
      <c r="A4539" s="14" t="s">
        <v>21221</v>
      </c>
      <c r="B4539" s="14" t="s">
        <v>48</v>
      </c>
      <c r="C4539" s="14" t="s">
        <v>21222</v>
      </c>
      <c r="D4539" s="14" t="s">
        <v>21223</v>
      </c>
      <c r="E4539" s="14" t="s">
        <v>21224</v>
      </c>
      <c r="F4539" s="14" t="s">
        <v>21225</v>
      </c>
      <c r="G4539" s="26">
        <v>43376</v>
      </c>
      <c r="H4539" s="14">
        <v>2017</v>
      </c>
      <c r="I4539" s="14" t="s">
        <v>364</v>
      </c>
      <c r="J4539" s="14" t="s">
        <v>1121</v>
      </c>
      <c r="K4539" s="14" t="s">
        <v>475</v>
      </c>
      <c r="L4539" s="14" t="s">
        <v>21226</v>
      </c>
      <c r="M4539" s="14">
        <f t="shared" si="560"/>
        <v>2018</v>
      </c>
      <c r="N4539" s="14">
        <f t="shared" si="561"/>
        <v>10</v>
      </c>
      <c r="O4539" s="14" t="str">
        <f>IFERROR(VLOOKUP(I4539,Lists!$F$2:$G$16,2,FALSE()),"Not Rated")</f>
        <v>Teens</v>
      </c>
      <c r="P4539" s="14">
        <f t="shared" si="562"/>
        <v>121</v>
      </c>
      <c r="Q4539" s="14" t="str">
        <f t="shared" si="563"/>
        <v>United Kingdom</v>
      </c>
      <c r="R4539" s="14" t="str">
        <f t="shared" si="564"/>
        <v>|United Kingdom|India|United States|</v>
      </c>
      <c r="S4539" s="14" t="str">
        <f t="shared" si="565"/>
        <v>|Dramas|International Movies|</v>
      </c>
      <c r="T4539" s="14" t="str">
        <f t="shared" si="566"/>
        <v>|Kavi Raz|</v>
      </c>
      <c r="U4539" s="14" t="str">
        <f t="shared" si="567"/>
        <v>|Satinder Sartaaj|Shabana Azmi|Jason Flemyng|Amanda Root|Rup Magon|Sophie Stevens|Keith Duffy|David Essex|Leanne Joyce|Ranjit Singh Shubh|</v>
      </c>
    </row>
    <row r="4540" spans="1:21">
      <c r="A4540" s="14" t="s">
        <v>21227</v>
      </c>
      <c r="B4540" s="14" t="s">
        <v>48</v>
      </c>
      <c r="C4540" s="14" t="s">
        <v>21228</v>
      </c>
      <c r="D4540" s="14" t="s">
        <v>21229</v>
      </c>
      <c r="E4540" s="14" t="s">
        <v>21230</v>
      </c>
      <c r="F4540" s="14" t="s">
        <v>115</v>
      </c>
      <c r="G4540" s="26">
        <v>43376</v>
      </c>
      <c r="H4540" s="14">
        <v>2017</v>
      </c>
      <c r="I4540" s="14" t="s">
        <v>360</v>
      </c>
      <c r="J4540" s="14" t="s">
        <v>708</v>
      </c>
      <c r="K4540" s="14" t="s">
        <v>260</v>
      </c>
      <c r="L4540" s="14" t="s">
        <v>21231</v>
      </c>
      <c r="M4540" s="14">
        <f t="shared" si="560"/>
        <v>2018</v>
      </c>
      <c r="N4540" s="14">
        <f t="shared" si="561"/>
        <v>10</v>
      </c>
      <c r="O4540" s="14" t="str">
        <f>IFERROR(VLOOKUP(I4540,Lists!$F$2:$G$16,2,FALSE()),"Not Rated")</f>
        <v>Adults</v>
      </c>
      <c r="P4540" s="14">
        <f t="shared" si="562"/>
        <v>88</v>
      </c>
      <c r="Q4540" s="14" t="str">
        <f t="shared" si="563"/>
        <v>United States</v>
      </c>
      <c r="R4540" s="14" t="str">
        <f t="shared" si="564"/>
        <v>|United States|</v>
      </c>
      <c r="S4540" s="14" t="str">
        <f t="shared" si="565"/>
        <v>|Horror Movies|</v>
      </c>
      <c r="T4540" s="14" t="str">
        <f t="shared" si="566"/>
        <v>|Nick Simon|</v>
      </c>
      <c r="U4540" s="14" t="str">
        <f t="shared" si="567"/>
        <v>|Cassandra Scerbo|Brytni Sarpy|Mason Dye|Harvey Guillen|Luke Baines|Ricardo Hoyos|Alexxis Lemire|Christina Masterson|Heather Langenkamp|</v>
      </c>
    </row>
    <row r="4541" spans="1:21">
      <c r="A4541" s="14" t="s">
        <v>21232</v>
      </c>
      <c r="B4541" s="14" t="s">
        <v>48</v>
      </c>
      <c r="C4541" s="14" t="s">
        <v>21233</v>
      </c>
      <c r="D4541" s="14" t="s">
        <v>296</v>
      </c>
      <c r="E4541" s="14" t="s">
        <v>21234</v>
      </c>
      <c r="F4541" s="14" t="s">
        <v>4375</v>
      </c>
      <c r="G4541" s="26">
        <v>43375</v>
      </c>
      <c r="H4541" s="14">
        <v>2017</v>
      </c>
      <c r="I4541" s="14" t="s">
        <v>363</v>
      </c>
      <c r="J4541" s="14" t="s">
        <v>580</v>
      </c>
      <c r="K4541" s="14" t="s">
        <v>248</v>
      </c>
      <c r="L4541" s="14" t="s">
        <v>21235</v>
      </c>
      <c r="M4541" s="14">
        <f t="shared" si="560"/>
        <v>2018</v>
      </c>
      <c r="N4541" s="14">
        <f t="shared" si="561"/>
        <v>10</v>
      </c>
      <c r="O4541" s="14" t="str">
        <f>IFERROR(VLOOKUP(I4541,Lists!$F$2:$G$16,2,FALSE()),"Not Rated")</f>
        <v>Adults</v>
      </c>
      <c r="P4541" s="14">
        <f t="shared" si="562"/>
        <v>111</v>
      </c>
      <c r="Q4541" s="14" t="str">
        <f t="shared" si="563"/>
        <v>United States</v>
      </c>
      <c r="R4541" s="14" t="str">
        <f t="shared" si="564"/>
        <v>|United States|Bulgaria|</v>
      </c>
      <c r="S4541" s="14" t="str">
        <f t="shared" si="565"/>
        <v>|Action &amp; Adventure|</v>
      </c>
      <c r="T4541" s="14" t="str">
        <f t="shared" si="566"/>
        <v>|Don Michael Paul|</v>
      </c>
      <c r="U4541" s="14" t="str">
        <f t="shared" si="567"/>
        <v>|Zach McGowan|Danny Glover|Frederick Koehler|Danny Trejo|Christine Marzano|Cassie Clare|Yennis Cheung|Lucy Aarden|</v>
      </c>
    </row>
    <row r="4542" spans="1:21">
      <c r="A4542" s="14" t="s">
        <v>21236</v>
      </c>
      <c r="B4542" s="14" t="s">
        <v>48</v>
      </c>
      <c r="C4542" s="14" t="s">
        <v>21237</v>
      </c>
      <c r="D4542" s="14" t="s">
        <v>21238</v>
      </c>
      <c r="E4542" s="14" t="s">
        <v>21239</v>
      </c>
      <c r="F4542" s="14" t="s">
        <v>115</v>
      </c>
      <c r="G4542" s="26">
        <v>43375</v>
      </c>
      <c r="H4542" s="14">
        <v>2012</v>
      </c>
      <c r="I4542" s="14" t="s">
        <v>360</v>
      </c>
      <c r="J4542" s="14" t="s">
        <v>2352</v>
      </c>
      <c r="K4542" s="14" t="s">
        <v>1201</v>
      </c>
      <c r="L4542" s="14" t="s">
        <v>21240</v>
      </c>
      <c r="M4542" s="14">
        <f t="shared" si="560"/>
        <v>2018</v>
      </c>
      <c r="N4542" s="14">
        <f t="shared" si="561"/>
        <v>10</v>
      </c>
      <c r="O4542" s="14" t="str">
        <f>IFERROR(VLOOKUP(I4542,Lists!$F$2:$G$16,2,FALSE()),"Not Rated")</f>
        <v>Adults</v>
      </c>
      <c r="P4542" s="14">
        <f t="shared" si="562"/>
        <v>81</v>
      </c>
      <c r="Q4542" s="14" t="str">
        <f t="shared" si="563"/>
        <v>United States</v>
      </c>
      <c r="R4542" s="14" t="str">
        <f t="shared" si="564"/>
        <v>|United States|</v>
      </c>
      <c r="S4542" s="14" t="str">
        <f t="shared" si="565"/>
        <v>|Comedies|Music &amp; Musicals|</v>
      </c>
      <c r="T4542" s="14" t="str">
        <f t="shared" si="566"/>
        <v>|Eric Idle|Aubrey Powell|</v>
      </c>
      <c r="U4542" s="14" t="str">
        <f t="shared" si="567"/>
        <v>|Russell Brand|Billy Connolly|Tim Curry|Eric Idle|Eddie Izzard|Jane Leeves|Jim Piddock|Tracey Ullman|Sophie Winkleman|</v>
      </c>
    </row>
    <row r="4543" spans="1:21">
      <c r="A4543" s="14" t="s">
        <v>21241</v>
      </c>
      <c r="B4543" s="14" t="s">
        <v>48</v>
      </c>
      <c r="C4543" s="14" t="s">
        <v>21242</v>
      </c>
      <c r="D4543" s="14" t="s">
        <v>21243</v>
      </c>
      <c r="E4543" s="14" t="s">
        <v>21244</v>
      </c>
      <c r="F4543" s="14" t="s">
        <v>117</v>
      </c>
      <c r="G4543" s="26">
        <v>43375</v>
      </c>
      <c r="H4543" s="14">
        <v>2018</v>
      </c>
      <c r="I4543" s="14" t="s">
        <v>360</v>
      </c>
      <c r="J4543" s="14" t="s">
        <v>1850</v>
      </c>
      <c r="K4543" s="14" t="s">
        <v>261</v>
      </c>
      <c r="L4543" s="14" t="s">
        <v>21245</v>
      </c>
      <c r="M4543" s="14">
        <f t="shared" si="560"/>
        <v>2018</v>
      </c>
      <c r="N4543" s="14">
        <f t="shared" si="561"/>
        <v>10</v>
      </c>
      <c r="O4543" s="14" t="str">
        <f>IFERROR(VLOOKUP(I4543,Lists!$F$2:$G$16,2,FALSE()),"Not Rated")</f>
        <v>Adults</v>
      </c>
      <c r="P4543" s="14">
        <f t="shared" si="562"/>
        <v>64</v>
      </c>
      <c r="Q4543" s="14" t="str">
        <f t="shared" si="563"/>
        <v>Unknown</v>
      </c>
      <c r="R4543" s="14" t="str">
        <f t="shared" si="564"/>
        <v>|Unknown|</v>
      </c>
      <c r="S4543" s="14" t="str">
        <f t="shared" si="565"/>
        <v>|Stand-Up Comedy|</v>
      </c>
      <c r="T4543" s="14" t="str">
        <f t="shared" si="566"/>
        <v>|Anthony Giordano|</v>
      </c>
      <c r="U4543" s="14" t="str">
        <f t="shared" si="567"/>
        <v>|Joe Rogan|</v>
      </c>
    </row>
    <row r="4544" spans="1:21">
      <c r="A4544" s="14" t="s">
        <v>21246</v>
      </c>
      <c r="B4544" s="14" t="s">
        <v>49</v>
      </c>
      <c r="C4544" s="14" t="s">
        <v>21247</v>
      </c>
      <c r="D4544" s="14" t="s">
        <v>117</v>
      </c>
      <c r="E4544" s="14" t="s">
        <v>21248</v>
      </c>
      <c r="F4544" s="14" t="s">
        <v>118</v>
      </c>
      <c r="G4544" s="26">
        <v>43375</v>
      </c>
      <c r="H4544" s="14">
        <v>2014</v>
      </c>
      <c r="I4544" s="14" t="s">
        <v>360</v>
      </c>
      <c r="J4544" s="14" t="s">
        <v>105</v>
      </c>
      <c r="K4544" s="14" t="s">
        <v>21249</v>
      </c>
      <c r="L4544" s="14" t="s">
        <v>21250</v>
      </c>
      <c r="M4544" s="14">
        <f t="shared" si="560"/>
        <v>2018</v>
      </c>
      <c r="N4544" s="14">
        <f t="shared" si="561"/>
        <v>10</v>
      </c>
      <c r="O4544" s="14" t="str">
        <f>IFERROR(VLOOKUP(I4544,Lists!$F$2:$G$16,2,FALSE()),"Not Rated")</f>
        <v>Adults</v>
      </c>
      <c r="P4544" s="14">
        <f t="shared" si="562"/>
        <v>1</v>
      </c>
      <c r="Q4544" s="14" t="str">
        <f t="shared" si="563"/>
        <v>United Kingdom</v>
      </c>
      <c r="R4544" s="14" t="str">
        <f t="shared" si="564"/>
        <v>|United Kingdom|</v>
      </c>
      <c r="S4544" s="14" t="str">
        <f t="shared" si="565"/>
        <v>|British TV Shows|Docuseries|TV Comedies|</v>
      </c>
      <c r="T4544" s="14" t="str">
        <f t="shared" si="566"/>
        <v>|Unknown|</v>
      </c>
      <c r="U4544" s="14" t="str">
        <f t="shared" si="567"/>
        <v>|Hugh Bonneville|Graham Chapman|John Cleese|Terry Gilliam|Eric Idle|Terry Jones|Michael Palin|</v>
      </c>
    </row>
    <row r="4545" spans="1:21">
      <c r="A4545" s="14" t="s">
        <v>21251</v>
      </c>
      <c r="B4545" s="14" t="s">
        <v>48</v>
      </c>
      <c r="C4545" s="14" t="s">
        <v>21252</v>
      </c>
      <c r="D4545" s="14" t="s">
        <v>21253</v>
      </c>
      <c r="E4545" s="14" t="s">
        <v>21254</v>
      </c>
      <c r="F4545" s="14" t="s">
        <v>117</v>
      </c>
      <c r="G4545" s="26">
        <v>43375</v>
      </c>
      <c r="H4545" s="14">
        <v>2008</v>
      </c>
      <c r="I4545" s="14" t="s">
        <v>360</v>
      </c>
      <c r="J4545" s="14" t="s">
        <v>5708</v>
      </c>
      <c r="K4545" s="14" t="s">
        <v>247</v>
      </c>
      <c r="L4545" s="14" t="s">
        <v>21255</v>
      </c>
      <c r="M4545" s="14">
        <f t="shared" si="560"/>
        <v>2018</v>
      </c>
      <c r="N4545" s="14">
        <f t="shared" si="561"/>
        <v>10</v>
      </c>
      <c r="O4545" s="14" t="str">
        <f>IFERROR(VLOOKUP(I4545,Lists!$F$2:$G$16,2,FALSE()),"Not Rated")</f>
        <v>Adults</v>
      </c>
      <c r="P4545" s="14">
        <f t="shared" si="562"/>
        <v>55</v>
      </c>
      <c r="Q4545" s="14" t="str">
        <f t="shared" si="563"/>
        <v>Unknown</v>
      </c>
      <c r="R4545" s="14" t="str">
        <f t="shared" si="564"/>
        <v>|Unknown|</v>
      </c>
      <c r="S4545" s="14" t="str">
        <f t="shared" si="565"/>
        <v>|Documentaries|</v>
      </c>
      <c r="T4545" s="14" t="str">
        <f t="shared" si="566"/>
        <v>|Will Yapp|</v>
      </c>
      <c r="U4545" s="14" t="str">
        <f t="shared" si="567"/>
        <v>|Graham Chapman|Eric Idle|Terry Jones|Michael Palin|Terry Gilliam|John Cleese|</v>
      </c>
    </row>
    <row r="4546" spans="1:21">
      <c r="A4546" s="14" t="s">
        <v>21256</v>
      </c>
      <c r="B4546" s="14" t="s">
        <v>48</v>
      </c>
      <c r="C4546" s="14" t="s">
        <v>21257</v>
      </c>
      <c r="D4546" s="14" t="s">
        <v>21258</v>
      </c>
      <c r="E4546" s="14" t="s">
        <v>21259</v>
      </c>
      <c r="F4546" s="14" t="s">
        <v>118</v>
      </c>
      <c r="G4546" s="26">
        <v>43375</v>
      </c>
      <c r="H4546" s="14">
        <v>2014</v>
      </c>
      <c r="I4546" s="14" t="s">
        <v>360</v>
      </c>
      <c r="J4546" s="14" t="s">
        <v>3814</v>
      </c>
      <c r="K4546" s="14" t="s">
        <v>245</v>
      </c>
      <c r="L4546" s="14" t="s">
        <v>21260</v>
      </c>
      <c r="M4546" s="14">
        <f t="shared" ref="M4546:M4609" si="568">IF(G4546="","",YEAR(G4546))</f>
        <v>2018</v>
      </c>
      <c r="N4546" s="14">
        <f t="shared" ref="N4546:N4609" si="569">IF(G4546="","",MONTH(G4546))</f>
        <v>10</v>
      </c>
      <c r="O4546" s="14" t="str">
        <f>IFERROR(VLOOKUP(I4546,Lists!$F$2:$G$16,2,FALSE()),"Not Rated")</f>
        <v>Adults</v>
      </c>
      <c r="P4546" s="14">
        <f t="shared" ref="P4546:P4609" si="570">IFERROR(VALUE(LEFT(J4546,FIND(" ",J4546)-1)),"")</f>
        <v>137</v>
      </c>
      <c r="Q4546" s="14" t="str">
        <f t="shared" ref="Q4546:Q4609" si="571">IFERROR(LEFT(F4546,FIND(",",F4546)-1),F4546)</f>
        <v>United Kingdom</v>
      </c>
      <c r="R4546" s="14" t="str">
        <f t="shared" ref="R4546:R4609" si="572">"|"&amp;SUBSTITUTE(F4546,", ","|")&amp;"|"</f>
        <v>|United Kingdom|</v>
      </c>
      <c r="S4546" s="14" t="str">
        <f t="shared" ref="S4546:S4609" si="573">"|"&amp;SUBSTITUTE(K4546,", ","|")&amp;"|"</f>
        <v>|Comedies|</v>
      </c>
      <c r="T4546" s="14" t="str">
        <f t="shared" ref="T4546:T4609" si="574">"|"&amp;SUBSTITUTE(D4546,", ","|")&amp;"|"</f>
        <v>|Eric Idle|</v>
      </c>
      <c r="U4546" s="14" t="str">
        <f t="shared" ref="U4546:U4609" si="575">"|"&amp;SUBSTITUTE(E4546,", ","|")&amp;"|"</f>
        <v>|John Cleese|Terry Gilliam|Eric Idle|Terry Jones|Michael Palin|</v>
      </c>
    </row>
    <row r="4547" spans="1:21">
      <c r="A4547" s="14" t="s">
        <v>21261</v>
      </c>
      <c r="B4547" s="14" t="s">
        <v>48</v>
      </c>
      <c r="C4547" s="14" t="s">
        <v>21262</v>
      </c>
      <c r="D4547" s="14" t="s">
        <v>21253</v>
      </c>
      <c r="E4547" s="14" t="s">
        <v>21254</v>
      </c>
      <c r="F4547" s="14" t="s">
        <v>118</v>
      </c>
      <c r="G4547" s="26">
        <v>43375</v>
      </c>
      <c r="H4547" s="14">
        <v>2000</v>
      </c>
      <c r="I4547" s="14" t="s">
        <v>360</v>
      </c>
      <c r="J4547" s="14" t="s">
        <v>14612</v>
      </c>
      <c r="K4547" s="14" t="s">
        <v>21263</v>
      </c>
      <c r="L4547" s="14" t="s">
        <v>21264</v>
      </c>
      <c r="M4547" s="14">
        <f t="shared" si="568"/>
        <v>2018</v>
      </c>
      <c r="N4547" s="14">
        <f t="shared" si="569"/>
        <v>10</v>
      </c>
      <c r="O4547" s="14" t="str">
        <f>IFERROR(VLOOKUP(I4547,Lists!$F$2:$G$16,2,FALSE()),"Not Rated")</f>
        <v>Adults</v>
      </c>
      <c r="P4547" s="14">
        <f t="shared" si="570"/>
        <v>56</v>
      </c>
      <c r="Q4547" s="14" t="str">
        <f t="shared" si="571"/>
        <v>United Kingdom</v>
      </c>
      <c r="R4547" s="14" t="str">
        <f t="shared" si="572"/>
        <v>|United Kingdom|</v>
      </c>
      <c r="S4547" s="14" t="str">
        <f t="shared" si="573"/>
        <v>|Comedies|Documentaries|</v>
      </c>
      <c r="T4547" s="14" t="str">
        <f t="shared" si="574"/>
        <v>|Will Yapp|</v>
      </c>
      <c r="U4547" s="14" t="str">
        <f t="shared" si="575"/>
        <v>|Graham Chapman|Eric Idle|Terry Jones|Michael Palin|Terry Gilliam|John Cleese|</v>
      </c>
    </row>
    <row r="4548" spans="1:21">
      <c r="A4548" s="14" t="s">
        <v>21265</v>
      </c>
      <c r="B4548" s="14" t="s">
        <v>48</v>
      </c>
      <c r="C4548" s="14" t="s">
        <v>21266</v>
      </c>
      <c r="D4548" s="14" t="s">
        <v>117</v>
      </c>
      <c r="E4548" s="14" t="s">
        <v>21267</v>
      </c>
      <c r="F4548" s="14" t="s">
        <v>115</v>
      </c>
      <c r="G4548" s="26">
        <v>43375</v>
      </c>
      <c r="H4548" s="14">
        <v>1998</v>
      </c>
      <c r="I4548" s="14" t="s">
        <v>360</v>
      </c>
      <c r="J4548" s="14" t="s">
        <v>4182</v>
      </c>
      <c r="K4548" s="14" t="s">
        <v>21263</v>
      </c>
      <c r="L4548" s="14" t="s">
        <v>21268</v>
      </c>
      <c r="M4548" s="14">
        <f t="shared" si="568"/>
        <v>2018</v>
      </c>
      <c r="N4548" s="14">
        <f t="shared" si="569"/>
        <v>10</v>
      </c>
      <c r="O4548" s="14" t="str">
        <f>IFERROR(VLOOKUP(I4548,Lists!$F$2:$G$16,2,FALSE()),"Not Rated")</f>
        <v>Adults</v>
      </c>
      <c r="P4548" s="14">
        <f t="shared" si="570"/>
        <v>58</v>
      </c>
      <c r="Q4548" s="14" t="str">
        <f t="shared" si="571"/>
        <v>United States</v>
      </c>
      <c r="R4548" s="14" t="str">
        <f t="shared" si="572"/>
        <v>|United States|</v>
      </c>
      <c r="S4548" s="14" t="str">
        <f t="shared" si="573"/>
        <v>|Comedies|Documentaries|</v>
      </c>
      <c r="T4548" s="14" t="str">
        <f t="shared" si="574"/>
        <v>|Unknown|</v>
      </c>
      <c r="U4548" s="14" t="str">
        <f t="shared" si="575"/>
        <v>|Robert Klein|John Cleese|Terry Gilliam|Eric Idle|Terry Jones|Michael Palin|Graham Chapman|Eddie Izzard|</v>
      </c>
    </row>
    <row r="4549" spans="1:21">
      <c r="A4549" s="14" t="s">
        <v>21269</v>
      </c>
      <c r="B4549" s="14" t="s">
        <v>48</v>
      </c>
      <c r="C4549" s="14" t="s">
        <v>21270</v>
      </c>
      <c r="D4549" s="14" t="s">
        <v>21271</v>
      </c>
      <c r="E4549" s="14" t="s">
        <v>21272</v>
      </c>
      <c r="F4549" s="14" t="s">
        <v>118</v>
      </c>
      <c r="G4549" s="26">
        <v>43375</v>
      </c>
      <c r="H4549" s="14">
        <v>1982</v>
      </c>
      <c r="I4549" s="14" t="s">
        <v>363</v>
      </c>
      <c r="J4549" s="14" t="s">
        <v>951</v>
      </c>
      <c r="K4549" s="14" t="s">
        <v>245</v>
      </c>
      <c r="L4549" s="14" t="s">
        <v>21273</v>
      </c>
      <c r="M4549" s="14">
        <f t="shared" si="568"/>
        <v>2018</v>
      </c>
      <c r="N4549" s="14">
        <f t="shared" si="569"/>
        <v>10</v>
      </c>
      <c r="O4549" s="14" t="str">
        <f>IFERROR(VLOOKUP(I4549,Lists!$F$2:$G$16,2,FALSE()),"Not Rated")</f>
        <v>Adults</v>
      </c>
      <c r="P4549" s="14">
        <f t="shared" si="570"/>
        <v>80</v>
      </c>
      <c r="Q4549" s="14" t="str">
        <f t="shared" si="571"/>
        <v>United Kingdom</v>
      </c>
      <c r="R4549" s="14" t="str">
        <f t="shared" si="572"/>
        <v>|United Kingdom|</v>
      </c>
      <c r="S4549" s="14" t="str">
        <f t="shared" si="573"/>
        <v>|Comedies|</v>
      </c>
      <c r="T4549" s="14" t="str">
        <f t="shared" si="574"/>
        <v>|Terry Hughes|Ian MacNaughton|</v>
      </c>
      <c r="U4549" s="14" t="str">
        <f t="shared" si="575"/>
        <v>|Graham Chapman|John Cleese|Terry Gilliam|Eric Idle|Terry Jones|Michael Palin|Neil Innes|Carol Cleveland|</v>
      </c>
    </row>
    <row r="4550" spans="1:21">
      <c r="A4550" s="14" t="s">
        <v>21274</v>
      </c>
      <c r="B4550" s="14" t="s">
        <v>48</v>
      </c>
      <c r="C4550" s="14" t="s">
        <v>21275</v>
      </c>
      <c r="D4550" s="14" t="s">
        <v>21276</v>
      </c>
      <c r="E4550" s="14" t="s">
        <v>21277</v>
      </c>
      <c r="F4550" s="14" t="s">
        <v>118</v>
      </c>
      <c r="G4550" s="26">
        <v>43375</v>
      </c>
      <c r="H4550" s="14">
        <v>2014</v>
      </c>
      <c r="I4550" s="14" t="s">
        <v>360</v>
      </c>
      <c r="J4550" s="14" t="s">
        <v>507</v>
      </c>
      <c r="K4550" s="14" t="s">
        <v>247</v>
      </c>
      <c r="L4550" s="14" t="s">
        <v>21278</v>
      </c>
      <c r="M4550" s="14">
        <f t="shared" si="568"/>
        <v>2018</v>
      </c>
      <c r="N4550" s="14">
        <f t="shared" si="569"/>
        <v>10</v>
      </c>
      <c r="O4550" s="14" t="str">
        <f>IFERROR(VLOOKUP(I4550,Lists!$F$2:$G$16,2,FALSE()),"Not Rated")</f>
        <v>Adults</v>
      </c>
      <c r="P4550" s="14">
        <f t="shared" si="570"/>
        <v>94</v>
      </c>
      <c r="Q4550" s="14" t="str">
        <f t="shared" si="571"/>
        <v>United Kingdom</v>
      </c>
      <c r="R4550" s="14" t="str">
        <f t="shared" si="572"/>
        <v>|United Kingdom|</v>
      </c>
      <c r="S4550" s="14" t="str">
        <f t="shared" si="573"/>
        <v>|Documentaries|</v>
      </c>
      <c r="T4550" s="14" t="str">
        <f t="shared" si="574"/>
        <v>|Roger Graef|James Rogan|</v>
      </c>
      <c r="U4550" s="14" t="str">
        <f t="shared" si="575"/>
        <v>|John Cleese|Terry Gilliam|Eric Idle|Terry Jones|Michael Palin|Mike Myers|Graham Chapman|Stephen Hawking|</v>
      </c>
    </row>
    <row r="4551" spans="1:21">
      <c r="A4551" s="14" t="s">
        <v>21279</v>
      </c>
      <c r="B4551" s="14" t="s">
        <v>49</v>
      </c>
      <c r="C4551" s="14" t="s">
        <v>21280</v>
      </c>
      <c r="D4551" s="14" t="s">
        <v>117</v>
      </c>
      <c r="E4551" s="14" t="s">
        <v>21281</v>
      </c>
      <c r="F4551" s="14" t="s">
        <v>118</v>
      </c>
      <c r="G4551" s="26">
        <v>43375</v>
      </c>
      <c r="H4551" s="14">
        <v>2009</v>
      </c>
      <c r="I4551" s="14" t="s">
        <v>360</v>
      </c>
      <c r="J4551" s="14" t="s">
        <v>105</v>
      </c>
      <c r="K4551" s="14" t="s">
        <v>3772</v>
      </c>
      <c r="L4551" s="14" t="s">
        <v>21282</v>
      </c>
      <c r="M4551" s="14">
        <f t="shared" si="568"/>
        <v>2018</v>
      </c>
      <c r="N4551" s="14">
        <f t="shared" si="569"/>
        <v>10</v>
      </c>
      <c r="O4551" s="14" t="str">
        <f>IFERROR(VLOOKUP(I4551,Lists!$F$2:$G$16,2,FALSE()),"Not Rated")</f>
        <v>Adults</v>
      </c>
      <c r="P4551" s="14">
        <f t="shared" si="570"/>
        <v>1</v>
      </c>
      <c r="Q4551" s="14" t="str">
        <f t="shared" si="571"/>
        <v>United Kingdom</v>
      </c>
      <c r="R4551" s="14" t="str">
        <f t="shared" si="572"/>
        <v>|United Kingdom|</v>
      </c>
      <c r="S4551" s="14" t="str">
        <f t="shared" si="573"/>
        <v>|British TV Shows|Docuseries|</v>
      </c>
      <c r="T4551" s="14" t="str">
        <f t="shared" si="574"/>
        <v>|Unknown|</v>
      </c>
      <c r="U4551" s="14" t="str">
        <f t="shared" si="575"/>
        <v>|Graham Chapman|Eric Idle|John Cleese|Michael Palin|Terry Gilliam|Terry Jones|</v>
      </c>
    </row>
    <row r="4552" spans="1:21">
      <c r="A4552" s="14" t="s">
        <v>21283</v>
      </c>
      <c r="B4552" s="14" t="s">
        <v>49</v>
      </c>
      <c r="C4552" s="14" t="s">
        <v>21284</v>
      </c>
      <c r="D4552" s="14" t="s">
        <v>117</v>
      </c>
      <c r="E4552" s="14" t="s">
        <v>21285</v>
      </c>
      <c r="F4552" s="14" t="s">
        <v>21286</v>
      </c>
      <c r="G4552" s="26">
        <v>43375</v>
      </c>
      <c r="H4552" s="14">
        <v>1972</v>
      </c>
      <c r="I4552" s="14" t="s">
        <v>360</v>
      </c>
      <c r="J4552" s="14" t="s">
        <v>105</v>
      </c>
      <c r="K4552" s="14" t="s">
        <v>1415</v>
      </c>
      <c r="L4552" s="14" t="s">
        <v>21287</v>
      </c>
      <c r="M4552" s="14">
        <f t="shared" si="568"/>
        <v>2018</v>
      </c>
      <c r="N4552" s="14">
        <f t="shared" si="569"/>
        <v>10</v>
      </c>
      <c r="O4552" s="14" t="str">
        <f>IFERROR(VLOOKUP(I4552,Lists!$F$2:$G$16,2,FALSE()),"Not Rated")</f>
        <v>Adults</v>
      </c>
      <c r="P4552" s="14">
        <f t="shared" si="570"/>
        <v>1</v>
      </c>
      <c r="Q4552" s="14" t="str">
        <f t="shared" si="571"/>
        <v>United Kingdom</v>
      </c>
      <c r="R4552" s="14" t="str">
        <f t="shared" si="572"/>
        <v>|United Kingdom|West Germany|</v>
      </c>
      <c r="S4552" s="14" t="str">
        <f t="shared" si="573"/>
        <v>|International TV Shows|TV Comedies|</v>
      </c>
      <c r="T4552" s="14" t="str">
        <f t="shared" si="574"/>
        <v>|Unknown|</v>
      </c>
      <c r="U4552" s="14" t="str">
        <f t="shared" si="575"/>
        <v>|Graham Chapman|John Cleese|Eric Idle|Terry Jones|Michael Palin|Connie Booth|</v>
      </c>
    </row>
    <row r="4553" spans="1:21">
      <c r="A4553" s="14" t="s">
        <v>21288</v>
      </c>
      <c r="B4553" s="14" t="s">
        <v>49</v>
      </c>
      <c r="C4553" s="14" t="s">
        <v>21289</v>
      </c>
      <c r="D4553" s="14" t="s">
        <v>117</v>
      </c>
      <c r="E4553" s="14" t="s">
        <v>21290</v>
      </c>
      <c r="F4553" s="14" t="s">
        <v>118</v>
      </c>
      <c r="G4553" s="26">
        <v>43375</v>
      </c>
      <c r="H4553" s="14">
        <v>1974</v>
      </c>
      <c r="I4553" s="14" t="s">
        <v>361</v>
      </c>
      <c r="J4553" s="14" t="s">
        <v>108</v>
      </c>
      <c r="K4553" s="14" t="s">
        <v>7535</v>
      </c>
      <c r="L4553" s="14" t="s">
        <v>21291</v>
      </c>
      <c r="M4553" s="14">
        <f t="shared" si="568"/>
        <v>2018</v>
      </c>
      <c r="N4553" s="14">
        <f t="shared" si="569"/>
        <v>10</v>
      </c>
      <c r="O4553" s="14" t="str">
        <f>IFERROR(VLOOKUP(I4553,Lists!$F$2:$G$16,2,FALSE()),"Not Rated")</f>
        <v>Teens</v>
      </c>
      <c r="P4553" s="14">
        <f t="shared" si="570"/>
        <v>4</v>
      </c>
      <c r="Q4553" s="14" t="str">
        <f t="shared" si="571"/>
        <v>United Kingdom</v>
      </c>
      <c r="R4553" s="14" t="str">
        <f t="shared" si="572"/>
        <v>|United Kingdom|</v>
      </c>
      <c r="S4553" s="14" t="str">
        <f t="shared" si="573"/>
        <v>|British TV Shows|Classic &amp; Cult TV|International TV Shows|</v>
      </c>
      <c r="T4553" s="14" t="str">
        <f t="shared" si="574"/>
        <v>|Unknown|</v>
      </c>
      <c r="U4553" s="14" t="str">
        <f t="shared" si="575"/>
        <v>|John Cleese|Graham Chapman|Terry Jones|Eric Idle|Michael Palin|Terry Gilliam|</v>
      </c>
    </row>
    <row r="4554" spans="1:21">
      <c r="A4554" s="14" t="s">
        <v>21292</v>
      </c>
      <c r="B4554" s="14" t="s">
        <v>48</v>
      </c>
      <c r="C4554" s="14" t="s">
        <v>21293</v>
      </c>
      <c r="D4554" s="14" t="s">
        <v>21294</v>
      </c>
      <c r="E4554" s="14" t="s">
        <v>21295</v>
      </c>
      <c r="F4554" s="14" t="s">
        <v>118</v>
      </c>
      <c r="G4554" s="26">
        <v>43375</v>
      </c>
      <c r="H4554" s="14">
        <v>1979</v>
      </c>
      <c r="I4554" s="14" t="s">
        <v>363</v>
      </c>
      <c r="J4554" s="14" t="s">
        <v>507</v>
      </c>
      <c r="K4554" s="14" t="s">
        <v>2122</v>
      </c>
      <c r="L4554" s="14" t="s">
        <v>21296</v>
      </c>
      <c r="M4554" s="14">
        <f t="shared" si="568"/>
        <v>2018</v>
      </c>
      <c r="N4554" s="14">
        <f t="shared" si="569"/>
        <v>10</v>
      </c>
      <c r="O4554" s="14" t="str">
        <f>IFERROR(VLOOKUP(I4554,Lists!$F$2:$G$16,2,FALSE()),"Not Rated")</f>
        <v>Adults</v>
      </c>
      <c r="P4554" s="14">
        <f t="shared" si="570"/>
        <v>94</v>
      </c>
      <c r="Q4554" s="14" t="str">
        <f t="shared" si="571"/>
        <v>United Kingdom</v>
      </c>
      <c r="R4554" s="14" t="str">
        <f t="shared" si="572"/>
        <v>|United Kingdom|</v>
      </c>
      <c r="S4554" s="14" t="str">
        <f t="shared" si="573"/>
        <v>|Classic Movies|Comedies|Cult Movies|</v>
      </c>
      <c r="T4554" s="14" t="str">
        <f t="shared" si="574"/>
        <v>|Terry Jones|</v>
      </c>
      <c r="U4554" s="14" t="str">
        <f t="shared" si="575"/>
        <v>|Graham Chapman|John Cleese|Terry Gilliam|Eric Idle|Terry Jones|Michael Palin|Terence Bayler|Carol Cleveland|</v>
      </c>
    </row>
    <row r="4555" spans="1:21">
      <c r="A4555" s="14" t="s">
        <v>21297</v>
      </c>
      <c r="B4555" s="14" t="s">
        <v>49</v>
      </c>
      <c r="C4555" s="14" t="s">
        <v>21298</v>
      </c>
      <c r="D4555" s="14" t="s">
        <v>117</v>
      </c>
      <c r="E4555" s="14" t="s">
        <v>21299</v>
      </c>
      <c r="F4555" s="14" t="s">
        <v>921</v>
      </c>
      <c r="G4555" s="26">
        <v>43375</v>
      </c>
      <c r="H4555" s="14">
        <v>2005</v>
      </c>
      <c r="I4555" s="14" t="s">
        <v>360</v>
      </c>
      <c r="J4555" s="14" t="s">
        <v>105</v>
      </c>
      <c r="K4555" s="14" t="s">
        <v>20003</v>
      </c>
      <c r="L4555" s="14" t="s">
        <v>21300</v>
      </c>
      <c r="M4555" s="14">
        <f t="shared" si="568"/>
        <v>2018</v>
      </c>
      <c r="N4555" s="14">
        <f t="shared" si="569"/>
        <v>10</v>
      </c>
      <c r="O4555" s="14" t="str">
        <f>IFERROR(VLOOKUP(I4555,Lists!$F$2:$G$16,2,FALSE()),"Not Rated")</f>
        <v>Adults</v>
      </c>
      <c r="P4555" s="14">
        <f t="shared" si="570"/>
        <v>1</v>
      </c>
      <c r="Q4555" s="14" t="str">
        <f t="shared" si="571"/>
        <v>United States</v>
      </c>
      <c r="R4555" s="14" t="str">
        <f t="shared" si="572"/>
        <v>|United States|United Kingdom|</v>
      </c>
      <c r="S4555" s="14" t="str">
        <f t="shared" si="573"/>
        <v>|British TV Shows|TV Comedies|</v>
      </c>
      <c r="T4555" s="14" t="str">
        <f t="shared" si="574"/>
        <v>|Unknown|</v>
      </c>
      <c r="U4555" s="14" t="str">
        <f t="shared" si="575"/>
        <v>|John Cleese|Terry Gilliam|Terry Jones|Graham Chapman|Michael Palin|Eric Idle|</v>
      </c>
    </row>
    <row r="4556" spans="1:21">
      <c r="A4556" s="14" t="s">
        <v>21301</v>
      </c>
      <c r="B4556" s="14" t="s">
        <v>48</v>
      </c>
      <c r="C4556" s="14" t="s">
        <v>21302</v>
      </c>
      <c r="D4556" s="14" t="s">
        <v>21303</v>
      </c>
      <c r="E4556" s="14" t="s">
        <v>21304</v>
      </c>
      <c r="F4556" s="14" t="s">
        <v>118</v>
      </c>
      <c r="G4556" s="26">
        <v>43375</v>
      </c>
      <c r="H4556" s="14">
        <v>1989</v>
      </c>
      <c r="I4556" s="14" t="s">
        <v>361</v>
      </c>
      <c r="J4556" s="14" t="s">
        <v>4187</v>
      </c>
      <c r="K4556" s="14" t="s">
        <v>245</v>
      </c>
      <c r="L4556" s="14" t="s">
        <v>21305</v>
      </c>
      <c r="M4556" s="14">
        <f t="shared" si="568"/>
        <v>2018</v>
      </c>
      <c r="N4556" s="14">
        <f t="shared" si="569"/>
        <v>10</v>
      </c>
      <c r="O4556" s="14" t="str">
        <f>IFERROR(VLOOKUP(I4556,Lists!$F$2:$G$16,2,FALSE()),"Not Rated")</f>
        <v>Teens</v>
      </c>
      <c r="P4556" s="14">
        <f t="shared" si="570"/>
        <v>72</v>
      </c>
      <c r="Q4556" s="14" t="str">
        <f t="shared" si="571"/>
        <v>United Kingdom</v>
      </c>
      <c r="R4556" s="14" t="str">
        <f t="shared" si="572"/>
        <v>|United Kingdom|</v>
      </c>
      <c r="S4556" s="14" t="str">
        <f t="shared" si="573"/>
        <v>|Comedies|</v>
      </c>
      <c r="T4556" s="14" t="str">
        <f t="shared" si="574"/>
        <v>|Ian MacNaughton|</v>
      </c>
      <c r="U4556" s="14" t="str">
        <f t="shared" si="575"/>
        <v>|Steve Martin|John Cleese|Graham Chapman|Terry Gilliam|Eric Idle|Terry Jones|Michael Palin|Carol Cleveland|Connie Booth|</v>
      </c>
    </row>
    <row r="4557" spans="1:21">
      <c r="A4557" s="14" t="s">
        <v>21306</v>
      </c>
      <c r="B4557" s="14" t="s">
        <v>48</v>
      </c>
      <c r="C4557" s="14" t="s">
        <v>21307</v>
      </c>
      <c r="D4557" s="14" t="s">
        <v>21308</v>
      </c>
      <c r="E4557" s="14" t="s">
        <v>117</v>
      </c>
      <c r="F4557" s="14" t="s">
        <v>118</v>
      </c>
      <c r="G4557" s="26">
        <v>43375</v>
      </c>
      <c r="H4557" s="14">
        <v>2013</v>
      </c>
      <c r="I4557" s="14" t="s">
        <v>360</v>
      </c>
      <c r="J4557" s="14" t="s">
        <v>4137</v>
      </c>
      <c r="K4557" s="14" t="s">
        <v>247</v>
      </c>
      <c r="L4557" s="14" t="s">
        <v>21309</v>
      </c>
      <c r="M4557" s="14">
        <f t="shared" si="568"/>
        <v>2018</v>
      </c>
      <c r="N4557" s="14">
        <f t="shared" si="569"/>
        <v>10</v>
      </c>
      <c r="O4557" s="14" t="str">
        <f>IFERROR(VLOOKUP(I4557,Lists!$F$2:$G$16,2,FALSE()),"Not Rated")</f>
        <v>Adults</v>
      </c>
      <c r="P4557" s="14">
        <f t="shared" si="570"/>
        <v>60</v>
      </c>
      <c r="Q4557" s="14" t="str">
        <f t="shared" si="571"/>
        <v>United Kingdom</v>
      </c>
      <c r="R4557" s="14" t="str">
        <f t="shared" si="572"/>
        <v>|United Kingdom|</v>
      </c>
      <c r="S4557" s="14" t="str">
        <f t="shared" si="573"/>
        <v>|Documentaries|</v>
      </c>
      <c r="T4557" s="14" t="str">
        <f t="shared" si="574"/>
        <v>|Albert Sharpe|</v>
      </c>
      <c r="U4557" s="14" t="str">
        <f t="shared" si="575"/>
        <v>|Unknown|</v>
      </c>
    </row>
    <row r="4558" spans="1:21">
      <c r="A4558" s="14" t="s">
        <v>21310</v>
      </c>
      <c r="B4558" s="14" t="s">
        <v>48</v>
      </c>
      <c r="C4558" s="14" t="s">
        <v>21311</v>
      </c>
      <c r="D4558" s="14" t="s">
        <v>21312</v>
      </c>
      <c r="E4558" s="14" t="s">
        <v>21313</v>
      </c>
      <c r="F4558" s="14" t="s">
        <v>116</v>
      </c>
      <c r="G4558" s="26">
        <v>43374</v>
      </c>
      <c r="H4558" s="14">
        <v>2016</v>
      </c>
      <c r="I4558" s="14" t="s">
        <v>361</v>
      </c>
      <c r="J4558" s="14" t="s">
        <v>1745</v>
      </c>
      <c r="K4558" s="14" t="s">
        <v>612</v>
      </c>
      <c r="L4558" s="14" t="s">
        <v>21314</v>
      </c>
      <c r="M4558" s="14">
        <f t="shared" si="568"/>
        <v>2018</v>
      </c>
      <c r="N4558" s="14">
        <f t="shared" si="569"/>
        <v>10</v>
      </c>
      <c r="O4558" s="14" t="str">
        <f>IFERROR(VLOOKUP(I4558,Lists!$F$2:$G$16,2,FALSE()),"Not Rated")</f>
        <v>Teens</v>
      </c>
      <c r="P4558" s="14">
        <f t="shared" si="570"/>
        <v>140</v>
      </c>
      <c r="Q4558" s="14" t="str">
        <f t="shared" si="571"/>
        <v>India</v>
      </c>
      <c r="R4558" s="14" t="str">
        <f t="shared" si="572"/>
        <v>|India|</v>
      </c>
      <c r="S4558" s="14" t="str">
        <f t="shared" si="573"/>
        <v>|Action &amp; Adventure|Dramas|International Movies|</v>
      </c>
      <c r="T4558" s="14" t="str">
        <f t="shared" si="574"/>
        <v>|Simranjit Singh Hundal|</v>
      </c>
      <c r="U4558" s="14" t="str">
        <f t="shared" si="575"/>
        <v>|Guggu Gill|Yograj Singh|Sonia Mann|Jimmy Sharma|Sapna Bassi|Lakha Lakhwinder Singh|Sandeep Kaur Sandy|Sardar Sohi|</v>
      </c>
    </row>
    <row r="4559" spans="1:21">
      <c r="A4559" s="14" t="s">
        <v>21315</v>
      </c>
      <c r="B4559" s="14" t="s">
        <v>48</v>
      </c>
      <c r="C4559" s="14" t="s">
        <v>21316</v>
      </c>
      <c r="D4559" s="14" t="s">
        <v>307</v>
      </c>
      <c r="E4559" s="14" t="s">
        <v>21317</v>
      </c>
      <c r="F4559" s="14" t="s">
        <v>119</v>
      </c>
      <c r="G4559" s="26">
        <v>43374</v>
      </c>
      <c r="H4559" s="14">
        <v>2017</v>
      </c>
      <c r="I4559" s="14" t="s">
        <v>367</v>
      </c>
      <c r="J4559" s="14" t="s">
        <v>436</v>
      </c>
      <c r="K4559" s="14" t="s">
        <v>251</v>
      </c>
      <c r="L4559" s="14" t="s">
        <v>21318</v>
      </c>
      <c r="M4559" s="14">
        <f t="shared" si="568"/>
        <v>2018</v>
      </c>
      <c r="N4559" s="14">
        <f t="shared" si="569"/>
        <v>10</v>
      </c>
      <c r="O4559" s="14" t="str">
        <f>IFERROR(VLOOKUP(I4559,Lists!$F$2:$G$16,2,FALSE()),"Not Rated")</f>
        <v>Older Kids</v>
      </c>
      <c r="P4559" s="14">
        <f t="shared" si="570"/>
        <v>91</v>
      </c>
      <c r="Q4559" s="14" t="str">
        <f t="shared" si="571"/>
        <v>Canada</v>
      </c>
      <c r="R4559" s="14" t="str">
        <f t="shared" si="572"/>
        <v>|Canada|</v>
      </c>
      <c r="S4559" s="14" t="str">
        <f t="shared" si="573"/>
        <v>|Children &amp; Family Movies|</v>
      </c>
      <c r="T4559" s="14" t="str">
        <f t="shared" si="574"/>
        <v>|Justin G. Dyck|</v>
      </c>
      <c r="U4559" s="14" t="str">
        <f t="shared" si="575"/>
        <v>|Morgan Neundorf|Karen Slater|Loukia Ioannou|Will Ennis|Renee Stein|Keith Cooper|Paul Mason|Lisa Scenna|Ashley Rogan|</v>
      </c>
    </row>
    <row r="4560" spans="1:21">
      <c r="A4560" s="14" t="s">
        <v>21319</v>
      </c>
      <c r="B4560" s="14" t="s">
        <v>48</v>
      </c>
      <c r="C4560" s="14" t="s">
        <v>21320</v>
      </c>
      <c r="D4560" s="14" t="s">
        <v>2373</v>
      </c>
      <c r="E4560" s="14" t="s">
        <v>21321</v>
      </c>
      <c r="F4560" s="14" t="s">
        <v>116</v>
      </c>
      <c r="G4560" s="26">
        <v>43374</v>
      </c>
      <c r="H4560" s="14">
        <v>2009</v>
      </c>
      <c r="I4560" s="14" t="s">
        <v>361</v>
      </c>
      <c r="J4560" s="14" t="s">
        <v>566</v>
      </c>
      <c r="K4560" s="14" t="s">
        <v>1537</v>
      </c>
      <c r="L4560" s="14" t="s">
        <v>21322</v>
      </c>
      <c r="M4560" s="14">
        <f t="shared" si="568"/>
        <v>2018</v>
      </c>
      <c r="N4560" s="14">
        <f t="shared" si="569"/>
        <v>10</v>
      </c>
      <c r="O4560" s="14" t="str">
        <f>IFERROR(VLOOKUP(I4560,Lists!$F$2:$G$16,2,FALSE()),"Not Rated")</f>
        <v>Teens</v>
      </c>
      <c r="P4560" s="14">
        <f t="shared" si="570"/>
        <v>97</v>
      </c>
      <c r="Q4560" s="14" t="str">
        <f t="shared" si="571"/>
        <v>India</v>
      </c>
      <c r="R4560" s="14" t="str">
        <f t="shared" si="572"/>
        <v>|India|</v>
      </c>
      <c r="S4560" s="14" t="str">
        <f t="shared" si="573"/>
        <v>|Horror Movies|International Movies|</v>
      </c>
      <c r="T4560" s="14" t="str">
        <f t="shared" si="574"/>
        <v>|Ram Gopal Varma|</v>
      </c>
      <c r="U4560" s="14" t="str">
        <f t="shared" si="575"/>
        <v>|Adesh Bhardwaj|Rasika Dugal|Joy Fernandes|Ravi Kale|Ishtiyak Khan|Priyanka Kothari|Kali Prasad Mukherjee|Nitin Reddy|Gautam Rode|Howard Rosemeyer|</v>
      </c>
    </row>
    <row r="4561" spans="1:21">
      <c r="A4561" s="14" t="s">
        <v>21323</v>
      </c>
      <c r="B4561" s="14" t="s">
        <v>48</v>
      </c>
      <c r="C4561" s="14" t="s">
        <v>21324</v>
      </c>
      <c r="D4561" s="14" t="s">
        <v>21325</v>
      </c>
      <c r="E4561" s="14" t="s">
        <v>21326</v>
      </c>
      <c r="F4561" s="14" t="s">
        <v>116</v>
      </c>
      <c r="G4561" s="26">
        <v>43374</v>
      </c>
      <c r="H4561" s="14">
        <v>2014</v>
      </c>
      <c r="I4561" s="14" t="s">
        <v>361</v>
      </c>
      <c r="J4561" s="14" t="s">
        <v>9626</v>
      </c>
      <c r="K4561" s="14" t="s">
        <v>612</v>
      </c>
      <c r="L4561" s="14" t="s">
        <v>21327</v>
      </c>
      <c r="M4561" s="14">
        <f t="shared" si="568"/>
        <v>2018</v>
      </c>
      <c r="N4561" s="14">
        <f t="shared" si="569"/>
        <v>10</v>
      </c>
      <c r="O4561" s="14" t="str">
        <f>IFERROR(VLOOKUP(I4561,Lists!$F$2:$G$16,2,FALSE()),"Not Rated")</f>
        <v>Teens</v>
      </c>
      <c r="P4561" s="14">
        <f t="shared" si="570"/>
        <v>146</v>
      </c>
      <c r="Q4561" s="14" t="str">
        <f t="shared" si="571"/>
        <v>India</v>
      </c>
      <c r="R4561" s="14" t="str">
        <f t="shared" si="572"/>
        <v>|India|</v>
      </c>
      <c r="S4561" s="14" t="str">
        <f t="shared" si="573"/>
        <v>|Action &amp; Adventure|Dramas|International Movies|</v>
      </c>
      <c r="T4561" s="14" t="str">
        <f t="shared" si="574"/>
        <v>|N. Linguswamy|</v>
      </c>
      <c r="U4561" s="14" t="str">
        <f t="shared" si="575"/>
        <v>|Suriya|Samantha Ruth Prabhu|Vidyut Jammwal|Manoj Bajpayee|Soori|</v>
      </c>
    </row>
    <row r="4562" spans="1:21">
      <c r="A4562" s="14" t="s">
        <v>21328</v>
      </c>
      <c r="B4562" s="14" t="s">
        <v>48</v>
      </c>
      <c r="C4562" s="14" t="s">
        <v>21329</v>
      </c>
      <c r="D4562" s="14" t="s">
        <v>21330</v>
      </c>
      <c r="E4562" s="14" t="s">
        <v>21331</v>
      </c>
      <c r="F4562" s="14" t="s">
        <v>116</v>
      </c>
      <c r="G4562" s="26">
        <v>43374</v>
      </c>
      <c r="H4562" s="14">
        <v>2016</v>
      </c>
      <c r="I4562" s="14" t="s">
        <v>361</v>
      </c>
      <c r="J4562" s="14" t="s">
        <v>1062</v>
      </c>
      <c r="K4562" s="14" t="s">
        <v>4531</v>
      </c>
      <c r="L4562" s="14" t="s">
        <v>21332</v>
      </c>
      <c r="M4562" s="14">
        <f t="shared" si="568"/>
        <v>2018</v>
      </c>
      <c r="N4562" s="14">
        <f t="shared" si="569"/>
        <v>10</v>
      </c>
      <c r="O4562" s="14" t="str">
        <f>IFERROR(VLOOKUP(I4562,Lists!$F$2:$G$16,2,FALSE()),"Not Rated")</f>
        <v>Teens</v>
      </c>
      <c r="P4562" s="14">
        <f t="shared" si="570"/>
        <v>118</v>
      </c>
      <c r="Q4562" s="14" t="str">
        <f t="shared" si="571"/>
        <v>India</v>
      </c>
      <c r="R4562" s="14" t="str">
        <f t="shared" si="572"/>
        <v>|India|</v>
      </c>
      <c r="S4562" s="14" t="str">
        <f t="shared" si="573"/>
        <v>|Dramas|International Movies|Sports Movies|</v>
      </c>
      <c r="T4562" s="14" t="str">
        <f t="shared" si="574"/>
        <v>|Deep Joshi|</v>
      </c>
      <c r="U4562" s="14" t="str">
        <f t="shared" si="575"/>
        <v>|Deep Joshi|Jasmine Kaur|Mohit Bhaskar|Vijay S. Kumar|Prince Kanwaljit Singh|Tarlochan Singh|Harsh Sethi|</v>
      </c>
    </row>
    <row r="4563" spans="1:21">
      <c r="A4563" s="14" t="s">
        <v>21333</v>
      </c>
      <c r="B4563" s="14" t="s">
        <v>48</v>
      </c>
      <c r="C4563" s="14" t="s">
        <v>21334</v>
      </c>
      <c r="D4563" s="14" t="s">
        <v>17941</v>
      </c>
      <c r="E4563" s="14" t="s">
        <v>21335</v>
      </c>
      <c r="F4563" s="14" t="s">
        <v>116</v>
      </c>
      <c r="G4563" s="26">
        <v>43374</v>
      </c>
      <c r="H4563" s="14">
        <v>2009</v>
      </c>
      <c r="I4563" s="14" t="s">
        <v>361</v>
      </c>
      <c r="J4563" s="14" t="s">
        <v>972</v>
      </c>
      <c r="K4563" s="14" t="s">
        <v>475</v>
      </c>
      <c r="L4563" s="14" t="s">
        <v>21336</v>
      </c>
      <c r="M4563" s="14">
        <f t="shared" si="568"/>
        <v>2018</v>
      </c>
      <c r="N4563" s="14">
        <f t="shared" si="569"/>
        <v>10</v>
      </c>
      <c r="O4563" s="14" t="str">
        <f>IFERROR(VLOOKUP(I4563,Lists!$F$2:$G$16,2,FALSE()),"Not Rated")</f>
        <v>Teens</v>
      </c>
      <c r="P4563" s="14">
        <f t="shared" si="570"/>
        <v>128</v>
      </c>
      <c r="Q4563" s="14" t="str">
        <f t="shared" si="571"/>
        <v>India</v>
      </c>
      <c r="R4563" s="14" t="str">
        <f t="shared" si="572"/>
        <v>|India|</v>
      </c>
      <c r="S4563" s="14" t="str">
        <f t="shared" si="573"/>
        <v>|Dramas|International Movies|</v>
      </c>
      <c r="T4563" s="14" t="str">
        <f t="shared" si="574"/>
        <v>|Rakeysh Omprakash Mehra|</v>
      </c>
      <c r="U4563" s="14" t="str">
        <f t="shared" si="575"/>
        <v>|Abhishek Bachchan|Sonam Kapoor|Waheeda Rehman|Om Puri|Prem Chopra|Atul Kulkarni|Pavan Malhotra|Divya Dutta|Deepak Dobriyal|Sheeba Chaddha|</v>
      </c>
    </row>
    <row r="4564" spans="1:21">
      <c r="A4564" s="14" t="s">
        <v>21337</v>
      </c>
      <c r="B4564" s="14" t="s">
        <v>48</v>
      </c>
      <c r="C4564" s="14" t="s">
        <v>21338</v>
      </c>
      <c r="D4564" s="14" t="s">
        <v>299</v>
      </c>
      <c r="E4564" s="14" t="s">
        <v>21339</v>
      </c>
      <c r="F4564" s="14" t="s">
        <v>116</v>
      </c>
      <c r="G4564" s="26">
        <v>43374</v>
      </c>
      <c r="H4564" s="14">
        <v>2009</v>
      </c>
      <c r="I4564" s="14" t="s">
        <v>360</v>
      </c>
      <c r="J4564" s="14" t="s">
        <v>3814</v>
      </c>
      <c r="K4564" s="14" t="s">
        <v>910</v>
      </c>
      <c r="L4564" s="14" t="s">
        <v>21340</v>
      </c>
      <c r="M4564" s="14">
        <f t="shared" si="568"/>
        <v>2018</v>
      </c>
      <c r="N4564" s="14">
        <f t="shared" si="569"/>
        <v>10</v>
      </c>
      <c r="O4564" s="14" t="str">
        <f>IFERROR(VLOOKUP(I4564,Lists!$F$2:$G$16,2,FALSE()),"Not Rated")</f>
        <v>Adults</v>
      </c>
      <c r="P4564" s="14">
        <f t="shared" si="570"/>
        <v>137</v>
      </c>
      <c r="Q4564" s="14" t="str">
        <f t="shared" si="571"/>
        <v>India</v>
      </c>
      <c r="R4564" s="14" t="str">
        <f t="shared" si="572"/>
        <v>|India|</v>
      </c>
      <c r="S4564" s="14" t="str">
        <f t="shared" si="573"/>
        <v>|Dramas|International Movies|Romantic Movies|</v>
      </c>
      <c r="T4564" s="14" t="str">
        <f t="shared" si="574"/>
        <v>|Anurag Kashyap|</v>
      </c>
      <c r="U4564" s="14" t="str">
        <f t="shared" si="575"/>
        <v>|Abhay Deol|Mahie Gill|Kalki Koechlin|Sindbad Phgura|Ammo 'Too Sweet'|Jimi the Quiff|Parakh Madan|</v>
      </c>
    </row>
    <row r="4565" spans="1:21">
      <c r="A4565" s="14" t="s">
        <v>21341</v>
      </c>
      <c r="B4565" s="14" t="s">
        <v>48</v>
      </c>
      <c r="C4565" s="14" t="s">
        <v>21342</v>
      </c>
      <c r="D4565" s="14" t="s">
        <v>21343</v>
      </c>
      <c r="E4565" s="14" t="s">
        <v>21344</v>
      </c>
      <c r="F4565" s="14" t="s">
        <v>116</v>
      </c>
      <c r="G4565" s="26">
        <v>43374</v>
      </c>
      <c r="H4565" s="14">
        <v>2014</v>
      </c>
      <c r="I4565" s="14" t="s">
        <v>362</v>
      </c>
      <c r="J4565" s="14" t="s">
        <v>833</v>
      </c>
      <c r="K4565" s="14" t="s">
        <v>3661</v>
      </c>
      <c r="L4565" s="14" t="s">
        <v>21345</v>
      </c>
      <c r="M4565" s="14">
        <f t="shared" si="568"/>
        <v>2018</v>
      </c>
      <c r="N4565" s="14">
        <f t="shared" si="569"/>
        <v>10</v>
      </c>
      <c r="O4565" s="14" t="str">
        <f>IFERROR(VLOOKUP(I4565,Lists!$F$2:$G$16,2,FALSE()),"Not Rated")</f>
        <v>Older Kids</v>
      </c>
      <c r="P4565" s="14">
        <f t="shared" si="570"/>
        <v>145</v>
      </c>
      <c r="Q4565" s="14" t="str">
        <f t="shared" si="571"/>
        <v>India</v>
      </c>
      <c r="R4565" s="14" t="str">
        <f t="shared" si="572"/>
        <v>|India|</v>
      </c>
      <c r="S4565" s="14" t="str">
        <f t="shared" si="573"/>
        <v>|International Movies|Music &amp; Musicals|Romantic Movies|</v>
      </c>
      <c r="T4565" s="14" t="str">
        <f t="shared" si="574"/>
        <v>|Manjeet Maan|</v>
      </c>
      <c r="U4565" s="14" t="str">
        <f t="shared" si="575"/>
        <v>|Gurdas Maan|Neeru Bajwa|Jassi Gill|Rajiv Thakur|Khushdeed Maan|Manav Vij|Raj Jhinger|Shruti Sodhi|Meher Vij|</v>
      </c>
    </row>
    <row r="4566" spans="1:21">
      <c r="A4566" s="14" t="s">
        <v>21346</v>
      </c>
      <c r="B4566" s="14" t="s">
        <v>48</v>
      </c>
      <c r="C4566" s="14" t="s">
        <v>21347</v>
      </c>
      <c r="D4566" s="14" t="s">
        <v>21348</v>
      </c>
      <c r="E4566" s="14" t="s">
        <v>21349</v>
      </c>
      <c r="F4566" s="14" t="s">
        <v>117</v>
      </c>
      <c r="G4566" s="26">
        <v>43374</v>
      </c>
      <c r="H4566" s="14">
        <v>2017</v>
      </c>
      <c r="I4566" s="14" t="s">
        <v>361</v>
      </c>
      <c r="J4566" s="14" t="s">
        <v>2206</v>
      </c>
      <c r="K4566" s="14" t="s">
        <v>475</v>
      </c>
      <c r="L4566" s="14" t="s">
        <v>21350</v>
      </c>
      <c r="M4566" s="14">
        <f t="shared" si="568"/>
        <v>2018</v>
      </c>
      <c r="N4566" s="14">
        <f t="shared" si="569"/>
        <v>10</v>
      </c>
      <c r="O4566" s="14" t="str">
        <f>IFERROR(VLOOKUP(I4566,Lists!$F$2:$G$16,2,FALSE()),"Not Rated")</f>
        <v>Teens</v>
      </c>
      <c r="P4566" s="14">
        <f t="shared" si="570"/>
        <v>141</v>
      </c>
      <c r="Q4566" s="14" t="str">
        <f t="shared" si="571"/>
        <v>Unknown</v>
      </c>
      <c r="R4566" s="14" t="str">
        <f t="shared" si="572"/>
        <v>|Unknown|</v>
      </c>
      <c r="S4566" s="14" t="str">
        <f t="shared" si="573"/>
        <v>|Dramas|International Movies|</v>
      </c>
      <c r="T4566" s="14" t="str">
        <f t="shared" si="574"/>
        <v>|Shagufta Rafique|</v>
      </c>
      <c r="U4566" s="14" t="str">
        <f t="shared" si="575"/>
        <v>|Kartar Cheema|Jashan Singh|Sakshi Gulati|Gulshan Grover|Savita Bhatti|Yashpal Sharma|Mohit Sharma|Sukhwinder Sohi|</v>
      </c>
    </row>
    <row r="4567" spans="1:21">
      <c r="A4567" s="14" t="s">
        <v>21351</v>
      </c>
      <c r="B4567" s="14" t="s">
        <v>48</v>
      </c>
      <c r="C4567" s="14" t="s">
        <v>21352</v>
      </c>
      <c r="D4567" s="14" t="s">
        <v>13261</v>
      </c>
      <c r="E4567" s="14" t="s">
        <v>21353</v>
      </c>
      <c r="F4567" s="14" t="s">
        <v>116</v>
      </c>
      <c r="G4567" s="26">
        <v>43374</v>
      </c>
      <c r="H4567" s="14">
        <v>2012</v>
      </c>
      <c r="I4567" s="14" t="s">
        <v>361</v>
      </c>
      <c r="J4567" s="14" t="s">
        <v>574</v>
      </c>
      <c r="K4567" s="14" t="s">
        <v>542</v>
      </c>
      <c r="L4567" s="14" t="s">
        <v>21354</v>
      </c>
      <c r="M4567" s="14">
        <f t="shared" si="568"/>
        <v>2018</v>
      </c>
      <c r="N4567" s="14">
        <f t="shared" si="569"/>
        <v>10</v>
      </c>
      <c r="O4567" s="14" t="str">
        <f>IFERROR(VLOOKUP(I4567,Lists!$F$2:$G$16,2,FALSE()),"Not Rated")</f>
        <v>Teens</v>
      </c>
      <c r="P4567" s="14">
        <f t="shared" si="570"/>
        <v>106</v>
      </c>
      <c r="Q4567" s="14" t="str">
        <f t="shared" si="571"/>
        <v>India</v>
      </c>
      <c r="R4567" s="14" t="str">
        <f t="shared" si="572"/>
        <v>|India|</v>
      </c>
      <c r="S4567" s="14" t="str">
        <f t="shared" si="573"/>
        <v>|Comedies|International Movies|Romantic Movies|</v>
      </c>
      <c r="T4567" s="14" t="str">
        <f t="shared" si="574"/>
        <v>|Shakun Batra|</v>
      </c>
      <c r="U4567" s="14" t="str">
        <f t="shared" si="575"/>
        <v>|Kareena Kapoor|Imran Khan|Boman Irani|Ram Kapoor|Ratna Pathak Shah|Zenobia Shroff|Soniya Mehra|Akshat Verma|Dana Lewis|Rajesh Khattar|</v>
      </c>
    </row>
    <row r="4568" spans="1:21">
      <c r="A4568" s="14" t="s">
        <v>21355</v>
      </c>
      <c r="B4568" s="14" t="s">
        <v>48</v>
      </c>
      <c r="C4568" s="14" t="s">
        <v>21356</v>
      </c>
      <c r="D4568" s="14" t="s">
        <v>21357</v>
      </c>
      <c r="E4568" s="14" t="s">
        <v>21358</v>
      </c>
      <c r="F4568" s="14" t="s">
        <v>117</v>
      </c>
      <c r="G4568" s="26">
        <v>43374</v>
      </c>
      <c r="H4568" s="14">
        <v>2018</v>
      </c>
      <c r="I4568" s="14" t="s">
        <v>360</v>
      </c>
      <c r="J4568" s="14" t="s">
        <v>1476</v>
      </c>
      <c r="K4568" s="14" t="s">
        <v>444</v>
      </c>
      <c r="L4568" s="14" t="s">
        <v>21359</v>
      </c>
      <c r="M4568" s="14">
        <f t="shared" si="568"/>
        <v>2018</v>
      </c>
      <c r="N4568" s="14">
        <f t="shared" si="569"/>
        <v>10</v>
      </c>
      <c r="O4568" s="14" t="str">
        <f>IFERROR(VLOOKUP(I4568,Lists!$F$2:$G$16,2,FALSE()),"Not Rated")</f>
        <v>Adults</v>
      </c>
      <c r="P4568" s="14">
        <f t="shared" si="570"/>
        <v>135</v>
      </c>
      <c r="Q4568" s="14" t="str">
        <f t="shared" si="571"/>
        <v>Unknown</v>
      </c>
      <c r="R4568" s="14" t="str">
        <f t="shared" si="572"/>
        <v>|Unknown|</v>
      </c>
      <c r="S4568" s="14" t="str">
        <f t="shared" si="573"/>
        <v>|Dramas|Independent Movies|International Movies|</v>
      </c>
      <c r="T4568" s="14" t="str">
        <f t="shared" si="574"/>
        <v>|Tinu Pappachan|</v>
      </c>
      <c r="U4568" s="14" t="str">
        <f t="shared" si="575"/>
        <v>|Antony Varghese|Vinayakan|Chemban Vinod Jose|Tito Wilson|Sinoj Varghese|Aswathy Manoharan|</v>
      </c>
    </row>
    <row r="4569" spans="1:21">
      <c r="A4569" s="14" t="s">
        <v>21360</v>
      </c>
      <c r="B4569" s="14" t="s">
        <v>48</v>
      </c>
      <c r="C4569" s="14" t="s">
        <v>21361</v>
      </c>
      <c r="D4569" s="14" t="s">
        <v>20779</v>
      </c>
      <c r="E4569" s="14" t="s">
        <v>21362</v>
      </c>
      <c r="F4569" s="14" t="s">
        <v>116</v>
      </c>
      <c r="G4569" s="26">
        <v>43374</v>
      </c>
      <c r="H4569" s="14">
        <v>2013</v>
      </c>
      <c r="I4569" s="14" t="s">
        <v>361</v>
      </c>
      <c r="J4569" s="14" t="s">
        <v>3814</v>
      </c>
      <c r="K4569" s="14" t="s">
        <v>1527</v>
      </c>
      <c r="L4569" s="14" t="s">
        <v>21363</v>
      </c>
      <c r="M4569" s="14">
        <f t="shared" si="568"/>
        <v>2018</v>
      </c>
      <c r="N4569" s="14">
        <f t="shared" si="569"/>
        <v>10</v>
      </c>
      <c r="O4569" s="14" t="str">
        <f>IFERROR(VLOOKUP(I4569,Lists!$F$2:$G$16,2,FALSE()),"Not Rated")</f>
        <v>Teens</v>
      </c>
      <c r="P4569" s="14">
        <f t="shared" si="570"/>
        <v>137</v>
      </c>
      <c r="Q4569" s="14" t="str">
        <f t="shared" si="571"/>
        <v>India</v>
      </c>
      <c r="R4569" s="14" t="str">
        <f t="shared" si="572"/>
        <v>|India|</v>
      </c>
      <c r="S4569" s="14" t="str">
        <f t="shared" si="573"/>
        <v>|Dramas|International Movies|Music &amp; Musicals|</v>
      </c>
      <c r="T4569" s="14" t="str">
        <f t="shared" si="574"/>
        <v>|Amitoj Mann|</v>
      </c>
      <c r="U4569" s="14" t="str">
        <f t="shared" si="575"/>
        <v>|Sarabjit Cheema|Mahreen Kaleka|Harbhajan Mann|Anuj Sachdeva|Rupan Bal|Sonia Mann|</v>
      </c>
    </row>
    <row r="4570" spans="1:21">
      <c r="A4570" s="14" t="s">
        <v>21364</v>
      </c>
      <c r="B4570" s="14" t="s">
        <v>48</v>
      </c>
      <c r="C4570" s="14" t="s">
        <v>21365</v>
      </c>
      <c r="D4570" s="14" t="s">
        <v>21366</v>
      </c>
      <c r="E4570" s="14" t="s">
        <v>21367</v>
      </c>
      <c r="F4570" s="14" t="s">
        <v>116</v>
      </c>
      <c r="G4570" s="26">
        <v>43374</v>
      </c>
      <c r="H4570" s="14">
        <v>2014</v>
      </c>
      <c r="I4570" s="14" t="s">
        <v>361</v>
      </c>
      <c r="J4570" s="14" t="s">
        <v>1399</v>
      </c>
      <c r="K4570" s="14" t="s">
        <v>554</v>
      </c>
      <c r="L4570" s="14" t="s">
        <v>21368</v>
      </c>
      <c r="M4570" s="14">
        <f t="shared" si="568"/>
        <v>2018</v>
      </c>
      <c r="N4570" s="14">
        <f t="shared" si="569"/>
        <v>10</v>
      </c>
      <c r="O4570" s="14" t="str">
        <f>IFERROR(VLOOKUP(I4570,Lists!$F$2:$G$16,2,FALSE()),"Not Rated")</f>
        <v>Teens</v>
      </c>
      <c r="P4570" s="14">
        <f t="shared" si="570"/>
        <v>129</v>
      </c>
      <c r="Q4570" s="14" t="str">
        <f t="shared" si="571"/>
        <v>India</v>
      </c>
      <c r="R4570" s="14" t="str">
        <f t="shared" si="572"/>
        <v>|India|</v>
      </c>
      <c r="S4570" s="14" t="str">
        <f t="shared" si="573"/>
        <v>|Comedies|International Movies|Music &amp; Musicals|</v>
      </c>
      <c r="T4570" s="14" t="str">
        <f t="shared" si="574"/>
        <v>|Amarpreet G S Chabbra|</v>
      </c>
      <c r="U4570" s="14" t="str">
        <f t="shared" si="575"/>
        <v>|Amrinder Gill|Harish Verma|Sumeet Sandhu|Gurpreet Guggi|B.N. Sharma|Praneet Bhatt|Kuldeep Sharma|</v>
      </c>
    </row>
    <row r="4571" spans="1:21">
      <c r="A4571" s="14" t="s">
        <v>21369</v>
      </c>
      <c r="B4571" s="14" t="s">
        <v>48</v>
      </c>
      <c r="C4571" s="14" t="s">
        <v>21370</v>
      </c>
      <c r="D4571" s="14" t="s">
        <v>21371</v>
      </c>
      <c r="E4571" s="14" t="s">
        <v>21372</v>
      </c>
      <c r="F4571" s="14" t="s">
        <v>116</v>
      </c>
      <c r="G4571" s="26">
        <v>43374</v>
      </c>
      <c r="H4571" s="14">
        <v>2009</v>
      </c>
      <c r="I4571" s="14" t="s">
        <v>362</v>
      </c>
      <c r="J4571" s="14" t="s">
        <v>698</v>
      </c>
      <c r="K4571" s="14" t="s">
        <v>475</v>
      </c>
      <c r="L4571" s="14" t="s">
        <v>21373</v>
      </c>
      <c r="M4571" s="14">
        <f t="shared" si="568"/>
        <v>2018</v>
      </c>
      <c r="N4571" s="14">
        <f t="shared" si="569"/>
        <v>10</v>
      </c>
      <c r="O4571" s="14" t="str">
        <f>IFERROR(VLOOKUP(I4571,Lists!$F$2:$G$16,2,FALSE()),"Not Rated")</f>
        <v>Older Kids</v>
      </c>
      <c r="P4571" s="14">
        <f t="shared" si="570"/>
        <v>99</v>
      </c>
      <c r="Q4571" s="14" t="str">
        <f t="shared" si="571"/>
        <v>India</v>
      </c>
      <c r="R4571" s="14" t="str">
        <f t="shared" si="572"/>
        <v>|India|</v>
      </c>
      <c r="S4571" s="14" t="str">
        <f t="shared" si="573"/>
        <v>|Dramas|International Movies|</v>
      </c>
      <c r="T4571" s="14" t="str">
        <f t="shared" si="574"/>
        <v>|Paresh Mokashi|</v>
      </c>
      <c r="U4571" s="14" t="str">
        <f t="shared" si="575"/>
        <v>|Nandu Madhav|Vibhawari Deshpande|Ambarish Deshpande|Mohit Gokhale|Dilip Joglekar|Dheeresh Joshi|Ketan Karande|Atharva Karve|Mayur Khandge|Sandip Pathak|</v>
      </c>
    </row>
    <row r="4572" spans="1:21">
      <c r="A4572" s="14" t="s">
        <v>21374</v>
      </c>
      <c r="B4572" s="14" t="s">
        <v>49</v>
      </c>
      <c r="C4572" s="14" t="s">
        <v>21375</v>
      </c>
      <c r="D4572" s="14" t="s">
        <v>117</v>
      </c>
      <c r="E4572" s="14" t="s">
        <v>21376</v>
      </c>
      <c r="F4572" s="14" t="s">
        <v>115</v>
      </c>
      <c r="G4572" s="26">
        <v>43374</v>
      </c>
      <c r="H4572" s="14">
        <v>2018</v>
      </c>
      <c r="I4572" s="14" t="s">
        <v>360</v>
      </c>
      <c r="J4572" s="14" t="s">
        <v>105</v>
      </c>
      <c r="K4572" s="14" t="s">
        <v>18511</v>
      </c>
      <c r="L4572" s="14" t="s">
        <v>21377</v>
      </c>
      <c r="M4572" s="14">
        <f t="shared" si="568"/>
        <v>2018</v>
      </c>
      <c r="N4572" s="14">
        <f t="shared" si="569"/>
        <v>10</v>
      </c>
      <c r="O4572" s="14" t="str">
        <f>IFERROR(VLOOKUP(I4572,Lists!$F$2:$G$16,2,FALSE()),"Not Rated")</f>
        <v>Adults</v>
      </c>
      <c r="P4572" s="14">
        <f t="shared" si="570"/>
        <v>1</v>
      </c>
      <c r="Q4572" s="14" t="str">
        <f t="shared" si="571"/>
        <v>United States</v>
      </c>
      <c r="R4572" s="14" t="str">
        <f t="shared" si="572"/>
        <v>|United States|</v>
      </c>
      <c r="S4572" s="14" t="str">
        <f t="shared" si="573"/>
        <v>|Romantic TV Shows|TV Comedies|</v>
      </c>
      <c r="T4572" s="14" t="str">
        <f t="shared" si="574"/>
        <v>|Unknown|</v>
      </c>
      <c r="U4572" s="14" t="str">
        <f t="shared" si="575"/>
        <v>|Emily Axford|Brian Murphy|</v>
      </c>
    </row>
    <row r="4573" spans="1:21">
      <c r="A4573" s="14" t="s">
        <v>21378</v>
      </c>
      <c r="B4573" s="14" t="s">
        <v>48</v>
      </c>
      <c r="C4573" s="14" t="s">
        <v>21379</v>
      </c>
      <c r="D4573" s="14" t="s">
        <v>8589</v>
      </c>
      <c r="E4573" s="14" t="s">
        <v>21380</v>
      </c>
      <c r="F4573" s="14" t="s">
        <v>116</v>
      </c>
      <c r="G4573" s="26">
        <v>43374</v>
      </c>
      <c r="H4573" s="14">
        <v>2017</v>
      </c>
      <c r="I4573" s="14" t="s">
        <v>361</v>
      </c>
      <c r="J4573" s="14" t="s">
        <v>3208</v>
      </c>
      <c r="K4573" s="14" t="s">
        <v>1442</v>
      </c>
      <c r="L4573" s="14" t="s">
        <v>21381</v>
      </c>
      <c r="M4573" s="14">
        <f t="shared" si="568"/>
        <v>2018</v>
      </c>
      <c r="N4573" s="14">
        <f t="shared" si="569"/>
        <v>10</v>
      </c>
      <c r="O4573" s="14" t="str">
        <f>IFERROR(VLOOKUP(I4573,Lists!$F$2:$G$16,2,FALSE()),"Not Rated")</f>
        <v>Teens</v>
      </c>
      <c r="P4573" s="14">
        <f t="shared" si="570"/>
        <v>155</v>
      </c>
      <c r="Q4573" s="14" t="str">
        <f t="shared" si="571"/>
        <v>India</v>
      </c>
      <c r="R4573" s="14" t="str">
        <f t="shared" si="572"/>
        <v>|India|</v>
      </c>
      <c r="S4573" s="14" t="str">
        <f t="shared" si="573"/>
        <v>|Action &amp; Adventure|Comedies|International Movies|</v>
      </c>
      <c r="T4573" s="14" t="str">
        <f t="shared" si="574"/>
        <v>|Anurag Basu|</v>
      </c>
      <c r="U4573" s="14" t="str">
        <f t="shared" si="575"/>
        <v>|Ranbir Kapoor|Katrina Kaif|Saurabh Shukla|Saswata Chatterjee|Rajatabha Dutta|Saravajeet Tiwari|</v>
      </c>
    </row>
    <row r="4574" spans="1:21">
      <c r="A4574" s="14" t="s">
        <v>21382</v>
      </c>
      <c r="B4574" s="14" t="s">
        <v>48</v>
      </c>
      <c r="C4574" s="14" t="s">
        <v>21383</v>
      </c>
      <c r="D4574" s="14" t="s">
        <v>21384</v>
      </c>
      <c r="E4574" s="14" t="s">
        <v>21385</v>
      </c>
      <c r="F4574" s="14" t="s">
        <v>116</v>
      </c>
      <c r="G4574" s="26">
        <v>43374</v>
      </c>
      <c r="H4574" s="14">
        <v>2014</v>
      </c>
      <c r="I4574" s="14" t="s">
        <v>361</v>
      </c>
      <c r="J4574" s="14" t="s">
        <v>1129</v>
      </c>
      <c r="K4574" s="14" t="s">
        <v>834</v>
      </c>
      <c r="L4574" s="14" t="s">
        <v>21386</v>
      </c>
      <c r="M4574" s="14">
        <f t="shared" si="568"/>
        <v>2018</v>
      </c>
      <c r="N4574" s="14">
        <f t="shared" si="569"/>
        <v>10</v>
      </c>
      <c r="O4574" s="14" t="str">
        <f>IFERROR(VLOOKUP(I4574,Lists!$F$2:$G$16,2,FALSE()),"Not Rated")</f>
        <v>Teens</v>
      </c>
      <c r="P4574" s="14">
        <f t="shared" si="570"/>
        <v>142</v>
      </c>
      <c r="Q4574" s="14" t="str">
        <f t="shared" si="571"/>
        <v>India</v>
      </c>
      <c r="R4574" s="14" t="str">
        <f t="shared" si="572"/>
        <v>|India|</v>
      </c>
      <c r="S4574" s="14" t="str">
        <f t="shared" si="573"/>
        <v>|Comedies|Dramas|International Movies|</v>
      </c>
      <c r="T4574" s="14" t="str">
        <f t="shared" si="574"/>
        <v>|Rohit Jugraj|</v>
      </c>
      <c r="U4574" s="14" t="str">
        <f t="shared" si="575"/>
        <v>|Gippy Grewal|Gurpreet Guggi|Zarine Khan|</v>
      </c>
    </row>
    <row r="4575" spans="1:21">
      <c r="A4575" s="14" t="s">
        <v>21387</v>
      </c>
      <c r="B4575" s="14" t="s">
        <v>48</v>
      </c>
      <c r="C4575" s="14" t="s">
        <v>21388</v>
      </c>
      <c r="D4575" s="14" t="s">
        <v>5371</v>
      </c>
      <c r="E4575" s="14" t="s">
        <v>21389</v>
      </c>
      <c r="F4575" s="14" t="s">
        <v>116</v>
      </c>
      <c r="G4575" s="26">
        <v>43374</v>
      </c>
      <c r="H4575" s="14">
        <v>2008</v>
      </c>
      <c r="I4575" s="14" t="s">
        <v>361</v>
      </c>
      <c r="J4575" s="14" t="s">
        <v>21390</v>
      </c>
      <c r="K4575" s="14" t="s">
        <v>612</v>
      </c>
      <c r="L4575" s="14" t="s">
        <v>21391</v>
      </c>
      <c r="M4575" s="14">
        <f t="shared" si="568"/>
        <v>2018</v>
      </c>
      <c r="N4575" s="14">
        <f t="shared" si="569"/>
        <v>10</v>
      </c>
      <c r="O4575" s="14" t="str">
        <f>IFERROR(VLOOKUP(I4575,Lists!$F$2:$G$16,2,FALSE()),"Not Rated")</f>
        <v>Teens</v>
      </c>
      <c r="P4575" s="14">
        <f t="shared" si="570"/>
        <v>214</v>
      </c>
      <c r="Q4575" s="14" t="str">
        <f t="shared" si="571"/>
        <v>India</v>
      </c>
      <c r="R4575" s="14" t="str">
        <f t="shared" si="572"/>
        <v>|India|</v>
      </c>
      <c r="S4575" s="14" t="str">
        <f t="shared" si="573"/>
        <v>|Action &amp; Adventure|Dramas|International Movies|</v>
      </c>
      <c r="T4575" s="14" t="str">
        <f t="shared" si="574"/>
        <v>|Ashutosh Gowariker|</v>
      </c>
      <c r="U4575" s="14" t="str">
        <f t="shared" si="575"/>
        <v>|Hrithik Roshan|Aishwarya Rai Bachchan|Sonu Sood|Poonam Sinha|Suhasini Mulay|Ila Arun|Raza Murad|Kulbhushan Kharbanda|Abeer Abrar|</v>
      </c>
    </row>
    <row r="4576" spans="1:21">
      <c r="A4576" s="14" t="s">
        <v>21392</v>
      </c>
      <c r="B4576" s="14" t="s">
        <v>48</v>
      </c>
      <c r="C4576" s="14" t="s">
        <v>21393</v>
      </c>
      <c r="D4576" s="14" t="s">
        <v>21394</v>
      </c>
      <c r="E4576" s="14" t="s">
        <v>21395</v>
      </c>
      <c r="F4576" s="14" t="s">
        <v>116</v>
      </c>
      <c r="G4576" s="26">
        <v>43374</v>
      </c>
      <c r="H4576" s="14">
        <v>2015</v>
      </c>
      <c r="I4576" s="14" t="s">
        <v>362</v>
      </c>
      <c r="J4576" s="14" t="s">
        <v>3814</v>
      </c>
      <c r="K4576" s="14" t="s">
        <v>834</v>
      </c>
      <c r="L4576" s="14" t="s">
        <v>21396</v>
      </c>
      <c r="M4576" s="14">
        <f t="shared" si="568"/>
        <v>2018</v>
      </c>
      <c r="N4576" s="14">
        <f t="shared" si="569"/>
        <v>10</v>
      </c>
      <c r="O4576" s="14" t="str">
        <f>IFERROR(VLOOKUP(I4576,Lists!$F$2:$G$16,2,FALSE()),"Not Rated")</f>
        <v>Older Kids</v>
      </c>
      <c r="P4576" s="14">
        <f t="shared" si="570"/>
        <v>137</v>
      </c>
      <c r="Q4576" s="14" t="str">
        <f t="shared" si="571"/>
        <v>India</v>
      </c>
      <c r="R4576" s="14" t="str">
        <f t="shared" si="572"/>
        <v>|India|</v>
      </c>
      <c r="S4576" s="14" t="str">
        <f t="shared" si="573"/>
        <v>|Comedies|Dramas|International Movies|</v>
      </c>
      <c r="T4576" s="14" t="str">
        <f t="shared" si="574"/>
        <v>|Atharv Baluja|</v>
      </c>
      <c r="U4576" s="14" t="str">
        <f t="shared" si="575"/>
        <v>|Ravinder Grewal|B.N. Sharma|Sardar Sohi|Chandan Prabhakar|Anita Devgan|Harpal Singh|Hardeep Gill|Surbhi Mahendru|</v>
      </c>
    </row>
    <row r="4577" spans="1:21">
      <c r="A4577" s="14" t="s">
        <v>21397</v>
      </c>
      <c r="B4577" s="14" t="s">
        <v>48</v>
      </c>
      <c r="C4577" s="14" t="s">
        <v>21398</v>
      </c>
      <c r="D4577" s="14" t="s">
        <v>21399</v>
      </c>
      <c r="E4577" s="14" t="s">
        <v>21400</v>
      </c>
      <c r="F4577" s="14" t="s">
        <v>116</v>
      </c>
      <c r="G4577" s="26">
        <v>43374</v>
      </c>
      <c r="H4577" s="14">
        <v>2009</v>
      </c>
      <c r="I4577" s="14" t="s">
        <v>361</v>
      </c>
      <c r="J4577" s="14" t="s">
        <v>972</v>
      </c>
      <c r="K4577" s="14" t="s">
        <v>1527</v>
      </c>
      <c r="L4577" s="14" t="s">
        <v>21401</v>
      </c>
      <c r="M4577" s="14">
        <f t="shared" si="568"/>
        <v>2018</v>
      </c>
      <c r="N4577" s="14">
        <f t="shared" si="569"/>
        <v>10</v>
      </c>
      <c r="O4577" s="14" t="str">
        <f>IFERROR(VLOOKUP(I4577,Lists!$F$2:$G$16,2,FALSE()),"Not Rated")</f>
        <v>Teens</v>
      </c>
      <c r="P4577" s="14">
        <f t="shared" si="570"/>
        <v>128</v>
      </c>
      <c r="Q4577" s="14" t="str">
        <f t="shared" si="571"/>
        <v>India</v>
      </c>
      <c r="R4577" s="14" t="str">
        <f t="shared" si="572"/>
        <v>|India|</v>
      </c>
      <c r="S4577" s="14" t="str">
        <f t="shared" si="573"/>
        <v>|Dramas|International Movies|Music &amp; Musicals|</v>
      </c>
      <c r="T4577" s="14" t="str">
        <f t="shared" si="574"/>
        <v>|Vishal Bhardwaj|</v>
      </c>
      <c r="U4577" s="14" t="str">
        <f t="shared" si="575"/>
        <v>|Shahid Kapoor|Priyanka Chopra|Deb Mukherjee|Shivkumar Subramaniam|Chandan Roy Sanyal|Hrishikesh Joshi|Amole Gupte|Patricia Bull|Carlos Paca|Eric Santos|</v>
      </c>
    </row>
    <row r="4578" spans="1:21">
      <c r="A4578" s="14" t="s">
        <v>21402</v>
      </c>
      <c r="B4578" s="14" t="s">
        <v>48</v>
      </c>
      <c r="C4578" s="14" t="s">
        <v>21403</v>
      </c>
      <c r="D4578" s="14" t="s">
        <v>21384</v>
      </c>
      <c r="E4578" s="14" t="s">
        <v>21404</v>
      </c>
      <c r="F4578" s="14" t="s">
        <v>116</v>
      </c>
      <c r="G4578" s="26">
        <v>43374</v>
      </c>
      <c r="H4578" s="14">
        <v>2018</v>
      </c>
      <c r="I4578" s="14" t="s">
        <v>361</v>
      </c>
      <c r="J4578" s="14" t="s">
        <v>6363</v>
      </c>
      <c r="K4578" s="14" t="s">
        <v>4531</v>
      </c>
      <c r="L4578" s="14" t="s">
        <v>21405</v>
      </c>
      <c r="M4578" s="14">
        <f t="shared" si="568"/>
        <v>2018</v>
      </c>
      <c r="N4578" s="14">
        <f t="shared" si="569"/>
        <v>10</v>
      </c>
      <c r="O4578" s="14" t="str">
        <f>IFERROR(VLOOKUP(I4578,Lists!$F$2:$G$16,2,FALSE()),"Not Rated")</f>
        <v>Teens</v>
      </c>
      <c r="P4578" s="14">
        <f t="shared" si="570"/>
        <v>151</v>
      </c>
      <c r="Q4578" s="14" t="str">
        <f t="shared" si="571"/>
        <v>India</v>
      </c>
      <c r="R4578" s="14" t="str">
        <f t="shared" si="572"/>
        <v>|India|</v>
      </c>
      <c r="S4578" s="14" t="str">
        <f t="shared" si="573"/>
        <v>|Dramas|International Movies|Sports Movies|</v>
      </c>
      <c r="T4578" s="14" t="str">
        <f t="shared" si="574"/>
        <v>|Rohit Jugraj|</v>
      </c>
      <c r="U4578" s="14" t="str">
        <f t="shared" si="575"/>
        <v>|Ranjit Bawa|Mandy Takhar|Manav Vij|Elnaaz Norouzi|Mahavir Bhullar|Guggu Gill|Seema Kaushal|Sukhbir Singh|</v>
      </c>
    </row>
    <row r="4579" spans="1:21">
      <c r="A4579" s="14" t="s">
        <v>21406</v>
      </c>
      <c r="B4579" s="14" t="s">
        <v>48</v>
      </c>
      <c r="C4579" s="14" t="s">
        <v>21407</v>
      </c>
      <c r="D4579" s="14" t="s">
        <v>21408</v>
      </c>
      <c r="E4579" s="14" t="s">
        <v>21409</v>
      </c>
      <c r="F4579" s="14" t="s">
        <v>116</v>
      </c>
      <c r="G4579" s="26">
        <v>43374</v>
      </c>
      <c r="H4579" s="14">
        <v>2014</v>
      </c>
      <c r="I4579" s="14" t="s">
        <v>361</v>
      </c>
      <c r="J4579" s="14" t="s">
        <v>1121</v>
      </c>
      <c r="K4579" s="14" t="s">
        <v>542</v>
      </c>
      <c r="L4579" s="14" t="s">
        <v>21410</v>
      </c>
      <c r="M4579" s="14">
        <f t="shared" si="568"/>
        <v>2018</v>
      </c>
      <c r="N4579" s="14">
        <f t="shared" si="569"/>
        <v>10</v>
      </c>
      <c r="O4579" s="14" t="str">
        <f>IFERROR(VLOOKUP(I4579,Lists!$F$2:$G$16,2,FALSE()),"Not Rated")</f>
        <v>Teens</v>
      </c>
      <c r="P4579" s="14">
        <f t="shared" si="570"/>
        <v>121</v>
      </c>
      <c r="Q4579" s="14" t="str">
        <f t="shared" si="571"/>
        <v>India</v>
      </c>
      <c r="R4579" s="14" t="str">
        <f t="shared" si="572"/>
        <v>|India|</v>
      </c>
      <c r="S4579" s="14" t="str">
        <f t="shared" si="573"/>
        <v>|Comedies|International Movies|Romantic Movies|</v>
      </c>
      <c r="T4579" s="14" t="str">
        <f t="shared" si="574"/>
        <v>|Shashanka Ghosh|</v>
      </c>
      <c r="U4579" s="14" t="str">
        <f t="shared" si="575"/>
        <v>|Sonam Kapoor|Fawad Khan|Kiron Kher|Ratna Pathak Shah|Amir Raza Hussain|Ashok Banthia|Kaizaad Kotwal|Rishabh Chaddha|</v>
      </c>
    </row>
    <row r="4580" spans="1:21">
      <c r="A4580" s="14" t="s">
        <v>21411</v>
      </c>
      <c r="B4580" s="14" t="s">
        <v>48</v>
      </c>
      <c r="C4580" s="14" t="s">
        <v>21412</v>
      </c>
      <c r="D4580" s="14" t="s">
        <v>21413</v>
      </c>
      <c r="E4580" s="14" t="s">
        <v>21414</v>
      </c>
      <c r="F4580" s="14" t="s">
        <v>116</v>
      </c>
      <c r="G4580" s="26">
        <v>43374</v>
      </c>
      <c r="H4580" s="14">
        <v>2009</v>
      </c>
      <c r="I4580" s="14" t="s">
        <v>361</v>
      </c>
      <c r="J4580" s="14" t="s">
        <v>1247</v>
      </c>
      <c r="K4580" s="14" t="s">
        <v>612</v>
      </c>
      <c r="L4580" s="14" t="s">
        <v>21415</v>
      </c>
      <c r="M4580" s="14">
        <f t="shared" si="568"/>
        <v>2018</v>
      </c>
      <c r="N4580" s="14">
        <f t="shared" si="569"/>
        <v>10</v>
      </c>
      <c r="O4580" s="14" t="str">
        <f>IFERROR(VLOOKUP(I4580,Lists!$F$2:$G$16,2,FALSE()),"Not Rated")</f>
        <v>Teens</v>
      </c>
      <c r="P4580" s="14">
        <f t="shared" si="570"/>
        <v>101</v>
      </c>
      <c r="Q4580" s="14" t="str">
        <f t="shared" si="571"/>
        <v>India</v>
      </c>
      <c r="R4580" s="14" t="str">
        <f t="shared" si="572"/>
        <v>|India|</v>
      </c>
      <c r="S4580" s="14" t="str">
        <f t="shared" si="573"/>
        <v>|Action &amp; Adventure|Dramas|International Movies|</v>
      </c>
      <c r="T4580" s="14" t="str">
        <f t="shared" si="574"/>
        <v>|Puneet Sira|</v>
      </c>
      <c r="U4580" s="14" t="str">
        <f t="shared" si="575"/>
        <v>|Jackie Shroff|Arbaaz Khan|Sohail Khan|Diya Mirza|Nauheed Cyrusi|Sharat Saxena|Dalip Tahil|Vishwajeet Pradhan|Sarfaraz Khan|</v>
      </c>
    </row>
    <row r="4581" spans="1:21">
      <c r="A4581" s="14" t="s">
        <v>21416</v>
      </c>
      <c r="B4581" s="14" t="s">
        <v>48</v>
      </c>
      <c r="C4581" s="14" t="s">
        <v>21417</v>
      </c>
      <c r="D4581" s="14" t="s">
        <v>21418</v>
      </c>
      <c r="E4581" s="14" t="s">
        <v>21419</v>
      </c>
      <c r="F4581" s="14" t="s">
        <v>116</v>
      </c>
      <c r="G4581" s="26">
        <v>43374</v>
      </c>
      <c r="H4581" s="14">
        <v>2008</v>
      </c>
      <c r="I4581" s="14" t="s">
        <v>361</v>
      </c>
      <c r="J4581" s="14" t="s">
        <v>833</v>
      </c>
      <c r="K4581" s="14" t="s">
        <v>834</v>
      </c>
      <c r="L4581" s="14" t="s">
        <v>21420</v>
      </c>
      <c r="M4581" s="14">
        <f t="shared" si="568"/>
        <v>2018</v>
      </c>
      <c r="N4581" s="14">
        <f t="shared" si="569"/>
        <v>10</v>
      </c>
      <c r="O4581" s="14" t="str">
        <f>IFERROR(VLOOKUP(I4581,Lists!$F$2:$G$16,2,FALSE()),"Not Rated")</f>
        <v>Teens</v>
      </c>
      <c r="P4581" s="14">
        <f t="shared" si="570"/>
        <v>145</v>
      </c>
      <c r="Q4581" s="14" t="str">
        <f t="shared" si="571"/>
        <v>India</v>
      </c>
      <c r="R4581" s="14" t="str">
        <f t="shared" si="572"/>
        <v>|India|</v>
      </c>
      <c r="S4581" s="14" t="str">
        <f t="shared" si="573"/>
        <v>|Comedies|Dramas|International Movies|</v>
      </c>
      <c r="T4581" s="14" t="str">
        <f t="shared" si="574"/>
        <v>|Aziz Mirza|</v>
      </c>
      <c r="U4581" s="14" t="str">
        <f t="shared" si="575"/>
        <v>|Shahid Kapoor|Vidya Balan|Juhi Chawla|Om Puri|Vishal Malhotra|Karanvir Bohra|Amit Varma|</v>
      </c>
    </row>
    <row r="4582" spans="1:21">
      <c r="A4582" s="14" t="s">
        <v>21421</v>
      </c>
      <c r="B4582" s="14" t="s">
        <v>48</v>
      </c>
      <c r="C4582" s="14" t="s">
        <v>21422</v>
      </c>
      <c r="D4582" s="14" t="s">
        <v>13323</v>
      </c>
      <c r="E4582" s="14" t="s">
        <v>21423</v>
      </c>
      <c r="F4582" s="14" t="s">
        <v>116</v>
      </c>
      <c r="G4582" s="26">
        <v>43374</v>
      </c>
      <c r="H4582" s="14">
        <v>2009</v>
      </c>
      <c r="I4582" s="14" t="s">
        <v>361</v>
      </c>
      <c r="J4582" s="14" t="s">
        <v>553</v>
      </c>
      <c r="K4582" s="14" t="s">
        <v>873</v>
      </c>
      <c r="L4582" s="14" t="s">
        <v>21424</v>
      </c>
      <c r="M4582" s="14">
        <f t="shared" si="568"/>
        <v>2018</v>
      </c>
      <c r="N4582" s="14">
        <f t="shared" si="569"/>
        <v>10</v>
      </c>
      <c r="O4582" s="14" t="str">
        <f>IFERROR(VLOOKUP(I4582,Lists!$F$2:$G$16,2,FALSE()),"Not Rated")</f>
        <v>Teens</v>
      </c>
      <c r="P4582" s="14">
        <f t="shared" si="570"/>
        <v>147</v>
      </c>
      <c r="Q4582" s="14" t="str">
        <f t="shared" si="571"/>
        <v>India</v>
      </c>
      <c r="R4582" s="14" t="str">
        <f t="shared" si="572"/>
        <v>|India|</v>
      </c>
      <c r="S4582" s="14" t="str">
        <f t="shared" si="573"/>
        <v>|International Movies|Thrillers|</v>
      </c>
      <c r="T4582" s="14" t="str">
        <f t="shared" si="574"/>
        <v>|Renzil D'Silva|</v>
      </c>
      <c r="U4582" s="14" t="str">
        <f t="shared" si="575"/>
        <v>|Kareena Kapoor|Saif Ali Khan|Om Puri|Diya Mirza|Vivek Oberoi|Kulbhushan Kharbanda|Kiron Kher|Rupinder Nagra|Nauheed Cyrusi|</v>
      </c>
    </row>
    <row r="4583" spans="1:21">
      <c r="A4583" s="14" t="s">
        <v>21425</v>
      </c>
      <c r="B4583" s="14" t="s">
        <v>48</v>
      </c>
      <c r="C4583" s="14" t="s">
        <v>21426</v>
      </c>
      <c r="D4583" s="14" t="s">
        <v>9764</v>
      </c>
      <c r="E4583" s="14" t="s">
        <v>21427</v>
      </c>
      <c r="F4583" s="14" t="s">
        <v>116</v>
      </c>
      <c r="G4583" s="26">
        <v>43374</v>
      </c>
      <c r="H4583" s="14">
        <v>2016</v>
      </c>
      <c r="I4583" s="14" t="s">
        <v>361</v>
      </c>
      <c r="J4583" s="14" t="s">
        <v>404</v>
      </c>
      <c r="K4583" s="14" t="s">
        <v>475</v>
      </c>
      <c r="L4583" s="14" t="s">
        <v>21428</v>
      </c>
      <c r="M4583" s="14">
        <f t="shared" si="568"/>
        <v>2018</v>
      </c>
      <c r="N4583" s="14">
        <f t="shared" si="569"/>
        <v>10</v>
      </c>
      <c r="O4583" s="14" t="str">
        <f>IFERROR(VLOOKUP(I4583,Lists!$F$2:$G$16,2,FALSE()),"Not Rated")</f>
        <v>Teens</v>
      </c>
      <c r="P4583" s="14">
        <f t="shared" si="570"/>
        <v>90</v>
      </c>
      <c r="Q4583" s="14" t="str">
        <f t="shared" si="571"/>
        <v>India</v>
      </c>
      <c r="R4583" s="14" t="str">
        <f t="shared" si="572"/>
        <v>|India|</v>
      </c>
      <c r="S4583" s="14" t="str">
        <f t="shared" si="573"/>
        <v>|Dramas|International Movies|</v>
      </c>
      <c r="T4583" s="14" t="str">
        <f t="shared" si="574"/>
        <v>|Smeep Kang|</v>
      </c>
      <c r="U4583" s="14" t="str">
        <f t="shared" si="575"/>
        <v>|Gippy Grewal|Gurpreet Guggi|Smeep Kang|Geeta Basra|Karamjit Anmol|Harpal Singh|Vikram Grover|Priyanka Sharma|</v>
      </c>
    </row>
    <row r="4584" spans="1:21">
      <c r="A4584" s="14" t="s">
        <v>21429</v>
      </c>
      <c r="B4584" s="14" t="s">
        <v>48</v>
      </c>
      <c r="C4584" s="14" t="s">
        <v>21430</v>
      </c>
      <c r="D4584" s="14" t="s">
        <v>21431</v>
      </c>
      <c r="E4584" s="14" t="s">
        <v>21432</v>
      </c>
      <c r="F4584" s="14" t="s">
        <v>116</v>
      </c>
      <c r="G4584" s="26">
        <v>43374</v>
      </c>
      <c r="H4584" s="14">
        <v>2012</v>
      </c>
      <c r="I4584" s="14" t="s">
        <v>361</v>
      </c>
      <c r="J4584" s="14" t="s">
        <v>1399</v>
      </c>
      <c r="K4584" s="14" t="s">
        <v>542</v>
      </c>
      <c r="L4584" s="14" t="s">
        <v>21433</v>
      </c>
      <c r="M4584" s="14">
        <f t="shared" si="568"/>
        <v>2018</v>
      </c>
      <c r="N4584" s="14">
        <f t="shared" si="569"/>
        <v>10</v>
      </c>
      <c r="O4584" s="14" t="str">
        <f>IFERROR(VLOOKUP(I4584,Lists!$F$2:$G$16,2,FALSE()),"Not Rated")</f>
        <v>Teens</v>
      </c>
      <c r="P4584" s="14">
        <f t="shared" si="570"/>
        <v>129</v>
      </c>
      <c r="Q4584" s="14" t="str">
        <f t="shared" si="571"/>
        <v>India</v>
      </c>
      <c r="R4584" s="14" t="str">
        <f t="shared" si="572"/>
        <v>|India|</v>
      </c>
      <c r="S4584" s="14" t="str">
        <f t="shared" si="573"/>
        <v>|Comedies|International Movies|Romantic Movies|</v>
      </c>
      <c r="T4584" s="14" t="str">
        <f t="shared" si="574"/>
        <v>|Sameer Sharma|</v>
      </c>
      <c r="U4584" s="14" t="str">
        <f t="shared" si="575"/>
        <v>|Kunal Kapoor|Huma Qureshi|Rajesh Sharma|Vipin Sharma|Dolly Ahluwalia|Vinod Nagpal|Rahul Bagga|Rajendra Sethi|Munish Makhija|Herry Tangri|</v>
      </c>
    </row>
    <row r="4585" spans="1:21">
      <c r="A4585" s="14" t="s">
        <v>21434</v>
      </c>
      <c r="B4585" s="14" t="s">
        <v>48</v>
      </c>
      <c r="C4585" s="14" t="s">
        <v>21435</v>
      </c>
      <c r="D4585" s="14" t="s">
        <v>21436</v>
      </c>
      <c r="E4585" s="14" t="s">
        <v>21437</v>
      </c>
      <c r="F4585" s="14" t="s">
        <v>116</v>
      </c>
      <c r="G4585" s="26">
        <v>43374</v>
      </c>
      <c r="H4585" s="14">
        <v>2005</v>
      </c>
      <c r="I4585" s="14" t="s">
        <v>362</v>
      </c>
      <c r="J4585" s="14" t="s">
        <v>1399</v>
      </c>
      <c r="K4585" s="14" t="s">
        <v>834</v>
      </c>
      <c r="L4585" s="14" t="s">
        <v>21438</v>
      </c>
      <c r="M4585" s="14">
        <f t="shared" si="568"/>
        <v>2018</v>
      </c>
      <c r="N4585" s="14">
        <f t="shared" si="569"/>
        <v>10</v>
      </c>
      <c r="O4585" s="14" t="str">
        <f>IFERROR(VLOOKUP(I4585,Lists!$F$2:$G$16,2,FALSE()),"Not Rated")</f>
        <v>Older Kids</v>
      </c>
      <c r="P4585" s="14">
        <f t="shared" si="570"/>
        <v>129</v>
      </c>
      <c r="Q4585" s="14" t="str">
        <f t="shared" si="571"/>
        <v>India</v>
      </c>
      <c r="R4585" s="14" t="str">
        <f t="shared" si="572"/>
        <v>|India|</v>
      </c>
      <c r="S4585" s="14" t="str">
        <f t="shared" si="573"/>
        <v>|Comedies|Dramas|International Movies|</v>
      </c>
      <c r="T4585" s="14" t="str">
        <f t="shared" si="574"/>
        <v>|Chandan Arora|</v>
      </c>
      <c r="U4585" s="14" t="str">
        <f t="shared" si="575"/>
        <v>|Rajpal Yadav|Rituparna Sengupta|Kay Kay Menon|Varun Bandola|Vinod Nagpal|Naseeruddin Shah|</v>
      </c>
    </row>
    <row r="4586" spans="1:21">
      <c r="A4586" s="14" t="s">
        <v>21439</v>
      </c>
      <c r="B4586" s="14" t="s">
        <v>48</v>
      </c>
      <c r="C4586" s="14" t="s">
        <v>21440</v>
      </c>
      <c r="D4586" s="14" t="s">
        <v>20335</v>
      </c>
      <c r="E4586" s="14" t="s">
        <v>21441</v>
      </c>
      <c r="F4586" s="14" t="s">
        <v>116</v>
      </c>
      <c r="G4586" s="26">
        <v>43374</v>
      </c>
      <c r="H4586" s="14">
        <v>2017</v>
      </c>
      <c r="I4586" s="14" t="s">
        <v>361</v>
      </c>
      <c r="J4586" s="14" t="s">
        <v>1488</v>
      </c>
      <c r="K4586" s="14" t="s">
        <v>834</v>
      </c>
      <c r="L4586" s="14" t="s">
        <v>21442</v>
      </c>
      <c r="M4586" s="14">
        <f t="shared" si="568"/>
        <v>2018</v>
      </c>
      <c r="N4586" s="14">
        <f t="shared" si="569"/>
        <v>10</v>
      </c>
      <c r="O4586" s="14" t="str">
        <f>IFERROR(VLOOKUP(I4586,Lists!$F$2:$G$16,2,FALSE()),"Not Rated")</f>
        <v>Teens</v>
      </c>
      <c r="P4586" s="14">
        <f t="shared" si="570"/>
        <v>136</v>
      </c>
      <c r="Q4586" s="14" t="str">
        <f t="shared" si="571"/>
        <v>India</v>
      </c>
      <c r="R4586" s="14" t="str">
        <f t="shared" si="572"/>
        <v>|India|</v>
      </c>
      <c r="S4586" s="14" t="str">
        <f t="shared" si="573"/>
        <v>|Comedies|Dramas|International Movies|</v>
      </c>
      <c r="T4586" s="14" t="str">
        <f t="shared" si="574"/>
        <v>|Baljit Singh Deo|</v>
      </c>
      <c r="U4586" s="14" t="str">
        <f t="shared" si="575"/>
        <v>|Gippy Grewal|Sonam Bajwa|Karamjit Anmol|Jaggi Singh|B.N. Sharma|Hobby Dhaliwal|Rana Ranbir|Sardar Sohi|Anita Devgan|Harby Sangha|</v>
      </c>
    </row>
    <row r="4587" spans="1:21">
      <c r="A4587" s="14" t="s">
        <v>21443</v>
      </c>
      <c r="B4587" s="14" t="s">
        <v>48</v>
      </c>
      <c r="C4587" s="14" t="s">
        <v>21444</v>
      </c>
      <c r="D4587" s="14" t="s">
        <v>20779</v>
      </c>
      <c r="E4587" s="14" t="s">
        <v>21445</v>
      </c>
      <c r="F4587" s="14" t="s">
        <v>116</v>
      </c>
      <c r="G4587" s="26">
        <v>43374</v>
      </c>
      <c r="H4587" s="14">
        <v>2016</v>
      </c>
      <c r="I4587" s="14" t="s">
        <v>362</v>
      </c>
      <c r="J4587" s="14" t="s">
        <v>962</v>
      </c>
      <c r="K4587" s="14" t="s">
        <v>529</v>
      </c>
      <c r="L4587" s="14" t="s">
        <v>21446</v>
      </c>
      <c r="M4587" s="14">
        <f t="shared" si="568"/>
        <v>2018</v>
      </c>
      <c r="N4587" s="14">
        <f t="shared" si="569"/>
        <v>10</v>
      </c>
      <c r="O4587" s="14" t="str">
        <f>IFERROR(VLOOKUP(I4587,Lists!$F$2:$G$16,2,FALSE()),"Not Rated")</f>
        <v>Older Kids</v>
      </c>
      <c r="P4587" s="14">
        <f t="shared" si="570"/>
        <v>117</v>
      </c>
      <c r="Q4587" s="14" t="str">
        <f t="shared" si="571"/>
        <v>India</v>
      </c>
      <c r="R4587" s="14" t="str">
        <f t="shared" si="572"/>
        <v>|India|</v>
      </c>
      <c r="S4587" s="14" t="str">
        <f t="shared" si="573"/>
        <v>|Comedies|International Movies|</v>
      </c>
      <c r="T4587" s="14" t="str">
        <f t="shared" si="574"/>
        <v>|Amitoj Mann|</v>
      </c>
      <c r="U4587" s="14" t="str">
        <f t="shared" si="575"/>
        <v>|Gurpreet Guggi|Happy Raikoti|Vikram Singh|Sonia Mann|Yograj Singh|Sardar Sohi|Harsharan Singh|Anita Meet|Prakash Gadhu|Gurmeet Sajan|</v>
      </c>
    </row>
    <row r="4588" spans="1:21">
      <c r="A4588" s="14" t="s">
        <v>21447</v>
      </c>
      <c r="B4588" s="14" t="s">
        <v>48</v>
      </c>
      <c r="C4588" s="14" t="s">
        <v>21448</v>
      </c>
      <c r="D4588" s="14" t="s">
        <v>12590</v>
      </c>
      <c r="E4588" s="14" t="s">
        <v>21449</v>
      </c>
      <c r="F4588" s="14" t="s">
        <v>116</v>
      </c>
      <c r="G4588" s="26">
        <v>43374</v>
      </c>
      <c r="H4588" s="14">
        <v>2012</v>
      </c>
      <c r="I4588" s="14" t="s">
        <v>361</v>
      </c>
      <c r="J4588" s="14" t="s">
        <v>1508</v>
      </c>
      <c r="K4588" s="14" t="s">
        <v>1227</v>
      </c>
      <c r="L4588" s="14" t="s">
        <v>21450</v>
      </c>
      <c r="M4588" s="14">
        <f t="shared" si="568"/>
        <v>2018</v>
      </c>
      <c r="N4588" s="14">
        <f t="shared" si="569"/>
        <v>10</v>
      </c>
      <c r="O4588" s="14" t="str">
        <f>IFERROR(VLOOKUP(I4588,Lists!$F$2:$G$16,2,FALSE()),"Not Rated")</f>
        <v>Teens</v>
      </c>
      <c r="P4588" s="14">
        <f t="shared" si="570"/>
        <v>150</v>
      </c>
      <c r="Q4588" s="14" t="str">
        <f t="shared" si="571"/>
        <v>India</v>
      </c>
      <c r="R4588" s="14" t="str">
        <f t="shared" si="572"/>
        <v>|India|</v>
      </c>
      <c r="S4588" s="14" t="str">
        <f t="shared" si="573"/>
        <v>|Action &amp; Adventure|International Movies|</v>
      </c>
      <c r="T4588" s="14" t="str">
        <f t="shared" si="574"/>
        <v>|Mysskin|</v>
      </c>
      <c r="U4588" s="14" t="str">
        <f t="shared" si="575"/>
        <v>|Jiiva|Pooja Hegde|Narain|Nasser|Girish Karnad|Anupama Kumar|Selvaah|</v>
      </c>
    </row>
    <row r="4589" spans="1:21">
      <c r="A4589" s="14" t="s">
        <v>21451</v>
      </c>
      <c r="B4589" s="14" t="s">
        <v>48</v>
      </c>
      <c r="C4589" s="14" t="s">
        <v>21452</v>
      </c>
      <c r="D4589" s="14" t="s">
        <v>21453</v>
      </c>
      <c r="E4589" s="14" t="s">
        <v>21454</v>
      </c>
      <c r="F4589" s="14" t="s">
        <v>116</v>
      </c>
      <c r="G4589" s="26">
        <v>43374</v>
      </c>
      <c r="H4589" s="14">
        <v>2011</v>
      </c>
      <c r="I4589" s="14" t="s">
        <v>361</v>
      </c>
      <c r="J4589" s="14" t="s">
        <v>6477</v>
      </c>
      <c r="K4589" s="14" t="s">
        <v>1227</v>
      </c>
      <c r="L4589" s="14" t="s">
        <v>21455</v>
      </c>
      <c r="M4589" s="14">
        <f t="shared" si="568"/>
        <v>2018</v>
      </c>
      <c r="N4589" s="14">
        <f t="shared" si="569"/>
        <v>10</v>
      </c>
      <c r="O4589" s="14" t="str">
        <f>IFERROR(VLOOKUP(I4589,Lists!$F$2:$G$16,2,FALSE()),"Not Rated")</f>
        <v>Teens</v>
      </c>
      <c r="P4589" s="14">
        <f t="shared" si="570"/>
        <v>134</v>
      </c>
      <c r="Q4589" s="14" t="str">
        <f t="shared" si="571"/>
        <v>India</v>
      </c>
      <c r="R4589" s="14" t="str">
        <f t="shared" si="572"/>
        <v>|India|</v>
      </c>
      <c r="S4589" s="14" t="str">
        <f t="shared" si="573"/>
        <v>|Action &amp; Adventure|International Movies|</v>
      </c>
      <c r="T4589" s="14" t="str">
        <f t="shared" si="574"/>
        <v>|Rajan Madhav|</v>
      </c>
      <c r="U4589" s="14" t="str">
        <f t="shared" si="575"/>
        <v>|Prasanna|Cheran|Haripriya|Nikhita|Suma Bhattacharya|Jayaprakash|</v>
      </c>
    </row>
    <row r="4590" spans="1:21">
      <c r="A4590" s="14" t="s">
        <v>21456</v>
      </c>
      <c r="B4590" s="14" t="s">
        <v>48</v>
      </c>
      <c r="C4590" s="14" t="s">
        <v>21457</v>
      </c>
      <c r="D4590" s="14" t="s">
        <v>21458</v>
      </c>
      <c r="E4590" s="14" t="s">
        <v>21459</v>
      </c>
      <c r="F4590" s="14" t="s">
        <v>116</v>
      </c>
      <c r="G4590" s="26">
        <v>43374</v>
      </c>
      <c r="H4590" s="14">
        <v>2011</v>
      </c>
      <c r="I4590" s="14" t="s">
        <v>361</v>
      </c>
      <c r="J4590" s="14" t="s">
        <v>713</v>
      </c>
      <c r="K4590" s="14" t="s">
        <v>1509</v>
      </c>
      <c r="L4590" s="14" t="s">
        <v>21460</v>
      </c>
      <c r="M4590" s="14">
        <f t="shared" si="568"/>
        <v>2018</v>
      </c>
      <c r="N4590" s="14">
        <f t="shared" si="569"/>
        <v>10</v>
      </c>
      <c r="O4590" s="14" t="str">
        <f>IFERROR(VLOOKUP(I4590,Lists!$F$2:$G$16,2,FALSE()),"Not Rated")</f>
        <v>Teens</v>
      </c>
      <c r="P4590" s="14">
        <f t="shared" si="570"/>
        <v>100</v>
      </c>
      <c r="Q4590" s="14" t="str">
        <f t="shared" si="571"/>
        <v>India</v>
      </c>
      <c r="R4590" s="14" t="str">
        <f t="shared" si="572"/>
        <v>|India|</v>
      </c>
      <c r="S4590" s="14" t="str">
        <f t="shared" si="573"/>
        <v>|Comedies|International Movies|Sci-Fi &amp; Fantasy|</v>
      </c>
      <c r="T4590" s="14" t="str">
        <f t="shared" si="574"/>
        <v>|Raaghav Dar|</v>
      </c>
      <c r="U4590" s="14" t="str">
        <f t="shared" si="575"/>
        <v>|Prateik|Kalki Koechlin|Arjun Mathur|Shruti Seth|Makrand Deshpande|Divya Dutta|Rajendranath Zutshi|Amin Hajee|Karim Hajee|Shakeel Khan|</v>
      </c>
    </row>
    <row r="4591" spans="1:21">
      <c r="A4591" s="14" t="s">
        <v>21461</v>
      </c>
      <c r="B4591" s="14" t="s">
        <v>48</v>
      </c>
      <c r="C4591" s="14" t="s">
        <v>21462</v>
      </c>
      <c r="D4591" s="14" t="s">
        <v>21463</v>
      </c>
      <c r="E4591" s="14" t="s">
        <v>21464</v>
      </c>
      <c r="F4591" s="14" t="s">
        <v>115</v>
      </c>
      <c r="G4591" s="26">
        <v>43374</v>
      </c>
      <c r="H4591" s="14">
        <v>2018</v>
      </c>
      <c r="I4591" s="14" t="s">
        <v>366</v>
      </c>
      <c r="J4591" s="14" t="s">
        <v>9393</v>
      </c>
      <c r="K4591" s="14" t="s">
        <v>251</v>
      </c>
      <c r="L4591" s="14" t="s">
        <v>21465</v>
      </c>
      <c r="M4591" s="14">
        <f t="shared" si="568"/>
        <v>2018</v>
      </c>
      <c r="N4591" s="14">
        <f t="shared" si="569"/>
        <v>10</v>
      </c>
      <c r="O4591" s="14" t="str">
        <f>IFERROR(VLOOKUP(I4591,Lists!$F$2:$G$16,2,FALSE()),"Not Rated")</f>
        <v>Kids</v>
      </c>
      <c r="P4591" s="14">
        <f t="shared" si="570"/>
        <v>44</v>
      </c>
      <c r="Q4591" s="14" t="str">
        <f t="shared" si="571"/>
        <v>United States</v>
      </c>
      <c r="R4591" s="14" t="str">
        <f t="shared" si="572"/>
        <v>|United States|</v>
      </c>
      <c r="S4591" s="14" t="str">
        <f t="shared" si="573"/>
        <v>|Children &amp; Family Movies|</v>
      </c>
      <c r="T4591" s="14" t="str">
        <f t="shared" si="574"/>
        <v>|Ishi Rudell|</v>
      </c>
      <c r="U4591" s="14" t="str">
        <f t="shared" si="575"/>
        <v>|Ashleigh Ball|Andrea Libman|Rebecca Shoichet|Tabitha St. Germain|Tara Strong|Nicole Oliver|</v>
      </c>
    </row>
    <row r="4592" spans="1:21">
      <c r="A4592" s="14" t="s">
        <v>21466</v>
      </c>
      <c r="B4592" s="14" t="s">
        <v>48</v>
      </c>
      <c r="C4592" s="14" t="s">
        <v>21467</v>
      </c>
      <c r="D4592" s="14" t="s">
        <v>21463</v>
      </c>
      <c r="E4592" s="14" t="s">
        <v>21468</v>
      </c>
      <c r="F4592" s="14" t="s">
        <v>1084</v>
      </c>
      <c r="G4592" s="26">
        <v>43374</v>
      </c>
      <c r="H4592" s="14">
        <v>2018</v>
      </c>
      <c r="I4592" s="14" t="s">
        <v>366</v>
      </c>
      <c r="J4592" s="14" t="s">
        <v>9393</v>
      </c>
      <c r="K4592" s="14" t="s">
        <v>251</v>
      </c>
      <c r="L4592" s="14" t="s">
        <v>21469</v>
      </c>
      <c r="M4592" s="14">
        <f t="shared" si="568"/>
        <v>2018</v>
      </c>
      <c r="N4592" s="14">
        <f t="shared" si="569"/>
        <v>10</v>
      </c>
      <c r="O4592" s="14" t="str">
        <f>IFERROR(VLOOKUP(I4592,Lists!$F$2:$G$16,2,FALSE()),"Not Rated")</f>
        <v>Kids</v>
      </c>
      <c r="P4592" s="14">
        <f t="shared" si="570"/>
        <v>44</v>
      </c>
      <c r="Q4592" s="14" t="str">
        <f t="shared" si="571"/>
        <v>United States</v>
      </c>
      <c r="R4592" s="14" t="str">
        <f t="shared" si="572"/>
        <v>|United States|Canada|</v>
      </c>
      <c r="S4592" s="14" t="str">
        <f t="shared" si="573"/>
        <v>|Children &amp; Family Movies|</v>
      </c>
      <c r="T4592" s="14" t="str">
        <f t="shared" si="574"/>
        <v>|Ishi Rudell|</v>
      </c>
      <c r="U4592" s="14" t="str">
        <f t="shared" si="575"/>
        <v>|Ashleigh Ball|Andrea Libman|Rebecca Shoichet|Tabitha St. Germain|Tara Strong|Tegan Moss|</v>
      </c>
    </row>
    <row r="4593" spans="1:21">
      <c r="A4593" s="14" t="s">
        <v>21470</v>
      </c>
      <c r="B4593" s="14" t="s">
        <v>48</v>
      </c>
      <c r="C4593" s="14" t="s">
        <v>21471</v>
      </c>
      <c r="D4593" s="14" t="s">
        <v>21472</v>
      </c>
      <c r="E4593" s="14" t="s">
        <v>21473</v>
      </c>
      <c r="F4593" s="14" t="s">
        <v>115</v>
      </c>
      <c r="G4593" s="26">
        <v>43374</v>
      </c>
      <c r="H4593" s="14">
        <v>2009</v>
      </c>
      <c r="I4593" s="14" t="s">
        <v>360</v>
      </c>
      <c r="J4593" s="14" t="s">
        <v>580</v>
      </c>
      <c r="K4593" s="14" t="s">
        <v>1034</v>
      </c>
      <c r="L4593" s="14" t="s">
        <v>21474</v>
      </c>
      <c r="M4593" s="14">
        <f t="shared" si="568"/>
        <v>2018</v>
      </c>
      <c r="N4593" s="14">
        <f t="shared" si="569"/>
        <v>10</v>
      </c>
      <c r="O4593" s="14" t="str">
        <f>IFERROR(VLOOKUP(I4593,Lists!$F$2:$G$16,2,FALSE()),"Not Rated")</f>
        <v>Adults</v>
      </c>
      <c r="P4593" s="14">
        <f t="shared" si="570"/>
        <v>111</v>
      </c>
      <c r="Q4593" s="14" t="str">
        <f t="shared" si="571"/>
        <v>United States</v>
      </c>
      <c r="R4593" s="14" t="str">
        <f t="shared" si="572"/>
        <v>|United States|</v>
      </c>
      <c r="S4593" s="14" t="str">
        <f t="shared" si="573"/>
        <v>|Comedies|Dramas|Independent Movies|</v>
      </c>
      <c r="T4593" s="14" t="str">
        <f t="shared" si="574"/>
        <v>|David Lee Miller|</v>
      </c>
      <c r="U4593" s="14" t="str">
        <f t="shared" si="575"/>
        <v>|Gabriel Sunday|David Carradine|Mariel Hemingway|Brooke Nevin|Nora Dunn|Michael Welch|Zachary Ray Sherman|Vanessa Lengies|Tony Hale|Joe Mantegna|</v>
      </c>
    </row>
    <row r="4594" spans="1:21">
      <c r="A4594" s="14" t="s">
        <v>21475</v>
      </c>
      <c r="B4594" s="14" t="s">
        <v>48</v>
      </c>
      <c r="C4594" s="14" t="s">
        <v>21476</v>
      </c>
      <c r="D4594" s="14" t="s">
        <v>21064</v>
      </c>
      <c r="E4594" s="14" t="s">
        <v>21477</v>
      </c>
      <c r="F4594" s="14" t="s">
        <v>116</v>
      </c>
      <c r="G4594" s="26">
        <v>43374</v>
      </c>
      <c r="H4594" s="14">
        <v>2014</v>
      </c>
      <c r="I4594" s="14" t="s">
        <v>361</v>
      </c>
      <c r="J4594" s="14" t="s">
        <v>553</v>
      </c>
      <c r="K4594" s="14" t="s">
        <v>612</v>
      </c>
      <c r="L4594" s="14" t="s">
        <v>21478</v>
      </c>
      <c r="M4594" s="14">
        <f t="shared" si="568"/>
        <v>2018</v>
      </c>
      <c r="N4594" s="14">
        <f t="shared" si="569"/>
        <v>10</v>
      </c>
      <c r="O4594" s="14" t="str">
        <f>IFERROR(VLOOKUP(I4594,Lists!$F$2:$G$16,2,FALSE()),"Not Rated")</f>
        <v>Teens</v>
      </c>
      <c r="P4594" s="14">
        <f t="shared" si="570"/>
        <v>147</v>
      </c>
      <c r="Q4594" s="14" t="str">
        <f t="shared" si="571"/>
        <v>India</v>
      </c>
      <c r="R4594" s="14" t="str">
        <f t="shared" si="572"/>
        <v>|India|</v>
      </c>
      <c r="S4594" s="14" t="str">
        <f t="shared" si="573"/>
        <v>|Action &amp; Adventure|Dramas|International Movies|</v>
      </c>
      <c r="T4594" s="14" t="str">
        <f t="shared" si="574"/>
        <v>|Thiru|</v>
      </c>
      <c r="U4594" s="14" t="str">
        <f t="shared" si="575"/>
        <v>|Vishal|Lakshmi Menon|Saranya Ponvannan|Jayaprakash|Sunder Ramu|Jagan|Iniya|Chetan Cheenu|</v>
      </c>
    </row>
    <row r="4595" spans="1:21">
      <c r="A4595" s="14" t="s">
        <v>21479</v>
      </c>
      <c r="B4595" s="14" t="s">
        <v>48</v>
      </c>
      <c r="C4595" s="14" t="s">
        <v>21480</v>
      </c>
      <c r="D4595" s="14" t="s">
        <v>21481</v>
      </c>
      <c r="E4595" s="14" t="s">
        <v>21482</v>
      </c>
      <c r="F4595" s="14" t="s">
        <v>116</v>
      </c>
      <c r="G4595" s="26">
        <v>43374</v>
      </c>
      <c r="H4595" s="14">
        <v>2013</v>
      </c>
      <c r="I4595" s="14" t="s">
        <v>361</v>
      </c>
      <c r="J4595" s="14" t="s">
        <v>671</v>
      </c>
      <c r="K4595" s="14" t="s">
        <v>910</v>
      </c>
      <c r="L4595" s="14" t="s">
        <v>21483</v>
      </c>
      <c r="M4595" s="14">
        <f t="shared" si="568"/>
        <v>2018</v>
      </c>
      <c r="N4595" s="14">
        <f t="shared" si="569"/>
        <v>10</v>
      </c>
      <c r="O4595" s="14" t="str">
        <f>IFERROR(VLOOKUP(I4595,Lists!$F$2:$G$16,2,FALSE()),"Not Rated")</f>
        <v>Teens</v>
      </c>
      <c r="P4595" s="14">
        <f t="shared" si="570"/>
        <v>115</v>
      </c>
      <c r="Q4595" s="14" t="str">
        <f t="shared" si="571"/>
        <v>India</v>
      </c>
      <c r="R4595" s="14" t="str">
        <f t="shared" si="572"/>
        <v>|India|</v>
      </c>
      <c r="S4595" s="14" t="str">
        <f t="shared" si="573"/>
        <v>|Dramas|International Movies|Romantic Movies|</v>
      </c>
      <c r="T4595" s="14" t="str">
        <f t="shared" si="574"/>
        <v>|Amit Saxena|</v>
      </c>
      <c r="U4595" s="14" t="str">
        <f t="shared" si="575"/>
        <v>|Shivam Patil|Poonam Pandey|Sheetal Singh|Vishal Bhosle|Rohan Khurana|Ranbir Chakma|Raj Kesaria|Chirag Lobo|</v>
      </c>
    </row>
    <row r="4596" spans="1:21">
      <c r="A4596" s="14" t="s">
        <v>21484</v>
      </c>
      <c r="B4596" s="14" t="s">
        <v>48</v>
      </c>
      <c r="C4596" s="14" t="s">
        <v>21485</v>
      </c>
      <c r="D4596" s="14" t="s">
        <v>15342</v>
      </c>
      <c r="E4596" s="14" t="s">
        <v>21486</v>
      </c>
      <c r="F4596" s="14" t="s">
        <v>116</v>
      </c>
      <c r="G4596" s="26">
        <v>43374</v>
      </c>
      <c r="H4596" s="14">
        <v>2013</v>
      </c>
      <c r="I4596" s="14" t="s">
        <v>362</v>
      </c>
      <c r="J4596" s="14" t="s">
        <v>1121</v>
      </c>
      <c r="K4596" s="14" t="s">
        <v>554</v>
      </c>
      <c r="L4596" s="14" t="s">
        <v>21487</v>
      </c>
      <c r="M4596" s="14">
        <f t="shared" si="568"/>
        <v>2018</v>
      </c>
      <c r="N4596" s="14">
        <f t="shared" si="569"/>
        <v>10</v>
      </c>
      <c r="O4596" s="14" t="str">
        <f>IFERROR(VLOOKUP(I4596,Lists!$F$2:$G$16,2,FALSE()),"Not Rated")</f>
        <v>Older Kids</v>
      </c>
      <c r="P4596" s="14">
        <f t="shared" si="570"/>
        <v>121</v>
      </c>
      <c r="Q4596" s="14" t="str">
        <f t="shared" si="571"/>
        <v>India</v>
      </c>
      <c r="R4596" s="14" t="str">
        <f t="shared" si="572"/>
        <v>|India|</v>
      </c>
      <c r="S4596" s="14" t="str">
        <f t="shared" si="573"/>
        <v>|Comedies|International Movies|Music &amp; Musicals|</v>
      </c>
      <c r="T4596" s="14" t="str">
        <f t="shared" si="574"/>
        <v>|Pankaj Batra|</v>
      </c>
      <c r="U4596" s="14" t="str">
        <f t="shared" si="575"/>
        <v>|Neeru Bajwa|Binnu Dhillon|Arya Babbar|Roshan Prince|B.N. Sharma|Karamjit Anmol|Harby Sangha|</v>
      </c>
    </row>
    <row r="4597" spans="1:21">
      <c r="A4597" s="14" t="s">
        <v>21488</v>
      </c>
      <c r="B4597" s="14" t="s">
        <v>48</v>
      </c>
      <c r="C4597" s="14" t="s">
        <v>21489</v>
      </c>
      <c r="D4597" s="14" t="s">
        <v>21490</v>
      </c>
      <c r="E4597" s="14" t="s">
        <v>21491</v>
      </c>
      <c r="F4597" s="14" t="s">
        <v>116</v>
      </c>
      <c r="G4597" s="26">
        <v>43374</v>
      </c>
      <c r="H4597" s="14">
        <v>2016</v>
      </c>
      <c r="I4597" s="14" t="s">
        <v>361</v>
      </c>
      <c r="J4597" s="14" t="s">
        <v>560</v>
      </c>
      <c r="K4597" s="14" t="s">
        <v>612</v>
      </c>
      <c r="L4597" s="14" t="s">
        <v>21492</v>
      </c>
      <c r="M4597" s="14">
        <f t="shared" si="568"/>
        <v>2018</v>
      </c>
      <c r="N4597" s="14">
        <f t="shared" si="569"/>
        <v>10</v>
      </c>
      <c r="O4597" s="14" t="str">
        <f>IFERROR(VLOOKUP(I4597,Lists!$F$2:$G$16,2,FALSE()),"Not Rated")</f>
        <v>Teens</v>
      </c>
      <c r="P4597" s="14">
        <f t="shared" si="570"/>
        <v>103</v>
      </c>
      <c r="Q4597" s="14" t="str">
        <f t="shared" si="571"/>
        <v>India</v>
      </c>
      <c r="R4597" s="14" t="str">
        <f t="shared" si="572"/>
        <v>|India|</v>
      </c>
      <c r="S4597" s="14" t="str">
        <f t="shared" si="573"/>
        <v>|Action &amp; Adventure|Dramas|International Movies|</v>
      </c>
      <c r="T4597" s="14" t="str">
        <f t="shared" si="574"/>
        <v>|Jaivi Dhanda|</v>
      </c>
      <c r="U4597" s="14" t="str">
        <f t="shared" si="575"/>
        <v>|Kulraj Randhawa|Nirmal Rishi|Ashish Duggal|Aman Sutdhar|Dally Daljit|Seema Kaushal|Shubh Ghumman|Karan Tiwana|</v>
      </c>
    </row>
    <row r="4598" spans="1:21">
      <c r="A4598" s="14" t="s">
        <v>21493</v>
      </c>
      <c r="B4598" s="14" t="s">
        <v>48</v>
      </c>
      <c r="C4598" s="14" t="s">
        <v>21494</v>
      </c>
      <c r="D4598" s="14" t="s">
        <v>21495</v>
      </c>
      <c r="E4598" s="14" t="s">
        <v>21496</v>
      </c>
      <c r="F4598" s="14" t="s">
        <v>7096</v>
      </c>
      <c r="G4598" s="26">
        <v>43374</v>
      </c>
      <c r="H4598" s="14">
        <v>2016</v>
      </c>
      <c r="I4598" s="14" t="s">
        <v>361</v>
      </c>
      <c r="J4598" s="14" t="s">
        <v>4548</v>
      </c>
      <c r="K4598" s="14" t="s">
        <v>1034</v>
      </c>
      <c r="L4598" s="14" t="s">
        <v>21497</v>
      </c>
      <c r="M4598" s="14">
        <f t="shared" si="568"/>
        <v>2018</v>
      </c>
      <c r="N4598" s="14">
        <f t="shared" si="569"/>
        <v>10</v>
      </c>
      <c r="O4598" s="14" t="str">
        <f>IFERROR(VLOOKUP(I4598,Lists!$F$2:$G$16,2,FALSE()),"Not Rated")</f>
        <v>Teens</v>
      </c>
      <c r="P4598" s="14">
        <f t="shared" si="570"/>
        <v>73</v>
      </c>
      <c r="Q4598" s="14" t="str">
        <f t="shared" si="571"/>
        <v>India</v>
      </c>
      <c r="R4598" s="14" t="str">
        <f t="shared" si="572"/>
        <v>|India|United States|</v>
      </c>
      <c r="S4598" s="14" t="str">
        <f t="shared" si="573"/>
        <v>|Comedies|Dramas|Independent Movies|</v>
      </c>
      <c r="T4598" s="14" t="str">
        <f t="shared" si="574"/>
        <v>|Suman Ghosh|</v>
      </c>
      <c r="U4598" s="14" t="str">
        <f t="shared" si="575"/>
        <v>|Soumitra Chatterjee|Paran Banerjee|Arun Mukherjee|Sujan Mukherjee|</v>
      </c>
    </row>
    <row r="4599" spans="1:21">
      <c r="A4599" s="14" t="s">
        <v>21498</v>
      </c>
      <c r="B4599" s="14" t="s">
        <v>48</v>
      </c>
      <c r="C4599" s="14" t="s">
        <v>21499</v>
      </c>
      <c r="D4599" s="14" t="s">
        <v>21500</v>
      </c>
      <c r="E4599" s="14" t="s">
        <v>21501</v>
      </c>
      <c r="F4599" s="14" t="s">
        <v>116</v>
      </c>
      <c r="G4599" s="26">
        <v>43374</v>
      </c>
      <c r="H4599" s="14">
        <v>2015</v>
      </c>
      <c r="I4599" s="14" t="s">
        <v>361</v>
      </c>
      <c r="J4599" s="14" t="s">
        <v>1399</v>
      </c>
      <c r="K4599" s="14" t="s">
        <v>1227</v>
      </c>
      <c r="L4599" s="14" t="s">
        <v>21502</v>
      </c>
      <c r="M4599" s="14">
        <f t="shared" si="568"/>
        <v>2018</v>
      </c>
      <c r="N4599" s="14">
        <f t="shared" si="569"/>
        <v>10</v>
      </c>
      <c r="O4599" s="14" t="str">
        <f>IFERROR(VLOOKUP(I4599,Lists!$F$2:$G$16,2,FALSE()),"Not Rated")</f>
        <v>Teens</v>
      </c>
      <c r="P4599" s="14">
        <f t="shared" si="570"/>
        <v>129</v>
      </c>
      <c r="Q4599" s="14" t="str">
        <f t="shared" si="571"/>
        <v>India</v>
      </c>
      <c r="R4599" s="14" t="str">
        <f t="shared" si="572"/>
        <v>|India|</v>
      </c>
      <c r="S4599" s="14" t="str">
        <f t="shared" si="573"/>
        <v>|Action &amp; Adventure|International Movies|</v>
      </c>
      <c r="T4599" s="14" t="str">
        <f t="shared" si="574"/>
        <v>|Kabir Khan|</v>
      </c>
      <c r="U4599" s="14" t="str">
        <f t="shared" si="575"/>
        <v>|Saif Ali Khan|Katrina Kaif|Sabyasachi Chakraborty|Mohammed Zeeshan Ayyub|Sohaila Kapoor|Denzil Smith|</v>
      </c>
    </row>
    <row r="4600" spans="1:21">
      <c r="A4600" s="14" t="s">
        <v>21503</v>
      </c>
      <c r="B4600" s="14" t="s">
        <v>48</v>
      </c>
      <c r="C4600" s="14" t="s">
        <v>21504</v>
      </c>
      <c r="D4600" s="14" t="s">
        <v>21505</v>
      </c>
      <c r="E4600" s="14" t="s">
        <v>21506</v>
      </c>
      <c r="F4600" s="14" t="s">
        <v>116</v>
      </c>
      <c r="G4600" s="26">
        <v>43374</v>
      </c>
      <c r="H4600" s="14">
        <v>2014</v>
      </c>
      <c r="I4600" s="14" t="s">
        <v>361</v>
      </c>
      <c r="J4600" s="14" t="s">
        <v>724</v>
      </c>
      <c r="K4600" s="14" t="s">
        <v>1656</v>
      </c>
      <c r="L4600" s="14" t="s">
        <v>21507</v>
      </c>
      <c r="M4600" s="14">
        <f t="shared" si="568"/>
        <v>2018</v>
      </c>
      <c r="N4600" s="14">
        <f t="shared" si="569"/>
        <v>10</v>
      </c>
      <c r="O4600" s="14" t="str">
        <f>IFERROR(VLOOKUP(I4600,Lists!$F$2:$G$16,2,FALSE()),"Not Rated")</f>
        <v>Teens</v>
      </c>
      <c r="P4600" s="14">
        <f t="shared" si="570"/>
        <v>102</v>
      </c>
      <c r="Q4600" s="14" t="str">
        <f t="shared" si="571"/>
        <v>India</v>
      </c>
      <c r="R4600" s="14" t="str">
        <f t="shared" si="572"/>
        <v>|India|</v>
      </c>
      <c r="S4600" s="14" t="str">
        <f t="shared" si="573"/>
        <v>|Horror Movies|International Movies|Thrillers|</v>
      </c>
      <c r="T4600" s="14" t="str">
        <f t="shared" si="574"/>
        <v>|Akshay Akkineni|</v>
      </c>
      <c r="U4600" s="14" t="str">
        <f t="shared" si="575"/>
        <v>|Akshay Oberoi|Parvathy Omanakuttan|Arunoday Singh|Dipannita Sharma|Rajesh Sharma|Omkar Das Manikpuri|Hussain Dalal|D. Santosh|</v>
      </c>
    </row>
    <row r="4601" spans="1:21">
      <c r="A4601" s="14" t="s">
        <v>21508</v>
      </c>
      <c r="B4601" s="14" t="s">
        <v>48</v>
      </c>
      <c r="C4601" s="14" t="s">
        <v>21509</v>
      </c>
      <c r="D4601" s="14" t="s">
        <v>21510</v>
      </c>
      <c r="E4601" s="14" t="s">
        <v>21511</v>
      </c>
      <c r="F4601" s="14" t="s">
        <v>116</v>
      </c>
      <c r="G4601" s="26">
        <v>43374</v>
      </c>
      <c r="H4601" s="14">
        <v>2013</v>
      </c>
      <c r="I4601" s="14" t="s">
        <v>362</v>
      </c>
      <c r="J4601" s="14" t="s">
        <v>682</v>
      </c>
      <c r="K4601" s="14" t="s">
        <v>554</v>
      </c>
      <c r="L4601" s="14" t="s">
        <v>21512</v>
      </c>
      <c r="M4601" s="14">
        <f t="shared" si="568"/>
        <v>2018</v>
      </c>
      <c r="N4601" s="14">
        <f t="shared" si="569"/>
        <v>10</v>
      </c>
      <c r="O4601" s="14" t="str">
        <f>IFERROR(VLOOKUP(I4601,Lists!$F$2:$G$16,2,FALSE()),"Not Rated")</f>
        <v>Older Kids</v>
      </c>
      <c r="P4601" s="14">
        <f t="shared" si="570"/>
        <v>122</v>
      </c>
      <c r="Q4601" s="14" t="str">
        <f t="shared" si="571"/>
        <v>India</v>
      </c>
      <c r="R4601" s="14" t="str">
        <f t="shared" si="572"/>
        <v>|India|</v>
      </c>
      <c r="S4601" s="14" t="str">
        <f t="shared" si="573"/>
        <v>|Comedies|International Movies|Music &amp; Musicals|</v>
      </c>
      <c r="T4601" s="14" t="str">
        <f t="shared" si="574"/>
        <v>|Nidhi Sharma|</v>
      </c>
      <c r="U4601" s="14" t="str">
        <f t="shared" si="575"/>
        <v>|Miss Pooja|Tarun Khanna|Raj Singh Jhinger|Sahil Vedoliyaa|B.N. Sharma|Manoj Joshi|Anita Shabdeesh|Sardar Sohi|</v>
      </c>
    </row>
    <row r="4602" spans="1:21">
      <c r="A4602" s="14" t="s">
        <v>21513</v>
      </c>
      <c r="B4602" s="14" t="s">
        <v>48</v>
      </c>
      <c r="C4602" s="14" t="s">
        <v>21514</v>
      </c>
      <c r="D4602" s="14" t="s">
        <v>21515</v>
      </c>
      <c r="E4602" s="14" t="s">
        <v>21516</v>
      </c>
      <c r="F4602" s="14" t="s">
        <v>116</v>
      </c>
      <c r="G4602" s="26">
        <v>43374</v>
      </c>
      <c r="H4602" s="14">
        <v>2008</v>
      </c>
      <c r="I4602" s="14" t="s">
        <v>361</v>
      </c>
      <c r="J4602" s="14" t="s">
        <v>3208</v>
      </c>
      <c r="K4602" s="14" t="s">
        <v>1520</v>
      </c>
      <c r="L4602" s="14" t="s">
        <v>21517</v>
      </c>
      <c r="M4602" s="14">
        <f t="shared" si="568"/>
        <v>2018</v>
      </c>
      <c r="N4602" s="14">
        <f t="shared" si="569"/>
        <v>10</v>
      </c>
      <c r="O4602" s="14" t="str">
        <f>IFERROR(VLOOKUP(I4602,Lists!$F$2:$G$16,2,FALSE()),"Not Rated")</f>
        <v>Teens</v>
      </c>
      <c r="P4602" s="14">
        <f t="shared" si="570"/>
        <v>155</v>
      </c>
      <c r="Q4602" s="14" t="str">
        <f t="shared" si="571"/>
        <v>India</v>
      </c>
      <c r="R4602" s="14" t="str">
        <f t="shared" si="572"/>
        <v>|India|</v>
      </c>
      <c r="S4602" s="14" t="str">
        <f t="shared" si="573"/>
        <v>|Action &amp; Adventure|International Movies|Music &amp; Musicals|</v>
      </c>
      <c r="T4602" s="14" t="str">
        <f t="shared" si="574"/>
        <v>|Mastan Alibhai Burmawalla|Abbas Alibhai Burmawalla|</v>
      </c>
      <c r="U4602" s="14" t="str">
        <f t="shared" si="575"/>
        <v>|Saif Ali Khan|Akshaye Khanna|Katrina Kaif|Bipasha Basu|Anil Kapoor|Sameera Reddy|</v>
      </c>
    </row>
    <row r="4603" spans="1:21">
      <c r="A4603" s="14" t="s">
        <v>21518</v>
      </c>
      <c r="B4603" s="14" t="s">
        <v>48</v>
      </c>
      <c r="C4603" s="14" t="s">
        <v>21519</v>
      </c>
      <c r="D4603" s="14" t="s">
        <v>11194</v>
      </c>
      <c r="E4603" s="14" t="s">
        <v>21520</v>
      </c>
      <c r="F4603" s="14" t="s">
        <v>116</v>
      </c>
      <c r="G4603" s="26">
        <v>43374</v>
      </c>
      <c r="H4603" s="14">
        <v>2013</v>
      </c>
      <c r="I4603" s="14" t="s">
        <v>361</v>
      </c>
      <c r="J4603" s="14" t="s">
        <v>1929</v>
      </c>
      <c r="K4603" s="14" t="s">
        <v>1520</v>
      </c>
      <c r="L4603" s="14" t="s">
        <v>21521</v>
      </c>
      <c r="M4603" s="14">
        <f t="shared" si="568"/>
        <v>2018</v>
      </c>
      <c r="N4603" s="14">
        <f t="shared" si="569"/>
        <v>10</v>
      </c>
      <c r="O4603" s="14" t="str">
        <f>IFERROR(VLOOKUP(I4603,Lists!$F$2:$G$16,2,FALSE()),"Not Rated")</f>
        <v>Teens</v>
      </c>
      <c r="P4603" s="14">
        <f t="shared" si="570"/>
        <v>139</v>
      </c>
      <c r="Q4603" s="14" t="str">
        <f t="shared" si="571"/>
        <v>India</v>
      </c>
      <c r="R4603" s="14" t="str">
        <f t="shared" si="572"/>
        <v>|India|</v>
      </c>
      <c r="S4603" s="14" t="str">
        <f t="shared" si="573"/>
        <v>|Action &amp; Adventure|International Movies|Music &amp; Musicals|</v>
      </c>
      <c r="T4603" s="14" t="str">
        <f t="shared" si="574"/>
        <v>|Abbas Alibhai Burmawalla|Mastan Alibhai Burmawalla|</v>
      </c>
      <c r="U4603" s="14" t="str">
        <f t="shared" si="575"/>
        <v>|Anil Kapoor|Saif Ali Khan|John Abraham|Deepika Padukone|Jacqueline Fernandez|Ameesha Patel|Rajesh Khattar|Chunky Pandey|</v>
      </c>
    </row>
    <row r="4604" spans="1:21">
      <c r="A4604" s="14" t="s">
        <v>21522</v>
      </c>
      <c r="B4604" s="14" t="s">
        <v>48</v>
      </c>
      <c r="C4604" s="14" t="s">
        <v>21523</v>
      </c>
      <c r="D4604" s="14" t="s">
        <v>21524</v>
      </c>
      <c r="E4604" s="14" t="s">
        <v>21525</v>
      </c>
      <c r="F4604" s="14" t="s">
        <v>116</v>
      </c>
      <c r="G4604" s="26">
        <v>43374</v>
      </c>
      <c r="H4604" s="14">
        <v>2015</v>
      </c>
      <c r="I4604" s="14" t="s">
        <v>362</v>
      </c>
      <c r="J4604" s="14" t="s">
        <v>2675</v>
      </c>
      <c r="K4604" s="14" t="s">
        <v>834</v>
      </c>
      <c r="L4604" s="14" t="s">
        <v>21526</v>
      </c>
      <c r="M4604" s="14">
        <f t="shared" si="568"/>
        <v>2018</v>
      </c>
      <c r="N4604" s="14">
        <f t="shared" si="569"/>
        <v>10</v>
      </c>
      <c r="O4604" s="14" t="str">
        <f>IFERROR(VLOOKUP(I4604,Lists!$F$2:$G$16,2,FALSE()),"Not Rated")</f>
        <v>Older Kids</v>
      </c>
      <c r="P4604" s="14">
        <f t="shared" si="570"/>
        <v>131</v>
      </c>
      <c r="Q4604" s="14" t="str">
        <f t="shared" si="571"/>
        <v>India</v>
      </c>
      <c r="R4604" s="14" t="str">
        <f t="shared" si="572"/>
        <v>|India|</v>
      </c>
      <c r="S4604" s="14" t="str">
        <f t="shared" si="573"/>
        <v>|Comedies|Dramas|International Movies|</v>
      </c>
      <c r="T4604" s="14" t="str">
        <f t="shared" si="574"/>
        <v>|Vipin Parashar|</v>
      </c>
      <c r="U4604" s="14" t="str">
        <f t="shared" si="575"/>
        <v>|Harbhajan Mann|Kashish Singh|Gurpreet Guggi|Rahul Singh|Dev Gill|Inder Bajwa|</v>
      </c>
    </row>
    <row r="4605" spans="1:21">
      <c r="A4605" s="14" t="s">
        <v>21527</v>
      </c>
      <c r="B4605" s="14" t="s">
        <v>48</v>
      </c>
      <c r="C4605" s="14" t="s">
        <v>21528</v>
      </c>
      <c r="D4605" s="14" t="s">
        <v>21529</v>
      </c>
      <c r="E4605" s="14" t="s">
        <v>21530</v>
      </c>
      <c r="F4605" s="14" t="s">
        <v>116</v>
      </c>
      <c r="G4605" s="26">
        <v>43374</v>
      </c>
      <c r="H4605" s="14">
        <v>2017</v>
      </c>
      <c r="I4605" s="14" t="s">
        <v>361</v>
      </c>
      <c r="J4605" s="14" t="s">
        <v>474</v>
      </c>
      <c r="K4605" s="14" t="s">
        <v>834</v>
      </c>
      <c r="L4605" s="14" t="s">
        <v>21531</v>
      </c>
      <c r="M4605" s="14">
        <f t="shared" si="568"/>
        <v>2018</v>
      </c>
      <c r="N4605" s="14">
        <f t="shared" si="569"/>
        <v>10</v>
      </c>
      <c r="O4605" s="14" t="str">
        <f>IFERROR(VLOOKUP(I4605,Lists!$F$2:$G$16,2,FALSE()),"Not Rated")</f>
        <v>Teens</v>
      </c>
      <c r="P4605" s="14">
        <f t="shared" si="570"/>
        <v>127</v>
      </c>
      <c r="Q4605" s="14" t="str">
        <f t="shared" si="571"/>
        <v>India</v>
      </c>
      <c r="R4605" s="14" t="str">
        <f t="shared" si="572"/>
        <v>|India|</v>
      </c>
      <c r="S4605" s="14" t="str">
        <f t="shared" si="573"/>
        <v>|Comedies|Dramas|International Movies|</v>
      </c>
      <c r="T4605" s="14" t="str">
        <f t="shared" si="574"/>
        <v>|Vikram Pradhan|</v>
      </c>
      <c r="U4605" s="14" t="str">
        <f t="shared" si="575"/>
        <v>|Ammy Virk|Monica Gill|Karamjit Anmol|Sardar Sohi|Jarnail Singh|Satwant Kaur|Harby Sangha|Baljinder Darapuri|</v>
      </c>
    </row>
    <row r="4606" spans="1:21">
      <c r="A4606" s="14" t="s">
        <v>21532</v>
      </c>
      <c r="B4606" s="14" t="s">
        <v>49</v>
      </c>
      <c r="C4606" s="14" t="s">
        <v>21533</v>
      </c>
      <c r="D4606" s="14" t="s">
        <v>117</v>
      </c>
      <c r="E4606" s="14" t="s">
        <v>21534</v>
      </c>
      <c r="F4606" s="14" t="s">
        <v>115</v>
      </c>
      <c r="G4606" s="26">
        <v>43374</v>
      </c>
      <c r="H4606" s="14">
        <v>2016</v>
      </c>
      <c r="I4606" s="14" t="s">
        <v>361</v>
      </c>
      <c r="J4606" s="14" t="s">
        <v>105</v>
      </c>
      <c r="K4606" s="14" t="s">
        <v>262</v>
      </c>
      <c r="L4606" s="14" t="s">
        <v>21535</v>
      </c>
      <c r="M4606" s="14">
        <f t="shared" si="568"/>
        <v>2018</v>
      </c>
      <c r="N4606" s="14">
        <f t="shared" si="569"/>
        <v>10</v>
      </c>
      <c r="O4606" s="14" t="str">
        <f>IFERROR(VLOOKUP(I4606,Lists!$F$2:$G$16,2,FALSE()),"Not Rated")</f>
        <v>Teens</v>
      </c>
      <c r="P4606" s="14">
        <f t="shared" si="570"/>
        <v>1</v>
      </c>
      <c r="Q4606" s="14" t="str">
        <f t="shared" si="571"/>
        <v>United States</v>
      </c>
      <c r="R4606" s="14" t="str">
        <f t="shared" si="572"/>
        <v>|United States|</v>
      </c>
      <c r="S4606" s="14" t="str">
        <f t="shared" si="573"/>
        <v>|Reality TV|</v>
      </c>
      <c r="T4606" s="14" t="str">
        <f t="shared" si="574"/>
        <v>|Unknown|</v>
      </c>
      <c r="U4606" s="14" t="str">
        <f t="shared" si="575"/>
        <v>|Gabrielle Reece|</v>
      </c>
    </row>
    <row r="4607" spans="1:21">
      <c r="A4607" s="14" t="s">
        <v>21536</v>
      </c>
      <c r="B4607" s="14" t="s">
        <v>48</v>
      </c>
      <c r="C4607" s="14" t="s">
        <v>21537</v>
      </c>
      <c r="D4607" s="14" t="s">
        <v>21538</v>
      </c>
      <c r="E4607" s="14" t="s">
        <v>21539</v>
      </c>
      <c r="F4607" s="14" t="s">
        <v>116</v>
      </c>
      <c r="G4607" s="26">
        <v>43374</v>
      </c>
      <c r="H4607" s="14">
        <v>2012</v>
      </c>
      <c r="I4607" s="14" t="s">
        <v>361</v>
      </c>
      <c r="J4607" s="14" t="s">
        <v>1368</v>
      </c>
      <c r="K4607" s="14" t="s">
        <v>1520</v>
      </c>
      <c r="L4607" s="14" t="s">
        <v>21540</v>
      </c>
      <c r="M4607" s="14">
        <f t="shared" si="568"/>
        <v>2018</v>
      </c>
      <c r="N4607" s="14">
        <f t="shared" si="569"/>
        <v>10</v>
      </c>
      <c r="O4607" s="14" t="str">
        <f>IFERROR(VLOOKUP(I4607,Lists!$F$2:$G$16,2,FALSE()),"Not Rated")</f>
        <v>Teens</v>
      </c>
      <c r="P4607" s="14">
        <f t="shared" si="570"/>
        <v>156</v>
      </c>
      <c r="Q4607" s="14" t="str">
        <f t="shared" si="571"/>
        <v>India</v>
      </c>
      <c r="R4607" s="14" t="str">
        <f t="shared" si="572"/>
        <v>|India|</v>
      </c>
      <c r="S4607" s="14" t="str">
        <f t="shared" si="573"/>
        <v>|Action &amp; Adventure|International Movies|Music &amp; Musicals|</v>
      </c>
      <c r="T4607" s="14" t="str">
        <f t="shared" si="574"/>
        <v>|Vijay|</v>
      </c>
      <c r="U4607" s="14" t="str">
        <f t="shared" si="575"/>
        <v>|Vikram|Jagapathi Babu|Anushka Shetty|Amy Jackson|Lakshmi Rai|Santhanam|Nasser|Saranya Ponvannan|</v>
      </c>
    </row>
    <row r="4608" spans="1:21">
      <c r="A4608" s="14" t="s">
        <v>21541</v>
      </c>
      <c r="B4608" s="14" t="s">
        <v>48</v>
      </c>
      <c r="C4608" s="14" t="s">
        <v>21542</v>
      </c>
      <c r="D4608" s="14" t="s">
        <v>19976</v>
      </c>
      <c r="E4608" s="14" t="s">
        <v>117</v>
      </c>
      <c r="F4608" s="14" t="s">
        <v>117</v>
      </c>
      <c r="G4608" s="26">
        <v>43374</v>
      </c>
      <c r="H4608" s="14">
        <v>2018</v>
      </c>
      <c r="I4608" s="14" t="s">
        <v>360</v>
      </c>
      <c r="J4608" s="14" t="s">
        <v>436</v>
      </c>
      <c r="K4608" s="14" t="s">
        <v>496</v>
      </c>
      <c r="L4608" s="14" t="s">
        <v>21543</v>
      </c>
      <c r="M4608" s="14">
        <f t="shared" si="568"/>
        <v>2018</v>
      </c>
      <c r="N4608" s="14">
        <f t="shared" si="569"/>
        <v>10</v>
      </c>
      <c r="O4608" s="14" t="str">
        <f>IFERROR(VLOOKUP(I4608,Lists!$F$2:$G$16,2,FALSE()),"Not Rated")</f>
        <v>Adults</v>
      </c>
      <c r="P4608" s="14">
        <f t="shared" si="570"/>
        <v>91</v>
      </c>
      <c r="Q4608" s="14" t="str">
        <f t="shared" si="571"/>
        <v>Unknown</v>
      </c>
      <c r="R4608" s="14" t="str">
        <f t="shared" si="572"/>
        <v>|Unknown|</v>
      </c>
      <c r="S4608" s="14" t="str">
        <f t="shared" si="573"/>
        <v>|Documentaries|International Movies|</v>
      </c>
      <c r="T4608" s="14" t="str">
        <f t="shared" si="574"/>
        <v>|Eduardo Chauvet|</v>
      </c>
      <c r="U4608" s="14" t="str">
        <f t="shared" si="575"/>
        <v>|Unknown|</v>
      </c>
    </row>
    <row r="4609" spans="1:21">
      <c r="A4609" s="14" t="s">
        <v>21544</v>
      </c>
      <c r="B4609" s="14" t="s">
        <v>48</v>
      </c>
      <c r="C4609" s="14" t="s">
        <v>21545</v>
      </c>
      <c r="D4609" s="14" t="s">
        <v>20821</v>
      </c>
      <c r="E4609" s="14" t="s">
        <v>21546</v>
      </c>
      <c r="F4609" s="14" t="s">
        <v>116</v>
      </c>
      <c r="G4609" s="26">
        <v>43374</v>
      </c>
      <c r="H4609" s="14">
        <v>2013</v>
      </c>
      <c r="I4609" s="14" t="s">
        <v>362</v>
      </c>
      <c r="J4609" s="14" t="s">
        <v>2394</v>
      </c>
      <c r="K4609" s="14" t="s">
        <v>554</v>
      </c>
      <c r="L4609" s="14" t="s">
        <v>21547</v>
      </c>
      <c r="M4609" s="14">
        <f t="shared" si="568"/>
        <v>2018</v>
      </c>
      <c r="N4609" s="14">
        <f t="shared" si="569"/>
        <v>10</v>
      </c>
      <c r="O4609" s="14" t="str">
        <f>IFERROR(VLOOKUP(I4609,Lists!$F$2:$G$16,2,FALSE()),"Not Rated")</f>
        <v>Older Kids</v>
      </c>
      <c r="P4609" s="14">
        <f t="shared" si="570"/>
        <v>132</v>
      </c>
      <c r="Q4609" s="14" t="str">
        <f t="shared" si="571"/>
        <v>India</v>
      </c>
      <c r="R4609" s="14" t="str">
        <f t="shared" si="572"/>
        <v>|India|</v>
      </c>
      <c r="S4609" s="14" t="str">
        <f t="shared" si="573"/>
        <v>|Comedies|International Movies|Music &amp; Musicals|</v>
      </c>
      <c r="T4609" s="14" t="str">
        <f t="shared" si="574"/>
        <v>|Sundar C.|</v>
      </c>
      <c r="U4609" s="14" t="str">
        <f t="shared" si="575"/>
        <v>|Siddarth|Santhanam|Hansika Motwani|Ganesh Venkatraman|RJ Balaji|Bosskey|Manobala|Chitra Lakshmanan|</v>
      </c>
    </row>
    <row r="4610" spans="1:21">
      <c r="A4610" s="14" t="s">
        <v>21548</v>
      </c>
      <c r="B4610" s="14" t="s">
        <v>49</v>
      </c>
      <c r="C4610" s="14" t="s">
        <v>21549</v>
      </c>
      <c r="D4610" s="14" t="s">
        <v>117</v>
      </c>
      <c r="E4610" s="14" t="s">
        <v>117</v>
      </c>
      <c r="F4610" s="14" t="s">
        <v>118</v>
      </c>
      <c r="G4610" s="26">
        <v>43374</v>
      </c>
      <c r="H4610" s="14">
        <v>2018</v>
      </c>
      <c r="I4610" s="14" t="s">
        <v>361</v>
      </c>
      <c r="J4610" s="14" t="s">
        <v>105</v>
      </c>
      <c r="K4610" s="14" t="s">
        <v>2297</v>
      </c>
      <c r="L4610" s="14" t="s">
        <v>21550</v>
      </c>
      <c r="M4610" s="14">
        <f t="shared" ref="M4610:M4673" si="576">IF(G4610="","",YEAR(G4610))</f>
        <v>2018</v>
      </c>
      <c r="N4610" s="14">
        <f t="shared" ref="N4610:N4673" si="577">IF(G4610="","",MONTH(G4610))</f>
        <v>10</v>
      </c>
      <c r="O4610" s="14" t="str">
        <f>IFERROR(VLOOKUP(I4610,Lists!$F$2:$G$16,2,FALSE()),"Not Rated")</f>
        <v>Teens</v>
      </c>
      <c r="P4610" s="14">
        <f t="shared" ref="P4610:P4673" si="578">IFERROR(VALUE(LEFT(J4610,FIND(" ",J4610)-1)),"")</f>
        <v>1</v>
      </c>
      <c r="Q4610" s="14" t="str">
        <f t="shared" ref="Q4610:Q4673" si="579">IFERROR(LEFT(F4610,FIND(",",F4610)-1),F4610)</f>
        <v>United Kingdom</v>
      </c>
      <c r="R4610" s="14" t="str">
        <f t="shared" ref="R4610:R4673" si="580">"|"&amp;SUBSTITUTE(F4610,", ","|")&amp;"|"</f>
        <v>|United Kingdom|</v>
      </c>
      <c r="S4610" s="14" t="str">
        <f t="shared" ref="S4610:S4673" si="581">"|"&amp;SUBSTITUTE(K4610,", ","|")&amp;"|"</f>
        <v>|British TV Shows|International TV Shows|Reality TV|</v>
      </c>
      <c r="T4610" s="14" t="str">
        <f t="shared" ref="T4610:T4673" si="582">"|"&amp;SUBSTITUTE(D4610,", ","|")&amp;"|"</f>
        <v>|Unknown|</v>
      </c>
      <c r="U4610" s="14" t="str">
        <f t="shared" ref="U4610:U4673" si="583">"|"&amp;SUBSTITUTE(E4610,", ","|")&amp;"|"</f>
        <v>|Unknown|</v>
      </c>
    </row>
    <row r="4611" spans="1:21">
      <c r="A4611" s="14" t="s">
        <v>21551</v>
      </c>
      <c r="B4611" s="14" t="s">
        <v>48</v>
      </c>
      <c r="C4611" s="14" t="s">
        <v>21552</v>
      </c>
      <c r="D4611" s="14" t="s">
        <v>21553</v>
      </c>
      <c r="E4611" s="14" t="s">
        <v>21554</v>
      </c>
      <c r="F4611" s="14" t="s">
        <v>116</v>
      </c>
      <c r="G4611" s="26">
        <v>43374</v>
      </c>
      <c r="H4611" s="14">
        <v>2016</v>
      </c>
      <c r="I4611" s="14" t="s">
        <v>361</v>
      </c>
      <c r="J4611" s="14" t="s">
        <v>2213</v>
      </c>
      <c r="K4611" s="14" t="s">
        <v>612</v>
      </c>
      <c r="L4611" s="14" t="s">
        <v>21555</v>
      </c>
      <c r="M4611" s="14">
        <f t="shared" si="576"/>
        <v>2018</v>
      </c>
      <c r="N4611" s="14">
        <f t="shared" si="577"/>
        <v>10</v>
      </c>
      <c r="O4611" s="14" t="str">
        <f>IFERROR(VLOOKUP(I4611,Lists!$F$2:$G$16,2,FALSE()),"Not Rated")</f>
        <v>Teens</v>
      </c>
      <c r="P4611" s="14">
        <f t="shared" si="578"/>
        <v>130</v>
      </c>
      <c r="Q4611" s="14" t="str">
        <f t="shared" si="579"/>
        <v>India</v>
      </c>
      <c r="R4611" s="14" t="str">
        <f t="shared" si="580"/>
        <v>|India|</v>
      </c>
      <c r="S4611" s="14" t="str">
        <f t="shared" si="581"/>
        <v>|Action &amp; Adventure|Dramas|International Movies|</v>
      </c>
      <c r="T4611" s="14" t="str">
        <f t="shared" si="582"/>
        <v>|Sartaj Singh Pannu|</v>
      </c>
      <c r="U4611" s="14" t="str">
        <f t="shared" si="583"/>
        <v>|Sippy Gill|Ihana Dhillon|Yograj Singh|Yashpal Sharma|Deedar GIll|Rahul Jugraj|Virender Nath Lubana|Aneeta|</v>
      </c>
    </row>
    <row r="4612" spans="1:21">
      <c r="A4612" s="14" t="s">
        <v>21556</v>
      </c>
      <c r="B4612" s="14" t="s">
        <v>48</v>
      </c>
      <c r="C4612" s="14" t="s">
        <v>21557</v>
      </c>
      <c r="D4612" s="14" t="s">
        <v>7584</v>
      </c>
      <c r="E4612" s="14" t="s">
        <v>21558</v>
      </c>
      <c r="F4612" s="14" t="s">
        <v>116</v>
      </c>
      <c r="G4612" s="26">
        <v>43374</v>
      </c>
      <c r="H4612" s="14">
        <v>2010</v>
      </c>
      <c r="I4612" s="14" t="s">
        <v>360</v>
      </c>
      <c r="J4612" s="14" t="s">
        <v>3814</v>
      </c>
      <c r="K4612" s="14" t="s">
        <v>444</v>
      </c>
      <c r="L4612" s="14" t="s">
        <v>21559</v>
      </c>
      <c r="M4612" s="14">
        <f t="shared" si="576"/>
        <v>2018</v>
      </c>
      <c r="N4612" s="14">
        <f t="shared" si="577"/>
        <v>10</v>
      </c>
      <c r="O4612" s="14" t="str">
        <f>IFERROR(VLOOKUP(I4612,Lists!$F$2:$G$16,2,FALSE()),"Not Rated")</f>
        <v>Adults</v>
      </c>
      <c r="P4612" s="14">
        <f t="shared" si="578"/>
        <v>137</v>
      </c>
      <c r="Q4612" s="14" t="str">
        <f t="shared" si="579"/>
        <v>India</v>
      </c>
      <c r="R4612" s="14" t="str">
        <f t="shared" si="580"/>
        <v>|India|</v>
      </c>
      <c r="S4612" s="14" t="str">
        <f t="shared" si="581"/>
        <v>|Dramas|Independent Movies|International Movies|</v>
      </c>
      <c r="T4612" s="14" t="str">
        <f t="shared" si="582"/>
        <v>|Vikramaditya Motwane|</v>
      </c>
      <c r="U4612" s="14" t="str">
        <f t="shared" si="583"/>
        <v>|Rajat Barmecha|Ronit Roy|Ram Kapoor|Aayan Boradia|Manjot Singh|Anand Tiwari|Raja Hudda|Shaunak Sengupta|Varun Khettry|Akshay Sachdev|</v>
      </c>
    </row>
    <row r="4613" spans="1:21">
      <c r="A4613" s="14" t="s">
        <v>21560</v>
      </c>
      <c r="B4613" s="14" t="s">
        <v>48</v>
      </c>
      <c r="C4613" s="14" t="s">
        <v>21561</v>
      </c>
      <c r="D4613" s="14" t="s">
        <v>21325</v>
      </c>
      <c r="E4613" s="14" t="s">
        <v>21562</v>
      </c>
      <c r="F4613" s="14" t="s">
        <v>116</v>
      </c>
      <c r="G4613" s="26">
        <v>43374</v>
      </c>
      <c r="H4613" s="14">
        <v>2012</v>
      </c>
      <c r="I4613" s="14" t="s">
        <v>361</v>
      </c>
      <c r="J4613" s="14" t="s">
        <v>1368</v>
      </c>
      <c r="K4613" s="14" t="s">
        <v>1520</v>
      </c>
      <c r="L4613" s="14" t="s">
        <v>21563</v>
      </c>
      <c r="M4613" s="14">
        <f t="shared" si="576"/>
        <v>2018</v>
      </c>
      <c r="N4613" s="14">
        <f t="shared" si="577"/>
        <v>10</v>
      </c>
      <c r="O4613" s="14" t="str">
        <f>IFERROR(VLOOKUP(I4613,Lists!$F$2:$G$16,2,FALSE()),"Not Rated")</f>
        <v>Teens</v>
      </c>
      <c r="P4613" s="14">
        <f t="shared" si="578"/>
        <v>156</v>
      </c>
      <c r="Q4613" s="14" t="str">
        <f t="shared" si="579"/>
        <v>India</v>
      </c>
      <c r="R4613" s="14" t="str">
        <f t="shared" si="580"/>
        <v>|India|</v>
      </c>
      <c r="S4613" s="14" t="str">
        <f t="shared" si="581"/>
        <v>|Action &amp; Adventure|International Movies|Music &amp; Musicals|</v>
      </c>
      <c r="T4613" s="14" t="str">
        <f t="shared" si="582"/>
        <v>|N. Linguswamy|</v>
      </c>
      <c r="U4613" s="14" t="str">
        <f t="shared" si="583"/>
        <v>|Arya|Madhavan|Sameera Reddy|Amala Paul|Nasser|Ashutosh Rana|Sreejith Ravi|Muthukumar|</v>
      </c>
    </row>
    <row r="4614" spans="1:21">
      <c r="A4614" s="14" t="s">
        <v>21564</v>
      </c>
      <c r="B4614" s="14" t="s">
        <v>48</v>
      </c>
      <c r="C4614" s="14" t="s">
        <v>21565</v>
      </c>
      <c r="D4614" s="14" t="s">
        <v>21566</v>
      </c>
      <c r="E4614" s="14" t="s">
        <v>21567</v>
      </c>
      <c r="F4614" s="14" t="s">
        <v>116</v>
      </c>
      <c r="G4614" s="26">
        <v>43374</v>
      </c>
      <c r="H4614" s="14">
        <v>2009</v>
      </c>
      <c r="I4614" s="14" t="s">
        <v>361</v>
      </c>
      <c r="J4614" s="14" t="s">
        <v>2394</v>
      </c>
      <c r="K4614" s="14" t="s">
        <v>542</v>
      </c>
      <c r="L4614" s="14" t="s">
        <v>21568</v>
      </c>
      <c r="M4614" s="14">
        <f t="shared" si="576"/>
        <v>2018</v>
      </c>
      <c r="N4614" s="14">
        <f t="shared" si="577"/>
        <v>10</v>
      </c>
      <c r="O4614" s="14" t="str">
        <f>IFERROR(VLOOKUP(I4614,Lists!$F$2:$G$16,2,FALSE()),"Not Rated")</f>
        <v>Teens</v>
      </c>
      <c r="P4614" s="14">
        <f t="shared" si="578"/>
        <v>132</v>
      </c>
      <c r="Q4614" s="14" t="str">
        <f t="shared" si="579"/>
        <v>India</v>
      </c>
      <c r="R4614" s="14" t="str">
        <f t="shared" si="580"/>
        <v>|India|</v>
      </c>
      <c r="S4614" s="14" t="str">
        <f t="shared" si="581"/>
        <v>|Comedies|International Movies|Romantic Movies|</v>
      </c>
      <c r="T4614" s="14" t="str">
        <f t="shared" si="582"/>
        <v>|Ayaan Mukherji|</v>
      </c>
      <c r="U4614" s="14" t="str">
        <f t="shared" si="583"/>
        <v>|Ranbir Kapoor|Konkona Sen Sharma|Shruti Bapna|Krutika Bolaki|Namit Das|Munir Kabani|Mohsin Ali Khan|Anupam Kher|Rahul Khanna|Kainaz Motivala|</v>
      </c>
    </row>
    <row r="4615" spans="1:21">
      <c r="A4615" s="14" t="s">
        <v>21569</v>
      </c>
      <c r="B4615" s="14" t="s">
        <v>48</v>
      </c>
      <c r="C4615" s="14" t="s">
        <v>21570</v>
      </c>
      <c r="D4615" s="14" t="s">
        <v>21571</v>
      </c>
      <c r="E4615" s="14" t="s">
        <v>21572</v>
      </c>
      <c r="F4615" s="14" t="s">
        <v>21573</v>
      </c>
      <c r="G4615" s="26">
        <v>43374</v>
      </c>
      <c r="H4615" s="14">
        <v>2010</v>
      </c>
      <c r="I4615" s="14" t="s">
        <v>361</v>
      </c>
      <c r="J4615" s="14" t="s">
        <v>1008</v>
      </c>
      <c r="K4615" s="14" t="s">
        <v>475</v>
      </c>
      <c r="L4615" s="14" t="s">
        <v>21574</v>
      </c>
      <c r="M4615" s="14">
        <f t="shared" si="576"/>
        <v>2018</v>
      </c>
      <c r="N4615" s="14">
        <f t="shared" si="577"/>
        <v>10</v>
      </c>
      <c r="O4615" s="14" t="str">
        <f>IFERROR(VLOOKUP(I4615,Lists!$F$2:$G$16,2,FALSE()),"Not Rated")</f>
        <v>Teens</v>
      </c>
      <c r="P4615" s="14">
        <f t="shared" si="578"/>
        <v>119</v>
      </c>
      <c r="Q4615" s="14" t="str">
        <f t="shared" si="579"/>
        <v>India</v>
      </c>
      <c r="R4615" s="14" t="str">
        <f t="shared" si="580"/>
        <v>|India|Australia|</v>
      </c>
      <c r="S4615" s="14" t="str">
        <f t="shared" si="581"/>
        <v>|Dramas|International Movies|</v>
      </c>
      <c r="T4615" s="14" t="str">
        <f t="shared" si="582"/>
        <v>|Sidharth Malhotra|</v>
      </c>
      <c r="U4615" s="14" t="str">
        <f t="shared" si="583"/>
        <v>|Kajol|Kareena Kapoor|Arjun Rampal|Nominath Ginsberg|Iravati Harshe|Aachal Munjal|Diya Sonecha|</v>
      </c>
    </row>
    <row r="4616" spans="1:21">
      <c r="A4616" s="14" t="s">
        <v>21575</v>
      </c>
      <c r="B4616" s="14" t="s">
        <v>48</v>
      </c>
      <c r="C4616" s="14" t="s">
        <v>21576</v>
      </c>
      <c r="D4616" s="14" t="s">
        <v>21577</v>
      </c>
      <c r="E4616" s="14" t="s">
        <v>21578</v>
      </c>
      <c r="F4616" s="14" t="s">
        <v>116</v>
      </c>
      <c r="G4616" s="26">
        <v>43374</v>
      </c>
      <c r="H4616" s="14">
        <v>2015</v>
      </c>
      <c r="I4616" s="14" t="s">
        <v>362</v>
      </c>
      <c r="J4616" s="14" t="s">
        <v>1745</v>
      </c>
      <c r="K4616" s="14" t="s">
        <v>542</v>
      </c>
      <c r="L4616" s="14" t="s">
        <v>21579</v>
      </c>
      <c r="M4616" s="14">
        <f t="shared" si="576"/>
        <v>2018</v>
      </c>
      <c r="N4616" s="14">
        <f t="shared" si="577"/>
        <v>10</v>
      </c>
      <c r="O4616" s="14" t="str">
        <f>IFERROR(VLOOKUP(I4616,Lists!$F$2:$G$16,2,FALSE()),"Not Rated")</f>
        <v>Older Kids</v>
      </c>
      <c r="P4616" s="14">
        <f t="shared" si="578"/>
        <v>140</v>
      </c>
      <c r="Q4616" s="14" t="str">
        <f t="shared" si="579"/>
        <v>India</v>
      </c>
      <c r="R4616" s="14" t="str">
        <f t="shared" si="580"/>
        <v>|India|</v>
      </c>
      <c r="S4616" s="14" t="str">
        <f t="shared" si="581"/>
        <v>|Comedies|International Movies|Romantic Movies|</v>
      </c>
      <c r="T4616" s="14" t="str">
        <f t="shared" si="582"/>
        <v>|Saket Behl|</v>
      </c>
      <c r="U4616" s="14" t="str">
        <f t="shared" si="583"/>
        <v>|Harish Verma|Isha Rikhi|Vipul Roy|Binnu Dhillon|Poonam Rajput|B.N. Sharma|Satti Sembi|</v>
      </c>
    </row>
    <row r="4617" spans="1:21">
      <c r="A4617" s="14" t="s">
        <v>21580</v>
      </c>
      <c r="B4617" s="14" t="s">
        <v>48</v>
      </c>
      <c r="C4617" s="14" t="s">
        <v>21581</v>
      </c>
      <c r="D4617" s="14" t="s">
        <v>21582</v>
      </c>
      <c r="E4617" s="14" t="s">
        <v>21583</v>
      </c>
      <c r="F4617" s="14" t="s">
        <v>156</v>
      </c>
      <c r="G4617" s="26">
        <v>43374</v>
      </c>
      <c r="H4617" s="14">
        <v>2016</v>
      </c>
      <c r="I4617" s="14" t="s">
        <v>361</v>
      </c>
      <c r="J4617" s="14" t="s">
        <v>3165</v>
      </c>
      <c r="K4617" s="14" t="s">
        <v>910</v>
      </c>
      <c r="L4617" s="14" t="s">
        <v>21584</v>
      </c>
      <c r="M4617" s="14">
        <f t="shared" si="576"/>
        <v>2018</v>
      </c>
      <c r="N4617" s="14">
        <f t="shared" si="577"/>
        <v>10</v>
      </c>
      <c r="O4617" s="14" t="str">
        <f>IFERROR(VLOOKUP(I4617,Lists!$F$2:$G$16,2,FALSE()),"Not Rated")</f>
        <v>Teens</v>
      </c>
      <c r="P4617" s="14">
        <f t="shared" si="578"/>
        <v>126</v>
      </c>
      <c r="Q4617" s="14" t="str">
        <f t="shared" si="579"/>
        <v>Pakistan</v>
      </c>
      <c r="R4617" s="14" t="str">
        <f t="shared" si="580"/>
        <v>|Pakistan|</v>
      </c>
      <c r="S4617" s="14" t="str">
        <f t="shared" si="581"/>
        <v>|Dramas|International Movies|Romantic Movies|</v>
      </c>
      <c r="T4617" s="14" t="str">
        <f t="shared" si="582"/>
        <v>|Anjum Shahzad|</v>
      </c>
      <c r="U4617" s="14" t="str">
        <f t="shared" si="583"/>
        <v>|Feroze Khan|Sajal Ali|Jibrayl Ahmed Rajput|Alyy Khan|Shafqat Cheema|Nayyar Ejaz|Rashid Farooqi|</v>
      </c>
    </row>
    <row r="4618" spans="1:21">
      <c r="A4618" s="14" t="s">
        <v>21585</v>
      </c>
      <c r="B4618" s="14" t="s">
        <v>48</v>
      </c>
      <c r="C4618" s="14" t="s">
        <v>21586</v>
      </c>
      <c r="D4618" s="14" t="s">
        <v>21587</v>
      </c>
      <c r="E4618" s="14" t="s">
        <v>21588</v>
      </c>
      <c r="F4618" s="14" t="s">
        <v>921</v>
      </c>
      <c r="G4618" s="26">
        <v>43373</v>
      </c>
      <c r="H4618" s="14">
        <v>2012</v>
      </c>
      <c r="I4618" s="14" t="s">
        <v>367</v>
      </c>
      <c r="J4618" s="14" t="s">
        <v>1386</v>
      </c>
      <c r="K4618" s="14" t="s">
        <v>982</v>
      </c>
      <c r="L4618" s="14" t="s">
        <v>21589</v>
      </c>
      <c r="M4618" s="14">
        <f t="shared" si="576"/>
        <v>2018</v>
      </c>
      <c r="N4618" s="14">
        <f t="shared" si="577"/>
        <v>9</v>
      </c>
      <c r="O4618" s="14" t="str">
        <f>IFERROR(VLOOKUP(I4618,Lists!$F$2:$G$16,2,FALSE()),"Not Rated")</f>
        <v>Older Kids</v>
      </c>
      <c r="P4618" s="14">
        <f t="shared" si="578"/>
        <v>107</v>
      </c>
      <c r="Q4618" s="14" t="str">
        <f t="shared" si="579"/>
        <v>United States</v>
      </c>
      <c r="R4618" s="14" t="str">
        <f t="shared" si="580"/>
        <v>|United States|United Kingdom|</v>
      </c>
      <c r="S4618" s="14" t="str">
        <f t="shared" si="581"/>
        <v>|Children &amp; Family Movies|Dramas|</v>
      </c>
      <c r="T4618" s="14" t="str">
        <f t="shared" si="582"/>
        <v>|Ken Kwapis|</v>
      </c>
      <c r="U4618" s="14" t="str">
        <f t="shared" si="583"/>
        <v>|Drew Barrymore|John Krasinski|Kristen Bell|Dermot Mulroney|Tim Blake Nelson|Vinessa Shaw|Ted Danson|Stephen Root|Rob Riggle|Michael Gaston|</v>
      </c>
    </row>
    <row r="4619" spans="1:21">
      <c r="A4619" s="14" t="s">
        <v>21590</v>
      </c>
      <c r="B4619" s="14" t="s">
        <v>48</v>
      </c>
      <c r="C4619" s="14" t="s">
        <v>21591</v>
      </c>
      <c r="D4619" s="14" t="s">
        <v>21592</v>
      </c>
      <c r="E4619" s="14" t="s">
        <v>21593</v>
      </c>
      <c r="F4619" s="14" t="s">
        <v>133</v>
      </c>
      <c r="G4619" s="26">
        <v>43372</v>
      </c>
      <c r="H4619" s="14">
        <v>2018</v>
      </c>
      <c r="I4619" s="14" t="s">
        <v>360</v>
      </c>
      <c r="J4619" s="14" t="s">
        <v>580</v>
      </c>
      <c r="K4619" s="14" t="s">
        <v>444</v>
      </c>
      <c r="L4619" s="14" t="s">
        <v>21594</v>
      </c>
      <c r="M4619" s="14">
        <f t="shared" si="576"/>
        <v>2018</v>
      </c>
      <c r="N4619" s="14">
        <f t="shared" si="577"/>
        <v>9</v>
      </c>
      <c r="O4619" s="14" t="str">
        <f>IFERROR(VLOOKUP(I4619,Lists!$F$2:$G$16,2,FALSE()),"Not Rated")</f>
        <v>Adults</v>
      </c>
      <c r="P4619" s="14">
        <f t="shared" si="578"/>
        <v>111</v>
      </c>
      <c r="Q4619" s="14" t="str">
        <f t="shared" si="579"/>
        <v>Brazil</v>
      </c>
      <c r="R4619" s="14" t="str">
        <f t="shared" si="580"/>
        <v>|Brazil|</v>
      </c>
      <c r="S4619" s="14" t="str">
        <f t="shared" si="581"/>
        <v>|Dramas|Independent Movies|International Movies|</v>
      </c>
      <c r="T4619" s="14" t="str">
        <f t="shared" si="582"/>
        <v>|Monique Gardenberg|</v>
      </c>
      <c r="U4619" s="14" t="str">
        <f t="shared" si="583"/>
        <v>|Júlio Andrade|Lee Taylor|Hermila Guedes|Julia Konrad|Erasmo Carlos|Marjorie Estiano|Seu Jorge|Jaloo|Felipe Abib|Humberto Carrão|Malu Galli|</v>
      </c>
    </row>
    <row r="4620" spans="1:21">
      <c r="A4620" s="14" t="s">
        <v>21595</v>
      </c>
      <c r="B4620" s="14" t="s">
        <v>48</v>
      </c>
      <c r="C4620" s="14" t="s">
        <v>21596</v>
      </c>
      <c r="D4620" s="14" t="s">
        <v>21597</v>
      </c>
      <c r="E4620" s="14" t="s">
        <v>21598</v>
      </c>
      <c r="F4620" s="14" t="s">
        <v>126</v>
      </c>
      <c r="G4620" s="26">
        <v>43371</v>
      </c>
      <c r="H4620" s="14">
        <v>2018</v>
      </c>
      <c r="I4620" s="14" t="s">
        <v>360</v>
      </c>
      <c r="J4620" s="14" t="s">
        <v>2213</v>
      </c>
      <c r="K4620" s="14" t="s">
        <v>11758</v>
      </c>
      <c r="L4620" s="14" t="s">
        <v>21599</v>
      </c>
      <c r="M4620" s="14">
        <f t="shared" si="576"/>
        <v>2018</v>
      </c>
      <c r="N4620" s="14">
        <f t="shared" si="577"/>
        <v>9</v>
      </c>
      <c r="O4620" s="14" t="str">
        <f>IFERROR(VLOOKUP(I4620,Lists!$F$2:$G$16,2,FALSE()),"Not Rated")</f>
        <v>Adults</v>
      </c>
      <c r="P4620" s="14">
        <f t="shared" si="578"/>
        <v>130</v>
      </c>
      <c r="Q4620" s="14" t="str">
        <f t="shared" si="579"/>
        <v>China</v>
      </c>
      <c r="R4620" s="14" t="str">
        <f t="shared" si="580"/>
        <v>|China|</v>
      </c>
      <c r="S4620" s="14" t="str">
        <f t="shared" si="581"/>
        <v>|Action &amp; Adventure|International Movies|Sci-Fi &amp; Fantasy|</v>
      </c>
      <c r="T4620" s="14" t="str">
        <f t="shared" si="582"/>
        <v>|Han Yan|</v>
      </c>
      <c r="U4620" s="14" t="str">
        <f t="shared" si="583"/>
        <v>|Li Yi Feng|Zhou Dongyu|Michael Douglas|Bingkun Cao|Ge Wang|Keanu Chi|Zhang Jungyi|Yijuan Li|Su Ke|</v>
      </c>
    </row>
    <row r="4621" spans="1:21">
      <c r="A4621" s="14" t="s">
        <v>21600</v>
      </c>
      <c r="B4621" s="14" t="s">
        <v>48</v>
      </c>
      <c r="C4621" s="14" t="s">
        <v>21601</v>
      </c>
      <c r="D4621" s="14" t="s">
        <v>21602</v>
      </c>
      <c r="E4621" s="14" t="s">
        <v>21603</v>
      </c>
      <c r="F4621" s="14" t="s">
        <v>115</v>
      </c>
      <c r="G4621" s="26">
        <v>43371</v>
      </c>
      <c r="H4621" s="14">
        <v>2018</v>
      </c>
      <c r="I4621" s="14" t="s">
        <v>360</v>
      </c>
      <c r="J4621" s="14" t="s">
        <v>3165</v>
      </c>
      <c r="K4621" s="14" t="s">
        <v>625</v>
      </c>
      <c r="L4621" s="14" t="s">
        <v>21604</v>
      </c>
      <c r="M4621" s="14">
        <f t="shared" si="576"/>
        <v>2018</v>
      </c>
      <c r="N4621" s="14">
        <f t="shared" si="577"/>
        <v>9</v>
      </c>
      <c r="O4621" s="14" t="str">
        <f>IFERROR(VLOOKUP(I4621,Lists!$F$2:$G$16,2,FALSE()),"Not Rated")</f>
        <v>Adults</v>
      </c>
      <c r="P4621" s="14">
        <f t="shared" si="578"/>
        <v>126</v>
      </c>
      <c r="Q4621" s="14" t="str">
        <f t="shared" si="579"/>
        <v>United States</v>
      </c>
      <c r="R4621" s="14" t="str">
        <f t="shared" si="580"/>
        <v>|United States|</v>
      </c>
      <c r="S4621" s="14" t="str">
        <f t="shared" si="581"/>
        <v>|Action &amp; Adventure|Dramas|</v>
      </c>
      <c r="T4621" s="14" t="str">
        <f t="shared" si="582"/>
        <v>|Jeremy Saulnier|</v>
      </c>
      <c r="U4621" s="14" t="str">
        <f t="shared" si="583"/>
        <v>|Jeffrey Wright|Alexander Skarsgård|James Badge Dale|Riley Keough|Julian Black Antelope|Tantoo Cardinal|Macon Blair|Jonathan Whitesell|Peter McRobbie|</v>
      </c>
    </row>
    <row r="4622" spans="1:21">
      <c r="A4622" s="14" t="s">
        <v>21605</v>
      </c>
      <c r="B4622" s="14" t="s">
        <v>48</v>
      </c>
      <c r="C4622" s="14" t="s">
        <v>21606</v>
      </c>
      <c r="D4622" s="14" t="s">
        <v>21607</v>
      </c>
      <c r="E4622" s="14" t="s">
        <v>117</v>
      </c>
      <c r="F4622" s="14" t="s">
        <v>115</v>
      </c>
      <c r="G4622" s="26">
        <v>43371</v>
      </c>
      <c r="H4622" s="14">
        <v>2018</v>
      </c>
      <c r="I4622" s="14" t="s">
        <v>361</v>
      </c>
      <c r="J4622" s="14" t="s">
        <v>6181</v>
      </c>
      <c r="K4622" s="14" t="s">
        <v>247</v>
      </c>
      <c r="L4622" s="14" t="s">
        <v>21608</v>
      </c>
      <c r="M4622" s="14">
        <f t="shared" si="576"/>
        <v>2018</v>
      </c>
      <c r="N4622" s="14">
        <f t="shared" si="577"/>
        <v>9</v>
      </c>
      <c r="O4622" s="14" t="str">
        <f>IFERROR(VLOOKUP(I4622,Lists!$F$2:$G$16,2,FALSE()),"Not Rated")</f>
        <v>Teens</v>
      </c>
      <c r="P4622" s="14">
        <f t="shared" si="578"/>
        <v>24</v>
      </c>
      <c r="Q4622" s="14" t="str">
        <f t="shared" si="579"/>
        <v>United States</v>
      </c>
      <c r="R4622" s="14" t="str">
        <f t="shared" si="580"/>
        <v>|United States|</v>
      </c>
      <c r="S4622" s="14" t="str">
        <f t="shared" si="581"/>
        <v>|Documentaries|</v>
      </c>
      <c r="T4622" s="14" t="str">
        <f t="shared" si="582"/>
        <v>|Kim A. Snyder|</v>
      </c>
      <c r="U4622" s="14" t="str">
        <f t="shared" si="583"/>
        <v>|Unknown|</v>
      </c>
    </row>
    <row r="4623" spans="1:21">
      <c r="A4623" s="14" t="s">
        <v>21609</v>
      </c>
      <c r="B4623" s="14" t="s">
        <v>49</v>
      </c>
      <c r="C4623" s="14" t="s">
        <v>21610</v>
      </c>
      <c r="D4623" s="14" t="s">
        <v>117</v>
      </c>
      <c r="E4623" s="14" t="s">
        <v>117</v>
      </c>
      <c r="F4623" s="14" t="s">
        <v>115</v>
      </c>
      <c r="G4623" s="26">
        <v>43371</v>
      </c>
      <c r="H4623" s="14">
        <v>2018</v>
      </c>
      <c r="I4623" s="14" t="s">
        <v>360</v>
      </c>
      <c r="J4623" s="14" t="s">
        <v>105</v>
      </c>
      <c r="K4623" s="14" t="s">
        <v>3736</v>
      </c>
      <c r="L4623" s="14" t="s">
        <v>21611</v>
      </c>
      <c r="M4623" s="14">
        <f t="shared" si="576"/>
        <v>2018</v>
      </c>
      <c r="N4623" s="14">
        <f t="shared" si="577"/>
        <v>9</v>
      </c>
      <c r="O4623" s="14" t="str">
        <f>IFERROR(VLOOKUP(I4623,Lists!$F$2:$G$16,2,FALSE()),"Not Rated")</f>
        <v>Adults</v>
      </c>
      <c r="P4623" s="14">
        <f t="shared" si="578"/>
        <v>1</v>
      </c>
      <c r="Q4623" s="14" t="str">
        <f t="shared" si="579"/>
        <v>United States</v>
      </c>
      <c r="R4623" s="14" t="str">
        <f t="shared" si="580"/>
        <v>|United States|</v>
      </c>
      <c r="S4623" s="14" t="str">
        <f t="shared" si="581"/>
        <v>|International TV Shows|Reality TV|Spanish-Language TV Shows|</v>
      </c>
      <c r="T4623" s="14" t="str">
        <f t="shared" si="582"/>
        <v>|Unknown|</v>
      </c>
      <c r="U4623" s="14" t="str">
        <f t="shared" si="583"/>
        <v>|Unknown|</v>
      </c>
    </row>
    <row r="4624" spans="1:21">
      <c r="A4624" s="14" t="s">
        <v>21612</v>
      </c>
      <c r="B4624" s="14" t="s">
        <v>49</v>
      </c>
      <c r="C4624" s="14" t="s">
        <v>21613</v>
      </c>
      <c r="D4624" s="14" t="s">
        <v>117</v>
      </c>
      <c r="E4624" s="14" t="s">
        <v>21614</v>
      </c>
      <c r="F4624" s="14" t="s">
        <v>119</v>
      </c>
      <c r="G4624" s="26">
        <v>43371</v>
      </c>
      <c r="H4624" s="14">
        <v>2018</v>
      </c>
      <c r="I4624" s="14" t="s">
        <v>365</v>
      </c>
      <c r="J4624" s="14" t="s">
        <v>106</v>
      </c>
      <c r="K4624" s="14" t="s">
        <v>256</v>
      </c>
      <c r="L4624" s="14" t="s">
        <v>21615</v>
      </c>
      <c r="M4624" s="14">
        <f t="shared" si="576"/>
        <v>2018</v>
      </c>
      <c r="N4624" s="14">
        <f t="shared" si="577"/>
        <v>9</v>
      </c>
      <c r="O4624" s="14" t="str">
        <f>IFERROR(VLOOKUP(I4624,Lists!$F$2:$G$16,2,FALSE()),"Not Rated")</f>
        <v>Kids</v>
      </c>
      <c r="P4624" s="14">
        <f t="shared" si="578"/>
        <v>2</v>
      </c>
      <c r="Q4624" s="14" t="str">
        <f t="shared" si="579"/>
        <v>Canada</v>
      </c>
      <c r="R4624" s="14" t="str">
        <f t="shared" si="580"/>
        <v>|Canada|</v>
      </c>
      <c r="S4624" s="14" t="str">
        <f t="shared" si="581"/>
        <v>|Kids' TV|</v>
      </c>
      <c r="T4624" s="14" t="str">
        <f t="shared" si="582"/>
        <v>|Unknown|</v>
      </c>
      <c r="U4624" s="14" t="str">
        <f t="shared" si="583"/>
        <v>|Ty Wood|Sydney Scotia|Ajay Friese|Gabriel Darku|Hannah Vandenbygaart|Timothy E. Brummund|Bob Frazer|Octavian Kaul|Nicholas Lea|Kirsten Robek|Alex Zahara|</v>
      </c>
    </row>
    <row r="4625" spans="1:21">
      <c r="A4625" s="14" t="s">
        <v>21616</v>
      </c>
      <c r="B4625" s="14" t="s">
        <v>49</v>
      </c>
      <c r="C4625" s="14" t="s">
        <v>21617</v>
      </c>
      <c r="D4625" s="14" t="s">
        <v>117</v>
      </c>
      <c r="E4625" s="14" t="s">
        <v>21618</v>
      </c>
      <c r="F4625" s="14" t="s">
        <v>13659</v>
      </c>
      <c r="G4625" s="26">
        <v>43371</v>
      </c>
      <c r="H4625" s="14">
        <v>2018</v>
      </c>
      <c r="I4625" s="14" t="s">
        <v>365</v>
      </c>
      <c r="J4625" s="14" t="s">
        <v>107</v>
      </c>
      <c r="K4625" s="14" t="s">
        <v>617</v>
      </c>
      <c r="L4625" s="14" t="s">
        <v>21619</v>
      </c>
      <c r="M4625" s="14">
        <f t="shared" si="576"/>
        <v>2018</v>
      </c>
      <c r="N4625" s="14">
        <f t="shared" si="577"/>
        <v>9</v>
      </c>
      <c r="O4625" s="14" t="str">
        <f>IFERROR(VLOOKUP(I4625,Lists!$F$2:$G$16,2,FALSE()),"Not Rated")</f>
        <v>Kids</v>
      </c>
      <c r="P4625" s="14">
        <f t="shared" si="578"/>
        <v>3</v>
      </c>
      <c r="Q4625" s="14" t="str">
        <f t="shared" si="579"/>
        <v>South Korea</v>
      </c>
      <c r="R4625" s="14" t="str">
        <f t="shared" si="580"/>
        <v>|South Korea|United States|</v>
      </c>
      <c r="S4625" s="14" t="str">
        <f t="shared" si="581"/>
        <v>|Kids' TV|TV Comedies|</v>
      </c>
      <c r="T4625" s="14" t="str">
        <f t="shared" si="582"/>
        <v>|Unknown|</v>
      </c>
      <c r="U4625" s="14" t="str">
        <f t="shared" si="583"/>
        <v>|Justin Long|Ashley Tisdale|Jonathan Banks|Chris Diamantopoulos|Bobcat Goldthwait|Richard Steven Horvitz|Norm MacDonald|Daniel Middleton|Catherine O'Hara|Parker Posey|Jonny Rees|Jason Ritter|Susan Sarandon|Harland Williams|Daniel Wu|Dee Bradley Baker|Chris Cox|Jim Cummings|Felicia Day|John DiMaggio|Grey Griffin|</v>
      </c>
    </row>
    <row r="4626" spans="1:21">
      <c r="A4626" s="14" t="s">
        <v>21620</v>
      </c>
      <c r="B4626" s="14" t="s">
        <v>48</v>
      </c>
      <c r="C4626" s="14" t="s">
        <v>21621</v>
      </c>
      <c r="D4626" s="14" t="s">
        <v>17794</v>
      </c>
      <c r="E4626" s="14" t="s">
        <v>21622</v>
      </c>
      <c r="F4626" s="14" t="s">
        <v>136</v>
      </c>
      <c r="G4626" s="26">
        <v>43371</v>
      </c>
      <c r="H4626" s="14">
        <v>2018</v>
      </c>
      <c r="I4626" s="14" t="s">
        <v>360</v>
      </c>
      <c r="J4626" s="14" t="s">
        <v>1096</v>
      </c>
      <c r="K4626" s="14" t="s">
        <v>1537</v>
      </c>
      <c r="L4626" s="14" t="s">
        <v>21623</v>
      </c>
      <c r="M4626" s="14">
        <f t="shared" si="576"/>
        <v>2018</v>
      </c>
      <c r="N4626" s="14">
        <f t="shared" si="577"/>
        <v>9</v>
      </c>
      <c r="O4626" s="14" t="str">
        <f>IFERROR(VLOOKUP(I4626,Lists!$F$2:$G$16,2,FALSE()),"Not Rated")</f>
        <v>Adults</v>
      </c>
      <c r="P4626" s="14">
        <f t="shared" si="578"/>
        <v>108</v>
      </c>
      <c r="Q4626" s="14" t="str">
        <f t="shared" si="579"/>
        <v>Indonesia</v>
      </c>
      <c r="R4626" s="14" t="str">
        <f t="shared" si="580"/>
        <v>|Indonesia|</v>
      </c>
      <c r="S4626" s="14" t="str">
        <f t="shared" si="581"/>
        <v>|Horror Movies|International Movies|</v>
      </c>
      <c r="T4626" s="14" t="str">
        <f t="shared" si="582"/>
        <v>|Rocky Soraya|</v>
      </c>
      <c r="U4626" s="14" t="str">
        <f t="shared" si="583"/>
        <v>|Jessica Mila|Denny Sumargo|Citra Prima|Bianca Hello|Epy Kusnandar|Anita Hara|Derry Drajat|Voke Victoria|Shofia Shireen|Afdhal Yusman|</v>
      </c>
    </row>
    <row r="4627" spans="1:21">
      <c r="A4627" s="14" t="s">
        <v>21624</v>
      </c>
      <c r="B4627" s="14" t="s">
        <v>48</v>
      </c>
      <c r="C4627" s="14" t="s">
        <v>21625</v>
      </c>
      <c r="D4627" s="14" t="s">
        <v>21626</v>
      </c>
      <c r="E4627" s="14" t="s">
        <v>117</v>
      </c>
      <c r="F4627" s="14" t="s">
        <v>122</v>
      </c>
      <c r="G4627" s="26">
        <v>43371</v>
      </c>
      <c r="H4627" s="14">
        <v>2018</v>
      </c>
      <c r="I4627" s="14" t="s">
        <v>360</v>
      </c>
      <c r="J4627" s="14" t="s">
        <v>962</v>
      </c>
      <c r="K4627" s="14" t="s">
        <v>496</v>
      </c>
      <c r="L4627" s="14" t="s">
        <v>21627</v>
      </c>
      <c r="M4627" s="14">
        <f t="shared" si="576"/>
        <v>2018</v>
      </c>
      <c r="N4627" s="14">
        <f t="shared" si="577"/>
        <v>9</v>
      </c>
      <c r="O4627" s="14" t="str">
        <f>IFERROR(VLOOKUP(I4627,Lists!$F$2:$G$16,2,FALSE()),"Not Rated")</f>
        <v>Adults</v>
      </c>
      <c r="P4627" s="14">
        <f t="shared" si="578"/>
        <v>117</v>
      </c>
      <c r="Q4627" s="14" t="str">
        <f t="shared" si="579"/>
        <v>Spain</v>
      </c>
      <c r="R4627" s="14" t="str">
        <f t="shared" si="580"/>
        <v>|Spain|</v>
      </c>
      <c r="S4627" s="14" t="str">
        <f t="shared" si="581"/>
        <v>|Documentaries|International Movies|</v>
      </c>
      <c r="T4627" s="14" t="str">
        <f t="shared" si="582"/>
        <v>|Álvaro Longoria|Gerardo Olivares|</v>
      </c>
      <c r="U4627" s="14" t="str">
        <f t="shared" si="583"/>
        <v>|Unknown|</v>
      </c>
    </row>
    <row r="4628" spans="1:21">
      <c r="A4628" s="14" t="s">
        <v>21628</v>
      </c>
      <c r="B4628" s="14" t="s">
        <v>48</v>
      </c>
      <c r="C4628" s="14" t="s">
        <v>21629</v>
      </c>
      <c r="D4628" s="14" t="s">
        <v>21630</v>
      </c>
      <c r="E4628" s="14" t="s">
        <v>21631</v>
      </c>
      <c r="F4628" s="14" t="s">
        <v>916</v>
      </c>
      <c r="G4628" s="26">
        <v>43365</v>
      </c>
      <c r="H4628" s="14">
        <v>2018</v>
      </c>
      <c r="I4628" s="14" t="s">
        <v>360</v>
      </c>
      <c r="J4628" s="14" t="s">
        <v>1247</v>
      </c>
      <c r="K4628" s="14" t="s">
        <v>4766</v>
      </c>
      <c r="L4628" s="14" t="s">
        <v>21632</v>
      </c>
      <c r="M4628" s="14">
        <f t="shared" si="576"/>
        <v>2018</v>
      </c>
      <c r="N4628" s="14">
        <f t="shared" si="577"/>
        <v>9</v>
      </c>
      <c r="O4628" s="14" t="str">
        <f>IFERROR(VLOOKUP(I4628,Lists!$F$2:$G$16,2,FALSE()),"Not Rated")</f>
        <v>Adults</v>
      </c>
      <c r="P4628" s="14">
        <f t="shared" si="578"/>
        <v>101</v>
      </c>
      <c r="Q4628" s="14" t="str">
        <f t="shared" si="579"/>
        <v>United Kingdom</v>
      </c>
      <c r="R4628" s="14" t="str">
        <f t="shared" si="580"/>
        <v>|United Kingdom|United States|</v>
      </c>
      <c r="S4628" s="14" t="str">
        <f t="shared" si="581"/>
        <v>|Independent Movies|International Movies|Thrillers|</v>
      </c>
      <c r="T4628" s="14" t="str">
        <f t="shared" si="582"/>
        <v>|Anthony Byrne|</v>
      </c>
      <c r="U4628" s="14" t="str">
        <f t="shared" si="583"/>
        <v>|Natalie Dormer|Ed Skrein|Emily Ratajkowski|Neil Maskell|Jan Bijvoet|James Cosmo|Joely Richardson|</v>
      </c>
    </row>
    <row r="4629" spans="1:21">
      <c r="A4629" s="14" t="s">
        <v>21633</v>
      </c>
      <c r="B4629" s="14" t="s">
        <v>49</v>
      </c>
      <c r="C4629" s="14" t="s">
        <v>21634</v>
      </c>
      <c r="D4629" s="14" t="s">
        <v>117</v>
      </c>
      <c r="E4629" s="14" t="s">
        <v>117</v>
      </c>
      <c r="F4629" s="14" t="s">
        <v>117</v>
      </c>
      <c r="G4629" s="26">
        <v>43364</v>
      </c>
      <c r="H4629" s="14">
        <v>2018</v>
      </c>
      <c r="I4629" s="14" t="s">
        <v>360</v>
      </c>
      <c r="J4629" s="14" t="s">
        <v>105</v>
      </c>
      <c r="K4629" s="14" t="s">
        <v>21635</v>
      </c>
      <c r="L4629" s="14" t="s">
        <v>21636</v>
      </c>
      <c r="M4629" s="14">
        <f t="shared" si="576"/>
        <v>2018</v>
      </c>
      <c r="N4629" s="14">
        <f t="shared" si="577"/>
        <v>9</v>
      </c>
      <c r="O4629" s="14" t="str">
        <f>IFERROR(VLOOKUP(I4629,Lists!$F$2:$G$16,2,FALSE()),"Not Rated")</f>
        <v>Adults</v>
      </c>
      <c r="P4629" s="14">
        <f t="shared" si="578"/>
        <v>1</v>
      </c>
      <c r="Q4629" s="14" t="str">
        <f t="shared" si="579"/>
        <v>Unknown</v>
      </c>
      <c r="R4629" s="14" t="str">
        <f t="shared" si="580"/>
        <v>|Unknown|</v>
      </c>
      <c r="S4629" s="14" t="str">
        <f t="shared" si="581"/>
        <v>|Reality TV|Science &amp; Nature TV|TV Action &amp; Adventure|</v>
      </c>
      <c r="T4629" s="14" t="str">
        <f t="shared" si="582"/>
        <v>|Unknown|</v>
      </c>
      <c r="U4629" s="14" t="str">
        <f t="shared" si="583"/>
        <v>|Unknown|</v>
      </c>
    </row>
    <row r="4630" spans="1:21">
      <c r="A4630" s="14" t="s">
        <v>21637</v>
      </c>
      <c r="B4630" s="14" t="s">
        <v>49</v>
      </c>
      <c r="C4630" s="14" t="s">
        <v>21638</v>
      </c>
      <c r="D4630" s="14" t="s">
        <v>117</v>
      </c>
      <c r="E4630" s="14" t="s">
        <v>21639</v>
      </c>
      <c r="F4630" s="14" t="s">
        <v>121</v>
      </c>
      <c r="G4630" s="26">
        <v>43364</v>
      </c>
      <c r="H4630" s="14">
        <v>2018</v>
      </c>
      <c r="I4630" s="14" t="s">
        <v>361</v>
      </c>
      <c r="J4630" s="14" t="s">
        <v>105</v>
      </c>
      <c r="K4630" s="14" t="s">
        <v>822</v>
      </c>
      <c r="L4630" s="14" t="s">
        <v>21640</v>
      </c>
      <c r="M4630" s="14">
        <f t="shared" si="576"/>
        <v>2018</v>
      </c>
      <c r="N4630" s="14">
        <f t="shared" si="577"/>
        <v>9</v>
      </c>
      <c r="O4630" s="14" t="str">
        <f>IFERROR(VLOOKUP(I4630,Lists!$F$2:$G$16,2,FALSE()),"Not Rated")</f>
        <v>Teens</v>
      </c>
      <c r="P4630" s="14">
        <f t="shared" si="578"/>
        <v>1</v>
      </c>
      <c r="Q4630" s="14" t="str">
        <f t="shared" si="579"/>
        <v>Japan</v>
      </c>
      <c r="R4630" s="14" t="str">
        <f t="shared" si="580"/>
        <v>|Japan|</v>
      </c>
      <c r="S4630" s="14" t="str">
        <f t="shared" si="581"/>
        <v>|Anime Series|International TV Shows|</v>
      </c>
      <c r="T4630" s="14" t="str">
        <f t="shared" si="582"/>
        <v>|Unknown|</v>
      </c>
      <c r="U4630" s="14" t="str">
        <f t="shared" si="583"/>
        <v>|Misaki Kuno|Tomoyo Kurosawa|Maki Kawase|Satomi Arai|Kaori Nazuka|Romi Park|Yuki Kaji|Yukitoshi Tokumoto|Rie Kugimiya|Junichi Suwabe|Jouji Nakata|</v>
      </c>
    </row>
    <row r="4631" spans="1:21">
      <c r="A4631" s="14" t="s">
        <v>21641</v>
      </c>
      <c r="B4631" s="14" t="s">
        <v>49</v>
      </c>
      <c r="C4631" s="14" t="s">
        <v>21642</v>
      </c>
      <c r="D4631" s="14" t="s">
        <v>117</v>
      </c>
      <c r="E4631" s="14" t="s">
        <v>21643</v>
      </c>
      <c r="F4631" s="14" t="s">
        <v>115</v>
      </c>
      <c r="G4631" s="26">
        <v>43364</v>
      </c>
      <c r="H4631" s="14">
        <v>2018</v>
      </c>
      <c r="I4631" s="14" t="s">
        <v>360</v>
      </c>
      <c r="J4631" s="14" t="s">
        <v>105</v>
      </c>
      <c r="K4631" s="14" t="s">
        <v>21644</v>
      </c>
      <c r="L4631" s="14" t="s">
        <v>21645</v>
      </c>
      <c r="M4631" s="14">
        <f t="shared" si="576"/>
        <v>2018</v>
      </c>
      <c r="N4631" s="14">
        <f t="shared" si="577"/>
        <v>9</v>
      </c>
      <c r="O4631" s="14" t="str">
        <f>IFERROR(VLOOKUP(I4631,Lists!$F$2:$G$16,2,FALSE()),"Not Rated")</f>
        <v>Adults</v>
      </c>
      <c r="P4631" s="14">
        <f t="shared" si="578"/>
        <v>1</v>
      </c>
      <c r="Q4631" s="14" t="str">
        <f t="shared" si="579"/>
        <v>United States</v>
      </c>
      <c r="R4631" s="14" t="str">
        <f t="shared" si="580"/>
        <v>|United States|</v>
      </c>
      <c r="S4631" s="14" t="str">
        <f t="shared" si="581"/>
        <v>|TV Comedies|TV Dramas|TV Mysteries|</v>
      </c>
      <c r="T4631" s="14" t="str">
        <f t="shared" si="582"/>
        <v>|Unknown|</v>
      </c>
      <c r="U4631" s="14" t="str">
        <f t="shared" si="583"/>
        <v>|Emma Stone|Jonah Hill|Justin Theroux|Sally Field|Gabriel Byrne|Sonoya Mizuno|Julia Garner|Billy Magnussen|Jemima Kirke|</v>
      </c>
    </row>
    <row r="4632" spans="1:21">
      <c r="A4632" s="14" t="s">
        <v>21646</v>
      </c>
      <c r="B4632" s="14" t="s">
        <v>48</v>
      </c>
      <c r="C4632" s="14" t="s">
        <v>21647</v>
      </c>
      <c r="D4632" s="14" t="s">
        <v>21648</v>
      </c>
      <c r="E4632" s="14" t="s">
        <v>21649</v>
      </c>
      <c r="F4632" s="14" t="s">
        <v>115</v>
      </c>
      <c r="G4632" s="26">
        <v>43364</v>
      </c>
      <c r="H4632" s="14">
        <v>2018</v>
      </c>
      <c r="I4632" s="14" t="s">
        <v>360</v>
      </c>
      <c r="J4632" s="14" t="s">
        <v>639</v>
      </c>
      <c r="K4632" s="14" t="s">
        <v>927</v>
      </c>
      <c r="L4632" s="14" t="s">
        <v>21650</v>
      </c>
      <c r="M4632" s="14">
        <f t="shared" si="576"/>
        <v>2018</v>
      </c>
      <c r="N4632" s="14">
        <f t="shared" si="577"/>
        <v>9</v>
      </c>
      <c r="O4632" s="14" t="str">
        <f>IFERROR(VLOOKUP(I4632,Lists!$F$2:$G$16,2,FALSE()),"Not Rated")</f>
        <v>Adults</v>
      </c>
      <c r="P4632" s="14">
        <f t="shared" si="578"/>
        <v>124</v>
      </c>
      <c r="Q4632" s="14" t="str">
        <f t="shared" si="579"/>
        <v>United States</v>
      </c>
      <c r="R4632" s="14" t="str">
        <f t="shared" si="580"/>
        <v>|United States|</v>
      </c>
      <c r="S4632" s="14" t="str">
        <f t="shared" si="581"/>
        <v>|Documentaries|Music &amp; Musicals|</v>
      </c>
      <c r="T4632" s="14" t="str">
        <f t="shared" si="582"/>
        <v>|Rashida Jones|Alan Hicks|</v>
      </c>
      <c r="U4632" s="14" t="str">
        <f t="shared" si="583"/>
        <v>|Quincy Jones|</v>
      </c>
    </row>
    <row r="4633" spans="1:21">
      <c r="A4633" s="14" t="s">
        <v>21651</v>
      </c>
      <c r="B4633" s="14" t="s">
        <v>48</v>
      </c>
      <c r="C4633" s="14" t="s">
        <v>21652</v>
      </c>
      <c r="D4633" s="14" t="s">
        <v>117</v>
      </c>
      <c r="E4633" s="14" t="s">
        <v>21653</v>
      </c>
      <c r="F4633" s="14" t="s">
        <v>133</v>
      </c>
      <c r="G4633" s="26">
        <v>43364</v>
      </c>
      <c r="H4633" s="14">
        <v>2018</v>
      </c>
      <c r="I4633" s="14" t="s">
        <v>360</v>
      </c>
      <c r="J4633" s="14" t="s">
        <v>1102</v>
      </c>
      <c r="K4633" s="14" t="s">
        <v>261</v>
      </c>
      <c r="L4633" s="14" t="s">
        <v>21654</v>
      </c>
      <c r="M4633" s="14">
        <f t="shared" si="576"/>
        <v>2018</v>
      </c>
      <c r="N4633" s="14">
        <f t="shared" si="577"/>
        <v>9</v>
      </c>
      <c r="O4633" s="14" t="str">
        <f>IFERROR(VLOOKUP(I4633,Lists!$F$2:$G$16,2,FALSE()),"Not Rated")</f>
        <v>Adults</v>
      </c>
      <c r="P4633" s="14">
        <f t="shared" si="578"/>
        <v>63</v>
      </c>
      <c r="Q4633" s="14" t="str">
        <f t="shared" si="579"/>
        <v>Brazil</v>
      </c>
      <c r="R4633" s="14" t="str">
        <f t="shared" si="580"/>
        <v>|Brazil|</v>
      </c>
      <c r="S4633" s="14" t="str">
        <f t="shared" si="581"/>
        <v>|Stand-Up Comedy|</v>
      </c>
      <c r="T4633" s="14" t="str">
        <f t="shared" si="582"/>
        <v>|Unknown|</v>
      </c>
      <c r="U4633" s="14" t="str">
        <f t="shared" si="583"/>
        <v>|Rafinha Bastos|</v>
      </c>
    </row>
    <row r="4634" spans="1:21">
      <c r="A4634" s="14" t="s">
        <v>21655</v>
      </c>
      <c r="B4634" s="14" t="s">
        <v>49</v>
      </c>
      <c r="C4634" s="14" t="s">
        <v>21656</v>
      </c>
      <c r="D4634" s="14" t="s">
        <v>117</v>
      </c>
      <c r="E4634" s="14" t="s">
        <v>21657</v>
      </c>
      <c r="F4634" s="14" t="s">
        <v>115</v>
      </c>
      <c r="G4634" s="26">
        <v>43364</v>
      </c>
      <c r="H4634" s="14">
        <v>2018</v>
      </c>
      <c r="I4634" s="14" t="s">
        <v>361</v>
      </c>
      <c r="J4634" s="14" t="s">
        <v>105</v>
      </c>
      <c r="K4634" s="14" t="s">
        <v>851</v>
      </c>
      <c r="L4634" s="14" t="s">
        <v>21658</v>
      </c>
      <c r="M4634" s="14">
        <f t="shared" si="576"/>
        <v>2018</v>
      </c>
      <c r="N4634" s="14">
        <f t="shared" si="577"/>
        <v>9</v>
      </c>
      <c r="O4634" s="14" t="str">
        <f>IFERROR(VLOOKUP(I4634,Lists!$F$2:$G$16,2,FALSE()),"Not Rated")</f>
        <v>Teens</v>
      </c>
      <c r="P4634" s="14">
        <f t="shared" si="578"/>
        <v>1</v>
      </c>
      <c r="Q4634" s="14" t="str">
        <f t="shared" si="579"/>
        <v>United States</v>
      </c>
      <c r="R4634" s="14" t="str">
        <f t="shared" si="580"/>
        <v>|United States|</v>
      </c>
      <c r="S4634" s="14" t="str">
        <f t="shared" si="581"/>
        <v>|Crime TV Shows|TV Comedies|TV Dramas|</v>
      </c>
      <c r="T4634" s="14" t="str">
        <f t="shared" si="582"/>
        <v>|Unknown|</v>
      </c>
      <c r="U4634" s="14" t="str">
        <f t="shared" si="583"/>
        <v>|Tony Danza|Josh Groban|Monica Barbaro|Isiah Whitlock Jr.|</v>
      </c>
    </row>
    <row r="4635" spans="1:21">
      <c r="A4635" s="14" t="s">
        <v>21659</v>
      </c>
      <c r="B4635" s="14" t="s">
        <v>49</v>
      </c>
      <c r="C4635" s="14" t="s">
        <v>21660</v>
      </c>
      <c r="D4635" s="14" t="s">
        <v>117</v>
      </c>
      <c r="E4635" s="14" t="s">
        <v>21661</v>
      </c>
      <c r="F4635" s="14" t="s">
        <v>121</v>
      </c>
      <c r="G4635" s="26">
        <v>43363</v>
      </c>
      <c r="H4635" s="14">
        <v>2014</v>
      </c>
      <c r="I4635" s="14" t="s">
        <v>362</v>
      </c>
      <c r="J4635" s="14" t="s">
        <v>105</v>
      </c>
      <c r="K4635" s="14" t="s">
        <v>822</v>
      </c>
      <c r="L4635" s="14" t="s">
        <v>21662</v>
      </c>
      <c r="M4635" s="14">
        <f t="shared" si="576"/>
        <v>2018</v>
      </c>
      <c r="N4635" s="14">
        <f t="shared" si="577"/>
        <v>9</v>
      </c>
      <c r="O4635" s="14" t="str">
        <f>IFERROR(VLOOKUP(I4635,Lists!$F$2:$G$16,2,FALSE()),"Not Rated")</f>
        <v>Older Kids</v>
      </c>
      <c r="P4635" s="14">
        <f t="shared" si="578"/>
        <v>1</v>
      </c>
      <c r="Q4635" s="14" t="str">
        <f t="shared" si="579"/>
        <v>Japan</v>
      </c>
      <c r="R4635" s="14" t="str">
        <f t="shared" si="580"/>
        <v>|Japan|</v>
      </c>
      <c r="S4635" s="14" t="str">
        <f t="shared" si="581"/>
        <v>|Anime Series|International TV Shows|</v>
      </c>
      <c r="T4635" s="14" t="str">
        <f t="shared" si="582"/>
        <v>|Unknown|</v>
      </c>
      <c r="U4635" s="14" t="str">
        <f t="shared" si="583"/>
        <v>|Kouki Uchiyama|Ayumi Fujimura|Hiro Shimono|Haruka Tomatsu|Daisuke Namikawa|Megumi Toyoguchi|Yuhko Kaida|Shuichi Ikeda|Tetsuya Kakihara|</v>
      </c>
    </row>
    <row r="4636" spans="1:21">
      <c r="A4636" s="14" t="s">
        <v>21663</v>
      </c>
      <c r="B4636" s="14" t="s">
        <v>49</v>
      </c>
      <c r="C4636" s="14" t="s">
        <v>21664</v>
      </c>
      <c r="D4636" s="14" t="s">
        <v>117</v>
      </c>
      <c r="E4636" s="14" t="s">
        <v>21665</v>
      </c>
      <c r="F4636" s="14" t="s">
        <v>1963</v>
      </c>
      <c r="G4636" s="26">
        <v>43362</v>
      </c>
      <c r="H4636" s="14">
        <v>2016</v>
      </c>
      <c r="I4636" s="14" t="s">
        <v>365</v>
      </c>
      <c r="J4636" s="14" t="s">
        <v>105</v>
      </c>
      <c r="K4636" s="14" t="s">
        <v>256</v>
      </c>
      <c r="L4636" s="14" t="s">
        <v>21666</v>
      </c>
      <c r="M4636" s="14">
        <f t="shared" si="576"/>
        <v>2018</v>
      </c>
      <c r="N4636" s="14">
        <f t="shared" si="577"/>
        <v>9</v>
      </c>
      <c r="O4636" s="14" t="str">
        <f>IFERROR(VLOOKUP(I4636,Lists!$F$2:$G$16,2,FALSE()),"Not Rated")</f>
        <v>Kids</v>
      </c>
      <c r="P4636" s="14">
        <f t="shared" si="578"/>
        <v>1</v>
      </c>
      <c r="Q4636" s="14" t="str">
        <f t="shared" si="579"/>
        <v>Canada</v>
      </c>
      <c r="R4636" s="14" t="str">
        <f t="shared" si="580"/>
        <v>|Canada|United States|</v>
      </c>
      <c r="S4636" s="14" t="str">
        <f t="shared" si="581"/>
        <v>|Kids' TV|</v>
      </c>
      <c r="T4636" s="14" t="str">
        <f t="shared" si="582"/>
        <v>|Unknown|</v>
      </c>
      <c r="U4636" s="14" t="str">
        <f t="shared" si="583"/>
        <v>|Lacey Chabert|Elan Garfias|Maurice LaMarche|Jason Marsden|Shannon McKain|Steve Blum|Parvesh Cheena|D.C. Douglas|Imari Williams|LeVar Burton|Diamond White|</v>
      </c>
    </row>
    <row r="4637" spans="1:21">
      <c r="A4637" s="14" t="s">
        <v>21667</v>
      </c>
      <c r="B4637" s="14" t="s">
        <v>49</v>
      </c>
      <c r="C4637" s="14" t="s">
        <v>21668</v>
      </c>
      <c r="D4637" s="14" t="s">
        <v>117</v>
      </c>
      <c r="E4637" s="14" t="s">
        <v>21669</v>
      </c>
      <c r="F4637" s="14" t="s">
        <v>150</v>
      </c>
      <c r="G4637" s="26">
        <v>43358</v>
      </c>
      <c r="H4637" s="14">
        <v>2017</v>
      </c>
      <c r="I4637" s="14" t="s">
        <v>361</v>
      </c>
      <c r="J4637" s="14" t="s">
        <v>105</v>
      </c>
      <c r="K4637" s="14" t="s">
        <v>1470</v>
      </c>
      <c r="L4637" s="14" t="s">
        <v>21670</v>
      </c>
      <c r="M4637" s="14">
        <f t="shared" si="576"/>
        <v>2018</v>
      </c>
      <c r="N4637" s="14">
        <f t="shared" si="577"/>
        <v>9</v>
      </c>
      <c r="O4637" s="14" t="str">
        <f>IFERROR(VLOOKUP(I4637,Lists!$F$2:$G$16,2,FALSE()),"Not Rated")</f>
        <v>Teens</v>
      </c>
      <c r="P4637" s="14">
        <f t="shared" si="578"/>
        <v>1</v>
      </c>
      <c r="Q4637" s="14" t="str">
        <f t="shared" si="579"/>
        <v>Lebanon</v>
      </c>
      <c r="R4637" s="14" t="str">
        <f t="shared" si="580"/>
        <v>|Lebanon|</v>
      </c>
      <c r="S4637" s="14" t="str">
        <f t="shared" si="581"/>
        <v>|Crime TV Shows|International TV Shows|TV Dramas|</v>
      </c>
      <c r="T4637" s="14" t="str">
        <f t="shared" si="582"/>
        <v>|Unknown|</v>
      </c>
      <c r="U4637" s="14" t="str">
        <f t="shared" si="583"/>
        <v>|Taim Hasan|Nadine Nassib Njeim|Abdo Chahine|Oweiss Mkhallalati|Mona Wassef|</v>
      </c>
    </row>
    <row r="4638" spans="1:21">
      <c r="A4638" s="14" t="s">
        <v>21671</v>
      </c>
      <c r="B4638" s="14" t="s">
        <v>49</v>
      </c>
      <c r="C4638" s="14" t="s">
        <v>21672</v>
      </c>
      <c r="D4638" s="14" t="s">
        <v>117</v>
      </c>
      <c r="E4638" s="14" t="s">
        <v>21673</v>
      </c>
      <c r="F4638" s="14" t="s">
        <v>115</v>
      </c>
      <c r="G4638" s="26">
        <v>43357</v>
      </c>
      <c r="H4638" s="14">
        <v>2018</v>
      </c>
      <c r="I4638" s="14" t="s">
        <v>360</v>
      </c>
      <c r="J4638" s="14" t="s">
        <v>106</v>
      </c>
      <c r="K4638" s="14" t="s">
        <v>21674</v>
      </c>
      <c r="L4638" s="14" t="s">
        <v>21675</v>
      </c>
      <c r="M4638" s="14">
        <f t="shared" si="576"/>
        <v>2018</v>
      </c>
      <c r="N4638" s="14">
        <f t="shared" si="577"/>
        <v>9</v>
      </c>
      <c r="O4638" s="14" t="str">
        <f>IFERROR(VLOOKUP(I4638,Lists!$F$2:$G$16,2,FALSE()),"Not Rated")</f>
        <v>Adults</v>
      </c>
      <c r="P4638" s="14">
        <f t="shared" si="578"/>
        <v>2</v>
      </c>
      <c r="Q4638" s="14" t="str">
        <f t="shared" si="579"/>
        <v>United States</v>
      </c>
      <c r="R4638" s="14" t="str">
        <f t="shared" si="580"/>
        <v>|United States|</v>
      </c>
      <c r="S4638" s="14" t="str">
        <f t="shared" si="581"/>
        <v>|Crime TV Shows|TV Comedies|Teen TV Shows|</v>
      </c>
      <c r="T4638" s="14" t="str">
        <f t="shared" si="582"/>
        <v>|Unknown|</v>
      </c>
      <c r="U4638" s="14" t="str">
        <f t="shared" si="583"/>
        <v>|Tyler Alvarez|Griffin Gluck|Jimmy Tatro|Camille Hyde|Lou Wilson|Eduardo Franco|Jessica Juarez|Camille Ramsey|Calum Worthy|G. Hannelius|Karly Rothenberg|</v>
      </c>
    </row>
    <row r="4639" spans="1:21">
      <c r="A4639" s="14" t="s">
        <v>21676</v>
      </c>
      <c r="B4639" s="14" t="s">
        <v>49</v>
      </c>
      <c r="C4639" s="14" t="s">
        <v>21677</v>
      </c>
      <c r="D4639" s="14" t="s">
        <v>117</v>
      </c>
      <c r="E4639" s="14" t="s">
        <v>117</v>
      </c>
      <c r="F4639" s="14" t="s">
        <v>117</v>
      </c>
      <c r="G4639" s="26">
        <v>43357</v>
      </c>
      <c r="H4639" s="14">
        <v>2018</v>
      </c>
      <c r="I4639" s="14" t="s">
        <v>362</v>
      </c>
      <c r="J4639" s="14" t="s">
        <v>105</v>
      </c>
      <c r="K4639" s="14" t="s">
        <v>997</v>
      </c>
      <c r="L4639" s="14" t="s">
        <v>21678</v>
      </c>
      <c r="M4639" s="14">
        <f t="shared" si="576"/>
        <v>2018</v>
      </c>
      <c r="N4639" s="14">
        <f t="shared" si="577"/>
        <v>9</v>
      </c>
      <c r="O4639" s="14" t="str">
        <f>IFERROR(VLOOKUP(I4639,Lists!$F$2:$G$16,2,FALSE()),"Not Rated")</f>
        <v>Older Kids</v>
      </c>
      <c r="P4639" s="14">
        <f t="shared" si="578"/>
        <v>1</v>
      </c>
      <c r="Q4639" s="14" t="str">
        <f t="shared" si="579"/>
        <v>Unknown</v>
      </c>
      <c r="R4639" s="14" t="str">
        <f t="shared" si="580"/>
        <v>|Unknown|</v>
      </c>
      <c r="S4639" s="14" t="str">
        <f t="shared" si="581"/>
        <v>|Docuseries|International TV Shows|Spanish-Language TV Shows|</v>
      </c>
      <c r="T4639" s="14" t="str">
        <f t="shared" si="582"/>
        <v>|Unknown|</v>
      </c>
      <c r="U4639" s="14" t="str">
        <f t="shared" si="583"/>
        <v>|Unknown|</v>
      </c>
    </row>
    <row r="4640" spans="1:21">
      <c r="A4640" s="14" t="s">
        <v>21679</v>
      </c>
      <c r="B4640" s="14" t="s">
        <v>49</v>
      </c>
      <c r="C4640" s="14" t="s">
        <v>21680</v>
      </c>
      <c r="D4640" s="14" t="s">
        <v>117</v>
      </c>
      <c r="E4640" s="14" t="s">
        <v>21681</v>
      </c>
      <c r="F4640" s="14" t="s">
        <v>125</v>
      </c>
      <c r="G4640" s="26">
        <v>43357</v>
      </c>
      <c r="H4640" s="14">
        <v>2018</v>
      </c>
      <c r="I4640" s="14" t="s">
        <v>360</v>
      </c>
      <c r="J4640" s="14" t="s">
        <v>106</v>
      </c>
      <c r="K4640" s="14" t="s">
        <v>992</v>
      </c>
      <c r="L4640" s="14" t="s">
        <v>21682</v>
      </c>
      <c r="M4640" s="14">
        <f t="shared" si="576"/>
        <v>2018</v>
      </c>
      <c r="N4640" s="14">
        <f t="shared" si="577"/>
        <v>9</v>
      </c>
      <c r="O4640" s="14" t="str">
        <f>IFERROR(VLOOKUP(I4640,Lists!$F$2:$G$16,2,FALSE()),"Not Rated")</f>
        <v>Adults</v>
      </c>
      <c r="P4640" s="14">
        <f t="shared" si="578"/>
        <v>2</v>
      </c>
      <c r="Q4640" s="14" t="str">
        <f t="shared" si="579"/>
        <v>Mexico</v>
      </c>
      <c r="R4640" s="14" t="str">
        <f t="shared" si="580"/>
        <v>|Mexico|</v>
      </c>
      <c r="S4640" s="14" t="str">
        <f t="shared" si="581"/>
        <v>|Crime TV Shows|International TV Shows|Spanish-Language TV Shows|</v>
      </c>
      <c r="T4640" s="14" t="str">
        <f t="shared" si="582"/>
        <v>|Unknown|</v>
      </c>
      <c r="U4640" s="14" t="str">
        <f t="shared" si="583"/>
        <v>|Kate del Castillo|Eréndira Ibarra|Alberto Guerra|Erik Hayser|Luis Roberto Guzmán|Álvaro Guerrero|Aida López|Fernando Luján|Maxi Iglesias|Marianna Burelli|Maria del Carmen Farías|Tamara Mazarraza|Marina de Tavira|Marco Antonio Treviño|Alicia Jaziz|Harold Torres|Alessio Valentini|Diego Cadavid|Hernán Del Riego|</v>
      </c>
    </row>
    <row r="4641" spans="1:21">
      <c r="A4641" s="14" t="s">
        <v>21683</v>
      </c>
      <c r="B4641" s="14" t="s">
        <v>49</v>
      </c>
      <c r="C4641" s="14" t="s">
        <v>21684</v>
      </c>
      <c r="D4641" s="14" t="s">
        <v>117</v>
      </c>
      <c r="E4641" s="14" t="s">
        <v>117</v>
      </c>
      <c r="F4641" s="14" t="s">
        <v>115</v>
      </c>
      <c r="G4641" s="26">
        <v>43357</v>
      </c>
      <c r="H4641" s="14">
        <v>2018</v>
      </c>
      <c r="I4641" s="14" t="s">
        <v>360</v>
      </c>
      <c r="J4641" s="14" t="s">
        <v>105</v>
      </c>
      <c r="K4641" s="14" t="s">
        <v>2400</v>
      </c>
      <c r="L4641" s="14" t="s">
        <v>21685</v>
      </c>
      <c r="M4641" s="14">
        <f t="shared" si="576"/>
        <v>2018</v>
      </c>
      <c r="N4641" s="14">
        <f t="shared" si="577"/>
        <v>9</v>
      </c>
      <c r="O4641" s="14" t="str">
        <f>IFERROR(VLOOKUP(I4641,Lists!$F$2:$G$16,2,FALSE()),"Not Rated")</f>
        <v>Adults</v>
      </c>
      <c r="P4641" s="14">
        <f t="shared" si="578"/>
        <v>1</v>
      </c>
      <c r="Q4641" s="14" t="str">
        <f t="shared" si="579"/>
        <v>United States</v>
      </c>
      <c r="R4641" s="14" t="str">
        <f t="shared" si="580"/>
        <v>|United States|</v>
      </c>
      <c r="S4641" s="14" t="str">
        <f t="shared" si="581"/>
        <v>|Stand-Up Comedy &amp; Talk Shows|TV Comedies|</v>
      </c>
      <c r="T4641" s="14" t="str">
        <f t="shared" si="582"/>
        <v>|Unknown|</v>
      </c>
      <c r="U4641" s="14" t="str">
        <f t="shared" si="583"/>
        <v>|Unknown|</v>
      </c>
    </row>
    <row r="4642" spans="1:21">
      <c r="A4642" s="14" t="s">
        <v>21686</v>
      </c>
      <c r="B4642" s="14" t="s">
        <v>49</v>
      </c>
      <c r="C4642" s="14" t="s">
        <v>21687</v>
      </c>
      <c r="D4642" s="14" t="s">
        <v>117</v>
      </c>
      <c r="E4642" s="14" t="s">
        <v>16500</v>
      </c>
      <c r="F4642" s="14" t="s">
        <v>117</v>
      </c>
      <c r="G4642" s="26">
        <v>43357</v>
      </c>
      <c r="H4642" s="14">
        <v>2018</v>
      </c>
      <c r="I4642" s="14" t="s">
        <v>366</v>
      </c>
      <c r="J4642" s="14" t="s">
        <v>105</v>
      </c>
      <c r="K4642" s="14" t="s">
        <v>256</v>
      </c>
      <c r="L4642" s="14" t="s">
        <v>21688</v>
      </c>
      <c r="M4642" s="14">
        <f t="shared" si="576"/>
        <v>2018</v>
      </c>
      <c r="N4642" s="14">
        <f t="shared" si="577"/>
        <v>9</v>
      </c>
      <c r="O4642" s="14" t="str">
        <f>IFERROR(VLOOKUP(I4642,Lists!$F$2:$G$16,2,FALSE()),"Not Rated")</f>
        <v>Kids</v>
      </c>
      <c r="P4642" s="14">
        <f t="shared" si="578"/>
        <v>1</v>
      </c>
      <c r="Q4642" s="14" t="str">
        <f t="shared" si="579"/>
        <v>Unknown</v>
      </c>
      <c r="R4642" s="14" t="str">
        <f t="shared" si="580"/>
        <v>|Unknown|</v>
      </c>
      <c r="S4642" s="14" t="str">
        <f t="shared" si="581"/>
        <v>|Kids' TV|</v>
      </c>
      <c r="T4642" s="14" t="str">
        <f t="shared" si="582"/>
        <v>|Unknown|</v>
      </c>
      <c r="U4642" s="14" t="str">
        <f t="shared" si="583"/>
        <v>|Elyse Maloway|Vincent Tong|Erin Matthews|Andrea Libman|Alessandro Juliani|Nicole Anthony|Ian James Corlett|Britt McKillip|Kathleen Barr|Diana Kaarina|</v>
      </c>
    </row>
    <row r="4643" spans="1:21">
      <c r="A4643" s="14" t="s">
        <v>21689</v>
      </c>
      <c r="B4643" s="14" t="s">
        <v>48</v>
      </c>
      <c r="C4643" s="14" t="s">
        <v>21690</v>
      </c>
      <c r="D4643" s="14" t="s">
        <v>21691</v>
      </c>
      <c r="E4643" s="14" t="s">
        <v>21692</v>
      </c>
      <c r="F4643" s="14" t="s">
        <v>1940</v>
      </c>
      <c r="G4643" s="26">
        <v>43357</v>
      </c>
      <c r="H4643" s="14">
        <v>2018</v>
      </c>
      <c r="I4643" s="14" t="s">
        <v>360</v>
      </c>
      <c r="J4643" s="14" t="s">
        <v>1033</v>
      </c>
      <c r="K4643" s="14" t="s">
        <v>605</v>
      </c>
      <c r="L4643" s="14" t="s">
        <v>21693</v>
      </c>
      <c r="M4643" s="14">
        <f t="shared" si="576"/>
        <v>2018</v>
      </c>
      <c r="N4643" s="14">
        <f t="shared" si="577"/>
        <v>9</v>
      </c>
      <c r="O4643" s="14" t="str">
        <f>IFERROR(VLOOKUP(I4643,Lists!$F$2:$G$16,2,FALSE()),"Not Rated")</f>
        <v>Adults</v>
      </c>
      <c r="P4643" s="14">
        <f t="shared" si="578"/>
        <v>114</v>
      </c>
      <c r="Q4643" s="14" t="str">
        <f t="shared" si="579"/>
        <v>Israel</v>
      </c>
      <c r="R4643" s="14" t="str">
        <f t="shared" si="580"/>
        <v>|Israel|United States|</v>
      </c>
      <c r="S4643" s="14" t="str">
        <f t="shared" si="581"/>
        <v>|Dramas|International Movies|Thrillers|</v>
      </c>
      <c r="T4643" s="14" t="str">
        <f t="shared" si="582"/>
        <v>|Ariel Vromen|</v>
      </c>
      <c r="U4643" s="14" t="str">
        <f t="shared" si="583"/>
        <v>|Marwan Kenzari|Hannah Ware|Toby Kebbell|Waleed Zuaiter|Maisa Abd Elhadi|Sasson Gabai|Mickey Leon|Ori Pfeffer|Slimane Dazi|</v>
      </c>
    </row>
    <row r="4644" spans="1:21">
      <c r="A4644" s="14" t="s">
        <v>21694</v>
      </c>
      <c r="B4644" s="14" t="s">
        <v>48</v>
      </c>
      <c r="C4644" s="14" t="s">
        <v>21695</v>
      </c>
      <c r="D4644" s="14" t="s">
        <v>21696</v>
      </c>
      <c r="E4644" s="14" t="s">
        <v>21697</v>
      </c>
      <c r="F4644" s="14" t="s">
        <v>115</v>
      </c>
      <c r="G4644" s="26">
        <v>43357</v>
      </c>
      <c r="H4644" s="14">
        <v>2018</v>
      </c>
      <c r="I4644" s="14" t="s">
        <v>360</v>
      </c>
      <c r="J4644" s="14" t="s">
        <v>653</v>
      </c>
      <c r="K4644" s="14" t="s">
        <v>1034</v>
      </c>
      <c r="L4644" s="14" t="s">
        <v>21698</v>
      </c>
      <c r="M4644" s="14">
        <f t="shared" si="576"/>
        <v>2018</v>
      </c>
      <c r="N4644" s="14">
        <f t="shared" si="577"/>
        <v>9</v>
      </c>
      <c r="O4644" s="14" t="str">
        <f>IFERROR(VLOOKUP(I4644,Lists!$F$2:$G$16,2,FALSE()),"Not Rated")</f>
        <v>Adults</v>
      </c>
      <c r="P4644" s="14">
        <f t="shared" si="578"/>
        <v>98</v>
      </c>
      <c r="Q4644" s="14" t="str">
        <f t="shared" si="579"/>
        <v>United States</v>
      </c>
      <c r="R4644" s="14" t="str">
        <f t="shared" si="580"/>
        <v>|United States|</v>
      </c>
      <c r="S4644" s="14" t="str">
        <f t="shared" si="581"/>
        <v>|Comedies|Dramas|Independent Movies|</v>
      </c>
      <c r="T4644" s="14" t="str">
        <f t="shared" si="582"/>
        <v>|Nicole Holofcener|</v>
      </c>
      <c r="U4644" s="14" t="str">
        <f t="shared" si="583"/>
        <v>|Ben Mendelsohn|Edie Falco|Connie Britton|Thomas Mann|Bill Camp|Elizabeth Marvel|Charlie Tahan|Michael Gaston|Josh Pais|</v>
      </c>
    </row>
    <row r="4645" spans="1:21">
      <c r="A4645" s="14" t="s">
        <v>21699</v>
      </c>
      <c r="B4645" s="14" t="s">
        <v>49</v>
      </c>
      <c r="C4645" s="14" t="s">
        <v>21700</v>
      </c>
      <c r="D4645" s="14" t="s">
        <v>117</v>
      </c>
      <c r="E4645" s="14" t="s">
        <v>21701</v>
      </c>
      <c r="F4645" s="14" t="s">
        <v>126</v>
      </c>
      <c r="G4645" s="26">
        <v>43357</v>
      </c>
      <c r="H4645" s="14">
        <v>2018</v>
      </c>
      <c r="I4645" s="14" t="s">
        <v>361</v>
      </c>
      <c r="J4645" s="14" t="s">
        <v>105</v>
      </c>
      <c r="K4645" s="14" t="s">
        <v>11046</v>
      </c>
      <c r="L4645" s="14" t="s">
        <v>21702</v>
      </c>
      <c r="M4645" s="14">
        <f t="shared" si="576"/>
        <v>2018</v>
      </c>
      <c r="N4645" s="14">
        <f t="shared" si="577"/>
        <v>9</v>
      </c>
      <c r="O4645" s="14" t="str">
        <f>IFERROR(VLOOKUP(I4645,Lists!$F$2:$G$16,2,FALSE()),"Not Rated")</f>
        <v>Teens</v>
      </c>
      <c r="P4645" s="14">
        <f t="shared" si="578"/>
        <v>1</v>
      </c>
      <c r="Q4645" s="14" t="str">
        <f t="shared" si="579"/>
        <v>China</v>
      </c>
      <c r="R4645" s="14" t="str">
        <f t="shared" si="580"/>
        <v>|China|</v>
      </c>
      <c r="S4645" s="14" t="str">
        <f t="shared" si="581"/>
        <v>|International TV Shows|Romantic TV Shows|TV Action &amp; Adventure|</v>
      </c>
      <c r="T4645" s="14" t="str">
        <f t="shared" si="582"/>
        <v>|Unknown|</v>
      </c>
      <c r="U4645" s="14" t="str">
        <f t="shared" si="583"/>
        <v>|Chen Kun|Ni Ni|Zhao Lixin|Ni Dahong|Yuan Hong|Wang Ou|Bai Jinting|Zhang Xiaochen|Mei Ting|Liu Mintao|Yu Mingjia|Hou Yansong|Hai Yitian|Shi An|Shao Tong|</v>
      </c>
    </row>
    <row r="4646" spans="1:21">
      <c r="A4646" s="14" t="s">
        <v>21703</v>
      </c>
      <c r="B4646" s="14" t="s">
        <v>48</v>
      </c>
      <c r="C4646" s="14" t="s">
        <v>21704</v>
      </c>
      <c r="D4646" s="14" t="s">
        <v>117</v>
      </c>
      <c r="E4646" s="14" t="s">
        <v>21705</v>
      </c>
      <c r="F4646" s="14" t="s">
        <v>115</v>
      </c>
      <c r="G4646" s="26">
        <v>43356</v>
      </c>
      <c r="H4646" s="14">
        <v>2018</v>
      </c>
      <c r="I4646" s="14" t="s">
        <v>361</v>
      </c>
      <c r="J4646" s="14" t="s">
        <v>713</v>
      </c>
      <c r="K4646" s="14" t="s">
        <v>247</v>
      </c>
      <c r="L4646" s="14" t="s">
        <v>21706</v>
      </c>
      <c r="M4646" s="14">
        <f t="shared" si="576"/>
        <v>2018</v>
      </c>
      <c r="N4646" s="14">
        <f t="shared" si="577"/>
        <v>9</v>
      </c>
      <c r="O4646" s="14" t="str">
        <f>IFERROR(VLOOKUP(I4646,Lists!$F$2:$G$16,2,FALSE()),"Not Rated")</f>
        <v>Teens</v>
      </c>
      <c r="P4646" s="14">
        <f t="shared" si="578"/>
        <v>100</v>
      </c>
      <c r="Q4646" s="14" t="str">
        <f t="shared" si="579"/>
        <v>United States</v>
      </c>
      <c r="R4646" s="14" t="str">
        <f t="shared" si="580"/>
        <v>|United States|</v>
      </c>
      <c r="S4646" s="14" t="str">
        <f t="shared" si="581"/>
        <v>|Documentaries|</v>
      </c>
      <c r="T4646" s="14" t="str">
        <f t="shared" si="582"/>
        <v>|Unknown|</v>
      </c>
      <c r="U4646" s="14" t="str">
        <f t="shared" si="583"/>
        <v>|Ricki Stern|Annie Sundberg|</v>
      </c>
    </row>
    <row r="4647" spans="1:21">
      <c r="A4647" s="14" t="s">
        <v>21707</v>
      </c>
      <c r="B4647" s="14" t="s">
        <v>49</v>
      </c>
      <c r="C4647" s="14" t="s">
        <v>21708</v>
      </c>
      <c r="D4647" s="14" t="s">
        <v>117</v>
      </c>
      <c r="E4647" s="14" t="s">
        <v>21709</v>
      </c>
      <c r="F4647" s="14" t="s">
        <v>123</v>
      </c>
      <c r="G4647" s="26">
        <v>43355</v>
      </c>
      <c r="H4647" s="14">
        <v>2018</v>
      </c>
      <c r="I4647" s="14" t="s">
        <v>360</v>
      </c>
      <c r="J4647" s="14" t="s">
        <v>105</v>
      </c>
      <c r="K4647" s="14" t="s">
        <v>11930</v>
      </c>
      <c r="L4647" s="14" t="s">
        <v>21710</v>
      </c>
      <c r="M4647" s="14">
        <f t="shared" si="576"/>
        <v>2018</v>
      </c>
      <c r="N4647" s="14">
        <f t="shared" si="577"/>
        <v>9</v>
      </c>
      <c r="O4647" s="14" t="str">
        <f>IFERROR(VLOOKUP(I4647,Lists!$F$2:$G$16,2,FALSE()),"Not Rated")</f>
        <v>Adults</v>
      </c>
      <c r="P4647" s="14">
        <f t="shared" si="578"/>
        <v>1</v>
      </c>
      <c r="Q4647" s="14" t="str">
        <f t="shared" si="579"/>
        <v>South Korea</v>
      </c>
      <c r="R4647" s="14" t="str">
        <f t="shared" si="580"/>
        <v>|South Korea|</v>
      </c>
      <c r="S4647" s="14" t="str">
        <f t="shared" si="581"/>
        <v>|International TV Shows|Korean TV Shows|TV Dramas|</v>
      </c>
      <c r="T4647" s="14" t="str">
        <f t="shared" si="582"/>
        <v>|Unknown|</v>
      </c>
      <c r="U4647" s="14" t="str">
        <f t="shared" si="583"/>
        <v>|Lee Dong-wook|Cho Seung-woo|Won Jin-ah|Lee Kyu-hyung|Moon Sung-keun|Yoo Jae-myung|Moon So-ri|Chun Ho-jin|</v>
      </c>
    </row>
    <row r="4648" spans="1:21">
      <c r="A4648" s="14" t="s">
        <v>21711</v>
      </c>
      <c r="B4648" s="14" t="s">
        <v>48</v>
      </c>
      <c r="C4648" s="14" t="s">
        <v>21712</v>
      </c>
      <c r="D4648" s="14" t="s">
        <v>21713</v>
      </c>
      <c r="E4648" s="14" t="s">
        <v>21714</v>
      </c>
      <c r="F4648" s="14" t="s">
        <v>132</v>
      </c>
      <c r="G4648" s="26">
        <v>43355</v>
      </c>
      <c r="H4648" s="14">
        <v>2018</v>
      </c>
      <c r="I4648" s="14" t="s">
        <v>360</v>
      </c>
      <c r="J4648" s="14" t="s">
        <v>713</v>
      </c>
      <c r="K4648" s="14" t="s">
        <v>475</v>
      </c>
      <c r="L4648" s="14" t="s">
        <v>21715</v>
      </c>
      <c r="M4648" s="14">
        <f t="shared" si="576"/>
        <v>2018</v>
      </c>
      <c r="N4648" s="14">
        <f t="shared" si="577"/>
        <v>9</v>
      </c>
      <c r="O4648" s="14" t="str">
        <f>IFERROR(VLOOKUP(I4648,Lists!$F$2:$G$16,2,FALSE()),"Not Rated")</f>
        <v>Adults</v>
      </c>
      <c r="P4648" s="14">
        <f t="shared" si="578"/>
        <v>100</v>
      </c>
      <c r="Q4648" s="14" t="str">
        <f t="shared" si="579"/>
        <v>Italy</v>
      </c>
      <c r="R4648" s="14" t="str">
        <f t="shared" si="580"/>
        <v>|Italy|</v>
      </c>
      <c r="S4648" s="14" t="str">
        <f t="shared" si="581"/>
        <v>|Dramas|International Movies|</v>
      </c>
      <c r="T4648" s="14" t="str">
        <f t="shared" si="582"/>
        <v>|Alessio Cremonini|</v>
      </c>
      <c r="U4648" s="14" t="str">
        <f t="shared" si="583"/>
        <v>|Alessandro Borghi|Jasmine Trinca|Milvia Marigliano|Max Tortora|</v>
      </c>
    </row>
    <row r="4649" spans="1:21">
      <c r="A4649" s="14" t="s">
        <v>21716</v>
      </c>
      <c r="B4649" s="14" t="s">
        <v>49</v>
      </c>
      <c r="C4649" s="14" t="s">
        <v>21717</v>
      </c>
      <c r="D4649" s="14" t="s">
        <v>117</v>
      </c>
      <c r="E4649" s="14" t="s">
        <v>21718</v>
      </c>
      <c r="F4649" s="14" t="s">
        <v>115</v>
      </c>
      <c r="G4649" s="26">
        <v>43354</v>
      </c>
      <c r="H4649" s="14">
        <v>2018</v>
      </c>
      <c r="I4649" s="14" t="s">
        <v>360</v>
      </c>
      <c r="J4649" s="14" t="s">
        <v>105</v>
      </c>
      <c r="K4649" s="14" t="s">
        <v>2400</v>
      </c>
      <c r="L4649" s="14" t="s">
        <v>21719</v>
      </c>
      <c r="M4649" s="14">
        <f t="shared" si="576"/>
        <v>2018</v>
      </c>
      <c r="N4649" s="14">
        <f t="shared" si="577"/>
        <v>9</v>
      </c>
      <c r="O4649" s="14" t="str">
        <f>IFERROR(VLOOKUP(I4649,Lists!$F$2:$G$16,2,FALSE()),"Not Rated")</f>
        <v>Adults</v>
      </c>
      <c r="P4649" s="14">
        <f t="shared" si="578"/>
        <v>1</v>
      </c>
      <c r="Q4649" s="14" t="str">
        <f t="shared" si="579"/>
        <v>United States</v>
      </c>
      <c r="R4649" s="14" t="str">
        <f t="shared" si="580"/>
        <v>|United States|</v>
      </c>
      <c r="S4649" s="14" t="str">
        <f t="shared" si="581"/>
        <v>|Stand-Up Comedy &amp; Talk Shows|TV Comedies|</v>
      </c>
      <c r="T4649" s="14" t="str">
        <f t="shared" si="582"/>
        <v>|Unknown|</v>
      </c>
      <c r="U4649" s="14" t="str">
        <f t="shared" si="583"/>
        <v>|Daniel Sloss|</v>
      </c>
    </row>
    <row r="4650" spans="1:21">
      <c r="A4650" s="14" t="s">
        <v>21720</v>
      </c>
      <c r="B4650" s="14" t="s">
        <v>49</v>
      </c>
      <c r="C4650" s="14" t="s">
        <v>21721</v>
      </c>
      <c r="D4650" s="14" t="s">
        <v>117</v>
      </c>
      <c r="E4650" s="14" t="s">
        <v>21722</v>
      </c>
      <c r="F4650" s="14" t="s">
        <v>117</v>
      </c>
      <c r="G4650" s="26">
        <v>43354</v>
      </c>
      <c r="H4650" s="14">
        <v>2018</v>
      </c>
      <c r="I4650" s="14" t="s">
        <v>368</v>
      </c>
      <c r="J4650" s="14" t="s">
        <v>105</v>
      </c>
      <c r="K4650" s="14" t="s">
        <v>21723</v>
      </c>
      <c r="L4650" s="14" t="s">
        <v>21724</v>
      </c>
      <c r="M4650" s="14">
        <f t="shared" si="576"/>
        <v>2018</v>
      </c>
      <c r="N4650" s="14">
        <f t="shared" si="577"/>
        <v>9</v>
      </c>
      <c r="O4650" s="14" t="str">
        <f>IFERROR(VLOOKUP(I4650,Lists!$F$2:$G$16,2,FALSE()),"Not Rated")</f>
        <v>Kids</v>
      </c>
      <c r="P4650" s="14">
        <f t="shared" si="578"/>
        <v>1</v>
      </c>
      <c r="Q4650" s="14" t="str">
        <f t="shared" si="579"/>
        <v>Unknown</v>
      </c>
      <c r="R4650" s="14" t="str">
        <f t="shared" si="580"/>
        <v>|Unknown|</v>
      </c>
      <c r="S4650" s="14" t="str">
        <f t="shared" si="581"/>
        <v>|Docuseries|Kids' TV|Science &amp; Nature TV|</v>
      </c>
      <c r="T4650" s="14" t="str">
        <f t="shared" si="582"/>
        <v>|Unknown|</v>
      </c>
      <c r="U4650" s="14" t="str">
        <f t="shared" si="583"/>
        <v>|Zachary Young|Fleur Delahunty|</v>
      </c>
    </row>
    <row r="4651" spans="1:21">
      <c r="A4651" s="14" t="s">
        <v>21725</v>
      </c>
      <c r="B4651" s="14" t="s">
        <v>48</v>
      </c>
      <c r="C4651" s="14" t="s">
        <v>21726</v>
      </c>
      <c r="D4651" s="14" t="s">
        <v>21727</v>
      </c>
      <c r="E4651" s="14" t="s">
        <v>21728</v>
      </c>
      <c r="F4651" s="14" t="s">
        <v>142</v>
      </c>
      <c r="G4651" s="26">
        <v>43354</v>
      </c>
      <c r="H4651" s="14">
        <v>2018</v>
      </c>
      <c r="I4651" s="14" t="s">
        <v>360</v>
      </c>
      <c r="J4651" s="14" t="s">
        <v>2442</v>
      </c>
      <c r="K4651" s="14" t="s">
        <v>475</v>
      </c>
      <c r="L4651" s="14" t="s">
        <v>21729</v>
      </c>
      <c r="M4651" s="14">
        <f t="shared" si="576"/>
        <v>2018</v>
      </c>
      <c r="N4651" s="14">
        <f t="shared" si="577"/>
        <v>9</v>
      </c>
      <c r="O4651" s="14" t="str">
        <f>IFERROR(VLOOKUP(I4651,Lists!$F$2:$G$16,2,FALSE()),"Not Rated")</f>
        <v>Adults</v>
      </c>
      <c r="P4651" s="14">
        <f t="shared" si="578"/>
        <v>123</v>
      </c>
      <c r="Q4651" s="14" t="str">
        <f t="shared" si="579"/>
        <v>Netherlands</v>
      </c>
      <c r="R4651" s="14" t="str">
        <f t="shared" si="580"/>
        <v>|Netherlands|</v>
      </c>
      <c r="S4651" s="14" t="str">
        <f t="shared" si="581"/>
        <v>|Dramas|International Movies|</v>
      </c>
      <c r="T4651" s="14" t="str">
        <f t="shared" si="582"/>
        <v>|Joram Lürsen|</v>
      </c>
      <c r="U4651" s="14" t="str">
        <f t="shared" si="583"/>
        <v>|Barry Atsma|Jacob Derwig|Pierre Bokma|Jaap Spijkers|Raymond Thiry|Fockeline Ouwerkerk|Matteo van der Grijn|Jochum ten Haaf|Peter Jordan|Götz Schubert|</v>
      </c>
    </row>
    <row r="4652" spans="1:21">
      <c r="A4652" s="14" t="s">
        <v>21730</v>
      </c>
      <c r="B4652" s="14" t="s">
        <v>49</v>
      </c>
      <c r="C4652" s="14" t="s">
        <v>21731</v>
      </c>
      <c r="D4652" s="14" t="s">
        <v>117</v>
      </c>
      <c r="E4652" s="14" t="s">
        <v>21732</v>
      </c>
      <c r="F4652" s="14" t="s">
        <v>117</v>
      </c>
      <c r="G4652" s="26">
        <v>43352</v>
      </c>
      <c r="H4652" s="14">
        <v>2004</v>
      </c>
      <c r="I4652" s="14" t="s">
        <v>361</v>
      </c>
      <c r="J4652" s="14" t="s">
        <v>106</v>
      </c>
      <c r="K4652" s="14" t="s">
        <v>1415</v>
      </c>
      <c r="L4652" s="14" t="s">
        <v>21733</v>
      </c>
      <c r="M4652" s="14">
        <f t="shared" si="576"/>
        <v>2018</v>
      </c>
      <c r="N4652" s="14">
        <f t="shared" si="577"/>
        <v>9</v>
      </c>
      <c r="O4652" s="14" t="str">
        <f>IFERROR(VLOOKUP(I4652,Lists!$F$2:$G$16,2,FALSE()),"Not Rated")</f>
        <v>Teens</v>
      </c>
      <c r="P4652" s="14">
        <f t="shared" si="578"/>
        <v>2</v>
      </c>
      <c r="Q4652" s="14" t="str">
        <f t="shared" si="579"/>
        <v>Unknown</v>
      </c>
      <c r="R4652" s="14" t="str">
        <f t="shared" si="580"/>
        <v>|Unknown|</v>
      </c>
      <c r="S4652" s="14" t="str">
        <f t="shared" si="581"/>
        <v>|International TV Shows|TV Comedies|</v>
      </c>
      <c r="T4652" s="14" t="str">
        <f t="shared" si="582"/>
        <v>|Unknown|</v>
      </c>
      <c r="U4652" s="14" t="str">
        <f t="shared" si="583"/>
        <v>|Afdlin Shauki|Patrick Teoh|Mano Maniam|Rashid Salleh|Soefira Jaafar|Nell Ng|Juliana Ibrahim|Wandy She|</v>
      </c>
    </row>
    <row r="4653" spans="1:21">
      <c r="A4653" s="14" t="s">
        <v>21734</v>
      </c>
      <c r="B4653" s="14" t="s">
        <v>49</v>
      </c>
      <c r="C4653" s="14" t="s">
        <v>21735</v>
      </c>
      <c r="D4653" s="14" t="s">
        <v>117</v>
      </c>
      <c r="E4653" s="14" t="s">
        <v>21736</v>
      </c>
      <c r="F4653" s="14" t="s">
        <v>115</v>
      </c>
      <c r="G4653" s="26">
        <v>43351</v>
      </c>
      <c r="H4653" s="14">
        <v>2013</v>
      </c>
      <c r="I4653" s="14" t="s">
        <v>365</v>
      </c>
      <c r="J4653" s="14" t="s">
        <v>105</v>
      </c>
      <c r="K4653" s="14" t="s">
        <v>256</v>
      </c>
      <c r="L4653" s="14" t="s">
        <v>21737</v>
      </c>
      <c r="M4653" s="14">
        <f t="shared" si="576"/>
        <v>2018</v>
      </c>
      <c r="N4653" s="14">
        <f t="shared" si="577"/>
        <v>9</v>
      </c>
      <c r="O4653" s="14" t="str">
        <f>IFERROR(VLOOKUP(I4653,Lists!$F$2:$G$16,2,FALSE()),"Not Rated")</f>
        <v>Kids</v>
      </c>
      <c r="P4653" s="14">
        <f t="shared" si="578"/>
        <v>1</v>
      </c>
      <c r="Q4653" s="14" t="str">
        <f t="shared" si="579"/>
        <v>United States</v>
      </c>
      <c r="R4653" s="14" t="str">
        <f t="shared" si="580"/>
        <v>|United States|</v>
      </c>
      <c r="S4653" s="14" t="str">
        <f t="shared" si="581"/>
        <v>|Kids' TV|</v>
      </c>
      <c r="T4653" s="14" t="str">
        <f t="shared" si="582"/>
        <v>|Unknown|</v>
      </c>
      <c r="U4653" s="14" t="str">
        <f t="shared" si="583"/>
        <v>|Peter Cullen|Sumalee Montano|Frank Welker|Jeffrey Combs|Kevin Michael Richardson|Tania Gunadi|Josh Keaton|Steve Blum|Andy Pessoa|Ernie Hudson|Daran Norris|Will Friedle|</v>
      </c>
    </row>
    <row r="4654" spans="1:21">
      <c r="A4654" s="14" t="s">
        <v>21738</v>
      </c>
      <c r="B4654" s="14" t="s">
        <v>49</v>
      </c>
      <c r="C4654" s="14" t="s">
        <v>21739</v>
      </c>
      <c r="D4654" s="14" t="s">
        <v>117</v>
      </c>
      <c r="E4654" s="14" t="s">
        <v>21740</v>
      </c>
      <c r="F4654" s="14" t="s">
        <v>115</v>
      </c>
      <c r="G4654" s="26">
        <v>43351</v>
      </c>
      <c r="H4654" s="14">
        <v>2016</v>
      </c>
      <c r="I4654" s="14" t="s">
        <v>365</v>
      </c>
      <c r="J4654" s="14" t="s">
        <v>105</v>
      </c>
      <c r="K4654" s="14" t="s">
        <v>256</v>
      </c>
      <c r="L4654" s="14" t="s">
        <v>21741</v>
      </c>
      <c r="M4654" s="14">
        <f t="shared" si="576"/>
        <v>2018</v>
      </c>
      <c r="N4654" s="14">
        <f t="shared" si="577"/>
        <v>9</v>
      </c>
      <c r="O4654" s="14" t="str">
        <f>IFERROR(VLOOKUP(I4654,Lists!$F$2:$G$16,2,FALSE()),"Not Rated")</f>
        <v>Kids</v>
      </c>
      <c r="P4654" s="14">
        <f t="shared" si="578"/>
        <v>1</v>
      </c>
      <c r="Q4654" s="14" t="str">
        <f t="shared" si="579"/>
        <v>United States</v>
      </c>
      <c r="R4654" s="14" t="str">
        <f t="shared" si="580"/>
        <v>|United States|</v>
      </c>
      <c r="S4654" s="14" t="str">
        <f t="shared" si="581"/>
        <v>|Kids' TV|</v>
      </c>
      <c r="T4654" s="14" t="str">
        <f t="shared" si="582"/>
        <v>|Unknown|</v>
      </c>
      <c r="U4654" s="14" t="str">
        <f t="shared" si="583"/>
        <v>|Will Friedle|Darren Criss|Constance Zimmer|Khary Payton|Mitchell Whitfield|Stuart Allan|Ted McGinley|Peter Cullen|</v>
      </c>
    </row>
    <row r="4655" spans="1:21">
      <c r="A4655" s="14" t="s">
        <v>21742</v>
      </c>
      <c r="B4655" s="14" t="s">
        <v>48</v>
      </c>
      <c r="C4655" s="14" t="s">
        <v>21743</v>
      </c>
      <c r="D4655" s="14" t="s">
        <v>21744</v>
      </c>
      <c r="E4655" s="14" t="s">
        <v>117</v>
      </c>
      <c r="F4655" s="14" t="s">
        <v>115</v>
      </c>
      <c r="G4655" s="26">
        <v>43350</v>
      </c>
      <c r="H4655" s="14">
        <v>2018</v>
      </c>
      <c r="I4655" s="14" t="s">
        <v>360</v>
      </c>
      <c r="J4655" s="14" t="s">
        <v>4073</v>
      </c>
      <c r="K4655" s="14" t="s">
        <v>247</v>
      </c>
      <c r="L4655" s="14" t="s">
        <v>21745</v>
      </c>
      <c r="M4655" s="14">
        <f t="shared" si="576"/>
        <v>2018</v>
      </c>
      <c r="N4655" s="14">
        <f t="shared" si="577"/>
        <v>9</v>
      </c>
      <c r="O4655" s="14" t="str">
        <f>IFERROR(VLOOKUP(I4655,Lists!$F$2:$G$16,2,FALSE()),"Not Rated")</f>
        <v>Adults</v>
      </c>
      <c r="P4655" s="14">
        <f t="shared" si="578"/>
        <v>77</v>
      </c>
      <c r="Q4655" s="14" t="str">
        <f t="shared" si="579"/>
        <v>United States</v>
      </c>
      <c r="R4655" s="14" t="str">
        <f t="shared" si="580"/>
        <v>|United States|</v>
      </c>
      <c r="S4655" s="14" t="str">
        <f t="shared" si="581"/>
        <v>|Documentaries|</v>
      </c>
      <c r="T4655" s="14" t="str">
        <f t="shared" si="582"/>
        <v>|Madeleine Gavin|</v>
      </c>
      <c r="U4655" s="14" t="str">
        <f t="shared" si="583"/>
        <v>|Unknown|</v>
      </c>
    </row>
    <row r="4656" spans="1:21">
      <c r="A4656" s="14" t="s">
        <v>21746</v>
      </c>
      <c r="B4656" s="14" t="s">
        <v>49</v>
      </c>
      <c r="C4656" s="14" t="s">
        <v>21747</v>
      </c>
      <c r="D4656" s="14" t="s">
        <v>117</v>
      </c>
      <c r="E4656" s="14" t="s">
        <v>117</v>
      </c>
      <c r="F4656" s="14" t="s">
        <v>117</v>
      </c>
      <c r="G4656" s="26">
        <v>43350</v>
      </c>
      <c r="H4656" s="14">
        <v>2018</v>
      </c>
      <c r="I4656" s="14" t="s">
        <v>360</v>
      </c>
      <c r="J4656" s="14" t="s">
        <v>105</v>
      </c>
      <c r="K4656" s="14" t="s">
        <v>257</v>
      </c>
      <c r="L4656" s="14" t="s">
        <v>21748</v>
      </c>
      <c r="M4656" s="14">
        <f t="shared" si="576"/>
        <v>2018</v>
      </c>
      <c r="N4656" s="14">
        <f t="shared" si="577"/>
        <v>9</v>
      </c>
      <c r="O4656" s="14" t="str">
        <f>IFERROR(VLOOKUP(I4656,Lists!$F$2:$G$16,2,FALSE()),"Not Rated")</f>
        <v>Adults</v>
      </c>
      <c r="P4656" s="14">
        <f t="shared" si="578"/>
        <v>1</v>
      </c>
      <c r="Q4656" s="14" t="str">
        <f t="shared" si="579"/>
        <v>Unknown</v>
      </c>
      <c r="R4656" s="14" t="str">
        <f t="shared" si="580"/>
        <v>|Unknown|</v>
      </c>
      <c r="S4656" s="14" t="str">
        <f t="shared" si="581"/>
        <v>|Docuseries|</v>
      </c>
      <c r="T4656" s="14" t="str">
        <f t="shared" si="582"/>
        <v>|Unknown|</v>
      </c>
      <c r="U4656" s="14" t="str">
        <f t="shared" si="583"/>
        <v>|Unknown|</v>
      </c>
    </row>
    <row r="4657" spans="1:21">
      <c r="A4657" s="14" t="s">
        <v>21749</v>
      </c>
      <c r="B4657" s="14" t="s">
        <v>49</v>
      </c>
      <c r="C4657" s="14" t="s">
        <v>21750</v>
      </c>
      <c r="D4657" s="14" t="s">
        <v>117</v>
      </c>
      <c r="E4657" s="14" t="s">
        <v>21751</v>
      </c>
      <c r="F4657" s="14" t="s">
        <v>115</v>
      </c>
      <c r="G4657" s="26">
        <v>43350</v>
      </c>
      <c r="H4657" s="14">
        <v>2018</v>
      </c>
      <c r="I4657" s="14" t="s">
        <v>360</v>
      </c>
      <c r="J4657" s="14" t="s">
        <v>106</v>
      </c>
      <c r="K4657" s="14" t="s">
        <v>11784</v>
      </c>
      <c r="L4657" s="14" t="s">
        <v>21752</v>
      </c>
      <c r="M4657" s="14">
        <f t="shared" si="576"/>
        <v>2018</v>
      </c>
      <c r="N4657" s="14">
        <f t="shared" si="577"/>
        <v>9</v>
      </c>
      <c r="O4657" s="14" t="str">
        <f>IFERROR(VLOOKUP(I4657,Lists!$F$2:$G$16,2,FALSE()),"Not Rated")</f>
        <v>Adults</v>
      </c>
      <c r="P4657" s="14">
        <f t="shared" si="578"/>
        <v>2</v>
      </c>
      <c r="Q4657" s="14" t="str">
        <f t="shared" si="579"/>
        <v>United States</v>
      </c>
      <c r="R4657" s="14" t="str">
        <f t="shared" si="580"/>
        <v>|United States|</v>
      </c>
      <c r="S4657" s="14" t="str">
        <f t="shared" si="581"/>
        <v>|Crime TV Shows|TV Action &amp; Adventure|TV Dramas|</v>
      </c>
      <c r="T4657" s="14" t="str">
        <f t="shared" si="582"/>
        <v>|Unknown|</v>
      </c>
      <c r="U4657" s="14" t="str">
        <f t="shared" si="583"/>
        <v>|Finn Jones|Jessica Henwick|David Wenham|Jessica Stroup|Tom Pelphrey|</v>
      </c>
    </row>
    <row r="4658" spans="1:21">
      <c r="A4658" s="14" t="s">
        <v>21753</v>
      </c>
      <c r="B4658" s="14" t="s">
        <v>48</v>
      </c>
      <c r="C4658" s="14" t="s">
        <v>21754</v>
      </c>
      <c r="D4658" s="14" t="s">
        <v>21755</v>
      </c>
      <c r="E4658" s="14" t="s">
        <v>21756</v>
      </c>
      <c r="F4658" s="14" t="s">
        <v>623</v>
      </c>
      <c r="G4658" s="26">
        <v>43350</v>
      </c>
      <c r="H4658" s="14">
        <v>2018</v>
      </c>
      <c r="I4658" s="14" t="s">
        <v>362</v>
      </c>
      <c r="J4658" s="14" t="s">
        <v>574</v>
      </c>
      <c r="K4658" s="14" t="s">
        <v>2106</v>
      </c>
      <c r="L4658" s="14" t="s">
        <v>21757</v>
      </c>
      <c r="M4658" s="14">
        <f t="shared" si="576"/>
        <v>2018</v>
      </c>
      <c r="N4658" s="14">
        <f t="shared" si="577"/>
        <v>9</v>
      </c>
      <c r="O4658" s="14" t="str">
        <f>IFERROR(VLOOKUP(I4658,Lists!$F$2:$G$16,2,FALSE()),"Not Rated")</f>
        <v>Older Kids</v>
      </c>
      <c r="P4658" s="14">
        <f t="shared" si="578"/>
        <v>106</v>
      </c>
      <c r="Q4658" s="14" t="str">
        <f t="shared" si="579"/>
        <v>China</v>
      </c>
      <c r="R4658" s="14" t="str">
        <f t="shared" si="580"/>
        <v>|China|Canada|United States|</v>
      </c>
      <c r="S4658" s="14" t="str">
        <f t="shared" si="581"/>
        <v>|Children &amp; Family Movies|Comedies|Sci-Fi &amp; Fantasy|</v>
      </c>
      <c r="T4658" s="14" t="str">
        <f t="shared" si="582"/>
        <v>|Kevin R. Adams|Joe Ksander|</v>
      </c>
      <c r="U4658" s="14" t="str">
        <f t="shared" si="583"/>
        <v>|John Krasinski|Charlyne Yi|Jason Sudeikis|Michael Peña|David Cross|Constance Wu|</v>
      </c>
    </row>
    <row r="4659" spans="1:21">
      <c r="A4659" s="14" t="s">
        <v>21758</v>
      </c>
      <c r="B4659" s="14" t="s">
        <v>48</v>
      </c>
      <c r="C4659" s="14" t="s">
        <v>21759</v>
      </c>
      <c r="D4659" s="14" t="s">
        <v>21760</v>
      </c>
      <c r="E4659" s="14" t="s">
        <v>21761</v>
      </c>
      <c r="F4659" s="14" t="s">
        <v>115</v>
      </c>
      <c r="G4659" s="26">
        <v>43350</v>
      </c>
      <c r="H4659" s="14">
        <v>2018</v>
      </c>
      <c r="I4659" s="14" t="s">
        <v>364</v>
      </c>
      <c r="J4659" s="14" t="s">
        <v>574</v>
      </c>
      <c r="K4659" s="14" t="s">
        <v>1014</v>
      </c>
      <c r="L4659" s="14" t="s">
        <v>21762</v>
      </c>
      <c r="M4659" s="14">
        <f t="shared" si="576"/>
        <v>2018</v>
      </c>
      <c r="N4659" s="14">
        <f t="shared" si="577"/>
        <v>9</v>
      </c>
      <c r="O4659" s="14" t="str">
        <f>IFERROR(VLOOKUP(I4659,Lists!$F$2:$G$16,2,FALSE()),"Not Rated")</f>
        <v>Teens</v>
      </c>
      <c r="P4659" s="14">
        <f t="shared" si="578"/>
        <v>106</v>
      </c>
      <c r="Q4659" s="14" t="str">
        <f t="shared" si="579"/>
        <v>United States</v>
      </c>
      <c r="R4659" s="14" t="str">
        <f t="shared" si="580"/>
        <v>|United States|</v>
      </c>
      <c r="S4659" s="14" t="str">
        <f t="shared" si="581"/>
        <v>|Comedies|Romantic Movies|</v>
      </c>
      <c r="T4659" s="14" t="str">
        <f t="shared" si="582"/>
        <v>|Ian Samuels|</v>
      </c>
      <c r="U4659" s="14" t="str">
        <f t="shared" si="583"/>
        <v>|Shannon Purser|Kristine Froseth|RJ Cyler|Noah Centineo|Loretta Devine|Giorgia Whigham|Alice Lee|Lea Thompson|Alan Ruck|Mary Pat Gleason|Chrissy Metz|</v>
      </c>
    </row>
    <row r="4660" spans="1:21">
      <c r="A4660" s="14" t="s">
        <v>21763</v>
      </c>
      <c r="B4660" s="14" t="s">
        <v>49</v>
      </c>
      <c r="C4660" s="14" t="s">
        <v>21764</v>
      </c>
      <c r="D4660" s="14" t="s">
        <v>117</v>
      </c>
      <c r="E4660" s="14" t="s">
        <v>21765</v>
      </c>
      <c r="F4660" s="14" t="s">
        <v>115</v>
      </c>
      <c r="G4660" s="26">
        <v>43350</v>
      </c>
      <c r="H4660" s="14">
        <v>2018</v>
      </c>
      <c r="I4660" s="14" t="s">
        <v>365</v>
      </c>
      <c r="J4660" s="14" t="s">
        <v>106</v>
      </c>
      <c r="K4660" s="14" t="s">
        <v>256</v>
      </c>
      <c r="L4660" s="14" t="s">
        <v>21766</v>
      </c>
      <c r="M4660" s="14">
        <f t="shared" si="576"/>
        <v>2018</v>
      </c>
      <c r="N4660" s="14">
        <f t="shared" si="577"/>
        <v>9</v>
      </c>
      <c r="O4660" s="14" t="str">
        <f>IFERROR(VLOOKUP(I4660,Lists!$F$2:$G$16,2,FALSE()),"Not Rated")</f>
        <v>Kids</v>
      </c>
      <c r="P4660" s="14">
        <f t="shared" si="578"/>
        <v>2</v>
      </c>
      <c r="Q4660" s="14" t="str">
        <f t="shared" si="579"/>
        <v>United States</v>
      </c>
      <c r="R4660" s="14" t="str">
        <f t="shared" si="580"/>
        <v>|United States|</v>
      </c>
      <c r="S4660" s="14" t="str">
        <f t="shared" si="581"/>
        <v>|Kids' TV|</v>
      </c>
      <c r="T4660" s="14" t="str">
        <f t="shared" si="582"/>
        <v>|Unknown|</v>
      </c>
      <c r="U4660" s="14" t="str">
        <f t="shared" si="583"/>
        <v>|Scott Menville|Steven Yeun|Ogie Banks|Wil Wheaton|Keith David|Miguel Ferrer|David Kaye|Kate Mulgrew|Nazneen Contractor|Felicia Day|</v>
      </c>
    </row>
    <row r="4661" spans="1:21">
      <c r="A4661" s="14" t="s">
        <v>21767</v>
      </c>
      <c r="B4661" s="14" t="s">
        <v>48</v>
      </c>
      <c r="C4661" s="14" t="s">
        <v>21768</v>
      </c>
      <c r="D4661" s="14" t="s">
        <v>21769</v>
      </c>
      <c r="E4661" s="14" t="s">
        <v>21770</v>
      </c>
      <c r="F4661" s="14" t="s">
        <v>21771</v>
      </c>
      <c r="G4661" s="26">
        <v>43350</v>
      </c>
      <c r="H4661" s="14">
        <v>2018</v>
      </c>
      <c r="I4661" s="14" t="s">
        <v>360</v>
      </c>
      <c r="J4661" s="14" t="s">
        <v>724</v>
      </c>
      <c r="K4661" s="14" t="s">
        <v>605</v>
      </c>
      <c r="L4661" s="14" t="s">
        <v>21772</v>
      </c>
      <c r="M4661" s="14">
        <f t="shared" si="576"/>
        <v>2018</v>
      </c>
      <c r="N4661" s="14">
        <f t="shared" si="577"/>
        <v>9</v>
      </c>
      <c r="O4661" s="14" t="str">
        <f>IFERROR(VLOOKUP(I4661,Lists!$F$2:$G$16,2,FALSE()),"Not Rated")</f>
        <v>Adults</v>
      </c>
      <c r="P4661" s="14">
        <f t="shared" si="578"/>
        <v>102</v>
      </c>
      <c r="Q4661" s="14" t="str">
        <f t="shared" si="579"/>
        <v>Belgium</v>
      </c>
      <c r="R4661" s="14" t="str">
        <f t="shared" si="580"/>
        <v>|Belgium|United Kingdom|United States|</v>
      </c>
      <c r="S4661" s="14" t="str">
        <f t="shared" si="581"/>
        <v>|Dramas|International Movies|Thrillers|</v>
      </c>
      <c r="T4661" s="14" t="str">
        <f t="shared" si="582"/>
        <v>|Franck Ribière|</v>
      </c>
      <c r="U4661" s="14" t="str">
        <f t="shared" si="583"/>
        <v>|Anna Mouglalis|Niels Schneider|André Wilms|Michel Fau|Sissi Duparc|Jean-Michel Balthazar|Julie Recoing|Eric Godon|Maya Coline|Constance Dollé|</v>
      </c>
    </row>
    <row r="4662" spans="1:21">
      <c r="A4662" s="14" t="s">
        <v>21773</v>
      </c>
      <c r="B4662" s="14" t="s">
        <v>48</v>
      </c>
      <c r="C4662" s="14" t="s">
        <v>21774</v>
      </c>
      <c r="D4662" s="14" t="s">
        <v>5810</v>
      </c>
      <c r="E4662" s="14" t="s">
        <v>21775</v>
      </c>
      <c r="F4662" s="14" t="s">
        <v>116</v>
      </c>
      <c r="G4662" s="26">
        <v>43349</v>
      </c>
      <c r="H4662" s="14">
        <v>2014</v>
      </c>
      <c r="I4662" s="14" t="s">
        <v>361</v>
      </c>
      <c r="J4662" s="14" t="s">
        <v>9626</v>
      </c>
      <c r="K4662" s="14" t="s">
        <v>834</v>
      </c>
      <c r="L4662" s="14" t="s">
        <v>21776</v>
      </c>
      <c r="M4662" s="14">
        <f t="shared" si="576"/>
        <v>2018</v>
      </c>
      <c r="N4662" s="14">
        <f t="shared" si="577"/>
        <v>9</v>
      </c>
      <c r="O4662" s="14" t="str">
        <f>IFERROR(VLOOKUP(I4662,Lists!$F$2:$G$16,2,FALSE()),"Not Rated")</f>
        <v>Teens</v>
      </c>
      <c r="P4662" s="14">
        <f t="shared" si="578"/>
        <v>146</v>
      </c>
      <c r="Q4662" s="14" t="str">
        <f t="shared" si="579"/>
        <v>India</v>
      </c>
      <c r="R4662" s="14" t="str">
        <f t="shared" si="580"/>
        <v>|India|</v>
      </c>
      <c r="S4662" s="14" t="str">
        <f t="shared" si="581"/>
        <v>|Comedies|Dramas|International Movies|</v>
      </c>
      <c r="T4662" s="14" t="str">
        <f t="shared" si="582"/>
        <v>|Rajkumar Hirani|</v>
      </c>
      <c r="U4662" s="14" t="str">
        <f t="shared" si="583"/>
        <v>|Aamir Khan|Anuskha Sharma|Sanjay Dutt|Saurabh Shukla|Parikshat Sahni|Sushant Singh Rajput|Boman Irani|Rukhsar|</v>
      </c>
    </row>
    <row r="4663" spans="1:21">
      <c r="A4663" s="14" t="s">
        <v>21777</v>
      </c>
      <c r="B4663" s="14" t="s">
        <v>48</v>
      </c>
      <c r="C4663" s="14" t="s">
        <v>21778</v>
      </c>
      <c r="D4663" s="14" t="s">
        <v>10284</v>
      </c>
      <c r="E4663" s="14" t="s">
        <v>21779</v>
      </c>
      <c r="F4663" s="14" t="s">
        <v>916</v>
      </c>
      <c r="G4663" s="26">
        <v>43346</v>
      </c>
      <c r="H4663" s="14">
        <v>2018</v>
      </c>
      <c r="I4663" s="14" t="s">
        <v>360</v>
      </c>
      <c r="J4663" s="14" t="s">
        <v>624</v>
      </c>
      <c r="K4663" s="14" t="s">
        <v>248</v>
      </c>
      <c r="L4663" s="14" t="s">
        <v>21780</v>
      </c>
      <c r="M4663" s="14">
        <f t="shared" si="576"/>
        <v>2018</v>
      </c>
      <c r="N4663" s="14">
        <f t="shared" si="577"/>
        <v>9</v>
      </c>
      <c r="O4663" s="14" t="str">
        <f>IFERROR(VLOOKUP(I4663,Lists!$F$2:$G$16,2,FALSE()),"Not Rated")</f>
        <v>Adults</v>
      </c>
      <c r="P4663" s="14">
        <f t="shared" si="578"/>
        <v>96</v>
      </c>
      <c r="Q4663" s="14" t="str">
        <f t="shared" si="579"/>
        <v>United Kingdom</v>
      </c>
      <c r="R4663" s="14" t="str">
        <f t="shared" si="580"/>
        <v>|United Kingdom|United States|</v>
      </c>
      <c r="S4663" s="14" t="str">
        <f t="shared" si="581"/>
        <v>|Action &amp; Adventure|</v>
      </c>
      <c r="T4663" s="14" t="str">
        <f t="shared" si="582"/>
        <v>|Jesse V. Johnson|</v>
      </c>
      <c r="U4663" s="14" t="str">
        <f t="shared" si="583"/>
        <v>|Scott Adkins|Louis Mandylor|Vladimir Kulich|Michael Paré|Rachel Brann|Selina Lo|Tony Todd|</v>
      </c>
    </row>
    <row r="4664" spans="1:21">
      <c r="A4664" s="14" t="s">
        <v>21781</v>
      </c>
      <c r="B4664" s="14" t="s">
        <v>49</v>
      </c>
      <c r="C4664" s="14" t="s">
        <v>21782</v>
      </c>
      <c r="D4664" s="14" t="s">
        <v>117</v>
      </c>
      <c r="E4664" s="14" t="s">
        <v>21783</v>
      </c>
      <c r="F4664" s="14" t="s">
        <v>139</v>
      </c>
      <c r="G4664" s="26">
        <v>43345</v>
      </c>
      <c r="H4664" s="14">
        <v>2018</v>
      </c>
      <c r="I4664" s="14" t="s">
        <v>360</v>
      </c>
      <c r="J4664" s="14" t="s">
        <v>105</v>
      </c>
      <c r="K4664" s="14" t="s">
        <v>415</v>
      </c>
      <c r="L4664" s="14" t="s">
        <v>21784</v>
      </c>
      <c r="M4664" s="14">
        <f t="shared" si="576"/>
        <v>2018</v>
      </c>
      <c r="N4664" s="14">
        <f t="shared" si="577"/>
        <v>9</v>
      </c>
      <c r="O4664" s="14" t="str">
        <f>IFERROR(VLOOKUP(I4664,Lists!$F$2:$G$16,2,FALSE()),"Not Rated")</f>
        <v>Adults</v>
      </c>
      <c r="P4664" s="14">
        <f t="shared" si="578"/>
        <v>1</v>
      </c>
      <c r="Q4664" s="14" t="str">
        <f t="shared" si="579"/>
        <v>Thailand</v>
      </c>
      <c r="R4664" s="14" t="str">
        <f t="shared" si="580"/>
        <v>|Thailand|</v>
      </c>
      <c r="S4664" s="14" t="str">
        <f t="shared" si="581"/>
        <v>|Crime TV Shows|International TV Shows|TV Action &amp; Adventure|</v>
      </c>
      <c r="T4664" s="14" t="str">
        <f t="shared" si="582"/>
        <v>|Unknown|</v>
      </c>
      <c r="U4664" s="14" t="str">
        <f t="shared" si="583"/>
        <v>|Phakin Khamwilaisak|Sumret Muengput|Alisa Kunkwaeng|Zozeen Panyanut Jirarottanakasem|Akarat Nimitchai|Warawut Poyim|Vithaya Pansringarm|Phutharit Prombandal|Kazu Patrick Tang|</v>
      </c>
    </row>
    <row r="4665" spans="1:21">
      <c r="A4665" s="14" t="s">
        <v>21785</v>
      </c>
      <c r="B4665" s="14" t="s">
        <v>49</v>
      </c>
      <c r="C4665" s="14" t="s">
        <v>21786</v>
      </c>
      <c r="D4665" s="14" t="s">
        <v>117</v>
      </c>
      <c r="E4665" s="14" t="s">
        <v>21787</v>
      </c>
      <c r="F4665" s="14" t="s">
        <v>115</v>
      </c>
      <c r="G4665" s="26">
        <v>43345</v>
      </c>
      <c r="H4665" s="14">
        <v>2018</v>
      </c>
      <c r="I4665" s="14" t="s">
        <v>361</v>
      </c>
      <c r="J4665" s="14" t="s">
        <v>107</v>
      </c>
      <c r="K4665" s="14" t="s">
        <v>1591</v>
      </c>
      <c r="L4665" s="14" t="s">
        <v>21788</v>
      </c>
      <c r="M4665" s="14">
        <f t="shared" si="576"/>
        <v>2018</v>
      </c>
      <c r="N4665" s="14">
        <f t="shared" si="577"/>
        <v>9</v>
      </c>
      <c r="O4665" s="14" t="str">
        <f>IFERROR(VLOOKUP(I4665,Lists!$F$2:$G$16,2,FALSE()),"Not Rated")</f>
        <v>Teens</v>
      </c>
      <c r="P4665" s="14">
        <f t="shared" si="578"/>
        <v>3</v>
      </c>
      <c r="Q4665" s="14" t="str">
        <f t="shared" si="579"/>
        <v>United States</v>
      </c>
      <c r="R4665" s="14" t="str">
        <f t="shared" si="580"/>
        <v>|United States|</v>
      </c>
      <c r="S4665" s="14" t="str">
        <f t="shared" si="581"/>
        <v>|Crime TV Shows|TV Dramas|TV Mysteries|</v>
      </c>
      <c r="T4665" s="14" t="str">
        <f t="shared" si="582"/>
        <v>|Unknown|</v>
      </c>
      <c r="U4665" s="14" t="str">
        <f t="shared" si="583"/>
        <v>|Priyanka Chopra|Josh Hopkins|Jake McLaughlin|Aunjanue Ellis|Yasmine Al Massri|Johanna Braddy|Tate Ellington|Graham Rogers|Anabelle Acosta|Russell Tovey|Blair Underwood|Pearl Thusi|</v>
      </c>
    </row>
    <row r="4666" spans="1:21">
      <c r="A4666" s="14" t="s">
        <v>21789</v>
      </c>
      <c r="B4666" s="14" t="s">
        <v>49</v>
      </c>
      <c r="C4666" s="14" t="s">
        <v>21790</v>
      </c>
      <c r="D4666" s="14" t="s">
        <v>21791</v>
      </c>
      <c r="E4666" s="14" t="s">
        <v>21792</v>
      </c>
      <c r="F4666" s="14" t="s">
        <v>137</v>
      </c>
      <c r="G4666" s="26">
        <v>43344</v>
      </c>
      <c r="H4666" s="14">
        <v>2018</v>
      </c>
      <c r="I4666" s="14" t="s">
        <v>360</v>
      </c>
      <c r="J4666" s="14" t="s">
        <v>105</v>
      </c>
      <c r="K4666" s="14" t="s">
        <v>1470</v>
      </c>
      <c r="L4666" s="14" t="s">
        <v>21793</v>
      </c>
      <c r="M4666" s="14">
        <f t="shared" si="576"/>
        <v>2018</v>
      </c>
      <c r="N4666" s="14">
        <f t="shared" si="577"/>
        <v>9</v>
      </c>
      <c r="O4666" s="14" t="str">
        <f>IFERROR(VLOOKUP(I4666,Lists!$F$2:$G$16,2,FALSE()),"Not Rated")</f>
        <v>Adults</v>
      </c>
      <c r="P4666" s="14">
        <f t="shared" si="578"/>
        <v>1</v>
      </c>
      <c r="Q4666" s="14" t="str">
        <f t="shared" si="579"/>
        <v>Taiwan</v>
      </c>
      <c r="R4666" s="14" t="str">
        <f t="shared" si="580"/>
        <v>|Taiwan|</v>
      </c>
      <c r="S4666" s="14" t="str">
        <f t="shared" si="581"/>
        <v>|Crime TV Shows|International TV Shows|TV Dramas|</v>
      </c>
      <c r="T4666" s="14" t="str">
        <f t="shared" si="582"/>
        <v>|Peter Ho|</v>
      </c>
      <c r="U4666" s="14" t="str">
        <f t="shared" si="583"/>
        <v>|Peter Ho|Jeanine Yang|Tammy Chen|Jason Tsou|Chang Ting-hu|Nana Lee|Nien Hsuan Wu|</v>
      </c>
    </row>
    <row r="4667" spans="1:21">
      <c r="A4667" s="14" t="s">
        <v>21794</v>
      </c>
      <c r="B4667" s="14" t="s">
        <v>48</v>
      </c>
      <c r="C4667" s="14" t="s">
        <v>21795</v>
      </c>
      <c r="D4667" s="14" t="s">
        <v>8895</v>
      </c>
      <c r="E4667" s="14" t="s">
        <v>21796</v>
      </c>
      <c r="F4667" s="14" t="s">
        <v>2970</v>
      </c>
      <c r="G4667" s="26">
        <v>43344</v>
      </c>
      <c r="H4667" s="14">
        <v>2017</v>
      </c>
      <c r="I4667" s="14" t="s">
        <v>360</v>
      </c>
      <c r="J4667" s="14" t="s">
        <v>457</v>
      </c>
      <c r="K4667" s="14" t="s">
        <v>605</v>
      </c>
      <c r="L4667" s="14" t="s">
        <v>21797</v>
      </c>
      <c r="M4667" s="14">
        <f t="shared" si="576"/>
        <v>2018</v>
      </c>
      <c r="N4667" s="14">
        <f t="shared" si="577"/>
        <v>9</v>
      </c>
      <c r="O4667" s="14" t="str">
        <f>IFERROR(VLOOKUP(I4667,Lists!$F$2:$G$16,2,FALSE()),"Not Rated")</f>
        <v>Adults</v>
      </c>
      <c r="P4667" s="14">
        <f t="shared" si="578"/>
        <v>104</v>
      </c>
      <c r="Q4667" s="14" t="str">
        <f t="shared" si="579"/>
        <v>France</v>
      </c>
      <c r="R4667" s="14" t="str">
        <f t="shared" si="580"/>
        <v>|France|Belgium|</v>
      </c>
      <c r="S4667" s="14" t="str">
        <f t="shared" si="581"/>
        <v>|Dramas|International Movies|Thrillers|</v>
      </c>
      <c r="T4667" s="14" t="str">
        <f t="shared" si="582"/>
        <v>|Olivier Marchal|</v>
      </c>
      <c r="U4667" s="14" t="str">
        <f t="shared" si="583"/>
        <v>|Benoît Magimel|Gringe|Idir Chender|Laura Smet|Michaël Youn|Dani|Patrick Catalifo|Gérard Depardieu|</v>
      </c>
    </row>
    <row r="4668" spans="1:21">
      <c r="A4668" s="14" t="s">
        <v>21798</v>
      </c>
      <c r="B4668" s="14" t="s">
        <v>48</v>
      </c>
      <c r="C4668" s="14" t="s">
        <v>21799</v>
      </c>
      <c r="D4668" s="14" t="s">
        <v>21800</v>
      </c>
      <c r="E4668" s="14" t="s">
        <v>21801</v>
      </c>
      <c r="F4668" s="14" t="s">
        <v>116</v>
      </c>
      <c r="G4668" s="26">
        <v>43344</v>
      </c>
      <c r="H4668" s="14">
        <v>2018</v>
      </c>
      <c r="I4668" s="14" t="s">
        <v>360</v>
      </c>
      <c r="J4668" s="14" t="s">
        <v>1226</v>
      </c>
      <c r="K4668" s="14" t="s">
        <v>444</v>
      </c>
      <c r="L4668" s="14" t="s">
        <v>21802</v>
      </c>
      <c r="M4668" s="14">
        <f t="shared" si="576"/>
        <v>2018</v>
      </c>
      <c r="N4668" s="14">
        <f t="shared" si="577"/>
        <v>9</v>
      </c>
      <c r="O4668" s="14" t="str">
        <f>IFERROR(VLOOKUP(I4668,Lists!$F$2:$G$16,2,FALSE()),"Not Rated")</f>
        <v>Adults</v>
      </c>
      <c r="P4668" s="14">
        <f t="shared" si="578"/>
        <v>109</v>
      </c>
      <c r="Q4668" s="14" t="str">
        <f t="shared" si="579"/>
        <v>India</v>
      </c>
      <c r="R4668" s="14" t="str">
        <f t="shared" si="580"/>
        <v>|India|</v>
      </c>
      <c r="S4668" s="14" t="str">
        <f t="shared" si="581"/>
        <v>|Dramas|Independent Movies|International Movies|</v>
      </c>
      <c r="T4668" s="14" t="str">
        <f t="shared" si="582"/>
        <v>|Qaushiq Mukherjee|</v>
      </c>
      <c r="U4668" s="14" t="str">
        <f t="shared" si="583"/>
        <v>|Tanmay Dhanania|Trimala Adhikari|Satarupa Das|Satchit Puranik|Gitanjali Dang|Shruti Viswan|Nikhil Chopra|Krish Moitra|</v>
      </c>
    </row>
    <row r="4669" spans="1:21">
      <c r="A4669" s="14" t="s">
        <v>21803</v>
      </c>
      <c r="B4669" s="14" t="s">
        <v>48</v>
      </c>
      <c r="C4669" s="14" t="s">
        <v>21804</v>
      </c>
      <c r="D4669" s="14" t="s">
        <v>21805</v>
      </c>
      <c r="E4669" s="14" t="s">
        <v>21806</v>
      </c>
      <c r="F4669" s="14" t="s">
        <v>116</v>
      </c>
      <c r="G4669" s="26">
        <v>43344</v>
      </c>
      <c r="H4669" s="14">
        <v>2018</v>
      </c>
      <c r="I4669" s="14" t="s">
        <v>361</v>
      </c>
      <c r="J4669" s="14" t="s">
        <v>604</v>
      </c>
      <c r="K4669" s="14" t="s">
        <v>444</v>
      </c>
      <c r="L4669" s="14" t="s">
        <v>21807</v>
      </c>
      <c r="M4669" s="14">
        <f t="shared" si="576"/>
        <v>2018</v>
      </c>
      <c r="N4669" s="14">
        <f t="shared" si="577"/>
        <v>9</v>
      </c>
      <c r="O4669" s="14" t="str">
        <f>IFERROR(VLOOKUP(I4669,Lists!$F$2:$G$16,2,FALSE()),"Not Rated")</f>
        <v>Teens</v>
      </c>
      <c r="P4669" s="14">
        <f t="shared" si="578"/>
        <v>110</v>
      </c>
      <c r="Q4669" s="14" t="str">
        <f t="shared" si="579"/>
        <v>India</v>
      </c>
      <c r="R4669" s="14" t="str">
        <f t="shared" si="580"/>
        <v>|India|</v>
      </c>
      <c r="S4669" s="14" t="str">
        <f t="shared" si="581"/>
        <v>|Dramas|Independent Movies|International Movies|</v>
      </c>
      <c r="T4669" s="14" t="str">
        <f t="shared" si="582"/>
        <v>|Onir|</v>
      </c>
      <c r="U4669" s="14" t="str">
        <f t="shared" si="583"/>
        <v>|Geetanjali Thapa|Zain Khan Durrani|Shray Rai Tiwari|Mona Ambegaonkar|Chandreyee Ghosh|Barun Chanda|Saheb Bhattacharjee|Shefali Chauhan|</v>
      </c>
    </row>
    <row r="4670" spans="1:21">
      <c r="A4670" s="14" t="s">
        <v>21808</v>
      </c>
      <c r="B4670" s="14" t="s">
        <v>48</v>
      </c>
      <c r="C4670" s="14" t="s">
        <v>21809</v>
      </c>
      <c r="D4670" s="14" t="s">
        <v>21810</v>
      </c>
      <c r="E4670" s="14" t="s">
        <v>21811</v>
      </c>
      <c r="F4670" s="14" t="s">
        <v>116</v>
      </c>
      <c r="G4670" s="26">
        <v>43344</v>
      </c>
      <c r="H4670" s="14">
        <v>2017</v>
      </c>
      <c r="I4670" s="14" t="s">
        <v>360</v>
      </c>
      <c r="J4670" s="14" t="s">
        <v>604</v>
      </c>
      <c r="K4670" s="14" t="s">
        <v>444</v>
      </c>
      <c r="L4670" s="14" t="s">
        <v>21812</v>
      </c>
      <c r="M4670" s="14">
        <f t="shared" si="576"/>
        <v>2018</v>
      </c>
      <c r="N4670" s="14">
        <f t="shared" si="577"/>
        <v>9</v>
      </c>
      <c r="O4670" s="14" t="str">
        <f>IFERROR(VLOOKUP(I4670,Lists!$F$2:$G$16,2,FALSE()),"Not Rated")</f>
        <v>Adults</v>
      </c>
      <c r="P4670" s="14">
        <f t="shared" si="578"/>
        <v>110</v>
      </c>
      <c r="Q4670" s="14" t="str">
        <f t="shared" si="579"/>
        <v>India</v>
      </c>
      <c r="R4670" s="14" t="str">
        <f t="shared" si="580"/>
        <v>|India|</v>
      </c>
      <c r="S4670" s="14" t="str">
        <f t="shared" si="581"/>
        <v>|Dramas|Independent Movies|International Movies|</v>
      </c>
      <c r="T4670" s="14" t="str">
        <f t="shared" si="582"/>
        <v>|Jatla Siddartha|</v>
      </c>
      <c r="U4670" s="14" t="str">
        <f t="shared" si="583"/>
        <v>|Saharsh Kumar Shukla|Taneea Rajawat|Hima Singh|Aparna Upadhyay|Loknath Tiwari|Sambhaji Sasane|</v>
      </c>
    </row>
    <row r="4671" spans="1:21">
      <c r="A4671" s="14" t="s">
        <v>21813</v>
      </c>
      <c r="B4671" s="14" t="s">
        <v>48</v>
      </c>
      <c r="C4671" s="14" t="s">
        <v>21814</v>
      </c>
      <c r="D4671" s="14" t="s">
        <v>21815</v>
      </c>
      <c r="E4671" s="14" t="s">
        <v>21816</v>
      </c>
      <c r="F4671" s="14" t="s">
        <v>21817</v>
      </c>
      <c r="G4671" s="26">
        <v>43344</v>
      </c>
      <c r="H4671" s="14">
        <v>2018</v>
      </c>
      <c r="I4671" s="14" t="s">
        <v>362</v>
      </c>
      <c r="J4671" s="14" t="s">
        <v>1247</v>
      </c>
      <c r="K4671" s="14" t="s">
        <v>444</v>
      </c>
      <c r="L4671" s="14" t="s">
        <v>21818</v>
      </c>
      <c r="M4671" s="14">
        <f t="shared" si="576"/>
        <v>2018</v>
      </c>
      <c r="N4671" s="14">
        <f t="shared" si="577"/>
        <v>9</v>
      </c>
      <c r="O4671" s="14" t="str">
        <f>IFERROR(VLOOKUP(I4671,Lists!$F$2:$G$16,2,FALSE()),"Not Rated")</f>
        <v>Older Kids</v>
      </c>
      <c r="P4671" s="14">
        <f t="shared" si="578"/>
        <v>101</v>
      </c>
      <c r="Q4671" s="14" t="str">
        <f t="shared" si="579"/>
        <v>India</v>
      </c>
      <c r="R4671" s="14" t="str">
        <f t="shared" si="580"/>
        <v>|India|Germany|Austria|</v>
      </c>
      <c r="S4671" s="14" t="str">
        <f t="shared" si="581"/>
        <v>|Dramas|Independent Movies|International Movies|</v>
      </c>
      <c r="T4671" s="14" t="str">
        <f t="shared" si="582"/>
        <v>|Kanwal Sethi|</v>
      </c>
      <c r="U4671" s="14" t="str">
        <f t="shared" si="583"/>
        <v>|Shefali Shah|Neeraj Kabi|Rasika Dugal|Bidita Bag|Priyanshu Painyuli|Bhagwan Tiwari|</v>
      </c>
    </row>
    <row r="4672" spans="1:21">
      <c r="A4672" s="14" t="s">
        <v>21819</v>
      </c>
      <c r="B4672" s="14" t="s">
        <v>49</v>
      </c>
      <c r="C4672" s="14" t="s">
        <v>21820</v>
      </c>
      <c r="D4672" s="14" t="s">
        <v>117</v>
      </c>
      <c r="E4672" s="14" t="s">
        <v>21821</v>
      </c>
      <c r="F4672" s="14" t="s">
        <v>127</v>
      </c>
      <c r="G4672" s="26">
        <v>43344</v>
      </c>
      <c r="H4672" s="14">
        <v>2018</v>
      </c>
      <c r="I4672" s="14" t="s">
        <v>360</v>
      </c>
      <c r="J4672" s="14" t="s">
        <v>105</v>
      </c>
      <c r="K4672" s="14" t="s">
        <v>1608</v>
      </c>
      <c r="L4672" s="14" t="s">
        <v>21822</v>
      </c>
      <c r="M4672" s="14">
        <f t="shared" si="576"/>
        <v>2018</v>
      </c>
      <c r="N4672" s="14">
        <f t="shared" si="577"/>
        <v>9</v>
      </c>
      <c r="O4672" s="14" t="str">
        <f>IFERROR(VLOOKUP(I4672,Lists!$F$2:$G$16,2,FALSE()),"Not Rated")</f>
        <v>Adults</v>
      </c>
      <c r="P4672" s="14">
        <f t="shared" si="578"/>
        <v>1</v>
      </c>
      <c r="Q4672" s="14" t="str">
        <f t="shared" si="579"/>
        <v>Australia</v>
      </c>
      <c r="R4672" s="14" t="str">
        <f t="shared" si="580"/>
        <v>|Australia|</v>
      </c>
      <c r="S4672" s="14" t="str">
        <f t="shared" si="581"/>
        <v>|International TV Shows|TV Comedies|TV Dramas|</v>
      </c>
      <c r="T4672" s="14" t="str">
        <f t="shared" si="582"/>
        <v>|Unknown|</v>
      </c>
      <c r="U4672" s="14" t="str">
        <f t="shared" si="583"/>
        <v>|Lucy Durack|Antonia Prebble|Maria Angelico|Dan Spielman|Charlie Garber|Lindsay Farris|Zindzi Okenyo|Catherine McClements|Roy Billing|Magda Szubanski|</v>
      </c>
    </row>
    <row r="4673" spans="1:21">
      <c r="A4673" s="14" t="s">
        <v>21823</v>
      </c>
      <c r="B4673" s="14" t="s">
        <v>48</v>
      </c>
      <c r="C4673" s="14" t="s">
        <v>21824</v>
      </c>
      <c r="D4673" s="14" t="s">
        <v>21825</v>
      </c>
      <c r="E4673" s="14" t="s">
        <v>21826</v>
      </c>
      <c r="F4673" s="14" t="s">
        <v>120</v>
      </c>
      <c r="G4673" s="26">
        <v>43344</v>
      </c>
      <c r="H4673" s="14">
        <v>2017</v>
      </c>
      <c r="I4673" s="14" t="s">
        <v>360</v>
      </c>
      <c r="J4673" s="14" t="s">
        <v>507</v>
      </c>
      <c r="K4673" s="14" t="s">
        <v>4531</v>
      </c>
      <c r="L4673" s="14" t="s">
        <v>21827</v>
      </c>
      <c r="M4673" s="14">
        <f t="shared" si="576"/>
        <v>2018</v>
      </c>
      <c r="N4673" s="14">
        <f t="shared" si="577"/>
        <v>9</v>
      </c>
      <c r="O4673" s="14" t="str">
        <f>IFERROR(VLOOKUP(I4673,Lists!$F$2:$G$16,2,FALSE()),"Not Rated")</f>
        <v>Adults</v>
      </c>
      <c r="P4673" s="14">
        <f t="shared" si="578"/>
        <v>94</v>
      </c>
      <c r="Q4673" s="14" t="str">
        <f t="shared" si="579"/>
        <v>France</v>
      </c>
      <c r="R4673" s="14" t="str">
        <f t="shared" si="580"/>
        <v>|France|</v>
      </c>
      <c r="S4673" s="14" t="str">
        <f t="shared" si="581"/>
        <v>|Dramas|International Movies|Sports Movies|</v>
      </c>
      <c r="T4673" s="14" t="str">
        <f t="shared" si="582"/>
        <v>|Samuel Jouy|</v>
      </c>
      <c r="U4673" s="14" t="str">
        <f t="shared" si="583"/>
        <v>|Mathieu Kassovitz|Olivia Merilahti|Souleymane M'Baye|Billie Blain|Malik Bine|Zakariya Gouram|Jolente De Keersmaeker|Lyes Salem|Ali Labidi|David Saracino|</v>
      </c>
    </row>
    <row r="4674" spans="1:21">
      <c r="A4674" s="14" t="s">
        <v>21828</v>
      </c>
      <c r="B4674" s="14" t="s">
        <v>49</v>
      </c>
      <c r="C4674" s="14" t="s">
        <v>21829</v>
      </c>
      <c r="D4674" s="14" t="s">
        <v>117</v>
      </c>
      <c r="E4674" s="14" t="s">
        <v>21830</v>
      </c>
      <c r="F4674" s="14" t="s">
        <v>122</v>
      </c>
      <c r="G4674" s="26">
        <v>43343</v>
      </c>
      <c r="H4674" s="14">
        <v>2017</v>
      </c>
      <c r="I4674" s="14" t="s">
        <v>360</v>
      </c>
      <c r="J4674" s="14" t="s">
        <v>105</v>
      </c>
      <c r="K4674" s="14" t="s">
        <v>1451</v>
      </c>
      <c r="L4674" s="14" t="s">
        <v>21831</v>
      </c>
      <c r="M4674" s="14">
        <f t="shared" ref="M4674:M4737" si="584">IF(G4674="","",YEAR(G4674))</f>
        <v>2018</v>
      </c>
      <c r="N4674" s="14">
        <f t="shared" ref="N4674:N4737" si="585">IF(G4674="","",MONTH(G4674))</f>
        <v>8</v>
      </c>
      <c r="O4674" s="14" t="str">
        <f>IFERROR(VLOOKUP(I4674,Lists!$F$2:$G$16,2,FALSE()),"Not Rated")</f>
        <v>Adults</v>
      </c>
      <c r="P4674" s="14">
        <f t="shared" ref="P4674:P4737" si="586">IFERROR(VALUE(LEFT(J4674,FIND(" ",J4674)-1)),"")</f>
        <v>1</v>
      </c>
      <c r="Q4674" s="14" t="str">
        <f t="shared" ref="Q4674:Q4737" si="587">IFERROR(LEFT(F4674,FIND(",",F4674)-1),F4674)</f>
        <v>Spain</v>
      </c>
      <c r="R4674" s="14" t="str">
        <f t="shared" ref="R4674:R4737" si="588">"|"&amp;SUBSTITUTE(F4674,", ","|")&amp;"|"</f>
        <v>|Spain|</v>
      </c>
      <c r="S4674" s="14" t="str">
        <f t="shared" ref="S4674:S4737" si="589">"|"&amp;SUBSTITUTE(K4674,", ","|")&amp;"|"</f>
        <v>|International TV Shows|Spanish-Language TV Shows|TV Dramas|</v>
      </c>
      <c r="T4674" s="14" t="str">
        <f t="shared" ref="T4674:T4737" si="590">"|"&amp;SUBSTITUTE(D4674,", ","|")&amp;"|"</f>
        <v>|Unknown|</v>
      </c>
      <c r="U4674" s="14" t="str">
        <f t="shared" ref="U4674:U4737" si="591">"|"&amp;SUBSTITUTE(E4674,", ","|")&amp;"|"</f>
        <v>|Daniel Grao|Ginés García Millán|Óscar Hernández|Alain Hernández|Nora Navas|Lucía Díez|Jorge Kent|Ali El Aziz|Julia Carnero|David Venancio Muro|Jonás Beramí|Hugo Arbues|Natalia de Molina|</v>
      </c>
    </row>
    <row r="4675" spans="1:21">
      <c r="A4675" s="14" t="s">
        <v>21832</v>
      </c>
      <c r="B4675" s="14" t="s">
        <v>49</v>
      </c>
      <c r="C4675" s="14" t="s">
        <v>21833</v>
      </c>
      <c r="D4675" s="14" t="s">
        <v>117</v>
      </c>
      <c r="E4675" s="14" t="s">
        <v>117</v>
      </c>
      <c r="F4675" s="14" t="s">
        <v>4709</v>
      </c>
      <c r="G4675" s="26">
        <v>43343</v>
      </c>
      <c r="H4675" s="14">
        <v>2018</v>
      </c>
      <c r="I4675" s="14" t="s">
        <v>360</v>
      </c>
      <c r="J4675" s="14" t="s">
        <v>105</v>
      </c>
      <c r="K4675" s="14" t="s">
        <v>462</v>
      </c>
      <c r="L4675" s="14" t="s">
        <v>21834</v>
      </c>
      <c r="M4675" s="14">
        <f t="shared" si="584"/>
        <v>2018</v>
      </c>
      <c r="N4675" s="14">
        <f t="shared" si="585"/>
        <v>8</v>
      </c>
      <c r="O4675" s="14" t="str">
        <f>IFERROR(VLOOKUP(I4675,Lists!$F$2:$G$16,2,FALSE()),"Not Rated")</f>
        <v>Adults</v>
      </c>
      <c r="P4675" s="14">
        <f t="shared" si="586"/>
        <v>1</v>
      </c>
      <c r="Q4675" s="14" t="str">
        <f t="shared" si="587"/>
        <v>United States</v>
      </c>
      <c r="R4675" s="14" t="str">
        <f t="shared" si="588"/>
        <v>|United States|Czech Republic|</v>
      </c>
      <c r="S4675" s="14" t="str">
        <f t="shared" si="589"/>
        <v>|Crime TV Shows|Docuseries|International TV Shows|</v>
      </c>
      <c r="T4675" s="14" t="str">
        <f t="shared" si="590"/>
        <v>|Unknown|</v>
      </c>
      <c r="U4675" s="14" t="str">
        <f t="shared" si="591"/>
        <v>|Unknown|</v>
      </c>
    </row>
    <row r="4676" spans="1:21">
      <c r="A4676" s="14" t="s">
        <v>21835</v>
      </c>
      <c r="B4676" s="14" t="s">
        <v>49</v>
      </c>
      <c r="C4676" s="14" t="s">
        <v>21836</v>
      </c>
      <c r="D4676" s="14" t="s">
        <v>117</v>
      </c>
      <c r="E4676" s="14" t="s">
        <v>21837</v>
      </c>
      <c r="F4676" s="14" t="s">
        <v>115</v>
      </c>
      <c r="G4676" s="26">
        <v>43343</v>
      </c>
      <c r="H4676" s="14">
        <v>2018</v>
      </c>
      <c r="I4676" s="14" t="s">
        <v>360</v>
      </c>
      <c r="J4676" s="14" t="s">
        <v>106</v>
      </c>
      <c r="K4676" s="14" t="s">
        <v>2400</v>
      </c>
      <c r="L4676" s="14" t="s">
        <v>21838</v>
      </c>
      <c r="M4676" s="14">
        <f t="shared" si="584"/>
        <v>2018</v>
      </c>
      <c r="N4676" s="14">
        <f t="shared" si="585"/>
        <v>8</v>
      </c>
      <c r="O4676" s="14" t="str">
        <f>IFERROR(VLOOKUP(I4676,Lists!$F$2:$G$16,2,FALSE()),"Not Rated")</f>
        <v>Adults</v>
      </c>
      <c r="P4676" s="14">
        <f t="shared" si="586"/>
        <v>2</v>
      </c>
      <c r="Q4676" s="14" t="str">
        <f t="shared" si="587"/>
        <v>United States</v>
      </c>
      <c r="R4676" s="14" t="str">
        <f t="shared" si="588"/>
        <v>|United States|</v>
      </c>
      <c r="S4676" s="14" t="str">
        <f t="shared" si="589"/>
        <v>|Stand-Up Comedy &amp; Talk Shows|TV Comedies|</v>
      </c>
      <c r="T4676" s="14" t="str">
        <f t="shared" si="590"/>
        <v>|Unknown|</v>
      </c>
      <c r="U4676" s="14" t="str">
        <f t="shared" si="591"/>
        <v>|Michelle Buteau|Ian Karmel|Taylor Tomlinson|Sam Jay|Phil Wang|Sabrina Jalees|Jak Knight|Tim Dillon|</v>
      </c>
    </row>
    <row r="4677" spans="1:21">
      <c r="A4677" s="14" t="s">
        <v>21839</v>
      </c>
      <c r="B4677" s="14" t="s">
        <v>48</v>
      </c>
      <c r="C4677" s="14" t="s">
        <v>21840</v>
      </c>
      <c r="D4677" s="14" t="s">
        <v>8562</v>
      </c>
      <c r="E4677" s="14" t="s">
        <v>21841</v>
      </c>
      <c r="F4677" s="14" t="s">
        <v>122</v>
      </c>
      <c r="G4677" s="26">
        <v>43343</v>
      </c>
      <c r="H4677" s="14">
        <v>2018</v>
      </c>
      <c r="I4677" s="14" t="s">
        <v>360</v>
      </c>
      <c r="J4677" s="14" t="s">
        <v>1247</v>
      </c>
      <c r="K4677" s="14" t="s">
        <v>542</v>
      </c>
      <c r="L4677" s="14" t="s">
        <v>21842</v>
      </c>
      <c r="M4677" s="14">
        <f t="shared" si="584"/>
        <v>2018</v>
      </c>
      <c r="N4677" s="14">
        <f t="shared" si="585"/>
        <v>8</v>
      </c>
      <c r="O4677" s="14" t="str">
        <f>IFERROR(VLOOKUP(I4677,Lists!$F$2:$G$16,2,FALSE()),"Not Rated")</f>
        <v>Adults</v>
      </c>
      <c r="P4677" s="14">
        <f t="shared" si="586"/>
        <v>101</v>
      </c>
      <c r="Q4677" s="14" t="str">
        <f t="shared" si="587"/>
        <v>Spain</v>
      </c>
      <c r="R4677" s="14" t="str">
        <f t="shared" si="588"/>
        <v>|Spain|</v>
      </c>
      <c r="S4677" s="14" t="str">
        <f t="shared" si="589"/>
        <v>|Comedies|International Movies|Romantic Movies|</v>
      </c>
      <c r="T4677" s="14" t="str">
        <f t="shared" si="590"/>
        <v>|Mateo Gil|</v>
      </c>
      <c r="U4677" s="14" t="str">
        <f t="shared" si="591"/>
        <v>|Vito Sanz|Berta Vázquez|Chino Darín|Vicky Luengo|Andrea Ros|Irene Escolar|Josep Maria Pou|Daniel Sánchez Arévalo|</v>
      </c>
    </row>
    <row r="4678" spans="1:21">
      <c r="A4678" s="14" t="s">
        <v>21843</v>
      </c>
      <c r="B4678" s="14" t="s">
        <v>49</v>
      </c>
      <c r="C4678" s="14" t="s">
        <v>21844</v>
      </c>
      <c r="D4678" s="14" t="s">
        <v>117</v>
      </c>
      <c r="E4678" s="14" t="s">
        <v>21845</v>
      </c>
      <c r="F4678" s="14" t="s">
        <v>21846</v>
      </c>
      <c r="G4678" s="26">
        <v>43343</v>
      </c>
      <c r="H4678" s="14">
        <v>2018</v>
      </c>
      <c r="I4678" s="14" t="s">
        <v>362</v>
      </c>
      <c r="J4678" s="14" t="s">
        <v>107</v>
      </c>
      <c r="K4678" s="14" t="s">
        <v>262</v>
      </c>
      <c r="L4678" s="14" t="s">
        <v>21847</v>
      </c>
      <c r="M4678" s="14">
        <f t="shared" si="584"/>
        <v>2018</v>
      </c>
      <c r="N4678" s="14">
        <f t="shared" si="585"/>
        <v>8</v>
      </c>
      <c r="O4678" s="14" t="str">
        <f>IFERROR(VLOOKUP(I4678,Lists!$F$2:$G$16,2,FALSE()),"Not Rated")</f>
        <v>Older Kids</v>
      </c>
      <c r="P4678" s="14">
        <f t="shared" si="586"/>
        <v>3</v>
      </c>
      <c r="Q4678" s="14" t="str">
        <f t="shared" si="587"/>
        <v>United States</v>
      </c>
      <c r="R4678" s="14" t="str">
        <f t="shared" si="588"/>
        <v>|United States|Brazil|South Korea|Mexico|Japan|Germany|</v>
      </c>
      <c r="S4678" s="14" t="str">
        <f t="shared" si="589"/>
        <v>|Reality TV|</v>
      </c>
      <c r="T4678" s="14" t="str">
        <f t="shared" si="590"/>
        <v>|Unknown|</v>
      </c>
      <c r="U4678" s="14" t="str">
        <f t="shared" si="591"/>
        <v>|Tiki Barber|Chris Distefano|Francesco Facchinetti|Bianca Balti|Vidyut Jammwal|Sarah-Jane Dias|BIn Gu|Qinyi Du|Paula Vázquez|Saúl Craviotto|Gilles Marini|Sandy Heribert|Terry Crews|Charissa Thompson|Yuji Kondo|Sayaka Akimoto|Luke Mockridge|Hans Sarpei|Kyung-seok Seo|Kyeong-rim Park|Luis Ernesto Franco|Inés Sainz|Rafinha Bastos|Anderson Silva|Sylvester Stallone|</v>
      </c>
    </row>
    <row r="4679" spans="1:21">
      <c r="A4679" s="14" t="s">
        <v>21848</v>
      </c>
      <c r="B4679" s="14" t="s">
        <v>49</v>
      </c>
      <c r="C4679" s="14" t="s">
        <v>21849</v>
      </c>
      <c r="D4679" s="14" t="s">
        <v>117</v>
      </c>
      <c r="E4679" s="14" t="s">
        <v>21850</v>
      </c>
      <c r="F4679" s="14" t="s">
        <v>117</v>
      </c>
      <c r="G4679" s="26">
        <v>43343</v>
      </c>
      <c r="H4679" s="14">
        <v>2018</v>
      </c>
      <c r="I4679" s="14" t="s">
        <v>362</v>
      </c>
      <c r="J4679" s="14" t="s">
        <v>107</v>
      </c>
      <c r="K4679" s="14" t="s">
        <v>21851</v>
      </c>
      <c r="L4679" s="14" t="s">
        <v>21852</v>
      </c>
      <c r="M4679" s="14">
        <f t="shared" si="584"/>
        <v>2018</v>
      </c>
      <c r="N4679" s="14">
        <f t="shared" si="585"/>
        <v>8</v>
      </c>
      <c r="O4679" s="14" t="str">
        <f>IFERROR(VLOOKUP(I4679,Lists!$F$2:$G$16,2,FALSE()),"Not Rated")</f>
        <v>Older Kids</v>
      </c>
      <c r="P4679" s="14">
        <f t="shared" si="586"/>
        <v>3</v>
      </c>
      <c r="Q4679" s="14" t="str">
        <f t="shared" si="587"/>
        <v>Unknown</v>
      </c>
      <c r="R4679" s="14" t="str">
        <f t="shared" si="588"/>
        <v>|Unknown|</v>
      </c>
      <c r="S4679" s="14" t="str">
        <f t="shared" si="589"/>
        <v>|Reality TV|Spanish-Language TV Shows|</v>
      </c>
      <c r="T4679" s="14" t="str">
        <f t="shared" si="590"/>
        <v>|Unknown|</v>
      </c>
      <c r="U4679" s="14" t="str">
        <f t="shared" si="591"/>
        <v>|Luis Ernesto Franco|Inés Sainz|Tiki Barber|Chris Distefano|Francesco Facchinetti|Bianca Balti|Vidyut Jammwal|Sarah-Jane Dias|BIn Gu|Qinyi Du|Paula Vázquez|Saúl Craviotto|Gilles Marini|Sandy Heribert|Terry Crews|Charissa Thompson|Yuji Kondo|Sayaka Akimoto|Luke Mockridge|Hans Sarpei|Kyung-seok Seo|Kyeong-rim Park|Rafinha Bastos|Anderson Silva|Sylvester Stallone|</v>
      </c>
    </row>
    <row r="4680" spans="1:21">
      <c r="A4680" s="14" t="s">
        <v>21853</v>
      </c>
      <c r="B4680" s="14" t="s">
        <v>49</v>
      </c>
      <c r="C4680" s="14" t="s">
        <v>21854</v>
      </c>
      <c r="D4680" s="14" t="s">
        <v>117</v>
      </c>
      <c r="E4680" s="14" t="s">
        <v>21855</v>
      </c>
      <c r="F4680" s="14" t="s">
        <v>141</v>
      </c>
      <c r="G4680" s="26">
        <v>43343</v>
      </c>
      <c r="H4680" s="14">
        <v>2017</v>
      </c>
      <c r="I4680" s="14" t="s">
        <v>360</v>
      </c>
      <c r="J4680" s="14" t="s">
        <v>105</v>
      </c>
      <c r="K4680" s="14" t="s">
        <v>992</v>
      </c>
      <c r="L4680" s="14" t="s">
        <v>21856</v>
      </c>
      <c r="M4680" s="14">
        <f t="shared" si="584"/>
        <v>2018</v>
      </c>
      <c r="N4680" s="14">
        <f t="shared" si="585"/>
        <v>8</v>
      </c>
      <c r="O4680" s="14" t="str">
        <f>IFERROR(VLOOKUP(I4680,Lists!$F$2:$G$16,2,FALSE()),"Not Rated")</f>
        <v>Adults</v>
      </c>
      <c r="P4680" s="14">
        <f t="shared" si="586"/>
        <v>1</v>
      </c>
      <c r="Q4680" s="14" t="str">
        <f t="shared" si="587"/>
        <v>Colombia</v>
      </c>
      <c r="R4680" s="14" t="str">
        <f t="shared" si="588"/>
        <v>|Colombia|</v>
      </c>
      <c r="S4680" s="14" t="str">
        <f t="shared" si="589"/>
        <v>|Crime TV Shows|International TV Shows|Spanish-Language TV Shows|</v>
      </c>
      <c r="T4680" s="14" t="str">
        <f t="shared" si="590"/>
        <v>|Unknown|</v>
      </c>
      <c r="U4680" s="14" t="str">
        <f t="shared" si="591"/>
        <v>|Viña Machado|Juana del Río|Luna Baxter|Valeria Gálviz|Tommy Vasquez|Luis Mesa|Katherine Vélez|Juan Manuel Mendoza|Patrick Delmas|Ricardo Vesga|Toto Vega|</v>
      </c>
    </row>
    <row r="4681" spans="1:21">
      <c r="A4681" s="14" t="s">
        <v>21857</v>
      </c>
      <c r="B4681" s="14" t="s">
        <v>48</v>
      </c>
      <c r="C4681" s="14" t="s">
        <v>21858</v>
      </c>
      <c r="D4681" s="14" t="s">
        <v>21859</v>
      </c>
      <c r="E4681" s="14" t="s">
        <v>21860</v>
      </c>
      <c r="F4681" s="14" t="s">
        <v>116</v>
      </c>
      <c r="G4681" s="26">
        <v>43340</v>
      </c>
      <c r="H4681" s="14">
        <v>2017</v>
      </c>
      <c r="I4681" s="14" t="s">
        <v>361</v>
      </c>
      <c r="J4681" s="14" t="s">
        <v>2206</v>
      </c>
      <c r="K4681" s="14" t="s">
        <v>1227</v>
      </c>
      <c r="L4681" s="14" t="s">
        <v>21861</v>
      </c>
      <c r="M4681" s="14">
        <f t="shared" si="584"/>
        <v>2018</v>
      </c>
      <c r="N4681" s="14">
        <f t="shared" si="585"/>
        <v>8</v>
      </c>
      <c r="O4681" s="14" t="str">
        <f>IFERROR(VLOOKUP(I4681,Lists!$F$2:$G$16,2,FALSE()),"Not Rated")</f>
        <v>Teens</v>
      </c>
      <c r="P4681" s="14">
        <f t="shared" si="586"/>
        <v>141</v>
      </c>
      <c r="Q4681" s="14" t="str">
        <f t="shared" si="587"/>
        <v>India</v>
      </c>
      <c r="R4681" s="14" t="str">
        <f t="shared" si="588"/>
        <v>|India|</v>
      </c>
      <c r="S4681" s="14" t="str">
        <f t="shared" si="589"/>
        <v>|Action &amp; Adventure|International Movies|</v>
      </c>
      <c r="T4681" s="14" t="str">
        <f t="shared" si="590"/>
        <v>|Shivam Nair|</v>
      </c>
      <c r="U4681" s="14" t="str">
        <f t="shared" si="591"/>
        <v>|Tapsee Pannu|Akshay Kumar|Manoj Bajpayee|Prithviraj Sukumaran|Danny Denzongpa|Anupam Kher|Zakir Hussain|Virendra Saxenda|</v>
      </c>
    </row>
    <row r="4682" spans="1:21">
      <c r="A4682" s="14" t="s">
        <v>21862</v>
      </c>
      <c r="B4682" s="14" t="s">
        <v>48</v>
      </c>
      <c r="C4682" s="14" t="s">
        <v>21863</v>
      </c>
      <c r="D4682" s="14" t="s">
        <v>19328</v>
      </c>
      <c r="E4682" s="14" t="s">
        <v>21864</v>
      </c>
      <c r="F4682" s="14" t="s">
        <v>116</v>
      </c>
      <c r="G4682" s="26">
        <v>43340</v>
      </c>
      <c r="H4682" s="14">
        <v>2017</v>
      </c>
      <c r="I4682" s="14" t="s">
        <v>361</v>
      </c>
      <c r="J4682" s="14" t="s">
        <v>1159</v>
      </c>
      <c r="K4682" s="14" t="s">
        <v>542</v>
      </c>
      <c r="L4682" s="14" t="s">
        <v>21865</v>
      </c>
      <c r="M4682" s="14">
        <f t="shared" si="584"/>
        <v>2018</v>
      </c>
      <c r="N4682" s="14">
        <f t="shared" si="585"/>
        <v>8</v>
      </c>
      <c r="O4682" s="14" t="str">
        <f>IFERROR(VLOOKUP(I4682,Lists!$F$2:$G$16,2,FALSE()),"Not Rated")</f>
        <v>Teens</v>
      </c>
      <c r="P4682" s="14">
        <f t="shared" si="586"/>
        <v>120</v>
      </c>
      <c r="Q4682" s="14" t="str">
        <f t="shared" si="587"/>
        <v>India</v>
      </c>
      <c r="R4682" s="14" t="str">
        <f t="shared" si="588"/>
        <v>|India|</v>
      </c>
      <c r="S4682" s="14" t="str">
        <f t="shared" si="589"/>
        <v>|Comedies|International Movies|Romantic Movies|</v>
      </c>
      <c r="T4682" s="14" t="str">
        <f t="shared" si="590"/>
        <v>|Tanuja Chandra|</v>
      </c>
      <c r="U4682" s="14" t="str">
        <f t="shared" si="591"/>
        <v>|Irrfan Khan|Parvathy|Neha Dhupia|Pushtii Shakti|Luke Kenny|Siddharth Menon|Bajrangbali Singh|Brijendra Kala|</v>
      </c>
    </row>
    <row r="4683" spans="1:21">
      <c r="A4683" s="14" t="s">
        <v>21866</v>
      </c>
      <c r="B4683" s="14" t="s">
        <v>48</v>
      </c>
      <c r="C4683" s="14" t="s">
        <v>21867</v>
      </c>
      <c r="D4683" s="14" t="s">
        <v>19065</v>
      </c>
      <c r="E4683" s="14" t="s">
        <v>21868</v>
      </c>
      <c r="F4683" s="14" t="s">
        <v>116</v>
      </c>
      <c r="G4683" s="26">
        <v>43340</v>
      </c>
      <c r="H4683" s="14">
        <v>2017</v>
      </c>
      <c r="I4683" s="14" t="s">
        <v>361</v>
      </c>
      <c r="J4683" s="14" t="s">
        <v>1745</v>
      </c>
      <c r="K4683" s="14" t="s">
        <v>1227</v>
      </c>
      <c r="L4683" s="14" t="s">
        <v>21869</v>
      </c>
      <c r="M4683" s="14">
        <f t="shared" si="584"/>
        <v>2018</v>
      </c>
      <c r="N4683" s="14">
        <f t="shared" si="585"/>
        <v>8</v>
      </c>
      <c r="O4683" s="14" t="str">
        <f>IFERROR(VLOOKUP(I4683,Lists!$F$2:$G$16,2,FALSE()),"Not Rated")</f>
        <v>Teens</v>
      </c>
      <c r="P4683" s="14">
        <f t="shared" si="586"/>
        <v>140</v>
      </c>
      <c r="Q4683" s="14" t="str">
        <f t="shared" si="587"/>
        <v>India</v>
      </c>
      <c r="R4683" s="14" t="str">
        <f t="shared" si="588"/>
        <v>|India|</v>
      </c>
      <c r="S4683" s="14" t="str">
        <f t="shared" si="589"/>
        <v>|Action &amp; Adventure|International Movies|</v>
      </c>
      <c r="T4683" s="14" t="str">
        <f t="shared" si="590"/>
        <v>|A.R. Murugadoss|</v>
      </c>
      <c r="U4683" s="14" t="str">
        <f t="shared" si="591"/>
        <v>|Mahesh Babu|Rakul Preet Singh|S.J. Surya|Bharath Srinivasan|Priyadarshi Pullikonda|RJ Balaji|</v>
      </c>
    </row>
    <row r="4684" spans="1:21">
      <c r="A4684" s="14" t="s">
        <v>21870</v>
      </c>
      <c r="B4684" s="14" t="s">
        <v>49</v>
      </c>
      <c r="C4684" s="14" t="s">
        <v>21871</v>
      </c>
      <c r="D4684" s="14" t="s">
        <v>117</v>
      </c>
      <c r="E4684" s="14" t="s">
        <v>117</v>
      </c>
      <c r="F4684" s="14" t="s">
        <v>115</v>
      </c>
      <c r="G4684" s="26">
        <v>43339</v>
      </c>
      <c r="H4684" s="14">
        <v>2018</v>
      </c>
      <c r="I4684" s="14" t="s">
        <v>360</v>
      </c>
      <c r="J4684" s="14" t="s">
        <v>105</v>
      </c>
      <c r="K4684" s="14" t="s">
        <v>257</v>
      </c>
      <c r="L4684" s="14" t="s">
        <v>21872</v>
      </c>
      <c r="M4684" s="14">
        <f t="shared" si="584"/>
        <v>2018</v>
      </c>
      <c r="N4684" s="14">
        <f t="shared" si="585"/>
        <v>8</v>
      </c>
      <c r="O4684" s="14" t="str">
        <f>IFERROR(VLOOKUP(I4684,Lists!$F$2:$G$16,2,FALSE()),"Not Rated")</f>
        <v>Adults</v>
      </c>
      <c r="P4684" s="14">
        <f t="shared" si="586"/>
        <v>1</v>
      </c>
      <c r="Q4684" s="14" t="str">
        <f t="shared" si="587"/>
        <v>United States</v>
      </c>
      <c r="R4684" s="14" t="str">
        <f t="shared" si="588"/>
        <v>|United States|</v>
      </c>
      <c r="S4684" s="14" t="str">
        <f t="shared" si="589"/>
        <v>|Docuseries|</v>
      </c>
      <c r="T4684" s="14" t="str">
        <f t="shared" si="590"/>
        <v>|Unknown|</v>
      </c>
      <c r="U4684" s="14" t="str">
        <f t="shared" si="591"/>
        <v>|Unknown|</v>
      </c>
    </row>
    <row r="4685" spans="1:21">
      <c r="A4685" s="14" t="s">
        <v>21873</v>
      </c>
      <c r="B4685" s="14" t="s">
        <v>48</v>
      </c>
      <c r="C4685" s="14" t="s">
        <v>21874</v>
      </c>
      <c r="D4685" s="14" t="s">
        <v>21875</v>
      </c>
      <c r="E4685" s="14" t="s">
        <v>21876</v>
      </c>
      <c r="F4685" s="14" t="s">
        <v>115</v>
      </c>
      <c r="G4685" s="26">
        <v>43337</v>
      </c>
      <c r="H4685" s="14">
        <v>2012</v>
      </c>
      <c r="I4685" s="14" t="s">
        <v>360</v>
      </c>
      <c r="J4685" s="14" t="s">
        <v>7823</v>
      </c>
      <c r="K4685" s="14" t="s">
        <v>261</v>
      </c>
      <c r="L4685" s="14" t="s">
        <v>21877</v>
      </c>
      <c r="M4685" s="14">
        <f t="shared" si="584"/>
        <v>2018</v>
      </c>
      <c r="N4685" s="14">
        <f t="shared" si="585"/>
        <v>8</v>
      </c>
      <c r="O4685" s="14" t="str">
        <f>IFERROR(VLOOKUP(I4685,Lists!$F$2:$G$16,2,FALSE()),"Not Rated")</f>
        <v>Adults</v>
      </c>
      <c r="P4685" s="14">
        <f t="shared" si="586"/>
        <v>50</v>
      </c>
      <c r="Q4685" s="14" t="str">
        <f t="shared" si="587"/>
        <v>United States</v>
      </c>
      <c r="R4685" s="14" t="str">
        <f t="shared" si="588"/>
        <v>|United States|</v>
      </c>
      <c r="S4685" s="14" t="str">
        <f t="shared" si="589"/>
        <v>|Stand-Up Comedy|</v>
      </c>
      <c r="T4685" s="14" t="str">
        <f t="shared" si="590"/>
        <v>|Jordan Brady|</v>
      </c>
      <c r="U4685" s="14" t="str">
        <f t="shared" si="591"/>
        <v>|Maria Bamford|Wayne Federman|Jackie Kashian|</v>
      </c>
    </row>
    <row r="4686" spans="1:21">
      <c r="A4686" s="14" t="s">
        <v>21878</v>
      </c>
      <c r="B4686" s="14" t="s">
        <v>48</v>
      </c>
      <c r="C4686" s="14" t="s">
        <v>21879</v>
      </c>
      <c r="D4686" s="14" t="s">
        <v>21880</v>
      </c>
      <c r="E4686" s="14" t="s">
        <v>13591</v>
      </c>
      <c r="F4686" s="14" t="s">
        <v>117</v>
      </c>
      <c r="G4686" s="26">
        <v>43336</v>
      </c>
      <c r="H4686" s="14">
        <v>2018</v>
      </c>
      <c r="I4686" s="14" t="s">
        <v>360</v>
      </c>
      <c r="J4686" s="14" t="s">
        <v>7647</v>
      </c>
      <c r="K4686" s="14" t="s">
        <v>261</v>
      </c>
      <c r="L4686" s="14" t="s">
        <v>21881</v>
      </c>
      <c r="M4686" s="14">
        <f t="shared" si="584"/>
        <v>2018</v>
      </c>
      <c r="N4686" s="14">
        <f t="shared" si="585"/>
        <v>8</v>
      </c>
      <c r="O4686" s="14" t="str">
        <f>IFERROR(VLOOKUP(I4686,Lists!$F$2:$G$16,2,FALSE()),"Not Rated")</f>
        <v>Adults</v>
      </c>
      <c r="P4686" s="14">
        <f t="shared" si="586"/>
        <v>57</v>
      </c>
      <c r="Q4686" s="14" t="str">
        <f t="shared" si="587"/>
        <v>Unknown</v>
      </c>
      <c r="R4686" s="14" t="str">
        <f t="shared" si="588"/>
        <v>|Unknown|</v>
      </c>
      <c r="S4686" s="14" t="str">
        <f t="shared" si="589"/>
        <v>|Stand-Up Comedy|</v>
      </c>
      <c r="T4686" s="14" t="str">
        <f t="shared" si="590"/>
        <v>|Todd Biermann|</v>
      </c>
      <c r="U4686" s="14" t="str">
        <f t="shared" si="591"/>
        <v>|Bert Kreischer|</v>
      </c>
    </row>
    <row r="4687" spans="1:21">
      <c r="A4687" s="14" t="s">
        <v>21882</v>
      </c>
      <c r="B4687" s="14" t="s">
        <v>49</v>
      </c>
      <c r="C4687" s="14" t="s">
        <v>21883</v>
      </c>
      <c r="D4687" s="14" t="s">
        <v>21884</v>
      </c>
      <c r="E4687" s="14" t="s">
        <v>21885</v>
      </c>
      <c r="F4687" s="14" t="s">
        <v>116</v>
      </c>
      <c r="G4687" s="26">
        <v>43336</v>
      </c>
      <c r="H4687" s="14">
        <v>2018</v>
      </c>
      <c r="I4687" s="14" t="s">
        <v>360</v>
      </c>
      <c r="J4687" s="14" t="s">
        <v>105</v>
      </c>
      <c r="K4687" s="14" t="s">
        <v>8023</v>
      </c>
      <c r="L4687" s="14" t="s">
        <v>21886</v>
      </c>
      <c r="M4687" s="14">
        <f t="shared" si="584"/>
        <v>2018</v>
      </c>
      <c r="N4687" s="14">
        <f t="shared" si="585"/>
        <v>8</v>
      </c>
      <c r="O4687" s="14" t="str">
        <f>IFERROR(VLOOKUP(I4687,Lists!$F$2:$G$16,2,FALSE()),"Not Rated")</f>
        <v>Adults</v>
      </c>
      <c r="P4687" s="14">
        <f t="shared" si="586"/>
        <v>1</v>
      </c>
      <c r="Q4687" s="14" t="str">
        <f t="shared" si="587"/>
        <v>India</v>
      </c>
      <c r="R4687" s="14" t="str">
        <f t="shared" si="588"/>
        <v>|India|</v>
      </c>
      <c r="S4687" s="14" t="str">
        <f t="shared" si="589"/>
        <v>|International TV Shows|TV Dramas|TV Horror|</v>
      </c>
      <c r="T4687" s="14" t="str">
        <f t="shared" si="590"/>
        <v>|Patrick Graham|</v>
      </c>
      <c r="U4687" s="14" t="str">
        <f t="shared" si="591"/>
        <v>|Radhika Apte|Manav Kaul|Ratnabali Bhattacharjee|Mahesh Balraj|</v>
      </c>
    </row>
    <row r="4688" spans="1:21">
      <c r="A4688" s="14" t="s">
        <v>21887</v>
      </c>
      <c r="B4688" s="14" t="s">
        <v>48</v>
      </c>
      <c r="C4688" s="14" t="s">
        <v>21888</v>
      </c>
      <c r="D4688" s="14" t="s">
        <v>21889</v>
      </c>
      <c r="E4688" s="14" t="s">
        <v>21890</v>
      </c>
      <c r="F4688" s="14" t="s">
        <v>119</v>
      </c>
      <c r="G4688" s="26">
        <v>43336</v>
      </c>
      <c r="H4688" s="14">
        <v>1998</v>
      </c>
      <c r="I4688" s="14" t="s">
        <v>360</v>
      </c>
      <c r="J4688" s="14" t="s">
        <v>21891</v>
      </c>
      <c r="K4688" s="14" t="s">
        <v>245</v>
      </c>
      <c r="L4688" s="14" t="s">
        <v>21892</v>
      </c>
      <c r="M4688" s="14">
        <f t="shared" si="584"/>
        <v>2018</v>
      </c>
      <c r="N4688" s="14">
        <f t="shared" si="585"/>
        <v>8</v>
      </c>
      <c r="O4688" s="14" t="str">
        <f>IFERROR(VLOOKUP(I4688,Lists!$F$2:$G$16,2,FALSE()),"Not Rated")</f>
        <v>Adults</v>
      </c>
      <c r="P4688" s="14">
        <f t="shared" si="586"/>
        <v>31</v>
      </c>
      <c r="Q4688" s="14" t="str">
        <f t="shared" si="587"/>
        <v>Canada</v>
      </c>
      <c r="R4688" s="14" t="str">
        <f t="shared" si="588"/>
        <v>|Canada|</v>
      </c>
      <c r="S4688" s="14" t="str">
        <f t="shared" si="589"/>
        <v>|Comedies|</v>
      </c>
      <c r="T4688" s="14" t="str">
        <f t="shared" si="590"/>
        <v>|Mike Clattenburg|</v>
      </c>
      <c r="U4688" s="14" t="str">
        <f t="shared" si="591"/>
        <v>|Robb Wells|John Paul Tremblay|John Dunsworth|</v>
      </c>
    </row>
    <row r="4689" spans="1:21">
      <c r="A4689" s="14" t="s">
        <v>21893</v>
      </c>
      <c r="B4689" s="14" t="s">
        <v>49</v>
      </c>
      <c r="C4689" s="14" t="s">
        <v>21894</v>
      </c>
      <c r="D4689" s="14" t="s">
        <v>21895</v>
      </c>
      <c r="E4689" s="14" t="s">
        <v>21896</v>
      </c>
      <c r="F4689" s="14" t="s">
        <v>126</v>
      </c>
      <c r="G4689" s="26">
        <v>43336</v>
      </c>
      <c r="H4689" s="14">
        <v>2018</v>
      </c>
      <c r="I4689" s="14" t="s">
        <v>361</v>
      </c>
      <c r="J4689" s="14" t="s">
        <v>105</v>
      </c>
      <c r="K4689" s="14" t="s">
        <v>1608</v>
      </c>
      <c r="L4689" s="14" t="s">
        <v>21897</v>
      </c>
      <c r="M4689" s="14">
        <f t="shared" si="584"/>
        <v>2018</v>
      </c>
      <c r="N4689" s="14">
        <f t="shared" si="585"/>
        <v>8</v>
      </c>
      <c r="O4689" s="14" t="str">
        <f>IFERROR(VLOOKUP(I4689,Lists!$F$2:$G$16,2,FALSE()),"Not Rated")</f>
        <v>Teens</v>
      </c>
      <c r="P4689" s="14">
        <f t="shared" si="586"/>
        <v>1</v>
      </c>
      <c r="Q4689" s="14" t="str">
        <f t="shared" si="587"/>
        <v>China</v>
      </c>
      <c r="R4689" s="14" t="str">
        <f t="shared" si="588"/>
        <v>|China|</v>
      </c>
      <c r="S4689" s="14" t="str">
        <f t="shared" si="589"/>
        <v>|International TV Shows|TV Comedies|TV Dramas|</v>
      </c>
      <c r="T4689" s="14" t="str">
        <f t="shared" si="590"/>
        <v>|Han Qing|</v>
      </c>
      <c r="U4689" s="14" t="str">
        <f t="shared" si="591"/>
        <v>|Sun Qian|Joseph Zeng|Lv Xiao Yu|Hu Yong Tao|Wang Xu Dong|Ma Bai Quan|</v>
      </c>
    </row>
    <row r="4690" spans="1:21">
      <c r="A4690" s="14" t="s">
        <v>21898</v>
      </c>
      <c r="B4690" s="14" t="s">
        <v>48</v>
      </c>
      <c r="C4690" s="14" t="s">
        <v>21899</v>
      </c>
      <c r="D4690" s="14" t="s">
        <v>13005</v>
      </c>
      <c r="E4690" s="14" t="s">
        <v>21900</v>
      </c>
      <c r="F4690" s="14" t="s">
        <v>115</v>
      </c>
      <c r="G4690" s="26">
        <v>43336</v>
      </c>
      <c r="H4690" s="14">
        <v>2018</v>
      </c>
      <c r="I4690" s="14" t="s">
        <v>360</v>
      </c>
      <c r="J4690" s="14" t="s">
        <v>404</v>
      </c>
      <c r="K4690" s="14" t="s">
        <v>1201</v>
      </c>
      <c r="L4690" s="14" t="s">
        <v>21901</v>
      </c>
      <c r="M4690" s="14">
        <f t="shared" si="584"/>
        <v>2018</v>
      </c>
      <c r="N4690" s="14">
        <f t="shared" si="585"/>
        <v>8</v>
      </c>
      <c r="O4690" s="14" t="str">
        <f>IFERROR(VLOOKUP(I4690,Lists!$F$2:$G$16,2,FALSE()),"Not Rated")</f>
        <v>Adults</v>
      </c>
      <c r="P4690" s="14">
        <f t="shared" si="586"/>
        <v>90</v>
      </c>
      <c r="Q4690" s="14" t="str">
        <f t="shared" si="587"/>
        <v>United States</v>
      </c>
      <c r="R4690" s="14" t="str">
        <f t="shared" si="588"/>
        <v>|United States|</v>
      </c>
      <c r="S4690" s="14" t="str">
        <f t="shared" si="589"/>
        <v>|Comedies|Music &amp; Musicals|</v>
      </c>
      <c r="T4690" s="14" t="str">
        <f t="shared" si="590"/>
        <v>|Ian Edelman|</v>
      </c>
      <c r="U4690" s="14" t="str">
        <f t="shared" si="591"/>
        <v>|Kyle Harvey|Harrison Holzer|Teyana Taylor|Shelley Hennig|Wiz Khalifa|Blair Underwood|Jordan Rock|Amin Joseph|Andy Buckley|Jamie Choi|</v>
      </c>
    </row>
    <row r="4691" spans="1:21">
      <c r="A4691" s="14" t="s">
        <v>21902</v>
      </c>
      <c r="B4691" s="14" t="s">
        <v>49</v>
      </c>
      <c r="C4691" s="14" t="s">
        <v>21903</v>
      </c>
      <c r="D4691" s="14" t="s">
        <v>117</v>
      </c>
      <c r="E4691" s="14" t="s">
        <v>21904</v>
      </c>
      <c r="F4691" s="14" t="s">
        <v>118</v>
      </c>
      <c r="G4691" s="26">
        <v>43336</v>
      </c>
      <c r="H4691" s="14">
        <v>2018</v>
      </c>
      <c r="I4691" s="14" t="s">
        <v>360</v>
      </c>
      <c r="J4691" s="14" t="s">
        <v>105</v>
      </c>
      <c r="K4691" s="14" t="s">
        <v>21060</v>
      </c>
      <c r="L4691" s="14" t="s">
        <v>21905</v>
      </c>
      <c r="M4691" s="14">
        <f t="shared" si="584"/>
        <v>2018</v>
      </c>
      <c r="N4691" s="14">
        <f t="shared" si="585"/>
        <v>8</v>
      </c>
      <c r="O4691" s="14" t="str">
        <f>IFERROR(VLOOKUP(I4691,Lists!$F$2:$G$16,2,FALSE()),"Not Rated")</f>
        <v>Adults</v>
      </c>
      <c r="P4691" s="14">
        <f t="shared" si="586"/>
        <v>1</v>
      </c>
      <c r="Q4691" s="14" t="str">
        <f t="shared" si="587"/>
        <v>United Kingdom</v>
      </c>
      <c r="R4691" s="14" t="str">
        <f t="shared" si="588"/>
        <v>|United Kingdom|</v>
      </c>
      <c r="S4691" s="14" t="str">
        <f t="shared" si="589"/>
        <v>|British TV Shows|International TV Shows|Romantic TV Shows|</v>
      </c>
      <c r="T4691" s="14" t="str">
        <f t="shared" si="590"/>
        <v>|Unknown|</v>
      </c>
      <c r="U4691" s="14" t="str">
        <f t="shared" si="591"/>
        <v>|Sorcha Groundsell|Percelle Ascott|Guy Pearce|Sam Hazeldine|Nadine Marshall|Jóhannes Haukur Jóhannesson|Laura Birn|Ingunn Beate Øyen|Arthur Hughes|Trond Fausa|Lise Risom Olsen|Philip Wright|</v>
      </c>
    </row>
    <row r="4692" spans="1:21">
      <c r="A4692" s="14" t="s">
        <v>21906</v>
      </c>
      <c r="B4692" s="14" t="s">
        <v>48</v>
      </c>
      <c r="C4692" s="14" t="s">
        <v>21907</v>
      </c>
      <c r="D4692" s="14" t="s">
        <v>21908</v>
      </c>
      <c r="E4692" s="14" t="s">
        <v>21909</v>
      </c>
      <c r="F4692" s="14" t="s">
        <v>116</v>
      </c>
      <c r="G4692" s="26">
        <v>43333</v>
      </c>
      <c r="H4692" s="14">
        <v>2017</v>
      </c>
      <c r="I4692" s="14" t="s">
        <v>361</v>
      </c>
      <c r="J4692" s="14" t="s">
        <v>604</v>
      </c>
      <c r="K4692" s="14" t="s">
        <v>834</v>
      </c>
      <c r="L4692" s="14" t="s">
        <v>21910</v>
      </c>
      <c r="M4692" s="14">
        <f t="shared" si="584"/>
        <v>2018</v>
      </c>
      <c r="N4692" s="14">
        <f t="shared" si="585"/>
        <v>8</v>
      </c>
      <c r="O4692" s="14" t="str">
        <f>IFERROR(VLOOKUP(I4692,Lists!$F$2:$G$16,2,FALSE()),"Not Rated")</f>
        <v>Teens</v>
      </c>
      <c r="P4692" s="14">
        <f t="shared" si="586"/>
        <v>110</v>
      </c>
      <c r="Q4692" s="14" t="str">
        <f t="shared" si="587"/>
        <v>India</v>
      </c>
      <c r="R4692" s="14" t="str">
        <f t="shared" si="588"/>
        <v>|India|</v>
      </c>
      <c r="S4692" s="14" t="str">
        <f t="shared" si="589"/>
        <v>|Comedies|Dramas|International Movies|</v>
      </c>
      <c r="T4692" s="14" t="str">
        <f t="shared" si="590"/>
        <v>|Ashwiny Iyer Tiwari|</v>
      </c>
      <c r="U4692" s="14" t="str">
        <f t="shared" si="591"/>
        <v>|Ayushmann Khurrana|Kriti Sanon|Rajkummar Rao|Pankaj Tripathi|Seema Pahwa|Rohit Chaudhury|Swati Semwal|</v>
      </c>
    </row>
    <row r="4693" spans="1:21">
      <c r="A4693" s="14" t="s">
        <v>21911</v>
      </c>
      <c r="B4693" s="14" t="s">
        <v>48</v>
      </c>
      <c r="C4693" s="14" t="s">
        <v>21912</v>
      </c>
      <c r="D4693" s="14" t="s">
        <v>21913</v>
      </c>
      <c r="E4693" s="14" t="s">
        <v>21914</v>
      </c>
      <c r="F4693" s="14" t="s">
        <v>116</v>
      </c>
      <c r="G4693" s="26">
        <v>43333</v>
      </c>
      <c r="H4693" s="14">
        <v>2017</v>
      </c>
      <c r="I4693" s="14" t="s">
        <v>361</v>
      </c>
      <c r="J4693" s="14" t="s">
        <v>5390</v>
      </c>
      <c r="K4693" s="14" t="s">
        <v>612</v>
      </c>
      <c r="L4693" s="14" t="s">
        <v>21915</v>
      </c>
      <c r="M4693" s="14">
        <f t="shared" si="584"/>
        <v>2018</v>
      </c>
      <c r="N4693" s="14">
        <f t="shared" si="585"/>
        <v>8</v>
      </c>
      <c r="O4693" s="14" t="str">
        <f>IFERROR(VLOOKUP(I4693,Lists!$F$2:$G$16,2,FALSE()),"Not Rated")</f>
        <v>Teens</v>
      </c>
      <c r="P4693" s="14">
        <f t="shared" si="586"/>
        <v>162</v>
      </c>
      <c r="Q4693" s="14" t="str">
        <f t="shared" si="587"/>
        <v>India</v>
      </c>
      <c r="R4693" s="14" t="str">
        <f t="shared" si="588"/>
        <v>|India|</v>
      </c>
      <c r="S4693" s="14" t="str">
        <f t="shared" si="589"/>
        <v>|Action &amp; Adventure|Dramas|International Movies|</v>
      </c>
      <c r="T4693" s="14" t="str">
        <f t="shared" si="590"/>
        <v>|Atlee Kumar|</v>
      </c>
      <c r="U4693" s="14" t="str">
        <f t="shared" si="591"/>
        <v>|Joseph Vijay|S.J. Surya|Kajal Aggarwal|Samantha Ruth Prabhu|Nithya Menon|Vadivelu|Sathyaraj|</v>
      </c>
    </row>
    <row r="4694" spans="1:21">
      <c r="A4694" s="14" t="s">
        <v>21916</v>
      </c>
      <c r="B4694" s="14" t="s">
        <v>48</v>
      </c>
      <c r="C4694" s="14" t="s">
        <v>21917</v>
      </c>
      <c r="D4694" s="14" t="s">
        <v>21918</v>
      </c>
      <c r="E4694" s="14" t="s">
        <v>21919</v>
      </c>
      <c r="F4694" s="14" t="s">
        <v>116</v>
      </c>
      <c r="G4694" s="26">
        <v>43333</v>
      </c>
      <c r="H4694" s="14">
        <v>2017</v>
      </c>
      <c r="I4694" s="14" t="s">
        <v>361</v>
      </c>
      <c r="J4694" s="14" t="s">
        <v>1929</v>
      </c>
      <c r="K4694" s="14" t="s">
        <v>605</v>
      </c>
      <c r="L4694" s="14" t="s">
        <v>21920</v>
      </c>
      <c r="M4694" s="14">
        <f t="shared" si="584"/>
        <v>2018</v>
      </c>
      <c r="N4694" s="14">
        <f t="shared" si="585"/>
        <v>8</v>
      </c>
      <c r="O4694" s="14" t="str">
        <f>IFERROR(VLOOKUP(I4694,Lists!$F$2:$G$16,2,FALSE()),"Not Rated")</f>
        <v>Teens</v>
      </c>
      <c r="P4694" s="14">
        <f t="shared" si="586"/>
        <v>139</v>
      </c>
      <c r="Q4694" s="14" t="str">
        <f t="shared" si="587"/>
        <v>India</v>
      </c>
      <c r="R4694" s="14" t="str">
        <f t="shared" si="588"/>
        <v>|India|</v>
      </c>
      <c r="S4694" s="14" t="str">
        <f t="shared" si="589"/>
        <v>|Dramas|International Movies|Thrillers|</v>
      </c>
      <c r="T4694" s="14" t="str">
        <f t="shared" si="590"/>
        <v>|Ravi Udyawar|</v>
      </c>
      <c r="U4694" s="14" t="str">
        <f t="shared" si="591"/>
        <v>|Sridevi|Akshaye Khanna|Sajal Ali|Nawazuddin Siddiqui|Adnan Siddiqui|Pitobash|Abhimanyu Singh|Vikas Verma|</v>
      </c>
    </row>
    <row r="4695" spans="1:21">
      <c r="A4695" s="14" t="s">
        <v>21921</v>
      </c>
      <c r="B4695" s="14" t="s">
        <v>48</v>
      </c>
      <c r="C4695" s="14" t="s">
        <v>21922</v>
      </c>
      <c r="D4695" s="14" t="s">
        <v>21923</v>
      </c>
      <c r="E4695" s="14" t="s">
        <v>21924</v>
      </c>
      <c r="F4695" s="14" t="s">
        <v>116</v>
      </c>
      <c r="G4695" s="26">
        <v>43333</v>
      </c>
      <c r="H4695" s="14">
        <v>2018</v>
      </c>
      <c r="I4695" s="14" t="s">
        <v>364</v>
      </c>
      <c r="J4695" s="14" t="s">
        <v>2213</v>
      </c>
      <c r="K4695" s="14" t="s">
        <v>910</v>
      </c>
      <c r="L4695" s="14" t="s">
        <v>21925</v>
      </c>
      <c r="M4695" s="14">
        <f t="shared" si="584"/>
        <v>2018</v>
      </c>
      <c r="N4695" s="14">
        <f t="shared" si="585"/>
        <v>8</v>
      </c>
      <c r="O4695" s="14" t="str">
        <f>IFERROR(VLOOKUP(I4695,Lists!$F$2:$G$16,2,FALSE()),"Not Rated")</f>
        <v>Teens</v>
      </c>
      <c r="P4695" s="14">
        <f t="shared" si="586"/>
        <v>130</v>
      </c>
      <c r="Q4695" s="14" t="str">
        <f t="shared" si="587"/>
        <v>India</v>
      </c>
      <c r="R4695" s="14" t="str">
        <f t="shared" si="588"/>
        <v>|India|</v>
      </c>
      <c r="S4695" s="14" t="str">
        <f t="shared" si="589"/>
        <v>|Dramas|International Movies|Romantic Movies|</v>
      </c>
      <c r="T4695" s="14" t="str">
        <f t="shared" si="590"/>
        <v>|R. Balki|</v>
      </c>
      <c r="U4695" s="14" t="str">
        <f t="shared" si="591"/>
        <v>|Akshay Kumar|Sonam Kapoor|Radhika Apte|Jyoti Subhash|Urmila Mahanta|Suneel Sinha|Sanjay Singh|Rakesh Chaturvedi Om|</v>
      </c>
    </row>
    <row r="4696" spans="1:21">
      <c r="A4696" s="14" t="s">
        <v>21926</v>
      </c>
      <c r="B4696" s="14" t="s">
        <v>48</v>
      </c>
      <c r="C4696" s="14" t="s">
        <v>21927</v>
      </c>
      <c r="D4696" s="14" t="s">
        <v>21928</v>
      </c>
      <c r="E4696" s="14" t="s">
        <v>21929</v>
      </c>
      <c r="F4696" s="14" t="s">
        <v>116</v>
      </c>
      <c r="G4696" s="26">
        <v>43333</v>
      </c>
      <c r="H4696" s="14">
        <v>2017</v>
      </c>
      <c r="I4696" s="14" t="s">
        <v>361</v>
      </c>
      <c r="J4696" s="14" t="s">
        <v>833</v>
      </c>
      <c r="K4696" s="14" t="s">
        <v>834</v>
      </c>
      <c r="L4696" s="14" t="s">
        <v>21930</v>
      </c>
      <c r="M4696" s="14">
        <f t="shared" si="584"/>
        <v>2018</v>
      </c>
      <c r="N4696" s="14">
        <f t="shared" si="585"/>
        <v>8</v>
      </c>
      <c r="O4696" s="14" t="str">
        <f>IFERROR(VLOOKUP(I4696,Lists!$F$2:$G$16,2,FALSE()),"Not Rated")</f>
        <v>Teens</v>
      </c>
      <c r="P4696" s="14">
        <f t="shared" si="586"/>
        <v>145</v>
      </c>
      <c r="Q4696" s="14" t="str">
        <f t="shared" si="587"/>
        <v>India</v>
      </c>
      <c r="R4696" s="14" t="str">
        <f t="shared" si="588"/>
        <v>|India|</v>
      </c>
      <c r="S4696" s="14" t="str">
        <f t="shared" si="589"/>
        <v>|Comedies|Dramas|International Movies|</v>
      </c>
      <c r="T4696" s="14" t="str">
        <f t="shared" si="590"/>
        <v>|Shree Narayan Singh|</v>
      </c>
      <c r="U4696" s="14" t="str">
        <f t="shared" si="591"/>
        <v>|Akshay Kumar|Bhumi Pednekar|Divyendu Sharma|Atul Srivastava|Anupam Kher|Ayesha Raza Mishra|Mukesh S Bhatt|Shubha Khote|Sudhir Pandey|</v>
      </c>
    </row>
    <row r="4697" spans="1:21">
      <c r="A4697" s="14" t="s">
        <v>21931</v>
      </c>
      <c r="B4697" s="14" t="s">
        <v>48</v>
      </c>
      <c r="C4697" s="14" t="s">
        <v>21932</v>
      </c>
      <c r="D4697" s="14" t="s">
        <v>117</v>
      </c>
      <c r="E4697" s="14" t="s">
        <v>21933</v>
      </c>
      <c r="F4697" s="14" t="s">
        <v>115</v>
      </c>
      <c r="G4697" s="26">
        <v>43329</v>
      </c>
      <c r="H4697" s="14">
        <v>2018</v>
      </c>
      <c r="I4697" s="14" t="s">
        <v>361</v>
      </c>
      <c r="J4697" s="14" t="s">
        <v>5166</v>
      </c>
      <c r="K4697" s="14" t="s">
        <v>245</v>
      </c>
      <c r="L4697" s="14" t="s">
        <v>21934</v>
      </c>
      <c r="M4697" s="14">
        <f t="shared" si="584"/>
        <v>2018</v>
      </c>
      <c r="N4697" s="14">
        <f t="shared" si="585"/>
        <v>8</v>
      </c>
      <c r="O4697" s="14" t="str">
        <f>IFERROR(VLOOKUP(I4697,Lists!$F$2:$G$16,2,FALSE()),"Not Rated")</f>
        <v>Teens</v>
      </c>
      <c r="P4697" s="14">
        <f t="shared" si="586"/>
        <v>33</v>
      </c>
      <c r="Q4697" s="14" t="str">
        <f t="shared" si="587"/>
        <v>United States</v>
      </c>
      <c r="R4697" s="14" t="str">
        <f t="shared" si="588"/>
        <v>|United States|</v>
      </c>
      <c r="S4697" s="14" t="str">
        <f t="shared" si="589"/>
        <v>|Comedies|</v>
      </c>
      <c r="T4697" s="14" t="str">
        <f t="shared" si="590"/>
        <v>|Unknown|</v>
      </c>
      <c r="U4697" s="14" t="str">
        <f t="shared" si="591"/>
        <v>|Ellie Kemper|Jane Krakowski|Tituss Burgess|Carol Kane|Jon Hamm|Bobby Moynihan|Lauren Adams|Sara Chase|Sol Miranda|Derek Klena|Aidy Bryant|</v>
      </c>
    </row>
    <row r="4698" spans="1:21">
      <c r="A4698" s="14" t="s">
        <v>21935</v>
      </c>
      <c r="B4698" s="14" t="s">
        <v>49</v>
      </c>
      <c r="C4698" s="14" t="s">
        <v>21936</v>
      </c>
      <c r="D4698" s="14" t="s">
        <v>117</v>
      </c>
      <c r="E4698" s="14" t="s">
        <v>21937</v>
      </c>
      <c r="F4698" s="14" t="s">
        <v>115</v>
      </c>
      <c r="G4698" s="26">
        <v>43329</v>
      </c>
      <c r="H4698" s="14">
        <v>2018</v>
      </c>
      <c r="I4698" s="14" t="s">
        <v>362</v>
      </c>
      <c r="J4698" s="14" t="s">
        <v>105</v>
      </c>
      <c r="K4698" s="14" t="s">
        <v>262</v>
      </c>
      <c r="L4698" s="14" t="s">
        <v>21938</v>
      </c>
      <c r="M4698" s="14">
        <f t="shared" si="584"/>
        <v>2018</v>
      </c>
      <c r="N4698" s="14">
        <f t="shared" si="585"/>
        <v>8</v>
      </c>
      <c r="O4698" s="14" t="str">
        <f>IFERROR(VLOOKUP(I4698,Lists!$F$2:$G$16,2,FALSE()),"Not Rated")</f>
        <v>Older Kids</v>
      </c>
      <c r="P4698" s="14">
        <f t="shared" si="586"/>
        <v>1</v>
      </c>
      <c r="Q4698" s="14" t="str">
        <f t="shared" si="587"/>
        <v>United States</v>
      </c>
      <c r="R4698" s="14" t="str">
        <f t="shared" si="588"/>
        <v>|United States|</v>
      </c>
      <c r="S4698" s="14" t="str">
        <f t="shared" si="589"/>
        <v>|Reality TV|</v>
      </c>
      <c r="T4698" s="14" t="str">
        <f t="shared" si="590"/>
        <v>|Unknown|</v>
      </c>
      <c r="U4698" s="14" t="str">
        <f t="shared" si="591"/>
        <v>|Genevieve Gorder|Peter Lorimer|</v>
      </c>
    </row>
    <row r="4699" spans="1:21">
      <c r="A4699" s="14" t="s">
        <v>21939</v>
      </c>
      <c r="B4699" s="14" t="s">
        <v>48</v>
      </c>
      <c r="C4699" s="14" t="s">
        <v>21940</v>
      </c>
      <c r="D4699" s="14" t="s">
        <v>21941</v>
      </c>
      <c r="E4699" s="14" t="s">
        <v>21942</v>
      </c>
      <c r="F4699" s="14" t="s">
        <v>21943</v>
      </c>
      <c r="G4699" s="26">
        <v>43329</v>
      </c>
      <c r="H4699" s="14">
        <v>2017</v>
      </c>
      <c r="I4699" s="14" t="s">
        <v>360</v>
      </c>
      <c r="J4699" s="14" t="s">
        <v>1033</v>
      </c>
      <c r="K4699" s="14" t="s">
        <v>834</v>
      </c>
      <c r="L4699" s="14" t="s">
        <v>21944</v>
      </c>
      <c r="M4699" s="14">
        <f t="shared" si="584"/>
        <v>2018</v>
      </c>
      <c r="N4699" s="14">
        <f t="shared" si="585"/>
        <v>8</v>
      </c>
      <c r="O4699" s="14" t="str">
        <f>IFERROR(VLOOKUP(I4699,Lists!$F$2:$G$16,2,FALSE()),"Not Rated")</f>
        <v>Adults</v>
      </c>
      <c r="P4699" s="14">
        <f t="shared" si="586"/>
        <v>114</v>
      </c>
      <c r="Q4699" s="14" t="str">
        <f t="shared" si="587"/>
        <v>Spain</v>
      </c>
      <c r="R4699" s="14" t="str">
        <f t="shared" si="588"/>
        <v>|Spain|Mexico|</v>
      </c>
      <c r="S4699" s="14" t="str">
        <f t="shared" si="589"/>
        <v>|Comedies|Dramas|International Movies|</v>
      </c>
      <c r="T4699" s="14" t="str">
        <f t="shared" si="590"/>
        <v>|Manuel Martín Cuenca|</v>
      </c>
      <c r="U4699" s="14" t="str">
        <f t="shared" si="591"/>
        <v>|Javier Gutiérrez|María León|Adelfa Calvo|Adriana Paz|Tenoch Huerta|Rafael Téllez|Antonio de la Torre|</v>
      </c>
    </row>
    <row r="4700" spans="1:21">
      <c r="A4700" s="14" t="s">
        <v>21945</v>
      </c>
      <c r="B4700" s="14" t="s">
        <v>48</v>
      </c>
      <c r="C4700" s="14" t="s">
        <v>21946</v>
      </c>
      <c r="D4700" s="14" t="s">
        <v>21947</v>
      </c>
      <c r="E4700" s="14" t="s">
        <v>21948</v>
      </c>
      <c r="F4700" s="14" t="s">
        <v>115</v>
      </c>
      <c r="G4700" s="26">
        <v>43329</v>
      </c>
      <c r="H4700" s="14">
        <v>2018</v>
      </c>
      <c r="I4700" s="14" t="s">
        <v>361</v>
      </c>
      <c r="J4700" s="14" t="s">
        <v>713</v>
      </c>
      <c r="K4700" s="14" t="s">
        <v>542</v>
      </c>
      <c r="L4700" s="14" t="s">
        <v>21949</v>
      </c>
      <c r="M4700" s="14">
        <f t="shared" si="584"/>
        <v>2018</v>
      </c>
      <c r="N4700" s="14">
        <f t="shared" si="585"/>
        <v>8</v>
      </c>
      <c r="O4700" s="14" t="str">
        <f>IFERROR(VLOOKUP(I4700,Lists!$F$2:$G$16,2,FALSE()),"Not Rated")</f>
        <v>Teens</v>
      </c>
      <c r="P4700" s="14">
        <f t="shared" si="586"/>
        <v>100</v>
      </c>
      <c r="Q4700" s="14" t="str">
        <f t="shared" si="587"/>
        <v>United States</v>
      </c>
      <c r="R4700" s="14" t="str">
        <f t="shared" si="588"/>
        <v>|United States|</v>
      </c>
      <c r="S4700" s="14" t="str">
        <f t="shared" si="589"/>
        <v>|Comedies|International Movies|Romantic Movies|</v>
      </c>
      <c r="T4700" s="14" t="str">
        <f t="shared" si="590"/>
        <v>|Susan Johnson|</v>
      </c>
      <c r="U4700" s="14" t="str">
        <f t="shared" si="591"/>
        <v>|Lana Condor|Noah Centineo|Janel Parrish|Anna Cathcart|Andrew Bachelor|Trezzo Mahoro|Madaleine Arthur|Israel Broussard|Emilija Baranac|John Corbett|</v>
      </c>
    </row>
    <row r="4701" spans="1:21">
      <c r="A4701" s="14" t="s">
        <v>21950</v>
      </c>
      <c r="B4701" s="14" t="s">
        <v>48</v>
      </c>
      <c r="C4701" s="14" t="s">
        <v>21951</v>
      </c>
      <c r="D4701" s="14" t="s">
        <v>21952</v>
      </c>
      <c r="E4701" s="14" t="s">
        <v>21953</v>
      </c>
      <c r="F4701" s="14" t="s">
        <v>123</v>
      </c>
      <c r="G4701" s="26">
        <v>43329</v>
      </c>
      <c r="H4701" s="14">
        <v>2018</v>
      </c>
      <c r="I4701" s="14" t="s">
        <v>360</v>
      </c>
      <c r="J4701" s="14" t="s">
        <v>5250</v>
      </c>
      <c r="K4701" s="14" t="s">
        <v>261</v>
      </c>
      <c r="L4701" s="14" t="s">
        <v>21954</v>
      </c>
      <c r="M4701" s="14">
        <f t="shared" si="584"/>
        <v>2018</v>
      </c>
      <c r="N4701" s="14">
        <f t="shared" si="585"/>
        <v>8</v>
      </c>
      <c r="O4701" s="14" t="str">
        <f>IFERROR(VLOOKUP(I4701,Lists!$F$2:$G$16,2,FALSE()),"Not Rated")</f>
        <v>Adults</v>
      </c>
      <c r="P4701" s="14">
        <f t="shared" si="586"/>
        <v>54</v>
      </c>
      <c r="Q4701" s="14" t="str">
        <f t="shared" si="587"/>
        <v>South Korea</v>
      </c>
      <c r="R4701" s="14" t="str">
        <f t="shared" si="588"/>
        <v>|South Korea|</v>
      </c>
      <c r="S4701" s="14" t="str">
        <f t="shared" si="589"/>
        <v>|Stand-Up Comedy|</v>
      </c>
      <c r="T4701" s="14" t="str">
        <f t="shared" si="590"/>
        <v>|Y. Joon Chung|</v>
      </c>
      <c r="U4701" s="14" t="str">
        <f t="shared" si="591"/>
        <v>|Yoo Byung Jae|</v>
      </c>
    </row>
    <row r="4702" spans="1:21">
      <c r="A4702" s="14" t="s">
        <v>21955</v>
      </c>
      <c r="B4702" s="14" t="s">
        <v>48</v>
      </c>
      <c r="C4702" s="14" t="s">
        <v>21956</v>
      </c>
      <c r="D4702" s="14" t="s">
        <v>7584</v>
      </c>
      <c r="E4702" s="14" t="s">
        <v>21957</v>
      </c>
      <c r="F4702" s="14" t="s">
        <v>116</v>
      </c>
      <c r="G4702" s="26">
        <v>43328</v>
      </c>
      <c r="H4702" s="14">
        <v>2018</v>
      </c>
      <c r="I4702" s="14" t="s">
        <v>361</v>
      </c>
      <c r="J4702" s="14" t="s">
        <v>1508</v>
      </c>
      <c r="K4702" s="14" t="s">
        <v>5047</v>
      </c>
      <c r="L4702" s="14" t="s">
        <v>21958</v>
      </c>
      <c r="M4702" s="14">
        <f t="shared" si="584"/>
        <v>2018</v>
      </c>
      <c r="N4702" s="14">
        <f t="shared" si="585"/>
        <v>8</v>
      </c>
      <c r="O4702" s="14" t="str">
        <f>IFERROR(VLOOKUP(I4702,Lists!$F$2:$G$16,2,FALSE()),"Not Rated")</f>
        <v>Teens</v>
      </c>
      <c r="P4702" s="14">
        <f t="shared" si="586"/>
        <v>150</v>
      </c>
      <c r="Q4702" s="14" t="str">
        <f t="shared" si="587"/>
        <v>India</v>
      </c>
      <c r="R4702" s="14" t="str">
        <f t="shared" si="588"/>
        <v>|India|</v>
      </c>
      <c r="S4702" s="14" t="str">
        <f t="shared" si="589"/>
        <v>|Dramas|International Movies|Sci-Fi &amp; Fantasy|</v>
      </c>
      <c r="T4702" s="14" t="str">
        <f t="shared" si="590"/>
        <v>|Vikramaditya Motwane|</v>
      </c>
      <c r="U4702" s="14" t="str">
        <f t="shared" si="591"/>
        <v>|Harshvardhan Kapoor|Priyanshu Painyuli|Ashish Verma|Shreiya Sabharwal|Pratap Phad|Chinmayee Mandlekar|Nishikant Kamat|Hrishikesh Joshi|</v>
      </c>
    </row>
    <row r="4703" spans="1:21">
      <c r="A4703" s="14" t="s">
        <v>21959</v>
      </c>
      <c r="B4703" s="14" t="s">
        <v>48</v>
      </c>
      <c r="C4703" s="14" t="s">
        <v>21960</v>
      </c>
      <c r="D4703" s="14" t="s">
        <v>21961</v>
      </c>
      <c r="E4703" s="14" t="s">
        <v>21962</v>
      </c>
      <c r="F4703" s="14" t="s">
        <v>4022</v>
      </c>
      <c r="G4703" s="26">
        <v>43327</v>
      </c>
      <c r="H4703" s="14">
        <v>2015</v>
      </c>
      <c r="I4703" s="14" t="s">
        <v>360</v>
      </c>
      <c r="J4703" s="14" t="s">
        <v>611</v>
      </c>
      <c r="K4703" s="14" t="s">
        <v>1034</v>
      </c>
      <c r="L4703" s="14" t="s">
        <v>21963</v>
      </c>
      <c r="M4703" s="14">
        <f t="shared" si="584"/>
        <v>2018</v>
      </c>
      <c r="N4703" s="14">
        <f t="shared" si="585"/>
        <v>8</v>
      </c>
      <c r="O4703" s="14" t="str">
        <f>IFERROR(VLOOKUP(I4703,Lists!$F$2:$G$16,2,FALSE()),"Not Rated")</f>
        <v>Adults</v>
      </c>
      <c r="P4703" s="14">
        <f t="shared" si="586"/>
        <v>105</v>
      </c>
      <c r="Q4703" s="14" t="str">
        <f t="shared" si="587"/>
        <v>United States</v>
      </c>
      <c r="R4703" s="14" t="str">
        <f t="shared" si="588"/>
        <v>|United States|India|</v>
      </c>
      <c r="S4703" s="14" t="str">
        <f t="shared" si="589"/>
        <v>|Comedies|Dramas|Independent Movies|</v>
      </c>
      <c r="T4703" s="14" t="str">
        <f t="shared" si="590"/>
        <v>|Rucha Humnabadkar|</v>
      </c>
      <c r="U4703" s="14" t="str">
        <f t="shared" si="591"/>
        <v>|Ali Fazal|Melanie Chandra|Rajit Kapoor|Amitosh Nagpal|Omi Vaidya|Samrat Chakrabarti|Keith Stevenson|</v>
      </c>
    </row>
    <row r="4704" spans="1:21">
      <c r="A4704" s="14" t="s">
        <v>21964</v>
      </c>
      <c r="B4704" s="14" t="s">
        <v>49</v>
      </c>
      <c r="C4704" s="14" t="s">
        <v>21965</v>
      </c>
      <c r="D4704" s="14" t="s">
        <v>117</v>
      </c>
      <c r="E4704" s="14" t="s">
        <v>21966</v>
      </c>
      <c r="F4704" s="14" t="s">
        <v>127</v>
      </c>
      <c r="G4704" s="26">
        <v>43322</v>
      </c>
      <c r="H4704" s="14">
        <v>2018</v>
      </c>
      <c r="I4704" s="14" t="s">
        <v>361</v>
      </c>
      <c r="J4704" s="14" t="s">
        <v>105</v>
      </c>
      <c r="K4704" s="14" t="s">
        <v>3075</v>
      </c>
      <c r="L4704" s="14" t="s">
        <v>21967</v>
      </c>
      <c r="M4704" s="14">
        <f t="shared" si="584"/>
        <v>2018</v>
      </c>
      <c r="N4704" s="14">
        <f t="shared" si="585"/>
        <v>8</v>
      </c>
      <c r="O4704" s="14" t="str">
        <f>IFERROR(VLOOKUP(I4704,Lists!$F$2:$G$16,2,FALSE()),"Not Rated")</f>
        <v>Teens</v>
      </c>
      <c r="P4704" s="14">
        <f t="shared" si="586"/>
        <v>1</v>
      </c>
      <c r="Q4704" s="14" t="str">
        <f t="shared" si="587"/>
        <v>Australia</v>
      </c>
      <c r="R4704" s="14" t="str">
        <f t="shared" si="588"/>
        <v>|Australia|</v>
      </c>
      <c r="S4704" s="14" t="str">
        <f t="shared" si="589"/>
        <v>|Docuseries|International TV Shows|Science &amp; Nature TV|</v>
      </c>
      <c r="T4704" s="14" t="str">
        <f t="shared" si="590"/>
        <v>|Unknown|</v>
      </c>
      <c r="U4704" s="14" t="str">
        <f t="shared" si="591"/>
        <v>|Bob Brisbane|</v>
      </c>
    </row>
    <row r="4705" spans="1:21">
      <c r="A4705" s="14" t="s">
        <v>21968</v>
      </c>
      <c r="B4705" s="14" t="s">
        <v>49</v>
      </c>
      <c r="C4705" s="14" t="s">
        <v>21969</v>
      </c>
      <c r="D4705" s="14" t="s">
        <v>117</v>
      </c>
      <c r="E4705" s="14" t="s">
        <v>117</v>
      </c>
      <c r="F4705" s="14" t="s">
        <v>115</v>
      </c>
      <c r="G4705" s="26">
        <v>43322</v>
      </c>
      <c r="H4705" s="14">
        <v>2018</v>
      </c>
      <c r="I4705" s="14" t="s">
        <v>360</v>
      </c>
      <c r="J4705" s="14" t="s">
        <v>105</v>
      </c>
      <c r="K4705" s="14" t="s">
        <v>6697</v>
      </c>
      <c r="L4705" s="14" t="s">
        <v>21970</v>
      </c>
      <c r="M4705" s="14">
        <f t="shared" si="584"/>
        <v>2018</v>
      </c>
      <c r="N4705" s="14">
        <f t="shared" si="585"/>
        <v>8</v>
      </c>
      <c r="O4705" s="14" t="str">
        <f>IFERROR(VLOOKUP(I4705,Lists!$F$2:$G$16,2,FALSE()),"Not Rated")</f>
        <v>Adults</v>
      </c>
      <c r="P4705" s="14">
        <f t="shared" si="586"/>
        <v>1</v>
      </c>
      <c r="Q4705" s="14" t="str">
        <f t="shared" si="587"/>
        <v>United States</v>
      </c>
      <c r="R4705" s="14" t="str">
        <f t="shared" si="588"/>
        <v>|United States|</v>
      </c>
      <c r="S4705" s="14" t="str">
        <f t="shared" si="589"/>
        <v>|Docuseries|Reality TV|Science &amp; Nature TV|</v>
      </c>
      <c r="T4705" s="14" t="str">
        <f t="shared" si="590"/>
        <v>|Unknown|</v>
      </c>
      <c r="U4705" s="14" t="str">
        <f t="shared" si="591"/>
        <v>|Unknown|</v>
      </c>
    </row>
    <row r="4706" spans="1:21">
      <c r="A4706" s="14" t="s">
        <v>21971</v>
      </c>
      <c r="B4706" s="14" t="s">
        <v>49</v>
      </c>
      <c r="C4706" s="14" t="s">
        <v>21972</v>
      </c>
      <c r="D4706" s="14" t="s">
        <v>117</v>
      </c>
      <c r="E4706" s="14" t="s">
        <v>21973</v>
      </c>
      <c r="F4706" s="14" t="s">
        <v>115</v>
      </c>
      <c r="G4706" s="26">
        <v>43322</v>
      </c>
      <c r="H4706" s="14">
        <v>2018</v>
      </c>
      <c r="I4706" s="14" t="s">
        <v>362</v>
      </c>
      <c r="J4706" s="14" t="s">
        <v>105</v>
      </c>
      <c r="K4706" s="14" t="s">
        <v>253</v>
      </c>
      <c r="L4706" s="14" t="s">
        <v>21974</v>
      </c>
      <c r="M4706" s="14">
        <f t="shared" si="584"/>
        <v>2018</v>
      </c>
      <c r="N4706" s="14">
        <f t="shared" si="585"/>
        <v>8</v>
      </c>
      <c r="O4706" s="14" t="str">
        <f>IFERROR(VLOOKUP(I4706,Lists!$F$2:$G$16,2,FALSE()),"Not Rated")</f>
        <v>Older Kids</v>
      </c>
      <c r="P4706" s="14">
        <f t="shared" si="586"/>
        <v>1</v>
      </c>
      <c r="Q4706" s="14" t="str">
        <f t="shared" si="587"/>
        <v>United States</v>
      </c>
      <c r="R4706" s="14" t="str">
        <f t="shared" si="588"/>
        <v>|United States|</v>
      </c>
      <c r="S4706" s="14" t="str">
        <f t="shared" si="589"/>
        <v>|TV Comedies|</v>
      </c>
      <c r="T4706" s="14" t="str">
        <f t="shared" si="590"/>
        <v>|Unknown|</v>
      </c>
      <c r="U4706" s="14" t="str">
        <f t="shared" si="591"/>
        <v>|Joseph Simmons|Justine Simmons|Kiana Ledé|Nathan Anderson|Leah Rose Randall|Maceo Smedley|Quincy Fouse|DJ Ruckus|Adain Bradley|Tim Meadows|Daymond John|Erick Chavarria|Christopher Clarke|Aubrey Cleland|Arsenio Hall|Stephen Schneider|Max Goudsmit|Noah Gerry|Jamie VanDyke|Ashleigh Hairston|</v>
      </c>
    </row>
    <row r="4707" spans="1:21">
      <c r="A4707" s="14" t="s">
        <v>21975</v>
      </c>
      <c r="B4707" s="14" t="s">
        <v>48</v>
      </c>
      <c r="C4707" s="14" t="s">
        <v>21976</v>
      </c>
      <c r="D4707" s="14" t="s">
        <v>21977</v>
      </c>
      <c r="E4707" s="14" t="s">
        <v>21978</v>
      </c>
      <c r="F4707" s="14" t="s">
        <v>14549</v>
      </c>
      <c r="G4707" s="26">
        <v>43322</v>
      </c>
      <c r="H4707" s="14">
        <v>2018</v>
      </c>
      <c r="I4707" s="14" t="s">
        <v>362</v>
      </c>
      <c r="J4707" s="14" t="s">
        <v>639</v>
      </c>
      <c r="K4707" s="14" t="s">
        <v>1027</v>
      </c>
      <c r="L4707" s="14" t="s">
        <v>21979</v>
      </c>
      <c r="M4707" s="14">
        <f t="shared" si="584"/>
        <v>2018</v>
      </c>
      <c r="N4707" s="14">
        <f t="shared" si="585"/>
        <v>8</v>
      </c>
      <c r="O4707" s="14" t="str">
        <f>IFERROR(VLOOKUP(I4707,Lists!$F$2:$G$16,2,FALSE()),"Not Rated")</f>
        <v>Older Kids</v>
      </c>
      <c r="P4707" s="14">
        <f t="shared" si="586"/>
        <v>124</v>
      </c>
      <c r="Q4707" s="14" t="str">
        <f t="shared" si="587"/>
        <v>United Kingdom</v>
      </c>
      <c r="R4707" s="14" t="str">
        <f t="shared" si="588"/>
        <v>|United Kingdom|France|United States|</v>
      </c>
      <c r="S4707" s="14" t="str">
        <f t="shared" si="589"/>
        <v>|Dramas|Romantic Movies|</v>
      </c>
      <c r="T4707" s="14" t="str">
        <f t="shared" si="590"/>
        <v>|Mike Newell|</v>
      </c>
      <c r="U4707" s="14" t="str">
        <f t="shared" si="591"/>
        <v>|Lily James|Michiel Huisman|Penelope Wilton|Tom Courtenay|Jessica Brown Findlay|Katherine Parkinson|Matthew Goode|</v>
      </c>
    </row>
    <row r="4708" spans="1:21">
      <c r="A4708" s="14" t="s">
        <v>21980</v>
      </c>
      <c r="B4708" s="14" t="s">
        <v>48</v>
      </c>
      <c r="C4708" s="14" t="s">
        <v>21981</v>
      </c>
      <c r="D4708" s="14" t="s">
        <v>21982</v>
      </c>
      <c r="E4708" s="14" t="s">
        <v>21983</v>
      </c>
      <c r="F4708" s="14" t="s">
        <v>115</v>
      </c>
      <c r="G4708" s="26">
        <v>43322</v>
      </c>
      <c r="H4708" s="14">
        <v>2018</v>
      </c>
      <c r="I4708" s="14" t="s">
        <v>360</v>
      </c>
      <c r="J4708" s="14" t="s">
        <v>739</v>
      </c>
      <c r="K4708" s="14" t="s">
        <v>245</v>
      </c>
      <c r="L4708" s="14" t="s">
        <v>21984</v>
      </c>
      <c r="M4708" s="14">
        <f t="shared" si="584"/>
        <v>2018</v>
      </c>
      <c r="N4708" s="14">
        <f t="shared" si="585"/>
        <v>8</v>
      </c>
      <c r="O4708" s="14" t="str">
        <f>IFERROR(VLOOKUP(I4708,Lists!$F$2:$G$16,2,FALSE()),"Not Rated")</f>
        <v>Adults</v>
      </c>
      <c r="P4708" s="14">
        <f t="shared" si="586"/>
        <v>95</v>
      </c>
      <c r="Q4708" s="14" t="str">
        <f t="shared" si="587"/>
        <v>United States</v>
      </c>
      <c r="R4708" s="14" t="str">
        <f t="shared" si="588"/>
        <v>|United States|</v>
      </c>
      <c r="S4708" s="14" t="str">
        <f t="shared" si="589"/>
        <v>|Comedies|</v>
      </c>
      <c r="T4708" s="14" t="str">
        <f t="shared" si="590"/>
        <v>|Jake Szymanski|</v>
      </c>
      <c r="U4708" s="14" t="str">
        <f t="shared" si="591"/>
        <v>|Daniel Doheny|Geraldine Viswanathan|Luke Spencer Roberts|Eduardo Franco|Sadie Calvano|</v>
      </c>
    </row>
    <row r="4709" spans="1:21">
      <c r="A4709" s="14" t="s">
        <v>21985</v>
      </c>
      <c r="B4709" s="14" t="s">
        <v>48</v>
      </c>
      <c r="C4709" s="14" t="s">
        <v>21986</v>
      </c>
      <c r="D4709" s="14" t="s">
        <v>1909</v>
      </c>
      <c r="E4709" s="14" t="s">
        <v>21987</v>
      </c>
      <c r="F4709" s="14" t="s">
        <v>115</v>
      </c>
      <c r="G4709" s="26">
        <v>43322</v>
      </c>
      <c r="H4709" s="14">
        <v>2018</v>
      </c>
      <c r="I4709" s="14" t="s">
        <v>362</v>
      </c>
      <c r="J4709" s="14" t="s">
        <v>3838</v>
      </c>
      <c r="K4709" s="14" t="s">
        <v>884</v>
      </c>
      <c r="L4709" s="14" t="s">
        <v>21988</v>
      </c>
      <c r="M4709" s="14">
        <f t="shared" si="584"/>
        <v>2018</v>
      </c>
      <c r="N4709" s="14">
        <f t="shared" si="585"/>
        <v>8</v>
      </c>
      <c r="O4709" s="14" t="str">
        <f>IFERROR(VLOOKUP(I4709,Lists!$F$2:$G$16,2,FALSE()),"Not Rated")</f>
        <v>Older Kids</v>
      </c>
      <c r="P4709" s="14">
        <f t="shared" si="586"/>
        <v>12</v>
      </c>
      <c r="Q4709" s="14" t="str">
        <f t="shared" si="587"/>
        <v>United States</v>
      </c>
      <c r="R4709" s="14" t="str">
        <f t="shared" si="588"/>
        <v>|United States|</v>
      </c>
      <c r="S4709" s="14" t="str">
        <f t="shared" si="589"/>
        <v>|Documentaries|Sports Movies|</v>
      </c>
      <c r="T4709" s="14" t="str">
        <f t="shared" si="590"/>
        <v>|Floyd Russ|</v>
      </c>
      <c r="U4709" s="14" t="str">
        <f t="shared" si="591"/>
        <v>|Zion Clark|</v>
      </c>
    </row>
    <row r="4710" spans="1:21">
      <c r="A4710" s="14" t="s">
        <v>21989</v>
      </c>
      <c r="B4710" s="14" t="s">
        <v>48</v>
      </c>
      <c r="C4710" s="14" t="s">
        <v>21990</v>
      </c>
      <c r="D4710" s="14" t="s">
        <v>12011</v>
      </c>
      <c r="E4710" s="14" t="s">
        <v>21991</v>
      </c>
      <c r="F4710" s="14" t="s">
        <v>1990</v>
      </c>
      <c r="G4710" s="26">
        <v>43321</v>
      </c>
      <c r="H4710" s="14">
        <v>2018</v>
      </c>
      <c r="I4710" s="14" t="s">
        <v>360</v>
      </c>
      <c r="J4710" s="14" t="s">
        <v>457</v>
      </c>
      <c r="K4710" s="14" t="s">
        <v>605</v>
      </c>
      <c r="L4710" s="14" t="s">
        <v>21992</v>
      </c>
      <c r="M4710" s="14">
        <f t="shared" si="584"/>
        <v>2018</v>
      </c>
      <c r="N4710" s="14">
        <f t="shared" si="585"/>
        <v>8</v>
      </c>
      <c r="O4710" s="14" t="str">
        <f>IFERROR(VLOOKUP(I4710,Lists!$F$2:$G$16,2,FALSE()),"Not Rated")</f>
        <v>Adults</v>
      </c>
      <c r="P4710" s="14">
        <f t="shared" si="586"/>
        <v>104</v>
      </c>
      <c r="Q4710" s="14" t="str">
        <f t="shared" si="587"/>
        <v>Argentina</v>
      </c>
      <c r="R4710" s="14" t="str">
        <f t="shared" si="588"/>
        <v>|Argentina|Spain|</v>
      </c>
      <c r="S4710" s="14" t="str">
        <f t="shared" si="589"/>
        <v>|Dramas|International Movies|Thrillers|</v>
      </c>
      <c r="T4710" s="14" t="str">
        <f t="shared" si="590"/>
        <v>|Alejandro Montiel|</v>
      </c>
      <c r="U4710" s="14" t="str">
        <f t="shared" si="591"/>
        <v>|Luisana Lopilato|Amaia Salamanca|Rafael Spregelburd|Nicolás Furtado|Oriana Sabatini|Pedro Casablanc|Arancha Martí|Carlos Alcántara|María Onetto|Sara Sálamo|</v>
      </c>
    </row>
    <row r="4711" spans="1:21">
      <c r="A4711" s="14" t="s">
        <v>21993</v>
      </c>
      <c r="B4711" s="14" t="s">
        <v>49</v>
      </c>
      <c r="C4711" s="14" t="s">
        <v>21994</v>
      </c>
      <c r="D4711" s="14" t="s">
        <v>117</v>
      </c>
      <c r="E4711" s="14" t="s">
        <v>21995</v>
      </c>
      <c r="F4711" s="14" t="s">
        <v>115</v>
      </c>
      <c r="G4711" s="26">
        <v>43321</v>
      </c>
      <c r="H4711" s="14">
        <v>2018</v>
      </c>
      <c r="I4711" s="14" t="s">
        <v>361</v>
      </c>
      <c r="J4711" s="14" t="s">
        <v>521</v>
      </c>
      <c r="K4711" s="14" t="s">
        <v>430</v>
      </c>
      <c r="L4711" s="14" t="s">
        <v>21996</v>
      </c>
      <c r="M4711" s="14">
        <f t="shared" si="584"/>
        <v>2018</v>
      </c>
      <c r="N4711" s="14">
        <f t="shared" si="585"/>
        <v>8</v>
      </c>
      <c r="O4711" s="14" t="str">
        <f>IFERROR(VLOOKUP(I4711,Lists!$F$2:$G$16,2,FALSE()),"Not Rated")</f>
        <v>Teens</v>
      </c>
      <c r="P4711" s="14">
        <f t="shared" si="586"/>
        <v>5</v>
      </c>
      <c r="Q4711" s="14" t="str">
        <f t="shared" si="587"/>
        <v>United States</v>
      </c>
      <c r="R4711" s="14" t="str">
        <f t="shared" si="588"/>
        <v>|United States|</v>
      </c>
      <c r="S4711" s="14" t="str">
        <f t="shared" si="589"/>
        <v>|TV Dramas|TV Horror|TV Mysteries|</v>
      </c>
      <c r="T4711" s="14" t="str">
        <f t="shared" si="590"/>
        <v>|Unknown|</v>
      </c>
      <c r="U4711" s="14" t="str">
        <f t="shared" si="591"/>
        <v>|Joseph Morgan|Daniel Gillies|Phoebe Tonkin|Charles Michael Davis|Leah Pipes|Danielle Campbell|Claire Holt|Steven Krueger|</v>
      </c>
    </row>
    <row r="4712" spans="1:21">
      <c r="A4712" s="14" t="s">
        <v>21997</v>
      </c>
      <c r="B4712" s="14" t="s">
        <v>49</v>
      </c>
      <c r="C4712" s="14" t="s">
        <v>21998</v>
      </c>
      <c r="D4712" s="14" t="s">
        <v>117</v>
      </c>
      <c r="E4712" s="14" t="s">
        <v>21999</v>
      </c>
      <c r="F4712" s="14" t="s">
        <v>117</v>
      </c>
      <c r="G4712" s="26">
        <v>43320</v>
      </c>
      <c r="H4712" s="14">
        <v>2018</v>
      </c>
      <c r="I4712" s="14" t="s">
        <v>361</v>
      </c>
      <c r="J4712" s="14" t="s">
        <v>105</v>
      </c>
      <c r="K4712" s="14" t="s">
        <v>1905</v>
      </c>
      <c r="L4712" s="14" t="s">
        <v>22000</v>
      </c>
      <c r="M4712" s="14">
        <f t="shared" si="584"/>
        <v>2018</v>
      </c>
      <c r="N4712" s="14">
        <f t="shared" si="585"/>
        <v>8</v>
      </c>
      <c r="O4712" s="14" t="str">
        <f>IFERROR(VLOOKUP(I4712,Lists!$F$2:$G$16,2,FALSE()),"Not Rated")</f>
        <v>Teens</v>
      </c>
      <c r="P4712" s="14">
        <f t="shared" si="586"/>
        <v>1</v>
      </c>
      <c r="Q4712" s="14" t="str">
        <f t="shared" si="587"/>
        <v>Unknown</v>
      </c>
      <c r="R4712" s="14" t="str">
        <f t="shared" si="588"/>
        <v>|Unknown|</v>
      </c>
      <c r="S4712" s="14" t="str">
        <f t="shared" si="589"/>
        <v>|International TV Shows|Romantic TV Shows|TV Dramas|</v>
      </c>
      <c r="T4712" s="14" t="str">
        <f t="shared" si="590"/>
        <v>|Unknown|</v>
      </c>
      <c r="U4712" s="14" t="str">
        <f t="shared" si="591"/>
        <v>|Sierra Li|Dylan Xiong|Yu Yi Jie|Zhao Yao Ke|Tien Hsin|</v>
      </c>
    </row>
    <row r="4713" spans="1:21">
      <c r="A4713" s="14" t="s">
        <v>22001</v>
      </c>
      <c r="B4713" s="14" t="s">
        <v>49</v>
      </c>
      <c r="C4713" s="14" t="s">
        <v>22002</v>
      </c>
      <c r="D4713" s="14" t="s">
        <v>117</v>
      </c>
      <c r="E4713" s="14" t="s">
        <v>22003</v>
      </c>
      <c r="F4713" s="14" t="s">
        <v>137</v>
      </c>
      <c r="G4713" s="26">
        <v>43317</v>
      </c>
      <c r="H4713" s="14">
        <v>2018</v>
      </c>
      <c r="I4713" s="14" t="s">
        <v>361</v>
      </c>
      <c r="J4713" s="14" t="s">
        <v>105</v>
      </c>
      <c r="K4713" s="14" t="s">
        <v>409</v>
      </c>
      <c r="L4713" s="14" t="s">
        <v>22004</v>
      </c>
      <c r="M4713" s="14">
        <f t="shared" si="584"/>
        <v>2018</v>
      </c>
      <c r="N4713" s="14">
        <f t="shared" si="585"/>
        <v>8</v>
      </c>
      <c r="O4713" s="14" t="str">
        <f>IFERROR(VLOOKUP(I4713,Lists!$F$2:$G$16,2,FALSE()),"Not Rated")</f>
        <v>Teens</v>
      </c>
      <c r="P4713" s="14">
        <f t="shared" si="586"/>
        <v>1</v>
      </c>
      <c r="Q4713" s="14" t="str">
        <f t="shared" si="587"/>
        <v>Taiwan</v>
      </c>
      <c r="R4713" s="14" t="str">
        <f t="shared" si="588"/>
        <v>|Taiwan|</v>
      </c>
      <c r="S4713" s="14" t="str">
        <f t="shared" si="589"/>
        <v>|International TV Shows|TV Dramas|TV Mysteries|</v>
      </c>
      <c r="T4713" s="14" t="str">
        <f t="shared" si="590"/>
        <v>|Unknown|</v>
      </c>
      <c r="U4713" s="14" t="str">
        <f t="shared" si="591"/>
        <v>|Chuan-Chen Yeh|Chung Hsin-ling|Frances Wu|Chiung-Hsuan Hsieh|Su-Yun Ko|Ivy Yin|Gingle Wang|Hsiu-Fu Liu|Tzu-Chuan Liu|Yu-Xuan Wang|</v>
      </c>
    </row>
    <row r="4714" spans="1:21">
      <c r="A4714" s="14" t="s">
        <v>22005</v>
      </c>
      <c r="B4714" s="14" t="s">
        <v>48</v>
      </c>
      <c r="C4714" s="14" t="s">
        <v>22006</v>
      </c>
      <c r="D4714" s="14" t="s">
        <v>22007</v>
      </c>
      <c r="E4714" s="14" t="s">
        <v>22008</v>
      </c>
      <c r="F4714" s="14" t="s">
        <v>116</v>
      </c>
      <c r="G4714" s="26">
        <v>43316</v>
      </c>
      <c r="H4714" s="14">
        <v>2014</v>
      </c>
      <c r="I4714" s="14" t="s">
        <v>362</v>
      </c>
      <c r="J4714" s="14" t="s">
        <v>1020</v>
      </c>
      <c r="K4714" s="14" t="s">
        <v>834</v>
      </c>
      <c r="L4714" s="14" t="s">
        <v>22009</v>
      </c>
      <c r="M4714" s="14">
        <f t="shared" si="584"/>
        <v>2018</v>
      </c>
      <c r="N4714" s="14">
        <f t="shared" si="585"/>
        <v>8</v>
      </c>
      <c r="O4714" s="14" t="str">
        <f>IFERROR(VLOOKUP(I4714,Lists!$F$2:$G$16,2,FALSE()),"Not Rated")</f>
        <v>Older Kids</v>
      </c>
      <c r="P4714" s="14">
        <f t="shared" si="586"/>
        <v>143</v>
      </c>
      <c r="Q4714" s="14" t="str">
        <f t="shared" si="587"/>
        <v>India</v>
      </c>
      <c r="R4714" s="14" t="str">
        <f t="shared" si="588"/>
        <v>|India|</v>
      </c>
      <c r="S4714" s="14" t="str">
        <f t="shared" si="589"/>
        <v>|Comedies|Dramas|International Movies|</v>
      </c>
      <c r="T4714" s="14" t="str">
        <f t="shared" si="590"/>
        <v>|Abhishek Varman|</v>
      </c>
      <c r="U4714" s="14" t="str">
        <f t="shared" si="591"/>
        <v>|Alia Bhatt|Arjun Kapoor|Ronit Roy|Amrita Singh|Revathy|Aru Krishansh Verma|</v>
      </c>
    </row>
    <row r="4715" spans="1:21">
      <c r="A4715" s="14" t="s">
        <v>22010</v>
      </c>
      <c r="B4715" s="14" t="s">
        <v>48</v>
      </c>
      <c r="C4715" s="14" t="s">
        <v>22011</v>
      </c>
      <c r="D4715" s="14" t="s">
        <v>22012</v>
      </c>
      <c r="E4715" s="14" t="s">
        <v>22013</v>
      </c>
      <c r="F4715" s="14" t="s">
        <v>116</v>
      </c>
      <c r="G4715" s="26">
        <v>43316</v>
      </c>
      <c r="H4715" s="14">
        <v>2016</v>
      </c>
      <c r="I4715" s="14" t="s">
        <v>361</v>
      </c>
      <c r="J4715" s="14" t="s">
        <v>474</v>
      </c>
      <c r="K4715" s="14" t="s">
        <v>1227</v>
      </c>
      <c r="L4715" s="14" t="s">
        <v>22014</v>
      </c>
      <c r="M4715" s="14">
        <f t="shared" si="584"/>
        <v>2018</v>
      </c>
      <c r="N4715" s="14">
        <f t="shared" si="585"/>
        <v>8</v>
      </c>
      <c r="O4715" s="14" t="str">
        <f>IFERROR(VLOOKUP(I4715,Lists!$F$2:$G$16,2,FALSE()),"Not Rated")</f>
        <v>Teens</v>
      </c>
      <c r="P4715" s="14">
        <f t="shared" si="586"/>
        <v>127</v>
      </c>
      <c r="Q4715" s="14" t="str">
        <f t="shared" si="587"/>
        <v>India</v>
      </c>
      <c r="R4715" s="14" t="str">
        <f t="shared" si="588"/>
        <v>|India|</v>
      </c>
      <c r="S4715" s="14" t="str">
        <f t="shared" si="589"/>
        <v>|Action &amp; Adventure|International Movies|</v>
      </c>
      <c r="T4715" s="14" t="str">
        <f t="shared" si="590"/>
        <v>|Sabir Khan|</v>
      </c>
      <c r="U4715" s="14" t="str">
        <f t="shared" si="591"/>
        <v>|Tiger Shroff|Shraddha Kapoor|Sudheer Babu|Paras Arora|Sunil Grover|Sourav Chakraborty|Shaurya Bhardawaj|</v>
      </c>
    </row>
    <row r="4716" spans="1:21">
      <c r="A4716" s="14" t="s">
        <v>22015</v>
      </c>
      <c r="B4716" s="14" t="s">
        <v>48</v>
      </c>
      <c r="C4716" s="14" t="s">
        <v>22016</v>
      </c>
      <c r="D4716" s="14" t="s">
        <v>22017</v>
      </c>
      <c r="E4716" s="14" t="s">
        <v>22018</v>
      </c>
      <c r="F4716" s="14" t="s">
        <v>116</v>
      </c>
      <c r="G4716" s="26">
        <v>43316</v>
      </c>
      <c r="H4716" s="14">
        <v>2018</v>
      </c>
      <c r="I4716" s="14" t="s">
        <v>360</v>
      </c>
      <c r="J4716" s="14" t="s">
        <v>713</v>
      </c>
      <c r="K4716" s="14" t="s">
        <v>834</v>
      </c>
      <c r="L4716" s="14" t="s">
        <v>22019</v>
      </c>
      <c r="M4716" s="14">
        <f t="shared" si="584"/>
        <v>2018</v>
      </c>
      <c r="N4716" s="14">
        <f t="shared" si="585"/>
        <v>8</v>
      </c>
      <c r="O4716" s="14" t="str">
        <f>IFERROR(VLOOKUP(I4716,Lists!$F$2:$G$16,2,FALSE()),"Not Rated")</f>
        <v>Adults</v>
      </c>
      <c r="P4716" s="14">
        <f t="shared" si="586"/>
        <v>100</v>
      </c>
      <c r="Q4716" s="14" t="str">
        <f t="shared" si="587"/>
        <v>India</v>
      </c>
      <c r="R4716" s="14" t="str">
        <f t="shared" si="588"/>
        <v>|India|</v>
      </c>
      <c r="S4716" s="14" t="str">
        <f t="shared" si="589"/>
        <v>|Comedies|Dramas|International Movies|</v>
      </c>
      <c r="T4716" s="14" t="str">
        <f t="shared" si="590"/>
        <v>|Nikhil Nagesh Bhat|</v>
      </c>
      <c r="U4716" s="14" t="str">
        <f t="shared" si="591"/>
        <v>|Arjun Mathur|Nidhi Singh|Manav Vij|Sheetal Thakur|Sunny Hinduja|Yogendra Tikku|Vijayant Kohli|</v>
      </c>
    </row>
    <row r="4717" spans="1:21">
      <c r="A4717" s="14" t="s">
        <v>22020</v>
      </c>
      <c r="B4717" s="14" t="s">
        <v>48</v>
      </c>
      <c r="C4717" s="14" t="s">
        <v>22021</v>
      </c>
      <c r="D4717" s="14" t="s">
        <v>22022</v>
      </c>
      <c r="E4717" s="14" t="s">
        <v>22023</v>
      </c>
      <c r="F4717" s="14" t="s">
        <v>22024</v>
      </c>
      <c r="G4717" s="26">
        <v>43316</v>
      </c>
      <c r="H4717" s="14">
        <v>2018</v>
      </c>
      <c r="I4717" s="14" t="s">
        <v>362</v>
      </c>
      <c r="J4717" s="14" t="s">
        <v>2548</v>
      </c>
      <c r="K4717" s="14" t="s">
        <v>15736</v>
      </c>
      <c r="L4717" s="14" t="s">
        <v>22025</v>
      </c>
      <c r="M4717" s="14">
        <f t="shared" si="584"/>
        <v>2018</v>
      </c>
      <c r="N4717" s="14">
        <f t="shared" si="585"/>
        <v>8</v>
      </c>
      <c r="O4717" s="14" t="str">
        <f>IFERROR(VLOOKUP(I4717,Lists!$F$2:$G$16,2,FALSE()),"Not Rated")</f>
        <v>Older Kids</v>
      </c>
      <c r="P4717" s="14">
        <f t="shared" si="586"/>
        <v>74</v>
      </c>
      <c r="Q4717" s="14" t="str">
        <f t="shared" si="587"/>
        <v>China</v>
      </c>
      <c r="R4717" s="14" t="str">
        <f t="shared" si="588"/>
        <v>|China|Japan|</v>
      </c>
      <c r="S4717" s="14" t="str">
        <f t="shared" si="589"/>
        <v>|Anime Features|International Movies|Romantic Movies|</v>
      </c>
      <c r="T4717" s="14" t="str">
        <f t="shared" si="590"/>
        <v>|Xiaoxing Yi|Yoshitaka Takeuchi|Haoling Li|</v>
      </c>
      <c r="U4717" s="14" t="str">
        <f t="shared" si="591"/>
        <v>|Taito Ban|Mariya Ise|Minako Kotobuki|Haruka Shiraishi|Hiroki Yasumoto|Takeo Otsuka|Ikumi Hasegawa|Takayuki Nakatsukasa|</v>
      </c>
    </row>
    <row r="4718" spans="1:21">
      <c r="A4718" s="14" t="s">
        <v>22026</v>
      </c>
      <c r="B4718" s="14" t="s">
        <v>49</v>
      </c>
      <c r="C4718" s="14" t="s">
        <v>22027</v>
      </c>
      <c r="D4718" s="14" t="s">
        <v>117</v>
      </c>
      <c r="E4718" s="14" t="s">
        <v>22028</v>
      </c>
      <c r="F4718" s="14" t="s">
        <v>122</v>
      </c>
      <c r="G4718" s="26">
        <v>43315</v>
      </c>
      <c r="H4718" s="14">
        <v>2018</v>
      </c>
      <c r="I4718" s="14" t="s">
        <v>360</v>
      </c>
      <c r="J4718" s="14" t="s">
        <v>105</v>
      </c>
      <c r="K4718" s="14" t="s">
        <v>992</v>
      </c>
      <c r="L4718" s="14" t="s">
        <v>22029</v>
      </c>
      <c r="M4718" s="14">
        <f t="shared" si="584"/>
        <v>2018</v>
      </c>
      <c r="N4718" s="14">
        <f t="shared" si="585"/>
        <v>8</v>
      </c>
      <c r="O4718" s="14" t="str">
        <f>IFERROR(VLOOKUP(I4718,Lists!$F$2:$G$16,2,FALSE()),"Not Rated")</f>
        <v>Adults</v>
      </c>
      <c r="P4718" s="14">
        <f t="shared" si="586"/>
        <v>1</v>
      </c>
      <c r="Q4718" s="14" t="str">
        <f t="shared" si="587"/>
        <v>Spain</v>
      </c>
      <c r="R4718" s="14" t="str">
        <f t="shared" si="588"/>
        <v>|Spain|</v>
      </c>
      <c r="S4718" s="14" t="str">
        <f t="shared" si="589"/>
        <v>|Crime TV Shows|International TV Shows|Spanish-Language TV Shows|</v>
      </c>
      <c r="T4718" s="14" t="str">
        <f t="shared" si="590"/>
        <v>|Unknown|</v>
      </c>
      <c r="U4718" s="14" t="str">
        <f t="shared" si="591"/>
        <v>|Javier Rey|Tristán Ulloa|Antonio Durán 'Morris'|Carlos Blanco|Manuel Lourenzo|Jana Pérez|Xosé Antonio Touriñán|Isabel Naveira|Eva Fernández|Juan Pablo Shuk|</v>
      </c>
    </row>
    <row r="4719" spans="1:21">
      <c r="A4719" s="14" t="s">
        <v>22030</v>
      </c>
      <c r="B4719" s="14" t="s">
        <v>49</v>
      </c>
      <c r="C4719" s="14" t="s">
        <v>22031</v>
      </c>
      <c r="D4719" s="14" t="s">
        <v>117</v>
      </c>
      <c r="E4719" s="14" t="s">
        <v>22032</v>
      </c>
      <c r="F4719" s="14" t="s">
        <v>117</v>
      </c>
      <c r="G4719" s="26">
        <v>43315</v>
      </c>
      <c r="H4719" s="14">
        <v>2018</v>
      </c>
      <c r="I4719" s="14" t="s">
        <v>365</v>
      </c>
      <c r="J4719" s="14" t="s">
        <v>107</v>
      </c>
      <c r="K4719" s="14" t="s">
        <v>256</v>
      </c>
      <c r="L4719" s="14" t="s">
        <v>22033</v>
      </c>
      <c r="M4719" s="14">
        <f t="shared" si="584"/>
        <v>2018</v>
      </c>
      <c r="N4719" s="14">
        <f t="shared" si="585"/>
        <v>8</v>
      </c>
      <c r="O4719" s="14" t="str">
        <f>IFERROR(VLOOKUP(I4719,Lists!$F$2:$G$16,2,FALSE()),"Not Rated")</f>
        <v>Kids</v>
      </c>
      <c r="P4719" s="14">
        <f t="shared" si="586"/>
        <v>3</v>
      </c>
      <c r="Q4719" s="14" t="str">
        <f t="shared" si="587"/>
        <v>Unknown</v>
      </c>
      <c r="R4719" s="14" t="str">
        <f t="shared" si="588"/>
        <v>|Unknown|</v>
      </c>
      <c r="S4719" s="14" t="str">
        <f t="shared" si="589"/>
        <v>|Kids' TV|</v>
      </c>
      <c r="T4719" s="14" t="str">
        <f t="shared" si="590"/>
        <v>|Unknown|</v>
      </c>
      <c r="U4719" s="14" t="str">
        <f t="shared" si="591"/>
        <v>|Andrew Francis|Richard Ian Cox|Brian Drummond|Matt Hill|Ashleigh Ball|Paul Dobson|</v>
      </c>
    </row>
    <row r="4720" spans="1:21">
      <c r="A4720" s="14" t="s">
        <v>22034</v>
      </c>
      <c r="B4720" s="14" t="s">
        <v>48</v>
      </c>
      <c r="C4720" s="14" t="s">
        <v>22035</v>
      </c>
      <c r="D4720" s="14" t="s">
        <v>22036</v>
      </c>
      <c r="E4720" s="14" t="s">
        <v>22037</v>
      </c>
      <c r="F4720" s="14" t="s">
        <v>115</v>
      </c>
      <c r="G4720" s="26">
        <v>43315</v>
      </c>
      <c r="H4720" s="14">
        <v>2018</v>
      </c>
      <c r="I4720" s="14" t="s">
        <v>360</v>
      </c>
      <c r="J4720" s="14" t="s">
        <v>457</v>
      </c>
      <c r="K4720" s="14" t="s">
        <v>458</v>
      </c>
      <c r="L4720" s="14" t="s">
        <v>22038</v>
      </c>
      <c r="M4720" s="14">
        <f t="shared" si="584"/>
        <v>2018</v>
      </c>
      <c r="N4720" s="14">
        <f t="shared" si="585"/>
        <v>8</v>
      </c>
      <c r="O4720" s="14" t="str">
        <f>IFERROR(VLOOKUP(I4720,Lists!$F$2:$G$16,2,FALSE()),"Not Rated")</f>
        <v>Adults</v>
      </c>
      <c r="P4720" s="14">
        <f t="shared" si="586"/>
        <v>104</v>
      </c>
      <c r="Q4720" s="14" t="str">
        <f t="shared" si="587"/>
        <v>United States</v>
      </c>
      <c r="R4720" s="14" t="str">
        <f t="shared" si="588"/>
        <v>|United States|</v>
      </c>
      <c r="S4720" s="14" t="str">
        <f t="shared" si="589"/>
        <v>|Comedies|Dramas|</v>
      </c>
      <c r="T4720" s="14" t="str">
        <f t="shared" si="590"/>
        <v>|Lauren Miller Rogen|</v>
      </c>
      <c r="U4720" s="14" t="str">
        <f t="shared" si="591"/>
        <v>|Kristen Bell|Kelsey Grammer|Seth Rogen|Paul W. Downs|Zach Appelman|Leonard Ouzts|Blaire Brooks|Anthony Laciura|Mary Looram|Brett Gelman|</v>
      </c>
    </row>
    <row r="4721" spans="1:21">
      <c r="A4721" s="14" t="s">
        <v>22039</v>
      </c>
      <c r="B4721" s="14" t="s">
        <v>48</v>
      </c>
      <c r="C4721" s="14" t="s">
        <v>22040</v>
      </c>
      <c r="D4721" s="14" t="s">
        <v>21399</v>
      </c>
      <c r="E4721" s="14" t="s">
        <v>22041</v>
      </c>
      <c r="F4721" s="14" t="s">
        <v>116</v>
      </c>
      <c r="G4721" s="26">
        <v>43314</v>
      </c>
      <c r="H4721" s="14">
        <v>2011</v>
      </c>
      <c r="I4721" s="14" t="s">
        <v>360</v>
      </c>
      <c r="J4721" s="14" t="s">
        <v>2157</v>
      </c>
      <c r="K4721" s="14" t="s">
        <v>605</v>
      </c>
      <c r="L4721" s="14" t="s">
        <v>22042</v>
      </c>
      <c r="M4721" s="14">
        <f t="shared" si="584"/>
        <v>2018</v>
      </c>
      <c r="N4721" s="14">
        <f t="shared" si="585"/>
        <v>8</v>
      </c>
      <c r="O4721" s="14" t="str">
        <f>IFERROR(VLOOKUP(I4721,Lists!$F$2:$G$16,2,FALSE()),"Not Rated")</f>
        <v>Adults</v>
      </c>
      <c r="P4721" s="14">
        <f t="shared" si="586"/>
        <v>148</v>
      </c>
      <c r="Q4721" s="14" t="str">
        <f t="shared" si="587"/>
        <v>India</v>
      </c>
      <c r="R4721" s="14" t="str">
        <f t="shared" si="588"/>
        <v>|India|</v>
      </c>
      <c r="S4721" s="14" t="str">
        <f t="shared" si="589"/>
        <v>|Dramas|International Movies|Thrillers|</v>
      </c>
      <c r="T4721" s="14" t="str">
        <f t="shared" si="590"/>
        <v>|Vishal Bhardwaj|</v>
      </c>
      <c r="U4721" s="14" t="str">
        <f t="shared" si="591"/>
        <v>|Priyanka Chopra|Neil Nitin Mukesh|John Abraham|Irrfan Khan|Aleksandr Dyachenko|Annu Kapoor|Naseeruddin Shah|Vivaan Shah|Usha Uthup|Konkona Sen Sharma|</v>
      </c>
    </row>
    <row r="4722" spans="1:21">
      <c r="A4722" s="14" t="s">
        <v>22043</v>
      </c>
      <c r="B4722" s="14" t="s">
        <v>48</v>
      </c>
      <c r="C4722" s="14" t="s">
        <v>22044</v>
      </c>
      <c r="D4722" s="14" t="s">
        <v>22045</v>
      </c>
      <c r="E4722" s="14" t="s">
        <v>22046</v>
      </c>
      <c r="F4722" s="14" t="s">
        <v>116</v>
      </c>
      <c r="G4722" s="26">
        <v>43314</v>
      </c>
      <c r="H4722" s="14">
        <v>2011</v>
      </c>
      <c r="I4722" s="14" t="s">
        <v>362</v>
      </c>
      <c r="J4722" s="14" t="s">
        <v>474</v>
      </c>
      <c r="K4722" s="14" t="s">
        <v>2179</v>
      </c>
      <c r="L4722" s="14" t="s">
        <v>22047</v>
      </c>
      <c r="M4722" s="14">
        <f t="shared" si="584"/>
        <v>2018</v>
      </c>
      <c r="N4722" s="14">
        <f t="shared" si="585"/>
        <v>8</v>
      </c>
      <c r="O4722" s="14" t="str">
        <f>IFERROR(VLOOKUP(I4722,Lists!$F$2:$G$16,2,FALSE()),"Not Rated")</f>
        <v>Older Kids</v>
      </c>
      <c r="P4722" s="14">
        <f t="shared" si="586"/>
        <v>127</v>
      </c>
      <c r="Q4722" s="14" t="str">
        <f t="shared" si="587"/>
        <v>India</v>
      </c>
      <c r="R4722" s="14" t="str">
        <f t="shared" si="588"/>
        <v>|India|</v>
      </c>
      <c r="S4722" s="14" t="str">
        <f t="shared" si="589"/>
        <v>|Children &amp; Family Movies|Comedies|Dramas|</v>
      </c>
      <c r="T4722" s="14" t="str">
        <f t="shared" si="590"/>
        <v>|Vikas Bahl|Nitesh Tiwari|</v>
      </c>
      <c r="U4722" s="14" t="str">
        <f t="shared" si="591"/>
        <v>|Irfan Khan|Raju|Sanath Menon|Rohan Grover|Naman Jain|Aarav Khanna|Vishesh Tiwari|Chinmai Chandranshuh|Vedant Desai|Shriya Sharma|Divji Handa|</v>
      </c>
    </row>
    <row r="4723" spans="1:21">
      <c r="A4723" s="14" t="s">
        <v>22048</v>
      </c>
      <c r="B4723" s="14" t="s">
        <v>48</v>
      </c>
      <c r="C4723" s="14" t="s">
        <v>22049</v>
      </c>
      <c r="D4723" s="14" t="s">
        <v>20797</v>
      </c>
      <c r="E4723" s="14" t="s">
        <v>22050</v>
      </c>
      <c r="F4723" s="14" t="s">
        <v>116</v>
      </c>
      <c r="G4723" s="26">
        <v>43314</v>
      </c>
      <c r="H4723" s="14">
        <v>2008</v>
      </c>
      <c r="I4723" s="14" t="s">
        <v>360</v>
      </c>
      <c r="J4723" s="14" t="s">
        <v>5806</v>
      </c>
      <c r="K4723" s="14" t="s">
        <v>475</v>
      </c>
      <c r="L4723" s="14" t="s">
        <v>22051</v>
      </c>
      <c r="M4723" s="14">
        <f t="shared" si="584"/>
        <v>2018</v>
      </c>
      <c r="N4723" s="14">
        <f t="shared" si="585"/>
        <v>8</v>
      </c>
      <c r="O4723" s="14" t="str">
        <f>IFERROR(VLOOKUP(I4723,Lists!$F$2:$G$16,2,FALSE()),"Not Rated")</f>
        <v>Adults</v>
      </c>
      <c r="P4723" s="14">
        <f t="shared" si="586"/>
        <v>158</v>
      </c>
      <c r="Q4723" s="14" t="str">
        <f t="shared" si="587"/>
        <v>India</v>
      </c>
      <c r="R4723" s="14" t="str">
        <f t="shared" si="588"/>
        <v>|India|</v>
      </c>
      <c r="S4723" s="14" t="str">
        <f t="shared" si="589"/>
        <v>|Dramas|International Movies|</v>
      </c>
      <c r="T4723" s="14" t="str">
        <f t="shared" si="590"/>
        <v>|Madhur Bhandarkar|</v>
      </c>
      <c r="U4723" s="14" t="str">
        <f t="shared" si="591"/>
        <v>|Priyanka Chopra|Kangana Ranaut|Mugdha Godse|Arbaaz Khan|Arjan Bajwa|Raj Babbar|Kiran Juneja|Samir Soni|</v>
      </c>
    </row>
    <row r="4724" spans="1:21">
      <c r="A4724" s="14" t="s">
        <v>22052</v>
      </c>
      <c r="B4724" s="14" t="s">
        <v>48</v>
      </c>
      <c r="C4724" s="14" t="s">
        <v>22053</v>
      </c>
      <c r="D4724" s="14" t="s">
        <v>15130</v>
      </c>
      <c r="E4724" s="14" t="s">
        <v>22054</v>
      </c>
      <c r="F4724" s="14" t="s">
        <v>116</v>
      </c>
      <c r="G4724" s="26">
        <v>43314</v>
      </c>
      <c r="H4724" s="14">
        <v>2016</v>
      </c>
      <c r="I4724" s="14" t="s">
        <v>361</v>
      </c>
      <c r="J4724" s="14" t="s">
        <v>639</v>
      </c>
      <c r="K4724" s="14" t="s">
        <v>910</v>
      </c>
      <c r="L4724" s="14" t="s">
        <v>22055</v>
      </c>
      <c r="M4724" s="14">
        <f t="shared" si="584"/>
        <v>2018</v>
      </c>
      <c r="N4724" s="14">
        <f t="shared" si="585"/>
        <v>8</v>
      </c>
      <c r="O4724" s="14" t="str">
        <f>IFERROR(VLOOKUP(I4724,Lists!$F$2:$G$16,2,FALSE()),"Not Rated")</f>
        <v>Teens</v>
      </c>
      <c r="P4724" s="14">
        <f t="shared" si="586"/>
        <v>124</v>
      </c>
      <c r="Q4724" s="14" t="str">
        <f t="shared" si="587"/>
        <v>India</v>
      </c>
      <c r="R4724" s="14" t="str">
        <f t="shared" si="588"/>
        <v>|India|</v>
      </c>
      <c r="S4724" s="14" t="str">
        <f t="shared" si="589"/>
        <v>|Dramas|International Movies|Romantic Movies|</v>
      </c>
      <c r="T4724" s="14" t="str">
        <f t="shared" si="590"/>
        <v>|Abhishek Kapoor|</v>
      </c>
      <c r="U4724" s="14" t="str">
        <f t="shared" si="591"/>
        <v>|Aditya Roy Kapoor|Katrina Kaif|Tabu|Rahul Bhatt|Lara Dutta|Akshay Oberoi|Aditi Rao Hydari|Ajay Devgn|</v>
      </c>
    </row>
    <row r="4725" spans="1:21">
      <c r="A4725" s="14" t="s">
        <v>22056</v>
      </c>
      <c r="B4725" s="14" t="s">
        <v>48</v>
      </c>
      <c r="C4725" s="14" t="s">
        <v>22057</v>
      </c>
      <c r="D4725" s="14" t="s">
        <v>22058</v>
      </c>
      <c r="E4725" s="14" t="s">
        <v>22059</v>
      </c>
      <c r="F4725" s="14" t="s">
        <v>116</v>
      </c>
      <c r="G4725" s="26">
        <v>43314</v>
      </c>
      <c r="H4725" s="14">
        <v>2000</v>
      </c>
      <c r="I4725" s="14" t="s">
        <v>361</v>
      </c>
      <c r="J4725" s="14" t="s">
        <v>22060</v>
      </c>
      <c r="K4725" s="14" t="s">
        <v>1527</v>
      </c>
      <c r="L4725" s="14" t="s">
        <v>22061</v>
      </c>
      <c r="M4725" s="14">
        <f t="shared" si="584"/>
        <v>2018</v>
      </c>
      <c r="N4725" s="14">
        <f t="shared" si="585"/>
        <v>8</v>
      </c>
      <c r="O4725" s="14" t="str">
        <f>IFERROR(VLOOKUP(I4725,Lists!$F$2:$G$16,2,FALSE()),"Not Rated")</f>
        <v>Teens</v>
      </c>
      <c r="P4725" s="14">
        <f t="shared" si="586"/>
        <v>163</v>
      </c>
      <c r="Q4725" s="14" t="str">
        <f t="shared" si="587"/>
        <v>India</v>
      </c>
      <c r="R4725" s="14" t="str">
        <f t="shared" si="588"/>
        <v>|India|</v>
      </c>
      <c r="S4725" s="14" t="str">
        <f t="shared" si="589"/>
        <v>|Dramas|International Movies|Music &amp; Musicals|</v>
      </c>
      <c r="T4725" s="14" t="str">
        <f t="shared" si="590"/>
        <v>|Khalid Mohamed|</v>
      </c>
      <c r="U4725" s="14" t="str">
        <f t="shared" si="591"/>
        <v>|Karisma Kapoor|Jaya Bhaduri|Hrithik Roshan|Neha|Asha Sachdev|Bikram Saluja|Isha Koppikar|Johny Lever|Sushmita Sen|Manoj Bajpayee|</v>
      </c>
    </row>
    <row r="4726" spans="1:21">
      <c r="A4726" s="14" t="s">
        <v>22062</v>
      </c>
      <c r="B4726" s="14" t="s">
        <v>48</v>
      </c>
      <c r="C4726" s="14" t="s">
        <v>22063</v>
      </c>
      <c r="D4726" s="14" t="s">
        <v>22064</v>
      </c>
      <c r="E4726" s="14" t="s">
        <v>22065</v>
      </c>
      <c r="F4726" s="14" t="s">
        <v>116</v>
      </c>
      <c r="G4726" s="26">
        <v>43314</v>
      </c>
      <c r="H4726" s="14">
        <v>2010</v>
      </c>
      <c r="I4726" s="14" t="s">
        <v>361</v>
      </c>
      <c r="J4726" s="14" t="s">
        <v>1121</v>
      </c>
      <c r="K4726" s="14" t="s">
        <v>475</v>
      </c>
      <c r="L4726" s="14" t="s">
        <v>22066</v>
      </c>
      <c r="M4726" s="14">
        <f t="shared" si="584"/>
        <v>2018</v>
      </c>
      <c r="N4726" s="14">
        <f t="shared" si="585"/>
        <v>8</v>
      </c>
      <c r="O4726" s="14" t="str">
        <f>IFERROR(VLOOKUP(I4726,Lists!$F$2:$G$16,2,FALSE()),"Not Rated")</f>
        <v>Teens</v>
      </c>
      <c r="P4726" s="14">
        <f t="shared" si="586"/>
        <v>121</v>
      </c>
      <c r="Q4726" s="14" t="str">
        <f t="shared" si="587"/>
        <v>India</v>
      </c>
      <c r="R4726" s="14" t="str">
        <f t="shared" si="588"/>
        <v>|India|</v>
      </c>
      <c r="S4726" s="14" t="str">
        <f t="shared" si="589"/>
        <v>|Dramas|International Movies|</v>
      </c>
      <c r="T4726" s="14" t="str">
        <f t="shared" si="590"/>
        <v>|Sanjay Leela Bhansali|</v>
      </c>
      <c r="U4726" s="14" t="str">
        <f t="shared" si="591"/>
        <v>|Hrithik Roshan|Aishwarya Rai Bachchan|Shernaz Patel|Aditya Roy Kapoor|Nafisa Ali|Monikangana Dutta|Suhel Seth|Rajit Kapoor|Ash Chandler|Vijay Crishna|</v>
      </c>
    </row>
    <row r="4727" spans="1:21">
      <c r="A4727" s="14" t="s">
        <v>22067</v>
      </c>
      <c r="B4727" s="14" t="s">
        <v>48</v>
      </c>
      <c r="C4727" s="14" t="s">
        <v>22068</v>
      </c>
      <c r="D4727" s="14" t="s">
        <v>21399</v>
      </c>
      <c r="E4727" s="14" t="s">
        <v>22069</v>
      </c>
      <c r="F4727" s="14" t="s">
        <v>116</v>
      </c>
      <c r="G4727" s="26">
        <v>43314</v>
      </c>
      <c r="H4727" s="14">
        <v>2014</v>
      </c>
      <c r="I4727" s="14" t="s">
        <v>360</v>
      </c>
      <c r="J4727" s="14" t="s">
        <v>1142</v>
      </c>
      <c r="K4727" s="14" t="s">
        <v>910</v>
      </c>
      <c r="L4727" s="14" t="s">
        <v>22070</v>
      </c>
      <c r="M4727" s="14">
        <f t="shared" si="584"/>
        <v>2018</v>
      </c>
      <c r="N4727" s="14">
        <f t="shared" si="585"/>
        <v>8</v>
      </c>
      <c r="O4727" s="14" t="str">
        <f>IFERROR(VLOOKUP(I4727,Lists!$F$2:$G$16,2,FALSE()),"Not Rated")</f>
        <v>Adults</v>
      </c>
      <c r="P4727" s="14">
        <f t="shared" si="586"/>
        <v>154</v>
      </c>
      <c r="Q4727" s="14" t="str">
        <f t="shared" si="587"/>
        <v>India</v>
      </c>
      <c r="R4727" s="14" t="str">
        <f t="shared" si="588"/>
        <v>|India|</v>
      </c>
      <c r="S4727" s="14" t="str">
        <f t="shared" si="589"/>
        <v>|Dramas|International Movies|Romantic Movies|</v>
      </c>
      <c r="T4727" s="14" t="str">
        <f t="shared" si="590"/>
        <v>|Vishal Bhardwaj|</v>
      </c>
      <c r="U4727" s="14" t="str">
        <f t="shared" si="591"/>
        <v>|Shahid Kapoor|Tabu|Shraddha Kapoor|Kay Kay Menon|Irrfan Khan|Narendra Jha|</v>
      </c>
    </row>
    <row r="4728" spans="1:21">
      <c r="A4728" s="14" t="s">
        <v>22071</v>
      </c>
      <c r="B4728" s="14" t="s">
        <v>48</v>
      </c>
      <c r="C4728" s="14" t="s">
        <v>22072</v>
      </c>
      <c r="D4728" s="14" t="s">
        <v>9642</v>
      </c>
      <c r="E4728" s="14" t="s">
        <v>22073</v>
      </c>
      <c r="F4728" s="14" t="s">
        <v>116</v>
      </c>
      <c r="G4728" s="26">
        <v>43314</v>
      </c>
      <c r="H4728" s="14">
        <v>2014</v>
      </c>
      <c r="I4728" s="14" t="s">
        <v>361</v>
      </c>
      <c r="J4728" s="14" t="s">
        <v>474</v>
      </c>
      <c r="K4728" s="14" t="s">
        <v>612</v>
      </c>
      <c r="L4728" s="14" t="s">
        <v>22074</v>
      </c>
      <c r="M4728" s="14">
        <f t="shared" si="584"/>
        <v>2018</v>
      </c>
      <c r="N4728" s="14">
        <f t="shared" si="585"/>
        <v>8</v>
      </c>
      <c r="O4728" s="14" t="str">
        <f>IFERROR(VLOOKUP(I4728,Lists!$F$2:$G$16,2,FALSE()),"Not Rated")</f>
        <v>Teens</v>
      </c>
      <c r="P4728" s="14">
        <f t="shared" si="586"/>
        <v>127</v>
      </c>
      <c r="Q4728" s="14" t="str">
        <f t="shared" si="587"/>
        <v>India</v>
      </c>
      <c r="R4728" s="14" t="str">
        <f t="shared" si="588"/>
        <v>|India|</v>
      </c>
      <c r="S4728" s="14" t="str">
        <f t="shared" si="589"/>
        <v>|Action &amp; Adventure|Dramas|International Movies|</v>
      </c>
      <c r="T4728" s="14" t="str">
        <f t="shared" si="590"/>
        <v>|Imtiaz Ali|</v>
      </c>
      <c r="U4728" s="14" t="str">
        <f t="shared" si="591"/>
        <v>|Randeep Hooda|Alia Bhatt|Durgesh Kumar|Pradeep Nagar|</v>
      </c>
    </row>
    <row r="4729" spans="1:21">
      <c r="A4729" s="14" t="s">
        <v>22075</v>
      </c>
      <c r="B4729" s="14" t="s">
        <v>48</v>
      </c>
      <c r="C4729" s="14" t="s">
        <v>22076</v>
      </c>
      <c r="D4729" s="14" t="s">
        <v>13218</v>
      </c>
      <c r="E4729" s="14" t="s">
        <v>22077</v>
      </c>
      <c r="F4729" s="14" t="s">
        <v>116</v>
      </c>
      <c r="G4729" s="26">
        <v>43314</v>
      </c>
      <c r="H4729" s="14">
        <v>2010</v>
      </c>
      <c r="I4729" s="14" t="s">
        <v>361</v>
      </c>
      <c r="J4729" s="14" t="s">
        <v>972</v>
      </c>
      <c r="K4729" s="14" t="s">
        <v>554</v>
      </c>
      <c r="L4729" s="14" t="s">
        <v>22078</v>
      </c>
      <c r="M4729" s="14">
        <f t="shared" si="584"/>
        <v>2018</v>
      </c>
      <c r="N4729" s="14">
        <f t="shared" si="585"/>
        <v>8</v>
      </c>
      <c r="O4729" s="14" t="str">
        <f>IFERROR(VLOOKUP(I4729,Lists!$F$2:$G$16,2,FALSE()),"Not Rated")</f>
        <v>Teens</v>
      </c>
      <c r="P4729" s="14">
        <f t="shared" si="586"/>
        <v>128</v>
      </c>
      <c r="Q4729" s="14" t="str">
        <f t="shared" si="587"/>
        <v>India</v>
      </c>
      <c r="R4729" s="14" t="str">
        <f t="shared" si="588"/>
        <v>|India|</v>
      </c>
      <c r="S4729" s="14" t="str">
        <f t="shared" si="589"/>
        <v>|Comedies|International Movies|Music &amp; Musicals|</v>
      </c>
      <c r="T4729" s="14" t="str">
        <f t="shared" si="590"/>
        <v>|Punit Malhotra|</v>
      </c>
      <c r="U4729" s="14" t="str">
        <f t="shared" si="591"/>
        <v>|Imran Khan|Sonam Kapoor|Sammir Dattani|Samir Soni|Kavin Dave|Bruna Abdullah|</v>
      </c>
    </row>
    <row r="4730" spans="1:21">
      <c r="A4730" s="14" t="s">
        <v>22079</v>
      </c>
      <c r="B4730" s="14" t="s">
        <v>48</v>
      </c>
      <c r="C4730" s="14" t="s">
        <v>22080</v>
      </c>
      <c r="D4730" s="14" t="s">
        <v>12581</v>
      </c>
      <c r="E4730" s="14" t="s">
        <v>22081</v>
      </c>
      <c r="F4730" s="14" t="s">
        <v>116</v>
      </c>
      <c r="G4730" s="26">
        <v>43314</v>
      </c>
      <c r="H4730" s="14">
        <v>2012</v>
      </c>
      <c r="I4730" s="14" t="s">
        <v>362</v>
      </c>
      <c r="J4730" s="14" t="s">
        <v>653</v>
      </c>
      <c r="K4730" s="14" t="s">
        <v>554</v>
      </c>
      <c r="L4730" s="14" t="s">
        <v>22082</v>
      </c>
      <c r="M4730" s="14">
        <f t="shared" si="584"/>
        <v>2018</v>
      </c>
      <c r="N4730" s="14">
        <f t="shared" si="585"/>
        <v>8</v>
      </c>
      <c r="O4730" s="14" t="str">
        <f>IFERROR(VLOOKUP(I4730,Lists!$F$2:$G$16,2,FALSE()),"Not Rated")</f>
        <v>Older Kids</v>
      </c>
      <c r="P4730" s="14">
        <f t="shared" si="586"/>
        <v>98</v>
      </c>
      <c r="Q4730" s="14" t="str">
        <f t="shared" si="587"/>
        <v>India</v>
      </c>
      <c r="R4730" s="14" t="str">
        <f t="shared" si="588"/>
        <v>|India|</v>
      </c>
      <c r="S4730" s="14" t="str">
        <f t="shared" si="589"/>
        <v>|Comedies|International Movies|Music &amp; Musicals|</v>
      </c>
      <c r="T4730" s="14" t="str">
        <f t="shared" si="590"/>
        <v>|Shirish Kunder|</v>
      </c>
      <c r="U4730" s="14" t="str">
        <f t="shared" si="591"/>
        <v>|Akshay Kumar|Sonakshi Sinha|Shreyas Talpade|Minissha Lamba|Pitobash|Darshan Jariwala|Alexx O'Nell|Asrani|Sanjay Mishra|Vrijesh Hirjee|</v>
      </c>
    </row>
    <row r="4731" spans="1:21">
      <c r="A4731" s="14" t="s">
        <v>22083</v>
      </c>
      <c r="B4731" s="14" t="s">
        <v>48</v>
      </c>
      <c r="C4731" s="14" t="s">
        <v>22084</v>
      </c>
      <c r="D4731" s="14" t="s">
        <v>22085</v>
      </c>
      <c r="E4731" s="14" t="s">
        <v>22086</v>
      </c>
      <c r="F4731" s="14" t="s">
        <v>116</v>
      </c>
      <c r="G4731" s="26">
        <v>43314</v>
      </c>
      <c r="H4731" s="14">
        <v>2009</v>
      </c>
      <c r="I4731" s="14" t="s">
        <v>361</v>
      </c>
      <c r="J4731" s="14" t="s">
        <v>1226</v>
      </c>
      <c r="K4731" s="14" t="s">
        <v>3661</v>
      </c>
      <c r="L4731" s="14" t="s">
        <v>22087</v>
      </c>
      <c r="M4731" s="14">
        <f t="shared" si="584"/>
        <v>2018</v>
      </c>
      <c r="N4731" s="14">
        <f t="shared" si="585"/>
        <v>8</v>
      </c>
      <c r="O4731" s="14" t="str">
        <f>IFERROR(VLOOKUP(I4731,Lists!$F$2:$G$16,2,FALSE()),"Not Rated")</f>
        <v>Teens</v>
      </c>
      <c r="P4731" s="14">
        <f t="shared" si="586"/>
        <v>109</v>
      </c>
      <c r="Q4731" s="14" t="str">
        <f t="shared" si="587"/>
        <v>India</v>
      </c>
      <c r="R4731" s="14" t="str">
        <f t="shared" si="588"/>
        <v>|India|</v>
      </c>
      <c r="S4731" s="14" t="str">
        <f t="shared" si="589"/>
        <v>|International Movies|Music &amp; Musicals|Romantic Movies|</v>
      </c>
      <c r="T4731" s="14" t="str">
        <f t="shared" si="590"/>
        <v>|Prem Soni|</v>
      </c>
      <c r="U4731" s="14" t="str">
        <f t="shared" si="591"/>
        <v>|Salman Khan|Kareena Kapoor|Sohail Khan|Preity Zinta|Bappi Lahiri|Yash Tonk|Nauheed Cyrusi|Mahek Chahal|</v>
      </c>
    </row>
    <row r="4732" spans="1:21">
      <c r="A4732" s="14" t="s">
        <v>22088</v>
      </c>
      <c r="B4732" s="14" t="s">
        <v>48</v>
      </c>
      <c r="C4732" s="14" t="s">
        <v>22089</v>
      </c>
      <c r="D4732" s="14" t="s">
        <v>5371</v>
      </c>
      <c r="E4732" s="14" t="s">
        <v>22090</v>
      </c>
      <c r="F4732" s="14" t="s">
        <v>116</v>
      </c>
      <c r="G4732" s="26">
        <v>43314</v>
      </c>
      <c r="H4732" s="14">
        <v>2016</v>
      </c>
      <c r="I4732" s="14" t="s">
        <v>361</v>
      </c>
      <c r="J4732" s="14" t="s">
        <v>18394</v>
      </c>
      <c r="K4732" s="14" t="s">
        <v>612</v>
      </c>
      <c r="L4732" s="14" t="s">
        <v>22091</v>
      </c>
      <c r="M4732" s="14">
        <f t="shared" si="584"/>
        <v>2018</v>
      </c>
      <c r="N4732" s="14">
        <f t="shared" si="585"/>
        <v>8</v>
      </c>
      <c r="O4732" s="14" t="str">
        <f>IFERROR(VLOOKUP(I4732,Lists!$F$2:$G$16,2,FALSE()),"Not Rated")</f>
        <v>Teens</v>
      </c>
      <c r="P4732" s="14">
        <f t="shared" si="586"/>
        <v>168</v>
      </c>
      <c r="Q4732" s="14" t="str">
        <f t="shared" si="587"/>
        <v>India</v>
      </c>
      <c r="R4732" s="14" t="str">
        <f t="shared" si="588"/>
        <v>|India|</v>
      </c>
      <c r="S4732" s="14" t="str">
        <f t="shared" si="589"/>
        <v>|Action &amp; Adventure|Dramas|International Movies|</v>
      </c>
      <c r="T4732" s="14" t="str">
        <f t="shared" si="590"/>
        <v>|Ashutosh Gowariker|</v>
      </c>
      <c r="U4732" s="14" t="str">
        <f t="shared" si="591"/>
        <v>|Hrithik Roshan|Sonakshi Sinha|Pooja Hegde|Kabir Bedi|Arunoday Singh|Kishori Shahane|Narendra Jha|Nitish Bharadwaj|</v>
      </c>
    </row>
    <row r="4733" spans="1:21">
      <c r="A4733" s="14" t="s">
        <v>22092</v>
      </c>
      <c r="B4733" s="14" t="s">
        <v>48</v>
      </c>
      <c r="C4733" s="14" t="s">
        <v>22093</v>
      </c>
      <c r="D4733" s="14" t="s">
        <v>7259</v>
      </c>
      <c r="E4733" s="14" t="s">
        <v>22094</v>
      </c>
      <c r="F4733" s="14" t="s">
        <v>116</v>
      </c>
      <c r="G4733" s="26">
        <v>43314</v>
      </c>
      <c r="H4733" s="14">
        <v>2010</v>
      </c>
      <c r="I4733" s="14" t="s">
        <v>361</v>
      </c>
      <c r="J4733" s="14" t="s">
        <v>5390</v>
      </c>
      <c r="K4733" s="14" t="s">
        <v>605</v>
      </c>
      <c r="L4733" s="14" t="s">
        <v>22095</v>
      </c>
      <c r="M4733" s="14">
        <f t="shared" si="584"/>
        <v>2018</v>
      </c>
      <c r="N4733" s="14">
        <f t="shared" si="585"/>
        <v>8</v>
      </c>
      <c r="O4733" s="14" t="str">
        <f>IFERROR(VLOOKUP(I4733,Lists!$F$2:$G$16,2,FALSE()),"Not Rated")</f>
        <v>Teens</v>
      </c>
      <c r="P4733" s="14">
        <f t="shared" si="586"/>
        <v>162</v>
      </c>
      <c r="Q4733" s="14" t="str">
        <f t="shared" si="587"/>
        <v>India</v>
      </c>
      <c r="R4733" s="14" t="str">
        <f t="shared" si="588"/>
        <v>|India|</v>
      </c>
      <c r="S4733" s="14" t="str">
        <f t="shared" si="589"/>
        <v>|Dramas|International Movies|Thrillers|</v>
      </c>
      <c r="T4733" s="14" t="str">
        <f t="shared" si="590"/>
        <v>|Prakash Jha|</v>
      </c>
      <c r="U4733" s="14" t="str">
        <f t="shared" si="591"/>
        <v>|Ajay Devgn|Nana Patekar|Ranbir Kapoor|Katrina Kaif|Arjun Rampal|Manoj Bajpayee|Sarah Thompson|Naseeruddin Shah|</v>
      </c>
    </row>
    <row r="4734" spans="1:21">
      <c r="A4734" s="14" t="s">
        <v>22096</v>
      </c>
      <c r="B4734" s="14" t="s">
        <v>48</v>
      </c>
      <c r="C4734" s="14" t="s">
        <v>22097</v>
      </c>
      <c r="D4734" s="14" t="s">
        <v>17941</v>
      </c>
      <c r="E4734" s="14" t="s">
        <v>22098</v>
      </c>
      <c r="F4734" s="14" t="s">
        <v>116</v>
      </c>
      <c r="G4734" s="26">
        <v>43314</v>
      </c>
      <c r="H4734" s="14">
        <v>2006</v>
      </c>
      <c r="I4734" s="14" t="s">
        <v>361</v>
      </c>
      <c r="J4734" s="14" t="s">
        <v>3801</v>
      </c>
      <c r="K4734" s="14" t="s">
        <v>475</v>
      </c>
      <c r="L4734" s="14" t="s">
        <v>22099</v>
      </c>
      <c r="M4734" s="14">
        <f t="shared" si="584"/>
        <v>2018</v>
      </c>
      <c r="N4734" s="14">
        <f t="shared" si="585"/>
        <v>8</v>
      </c>
      <c r="O4734" s="14" t="str">
        <f>IFERROR(VLOOKUP(I4734,Lists!$F$2:$G$16,2,FALSE()),"Not Rated")</f>
        <v>Teens</v>
      </c>
      <c r="P4734" s="14">
        <f t="shared" si="586"/>
        <v>159</v>
      </c>
      <c r="Q4734" s="14" t="str">
        <f t="shared" si="587"/>
        <v>India</v>
      </c>
      <c r="R4734" s="14" t="str">
        <f t="shared" si="588"/>
        <v>|India|</v>
      </c>
      <c r="S4734" s="14" t="str">
        <f t="shared" si="589"/>
        <v>|Dramas|International Movies|</v>
      </c>
      <c r="T4734" s="14" t="str">
        <f t="shared" si="590"/>
        <v>|Rakeysh Omprakash Mehra|</v>
      </c>
      <c r="U4734" s="14" t="str">
        <f t="shared" si="591"/>
        <v>|Aamir Khan|Siddharth|Atul Kulkarni|Sharman Joshi|Kunal Kapoor|Alice Patten|Soha Ali Khan|Waheeda Rehman|Kiron Kher|Om Puri|Anupam Kher|Madhavan|</v>
      </c>
    </row>
    <row r="4735" spans="1:21">
      <c r="A4735" s="14" t="s">
        <v>22100</v>
      </c>
      <c r="B4735" s="14" t="s">
        <v>48</v>
      </c>
      <c r="C4735" s="14" t="s">
        <v>22101</v>
      </c>
      <c r="D4735" s="14" t="s">
        <v>22102</v>
      </c>
      <c r="E4735" s="14" t="s">
        <v>22103</v>
      </c>
      <c r="F4735" s="14" t="s">
        <v>116</v>
      </c>
      <c r="G4735" s="26">
        <v>43314</v>
      </c>
      <c r="H4735" s="14">
        <v>2012</v>
      </c>
      <c r="I4735" s="14" t="s">
        <v>361</v>
      </c>
      <c r="J4735" s="14" t="s">
        <v>3814</v>
      </c>
      <c r="K4735" s="14" t="s">
        <v>1442</v>
      </c>
      <c r="L4735" s="14" t="s">
        <v>22104</v>
      </c>
      <c r="M4735" s="14">
        <f t="shared" si="584"/>
        <v>2018</v>
      </c>
      <c r="N4735" s="14">
        <f t="shared" si="585"/>
        <v>8</v>
      </c>
      <c r="O4735" s="14" t="str">
        <f>IFERROR(VLOOKUP(I4735,Lists!$F$2:$G$16,2,FALSE()),"Not Rated")</f>
        <v>Teens</v>
      </c>
      <c r="P4735" s="14">
        <f t="shared" si="586"/>
        <v>137</v>
      </c>
      <c r="Q4735" s="14" t="str">
        <f t="shared" si="587"/>
        <v>India</v>
      </c>
      <c r="R4735" s="14" t="str">
        <f t="shared" si="588"/>
        <v>|India|</v>
      </c>
      <c r="S4735" s="14" t="str">
        <f t="shared" si="589"/>
        <v>|Action &amp; Adventure|Comedies|International Movies|</v>
      </c>
      <c r="T4735" s="14" t="str">
        <f t="shared" si="590"/>
        <v>|Prabhu Deva|</v>
      </c>
      <c r="U4735" s="14" t="str">
        <f t="shared" si="591"/>
        <v>|Akshay Kumar|Sonakshi Sinha|Nasser|Yashpal Sharma|Paresh Ganatra|Gurdip Kohli|Mushtaq Khan|Amit Kumar Tiwari|</v>
      </c>
    </row>
    <row r="4736" spans="1:21">
      <c r="A4736" s="14" t="s">
        <v>22105</v>
      </c>
      <c r="B4736" s="14" t="s">
        <v>48</v>
      </c>
      <c r="C4736" s="14" t="s">
        <v>22106</v>
      </c>
      <c r="D4736" s="14" t="s">
        <v>9642</v>
      </c>
      <c r="E4736" s="14" t="s">
        <v>22107</v>
      </c>
      <c r="F4736" s="14" t="s">
        <v>116</v>
      </c>
      <c r="G4736" s="26">
        <v>43314</v>
      </c>
      <c r="H4736" s="14">
        <v>2015</v>
      </c>
      <c r="I4736" s="14" t="s">
        <v>361</v>
      </c>
      <c r="J4736" s="14" t="s">
        <v>1526</v>
      </c>
      <c r="K4736" s="14" t="s">
        <v>910</v>
      </c>
      <c r="L4736" s="14" t="s">
        <v>22108</v>
      </c>
      <c r="M4736" s="14">
        <f t="shared" si="584"/>
        <v>2018</v>
      </c>
      <c r="N4736" s="14">
        <f t="shared" si="585"/>
        <v>8</v>
      </c>
      <c r="O4736" s="14" t="str">
        <f>IFERROR(VLOOKUP(I4736,Lists!$F$2:$G$16,2,FALSE()),"Not Rated")</f>
        <v>Teens</v>
      </c>
      <c r="P4736" s="14">
        <f t="shared" si="586"/>
        <v>133</v>
      </c>
      <c r="Q4736" s="14" t="str">
        <f t="shared" si="587"/>
        <v>India</v>
      </c>
      <c r="R4736" s="14" t="str">
        <f t="shared" si="588"/>
        <v>|India|</v>
      </c>
      <c r="S4736" s="14" t="str">
        <f t="shared" si="589"/>
        <v>|Dramas|International Movies|Romantic Movies|</v>
      </c>
      <c r="T4736" s="14" t="str">
        <f t="shared" si="590"/>
        <v>|Imtiaz Ali|</v>
      </c>
      <c r="U4736" s="14" t="str">
        <f t="shared" si="591"/>
        <v>|Ranbir Kapoor|Deepika Padukone|Piyush Mishra|Javed Sheikh|Nikhil Bhagat|Faraaz Servaia|</v>
      </c>
    </row>
    <row r="4737" spans="1:21">
      <c r="A4737" s="14" t="s">
        <v>22109</v>
      </c>
      <c r="B4737" s="14" t="s">
        <v>48</v>
      </c>
      <c r="C4737" s="14" t="s">
        <v>22110</v>
      </c>
      <c r="D4737" s="14" t="s">
        <v>22111</v>
      </c>
      <c r="E4737" s="14" t="s">
        <v>22112</v>
      </c>
      <c r="F4737" s="14" t="s">
        <v>116</v>
      </c>
      <c r="G4737" s="26">
        <v>43314</v>
      </c>
      <c r="H4737" s="14">
        <v>2012</v>
      </c>
      <c r="I4737" s="14" t="s">
        <v>361</v>
      </c>
      <c r="J4737" s="14" t="s">
        <v>474</v>
      </c>
      <c r="K4737" s="14" t="s">
        <v>542</v>
      </c>
      <c r="L4737" s="14" t="s">
        <v>22113</v>
      </c>
      <c r="M4737" s="14">
        <f t="shared" si="584"/>
        <v>2018</v>
      </c>
      <c r="N4737" s="14">
        <f t="shared" si="585"/>
        <v>8</v>
      </c>
      <c r="O4737" s="14" t="str">
        <f>IFERROR(VLOOKUP(I4737,Lists!$F$2:$G$16,2,FALSE()),"Not Rated")</f>
        <v>Teens</v>
      </c>
      <c r="P4737" s="14">
        <f t="shared" si="586"/>
        <v>127</v>
      </c>
      <c r="Q4737" s="14" t="str">
        <f t="shared" si="587"/>
        <v>India</v>
      </c>
      <c r="R4737" s="14" t="str">
        <f t="shared" si="588"/>
        <v>|India|</v>
      </c>
      <c r="S4737" s="14" t="str">
        <f t="shared" si="589"/>
        <v>|Comedies|International Movies|Romantic Movies|</v>
      </c>
      <c r="T4737" s="14" t="str">
        <f t="shared" si="590"/>
        <v>|Mandeep Kumar|</v>
      </c>
      <c r="U4737" s="14" t="str">
        <f t="shared" si="591"/>
        <v>|Riteish Deshmukh|Genelia D'Souza|Tinnu Anand|Om Puri|Smita Jaykar|Chitrashi Rawat|Navin Prabhakar|Kartar Cheema|</v>
      </c>
    </row>
    <row r="4738" spans="1:21">
      <c r="A4738" s="14" t="s">
        <v>22114</v>
      </c>
      <c r="B4738" s="14" t="s">
        <v>48</v>
      </c>
      <c r="C4738" s="14" t="s">
        <v>22115</v>
      </c>
      <c r="D4738" s="14" t="s">
        <v>9656</v>
      </c>
      <c r="E4738" s="14" t="s">
        <v>22116</v>
      </c>
      <c r="F4738" s="14" t="s">
        <v>116</v>
      </c>
      <c r="G4738" s="26">
        <v>43314</v>
      </c>
      <c r="H4738" s="14">
        <v>2011</v>
      </c>
      <c r="I4738" s="14" t="s">
        <v>361</v>
      </c>
      <c r="J4738" s="14" t="s">
        <v>2675</v>
      </c>
      <c r="K4738" s="14" t="s">
        <v>542</v>
      </c>
      <c r="L4738" s="14" t="s">
        <v>22117</v>
      </c>
      <c r="M4738" s="14">
        <f t="shared" ref="M4738:M4801" si="592">IF(G4738="","",YEAR(G4738))</f>
        <v>2018</v>
      </c>
      <c r="N4738" s="14">
        <f t="shared" ref="N4738:N4801" si="593">IF(G4738="","",MONTH(G4738))</f>
        <v>8</v>
      </c>
      <c r="O4738" s="14" t="str">
        <f>IFERROR(VLOOKUP(I4738,Lists!$F$2:$G$16,2,FALSE()),"Not Rated")</f>
        <v>Teens</v>
      </c>
      <c r="P4738" s="14">
        <f t="shared" ref="P4738:P4801" si="594">IFERROR(VALUE(LEFT(J4738,FIND(" ",J4738)-1)),"")</f>
        <v>131</v>
      </c>
      <c r="Q4738" s="14" t="str">
        <f t="shared" ref="Q4738:Q4801" si="595">IFERROR(LEFT(F4738,FIND(",",F4738)-1),F4738)</f>
        <v>India</v>
      </c>
      <c r="R4738" s="14" t="str">
        <f t="shared" ref="R4738:R4801" si="596">"|"&amp;SUBSTITUTE(F4738,", ","|")&amp;"|"</f>
        <v>|India|</v>
      </c>
      <c r="S4738" s="14" t="str">
        <f t="shared" ref="S4738:S4801" si="597">"|"&amp;SUBSTITUTE(K4738,", ","|")&amp;"|"</f>
        <v>|Comedies|International Movies|Romantic Movies|</v>
      </c>
      <c r="T4738" s="14" t="str">
        <f t="shared" ref="T4738:T4801" si="598">"|"&amp;SUBSTITUTE(D4738,", ","|")&amp;"|"</f>
        <v>|Anees Bazmee|</v>
      </c>
      <c r="U4738" s="14" t="str">
        <f t="shared" ref="U4738:U4801" si="599">"|"&amp;SUBSTITUTE(E4738,", ","|")&amp;"|"</f>
        <v>|Akshay Kumar|Bobby Deol|Sonam Kapoor|Irrfan Khan|Sunil Shetty|Rimi Sen|Celina Jaitly|</v>
      </c>
    </row>
    <row r="4739" spans="1:21">
      <c r="A4739" s="14" t="s">
        <v>22118</v>
      </c>
      <c r="B4739" s="14" t="s">
        <v>48</v>
      </c>
      <c r="C4739" s="14" t="s">
        <v>22119</v>
      </c>
      <c r="D4739" s="14" t="s">
        <v>21399</v>
      </c>
      <c r="E4739" s="14" t="s">
        <v>22120</v>
      </c>
      <c r="F4739" s="14" t="s">
        <v>116</v>
      </c>
      <c r="G4739" s="26">
        <v>43314</v>
      </c>
      <c r="H4739" s="14">
        <v>2005</v>
      </c>
      <c r="I4739" s="14" t="s">
        <v>362</v>
      </c>
      <c r="J4739" s="14" t="s">
        <v>404</v>
      </c>
      <c r="K4739" s="14" t="s">
        <v>11391</v>
      </c>
      <c r="L4739" s="14" t="s">
        <v>22121</v>
      </c>
      <c r="M4739" s="14">
        <f t="shared" si="592"/>
        <v>2018</v>
      </c>
      <c r="N4739" s="14">
        <f t="shared" si="593"/>
        <v>8</v>
      </c>
      <c r="O4739" s="14" t="str">
        <f>IFERROR(VLOOKUP(I4739,Lists!$F$2:$G$16,2,FALSE()),"Not Rated")</f>
        <v>Older Kids</v>
      </c>
      <c r="P4739" s="14">
        <f t="shared" si="594"/>
        <v>90</v>
      </c>
      <c r="Q4739" s="14" t="str">
        <f t="shared" si="595"/>
        <v>India</v>
      </c>
      <c r="R4739" s="14" t="str">
        <f t="shared" si="596"/>
        <v>|India|</v>
      </c>
      <c r="S4739" s="14" t="str">
        <f t="shared" si="597"/>
        <v>|Children &amp; Family Movies|Dramas|Independent Movies|</v>
      </c>
      <c r="T4739" s="14" t="str">
        <f t="shared" si="598"/>
        <v>|Vishal Bhardwaj|</v>
      </c>
      <c r="U4739" s="14" t="str">
        <f t="shared" si="599"/>
        <v>|Pankaj Kapur|Shreya Sharma|Dolly Ahluwalia|Deepak Dobriyal|Rahul Kumar|Paramjit Singh Kakran|Piu Dutt|Samrat Mukherjee|</v>
      </c>
    </row>
    <row r="4740" spans="1:21">
      <c r="A4740" s="14" t="s">
        <v>22122</v>
      </c>
      <c r="B4740" s="14" t="s">
        <v>49</v>
      </c>
      <c r="C4740" s="14" t="s">
        <v>22123</v>
      </c>
      <c r="D4740" s="14" t="s">
        <v>117</v>
      </c>
      <c r="E4740" s="14" t="s">
        <v>117</v>
      </c>
      <c r="F4740" s="14" t="s">
        <v>125</v>
      </c>
      <c r="G4740" s="26">
        <v>43313</v>
      </c>
      <c r="H4740" s="14">
        <v>2018</v>
      </c>
      <c r="I4740" s="14" t="s">
        <v>368</v>
      </c>
      <c r="J4740" s="14" t="s">
        <v>105</v>
      </c>
      <c r="K4740" s="14" t="s">
        <v>773</v>
      </c>
      <c r="L4740" s="14" t="s">
        <v>22124</v>
      </c>
      <c r="M4740" s="14">
        <f t="shared" si="592"/>
        <v>2018</v>
      </c>
      <c r="N4740" s="14">
        <f t="shared" si="593"/>
        <v>8</v>
      </c>
      <c r="O4740" s="14" t="str">
        <f>IFERROR(VLOOKUP(I4740,Lists!$F$2:$G$16,2,FALSE()),"Not Rated")</f>
        <v>Kids</v>
      </c>
      <c r="P4740" s="14">
        <f t="shared" si="594"/>
        <v>1</v>
      </c>
      <c r="Q4740" s="14" t="str">
        <f t="shared" si="595"/>
        <v>Mexico</v>
      </c>
      <c r="R4740" s="14" t="str">
        <f t="shared" si="596"/>
        <v>|Mexico|</v>
      </c>
      <c r="S4740" s="14" t="str">
        <f t="shared" si="597"/>
        <v>|Docuseries|International TV Shows|</v>
      </c>
      <c r="T4740" s="14" t="str">
        <f t="shared" si="598"/>
        <v>|Unknown|</v>
      </c>
      <c r="U4740" s="14" t="str">
        <f t="shared" si="599"/>
        <v>|Unknown|</v>
      </c>
    </row>
    <row r="4741" spans="1:21">
      <c r="A4741" s="14" t="s">
        <v>22125</v>
      </c>
      <c r="B4741" s="14" t="s">
        <v>48</v>
      </c>
      <c r="C4741" s="14" t="s">
        <v>22126</v>
      </c>
      <c r="D4741" s="14" t="s">
        <v>22127</v>
      </c>
      <c r="E4741" s="14" t="s">
        <v>22128</v>
      </c>
      <c r="F4741" s="14" t="s">
        <v>115</v>
      </c>
      <c r="G4741" s="26">
        <v>43313</v>
      </c>
      <c r="H4741" s="14">
        <v>2018</v>
      </c>
      <c r="I4741" s="14" t="s">
        <v>360</v>
      </c>
      <c r="J4741" s="14" t="s">
        <v>708</v>
      </c>
      <c r="K4741" s="14" t="s">
        <v>247</v>
      </c>
      <c r="L4741" s="14" t="s">
        <v>22129</v>
      </c>
      <c r="M4741" s="14">
        <f t="shared" si="592"/>
        <v>2018</v>
      </c>
      <c r="N4741" s="14">
        <f t="shared" si="593"/>
        <v>8</v>
      </c>
      <c r="O4741" s="14" t="str">
        <f>IFERROR(VLOOKUP(I4741,Lists!$F$2:$G$16,2,FALSE()),"Not Rated")</f>
        <v>Adults</v>
      </c>
      <c r="P4741" s="14">
        <f t="shared" si="594"/>
        <v>88</v>
      </c>
      <c r="Q4741" s="14" t="str">
        <f t="shared" si="595"/>
        <v>United States</v>
      </c>
      <c r="R4741" s="14" t="str">
        <f t="shared" si="596"/>
        <v>|United States|</v>
      </c>
      <c r="S4741" s="14" t="str">
        <f t="shared" si="597"/>
        <v>|Documentaries|</v>
      </c>
      <c r="T4741" s="14" t="str">
        <f t="shared" si="598"/>
        <v>|Jesse Handsher|Olivier Roland|</v>
      </c>
      <c r="U4741" s="14" t="str">
        <f t="shared" si="599"/>
        <v>|Mark Schneider|Frank Samson|</v>
      </c>
    </row>
    <row r="4742" spans="1:21">
      <c r="A4742" s="14" t="s">
        <v>22130</v>
      </c>
      <c r="B4742" s="14" t="s">
        <v>48</v>
      </c>
      <c r="C4742" s="14" t="s">
        <v>22131</v>
      </c>
      <c r="D4742" s="14" t="s">
        <v>22132</v>
      </c>
      <c r="E4742" s="14" t="s">
        <v>22133</v>
      </c>
      <c r="F4742" s="14" t="s">
        <v>22134</v>
      </c>
      <c r="G4742" s="26">
        <v>43313</v>
      </c>
      <c r="H4742" s="14">
        <v>2017</v>
      </c>
      <c r="I4742" s="14" t="s">
        <v>360</v>
      </c>
      <c r="J4742" s="14" t="s">
        <v>872</v>
      </c>
      <c r="K4742" s="14" t="s">
        <v>444</v>
      </c>
      <c r="L4742" s="14" t="s">
        <v>22135</v>
      </c>
      <c r="M4742" s="14">
        <f t="shared" si="592"/>
        <v>2018</v>
      </c>
      <c r="N4742" s="14">
        <f t="shared" si="593"/>
        <v>8</v>
      </c>
      <c r="O4742" s="14" t="str">
        <f>IFERROR(VLOOKUP(I4742,Lists!$F$2:$G$16,2,FALSE()),"Not Rated")</f>
        <v>Adults</v>
      </c>
      <c r="P4742" s="14">
        <f t="shared" si="594"/>
        <v>87</v>
      </c>
      <c r="Q4742" s="14" t="str">
        <f t="shared" si="595"/>
        <v>Argentina</v>
      </c>
      <c r="R4742" s="14" t="str">
        <f t="shared" si="596"/>
        <v>|Argentina|France|</v>
      </c>
      <c r="S4742" s="14" t="str">
        <f t="shared" si="597"/>
        <v>|Dramas|Independent Movies|International Movies|</v>
      </c>
      <c r="T4742" s="14" t="str">
        <f t="shared" si="598"/>
        <v>|Pablo Giorgelli|</v>
      </c>
      <c r="U4742" s="14" t="str">
        <f t="shared" si="599"/>
        <v>|Mora Arenillas|Mara Bestelli|Diego Cremonesi|</v>
      </c>
    </row>
    <row r="4743" spans="1:21">
      <c r="A4743" s="14" t="s">
        <v>22136</v>
      </c>
      <c r="B4743" s="14" t="s">
        <v>49</v>
      </c>
      <c r="C4743" s="14" t="s">
        <v>22137</v>
      </c>
      <c r="D4743" s="14" t="s">
        <v>117</v>
      </c>
      <c r="E4743" s="14" t="s">
        <v>22138</v>
      </c>
      <c r="F4743" s="14" t="s">
        <v>121</v>
      </c>
      <c r="G4743" s="26">
        <v>43313</v>
      </c>
      <c r="H4743" s="14">
        <v>2018</v>
      </c>
      <c r="I4743" s="14" t="s">
        <v>360</v>
      </c>
      <c r="J4743" s="14" t="s">
        <v>105</v>
      </c>
      <c r="K4743" s="14" t="s">
        <v>409</v>
      </c>
      <c r="L4743" s="14" t="s">
        <v>22139</v>
      </c>
      <c r="M4743" s="14">
        <f t="shared" si="592"/>
        <v>2018</v>
      </c>
      <c r="N4743" s="14">
        <f t="shared" si="593"/>
        <v>8</v>
      </c>
      <c r="O4743" s="14" t="str">
        <f>IFERROR(VLOOKUP(I4743,Lists!$F$2:$G$16,2,FALSE()),"Not Rated")</f>
        <v>Adults</v>
      </c>
      <c r="P4743" s="14">
        <f t="shared" si="594"/>
        <v>1</v>
      </c>
      <c r="Q4743" s="14" t="str">
        <f t="shared" si="595"/>
        <v>Japan</v>
      </c>
      <c r="R4743" s="14" t="str">
        <f t="shared" si="596"/>
        <v>|Japan|</v>
      </c>
      <c r="S4743" s="14" t="str">
        <f t="shared" si="597"/>
        <v>|International TV Shows|TV Dramas|TV Mysteries|</v>
      </c>
      <c r="T4743" s="14" t="str">
        <f t="shared" si="598"/>
        <v>|Unknown|</v>
      </c>
      <c r="U4743" s="14" t="str">
        <f t="shared" si="599"/>
        <v>|Daiki Shigeoka|Tomohiro Kamiyama|Kaya Kiyohara|Miu Tomita|Reika Kirishima|Shinji Rokkaku|Miu Suzuki|Riko Hisada|Megumi Seki|Shoko Nakajima|</v>
      </c>
    </row>
    <row r="4744" spans="1:21">
      <c r="A4744" s="14" t="s">
        <v>22140</v>
      </c>
      <c r="B4744" s="14" t="s">
        <v>49</v>
      </c>
      <c r="C4744" s="14" t="s">
        <v>22141</v>
      </c>
      <c r="D4744" s="14" t="s">
        <v>117</v>
      </c>
      <c r="E4744" s="14" t="s">
        <v>22142</v>
      </c>
      <c r="F4744" s="14" t="s">
        <v>121</v>
      </c>
      <c r="G4744" s="26">
        <v>43313</v>
      </c>
      <c r="H4744" s="14">
        <v>2018</v>
      </c>
      <c r="I4744" s="14" t="s">
        <v>361</v>
      </c>
      <c r="J4744" s="14" t="s">
        <v>105</v>
      </c>
      <c r="K4744" s="14" t="s">
        <v>1905</v>
      </c>
      <c r="L4744" s="14" t="s">
        <v>22143</v>
      </c>
      <c r="M4744" s="14">
        <f t="shared" si="592"/>
        <v>2018</v>
      </c>
      <c r="N4744" s="14">
        <f t="shared" si="593"/>
        <v>8</v>
      </c>
      <c r="O4744" s="14" t="str">
        <f>IFERROR(VLOOKUP(I4744,Lists!$F$2:$G$16,2,FALSE()),"Not Rated")</f>
        <v>Teens</v>
      </c>
      <c r="P4744" s="14">
        <f t="shared" si="594"/>
        <v>1</v>
      </c>
      <c r="Q4744" s="14" t="str">
        <f t="shared" si="595"/>
        <v>Japan</v>
      </c>
      <c r="R4744" s="14" t="str">
        <f t="shared" si="596"/>
        <v>|Japan|</v>
      </c>
      <c r="S4744" s="14" t="str">
        <f t="shared" si="597"/>
        <v>|International TV Shows|Romantic TV Shows|TV Dramas|</v>
      </c>
      <c r="T4744" s="14" t="str">
        <f t="shared" si="598"/>
        <v>|Unknown|</v>
      </c>
      <c r="U4744" s="14" t="str">
        <f t="shared" si="599"/>
        <v>|Jiro Sato|Mai Shiraishi|Takayuki Yamada|Shotaro Mamiya|Tamotsu Kanshuji|Yuka Ogura|Kenta Hamano|Yuka Kuramochi|Yuki Morinaga|Rena Takeda|Munenori Nagano|Shiori Enatsu|Toru Tezuka|Yosuke Sugino|Maika Yamamoto|Akiyoshi Nakao|Aoi Morikawa|Masato Yano|Mari Yamachi|Megumi|Mayuko Fukuda|Yuta Koseki|</v>
      </c>
    </row>
    <row r="4745" spans="1:21">
      <c r="A4745" s="14" t="s">
        <v>22144</v>
      </c>
      <c r="B4745" s="14" t="s">
        <v>49</v>
      </c>
      <c r="C4745" s="14" t="s">
        <v>22145</v>
      </c>
      <c r="D4745" s="14" t="s">
        <v>117</v>
      </c>
      <c r="E4745" s="14" t="s">
        <v>22146</v>
      </c>
      <c r="F4745" s="14" t="s">
        <v>120</v>
      </c>
      <c r="G4745" s="26">
        <v>43311</v>
      </c>
      <c r="H4745" s="14">
        <v>2018</v>
      </c>
      <c r="I4745" s="14" t="s">
        <v>360</v>
      </c>
      <c r="J4745" s="14" t="s">
        <v>106</v>
      </c>
      <c r="K4745" s="14" t="s">
        <v>1415</v>
      </c>
      <c r="L4745" s="14" t="s">
        <v>22147</v>
      </c>
      <c r="M4745" s="14">
        <f t="shared" si="592"/>
        <v>2018</v>
      </c>
      <c r="N4745" s="14">
        <f t="shared" si="593"/>
        <v>7</v>
      </c>
      <c r="O4745" s="14" t="str">
        <f>IFERROR(VLOOKUP(I4745,Lists!$F$2:$G$16,2,FALSE()),"Not Rated")</f>
        <v>Adults</v>
      </c>
      <c r="P4745" s="14">
        <f t="shared" si="594"/>
        <v>2</v>
      </c>
      <c r="Q4745" s="14" t="str">
        <f t="shared" si="595"/>
        <v>France</v>
      </c>
      <c r="R4745" s="14" t="str">
        <f t="shared" si="596"/>
        <v>|France|</v>
      </c>
      <c r="S4745" s="14" t="str">
        <f t="shared" si="597"/>
        <v>|International TV Shows|TV Comedies|</v>
      </c>
      <c r="T4745" s="14" t="str">
        <f t="shared" si="598"/>
        <v>|Unknown|</v>
      </c>
      <c r="U4745" s="14" t="str">
        <f t="shared" si="599"/>
        <v>|Hugo Becker|Wilfred Benaïche|Christophe Kourotchkine|Karim Barras|Bruno Paviot|Jean-Édouard Bodziak|Mathilde Warnier|Joséphine de La Baume|Marie-Julie Baup|Antoine Gouy|Julie Farenc|</v>
      </c>
    </row>
    <row r="4746" spans="1:21">
      <c r="A4746" s="14" t="s">
        <v>22148</v>
      </c>
      <c r="B4746" s="14" t="s">
        <v>49</v>
      </c>
      <c r="C4746" s="14" t="s">
        <v>22149</v>
      </c>
      <c r="D4746" s="14" t="s">
        <v>117</v>
      </c>
      <c r="E4746" s="14" t="s">
        <v>22150</v>
      </c>
      <c r="F4746" s="14" t="s">
        <v>121</v>
      </c>
      <c r="G4746" s="26">
        <v>43311</v>
      </c>
      <c r="H4746" s="14">
        <v>2018</v>
      </c>
      <c r="I4746" s="14" t="s">
        <v>360</v>
      </c>
      <c r="J4746" s="14" t="s">
        <v>106</v>
      </c>
      <c r="K4746" s="14" t="s">
        <v>822</v>
      </c>
      <c r="L4746" s="14" t="s">
        <v>22151</v>
      </c>
      <c r="M4746" s="14">
        <f t="shared" si="592"/>
        <v>2018</v>
      </c>
      <c r="N4746" s="14">
        <f t="shared" si="593"/>
        <v>7</v>
      </c>
      <c r="O4746" s="14" t="str">
        <f>IFERROR(VLOOKUP(I4746,Lists!$F$2:$G$16,2,FALSE()),"Not Rated")</f>
        <v>Adults</v>
      </c>
      <c r="P4746" s="14">
        <f t="shared" si="594"/>
        <v>2</v>
      </c>
      <c r="Q4746" s="14" t="str">
        <f t="shared" si="595"/>
        <v>Japan</v>
      </c>
      <c r="R4746" s="14" t="str">
        <f t="shared" si="596"/>
        <v>|Japan|</v>
      </c>
      <c r="S4746" s="14" t="str">
        <f t="shared" si="597"/>
        <v>|Anime Series|International TV Shows|</v>
      </c>
      <c r="T4746" s="14" t="str">
        <f t="shared" si="598"/>
        <v>|Unknown|</v>
      </c>
      <c r="U4746" s="14" t="str">
        <f t="shared" si="599"/>
        <v>|Yuto Uemura|Yuuka Aisaka|Nobunaga Shimazaki|Yuuichirou Umehara|Toshihiko Seki|Jouji Nakata|Rina Satou|Tomokazu Sugita|Hiro Shimono|Ayane Sakura|Urara Takano|Kohei Murakami|Maaya Uchida|Takaya Kuroda|Michiko Neya|Takaya Hashi|</v>
      </c>
    </row>
    <row r="4747" spans="1:21">
      <c r="A4747" s="14" t="s">
        <v>22152</v>
      </c>
      <c r="B4747" s="14" t="s">
        <v>48</v>
      </c>
      <c r="C4747" s="14" t="s">
        <v>22153</v>
      </c>
      <c r="D4747" s="14" t="s">
        <v>22154</v>
      </c>
      <c r="E4747" s="14" t="s">
        <v>22155</v>
      </c>
      <c r="F4747" s="14" t="s">
        <v>127</v>
      </c>
      <c r="G4747" s="26">
        <v>43309</v>
      </c>
      <c r="H4747" s="14">
        <v>2005</v>
      </c>
      <c r="I4747" s="14" t="s">
        <v>362</v>
      </c>
      <c r="J4747" s="14" t="s">
        <v>1173</v>
      </c>
      <c r="K4747" s="14" t="s">
        <v>61</v>
      </c>
      <c r="L4747" s="14" t="s">
        <v>22156</v>
      </c>
      <c r="M4747" s="14">
        <f t="shared" si="592"/>
        <v>2018</v>
      </c>
      <c r="N4747" s="14">
        <f t="shared" si="593"/>
        <v>7</v>
      </c>
      <c r="O4747" s="14" t="str">
        <f>IFERROR(VLOOKUP(I4747,Lists!$F$2:$G$16,2,FALSE()),"Not Rated")</f>
        <v>Older Kids</v>
      </c>
      <c r="P4747" s="14">
        <f t="shared" si="594"/>
        <v>82</v>
      </c>
      <c r="Q4747" s="14" t="str">
        <f t="shared" si="595"/>
        <v>Australia</v>
      </c>
      <c r="R4747" s="14" t="str">
        <f t="shared" si="596"/>
        <v>|Australia|</v>
      </c>
      <c r="S4747" s="14" t="str">
        <f t="shared" si="597"/>
        <v>|Movies|</v>
      </c>
      <c r="T4747" s="14" t="str">
        <f t="shared" si="598"/>
        <v>|Ted Emery|</v>
      </c>
      <c r="U4747" s="14" t="str">
        <f t="shared" si="599"/>
        <v>|Jane Turner|Gina Riley|Glenn Robbins|Peter Rowsthorn|Magda Szubanski|</v>
      </c>
    </row>
    <row r="4748" spans="1:21">
      <c r="A4748" s="14" t="s">
        <v>22157</v>
      </c>
      <c r="B4748" s="14" t="s">
        <v>48</v>
      </c>
      <c r="C4748" s="14" t="s">
        <v>22158</v>
      </c>
      <c r="D4748" s="14" t="s">
        <v>22154</v>
      </c>
      <c r="E4748" s="14" t="s">
        <v>22159</v>
      </c>
      <c r="F4748" s="14" t="s">
        <v>127</v>
      </c>
      <c r="G4748" s="26">
        <v>43309</v>
      </c>
      <c r="H4748" s="14">
        <v>2012</v>
      </c>
      <c r="I4748" s="14" t="s">
        <v>361</v>
      </c>
      <c r="J4748" s="14" t="s">
        <v>1290</v>
      </c>
      <c r="K4748" s="14" t="s">
        <v>245</v>
      </c>
      <c r="L4748" s="14" t="s">
        <v>22160</v>
      </c>
      <c r="M4748" s="14">
        <f t="shared" si="592"/>
        <v>2018</v>
      </c>
      <c r="N4748" s="14">
        <f t="shared" si="593"/>
        <v>7</v>
      </c>
      <c r="O4748" s="14" t="str">
        <f>IFERROR(VLOOKUP(I4748,Lists!$F$2:$G$16,2,FALSE()),"Not Rated")</f>
        <v>Teens</v>
      </c>
      <c r="P4748" s="14">
        <f t="shared" si="594"/>
        <v>86</v>
      </c>
      <c r="Q4748" s="14" t="str">
        <f t="shared" si="595"/>
        <v>Australia</v>
      </c>
      <c r="R4748" s="14" t="str">
        <f t="shared" si="596"/>
        <v>|Australia|</v>
      </c>
      <c r="S4748" s="14" t="str">
        <f t="shared" si="597"/>
        <v>|Comedies|</v>
      </c>
      <c r="T4748" s="14" t="str">
        <f t="shared" si="598"/>
        <v>|Ted Emery|</v>
      </c>
      <c r="U4748" s="14" t="str">
        <f t="shared" si="599"/>
        <v>|Jane Turner|Gina Riley|Magda Szubanski|Glenn Robbins|Peter Rowsthorn|Rob Sitch|Richard E. Grant|Barry Humphries|Erin Mullally|Jessica De Gouw|</v>
      </c>
    </row>
    <row r="4749" spans="1:21">
      <c r="A4749" s="14" t="s">
        <v>22161</v>
      </c>
      <c r="B4749" s="14" t="s">
        <v>49</v>
      </c>
      <c r="C4749" s="14" t="s">
        <v>22162</v>
      </c>
      <c r="D4749" s="14" t="s">
        <v>117</v>
      </c>
      <c r="E4749" s="14" t="s">
        <v>22155</v>
      </c>
      <c r="F4749" s="14" t="s">
        <v>127</v>
      </c>
      <c r="G4749" s="26">
        <v>43309</v>
      </c>
      <c r="H4749" s="14">
        <v>2007</v>
      </c>
      <c r="I4749" s="14" t="s">
        <v>360</v>
      </c>
      <c r="J4749" s="14" t="s">
        <v>718</v>
      </c>
      <c r="K4749" s="14" t="s">
        <v>253</v>
      </c>
      <c r="L4749" s="14" t="s">
        <v>22163</v>
      </c>
      <c r="M4749" s="14">
        <f t="shared" si="592"/>
        <v>2018</v>
      </c>
      <c r="N4749" s="14">
        <f t="shared" si="593"/>
        <v>7</v>
      </c>
      <c r="O4749" s="14" t="str">
        <f>IFERROR(VLOOKUP(I4749,Lists!$F$2:$G$16,2,FALSE()),"Not Rated")</f>
        <v>Adults</v>
      </c>
      <c r="P4749" s="14">
        <f t="shared" si="594"/>
        <v>6</v>
      </c>
      <c r="Q4749" s="14" t="str">
        <f t="shared" si="595"/>
        <v>Australia</v>
      </c>
      <c r="R4749" s="14" t="str">
        <f t="shared" si="596"/>
        <v>|Australia|</v>
      </c>
      <c r="S4749" s="14" t="str">
        <f t="shared" si="597"/>
        <v>|TV Comedies|</v>
      </c>
      <c r="T4749" s="14" t="str">
        <f t="shared" si="598"/>
        <v>|Unknown|</v>
      </c>
      <c r="U4749" s="14" t="str">
        <f t="shared" si="599"/>
        <v>|Jane Turner|Gina Riley|Glenn Robbins|Peter Rowsthorn|Magda Szubanski|</v>
      </c>
    </row>
    <row r="4750" spans="1:21">
      <c r="A4750" s="14" t="s">
        <v>22164</v>
      </c>
      <c r="B4750" s="14" t="s">
        <v>48</v>
      </c>
      <c r="C4750" s="14" t="s">
        <v>22165</v>
      </c>
      <c r="D4750" s="14" t="s">
        <v>22166</v>
      </c>
      <c r="E4750" s="14" t="s">
        <v>22167</v>
      </c>
      <c r="F4750" s="14" t="s">
        <v>2970</v>
      </c>
      <c r="G4750" s="26">
        <v>43309</v>
      </c>
      <c r="H4750" s="14">
        <v>2017</v>
      </c>
      <c r="I4750" s="14" t="s">
        <v>360</v>
      </c>
      <c r="J4750" s="14" t="s">
        <v>713</v>
      </c>
      <c r="K4750" s="14" t="s">
        <v>5684</v>
      </c>
      <c r="L4750" s="14" t="s">
        <v>22168</v>
      </c>
      <c r="M4750" s="14">
        <f t="shared" si="592"/>
        <v>2018</v>
      </c>
      <c r="N4750" s="14">
        <f t="shared" si="593"/>
        <v>7</v>
      </c>
      <c r="O4750" s="14" t="str">
        <f>IFERROR(VLOOKUP(I4750,Lists!$F$2:$G$16,2,FALSE()),"Not Rated")</f>
        <v>Adults</v>
      </c>
      <c r="P4750" s="14">
        <f t="shared" si="594"/>
        <v>100</v>
      </c>
      <c r="Q4750" s="14" t="str">
        <f t="shared" si="595"/>
        <v>France</v>
      </c>
      <c r="R4750" s="14" t="str">
        <f t="shared" si="596"/>
        <v>|France|Belgium|</v>
      </c>
      <c r="S4750" s="14" t="str">
        <f t="shared" si="597"/>
        <v>|Comedies|Horror Movies|International Movies|</v>
      </c>
      <c r="T4750" s="14" t="str">
        <f t="shared" si="598"/>
        <v>|Tony Datis|</v>
      </c>
      <c r="U4750" s="14" t="str">
        <f t="shared" si="599"/>
        <v>|Nathalie Odzierejko|Marc Jarousseau|Ludovik Day|Yvick Letexier|Jérôme Niel|Vincent Tirel|Vanessa Guide|Delphine Baril|Baptiste Lorber|Lila Lacombe|</v>
      </c>
    </row>
    <row r="4751" spans="1:21">
      <c r="A4751" s="14" t="s">
        <v>22169</v>
      </c>
      <c r="B4751" s="14" t="s">
        <v>48</v>
      </c>
      <c r="C4751" s="14" t="s">
        <v>22170</v>
      </c>
      <c r="D4751" s="14" t="s">
        <v>22171</v>
      </c>
      <c r="E4751" s="14" t="s">
        <v>22172</v>
      </c>
      <c r="F4751" s="14" t="s">
        <v>125</v>
      </c>
      <c r="G4751" s="26">
        <v>43308</v>
      </c>
      <c r="H4751" s="14">
        <v>2018</v>
      </c>
      <c r="I4751" s="14" t="s">
        <v>360</v>
      </c>
      <c r="J4751" s="14" t="s">
        <v>7647</v>
      </c>
      <c r="K4751" s="14" t="s">
        <v>261</v>
      </c>
      <c r="L4751" s="14" t="s">
        <v>22173</v>
      </c>
      <c r="M4751" s="14">
        <f t="shared" si="592"/>
        <v>2018</v>
      </c>
      <c r="N4751" s="14">
        <f t="shared" si="593"/>
        <v>7</v>
      </c>
      <c r="O4751" s="14" t="str">
        <f>IFERROR(VLOOKUP(I4751,Lists!$F$2:$G$16,2,FALSE()),"Not Rated")</f>
        <v>Adults</v>
      </c>
      <c r="P4751" s="14">
        <f t="shared" si="594"/>
        <v>57</v>
      </c>
      <c r="Q4751" s="14" t="str">
        <f t="shared" si="595"/>
        <v>Mexico</v>
      </c>
      <c r="R4751" s="14" t="str">
        <f t="shared" si="596"/>
        <v>|Mexico|</v>
      </c>
      <c r="S4751" s="14" t="str">
        <f t="shared" si="597"/>
        <v>|Stand-Up Comedy|</v>
      </c>
      <c r="T4751" s="14" t="str">
        <f t="shared" si="598"/>
        <v>|Raúl Campos|Jan Suter|</v>
      </c>
      <c r="U4751" s="14" t="str">
        <f t="shared" si="599"/>
        <v>|Coco Celis|Raúl Meneses|</v>
      </c>
    </row>
    <row r="4752" spans="1:21">
      <c r="A4752" s="14" t="s">
        <v>22174</v>
      </c>
      <c r="B4752" s="14" t="s">
        <v>49</v>
      </c>
      <c r="C4752" s="14" t="s">
        <v>22175</v>
      </c>
      <c r="D4752" s="14" t="s">
        <v>117</v>
      </c>
      <c r="E4752" s="14" t="s">
        <v>22176</v>
      </c>
      <c r="F4752" s="14" t="s">
        <v>4904</v>
      </c>
      <c r="G4752" s="26">
        <v>43308</v>
      </c>
      <c r="H4752" s="14">
        <v>2018</v>
      </c>
      <c r="I4752" s="14" t="s">
        <v>360</v>
      </c>
      <c r="J4752" s="14" t="s">
        <v>107</v>
      </c>
      <c r="K4752" s="14" t="s">
        <v>6782</v>
      </c>
      <c r="L4752" s="14" t="s">
        <v>22177</v>
      </c>
      <c r="M4752" s="14">
        <f t="shared" si="592"/>
        <v>2018</v>
      </c>
      <c r="N4752" s="14">
        <f t="shared" si="593"/>
        <v>7</v>
      </c>
      <c r="O4752" s="14" t="str">
        <f>IFERROR(VLOOKUP(I4752,Lists!$F$2:$G$16,2,FALSE()),"Not Rated")</f>
        <v>Adults</v>
      </c>
      <c r="P4752" s="14">
        <f t="shared" si="594"/>
        <v>3</v>
      </c>
      <c r="Q4752" s="14" t="str">
        <f t="shared" si="595"/>
        <v>Mexico</v>
      </c>
      <c r="R4752" s="14" t="str">
        <f t="shared" si="596"/>
        <v>|Mexico|United States|</v>
      </c>
      <c r="S4752" s="14" t="str">
        <f t="shared" si="597"/>
        <v>|Crime TV Shows|Spanish-Language TV Shows|TV Action &amp; Adventure|</v>
      </c>
      <c r="T4752" s="14" t="str">
        <f t="shared" si="598"/>
        <v>|Unknown|</v>
      </c>
      <c r="U4752" s="14" t="str">
        <f t="shared" si="599"/>
        <v>|Marco de la O|Humberto Busto|Alejandro Aguilar|Rodrigo Abed|Luis Fernando Peña|Juan Carlos Olivas|Rolf Petersen|Carlos Hernan Romo|Héctor Holten|Diego Vásquez|Teté Espinoza|Luis Rábago|Dolores Heredia|Cristina Michaus|Valentina Acosta|Juliette Pardau|Abril Schreiber|</v>
      </c>
    </row>
    <row r="4753" spans="1:21">
      <c r="A4753" s="14" t="s">
        <v>22178</v>
      </c>
      <c r="B4753" s="14" t="s">
        <v>48</v>
      </c>
      <c r="C4753" s="14" t="s">
        <v>22179</v>
      </c>
      <c r="D4753" s="14" t="s">
        <v>22180</v>
      </c>
      <c r="E4753" s="14" t="s">
        <v>22181</v>
      </c>
      <c r="F4753" s="14" t="s">
        <v>115</v>
      </c>
      <c r="G4753" s="26">
        <v>43308</v>
      </c>
      <c r="H4753" s="14">
        <v>2018</v>
      </c>
      <c r="I4753" s="14" t="s">
        <v>360</v>
      </c>
      <c r="J4753" s="14" t="s">
        <v>739</v>
      </c>
      <c r="K4753" s="14" t="s">
        <v>2214</v>
      </c>
      <c r="L4753" s="14" t="s">
        <v>22182</v>
      </c>
      <c r="M4753" s="14">
        <f t="shared" si="592"/>
        <v>2018</v>
      </c>
      <c r="N4753" s="14">
        <f t="shared" si="593"/>
        <v>7</v>
      </c>
      <c r="O4753" s="14" t="str">
        <f>IFERROR(VLOOKUP(I4753,Lists!$F$2:$G$16,2,FALSE()),"Not Rated")</f>
        <v>Adults</v>
      </c>
      <c r="P4753" s="14">
        <f t="shared" si="594"/>
        <v>95</v>
      </c>
      <c r="Q4753" s="14" t="str">
        <f t="shared" si="595"/>
        <v>United States</v>
      </c>
      <c r="R4753" s="14" t="str">
        <f t="shared" si="596"/>
        <v>|United States|</v>
      </c>
      <c r="S4753" s="14" t="str">
        <f t="shared" si="597"/>
        <v>|Action &amp; Adventure|Dramas|Sci-Fi &amp; Fantasy|</v>
      </c>
      <c r="T4753" s="14" t="str">
        <f t="shared" si="598"/>
        <v>|Ben Young|</v>
      </c>
      <c r="U4753" s="14" t="str">
        <f t="shared" si="599"/>
        <v>|Michael Peña|Lizzy Caplan|Israel Broussard|Mike Colter|Emma Booth|Lex Shrapnel|Erica Tremblay|Lilly Aspell|</v>
      </c>
    </row>
    <row r="4754" spans="1:21">
      <c r="A4754" s="14" t="s">
        <v>22183</v>
      </c>
      <c r="B4754" s="14" t="s">
        <v>49</v>
      </c>
      <c r="C4754" s="14" t="s">
        <v>22184</v>
      </c>
      <c r="D4754" s="14" t="s">
        <v>117</v>
      </c>
      <c r="E4754" s="14" t="s">
        <v>22185</v>
      </c>
      <c r="F4754" s="14" t="s">
        <v>121</v>
      </c>
      <c r="G4754" s="26">
        <v>43308</v>
      </c>
      <c r="H4754" s="14">
        <v>2018</v>
      </c>
      <c r="I4754" s="14" t="s">
        <v>360</v>
      </c>
      <c r="J4754" s="14" t="s">
        <v>105</v>
      </c>
      <c r="K4754" s="14" t="s">
        <v>415</v>
      </c>
      <c r="L4754" s="14" t="s">
        <v>22186</v>
      </c>
      <c r="M4754" s="14">
        <f t="shared" si="592"/>
        <v>2018</v>
      </c>
      <c r="N4754" s="14">
        <f t="shared" si="593"/>
        <v>7</v>
      </c>
      <c r="O4754" s="14" t="str">
        <f>IFERROR(VLOOKUP(I4754,Lists!$F$2:$G$16,2,FALSE()),"Not Rated")</f>
        <v>Adults</v>
      </c>
      <c r="P4754" s="14">
        <f t="shared" si="594"/>
        <v>1</v>
      </c>
      <c r="Q4754" s="14" t="str">
        <f t="shared" si="595"/>
        <v>Japan</v>
      </c>
      <c r="R4754" s="14" t="str">
        <f t="shared" si="596"/>
        <v>|Japan|</v>
      </c>
      <c r="S4754" s="14" t="str">
        <f t="shared" si="597"/>
        <v>|Crime TV Shows|International TV Shows|TV Action &amp; Adventure|</v>
      </c>
      <c r="T4754" s="14" t="str">
        <f t="shared" si="598"/>
        <v>|Unknown|</v>
      </c>
      <c r="U4754" s="14" t="str">
        <f t="shared" si="599"/>
        <v>|Ryo Ishibashi|Nobuaki Kaneko|Tomomi Maruyama|Kaito Yoshimura|</v>
      </c>
    </row>
    <row r="4755" spans="1:21">
      <c r="A4755" s="14" t="s">
        <v>22187</v>
      </c>
      <c r="B4755" s="14" t="s">
        <v>48</v>
      </c>
      <c r="C4755" s="14" t="s">
        <v>22188</v>
      </c>
      <c r="D4755" s="14" t="s">
        <v>22189</v>
      </c>
      <c r="E4755" s="14" t="s">
        <v>117</v>
      </c>
      <c r="F4755" s="14" t="s">
        <v>1148</v>
      </c>
      <c r="G4755" s="26">
        <v>43308</v>
      </c>
      <c r="H4755" s="14">
        <v>2018</v>
      </c>
      <c r="I4755" s="14" t="s">
        <v>361</v>
      </c>
      <c r="J4755" s="14" t="s">
        <v>1247</v>
      </c>
      <c r="K4755" s="14" t="s">
        <v>247</v>
      </c>
      <c r="L4755" s="14" t="s">
        <v>22190</v>
      </c>
      <c r="M4755" s="14">
        <f t="shared" si="592"/>
        <v>2018</v>
      </c>
      <c r="N4755" s="14">
        <f t="shared" si="593"/>
        <v>7</v>
      </c>
      <c r="O4755" s="14" t="str">
        <f>IFERROR(VLOOKUP(I4755,Lists!$F$2:$G$16,2,FALSE()),"Not Rated")</f>
        <v>Teens</v>
      </c>
      <c r="P4755" s="14">
        <f t="shared" si="594"/>
        <v>101</v>
      </c>
      <c r="Q4755" s="14" t="str">
        <f t="shared" si="595"/>
        <v>Australia</v>
      </c>
      <c r="R4755" s="14" t="str">
        <f t="shared" si="596"/>
        <v>|Australia|United States|</v>
      </c>
      <c r="S4755" s="14" t="str">
        <f t="shared" si="597"/>
        <v>|Documentaries|</v>
      </c>
      <c r="T4755" s="14" t="str">
        <f t="shared" si="598"/>
        <v>|Kirby Dick|</v>
      </c>
      <c r="U4755" s="14" t="str">
        <f t="shared" si="599"/>
        <v>|Unknown|</v>
      </c>
    </row>
    <row r="4756" spans="1:21">
      <c r="A4756" s="14" t="s">
        <v>22191</v>
      </c>
      <c r="B4756" s="14" t="s">
        <v>49</v>
      </c>
      <c r="C4756" s="14" t="s">
        <v>22192</v>
      </c>
      <c r="D4756" s="14" t="s">
        <v>117</v>
      </c>
      <c r="E4756" s="14" t="s">
        <v>22193</v>
      </c>
      <c r="F4756" s="14" t="s">
        <v>122</v>
      </c>
      <c r="G4756" s="26">
        <v>43308</v>
      </c>
      <c r="H4756" s="14">
        <v>2018</v>
      </c>
      <c r="I4756" s="14" t="s">
        <v>360</v>
      </c>
      <c r="J4756" s="14" t="s">
        <v>105</v>
      </c>
      <c r="K4756" s="14" t="s">
        <v>1608</v>
      </c>
      <c r="L4756" s="14" t="s">
        <v>22194</v>
      </c>
      <c r="M4756" s="14">
        <f t="shared" si="592"/>
        <v>2018</v>
      </c>
      <c r="N4756" s="14">
        <f t="shared" si="593"/>
        <v>7</v>
      </c>
      <c r="O4756" s="14" t="str">
        <f>IFERROR(VLOOKUP(I4756,Lists!$F$2:$G$16,2,FALSE()),"Not Rated")</f>
        <v>Adults</v>
      </c>
      <c r="P4756" s="14">
        <f t="shared" si="594"/>
        <v>1</v>
      </c>
      <c r="Q4756" s="14" t="str">
        <f t="shared" si="595"/>
        <v>Spain</v>
      </c>
      <c r="R4756" s="14" t="str">
        <f t="shared" si="596"/>
        <v>|Spain|</v>
      </c>
      <c r="S4756" s="14" t="str">
        <f t="shared" si="597"/>
        <v>|International TV Shows|TV Comedies|TV Dramas|</v>
      </c>
      <c r="T4756" s="14" t="str">
        <f t="shared" si="598"/>
        <v>|Unknown|</v>
      </c>
      <c r="U4756" s="14" t="str">
        <f t="shared" si="599"/>
        <v>|Melani Olivares|Ivan Massagué|Yolanda Ramos|Nao Albet|Georgina Amorós|Leïti Sène|Nonna Cardoner|</v>
      </c>
    </row>
    <row r="4757" spans="1:21">
      <c r="A4757" s="14" t="s">
        <v>22195</v>
      </c>
      <c r="B4757" s="14" t="s">
        <v>48</v>
      </c>
      <c r="C4757" s="14" t="s">
        <v>22196</v>
      </c>
      <c r="D4757" s="14" t="s">
        <v>15405</v>
      </c>
      <c r="E4757" s="14" t="s">
        <v>22197</v>
      </c>
      <c r="F4757" s="14" t="s">
        <v>116</v>
      </c>
      <c r="G4757" s="26">
        <v>43306</v>
      </c>
      <c r="H4757" s="14">
        <v>2018</v>
      </c>
      <c r="I4757" s="14" t="s">
        <v>362</v>
      </c>
      <c r="J4757" s="14" t="s">
        <v>639</v>
      </c>
      <c r="K4757" s="14" t="s">
        <v>475</v>
      </c>
      <c r="L4757" s="14" t="s">
        <v>22198</v>
      </c>
      <c r="M4757" s="14">
        <f t="shared" si="592"/>
        <v>2018</v>
      </c>
      <c r="N4757" s="14">
        <f t="shared" si="593"/>
        <v>7</v>
      </c>
      <c r="O4757" s="14" t="str">
        <f>IFERROR(VLOOKUP(I4757,Lists!$F$2:$G$16,2,FALSE()),"Not Rated")</f>
        <v>Older Kids</v>
      </c>
      <c r="P4757" s="14">
        <f t="shared" si="594"/>
        <v>124</v>
      </c>
      <c r="Q4757" s="14" t="str">
        <f t="shared" si="595"/>
        <v>India</v>
      </c>
      <c r="R4757" s="14" t="str">
        <f t="shared" si="596"/>
        <v>|India|</v>
      </c>
      <c r="S4757" s="14" t="str">
        <f t="shared" si="597"/>
        <v>|Dramas|International Movies|</v>
      </c>
      <c r="T4757" s="14" t="str">
        <f t="shared" si="598"/>
        <v>|Abhishek Sharma|</v>
      </c>
      <c r="U4757" s="14" t="str">
        <f t="shared" si="599"/>
        <v>|John Abraham|Boman Irani|Diana Penty|Anuja Sathe|Yogendra Tikku|Aditya Hitkari|Vikas Kumar|Ajay Shankar|Darshan Pandya|Mark Benington|</v>
      </c>
    </row>
    <row r="4758" spans="1:21">
      <c r="A4758" s="14" t="s">
        <v>22199</v>
      </c>
      <c r="B4758" s="14" t="s">
        <v>48</v>
      </c>
      <c r="C4758" s="14" t="s">
        <v>22200</v>
      </c>
      <c r="D4758" s="14" t="s">
        <v>15622</v>
      </c>
      <c r="E4758" s="14" t="s">
        <v>15623</v>
      </c>
      <c r="F4758" s="14" t="s">
        <v>115</v>
      </c>
      <c r="G4758" s="26">
        <v>43305</v>
      </c>
      <c r="H4758" s="14">
        <v>2018</v>
      </c>
      <c r="I4758" s="14" t="s">
        <v>360</v>
      </c>
      <c r="J4758" s="14" t="s">
        <v>4187</v>
      </c>
      <c r="K4758" s="14" t="s">
        <v>261</v>
      </c>
      <c r="L4758" s="14" t="s">
        <v>22201</v>
      </c>
      <c r="M4758" s="14">
        <f t="shared" si="592"/>
        <v>2018</v>
      </c>
      <c r="N4758" s="14">
        <f t="shared" si="593"/>
        <v>7</v>
      </c>
      <c r="O4758" s="14" t="str">
        <f>IFERROR(VLOOKUP(I4758,Lists!$F$2:$G$16,2,FALSE()),"Not Rated")</f>
        <v>Adults</v>
      </c>
      <c r="P4758" s="14">
        <f t="shared" si="594"/>
        <v>72</v>
      </c>
      <c r="Q4758" s="14" t="str">
        <f t="shared" si="595"/>
        <v>United States</v>
      </c>
      <c r="R4758" s="14" t="str">
        <f t="shared" si="596"/>
        <v>|United States|</v>
      </c>
      <c r="S4758" s="14" t="str">
        <f t="shared" si="597"/>
        <v>|Stand-Up Comedy|</v>
      </c>
      <c r="T4758" s="14" t="str">
        <f t="shared" si="598"/>
        <v>|Steve Paley|</v>
      </c>
      <c r="U4758" s="14" t="str">
        <f t="shared" si="599"/>
        <v>|Iliza Shlesinger|</v>
      </c>
    </row>
    <row r="4759" spans="1:21">
      <c r="A4759" s="14" t="s">
        <v>22202</v>
      </c>
      <c r="B4759" s="14" t="s">
        <v>48</v>
      </c>
      <c r="C4759" s="14" t="s">
        <v>22203</v>
      </c>
      <c r="D4759" s="14" t="s">
        <v>13731</v>
      </c>
      <c r="E4759" s="14" t="s">
        <v>22204</v>
      </c>
      <c r="F4759" s="14" t="s">
        <v>122</v>
      </c>
      <c r="G4759" s="26">
        <v>43305</v>
      </c>
      <c r="H4759" s="14">
        <v>2018</v>
      </c>
      <c r="I4759" s="14" t="s">
        <v>360</v>
      </c>
      <c r="J4759" s="14" t="s">
        <v>730</v>
      </c>
      <c r="K4759" s="14" t="s">
        <v>873</v>
      </c>
      <c r="L4759" s="14" t="s">
        <v>22205</v>
      </c>
      <c r="M4759" s="14">
        <f t="shared" si="592"/>
        <v>2018</v>
      </c>
      <c r="N4759" s="14">
        <f t="shared" si="593"/>
        <v>7</v>
      </c>
      <c r="O4759" s="14" t="str">
        <f>IFERROR(VLOOKUP(I4759,Lists!$F$2:$G$16,2,FALSE()),"Not Rated")</f>
        <v>Adults</v>
      </c>
      <c r="P4759" s="14">
        <f t="shared" si="594"/>
        <v>93</v>
      </c>
      <c r="Q4759" s="14" t="str">
        <f t="shared" si="595"/>
        <v>Spain</v>
      </c>
      <c r="R4759" s="14" t="str">
        <f t="shared" si="596"/>
        <v>|Spain|</v>
      </c>
      <c r="S4759" s="14" t="str">
        <f t="shared" si="597"/>
        <v>|International Movies|Thrillers|</v>
      </c>
      <c r="T4759" s="14" t="str">
        <f t="shared" si="598"/>
        <v>|Daniel Calparsoro|</v>
      </c>
      <c r="U4759" s="14" t="str">
        <f t="shared" si="599"/>
        <v>|Raúl Arévalo|Aura Garrido|Hugo Arbues|Belén Cuesta|Antonio Dechent|Aitor Luna|Sergio Mur|</v>
      </c>
    </row>
    <row r="4760" spans="1:21">
      <c r="A4760" s="14" t="s">
        <v>22206</v>
      </c>
      <c r="B4760" s="14" t="s">
        <v>49</v>
      </c>
      <c r="C4760" s="14" t="s">
        <v>22207</v>
      </c>
      <c r="D4760" s="14" t="s">
        <v>117</v>
      </c>
      <c r="E4760" s="14" t="s">
        <v>117</v>
      </c>
      <c r="F4760" s="14" t="s">
        <v>118</v>
      </c>
      <c r="G4760" s="26">
        <v>43301</v>
      </c>
      <c r="H4760" s="14">
        <v>2018</v>
      </c>
      <c r="I4760" s="14" t="s">
        <v>362</v>
      </c>
      <c r="J4760" s="14" t="s">
        <v>105</v>
      </c>
      <c r="K4760" s="14" t="s">
        <v>2297</v>
      </c>
      <c r="L4760" s="14" t="s">
        <v>22208</v>
      </c>
      <c r="M4760" s="14">
        <f t="shared" si="592"/>
        <v>2018</v>
      </c>
      <c r="N4760" s="14">
        <f t="shared" si="593"/>
        <v>7</v>
      </c>
      <c r="O4760" s="14" t="str">
        <f>IFERROR(VLOOKUP(I4760,Lists!$F$2:$G$16,2,FALSE()),"Not Rated")</f>
        <v>Older Kids</v>
      </c>
      <c r="P4760" s="14">
        <f t="shared" si="594"/>
        <v>1</v>
      </c>
      <c r="Q4760" s="14" t="str">
        <f t="shared" si="595"/>
        <v>United Kingdom</v>
      </c>
      <c r="R4760" s="14" t="str">
        <f t="shared" si="596"/>
        <v>|United Kingdom|</v>
      </c>
      <c r="S4760" s="14" t="str">
        <f t="shared" si="597"/>
        <v>|British TV Shows|International TV Shows|Reality TV|</v>
      </c>
      <c r="T4760" s="14" t="str">
        <f t="shared" si="598"/>
        <v>|Unknown|</v>
      </c>
      <c r="U4760" s="14" t="str">
        <f t="shared" si="599"/>
        <v>|Unknown|</v>
      </c>
    </row>
    <row r="4761" spans="1:21">
      <c r="A4761" s="14" t="s">
        <v>22209</v>
      </c>
      <c r="B4761" s="14" t="s">
        <v>49</v>
      </c>
      <c r="C4761" s="14" t="s">
        <v>22210</v>
      </c>
      <c r="D4761" s="14" t="s">
        <v>117</v>
      </c>
      <c r="E4761" s="14" t="s">
        <v>117</v>
      </c>
      <c r="F4761" s="14" t="s">
        <v>149</v>
      </c>
      <c r="G4761" s="26">
        <v>43301</v>
      </c>
      <c r="H4761" s="14">
        <v>2018</v>
      </c>
      <c r="I4761" s="14" t="s">
        <v>360</v>
      </c>
      <c r="J4761" s="14" t="s">
        <v>105</v>
      </c>
      <c r="K4761" s="14" t="s">
        <v>773</v>
      </c>
      <c r="L4761" s="14" t="s">
        <v>22211</v>
      </c>
      <c r="M4761" s="14">
        <f t="shared" si="592"/>
        <v>2018</v>
      </c>
      <c r="N4761" s="14">
        <f t="shared" si="593"/>
        <v>7</v>
      </c>
      <c r="O4761" s="14" t="str">
        <f>IFERROR(VLOOKUP(I4761,Lists!$F$2:$G$16,2,FALSE()),"Not Rated")</f>
        <v>Adults</v>
      </c>
      <c r="P4761" s="14">
        <f t="shared" si="594"/>
        <v>1</v>
      </c>
      <c r="Q4761" s="14" t="str">
        <f t="shared" si="595"/>
        <v>New Zealand</v>
      </c>
      <c r="R4761" s="14" t="str">
        <f t="shared" si="596"/>
        <v>|New Zealand|</v>
      </c>
      <c r="S4761" s="14" t="str">
        <f t="shared" si="597"/>
        <v>|Docuseries|International TV Shows|</v>
      </c>
      <c r="T4761" s="14" t="str">
        <f t="shared" si="598"/>
        <v>|Unknown|</v>
      </c>
      <c r="U4761" s="14" t="str">
        <f t="shared" si="599"/>
        <v>|Unknown|</v>
      </c>
    </row>
    <row r="4762" spans="1:21">
      <c r="A4762" s="14" t="s">
        <v>22212</v>
      </c>
      <c r="B4762" s="14" t="s">
        <v>48</v>
      </c>
      <c r="C4762" s="14" t="s">
        <v>22213</v>
      </c>
      <c r="D4762" s="14" t="s">
        <v>22214</v>
      </c>
      <c r="E4762" s="14" t="s">
        <v>22215</v>
      </c>
      <c r="F4762" s="14" t="s">
        <v>22216</v>
      </c>
      <c r="G4762" s="26">
        <v>43301</v>
      </c>
      <c r="H4762" s="14">
        <v>2018</v>
      </c>
      <c r="I4762" s="14" t="s">
        <v>367</v>
      </c>
      <c r="J4762" s="14" t="s">
        <v>900</v>
      </c>
      <c r="K4762" s="14" t="s">
        <v>481</v>
      </c>
      <c r="L4762" s="14" t="s">
        <v>22217</v>
      </c>
      <c r="M4762" s="14">
        <f t="shared" si="592"/>
        <v>2018</v>
      </c>
      <c r="N4762" s="14">
        <f t="shared" si="593"/>
        <v>7</v>
      </c>
      <c r="O4762" s="14" t="str">
        <f>IFERROR(VLOOKUP(I4762,Lists!$F$2:$G$16,2,FALSE()),"Not Rated")</f>
        <v>Older Kids</v>
      </c>
      <c r="P4762" s="14">
        <f t="shared" si="594"/>
        <v>92</v>
      </c>
      <c r="Q4762" s="14" t="str">
        <f t="shared" si="595"/>
        <v>China</v>
      </c>
      <c r="R4762" s="14" t="str">
        <f t="shared" si="596"/>
        <v>|China|United States|United Kingdom|</v>
      </c>
      <c r="S4762" s="14" t="str">
        <f t="shared" si="597"/>
        <v>|Children &amp; Family Movies|Comedies|</v>
      </c>
      <c r="T4762" s="14" t="str">
        <f t="shared" si="598"/>
        <v>|Chris Jenkins|</v>
      </c>
      <c r="U4762" s="14" t="str">
        <f t="shared" si="599"/>
        <v>|Jim Gaffigan|Zendaya|Lance Lim|Greg Proops|Reggie Watts|Carl Reiner|Jennifer Grey|Stephen Fry|Diedrich Bader|Natasha Leggero|Craig Ferguson|Rick Overton|</v>
      </c>
    </row>
    <row r="4763" spans="1:21">
      <c r="A4763" s="14" t="s">
        <v>22218</v>
      </c>
      <c r="B4763" s="14" t="s">
        <v>48</v>
      </c>
      <c r="C4763" s="14" t="s">
        <v>22219</v>
      </c>
      <c r="D4763" s="14" t="s">
        <v>117</v>
      </c>
      <c r="E4763" s="14" t="s">
        <v>22220</v>
      </c>
      <c r="F4763" s="14" t="s">
        <v>115</v>
      </c>
      <c r="G4763" s="26">
        <v>43301</v>
      </c>
      <c r="H4763" s="14">
        <v>2018</v>
      </c>
      <c r="I4763" s="14" t="s">
        <v>360</v>
      </c>
      <c r="J4763" s="14" t="s">
        <v>739</v>
      </c>
      <c r="K4763" s="14" t="s">
        <v>245</v>
      </c>
      <c r="L4763" s="14" t="s">
        <v>22221</v>
      </c>
      <c r="M4763" s="14">
        <f t="shared" si="592"/>
        <v>2018</v>
      </c>
      <c r="N4763" s="14">
        <f t="shared" si="593"/>
        <v>7</v>
      </c>
      <c r="O4763" s="14" t="str">
        <f>IFERROR(VLOOKUP(I4763,Lists!$F$2:$G$16,2,FALSE()),"Not Rated")</f>
        <v>Adults</v>
      </c>
      <c r="P4763" s="14">
        <f t="shared" si="594"/>
        <v>95</v>
      </c>
      <c r="Q4763" s="14" t="str">
        <f t="shared" si="595"/>
        <v>United States</v>
      </c>
      <c r="R4763" s="14" t="str">
        <f t="shared" si="596"/>
        <v>|United States|</v>
      </c>
      <c r="S4763" s="14" t="str">
        <f t="shared" si="597"/>
        <v>|Comedies|</v>
      </c>
      <c r="T4763" s="14" t="str">
        <f t="shared" si="598"/>
        <v>|Unknown|</v>
      </c>
      <c r="U4763" s="14" t="str">
        <f t="shared" si="599"/>
        <v>|David Spade|Nat Faxon|Joey Bragg|Matt Shively|Bridgit Mendler|Jackie Sandler|Mary Gillis|</v>
      </c>
    </row>
    <row r="4764" spans="1:21">
      <c r="A4764" s="14" t="s">
        <v>22222</v>
      </c>
      <c r="B4764" s="14" t="s">
        <v>49</v>
      </c>
      <c r="C4764" s="14" t="s">
        <v>22223</v>
      </c>
      <c r="D4764" s="14" t="s">
        <v>117</v>
      </c>
      <c r="E4764" s="14" t="s">
        <v>22224</v>
      </c>
      <c r="F4764" s="14" t="s">
        <v>115</v>
      </c>
      <c r="G4764" s="26">
        <v>43301</v>
      </c>
      <c r="H4764" s="14">
        <v>2018</v>
      </c>
      <c r="I4764" s="14" t="s">
        <v>365</v>
      </c>
      <c r="J4764" s="14" t="s">
        <v>108</v>
      </c>
      <c r="K4764" s="14" t="s">
        <v>617</v>
      </c>
      <c r="L4764" s="14" t="s">
        <v>22225</v>
      </c>
      <c r="M4764" s="14">
        <f t="shared" si="592"/>
        <v>2018</v>
      </c>
      <c r="N4764" s="14">
        <f t="shared" si="593"/>
        <v>7</v>
      </c>
      <c r="O4764" s="14" t="str">
        <f>IFERROR(VLOOKUP(I4764,Lists!$F$2:$G$16,2,FALSE()),"Not Rated")</f>
        <v>Kids</v>
      </c>
      <c r="P4764" s="14">
        <f t="shared" si="594"/>
        <v>4</v>
      </c>
      <c r="Q4764" s="14" t="str">
        <f t="shared" si="595"/>
        <v>United States</v>
      </c>
      <c r="R4764" s="14" t="str">
        <f t="shared" si="596"/>
        <v>|United States|</v>
      </c>
      <c r="S4764" s="14" t="str">
        <f t="shared" si="597"/>
        <v>|Kids' TV|TV Comedies|</v>
      </c>
      <c r="T4764" s="14" t="str">
        <f t="shared" si="598"/>
        <v>|Unknown|</v>
      </c>
      <c r="U4764" s="14" t="str">
        <f t="shared" si="599"/>
        <v>|Rachel Crow|Mark Whitten|Ana Ortiz|Ron Funches|Matt Jones|Nolan North|</v>
      </c>
    </row>
    <row r="4765" spans="1:21">
      <c r="A4765" s="14" t="s">
        <v>22226</v>
      </c>
      <c r="B4765" s="14" t="s">
        <v>49</v>
      </c>
      <c r="C4765" s="14" t="s">
        <v>22227</v>
      </c>
      <c r="D4765" s="14" t="s">
        <v>117</v>
      </c>
      <c r="E4765" s="14" t="s">
        <v>22228</v>
      </c>
      <c r="F4765" s="14" t="s">
        <v>121</v>
      </c>
      <c r="G4765" s="26">
        <v>43301</v>
      </c>
      <c r="H4765" s="14">
        <v>2018</v>
      </c>
      <c r="I4765" s="14" t="s">
        <v>360</v>
      </c>
      <c r="J4765" s="14" t="s">
        <v>105</v>
      </c>
      <c r="K4765" s="14" t="s">
        <v>1608</v>
      </c>
      <c r="L4765" s="14" t="s">
        <v>22229</v>
      </c>
      <c r="M4765" s="14">
        <f t="shared" si="592"/>
        <v>2018</v>
      </c>
      <c r="N4765" s="14">
        <f t="shared" si="593"/>
        <v>7</v>
      </c>
      <c r="O4765" s="14" t="str">
        <f>IFERROR(VLOOKUP(I4765,Lists!$F$2:$G$16,2,FALSE()),"Not Rated")</f>
        <v>Adults</v>
      </c>
      <c r="P4765" s="14">
        <f t="shared" si="594"/>
        <v>1</v>
      </c>
      <c r="Q4765" s="14" t="str">
        <f t="shared" si="595"/>
        <v>Japan</v>
      </c>
      <c r="R4765" s="14" t="str">
        <f t="shared" si="596"/>
        <v>|Japan|</v>
      </c>
      <c r="S4765" s="14" t="str">
        <f t="shared" si="597"/>
        <v>|International TV Shows|TV Comedies|TV Dramas|</v>
      </c>
      <c r="T4765" s="14" t="str">
        <f t="shared" si="598"/>
        <v>|Unknown|</v>
      </c>
      <c r="U4765" s="14" t="str">
        <f t="shared" si="599"/>
        <v>|Akiyoshi Nakao|Tetsuji Tamayama|Hiroyuki Onoue|Shinji Rokkaku|Ikuji Nakamura|Yasuhi Nakamura|Mari Hamada|</v>
      </c>
    </row>
    <row r="4766" spans="1:21">
      <c r="A4766" s="14" t="s">
        <v>22230</v>
      </c>
      <c r="B4766" s="14" t="s">
        <v>49</v>
      </c>
      <c r="C4766" s="14" t="s">
        <v>22231</v>
      </c>
      <c r="D4766" s="14" t="s">
        <v>117</v>
      </c>
      <c r="E4766" s="14" t="s">
        <v>22232</v>
      </c>
      <c r="F4766" s="14" t="s">
        <v>1963</v>
      </c>
      <c r="G4766" s="26">
        <v>43301</v>
      </c>
      <c r="H4766" s="14">
        <v>2018</v>
      </c>
      <c r="I4766" s="14" t="s">
        <v>366</v>
      </c>
      <c r="J4766" s="14" t="s">
        <v>106</v>
      </c>
      <c r="K4766" s="14" t="s">
        <v>256</v>
      </c>
      <c r="L4766" s="14" t="s">
        <v>22233</v>
      </c>
      <c r="M4766" s="14">
        <f t="shared" si="592"/>
        <v>2018</v>
      </c>
      <c r="N4766" s="14">
        <f t="shared" si="593"/>
        <v>7</v>
      </c>
      <c r="O4766" s="14" t="str">
        <f>IFERROR(VLOOKUP(I4766,Lists!$F$2:$G$16,2,FALSE()),"Not Rated")</f>
        <v>Kids</v>
      </c>
      <c r="P4766" s="14">
        <f t="shared" si="594"/>
        <v>2</v>
      </c>
      <c r="Q4766" s="14" t="str">
        <f t="shared" si="595"/>
        <v>Canada</v>
      </c>
      <c r="R4766" s="14" t="str">
        <f t="shared" si="596"/>
        <v>|Canada|United States|</v>
      </c>
      <c r="S4766" s="14" t="str">
        <f t="shared" si="597"/>
        <v>|Kids' TV|</v>
      </c>
      <c r="T4766" s="14" t="str">
        <f t="shared" si="598"/>
        <v>|Unknown|</v>
      </c>
      <c r="U4766" s="14" t="str">
        <f t="shared" si="599"/>
        <v>|Ciara Alexys|Katie Griffin|Cory Doran|Jonah Weinberg|Stephanie Lynn Robinson|Stephanie Anne Mills|Robert Tinkler|</v>
      </c>
    </row>
    <row r="4767" spans="1:21">
      <c r="A4767" s="14" t="s">
        <v>22234</v>
      </c>
      <c r="B4767" s="14" t="s">
        <v>48</v>
      </c>
      <c r="C4767" s="14" t="s">
        <v>22235</v>
      </c>
      <c r="D4767" s="14" t="s">
        <v>15215</v>
      </c>
      <c r="E4767" s="14" t="s">
        <v>22236</v>
      </c>
      <c r="F4767" s="14" t="s">
        <v>133</v>
      </c>
      <c r="G4767" s="26">
        <v>43301</v>
      </c>
      <c r="H4767" s="14">
        <v>2018</v>
      </c>
      <c r="I4767" s="14" t="s">
        <v>367</v>
      </c>
      <c r="J4767" s="14" t="s">
        <v>1526</v>
      </c>
      <c r="K4767" s="14" t="s">
        <v>3271</v>
      </c>
      <c r="L4767" s="14" t="s">
        <v>22237</v>
      </c>
      <c r="M4767" s="14">
        <f t="shared" si="592"/>
        <v>2018</v>
      </c>
      <c r="N4767" s="14">
        <f t="shared" si="593"/>
        <v>7</v>
      </c>
      <c r="O4767" s="14" t="str">
        <f>IFERROR(VLOOKUP(I4767,Lists!$F$2:$G$16,2,FALSE()),"Not Rated")</f>
        <v>Older Kids</v>
      </c>
      <c r="P4767" s="14">
        <f t="shared" si="594"/>
        <v>133</v>
      </c>
      <c r="Q4767" s="14" t="str">
        <f t="shared" si="595"/>
        <v>Brazil</v>
      </c>
      <c r="R4767" s="14" t="str">
        <f t="shared" si="596"/>
        <v>|Brazil|</v>
      </c>
      <c r="S4767" s="14" t="str">
        <f t="shared" si="597"/>
        <v>|Dramas|Faith &amp; Spirituality|International Movies|</v>
      </c>
      <c r="T4767" s="14" t="str">
        <f t="shared" si="598"/>
        <v>|Alexandre Avancini|</v>
      </c>
      <c r="U4767" s="14" t="str">
        <f t="shared" si="599"/>
        <v>|Petrônio Gontijo|Day Mesquita|Beth Goulart|Dalton Vigh|Eduardo Galvão|André Gonçalves|Marcello Airoldi|</v>
      </c>
    </row>
    <row r="4768" spans="1:21">
      <c r="A4768" s="14" t="s">
        <v>22238</v>
      </c>
      <c r="B4768" s="14" t="s">
        <v>48</v>
      </c>
      <c r="C4768" s="14" t="s">
        <v>22239</v>
      </c>
      <c r="D4768" s="14" t="s">
        <v>117</v>
      </c>
      <c r="E4768" s="14" t="s">
        <v>22240</v>
      </c>
      <c r="F4768" s="14" t="s">
        <v>122</v>
      </c>
      <c r="G4768" s="26">
        <v>43300</v>
      </c>
      <c r="H4768" s="14">
        <v>2018</v>
      </c>
      <c r="I4768" s="14" t="s">
        <v>360</v>
      </c>
      <c r="J4768" s="14" t="s">
        <v>744</v>
      </c>
      <c r="K4768" s="14" t="s">
        <v>529</v>
      </c>
      <c r="L4768" s="14" t="s">
        <v>22241</v>
      </c>
      <c r="M4768" s="14">
        <f t="shared" si="592"/>
        <v>2018</v>
      </c>
      <c r="N4768" s="14">
        <f t="shared" si="593"/>
        <v>7</v>
      </c>
      <c r="O4768" s="14" t="str">
        <f>IFERROR(VLOOKUP(I4768,Lists!$F$2:$G$16,2,FALSE()),"Not Rated")</f>
        <v>Adults</v>
      </c>
      <c r="P4768" s="14">
        <f t="shared" si="594"/>
        <v>85</v>
      </c>
      <c r="Q4768" s="14" t="str">
        <f t="shared" si="595"/>
        <v>Spain</v>
      </c>
      <c r="R4768" s="14" t="str">
        <f t="shared" si="596"/>
        <v>|Spain|</v>
      </c>
      <c r="S4768" s="14" t="str">
        <f t="shared" si="597"/>
        <v>|Comedies|International Movies|</v>
      </c>
      <c r="T4768" s="14" t="str">
        <f t="shared" si="598"/>
        <v>|Unknown|</v>
      </c>
      <c r="U4768" s="14" t="str">
        <f t="shared" si="599"/>
        <v>|Raúl Fernández|Fele Martínez|Juanma Cifuentes|Hovik Keuchkerian|Albert Ribalta|Jordi Vilches|Adrián Lastra|Raquel Salvador|Marta Brucart|Betsy Turnez|</v>
      </c>
    </row>
    <row r="4769" spans="1:21">
      <c r="A4769" s="14" t="s">
        <v>22242</v>
      </c>
      <c r="B4769" s="14" t="s">
        <v>49</v>
      </c>
      <c r="C4769" s="14" t="s">
        <v>22243</v>
      </c>
      <c r="D4769" s="14" t="s">
        <v>117</v>
      </c>
      <c r="E4769" s="14" t="s">
        <v>22244</v>
      </c>
      <c r="F4769" s="14" t="s">
        <v>117</v>
      </c>
      <c r="G4769" s="26">
        <v>43299</v>
      </c>
      <c r="H4769" s="14">
        <v>2018</v>
      </c>
      <c r="I4769" s="14" t="s">
        <v>361</v>
      </c>
      <c r="J4769" s="14" t="s">
        <v>105</v>
      </c>
      <c r="K4769" s="14" t="s">
        <v>997</v>
      </c>
      <c r="L4769" s="14" t="s">
        <v>22245</v>
      </c>
      <c r="M4769" s="14">
        <f t="shared" si="592"/>
        <v>2018</v>
      </c>
      <c r="N4769" s="14">
        <f t="shared" si="593"/>
        <v>7</v>
      </c>
      <c r="O4769" s="14" t="str">
        <f>IFERROR(VLOOKUP(I4769,Lists!$F$2:$G$16,2,FALSE()),"Not Rated")</f>
        <v>Teens</v>
      </c>
      <c r="P4769" s="14">
        <f t="shared" si="594"/>
        <v>1</v>
      </c>
      <c r="Q4769" s="14" t="str">
        <f t="shared" si="595"/>
        <v>Unknown</v>
      </c>
      <c r="R4769" s="14" t="str">
        <f t="shared" si="596"/>
        <v>|Unknown|</v>
      </c>
      <c r="S4769" s="14" t="str">
        <f t="shared" si="597"/>
        <v>|Docuseries|International TV Shows|Spanish-Language TV Shows|</v>
      </c>
      <c r="T4769" s="14" t="str">
        <f t="shared" si="598"/>
        <v>|Unknown|</v>
      </c>
      <c r="U4769" s="14" t="str">
        <f t="shared" si="599"/>
        <v>|Camarón de la Isla|Juan Diego|</v>
      </c>
    </row>
    <row r="4770" spans="1:21">
      <c r="A4770" s="14" t="s">
        <v>22246</v>
      </c>
      <c r="B4770" s="14" t="s">
        <v>48</v>
      </c>
      <c r="C4770" s="14" t="s">
        <v>22247</v>
      </c>
      <c r="D4770" s="14" t="s">
        <v>5204</v>
      </c>
      <c r="E4770" s="14" t="s">
        <v>22248</v>
      </c>
      <c r="F4770" s="14" t="s">
        <v>122</v>
      </c>
      <c r="G4770" s="26">
        <v>43299</v>
      </c>
      <c r="H4770" s="14">
        <v>2018</v>
      </c>
      <c r="I4770" s="14" t="s">
        <v>361</v>
      </c>
      <c r="J4770" s="14" t="s">
        <v>611</v>
      </c>
      <c r="K4770" s="14" t="s">
        <v>2701</v>
      </c>
      <c r="L4770" s="14" t="s">
        <v>22249</v>
      </c>
      <c r="M4770" s="14">
        <f t="shared" si="592"/>
        <v>2018</v>
      </c>
      <c r="N4770" s="14">
        <f t="shared" si="593"/>
        <v>7</v>
      </c>
      <c r="O4770" s="14" t="str">
        <f>IFERROR(VLOOKUP(I4770,Lists!$F$2:$G$16,2,FALSE()),"Not Rated")</f>
        <v>Teens</v>
      </c>
      <c r="P4770" s="14">
        <f t="shared" si="594"/>
        <v>105</v>
      </c>
      <c r="Q4770" s="14" t="str">
        <f t="shared" si="595"/>
        <v>Spain</v>
      </c>
      <c r="R4770" s="14" t="str">
        <f t="shared" si="596"/>
        <v>|Spain|</v>
      </c>
      <c r="S4770" s="14" t="str">
        <f t="shared" si="597"/>
        <v>|Documentaries|International Movies|Music &amp; Musicals|</v>
      </c>
      <c r="T4770" s="14" t="str">
        <f t="shared" si="598"/>
        <v>|Alexis Morante|</v>
      </c>
      <c r="U4770" s="14" t="str">
        <f t="shared" si="599"/>
        <v>|Juan Diego|</v>
      </c>
    </row>
    <row r="4771" spans="1:21">
      <c r="A4771" s="14" t="s">
        <v>22250</v>
      </c>
      <c r="B4771" s="14" t="s">
        <v>48</v>
      </c>
      <c r="C4771" s="14" t="s">
        <v>22251</v>
      </c>
      <c r="D4771" s="14" t="s">
        <v>19762</v>
      </c>
      <c r="E4771" s="14" t="s">
        <v>19763</v>
      </c>
      <c r="F4771" s="14" t="s">
        <v>121</v>
      </c>
      <c r="G4771" s="26">
        <v>43299</v>
      </c>
      <c r="H4771" s="14">
        <v>2018</v>
      </c>
      <c r="I4771" s="14" t="s">
        <v>361</v>
      </c>
      <c r="J4771" s="14" t="s">
        <v>1247</v>
      </c>
      <c r="K4771" s="14" t="s">
        <v>699</v>
      </c>
      <c r="L4771" s="14" t="s">
        <v>22252</v>
      </c>
      <c r="M4771" s="14">
        <f t="shared" si="592"/>
        <v>2018</v>
      </c>
      <c r="N4771" s="14">
        <f t="shared" si="593"/>
        <v>7</v>
      </c>
      <c r="O4771" s="14" t="str">
        <f>IFERROR(VLOOKUP(I4771,Lists!$F$2:$G$16,2,FALSE()),"Not Rated")</f>
        <v>Teens</v>
      </c>
      <c r="P4771" s="14">
        <f t="shared" si="594"/>
        <v>101</v>
      </c>
      <c r="Q4771" s="14" t="str">
        <f t="shared" si="595"/>
        <v>Japan</v>
      </c>
      <c r="R4771" s="14" t="str">
        <f t="shared" si="596"/>
        <v>|Japan|</v>
      </c>
      <c r="S4771" s="14" t="str">
        <f t="shared" si="597"/>
        <v>|Action &amp; Adventure|Anime Features|International Movies|</v>
      </c>
      <c r="T4771" s="14" t="str">
        <f t="shared" si="598"/>
        <v>|Kobun Shizuno|Hiroyuki Seshita|</v>
      </c>
      <c r="U4771" s="14" t="str">
        <f t="shared" si="599"/>
        <v>|Mamoru Miyano|Takahiro Sakurai|Kana Hanazawa|Tomokazu Sugita|Yuki Kaji|Junichi Suwabe|Reina Ueda|Ari Ozawa|Daisuke Ono|Kenta Miyake|Kenyu Horiuchi|Kazuya Nakai|Kazuhiro Yamaji|</v>
      </c>
    </row>
    <row r="4772" spans="1:21">
      <c r="A4772" s="14" t="s">
        <v>22253</v>
      </c>
      <c r="B4772" s="14" t="s">
        <v>48</v>
      </c>
      <c r="C4772" s="14" t="s">
        <v>22254</v>
      </c>
      <c r="D4772" s="14" t="s">
        <v>2424</v>
      </c>
      <c r="E4772" s="14" t="s">
        <v>22255</v>
      </c>
      <c r="F4772" s="14" t="s">
        <v>127</v>
      </c>
      <c r="G4772" s="26">
        <v>43296</v>
      </c>
      <c r="H4772" s="14">
        <v>2018</v>
      </c>
      <c r="I4772" s="14" t="s">
        <v>368</v>
      </c>
      <c r="J4772" s="14" t="s">
        <v>708</v>
      </c>
      <c r="K4772" s="14" t="s">
        <v>2777</v>
      </c>
      <c r="L4772" s="14" t="s">
        <v>22256</v>
      </c>
      <c r="M4772" s="14">
        <f t="shared" si="592"/>
        <v>2018</v>
      </c>
      <c r="N4772" s="14">
        <f t="shared" si="593"/>
        <v>7</v>
      </c>
      <c r="O4772" s="14" t="str">
        <f>IFERROR(VLOOKUP(I4772,Lists!$F$2:$G$16,2,FALSE()),"Not Rated")</f>
        <v>Kids</v>
      </c>
      <c r="P4772" s="14">
        <f t="shared" si="594"/>
        <v>88</v>
      </c>
      <c r="Q4772" s="14" t="str">
        <f t="shared" si="595"/>
        <v>Australia</v>
      </c>
      <c r="R4772" s="14" t="str">
        <f t="shared" si="596"/>
        <v>|Australia|</v>
      </c>
      <c r="S4772" s="14" t="str">
        <f t="shared" si="597"/>
        <v>|Children &amp; Family Movies|Dramas|International Movies|</v>
      </c>
      <c r="T4772" s="14" t="str">
        <f t="shared" si="598"/>
        <v>|Clay Glen|</v>
      </c>
      <c r="U4772" s="14" t="str">
        <f t="shared" si="599"/>
        <v>|Kelli Berglund|Emily Morris|Terry Rogers|Jess Kuss|Jo Stone|Elysia Markou|Daisy Anderson|Ruth Natalie Fallon|Henry Turczynowicz|Martha Lott|</v>
      </c>
    </row>
    <row r="4773" spans="1:21">
      <c r="A4773" s="14" t="s">
        <v>22257</v>
      </c>
      <c r="B4773" s="14" t="s">
        <v>49</v>
      </c>
      <c r="C4773" s="14" t="s">
        <v>22258</v>
      </c>
      <c r="D4773" s="14" t="s">
        <v>117</v>
      </c>
      <c r="E4773" s="14" t="s">
        <v>22259</v>
      </c>
      <c r="F4773" s="14" t="s">
        <v>115</v>
      </c>
      <c r="G4773" s="26">
        <v>43296</v>
      </c>
      <c r="H4773" s="14">
        <v>2018</v>
      </c>
      <c r="I4773" s="14" t="s">
        <v>360</v>
      </c>
      <c r="J4773" s="14" t="s">
        <v>106</v>
      </c>
      <c r="K4773" s="14" t="s">
        <v>2400</v>
      </c>
      <c r="L4773" s="14" t="s">
        <v>22260</v>
      </c>
      <c r="M4773" s="14">
        <f t="shared" si="592"/>
        <v>2018</v>
      </c>
      <c r="N4773" s="14">
        <f t="shared" si="593"/>
        <v>7</v>
      </c>
      <c r="O4773" s="14" t="str">
        <f>IFERROR(VLOOKUP(I4773,Lists!$F$2:$G$16,2,FALSE()),"Not Rated")</f>
        <v>Adults</v>
      </c>
      <c r="P4773" s="14">
        <f t="shared" si="594"/>
        <v>2</v>
      </c>
      <c r="Q4773" s="14" t="str">
        <f t="shared" si="595"/>
        <v>United States</v>
      </c>
      <c r="R4773" s="14" t="str">
        <f t="shared" si="596"/>
        <v>|United States|</v>
      </c>
      <c r="S4773" s="14" t="str">
        <f t="shared" si="597"/>
        <v>|Stand-Up Comedy &amp; Talk Shows|TV Comedies|</v>
      </c>
      <c r="T4773" s="14" t="str">
        <f t="shared" si="598"/>
        <v>|Unknown|</v>
      </c>
      <c r="U4773" s="14" t="str">
        <f t="shared" si="599"/>
        <v>|Joel McHale|</v>
      </c>
    </row>
    <row r="4774" spans="1:21">
      <c r="A4774" s="14" t="s">
        <v>22261</v>
      </c>
      <c r="B4774" s="14" t="s">
        <v>49</v>
      </c>
      <c r="C4774" s="14" t="s">
        <v>22262</v>
      </c>
      <c r="D4774" s="14" t="s">
        <v>117</v>
      </c>
      <c r="E4774" s="14" t="s">
        <v>22263</v>
      </c>
      <c r="F4774" s="14" t="s">
        <v>126</v>
      </c>
      <c r="G4774" s="26">
        <v>43295</v>
      </c>
      <c r="H4774" s="14">
        <v>2018</v>
      </c>
      <c r="I4774" s="14" t="s">
        <v>361</v>
      </c>
      <c r="J4774" s="14" t="s">
        <v>105</v>
      </c>
      <c r="K4774" s="14" t="s">
        <v>1905</v>
      </c>
      <c r="L4774" s="14" t="s">
        <v>22264</v>
      </c>
      <c r="M4774" s="14">
        <f t="shared" si="592"/>
        <v>2018</v>
      </c>
      <c r="N4774" s="14">
        <f t="shared" si="593"/>
        <v>7</v>
      </c>
      <c r="O4774" s="14" t="str">
        <f>IFERROR(VLOOKUP(I4774,Lists!$F$2:$G$16,2,FALSE()),"Not Rated")</f>
        <v>Teens</v>
      </c>
      <c r="P4774" s="14">
        <f t="shared" si="594"/>
        <v>1</v>
      </c>
      <c r="Q4774" s="14" t="str">
        <f t="shared" si="595"/>
        <v>China</v>
      </c>
      <c r="R4774" s="14" t="str">
        <f t="shared" si="596"/>
        <v>|China|</v>
      </c>
      <c r="S4774" s="14" t="str">
        <f t="shared" si="597"/>
        <v>|International TV Shows|Romantic TV Shows|TV Dramas|</v>
      </c>
      <c r="T4774" s="14" t="str">
        <f t="shared" si="598"/>
        <v>|Unknown|</v>
      </c>
      <c r="U4774" s="14" t="str">
        <f t="shared" si="599"/>
        <v>|Shen Yue|Dylan Wang|Darren Chen|Connor Liang|Caesar Wu|</v>
      </c>
    </row>
    <row r="4775" spans="1:21">
      <c r="A4775" s="14" t="s">
        <v>22265</v>
      </c>
      <c r="B4775" s="14" t="s">
        <v>48</v>
      </c>
      <c r="C4775" s="14" t="s">
        <v>22266</v>
      </c>
      <c r="D4775" s="14" t="s">
        <v>14957</v>
      </c>
      <c r="E4775" s="14" t="s">
        <v>22267</v>
      </c>
      <c r="F4775" s="14" t="s">
        <v>115</v>
      </c>
      <c r="G4775" s="26">
        <v>43294</v>
      </c>
      <c r="H4775" s="14">
        <v>2018</v>
      </c>
      <c r="I4775" s="14" t="s">
        <v>360</v>
      </c>
      <c r="J4775" s="14" t="s">
        <v>783</v>
      </c>
      <c r="K4775" s="14" t="s">
        <v>1122</v>
      </c>
      <c r="L4775" s="14" t="s">
        <v>22268</v>
      </c>
      <c r="M4775" s="14">
        <f t="shared" si="592"/>
        <v>2018</v>
      </c>
      <c r="N4775" s="14">
        <f t="shared" si="593"/>
        <v>7</v>
      </c>
      <c r="O4775" s="14" t="str">
        <f>IFERROR(VLOOKUP(I4775,Lists!$F$2:$G$16,2,FALSE()),"Not Rated")</f>
        <v>Adults</v>
      </c>
      <c r="P4775" s="14">
        <f t="shared" si="594"/>
        <v>113</v>
      </c>
      <c r="Q4775" s="14" t="str">
        <f t="shared" si="595"/>
        <v>United States</v>
      </c>
      <c r="R4775" s="14" t="str">
        <f t="shared" si="596"/>
        <v>|United States|</v>
      </c>
      <c r="S4775" s="14" t="str">
        <f t="shared" si="597"/>
        <v>|Action &amp; Adventure|Sci-Fi &amp; Fantasy|</v>
      </c>
      <c r="T4775" s="14" t="str">
        <f t="shared" si="598"/>
        <v>|David M. Rosenthal|</v>
      </c>
      <c r="U4775" s="14" t="str">
        <f t="shared" si="599"/>
        <v>|Theo James|Forest Whitaker|Kat Graham|Nicole Ari Parker|Mark O'Brien|Grace Dove|</v>
      </c>
    </row>
    <row r="4776" spans="1:21">
      <c r="A4776" s="14" t="s">
        <v>22269</v>
      </c>
      <c r="B4776" s="14" t="s">
        <v>48</v>
      </c>
      <c r="C4776" s="14" t="s">
        <v>22270</v>
      </c>
      <c r="D4776" s="14" t="s">
        <v>11078</v>
      </c>
      <c r="E4776" s="14" t="s">
        <v>11079</v>
      </c>
      <c r="F4776" s="14" t="s">
        <v>115</v>
      </c>
      <c r="G4776" s="26">
        <v>43294</v>
      </c>
      <c r="H4776" s="14">
        <v>2018</v>
      </c>
      <c r="I4776" s="14" t="s">
        <v>360</v>
      </c>
      <c r="J4776" s="14" t="s">
        <v>4998</v>
      </c>
      <c r="K4776" s="14" t="s">
        <v>261</v>
      </c>
      <c r="L4776" s="14" t="s">
        <v>22271</v>
      </c>
      <c r="M4776" s="14">
        <f t="shared" si="592"/>
        <v>2018</v>
      </c>
      <c r="N4776" s="14">
        <f t="shared" si="593"/>
        <v>7</v>
      </c>
      <c r="O4776" s="14" t="str">
        <f>IFERROR(VLOOKUP(I4776,Lists!$F$2:$G$16,2,FALSE()),"Not Rated")</f>
        <v>Adults</v>
      </c>
      <c r="P4776" s="14">
        <f t="shared" si="594"/>
        <v>71</v>
      </c>
      <c r="Q4776" s="14" t="str">
        <f t="shared" si="595"/>
        <v>United States</v>
      </c>
      <c r="R4776" s="14" t="str">
        <f t="shared" si="596"/>
        <v>|United States|</v>
      </c>
      <c r="S4776" s="14" t="str">
        <f t="shared" si="597"/>
        <v>|Stand-Up Comedy|</v>
      </c>
      <c r="T4776" s="14" t="str">
        <f t="shared" si="598"/>
        <v>|Scott Zabielski|</v>
      </c>
      <c r="U4776" s="14" t="str">
        <f t="shared" si="599"/>
        <v>|Jim Jefferies|</v>
      </c>
    </row>
    <row r="4777" spans="1:21">
      <c r="A4777" s="14" t="s">
        <v>22272</v>
      </c>
      <c r="B4777" s="14" t="s">
        <v>48</v>
      </c>
      <c r="C4777" s="14" t="s">
        <v>22273</v>
      </c>
      <c r="D4777" s="14" t="s">
        <v>22274</v>
      </c>
      <c r="E4777" s="14" t="s">
        <v>22275</v>
      </c>
      <c r="F4777" s="14" t="s">
        <v>125</v>
      </c>
      <c r="G4777" s="26">
        <v>43294</v>
      </c>
      <c r="H4777" s="14">
        <v>2018</v>
      </c>
      <c r="I4777" s="14" t="s">
        <v>360</v>
      </c>
      <c r="J4777" s="14" t="s">
        <v>5539</v>
      </c>
      <c r="K4777" s="14" t="s">
        <v>1957</v>
      </c>
      <c r="L4777" s="14" t="s">
        <v>22276</v>
      </c>
      <c r="M4777" s="14">
        <f t="shared" si="592"/>
        <v>2018</v>
      </c>
      <c r="N4777" s="14">
        <f t="shared" si="593"/>
        <v>7</v>
      </c>
      <c r="O4777" s="14" t="str">
        <f>IFERROR(VLOOKUP(I4777,Lists!$F$2:$G$16,2,FALSE()),"Not Rated")</f>
        <v>Adults</v>
      </c>
      <c r="P4777" s="14">
        <f t="shared" si="594"/>
        <v>75</v>
      </c>
      <c r="Q4777" s="14" t="str">
        <f t="shared" si="595"/>
        <v>Mexico</v>
      </c>
      <c r="R4777" s="14" t="str">
        <f t="shared" si="596"/>
        <v>|Mexico|</v>
      </c>
      <c r="S4777" s="14" t="str">
        <f t="shared" si="597"/>
        <v>|Horror Movies|Independent Movies|International Movies|</v>
      </c>
      <c r="T4777" s="14" t="str">
        <f t="shared" si="598"/>
        <v>|Diego Cohen|</v>
      </c>
      <c r="U4777" s="14" t="str">
        <f t="shared" si="599"/>
        <v>|Francisca Lozano|Oliver Nava|Arantza Ruiz|Claudia Zepeda|Walter Bercht|Roberto Beck|Victor Bonilla|Eduardo Negrete|</v>
      </c>
    </row>
    <row r="4778" spans="1:21">
      <c r="A4778" s="14" t="s">
        <v>22277</v>
      </c>
      <c r="B4778" s="14" t="s">
        <v>49</v>
      </c>
      <c r="C4778" s="14" t="s">
        <v>22278</v>
      </c>
      <c r="D4778" s="14" t="s">
        <v>117</v>
      </c>
      <c r="E4778" s="14" t="s">
        <v>22279</v>
      </c>
      <c r="F4778" s="14" t="s">
        <v>151</v>
      </c>
      <c r="G4778" s="26">
        <v>43292</v>
      </c>
      <c r="H4778" s="14">
        <v>2017</v>
      </c>
      <c r="I4778" s="14" t="s">
        <v>360</v>
      </c>
      <c r="J4778" s="14" t="s">
        <v>106</v>
      </c>
      <c r="K4778" s="14" t="s">
        <v>522</v>
      </c>
      <c r="L4778" s="14" t="s">
        <v>22280</v>
      </c>
      <c r="M4778" s="14">
        <f t="shared" si="592"/>
        <v>2018</v>
      </c>
      <c r="N4778" s="14">
        <f t="shared" si="593"/>
        <v>7</v>
      </c>
      <c r="O4778" s="14" t="str">
        <f>IFERROR(VLOOKUP(I4778,Lists!$F$2:$G$16,2,FALSE()),"Not Rated")</f>
        <v>Adults</v>
      </c>
      <c r="P4778" s="14">
        <f t="shared" si="594"/>
        <v>2</v>
      </c>
      <c r="Q4778" s="14" t="str">
        <f t="shared" si="595"/>
        <v>Israel</v>
      </c>
      <c r="R4778" s="14" t="str">
        <f t="shared" si="596"/>
        <v>|Israel|</v>
      </c>
      <c r="S4778" s="14" t="str">
        <f t="shared" si="597"/>
        <v>|International TV Shows|TV Action &amp; Adventure|TV Dramas|</v>
      </c>
      <c r="T4778" s="14" t="str">
        <f t="shared" si="598"/>
        <v>|Unknown|</v>
      </c>
      <c r="U4778" s="14" t="str">
        <f t="shared" si="599"/>
        <v>|Yehuda Levi|Yehoram Gaon|Shai Avivi|Liron Vaisman|Aki Avni|Itay Tiran|Hana Laszlo|</v>
      </c>
    </row>
    <row r="4779" spans="1:21">
      <c r="A4779" s="14" t="s">
        <v>22281</v>
      </c>
      <c r="B4779" s="14" t="s">
        <v>49</v>
      </c>
      <c r="C4779" s="14" t="s">
        <v>22282</v>
      </c>
      <c r="D4779" s="14" t="s">
        <v>117</v>
      </c>
      <c r="E4779" s="14" t="s">
        <v>22283</v>
      </c>
      <c r="F4779" s="14" t="s">
        <v>118</v>
      </c>
      <c r="G4779" s="26">
        <v>43291</v>
      </c>
      <c r="H4779" s="14">
        <v>2018</v>
      </c>
      <c r="I4779" s="14" t="s">
        <v>360</v>
      </c>
      <c r="J4779" s="14" t="s">
        <v>106</v>
      </c>
      <c r="K4779" s="14" t="s">
        <v>2297</v>
      </c>
      <c r="L4779" s="14" t="s">
        <v>22284</v>
      </c>
      <c r="M4779" s="14">
        <f t="shared" si="592"/>
        <v>2018</v>
      </c>
      <c r="N4779" s="14">
        <f t="shared" si="593"/>
        <v>7</v>
      </c>
      <c r="O4779" s="14" t="str">
        <f>IFERROR(VLOOKUP(I4779,Lists!$F$2:$G$16,2,FALSE()),"Not Rated")</f>
        <v>Adults</v>
      </c>
      <c r="P4779" s="14">
        <f t="shared" si="594"/>
        <v>2</v>
      </c>
      <c r="Q4779" s="14" t="str">
        <f t="shared" si="595"/>
        <v>United Kingdom</v>
      </c>
      <c r="R4779" s="14" t="str">
        <f t="shared" si="596"/>
        <v>|United Kingdom|</v>
      </c>
      <c r="S4779" s="14" t="str">
        <f t="shared" si="597"/>
        <v>|British TV Shows|International TV Shows|Reality TV|</v>
      </c>
      <c r="T4779" s="14" t="str">
        <f t="shared" si="598"/>
        <v>|Unknown|</v>
      </c>
      <c r="U4779" s="14" t="str">
        <f t="shared" si="599"/>
        <v>|Warren Bullock|Jane Bullock|</v>
      </c>
    </row>
    <row r="4780" spans="1:21">
      <c r="A4780" s="14" t="s">
        <v>22285</v>
      </c>
      <c r="B4780" s="14" t="s">
        <v>49</v>
      </c>
      <c r="C4780" s="14" t="s">
        <v>22286</v>
      </c>
      <c r="D4780" s="14" t="s">
        <v>117</v>
      </c>
      <c r="E4780" s="14" t="s">
        <v>117</v>
      </c>
      <c r="F4780" s="14" t="s">
        <v>115</v>
      </c>
      <c r="G4780" s="26">
        <v>43291</v>
      </c>
      <c r="H4780" s="14">
        <v>2018</v>
      </c>
      <c r="I4780" s="14" t="s">
        <v>360</v>
      </c>
      <c r="J4780" s="14" t="s">
        <v>106</v>
      </c>
      <c r="K4780" s="14" t="s">
        <v>2015</v>
      </c>
      <c r="L4780" s="14" t="s">
        <v>22287</v>
      </c>
      <c r="M4780" s="14">
        <f t="shared" si="592"/>
        <v>2018</v>
      </c>
      <c r="N4780" s="14">
        <f t="shared" si="593"/>
        <v>7</v>
      </c>
      <c r="O4780" s="14" t="str">
        <f>IFERROR(VLOOKUP(I4780,Lists!$F$2:$G$16,2,FALSE()),"Not Rated")</f>
        <v>Adults</v>
      </c>
      <c r="P4780" s="14">
        <f t="shared" si="594"/>
        <v>2</v>
      </c>
      <c r="Q4780" s="14" t="str">
        <f t="shared" si="595"/>
        <v>United States</v>
      </c>
      <c r="R4780" s="14" t="str">
        <f t="shared" si="596"/>
        <v>|United States|</v>
      </c>
      <c r="S4780" s="14" t="str">
        <f t="shared" si="597"/>
        <v>|Crime TV Shows|Docuseries|</v>
      </c>
      <c r="T4780" s="14" t="str">
        <f t="shared" si="598"/>
        <v>|Unknown|</v>
      </c>
      <c r="U4780" s="14" t="str">
        <f t="shared" si="599"/>
        <v>|Unknown|</v>
      </c>
    </row>
    <row r="4781" spans="1:21">
      <c r="A4781" s="14" t="s">
        <v>22288</v>
      </c>
      <c r="B4781" s="14" t="s">
        <v>49</v>
      </c>
      <c r="C4781" s="14" t="s">
        <v>22289</v>
      </c>
      <c r="D4781" s="14" t="s">
        <v>22290</v>
      </c>
      <c r="E4781" s="14" t="s">
        <v>22291</v>
      </c>
      <c r="F4781" s="14" t="s">
        <v>123</v>
      </c>
      <c r="G4781" s="26">
        <v>43289</v>
      </c>
      <c r="H4781" s="14">
        <v>2018</v>
      </c>
      <c r="I4781" s="14" t="s">
        <v>360</v>
      </c>
      <c r="J4781" s="14" t="s">
        <v>105</v>
      </c>
      <c r="K4781" s="14" t="s">
        <v>6268</v>
      </c>
      <c r="L4781" s="14" t="s">
        <v>22292</v>
      </c>
      <c r="M4781" s="14">
        <f t="shared" si="592"/>
        <v>2018</v>
      </c>
      <c r="N4781" s="14">
        <f t="shared" si="593"/>
        <v>7</v>
      </c>
      <c r="O4781" s="14" t="str">
        <f>IFERROR(VLOOKUP(I4781,Lists!$F$2:$G$16,2,FALSE()),"Not Rated")</f>
        <v>Adults</v>
      </c>
      <c r="P4781" s="14">
        <f t="shared" si="594"/>
        <v>1</v>
      </c>
      <c r="Q4781" s="14" t="str">
        <f t="shared" si="595"/>
        <v>South Korea</v>
      </c>
      <c r="R4781" s="14" t="str">
        <f t="shared" si="596"/>
        <v>|South Korea|</v>
      </c>
      <c r="S4781" s="14" t="str">
        <f t="shared" si="597"/>
        <v>|International TV Shows|Korean TV Shows|Romantic TV Shows|</v>
      </c>
      <c r="T4781" s="14" t="str">
        <f t="shared" si="598"/>
        <v>|Lee Eung-bok|</v>
      </c>
      <c r="U4781" s="14" t="str">
        <f t="shared" si="599"/>
        <v>|Lee Byung-hun|Kim Tae-ri|Yoo Yeon-seok|Kim Min-jung|Byun Yo-han|</v>
      </c>
    </row>
    <row r="4782" spans="1:21">
      <c r="A4782" s="14" t="s">
        <v>22293</v>
      </c>
      <c r="B4782" s="14" t="s">
        <v>49</v>
      </c>
      <c r="C4782" s="14" t="s">
        <v>22294</v>
      </c>
      <c r="D4782" s="14" t="s">
        <v>117</v>
      </c>
      <c r="E4782" s="14" t="s">
        <v>117</v>
      </c>
      <c r="F4782" s="14" t="s">
        <v>115</v>
      </c>
      <c r="G4782" s="26">
        <v>43287</v>
      </c>
      <c r="H4782" s="14">
        <v>2018</v>
      </c>
      <c r="I4782" s="14" t="s">
        <v>362</v>
      </c>
      <c r="J4782" s="14" t="s">
        <v>106</v>
      </c>
      <c r="K4782" s="14" t="s">
        <v>773</v>
      </c>
      <c r="L4782" s="14" t="s">
        <v>22295</v>
      </c>
      <c r="M4782" s="14">
        <f t="shared" si="592"/>
        <v>2018</v>
      </c>
      <c r="N4782" s="14">
        <f t="shared" si="593"/>
        <v>7</v>
      </c>
      <c r="O4782" s="14" t="str">
        <f>IFERROR(VLOOKUP(I4782,Lists!$F$2:$G$16,2,FALSE()),"Not Rated")</f>
        <v>Older Kids</v>
      </c>
      <c r="P4782" s="14">
        <f t="shared" si="594"/>
        <v>2</v>
      </c>
      <c r="Q4782" s="14" t="str">
        <f t="shared" si="595"/>
        <v>United States</v>
      </c>
      <c r="R4782" s="14" t="str">
        <f t="shared" si="596"/>
        <v>|United States|</v>
      </c>
      <c r="S4782" s="14" t="str">
        <f t="shared" si="597"/>
        <v>|Docuseries|International TV Shows|</v>
      </c>
      <c r="T4782" s="14" t="str">
        <f t="shared" si="598"/>
        <v>|Unknown|</v>
      </c>
      <c r="U4782" s="14" t="str">
        <f t="shared" si="599"/>
        <v>|Unknown|</v>
      </c>
    </row>
    <row r="4783" spans="1:21">
      <c r="A4783" s="14" t="s">
        <v>22296</v>
      </c>
      <c r="B4783" s="14" t="s">
        <v>48</v>
      </c>
      <c r="C4783" s="14" t="s">
        <v>22297</v>
      </c>
      <c r="D4783" s="14" t="s">
        <v>22171</v>
      </c>
      <c r="E4783" s="14" t="s">
        <v>22298</v>
      </c>
      <c r="F4783" s="14" t="s">
        <v>134</v>
      </c>
      <c r="G4783" s="26">
        <v>43287</v>
      </c>
      <c r="H4783" s="14">
        <v>2018</v>
      </c>
      <c r="I4783" s="14" t="s">
        <v>361</v>
      </c>
      <c r="J4783" s="14" t="s">
        <v>2497</v>
      </c>
      <c r="K4783" s="14" t="s">
        <v>261</v>
      </c>
      <c r="L4783" s="14" t="s">
        <v>22299</v>
      </c>
      <c r="M4783" s="14">
        <f t="shared" si="592"/>
        <v>2018</v>
      </c>
      <c r="N4783" s="14">
        <f t="shared" si="593"/>
        <v>7</v>
      </c>
      <c r="O4783" s="14" t="str">
        <f>IFERROR(VLOOKUP(I4783,Lists!$F$2:$G$16,2,FALSE()),"Not Rated")</f>
        <v>Teens</v>
      </c>
      <c r="P4783" s="14">
        <f t="shared" si="594"/>
        <v>66</v>
      </c>
      <c r="Q4783" s="14" t="str">
        <f t="shared" si="595"/>
        <v>Argentina</v>
      </c>
      <c r="R4783" s="14" t="str">
        <f t="shared" si="596"/>
        <v>|Argentina|</v>
      </c>
      <c r="S4783" s="14" t="str">
        <f t="shared" si="597"/>
        <v>|Stand-Up Comedy|</v>
      </c>
      <c r="T4783" s="14" t="str">
        <f t="shared" si="598"/>
        <v>|Raúl Campos|Jan Suter|</v>
      </c>
      <c r="U4783" s="14" t="str">
        <f t="shared" si="599"/>
        <v>|Luciano Mellera|</v>
      </c>
    </row>
    <row r="4784" spans="1:21">
      <c r="A4784" s="14" t="s">
        <v>22300</v>
      </c>
      <c r="B4784" s="14" t="s">
        <v>48</v>
      </c>
      <c r="C4784" s="14" t="s">
        <v>22301</v>
      </c>
      <c r="D4784" s="14" t="s">
        <v>22302</v>
      </c>
      <c r="E4784" s="14" t="s">
        <v>22303</v>
      </c>
      <c r="F4784" s="14" t="s">
        <v>115</v>
      </c>
      <c r="G4784" s="26">
        <v>43287</v>
      </c>
      <c r="H4784" s="14">
        <v>2018</v>
      </c>
      <c r="I4784" s="14" t="s">
        <v>361</v>
      </c>
      <c r="J4784" s="14" t="s">
        <v>760</v>
      </c>
      <c r="K4784" s="14" t="s">
        <v>861</v>
      </c>
      <c r="L4784" s="14" t="s">
        <v>22304</v>
      </c>
      <c r="M4784" s="14">
        <f t="shared" si="592"/>
        <v>2018</v>
      </c>
      <c r="N4784" s="14">
        <f t="shared" si="593"/>
        <v>7</v>
      </c>
      <c r="O4784" s="14" t="str">
        <f>IFERROR(VLOOKUP(I4784,Lists!$F$2:$G$16,2,FALSE()),"Not Rated")</f>
        <v>Teens</v>
      </c>
      <c r="P4784" s="14">
        <f t="shared" si="594"/>
        <v>83</v>
      </c>
      <c r="Q4784" s="14" t="str">
        <f t="shared" si="595"/>
        <v>United States</v>
      </c>
      <c r="R4784" s="14" t="str">
        <f t="shared" si="596"/>
        <v>|United States|</v>
      </c>
      <c r="S4784" s="14" t="str">
        <f t="shared" si="597"/>
        <v>|Action &amp; Adventure|Comedies|Dramas|</v>
      </c>
      <c r="T4784" s="14" t="str">
        <f t="shared" si="598"/>
        <v>|Jody Hill|</v>
      </c>
      <c r="U4784" s="14" t="str">
        <f t="shared" si="599"/>
        <v>|Josh Brolin|Danny McBride|Montana Jordan|Scoot McNairy|Carrie Coon|</v>
      </c>
    </row>
    <row r="4785" spans="1:21">
      <c r="A4785" s="14" t="s">
        <v>22305</v>
      </c>
      <c r="B4785" s="14" t="s">
        <v>48</v>
      </c>
      <c r="C4785" s="14" t="s">
        <v>22306</v>
      </c>
      <c r="D4785" s="14" t="s">
        <v>22307</v>
      </c>
      <c r="E4785" s="14" t="s">
        <v>22308</v>
      </c>
      <c r="F4785" s="14" t="s">
        <v>122</v>
      </c>
      <c r="G4785" s="26">
        <v>43287</v>
      </c>
      <c r="H4785" s="14">
        <v>2018</v>
      </c>
      <c r="I4785" s="14" t="s">
        <v>360</v>
      </c>
      <c r="J4785" s="14" t="s">
        <v>604</v>
      </c>
      <c r="K4785" s="14" t="s">
        <v>444</v>
      </c>
      <c r="L4785" s="14" t="s">
        <v>22309</v>
      </c>
      <c r="M4785" s="14">
        <f t="shared" si="592"/>
        <v>2018</v>
      </c>
      <c r="N4785" s="14">
        <f t="shared" si="593"/>
        <v>7</v>
      </c>
      <c r="O4785" s="14" t="str">
        <f>IFERROR(VLOOKUP(I4785,Lists!$F$2:$G$16,2,FALSE()),"Not Rated")</f>
        <v>Adults</v>
      </c>
      <c r="P4785" s="14">
        <f t="shared" si="594"/>
        <v>110</v>
      </c>
      <c r="Q4785" s="14" t="str">
        <f t="shared" si="595"/>
        <v>Spain</v>
      </c>
      <c r="R4785" s="14" t="str">
        <f t="shared" si="596"/>
        <v>|Spain|</v>
      </c>
      <c r="S4785" s="14" t="str">
        <f t="shared" si="597"/>
        <v>|Dramas|Independent Movies|International Movies|</v>
      </c>
      <c r="T4785" s="14" t="str">
        <f t="shared" si="598"/>
        <v>|Samu Fuentes|</v>
      </c>
      <c r="U4785" s="14" t="str">
        <f t="shared" si="599"/>
        <v>|Mario Casas|Irene Escolar|Ruth Díaz|</v>
      </c>
    </row>
    <row r="4786" spans="1:21">
      <c r="A4786" s="14" t="s">
        <v>22310</v>
      </c>
      <c r="B4786" s="14" t="s">
        <v>48</v>
      </c>
      <c r="C4786" s="14" t="s">
        <v>22311</v>
      </c>
      <c r="D4786" s="14" t="s">
        <v>22312</v>
      </c>
      <c r="E4786" s="14" t="s">
        <v>22313</v>
      </c>
      <c r="F4786" s="14" t="s">
        <v>22314</v>
      </c>
      <c r="G4786" s="26">
        <v>43287</v>
      </c>
      <c r="H4786" s="14">
        <v>2018</v>
      </c>
      <c r="I4786" s="14" t="s">
        <v>362</v>
      </c>
      <c r="J4786" s="14" t="s">
        <v>708</v>
      </c>
      <c r="K4786" s="14" t="s">
        <v>982</v>
      </c>
      <c r="L4786" s="14" t="s">
        <v>22315</v>
      </c>
      <c r="M4786" s="14">
        <f t="shared" si="592"/>
        <v>2018</v>
      </c>
      <c r="N4786" s="14">
        <f t="shared" si="593"/>
        <v>7</v>
      </c>
      <c r="O4786" s="14" t="str">
        <f>IFERROR(VLOOKUP(I4786,Lists!$F$2:$G$16,2,FALSE()),"Not Rated")</f>
        <v>Older Kids</v>
      </c>
      <c r="P4786" s="14">
        <f t="shared" si="594"/>
        <v>88</v>
      </c>
      <c r="Q4786" s="14" t="str">
        <f t="shared" si="595"/>
        <v>France</v>
      </c>
      <c r="R4786" s="14" t="str">
        <f t="shared" si="596"/>
        <v>|France|Luxembourg|United States|</v>
      </c>
      <c r="S4786" s="14" t="str">
        <f t="shared" si="597"/>
        <v>|Children &amp; Family Movies|Dramas|</v>
      </c>
      <c r="T4786" s="14" t="str">
        <f t="shared" si="598"/>
        <v>|Alexandre Espigares|</v>
      </c>
      <c r="U4786" s="14" t="str">
        <f t="shared" si="599"/>
        <v>|Nick Offerman|Rashida Jones|Paul Giamatti|Eddie Spears|David Boat|Sean Kenin|Raquel Antonia|Daniel Hagen|Stephen Kramer Glickman|William Calvert|Jason Grasl|Armando Riesco|</v>
      </c>
    </row>
    <row r="4787" spans="1:21">
      <c r="A4787" s="14" t="s">
        <v>22316</v>
      </c>
      <c r="B4787" s="14" t="s">
        <v>48</v>
      </c>
      <c r="C4787" s="14" t="s">
        <v>22317</v>
      </c>
      <c r="D4787" s="14" t="s">
        <v>20883</v>
      </c>
      <c r="E4787" s="14" t="s">
        <v>20884</v>
      </c>
      <c r="F4787" s="14" t="s">
        <v>115</v>
      </c>
      <c r="G4787" s="26">
        <v>43285</v>
      </c>
      <c r="H4787" s="14">
        <v>2013</v>
      </c>
      <c r="I4787" s="14" t="s">
        <v>360</v>
      </c>
      <c r="J4787" s="14" t="s">
        <v>4073</v>
      </c>
      <c r="K4787" s="14" t="s">
        <v>261</v>
      </c>
      <c r="L4787" s="14" t="s">
        <v>22318</v>
      </c>
      <c r="M4787" s="14">
        <f t="shared" si="592"/>
        <v>2018</v>
      </c>
      <c r="N4787" s="14">
        <f t="shared" si="593"/>
        <v>7</v>
      </c>
      <c r="O4787" s="14" t="str">
        <f>IFERROR(VLOOKUP(I4787,Lists!$F$2:$G$16,2,FALSE()),"Not Rated")</f>
        <v>Adults</v>
      </c>
      <c r="P4787" s="14">
        <f t="shared" si="594"/>
        <v>77</v>
      </c>
      <c r="Q4787" s="14" t="str">
        <f t="shared" si="595"/>
        <v>United States</v>
      </c>
      <c r="R4787" s="14" t="str">
        <f t="shared" si="596"/>
        <v>|United States|</v>
      </c>
      <c r="S4787" s="14" t="str">
        <f t="shared" si="597"/>
        <v>|Stand-Up Comedy|</v>
      </c>
      <c r="T4787" s="14" t="str">
        <f t="shared" si="598"/>
        <v>|Kevin Layne|</v>
      </c>
      <c r="U4787" s="14" t="str">
        <f t="shared" si="599"/>
        <v>|Sommore|</v>
      </c>
    </row>
    <row r="4788" spans="1:21">
      <c r="A4788" s="14" t="s">
        <v>22319</v>
      </c>
      <c r="B4788" s="14" t="s">
        <v>48</v>
      </c>
      <c r="C4788" s="14" t="s">
        <v>22320</v>
      </c>
      <c r="D4788" s="14" t="s">
        <v>22321</v>
      </c>
      <c r="E4788" s="14" t="s">
        <v>10212</v>
      </c>
      <c r="F4788" s="14" t="s">
        <v>115</v>
      </c>
      <c r="G4788" s="26">
        <v>43284</v>
      </c>
      <c r="H4788" s="14">
        <v>2012</v>
      </c>
      <c r="I4788" s="14" t="s">
        <v>360</v>
      </c>
      <c r="J4788" s="14" t="s">
        <v>4182</v>
      </c>
      <c r="K4788" s="14" t="s">
        <v>261</v>
      </c>
      <c r="L4788" s="14" t="s">
        <v>22322</v>
      </c>
      <c r="M4788" s="14">
        <f t="shared" si="592"/>
        <v>2018</v>
      </c>
      <c r="N4788" s="14">
        <f t="shared" si="593"/>
        <v>7</v>
      </c>
      <c r="O4788" s="14" t="str">
        <f>IFERROR(VLOOKUP(I4788,Lists!$F$2:$G$16,2,FALSE()),"Not Rated")</f>
        <v>Adults</v>
      </c>
      <c r="P4788" s="14">
        <f t="shared" si="594"/>
        <v>58</v>
      </c>
      <c r="Q4788" s="14" t="str">
        <f t="shared" si="595"/>
        <v>United States</v>
      </c>
      <c r="R4788" s="14" t="str">
        <f t="shared" si="596"/>
        <v>|United States|</v>
      </c>
      <c r="S4788" s="14" t="str">
        <f t="shared" si="597"/>
        <v>|Stand-Up Comedy|</v>
      </c>
      <c r="T4788" s="14" t="str">
        <f t="shared" si="598"/>
        <v>|Scott L. Montoya|</v>
      </c>
      <c r="U4788" s="14" t="str">
        <f t="shared" si="599"/>
        <v>|Felipe Esparza|</v>
      </c>
    </row>
    <row r="4789" spans="1:21">
      <c r="A4789" s="14" t="s">
        <v>22323</v>
      </c>
      <c r="B4789" s="14" t="s">
        <v>48</v>
      </c>
      <c r="C4789" s="14" t="s">
        <v>22324</v>
      </c>
      <c r="D4789" s="14" t="s">
        <v>22321</v>
      </c>
      <c r="E4789" s="14" t="s">
        <v>22325</v>
      </c>
      <c r="F4789" s="14" t="s">
        <v>115</v>
      </c>
      <c r="G4789" s="26">
        <v>43284</v>
      </c>
      <c r="H4789" s="14">
        <v>2012</v>
      </c>
      <c r="I4789" s="14" t="s">
        <v>360</v>
      </c>
      <c r="J4789" s="14" t="s">
        <v>1973</v>
      </c>
      <c r="K4789" s="14" t="s">
        <v>261</v>
      </c>
      <c r="L4789" s="14" t="s">
        <v>22326</v>
      </c>
      <c r="M4789" s="14">
        <f t="shared" si="592"/>
        <v>2018</v>
      </c>
      <c r="N4789" s="14">
        <f t="shared" si="593"/>
        <v>7</v>
      </c>
      <c r="O4789" s="14" t="str">
        <f>IFERROR(VLOOKUP(I4789,Lists!$F$2:$G$16,2,FALSE()),"Not Rated")</f>
        <v>Adults</v>
      </c>
      <c r="P4789" s="14">
        <f t="shared" si="594"/>
        <v>69</v>
      </c>
      <c r="Q4789" s="14" t="str">
        <f t="shared" si="595"/>
        <v>United States</v>
      </c>
      <c r="R4789" s="14" t="str">
        <f t="shared" si="596"/>
        <v>|United States|</v>
      </c>
      <c r="S4789" s="14" t="str">
        <f t="shared" si="597"/>
        <v>|Stand-Up Comedy|</v>
      </c>
      <c r="T4789" s="14" t="str">
        <f t="shared" si="598"/>
        <v>|Scott L. Montoya|</v>
      </c>
      <c r="U4789" s="14" t="str">
        <f t="shared" si="599"/>
        <v>|Joan Rivers|</v>
      </c>
    </row>
    <row r="4790" spans="1:21">
      <c r="A4790" s="14" t="s">
        <v>22327</v>
      </c>
      <c r="B4790" s="14" t="s">
        <v>48</v>
      </c>
      <c r="C4790" s="14" t="s">
        <v>22328</v>
      </c>
      <c r="D4790" s="14" t="s">
        <v>289</v>
      </c>
      <c r="E4790" s="14" t="s">
        <v>22329</v>
      </c>
      <c r="F4790" s="14" t="s">
        <v>115</v>
      </c>
      <c r="G4790" s="26">
        <v>43284</v>
      </c>
      <c r="H4790" s="14">
        <v>2012</v>
      </c>
      <c r="I4790" s="14" t="s">
        <v>360</v>
      </c>
      <c r="J4790" s="14" t="s">
        <v>535</v>
      </c>
      <c r="K4790" s="14" t="s">
        <v>261</v>
      </c>
      <c r="L4790" s="14" t="s">
        <v>22330</v>
      </c>
      <c r="M4790" s="14">
        <f t="shared" si="592"/>
        <v>2018</v>
      </c>
      <c r="N4790" s="14">
        <f t="shared" si="593"/>
        <v>7</v>
      </c>
      <c r="O4790" s="14" t="str">
        <f>IFERROR(VLOOKUP(I4790,Lists!$F$2:$G$16,2,FALSE()),"Not Rated")</f>
        <v>Adults</v>
      </c>
      <c r="P4790" s="14">
        <f t="shared" si="594"/>
        <v>61</v>
      </c>
      <c r="Q4790" s="14" t="str">
        <f t="shared" si="595"/>
        <v>United States</v>
      </c>
      <c r="R4790" s="14" t="str">
        <f t="shared" si="596"/>
        <v>|United States|</v>
      </c>
      <c r="S4790" s="14" t="str">
        <f t="shared" si="597"/>
        <v>|Stand-Up Comedy|</v>
      </c>
      <c r="T4790" s="14" t="str">
        <f t="shared" si="598"/>
        <v>|Marcus Raboy|</v>
      </c>
      <c r="U4790" s="14" t="str">
        <f t="shared" si="599"/>
        <v>|Katt Williams|</v>
      </c>
    </row>
    <row r="4791" spans="1:21">
      <c r="A4791" s="14" t="s">
        <v>22331</v>
      </c>
      <c r="B4791" s="14" t="s">
        <v>48</v>
      </c>
      <c r="C4791" s="14" t="s">
        <v>22332</v>
      </c>
      <c r="D4791" s="14" t="s">
        <v>22333</v>
      </c>
      <c r="E4791" s="14" t="s">
        <v>22334</v>
      </c>
      <c r="F4791" s="14" t="s">
        <v>22335</v>
      </c>
      <c r="G4791" s="26">
        <v>43283</v>
      </c>
      <c r="H4791" s="14">
        <v>2018</v>
      </c>
      <c r="I4791" s="14" t="s">
        <v>361</v>
      </c>
      <c r="J4791" s="14" t="s">
        <v>708</v>
      </c>
      <c r="K4791" s="14" t="s">
        <v>834</v>
      </c>
      <c r="L4791" s="14" t="s">
        <v>22336</v>
      </c>
      <c r="M4791" s="14">
        <f t="shared" si="592"/>
        <v>2018</v>
      </c>
      <c r="N4791" s="14">
        <f t="shared" si="593"/>
        <v>7</v>
      </c>
      <c r="O4791" s="14" t="str">
        <f>IFERROR(VLOOKUP(I4791,Lists!$F$2:$G$16,2,FALSE()),"Not Rated")</f>
        <v>Teens</v>
      </c>
      <c r="P4791" s="14">
        <f t="shared" si="594"/>
        <v>88</v>
      </c>
      <c r="Q4791" s="14" t="str">
        <f t="shared" si="595"/>
        <v>China</v>
      </c>
      <c r="R4791" s="14" t="str">
        <f t="shared" si="596"/>
        <v>|China|United States|Australia|</v>
      </c>
      <c r="S4791" s="14" t="str">
        <f t="shared" si="597"/>
        <v>|Comedies|Dramas|International Movies|</v>
      </c>
      <c r="T4791" s="14" t="str">
        <f t="shared" si="598"/>
        <v>|Sam Voutas|</v>
      </c>
      <c r="U4791" s="14" t="str">
        <f t="shared" si="599"/>
        <v>|Zhao Jun|Wang Naixun|Han Qing|Si Chao|Geng Bowen|Yi Long|</v>
      </c>
    </row>
    <row r="4792" spans="1:21">
      <c r="A4792" s="14" t="s">
        <v>22337</v>
      </c>
      <c r="B4792" s="14" t="s">
        <v>48</v>
      </c>
      <c r="C4792" s="14" t="s">
        <v>22338</v>
      </c>
      <c r="D4792" s="14" t="s">
        <v>22339</v>
      </c>
      <c r="E4792" s="14" t="s">
        <v>22340</v>
      </c>
      <c r="F4792" s="14" t="s">
        <v>116</v>
      </c>
      <c r="G4792" s="26">
        <v>43282</v>
      </c>
      <c r="H4792" s="14">
        <v>2006</v>
      </c>
      <c r="I4792" s="14" t="s">
        <v>361</v>
      </c>
      <c r="J4792" s="14" t="s">
        <v>682</v>
      </c>
      <c r="K4792" s="14" t="s">
        <v>834</v>
      </c>
      <c r="L4792" s="14" t="s">
        <v>22341</v>
      </c>
      <c r="M4792" s="14">
        <f t="shared" si="592"/>
        <v>2018</v>
      </c>
      <c r="N4792" s="14">
        <f t="shared" si="593"/>
        <v>7</v>
      </c>
      <c r="O4792" s="14" t="str">
        <f>IFERROR(VLOOKUP(I4792,Lists!$F$2:$G$16,2,FALSE()),"Not Rated")</f>
        <v>Teens</v>
      </c>
      <c r="P4792" s="14">
        <f t="shared" si="594"/>
        <v>122</v>
      </c>
      <c r="Q4792" s="14" t="str">
        <f t="shared" si="595"/>
        <v>India</v>
      </c>
      <c r="R4792" s="14" t="str">
        <f t="shared" si="596"/>
        <v>|India|</v>
      </c>
      <c r="S4792" s="14" t="str">
        <f t="shared" si="597"/>
        <v>|Comedies|Dramas|International Movies|</v>
      </c>
      <c r="T4792" s="14" t="str">
        <f t="shared" si="598"/>
        <v>|Raj Kaushal|</v>
      </c>
      <c r="U4792" s="14" t="str">
        <f t="shared" si="599"/>
        <v>|Sanjay Dutt|Arshad Warsi|Minissha Lamba|Raghuvir Yadav|Anusha Dhandekar|Gulshan Grover|Ravi Baswani|</v>
      </c>
    </row>
    <row r="4793" spans="1:21">
      <c r="A4793" s="14" t="s">
        <v>22342</v>
      </c>
      <c r="B4793" s="14" t="s">
        <v>48</v>
      </c>
      <c r="C4793" s="14" t="s">
        <v>22343</v>
      </c>
      <c r="D4793" s="14" t="s">
        <v>22344</v>
      </c>
      <c r="E4793" s="14" t="s">
        <v>4463</v>
      </c>
      <c r="F4793" s="14" t="s">
        <v>115</v>
      </c>
      <c r="G4793" s="26">
        <v>43282</v>
      </c>
      <c r="H4793" s="14">
        <v>2013</v>
      </c>
      <c r="I4793" s="14" t="s">
        <v>360</v>
      </c>
      <c r="J4793" s="14" t="s">
        <v>4137</v>
      </c>
      <c r="K4793" s="14" t="s">
        <v>261</v>
      </c>
      <c r="L4793" s="14" t="s">
        <v>22345</v>
      </c>
      <c r="M4793" s="14">
        <f t="shared" si="592"/>
        <v>2018</v>
      </c>
      <c r="N4793" s="14">
        <f t="shared" si="593"/>
        <v>7</v>
      </c>
      <c r="O4793" s="14" t="str">
        <f>IFERROR(VLOOKUP(I4793,Lists!$F$2:$G$16,2,FALSE()),"Not Rated")</f>
        <v>Adults</v>
      </c>
      <c r="P4793" s="14">
        <f t="shared" si="594"/>
        <v>60</v>
      </c>
      <c r="Q4793" s="14" t="str">
        <f t="shared" si="595"/>
        <v>United States</v>
      </c>
      <c r="R4793" s="14" t="str">
        <f t="shared" si="596"/>
        <v>|United States|</v>
      </c>
      <c r="S4793" s="14" t="str">
        <f t="shared" si="597"/>
        <v>|Stand-Up Comedy|</v>
      </c>
      <c r="T4793" s="14" t="str">
        <f t="shared" si="598"/>
        <v>|Bo Burnham|Christopher Storer|</v>
      </c>
      <c r="U4793" s="14" t="str">
        <f t="shared" si="599"/>
        <v>|Bo Burnham|</v>
      </c>
    </row>
    <row r="4794" spans="1:21">
      <c r="A4794" s="14" t="s">
        <v>22346</v>
      </c>
      <c r="B4794" s="14" t="s">
        <v>48</v>
      </c>
      <c r="C4794" s="14" t="s">
        <v>22347</v>
      </c>
      <c r="D4794" s="14" t="s">
        <v>21418</v>
      </c>
      <c r="E4794" s="14" t="s">
        <v>22348</v>
      </c>
      <c r="F4794" s="14" t="s">
        <v>116</v>
      </c>
      <c r="G4794" s="26">
        <v>43282</v>
      </c>
      <c r="H4794" s="14">
        <v>2003</v>
      </c>
      <c r="I4794" s="14" t="s">
        <v>361</v>
      </c>
      <c r="J4794" s="14" t="s">
        <v>541</v>
      </c>
      <c r="K4794" s="14" t="s">
        <v>910</v>
      </c>
      <c r="L4794" s="14" t="s">
        <v>22349</v>
      </c>
      <c r="M4794" s="14">
        <f t="shared" si="592"/>
        <v>2018</v>
      </c>
      <c r="N4794" s="14">
        <f t="shared" si="593"/>
        <v>7</v>
      </c>
      <c r="O4794" s="14" t="str">
        <f>IFERROR(VLOOKUP(I4794,Lists!$F$2:$G$16,2,FALSE()),"Not Rated")</f>
        <v>Teens</v>
      </c>
      <c r="P4794" s="14">
        <f t="shared" si="594"/>
        <v>166</v>
      </c>
      <c r="Q4794" s="14" t="str">
        <f t="shared" si="595"/>
        <v>India</v>
      </c>
      <c r="R4794" s="14" t="str">
        <f t="shared" si="596"/>
        <v>|India|</v>
      </c>
      <c r="S4794" s="14" t="str">
        <f t="shared" si="597"/>
        <v>|Dramas|International Movies|Romantic Movies|</v>
      </c>
      <c r="T4794" s="14" t="str">
        <f t="shared" si="598"/>
        <v>|Aziz Mirza|</v>
      </c>
      <c r="U4794" s="14" t="str">
        <f t="shared" si="599"/>
        <v>|Shah Rukh Khan|Rani Mukerji|Jas Arora|Satish Shah|Rajiv Verma|Lillete Dubey|Jayshree T.|Johny Lever|</v>
      </c>
    </row>
    <row r="4795" spans="1:21">
      <c r="A4795" s="14" t="s">
        <v>22350</v>
      </c>
      <c r="B4795" s="14" t="s">
        <v>48</v>
      </c>
      <c r="C4795" s="14" t="s">
        <v>22351</v>
      </c>
      <c r="D4795" s="14" t="s">
        <v>22352</v>
      </c>
      <c r="E4795" s="14" t="s">
        <v>22353</v>
      </c>
      <c r="F4795" s="14" t="s">
        <v>116</v>
      </c>
      <c r="G4795" s="26">
        <v>43282</v>
      </c>
      <c r="H4795" s="14">
        <v>2013</v>
      </c>
      <c r="I4795" s="14" t="s">
        <v>361</v>
      </c>
      <c r="J4795" s="14" t="s">
        <v>1386</v>
      </c>
      <c r="K4795" s="14" t="s">
        <v>834</v>
      </c>
      <c r="L4795" s="14" t="s">
        <v>22354</v>
      </c>
      <c r="M4795" s="14">
        <f t="shared" si="592"/>
        <v>2018</v>
      </c>
      <c r="N4795" s="14">
        <f t="shared" si="593"/>
        <v>7</v>
      </c>
      <c r="O4795" s="14" t="str">
        <f>IFERROR(VLOOKUP(I4795,Lists!$F$2:$G$16,2,FALSE()),"Not Rated")</f>
        <v>Teens</v>
      </c>
      <c r="P4795" s="14">
        <f t="shared" si="594"/>
        <v>107</v>
      </c>
      <c r="Q4795" s="14" t="str">
        <f t="shared" si="595"/>
        <v>India</v>
      </c>
      <c r="R4795" s="14" t="str">
        <f t="shared" si="596"/>
        <v>|India|</v>
      </c>
      <c r="S4795" s="14" t="str">
        <f t="shared" si="597"/>
        <v>|Comedies|Dramas|International Movies|</v>
      </c>
      <c r="T4795" s="14" t="str">
        <f t="shared" si="598"/>
        <v>|K.C. Bokadia|</v>
      </c>
      <c r="U4795" s="14" t="str">
        <f t="shared" si="599"/>
        <v>|Govinda|Priyanka Chopra|Kader Khan|Prem Chopra|Shakti Kapoor|Sharat Saxena|Himani Shivpuri|Johnny Lever|</v>
      </c>
    </row>
    <row r="4796" spans="1:21">
      <c r="A4796" s="14" t="s">
        <v>22355</v>
      </c>
      <c r="B4796" s="14" t="s">
        <v>48</v>
      </c>
      <c r="C4796" s="14" t="s">
        <v>22356</v>
      </c>
      <c r="D4796" s="14" t="s">
        <v>6305</v>
      </c>
      <c r="E4796" s="14" t="s">
        <v>22357</v>
      </c>
      <c r="F4796" s="14" t="s">
        <v>115</v>
      </c>
      <c r="G4796" s="26">
        <v>43282</v>
      </c>
      <c r="H4796" s="14">
        <v>2018</v>
      </c>
      <c r="I4796" s="14" t="s">
        <v>360</v>
      </c>
      <c r="J4796" s="14" t="s">
        <v>507</v>
      </c>
      <c r="K4796" s="14" t="s">
        <v>4213</v>
      </c>
      <c r="L4796" s="14" t="s">
        <v>22358</v>
      </c>
      <c r="M4796" s="14">
        <f t="shared" si="592"/>
        <v>2018</v>
      </c>
      <c r="N4796" s="14">
        <f t="shared" si="593"/>
        <v>7</v>
      </c>
      <c r="O4796" s="14" t="str">
        <f>IFERROR(VLOOKUP(I4796,Lists!$F$2:$G$16,2,FALSE()),"Not Rated")</f>
        <v>Adults</v>
      </c>
      <c r="P4796" s="14">
        <f t="shared" si="594"/>
        <v>94</v>
      </c>
      <c r="Q4796" s="14" t="str">
        <f t="shared" si="595"/>
        <v>United States</v>
      </c>
      <c r="R4796" s="14" t="str">
        <f t="shared" si="596"/>
        <v>|United States|</v>
      </c>
      <c r="S4796" s="14" t="str">
        <f t="shared" si="597"/>
        <v>|Dramas|Independent Movies|LGBTQ Movies|</v>
      </c>
      <c r="T4796" s="14" t="str">
        <f t="shared" si="598"/>
        <v>|Miguel Arteta|</v>
      </c>
      <c r="U4796" s="14" t="str">
        <f t="shared" si="599"/>
        <v>|Alia Shawkat|Laia Costa|Mae Whitman|Hong Chau|Kate Berlant|Lindsay Burdge|Kumail Nanjiani|Mark Duplass|Jay Duplass|Jenny O'Hara|</v>
      </c>
    </row>
    <row r="4797" spans="1:21">
      <c r="A4797" s="14" t="s">
        <v>22359</v>
      </c>
      <c r="B4797" s="14" t="s">
        <v>48</v>
      </c>
      <c r="C4797" s="14" t="s">
        <v>22360</v>
      </c>
      <c r="D4797" s="14" t="s">
        <v>20568</v>
      </c>
      <c r="E4797" s="14" t="s">
        <v>22361</v>
      </c>
      <c r="F4797" s="14" t="s">
        <v>116</v>
      </c>
      <c r="G4797" s="26">
        <v>43282</v>
      </c>
      <c r="H4797" s="14">
        <v>2010</v>
      </c>
      <c r="I4797" s="14" t="s">
        <v>362</v>
      </c>
      <c r="J4797" s="14" t="s">
        <v>872</v>
      </c>
      <c r="K4797" s="14" t="s">
        <v>2179</v>
      </c>
      <c r="L4797" s="14" t="s">
        <v>22362</v>
      </c>
      <c r="M4797" s="14">
        <f t="shared" si="592"/>
        <v>2018</v>
      </c>
      <c r="N4797" s="14">
        <f t="shared" si="593"/>
        <v>7</v>
      </c>
      <c r="O4797" s="14" t="str">
        <f>IFERROR(VLOOKUP(I4797,Lists!$F$2:$G$16,2,FALSE()),"Not Rated")</f>
        <v>Older Kids</v>
      </c>
      <c r="P4797" s="14">
        <f t="shared" si="594"/>
        <v>87</v>
      </c>
      <c r="Q4797" s="14" t="str">
        <f t="shared" si="595"/>
        <v>India</v>
      </c>
      <c r="R4797" s="14" t="str">
        <f t="shared" si="596"/>
        <v>|India|</v>
      </c>
      <c r="S4797" s="14" t="str">
        <f t="shared" si="597"/>
        <v>|Children &amp; Family Movies|Comedies|Dramas|</v>
      </c>
      <c r="T4797" s="14" t="str">
        <f t="shared" si="598"/>
        <v>|Nila Madhab Panda|</v>
      </c>
      <c r="U4797" s="14" t="str">
        <f t="shared" si="599"/>
        <v>|Gulshan Grover|Harsh Mayar|Pitobash|Hussan Saad|Beatrice Ordeix|Sanjay Chauhan|</v>
      </c>
    </row>
    <row r="4798" spans="1:21">
      <c r="A4798" s="14" t="s">
        <v>22363</v>
      </c>
      <c r="B4798" s="14" t="s">
        <v>48</v>
      </c>
      <c r="C4798" s="14" t="s">
        <v>22364</v>
      </c>
      <c r="D4798" s="14" t="s">
        <v>22365</v>
      </c>
      <c r="E4798" s="14" t="s">
        <v>22366</v>
      </c>
      <c r="F4798" s="14" t="s">
        <v>116</v>
      </c>
      <c r="G4798" s="26">
        <v>43282</v>
      </c>
      <c r="H4798" s="14">
        <v>2018</v>
      </c>
      <c r="I4798" s="14" t="s">
        <v>361</v>
      </c>
      <c r="J4798" s="14" t="s">
        <v>900</v>
      </c>
      <c r="K4798" s="14" t="s">
        <v>605</v>
      </c>
      <c r="L4798" s="14" t="s">
        <v>22367</v>
      </c>
      <c r="M4798" s="14">
        <f t="shared" si="592"/>
        <v>2018</v>
      </c>
      <c r="N4798" s="14">
        <f t="shared" si="593"/>
        <v>7</v>
      </c>
      <c r="O4798" s="14" t="str">
        <f>IFERROR(VLOOKUP(I4798,Lists!$F$2:$G$16,2,FALSE()),"Not Rated")</f>
        <v>Teens</v>
      </c>
      <c r="P4798" s="14">
        <f t="shared" si="594"/>
        <v>92</v>
      </c>
      <c r="Q4798" s="14" t="str">
        <f t="shared" si="595"/>
        <v>India</v>
      </c>
      <c r="R4798" s="14" t="str">
        <f t="shared" si="596"/>
        <v>|India|</v>
      </c>
      <c r="S4798" s="14" t="str">
        <f t="shared" si="597"/>
        <v>|Dramas|International Movies|Thrillers|</v>
      </c>
      <c r="T4798" s="14" t="str">
        <f t="shared" si="598"/>
        <v>|Samir Soni|</v>
      </c>
      <c r="U4798" s="14" t="str">
        <f t="shared" si="599"/>
        <v>|Sanjay Suri|Nora Fatehi|Zenia Starr|Suparna Krishna|Elena Kazan|</v>
      </c>
    </row>
    <row r="4799" spans="1:21">
      <c r="A4799" s="14" t="s">
        <v>22368</v>
      </c>
      <c r="B4799" s="14" t="s">
        <v>48</v>
      </c>
      <c r="C4799" s="14" t="s">
        <v>22369</v>
      </c>
      <c r="D4799" s="14" t="s">
        <v>12379</v>
      </c>
      <c r="E4799" s="14" t="s">
        <v>22370</v>
      </c>
      <c r="F4799" s="14" t="s">
        <v>116</v>
      </c>
      <c r="G4799" s="26">
        <v>43282</v>
      </c>
      <c r="H4799" s="14">
        <v>2007</v>
      </c>
      <c r="I4799" s="14" t="s">
        <v>361</v>
      </c>
      <c r="J4799" s="14" t="s">
        <v>2213</v>
      </c>
      <c r="K4799" s="14" t="s">
        <v>834</v>
      </c>
      <c r="L4799" s="14" t="s">
        <v>22371</v>
      </c>
      <c r="M4799" s="14">
        <f t="shared" si="592"/>
        <v>2018</v>
      </c>
      <c r="N4799" s="14">
        <f t="shared" si="593"/>
        <v>7</v>
      </c>
      <c r="O4799" s="14" t="str">
        <f>IFERROR(VLOOKUP(I4799,Lists!$F$2:$G$16,2,FALSE()),"Not Rated")</f>
        <v>Teens</v>
      </c>
      <c r="P4799" s="14">
        <f t="shared" si="594"/>
        <v>130</v>
      </c>
      <c r="Q4799" s="14" t="str">
        <f t="shared" si="595"/>
        <v>India</v>
      </c>
      <c r="R4799" s="14" t="str">
        <f t="shared" si="596"/>
        <v>|India|</v>
      </c>
      <c r="S4799" s="14" t="str">
        <f t="shared" si="597"/>
        <v>|Comedies|Dramas|International Movies|</v>
      </c>
      <c r="T4799" s="14" t="str">
        <f t="shared" si="598"/>
        <v>|Vipul Amrutlal Shah|</v>
      </c>
      <c r="U4799" s="14" t="str">
        <f t="shared" si="599"/>
        <v>|Akshay Kumar|Katrina Kaif|Rishi Kapoor|Upen Patel|Javed Sheikh|Nina Wadia|Clive Standen|Tiffany Mulheron|</v>
      </c>
    </row>
    <row r="4800" spans="1:21">
      <c r="A4800" s="14" t="s">
        <v>22372</v>
      </c>
      <c r="B4800" s="14" t="s">
        <v>49</v>
      </c>
      <c r="C4800" s="14" t="s">
        <v>22373</v>
      </c>
      <c r="D4800" s="14" t="s">
        <v>117</v>
      </c>
      <c r="E4800" s="14" t="s">
        <v>22374</v>
      </c>
      <c r="F4800" s="14" t="s">
        <v>115</v>
      </c>
      <c r="G4800" s="26">
        <v>43282</v>
      </c>
      <c r="H4800" s="14">
        <v>2017</v>
      </c>
      <c r="I4800" s="14" t="s">
        <v>361</v>
      </c>
      <c r="J4800" s="14" t="s">
        <v>11821</v>
      </c>
      <c r="K4800" s="14" t="s">
        <v>1591</v>
      </c>
      <c r="L4800" s="14" t="s">
        <v>22375</v>
      </c>
      <c r="M4800" s="14">
        <f t="shared" si="592"/>
        <v>2018</v>
      </c>
      <c r="N4800" s="14">
        <f t="shared" si="593"/>
        <v>7</v>
      </c>
      <c r="O4800" s="14" t="str">
        <f>IFERROR(VLOOKUP(I4800,Lists!$F$2:$G$16,2,FALSE()),"Not Rated")</f>
        <v>Teens</v>
      </c>
      <c r="P4800" s="14">
        <f t="shared" si="594"/>
        <v>15</v>
      </c>
      <c r="Q4800" s="14" t="str">
        <f t="shared" si="595"/>
        <v>United States</v>
      </c>
      <c r="R4800" s="14" t="str">
        <f t="shared" si="596"/>
        <v>|United States|</v>
      </c>
      <c r="S4800" s="14" t="str">
        <f t="shared" si="597"/>
        <v>|Crime TV Shows|TV Dramas|TV Mysteries|</v>
      </c>
      <c r="T4800" s="14" t="str">
        <f t="shared" si="598"/>
        <v>|Unknown|</v>
      </c>
      <c r="U4800" s="14" t="str">
        <f t="shared" si="599"/>
        <v>|Mark Harmon|Michael Weatherly|Pauley Perrette|David McCallum|Sean Murray|Cote de Pablo|Brian Dietzen|Rocky Carroll|Lauren Holly|Sasha Alexander|Joe Spano|Alan Dale|Emily Wickersham|Pancho Demmings|</v>
      </c>
    </row>
    <row r="4801" spans="1:21">
      <c r="A4801" s="14" t="s">
        <v>22376</v>
      </c>
      <c r="B4801" s="14" t="s">
        <v>48</v>
      </c>
      <c r="C4801" s="14" t="s">
        <v>22377</v>
      </c>
      <c r="D4801" s="14" t="s">
        <v>22378</v>
      </c>
      <c r="E4801" s="14" t="s">
        <v>22379</v>
      </c>
      <c r="F4801" s="14" t="s">
        <v>125</v>
      </c>
      <c r="G4801" s="26">
        <v>43282</v>
      </c>
      <c r="H4801" s="14">
        <v>2015</v>
      </c>
      <c r="I4801" s="14" t="s">
        <v>361</v>
      </c>
      <c r="J4801" s="14" t="s">
        <v>708</v>
      </c>
      <c r="K4801" s="14" t="s">
        <v>1537</v>
      </c>
      <c r="L4801" s="14" t="s">
        <v>22380</v>
      </c>
      <c r="M4801" s="14">
        <f t="shared" si="592"/>
        <v>2018</v>
      </c>
      <c r="N4801" s="14">
        <f t="shared" si="593"/>
        <v>7</v>
      </c>
      <c r="O4801" s="14" t="str">
        <f>IFERROR(VLOOKUP(I4801,Lists!$F$2:$G$16,2,FALSE()),"Not Rated")</f>
        <v>Teens</v>
      </c>
      <c r="P4801" s="14">
        <f t="shared" si="594"/>
        <v>88</v>
      </c>
      <c r="Q4801" s="14" t="str">
        <f t="shared" si="595"/>
        <v>Mexico</v>
      </c>
      <c r="R4801" s="14" t="str">
        <f t="shared" si="596"/>
        <v>|Mexico|</v>
      </c>
      <c r="S4801" s="14" t="str">
        <f t="shared" si="597"/>
        <v>|Horror Movies|International Movies|</v>
      </c>
      <c r="T4801" s="14" t="str">
        <f t="shared" si="598"/>
        <v>|Juan Antonio de la Riva|</v>
      </c>
      <c r="U4801" s="14" t="str">
        <f t="shared" si="599"/>
        <v>|Sofía Sisniega|Natasha Dupeyron|Ana Sofía Durán|Javier Escobar|Luis Gatica|Juan Ángel Esparza|Jorge Luis Moreno|Arnulfo Reyes Sanchez|Tizoc Arroyo|José Enot|Ricardo Dalmacci|Harding Junior|Claudine Sosa|Pablo Valentín|</v>
      </c>
    </row>
    <row r="4802" spans="1:21">
      <c r="A4802" s="14" t="s">
        <v>22381</v>
      </c>
      <c r="B4802" s="14" t="s">
        <v>48</v>
      </c>
      <c r="C4802" s="14" t="s">
        <v>22382</v>
      </c>
      <c r="D4802" s="14" t="s">
        <v>11142</v>
      </c>
      <c r="E4802" s="14" t="s">
        <v>22383</v>
      </c>
      <c r="F4802" s="14" t="s">
        <v>116</v>
      </c>
      <c r="G4802" s="26">
        <v>43282</v>
      </c>
      <c r="H4802" s="14">
        <v>2010</v>
      </c>
      <c r="I4802" s="14" t="s">
        <v>361</v>
      </c>
      <c r="J4802" s="14" t="s">
        <v>972</v>
      </c>
      <c r="K4802" s="14" t="s">
        <v>834</v>
      </c>
      <c r="L4802" s="14" t="s">
        <v>22384</v>
      </c>
      <c r="M4802" s="14">
        <f t="shared" ref="M4802:M4865" si="600">IF(G4802="","",YEAR(G4802))</f>
        <v>2018</v>
      </c>
      <c r="N4802" s="14">
        <f t="shared" ref="N4802:N4865" si="601">IF(G4802="","",MONTH(G4802))</f>
        <v>7</v>
      </c>
      <c r="O4802" s="14" t="str">
        <f>IFERROR(VLOOKUP(I4802,Lists!$F$2:$G$16,2,FALSE()),"Not Rated")</f>
        <v>Teens</v>
      </c>
      <c r="P4802" s="14">
        <f t="shared" ref="P4802:P4865" si="602">IFERROR(VALUE(LEFT(J4802,FIND(" ",J4802)-1)),"")</f>
        <v>128</v>
      </c>
      <c r="Q4802" s="14" t="str">
        <f t="shared" ref="Q4802:Q4865" si="603">IFERROR(LEFT(F4802,FIND(",",F4802)-1),F4802)</f>
        <v>India</v>
      </c>
      <c r="R4802" s="14" t="str">
        <f t="shared" ref="R4802:R4865" si="604">"|"&amp;SUBSTITUTE(F4802,", ","|")&amp;"|"</f>
        <v>|India|</v>
      </c>
      <c r="S4802" s="14" t="str">
        <f t="shared" ref="S4802:S4865" si="605">"|"&amp;SUBSTITUTE(K4802,", ","|")&amp;"|"</f>
        <v>|Comedies|Dramas|International Movies|</v>
      </c>
      <c r="T4802" s="14" t="str">
        <f t="shared" ref="T4802:T4865" si="606">"|"&amp;SUBSTITUTE(D4802,", ","|")&amp;"|"</f>
        <v>|Kabir Sadanand|</v>
      </c>
      <c r="U4802" s="14" t="str">
        <f t="shared" ref="U4802:U4865" si="607">"|"&amp;SUBSTITUTE(E4802,", ","|")&amp;"|"</f>
        <v>|Nana Patekar|Dimple Kapadia|Sunil Shetty|Vidya Malvade|Rehan Khan|Anjana Sukhani|Mohnish Bahl|Vrajesh Hirjee|</v>
      </c>
    </row>
    <row r="4803" spans="1:21">
      <c r="A4803" s="14" t="s">
        <v>22385</v>
      </c>
      <c r="B4803" s="14" t="s">
        <v>48</v>
      </c>
      <c r="C4803" s="14" t="s">
        <v>22386</v>
      </c>
      <c r="D4803" s="14" t="s">
        <v>22387</v>
      </c>
      <c r="E4803" s="14" t="s">
        <v>117</v>
      </c>
      <c r="F4803" s="14" t="s">
        <v>115</v>
      </c>
      <c r="G4803" s="26">
        <v>43282</v>
      </c>
      <c r="H4803" s="14">
        <v>2017</v>
      </c>
      <c r="I4803" s="14" t="s">
        <v>360</v>
      </c>
      <c r="J4803" s="14" t="s">
        <v>624</v>
      </c>
      <c r="K4803" s="14" t="s">
        <v>927</v>
      </c>
      <c r="L4803" s="14" t="s">
        <v>22388</v>
      </c>
      <c r="M4803" s="14">
        <f t="shared" si="600"/>
        <v>2018</v>
      </c>
      <c r="N4803" s="14">
        <f t="shared" si="601"/>
        <v>7</v>
      </c>
      <c r="O4803" s="14" t="str">
        <f>IFERROR(VLOOKUP(I4803,Lists!$F$2:$G$16,2,FALSE()),"Not Rated")</f>
        <v>Adults</v>
      </c>
      <c r="P4803" s="14">
        <f t="shared" si="602"/>
        <v>96</v>
      </c>
      <c r="Q4803" s="14" t="str">
        <f t="shared" si="603"/>
        <v>United States</v>
      </c>
      <c r="R4803" s="14" t="str">
        <f t="shared" si="604"/>
        <v>|United States|</v>
      </c>
      <c r="S4803" s="14" t="str">
        <f t="shared" si="605"/>
        <v>|Documentaries|Music &amp; Musicals|</v>
      </c>
      <c r="T4803" s="14" t="str">
        <f t="shared" si="606"/>
        <v>|Bert Marcus|Cyrus Saidi|</v>
      </c>
      <c r="U4803" s="14" t="str">
        <f t="shared" si="607"/>
        <v>|Unknown|</v>
      </c>
    </row>
    <row r="4804" spans="1:21">
      <c r="A4804" s="14" t="s">
        <v>22389</v>
      </c>
      <c r="B4804" s="14" t="s">
        <v>48</v>
      </c>
      <c r="C4804" s="14" t="s">
        <v>22390</v>
      </c>
      <c r="D4804" s="14" t="s">
        <v>22391</v>
      </c>
      <c r="E4804" s="14" t="s">
        <v>22392</v>
      </c>
      <c r="F4804" s="14" t="s">
        <v>116</v>
      </c>
      <c r="G4804" s="26">
        <v>43282</v>
      </c>
      <c r="H4804" s="14">
        <v>2018</v>
      </c>
      <c r="I4804" s="14" t="s">
        <v>360</v>
      </c>
      <c r="J4804" s="14" t="s">
        <v>507</v>
      </c>
      <c r="K4804" s="14" t="s">
        <v>444</v>
      </c>
      <c r="L4804" s="14" t="s">
        <v>22393</v>
      </c>
      <c r="M4804" s="14">
        <f t="shared" si="600"/>
        <v>2018</v>
      </c>
      <c r="N4804" s="14">
        <f t="shared" si="601"/>
        <v>7</v>
      </c>
      <c r="O4804" s="14" t="str">
        <f>IFERROR(VLOOKUP(I4804,Lists!$F$2:$G$16,2,FALSE()),"Not Rated")</f>
        <v>Adults</v>
      </c>
      <c r="P4804" s="14">
        <f t="shared" si="602"/>
        <v>94</v>
      </c>
      <c r="Q4804" s="14" t="str">
        <f t="shared" si="603"/>
        <v>India</v>
      </c>
      <c r="R4804" s="14" t="str">
        <f t="shared" si="604"/>
        <v>|India|</v>
      </c>
      <c r="S4804" s="14" t="str">
        <f t="shared" si="605"/>
        <v>|Dramas|Independent Movies|International Movies|</v>
      </c>
      <c r="T4804" s="14" t="str">
        <f t="shared" si="606"/>
        <v>|Shlok Sharma|</v>
      </c>
      <c r="U4804" s="14" t="str">
        <f t="shared" si="607"/>
        <v>|Shashank Arora|Shweta Tripathi|Rahul Kumar|Gopal K. Singh|Yogesh Kurme|Prince Daniel|</v>
      </c>
    </row>
    <row r="4805" spans="1:21">
      <c r="A4805" s="14" t="s">
        <v>22394</v>
      </c>
      <c r="B4805" s="14" t="s">
        <v>48</v>
      </c>
      <c r="C4805" s="14" t="s">
        <v>22395</v>
      </c>
      <c r="D4805" s="14" t="s">
        <v>290</v>
      </c>
      <c r="E4805" s="14" t="s">
        <v>16809</v>
      </c>
      <c r="F4805" s="14" t="s">
        <v>115</v>
      </c>
      <c r="G4805" s="26">
        <v>43281</v>
      </c>
      <c r="H4805" s="14">
        <v>2012</v>
      </c>
      <c r="I4805" s="14" t="s">
        <v>360</v>
      </c>
      <c r="J4805" s="14" t="s">
        <v>1973</v>
      </c>
      <c r="K4805" s="14" t="s">
        <v>261</v>
      </c>
      <c r="L4805" s="14" t="s">
        <v>22396</v>
      </c>
      <c r="M4805" s="14">
        <f t="shared" si="600"/>
        <v>2018</v>
      </c>
      <c r="N4805" s="14">
        <f t="shared" si="601"/>
        <v>6</v>
      </c>
      <c r="O4805" s="14" t="str">
        <f>IFERROR(VLOOKUP(I4805,Lists!$F$2:$G$16,2,FALSE()),"Not Rated")</f>
        <v>Adults</v>
      </c>
      <c r="P4805" s="14">
        <f t="shared" si="602"/>
        <v>69</v>
      </c>
      <c r="Q4805" s="14" t="str">
        <f t="shared" si="603"/>
        <v>United States</v>
      </c>
      <c r="R4805" s="14" t="str">
        <f t="shared" si="604"/>
        <v>|United States|</v>
      </c>
      <c r="S4805" s="14" t="str">
        <f t="shared" si="605"/>
        <v>|Stand-Up Comedy|</v>
      </c>
      <c r="T4805" s="14" t="str">
        <f t="shared" si="606"/>
        <v>|Jay Karas|</v>
      </c>
      <c r="U4805" s="14" t="str">
        <f t="shared" si="607"/>
        <v>|Bill Burr|</v>
      </c>
    </row>
    <row r="4806" spans="1:21">
      <c r="A4806" s="14" t="s">
        <v>22397</v>
      </c>
      <c r="B4806" s="14" t="s">
        <v>49</v>
      </c>
      <c r="C4806" s="14" t="s">
        <v>22398</v>
      </c>
      <c r="D4806" s="14" t="s">
        <v>117</v>
      </c>
      <c r="E4806" s="14" t="s">
        <v>22399</v>
      </c>
      <c r="F4806" s="14" t="s">
        <v>115</v>
      </c>
      <c r="G4806" s="26">
        <v>43281</v>
      </c>
      <c r="H4806" s="14">
        <v>2017</v>
      </c>
      <c r="I4806" s="14" t="s">
        <v>361</v>
      </c>
      <c r="J4806" s="14" t="s">
        <v>105</v>
      </c>
      <c r="K4806" s="14" t="s">
        <v>1591</v>
      </c>
      <c r="L4806" s="14" t="s">
        <v>22400</v>
      </c>
      <c r="M4806" s="14">
        <f t="shared" si="600"/>
        <v>2018</v>
      </c>
      <c r="N4806" s="14">
        <f t="shared" si="601"/>
        <v>6</v>
      </c>
      <c r="O4806" s="14" t="str">
        <f>IFERROR(VLOOKUP(I4806,Lists!$F$2:$G$16,2,FALSE()),"Not Rated")</f>
        <v>Teens</v>
      </c>
      <c r="P4806" s="14">
        <f t="shared" si="602"/>
        <v>1</v>
      </c>
      <c r="Q4806" s="14" t="str">
        <f t="shared" si="603"/>
        <v>United States</v>
      </c>
      <c r="R4806" s="14" t="str">
        <f t="shared" si="604"/>
        <v>|United States|</v>
      </c>
      <c r="S4806" s="14" t="str">
        <f t="shared" si="605"/>
        <v>|Crime TV Shows|TV Dramas|TV Mysteries|</v>
      </c>
      <c r="T4806" s="14" t="str">
        <f t="shared" si="606"/>
        <v>|Unknown|</v>
      </c>
      <c r="U4806" s="14" t="str">
        <f t="shared" si="607"/>
        <v>|Paula Patton|Devon Sawa|JR Bourne|Aria Birch|Catherine Barroll|Samantha Ferris|Imogen Tear|Daniel Bacon|Carmel Amit|Noel Johansen|Rebecca Staab|</v>
      </c>
    </row>
    <row r="4807" spans="1:21">
      <c r="A4807" s="14" t="s">
        <v>22401</v>
      </c>
      <c r="B4807" s="14" t="s">
        <v>48</v>
      </c>
      <c r="C4807" s="14" t="s">
        <v>22402</v>
      </c>
      <c r="D4807" s="14" t="s">
        <v>22403</v>
      </c>
      <c r="E4807" s="14" t="s">
        <v>22404</v>
      </c>
      <c r="F4807" s="14" t="s">
        <v>122</v>
      </c>
      <c r="G4807" s="26">
        <v>43281</v>
      </c>
      <c r="H4807" s="14">
        <v>2017</v>
      </c>
      <c r="I4807" s="14" t="s">
        <v>360</v>
      </c>
      <c r="J4807" s="14" t="s">
        <v>404</v>
      </c>
      <c r="K4807" s="14" t="s">
        <v>1957</v>
      </c>
      <c r="L4807" s="14" t="s">
        <v>22405</v>
      </c>
      <c r="M4807" s="14">
        <f t="shared" si="600"/>
        <v>2018</v>
      </c>
      <c r="N4807" s="14">
        <f t="shared" si="601"/>
        <v>6</v>
      </c>
      <c r="O4807" s="14" t="str">
        <f>IFERROR(VLOOKUP(I4807,Lists!$F$2:$G$16,2,FALSE()),"Not Rated")</f>
        <v>Adults</v>
      </c>
      <c r="P4807" s="14">
        <f t="shared" si="602"/>
        <v>90</v>
      </c>
      <c r="Q4807" s="14" t="str">
        <f t="shared" si="603"/>
        <v>Spain</v>
      </c>
      <c r="R4807" s="14" t="str">
        <f t="shared" si="604"/>
        <v>|Spain|</v>
      </c>
      <c r="S4807" s="14" t="str">
        <f t="shared" si="605"/>
        <v>|Horror Movies|Independent Movies|International Movies|</v>
      </c>
      <c r="T4807" s="14" t="str">
        <f t="shared" si="606"/>
        <v>|Yayo Herrero|</v>
      </c>
      <c r="U4807" s="14" t="str">
        <f t="shared" si="607"/>
        <v>|Alma Terzic|August Wittgenstein|Aleksandar Seksan|Sanin Milavic|Diana Fernández Pérez|Ella Jazz|</v>
      </c>
    </row>
    <row r="4808" spans="1:21">
      <c r="A4808" s="14" t="s">
        <v>22406</v>
      </c>
      <c r="B4808" s="14" t="s">
        <v>48</v>
      </c>
      <c r="C4808" s="14" t="s">
        <v>22407</v>
      </c>
      <c r="D4808" s="14" t="s">
        <v>22408</v>
      </c>
      <c r="E4808" s="14" t="s">
        <v>22409</v>
      </c>
      <c r="F4808" s="14" t="s">
        <v>118</v>
      </c>
      <c r="G4808" s="26">
        <v>43280</v>
      </c>
      <c r="H4808" s="14">
        <v>2018</v>
      </c>
      <c r="I4808" s="14" t="s">
        <v>360</v>
      </c>
      <c r="J4808" s="14" t="s">
        <v>1247</v>
      </c>
      <c r="K4808" s="14" t="s">
        <v>605</v>
      </c>
      <c r="L4808" s="14" t="s">
        <v>22410</v>
      </c>
      <c r="M4808" s="14">
        <f t="shared" si="600"/>
        <v>2018</v>
      </c>
      <c r="N4808" s="14">
        <f t="shared" si="601"/>
        <v>6</v>
      </c>
      <c r="O4808" s="14" t="str">
        <f>IFERROR(VLOOKUP(I4808,Lists!$F$2:$G$16,2,FALSE()),"Not Rated")</f>
        <v>Adults</v>
      </c>
      <c r="P4808" s="14">
        <f t="shared" si="602"/>
        <v>101</v>
      </c>
      <c r="Q4808" s="14" t="str">
        <f t="shared" si="603"/>
        <v>United Kingdom</v>
      </c>
      <c r="R4808" s="14" t="str">
        <f t="shared" si="604"/>
        <v>|United Kingdom|</v>
      </c>
      <c r="S4808" s="14" t="str">
        <f t="shared" si="605"/>
        <v>|Dramas|International Movies|Thrillers|</v>
      </c>
      <c r="T4808" s="14" t="str">
        <f t="shared" si="606"/>
        <v>|Matt Palmer|</v>
      </c>
      <c r="U4808" s="14" t="str">
        <f t="shared" si="607"/>
        <v>|Jack Lowden|Martin McCann|Tony Curran|Ian Pirie|Cameron Jack|</v>
      </c>
    </row>
    <row r="4809" spans="1:21">
      <c r="A4809" s="14" t="s">
        <v>22411</v>
      </c>
      <c r="B4809" s="14" t="s">
        <v>49</v>
      </c>
      <c r="C4809" s="14" t="s">
        <v>22412</v>
      </c>
      <c r="D4809" s="14" t="s">
        <v>117</v>
      </c>
      <c r="E4809" s="14" t="s">
        <v>117</v>
      </c>
      <c r="F4809" s="14" t="s">
        <v>118</v>
      </c>
      <c r="G4809" s="26">
        <v>43280</v>
      </c>
      <c r="H4809" s="14">
        <v>2018</v>
      </c>
      <c r="I4809" s="14" t="s">
        <v>360</v>
      </c>
      <c r="J4809" s="14" t="s">
        <v>105</v>
      </c>
      <c r="K4809" s="14" t="s">
        <v>2297</v>
      </c>
      <c r="L4809" s="14" t="s">
        <v>22413</v>
      </c>
      <c r="M4809" s="14">
        <f t="shared" si="600"/>
        <v>2018</v>
      </c>
      <c r="N4809" s="14">
        <f t="shared" si="601"/>
        <v>6</v>
      </c>
      <c r="O4809" s="14" t="str">
        <f>IFERROR(VLOOKUP(I4809,Lists!$F$2:$G$16,2,FALSE()),"Not Rated")</f>
        <v>Adults</v>
      </c>
      <c r="P4809" s="14">
        <f t="shared" si="602"/>
        <v>1</v>
      </c>
      <c r="Q4809" s="14" t="str">
        <f t="shared" si="603"/>
        <v>United Kingdom</v>
      </c>
      <c r="R4809" s="14" t="str">
        <f t="shared" si="604"/>
        <v>|United Kingdom|</v>
      </c>
      <c r="S4809" s="14" t="str">
        <f t="shared" si="605"/>
        <v>|British TV Shows|International TV Shows|Reality TV|</v>
      </c>
      <c r="T4809" s="14" t="str">
        <f t="shared" si="606"/>
        <v>|Unknown|</v>
      </c>
      <c r="U4809" s="14" t="str">
        <f t="shared" si="607"/>
        <v>|Unknown|</v>
      </c>
    </row>
    <row r="4810" spans="1:21">
      <c r="A4810" s="14" t="s">
        <v>22414</v>
      </c>
      <c r="B4810" s="14" t="s">
        <v>48</v>
      </c>
      <c r="C4810" s="14" t="s">
        <v>22415</v>
      </c>
      <c r="D4810" s="14" t="s">
        <v>22171</v>
      </c>
      <c r="E4810" s="14" t="s">
        <v>22416</v>
      </c>
      <c r="F4810" s="14" t="s">
        <v>153</v>
      </c>
      <c r="G4810" s="26">
        <v>43280</v>
      </c>
      <c r="H4810" s="14">
        <v>2018</v>
      </c>
      <c r="I4810" s="14" t="s">
        <v>360</v>
      </c>
      <c r="J4810" s="14" t="s">
        <v>4073</v>
      </c>
      <c r="K4810" s="14" t="s">
        <v>261</v>
      </c>
      <c r="L4810" s="14" t="s">
        <v>22417</v>
      </c>
      <c r="M4810" s="14">
        <f t="shared" si="600"/>
        <v>2018</v>
      </c>
      <c r="N4810" s="14">
        <f t="shared" si="601"/>
        <v>6</v>
      </c>
      <c r="O4810" s="14" t="str">
        <f>IFERROR(VLOOKUP(I4810,Lists!$F$2:$G$16,2,FALSE()),"Not Rated")</f>
        <v>Adults</v>
      </c>
      <c r="P4810" s="14">
        <f t="shared" si="602"/>
        <v>77</v>
      </c>
      <c r="Q4810" s="14" t="str">
        <f t="shared" si="603"/>
        <v>Chile</v>
      </c>
      <c r="R4810" s="14" t="str">
        <f t="shared" si="604"/>
        <v>|Chile|</v>
      </c>
      <c r="S4810" s="14" t="str">
        <f t="shared" si="605"/>
        <v>|Stand-Up Comedy|</v>
      </c>
      <c r="T4810" s="14" t="str">
        <f t="shared" si="606"/>
        <v>|Raúl Campos|Jan Suter|</v>
      </c>
      <c r="U4810" s="14" t="str">
        <f t="shared" si="607"/>
        <v>|Jani Dueñas|</v>
      </c>
    </row>
    <row r="4811" spans="1:21">
      <c r="A4811" s="14" t="s">
        <v>22418</v>
      </c>
      <c r="B4811" s="14" t="s">
        <v>49</v>
      </c>
      <c r="C4811" s="14" t="s">
        <v>22419</v>
      </c>
      <c r="D4811" s="14" t="s">
        <v>117</v>
      </c>
      <c r="E4811" s="14" t="s">
        <v>22420</v>
      </c>
      <c r="F4811" s="14" t="s">
        <v>916</v>
      </c>
      <c r="G4811" s="26">
        <v>43280</v>
      </c>
      <c r="H4811" s="14">
        <v>2018</v>
      </c>
      <c r="I4811" s="14" t="s">
        <v>360</v>
      </c>
      <c r="J4811" s="14" t="s">
        <v>105</v>
      </c>
      <c r="K4811" s="14" t="s">
        <v>3016</v>
      </c>
      <c r="L4811" s="14" t="s">
        <v>22421</v>
      </c>
      <c r="M4811" s="14">
        <f t="shared" si="600"/>
        <v>2018</v>
      </c>
      <c r="N4811" s="14">
        <f t="shared" si="601"/>
        <v>6</v>
      </c>
      <c r="O4811" s="14" t="str">
        <f>IFERROR(VLOOKUP(I4811,Lists!$F$2:$G$16,2,FALSE()),"Not Rated")</f>
        <v>Adults</v>
      </c>
      <c r="P4811" s="14">
        <f t="shared" si="602"/>
        <v>1</v>
      </c>
      <c r="Q4811" s="14" t="str">
        <f t="shared" si="603"/>
        <v>United Kingdom</v>
      </c>
      <c r="R4811" s="14" t="str">
        <f t="shared" si="604"/>
        <v>|United Kingdom|United States|</v>
      </c>
      <c r="S4811" s="14" t="str">
        <f t="shared" si="605"/>
        <v>|British TV Shows|Crime TV Shows|International TV Shows|</v>
      </c>
      <c r="T4811" s="14" t="str">
        <f t="shared" si="606"/>
        <v>|Unknown|</v>
      </c>
      <c r="U4811" s="14" t="str">
        <f t="shared" si="607"/>
        <v>|Tallulah Haddon|Simona Brown|Matthew Beard|Matthew Aubrey|</v>
      </c>
    </row>
    <row r="4812" spans="1:21">
      <c r="A4812" s="14" t="s">
        <v>22422</v>
      </c>
      <c r="B4812" s="14" t="s">
        <v>48</v>
      </c>
      <c r="C4812" s="14" t="s">
        <v>22423</v>
      </c>
      <c r="D4812" s="14" t="s">
        <v>22424</v>
      </c>
      <c r="E4812" s="14" t="s">
        <v>22425</v>
      </c>
      <c r="F4812" s="14" t="s">
        <v>22426</v>
      </c>
      <c r="G4812" s="26">
        <v>43280</v>
      </c>
      <c r="H4812" s="14">
        <v>2018</v>
      </c>
      <c r="I4812" s="14" t="s">
        <v>361</v>
      </c>
      <c r="J4812" s="14" t="s">
        <v>1330</v>
      </c>
      <c r="K4812" s="14" t="s">
        <v>834</v>
      </c>
      <c r="L4812" s="14" t="s">
        <v>22427</v>
      </c>
      <c r="M4812" s="14">
        <f t="shared" si="600"/>
        <v>2018</v>
      </c>
      <c r="N4812" s="14">
        <f t="shared" si="601"/>
        <v>6</v>
      </c>
      <c r="O4812" s="14" t="str">
        <f>IFERROR(VLOOKUP(I4812,Lists!$F$2:$G$16,2,FALSE()),"Not Rated")</f>
        <v>Teens</v>
      </c>
      <c r="P4812" s="14">
        <f t="shared" si="602"/>
        <v>89</v>
      </c>
      <c r="Q4812" s="14" t="str">
        <f t="shared" si="603"/>
        <v>Colombia</v>
      </c>
      <c r="R4812" s="14" t="str">
        <f t="shared" si="604"/>
        <v>|Colombia|Mexico|</v>
      </c>
      <c r="S4812" s="14" t="str">
        <f t="shared" si="605"/>
        <v>|Comedies|Dramas|International Movies|</v>
      </c>
      <c r="T4812" s="14" t="str">
        <f t="shared" si="606"/>
        <v>|Rodrigo Triana|</v>
      </c>
      <c r="U4812" s="14" t="str">
        <f t="shared" si="607"/>
        <v>|Adrián Uribe|Julieth Restrepo|Carlos Manuel Vesga|José Sefami|Mary Paz Mata|Alicia Sandoval|Teresa Monroy|Eduardo Ibarrola|</v>
      </c>
    </row>
    <row r="4813" spans="1:21">
      <c r="A4813" s="14" t="s">
        <v>22428</v>
      </c>
      <c r="B4813" s="14" t="s">
        <v>48</v>
      </c>
      <c r="C4813" s="14" t="s">
        <v>22429</v>
      </c>
      <c r="D4813" s="14" t="s">
        <v>22430</v>
      </c>
      <c r="E4813" s="14" t="s">
        <v>117</v>
      </c>
      <c r="F4813" s="14" t="s">
        <v>115</v>
      </c>
      <c r="G4813" s="26">
        <v>43280</v>
      </c>
      <c r="H4813" s="14">
        <v>2018</v>
      </c>
      <c r="I4813" s="14" t="s">
        <v>360</v>
      </c>
      <c r="J4813" s="14" t="s">
        <v>404</v>
      </c>
      <c r="K4813" s="14" t="s">
        <v>247</v>
      </c>
      <c r="L4813" s="14" t="s">
        <v>22431</v>
      </c>
      <c r="M4813" s="14">
        <f t="shared" si="600"/>
        <v>2018</v>
      </c>
      <c r="N4813" s="14">
        <f t="shared" si="601"/>
        <v>6</v>
      </c>
      <c r="O4813" s="14" t="str">
        <f>IFERROR(VLOOKUP(I4813,Lists!$F$2:$G$16,2,FALSE()),"Not Rated")</f>
        <v>Adults</v>
      </c>
      <c r="P4813" s="14">
        <f t="shared" si="602"/>
        <v>90</v>
      </c>
      <c r="Q4813" s="14" t="str">
        <f t="shared" si="603"/>
        <v>United States</v>
      </c>
      <c r="R4813" s="14" t="str">
        <f t="shared" si="604"/>
        <v>|United States|</v>
      </c>
      <c r="S4813" s="14" t="str">
        <f t="shared" si="605"/>
        <v>|Documentaries|</v>
      </c>
      <c r="T4813" s="14" t="str">
        <f t="shared" si="606"/>
        <v>|Elaine McMillion Sheldon|</v>
      </c>
      <c r="U4813" s="14" t="str">
        <f t="shared" si="607"/>
        <v>|Unknown|</v>
      </c>
    </row>
    <row r="4814" spans="1:21">
      <c r="A4814" s="14" t="s">
        <v>22432</v>
      </c>
      <c r="B4814" s="14" t="s">
        <v>48</v>
      </c>
      <c r="C4814" s="14" t="s">
        <v>22433</v>
      </c>
      <c r="D4814" s="14" t="s">
        <v>22434</v>
      </c>
      <c r="E4814" s="14" t="s">
        <v>22435</v>
      </c>
      <c r="F4814" s="14" t="s">
        <v>115</v>
      </c>
      <c r="G4814" s="26">
        <v>43280</v>
      </c>
      <c r="H4814" s="14">
        <v>2018</v>
      </c>
      <c r="I4814" s="14" t="s">
        <v>363</v>
      </c>
      <c r="J4814" s="14" t="s">
        <v>653</v>
      </c>
      <c r="K4814" s="14" t="s">
        <v>895</v>
      </c>
      <c r="L4814" s="14" t="s">
        <v>22436</v>
      </c>
      <c r="M4814" s="14">
        <f t="shared" si="600"/>
        <v>2018</v>
      </c>
      <c r="N4814" s="14">
        <f t="shared" si="601"/>
        <v>6</v>
      </c>
      <c r="O4814" s="14" t="str">
        <f>IFERROR(VLOOKUP(I4814,Lists!$F$2:$G$16,2,FALSE()),"Not Rated")</f>
        <v>Adults</v>
      </c>
      <c r="P4814" s="14">
        <f t="shared" si="602"/>
        <v>98</v>
      </c>
      <c r="Q4814" s="14" t="str">
        <f t="shared" si="603"/>
        <v>United States</v>
      </c>
      <c r="R4814" s="14" t="str">
        <f t="shared" si="604"/>
        <v>|United States|</v>
      </c>
      <c r="S4814" s="14" t="str">
        <f t="shared" si="605"/>
        <v>|Sci-Fi &amp; Fantasy|Thrillers|</v>
      </c>
      <c r="T4814" s="14" t="str">
        <f t="shared" si="606"/>
        <v>|Federico D'Alessandro|</v>
      </c>
      <c r="U4814" s="14" t="str">
        <f t="shared" si="607"/>
        <v>|Maika Monroe|Ed Skrein|Gary Oldman|</v>
      </c>
    </row>
    <row r="4815" spans="1:21">
      <c r="A4815" s="14" t="s">
        <v>22437</v>
      </c>
      <c r="B4815" s="14" t="s">
        <v>49</v>
      </c>
      <c r="C4815" s="14" t="s">
        <v>22438</v>
      </c>
      <c r="D4815" s="14" t="s">
        <v>117</v>
      </c>
      <c r="E4815" s="14" t="s">
        <v>22439</v>
      </c>
      <c r="F4815" s="14" t="s">
        <v>1084</v>
      </c>
      <c r="G4815" s="26">
        <v>43277</v>
      </c>
      <c r="H4815" s="14">
        <v>2017</v>
      </c>
      <c r="I4815" s="14" t="s">
        <v>365</v>
      </c>
      <c r="J4815" s="14" t="s">
        <v>105</v>
      </c>
      <c r="K4815" s="14" t="s">
        <v>617</v>
      </c>
      <c r="L4815" s="14" t="s">
        <v>22440</v>
      </c>
      <c r="M4815" s="14">
        <f t="shared" si="600"/>
        <v>2018</v>
      </c>
      <c r="N4815" s="14">
        <f t="shared" si="601"/>
        <v>6</v>
      </c>
      <c r="O4815" s="14" t="str">
        <f>IFERROR(VLOOKUP(I4815,Lists!$F$2:$G$16,2,FALSE()),"Not Rated")</f>
        <v>Kids</v>
      </c>
      <c r="P4815" s="14">
        <f t="shared" si="602"/>
        <v>1</v>
      </c>
      <c r="Q4815" s="14" t="str">
        <f t="shared" si="603"/>
        <v>United States</v>
      </c>
      <c r="R4815" s="14" t="str">
        <f t="shared" si="604"/>
        <v>|United States|Canada|</v>
      </c>
      <c r="S4815" s="14" t="str">
        <f t="shared" si="605"/>
        <v>|Kids' TV|TV Comedies|</v>
      </c>
      <c r="T4815" s="14" t="str">
        <f t="shared" si="606"/>
        <v>|Unknown|</v>
      </c>
      <c r="U4815" s="14" t="str">
        <f t="shared" si="607"/>
        <v>|Bryn McAuley|Evany Rosen|Gage Munroe|Joseph Motiki|Dan Chameroy|David Berni|John McGrath|</v>
      </c>
    </row>
    <row r="4816" spans="1:21">
      <c r="A4816" s="14" t="s">
        <v>22441</v>
      </c>
      <c r="B4816" s="14" t="s">
        <v>48</v>
      </c>
      <c r="C4816" s="14" t="s">
        <v>22442</v>
      </c>
      <c r="D4816" s="14" t="s">
        <v>300</v>
      </c>
      <c r="E4816" s="14" t="s">
        <v>22443</v>
      </c>
      <c r="F4816" s="14" t="s">
        <v>115</v>
      </c>
      <c r="G4816" s="26">
        <v>43277</v>
      </c>
      <c r="H4816" s="14">
        <v>2018</v>
      </c>
      <c r="I4816" s="14" t="s">
        <v>360</v>
      </c>
      <c r="J4816" s="14" t="s">
        <v>2497</v>
      </c>
      <c r="K4816" s="14" t="s">
        <v>261</v>
      </c>
      <c r="L4816" s="14" t="s">
        <v>22444</v>
      </c>
      <c r="M4816" s="14">
        <f t="shared" si="600"/>
        <v>2018</v>
      </c>
      <c r="N4816" s="14">
        <f t="shared" si="601"/>
        <v>6</v>
      </c>
      <c r="O4816" s="14" t="str">
        <f>IFERROR(VLOOKUP(I4816,Lists!$F$2:$G$16,2,FALSE()),"Not Rated")</f>
        <v>Adults</v>
      </c>
      <c r="P4816" s="14">
        <f t="shared" si="602"/>
        <v>66</v>
      </c>
      <c r="Q4816" s="14" t="str">
        <f t="shared" si="603"/>
        <v>United States</v>
      </c>
      <c r="R4816" s="14" t="str">
        <f t="shared" si="604"/>
        <v>|United States|</v>
      </c>
      <c r="S4816" s="14" t="str">
        <f t="shared" si="605"/>
        <v>|Stand-Up Comedy|</v>
      </c>
      <c r="T4816" s="14" t="str">
        <f t="shared" si="606"/>
        <v>|Shannon Hartman|</v>
      </c>
      <c r="U4816" s="14" t="str">
        <f t="shared" si="607"/>
        <v>|W. Kamau Bell|</v>
      </c>
    </row>
    <row r="4817" spans="1:21">
      <c r="A4817" s="14" t="s">
        <v>22445</v>
      </c>
      <c r="B4817" s="14" t="s">
        <v>49</v>
      </c>
      <c r="C4817" s="14" t="s">
        <v>22446</v>
      </c>
      <c r="D4817" s="14" t="s">
        <v>117</v>
      </c>
      <c r="E4817" s="14" t="s">
        <v>22447</v>
      </c>
      <c r="F4817" s="14" t="s">
        <v>133</v>
      </c>
      <c r="G4817" s="26">
        <v>43276</v>
      </c>
      <c r="H4817" s="14">
        <v>2018</v>
      </c>
      <c r="I4817" s="14" t="s">
        <v>360</v>
      </c>
      <c r="J4817" s="14" t="s">
        <v>105</v>
      </c>
      <c r="K4817" s="14" t="s">
        <v>1415</v>
      </c>
      <c r="L4817" s="14" t="s">
        <v>22448</v>
      </c>
      <c r="M4817" s="14">
        <f t="shared" si="600"/>
        <v>2018</v>
      </c>
      <c r="N4817" s="14">
        <f t="shared" si="601"/>
        <v>6</v>
      </c>
      <c r="O4817" s="14" t="str">
        <f>IFERROR(VLOOKUP(I4817,Lists!$F$2:$G$16,2,FALSE()),"Not Rated")</f>
        <v>Adults</v>
      </c>
      <c r="P4817" s="14">
        <f t="shared" si="602"/>
        <v>1</v>
      </c>
      <c r="Q4817" s="14" t="str">
        <f t="shared" si="603"/>
        <v>Brazil</v>
      </c>
      <c r="R4817" s="14" t="str">
        <f t="shared" si="604"/>
        <v>|Brazil|</v>
      </c>
      <c r="S4817" s="14" t="str">
        <f t="shared" si="605"/>
        <v>|International TV Shows|TV Comedies|</v>
      </c>
      <c r="T4817" s="14" t="str">
        <f t="shared" si="606"/>
        <v>|Unknown|</v>
      </c>
      <c r="U4817" s="14" t="str">
        <f t="shared" si="607"/>
        <v>|Thati Lopes|Antonio Pedro Tabet|Karina Ramil|Rafael Portugal|Luis Lobianco|</v>
      </c>
    </row>
    <row r="4818" spans="1:21">
      <c r="A4818" s="14" t="s">
        <v>22449</v>
      </c>
      <c r="B4818" s="14" t="s">
        <v>48</v>
      </c>
      <c r="C4818" s="14" t="s">
        <v>22450</v>
      </c>
      <c r="D4818" s="14" t="s">
        <v>22451</v>
      </c>
      <c r="E4818" s="14" t="s">
        <v>22452</v>
      </c>
      <c r="F4818" s="14" t="s">
        <v>121</v>
      </c>
      <c r="G4818" s="26">
        <v>43276</v>
      </c>
      <c r="H4818" s="14">
        <v>2014</v>
      </c>
      <c r="I4818" s="14" t="s">
        <v>360</v>
      </c>
      <c r="J4818" s="14" t="s">
        <v>560</v>
      </c>
      <c r="K4818" s="14" t="s">
        <v>22453</v>
      </c>
      <c r="L4818" s="14" t="s">
        <v>22454</v>
      </c>
      <c r="M4818" s="14">
        <f t="shared" si="600"/>
        <v>2018</v>
      </c>
      <c r="N4818" s="14">
        <f t="shared" si="601"/>
        <v>6</v>
      </c>
      <c r="O4818" s="14" t="str">
        <f>IFERROR(VLOOKUP(I4818,Lists!$F$2:$G$16,2,FALSE()),"Not Rated")</f>
        <v>Adults</v>
      </c>
      <c r="P4818" s="14">
        <f t="shared" si="602"/>
        <v>103</v>
      </c>
      <c r="Q4818" s="14" t="str">
        <f t="shared" si="603"/>
        <v>Japan</v>
      </c>
      <c r="R4818" s="14" t="str">
        <f t="shared" si="604"/>
        <v>|Japan|</v>
      </c>
      <c r="S4818" s="14" t="str">
        <f t="shared" si="605"/>
        <v>|Action &amp; Adventure|Anime Features|Sci-Fi &amp; Fantasy|</v>
      </c>
      <c r="T4818" s="14" t="str">
        <f t="shared" si="606"/>
        <v>|Seiji Mizushima|</v>
      </c>
      <c r="U4818" s="14" t="str">
        <f t="shared" si="607"/>
        <v>|Rie Kugimiya|Wendee Lee|Shinichiro Miki|Steve Blum|Hiroshi Kamiya|Johnny Yong Bosch|</v>
      </c>
    </row>
    <row r="4819" spans="1:21">
      <c r="A4819" s="14" t="s">
        <v>22455</v>
      </c>
      <c r="B4819" s="14" t="s">
        <v>48</v>
      </c>
      <c r="C4819" s="14" t="s">
        <v>22456</v>
      </c>
      <c r="D4819" s="14" t="s">
        <v>22457</v>
      </c>
      <c r="E4819" s="14" t="s">
        <v>22458</v>
      </c>
      <c r="F4819" s="14" t="s">
        <v>120</v>
      </c>
      <c r="G4819" s="26">
        <v>43275</v>
      </c>
      <c r="H4819" s="14">
        <v>2018</v>
      </c>
      <c r="I4819" s="14" t="s">
        <v>360</v>
      </c>
      <c r="J4819" s="14" t="s">
        <v>739</v>
      </c>
      <c r="K4819" s="14" t="s">
        <v>7085</v>
      </c>
      <c r="L4819" s="14" t="s">
        <v>22459</v>
      </c>
      <c r="M4819" s="14">
        <f t="shared" si="600"/>
        <v>2018</v>
      </c>
      <c r="N4819" s="14">
        <f t="shared" si="601"/>
        <v>6</v>
      </c>
      <c r="O4819" s="14" t="str">
        <f>IFERROR(VLOOKUP(I4819,Lists!$F$2:$G$16,2,FALSE()),"Not Rated")</f>
        <v>Adults</v>
      </c>
      <c r="P4819" s="14">
        <f t="shared" si="602"/>
        <v>95</v>
      </c>
      <c r="Q4819" s="14" t="str">
        <f t="shared" si="603"/>
        <v>France</v>
      </c>
      <c r="R4819" s="14" t="str">
        <f t="shared" si="604"/>
        <v>|France|</v>
      </c>
      <c r="S4819" s="14" t="str">
        <f t="shared" si="605"/>
        <v>|Comedies|International Movies|LGBTQ Movies|</v>
      </c>
      <c r="T4819" s="14" t="str">
        <f t="shared" si="606"/>
        <v>|Myriam Aziza|</v>
      </c>
      <c r="U4819" s="14" t="str">
        <f t="shared" si="607"/>
        <v>|Sarah Stern|Jean-Christophe Folly|Julia Piaton|Arié Elmaleh|Clémentine Poidatz|Stéphane Debac|Richard Berry|Catherine Jacob|</v>
      </c>
    </row>
    <row r="4820" spans="1:21">
      <c r="A4820" s="14" t="s">
        <v>22460</v>
      </c>
      <c r="B4820" s="14" t="s">
        <v>49</v>
      </c>
      <c r="C4820" s="14" t="s">
        <v>22461</v>
      </c>
      <c r="D4820" s="14" t="s">
        <v>117</v>
      </c>
      <c r="E4820" s="14" t="s">
        <v>22462</v>
      </c>
      <c r="F4820" s="14" t="s">
        <v>115</v>
      </c>
      <c r="G4820" s="26">
        <v>43274</v>
      </c>
      <c r="H4820" s="14">
        <v>2018</v>
      </c>
      <c r="I4820" s="14" t="s">
        <v>361</v>
      </c>
      <c r="J4820" s="14" t="s">
        <v>105</v>
      </c>
      <c r="K4820" s="14" t="s">
        <v>249</v>
      </c>
      <c r="L4820" s="14" t="s">
        <v>22463</v>
      </c>
      <c r="M4820" s="14">
        <f t="shared" si="600"/>
        <v>2018</v>
      </c>
      <c r="N4820" s="14">
        <f t="shared" si="601"/>
        <v>6</v>
      </c>
      <c r="O4820" s="14" t="str">
        <f>IFERROR(VLOOKUP(I4820,Lists!$F$2:$G$16,2,FALSE()),"Not Rated")</f>
        <v>Teens</v>
      </c>
      <c r="P4820" s="14">
        <f t="shared" si="602"/>
        <v>1</v>
      </c>
      <c r="Q4820" s="14" t="str">
        <f t="shared" si="603"/>
        <v>United States</v>
      </c>
      <c r="R4820" s="14" t="str">
        <f t="shared" si="604"/>
        <v>|United States|</v>
      </c>
      <c r="S4820" s="14" t="str">
        <f t="shared" si="605"/>
        <v>|TV Dramas|</v>
      </c>
      <c r="T4820" s="14" t="str">
        <f t="shared" si="606"/>
        <v>|Unknown|</v>
      </c>
      <c r="U4820" s="14" t="str">
        <f t="shared" si="607"/>
        <v>|Lucy Hale|</v>
      </c>
    </row>
    <row r="4821" spans="1:21">
      <c r="A4821" s="14" t="s">
        <v>22464</v>
      </c>
      <c r="B4821" s="14" t="s">
        <v>48</v>
      </c>
      <c r="C4821" s="14" t="s">
        <v>22465</v>
      </c>
      <c r="D4821" s="14" t="s">
        <v>22466</v>
      </c>
      <c r="E4821" s="14" t="s">
        <v>22467</v>
      </c>
      <c r="F4821" s="14" t="s">
        <v>22468</v>
      </c>
      <c r="G4821" s="26">
        <v>43273</v>
      </c>
      <c r="H4821" s="14">
        <v>2016</v>
      </c>
      <c r="I4821" s="14" t="s">
        <v>364</v>
      </c>
      <c r="J4821" s="14" t="s">
        <v>1330</v>
      </c>
      <c r="K4821" s="14" t="s">
        <v>444</v>
      </c>
      <c r="L4821" s="14" t="s">
        <v>22469</v>
      </c>
      <c r="M4821" s="14">
        <f t="shared" si="600"/>
        <v>2018</v>
      </c>
      <c r="N4821" s="14">
        <f t="shared" si="601"/>
        <v>6</v>
      </c>
      <c r="O4821" s="14" t="str">
        <f>IFERROR(VLOOKUP(I4821,Lists!$F$2:$G$16,2,FALSE()),"Not Rated")</f>
        <v>Teens</v>
      </c>
      <c r="P4821" s="14">
        <f t="shared" si="602"/>
        <v>89</v>
      </c>
      <c r="Q4821" s="14" t="str">
        <f t="shared" si="603"/>
        <v>United States</v>
      </c>
      <c r="R4821" s="14" t="str">
        <f t="shared" si="604"/>
        <v>|United States|Canada|Ireland|</v>
      </c>
      <c r="S4821" s="14" t="str">
        <f t="shared" si="605"/>
        <v>|Dramas|Independent Movies|International Movies|</v>
      </c>
      <c r="T4821" s="14" t="str">
        <f t="shared" si="606"/>
        <v>|Gerard Barrett|</v>
      </c>
      <c r="U4821" s="14" t="str">
        <f t="shared" si="607"/>
        <v>|Chloë Grace Moretz|Thomas Mann|Richard Armitage|Jenny Slate|Carrie-Anne Moss|Tyler Perry|Alex Zahara|</v>
      </c>
    </row>
    <row r="4822" spans="1:21">
      <c r="A4822" s="14" t="s">
        <v>22470</v>
      </c>
      <c r="B4822" s="14" t="s">
        <v>48</v>
      </c>
      <c r="C4822" s="14" t="s">
        <v>22471</v>
      </c>
      <c r="D4822" s="14" t="s">
        <v>117</v>
      </c>
      <c r="E4822" s="14" t="s">
        <v>21016</v>
      </c>
      <c r="F4822" s="14" t="s">
        <v>118</v>
      </c>
      <c r="G4822" s="26">
        <v>43273</v>
      </c>
      <c r="H4822" s="14">
        <v>2018</v>
      </c>
      <c r="I4822" s="14" t="s">
        <v>360</v>
      </c>
      <c r="J4822" s="14" t="s">
        <v>2548</v>
      </c>
      <c r="K4822" s="14" t="s">
        <v>243</v>
      </c>
      <c r="L4822" s="14" t="s">
        <v>22472</v>
      </c>
      <c r="M4822" s="14">
        <f t="shared" si="600"/>
        <v>2018</v>
      </c>
      <c r="N4822" s="14">
        <f t="shared" si="601"/>
        <v>6</v>
      </c>
      <c r="O4822" s="14" t="str">
        <f>IFERROR(VLOOKUP(I4822,Lists!$F$2:$G$16,2,FALSE()),"Not Rated")</f>
        <v>Adults</v>
      </c>
      <c r="P4822" s="14">
        <f t="shared" si="602"/>
        <v>74</v>
      </c>
      <c r="Q4822" s="14" t="str">
        <f t="shared" si="603"/>
        <v>United Kingdom</v>
      </c>
      <c r="R4822" s="14" t="str">
        <f t="shared" si="604"/>
        <v>|United Kingdom|</v>
      </c>
      <c r="S4822" s="14" t="str">
        <f t="shared" si="605"/>
        <v>|International Movies|</v>
      </c>
      <c r="T4822" s="14" t="str">
        <f t="shared" si="606"/>
        <v>|Unknown|</v>
      </c>
      <c r="U4822" s="14" t="str">
        <f t="shared" si="607"/>
        <v>|Derren Brown|</v>
      </c>
    </row>
    <row r="4823" spans="1:21">
      <c r="A4823" s="14" t="s">
        <v>22473</v>
      </c>
      <c r="B4823" s="14" t="s">
        <v>49</v>
      </c>
      <c r="C4823" s="14" t="s">
        <v>22474</v>
      </c>
      <c r="D4823" s="14" t="s">
        <v>117</v>
      </c>
      <c r="E4823" s="14" t="s">
        <v>22475</v>
      </c>
      <c r="F4823" s="14" t="s">
        <v>115</v>
      </c>
      <c r="G4823" s="26">
        <v>43273</v>
      </c>
      <c r="H4823" s="14">
        <v>2018</v>
      </c>
      <c r="I4823" s="14" t="s">
        <v>360</v>
      </c>
      <c r="J4823" s="14" t="s">
        <v>106</v>
      </c>
      <c r="K4823" s="14" t="s">
        <v>11784</v>
      </c>
      <c r="L4823" s="14" t="s">
        <v>22476</v>
      </c>
      <c r="M4823" s="14">
        <f t="shared" si="600"/>
        <v>2018</v>
      </c>
      <c r="N4823" s="14">
        <f t="shared" si="601"/>
        <v>6</v>
      </c>
      <c r="O4823" s="14" t="str">
        <f>IFERROR(VLOOKUP(I4823,Lists!$F$2:$G$16,2,FALSE()),"Not Rated")</f>
        <v>Adults</v>
      </c>
      <c r="P4823" s="14">
        <f t="shared" si="602"/>
        <v>2</v>
      </c>
      <c r="Q4823" s="14" t="str">
        <f t="shared" si="603"/>
        <v>United States</v>
      </c>
      <c r="R4823" s="14" t="str">
        <f t="shared" si="604"/>
        <v>|United States|</v>
      </c>
      <c r="S4823" s="14" t="str">
        <f t="shared" si="605"/>
        <v>|Crime TV Shows|TV Action &amp; Adventure|TV Dramas|</v>
      </c>
      <c r="T4823" s="14" t="str">
        <f t="shared" si="606"/>
        <v>|Unknown|</v>
      </c>
      <c r="U4823" s="14" t="str">
        <f t="shared" si="607"/>
        <v>|Mike Colter|Alfre Woodard|Rosario Dawson|Simone Missick|Mahershala Ali|Erik LaRay Harvey|Theo Rossi|Frank Whaley|Frankie Faison|Sonia Braga|Ron Cephas Jones|</v>
      </c>
    </row>
    <row r="4824" spans="1:21">
      <c r="A4824" s="14" t="s">
        <v>22477</v>
      </c>
      <c r="B4824" s="14" t="s">
        <v>48</v>
      </c>
      <c r="C4824" s="14" t="s">
        <v>22478</v>
      </c>
      <c r="D4824" s="14" t="s">
        <v>22479</v>
      </c>
      <c r="E4824" s="14" t="s">
        <v>22480</v>
      </c>
      <c r="F4824" s="14" t="s">
        <v>126</v>
      </c>
      <c r="G4824" s="26">
        <v>43273</v>
      </c>
      <c r="H4824" s="14">
        <v>2018</v>
      </c>
      <c r="I4824" s="14" t="s">
        <v>360</v>
      </c>
      <c r="J4824" s="14" t="s">
        <v>1008</v>
      </c>
      <c r="K4824" s="14" t="s">
        <v>910</v>
      </c>
      <c r="L4824" s="14" t="s">
        <v>22481</v>
      </c>
      <c r="M4824" s="14">
        <f t="shared" si="600"/>
        <v>2018</v>
      </c>
      <c r="N4824" s="14">
        <f t="shared" si="601"/>
        <v>6</v>
      </c>
      <c r="O4824" s="14" t="str">
        <f>IFERROR(VLOOKUP(I4824,Lists!$F$2:$G$16,2,FALSE()),"Not Rated")</f>
        <v>Adults</v>
      </c>
      <c r="P4824" s="14">
        <f t="shared" si="602"/>
        <v>119</v>
      </c>
      <c r="Q4824" s="14" t="str">
        <f t="shared" si="603"/>
        <v>China</v>
      </c>
      <c r="R4824" s="14" t="str">
        <f t="shared" si="604"/>
        <v>|China|</v>
      </c>
      <c r="S4824" s="14" t="str">
        <f t="shared" si="605"/>
        <v>|Dramas|International Movies|Romantic Movies|</v>
      </c>
      <c r="T4824" s="14" t="str">
        <f t="shared" si="606"/>
        <v>|Rene Liu|</v>
      </c>
      <c r="U4824" s="14" t="str">
        <f t="shared" si="607"/>
        <v>|Jing Boran|Zhou Dongyu|Zhuangzhuang Tian|Qu Zheming|Zhang Zixian|</v>
      </c>
    </row>
    <row r="4825" spans="1:21">
      <c r="A4825" s="14" t="s">
        <v>22482</v>
      </c>
      <c r="B4825" s="14" t="s">
        <v>48</v>
      </c>
      <c r="C4825" s="14" t="s">
        <v>22483</v>
      </c>
      <c r="D4825" s="14" t="s">
        <v>22484</v>
      </c>
      <c r="E4825" s="14" t="s">
        <v>12026</v>
      </c>
      <c r="F4825" s="14" t="s">
        <v>127</v>
      </c>
      <c r="G4825" s="26">
        <v>43270</v>
      </c>
      <c r="H4825" s="14">
        <v>2018</v>
      </c>
      <c r="I4825" s="14" t="s">
        <v>360</v>
      </c>
      <c r="J4825" s="14" t="s">
        <v>1649</v>
      </c>
      <c r="K4825" s="14" t="s">
        <v>261</v>
      </c>
      <c r="L4825" s="14" t="s">
        <v>22485</v>
      </c>
      <c r="M4825" s="14">
        <f t="shared" si="600"/>
        <v>2018</v>
      </c>
      <c r="N4825" s="14">
        <f t="shared" si="601"/>
        <v>6</v>
      </c>
      <c r="O4825" s="14" t="str">
        <f>IFERROR(VLOOKUP(I4825,Lists!$F$2:$G$16,2,FALSE()),"Not Rated")</f>
        <v>Adults</v>
      </c>
      <c r="P4825" s="14">
        <f t="shared" si="602"/>
        <v>70</v>
      </c>
      <c r="Q4825" s="14" t="str">
        <f t="shared" si="603"/>
        <v>Australia</v>
      </c>
      <c r="R4825" s="14" t="str">
        <f t="shared" si="604"/>
        <v>|Australia|</v>
      </c>
      <c r="S4825" s="14" t="str">
        <f t="shared" si="605"/>
        <v>|Stand-Up Comedy|</v>
      </c>
      <c r="T4825" s="14" t="str">
        <f t="shared" si="606"/>
        <v>|Madeleine Parry|Jon Olb|</v>
      </c>
      <c r="U4825" s="14" t="str">
        <f t="shared" si="607"/>
        <v>|Hannah Gadsby|</v>
      </c>
    </row>
    <row r="4826" spans="1:21">
      <c r="A4826" s="14" t="s">
        <v>22486</v>
      </c>
      <c r="B4826" s="14" t="s">
        <v>49</v>
      </c>
      <c r="C4826" s="14" t="s">
        <v>22487</v>
      </c>
      <c r="D4826" s="14" t="s">
        <v>117</v>
      </c>
      <c r="E4826" s="14" t="s">
        <v>22488</v>
      </c>
      <c r="F4826" s="14" t="s">
        <v>115</v>
      </c>
      <c r="G4826" s="26">
        <v>43269</v>
      </c>
      <c r="H4826" s="14">
        <v>2018</v>
      </c>
      <c r="I4826" s="14" t="s">
        <v>360</v>
      </c>
      <c r="J4826" s="14" t="s">
        <v>105</v>
      </c>
      <c r="K4826" s="14" t="s">
        <v>1682</v>
      </c>
      <c r="L4826" s="14" t="s">
        <v>22489</v>
      </c>
      <c r="M4826" s="14">
        <f t="shared" si="600"/>
        <v>2018</v>
      </c>
      <c r="N4826" s="14">
        <f t="shared" si="601"/>
        <v>6</v>
      </c>
      <c r="O4826" s="14" t="str">
        <f>IFERROR(VLOOKUP(I4826,Lists!$F$2:$G$16,2,FALSE()),"Not Rated")</f>
        <v>Adults</v>
      </c>
      <c r="P4826" s="14">
        <f t="shared" si="602"/>
        <v>1</v>
      </c>
      <c r="Q4826" s="14" t="str">
        <f t="shared" si="603"/>
        <v>United States</v>
      </c>
      <c r="R4826" s="14" t="str">
        <f t="shared" si="604"/>
        <v>|United States|</v>
      </c>
      <c r="S4826" s="14" t="str">
        <f t="shared" si="605"/>
        <v>|International TV Shows|Spanish-Language TV Shows|TV Comedies|</v>
      </c>
      <c r="T4826" s="14" t="str">
        <f t="shared" si="606"/>
        <v>|Unknown|</v>
      </c>
      <c r="U4826" s="14" t="str">
        <f t="shared" si="607"/>
        <v>|Jesús Zavala|Ianis Guerrero|Mauro Mauad|Renato Gutz|Raúl Briones|Markin López|Guillermo Dorantes|Martha Claudia Moreno|Aldo Escalante|Sergio Mayer|Paola Moreno|Pedro Miguel Arce|</v>
      </c>
    </row>
    <row r="4827" spans="1:21">
      <c r="A4827" s="14" t="s">
        <v>22490</v>
      </c>
      <c r="B4827" s="14" t="s">
        <v>48</v>
      </c>
      <c r="C4827" s="14" t="s">
        <v>22491</v>
      </c>
      <c r="D4827" s="14" t="s">
        <v>22492</v>
      </c>
      <c r="E4827" s="14" t="s">
        <v>22493</v>
      </c>
      <c r="F4827" s="14" t="s">
        <v>116</v>
      </c>
      <c r="G4827" s="26">
        <v>43266</v>
      </c>
      <c r="H4827" s="14">
        <v>2018</v>
      </c>
      <c r="I4827" s="14" t="s">
        <v>360</v>
      </c>
      <c r="J4827" s="14" t="s">
        <v>1121</v>
      </c>
      <c r="K4827" s="14" t="s">
        <v>834</v>
      </c>
      <c r="L4827" s="14" t="s">
        <v>22494</v>
      </c>
      <c r="M4827" s="14">
        <f t="shared" si="600"/>
        <v>2018</v>
      </c>
      <c r="N4827" s="14">
        <f t="shared" si="601"/>
        <v>6</v>
      </c>
      <c r="O4827" s="14" t="str">
        <f>IFERROR(VLOOKUP(I4827,Lists!$F$2:$G$16,2,FALSE()),"Not Rated")</f>
        <v>Adults</v>
      </c>
      <c r="P4827" s="14">
        <f t="shared" si="602"/>
        <v>121</v>
      </c>
      <c r="Q4827" s="14" t="str">
        <f t="shared" si="603"/>
        <v>India</v>
      </c>
      <c r="R4827" s="14" t="str">
        <f t="shared" si="604"/>
        <v>|India|</v>
      </c>
      <c r="S4827" s="14" t="str">
        <f t="shared" si="605"/>
        <v>|Comedies|Dramas|International Movies|</v>
      </c>
      <c r="T4827" s="14" t="str">
        <f t="shared" si="606"/>
        <v>|Zoya Akhtar|Karan Johar|Anurag Kashyap|Dibakar Banerjee|</v>
      </c>
      <c r="U4827" s="14" t="str">
        <f t="shared" si="607"/>
        <v>|Vicky Kaushal|Bhumi Pednekar|Radhika Apte|Neha Dhupia|Manisha Koirala|Akash Thosar|Randeep Jha|Neil Bhoopalam|Jaideep Ahlawat|Sanjay Kapoor|Kiara Advani|</v>
      </c>
    </row>
    <row r="4828" spans="1:21">
      <c r="A4828" s="14" t="s">
        <v>22495</v>
      </c>
      <c r="B4828" s="14" t="s">
        <v>48</v>
      </c>
      <c r="C4828" s="14" t="s">
        <v>22496</v>
      </c>
      <c r="D4828" s="14" t="s">
        <v>22497</v>
      </c>
      <c r="E4828" s="14" t="s">
        <v>22498</v>
      </c>
      <c r="F4828" s="14" t="s">
        <v>151</v>
      </c>
      <c r="G4828" s="26">
        <v>43266</v>
      </c>
      <c r="H4828" s="14">
        <v>2018</v>
      </c>
      <c r="I4828" s="14" t="s">
        <v>360</v>
      </c>
      <c r="J4828" s="14" t="s">
        <v>574</v>
      </c>
      <c r="K4828" s="14" t="s">
        <v>529</v>
      </c>
      <c r="L4828" s="14" t="s">
        <v>22499</v>
      </c>
      <c r="M4828" s="14">
        <f t="shared" si="600"/>
        <v>2018</v>
      </c>
      <c r="N4828" s="14">
        <f t="shared" si="601"/>
        <v>6</v>
      </c>
      <c r="O4828" s="14" t="str">
        <f>IFERROR(VLOOKUP(I4828,Lists!$F$2:$G$16,2,FALSE()),"Not Rated")</f>
        <v>Adults</v>
      </c>
      <c r="P4828" s="14">
        <f t="shared" si="602"/>
        <v>106</v>
      </c>
      <c r="Q4828" s="14" t="str">
        <f t="shared" si="603"/>
        <v>Israel</v>
      </c>
      <c r="R4828" s="14" t="str">
        <f t="shared" si="604"/>
        <v>|Israel|</v>
      </c>
      <c r="S4828" s="14" t="str">
        <f t="shared" si="605"/>
        <v>|Comedies|International Movies|</v>
      </c>
      <c r="T4828" s="14" t="str">
        <f t="shared" si="606"/>
        <v>|Oded Raz|</v>
      </c>
      <c r="U4828" s="14" t="str">
        <f t="shared" si="607"/>
        <v>|Guy Amir|Hanan Savyon|Itzik Cohen|Igal Naor|</v>
      </c>
    </row>
    <row r="4829" spans="1:21">
      <c r="A4829" s="14" t="s">
        <v>22500</v>
      </c>
      <c r="B4829" s="14" t="s">
        <v>48</v>
      </c>
      <c r="C4829" s="14" t="s">
        <v>22501</v>
      </c>
      <c r="D4829" s="14" t="s">
        <v>22502</v>
      </c>
      <c r="E4829" s="14" t="s">
        <v>117</v>
      </c>
      <c r="F4829" s="14" t="s">
        <v>170</v>
      </c>
      <c r="G4829" s="26">
        <v>43266</v>
      </c>
      <c r="H4829" s="14">
        <v>2017</v>
      </c>
      <c r="I4829" s="14" t="s">
        <v>368</v>
      </c>
      <c r="J4829" s="14" t="s">
        <v>2548</v>
      </c>
      <c r="K4829" s="14" t="s">
        <v>496</v>
      </c>
      <c r="L4829" s="14" t="s">
        <v>22503</v>
      </c>
      <c r="M4829" s="14">
        <f t="shared" si="600"/>
        <v>2018</v>
      </c>
      <c r="N4829" s="14">
        <f t="shared" si="601"/>
        <v>6</v>
      </c>
      <c r="O4829" s="14" t="str">
        <f>IFERROR(VLOOKUP(I4829,Lists!$F$2:$G$16,2,FALSE()),"Not Rated")</f>
        <v>Kids</v>
      </c>
      <c r="P4829" s="14">
        <f t="shared" si="602"/>
        <v>74</v>
      </c>
      <c r="Q4829" s="14" t="str">
        <f t="shared" si="603"/>
        <v>Peru</v>
      </c>
      <c r="R4829" s="14" t="str">
        <f t="shared" si="604"/>
        <v>|Peru|</v>
      </c>
      <c r="S4829" s="14" t="str">
        <f t="shared" si="605"/>
        <v>|Documentaries|International Movies|</v>
      </c>
      <c r="T4829" s="14" t="str">
        <f t="shared" si="606"/>
        <v>|Mariana Tschudi|Héctor Gálvez|</v>
      </c>
      <c r="U4829" s="14" t="str">
        <f t="shared" si="607"/>
        <v>|Unknown|</v>
      </c>
    </row>
    <row r="4830" spans="1:21">
      <c r="A4830" s="14" t="s">
        <v>22504</v>
      </c>
      <c r="B4830" s="14" t="s">
        <v>48</v>
      </c>
      <c r="C4830" s="14" t="s">
        <v>22505</v>
      </c>
      <c r="D4830" s="14" t="s">
        <v>12373</v>
      </c>
      <c r="E4830" s="14" t="s">
        <v>22506</v>
      </c>
      <c r="F4830" s="14" t="s">
        <v>115</v>
      </c>
      <c r="G4830" s="26">
        <v>43266</v>
      </c>
      <c r="H4830" s="14">
        <v>2018</v>
      </c>
      <c r="I4830" s="14" t="s">
        <v>360</v>
      </c>
      <c r="J4830" s="14" t="s">
        <v>574</v>
      </c>
      <c r="K4830" s="14" t="s">
        <v>1014</v>
      </c>
      <c r="L4830" s="14" t="s">
        <v>22507</v>
      </c>
      <c r="M4830" s="14">
        <f t="shared" si="600"/>
        <v>2018</v>
      </c>
      <c r="N4830" s="14">
        <f t="shared" si="601"/>
        <v>6</v>
      </c>
      <c r="O4830" s="14" t="str">
        <f>IFERROR(VLOOKUP(I4830,Lists!$F$2:$G$16,2,FALSE()),"Not Rated")</f>
        <v>Adults</v>
      </c>
      <c r="P4830" s="14">
        <f t="shared" si="602"/>
        <v>106</v>
      </c>
      <c r="Q4830" s="14" t="str">
        <f t="shared" si="603"/>
        <v>United States</v>
      </c>
      <c r="R4830" s="14" t="str">
        <f t="shared" si="604"/>
        <v>|United States|</v>
      </c>
      <c r="S4830" s="14" t="str">
        <f t="shared" si="605"/>
        <v>|Comedies|Romantic Movies|</v>
      </c>
      <c r="T4830" s="14" t="str">
        <f t="shared" si="606"/>
        <v>|Claire Scanlon|</v>
      </c>
      <c r="U4830" s="14" t="str">
        <f t="shared" si="607"/>
        <v>|Zoey Deutch|Glen Powell|Lucy Liu|Taye Diggs|Meredith Hagner|Pete Davidson|Tituss Burgess|</v>
      </c>
    </row>
    <row r="4831" spans="1:21">
      <c r="A4831" s="14" t="s">
        <v>22508</v>
      </c>
      <c r="B4831" s="14" t="s">
        <v>48</v>
      </c>
      <c r="C4831" s="14" t="s">
        <v>22509</v>
      </c>
      <c r="D4831" s="14" t="s">
        <v>22510</v>
      </c>
      <c r="E4831" s="14" t="s">
        <v>22511</v>
      </c>
      <c r="F4831" s="14" t="s">
        <v>122</v>
      </c>
      <c r="G4831" s="26">
        <v>43266</v>
      </c>
      <c r="H4831" s="14">
        <v>2017</v>
      </c>
      <c r="I4831" s="14" t="s">
        <v>364</v>
      </c>
      <c r="J4831" s="14" t="s">
        <v>783</v>
      </c>
      <c r="K4831" s="14" t="s">
        <v>444</v>
      </c>
      <c r="L4831" s="14" t="s">
        <v>22512</v>
      </c>
      <c r="M4831" s="14">
        <f t="shared" si="600"/>
        <v>2018</v>
      </c>
      <c r="N4831" s="14">
        <f t="shared" si="601"/>
        <v>6</v>
      </c>
      <c r="O4831" s="14" t="str">
        <f>IFERROR(VLOOKUP(I4831,Lists!$F$2:$G$16,2,FALSE()),"Not Rated")</f>
        <v>Teens</v>
      </c>
      <c r="P4831" s="14">
        <f t="shared" si="602"/>
        <v>113</v>
      </c>
      <c r="Q4831" s="14" t="str">
        <f t="shared" si="603"/>
        <v>Spain</v>
      </c>
      <c r="R4831" s="14" t="str">
        <f t="shared" si="604"/>
        <v>|Spain|</v>
      </c>
      <c r="S4831" s="14" t="str">
        <f t="shared" si="605"/>
        <v>|Dramas|Independent Movies|International Movies|</v>
      </c>
      <c r="T4831" s="14" t="str">
        <f t="shared" si="606"/>
        <v>|Ramón Salazar|</v>
      </c>
      <c r="U4831" s="14" t="str">
        <f t="shared" si="607"/>
        <v>|Bárbara Lennie|Susi Sánchez|Miguel Ángel Solá|Richard Bohringer|</v>
      </c>
    </row>
    <row r="4832" spans="1:21">
      <c r="A4832" s="14" t="s">
        <v>22513</v>
      </c>
      <c r="B4832" s="14" t="s">
        <v>48</v>
      </c>
      <c r="C4832" s="14" t="s">
        <v>22514</v>
      </c>
      <c r="D4832" s="14" t="s">
        <v>22515</v>
      </c>
      <c r="E4832" s="14" t="s">
        <v>22516</v>
      </c>
      <c r="F4832" s="14" t="s">
        <v>22517</v>
      </c>
      <c r="G4832" s="26">
        <v>43266</v>
      </c>
      <c r="H4832" s="14">
        <v>2017</v>
      </c>
      <c r="I4832" s="14" t="s">
        <v>360</v>
      </c>
      <c r="J4832" s="14" t="s">
        <v>1008</v>
      </c>
      <c r="K4832" s="14" t="s">
        <v>475</v>
      </c>
      <c r="L4832" s="14" t="s">
        <v>22518</v>
      </c>
      <c r="M4832" s="14">
        <f t="shared" si="600"/>
        <v>2018</v>
      </c>
      <c r="N4832" s="14">
        <f t="shared" si="601"/>
        <v>6</v>
      </c>
      <c r="O4832" s="14" t="str">
        <f>IFERROR(VLOOKUP(I4832,Lists!$F$2:$G$16,2,FALSE()),"Not Rated")</f>
        <v>Adults</v>
      </c>
      <c r="P4832" s="14">
        <f t="shared" si="602"/>
        <v>119</v>
      </c>
      <c r="Q4832" s="14" t="str">
        <f t="shared" si="603"/>
        <v>Chile</v>
      </c>
      <c r="R4832" s="14" t="str">
        <f t="shared" si="604"/>
        <v>|Chile|Peru|</v>
      </c>
      <c r="S4832" s="14" t="str">
        <f t="shared" si="605"/>
        <v>|Dramas|International Movies|</v>
      </c>
      <c r="T4832" s="14" t="str">
        <f t="shared" si="606"/>
        <v>|Eduardo Mendoza de Echave|</v>
      </c>
      <c r="U4832" s="14" t="str">
        <f t="shared" si="607"/>
        <v>|Pietro Sibille|Nidia Bermejo|Toño Vega|Tommy Párraga|Fausto Molina|Katerina D'Onofrio|Haysen Percovich|Emilram Cossío|Sandro Calderón|Tony Dulzaidez|</v>
      </c>
    </row>
    <row r="4833" spans="1:21">
      <c r="A4833" s="14" t="s">
        <v>22519</v>
      </c>
      <c r="B4833" s="14" t="s">
        <v>49</v>
      </c>
      <c r="C4833" s="14" t="s">
        <v>22520</v>
      </c>
      <c r="D4833" s="14" t="s">
        <v>117</v>
      </c>
      <c r="E4833" s="14" t="s">
        <v>16918</v>
      </c>
      <c r="F4833" s="14" t="s">
        <v>117</v>
      </c>
      <c r="G4833" s="26">
        <v>43266</v>
      </c>
      <c r="H4833" s="14">
        <v>2018</v>
      </c>
      <c r="I4833" s="14" t="s">
        <v>366</v>
      </c>
      <c r="J4833" s="14" t="s">
        <v>105</v>
      </c>
      <c r="K4833" s="14" t="s">
        <v>256</v>
      </c>
      <c r="L4833" s="14" t="s">
        <v>22521</v>
      </c>
      <c r="M4833" s="14">
        <f t="shared" si="600"/>
        <v>2018</v>
      </c>
      <c r="N4833" s="14">
        <f t="shared" si="601"/>
        <v>6</v>
      </c>
      <c r="O4833" s="14" t="str">
        <f>IFERROR(VLOOKUP(I4833,Lists!$F$2:$G$16,2,FALSE()),"Not Rated")</f>
        <v>Kids</v>
      </c>
      <c r="P4833" s="14">
        <f t="shared" si="602"/>
        <v>1</v>
      </c>
      <c r="Q4833" s="14" t="str">
        <f t="shared" si="603"/>
        <v>Unknown</v>
      </c>
      <c r="R4833" s="14" t="str">
        <f t="shared" si="604"/>
        <v>|Unknown|</v>
      </c>
      <c r="S4833" s="14" t="str">
        <f t="shared" si="605"/>
        <v>|Kids' TV|</v>
      </c>
      <c r="T4833" s="14" t="str">
        <f t="shared" si="606"/>
        <v>|Unknown|</v>
      </c>
      <c r="U4833" s="14" t="str">
        <f t="shared" si="607"/>
        <v>|Michela Luci|Jamie Watson|Anna Claire Bartlam|Dante Zee|Eric Peterson|</v>
      </c>
    </row>
    <row r="4834" spans="1:21">
      <c r="A4834" s="14" t="s">
        <v>22522</v>
      </c>
      <c r="B4834" s="14" t="s">
        <v>49</v>
      </c>
      <c r="C4834" s="14" t="s">
        <v>22523</v>
      </c>
      <c r="D4834" s="14" t="s">
        <v>117</v>
      </c>
      <c r="E4834" s="14" t="s">
        <v>16918</v>
      </c>
      <c r="F4834" s="14" t="s">
        <v>117</v>
      </c>
      <c r="G4834" s="26">
        <v>43266</v>
      </c>
      <c r="H4834" s="14">
        <v>2018</v>
      </c>
      <c r="I4834" s="14" t="s">
        <v>366</v>
      </c>
      <c r="J4834" s="14" t="s">
        <v>105</v>
      </c>
      <c r="K4834" s="14" t="s">
        <v>256</v>
      </c>
      <c r="L4834" s="14" t="s">
        <v>22524</v>
      </c>
      <c r="M4834" s="14">
        <f t="shared" si="600"/>
        <v>2018</v>
      </c>
      <c r="N4834" s="14">
        <f t="shared" si="601"/>
        <v>6</v>
      </c>
      <c r="O4834" s="14" t="str">
        <f>IFERROR(VLOOKUP(I4834,Lists!$F$2:$G$16,2,FALSE()),"Not Rated")</f>
        <v>Kids</v>
      </c>
      <c r="P4834" s="14">
        <f t="shared" si="602"/>
        <v>1</v>
      </c>
      <c r="Q4834" s="14" t="str">
        <f t="shared" si="603"/>
        <v>Unknown</v>
      </c>
      <c r="R4834" s="14" t="str">
        <f t="shared" si="604"/>
        <v>|Unknown|</v>
      </c>
      <c r="S4834" s="14" t="str">
        <f t="shared" si="605"/>
        <v>|Kids' TV|</v>
      </c>
      <c r="T4834" s="14" t="str">
        <f t="shared" si="606"/>
        <v>|Unknown|</v>
      </c>
      <c r="U4834" s="14" t="str">
        <f t="shared" si="607"/>
        <v>|Michela Luci|Jamie Watson|Anna Claire Bartlam|Dante Zee|Eric Peterson|</v>
      </c>
    </row>
    <row r="4835" spans="1:21">
      <c r="A4835" s="14" t="s">
        <v>22525</v>
      </c>
      <c r="B4835" s="14" t="s">
        <v>48</v>
      </c>
      <c r="C4835" s="14" t="s">
        <v>22526</v>
      </c>
      <c r="D4835" s="14" t="s">
        <v>22527</v>
      </c>
      <c r="E4835" s="14" t="s">
        <v>22528</v>
      </c>
      <c r="F4835" s="14" t="s">
        <v>115</v>
      </c>
      <c r="G4835" s="26">
        <v>43259</v>
      </c>
      <c r="H4835" s="14">
        <v>2018</v>
      </c>
      <c r="I4835" s="14" t="s">
        <v>360</v>
      </c>
      <c r="J4835" s="14" t="s">
        <v>713</v>
      </c>
      <c r="K4835" s="14" t="s">
        <v>1034</v>
      </c>
      <c r="L4835" s="14" t="s">
        <v>22529</v>
      </c>
      <c r="M4835" s="14">
        <f t="shared" si="600"/>
        <v>2018</v>
      </c>
      <c r="N4835" s="14">
        <f t="shared" si="601"/>
        <v>6</v>
      </c>
      <c r="O4835" s="14" t="str">
        <f>IFERROR(VLOOKUP(I4835,Lists!$F$2:$G$16,2,FALSE()),"Not Rated")</f>
        <v>Adults</v>
      </c>
      <c r="P4835" s="14">
        <f t="shared" si="602"/>
        <v>100</v>
      </c>
      <c r="Q4835" s="14" t="str">
        <f t="shared" si="603"/>
        <v>United States</v>
      </c>
      <c r="R4835" s="14" t="str">
        <f t="shared" si="604"/>
        <v>|United States|</v>
      </c>
      <c r="S4835" s="14" t="str">
        <f t="shared" si="605"/>
        <v>|Comedies|Dramas|Independent Movies|</v>
      </c>
      <c r="T4835" s="14" t="str">
        <f t="shared" si="606"/>
        <v>|Craig Johnson|</v>
      </c>
      <c r="U4835" s="14" t="str">
        <f t="shared" si="607"/>
        <v>|Daniel Doheny|Madeline Weinstein|Antonio Marziale|Daniel Zolghadri|Annie Q.|Nik Dodani|Fred Hechinger|Kathryn Erbe|Isabella Amara|Sophie Faulkenberry|</v>
      </c>
    </row>
    <row r="4836" spans="1:21">
      <c r="A4836" s="14" t="s">
        <v>22530</v>
      </c>
      <c r="B4836" s="14" t="s">
        <v>48</v>
      </c>
      <c r="C4836" s="14" t="s">
        <v>22531</v>
      </c>
      <c r="D4836" s="14" t="s">
        <v>22532</v>
      </c>
      <c r="E4836" s="14" t="s">
        <v>22533</v>
      </c>
      <c r="F4836" s="14" t="s">
        <v>127</v>
      </c>
      <c r="G4836" s="26">
        <v>43259</v>
      </c>
      <c r="H4836" s="14">
        <v>2018</v>
      </c>
      <c r="I4836" s="14" t="s">
        <v>360</v>
      </c>
      <c r="J4836" s="14" t="s">
        <v>604</v>
      </c>
      <c r="K4836" s="14" t="s">
        <v>4695</v>
      </c>
      <c r="L4836" s="14" t="s">
        <v>22534</v>
      </c>
      <c r="M4836" s="14">
        <f t="shared" si="600"/>
        <v>2018</v>
      </c>
      <c r="N4836" s="14">
        <f t="shared" si="601"/>
        <v>6</v>
      </c>
      <c r="O4836" s="14" t="str">
        <f>IFERROR(VLOOKUP(I4836,Lists!$F$2:$G$16,2,FALSE()),"Not Rated")</f>
        <v>Adults</v>
      </c>
      <c r="P4836" s="14">
        <f t="shared" si="602"/>
        <v>110</v>
      </c>
      <c r="Q4836" s="14" t="str">
        <f t="shared" si="603"/>
        <v>Australia</v>
      </c>
      <c r="R4836" s="14" t="str">
        <f t="shared" si="604"/>
        <v>|Australia|</v>
      </c>
      <c r="S4836" s="14" t="str">
        <f t="shared" si="605"/>
        <v>|Comedies|Independent Movies|International Movies|</v>
      </c>
      <c r="T4836" s="14" t="str">
        <f t="shared" si="606"/>
        <v>|Jeffrey Walker|</v>
      </c>
      <c r="U4836" s="14" t="str">
        <f t="shared" si="607"/>
        <v>|Osamah Sami|Don Hany|Helana Sawires|Frances Duca|Majid Shokor|Rodney Afif|Ghazi Alkinani|Ryan Corr|</v>
      </c>
    </row>
    <row r="4837" spans="1:21">
      <c r="A4837" s="14" t="s">
        <v>22535</v>
      </c>
      <c r="B4837" s="14" t="s">
        <v>48</v>
      </c>
      <c r="C4837" s="14" t="s">
        <v>22536</v>
      </c>
      <c r="D4837" s="14" t="s">
        <v>18448</v>
      </c>
      <c r="E4837" s="14" t="s">
        <v>18449</v>
      </c>
      <c r="F4837" s="14" t="s">
        <v>125</v>
      </c>
      <c r="G4837" s="26">
        <v>43259</v>
      </c>
      <c r="H4837" s="14">
        <v>2018</v>
      </c>
      <c r="I4837" s="14" t="s">
        <v>360</v>
      </c>
      <c r="J4837" s="14" t="s">
        <v>2497</v>
      </c>
      <c r="K4837" s="14" t="s">
        <v>261</v>
      </c>
      <c r="L4837" s="14" t="s">
        <v>22537</v>
      </c>
      <c r="M4837" s="14">
        <f t="shared" si="600"/>
        <v>2018</v>
      </c>
      <c r="N4837" s="14">
        <f t="shared" si="601"/>
        <v>6</v>
      </c>
      <c r="O4837" s="14" t="str">
        <f>IFERROR(VLOOKUP(I4837,Lists!$F$2:$G$16,2,FALSE()),"Not Rated")</f>
        <v>Adults</v>
      </c>
      <c r="P4837" s="14">
        <f t="shared" si="602"/>
        <v>66</v>
      </c>
      <c r="Q4837" s="14" t="str">
        <f t="shared" si="603"/>
        <v>Mexico</v>
      </c>
      <c r="R4837" s="14" t="str">
        <f t="shared" si="604"/>
        <v>|Mexico|</v>
      </c>
      <c r="S4837" s="14" t="str">
        <f t="shared" si="605"/>
        <v>|Stand-Up Comedy|</v>
      </c>
      <c r="T4837" s="14" t="str">
        <f t="shared" si="606"/>
        <v>|Ulises Valencia|</v>
      </c>
      <c r="U4837" s="14" t="str">
        <f t="shared" si="607"/>
        <v>|Franco Escamilla|</v>
      </c>
    </row>
    <row r="4838" spans="1:21">
      <c r="A4838" s="14" t="s">
        <v>22538</v>
      </c>
      <c r="B4838" s="14" t="s">
        <v>49</v>
      </c>
      <c r="C4838" s="14" t="s">
        <v>22539</v>
      </c>
      <c r="D4838" s="14" t="s">
        <v>117</v>
      </c>
      <c r="E4838" s="14" t="s">
        <v>117</v>
      </c>
      <c r="F4838" s="14" t="s">
        <v>120</v>
      </c>
      <c r="G4838" s="26">
        <v>43259</v>
      </c>
      <c r="H4838" s="14">
        <v>2018</v>
      </c>
      <c r="I4838" s="14" t="s">
        <v>360</v>
      </c>
      <c r="J4838" s="14" t="s">
        <v>105</v>
      </c>
      <c r="K4838" s="14" t="s">
        <v>5718</v>
      </c>
      <c r="L4838" s="14" t="s">
        <v>22540</v>
      </c>
      <c r="M4838" s="14">
        <f t="shared" si="600"/>
        <v>2018</v>
      </c>
      <c r="N4838" s="14">
        <f t="shared" si="601"/>
        <v>6</v>
      </c>
      <c r="O4838" s="14" t="str">
        <f>IFERROR(VLOOKUP(I4838,Lists!$F$2:$G$16,2,FALSE()),"Not Rated")</f>
        <v>Adults</v>
      </c>
      <c r="P4838" s="14">
        <f t="shared" si="602"/>
        <v>1</v>
      </c>
      <c r="Q4838" s="14" t="str">
        <f t="shared" si="603"/>
        <v>France</v>
      </c>
      <c r="R4838" s="14" t="str">
        <f t="shared" si="604"/>
        <v>|France|</v>
      </c>
      <c r="S4838" s="14" t="str">
        <f t="shared" si="605"/>
        <v>|Crime TV Shows|Docuseries|TV Mysteries|</v>
      </c>
      <c r="T4838" s="14" t="str">
        <f t="shared" si="606"/>
        <v>|Unknown|</v>
      </c>
      <c r="U4838" s="14" t="str">
        <f t="shared" si="607"/>
        <v>|Unknown|</v>
      </c>
    </row>
    <row r="4839" spans="1:21">
      <c r="A4839" s="14" t="s">
        <v>22541</v>
      </c>
      <c r="B4839" s="14" t="s">
        <v>49</v>
      </c>
      <c r="C4839" s="14" t="s">
        <v>22542</v>
      </c>
      <c r="D4839" s="14" t="s">
        <v>117</v>
      </c>
      <c r="E4839" s="14" t="s">
        <v>22543</v>
      </c>
      <c r="F4839" s="14" t="s">
        <v>115</v>
      </c>
      <c r="G4839" s="26">
        <v>43258</v>
      </c>
      <c r="H4839" s="14">
        <v>2017</v>
      </c>
      <c r="I4839" s="14" t="s">
        <v>361</v>
      </c>
      <c r="J4839" s="14" t="s">
        <v>108</v>
      </c>
      <c r="K4839" s="14" t="s">
        <v>249</v>
      </c>
      <c r="L4839" s="14" t="s">
        <v>22544</v>
      </c>
      <c r="M4839" s="14">
        <f t="shared" si="600"/>
        <v>2018</v>
      </c>
      <c r="N4839" s="14">
        <f t="shared" si="601"/>
        <v>6</v>
      </c>
      <c r="O4839" s="14" t="str">
        <f>IFERROR(VLOOKUP(I4839,Lists!$F$2:$G$16,2,FALSE()),"Not Rated")</f>
        <v>Teens</v>
      </c>
      <c r="P4839" s="14">
        <f t="shared" si="602"/>
        <v>4</v>
      </c>
      <c r="Q4839" s="14" t="str">
        <f t="shared" si="603"/>
        <v>United States</v>
      </c>
      <c r="R4839" s="14" t="str">
        <f t="shared" si="604"/>
        <v>|United States|</v>
      </c>
      <c r="S4839" s="14" t="str">
        <f t="shared" si="605"/>
        <v>|TV Dramas|</v>
      </c>
      <c r="T4839" s="14" t="str">
        <f t="shared" si="606"/>
        <v>|Unknown|</v>
      </c>
      <c r="U4839" s="14" t="str">
        <f t="shared" si="607"/>
        <v>|Eoin Macken|Jill Flint|Freddy Rodríguez|Ken Leung|Brendan Fehr|Jeananne Goossen|J.R. Lemon|Robert Bailey Jr.|Daniella Alonso|Catharine Pilafas|</v>
      </c>
    </row>
    <row r="4840" spans="1:21">
      <c r="A4840" s="14" t="s">
        <v>22545</v>
      </c>
      <c r="B4840" s="14" t="s">
        <v>49</v>
      </c>
      <c r="C4840" s="14" t="s">
        <v>22546</v>
      </c>
      <c r="D4840" s="14" t="s">
        <v>117</v>
      </c>
      <c r="E4840" s="14" t="s">
        <v>22547</v>
      </c>
      <c r="F4840" s="14" t="s">
        <v>121</v>
      </c>
      <c r="G4840" s="26">
        <v>43253</v>
      </c>
      <c r="H4840" s="14">
        <v>2008</v>
      </c>
      <c r="I4840" s="14" t="s">
        <v>365</v>
      </c>
      <c r="J4840" s="14" t="s">
        <v>106</v>
      </c>
      <c r="K4840" s="14" t="s">
        <v>866</v>
      </c>
      <c r="L4840" s="14" t="s">
        <v>22548</v>
      </c>
      <c r="M4840" s="14">
        <f t="shared" si="600"/>
        <v>2018</v>
      </c>
      <c r="N4840" s="14">
        <f t="shared" si="601"/>
        <v>6</v>
      </c>
      <c r="O4840" s="14" t="str">
        <f>IFERROR(VLOOKUP(I4840,Lists!$F$2:$G$16,2,FALSE()),"Not Rated")</f>
        <v>Kids</v>
      </c>
      <c r="P4840" s="14">
        <f t="shared" si="602"/>
        <v>2</v>
      </c>
      <c r="Q4840" s="14" t="str">
        <f t="shared" si="603"/>
        <v>Japan</v>
      </c>
      <c r="R4840" s="14" t="str">
        <f t="shared" si="604"/>
        <v>|Japan|</v>
      </c>
      <c r="S4840" s="14" t="str">
        <f t="shared" si="605"/>
        <v>|Anime Series|Kids' TV|</v>
      </c>
      <c r="T4840" s="14" t="str">
        <f t="shared" si="606"/>
        <v>|Unknown|</v>
      </c>
      <c r="U4840" s="14" t="str">
        <f t="shared" si="607"/>
        <v>|Megumi Matsumoto|Matsuri Mizuguchi|Tomoko Kobashi|Asuka Tanii|Seiko Tamura|Veronica Taylor|Sebastian Arcelus|Kether Donohue|Rachael Lillis|Madeleine Blaustein|</v>
      </c>
    </row>
    <row r="4841" spans="1:21">
      <c r="A4841" s="14" t="s">
        <v>22549</v>
      </c>
      <c r="B4841" s="14" t="s">
        <v>48</v>
      </c>
      <c r="C4841" s="14" t="s">
        <v>22550</v>
      </c>
      <c r="D4841" s="14" t="s">
        <v>22551</v>
      </c>
      <c r="E4841" s="14" t="s">
        <v>22552</v>
      </c>
      <c r="F4841" s="14" t="s">
        <v>116</v>
      </c>
      <c r="G4841" s="26">
        <v>43252</v>
      </c>
      <c r="H4841" s="14">
        <v>2017</v>
      </c>
      <c r="I4841" s="14" t="s">
        <v>361</v>
      </c>
      <c r="J4841" s="14" t="s">
        <v>3165</v>
      </c>
      <c r="K4841" s="14" t="s">
        <v>475</v>
      </c>
      <c r="L4841" s="14" t="s">
        <v>22553</v>
      </c>
      <c r="M4841" s="14">
        <f t="shared" si="600"/>
        <v>2018</v>
      </c>
      <c r="N4841" s="14">
        <f t="shared" si="601"/>
        <v>6</v>
      </c>
      <c r="O4841" s="14" t="str">
        <f>IFERROR(VLOOKUP(I4841,Lists!$F$2:$G$16,2,FALSE()),"Not Rated")</f>
        <v>Teens</v>
      </c>
      <c r="P4841" s="14">
        <f t="shared" si="602"/>
        <v>126</v>
      </c>
      <c r="Q4841" s="14" t="str">
        <f t="shared" si="603"/>
        <v>India</v>
      </c>
      <c r="R4841" s="14" t="str">
        <f t="shared" si="604"/>
        <v>|India|</v>
      </c>
      <c r="S4841" s="14" t="str">
        <f t="shared" si="605"/>
        <v>|Dramas|International Movies|</v>
      </c>
      <c r="T4841" s="14" t="str">
        <f t="shared" si="606"/>
        <v>|Shadab Khan|</v>
      </c>
      <c r="U4841" s="14" t="str">
        <f t="shared" si="607"/>
        <v>|Kritika Sachdeva|Sasho|Sanghmitra Hitaishi|Indraneil Sengupta|Saurabh Dubey|Shubhangi Latkar|Sukhbir Kaur Lamba|Arav Chowdharry|</v>
      </c>
    </row>
    <row r="4842" spans="1:21">
      <c r="A4842" s="14" t="s">
        <v>22554</v>
      </c>
      <c r="B4842" s="14" t="s">
        <v>48</v>
      </c>
      <c r="C4842" s="14" t="s">
        <v>22555</v>
      </c>
      <c r="D4842" s="14" t="s">
        <v>22556</v>
      </c>
      <c r="E4842" s="14" t="s">
        <v>22557</v>
      </c>
      <c r="F4842" s="14" t="s">
        <v>139</v>
      </c>
      <c r="G4842" s="26">
        <v>43252</v>
      </c>
      <c r="H4842" s="14">
        <v>2017</v>
      </c>
      <c r="I4842" s="14" t="s">
        <v>360</v>
      </c>
      <c r="J4842" s="14" t="s">
        <v>2213</v>
      </c>
      <c r="K4842" s="14" t="s">
        <v>605</v>
      </c>
      <c r="L4842" s="14" t="s">
        <v>22558</v>
      </c>
      <c r="M4842" s="14">
        <f t="shared" si="600"/>
        <v>2018</v>
      </c>
      <c r="N4842" s="14">
        <f t="shared" si="601"/>
        <v>6</v>
      </c>
      <c r="O4842" s="14" t="str">
        <f>IFERROR(VLOOKUP(I4842,Lists!$F$2:$G$16,2,FALSE()),"Not Rated")</f>
        <v>Adults</v>
      </c>
      <c r="P4842" s="14">
        <f t="shared" si="602"/>
        <v>130</v>
      </c>
      <c r="Q4842" s="14" t="str">
        <f t="shared" si="603"/>
        <v>Thailand</v>
      </c>
      <c r="R4842" s="14" t="str">
        <f t="shared" si="604"/>
        <v>|Thailand|</v>
      </c>
      <c r="S4842" s="14" t="str">
        <f t="shared" si="605"/>
        <v>|Dramas|International Movies|Thrillers|</v>
      </c>
      <c r="T4842" s="14" t="str">
        <f t="shared" si="606"/>
        <v>|Nattawut Poonpiriya|</v>
      </c>
      <c r="U4842" s="14" t="str">
        <f t="shared" si="607"/>
        <v>|Chutimon Chuengcharoensukying|Chanon Santinatornkul|Teeradon Supapunpinyo|Eisaya Hosuwan|Thaneth Warakulnukroh|Sarinrat Thomas|Ego Mikitas|Pasin Kuansataporn|Sahajak Boonthanakit|Kanjana Vinaipanid|</v>
      </c>
    </row>
    <row r="4843" spans="1:21">
      <c r="A4843" s="14" t="s">
        <v>22559</v>
      </c>
      <c r="B4843" s="14" t="s">
        <v>49</v>
      </c>
      <c r="C4843" s="14" t="s">
        <v>22560</v>
      </c>
      <c r="D4843" s="14" t="s">
        <v>117</v>
      </c>
      <c r="E4843" s="14" t="s">
        <v>117</v>
      </c>
      <c r="F4843" s="14" t="s">
        <v>120</v>
      </c>
      <c r="G4843" s="26">
        <v>43252</v>
      </c>
      <c r="H4843" s="14">
        <v>2018</v>
      </c>
      <c r="I4843" s="14" t="s">
        <v>360</v>
      </c>
      <c r="J4843" s="14" t="s">
        <v>105</v>
      </c>
      <c r="K4843" s="14" t="s">
        <v>462</v>
      </c>
      <c r="L4843" s="14" t="s">
        <v>22561</v>
      </c>
      <c r="M4843" s="14">
        <f t="shared" si="600"/>
        <v>2018</v>
      </c>
      <c r="N4843" s="14">
        <f t="shared" si="601"/>
        <v>6</v>
      </c>
      <c r="O4843" s="14" t="str">
        <f>IFERROR(VLOOKUP(I4843,Lists!$F$2:$G$16,2,FALSE()),"Not Rated")</f>
        <v>Adults</v>
      </c>
      <c r="P4843" s="14">
        <f t="shared" si="602"/>
        <v>1</v>
      </c>
      <c r="Q4843" s="14" t="str">
        <f t="shared" si="603"/>
        <v>France</v>
      </c>
      <c r="R4843" s="14" t="str">
        <f t="shared" si="604"/>
        <v>|France|</v>
      </c>
      <c r="S4843" s="14" t="str">
        <f t="shared" si="605"/>
        <v>|Crime TV Shows|Docuseries|International TV Shows|</v>
      </c>
      <c r="T4843" s="14" t="str">
        <f t="shared" si="606"/>
        <v>|Unknown|</v>
      </c>
      <c r="U4843" s="14" t="str">
        <f t="shared" si="607"/>
        <v>|Unknown|</v>
      </c>
    </row>
    <row r="4844" spans="1:21">
      <c r="A4844" s="14" t="s">
        <v>22562</v>
      </c>
      <c r="B4844" s="14" t="s">
        <v>48</v>
      </c>
      <c r="C4844" s="14" t="s">
        <v>22563</v>
      </c>
      <c r="D4844" s="14" t="s">
        <v>3369</v>
      </c>
      <c r="E4844" s="14" t="s">
        <v>22564</v>
      </c>
      <c r="F4844" s="14" t="s">
        <v>115</v>
      </c>
      <c r="G4844" s="26">
        <v>43252</v>
      </c>
      <c r="H4844" s="14">
        <v>2018</v>
      </c>
      <c r="I4844" s="14" t="s">
        <v>360</v>
      </c>
      <c r="J4844" s="14" t="s">
        <v>604</v>
      </c>
      <c r="K4844" s="14" t="s">
        <v>1436</v>
      </c>
      <c r="L4844" s="14" t="s">
        <v>22565</v>
      </c>
      <c r="M4844" s="14">
        <f t="shared" si="600"/>
        <v>2018</v>
      </c>
      <c r="N4844" s="14">
        <f t="shared" si="601"/>
        <v>6</v>
      </c>
      <c r="O4844" s="14" t="str">
        <f>IFERROR(VLOOKUP(I4844,Lists!$F$2:$G$16,2,FALSE()),"Not Rated")</f>
        <v>Adults</v>
      </c>
      <c r="P4844" s="14">
        <f t="shared" si="602"/>
        <v>110</v>
      </c>
      <c r="Q4844" s="14" t="str">
        <f t="shared" si="603"/>
        <v>United States</v>
      </c>
      <c r="R4844" s="14" t="str">
        <f t="shared" si="604"/>
        <v>|United States|</v>
      </c>
      <c r="S4844" s="14" t="str">
        <f t="shared" si="605"/>
        <v>|Dramas|Independent Movies|</v>
      </c>
      <c r="T4844" s="14" t="str">
        <f t="shared" si="606"/>
        <v>|Lynn Shelton|</v>
      </c>
      <c r="U4844" s="14" t="str">
        <f t="shared" si="607"/>
        <v>|Jay Duplass|Edie Falco|Kaitlyn Dever|Ben Schwartz|Louis Hobson|Alycia Delmore|Pamela Reed|Matt Malloy|Aaron Blakely|</v>
      </c>
    </row>
    <row r="4845" spans="1:21">
      <c r="A4845" s="14" t="s">
        <v>22566</v>
      </c>
      <c r="B4845" s="14" t="s">
        <v>48</v>
      </c>
      <c r="C4845" s="14" t="s">
        <v>22567</v>
      </c>
      <c r="D4845" s="14" t="s">
        <v>22568</v>
      </c>
      <c r="E4845" s="14" t="s">
        <v>22568</v>
      </c>
      <c r="F4845" s="14" t="s">
        <v>124</v>
      </c>
      <c r="G4845" s="26">
        <v>43252</v>
      </c>
      <c r="H4845" s="14">
        <v>2015</v>
      </c>
      <c r="I4845" s="14" t="s">
        <v>360</v>
      </c>
      <c r="J4845" s="14" t="s">
        <v>744</v>
      </c>
      <c r="K4845" s="14" t="s">
        <v>784</v>
      </c>
      <c r="L4845" s="14" t="s">
        <v>22569</v>
      </c>
      <c r="M4845" s="14">
        <f t="shared" si="600"/>
        <v>2018</v>
      </c>
      <c r="N4845" s="14">
        <f t="shared" si="601"/>
        <v>6</v>
      </c>
      <c r="O4845" s="14" t="str">
        <f>IFERROR(VLOOKUP(I4845,Lists!$F$2:$G$16,2,FALSE()),"Not Rated")</f>
        <v>Adults</v>
      </c>
      <c r="P4845" s="14">
        <f t="shared" si="602"/>
        <v>85</v>
      </c>
      <c r="Q4845" s="14" t="str">
        <f t="shared" si="603"/>
        <v>Germany</v>
      </c>
      <c r="R4845" s="14" t="str">
        <f t="shared" si="604"/>
        <v>|Germany|</v>
      </c>
      <c r="S4845" s="14" t="str">
        <f t="shared" si="605"/>
        <v>|Documentaries|International Movies|Sports Movies|</v>
      </c>
      <c r="T4845" s="14" t="str">
        <f t="shared" si="606"/>
        <v>|Felix Starck|</v>
      </c>
      <c r="U4845" s="14" t="str">
        <f t="shared" si="607"/>
        <v>|Felix Starck|</v>
      </c>
    </row>
    <row r="4846" spans="1:21">
      <c r="A4846" s="14" t="s">
        <v>22570</v>
      </c>
      <c r="B4846" s="14" t="s">
        <v>49</v>
      </c>
      <c r="C4846" s="14" t="s">
        <v>22571</v>
      </c>
      <c r="D4846" s="14" t="s">
        <v>117</v>
      </c>
      <c r="E4846" s="14" t="s">
        <v>22572</v>
      </c>
      <c r="F4846" s="14" t="s">
        <v>115</v>
      </c>
      <c r="G4846" s="26">
        <v>43250</v>
      </c>
      <c r="H4846" s="14">
        <v>2019</v>
      </c>
      <c r="I4846" s="14" t="s">
        <v>361</v>
      </c>
      <c r="J4846" s="14" t="s">
        <v>108</v>
      </c>
      <c r="K4846" s="14" t="s">
        <v>253</v>
      </c>
      <c r="L4846" s="14" t="s">
        <v>22573</v>
      </c>
      <c r="M4846" s="14">
        <f t="shared" si="600"/>
        <v>2018</v>
      </c>
      <c r="N4846" s="14">
        <f t="shared" si="601"/>
        <v>5</v>
      </c>
      <c r="O4846" s="14" t="str">
        <f>IFERROR(VLOOKUP(I4846,Lists!$F$2:$G$16,2,FALSE()),"Not Rated")</f>
        <v>Teens</v>
      </c>
      <c r="P4846" s="14">
        <f t="shared" si="602"/>
        <v>4</v>
      </c>
      <c r="Q4846" s="14" t="str">
        <f t="shared" si="603"/>
        <v>United States</v>
      </c>
      <c r="R4846" s="14" t="str">
        <f t="shared" si="604"/>
        <v>|United States|</v>
      </c>
      <c r="S4846" s="14" t="str">
        <f t="shared" si="605"/>
        <v>|TV Comedies|</v>
      </c>
      <c r="T4846" s="14" t="str">
        <f t="shared" si="606"/>
        <v>|Unknown|</v>
      </c>
      <c r="U4846" s="14" t="str">
        <f t="shared" si="607"/>
        <v>|Ellie Kemper|Jane Krakowski|Tituss Burgess|Carol Kane|</v>
      </c>
    </row>
    <row r="4847" spans="1:21">
      <c r="A4847" s="14" t="s">
        <v>22574</v>
      </c>
      <c r="B4847" s="14" t="s">
        <v>49</v>
      </c>
      <c r="C4847" s="14" t="s">
        <v>22575</v>
      </c>
      <c r="D4847" s="14" t="s">
        <v>117</v>
      </c>
      <c r="E4847" s="14" t="s">
        <v>22576</v>
      </c>
      <c r="F4847" s="14" t="s">
        <v>115</v>
      </c>
      <c r="G4847" s="26">
        <v>43249</v>
      </c>
      <c r="H4847" s="14">
        <v>2019</v>
      </c>
      <c r="I4847" s="14" t="s">
        <v>360</v>
      </c>
      <c r="J4847" s="14" t="s">
        <v>521</v>
      </c>
      <c r="K4847" s="14" t="s">
        <v>253</v>
      </c>
      <c r="L4847" s="14" t="s">
        <v>22577</v>
      </c>
      <c r="M4847" s="14">
        <f t="shared" si="600"/>
        <v>2018</v>
      </c>
      <c r="N4847" s="14">
        <f t="shared" si="601"/>
        <v>5</v>
      </c>
      <c r="O4847" s="14" t="str">
        <f>IFERROR(VLOOKUP(I4847,Lists!$F$2:$G$16,2,FALSE()),"Not Rated")</f>
        <v>Adults</v>
      </c>
      <c r="P4847" s="14">
        <f t="shared" si="602"/>
        <v>5</v>
      </c>
      <c r="Q4847" s="14" t="str">
        <f t="shared" si="603"/>
        <v>United States</v>
      </c>
      <c r="R4847" s="14" t="str">
        <f t="shared" si="604"/>
        <v>|United States|</v>
      </c>
      <c r="S4847" s="14" t="str">
        <f t="shared" si="605"/>
        <v>|TV Comedies|</v>
      </c>
      <c r="T4847" s="14" t="str">
        <f t="shared" si="606"/>
        <v>|Unknown|</v>
      </c>
      <c r="U4847" s="14" t="str">
        <f t="shared" si="607"/>
        <v>|Jason Bateman|Portia de Rossi|Will Arnett|Michael Cera|Alia Shawkat|Tony Hale|David Cross|Jeffrey Tambor|Jessica Walter|Ron Howard|</v>
      </c>
    </row>
    <row r="4848" spans="1:21">
      <c r="A4848" s="14" t="s">
        <v>22578</v>
      </c>
      <c r="B4848" s="14" t="s">
        <v>49</v>
      </c>
      <c r="C4848" s="14" t="s">
        <v>22579</v>
      </c>
      <c r="D4848" s="14" t="s">
        <v>117</v>
      </c>
      <c r="E4848" s="14" t="s">
        <v>117</v>
      </c>
      <c r="F4848" s="14" t="s">
        <v>115</v>
      </c>
      <c r="G4848" s="26">
        <v>43247</v>
      </c>
      <c r="H4848" s="14">
        <v>2018</v>
      </c>
      <c r="I4848" s="14" t="s">
        <v>360</v>
      </c>
      <c r="J4848" s="14" t="s">
        <v>105</v>
      </c>
      <c r="K4848" s="14" t="s">
        <v>2400</v>
      </c>
      <c r="L4848" s="14" t="s">
        <v>22580</v>
      </c>
      <c r="M4848" s="14">
        <f t="shared" si="600"/>
        <v>2018</v>
      </c>
      <c r="N4848" s="14">
        <f t="shared" si="601"/>
        <v>5</v>
      </c>
      <c r="O4848" s="14" t="str">
        <f>IFERROR(VLOOKUP(I4848,Lists!$F$2:$G$16,2,FALSE()),"Not Rated")</f>
        <v>Adults</v>
      </c>
      <c r="P4848" s="14">
        <f t="shared" si="602"/>
        <v>1</v>
      </c>
      <c r="Q4848" s="14" t="str">
        <f t="shared" si="603"/>
        <v>United States</v>
      </c>
      <c r="R4848" s="14" t="str">
        <f t="shared" si="604"/>
        <v>|United States|</v>
      </c>
      <c r="S4848" s="14" t="str">
        <f t="shared" si="605"/>
        <v>|Stand-Up Comedy &amp; Talk Shows|TV Comedies|</v>
      </c>
      <c r="T4848" s="14" t="str">
        <f t="shared" si="606"/>
        <v>|Unknown|</v>
      </c>
      <c r="U4848" s="14" t="str">
        <f t="shared" si="607"/>
        <v>|Unknown|</v>
      </c>
    </row>
    <row r="4849" spans="1:21">
      <c r="A4849" s="14" t="s">
        <v>22581</v>
      </c>
      <c r="B4849" s="14" t="s">
        <v>48</v>
      </c>
      <c r="C4849" s="14" t="s">
        <v>22582</v>
      </c>
      <c r="D4849" s="14" t="s">
        <v>22583</v>
      </c>
      <c r="E4849" s="14" t="s">
        <v>22584</v>
      </c>
      <c r="F4849" s="14" t="s">
        <v>122</v>
      </c>
      <c r="G4849" s="26">
        <v>43246</v>
      </c>
      <c r="H4849" s="14">
        <v>2018</v>
      </c>
      <c r="I4849" s="14" t="s">
        <v>360</v>
      </c>
      <c r="J4849" s="14" t="s">
        <v>962</v>
      </c>
      <c r="K4849" s="14" t="s">
        <v>605</v>
      </c>
      <c r="L4849" s="14" t="s">
        <v>22585</v>
      </c>
      <c r="M4849" s="14">
        <f t="shared" si="600"/>
        <v>2018</v>
      </c>
      <c r="N4849" s="14">
        <f t="shared" si="601"/>
        <v>5</v>
      </c>
      <c r="O4849" s="14" t="str">
        <f>IFERROR(VLOOKUP(I4849,Lists!$F$2:$G$16,2,FALSE()),"Not Rated")</f>
        <v>Adults</v>
      </c>
      <c r="P4849" s="14">
        <f t="shared" si="602"/>
        <v>117</v>
      </c>
      <c r="Q4849" s="14" t="str">
        <f t="shared" si="603"/>
        <v>Spain</v>
      </c>
      <c r="R4849" s="14" t="str">
        <f t="shared" si="604"/>
        <v>|Spain|</v>
      </c>
      <c r="S4849" s="14" t="str">
        <f t="shared" si="605"/>
        <v>|Dramas|International Movies|Thrillers|</v>
      </c>
      <c r="T4849" s="14" t="str">
        <f t="shared" si="606"/>
        <v>|Norberto López Amado|</v>
      </c>
      <c r="U4849" s="14" t="str">
        <f t="shared" si="607"/>
        <v>|Belén Rueda|Marian Álvarez|Iván Mendes|Manolo Cardona|Nick Devlin|Florin Opritescu|</v>
      </c>
    </row>
    <row r="4850" spans="1:21">
      <c r="A4850" s="14" t="s">
        <v>22586</v>
      </c>
      <c r="B4850" s="14" t="s">
        <v>49</v>
      </c>
      <c r="C4850" s="14" t="s">
        <v>22587</v>
      </c>
      <c r="D4850" s="14" t="s">
        <v>117</v>
      </c>
      <c r="E4850" s="14" t="s">
        <v>22588</v>
      </c>
      <c r="F4850" s="14" t="s">
        <v>123</v>
      </c>
      <c r="G4850" s="26">
        <v>43246</v>
      </c>
      <c r="H4850" s="14">
        <v>2018</v>
      </c>
      <c r="I4850" s="14" t="s">
        <v>360</v>
      </c>
      <c r="J4850" s="14" t="s">
        <v>105</v>
      </c>
      <c r="K4850" s="14" t="s">
        <v>6268</v>
      </c>
      <c r="L4850" s="14" t="s">
        <v>22589</v>
      </c>
      <c r="M4850" s="14">
        <f t="shared" si="600"/>
        <v>2018</v>
      </c>
      <c r="N4850" s="14">
        <f t="shared" si="601"/>
        <v>5</v>
      </c>
      <c r="O4850" s="14" t="str">
        <f>IFERROR(VLOOKUP(I4850,Lists!$F$2:$G$16,2,FALSE()),"Not Rated")</f>
        <v>Adults</v>
      </c>
      <c r="P4850" s="14">
        <f t="shared" si="602"/>
        <v>1</v>
      </c>
      <c r="Q4850" s="14" t="str">
        <f t="shared" si="603"/>
        <v>South Korea</v>
      </c>
      <c r="R4850" s="14" t="str">
        <f t="shared" si="604"/>
        <v>|South Korea|</v>
      </c>
      <c r="S4850" s="14" t="str">
        <f t="shared" si="605"/>
        <v>|International TV Shows|Korean TV Shows|Romantic TV Shows|</v>
      </c>
      <c r="T4850" s="14" t="str">
        <f t="shared" si="606"/>
        <v>|Unknown|</v>
      </c>
      <c r="U4850" s="14" t="str">
        <f t="shared" si="607"/>
        <v>|Son Ye-jin|Jung Hae-in|Jang So-yeon|</v>
      </c>
    </row>
    <row r="4851" spans="1:21">
      <c r="A4851" s="14" t="s">
        <v>22590</v>
      </c>
      <c r="B4851" s="14" t="s">
        <v>48</v>
      </c>
      <c r="C4851" s="14" t="s">
        <v>22591</v>
      </c>
      <c r="D4851" s="14" t="s">
        <v>22171</v>
      </c>
      <c r="E4851" s="14" t="s">
        <v>22592</v>
      </c>
      <c r="F4851" s="14" t="s">
        <v>134</v>
      </c>
      <c r="G4851" s="26">
        <v>43245</v>
      </c>
      <c r="H4851" s="14">
        <v>2018</v>
      </c>
      <c r="I4851" s="14" t="s">
        <v>360</v>
      </c>
      <c r="J4851" s="14" t="s">
        <v>1102</v>
      </c>
      <c r="K4851" s="14" t="s">
        <v>261</v>
      </c>
      <c r="L4851" s="14" t="s">
        <v>22593</v>
      </c>
      <c r="M4851" s="14">
        <f t="shared" si="600"/>
        <v>2018</v>
      </c>
      <c r="N4851" s="14">
        <f t="shared" si="601"/>
        <v>5</v>
      </c>
      <c r="O4851" s="14" t="str">
        <f>IFERROR(VLOOKUP(I4851,Lists!$F$2:$G$16,2,FALSE()),"Not Rated")</f>
        <v>Adults</v>
      </c>
      <c r="P4851" s="14">
        <f t="shared" si="602"/>
        <v>63</v>
      </c>
      <c r="Q4851" s="14" t="str">
        <f t="shared" si="603"/>
        <v>Argentina</v>
      </c>
      <c r="R4851" s="14" t="str">
        <f t="shared" si="604"/>
        <v>|Argentina|</v>
      </c>
      <c r="S4851" s="14" t="str">
        <f t="shared" si="605"/>
        <v>|Stand-Up Comedy|</v>
      </c>
      <c r="T4851" s="14" t="str">
        <f t="shared" si="606"/>
        <v>|Raúl Campos|Jan Suter|</v>
      </c>
      <c r="U4851" s="14" t="str">
        <f t="shared" si="607"/>
        <v>|Fernando Sanjiao|</v>
      </c>
    </row>
    <row r="4852" spans="1:21">
      <c r="A4852" s="14" t="s">
        <v>22594</v>
      </c>
      <c r="B4852" s="14" t="s">
        <v>48</v>
      </c>
      <c r="C4852" s="14" t="s">
        <v>22595</v>
      </c>
      <c r="D4852" s="14" t="s">
        <v>22596</v>
      </c>
      <c r="E4852" s="14" t="s">
        <v>22597</v>
      </c>
      <c r="F4852" s="14" t="s">
        <v>115</v>
      </c>
      <c r="G4852" s="26">
        <v>43245</v>
      </c>
      <c r="H4852" s="14">
        <v>2018</v>
      </c>
      <c r="I4852" s="14" t="s">
        <v>360</v>
      </c>
      <c r="J4852" s="14" t="s">
        <v>507</v>
      </c>
      <c r="K4852" s="14" t="s">
        <v>1014</v>
      </c>
      <c r="L4852" s="14" t="s">
        <v>22598</v>
      </c>
      <c r="M4852" s="14">
        <f t="shared" si="600"/>
        <v>2018</v>
      </c>
      <c r="N4852" s="14">
        <f t="shared" si="601"/>
        <v>5</v>
      </c>
      <c r="O4852" s="14" t="str">
        <f>IFERROR(VLOOKUP(I4852,Lists!$F$2:$G$16,2,FALSE()),"Not Rated")</f>
        <v>Adults</v>
      </c>
      <c r="P4852" s="14">
        <f t="shared" si="602"/>
        <v>94</v>
      </c>
      <c r="Q4852" s="14" t="str">
        <f t="shared" si="603"/>
        <v>United States</v>
      </c>
      <c r="R4852" s="14" t="str">
        <f t="shared" si="604"/>
        <v>|United States|</v>
      </c>
      <c r="S4852" s="14" t="str">
        <f t="shared" si="605"/>
        <v>|Comedies|Romantic Movies|</v>
      </c>
      <c r="T4852" s="14" t="str">
        <f t="shared" si="606"/>
        <v>|Alex Richanbach|</v>
      </c>
      <c r="U4852" s="14" t="str">
        <f t="shared" si="607"/>
        <v>|Gillian Jacobs|Vanessa Bayer|Phoebe Robinson|Richard Madden|Michaela Watkins|Félix Gómez|</v>
      </c>
    </row>
    <row r="4853" spans="1:21">
      <c r="A4853" s="14" t="s">
        <v>22599</v>
      </c>
      <c r="B4853" s="14" t="s">
        <v>48</v>
      </c>
      <c r="C4853" s="14" t="s">
        <v>22600</v>
      </c>
      <c r="D4853" s="14" t="s">
        <v>289</v>
      </c>
      <c r="E4853" s="14" t="s">
        <v>22601</v>
      </c>
      <c r="F4853" s="14" t="s">
        <v>115</v>
      </c>
      <c r="G4853" s="26">
        <v>43245</v>
      </c>
      <c r="H4853" s="14">
        <v>2018</v>
      </c>
      <c r="I4853" s="14" t="s">
        <v>361</v>
      </c>
      <c r="J4853" s="14" t="s">
        <v>2548</v>
      </c>
      <c r="K4853" s="14" t="s">
        <v>261</v>
      </c>
      <c r="L4853" s="14" t="s">
        <v>22602</v>
      </c>
      <c r="M4853" s="14">
        <f t="shared" si="600"/>
        <v>2018</v>
      </c>
      <c r="N4853" s="14">
        <f t="shared" si="601"/>
        <v>5</v>
      </c>
      <c r="O4853" s="14" t="str">
        <f>IFERROR(VLOOKUP(I4853,Lists!$F$2:$G$16,2,FALSE()),"Not Rated")</f>
        <v>Teens</v>
      </c>
      <c r="P4853" s="14">
        <f t="shared" si="602"/>
        <v>74</v>
      </c>
      <c r="Q4853" s="14" t="str">
        <f t="shared" si="603"/>
        <v>United States</v>
      </c>
      <c r="R4853" s="14" t="str">
        <f t="shared" si="604"/>
        <v>|United States|</v>
      </c>
      <c r="S4853" s="14" t="str">
        <f t="shared" si="605"/>
        <v>|Stand-Up Comedy|</v>
      </c>
      <c r="T4853" s="14" t="str">
        <f t="shared" si="606"/>
        <v>|Marcus Raboy|</v>
      </c>
      <c r="U4853" s="14" t="str">
        <f t="shared" si="607"/>
        <v>|Steve Martin|Martin Short|</v>
      </c>
    </row>
    <row r="4854" spans="1:21">
      <c r="A4854" s="14" t="s">
        <v>22603</v>
      </c>
      <c r="B4854" s="14" t="s">
        <v>49</v>
      </c>
      <c r="C4854" s="14" t="s">
        <v>22604</v>
      </c>
      <c r="D4854" s="14" t="s">
        <v>117</v>
      </c>
      <c r="E4854" s="14" t="s">
        <v>22605</v>
      </c>
      <c r="F4854" s="14" t="s">
        <v>1128</v>
      </c>
      <c r="G4854" s="26">
        <v>43245</v>
      </c>
      <c r="H4854" s="14">
        <v>2018</v>
      </c>
      <c r="I4854" s="14" t="s">
        <v>365</v>
      </c>
      <c r="J4854" s="14" t="s">
        <v>107</v>
      </c>
      <c r="K4854" s="14" t="s">
        <v>3090</v>
      </c>
      <c r="L4854" s="14" t="s">
        <v>22606</v>
      </c>
      <c r="M4854" s="14">
        <f t="shared" si="600"/>
        <v>2018</v>
      </c>
      <c r="N4854" s="14">
        <f t="shared" si="601"/>
        <v>5</v>
      </c>
      <c r="O4854" s="14" t="str">
        <f>IFERROR(VLOOKUP(I4854,Lists!$F$2:$G$16,2,FALSE()),"Not Rated")</f>
        <v>Kids</v>
      </c>
      <c r="P4854" s="14">
        <f t="shared" si="602"/>
        <v>3</v>
      </c>
      <c r="Q4854" s="14" t="str">
        <f t="shared" si="603"/>
        <v>United States</v>
      </c>
      <c r="R4854" s="14" t="str">
        <f t="shared" si="604"/>
        <v>|United States|Mexico|</v>
      </c>
      <c r="S4854" s="14" t="str">
        <f t="shared" si="605"/>
        <v>|Kids' TV|TV Action &amp; Adventure|TV Sci-Fi &amp; Fantasy|</v>
      </c>
      <c r="T4854" s="14" t="str">
        <f t="shared" si="606"/>
        <v>|Unknown|</v>
      </c>
      <c r="U4854" s="14" t="str">
        <f t="shared" si="607"/>
        <v>|Kelsey Grammer|Anton Yelchin|Charlie Saxton|Lexi Medrano|Fred Tatasciore|Clancy Brown|Mark Hamill|Ron Perlman|Steven Yeun|Amy Landecker|Jonathan Hyde|Anjelica Huston|Lena Headey|David Bradley|Tom Kenny|Laraine Newman|Grey Griffin|James Purefoy|</v>
      </c>
    </row>
    <row r="4855" spans="1:21">
      <c r="A4855" s="14" t="s">
        <v>22607</v>
      </c>
      <c r="B4855" s="14" t="s">
        <v>49</v>
      </c>
      <c r="C4855" s="14" t="s">
        <v>22608</v>
      </c>
      <c r="D4855" s="14" t="s">
        <v>117</v>
      </c>
      <c r="E4855" s="14" t="s">
        <v>22609</v>
      </c>
      <c r="F4855" s="14" t="s">
        <v>121</v>
      </c>
      <c r="G4855" s="26">
        <v>43242</v>
      </c>
      <c r="H4855" s="14">
        <v>2018</v>
      </c>
      <c r="I4855" s="14" t="s">
        <v>360</v>
      </c>
      <c r="J4855" s="14" t="s">
        <v>105</v>
      </c>
      <c r="K4855" s="14" t="s">
        <v>1114</v>
      </c>
      <c r="L4855" s="14" t="s">
        <v>22610</v>
      </c>
      <c r="M4855" s="14">
        <f t="shared" si="600"/>
        <v>2018</v>
      </c>
      <c r="N4855" s="14">
        <f t="shared" si="601"/>
        <v>5</v>
      </c>
      <c r="O4855" s="14" t="str">
        <f>IFERROR(VLOOKUP(I4855,Lists!$F$2:$G$16,2,FALSE()),"Not Rated")</f>
        <v>Adults</v>
      </c>
      <c r="P4855" s="14">
        <f t="shared" si="602"/>
        <v>1</v>
      </c>
      <c r="Q4855" s="14" t="str">
        <f t="shared" si="603"/>
        <v>Japan</v>
      </c>
      <c r="R4855" s="14" t="str">
        <f t="shared" si="604"/>
        <v>|Japan|</v>
      </c>
      <c r="S4855" s="14" t="str">
        <f t="shared" si="605"/>
        <v>|International TV Shows|TV Action &amp; Adventure|TV Comedies|</v>
      </c>
      <c r="T4855" s="14" t="str">
        <f t="shared" si="606"/>
        <v>|Unknown|</v>
      </c>
      <c r="U4855" s="14" t="str">
        <f t="shared" si="607"/>
        <v>|Tatsuomi Hamada|Kazuki Namioka|Yuki Yoda|Ayumu Mochizuki|Atsushi Arai|Akio Otsuka|Moro Morooka|</v>
      </c>
    </row>
    <row r="4856" spans="1:21">
      <c r="A4856" s="14" t="s">
        <v>22611</v>
      </c>
      <c r="B4856" s="14" t="s">
        <v>48</v>
      </c>
      <c r="C4856" s="14" t="s">
        <v>22612</v>
      </c>
      <c r="D4856" s="14" t="s">
        <v>22613</v>
      </c>
      <c r="E4856" s="14" t="s">
        <v>22613</v>
      </c>
      <c r="F4856" s="14" t="s">
        <v>115</v>
      </c>
      <c r="G4856" s="26">
        <v>43242</v>
      </c>
      <c r="H4856" s="14">
        <v>2018</v>
      </c>
      <c r="I4856" s="14" t="s">
        <v>361</v>
      </c>
      <c r="J4856" s="14" t="s">
        <v>4182</v>
      </c>
      <c r="K4856" s="14" t="s">
        <v>261</v>
      </c>
      <c r="L4856" s="14" t="s">
        <v>22614</v>
      </c>
      <c r="M4856" s="14">
        <f t="shared" si="600"/>
        <v>2018</v>
      </c>
      <c r="N4856" s="14">
        <f t="shared" si="601"/>
        <v>5</v>
      </c>
      <c r="O4856" s="14" t="str">
        <f>IFERROR(VLOOKUP(I4856,Lists!$F$2:$G$16,2,FALSE()),"Not Rated")</f>
        <v>Teens</v>
      </c>
      <c r="P4856" s="14">
        <f t="shared" si="602"/>
        <v>58</v>
      </c>
      <c r="Q4856" s="14" t="str">
        <f t="shared" si="603"/>
        <v>United States</v>
      </c>
      <c r="R4856" s="14" t="str">
        <f t="shared" si="604"/>
        <v>|United States|</v>
      </c>
      <c r="S4856" s="14" t="str">
        <f t="shared" si="605"/>
        <v>|Stand-Up Comedy|</v>
      </c>
      <c r="T4856" s="14" t="str">
        <f t="shared" si="606"/>
        <v>|Tig Notaro|</v>
      </c>
      <c r="U4856" s="14" t="str">
        <f t="shared" si="607"/>
        <v>|Tig Notaro|</v>
      </c>
    </row>
    <row r="4857" spans="1:21">
      <c r="A4857" s="14" t="s">
        <v>22615</v>
      </c>
      <c r="B4857" s="14" t="s">
        <v>48</v>
      </c>
      <c r="C4857" s="14" t="s">
        <v>22616</v>
      </c>
      <c r="D4857" s="14" t="s">
        <v>6087</v>
      </c>
      <c r="E4857" s="14" t="s">
        <v>22617</v>
      </c>
      <c r="F4857" s="14" t="s">
        <v>140</v>
      </c>
      <c r="G4857" s="26">
        <v>43238</v>
      </c>
      <c r="H4857" s="14">
        <v>2018</v>
      </c>
      <c r="I4857" s="14" t="s">
        <v>360</v>
      </c>
      <c r="J4857" s="14" t="s">
        <v>962</v>
      </c>
      <c r="K4857" s="14" t="s">
        <v>542</v>
      </c>
      <c r="L4857" s="14" t="s">
        <v>22618</v>
      </c>
      <c r="M4857" s="14">
        <f t="shared" si="600"/>
        <v>2018</v>
      </c>
      <c r="N4857" s="14">
        <f t="shared" si="601"/>
        <v>5</v>
      </c>
      <c r="O4857" s="14" t="str">
        <f>IFERROR(VLOOKUP(I4857,Lists!$F$2:$G$16,2,FALSE()),"Not Rated")</f>
        <v>Adults</v>
      </c>
      <c r="P4857" s="14">
        <f t="shared" si="602"/>
        <v>117</v>
      </c>
      <c r="Q4857" s="14" t="str">
        <f t="shared" si="603"/>
        <v>South Africa</v>
      </c>
      <c r="R4857" s="14" t="str">
        <f t="shared" si="604"/>
        <v>|South Africa|</v>
      </c>
      <c r="S4857" s="14" t="str">
        <f t="shared" si="605"/>
        <v>|Comedies|International Movies|Romantic Movies|</v>
      </c>
      <c r="T4857" s="14" t="str">
        <f t="shared" si="606"/>
        <v>|Kagiso Lediga|</v>
      </c>
      <c r="U4857" s="14" t="str">
        <f t="shared" si="607"/>
        <v>|Kagiso Lediga|Pearl Thusi|Akin Omotoso|Andrew Buckland|</v>
      </c>
    </row>
    <row r="4858" spans="1:21">
      <c r="A4858" s="14" t="s">
        <v>22619</v>
      </c>
      <c r="B4858" s="14" t="s">
        <v>49</v>
      </c>
      <c r="C4858" s="14" t="s">
        <v>22620</v>
      </c>
      <c r="D4858" s="14" t="s">
        <v>117</v>
      </c>
      <c r="E4858" s="14" t="s">
        <v>16918</v>
      </c>
      <c r="F4858" s="14" t="s">
        <v>117</v>
      </c>
      <c r="G4858" s="26">
        <v>43238</v>
      </c>
      <c r="H4858" s="14">
        <v>2018</v>
      </c>
      <c r="I4858" s="14" t="s">
        <v>366</v>
      </c>
      <c r="J4858" s="14" t="s">
        <v>105</v>
      </c>
      <c r="K4858" s="14" t="s">
        <v>256</v>
      </c>
      <c r="L4858" s="14" t="s">
        <v>22621</v>
      </c>
      <c r="M4858" s="14">
        <f t="shared" si="600"/>
        <v>2018</v>
      </c>
      <c r="N4858" s="14">
        <f t="shared" si="601"/>
        <v>5</v>
      </c>
      <c r="O4858" s="14" t="str">
        <f>IFERROR(VLOOKUP(I4858,Lists!$F$2:$G$16,2,FALSE()),"Not Rated")</f>
        <v>Kids</v>
      </c>
      <c r="P4858" s="14">
        <f t="shared" si="602"/>
        <v>1</v>
      </c>
      <c r="Q4858" s="14" t="str">
        <f t="shared" si="603"/>
        <v>Unknown</v>
      </c>
      <c r="R4858" s="14" t="str">
        <f t="shared" si="604"/>
        <v>|Unknown|</v>
      </c>
      <c r="S4858" s="14" t="str">
        <f t="shared" si="605"/>
        <v>|Kids' TV|</v>
      </c>
      <c r="T4858" s="14" t="str">
        <f t="shared" si="606"/>
        <v>|Unknown|</v>
      </c>
      <c r="U4858" s="14" t="str">
        <f t="shared" si="607"/>
        <v>|Michela Luci|Jamie Watson|Anna Claire Bartlam|Dante Zee|Eric Peterson|</v>
      </c>
    </row>
    <row r="4859" spans="1:21">
      <c r="A4859" s="14" t="s">
        <v>22622</v>
      </c>
      <c r="B4859" s="14" t="s">
        <v>49</v>
      </c>
      <c r="C4859" s="14" t="s">
        <v>22623</v>
      </c>
      <c r="D4859" s="14" t="s">
        <v>117</v>
      </c>
      <c r="E4859" s="14" t="s">
        <v>22624</v>
      </c>
      <c r="F4859" s="14" t="s">
        <v>6971</v>
      </c>
      <c r="G4859" s="26">
        <v>43238</v>
      </c>
      <c r="H4859" s="14">
        <v>2017</v>
      </c>
      <c r="I4859" s="14" t="s">
        <v>365</v>
      </c>
      <c r="J4859" s="14" t="s">
        <v>108</v>
      </c>
      <c r="K4859" s="14" t="s">
        <v>22625</v>
      </c>
      <c r="L4859" s="14" t="s">
        <v>22626</v>
      </c>
      <c r="M4859" s="14">
        <f t="shared" si="600"/>
        <v>2018</v>
      </c>
      <c r="N4859" s="14">
        <f t="shared" si="601"/>
        <v>5</v>
      </c>
      <c r="O4859" s="14" t="str">
        <f>IFERROR(VLOOKUP(I4859,Lists!$F$2:$G$16,2,FALSE()),"Not Rated")</f>
        <v>Kids</v>
      </c>
      <c r="P4859" s="14">
        <f t="shared" si="602"/>
        <v>4</v>
      </c>
      <c r="Q4859" s="14" t="str">
        <f t="shared" si="603"/>
        <v>Canada</v>
      </c>
      <c r="R4859" s="14" t="str">
        <f t="shared" si="604"/>
        <v>|Canada|United States|France|</v>
      </c>
      <c r="S4859" s="14" t="str">
        <f t="shared" si="605"/>
        <v>|Crime TV Shows|Kids' TV|TV Comedies|</v>
      </c>
      <c r="T4859" s="14" t="str">
        <f t="shared" si="606"/>
        <v>|Unknown|</v>
      </c>
      <c r="U4859" s="14" t="str">
        <f t="shared" si="607"/>
        <v>|Ivan Sherry|Tara Strong|Martin Roach|Scott McCord|Lyon Smith|Derek McGrath|</v>
      </c>
    </row>
    <row r="4860" spans="1:21">
      <c r="A4860" s="14" t="s">
        <v>22627</v>
      </c>
      <c r="B4860" s="14" t="s">
        <v>48</v>
      </c>
      <c r="C4860" s="14" t="s">
        <v>22628</v>
      </c>
      <c r="D4860" s="14" t="s">
        <v>22629</v>
      </c>
      <c r="E4860" s="14" t="s">
        <v>22630</v>
      </c>
      <c r="F4860" s="14" t="s">
        <v>115</v>
      </c>
      <c r="G4860" s="26">
        <v>43237</v>
      </c>
      <c r="H4860" s="14">
        <v>2007</v>
      </c>
      <c r="I4860" s="14" t="s">
        <v>360</v>
      </c>
      <c r="J4860" s="14" t="s">
        <v>1330</v>
      </c>
      <c r="K4860" s="14" t="s">
        <v>261</v>
      </c>
      <c r="L4860" s="14" t="s">
        <v>22631</v>
      </c>
      <c r="M4860" s="14">
        <f t="shared" si="600"/>
        <v>2018</v>
      </c>
      <c r="N4860" s="14">
        <f t="shared" si="601"/>
        <v>5</v>
      </c>
      <c r="O4860" s="14" t="str">
        <f>IFERROR(VLOOKUP(I4860,Lists!$F$2:$G$16,2,FALSE()),"Not Rated")</f>
        <v>Adults</v>
      </c>
      <c r="P4860" s="14">
        <f t="shared" si="602"/>
        <v>89</v>
      </c>
      <c r="Q4860" s="14" t="str">
        <f t="shared" si="603"/>
        <v>United States</v>
      </c>
      <c r="R4860" s="14" t="str">
        <f t="shared" si="604"/>
        <v>|United States|</v>
      </c>
      <c r="S4860" s="14" t="str">
        <f t="shared" si="605"/>
        <v>|Stand-Up Comedy|</v>
      </c>
      <c r="T4860" s="14" t="str">
        <f t="shared" si="606"/>
        <v>|Brit McAdams|</v>
      </c>
      <c r="U4860" s="14" t="str">
        <f t="shared" si="607"/>
        <v>|Katt Williams|Da Brat|Snoop Dogg|Tamala Jones|Jeremy Piven|Ludacris|Melanie Comarcho|Red Grant|Alphonso Mcauley|Damaine Radcliff|Taran Killam|</v>
      </c>
    </row>
    <row r="4861" spans="1:21">
      <c r="A4861" s="14" t="s">
        <v>22632</v>
      </c>
      <c r="B4861" s="14" t="s">
        <v>48</v>
      </c>
      <c r="C4861" s="14" t="s">
        <v>22633</v>
      </c>
      <c r="D4861" s="14" t="s">
        <v>22634</v>
      </c>
      <c r="E4861" s="14" t="s">
        <v>117</v>
      </c>
      <c r="F4861" s="14" t="s">
        <v>22635</v>
      </c>
      <c r="G4861" s="26">
        <v>43236</v>
      </c>
      <c r="H4861" s="14">
        <v>2017</v>
      </c>
      <c r="I4861" s="14" t="s">
        <v>360</v>
      </c>
      <c r="J4861" s="14" t="s">
        <v>2497</v>
      </c>
      <c r="K4861" s="14" t="s">
        <v>496</v>
      </c>
      <c r="L4861" s="14" t="s">
        <v>22636</v>
      </c>
      <c r="M4861" s="14">
        <f t="shared" si="600"/>
        <v>2018</v>
      </c>
      <c r="N4861" s="14">
        <f t="shared" si="601"/>
        <v>5</v>
      </c>
      <c r="O4861" s="14" t="str">
        <f>IFERROR(VLOOKUP(I4861,Lists!$F$2:$G$16,2,FALSE()),"Not Rated")</f>
        <v>Adults</v>
      </c>
      <c r="P4861" s="14">
        <f t="shared" si="602"/>
        <v>66</v>
      </c>
      <c r="Q4861" s="14" t="str">
        <f t="shared" si="603"/>
        <v>Argentina</v>
      </c>
      <c r="R4861" s="14" t="str">
        <f t="shared" si="604"/>
        <v>|Argentina|Italy|</v>
      </c>
      <c r="S4861" s="14" t="str">
        <f t="shared" si="605"/>
        <v>|Documentaries|International Movies|</v>
      </c>
      <c r="T4861" s="14" t="str">
        <f t="shared" si="606"/>
        <v>|Mercedes Cordova|</v>
      </c>
      <c r="U4861" s="14" t="str">
        <f t="shared" si="607"/>
        <v>|Unknown|</v>
      </c>
    </row>
    <row r="4862" spans="1:21">
      <c r="A4862" s="14" t="s">
        <v>22637</v>
      </c>
      <c r="B4862" s="14" t="s">
        <v>48</v>
      </c>
      <c r="C4862" s="14" t="s">
        <v>22638</v>
      </c>
      <c r="D4862" s="14" t="s">
        <v>11213</v>
      </c>
      <c r="E4862" s="14" t="s">
        <v>22639</v>
      </c>
      <c r="F4862" s="14" t="s">
        <v>116</v>
      </c>
      <c r="G4862" s="26">
        <v>43235</v>
      </c>
      <c r="H4862" s="14">
        <v>2018</v>
      </c>
      <c r="I4862" s="14" t="s">
        <v>360</v>
      </c>
      <c r="J4862" s="14" t="s">
        <v>5806</v>
      </c>
      <c r="K4862" s="14" t="s">
        <v>612</v>
      </c>
      <c r="L4862" s="14" t="s">
        <v>22640</v>
      </c>
      <c r="M4862" s="14">
        <f t="shared" si="600"/>
        <v>2018</v>
      </c>
      <c r="N4862" s="14">
        <f t="shared" si="601"/>
        <v>5</v>
      </c>
      <c r="O4862" s="14" t="str">
        <f>IFERROR(VLOOKUP(I4862,Lists!$F$2:$G$16,2,FALSE()),"Not Rated")</f>
        <v>Adults</v>
      </c>
      <c r="P4862" s="14">
        <f t="shared" si="602"/>
        <v>158</v>
      </c>
      <c r="Q4862" s="14" t="str">
        <f t="shared" si="603"/>
        <v>India</v>
      </c>
      <c r="R4862" s="14" t="str">
        <f t="shared" si="604"/>
        <v>|India|</v>
      </c>
      <c r="S4862" s="14" t="str">
        <f t="shared" si="605"/>
        <v>|Action &amp; Adventure|Dramas|International Movies|</v>
      </c>
      <c r="T4862" s="14" t="str">
        <f t="shared" si="606"/>
        <v>|Neeraj Pandey|</v>
      </c>
      <c r="U4862" s="14" t="str">
        <f t="shared" si="607"/>
        <v>|Sidharth Malhotra|Manoj Bajpayee|Rakul Preet Singh|Pooja Chopra|Adil Hussain|Kumud Mishra|Naseeruddin Shah|Anupam Kher|Vikram Gokhale|Juhi Babbar|</v>
      </c>
    </row>
    <row r="4863" spans="1:21">
      <c r="A4863" s="14" t="s">
        <v>22641</v>
      </c>
      <c r="B4863" s="14" t="s">
        <v>48</v>
      </c>
      <c r="C4863" s="14" t="s">
        <v>22642</v>
      </c>
      <c r="D4863" s="14" t="s">
        <v>22643</v>
      </c>
      <c r="E4863" s="14" t="s">
        <v>22644</v>
      </c>
      <c r="F4863" s="14" t="s">
        <v>121</v>
      </c>
      <c r="G4863" s="26">
        <v>43235</v>
      </c>
      <c r="H4863" s="14">
        <v>1979</v>
      </c>
      <c r="I4863" s="14" t="s">
        <v>364</v>
      </c>
      <c r="J4863" s="14" t="s">
        <v>713</v>
      </c>
      <c r="K4863" s="14" t="s">
        <v>3809</v>
      </c>
      <c r="L4863" s="14" t="s">
        <v>22645</v>
      </c>
      <c r="M4863" s="14">
        <f t="shared" si="600"/>
        <v>2018</v>
      </c>
      <c r="N4863" s="14">
        <f t="shared" si="601"/>
        <v>5</v>
      </c>
      <c r="O4863" s="14" t="str">
        <f>IFERROR(VLOOKUP(I4863,Lists!$F$2:$G$16,2,FALSE()),"Not Rated")</f>
        <v>Teens</v>
      </c>
      <c r="P4863" s="14">
        <f t="shared" si="602"/>
        <v>100</v>
      </c>
      <c r="Q4863" s="14" t="str">
        <f t="shared" si="603"/>
        <v>Japan</v>
      </c>
      <c r="R4863" s="14" t="str">
        <f t="shared" si="604"/>
        <v>|Japan|</v>
      </c>
      <c r="S4863" s="14" t="str">
        <f t="shared" si="605"/>
        <v>|Action &amp; Adventure|Anime Features|Classic Movies|</v>
      </c>
      <c r="T4863" s="14" t="str">
        <f t="shared" si="606"/>
        <v>|Hayao Miyazaki|</v>
      </c>
      <c r="U4863" s="14" t="str">
        <f t="shared" si="607"/>
        <v>|Yasuo Yamada|Kiyoshi Kobayashi|Eiko Masuyama|Makio Inoue|Goro Naya|Sumi Shimamoto|Taro Ishida|Kohei Miyauchi|Ichiro Nagai|</v>
      </c>
    </row>
    <row r="4864" spans="1:21">
      <c r="A4864" s="14" t="s">
        <v>22646</v>
      </c>
      <c r="B4864" s="14" t="s">
        <v>49</v>
      </c>
      <c r="C4864" s="14" t="s">
        <v>22647</v>
      </c>
      <c r="D4864" s="14" t="s">
        <v>117</v>
      </c>
      <c r="E4864" s="14" t="s">
        <v>22648</v>
      </c>
      <c r="F4864" s="14" t="s">
        <v>121</v>
      </c>
      <c r="G4864" s="26">
        <v>43235</v>
      </c>
      <c r="H4864" s="14">
        <v>2009</v>
      </c>
      <c r="I4864" s="14" t="s">
        <v>360</v>
      </c>
      <c r="J4864" s="14" t="s">
        <v>105</v>
      </c>
      <c r="K4864" s="14" t="s">
        <v>822</v>
      </c>
      <c r="L4864" s="14" t="s">
        <v>22649</v>
      </c>
      <c r="M4864" s="14">
        <f t="shared" si="600"/>
        <v>2018</v>
      </c>
      <c r="N4864" s="14">
        <f t="shared" si="601"/>
        <v>5</v>
      </c>
      <c r="O4864" s="14" t="str">
        <f>IFERROR(VLOOKUP(I4864,Lists!$F$2:$G$16,2,FALSE()),"Not Rated")</f>
        <v>Adults</v>
      </c>
      <c r="P4864" s="14">
        <f t="shared" si="602"/>
        <v>1</v>
      </c>
      <c r="Q4864" s="14" t="str">
        <f t="shared" si="603"/>
        <v>Japan</v>
      </c>
      <c r="R4864" s="14" t="str">
        <f t="shared" si="604"/>
        <v>|Japan|</v>
      </c>
      <c r="S4864" s="14" t="str">
        <f t="shared" si="605"/>
        <v>|Anime Series|International TV Shows|</v>
      </c>
      <c r="T4864" s="14" t="str">
        <f t="shared" si="606"/>
        <v>|Unknown|</v>
      </c>
      <c r="U4864" s="14" t="str">
        <f t="shared" si="607"/>
        <v>|Tetsuya Kakihara|Hiro Shimono|Aya Hirano|Atsushi Abe|Sanae Kobayashi|Kenta Miyake|Tomohiro Tsuboi|Nana Mizuki|Shigeru Chiba|</v>
      </c>
    </row>
    <row r="4865" spans="1:21">
      <c r="A4865" s="14" t="s">
        <v>22650</v>
      </c>
      <c r="B4865" s="14" t="s">
        <v>48</v>
      </c>
      <c r="C4865" s="14" t="s">
        <v>22651</v>
      </c>
      <c r="D4865" s="14" t="s">
        <v>290</v>
      </c>
      <c r="E4865" s="14" t="s">
        <v>22652</v>
      </c>
      <c r="F4865" s="14" t="s">
        <v>115</v>
      </c>
      <c r="G4865" s="26">
        <v>43233</v>
      </c>
      <c r="H4865" s="14">
        <v>2018</v>
      </c>
      <c r="I4865" s="14" t="s">
        <v>360</v>
      </c>
      <c r="J4865" s="14" t="s">
        <v>1850</v>
      </c>
      <c r="K4865" s="14" t="s">
        <v>261</v>
      </c>
      <c r="L4865" s="14" t="s">
        <v>22653</v>
      </c>
      <c r="M4865" s="14">
        <f t="shared" si="600"/>
        <v>2018</v>
      </c>
      <c r="N4865" s="14">
        <f t="shared" si="601"/>
        <v>5</v>
      </c>
      <c r="O4865" s="14" t="str">
        <f>IFERROR(VLOOKUP(I4865,Lists!$F$2:$G$16,2,FALSE()),"Not Rated")</f>
        <v>Adults</v>
      </c>
      <c r="P4865" s="14">
        <f t="shared" si="602"/>
        <v>64</v>
      </c>
      <c r="Q4865" s="14" t="str">
        <f t="shared" si="603"/>
        <v>United States</v>
      </c>
      <c r="R4865" s="14" t="str">
        <f t="shared" si="604"/>
        <v>|United States|</v>
      </c>
      <c r="S4865" s="14" t="str">
        <f t="shared" si="605"/>
        <v>|Stand-Up Comedy|</v>
      </c>
      <c r="T4865" s="14" t="str">
        <f t="shared" si="606"/>
        <v>|Jay Karas|</v>
      </c>
      <c r="U4865" s="14" t="str">
        <f t="shared" si="607"/>
        <v>|Ali Wong|</v>
      </c>
    </row>
    <row r="4866" spans="1:21">
      <c r="A4866" s="14" t="s">
        <v>22654</v>
      </c>
      <c r="B4866" s="14" t="s">
        <v>48</v>
      </c>
      <c r="C4866" s="14" t="s">
        <v>22655</v>
      </c>
      <c r="D4866" s="14" t="s">
        <v>22656</v>
      </c>
      <c r="E4866" s="14" t="s">
        <v>22657</v>
      </c>
      <c r="F4866" s="14" t="s">
        <v>115</v>
      </c>
      <c r="G4866" s="26">
        <v>43232</v>
      </c>
      <c r="H4866" s="14">
        <v>2017</v>
      </c>
      <c r="I4866" s="14" t="s">
        <v>360</v>
      </c>
      <c r="J4866" s="14" t="s">
        <v>900</v>
      </c>
      <c r="K4866" s="14" t="s">
        <v>1782</v>
      </c>
      <c r="L4866" s="14" t="s">
        <v>22658</v>
      </c>
      <c r="M4866" s="14">
        <f t="shared" ref="M4866:M4929" si="608">IF(G4866="","",YEAR(G4866))</f>
        <v>2018</v>
      </c>
      <c r="N4866" s="14">
        <f t="shared" ref="N4866:N4929" si="609">IF(G4866="","",MONTH(G4866))</f>
        <v>5</v>
      </c>
      <c r="O4866" s="14" t="str">
        <f>IFERROR(VLOOKUP(I4866,Lists!$F$2:$G$16,2,FALSE()),"Not Rated")</f>
        <v>Adults</v>
      </c>
      <c r="P4866" s="14">
        <f t="shared" ref="P4866:P4929" si="610">IFERROR(VALUE(LEFT(J4866,FIND(" ",J4866)-1)),"")</f>
        <v>92</v>
      </c>
      <c r="Q4866" s="14" t="str">
        <f t="shared" ref="Q4866:Q4929" si="611">IFERROR(LEFT(F4866,FIND(",",F4866)-1),F4866)</f>
        <v>United States</v>
      </c>
      <c r="R4866" s="14" t="str">
        <f t="shared" ref="R4866:R4929" si="612">"|"&amp;SUBSTITUTE(F4866,", ","|")&amp;"|"</f>
        <v>|United States|</v>
      </c>
      <c r="S4866" s="14" t="str">
        <f t="shared" ref="S4866:S4929" si="613">"|"&amp;SUBSTITUTE(K4866,", ","|")&amp;"|"</f>
        <v>|Comedies|Independent Movies|</v>
      </c>
      <c r="T4866" s="14" t="str">
        <f t="shared" ref="T4866:T4929" si="614">"|"&amp;SUBSTITUTE(D4866,", ","|")&amp;"|"</f>
        <v>|Anthony Abrams|Adam Larson Broder|</v>
      </c>
      <c r="U4866" s="14" t="str">
        <f t="shared" ref="U4866:U4929" si="615">"|"&amp;SUBSTITUTE(E4866,", ","|")&amp;"|"</f>
        <v>|Michael Bacall|Maggie Lawson|Elden Henson|Robert Kazinsky|Mark Webber|Chloe Wepper|</v>
      </c>
    </row>
    <row r="4867" spans="1:21">
      <c r="A4867" s="14" t="s">
        <v>22659</v>
      </c>
      <c r="B4867" s="14" t="s">
        <v>49</v>
      </c>
      <c r="C4867" s="14" t="s">
        <v>22660</v>
      </c>
      <c r="D4867" s="14" t="s">
        <v>117</v>
      </c>
      <c r="E4867" s="14" t="s">
        <v>22661</v>
      </c>
      <c r="F4867" s="14" t="s">
        <v>115</v>
      </c>
      <c r="G4867" s="26">
        <v>43231</v>
      </c>
      <c r="H4867" s="14">
        <v>2018</v>
      </c>
      <c r="I4867" s="14" t="s">
        <v>361</v>
      </c>
      <c r="J4867" s="14" t="s">
        <v>107</v>
      </c>
      <c r="K4867" s="14" t="s">
        <v>281</v>
      </c>
      <c r="L4867" s="14" t="s">
        <v>22662</v>
      </c>
      <c r="M4867" s="14">
        <f t="shared" si="608"/>
        <v>2018</v>
      </c>
      <c r="N4867" s="14">
        <f t="shared" si="609"/>
        <v>5</v>
      </c>
      <c r="O4867" s="14" t="str">
        <f>IFERROR(VLOOKUP(I4867,Lists!$F$2:$G$16,2,FALSE()),"Not Rated")</f>
        <v>Teens</v>
      </c>
      <c r="P4867" s="14">
        <f t="shared" si="610"/>
        <v>3</v>
      </c>
      <c r="Q4867" s="14" t="str">
        <f t="shared" si="611"/>
        <v>United States</v>
      </c>
      <c r="R4867" s="14" t="str">
        <f t="shared" si="612"/>
        <v>|United States|</v>
      </c>
      <c r="S4867" s="14" t="str">
        <f t="shared" si="613"/>
        <v>|Stand-Up Comedy &amp; Talk Shows|</v>
      </c>
      <c r="T4867" s="14" t="str">
        <f t="shared" si="614"/>
        <v>|Unknown|</v>
      </c>
      <c r="U4867" s="14" t="str">
        <f t="shared" si="615"/>
        <v>|Bill Nye|Karlie Kloss|Derek Muller|Emily Calandrelli|Nazeem Hussain|Joanna Hausmann|</v>
      </c>
    </row>
    <row r="4868" spans="1:21">
      <c r="A4868" s="14" t="s">
        <v>22663</v>
      </c>
      <c r="B4868" s="14" t="s">
        <v>48</v>
      </c>
      <c r="C4868" s="14" t="s">
        <v>22664</v>
      </c>
      <c r="D4868" s="14" t="s">
        <v>22171</v>
      </c>
      <c r="E4868" s="14" t="s">
        <v>22665</v>
      </c>
      <c r="F4868" s="14" t="s">
        <v>125</v>
      </c>
      <c r="G4868" s="26">
        <v>43231</v>
      </c>
      <c r="H4868" s="14">
        <v>2018</v>
      </c>
      <c r="I4868" s="14" t="s">
        <v>360</v>
      </c>
      <c r="J4868" s="14" t="s">
        <v>1102</v>
      </c>
      <c r="K4868" s="14" t="s">
        <v>261</v>
      </c>
      <c r="L4868" s="14" t="s">
        <v>22666</v>
      </c>
      <c r="M4868" s="14">
        <f t="shared" si="608"/>
        <v>2018</v>
      </c>
      <c r="N4868" s="14">
        <f t="shared" si="609"/>
        <v>5</v>
      </c>
      <c r="O4868" s="14" t="str">
        <f>IFERROR(VLOOKUP(I4868,Lists!$F$2:$G$16,2,FALSE()),"Not Rated")</f>
        <v>Adults</v>
      </c>
      <c r="P4868" s="14">
        <f t="shared" si="610"/>
        <v>63</v>
      </c>
      <c r="Q4868" s="14" t="str">
        <f t="shared" si="611"/>
        <v>Mexico</v>
      </c>
      <c r="R4868" s="14" t="str">
        <f t="shared" si="612"/>
        <v>|Mexico|</v>
      </c>
      <c r="S4868" s="14" t="str">
        <f t="shared" si="613"/>
        <v>|Stand-Up Comedy|</v>
      </c>
      <c r="T4868" s="14" t="str">
        <f t="shared" si="614"/>
        <v>|Raúl Campos|Jan Suter|</v>
      </c>
      <c r="U4868" s="14" t="str">
        <f t="shared" si="615"/>
        <v>|Carlos Ballarta|</v>
      </c>
    </row>
    <row r="4869" spans="1:21">
      <c r="A4869" s="14" t="s">
        <v>22667</v>
      </c>
      <c r="B4869" s="14" t="s">
        <v>49</v>
      </c>
      <c r="C4869" s="14" t="s">
        <v>22668</v>
      </c>
      <c r="D4869" s="14" t="s">
        <v>22669</v>
      </c>
      <c r="E4869" s="14" t="s">
        <v>117</v>
      </c>
      <c r="F4869" s="14" t="s">
        <v>115</v>
      </c>
      <c r="G4869" s="26">
        <v>43231</v>
      </c>
      <c r="H4869" s="14">
        <v>2018</v>
      </c>
      <c r="I4869" s="14" t="s">
        <v>360</v>
      </c>
      <c r="J4869" s="14" t="s">
        <v>105</v>
      </c>
      <c r="K4869" s="14" t="s">
        <v>5718</v>
      </c>
      <c r="L4869" s="14" t="s">
        <v>22670</v>
      </c>
      <c r="M4869" s="14">
        <f t="shared" si="608"/>
        <v>2018</v>
      </c>
      <c r="N4869" s="14">
        <f t="shared" si="609"/>
        <v>5</v>
      </c>
      <c r="O4869" s="14" t="str">
        <f>IFERROR(VLOOKUP(I4869,Lists!$F$2:$G$16,2,FALSE()),"Not Rated")</f>
        <v>Adults</v>
      </c>
      <c r="P4869" s="14">
        <f t="shared" si="610"/>
        <v>1</v>
      </c>
      <c r="Q4869" s="14" t="str">
        <f t="shared" si="611"/>
        <v>United States</v>
      </c>
      <c r="R4869" s="14" t="str">
        <f t="shared" si="612"/>
        <v>|United States|</v>
      </c>
      <c r="S4869" s="14" t="str">
        <f t="shared" si="613"/>
        <v>|Crime TV Shows|Docuseries|TV Mysteries|</v>
      </c>
      <c r="T4869" s="14" t="str">
        <f t="shared" si="614"/>
        <v>|Trey Borzillieri|Barbara Schroeder|</v>
      </c>
      <c r="U4869" s="14" t="str">
        <f t="shared" si="615"/>
        <v>|Unknown|</v>
      </c>
    </row>
    <row r="4870" spans="1:21">
      <c r="A4870" s="14" t="s">
        <v>22671</v>
      </c>
      <c r="B4870" s="14" t="s">
        <v>48</v>
      </c>
      <c r="C4870" s="14" t="s">
        <v>22672</v>
      </c>
      <c r="D4870" s="14" t="s">
        <v>1880</v>
      </c>
      <c r="E4870" s="14" t="s">
        <v>22673</v>
      </c>
      <c r="F4870" s="14" t="s">
        <v>916</v>
      </c>
      <c r="G4870" s="26">
        <v>43231</v>
      </c>
      <c r="H4870" s="14">
        <v>2018</v>
      </c>
      <c r="I4870" s="14" t="s">
        <v>361</v>
      </c>
      <c r="J4870" s="14" t="s">
        <v>611</v>
      </c>
      <c r="K4870" s="14" t="s">
        <v>1014</v>
      </c>
      <c r="L4870" s="14" t="s">
        <v>22674</v>
      </c>
      <c r="M4870" s="14">
        <f t="shared" si="608"/>
        <v>2018</v>
      </c>
      <c r="N4870" s="14">
        <f t="shared" si="609"/>
        <v>5</v>
      </c>
      <c r="O4870" s="14" t="str">
        <f>IFERROR(VLOOKUP(I4870,Lists!$F$2:$G$16,2,FALSE()),"Not Rated")</f>
        <v>Teens</v>
      </c>
      <c r="P4870" s="14">
        <f t="shared" si="610"/>
        <v>105</v>
      </c>
      <c r="Q4870" s="14" t="str">
        <f t="shared" si="611"/>
        <v>United Kingdom</v>
      </c>
      <c r="R4870" s="14" t="str">
        <f t="shared" si="612"/>
        <v>|United Kingdom|United States|</v>
      </c>
      <c r="S4870" s="14" t="str">
        <f t="shared" si="613"/>
        <v>|Comedies|Romantic Movies|</v>
      </c>
      <c r="T4870" s="14" t="str">
        <f t="shared" si="614"/>
        <v>|Vince Marcello|</v>
      </c>
      <c r="U4870" s="14" t="str">
        <f t="shared" si="615"/>
        <v>|Joey King|Joel Courtney|Jacob Elordi|Molly Ringwald|</v>
      </c>
    </row>
    <row r="4871" spans="1:21">
      <c r="A4871" s="14" t="s">
        <v>22675</v>
      </c>
      <c r="B4871" s="14" t="s">
        <v>49</v>
      </c>
      <c r="C4871" s="14" t="s">
        <v>22676</v>
      </c>
      <c r="D4871" s="14" t="s">
        <v>117</v>
      </c>
      <c r="E4871" s="14" t="s">
        <v>22677</v>
      </c>
      <c r="F4871" s="14" t="s">
        <v>115</v>
      </c>
      <c r="G4871" s="26">
        <v>43231</v>
      </c>
      <c r="H4871" s="14">
        <v>2018</v>
      </c>
      <c r="I4871" s="14" t="s">
        <v>362</v>
      </c>
      <c r="J4871" s="14" t="s">
        <v>105</v>
      </c>
      <c r="K4871" s="14" t="s">
        <v>617</v>
      </c>
      <c r="L4871" s="14" t="s">
        <v>22678</v>
      </c>
      <c r="M4871" s="14">
        <f t="shared" si="608"/>
        <v>2018</v>
      </c>
      <c r="N4871" s="14">
        <f t="shared" si="609"/>
        <v>5</v>
      </c>
      <c r="O4871" s="14" t="str">
        <f>IFERROR(VLOOKUP(I4871,Lists!$F$2:$G$16,2,FALSE()),"Not Rated")</f>
        <v>Older Kids</v>
      </c>
      <c r="P4871" s="14">
        <f t="shared" si="610"/>
        <v>1</v>
      </c>
      <c r="Q4871" s="14" t="str">
        <f t="shared" si="611"/>
        <v>United States</v>
      </c>
      <c r="R4871" s="14" t="str">
        <f t="shared" si="612"/>
        <v>|United States|</v>
      </c>
      <c r="S4871" s="14" t="str">
        <f t="shared" si="613"/>
        <v>|Kids' TV|TV Comedies|</v>
      </c>
      <c r="T4871" s="14" t="str">
        <f t="shared" si="614"/>
        <v>|Unknown|</v>
      </c>
      <c r="U4871" s="14" t="str">
        <f t="shared" si="615"/>
        <v>|Haley Tju|Adam Hochstetter|Kirrilee Berger|Lilla Crawford|Bentley Green|Zach Timson|Andrew Daly|H. Jon Benjamin|</v>
      </c>
    </row>
    <row r="4872" spans="1:21">
      <c r="A4872" s="14" t="s">
        <v>22679</v>
      </c>
      <c r="B4872" s="14" t="s">
        <v>48</v>
      </c>
      <c r="C4872" s="14" t="s">
        <v>22680</v>
      </c>
      <c r="D4872" s="14" t="s">
        <v>22681</v>
      </c>
      <c r="E4872" s="14" t="s">
        <v>22682</v>
      </c>
      <c r="F4872" s="14" t="s">
        <v>115</v>
      </c>
      <c r="G4872" s="26">
        <v>43228</v>
      </c>
      <c r="H4872" s="14">
        <v>2018</v>
      </c>
      <c r="I4872" s="14" t="s">
        <v>360</v>
      </c>
      <c r="J4872" s="14" t="s">
        <v>495</v>
      </c>
      <c r="K4872" s="14" t="s">
        <v>261</v>
      </c>
      <c r="L4872" s="14" t="s">
        <v>22683</v>
      </c>
      <c r="M4872" s="14">
        <f t="shared" si="608"/>
        <v>2018</v>
      </c>
      <c r="N4872" s="14">
        <f t="shared" si="609"/>
        <v>5</v>
      </c>
      <c r="O4872" s="14" t="str">
        <f>IFERROR(VLOOKUP(I4872,Lists!$F$2:$G$16,2,FALSE()),"Not Rated")</f>
        <v>Adults</v>
      </c>
      <c r="P4872" s="14">
        <f t="shared" si="610"/>
        <v>67</v>
      </c>
      <c r="Q4872" s="14" t="str">
        <f t="shared" si="611"/>
        <v>United States</v>
      </c>
      <c r="R4872" s="14" t="str">
        <f t="shared" si="612"/>
        <v>|United States|</v>
      </c>
      <c r="S4872" s="14" t="str">
        <f t="shared" si="613"/>
        <v>|Stand-Up Comedy|</v>
      </c>
      <c r="T4872" s="14" t="str">
        <f t="shared" si="614"/>
        <v>|Bobcat Goldthwait|</v>
      </c>
      <c r="U4872" s="14" t="str">
        <f t="shared" si="615"/>
        <v>|Hari Kondabolu|</v>
      </c>
    </row>
    <row r="4873" spans="1:21">
      <c r="A4873" s="14" t="s">
        <v>22684</v>
      </c>
      <c r="B4873" s="14" t="s">
        <v>48</v>
      </c>
      <c r="C4873" s="14" t="s">
        <v>22685</v>
      </c>
      <c r="D4873" s="14" t="s">
        <v>22686</v>
      </c>
      <c r="E4873" s="14" t="s">
        <v>22687</v>
      </c>
      <c r="F4873" s="14" t="s">
        <v>124</v>
      </c>
      <c r="G4873" s="26">
        <v>43227</v>
      </c>
      <c r="H4873" s="14">
        <v>2007</v>
      </c>
      <c r="I4873" s="14" t="s">
        <v>361</v>
      </c>
      <c r="J4873" s="14" t="s">
        <v>436</v>
      </c>
      <c r="K4873" s="14" t="s">
        <v>529</v>
      </c>
      <c r="L4873" s="14" t="s">
        <v>22688</v>
      </c>
      <c r="M4873" s="14">
        <f t="shared" si="608"/>
        <v>2018</v>
      </c>
      <c r="N4873" s="14">
        <f t="shared" si="609"/>
        <v>5</v>
      </c>
      <c r="O4873" s="14" t="str">
        <f>IFERROR(VLOOKUP(I4873,Lists!$F$2:$G$16,2,FALSE()),"Not Rated")</f>
        <v>Teens</v>
      </c>
      <c r="P4873" s="14">
        <f t="shared" si="610"/>
        <v>91</v>
      </c>
      <c r="Q4873" s="14" t="str">
        <f t="shared" si="611"/>
        <v>Germany</v>
      </c>
      <c r="R4873" s="14" t="str">
        <f t="shared" si="612"/>
        <v>|Germany|</v>
      </c>
      <c r="S4873" s="14" t="str">
        <f t="shared" si="613"/>
        <v>|Comedies|International Movies|</v>
      </c>
      <c r="T4873" s="14" t="str">
        <f t="shared" si="614"/>
        <v>|Dani Levy|</v>
      </c>
      <c r="U4873" s="14" t="str">
        <f t="shared" si="615"/>
        <v>|Helge Schneider|Ulrich Mühe|Sylvester Groth|Adriana Altaras|Stefan Kurt|Ulrich Noethen|Lambert Hamel|Udo Kroschwald|Torsten Michaelis|Axel Werner|</v>
      </c>
    </row>
    <row r="4874" spans="1:21">
      <c r="A4874" s="14" t="s">
        <v>22689</v>
      </c>
      <c r="B4874" s="14" t="s">
        <v>48</v>
      </c>
      <c r="C4874" s="14" t="s">
        <v>22690</v>
      </c>
      <c r="D4874" s="14" t="s">
        <v>22691</v>
      </c>
      <c r="E4874" s="14" t="s">
        <v>22692</v>
      </c>
      <c r="F4874" s="14" t="s">
        <v>115</v>
      </c>
      <c r="G4874" s="26">
        <v>43225</v>
      </c>
      <c r="H4874" s="14">
        <v>2018</v>
      </c>
      <c r="I4874" s="14" t="s">
        <v>360</v>
      </c>
      <c r="J4874" s="14" t="s">
        <v>900</v>
      </c>
      <c r="K4874" s="14" t="s">
        <v>260</v>
      </c>
      <c r="L4874" s="14" t="s">
        <v>22693</v>
      </c>
      <c r="M4874" s="14">
        <f t="shared" si="608"/>
        <v>2018</v>
      </c>
      <c r="N4874" s="14">
        <f t="shared" si="609"/>
        <v>5</v>
      </c>
      <c r="O4874" s="14" t="str">
        <f>IFERROR(VLOOKUP(I4874,Lists!$F$2:$G$16,2,FALSE()),"Not Rated")</f>
        <v>Adults</v>
      </c>
      <c r="P4874" s="14">
        <f t="shared" si="610"/>
        <v>92</v>
      </c>
      <c r="Q4874" s="14" t="str">
        <f t="shared" si="611"/>
        <v>United States</v>
      </c>
      <c r="R4874" s="14" t="str">
        <f t="shared" si="612"/>
        <v>|United States|</v>
      </c>
      <c r="S4874" s="14" t="str">
        <f t="shared" si="613"/>
        <v>|Horror Movies|</v>
      </c>
      <c r="T4874" s="14" t="str">
        <f t="shared" si="614"/>
        <v>|Sonny Mallhi|</v>
      </c>
      <c r="U4874" s="14" t="str">
        <f t="shared" si="615"/>
        <v>|James Ransone|Vinessa Shaw|Ajiona Alexus|Colin Ford|</v>
      </c>
    </row>
    <row r="4875" spans="1:21">
      <c r="A4875" s="14" t="s">
        <v>22694</v>
      </c>
      <c r="B4875" s="14" t="s">
        <v>48</v>
      </c>
      <c r="C4875" s="14" t="s">
        <v>22695</v>
      </c>
      <c r="D4875" s="14" t="s">
        <v>20489</v>
      </c>
      <c r="E4875" s="14" t="s">
        <v>22696</v>
      </c>
      <c r="F4875" s="14" t="s">
        <v>22697</v>
      </c>
      <c r="G4875" s="26">
        <v>43225</v>
      </c>
      <c r="H4875" s="14">
        <v>2018</v>
      </c>
      <c r="I4875" s="14" t="s">
        <v>370</v>
      </c>
      <c r="J4875" s="14" t="s">
        <v>872</v>
      </c>
      <c r="K4875" s="14" t="s">
        <v>1711</v>
      </c>
      <c r="L4875" s="14" t="s">
        <v>22698</v>
      </c>
      <c r="M4875" s="14">
        <f t="shared" si="608"/>
        <v>2018</v>
      </c>
      <c r="N4875" s="14">
        <f t="shared" si="609"/>
        <v>5</v>
      </c>
      <c r="O4875" s="14" t="str">
        <f>IFERROR(VLOOKUP(I4875,Lists!$F$2:$G$16,2,FALSE()),"Not Rated")</f>
        <v>Kids</v>
      </c>
      <c r="P4875" s="14">
        <f t="shared" si="610"/>
        <v>87</v>
      </c>
      <c r="Q4875" s="14" t="str">
        <f t="shared" si="611"/>
        <v>Canada</v>
      </c>
      <c r="R4875" s="14" t="str">
        <f t="shared" si="612"/>
        <v>|Canada|Japan|United States|</v>
      </c>
      <c r="S4875" s="14" t="str">
        <f t="shared" si="613"/>
        <v>|Children &amp; Family Movies|Comedies|Music &amp; Musicals|</v>
      </c>
      <c r="T4875" s="14" t="str">
        <f t="shared" si="614"/>
        <v>|Robert Vince|</v>
      </c>
      <c r="U4875" s="14" t="str">
        <f t="shared" si="615"/>
        <v>|Jed Ress|Makenzie Moss|Denisse Ojeda|Reggie De Leon|David DeLuise|Kaitlyn Maher|Jorge Diaz|George Newbern|Diedrich Bader|Mackenzie Sol|</v>
      </c>
    </row>
    <row r="4876" spans="1:21">
      <c r="A4876" s="14" t="s">
        <v>22699</v>
      </c>
      <c r="B4876" s="14" t="s">
        <v>49</v>
      </c>
      <c r="C4876" s="14" t="s">
        <v>22700</v>
      </c>
      <c r="D4876" s="14" t="s">
        <v>117</v>
      </c>
      <c r="E4876" s="14" t="s">
        <v>22701</v>
      </c>
      <c r="F4876" s="14" t="s">
        <v>115</v>
      </c>
      <c r="G4876" s="26">
        <v>43224</v>
      </c>
      <c r="H4876" s="14">
        <v>2018</v>
      </c>
      <c r="I4876" s="14" t="s">
        <v>368</v>
      </c>
      <c r="J4876" s="14" t="s">
        <v>105</v>
      </c>
      <c r="K4876" s="14" t="s">
        <v>2400</v>
      </c>
      <c r="L4876" s="14" t="s">
        <v>22702</v>
      </c>
      <c r="M4876" s="14">
        <f t="shared" si="608"/>
        <v>2018</v>
      </c>
      <c r="N4876" s="14">
        <f t="shared" si="609"/>
        <v>5</v>
      </c>
      <c r="O4876" s="14" t="str">
        <f>IFERROR(VLOOKUP(I4876,Lists!$F$2:$G$16,2,FALSE()),"Not Rated")</f>
        <v>Kids</v>
      </c>
      <c r="P4876" s="14">
        <f t="shared" si="610"/>
        <v>1</v>
      </c>
      <c r="Q4876" s="14" t="str">
        <f t="shared" si="611"/>
        <v>United States</v>
      </c>
      <c r="R4876" s="14" t="str">
        <f t="shared" si="612"/>
        <v>|United States|</v>
      </c>
      <c r="S4876" s="14" t="str">
        <f t="shared" si="613"/>
        <v>|Stand-Up Comedy &amp; Talk Shows|TV Comedies|</v>
      </c>
      <c r="T4876" s="14" t="str">
        <f t="shared" si="614"/>
        <v>|Unknown|</v>
      </c>
      <c r="U4876" s="14" t="str">
        <f t="shared" si="615"/>
        <v>|Carol Burnett|Russell Peters|Mark Cuban|Taraji P. Henson|Brittany Snow|Wanda Sykes|Derek Hough|Billy Eichner|Lisa Kudrow|Candace Cameron Bure|DJ Khaled|Tony Hale|Julie Bowen|</v>
      </c>
    </row>
    <row r="4877" spans="1:21">
      <c r="A4877" s="14" t="s">
        <v>22703</v>
      </c>
      <c r="B4877" s="14" t="s">
        <v>48</v>
      </c>
      <c r="C4877" s="14" t="s">
        <v>22704</v>
      </c>
      <c r="D4877" s="14" t="s">
        <v>22705</v>
      </c>
      <c r="E4877" s="14" t="s">
        <v>22706</v>
      </c>
      <c r="F4877" s="14" t="s">
        <v>22707</v>
      </c>
      <c r="G4877" s="26">
        <v>43224</v>
      </c>
      <c r="H4877" s="14">
        <v>2018</v>
      </c>
      <c r="I4877" s="14" t="s">
        <v>360</v>
      </c>
      <c r="J4877" s="14" t="s">
        <v>713</v>
      </c>
      <c r="K4877" s="14" t="s">
        <v>16625</v>
      </c>
      <c r="L4877" s="14" t="s">
        <v>22708</v>
      </c>
      <c r="M4877" s="14">
        <f t="shared" si="608"/>
        <v>2018</v>
      </c>
      <c r="N4877" s="14">
        <f t="shared" si="609"/>
        <v>5</v>
      </c>
      <c r="O4877" s="14" t="str">
        <f>IFERROR(VLOOKUP(I4877,Lists!$F$2:$G$16,2,FALSE()),"Not Rated")</f>
        <v>Adults</v>
      </c>
      <c r="P4877" s="14">
        <f t="shared" si="610"/>
        <v>100</v>
      </c>
      <c r="Q4877" s="14" t="str">
        <f t="shared" si="611"/>
        <v>United Kingdom</v>
      </c>
      <c r="R4877" s="14" t="str">
        <f t="shared" si="612"/>
        <v>|United Kingdom|Canada|United States|Germany|</v>
      </c>
      <c r="S4877" s="14" t="str">
        <f t="shared" si="613"/>
        <v>|Dramas|Sci-Fi &amp; Fantasy|Thrillers|</v>
      </c>
      <c r="T4877" s="14" t="str">
        <f t="shared" si="614"/>
        <v>|Andrew Niccol|</v>
      </c>
      <c r="U4877" s="14" t="str">
        <f t="shared" si="615"/>
        <v>|Clive Owen|Amanda Seyfried|Colm Feore|Sonya Walger|Mark O'Brien|Joe Pingue|Iddo Goldberg|Sebastian Pigott|Rachel Roberts|Ethan Tavares|</v>
      </c>
    </row>
    <row r="4878" spans="1:21">
      <c r="A4878" s="14" t="s">
        <v>22709</v>
      </c>
      <c r="B4878" s="14" t="s">
        <v>48</v>
      </c>
      <c r="C4878" s="14" t="s">
        <v>22710</v>
      </c>
      <c r="D4878" s="14" t="s">
        <v>22711</v>
      </c>
      <c r="E4878" s="14" t="s">
        <v>22712</v>
      </c>
      <c r="F4878" s="14" t="s">
        <v>120</v>
      </c>
      <c r="G4878" s="26">
        <v>43224</v>
      </c>
      <c r="H4878" s="14">
        <v>2018</v>
      </c>
      <c r="I4878" s="14" t="s">
        <v>360</v>
      </c>
      <c r="J4878" s="14" t="s">
        <v>783</v>
      </c>
      <c r="K4878" s="14" t="s">
        <v>261</v>
      </c>
      <c r="L4878" s="14" t="s">
        <v>22713</v>
      </c>
      <c r="M4878" s="14">
        <f t="shared" si="608"/>
        <v>2018</v>
      </c>
      <c r="N4878" s="14">
        <f t="shared" si="609"/>
        <v>5</v>
      </c>
      <c r="O4878" s="14" t="str">
        <f>IFERROR(VLOOKUP(I4878,Lists!$F$2:$G$16,2,FALSE()),"Not Rated")</f>
        <v>Adults</v>
      </c>
      <c r="P4878" s="14">
        <f t="shared" si="610"/>
        <v>113</v>
      </c>
      <c r="Q4878" s="14" t="str">
        <f t="shared" si="611"/>
        <v>France</v>
      </c>
      <c r="R4878" s="14" t="str">
        <f t="shared" si="612"/>
        <v>|France|</v>
      </c>
      <c r="S4878" s="14" t="str">
        <f t="shared" si="613"/>
        <v>|Stand-Up Comedy|</v>
      </c>
      <c r="T4878" s="14" t="str">
        <f t="shared" si="614"/>
        <v>|Isabelle Nanty|</v>
      </c>
      <c r="U4878" s="14" t="str">
        <f t="shared" si="615"/>
        <v>|Dany Boon|</v>
      </c>
    </row>
    <row r="4879" spans="1:21">
      <c r="A4879" s="14" t="s">
        <v>22714</v>
      </c>
      <c r="B4879" s="14" t="s">
        <v>48</v>
      </c>
      <c r="C4879" s="14" t="s">
        <v>22715</v>
      </c>
      <c r="D4879" s="14" t="s">
        <v>22716</v>
      </c>
      <c r="E4879" s="14" t="s">
        <v>117</v>
      </c>
      <c r="F4879" s="14" t="s">
        <v>115</v>
      </c>
      <c r="G4879" s="26">
        <v>43224</v>
      </c>
      <c r="H4879" s="14">
        <v>2018</v>
      </c>
      <c r="I4879" s="14" t="s">
        <v>362</v>
      </c>
      <c r="J4879" s="14" t="s">
        <v>15929</v>
      </c>
      <c r="K4879" s="14" t="s">
        <v>247</v>
      </c>
      <c r="L4879" s="14" t="s">
        <v>22717</v>
      </c>
      <c r="M4879" s="14">
        <f t="shared" si="608"/>
        <v>2018</v>
      </c>
      <c r="N4879" s="14">
        <f t="shared" si="609"/>
        <v>5</v>
      </c>
      <c r="O4879" s="14" t="str">
        <f>IFERROR(VLOOKUP(I4879,Lists!$F$2:$G$16,2,FALSE()),"Not Rated")</f>
        <v>Older Kids</v>
      </c>
      <c r="P4879" s="14">
        <f t="shared" si="610"/>
        <v>40</v>
      </c>
      <c r="Q4879" s="14" t="str">
        <f t="shared" si="611"/>
        <v>United States</v>
      </c>
      <c r="R4879" s="14" t="str">
        <f t="shared" si="612"/>
        <v>|United States|</v>
      </c>
      <c r="S4879" s="14" t="str">
        <f t="shared" si="613"/>
        <v>|Documentaries|</v>
      </c>
      <c r="T4879" s="14" t="str">
        <f t="shared" si="614"/>
        <v>|Rob Epstein|Jeffrey Friedman|</v>
      </c>
      <c r="U4879" s="14" t="str">
        <f t="shared" si="615"/>
        <v>|Unknown|</v>
      </c>
    </row>
    <row r="4880" spans="1:21">
      <c r="A4880" s="14" t="s">
        <v>22718</v>
      </c>
      <c r="B4880" s="14" t="s">
        <v>48</v>
      </c>
      <c r="C4880" s="14" t="s">
        <v>22719</v>
      </c>
      <c r="D4880" s="14" t="s">
        <v>22720</v>
      </c>
      <c r="E4880" s="14" t="s">
        <v>22721</v>
      </c>
      <c r="F4880" s="14" t="s">
        <v>22722</v>
      </c>
      <c r="G4880" s="26">
        <v>43224</v>
      </c>
      <c r="H4880" s="14">
        <v>2018</v>
      </c>
      <c r="I4880" s="14" t="s">
        <v>360</v>
      </c>
      <c r="J4880" s="14" t="s">
        <v>611</v>
      </c>
      <c r="K4880" s="14" t="s">
        <v>475</v>
      </c>
      <c r="L4880" s="14" t="s">
        <v>22723</v>
      </c>
      <c r="M4880" s="14">
        <f t="shared" si="608"/>
        <v>2018</v>
      </c>
      <c r="N4880" s="14">
        <f t="shared" si="609"/>
        <v>5</v>
      </c>
      <c r="O4880" s="14" t="str">
        <f>IFERROR(VLOOKUP(I4880,Lists!$F$2:$G$16,2,FALSE()),"Not Rated")</f>
        <v>Adults</v>
      </c>
      <c r="P4880" s="14">
        <f t="shared" si="610"/>
        <v>105</v>
      </c>
      <c r="Q4880" s="14" t="str">
        <f t="shared" si="611"/>
        <v>Italy</v>
      </c>
      <c r="R4880" s="14" t="str">
        <f t="shared" si="612"/>
        <v>|Italy|Switzerland|Albania|Poland|</v>
      </c>
      <c r="S4880" s="14" t="str">
        <f t="shared" si="613"/>
        <v>|Dramas|International Movies|</v>
      </c>
      <c r="T4880" s="14" t="str">
        <f t="shared" si="614"/>
        <v>|Antonio Morabito|</v>
      </c>
      <c r="U4880" s="14" t="str">
        <f t="shared" si="615"/>
        <v>|Marco Giallini|Claudio Santamaria|Jerzy Stuhr|Flonja Kodheli|</v>
      </c>
    </row>
    <row r="4881" spans="1:21">
      <c r="A4881" s="14" t="s">
        <v>22724</v>
      </c>
      <c r="B4881" s="14" t="s">
        <v>49</v>
      </c>
      <c r="C4881" s="14" t="s">
        <v>22725</v>
      </c>
      <c r="D4881" s="14" t="s">
        <v>117</v>
      </c>
      <c r="E4881" s="14" t="s">
        <v>22726</v>
      </c>
      <c r="F4881" s="14" t="s">
        <v>22727</v>
      </c>
      <c r="G4881" s="26">
        <v>43224</v>
      </c>
      <c r="H4881" s="14">
        <v>2018</v>
      </c>
      <c r="I4881" s="14" t="s">
        <v>365</v>
      </c>
      <c r="J4881" s="14" t="s">
        <v>106</v>
      </c>
      <c r="K4881" s="14" t="s">
        <v>256</v>
      </c>
      <c r="L4881" s="14" t="s">
        <v>22728</v>
      </c>
      <c r="M4881" s="14">
        <f t="shared" si="608"/>
        <v>2018</v>
      </c>
      <c r="N4881" s="14">
        <f t="shared" si="609"/>
        <v>5</v>
      </c>
      <c r="O4881" s="14" t="str">
        <f>IFERROR(VLOOKUP(I4881,Lists!$F$2:$G$16,2,FALSE()),"Not Rated")</f>
        <v>Kids</v>
      </c>
      <c r="P4881" s="14">
        <f t="shared" si="610"/>
        <v>2</v>
      </c>
      <c r="Q4881" s="14" t="str">
        <f t="shared" si="611"/>
        <v>United States</v>
      </c>
      <c r="R4881" s="14" t="str">
        <f t="shared" si="612"/>
        <v>|United States|Japan|Canada|</v>
      </c>
      <c r="S4881" s="14" t="str">
        <f t="shared" si="613"/>
        <v>|Kids' TV|</v>
      </c>
      <c r="T4881" s="14" t="str">
        <f t="shared" si="614"/>
        <v>|Unknown|</v>
      </c>
      <c r="U4881" s="14" t="str">
        <f t="shared" si="615"/>
        <v>|Lee Tockar|Sam Vincent|Alessandro Juliani|Tabitha St. Germain|Kathleen Barr|Viv Leacock|Shannon Chan-Kent|Vincent Tong|</v>
      </c>
    </row>
    <row r="4882" spans="1:21">
      <c r="A4882" s="14" t="s">
        <v>22729</v>
      </c>
      <c r="B4882" s="14" t="s">
        <v>48</v>
      </c>
      <c r="C4882" s="14" t="s">
        <v>22730</v>
      </c>
      <c r="D4882" s="14" t="s">
        <v>22731</v>
      </c>
      <c r="E4882" s="14" t="s">
        <v>22732</v>
      </c>
      <c r="F4882" s="14" t="s">
        <v>125</v>
      </c>
      <c r="G4882" s="26">
        <v>43224</v>
      </c>
      <c r="H4882" s="14">
        <v>2018</v>
      </c>
      <c r="I4882" s="14" t="s">
        <v>361</v>
      </c>
      <c r="J4882" s="14" t="s">
        <v>507</v>
      </c>
      <c r="K4882" s="14" t="s">
        <v>542</v>
      </c>
      <c r="L4882" s="14" t="s">
        <v>22733</v>
      </c>
      <c r="M4882" s="14">
        <f t="shared" si="608"/>
        <v>2018</v>
      </c>
      <c r="N4882" s="14">
        <f t="shared" si="609"/>
        <v>5</v>
      </c>
      <c r="O4882" s="14" t="str">
        <f>IFERROR(VLOOKUP(I4882,Lists!$F$2:$G$16,2,FALSE()),"Not Rated")</f>
        <v>Teens</v>
      </c>
      <c r="P4882" s="14">
        <f t="shared" si="610"/>
        <v>94</v>
      </c>
      <c r="Q4882" s="14" t="str">
        <f t="shared" si="611"/>
        <v>Mexico</v>
      </c>
      <c r="R4882" s="14" t="str">
        <f t="shared" si="612"/>
        <v>|Mexico|</v>
      </c>
      <c r="S4882" s="14" t="str">
        <f t="shared" si="613"/>
        <v>|Comedies|International Movies|Romantic Movies|</v>
      </c>
      <c r="T4882" s="14" t="str">
        <f t="shared" si="614"/>
        <v>|Rene Bueno|</v>
      </c>
      <c r="U4882" s="14" t="str">
        <f t="shared" si="615"/>
        <v>|Danna Paola|Marjorie De Sousa|Alosian Vivancos|Daniela Wong|Lalo Brito|Eduardo Tanús|Paulina Matos|Fernando Sarfati|Lorena San Martín|Consuelo Vega|</v>
      </c>
    </row>
    <row r="4883" spans="1:21">
      <c r="A4883" s="14" t="s">
        <v>22734</v>
      </c>
      <c r="B4883" s="14" t="s">
        <v>48</v>
      </c>
      <c r="C4883" s="14" t="s">
        <v>22735</v>
      </c>
      <c r="D4883" s="14" t="s">
        <v>22736</v>
      </c>
      <c r="E4883" s="14" t="s">
        <v>22737</v>
      </c>
      <c r="F4883" s="14" t="s">
        <v>1225</v>
      </c>
      <c r="G4883" s="26">
        <v>43224</v>
      </c>
      <c r="H4883" s="14">
        <v>2017</v>
      </c>
      <c r="I4883" s="14" t="s">
        <v>360</v>
      </c>
      <c r="J4883" s="14" t="s">
        <v>1226</v>
      </c>
      <c r="K4883" s="14" t="s">
        <v>1227</v>
      </c>
      <c r="L4883" s="14" t="s">
        <v>22738</v>
      </c>
      <c r="M4883" s="14">
        <f t="shared" si="608"/>
        <v>2018</v>
      </c>
      <c r="N4883" s="14">
        <f t="shared" si="609"/>
        <v>5</v>
      </c>
      <c r="O4883" s="14" t="str">
        <f>IFERROR(VLOOKUP(I4883,Lists!$F$2:$G$16,2,FALSE()),"Not Rated")</f>
        <v>Adults</v>
      </c>
      <c r="P4883" s="14">
        <f t="shared" si="610"/>
        <v>109</v>
      </c>
      <c r="Q4883" s="14" t="str">
        <f t="shared" si="611"/>
        <v>China</v>
      </c>
      <c r="R4883" s="14" t="str">
        <f t="shared" si="612"/>
        <v>|China|Hong Kong|</v>
      </c>
      <c r="S4883" s="14" t="str">
        <f t="shared" si="613"/>
        <v>|Action &amp; Adventure|International Movies|</v>
      </c>
      <c r="T4883" s="14" t="str">
        <f t="shared" si="614"/>
        <v>|John Woo|</v>
      </c>
      <c r="U4883" s="14" t="str">
        <f t="shared" si="615"/>
        <v>|Zhang Hanyu|Masaharu Fukuyama|Qi Wei|Ji-won Ha|Jun Kunimura|Angeles Woo|Nanami Sakuraba|</v>
      </c>
    </row>
    <row r="4884" spans="1:21">
      <c r="A4884" s="14" t="s">
        <v>22739</v>
      </c>
      <c r="B4884" s="14" t="s">
        <v>48</v>
      </c>
      <c r="C4884" s="14" t="s">
        <v>22740</v>
      </c>
      <c r="D4884" s="14" t="s">
        <v>22741</v>
      </c>
      <c r="E4884" s="14" t="s">
        <v>22742</v>
      </c>
      <c r="F4884" s="14" t="s">
        <v>122</v>
      </c>
      <c r="G4884" s="26">
        <v>43224</v>
      </c>
      <c r="H4884" s="14">
        <v>2017</v>
      </c>
      <c r="I4884" s="14" t="s">
        <v>360</v>
      </c>
      <c r="J4884" s="14" t="s">
        <v>698</v>
      </c>
      <c r="K4884" s="14" t="s">
        <v>834</v>
      </c>
      <c r="L4884" s="14" t="s">
        <v>22743</v>
      </c>
      <c r="M4884" s="14">
        <f t="shared" si="608"/>
        <v>2018</v>
      </c>
      <c r="N4884" s="14">
        <f t="shared" si="609"/>
        <v>5</v>
      </c>
      <c r="O4884" s="14" t="str">
        <f>IFERROR(VLOOKUP(I4884,Lists!$F$2:$G$16,2,FALSE()),"Not Rated")</f>
        <v>Adults</v>
      </c>
      <c r="P4884" s="14">
        <f t="shared" si="610"/>
        <v>99</v>
      </c>
      <c r="Q4884" s="14" t="str">
        <f t="shared" si="611"/>
        <v>Spain</v>
      </c>
      <c r="R4884" s="14" t="str">
        <f t="shared" si="612"/>
        <v>|Spain|</v>
      </c>
      <c r="S4884" s="14" t="str">
        <f t="shared" si="613"/>
        <v>|Comedies|Dramas|International Movies|</v>
      </c>
      <c r="T4884" s="14" t="str">
        <f t="shared" si="614"/>
        <v>|Patricia Ferreira|</v>
      </c>
      <c r="U4884" s="14" t="str">
        <f t="shared" si="615"/>
        <v>|Carmen Machi|Adriana Ozores|Aitana Sánchez-Gijón|Dani Rovira|Eric Nguyen|Pedro Casablanc|José Troncoso|José Burgos|Ana López|Pedro Miguel Martínez|Nguyen Ngan Ha|</v>
      </c>
    </row>
    <row r="4885" spans="1:21">
      <c r="A4885" s="14" t="s">
        <v>22744</v>
      </c>
      <c r="B4885" s="14" t="s">
        <v>48</v>
      </c>
      <c r="C4885" s="14" t="s">
        <v>22745</v>
      </c>
      <c r="D4885" s="14" t="s">
        <v>305</v>
      </c>
      <c r="E4885" s="14" t="s">
        <v>22746</v>
      </c>
      <c r="F4885" s="14" t="s">
        <v>141</v>
      </c>
      <c r="G4885" s="26">
        <v>43223</v>
      </c>
      <c r="H4885" s="14">
        <v>2018</v>
      </c>
      <c r="I4885" s="14" t="s">
        <v>360</v>
      </c>
      <c r="J4885" s="14" t="s">
        <v>1330</v>
      </c>
      <c r="K4885" s="14" t="s">
        <v>529</v>
      </c>
      <c r="L4885" s="14" t="s">
        <v>22747</v>
      </c>
      <c r="M4885" s="14">
        <f t="shared" si="608"/>
        <v>2018</v>
      </c>
      <c r="N4885" s="14">
        <f t="shared" si="609"/>
        <v>5</v>
      </c>
      <c r="O4885" s="14" t="str">
        <f>IFERROR(VLOOKUP(I4885,Lists!$F$2:$G$16,2,FALSE()),"Not Rated")</f>
        <v>Adults</v>
      </c>
      <c r="P4885" s="14">
        <f t="shared" si="610"/>
        <v>89</v>
      </c>
      <c r="Q4885" s="14" t="str">
        <f t="shared" si="611"/>
        <v>Colombia</v>
      </c>
      <c r="R4885" s="14" t="str">
        <f t="shared" si="612"/>
        <v>|Colombia|</v>
      </c>
      <c r="S4885" s="14" t="str">
        <f t="shared" si="613"/>
        <v>|Comedies|International Movies|</v>
      </c>
      <c r="T4885" s="14" t="str">
        <f t="shared" si="614"/>
        <v>|Fernando Ayllón|</v>
      </c>
      <c r="U4885" s="14" t="str">
        <f t="shared" si="615"/>
        <v>|Ricardo Quevedo|Iván Marín|Freddy Beltrán|Nelson Polanía|Fabiola Posada|Liss Pereira|Jessica Sanjuan|Lina Cardona|</v>
      </c>
    </row>
    <row r="4886" spans="1:21">
      <c r="A4886" s="14" t="s">
        <v>22748</v>
      </c>
      <c r="B4886" s="14" t="s">
        <v>48</v>
      </c>
      <c r="C4886" s="14" t="s">
        <v>22749</v>
      </c>
      <c r="D4886" s="14" t="s">
        <v>22750</v>
      </c>
      <c r="E4886" s="14" t="s">
        <v>22751</v>
      </c>
      <c r="F4886" s="14" t="s">
        <v>176</v>
      </c>
      <c r="G4886" s="26">
        <v>43222</v>
      </c>
      <c r="H4886" s="14">
        <v>2017</v>
      </c>
      <c r="I4886" s="14" t="s">
        <v>360</v>
      </c>
      <c r="J4886" s="14" t="s">
        <v>900</v>
      </c>
      <c r="K4886" s="14" t="s">
        <v>1227</v>
      </c>
      <c r="L4886" s="14" t="s">
        <v>22752</v>
      </c>
      <c r="M4886" s="14">
        <f t="shared" si="608"/>
        <v>2018</v>
      </c>
      <c r="N4886" s="14">
        <f t="shared" si="609"/>
        <v>5</v>
      </c>
      <c r="O4886" s="14" t="str">
        <f>IFERROR(VLOOKUP(I4886,Lists!$F$2:$G$16,2,FALSE()),"Not Rated")</f>
        <v>Adults</v>
      </c>
      <c r="P4886" s="14">
        <f t="shared" si="610"/>
        <v>92</v>
      </c>
      <c r="Q4886" s="14" t="str">
        <f t="shared" si="611"/>
        <v>Cambodia</v>
      </c>
      <c r="R4886" s="14" t="str">
        <f t="shared" si="612"/>
        <v>|Cambodia|</v>
      </c>
      <c r="S4886" s="14" t="str">
        <f t="shared" si="613"/>
        <v>|Action &amp; Adventure|International Movies|</v>
      </c>
      <c r="T4886" s="14" t="str">
        <f t="shared" si="614"/>
        <v>|Jimmy Henderson|</v>
      </c>
      <c r="U4886" s="14" t="str">
        <f t="shared" si="615"/>
        <v>|Jean-Paul Ly|Dara Our|Tharoth Sam|Dara Phang|Celine Tran|Savin Phillip|Sok Visal|</v>
      </c>
    </row>
    <row r="4887" spans="1:21">
      <c r="A4887" s="14" t="s">
        <v>22753</v>
      </c>
      <c r="B4887" s="14" t="s">
        <v>48</v>
      </c>
      <c r="C4887" s="14" t="s">
        <v>22754</v>
      </c>
      <c r="D4887" s="14" t="s">
        <v>22755</v>
      </c>
      <c r="E4887" s="14" t="s">
        <v>22756</v>
      </c>
      <c r="F4887" s="14" t="s">
        <v>116</v>
      </c>
      <c r="G4887" s="26">
        <v>43221</v>
      </c>
      <c r="H4887" s="14">
        <v>2017</v>
      </c>
      <c r="I4887" s="14" t="s">
        <v>360</v>
      </c>
      <c r="J4887" s="14" t="s">
        <v>611</v>
      </c>
      <c r="K4887" s="14" t="s">
        <v>475</v>
      </c>
      <c r="L4887" s="14" t="s">
        <v>22757</v>
      </c>
      <c r="M4887" s="14">
        <f t="shared" si="608"/>
        <v>2018</v>
      </c>
      <c r="N4887" s="14">
        <f t="shared" si="609"/>
        <v>5</v>
      </c>
      <c r="O4887" s="14" t="str">
        <f>IFERROR(VLOOKUP(I4887,Lists!$F$2:$G$16,2,FALSE()),"Not Rated")</f>
        <v>Adults</v>
      </c>
      <c r="P4887" s="14">
        <f t="shared" si="610"/>
        <v>105</v>
      </c>
      <c r="Q4887" s="14" t="str">
        <f t="shared" si="611"/>
        <v>India</v>
      </c>
      <c r="R4887" s="14" t="str">
        <f t="shared" si="612"/>
        <v>|India|</v>
      </c>
      <c r="S4887" s="14" t="str">
        <f t="shared" si="613"/>
        <v>|Dramas|International Movies|</v>
      </c>
      <c r="T4887" s="14" t="str">
        <f t="shared" si="614"/>
        <v>|Devashish Makhija|</v>
      </c>
      <c r="U4887" s="14" t="str">
        <f t="shared" si="615"/>
        <v>|Sushama Deshpande|Abhishek Banerjee|Smita Tambe|Sharvani Suryavanshi|Vikas Kumar|Sadiya Siddiqui|Sudhir Pandey|Manuj Sharma|</v>
      </c>
    </row>
    <row r="4888" spans="1:21">
      <c r="A4888" s="14" t="s">
        <v>22758</v>
      </c>
      <c r="B4888" s="14" t="s">
        <v>48</v>
      </c>
      <c r="C4888" s="14" t="s">
        <v>22759</v>
      </c>
      <c r="D4888" s="14" t="s">
        <v>22760</v>
      </c>
      <c r="E4888" s="14" t="s">
        <v>22761</v>
      </c>
      <c r="F4888" s="14" t="s">
        <v>116</v>
      </c>
      <c r="G4888" s="26">
        <v>43221</v>
      </c>
      <c r="H4888" s="14">
        <v>2017</v>
      </c>
      <c r="I4888" s="14" t="s">
        <v>361</v>
      </c>
      <c r="J4888" s="14" t="s">
        <v>2213</v>
      </c>
      <c r="K4888" s="14" t="s">
        <v>7420</v>
      </c>
      <c r="L4888" s="14" t="s">
        <v>22762</v>
      </c>
      <c r="M4888" s="14">
        <f t="shared" si="608"/>
        <v>2018</v>
      </c>
      <c r="N4888" s="14">
        <f t="shared" si="609"/>
        <v>5</v>
      </c>
      <c r="O4888" s="14" t="str">
        <f>IFERROR(VLOOKUP(I4888,Lists!$F$2:$G$16,2,FALSE()),"Not Rated")</f>
        <v>Teens</v>
      </c>
      <c r="P4888" s="14">
        <f t="shared" si="610"/>
        <v>130</v>
      </c>
      <c r="Q4888" s="14" t="str">
        <f t="shared" si="611"/>
        <v>India</v>
      </c>
      <c r="R4888" s="14" t="str">
        <f t="shared" si="612"/>
        <v>|India|</v>
      </c>
      <c r="S4888" s="14" t="str">
        <f t="shared" si="613"/>
        <v>|Action &amp; Adventure|Dramas|Independent Movies|</v>
      </c>
      <c r="T4888" s="14" t="str">
        <f t="shared" si="614"/>
        <v>|Amal Neerad|</v>
      </c>
      <c r="U4888" s="14" t="str">
        <f t="shared" si="615"/>
        <v>|Dulquer Salmaan|Karthika Muraleedharan|Siddique|Soubin Shahir|Dileesh Pothan|John Vijay|Chandini Sreedharan|Jinu Joseph|Sujith Shankar|Alencier Ley Lopez|</v>
      </c>
    </row>
    <row r="4889" spans="1:21">
      <c r="A4889" s="14" t="s">
        <v>22763</v>
      </c>
      <c r="B4889" s="14" t="s">
        <v>48</v>
      </c>
      <c r="C4889" s="14" t="s">
        <v>22764</v>
      </c>
      <c r="D4889" s="14" t="s">
        <v>22765</v>
      </c>
      <c r="E4889" s="14" t="s">
        <v>117</v>
      </c>
      <c r="F4889" s="14" t="s">
        <v>22766</v>
      </c>
      <c r="G4889" s="26">
        <v>43221</v>
      </c>
      <c r="H4889" s="14">
        <v>2017</v>
      </c>
      <c r="I4889" s="14" t="s">
        <v>362</v>
      </c>
      <c r="J4889" s="14" t="s">
        <v>1973</v>
      </c>
      <c r="K4889" s="14" t="s">
        <v>496</v>
      </c>
      <c r="L4889" s="14" t="s">
        <v>22767</v>
      </c>
      <c r="M4889" s="14">
        <f t="shared" si="608"/>
        <v>2018</v>
      </c>
      <c r="N4889" s="14">
        <f t="shared" si="609"/>
        <v>5</v>
      </c>
      <c r="O4889" s="14" t="str">
        <f>IFERROR(VLOOKUP(I4889,Lists!$F$2:$G$16,2,FALSE()),"Not Rated")</f>
        <v>Older Kids</v>
      </c>
      <c r="P4889" s="14">
        <f t="shared" si="610"/>
        <v>69</v>
      </c>
      <c r="Q4889" s="14" t="str">
        <f t="shared" si="611"/>
        <v>Italy</v>
      </c>
      <c r="R4889" s="14" t="str">
        <f t="shared" si="612"/>
        <v>|Italy|United States|Argentina|</v>
      </c>
      <c r="S4889" s="14" t="str">
        <f t="shared" si="613"/>
        <v>|Documentaries|International Movies|</v>
      </c>
      <c r="T4889" s="14" t="str">
        <f t="shared" si="614"/>
        <v>|Fluvio Iannuci|Roly Santos|</v>
      </c>
      <c r="U4889" s="14" t="str">
        <f t="shared" si="615"/>
        <v>|Unknown|</v>
      </c>
    </row>
    <row r="4890" spans="1:21">
      <c r="A4890" s="14" t="s">
        <v>22768</v>
      </c>
      <c r="B4890" s="14" t="s">
        <v>48</v>
      </c>
      <c r="C4890" s="14" t="s">
        <v>22769</v>
      </c>
      <c r="D4890" s="14" t="s">
        <v>22770</v>
      </c>
      <c r="E4890" s="14" t="s">
        <v>22771</v>
      </c>
      <c r="F4890" s="14" t="s">
        <v>115</v>
      </c>
      <c r="G4890" s="26">
        <v>43221</v>
      </c>
      <c r="H4890" s="14">
        <v>2018</v>
      </c>
      <c r="I4890" s="14" t="s">
        <v>360</v>
      </c>
      <c r="J4890" s="14" t="s">
        <v>653</v>
      </c>
      <c r="K4890" s="14" t="s">
        <v>14589</v>
      </c>
      <c r="L4890" s="14" t="s">
        <v>22772</v>
      </c>
      <c r="M4890" s="14">
        <f t="shared" si="608"/>
        <v>2018</v>
      </c>
      <c r="N4890" s="14">
        <f t="shared" si="609"/>
        <v>5</v>
      </c>
      <c r="O4890" s="14" t="str">
        <f>IFERROR(VLOOKUP(I4890,Lists!$F$2:$G$16,2,FALSE()),"Not Rated")</f>
        <v>Adults</v>
      </c>
      <c r="P4890" s="14">
        <f t="shared" si="610"/>
        <v>98</v>
      </c>
      <c r="Q4890" s="14" t="str">
        <f t="shared" si="611"/>
        <v>United States</v>
      </c>
      <c r="R4890" s="14" t="str">
        <f t="shared" si="612"/>
        <v>|United States|</v>
      </c>
      <c r="S4890" s="14" t="str">
        <f t="shared" si="613"/>
        <v>|Action &amp; Adventure|Independent Movies|</v>
      </c>
      <c r="T4890" s="14" t="str">
        <f t="shared" si="614"/>
        <v>|Julius R. Nasso|</v>
      </c>
      <c r="U4890" s="14" t="str">
        <f t="shared" si="615"/>
        <v>|Tony Schiena|Armand Assante|Kippei Shiina|Sho Ikushima|Vienna Hehir|Tetsu Watanabe|Grand Master John U. Kim|Dawn Olivieri|</v>
      </c>
    </row>
    <row r="4891" spans="1:21">
      <c r="A4891" s="14" t="s">
        <v>22773</v>
      </c>
      <c r="B4891" s="14" t="s">
        <v>48</v>
      </c>
      <c r="C4891" s="14" t="s">
        <v>22774</v>
      </c>
      <c r="D4891" s="14" t="s">
        <v>22775</v>
      </c>
      <c r="E4891" s="14" t="s">
        <v>22776</v>
      </c>
      <c r="F4891" s="14" t="s">
        <v>1990</v>
      </c>
      <c r="G4891" s="26">
        <v>43221</v>
      </c>
      <c r="H4891" s="14">
        <v>2017</v>
      </c>
      <c r="I4891" s="14" t="s">
        <v>360</v>
      </c>
      <c r="J4891" s="14" t="s">
        <v>404</v>
      </c>
      <c r="K4891" s="14" t="s">
        <v>529</v>
      </c>
      <c r="L4891" s="14" t="s">
        <v>22777</v>
      </c>
      <c r="M4891" s="14">
        <f t="shared" si="608"/>
        <v>2018</v>
      </c>
      <c r="N4891" s="14">
        <f t="shared" si="609"/>
        <v>5</v>
      </c>
      <c r="O4891" s="14" t="str">
        <f>IFERROR(VLOOKUP(I4891,Lists!$F$2:$G$16,2,FALSE()),"Not Rated")</f>
        <v>Adults</v>
      </c>
      <c r="P4891" s="14">
        <f t="shared" si="610"/>
        <v>90</v>
      </c>
      <c r="Q4891" s="14" t="str">
        <f t="shared" si="611"/>
        <v>Argentina</v>
      </c>
      <c r="R4891" s="14" t="str">
        <f t="shared" si="612"/>
        <v>|Argentina|Spain|</v>
      </c>
      <c r="S4891" s="14" t="str">
        <f t="shared" si="613"/>
        <v>|Comedies|International Movies|</v>
      </c>
      <c r="T4891" s="14" t="str">
        <f t="shared" si="614"/>
        <v>|Lucas Figueroa|</v>
      </c>
      <c r="U4891" s="14" t="str">
        <f t="shared" si="615"/>
        <v>|Imanol Arias|Darío Grandinetti|Hugo Silva|Luis Luque|Miguel Ángel Solá|Tomás Pozzi|Valeria Alonso|</v>
      </c>
    </row>
    <row r="4892" spans="1:21">
      <c r="A4892" s="14" t="s">
        <v>22778</v>
      </c>
      <c r="B4892" s="14" t="s">
        <v>48</v>
      </c>
      <c r="C4892" s="14" t="s">
        <v>22779</v>
      </c>
      <c r="D4892" s="14" t="s">
        <v>22780</v>
      </c>
      <c r="E4892" s="14" t="s">
        <v>22781</v>
      </c>
      <c r="F4892" s="14" t="s">
        <v>115</v>
      </c>
      <c r="G4892" s="26">
        <v>43221</v>
      </c>
      <c r="H4892" s="14">
        <v>2018</v>
      </c>
      <c r="I4892" s="14" t="s">
        <v>360</v>
      </c>
      <c r="J4892" s="14" t="s">
        <v>2482</v>
      </c>
      <c r="K4892" s="14" t="s">
        <v>261</v>
      </c>
      <c r="L4892" s="14" t="s">
        <v>22782</v>
      </c>
      <c r="M4892" s="14">
        <f t="shared" si="608"/>
        <v>2018</v>
      </c>
      <c r="N4892" s="14">
        <f t="shared" si="609"/>
        <v>5</v>
      </c>
      <c r="O4892" s="14" t="str">
        <f>IFERROR(VLOOKUP(I4892,Lists!$F$2:$G$16,2,FALSE()),"Not Rated")</f>
        <v>Adults</v>
      </c>
      <c r="P4892" s="14">
        <f t="shared" si="610"/>
        <v>65</v>
      </c>
      <c r="Q4892" s="14" t="str">
        <f t="shared" si="611"/>
        <v>United States</v>
      </c>
      <c r="R4892" s="14" t="str">
        <f t="shared" si="612"/>
        <v>|United States|</v>
      </c>
      <c r="S4892" s="14" t="str">
        <f t="shared" si="613"/>
        <v>|Stand-Up Comedy|</v>
      </c>
      <c r="T4892" s="14" t="str">
        <f t="shared" si="614"/>
        <v>|Alex Timbers|</v>
      </c>
      <c r="U4892" s="14" t="str">
        <f t="shared" si="615"/>
        <v>|John Mulaney|</v>
      </c>
    </row>
    <row r="4893" spans="1:21">
      <c r="A4893" s="14" t="s">
        <v>22783</v>
      </c>
      <c r="B4893" s="14" t="s">
        <v>48</v>
      </c>
      <c r="C4893" s="14" t="s">
        <v>22784</v>
      </c>
      <c r="D4893" s="14" t="s">
        <v>307</v>
      </c>
      <c r="E4893" s="14" t="s">
        <v>22785</v>
      </c>
      <c r="F4893" s="14" t="s">
        <v>119</v>
      </c>
      <c r="G4893" s="26">
        <v>43221</v>
      </c>
      <c r="H4893" s="14">
        <v>2018</v>
      </c>
      <c r="I4893" s="14" t="s">
        <v>367</v>
      </c>
      <c r="J4893" s="14" t="s">
        <v>900</v>
      </c>
      <c r="K4893" s="14" t="s">
        <v>542</v>
      </c>
      <c r="L4893" s="14" t="s">
        <v>22786</v>
      </c>
      <c r="M4893" s="14">
        <f t="shared" si="608"/>
        <v>2018</v>
      </c>
      <c r="N4893" s="14">
        <f t="shared" si="609"/>
        <v>5</v>
      </c>
      <c r="O4893" s="14" t="str">
        <f>IFERROR(VLOOKUP(I4893,Lists!$F$2:$G$16,2,FALSE()),"Not Rated")</f>
        <v>Older Kids</v>
      </c>
      <c r="P4893" s="14">
        <f t="shared" si="610"/>
        <v>92</v>
      </c>
      <c r="Q4893" s="14" t="str">
        <f t="shared" si="611"/>
        <v>Canada</v>
      </c>
      <c r="R4893" s="14" t="str">
        <f t="shared" si="612"/>
        <v>|Canada|</v>
      </c>
      <c r="S4893" s="14" t="str">
        <f t="shared" si="613"/>
        <v>|Comedies|International Movies|Romantic Movies|</v>
      </c>
      <c r="T4893" s="14" t="str">
        <f t="shared" si="614"/>
        <v>|Justin G. Dyck|</v>
      </c>
      <c r="U4893" s="14" t="str">
        <f t="shared" si="615"/>
        <v>|Kimberly-Sue Murray|Christopher Russell|Lauren Holly|Jodie Sweetin|Morgan Fairchild|</v>
      </c>
    </row>
    <row r="4894" spans="1:21">
      <c r="A4894" s="14" t="s">
        <v>22787</v>
      </c>
      <c r="B4894" s="14" t="s">
        <v>48</v>
      </c>
      <c r="C4894" s="14" t="s">
        <v>22788</v>
      </c>
      <c r="D4894" s="14" t="s">
        <v>117</v>
      </c>
      <c r="E4894" s="14" t="s">
        <v>19754</v>
      </c>
      <c r="F4894" s="14" t="s">
        <v>117</v>
      </c>
      <c r="G4894" s="26">
        <v>43221</v>
      </c>
      <c r="H4894" s="14">
        <v>2015</v>
      </c>
      <c r="I4894" s="14" t="s">
        <v>366</v>
      </c>
      <c r="J4894" s="14" t="s">
        <v>22789</v>
      </c>
      <c r="K4894" s="14" t="s">
        <v>61</v>
      </c>
      <c r="L4894" s="14" t="s">
        <v>22790</v>
      </c>
      <c r="M4894" s="14">
        <f t="shared" si="608"/>
        <v>2018</v>
      </c>
      <c r="N4894" s="14">
        <f t="shared" si="609"/>
        <v>5</v>
      </c>
      <c r="O4894" s="14" t="str">
        <f>IFERROR(VLOOKUP(I4894,Lists!$F$2:$G$16,2,FALSE()),"Not Rated")</f>
        <v>Kids</v>
      </c>
      <c r="P4894" s="14">
        <f t="shared" si="610"/>
        <v>19</v>
      </c>
      <c r="Q4894" s="14" t="str">
        <f t="shared" si="611"/>
        <v>Unknown</v>
      </c>
      <c r="R4894" s="14" t="str">
        <f t="shared" si="612"/>
        <v>|Unknown|</v>
      </c>
      <c r="S4894" s="14" t="str">
        <f t="shared" si="613"/>
        <v>|Movies|</v>
      </c>
      <c r="T4894" s="14" t="str">
        <f t="shared" si="614"/>
        <v>|Unknown|</v>
      </c>
      <c r="U4894" s="14" t="str">
        <f t="shared" si="615"/>
        <v>|Stephen Fry|Alex Marty|</v>
      </c>
    </row>
    <row r="4895" spans="1:21">
      <c r="A4895" s="14" t="s">
        <v>22791</v>
      </c>
      <c r="B4895" s="14" t="s">
        <v>48</v>
      </c>
      <c r="C4895" s="14" t="s">
        <v>22792</v>
      </c>
      <c r="D4895" s="14" t="s">
        <v>22793</v>
      </c>
      <c r="E4895" s="14" t="s">
        <v>22794</v>
      </c>
      <c r="F4895" s="14" t="s">
        <v>122</v>
      </c>
      <c r="G4895" s="26">
        <v>43221</v>
      </c>
      <c r="H4895" s="14">
        <v>2008</v>
      </c>
      <c r="I4895" s="14" t="s">
        <v>366</v>
      </c>
      <c r="J4895" s="14" t="s">
        <v>4390</v>
      </c>
      <c r="K4895" s="14" t="s">
        <v>61</v>
      </c>
      <c r="L4895" s="14" t="s">
        <v>22795</v>
      </c>
      <c r="M4895" s="14">
        <f t="shared" si="608"/>
        <v>2018</v>
      </c>
      <c r="N4895" s="14">
        <f t="shared" si="609"/>
        <v>5</v>
      </c>
      <c r="O4895" s="14" t="str">
        <f>IFERROR(VLOOKUP(I4895,Lists!$F$2:$G$16,2,FALSE()),"Not Rated")</f>
        <v>Kids</v>
      </c>
      <c r="P4895" s="14">
        <f t="shared" si="610"/>
        <v>25</v>
      </c>
      <c r="Q4895" s="14" t="str">
        <f t="shared" si="611"/>
        <v>Spain</v>
      </c>
      <c r="R4895" s="14" t="str">
        <f t="shared" si="612"/>
        <v>|Spain|</v>
      </c>
      <c r="S4895" s="14" t="str">
        <f t="shared" si="613"/>
        <v>|Movies|</v>
      </c>
      <c r="T4895" s="14" t="str">
        <f t="shared" si="614"/>
        <v>|Alfonso Rodríguez|</v>
      </c>
      <c r="U4895" s="14" t="str">
        <f t="shared" si="615"/>
        <v>|Stephen Fry|Carys Doyle|</v>
      </c>
    </row>
    <row r="4896" spans="1:21">
      <c r="A4896" s="14" t="s">
        <v>22796</v>
      </c>
      <c r="B4896" s="14" t="s">
        <v>48</v>
      </c>
      <c r="C4896" s="14" t="s">
        <v>22797</v>
      </c>
      <c r="D4896" s="14" t="s">
        <v>117</v>
      </c>
      <c r="E4896" s="14" t="s">
        <v>19754</v>
      </c>
      <c r="F4896" s="14" t="s">
        <v>117</v>
      </c>
      <c r="G4896" s="26">
        <v>43221</v>
      </c>
      <c r="H4896" s="14">
        <v>2015</v>
      </c>
      <c r="I4896" s="14" t="s">
        <v>366</v>
      </c>
      <c r="J4896" s="14" t="s">
        <v>6472</v>
      </c>
      <c r="K4896" s="14" t="s">
        <v>61</v>
      </c>
      <c r="L4896" s="14" t="s">
        <v>22798</v>
      </c>
      <c r="M4896" s="14">
        <f t="shared" si="608"/>
        <v>2018</v>
      </c>
      <c r="N4896" s="14">
        <f t="shared" si="609"/>
        <v>5</v>
      </c>
      <c r="O4896" s="14" t="str">
        <f>IFERROR(VLOOKUP(I4896,Lists!$F$2:$G$16,2,FALSE()),"Not Rated")</f>
        <v>Kids</v>
      </c>
      <c r="P4896" s="14">
        <f t="shared" si="610"/>
        <v>22</v>
      </c>
      <c r="Q4896" s="14" t="str">
        <f t="shared" si="611"/>
        <v>Unknown</v>
      </c>
      <c r="R4896" s="14" t="str">
        <f t="shared" si="612"/>
        <v>|Unknown|</v>
      </c>
      <c r="S4896" s="14" t="str">
        <f t="shared" si="613"/>
        <v>|Movies|</v>
      </c>
      <c r="T4896" s="14" t="str">
        <f t="shared" si="614"/>
        <v>|Unknown|</v>
      </c>
      <c r="U4896" s="14" t="str">
        <f t="shared" si="615"/>
        <v>|Stephen Fry|Alex Marty|</v>
      </c>
    </row>
    <row r="4897" spans="1:21">
      <c r="A4897" s="14" t="s">
        <v>22799</v>
      </c>
      <c r="B4897" s="14" t="s">
        <v>48</v>
      </c>
      <c r="C4897" s="14" t="s">
        <v>22800</v>
      </c>
      <c r="D4897" s="14" t="s">
        <v>117</v>
      </c>
      <c r="E4897" s="14" t="s">
        <v>22801</v>
      </c>
      <c r="F4897" s="14" t="s">
        <v>115</v>
      </c>
      <c r="G4897" s="26">
        <v>43221</v>
      </c>
      <c r="H4897" s="14">
        <v>2015</v>
      </c>
      <c r="I4897" s="14" t="s">
        <v>366</v>
      </c>
      <c r="J4897" s="14" t="s">
        <v>15929</v>
      </c>
      <c r="K4897" s="14" t="s">
        <v>61</v>
      </c>
      <c r="L4897" s="14" t="s">
        <v>22802</v>
      </c>
      <c r="M4897" s="14">
        <f t="shared" si="608"/>
        <v>2018</v>
      </c>
      <c r="N4897" s="14">
        <f t="shared" si="609"/>
        <v>5</v>
      </c>
      <c r="O4897" s="14" t="str">
        <f>IFERROR(VLOOKUP(I4897,Lists!$F$2:$G$16,2,FALSE()),"Not Rated")</f>
        <v>Kids</v>
      </c>
      <c r="P4897" s="14">
        <f t="shared" si="610"/>
        <v>40</v>
      </c>
      <c r="Q4897" s="14" t="str">
        <f t="shared" si="611"/>
        <v>United States</v>
      </c>
      <c r="R4897" s="14" t="str">
        <f t="shared" si="612"/>
        <v>|United States|</v>
      </c>
      <c r="S4897" s="14" t="str">
        <f t="shared" si="613"/>
        <v>|Movies|</v>
      </c>
      <c r="T4897" s="14" t="str">
        <f t="shared" si="614"/>
        <v>|Unknown|</v>
      </c>
      <c r="U4897" s="14" t="str">
        <f t="shared" si="615"/>
        <v>|Stephen Fry|Montana Smedley|</v>
      </c>
    </row>
    <row r="4898" spans="1:21">
      <c r="A4898" s="14" t="s">
        <v>22803</v>
      </c>
      <c r="B4898" s="14" t="s">
        <v>48</v>
      </c>
      <c r="C4898" s="14" t="s">
        <v>22804</v>
      </c>
      <c r="D4898" s="14" t="s">
        <v>117</v>
      </c>
      <c r="E4898" s="14" t="s">
        <v>22801</v>
      </c>
      <c r="F4898" s="14" t="s">
        <v>117</v>
      </c>
      <c r="G4898" s="26">
        <v>43221</v>
      </c>
      <c r="H4898" s="14">
        <v>2014</v>
      </c>
      <c r="I4898" s="14" t="s">
        <v>366</v>
      </c>
      <c r="J4898" s="14" t="s">
        <v>6472</v>
      </c>
      <c r="K4898" s="14" t="s">
        <v>61</v>
      </c>
      <c r="L4898" s="14" t="s">
        <v>22805</v>
      </c>
      <c r="M4898" s="14">
        <f t="shared" si="608"/>
        <v>2018</v>
      </c>
      <c r="N4898" s="14">
        <f t="shared" si="609"/>
        <v>5</v>
      </c>
      <c r="O4898" s="14" t="str">
        <f>IFERROR(VLOOKUP(I4898,Lists!$F$2:$G$16,2,FALSE()),"Not Rated")</f>
        <v>Kids</v>
      </c>
      <c r="P4898" s="14">
        <f t="shared" si="610"/>
        <v>22</v>
      </c>
      <c r="Q4898" s="14" t="str">
        <f t="shared" si="611"/>
        <v>Unknown</v>
      </c>
      <c r="R4898" s="14" t="str">
        <f t="shared" si="612"/>
        <v>|Unknown|</v>
      </c>
      <c r="S4898" s="14" t="str">
        <f t="shared" si="613"/>
        <v>|Movies|</v>
      </c>
      <c r="T4898" s="14" t="str">
        <f t="shared" si="614"/>
        <v>|Unknown|</v>
      </c>
      <c r="U4898" s="14" t="str">
        <f t="shared" si="615"/>
        <v>|Stephen Fry|Montana Smedley|</v>
      </c>
    </row>
    <row r="4899" spans="1:21">
      <c r="A4899" s="14" t="s">
        <v>22806</v>
      </c>
      <c r="B4899" s="14" t="s">
        <v>48</v>
      </c>
      <c r="C4899" s="14" t="s">
        <v>22807</v>
      </c>
      <c r="D4899" s="14" t="s">
        <v>22808</v>
      </c>
      <c r="E4899" s="14" t="s">
        <v>117</v>
      </c>
      <c r="F4899" s="14" t="s">
        <v>117</v>
      </c>
      <c r="G4899" s="26">
        <v>43221</v>
      </c>
      <c r="H4899" s="14">
        <v>2016</v>
      </c>
      <c r="I4899" s="14" t="s">
        <v>366</v>
      </c>
      <c r="J4899" s="14" t="s">
        <v>6181</v>
      </c>
      <c r="K4899" s="14" t="s">
        <v>61</v>
      </c>
      <c r="L4899" s="14" t="s">
        <v>22809</v>
      </c>
      <c r="M4899" s="14">
        <f t="shared" si="608"/>
        <v>2018</v>
      </c>
      <c r="N4899" s="14">
        <f t="shared" si="609"/>
        <v>5</v>
      </c>
      <c r="O4899" s="14" t="str">
        <f>IFERROR(VLOOKUP(I4899,Lists!$F$2:$G$16,2,FALSE()),"Not Rated")</f>
        <v>Kids</v>
      </c>
      <c r="P4899" s="14">
        <f t="shared" si="610"/>
        <v>24</v>
      </c>
      <c r="Q4899" s="14" t="str">
        <f t="shared" si="611"/>
        <v>Unknown</v>
      </c>
      <c r="R4899" s="14" t="str">
        <f t="shared" si="612"/>
        <v>|Unknown|</v>
      </c>
      <c r="S4899" s="14" t="str">
        <f t="shared" si="613"/>
        <v>|Movies|</v>
      </c>
      <c r="T4899" s="14" t="str">
        <f t="shared" si="614"/>
        <v>|Guillermo Garcia|David Cantolla|</v>
      </c>
      <c r="U4899" s="14" t="str">
        <f t="shared" si="615"/>
        <v>|Unknown|</v>
      </c>
    </row>
    <row r="4900" spans="1:21">
      <c r="A4900" s="14" t="s">
        <v>22810</v>
      </c>
      <c r="B4900" s="14" t="s">
        <v>49</v>
      </c>
      <c r="C4900" s="14" t="s">
        <v>22811</v>
      </c>
      <c r="D4900" s="14" t="s">
        <v>117</v>
      </c>
      <c r="E4900" s="14" t="s">
        <v>22812</v>
      </c>
      <c r="F4900" s="14" t="s">
        <v>120</v>
      </c>
      <c r="G4900" s="26">
        <v>43221</v>
      </c>
      <c r="H4900" s="14">
        <v>2016</v>
      </c>
      <c r="I4900" s="14" t="s">
        <v>366</v>
      </c>
      <c r="J4900" s="14" t="s">
        <v>105</v>
      </c>
      <c r="K4900" s="14" t="s">
        <v>256</v>
      </c>
      <c r="L4900" s="14" t="s">
        <v>22813</v>
      </c>
      <c r="M4900" s="14">
        <f t="shared" si="608"/>
        <v>2018</v>
      </c>
      <c r="N4900" s="14">
        <f t="shared" si="609"/>
        <v>5</v>
      </c>
      <c r="O4900" s="14" t="str">
        <f>IFERROR(VLOOKUP(I4900,Lists!$F$2:$G$16,2,FALSE()),"Not Rated")</f>
        <v>Kids</v>
      </c>
      <c r="P4900" s="14">
        <f t="shared" si="610"/>
        <v>1</v>
      </c>
      <c r="Q4900" s="14" t="str">
        <f t="shared" si="611"/>
        <v>France</v>
      </c>
      <c r="R4900" s="14" t="str">
        <f t="shared" si="612"/>
        <v>|France|</v>
      </c>
      <c r="S4900" s="14" t="str">
        <f t="shared" si="613"/>
        <v>|Kids' TV|</v>
      </c>
      <c r="T4900" s="14" t="str">
        <f t="shared" si="614"/>
        <v>|Unknown|</v>
      </c>
      <c r="U4900" s="14" t="str">
        <f t="shared" si="615"/>
        <v>|Loti Bailey|Hayden Connett|Keith Faulkner|Rudy Greatorex|Luke Haliwell|Jacob Preston|Joanna Ruiz|Alex Starke|</v>
      </c>
    </row>
    <row r="4901" spans="1:21">
      <c r="A4901" s="14" t="s">
        <v>22814</v>
      </c>
      <c r="B4901" s="14" t="s">
        <v>48</v>
      </c>
      <c r="C4901" s="14" t="s">
        <v>22815</v>
      </c>
      <c r="D4901" s="14" t="s">
        <v>22816</v>
      </c>
      <c r="E4901" s="14" t="s">
        <v>22817</v>
      </c>
      <c r="F4901" s="14" t="s">
        <v>116</v>
      </c>
      <c r="G4901" s="26">
        <v>43221</v>
      </c>
      <c r="H4901" s="14">
        <v>2016</v>
      </c>
      <c r="I4901" s="14" t="s">
        <v>361</v>
      </c>
      <c r="J4901" s="14" t="s">
        <v>1247</v>
      </c>
      <c r="K4901" s="14" t="s">
        <v>475</v>
      </c>
      <c r="L4901" s="14" t="s">
        <v>22818</v>
      </c>
      <c r="M4901" s="14">
        <f t="shared" si="608"/>
        <v>2018</v>
      </c>
      <c r="N4901" s="14">
        <f t="shared" si="609"/>
        <v>5</v>
      </c>
      <c r="O4901" s="14" t="str">
        <f>IFERROR(VLOOKUP(I4901,Lists!$F$2:$G$16,2,FALSE()),"Not Rated")</f>
        <v>Teens</v>
      </c>
      <c r="P4901" s="14">
        <f t="shared" si="610"/>
        <v>101</v>
      </c>
      <c r="Q4901" s="14" t="str">
        <f t="shared" si="611"/>
        <v>India</v>
      </c>
      <c r="R4901" s="14" t="str">
        <f t="shared" si="612"/>
        <v>|India|</v>
      </c>
      <c r="S4901" s="14" t="str">
        <f t="shared" si="613"/>
        <v>|Dramas|International Movies|</v>
      </c>
      <c r="T4901" s="14" t="str">
        <f t="shared" si="614"/>
        <v>|Priyadarshan|</v>
      </c>
      <c r="U4901" s="14" t="str">
        <f t="shared" si="615"/>
        <v>|Prakash Raj|Shreya Reddy|Ashok Selvan|</v>
      </c>
    </row>
    <row r="4902" spans="1:21">
      <c r="A4902" s="14" t="s">
        <v>22819</v>
      </c>
      <c r="B4902" s="14" t="s">
        <v>49</v>
      </c>
      <c r="C4902" s="14" t="s">
        <v>22820</v>
      </c>
      <c r="D4902" s="14" t="s">
        <v>117</v>
      </c>
      <c r="E4902" s="14" t="s">
        <v>22821</v>
      </c>
      <c r="F4902" s="14" t="s">
        <v>117</v>
      </c>
      <c r="G4902" s="26">
        <v>43221</v>
      </c>
      <c r="H4902" s="14">
        <v>2017</v>
      </c>
      <c r="I4902" s="14" t="s">
        <v>362</v>
      </c>
      <c r="J4902" s="14" t="s">
        <v>105</v>
      </c>
      <c r="K4902" s="14" t="s">
        <v>5440</v>
      </c>
      <c r="L4902" s="14" t="s">
        <v>22822</v>
      </c>
      <c r="M4902" s="14">
        <f t="shared" si="608"/>
        <v>2018</v>
      </c>
      <c r="N4902" s="14">
        <f t="shared" si="609"/>
        <v>5</v>
      </c>
      <c r="O4902" s="14" t="str">
        <f>IFERROR(VLOOKUP(I4902,Lists!$F$2:$G$16,2,FALSE()),"Not Rated")</f>
        <v>Older Kids</v>
      </c>
      <c r="P4902" s="14">
        <f t="shared" si="610"/>
        <v>1</v>
      </c>
      <c r="Q4902" s="14" t="str">
        <f t="shared" si="611"/>
        <v>Unknown</v>
      </c>
      <c r="R4902" s="14" t="str">
        <f t="shared" si="612"/>
        <v>|Unknown|</v>
      </c>
      <c r="S4902" s="14" t="str">
        <f t="shared" si="613"/>
        <v>|International TV Shows|Stand-Up Comedy &amp; Talk Shows|</v>
      </c>
      <c r="T4902" s="14" t="str">
        <f t="shared" si="614"/>
        <v>|Unknown|</v>
      </c>
      <c r="U4902" s="14" t="str">
        <f t="shared" si="615"/>
        <v>|Hiroyuki Ehara|Miki Sumiyoshi|Sato Kondo|Kazuhiro Kiyohara|Noriko Sakai|Moe Oshikiri|Homare Sawa|Mariko Hayashi|</v>
      </c>
    </row>
    <row r="4903" spans="1:21">
      <c r="A4903" s="14" t="s">
        <v>22823</v>
      </c>
      <c r="B4903" s="14" t="s">
        <v>48</v>
      </c>
      <c r="C4903" s="14" t="s">
        <v>22824</v>
      </c>
      <c r="D4903" s="14" t="s">
        <v>22825</v>
      </c>
      <c r="E4903" s="14" t="s">
        <v>22826</v>
      </c>
      <c r="F4903" s="14" t="s">
        <v>115</v>
      </c>
      <c r="G4903" s="26">
        <v>43221</v>
      </c>
      <c r="H4903" s="14">
        <v>2017</v>
      </c>
      <c r="I4903" s="14" t="s">
        <v>363</v>
      </c>
      <c r="J4903" s="14" t="s">
        <v>404</v>
      </c>
      <c r="K4903" s="14" t="s">
        <v>1034</v>
      </c>
      <c r="L4903" s="14" t="s">
        <v>22827</v>
      </c>
      <c r="M4903" s="14">
        <f t="shared" si="608"/>
        <v>2018</v>
      </c>
      <c r="N4903" s="14">
        <f t="shared" si="609"/>
        <v>5</v>
      </c>
      <c r="O4903" s="14" t="str">
        <f>IFERROR(VLOOKUP(I4903,Lists!$F$2:$G$16,2,FALSE()),"Not Rated")</f>
        <v>Adults</v>
      </c>
      <c r="P4903" s="14">
        <f t="shared" si="610"/>
        <v>90</v>
      </c>
      <c r="Q4903" s="14" t="str">
        <f t="shared" si="611"/>
        <v>United States</v>
      </c>
      <c r="R4903" s="14" t="str">
        <f t="shared" si="612"/>
        <v>|United States|</v>
      </c>
      <c r="S4903" s="14" t="str">
        <f t="shared" si="613"/>
        <v>|Comedies|Dramas|Independent Movies|</v>
      </c>
      <c r="T4903" s="14" t="str">
        <f t="shared" si="614"/>
        <v>|Dito Montiel|</v>
      </c>
      <c r="U4903" s="14" t="str">
        <f t="shared" si="615"/>
        <v>|Ed Helms|Amanda Seyfried|Tracy Morgan|Brenda Vaccaro|P.J. Byrne|Leah Remini|Mickey Gooch Jr.|Adam Levine|Russell Peters|Alan Thicke|</v>
      </c>
    </row>
    <row r="4904" spans="1:21">
      <c r="A4904" s="14" t="s">
        <v>22828</v>
      </c>
      <c r="B4904" s="14" t="s">
        <v>48</v>
      </c>
      <c r="C4904" s="14" t="s">
        <v>22829</v>
      </c>
      <c r="D4904" s="14" t="s">
        <v>22830</v>
      </c>
      <c r="E4904" s="14" t="s">
        <v>22831</v>
      </c>
      <c r="F4904" s="14" t="s">
        <v>122</v>
      </c>
      <c r="G4904" s="26">
        <v>43221</v>
      </c>
      <c r="H4904" s="14">
        <v>2017</v>
      </c>
      <c r="I4904" s="14" t="s">
        <v>360</v>
      </c>
      <c r="J4904" s="14" t="s">
        <v>624</v>
      </c>
      <c r="K4904" s="14" t="s">
        <v>529</v>
      </c>
      <c r="L4904" s="14" t="s">
        <v>22832</v>
      </c>
      <c r="M4904" s="14">
        <f t="shared" si="608"/>
        <v>2018</v>
      </c>
      <c r="N4904" s="14">
        <f t="shared" si="609"/>
        <v>5</v>
      </c>
      <c r="O4904" s="14" t="str">
        <f>IFERROR(VLOOKUP(I4904,Lists!$F$2:$G$16,2,FALSE()),"Not Rated")</f>
        <v>Adults</v>
      </c>
      <c r="P4904" s="14">
        <f t="shared" si="610"/>
        <v>96</v>
      </c>
      <c r="Q4904" s="14" t="str">
        <f t="shared" si="611"/>
        <v>Spain</v>
      </c>
      <c r="R4904" s="14" t="str">
        <f t="shared" si="612"/>
        <v>|Spain|</v>
      </c>
      <c r="S4904" s="14" t="str">
        <f t="shared" si="613"/>
        <v>|Comedies|International Movies|</v>
      </c>
      <c r="T4904" s="14" t="str">
        <f t="shared" si="614"/>
        <v>|Vicente Villanueva|</v>
      </c>
      <c r="U4904" s="14" t="str">
        <f t="shared" si="615"/>
        <v>|Paco León|Alexandra Jiménez|Rossy de Palma|Nuria Herrero|Adrián Lastra|Oscar Martínez|Inma Cuevas|Ana Rujas|Carolina Lapausa|</v>
      </c>
    </row>
    <row r="4905" spans="1:21">
      <c r="A4905" s="14" t="s">
        <v>22833</v>
      </c>
      <c r="B4905" s="14" t="s">
        <v>49</v>
      </c>
      <c r="C4905" s="14" t="s">
        <v>22834</v>
      </c>
      <c r="D4905" s="14" t="s">
        <v>117</v>
      </c>
      <c r="E4905" s="14" t="s">
        <v>22835</v>
      </c>
      <c r="F4905" s="14" t="s">
        <v>22836</v>
      </c>
      <c r="G4905" s="26">
        <v>43220</v>
      </c>
      <c r="H4905" s="14">
        <v>2017</v>
      </c>
      <c r="I4905" s="14" t="s">
        <v>361</v>
      </c>
      <c r="J4905" s="14" t="s">
        <v>105</v>
      </c>
      <c r="K4905" s="14" t="s">
        <v>688</v>
      </c>
      <c r="L4905" s="14" t="s">
        <v>22837</v>
      </c>
      <c r="M4905" s="14">
        <f t="shared" si="608"/>
        <v>2018</v>
      </c>
      <c r="N4905" s="14">
        <f t="shared" si="609"/>
        <v>4</v>
      </c>
      <c r="O4905" s="14" t="str">
        <f>IFERROR(VLOOKUP(I4905,Lists!$F$2:$G$16,2,FALSE()),"Not Rated")</f>
        <v>Teens</v>
      </c>
      <c r="P4905" s="14">
        <f t="shared" si="610"/>
        <v>1</v>
      </c>
      <c r="Q4905" s="14" t="str">
        <f t="shared" si="611"/>
        <v>Saudi Arabia</v>
      </c>
      <c r="R4905" s="14" t="str">
        <f t="shared" si="612"/>
        <v>|Saudi Arabia|Syria|Egypt|Lebanon|Kuwait|</v>
      </c>
      <c r="S4905" s="14" t="str">
        <f t="shared" si="613"/>
        <v>|International TV Shows|TV Dramas|</v>
      </c>
      <c r="T4905" s="14" t="str">
        <f t="shared" si="614"/>
        <v>|Unknown|</v>
      </c>
      <c r="U4905" s="14" t="str">
        <f t="shared" si="615"/>
        <v>|Rashed Al Shamrani|Sayed Rajab|Dina Talaat|Mohamad Al Ahmad|Maram Al Bloushi|Mahmoud Bu Shehri|Aseel Omran|Mona Shaddad|Azeez Khayoun|Ayman Mabrouk|Eisa Diab|Dima Al Jundi|</v>
      </c>
    </row>
    <row r="4906" spans="1:21">
      <c r="A4906" s="14" t="s">
        <v>22838</v>
      </c>
      <c r="B4906" s="14" t="s">
        <v>48</v>
      </c>
      <c r="C4906" s="14" t="s">
        <v>22839</v>
      </c>
      <c r="D4906" s="14" t="s">
        <v>22840</v>
      </c>
      <c r="E4906" s="14" t="s">
        <v>22841</v>
      </c>
      <c r="F4906" s="14" t="s">
        <v>116</v>
      </c>
      <c r="G4906" s="26">
        <v>43220</v>
      </c>
      <c r="H4906" s="14">
        <v>2017</v>
      </c>
      <c r="I4906" s="14" t="s">
        <v>361</v>
      </c>
      <c r="J4906" s="14" t="s">
        <v>671</v>
      </c>
      <c r="K4906" s="14" t="s">
        <v>542</v>
      </c>
      <c r="L4906" s="14" t="s">
        <v>22842</v>
      </c>
      <c r="M4906" s="14">
        <f t="shared" si="608"/>
        <v>2018</v>
      </c>
      <c r="N4906" s="14">
        <f t="shared" si="609"/>
        <v>4</v>
      </c>
      <c r="O4906" s="14" t="str">
        <f>IFERROR(VLOOKUP(I4906,Lists!$F$2:$G$16,2,FALSE()),"Not Rated")</f>
        <v>Teens</v>
      </c>
      <c r="P4906" s="14">
        <f t="shared" si="610"/>
        <v>115</v>
      </c>
      <c r="Q4906" s="14" t="str">
        <f t="shared" si="611"/>
        <v>India</v>
      </c>
      <c r="R4906" s="14" t="str">
        <f t="shared" si="612"/>
        <v>|India|</v>
      </c>
      <c r="S4906" s="14" t="str">
        <f t="shared" si="613"/>
        <v>|Comedies|International Movies|Romantic Movies|</v>
      </c>
      <c r="T4906" s="14" t="str">
        <f t="shared" si="614"/>
        <v>|Amit Roy|</v>
      </c>
      <c r="U4906" s="14" t="str">
        <f t="shared" si="615"/>
        <v>|Amit Sadh|Tapsee Pannu|Arsh Bajwa|Brijendra Kala|Mahavir Bhullar|Pankaj Jha|Neeta Mohindra|</v>
      </c>
    </row>
    <row r="4907" spans="1:21">
      <c r="A4907" s="14" t="s">
        <v>22843</v>
      </c>
      <c r="B4907" s="14" t="s">
        <v>48</v>
      </c>
      <c r="C4907" s="14" t="s">
        <v>22844</v>
      </c>
      <c r="D4907" s="14" t="s">
        <v>22845</v>
      </c>
      <c r="E4907" s="14" t="s">
        <v>22846</v>
      </c>
      <c r="F4907" s="14" t="s">
        <v>120</v>
      </c>
      <c r="G4907" s="26">
        <v>43220</v>
      </c>
      <c r="H4907" s="14">
        <v>2017</v>
      </c>
      <c r="I4907" s="14" t="s">
        <v>360</v>
      </c>
      <c r="J4907" s="14" t="s">
        <v>900</v>
      </c>
      <c r="K4907" s="14" t="s">
        <v>475</v>
      </c>
      <c r="L4907" s="14" t="s">
        <v>22847</v>
      </c>
      <c r="M4907" s="14">
        <f t="shared" si="608"/>
        <v>2018</v>
      </c>
      <c r="N4907" s="14">
        <f t="shared" si="609"/>
        <v>4</v>
      </c>
      <c r="O4907" s="14" t="str">
        <f>IFERROR(VLOOKUP(I4907,Lists!$F$2:$G$16,2,FALSE()),"Not Rated")</f>
        <v>Adults</v>
      </c>
      <c r="P4907" s="14">
        <f t="shared" si="610"/>
        <v>92</v>
      </c>
      <c r="Q4907" s="14" t="str">
        <f t="shared" si="611"/>
        <v>France</v>
      </c>
      <c r="R4907" s="14" t="str">
        <f t="shared" si="612"/>
        <v>|France|</v>
      </c>
      <c r="S4907" s="14" t="str">
        <f t="shared" si="613"/>
        <v>|Dramas|International Movies|</v>
      </c>
      <c r="T4907" s="14" t="str">
        <f t="shared" si="614"/>
        <v>|Teddy Lussi-Modeste|</v>
      </c>
      <c r="U4907" s="14" t="str">
        <f t="shared" si="615"/>
        <v>|Tahar Rahim|Maïwenn Le Besco|Roschdy Zem|Grégoire Colin|Sultan|Ali Marhyar|Camille Lellouche|Saïda Bekkouche|Meriem Serbah|Salma Lahmer|</v>
      </c>
    </row>
    <row r="4908" spans="1:21">
      <c r="A4908" s="14" t="s">
        <v>22848</v>
      </c>
      <c r="B4908" s="14" t="s">
        <v>49</v>
      </c>
      <c r="C4908" s="14" t="s">
        <v>22849</v>
      </c>
      <c r="D4908" s="14" t="s">
        <v>22850</v>
      </c>
      <c r="E4908" s="14" t="s">
        <v>22851</v>
      </c>
      <c r="F4908" s="14" t="s">
        <v>117</v>
      </c>
      <c r="G4908" s="26">
        <v>43217</v>
      </c>
      <c r="H4908" s="14">
        <v>2018</v>
      </c>
      <c r="I4908" s="14" t="s">
        <v>360</v>
      </c>
      <c r="J4908" s="14" t="s">
        <v>105</v>
      </c>
      <c r="K4908" s="14" t="s">
        <v>257</v>
      </c>
      <c r="L4908" s="14" t="s">
        <v>22852</v>
      </c>
      <c r="M4908" s="14">
        <f t="shared" si="608"/>
        <v>2018</v>
      </c>
      <c r="N4908" s="14">
        <f t="shared" si="609"/>
        <v>4</v>
      </c>
      <c r="O4908" s="14" t="str">
        <f>IFERROR(VLOOKUP(I4908,Lists!$F$2:$G$16,2,FALSE()),"Not Rated")</f>
        <v>Adults</v>
      </c>
      <c r="P4908" s="14">
        <f t="shared" si="610"/>
        <v>1</v>
      </c>
      <c r="Q4908" s="14" t="str">
        <f t="shared" si="611"/>
        <v>Unknown</v>
      </c>
      <c r="R4908" s="14" t="str">
        <f t="shared" si="612"/>
        <v>|Unknown|</v>
      </c>
      <c r="S4908" s="14" t="str">
        <f t="shared" si="613"/>
        <v>|Docuseries|</v>
      </c>
      <c r="T4908" s="14" t="str">
        <f t="shared" si="614"/>
        <v>|Dawn Porter|</v>
      </c>
      <c r="U4908" s="14" t="str">
        <f t="shared" si="615"/>
        <v>|Robert F. Kennedy|</v>
      </c>
    </row>
    <row r="4909" spans="1:21">
      <c r="A4909" s="14" t="s">
        <v>22853</v>
      </c>
      <c r="B4909" s="14" t="s">
        <v>48</v>
      </c>
      <c r="C4909" s="14" t="s">
        <v>22854</v>
      </c>
      <c r="D4909" s="14" t="s">
        <v>22855</v>
      </c>
      <c r="E4909" s="14" t="s">
        <v>22856</v>
      </c>
      <c r="F4909" s="14" t="s">
        <v>115</v>
      </c>
      <c r="G4909" s="26">
        <v>43217</v>
      </c>
      <c r="H4909" s="14">
        <v>2018</v>
      </c>
      <c r="I4909" s="14" t="s">
        <v>361</v>
      </c>
      <c r="J4909" s="14" t="s">
        <v>730</v>
      </c>
      <c r="K4909" s="14" t="s">
        <v>12513</v>
      </c>
      <c r="L4909" s="14" t="s">
        <v>22857</v>
      </c>
      <c r="M4909" s="14">
        <f t="shared" si="608"/>
        <v>2018</v>
      </c>
      <c r="N4909" s="14">
        <f t="shared" si="609"/>
        <v>4</v>
      </c>
      <c r="O4909" s="14" t="str">
        <f>IFERROR(VLOOKUP(I4909,Lists!$F$2:$G$16,2,FALSE()),"Not Rated")</f>
        <v>Teens</v>
      </c>
      <c r="P4909" s="14">
        <f t="shared" si="610"/>
        <v>93</v>
      </c>
      <c r="Q4909" s="14" t="str">
        <f t="shared" si="611"/>
        <v>United States</v>
      </c>
      <c r="R4909" s="14" t="str">
        <f t="shared" si="612"/>
        <v>|United States|</v>
      </c>
      <c r="S4909" s="14" t="str">
        <f t="shared" si="613"/>
        <v>|Children &amp; Family Movies|Dramas|Romantic Movies|</v>
      </c>
      <c r="T4909" s="14" t="str">
        <f t="shared" si="614"/>
        <v>|Ben Shelton|</v>
      </c>
      <c r="U4909" s="14" t="str">
        <f t="shared" si="615"/>
        <v>|Christina Hendricks|Helen Hunt|Uzo Aduba|Sami Gayle|Jacob Latimore|</v>
      </c>
    </row>
    <row r="4910" spans="1:21">
      <c r="A4910" s="14" t="s">
        <v>22858</v>
      </c>
      <c r="B4910" s="14" t="s">
        <v>49</v>
      </c>
      <c r="C4910" s="14" t="s">
        <v>22859</v>
      </c>
      <c r="D4910" s="14" t="s">
        <v>117</v>
      </c>
      <c r="E4910" s="14" t="s">
        <v>22860</v>
      </c>
      <c r="F4910" s="14" t="s">
        <v>117</v>
      </c>
      <c r="G4910" s="26">
        <v>43217</v>
      </c>
      <c r="H4910" s="14">
        <v>2016</v>
      </c>
      <c r="I4910" s="14" t="s">
        <v>361</v>
      </c>
      <c r="J4910" s="14" t="s">
        <v>106</v>
      </c>
      <c r="K4910" s="14" t="s">
        <v>8023</v>
      </c>
      <c r="L4910" s="14" t="s">
        <v>22861</v>
      </c>
      <c r="M4910" s="14">
        <f t="shared" si="608"/>
        <v>2018</v>
      </c>
      <c r="N4910" s="14">
        <f t="shared" si="609"/>
        <v>4</v>
      </c>
      <c r="O4910" s="14" t="str">
        <f>IFERROR(VLOOKUP(I4910,Lists!$F$2:$G$16,2,FALSE()),"Not Rated")</f>
        <v>Teens</v>
      </c>
      <c r="P4910" s="14">
        <f t="shared" si="610"/>
        <v>2</v>
      </c>
      <c r="Q4910" s="14" t="str">
        <f t="shared" si="611"/>
        <v>Unknown</v>
      </c>
      <c r="R4910" s="14" t="str">
        <f t="shared" si="612"/>
        <v>|Unknown|</v>
      </c>
      <c r="S4910" s="14" t="str">
        <f t="shared" si="613"/>
        <v>|International TV Shows|TV Dramas|TV Horror|</v>
      </c>
      <c r="T4910" s="14" t="str">
        <f t="shared" si="614"/>
        <v>|Unknown|</v>
      </c>
      <c r="U4910" s="14" t="str">
        <f t="shared" si="615"/>
        <v>|Chan Fong|Z-Chen|Frederick Lee|Melvin Sia|Chris Tong|Rickman Chia|Henley Hii|</v>
      </c>
    </row>
    <row r="4911" spans="1:21">
      <c r="A4911" s="14" t="s">
        <v>22862</v>
      </c>
      <c r="B4911" s="14" t="s">
        <v>48</v>
      </c>
      <c r="C4911" s="14" t="s">
        <v>22863</v>
      </c>
      <c r="D4911" s="14" t="s">
        <v>22864</v>
      </c>
      <c r="E4911" s="14" t="s">
        <v>22865</v>
      </c>
      <c r="F4911" s="14" t="s">
        <v>122</v>
      </c>
      <c r="G4911" s="26">
        <v>43217</v>
      </c>
      <c r="H4911" s="14">
        <v>2017</v>
      </c>
      <c r="I4911" s="14" t="s">
        <v>360</v>
      </c>
      <c r="J4911" s="14" t="s">
        <v>739</v>
      </c>
      <c r="K4911" s="14" t="s">
        <v>5818</v>
      </c>
      <c r="L4911" s="14" t="s">
        <v>22866</v>
      </c>
      <c r="M4911" s="14">
        <f t="shared" si="608"/>
        <v>2018</v>
      </c>
      <c r="N4911" s="14">
        <f t="shared" si="609"/>
        <v>4</v>
      </c>
      <c r="O4911" s="14" t="str">
        <f>IFERROR(VLOOKUP(I4911,Lists!$F$2:$G$16,2,FALSE()),"Not Rated")</f>
        <v>Adults</v>
      </c>
      <c r="P4911" s="14">
        <f t="shared" si="610"/>
        <v>95</v>
      </c>
      <c r="Q4911" s="14" t="str">
        <f t="shared" si="611"/>
        <v>Spain</v>
      </c>
      <c r="R4911" s="14" t="str">
        <f t="shared" si="612"/>
        <v>|Spain|</v>
      </c>
      <c r="S4911" s="14" t="str">
        <f t="shared" si="613"/>
        <v>|Comedies|International Movies|Sports Movies|</v>
      </c>
      <c r="T4911" s="14" t="str">
        <f t="shared" si="614"/>
        <v>|Curro Velázquez|</v>
      </c>
      <c r="U4911" s="14" t="str">
        <f t="shared" si="615"/>
        <v>|Karra Elejalde|Alain Hernández|Juan Manuel Montilla|Joel Bosqued|Macarena García|Tito Valverde|Paco Rueda|Guillermo Furiase|Txema Blasco|Paco Sagarzazu|</v>
      </c>
    </row>
    <row r="4912" spans="1:21">
      <c r="A4912" s="14" t="s">
        <v>22867</v>
      </c>
      <c r="B4912" s="14" t="s">
        <v>49</v>
      </c>
      <c r="C4912" s="14" t="s">
        <v>22868</v>
      </c>
      <c r="D4912" s="14" t="s">
        <v>117</v>
      </c>
      <c r="E4912" s="14" t="s">
        <v>22869</v>
      </c>
      <c r="F4912" s="14" t="s">
        <v>117</v>
      </c>
      <c r="G4912" s="26">
        <v>43217</v>
      </c>
      <c r="H4912" s="14">
        <v>2016</v>
      </c>
      <c r="I4912" s="14" t="s">
        <v>362</v>
      </c>
      <c r="J4912" s="14" t="s">
        <v>105</v>
      </c>
      <c r="K4912" s="14" t="s">
        <v>688</v>
      </c>
      <c r="L4912" s="14" t="s">
        <v>22870</v>
      </c>
      <c r="M4912" s="14">
        <f t="shared" si="608"/>
        <v>2018</v>
      </c>
      <c r="N4912" s="14">
        <f t="shared" si="609"/>
        <v>4</v>
      </c>
      <c r="O4912" s="14" t="str">
        <f>IFERROR(VLOOKUP(I4912,Lists!$F$2:$G$16,2,FALSE()),"Not Rated")</f>
        <v>Older Kids</v>
      </c>
      <c r="P4912" s="14">
        <f t="shared" si="610"/>
        <v>1</v>
      </c>
      <c r="Q4912" s="14" t="str">
        <f t="shared" si="611"/>
        <v>Unknown</v>
      </c>
      <c r="R4912" s="14" t="str">
        <f t="shared" si="612"/>
        <v>|Unknown|</v>
      </c>
      <c r="S4912" s="14" t="str">
        <f t="shared" si="613"/>
        <v>|International TV Shows|TV Dramas|</v>
      </c>
      <c r="T4912" s="14" t="str">
        <f t="shared" si="614"/>
        <v>|Unknown|</v>
      </c>
      <c r="U4912" s="14" t="str">
        <f t="shared" si="615"/>
        <v>|Irene Santiago|Gary Estrada|Ariel Rivera|Patrick Theo|Louise Chong|Mano Maniam|Jojo Struys|Alvin Wong|</v>
      </c>
    </row>
    <row r="4913" spans="1:21">
      <c r="A4913" s="14" t="s">
        <v>22871</v>
      </c>
      <c r="B4913" s="14" t="s">
        <v>48</v>
      </c>
      <c r="C4913" s="14" t="s">
        <v>22872</v>
      </c>
      <c r="D4913" s="14" t="s">
        <v>1772</v>
      </c>
      <c r="E4913" s="14" t="s">
        <v>117</v>
      </c>
      <c r="F4913" s="14" t="s">
        <v>115</v>
      </c>
      <c r="G4913" s="26">
        <v>43217</v>
      </c>
      <c r="H4913" s="14">
        <v>2018</v>
      </c>
      <c r="I4913" s="14" t="s">
        <v>360</v>
      </c>
      <c r="J4913" s="14" t="s">
        <v>611</v>
      </c>
      <c r="K4913" s="14" t="s">
        <v>247</v>
      </c>
      <c r="L4913" s="14" t="s">
        <v>22873</v>
      </c>
      <c r="M4913" s="14">
        <f t="shared" si="608"/>
        <v>2018</v>
      </c>
      <c r="N4913" s="14">
        <f t="shared" si="609"/>
        <v>4</v>
      </c>
      <c r="O4913" s="14" t="str">
        <f>IFERROR(VLOOKUP(I4913,Lists!$F$2:$G$16,2,FALSE()),"Not Rated")</f>
        <v>Adults</v>
      </c>
      <c r="P4913" s="14">
        <f t="shared" si="610"/>
        <v>105</v>
      </c>
      <c r="Q4913" s="14" t="str">
        <f t="shared" si="611"/>
        <v>United States</v>
      </c>
      <c r="R4913" s="14" t="str">
        <f t="shared" si="612"/>
        <v>|United States|</v>
      </c>
      <c r="S4913" s="14" t="str">
        <f t="shared" si="613"/>
        <v>|Documentaries|</v>
      </c>
      <c r="T4913" s="14" t="str">
        <f t="shared" si="614"/>
        <v>|Laura Brownson|</v>
      </c>
      <c r="U4913" s="14" t="str">
        <f t="shared" si="615"/>
        <v>|Unknown|</v>
      </c>
    </row>
    <row r="4914" spans="1:21">
      <c r="A4914" s="14" t="s">
        <v>22874</v>
      </c>
      <c r="B4914" s="14" t="s">
        <v>48</v>
      </c>
      <c r="C4914" s="14" t="s">
        <v>22875</v>
      </c>
      <c r="D4914" s="14" t="s">
        <v>22876</v>
      </c>
      <c r="E4914" s="14" t="s">
        <v>22877</v>
      </c>
      <c r="F4914" s="14" t="s">
        <v>115</v>
      </c>
      <c r="G4914" s="26">
        <v>43217</v>
      </c>
      <c r="H4914" s="14">
        <v>2018</v>
      </c>
      <c r="I4914" s="14" t="s">
        <v>361</v>
      </c>
      <c r="J4914" s="14" t="s">
        <v>962</v>
      </c>
      <c r="K4914" s="14" t="s">
        <v>245</v>
      </c>
      <c r="L4914" s="14" t="s">
        <v>22878</v>
      </c>
      <c r="M4914" s="14">
        <f t="shared" si="608"/>
        <v>2018</v>
      </c>
      <c r="N4914" s="14">
        <f t="shared" si="609"/>
        <v>4</v>
      </c>
      <c r="O4914" s="14" t="str">
        <f>IFERROR(VLOOKUP(I4914,Lists!$F$2:$G$16,2,FALSE()),"Not Rated")</f>
        <v>Teens</v>
      </c>
      <c r="P4914" s="14">
        <f t="shared" si="610"/>
        <v>117</v>
      </c>
      <c r="Q4914" s="14" t="str">
        <f t="shared" si="611"/>
        <v>United States</v>
      </c>
      <c r="R4914" s="14" t="str">
        <f t="shared" si="612"/>
        <v>|United States|</v>
      </c>
      <c r="S4914" s="14" t="str">
        <f t="shared" si="613"/>
        <v>|Comedies|</v>
      </c>
      <c r="T4914" s="14" t="str">
        <f t="shared" si="614"/>
        <v>|Robert Smigel|</v>
      </c>
      <c r="U4914" s="14" t="str">
        <f t="shared" si="615"/>
        <v>|Adam Sandler|Chris Rock|Steve Buscemi|Rachel Dratch|Allison Strong|Roland Buck III|Katie Hartman|Chloe Himmelman|Jake Lippmann|Jim Barone|June Gable|</v>
      </c>
    </row>
    <row r="4915" spans="1:21">
      <c r="A4915" s="14" t="s">
        <v>22879</v>
      </c>
      <c r="B4915" s="14" t="s">
        <v>49</v>
      </c>
      <c r="C4915" s="14" t="s">
        <v>22880</v>
      </c>
      <c r="D4915" s="14" t="s">
        <v>117</v>
      </c>
      <c r="E4915" s="14" t="s">
        <v>22881</v>
      </c>
      <c r="F4915" s="14" t="s">
        <v>117</v>
      </c>
      <c r="G4915" s="26">
        <v>43217</v>
      </c>
      <c r="H4915" s="14">
        <v>2016</v>
      </c>
      <c r="I4915" s="14" t="s">
        <v>362</v>
      </c>
      <c r="J4915" s="14" t="s">
        <v>105</v>
      </c>
      <c r="K4915" s="14" t="s">
        <v>424</v>
      </c>
      <c r="L4915" s="14" t="s">
        <v>22882</v>
      </c>
      <c r="M4915" s="14">
        <f t="shared" si="608"/>
        <v>2018</v>
      </c>
      <c r="N4915" s="14">
        <f t="shared" si="609"/>
        <v>4</v>
      </c>
      <c r="O4915" s="14" t="str">
        <f>IFERROR(VLOOKUP(I4915,Lists!$F$2:$G$16,2,FALSE()),"Not Rated")</f>
        <v>Older Kids</v>
      </c>
      <c r="P4915" s="14">
        <f t="shared" si="610"/>
        <v>1</v>
      </c>
      <c r="Q4915" s="14" t="str">
        <f t="shared" si="611"/>
        <v>Unknown</v>
      </c>
      <c r="R4915" s="14" t="str">
        <f t="shared" si="612"/>
        <v>|Unknown|</v>
      </c>
      <c r="S4915" s="14" t="str">
        <f t="shared" si="613"/>
        <v>|International TV Shows|Romantic TV Shows|TV Comedies|</v>
      </c>
      <c r="T4915" s="14" t="str">
        <f t="shared" si="614"/>
        <v>|Unknown|</v>
      </c>
      <c r="U4915" s="14" t="str">
        <f t="shared" si="615"/>
        <v>|Annabelle Kong|Amber Chia|Carmen Soo|Danny Wan|Daniel Tan|Jeffrey Cheng|</v>
      </c>
    </row>
    <row r="4916" spans="1:21">
      <c r="A4916" s="14" t="s">
        <v>22883</v>
      </c>
      <c r="B4916" s="14" t="s">
        <v>49</v>
      </c>
      <c r="C4916" s="27" t="s">
        <v>22884</v>
      </c>
      <c r="D4916" s="14" t="s">
        <v>117</v>
      </c>
      <c r="E4916" s="14" t="s">
        <v>22885</v>
      </c>
      <c r="F4916" s="14" t="s">
        <v>117</v>
      </c>
      <c r="G4916" s="26">
        <v>43217</v>
      </c>
      <c r="H4916" s="14">
        <v>2016</v>
      </c>
      <c r="I4916" s="14" t="s">
        <v>361</v>
      </c>
      <c r="J4916" s="14" t="s">
        <v>105</v>
      </c>
      <c r="K4916" s="14" t="s">
        <v>688</v>
      </c>
      <c r="L4916" s="14" t="s">
        <v>22886</v>
      </c>
      <c r="M4916" s="14">
        <f t="shared" si="608"/>
        <v>2018</v>
      </c>
      <c r="N4916" s="14">
        <f t="shared" si="609"/>
        <v>4</v>
      </c>
      <c r="O4916" s="14" t="str">
        <f>IFERROR(VLOOKUP(I4916,Lists!$F$2:$G$16,2,FALSE()),"Not Rated")</f>
        <v>Teens</v>
      </c>
      <c r="P4916" s="14">
        <f t="shared" si="610"/>
        <v>1</v>
      </c>
      <c r="Q4916" s="14" t="str">
        <f t="shared" si="611"/>
        <v>Unknown</v>
      </c>
      <c r="R4916" s="14" t="str">
        <f t="shared" si="612"/>
        <v>|Unknown|</v>
      </c>
      <c r="S4916" s="14" t="str">
        <f t="shared" si="613"/>
        <v>|International TV Shows|TV Dramas|</v>
      </c>
      <c r="T4916" s="14" t="str">
        <f t="shared" si="614"/>
        <v>|Unknown|</v>
      </c>
      <c r="U4916" s="14" t="str">
        <f t="shared" si="615"/>
        <v>|Li Nanxing|Christopher Lee|Jesseca Liu|Apple Hong|Jeanette Aw|</v>
      </c>
    </row>
    <row r="4917" spans="1:21">
      <c r="A4917" s="14" t="s">
        <v>22887</v>
      </c>
      <c r="B4917" s="14" t="s">
        <v>48</v>
      </c>
      <c r="C4917" s="14" t="s">
        <v>22888</v>
      </c>
      <c r="D4917" s="14" t="s">
        <v>22889</v>
      </c>
      <c r="E4917" s="14" t="s">
        <v>22890</v>
      </c>
      <c r="F4917" s="14" t="s">
        <v>124</v>
      </c>
      <c r="G4917" s="26">
        <v>43216</v>
      </c>
      <c r="H4917" s="14">
        <v>2018</v>
      </c>
      <c r="I4917" s="14" t="s">
        <v>360</v>
      </c>
      <c r="J4917" s="14" t="s">
        <v>2497</v>
      </c>
      <c r="K4917" s="14" t="s">
        <v>261</v>
      </c>
      <c r="L4917" s="14" t="s">
        <v>22891</v>
      </c>
      <c r="M4917" s="14">
        <f t="shared" si="608"/>
        <v>2018</v>
      </c>
      <c r="N4917" s="14">
        <f t="shared" si="609"/>
        <v>4</v>
      </c>
      <c r="O4917" s="14" t="str">
        <f>IFERROR(VLOOKUP(I4917,Lists!$F$2:$G$16,2,FALSE()),"Not Rated")</f>
        <v>Adults</v>
      </c>
      <c r="P4917" s="14">
        <f t="shared" si="610"/>
        <v>66</v>
      </c>
      <c r="Q4917" s="14" t="str">
        <f t="shared" si="611"/>
        <v>Germany</v>
      </c>
      <c r="R4917" s="14" t="str">
        <f t="shared" si="612"/>
        <v>|Germany|</v>
      </c>
      <c r="S4917" s="14" t="str">
        <f t="shared" si="613"/>
        <v>|Stand-Up Comedy|</v>
      </c>
      <c r="T4917" s="14" t="str">
        <f t="shared" si="614"/>
        <v>|Max Amini|</v>
      </c>
      <c r="U4917" s="14" t="str">
        <f t="shared" si="615"/>
        <v>|Enissa Amani|</v>
      </c>
    </row>
    <row r="4918" spans="1:21">
      <c r="A4918" s="14" t="s">
        <v>22892</v>
      </c>
      <c r="B4918" s="14" t="s">
        <v>48</v>
      </c>
      <c r="C4918" s="14" t="s">
        <v>22893</v>
      </c>
      <c r="D4918" s="14" t="s">
        <v>22894</v>
      </c>
      <c r="E4918" s="14" t="s">
        <v>22895</v>
      </c>
      <c r="F4918" s="14" t="s">
        <v>115</v>
      </c>
      <c r="G4918" s="26">
        <v>43215</v>
      </c>
      <c r="H4918" s="14">
        <v>2017</v>
      </c>
      <c r="I4918" s="14" t="s">
        <v>362</v>
      </c>
      <c r="J4918" s="14" t="s">
        <v>566</v>
      </c>
      <c r="K4918" s="14" t="s">
        <v>247</v>
      </c>
      <c r="L4918" s="14" t="s">
        <v>22896</v>
      </c>
      <c r="M4918" s="14">
        <f t="shared" si="608"/>
        <v>2018</v>
      </c>
      <c r="N4918" s="14">
        <f t="shared" si="609"/>
        <v>4</v>
      </c>
      <c r="O4918" s="14" t="str">
        <f>IFERROR(VLOOKUP(I4918,Lists!$F$2:$G$16,2,FALSE()),"Not Rated")</f>
        <v>Older Kids</v>
      </c>
      <c r="P4918" s="14">
        <f t="shared" si="610"/>
        <v>97</v>
      </c>
      <c r="Q4918" s="14" t="str">
        <f t="shared" si="611"/>
        <v>United States</v>
      </c>
      <c r="R4918" s="14" t="str">
        <f t="shared" si="612"/>
        <v>|United States|</v>
      </c>
      <c r="S4918" s="14" t="str">
        <f t="shared" si="613"/>
        <v>|Documentaries|</v>
      </c>
      <c r="T4918" s="14" t="str">
        <f t="shared" si="614"/>
        <v>|Jason Sussberg|David Alvarado|</v>
      </c>
      <c r="U4918" s="14" t="str">
        <f t="shared" si="615"/>
        <v>|Bill Nye|Neil deGrasse Tyson|Eugenie Scott|Francis Collins|Ann Druyan|</v>
      </c>
    </row>
    <row r="4919" spans="1:21">
      <c r="A4919" s="14" t="s">
        <v>22897</v>
      </c>
      <c r="B4919" s="14" t="s">
        <v>48</v>
      </c>
      <c r="C4919" s="14" t="s">
        <v>22898</v>
      </c>
      <c r="D4919" s="14" t="s">
        <v>22899</v>
      </c>
      <c r="E4919" s="14" t="s">
        <v>22900</v>
      </c>
      <c r="F4919" s="14" t="s">
        <v>133</v>
      </c>
      <c r="G4919" s="26">
        <v>43215</v>
      </c>
      <c r="H4919" s="14">
        <v>2018</v>
      </c>
      <c r="I4919" s="14" t="s">
        <v>366</v>
      </c>
      <c r="J4919" s="14" t="s">
        <v>1773</v>
      </c>
      <c r="K4919" s="14" t="s">
        <v>251</v>
      </c>
      <c r="L4919" s="14" t="s">
        <v>22901</v>
      </c>
      <c r="M4919" s="14">
        <f t="shared" si="608"/>
        <v>2018</v>
      </c>
      <c r="N4919" s="14">
        <f t="shared" si="609"/>
        <v>4</v>
      </c>
      <c r="O4919" s="14" t="str">
        <f>IFERROR(VLOOKUP(I4919,Lists!$F$2:$G$16,2,FALSE()),"Not Rated")</f>
        <v>Kids</v>
      </c>
      <c r="P4919" s="14">
        <f t="shared" si="610"/>
        <v>78</v>
      </c>
      <c r="Q4919" s="14" t="str">
        <f t="shared" si="611"/>
        <v>Brazil</v>
      </c>
      <c r="R4919" s="14" t="str">
        <f t="shared" si="612"/>
        <v>|Brazil|</v>
      </c>
      <c r="S4919" s="14" t="str">
        <f t="shared" si="613"/>
        <v>|Children &amp; Family Movies|</v>
      </c>
      <c r="T4919" s="14" t="str">
        <f t="shared" si="614"/>
        <v>|Célia Catunda|Kiko Mistrorigo|Rodrigo Eba|</v>
      </c>
      <c r="U4919" s="14" t="str">
        <f t="shared" si="615"/>
        <v>|Fábio Lucindo|Celso Alves|Fernanda Bullara|</v>
      </c>
    </row>
    <row r="4920" spans="1:21">
      <c r="A4920" s="14" t="s">
        <v>22902</v>
      </c>
      <c r="B4920" s="14" t="s">
        <v>48</v>
      </c>
      <c r="C4920" s="14" t="s">
        <v>22903</v>
      </c>
      <c r="D4920" s="14" t="s">
        <v>22904</v>
      </c>
      <c r="E4920" s="14" t="s">
        <v>22905</v>
      </c>
      <c r="F4920" s="14" t="s">
        <v>123</v>
      </c>
      <c r="G4920" s="26">
        <v>43215</v>
      </c>
      <c r="H4920" s="14">
        <v>2018</v>
      </c>
      <c r="I4920" s="14" t="s">
        <v>360</v>
      </c>
      <c r="J4920" s="14" t="s">
        <v>724</v>
      </c>
      <c r="K4920" s="14" t="s">
        <v>1442</v>
      </c>
      <c r="L4920" s="14" t="s">
        <v>22906</v>
      </c>
      <c r="M4920" s="14">
        <f t="shared" si="608"/>
        <v>2018</v>
      </c>
      <c r="N4920" s="14">
        <f t="shared" si="609"/>
        <v>4</v>
      </c>
      <c r="O4920" s="14" t="str">
        <f>IFERROR(VLOOKUP(I4920,Lists!$F$2:$G$16,2,FALSE()),"Not Rated")</f>
        <v>Adults</v>
      </c>
      <c r="P4920" s="14">
        <f t="shared" si="610"/>
        <v>102</v>
      </c>
      <c r="Q4920" s="14" t="str">
        <f t="shared" si="611"/>
        <v>South Korea</v>
      </c>
      <c r="R4920" s="14" t="str">
        <f t="shared" si="612"/>
        <v>|South Korea|</v>
      </c>
      <c r="S4920" s="14" t="str">
        <f t="shared" si="613"/>
        <v>|Action &amp; Adventure|Comedies|International Movies|</v>
      </c>
      <c r="T4920" s="14" t="str">
        <f t="shared" si="614"/>
        <v>|Sang-ho Yeon|</v>
      </c>
      <c r="U4920" s="14" t="str">
        <f t="shared" si="615"/>
        <v>|Ryu Seung-ryong|Shim Eun-kyung|Jung-min Park|Min-jae Kim|Yu-mi Jung|</v>
      </c>
    </row>
    <row r="4921" spans="1:21">
      <c r="A4921" s="14" t="s">
        <v>22907</v>
      </c>
      <c r="B4921" s="14" t="s">
        <v>48</v>
      </c>
      <c r="C4921" s="14" t="s">
        <v>22908</v>
      </c>
      <c r="D4921" s="14" t="s">
        <v>22909</v>
      </c>
      <c r="E4921" s="14" t="s">
        <v>19253</v>
      </c>
      <c r="F4921" s="14" t="s">
        <v>115</v>
      </c>
      <c r="G4921" s="26">
        <v>43214</v>
      </c>
      <c r="H4921" s="14">
        <v>2018</v>
      </c>
      <c r="I4921" s="14" t="s">
        <v>362</v>
      </c>
      <c r="J4921" s="14" t="s">
        <v>2524</v>
      </c>
      <c r="K4921" s="14" t="s">
        <v>261</v>
      </c>
      <c r="L4921" s="14" t="s">
        <v>22910</v>
      </c>
      <c r="M4921" s="14">
        <f t="shared" si="608"/>
        <v>2018</v>
      </c>
      <c r="N4921" s="14">
        <f t="shared" si="609"/>
        <v>4</v>
      </c>
      <c r="O4921" s="14" t="str">
        <f>IFERROR(VLOOKUP(I4921,Lists!$F$2:$G$16,2,FALSE()),"Not Rated")</f>
        <v>Older Kids</v>
      </c>
      <c r="P4921" s="14">
        <f t="shared" si="610"/>
        <v>62</v>
      </c>
      <c r="Q4921" s="14" t="str">
        <f t="shared" si="611"/>
        <v>United States</v>
      </c>
      <c r="R4921" s="14" t="str">
        <f t="shared" si="612"/>
        <v>|United States|</v>
      </c>
      <c r="S4921" s="14" t="str">
        <f t="shared" si="613"/>
        <v>|Stand-Up Comedy|</v>
      </c>
      <c r="T4921" s="14" t="str">
        <f t="shared" si="614"/>
        <v>|Andy Fickman|</v>
      </c>
      <c r="U4921" s="14" t="str">
        <f t="shared" si="615"/>
        <v>|Kevin James|</v>
      </c>
    </row>
    <row r="4922" spans="1:21">
      <c r="A4922" s="14" t="s">
        <v>22911</v>
      </c>
      <c r="B4922" s="14" t="s">
        <v>48</v>
      </c>
      <c r="C4922" s="14" t="s">
        <v>22912</v>
      </c>
      <c r="D4922" s="14" t="s">
        <v>22913</v>
      </c>
      <c r="E4922" s="14" t="s">
        <v>22914</v>
      </c>
      <c r="F4922" s="14" t="s">
        <v>115</v>
      </c>
      <c r="G4922" s="26">
        <v>43210</v>
      </c>
      <c r="H4922" s="14">
        <v>2018</v>
      </c>
      <c r="I4922" s="14" t="s">
        <v>360</v>
      </c>
      <c r="J4922" s="14" t="s">
        <v>566</v>
      </c>
      <c r="K4922" s="14" t="s">
        <v>1034</v>
      </c>
      <c r="L4922" s="14" t="s">
        <v>22915</v>
      </c>
      <c r="M4922" s="14">
        <f t="shared" si="608"/>
        <v>2018</v>
      </c>
      <c r="N4922" s="14">
        <f t="shared" si="609"/>
        <v>4</v>
      </c>
      <c r="O4922" s="14" t="str">
        <f>IFERROR(VLOOKUP(I4922,Lists!$F$2:$G$16,2,FALSE()),"Not Rated")</f>
        <v>Adults</v>
      </c>
      <c r="P4922" s="14">
        <f t="shared" si="610"/>
        <v>97</v>
      </c>
      <c r="Q4922" s="14" t="str">
        <f t="shared" si="611"/>
        <v>United States</v>
      </c>
      <c r="R4922" s="14" t="str">
        <f t="shared" si="612"/>
        <v>|United States|</v>
      </c>
      <c r="S4922" s="14" t="str">
        <f t="shared" si="613"/>
        <v>|Comedies|Dramas|Independent Movies|</v>
      </c>
      <c r="T4922" s="14" t="str">
        <f t="shared" si="614"/>
        <v>|Olivia Milch|</v>
      </c>
      <c r="U4922" s="14" t="str">
        <f t="shared" si="615"/>
        <v>|Lucy Hale|Kathryn Prescott|Alexandra Shipp|Awkwafina|Alex Wolff|Brooke Smith|Jerry MacKinnon|Ronen Rubenstein|Satya Bhabha|Sydney Lucas|</v>
      </c>
    </row>
    <row r="4923" spans="1:21">
      <c r="A4923" s="14" t="s">
        <v>22916</v>
      </c>
      <c r="B4923" s="14" t="s">
        <v>48</v>
      </c>
      <c r="C4923" s="14" t="s">
        <v>22917</v>
      </c>
      <c r="D4923" s="14" t="s">
        <v>4060</v>
      </c>
      <c r="E4923" s="14" t="s">
        <v>22918</v>
      </c>
      <c r="F4923" s="14" t="s">
        <v>1963</v>
      </c>
      <c r="G4923" s="26">
        <v>43210</v>
      </c>
      <c r="H4923" s="14">
        <v>2018</v>
      </c>
      <c r="I4923" s="14" t="s">
        <v>360</v>
      </c>
      <c r="J4923" s="14" t="s">
        <v>611</v>
      </c>
      <c r="K4923" s="14" t="s">
        <v>458</v>
      </c>
      <c r="L4923" s="14" t="s">
        <v>22919</v>
      </c>
      <c r="M4923" s="14">
        <f t="shared" si="608"/>
        <v>2018</v>
      </c>
      <c r="N4923" s="14">
        <f t="shared" si="609"/>
        <v>4</v>
      </c>
      <c r="O4923" s="14" t="str">
        <f>IFERROR(VLOOKUP(I4923,Lists!$F$2:$G$16,2,FALSE()),"Not Rated")</f>
        <v>Adults</v>
      </c>
      <c r="P4923" s="14">
        <f t="shared" si="610"/>
        <v>105</v>
      </c>
      <c r="Q4923" s="14" t="str">
        <f t="shared" si="611"/>
        <v>Canada</v>
      </c>
      <c r="R4923" s="14" t="str">
        <f t="shared" si="612"/>
        <v>|Canada|United States|</v>
      </c>
      <c r="S4923" s="14" t="str">
        <f t="shared" si="613"/>
        <v>|Comedies|Dramas|</v>
      </c>
      <c r="T4923" s="14" t="str">
        <f t="shared" si="614"/>
        <v>|Mark Raso|</v>
      </c>
      <c r="U4923" s="14" t="str">
        <f t="shared" si="615"/>
        <v>|Ed Harris|Jason Sudeikis|Elizabeth Olsen|</v>
      </c>
    </row>
    <row r="4924" spans="1:21">
      <c r="A4924" s="14" t="s">
        <v>22920</v>
      </c>
      <c r="B4924" s="14" t="s">
        <v>48</v>
      </c>
      <c r="C4924" s="14" t="s">
        <v>22921</v>
      </c>
      <c r="D4924" s="14" t="s">
        <v>22922</v>
      </c>
      <c r="E4924" s="14" t="s">
        <v>117</v>
      </c>
      <c r="F4924" s="14" t="s">
        <v>115</v>
      </c>
      <c r="G4924" s="26">
        <v>43210</v>
      </c>
      <c r="H4924" s="14">
        <v>2018</v>
      </c>
      <c r="I4924" s="14" t="s">
        <v>362</v>
      </c>
      <c r="J4924" s="14" t="s">
        <v>5629</v>
      </c>
      <c r="K4924" s="14" t="s">
        <v>247</v>
      </c>
      <c r="L4924" s="14" t="s">
        <v>22923</v>
      </c>
      <c r="M4924" s="14">
        <f t="shared" si="608"/>
        <v>2018</v>
      </c>
      <c r="N4924" s="14">
        <f t="shared" si="609"/>
        <v>4</v>
      </c>
      <c r="O4924" s="14" t="str">
        <f>IFERROR(VLOOKUP(I4924,Lists!$F$2:$G$16,2,FALSE()),"Not Rated")</f>
        <v>Older Kids</v>
      </c>
      <c r="P4924" s="14">
        <f t="shared" si="610"/>
        <v>79</v>
      </c>
      <c r="Q4924" s="14" t="str">
        <f t="shared" si="611"/>
        <v>United States</v>
      </c>
      <c r="R4924" s="14" t="str">
        <f t="shared" si="612"/>
        <v>|United States|</v>
      </c>
      <c r="S4924" s="14" t="str">
        <f t="shared" si="613"/>
        <v>|Documentaries|</v>
      </c>
      <c r="T4924" s="14" t="str">
        <f t="shared" si="614"/>
        <v>|David Sington|Heather Walsh|</v>
      </c>
      <c r="U4924" s="14" t="str">
        <f t="shared" si="615"/>
        <v>|Unknown|</v>
      </c>
    </row>
    <row r="4925" spans="1:21">
      <c r="A4925" s="14" t="s">
        <v>22924</v>
      </c>
      <c r="B4925" s="14" t="s">
        <v>48</v>
      </c>
      <c r="C4925" s="14" t="s">
        <v>22925</v>
      </c>
      <c r="D4925" s="14" t="s">
        <v>22926</v>
      </c>
      <c r="E4925" s="14" t="s">
        <v>22927</v>
      </c>
      <c r="F4925" s="14" t="s">
        <v>133</v>
      </c>
      <c r="G4925" s="26">
        <v>43209</v>
      </c>
      <c r="H4925" s="14">
        <v>2017</v>
      </c>
      <c r="I4925" s="14" t="s">
        <v>360</v>
      </c>
      <c r="J4925" s="14" t="s">
        <v>404</v>
      </c>
      <c r="K4925" s="14" t="s">
        <v>834</v>
      </c>
      <c r="L4925" s="14" t="s">
        <v>22928</v>
      </c>
      <c r="M4925" s="14">
        <f t="shared" si="608"/>
        <v>2018</v>
      </c>
      <c r="N4925" s="14">
        <f t="shared" si="609"/>
        <v>4</v>
      </c>
      <c r="O4925" s="14" t="str">
        <f>IFERROR(VLOOKUP(I4925,Lists!$F$2:$G$16,2,FALSE()),"Not Rated")</f>
        <v>Adults</v>
      </c>
      <c r="P4925" s="14">
        <f t="shared" si="610"/>
        <v>90</v>
      </c>
      <c r="Q4925" s="14" t="str">
        <f t="shared" si="611"/>
        <v>Brazil</v>
      </c>
      <c r="R4925" s="14" t="str">
        <f t="shared" si="612"/>
        <v>|Brazil|</v>
      </c>
      <c r="S4925" s="14" t="str">
        <f t="shared" si="613"/>
        <v>|Comedies|Dramas|International Movies|</v>
      </c>
      <c r="T4925" s="14" t="str">
        <f t="shared" si="614"/>
        <v>|Pedro Coutinho|</v>
      </c>
      <c r="U4925" s="14" t="str">
        <f t="shared" si="615"/>
        <v>|Johnny Massaro|Bianca Comparato|Regina Braga|Maria Laura Nogueira|Victor Mendes|Thiago Amaral|Rafael Primot|Eduardo Mossri|Rita Batata|Larissa Ferrara|</v>
      </c>
    </row>
    <row r="4926" spans="1:21">
      <c r="A4926" s="14" t="s">
        <v>22929</v>
      </c>
      <c r="B4926" s="14" t="s">
        <v>49</v>
      </c>
      <c r="C4926" s="14" t="s">
        <v>22930</v>
      </c>
      <c r="D4926" s="14" t="s">
        <v>117</v>
      </c>
      <c r="E4926" s="14" t="s">
        <v>22931</v>
      </c>
      <c r="F4926" s="14" t="s">
        <v>124</v>
      </c>
      <c r="G4926" s="26">
        <v>43209</v>
      </c>
      <c r="H4926" s="14">
        <v>2017</v>
      </c>
      <c r="I4926" s="14" t="s">
        <v>360</v>
      </c>
      <c r="J4926" s="14" t="s">
        <v>105</v>
      </c>
      <c r="K4926" s="14" t="s">
        <v>688</v>
      </c>
      <c r="L4926" s="14" t="s">
        <v>22932</v>
      </c>
      <c r="M4926" s="14">
        <f t="shared" si="608"/>
        <v>2018</v>
      </c>
      <c r="N4926" s="14">
        <f t="shared" si="609"/>
        <v>4</v>
      </c>
      <c r="O4926" s="14" t="str">
        <f>IFERROR(VLOOKUP(I4926,Lists!$F$2:$G$16,2,FALSE()),"Not Rated")</f>
        <v>Adults</v>
      </c>
      <c r="P4926" s="14">
        <f t="shared" si="610"/>
        <v>1</v>
      </c>
      <c r="Q4926" s="14" t="str">
        <f t="shared" si="611"/>
        <v>Germany</v>
      </c>
      <c r="R4926" s="14" t="str">
        <f t="shared" si="612"/>
        <v>|Germany|</v>
      </c>
      <c r="S4926" s="14" t="str">
        <f t="shared" si="613"/>
        <v>|International TV Shows|TV Dramas|</v>
      </c>
      <c r="T4926" s="14" t="str">
        <f t="shared" si="614"/>
        <v>|Unknown|</v>
      </c>
      <c r="U4926" s="14" t="str">
        <f t="shared" si="615"/>
        <v>|Alicia von Rittberg|Maximilian Meyer-Bretschneider|Justus von Dohnányi|Matthias Koeberlin|Christoph Bach|Ernst Stötzner|Klara Deutschmann|Ramona Kunze-Libnow|Daniel Sträßer|Tanja Schleiff|Monika Oschek|Emilia Schüle|Matthias Brenner|Thomas Loibl|</v>
      </c>
    </row>
    <row r="4927" spans="1:21">
      <c r="A4927" s="14" t="s">
        <v>22933</v>
      </c>
      <c r="B4927" s="14" t="s">
        <v>49</v>
      </c>
      <c r="C4927" s="14" t="s">
        <v>22934</v>
      </c>
      <c r="D4927" s="14" t="s">
        <v>117</v>
      </c>
      <c r="E4927" s="14" t="s">
        <v>22935</v>
      </c>
      <c r="F4927" s="14" t="s">
        <v>120</v>
      </c>
      <c r="G4927" s="26">
        <v>43207</v>
      </c>
      <c r="H4927" s="14">
        <v>2018</v>
      </c>
      <c r="I4927" s="14" t="s">
        <v>360</v>
      </c>
      <c r="J4927" s="14" t="s">
        <v>105</v>
      </c>
      <c r="K4927" s="14" t="s">
        <v>1470</v>
      </c>
      <c r="L4927" s="14" t="s">
        <v>22936</v>
      </c>
      <c r="M4927" s="14">
        <f t="shared" si="608"/>
        <v>2018</v>
      </c>
      <c r="N4927" s="14">
        <f t="shared" si="609"/>
        <v>4</v>
      </c>
      <c r="O4927" s="14" t="str">
        <f>IFERROR(VLOOKUP(I4927,Lists!$F$2:$G$16,2,FALSE()),"Not Rated")</f>
        <v>Adults</v>
      </c>
      <c r="P4927" s="14">
        <f t="shared" si="610"/>
        <v>1</v>
      </c>
      <c r="Q4927" s="14" t="str">
        <f t="shared" si="611"/>
        <v>France</v>
      </c>
      <c r="R4927" s="14" t="str">
        <f t="shared" si="612"/>
        <v>|France|</v>
      </c>
      <c r="S4927" s="14" t="str">
        <f t="shared" si="613"/>
        <v>|Crime TV Shows|International TV Shows|TV Dramas|</v>
      </c>
      <c r="T4927" s="14" t="str">
        <f t="shared" si="614"/>
        <v>|Unknown|</v>
      </c>
      <c r="U4927" s="14" t="str">
        <f t="shared" si="615"/>
        <v>|Chloé Lambert|Philippe Dusseau|Emilie de Preissac|Marc Ruchmann|Blanche Veisberg|Eric Savin|Nicolas Gob|Catherine Vinatier|Thierry Godard|</v>
      </c>
    </row>
    <row r="4928" spans="1:21">
      <c r="A4928" s="14" t="s">
        <v>22937</v>
      </c>
      <c r="B4928" s="14" t="s">
        <v>49</v>
      </c>
      <c r="C4928" s="14" t="s">
        <v>22938</v>
      </c>
      <c r="D4928" s="14" t="s">
        <v>117</v>
      </c>
      <c r="E4928" s="14" t="s">
        <v>22939</v>
      </c>
      <c r="F4928" s="14" t="s">
        <v>115</v>
      </c>
      <c r="G4928" s="26">
        <v>43207</v>
      </c>
      <c r="H4928" s="14">
        <v>2018</v>
      </c>
      <c r="I4928" s="14" t="s">
        <v>360</v>
      </c>
      <c r="J4928" s="14" t="s">
        <v>105</v>
      </c>
      <c r="K4928" s="14" t="s">
        <v>2400</v>
      </c>
      <c r="L4928" s="14" t="s">
        <v>22940</v>
      </c>
      <c r="M4928" s="14">
        <f t="shared" si="608"/>
        <v>2018</v>
      </c>
      <c r="N4928" s="14">
        <f t="shared" si="609"/>
        <v>4</v>
      </c>
      <c r="O4928" s="14" t="str">
        <f>IFERROR(VLOOKUP(I4928,Lists!$F$2:$G$16,2,FALSE()),"Not Rated")</f>
        <v>Adults</v>
      </c>
      <c r="P4928" s="14">
        <f t="shared" si="610"/>
        <v>1</v>
      </c>
      <c r="Q4928" s="14" t="str">
        <f t="shared" si="611"/>
        <v>United States</v>
      </c>
      <c r="R4928" s="14" t="str">
        <f t="shared" si="612"/>
        <v>|United States|</v>
      </c>
      <c r="S4928" s="14" t="str">
        <f t="shared" si="613"/>
        <v>|Stand-Up Comedy &amp; Talk Shows|TV Comedies|</v>
      </c>
      <c r="T4928" s="14" t="str">
        <f t="shared" si="614"/>
        <v>|Unknown|</v>
      </c>
      <c r="U4928" s="14" t="str">
        <f t="shared" si="615"/>
        <v>|Natasha Leggero|Moshe Kasher|</v>
      </c>
    </row>
    <row r="4929" spans="1:21">
      <c r="A4929" s="14" t="s">
        <v>22941</v>
      </c>
      <c r="B4929" s="14" t="s">
        <v>48</v>
      </c>
      <c r="C4929" s="14" t="s">
        <v>22942</v>
      </c>
      <c r="D4929" s="14" t="s">
        <v>6169</v>
      </c>
      <c r="E4929" s="14" t="s">
        <v>22943</v>
      </c>
      <c r="F4929" s="14" t="s">
        <v>22944</v>
      </c>
      <c r="G4929" s="26">
        <v>43205</v>
      </c>
      <c r="H4929" s="14">
        <v>2017</v>
      </c>
      <c r="I4929" s="14" t="s">
        <v>363</v>
      </c>
      <c r="J4929" s="14" t="s">
        <v>1386</v>
      </c>
      <c r="K4929" s="14" t="s">
        <v>1122</v>
      </c>
      <c r="L4929" s="14" t="s">
        <v>22945</v>
      </c>
      <c r="M4929" s="14">
        <f t="shared" si="608"/>
        <v>2018</v>
      </c>
      <c r="N4929" s="14">
        <f t="shared" si="609"/>
        <v>4</v>
      </c>
      <c r="O4929" s="14" t="str">
        <f>IFERROR(VLOOKUP(I4929,Lists!$F$2:$G$16,2,FALSE()),"Not Rated")</f>
        <v>Adults</v>
      </c>
      <c r="P4929" s="14">
        <f t="shared" si="610"/>
        <v>107</v>
      </c>
      <c r="Q4929" s="14" t="str">
        <f t="shared" si="611"/>
        <v>United States</v>
      </c>
      <c r="R4929" s="14" t="str">
        <f t="shared" si="612"/>
        <v>|United States|Canada|Indonesia|United Kingdom|China|Singapore|</v>
      </c>
      <c r="S4929" s="14" t="str">
        <f t="shared" si="613"/>
        <v>|Action &amp; Adventure|Sci-Fi &amp; Fantasy|</v>
      </c>
      <c r="T4929" s="14" t="str">
        <f t="shared" si="614"/>
        <v>|Liam O'Donnell|</v>
      </c>
      <c r="U4929" s="14" t="str">
        <f t="shared" si="615"/>
        <v>|Frank Grillo|Bojana Novakovic|Jonny Weston|Callan Mulvey|Antonio Fargas|Yayan Ruhian|Pamelyn Chee|Jacob Vargas|Iko Uwais|</v>
      </c>
    </row>
    <row r="4930" spans="1:21">
      <c r="A4930" s="14" t="s">
        <v>22946</v>
      </c>
      <c r="B4930" s="14" t="s">
        <v>48</v>
      </c>
      <c r="C4930" s="14" t="s">
        <v>22947</v>
      </c>
      <c r="D4930" s="14" t="s">
        <v>22948</v>
      </c>
      <c r="E4930" s="14" t="s">
        <v>22949</v>
      </c>
      <c r="F4930" s="14" t="s">
        <v>115</v>
      </c>
      <c r="G4930" s="26">
        <v>43203</v>
      </c>
      <c r="H4930" s="14">
        <v>2018</v>
      </c>
      <c r="I4930" s="14" t="s">
        <v>361</v>
      </c>
      <c r="J4930" s="14" t="s">
        <v>611</v>
      </c>
      <c r="K4930" s="14" t="s">
        <v>22950</v>
      </c>
      <c r="L4930" s="14" t="s">
        <v>22951</v>
      </c>
      <c r="M4930" s="14">
        <f t="shared" ref="M4930:M4993" si="616">IF(G4930="","",YEAR(G4930))</f>
        <v>2018</v>
      </c>
      <c r="N4930" s="14">
        <f t="shared" ref="N4930:N4993" si="617">IF(G4930="","",MONTH(G4930))</f>
        <v>4</v>
      </c>
      <c r="O4930" s="14" t="str">
        <f>IFERROR(VLOOKUP(I4930,Lists!$F$2:$G$16,2,FALSE()),"Not Rated")</f>
        <v>Teens</v>
      </c>
      <c r="P4930" s="14">
        <f t="shared" ref="P4930:P4993" si="618">IFERROR(VALUE(LEFT(J4930,FIND(" ",J4930)-1)),"")</f>
        <v>105</v>
      </c>
      <c r="Q4930" s="14" t="str">
        <f t="shared" ref="Q4930:Q4993" si="619">IFERROR(LEFT(F4930,FIND(",",F4930)-1),F4930)</f>
        <v>United States</v>
      </c>
      <c r="R4930" s="14" t="str">
        <f t="shared" ref="R4930:R4993" si="620">"|"&amp;SUBSTITUTE(F4930,", ","|")&amp;"|"</f>
        <v>|United States|</v>
      </c>
      <c r="S4930" s="14" t="str">
        <f t="shared" ref="S4930:S4993" si="621">"|"&amp;SUBSTITUTE(K4930,", ","|")&amp;"|"</f>
        <v>|Dramas|Faith &amp; Spirituality|Independent Movies|</v>
      </c>
      <c r="T4930" s="14" t="str">
        <f t="shared" ref="T4930:T4993" si="622">"|"&amp;SUBSTITUTE(D4930,", ","|")&amp;"|"</f>
        <v>|Joshua Marston|</v>
      </c>
      <c r="U4930" s="14" t="str">
        <f t="shared" ref="U4930:U4993" si="623">"|"&amp;SUBSTITUTE(E4930,", ","|")&amp;"|"</f>
        <v>|Chiwetel Ejiofor|Martin Sheen|Danny Glover|Jason Segel|Condola Rashad|Lakeith Stanfield|Stacey Sargeant|Vondie Curtis-Hall|</v>
      </c>
    </row>
    <row r="4931" spans="1:21">
      <c r="A4931" s="14" t="s">
        <v>22952</v>
      </c>
      <c r="B4931" s="14" t="s">
        <v>48</v>
      </c>
      <c r="C4931" s="14" t="s">
        <v>22953</v>
      </c>
      <c r="D4931" s="14" t="s">
        <v>22954</v>
      </c>
      <c r="E4931" s="14" t="s">
        <v>22955</v>
      </c>
      <c r="F4931" s="14" t="s">
        <v>120</v>
      </c>
      <c r="G4931" s="26">
        <v>43203</v>
      </c>
      <c r="H4931" s="14">
        <v>2018</v>
      </c>
      <c r="I4931" s="14" t="s">
        <v>360</v>
      </c>
      <c r="J4931" s="14" t="s">
        <v>698</v>
      </c>
      <c r="K4931" s="14" t="s">
        <v>542</v>
      </c>
      <c r="L4931" s="14" t="s">
        <v>22956</v>
      </c>
      <c r="M4931" s="14">
        <f t="shared" si="616"/>
        <v>2018</v>
      </c>
      <c r="N4931" s="14">
        <f t="shared" si="617"/>
        <v>4</v>
      </c>
      <c r="O4931" s="14" t="str">
        <f>IFERROR(VLOOKUP(I4931,Lists!$F$2:$G$16,2,FALSE()),"Not Rated")</f>
        <v>Adults</v>
      </c>
      <c r="P4931" s="14">
        <f t="shared" si="618"/>
        <v>99</v>
      </c>
      <c r="Q4931" s="14" t="str">
        <f t="shared" si="619"/>
        <v>France</v>
      </c>
      <c r="R4931" s="14" t="str">
        <f t="shared" si="620"/>
        <v>|France|</v>
      </c>
      <c r="S4931" s="14" t="str">
        <f t="shared" si="621"/>
        <v>|Comedies|International Movies|Romantic Movies|</v>
      </c>
      <c r="T4931" s="14" t="str">
        <f t="shared" si="622"/>
        <v>|Eleonore Pourriat|</v>
      </c>
      <c r="U4931" s="14" t="str">
        <f t="shared" si="623"/>
        <v>|Vincent Elbaz|Marie-Sophie Ferdane|Pierre Benezit|Blanche Gardin|Celine Menville|</v>
      </c>
    </row>
    <row r="4932" spans="1:21">
      <c r="A4932" s="14" t="s">
        <v>22957</v>
      </c>
      <c r="B4932" s="14" t="s">
        <v>49</v>
      </c>
      <c r="C4932" s="14" t="s">
        <v>22958</v>
      </c>
      <c r="D4932" s="14" t="s">
        <v>117</v>
      </c>
      <c r="E4932" s="14" t="s">
        <v>22959</v>
      </c>
      <c r="F4932" s="14" t="s">
        <v>115</v>
      </c>
      <c r="G4932" s="26">
        <v>43203</v>
      </c>
      <c r="H4932" s="14">
        <v>2018</v>
      </c>
      <c r="I4932" s="14" t="s">
        <v>366</v>
      </c>
      <c r="J4932" s="14" t="s">
        <v>106</v>
      </c>
      <c r="K4932" s="14" t="s">
        <v>256</v>
      </c>
      <c r="L4932" s="14" t="s">
        <v>22960</v>
      </c>
      <c r="M4932" s="14">
        <f t="shared" si="616"/>
        <v>2018</v>
      </c>
      <c r="N4932" s="14">
        <f t="shared" si="617"/>
        <v>4</v>
      </c>
      <c r="O4932" s="14" t="str">
        <f>IFERROR(VLOOKUP(I4932,Lists!$F$2:$G$16,2,FALSE()),"Not Rated")</f>
        <v>Kids</v>
      </c>
      <c r="P4932" s="14">
        <f t="shared" si="618"/>
        <v>2</v>
      </c>
      <c r="Q4932" s="14" t="str">
        <f t="shared" si="619"/>
        <v>United States</v>
      </c>
      <c r="R4932" s="14" t="str">
        <f t="shared" si="620"/>
        <v>|United States|</v>
      </c>
      <c r="S4932" s="14" t="str">
        <f t="shared" si="621"/>
        <v>|Kids' TV|</v>
      </c>
      <c r="T4932" s="14" t="str">
        <f t="shared" si="622"/>
        <v>|Unknown|</v>
      </c>
      <c r="U4932" s="14" t="str">
        <f t="shared" si="623"/>
        <v>|Kate McKinnon|Miles Koseleci-Vieira|Mikaela Blake|Gabby Clarke|Leke Maceda-Rustecki|Matthew Mintz|Lynsey Pham|Birva Pandya|Kaden Stephen|Lily Tomlin|</v>
      </c>
    </row>
    <row r="4933" spans="1:21">
      <c r="A4933" s="14" t="s">
        <v>22961</v>
      </c>
      <c r="B4933" s="14" t="s">
        <v>48</v>
      </c>
      <c r="C4933" s="14" t="s">
        <v>22962</v>
      </c>
      <c r="D4933" s="14" t="s">
        <v>22963</v>
      </c>
      <c r="E4933" s="14" t="s">
        <v>22964</v>
      </c>
      <c r="F4933" s="14" t="s">
        <v>141</v>
      </c>
      <c r="G4933" s="26">
        <v>43202</v>
      </c>
      <c r="H4933" s="14">
        <v>2017</v>
      </c>
      <c r="I4933" s="14" t="s">
        <v>360</v>
      </c>
      <c r="J4933" s="14" t="s">
        <v>1096</v>
      </c>
      <c r="K4933" s="14" t="s">
        <v>444</v>
      </c>
      <c r="L4933" s="14" t="s">
        <v>22965</v>
      </c>
      <c r="M4933" s="14">
        <f t="shared" si="616"/>
        <v>2018</v>
      </c>
      <c r="N4933" s="14">
        <f t="shared" si="617"/>
        <v>4</v>
      </c>
      <c r="O4933" s="14" t="str">
        <f>IFERROR(VLOOKUP(I4933,Lists!$F$2:$G$16,2,FALSE()),"Not Rated")</f>
        <v>Adults</v>
      </c>
      <c r="P4933" s="14">
        <f t="shared" si="618"/>
        <v>108</v>
      </c>
      <c r="Q4933" s="14" t="str">
        <f t="shared" si="619"/>
        <v>Colombia</v>
      </c>
      <c r="R4933" s="14" t="str">
        <f t="shared" si="620"/>
        <v>|Colombia|</v>
      </c>
      <c r="S4933" s="14" t="str">
        <f t="shared" si="621"/>
        <v>|Dramas|Independent Movies|International Movies|</v>
      </c>
      <c r="T4933" s="14" t="str">
        <f t="shared" si="622"/>
        <v>|Peter Webber|</v>
      </c>
      <c r="U4933" s="14" t="str">
        <f t="shared" si="623"/>
        <v>|Carlos Bardem|Natalia Reyes|Emiliano Pernia|Duban Prado|Marcela Mar|</v>
      </c>
    </row>
    <row r="4934" spans="1:21">
      <c r="A4934" s="14" t="s">
        <v>22966</v>
      </c>
      <c r="B4934" s="14" t="s">
        <v>48</v>
      </c>
      <c r="C4934" s="14" t="s">
        <v>22967</v>
      </c>
      <c r="D4934" s="14" t="s">
        <v>22968</v>
      </c>
      <c r="E4934" s="14" t="s">
        <v>22969</v>
      </c>
      <c r="F4934" s="14" t="s">
        <v>118</v>
      </c>
      <c r="G4934" s="26">
        <v>43200</v>
      </c>
      <c r="H4934" s="14">
        <v>2018</v>
      </c>
      <c r="I4934" s="14" t="s">
        <v>360</v>
      </c>
      <c r="J4934" s="14" t="s">
        <v>2497</v>
      </c>
      <c r="K4934" s="14" t="s">
        <v>261</v>
      </c>
      <c r="L4934" s="14" t="s">
        <v>22970</v>
      </c>
      <c r="M4934" s="14">
        <f t="shared" si="616"/>
        <v>2018</v>
      </c>
      <c r="N4934" s="14">
        <f t="shared" si="617"/>
        <v>4</v>
      </c>
      <c r="O4934" s="14" t="str">
        <f>IFERROR(VLOOKUP(I4934,Lists!$F$2:$G$16,2,FALSE()),"Not Rated")</f>
        <v>Adults</v>
      </c>
      <c r="P4934" s="14">
        <f t="shared" si="618"/>
        <v>66</v>
      </c>
      <c r="Q4934" s="14" t="str">
        <f t="shared" si="619"/>
        <v>United Kingdom</v>
      </c>
      <c r="R4934" s="14" t="str">
        <f t="shared" si="620"/>
        <v>|United Kingdom|</v>
      </c>
      <c r="S4934" s="14" t="str">
        <f t="shared" si="621"/>
        <v>|Stand-Up Comedy|</v>
      </c>
      <c r="T4934" s="14" t="str">
        <f t="shared" si="622"/>
        <v>|Peter Orton|</v>
      </c>
      <c r="U4934" s="14" t="str">
        <f t="shared" si="623"/>
        <v>|Greg Davies|</v>
      </c>
    </row>
    <row r="4935" spans="1:21">
      <c r="A4935" s="14" t="s">
        <v>22971</v>
      </c>
      <c r="B4935" s="14" t="s">
        <v>49</v>
      </c>
      <c r="C4935" s="14" t="s">
        <v>22972</v>
      </c>
      <c r="D4935" s="14" t="s">
        <v>117</v>
      </c>
      <c r="E4935" s="14" t="s">
        <v>22973</v>
      </c>
      <c r="F4935" s="14" t="s">
        <v>138</v>
      </c>
      <c r="G4935" s="26">
        <v>43199</v>
      </c>
      <c r="H4935" s="14">
        <v>2017</v>
      </c>
      <c r="I4935" s="14" t="s">
        <v>360</v>
      </c>
      <c r="J4935" s="14" t="s">
        <v>105</v>
      </c>
      <c r="K4935" s="14" t="s">
        <v>688</v>
      </c>
      <c r="L4935" s="14" t="s">
        <v>22974</v>
      </c>
      <c r="M4935" s="14">
        <f t="shared" si="616"/>
        <v>2018</v>
      </c>
      <c r="N4935" s="14">
        <f t="shared" si="617"/>
        <v>4</v>
      </c>
      <c r="O4935" s="14" t="str">
        <f>IFERROR(VLOOKUP(I4935,Lists!$F$2:$G$16,2,FALSE()),"Not Rated")</f>
        <v>Adults</v>
      </c>
      <c r="P4935" s="14">
        <f t="shared" si="618"/>
        <v>1</v>
      </c>
      <c r="Q4935" s="14" t="str">
        <f t="shared" si="619"/>
        <v>Philippines</v>
      </c>
      <c r="R4935" s="14" t="str">
        <f t="shared" si="620"/>
        <v>|Philippines|</v>
      </c>
      <c r="S4935" s="14" t="str">
        <f t="shared" si="621"/>
        <v>|International TV Shows|TV Dramas|</v>
      </c>
      <c r="T4935" s="14" t="str">
        <f t="shared" si="622"/>
        <v>|Unknown|</v>
      </c>
      <c r="U4935" s="14" t="str">
        <f t="shared" si="623"/>
        <v>|Derek Ramsay|Vince Rillon|Allen Dizon|Felix Roco|Ruby Ruiz|</v>
      </c>
    </row>
    <row r="4936" spans="1:21">
      <c r="A4936" s="14" t="s">
        <v>22975</v>
      </c>
      <c r="B4936" s="14" t="s">
        <v>48</v>
      </c>
      <c r="C4936" s="14" t="s">
        <v>22976</v>
      </c>
      <c r="D4936" s="14" t="s">
        <v>22977</v>
      </c>
      <c r="E4936" s="14" t="s">
        <v>22978</v>
      </c>
      <c r="F4936" s="14" t="s">
        <v>115</v>
      </c>
      <c r="G4936" s="26">
        <v>43196</v>
      </c>
      <c r="H4936" s="14">
        <v>2018</v>
      </c>
      <c r="I4936" s="14" t="s">
        <v>360</v>
      </c>
      <c r="J4936" s="14" t="s">
        <v>5539</v>
      </c>
      <c r="K4936" s="14" t="s">
        <v>1436</v>
      </c>
      <c r="L4936" s="14" t="s">
        <v>22979</v>
      </c>
      <c r="M4936" s="14">
        <f t="shared" si="616"/>
        <v>2018</v>
      </c>
      <c r="N4936" s="14">
        <f t="shared" si="617"/>
        <v>4</v>
      </c>
      <c r="O4936" s="14" t="str">
        <f>IFERROR(VLOOKUP(I4936,Lists!$F$2:$G$16,2,FALSE()),"Not Rated")</f>
        <v>Adults</v>
      </c>
      <c r="P4936" s="14">
        <f t="shared" si="618"/>
        <v>75</v>
      </c>
      <c r="Q4936" s="14" t="str">
        <f t="shared" si="619"/>
        <v>United States</v>
      </c>
      <c r="R4936" s="14" t="str">
        <f t="shared" si="620"/>
        <v>|United States|</v>
      </c>
      <c r="S4936" s="14" t="str">
        <f t="shared" si="621"/>
        <v>|Dramas|Independent Movies|</v>
      </c>
      <c r="T4936" s="14" t="str">
        <f t="shared" si="622"/>
        <v>|Marja Lewis Ryan|</v>
      </c>
      <c r="U4936" s="14" t="str">
        <f t="shared" si="623"/>
        <v>|Abbi Jacobson|Dave Franco|Jane Kaczmarek|Tim Matheson|Charlotte Carel|Madeline Carel|Maya Erskine|Dawan Owens|Jen Tullock|</v>
      </c>
    </row>
    <row r="4937" spans="1:21">
      <c r="A4937" s="14" t="s">
        <v>22980</v>
      </c>
      <c r="B4937" s="14" t="s">
        <v>48</v>
      </c>
      <c r="C4937" s="14" t="s">
        <v>22981</v>
      </c>
      <c r="D4937" s="14" t="s">
        <v>22982</v>
      </c>
      <c r="E4937" s="14" t="s">
        <v>22983</v>
      </c>
      <c r="F4937" s="14" t="s">
        <v>115</v>
      </c>
      <c r="G4937" s="26">
        <v>43196</v>
      </c>
      <c r="H4937" s="14">
        <v>2018</v>
      </c>
      <c r="I4937" s="14" t="s">
        <v>360</v>
      </c>
      <c r="J4937" s="14" t="s">
        <v>624</v>
      </c>
      <c r="K4937" s="14" t="s">
        <v>7833</v>
      </c>
      <c r="L4937" s="14" t="s">
        <v>22984</v>
      </c>
      <c r="M4937" s="14">
        <f t="shared" si="616"/>
        <v>2018</v>
      </c>
      <c r="N4937" s="14">
        <f t="shared" si="617"/>
        <v>4</v>
      </c>
      <c r="O4937" s="14" t="str">
        <f>IFERROR(VLOOKUP(I4937,Lists!$F$2:$G$16,2,FALSE()),"Not Rated")</f>
        <v>Adults</v>
      </c>
      <c r="P4937" s="14">
        <f t="shared" si="618"/>
        <v>96</v>
      </c>
      <c r="Q4937" s="14" t="str">
        <f t="shared" si="619"/>
        <v>United States</v>
      </c>
      <c r="R4937" s="14" t="str">
        <f t="shared" si="620"/>
        <v>|United States|</v>
      </c>
      <c r="S4937" s="14" t="str">
        <f t="shared" si="621"/>
        <v>|Dramas|Independent Movies|Sports Movies|</v>
      </c>
      <c r="T4937" s="14" t="str">
        <f t="shared" si="622"/>
        <v>|Ryan Koo|</v>
      </c>
      <c r="U4937" s="14" t="str">
        <f t="shared" si="623"/>
        <v>|Michael Rainey Jr.|Josh Charles|Brian White|Sharon Leal|Ashlee Brian|Corey Parker Robinson|</v>
      </c>
    </row>
    <row r="4938" spans="1:21">
      <c r="A4938" s="14" t="s">
        <v>22985</v>
      </c>
      <c r="B4938" s="14" t="s">
        <v>48</v>
      </c>
      <c r="C4938" s="14" t="s">
        <v>22986</v>
      </c>
      <c r="D4938" s="14" t="s">
        <v>22987</v>
      </c>
      <c r="E4938" s="14" t="s">
        <v>22988</v>
      </c>
      <c r="F4938" s="14" t="s">
        <v>22989</v>
      </c>
      <c r="G4938" s="26">
        <v>43196</v>
      </c>
      <c r="H4938" s="14">
        <v>2017</v>
      </c>
      <c r="I4938" s="14" t="s">
        <v>361</v>
      </c>
      <c r="J4938" s="14" t="s">
        <v>739</v>
      </c>
      <c r="K4938" s="14" t="s">
        <v>5047</v>
      </c>
      <c r="L4938" s="14" t="s">
        <v>22990</v>
      </c>
      <c r="M4938" s="14">
        <f t="shared" si="616"/>
        <v>2018</v>
      </c>
      <c r="N4938" s="14">
        <f t="shared" si="617"/>
        <v>4</v>
      </c>
      <c r="O4938" s="14" t="str">
        <f>IFERROR(VLOOKUP(I4938,Lists!$F$2:$G$16,2,FALSE()),"Not Rated")</f>
        <v>Teens</v>
      </c>
      <c r="P4938" s="14">
        <f t="shared" si="618"/>
        <v>95</v>
      </c>
      <c r="Q4938" s="14" t="str">
        <f t="shared" si="619"/>
        <v>Spain</v>
      </c>
      <c r="R4938" s="14" t="str">
        <f t="shared" si="620"/>
        <v>|Spain|Colombia|</v>
      </c>
      <c r="S4938" s="14" t="str">
        <f t="shared" si="621"/>
        <v>|Dramas|International Movies|Sci-Fi &amp; Fantasy|</v>
      </c>
      <c r="T4938" s="14" t="str">
        <f t="shared" si="622"/>
        <v>|Hatem Khraiche|</v>
      </c>
      <c r="U4938" s="14" t="str">
        <f t="shared" si="623"/>
        <v>|Clara Lago|Alex Gonzalez|Andrés Parra|Belén Rueda|</v>
      </c>
    </row>
    <row r="4939" spans="1:21">
      <c r="A4939" s="14" t="s">
        <v>22991</v>
      </c>
      <c r="B4939" s="14" t="s">
        <v>48</v>
      </c>
      <c r="C4939" s="14" t="s">
        <v>22992</v>
      </c>
      <c r="D4939" s="14" t="s">
        <v>22993</v>
      </c>
      <c r="E4939" s="14" t="s">
        <v>22994</v>
      </c>
      <c r="F4939" s="14" t="s">
        <v>115</v>
      </c>
      <c r="G4939" s="26">
        <v>43196</v>
      </c>
      <c r="H4939" s="14">
        <v>2018</v>
      </c>
      <c r="I4939" s="14" t="s">
        <v>361</v>
      </c>
      <c r="J4939" s="14" t="s">
        <v>4751</v>
      </c>
      <c r="K4939" s="14" t="s">
        <v>22995</v>
      </c>
      <c r="L4939" s="14" t="s">
        <v>22996</v>
      </c>
      <c r="M4939" s="14">
        <f t="shared" si="616"/>
        <v>2018</v>
      </c>
      <c r="N4939" s="14">
        <f t="shared" si="617"/>
        <v>4</v>
      </c>
      <c r="O4939" s="14" t="str">
        <f>IFERROR(VLOOKUP(I4939,Lists!$F$2:$G$16,2,FALSE()),"Not Rated")</f>
        <v>Teens</v>
      </c>
      <c r="P4939" s="14">
        <f t="shared" si="618"/>
        <v>32</v>
      </c>
      <c r="Q4939" s="14" t="str">
        <f t="shared" si="619"/>
        <v>United States</v>
      </c>
      <c r="R4939" s="14" t="str">
        <f t="shared" si="620"/>
        <v>|United States|</v>
      </c>
      <c r="S4939" s="14" t="str">
        <f t="shared" si="621"/>
        <v>|Documentaries|Faith &amp; Spirituality|</v>
      </c>
      <c r="T4939" s="14" t="str">
        <f t="shared" si="622"/>
        <v>|Derek Peck|</v>
      </c>
      <c r="U4939" s="14" t="str">
        <f t="shared" si="623"/>
        <v>|Ram Dass|</v>
      </c>
    </row>
    <row r="4940" spans="1:21">
      <c r="A4940" s="14" t="s">
        <v>22997</v>
      </c>
      <c r="B4940" s="14" t="s">
        <v>48</v>
      </c>
      <c r="C4940" s="14" t="s">
        <v>22998</v>
      </c>
      <c r="D4940" s="14" t="s">
        <v>309</v>
      </c>
      <c r="E4940" s="14" t="s">
        <v>22999</v>
      </c>
      <c r="F4940" s="14" t="s">
        <v>115</v>
      </c>
      <c r="G4940" s="26">
        <v>43196</v>
      </c>
      <c r="H4940" s="14">
        <v>2018</v>
      </c>
      <c r="I4940" s="14" t="s">
        <v>360</v>
      </c>
      <c r="J4940" s="14" t="s">
        <v>1649</v>
      </c>
      <c r="K4940" s="14" t="s">
        <v>261</v>
      </c>
      <c r="L4940" s="14" t="s">
        <v>23000</v>
      </c>
      <c r="M4940" s="14">
        <f t="shared" si="616"/>
        <v>2018</v>
      </c>
      <c r="N4940" s="14">
        <f t="shared" si="617"/>
        <v>4</v>
      </c>
      <c r="O4940" s="14" t="str">
        <f>IFERROR(VLOOKUP(I4940,Lists!$F$2:$G$16,2,FALSE()),"Not Rated")</f>
        <v>Adults</v>
      </c>
      <c r="P4940" s="14">
        <f t="shared" si="618"/>
        <v>70</v>
      </c>
      <c r="Q4940" s="14" t="str">
        <f t="shared" si="619"/>
        <v>United States</v>
      </c>
      <c r="R4940" s="14" t="str">
        <f t="shared" si="620"/>
        <v>|United States|</v>
      </c>
      <c r="S4940" s="14" t="str">
        <f t="shared" si="621"/>
        <v>|Stand-Up Comedy|</v>
      </c>
      <c r="T4940" s="14" t="str">
        <f t="shared" si="622"/>
        <v>|Ryan Polito|</v>
      </c>
      <c r="U4940" s="14" t="str">
        <f t="shared" si="623"/>
        <v>|Seth Rogen|Ike Barinholtz|Michael Che|Sacha Baron Cohen|Jeff Goldblum|Tiffany Haddish|Chris Hardwick|Nick Kroll|John Mulaney|Kumail Nanjiani|Chelsea Peretti|Craig Robinson &amp; The Nasty Delicious|Lauren Miller Rogen|Justin Roiland|Sarah Silverman|Michelle Wolf|</v>
      </c>
    </row>
    <row r="4941" spans="1:21">
      <c r="A4941" s="14" t="s">
        <v>23001</v>
      </c>
      <c r="B4941" s="14" t="s">
        <v>48</v>
      </c>
      <c r="C4941" s="14" t="s">
        <v>23002</v>
      </c>
      <c r="D4941" s="14" t="s">
        <v>23003</v>
      </c>
      <c r="E4941" s="14" t="s">
        <v>23004</v>
      </c>
      <c r="F4941" s="14" t="s">
        <v>4904</v>
      </c>
      <c r="G4941" s="26">
        <v>43196</v>
      </c>
      <c r="H4941" s="14">
        <v>2017</v>
      </c>
      <c r="I4941" s="14" t="s">
        <v>360</v>
      </c>
      <c r="J4941" s="14" t="s">
        <v>507</v>
      </c>
      <c r="K4941" s="14" t="s">
        <v>1034</v>
      </c>
      <c r="L4941" s="14" t="s">
        <v>23005</v>
      </c>
      <c r="M4941" s="14">
        <f t="shared" si="616"/>
        <v>2018</v>
      </c>
      <c r="N4941" s="14">
        <f t="shared" si="617"/>
        <v>4</v>
      </c>
      <c r="O4941" s="14" t="str">
        <f>IFERROR(VLOOKUP(I4941,Lists!$F$2:$G$16,2,FALSE()),"Not Rated")</f>
        <v>Adults</v>
      </c>
      <c r="P4941" s="14">
        <f t="shared" si="618"/>
        <v>94</v>
      </c>
      <c r="Q4941" s="14" t="str">
        <f t="shared" si="619"/>
        <v>Mexico</v>
      </c>
      <c r="R4941" s="14" t="str">
        <f t="shared" si="620"/>
        <v>|Mexico|United States|</v>
      </c>
      <c r="S4941" s="14" t="str">
        <f t="shared" si="621"/>
        <v>|Comedies|Dramas|Independent Movies|</v>
      </c>
      <c r="T4941" s="14" t="str">
        <f t="shared" si="622"/>
        <v>|Jennifer Morrison|</v>
      </c>
      <c r="U4941" s="14" t="str">
        <f t="shared" si="623"/>
        <v>|Michael Angarano|Melissa Benoist|Xzibit|Allison Janney|Ed O'Neill|J.R. Ramirez|Eric Christian Olsen|Niko Nicotera|Nicholas Massouh|Alexander Wraith|Fernando Chien|Tom Berninger|</v>
      </c>
    </row>
    <row r="4942" spans="1:21">
      <c r="A4942" s="14" t="s">
        <v>23006</v>
      </c>
      <c r="B4942" s="14" t="s">
        <v>48</v>
      </c>
      <c r="C4942" s="14" t="s">
        <v>23007</v>
      </c>
      <c r="D4942" s="14" t="s">
        <v>22171</v>
      </c>
      <c r="E4942" s="14" t="s">
        <v>23008</v>
      </c>
      <c r="F4942" s="14" t="s">
        <v>134</v>
      </c>
      <c r="G4942" s="26">
        <v>43196</v>
      </c>
      <c r="H4942" s="14">
        <v>2018</v>
      </c>
      <c r="I4942" s="14" t="s">
        <v>360</v>
      </c>
      <c r="J4942" s="14" t="s">
        <v>1773</v>
      </c>
      <c r="K4942" s="14" t="s">
        <v>261</v>
      </c>
      <c r="L4942" s="14" t="s">
        <v>23009</v>
      </c>
      <c r="M4942" s="14">
        <f t="shared" si="616"/>
        <v>2018</v>
      </c>
      <c r="N4942" s="14">
        <f t="shared" si="617"/>
        <v>4</v>
      </c>
      <c r="O4942" s="14" t="str">
        <f>IFERROR(VLOOKUP(I4942,Lists!$F$2:$G$16,2,FALSE()),"Not Rated")</f>
        <v>Adults</v>
      </c>
      <c r="P4942" s="14">
        <f t="shared" si="618"/>
        <v>78</v>
      </c>
      <c r="Q4942" s="14" t="str">
        <f t="shared" si="619"/>
        <v>Argentina</v>
      </c>
      <c r="R4942" s="14" t="str">
        <f t="shared" si="620"/>
        <v>|Argentina|</v>
      </c>
      <c r="S4942" s="14" t="str">
        <f t="shared" si="621"/>
        <v>|Stand-Up Comedy|</v>
      </c>
      <c r="T4942" s="14" t="str">
        <f t="shared" si="622"/>
        <v>|Raúl Campos|Jan Suter|</v>
      </c>
      <c r="U4942" s="14" t="str">
        <f t="shared" si="623"/>
        <v>|Lucas Lauriente|</v>
      </c>
    </row>
    <row r="4943" spans="1:21">
      <c r="A4943" s="14" t="s">
        <v>23010</v>
      </c>
      <c r="B4943" s="14" t="s">
        <v>49</v>
      </c>
      <c r="C4943" s="14" t="s">
        <v>23011</v>
      </c>
      <c r="D4943" s="14" t="s">
        <v>117</v>
      </c>
      <c r="E4943" s="14" t="s">
        <v>23012</v>
      </c>
      <c r="F4943" s="14" t="s">
        <v>23013</v>
      </c>
      <c r="G4943" s="26">
        <v>43196</v>
      </c>
      <c r="H4943" s="14">
        <v>2018</v>
      </c>
      <c r="I4943" s="14" t="s">
        <v>360</v>
      </c>
      <c r="J4943" s="14" t="s">
        <v>105</v>
      </c>
      <c r="K4943" s="14" t="s">
        <v>21060</v>
      </c>
      <c r="L4943" s="14" t="s">
        <v>23014</v>
      </c>
      <c r="M4943" s="14">
        <f t="shared" si="616"/>
        <v>2018</v>
      </c>
      <c r="N4943" s="14">
        <f t="shared" si="617"/>
        <v>4</v>
      </c>
      <c r="O4943" s="14" t="str">
        <f>IFERROR(VLOOKUP(I4943,Lists!$F$2:$G$16,2,FALSE()),"Not Rated")</f>
        <v>Adults</v>
      </c>
      <c r="P4943" s="14">
        <f t="shared" si="618"/>
        <v>1</v>
      </c>
      <c r="Q4943" s="14" t="str">
        <f t="shared" si="619"/>
        <v>United Kingdom</v>
      </c>
      <c r="R4943" s="14" t="str">
        <f t="shared" si="620"/>
        <v>|United Kingdom|South Africa|Australia|United States|</v>
      </c>
      <c r="S4943" s="14" t="str">
        <f t="shared" si="621"/>
        <v>|British TV Shows|International TV Shows|Romantic TV Shows|</v>
      </c>
      <c r="T4943" s="14" t="str">
        <f t="shared" si="622"/>
        <v>|Unknown|</v>
      </c>
      <c r="U4943" s="14" t="str">
        <f t="shared" si="623"/>
        <v>|Louis Hunter|Bella Dayne|Frances O'Connor|David Threlfall|Chloe Pirrie|Tom Weston-Jones|Alfred Enoch|Jonas Armstrong|</v>
      </c>
    </row>
    <row r="4944" spans="1:21">
      <c r="A4944" s="14" t="s">
        <v>23015</v>
      </c>
      <c r="B4944" s="14" t="s">
        <v>49</v>
      </c>
      <c r="C4944" s="14" t="s">
        <v>23016</v>
      </c>
      <c r="D4944" s="14" t="s">
        <v>117</v>
      </c>
      <c r="E4944" s="14" t="s">
        <v>23017</v>
      </c>
      <c r="F4944" s="14" t="s">
        <v>120</v>
      </c>
      <c r="G4944" s="26">
        <v>43196</v>
      </c>
      <c r="H4944" s="14">
        <v>2017</v>
      </c>
      <c r="I4944" s="14" t="s">
        <v>362</v>
      </c>
      <c r="J4944" s="14" t="s">
        <v>107</v>
      </c>
      <c r="K4944" s="14" t="s">
        <v>256</v>
      </c>
      <c r="L4944" s="14" t="s">
        <v>23018</v>
      </c>
      <c r="M4944" s="14">
        <f t="shared" si="616"/>
        <v>2018</v>
      </c>
      <c r="N4944" s="14">
        <f t="shared" si="617"/>
        <v>4</v>
      </c>
      <c r="O4944" s="14" t="str">
        <f>IFERROR(VLOOKUP(I4944,Lists!$F$2:$G$16,2,FALSE()),"Not Rated")</f>
        <v>Older Kids</v>
      </c>
      <c r="P4944" s="14">
        <f t="shared" si="618"/>
        <v>3</v>
      </c>
      <c r="Q4944" s="14" t="str">
        <f t="shared" si="619"/>
        <v>France</v>
      </c>
      <c r="R4944" s="14" t="str">
        <f t="shared" si="620"/>
        <v>|France|</v>
      </c>
      <c r="S4944" s="14" t="str">
        <f t="shared" si="621"/>
        <v>|Kids' TV|</v>
      </c>
      <c r="T4944" s="14" t="str">
        <f t="shared" si="622"/>
        <v>|Unknown|</v>
      </c>
      <c r="U4944" s="14" t="str">
        <f t="shared" si="623"/>
        <v>|Fanny Bloc|Jules De Jongh|Patrick Béthune|Hugo Chandor|Thierry Mercier|Matthew Géczy|Benjamin Pascal|Arthur Bostrom|Geneviève Doang|Adeline Chetail|Jessica Bell|Thomas Guitard|Ross Grant|Gérard Surugue|Kier Stewart|Benoît Allemane|Bruno Magne|</v>
      </c>
    </row>
    <row r="4945" spans="1:21">
      <c r="A4945" s="14" t="s">
        <v>23019</v>
      </c>
      <c r="B4945" s="14" t="s">
        <v>48</v>
      </c>
      <c r="C4945" s="14" t="s">
        <v>23020</v>
      </c>
      <c r="D4945" s="14" t="s">
        <v>23021</v>
      </c>
      <c r="E4945" s="14" t="s">
        <v>23022</v>
      </c>
      <c r="F4945" s="14" t="s">
        <v>168</v>
      </c>
      <c r="G4945" s="26">
        <v>43195</v>
      </c>
      <c r="H4945" s="14">
        <v>2018</v>
      </c>
      <c r="I4945" s="14" t="s">
        <v>363</v>
      </c>
      <c r="J4945" s="14" t="s">
        <v>436</v>
      </c>
      <c r="K4945" s="14" t="s">
        <v>6328</v>
      </c>
      <c r="L4945" s="14" t="s">
        <v>23023</v>
      </c>
      <c r="M4945" s="14">
        <f t="shared" si="616"/>
        <v>2018</v>
      </c>
      <c r="N4945" s="14">
        <f t="shared" si="617"/>
        <v>4</v>
      </c>
      <c r="O4945" s="14" t="str">
        <f>IFERROR(VLOOKUP(I4945,Lists!$F$2:$G$16,2,FALSE()),"Not Rated")</f>
        <v>Adults</v>
      </c>
      <c r="P4945" s="14">
        <f t="shared" si="618"/>
        <v>91</v>
      </c>
      <c r="Q4945" s="14" t="str">
        <f t="shared" si="619"/>
        <v>Bulgaria</v>
      </c>
      <c r="R4945" s="14" t="str">
        <f t="shared" si="620"/>
        <v>|Bulgaria|</v>
      </c>
      <c r="S4945" s="14" t="str">
        <f t="shared" si="621"/>
        <v>|Horror Movies|Independent Movies|</v>
      </c>
      <c r="T4945" s="14" t="str">
        <f t="shared" si="622"/>
        <v>|Hèctor Hernández Vicens|</v>
      </c>
      <c r="U4945" s="14" t="str">
        <f t="shared" si="623"/>
        <v>|Johnathon Schaech|Sophie Skelton|Marcus Vanco|Jeff Gum|Lillian Blankenship|Ulyana Chan|Shari Watson|Atanas Srebrev|</v>
      </c>
    </row>
    <row r="4946" spans="1:21">
      <c r="A4946" s="14" t="s">
        <v>23024</v>
      </c>
      <c r="B4946" s="14" t="s">
        <v>48</v>
      </c>
      <c r="C4946" s="14" t="s">
        <v>23025</v>
      </c>
      <c r="D4946" s="14" t="s">
        <v>23026</v>
      </c>
      <c r="E4946" s="14" t="s">
        <v>12979</v>
      </c>
      <c r="F4946" s="14" t="s">
        <v>120</v>
      </c>
      <c r="G4946" s="26">
        <v>43193</v>
      </c>
      <c r="H4946" s="14">
        <v>2018</v>
      </c>
      <c r="I4946" s="14" t="s">
        <v>360</v>
      </c>
      <c r="J4946" s="14" t="s">
        <v>5539</v>
      </c>
      <c r="K4946" s="14" t="s">
        <v>261</v>
      </c>
      <c r="L4946" s="14" t="s">
        <v>23027</v>
      </c>
      <c r="M4946" s="14">
        <f t="shared" si="616"/>
        <v>2018</v>
      </c>
      <c r="N4946" s="14">
        <f t="shared" si="617"/>
        <v>4</v>
      </c>
      <c r="O4946" s="14" t="str">
        <f>IFERROR(VLOOKUP(I4946,Lists!$F$2:$G$16,2,FALSE()),"Not Rated")</f>
        <v>Adults</v>
      </c>
      <c r="P4946" s="14">
        <f t="shared" si="618"/>
        <v>75</v>
      </c>
      <c r="Q4946" s="14" t="str">
        <f t="shared" si="619"/>
        <v>France</v>
      </c>
      <c r="R4946" s="14" t="str">
        <f t="shared" si="620"/>
        <v>|France|</v>
      </c>
      <c r="S4946" s="14" t="str">
        <f t="shared" si="621"/>
        <v>|Stand-Up Comedy|</v>
      </c>
      <c r="T4946" s="14" t="str">
        <f t="shared" si="622"/>
        <v>|Kader Aoun|</v>
      </c>
      <c r="U4946" s="14" t="str">
        <f t="shared" si="623"/>
        <v>|Fary|</v>
      </c>
    </row>
    <row r="4947" spans="1:21">
      <c r="A4947" s="14" t="s">
        <v>23028</v>
      </c>
      <c r="B4947" s="14" t="s">
        <v>48</v>
      </c>
      <c r="C4947" s="14" t="s">
        <v>23029</v>
      </c>
      <c r="D4947" s="14" t="s">
        <v>23030</v>
      </c>
      <c r="E4947" s="14" t="s">
        <v>23031</v>
      </c>
      <c r="F4947" s="14" t="s">
        <v>116</v>
      </c>
      <c r="G4947" s="26">
        <v>43193</v>
      </c>
      <c r="H4947" s="14">
        <v>2017</v>
      </c>
      <c r="I4947" s="14" t="s">
        <v>360</v>
      </c>
      <c r="J4947" s="14" t="s">
        <v>611</v>
      </c>
      <c r="K4947" s="14" t="s">
        <v>605</v>
      </c>
      <c r="L4947" s="14" t="s">
        <v>23032</v>
      </c>
      <c r="M4947" s="14">
        <f t="shared" si="616"/>
        <v>2018</v>
      </c>
      <c r="N4947" s="14">
        <f t="shared" si="617"/>
        <v>4</v>
      </c>
      <c r="O4947" s="14" t="str">
        <f>IFERROR(VLOOKUP(I4947,Lists!$F$2:$G$16,2,FALSE()),"Not Rated")</f>
        <v>Adults</v>
      </c>
      <c r="P4947" s="14">
        <f t="shared" si="618"/>
        <v>105</v>
      </c>
      <c r="Q4947" s="14" t="str">
        <f t="shared" si="619"/>
        <v>India</v>
      </c>
      <c r="R4947" s="14" t="str">
        <f t="shared" si="620"/>
        <v>|India|</v>
      </c>
      <c r="S4947" s="14" t="str">
        <f t="shared" si="621"/>
        <v>|Dramas|International Movies|Thrillers|</v>
      </c>
      <c r="T4947" s="14" t="str">
        <f t="shared" si="622"/>
        <v>|Abhay Chopra|</v>
      </c>
      <c r="U4947" s="14" t="str">
        <f t="shared" si="623"/>
        <v>|Sidharth Malhotra|Sonakshi Sinha|Akshaye Khanna|</v>
      </c>
    </row>
    <row r="4948" spans="1:21">
      <c r="A4948" s="14" t="s">
        <v>23033</v>
      </c>
      <c r="B4948" s="14" t="s">
        <v>49</v>
      </c>
      <c r="C4948" s="14" t="s">
        <v>23034</v>
      </c>
      <c r="D4948" s="14" t="s">
        <v>117</v>
      </c>
      <c r="E4948" s="14" t="s">
        <v>23035</v>
      </c>
      <c r="F4948" s="14" t="s">
        <v>115</v>
      </c>
      <c r="G4948" s="26">
        <v>43192</v>
      </c>
      <c r="H4948" s="14">
        <v>1993</v>
      </c>
      <c r="I4948" s="14" t="s">
        <v>362</v>
      </c>
      <c r="J4948" s="14" t="s">
        <v>1829</v>
      </c>
      <c r="K4948" s="14" t="s">
        <v>2456</v>
      </c>
      <c r="L4948" s="14" t="s">
        <v>23036</v>
      </c>
      <c r="M4948" s="14">
        <f t="shared" si="616"/>
        <v>2018</v>
      </c>
      <c r="N4948" s="14">
        <f t="shared" si="617"/>
        <v>4</v>
      </c>
      <c r="O4948" s="14" t="str">
        <f>IFERROR(VLOOKUP(I4948,Lists!$F$2:$G$16,2,FALSE()),"Not Rated")</f>
        <v>Older Kids</v>
      </c>
      <c r="P4948" s="14">
        <f t="shared" si="618"/>
        <v>7</v>
      </c>
      <c r="Q4948" s="14" t="str">
        <f t="shared" si="619"/>
        <v>United States</v>
      </c>
      <c r="R4948" s="14" t="str">
        <f t="shared" si="620"/>
        <v>|United States|</v>
      </c>
      <c r="S4948" s="14" t="str">
        <f t="shared" si="621"/>
        <v>|TV Action &amp; Adventure|TV Sci-Fi &amp; Fantasy|</v>
      </c>
      <c r="T4948" s="14" t="str">
        <f t="shared" si="622"/>
        <v>|Unknown|</v>
      </c>
      <c r="U4948" s="14" t="str">
        <f t="shared" si="623"/>
        <v>|Patrick Stewart|Jonathan Frakes|LeVar Burton|Michael Dorn|Marina Sirtis|Brent Spiner|Gates McFadden|Majel Barrett|Wil Wheaton|</v>
      </c>
    </row>
    <row r="4949" spans="1:21">
      <c r="A4949" s="14" t="s">
        <v>23037</v>
      </c>
      <c r="B4949" s="14" t="s">
        <v>48</v>
      </c>
      <c r="C4949" s="14" t="s">
        <v>23038</v>
      </c>
      <c r="D4949" s="14" t="s">
        <v>23039</v>
      </c>
      <c r="E4949" s="14" t="s">
        <v>23040</v>
      </c>
      <c r="F4949" s="14" t="s">
        <v>23041</v>
      </c>
      <c r="G4949" s="26">
        <v>43191</v>
      </c>
      <c r="H4949" s="14">
        <v>2017</v>
      </c>
      <c r="I4949" s="14" t="s">
        <v>361</v>
      </c>
      <c r="J4949" s="14" t="s">
        <v>624</v>
      </c>
      <c r="K4949" s="14" t="s">
        <v>605</v>
      </c>
      <c r="L4949" s="14" t="s">
        <v>23042</v>
      </c>
      <c r="M4949" s="14">
        <f t="shared" si="616"/>
        <v>2018</v>
      </c>
      <c r="N4949" s="14">
        <f t="shared" si="617"/>
        <v>4</v>
      </c>
      <c r="O4949" s="14" t="str">
        <f>IFERROR(VLOOKUP(I4949,Lists!$F$2:$G$16,2,FALSE()),"Not Rated")</f>
        <v>Teens</v>
      </c>
      <c r="P4949" s="14">
        <f t="shared" si="618"/>
        <v>96</v>
      </c>
      <c r="Q4949" s="14" t="str">
        <f t="shared" si="619"/>
        <v>Argentina</v>
      </c>
      <c r="R4949" s="14" t="str">
        <f t="shared" si="620"/>
        <v>|Argentina|Brazil|France|Poland|Germany|Denmark|</v>
      </c>
      <c r="S4949" s="14" t="str">
        <f t="shared" si="621"/>
        <v>|Dramas|International Movies|Thrillers|</v>
      </c>
      <c r="T4949" s="14" t="str">
        <f t="shared" si="622"/>
        <v>|Diego Lerman|</v>
      </c>
      <c r="U4949" s="14" t="str">
        <f t="shared" si="623"/>
        <v>|Bárbara Lennie|Daniel Aráoz|Claudio Tolcachir|Paula Cohen|Yanina Ávila|</v>
      </c>
    </row>
    <row r="4950" spans="1:21">
      <c r="A4950" s="14" t="s">
        <v>23043</v>
      </c>
      <c r="B4950" s="14" t="s">
        <v>48</v>
      </c>
      <c r="C4950" s="14" t="s">
        <v>23044</v>
      </c>
      <c r="D4950" s="14" t="s">
        <v>22816</v>
      </c>
      <c r="E4950" s="14" t="s">
        <v>23045</v>
      </c>
      <c r="F4950" s="14" t="s">
        <v>116</v>
      </c>
      <c r="G4950" s="26">
        <v>43191</v>
      </c>
      <c r="H4950" s="14">
        <v>2009</v>
      </c>
      <c r="I4950" s="14" t="s">
        <v>362</v>
      </c>
      <c r="J4950" s="14" t="s">
        <v>2394</v>
      </c>
      <c r="K4950" s="14" t="s">
        <v>475</v>
      </c>
      <c r="L4950" s="14" t="s">
        <v>23046</v>
      </c>
      <c r="M4950" s="14">
        <f t="shared" si="616"/>
        <v>2018</v>
      </c>
      <c r="N4950" s="14">
        <f t="shared" si="617"/>
        <v>4</v>
      </c>
      <c r="O4950" s="14" t="str">
        <f>IFERROR(VLOOKUP(I4950,Lists!$F$2:$G$16,2,FALSE()),"Not Rated")</f>
        <v>Older Kids</v>
      </c>
      <c r="P4950" s="14">
        <f t="shared" si="618"/>
        <v>132</v>
      </c>
      <c r="Q4950" s="14" t="str">
        <f t="shared" si="619"/>
        <v>India</v>
      </c>
      <c r="R4950" s="14" t="str">
        <f t="shared" si="620"/>
        <v>|India|</v>
      </c>
      <c r="S4950" s="14" t="str">
        <f t="shared" si="621"/>
        <v>|Dramas|International Movies|</v>
      </c>
      <c r="T4950" s="14" t="str">
        <f t="shared" si="622"/>
        <v>|Priyadarshan|</v>
      </c>
      <c r="U4950" s="14" t="str">
        <f t="shared" si="623"/>
        <v>|Irrfan Khan|Shah Rukh Khan|Lara Dutta|Rajpal Yadav|Om Puri|Asrani|Manoj Joshi|</v>
      </c>
    </row>
    <row r="4951" spans="1:21">
      <c r="A4951" s="14" t="s">
        <v>23047</v>
      </c>
      <c r="B4951" s="14" t="s">
        <v>49</v>
      </c>
      <c r="C4951" s="14" t="s">
        <v>23048</v>
      </c>
      <c r="D4951" s="14" t="s">
        <v>117</v>
      </c>
      <c r="E4951" s="14" t="s">
        <v>23049</v>
      </c>
      <c r="F4951" s="14" t="s">
        <v>145</v>
      </c>
      <c r="G4951" s="26">
        <v>43191</v>
      </c>
      <c r="H4951" s="14">
        <v>2017</v>
      </c>
      <c r="I4951" s="14" t="s">
        <v>360</v>
      </c>
      <c r="J4951" s="14" t="s">
        <v>105</v>
      </c>
      <c r="K4951" s="14" t="s">
        <v>2384</v>
      </c>
      <c r="L4951" s="14" t="s">
        <v>23050</v>
      </c>
      <c r="M4951" s="14">
        <f t="shared" si="616"/>
        <v>2018</v>
      </c>
      <c r="N4951" s="14">
        <f t="shared" si="617"/>
        <v>4</v>
      </c>
      <c r="O4951" s="14" t="str">
        <f>IFERROR(VLOOKUP(I4951,Lists!$F$2:$G$16,2,FALSE()),"Not Rated")</f>
        <v>Adults</v>
      </c>
      <c r="P4951" s="14">
        <f t="shared" si="618"/>
        <v>1</v>
      </c>
      <c r="Q4951" s="14" t="str">
        <f t="shared" si="619"/>
        <v>Sweden</v>
      </c>
      <c r="R4951" s="14" t="str">
        <f t="shared" si="620"/>
        <v>|Sweden|</v>
      </c>
      <c r="S4951" s="14" t="str">
        <f t="shared" si="621"/>
        <v>|Crime TV Shows|International TV Shows|TV Comedies|</v>
      </c>
      <c r="T4951" s="14" t="str">
        <f t="shared" si="622"/>
        <v>|Unknown|</v>
      </c>
      <c r="U4951" s="14" t="str">
        <f t="shared" si="623"/>
        <v>|Lisa Henni|Adam Godley|Tomas von Brömssen|Lia Boysen|Christoffer Nordenrot|Stina Rautelin|Erik Madsen|Magnus Krepper|Meliz Karlge|Linda Nilarve|Björn Granath|Richenda Carey|Dag Malmberg|</v>
      </c>
    </row>
    <row r="4952" spans="1:21">
      <c r="A4952" s="14" t="s">
        <v>23051</v>
      </c>
      <c r="B4952" s="14" t="s">
        <v>48</v>
      </c>
      <c r="C4952" s="14" t="s">
        <v>23052</v>
      </c>
      <c r="D4952" s="14" t="s">
        <v>309</v>
      </c>
      <c r="E4952" s="14" t="s">
        <v>22781</v>
      </c>
      <c r="F4952" s="14" t="s">
        <v>115</v>
      </c>
      <c r="G4952" s="26">
        <v>43191</v>
      </c>
      <c r="H4952" s="14">
        <v>2012</v>
      </c>
      <c r="I4952" s="14" t="s">
        <v>360</v>
      </c>
      <c r="J4952" s="14" t="s">
        <v>4137</v>
      </c>
      <c r="K4952" s="14" t="s">
        <v>261</v>
      </c>
      <c r="L4952" s="14" t="s">
        <v>23053</v>
      </c>
      <c r="M4952" s="14">
        <f t="shared" si="616"/>
        <v>2018</v>
      </c>
      <c r="N4952" s="14">
        <f t="shared" si="617"/>
        <v>4</v>
      </c>
      <c r="O4952" s="14" t="str">
        <f>IFERROR(VLOOKUP(I4952,Lists!$F$2:$G$16,2,FALSE()),"Not Rated")</f>
        <v>Adults</v>
      </c>
      <c r="P4952" s="14">
        <f t="shared" si="618"/>
        <v>60</v>
      </c>
      <c r="Q4952" s="14" t="str">
        <f t="shared" si="619"/>
        <v>United States</v>
      </c>
      <c r="R4952" s="14" t="str">
        <f t="shared" si="620"/>
        <v>|United States|</v>
      </c>
      <c r="S4952" s="14" t="str">
        <f t="shared" si="621"/>
        <v>|Stand-Up Comedy|</v>
      </c>
      <c r="T4952" s="14" t="str">
        <f t="shared" si="622"/>
        <v>|Ryan Polito|</v>
      </c>
      <c r="U4952" s="14" t="str">
        <f t="shared" si="623"/>
        <v>|John Mulaney|</v>
      </c>
    </row>
    <row r="4953" spans="1:21">
      <c r="A4953" s="14" t="s">
        <v>23054</v>
      </c>
      <c r="B4953" s="14" t="s">
        <v>49</v>
      </c>
      <c r="C4953" s="14" t="s">
        <v>23055</v>
      </c>
      <c r="D4953" s="14" t="s">
        <v>117</v>
      </c>
      <c r="E4953" s="14" t="s">
        <v>23056</v>
      </c>
      <c r="F4953" s="14" t="s">
        <v>118</v>
      </c>
      <c r="G4953" s="26">
        <v>43191</v>
      </c>
      <c r="H4953" s="14">
        <v>2017</v>
      </c>
      <c r="I4953" s="14" t="s">
        <v>360</v>
      </c>
      <c r="J4953" s="14" t="s">
        <v>105</v>
      </c>
      <c r="K4953" s="14" t="s">
        <v>589</v>
      </c>
      <c r="L4953" s="14" t="s">
        <v>23057</v>
      </c>
      <c r="M4953" s="14">
        <f t="shared" si="616"/>
        <v>2018</v>
      </c>
      <c r="N4953" s="14">
        <f t="shared" si="617"/>
        <v>4</v>
      </c>
      <c r="O4953" s="14" t="str">
        <f>IFERROR(VLOOKUP(I4953,Lists!$F$2:$G$16,2,FALSE()),"Not Rated")</f>
        <v>Adults</v>
      </c>
      <c r="P4953" s="14">
        <f t="shared" si="618"/>
        <v>1</v>
      </c>
      <c r="Q4953" s="14" t="str">
        <f t="shared" si="619"/>
        <v>United Kingdom</v>
      </c>
      <c r="R4953" s="14" t="str">
        <f t="shared" si="620"/>
        <v>|United Kingdom|</v>
      </c>
      <c r="S4953" s="14" t="str">
        <f t="shared" si="621"/>
        <v>|British TV Shows|International TV Shows|TV Comedies|</v>
      </c>
      <c r="T4953" s="14" t="str">
        <f t="shared" si="622"/>
        <v>|Unknown|</v>
      </c>
      <c r="U4953" s="14" t="str">
        <f t="shared" si="623"/>
        <v>|Jim Howick|Samuel Anderson|Jonny Sweet|Nick Helm|Mary McCormack|Aimee-Ffion Edwards|Lolly Adefope|</v>
      </c>
    </row>
    <row r="4954" spans="1:21">
      <c r="A4954" s="14" t="s">
        <v>23058</v>
      </c>
      <c r="B4954" s="14" t="s">
        <v>48</v>
      </c>
      <c r="C4954" s="14" t="s">
        <v>23059</v>
      </c>
      <c r="D4954" s="14" t="s">
        <v>23060</v>
      </c>
      <c r="E4954" s="14" t="s">
        <v>23061</v>
      </c>
      <c r="F4954" s="14" t="s">
        <v>116</v>
      </c>
      <c r="G4954" s="26">
        <v>43191</v>
      </c>
      <c r="H4954" s="14">
        <v>2004</v>
      </c>
      <c r="I4954" s="14" t="s">
        <v>361</v>
      </c>
      <c r="J4954" s="14" t="s">
        <v>8326</v>
      </c>
      <c r="K4954" s="14" t="s">
        <v>861</v>
      </c>
      <c r="L4954" s="14" t="s">
        <v>23062</v>
      </c>
      <c r="M4954" s="14">
        <f t="shared" si="616"/>
        <v>2018</v>
      </c>
      <c r="N4954" s="14">
        <f t="shared" si="617"/>
        <v>4</v>
      </c>
      <c r="O4954" s="14" t="str">
        <f>IFERROR(VLOOKUP(I4954,Lists!$F$2:$G$16,2,FALSE()),"Not Rated")</f>
        <v>Teens</v>
      </c>
      <c r="P4954" s="14">
        <f t="shared" si="618"/>
        <v>171</v>
      </c>
      <c r="Q4954" s="14" t="str">
        <f t="shared" si="619"/>
        <v>India</v>
      </c>
      <c r="R4954" s="14" t="str">
        <f t="shared" si="620"/>
        <v>|India|</v>
      </c>
      <c r="S4954" s="14" t="str">
        <f t="shared" si="621"/>
        <v>|Action &amp; Adventure|Comedies|Dramas|</v>
      </c>
      <c r="T4954" s="14" t="str">
        <f t="shared" si="622"/>
        <v>|Farah Khan|</v>
      </c>
      <c r="U4954" s="14" t="str">
        <f t="shared" si="623"/>
        <v>|Shah Rukh Khan|Sunil Shetty|Sushmita Sen|Zayed Khan|Amrita Rao|Kiron Kher|Boman Irani|Bindu|Naseeruddin Shah|Kabir Bedi|</v>
      </c>
    </row>
    <row r="4955" spans="1:21">
      <c r="A4955" s="14" t="s">
        <v>23063</v>
      </c>
      <c r="B4955" s="14" t="s">
        <v>48</v>
      </c>
      <c r="C4955" s="14" t="s">
        <v>23064</v>
      </c>
      <c r="D4955" s="14" t="s">
        <v>23065</v>
      </c>
      <c r="E4955" s="14" t="s">
        <v>23066</v>
      </c>
      <c r="F4955" s="14" t="s">
        <v>116</v>
      </c>
      <c r="G4955" s="26">
        <v>43191</v>
      </c>
      <c r="H4955" s="14">
        <v>2016</v>
      </c>
      <c r="I4955" s="14" t="s">
        <v>361</v>
      </c>
      <c r="J4955" s="14" t="s">
        <v>646</v>
      </c>
      <c r="K4955" s="14" t="s">
        <v>605</v>
      </c>
      <c r="L4955" s="14" t="s">
        <v>23067</v>
      </c>
      <c r="M4955" s="14">
        <f t="shared" si="616"/>
        <v>2018</v>
      </c>
      <c r="N4955" s="14">
        <f t="shared" si="617"/>
        <v>4</v>
      </c>
      <c r="O4955" s="14" t="str">
        <f>IFERROR(VLOOKUP(I4955,Lists!$F$2:$G$16,2,FALSE()),"Not Rated")</f>
        <v>Teens</v>
      </c>
      <c r="P4955" s="14">
        <f t="shared" si="618"/>
        <v>116</v>
      </c>
      <c r="Q4955" s="14" t="str">
        <f t="shared" si="619"/>
        <v>India</v>
      </c>
      <c r="R4955" s="14" t="str">
        <f t="shared" si="620"/>
        <v>|India|</v>
      </c>
      <c r="S4955" s="14" t="str">
        <f t="shared" si="621"/>
        <v>|Dramas|International Movies|Thrillers|</v>
      </c>
      <c r="T4955" s="14" t="str">
        <f t="shared" si="622"/>
        <v>|Ananda Krishnan|</v>
      </c>
      <c r="U4955" s="14" t="str">
        <f t="shared" si="623"/>
        <v>|Yogi Babu|Bobby Simha|Shirish|</v>
      </c>
    </row>
    <row r="4956" spans="1:21">
      <c r="A4956" s="14" t="s">
        <v>23068</v>
      </c>
      <c r="B4956" s="14" t="s">
        <v>48</v>
      </c>
      <c r="C4956" s="14" t="s">
        <v>23069</v>
      </c>
      <c r="D4956" s="14" t="s">
        <v>23060</v>
      </c>
      <c r="E4956" s="14" t="s">
        <v>23070</v>
      </c>
      <c r="F4956" s="14" t="s">
        <v>116</v>
      </c>
      <c r="G4956" s="26">
        <v>43191</v>
      </c>
      <c r="H4956" s="14">
        <v>2007</v>
      </c>
      <c r="I4956" s="14" t="s">
        <v>361</v>
      </c>
      <c r="J4956" s="14" t="s">
        <v>15076</v>
      </c>
      <c r="K4956" s="14" t="s">
        <v>834</v>
      </c>
      <c r="L4956" s="14" t="s">
        <v>23071</v>
      </c>
      <c r="M4956" s="14">
        <f t="shared" si="616"/>
        <v>2018</v>
      </c>
      <c r="N4956" s="14">
        <f t="shared" si="617"/>
        <v>4</v>
      </c>
      <c r="O4956" s="14" t="str">
        <f>IFERROR(VLOOKUP(I4956,Lists!$F$2:$G$16,2,FALSE()),"Not Rated")</f>
        <v>Teens</v>
      </c>
      <c r="P4956" s="14">
        <f t="shared" si="618"/>
        <v>169</v>
      </c>
      <c r="Q4956" s="14" t="str">
        <f t="shared" si="619"/>
        <v>India</v>
      </c>
      <c r="R4956" s="14" t="str">
        <f t="shared" si="620"/>
        <v>|India|</v>
      </c>
      <c r="S4956" s="14" t="str">
        <f t="shared" si="621"/>
        <v>|Comedies|Dramas|International Movies|</v>
      </c>
      <c r="T4956" s="14" t="str">
        <f t="shared" si="622"/>
        <v>|Farah Khan|</v>
      </c>
      <c r="U4956" s="14" t="str">
        <f t="shared" si="623"/>
        <v>|Shah Rukh Khan|Deepika Padukone|Shreyas Talpade|Arjun Rampal|Kirron Kher|Javed Sheikh|</v>
      </c>
    </row>
    <row r="4957" spans="1:21">
      <c r="A4957" s="14" t="s">
        <v>23072</v>
      </c>
      <c r="B4957" s="14" t="s">
        <v>48</v>
      </c>
      <c r="C4957" s="14" t="s">
        <v>23073</v>
      </c>
      <c r="D4957" s="14" t="s">
        <v>23074</v>
      </c>
      <c r="E4957" s="14" t="s">
        <v>23075</v>
      </c>
      <c r="F4957" s="14" t="s">
        <v>116</v>
      </c>
      <c r="G4957" s="26">
        <v>43191</v>
      </c>
      <c r="H4957" s="14">
        <v>2005</v>
      </c>
      <c r="I4957" s="14" t="s">
        <v>362</v>
      </c>
      <c r="J4957" s="14" t="s">
        <v>6477</v>
      </c>
      <c r="K4957" s="14" t="s">
        <v>910</v>
      </c>
      <c r="L4957" s="14" t="s">
        <v>23076</v>
      </c>
      <c r="M4957" s="14">
        <f t="shared" si="616"/>
        <v>2018</v>
      </c>
      <c r="N4957" s="14">
        <f t="shared" si="617"/>
        <v>4</v>
      </c>
      <c r="O4957" s="14" t="str">
        <f>IFERROR(VLOOKUP(I4957,Lists!$F$2:$G$16,2,FALSE()),"Not Rated")</f>
        <v>Older Kids</v>
      </c>
      <c r="P4957" s="14">
        <f t="shared" si="618"/>
        <v>134</v>
      </c>
      <c r="Q4957" s="14" t="str">
        <f t="shared" si="619"/>
        <v>India</v>
      </c>
      <c r="R4957" s="14" t="str">
        <f t="shared" si="620"/>
        <v>|India|</v>
      </c>
      <c r="S4957" s="14" t="str">
        <f t="shared" si="621"/>
        <v>|Dramas|International Movies|Romantic Movies|</v>
      </c>
      <c r="T4957" s="14" t="str">
        <f t="shared" si="622"/>
        <v>|Amol Palekar|</v>
      </c>
      <c r="U4957" s="14" t="str">
        <f t="shared" si="623"/>
        <v>|Shah Rukh Khan|Rani Mukerji|Anupam Kher|Dilip Prabhavalkar|Amitabh Bachchan|Juhi Chawla|Nina Kulkarni|Rajpal Yadav|</v>
      </c>
    </row>
    <row r="4958" spans="1:21">
      <c r="A4958" s="14" t="s">
        <v>23077</v>
      </c>
      <c r="B4958" s="14" t="s">
        <v>48</v>
      </c>
      <c r="C4958" s="14" t="s">
        <v>23078</v>
      </c>
      <c r="D4958" s="14" t="s">
        <v>21418</v>
      </c>
      <c r="E4958" s="14" t="s">
        <v>23079</v>
      </c>
      <c r="F4958" s="14" t="s">
        <v>116</v>
      </c>
      <c r="G4958" s="26">
        <v>43191</v>
      </c>
      <c r="H4958" s="14">
        <v>2000</v>
      </c>
      <c r="I4958" s="14" t="s">
        <v>361</v>
      </c>
      <c r="J4958" s="14" t="s">
        <v>3801</v>
      </c>
      <c r="K4958" s="14" t="s">
        <v>834</v>
      </c>
      <c r="L4958" s="14" t="s">
        <v>23080</v>
      </c>
      <c r="M4958" s="14">
        <f t="shared" si="616"/>
        <v>2018</v>
      </c>
      <c r="N4958" s="14">
        <f t="shared" si="617"/>
        <v>4</v>
      </c>
      <c r="O4958" s="14" t="str">
        <f>IFERROR(VLOOKUP(I4958,Lists!$F$2:$G$16,2,FALSE()),"Not Rated")</f>
        <v>Teens</v>
      </c>
      <c r="P4958" s="14">
        <f t="shared" si="618"/>
        <v>159</v>
      </c>
      <c r="Q4958" s="14" t="str">
        <f t="shared" si="619"/>
        <v>India</v>
      </c>
      <c r="R4958" s="14" t="str">
        <f t="shared" si="620"/>
        <v>|India|</v>
      </c>
      <c r="S4958" s="14" t="str">
        <f t="shared" si="621"/>
        <v>|Comedies|Dramas|International Movies|</v>
      </c>
      <c r="T4958" s="14" t="str">
        <f t="shared" si="622"/>
        <v>|Aziz Mirza|</v>
      </c>
      <c r="U4958" s="14" t="str">
        <f t="shared" si="623"/>
        <v>|Shah Rukh Khan|Juhi Chawla|Paresh Rawal|Satish Shah|Dilip Tahil|Govind Namdeo|Smita Jaykar|Shakti Kapoor|Johnny Lever|</v>
      </c>
    </row>
    <row r="4959" spans="1:21">
      <c r="A4959" s="14" t="s">
        <v>23081</v>
      </c>
      <c r="B4959" s="14" t="s">
        <v>49</v>
      </c>
      <c r="C4959" s="14" t="s">
        <v>23082</v>
      </c>
      <c r="D4959" s="14" t="s">
        <v>117</v>
      </c>
      <c r="E4959" s="14" t="s">
        <v>23083</v>
      </c>
      <c r="F4959" s="14" t="s">
        <v>118</v>
      </c>
      <c r="G4959" s="26">
        <v>43190</v>
      </c>
      <c r="H4959" s="14">
        <v>2017</v>
      </c>
      <c r="I4959" s="14" t="s">
        <v>360</v>
      </c>
      <c r="J4959" s="14" t="s">
        <v>106</v>
      </c>
      <c r="K4959" s="14" t="s">
        <v>21060</v>
      </c>
      <c r="L4959" s="14" t="s">
        <v>23084</v>
      </c>
      <c r="M4959" s="14">
        <f t="shared" si="616"/>
        <v>2018</v>
      </c>
      <c r="N4959" s="14">
        <f t="shared" si="617"/>
        <v>3</v>
      </c>
      <c r="O4959" s="14" t="str">
        <f>IFERROR(VLOOKUP(I4959,Lists!$F$2:$G$16,2,FALSE()),"Not Rated")</f>
        <v>Adults</v>
      </c>
      <c r="P4959" s="14">
        <f t="shared" si="618"/>
        <v>2</v>
      </c>
      <c r="Q4959" s="14" t="str">
        <f t="shared" si="619"/>
        <v>United Kingdom</v>
      </c>
      <c r="R4959" s="14" t="str">
        <f t="shared" si="620"/>
        <v>|United Kingdom|</v>
      </c>
      <c r="S4959" s="14" t="str">
        <f t="shared" si="621"/>
        <v>|British TV Shows|International TV Shows|Romantic TV Shows|</v>
      </c>
      <c r="T4959" s="14" t="str">
        <f t="shared" si="622"/>
        <v>|Unknown|</v>
      </c>
      <c r="U4959" s="14" t="str">
        <f t="shared" si="623"/>
        <v>|Suranne Jones|Bertie Carvel|Clare-Hope Ashitey|Cheryl Campbell|Jodie Comer|Victoria Hamilton|Martha Howe-Douglas|Adam James|Thusitha Jayasundera|Sara Stewart|Neil Stuke|Tom Taylor|Robert Pugh|Shazia Nicholls|Cian Barry|Megan Roberts|Charlie Cunniffe|Navin Chowdhry|</v>
      </c>
    </row>
    <row r="4960" spans="1:21">
      <c r="A4960" s="14" t="s">
        <v>23085</v>
      </c>
      <c r="B4960" s="14" t="s">
        <v>48</v>
      </c>
      <c r="C4960" s="14" t="s">
        <v>23086</v>
      </c>
      <c r="D4960" s="14" t="s">
        <v>23087</v>
      </c>
      <c r="E4960" s="14" t="s">
        <v>23088</v>
      </c>
      <c r="F4960" s="14" t="s">
        <v>118</v>
      </c>
      <c r="G4960" s="26">
        <v>43190</v>
      </c>
      <c r="H4960" s="14">
        <v>2017</v>
      </c>
      <c r="I4960" s="14" t="s">
        <v>363</v>
      </c>
      <c r="J4960" s="14" t="s">
        <v>872</v>
      </c>
      <c r="K4960" s="14" t="s">
        <v>1122</v>
      </c>
      <c r="L4960" s="14" t="s">
        <v>23089</v>
      </c>
      <c r="M4960" s="14">
        <f t="shared" si="616"/>
        <v>2018</v>
      </c>
      <c r="N4960" s="14">
        <f t="shared" si="617"/>
        <v>3</v>
      </c>
      <c r="O4960" s="14" t="str">
        <f>IFERROR(VLOOKUP(I4960,Lists!$F$2:$G$16,2,FALSE()),"Not Rated")</f>
        <v>Adults</v>
      </c>
      <c r="P4960" s="14">
        <f t="shared" si="618"/>
        <v>87</v>
      </c>
      <c r="Q4960" s="14" t="str">
        <f t="shared" si="619"/>
        <v>United Kingdom</v>
      </c>
      <c r="R4960" s="14" t="str">
        <f t="shared" si="620"/>
        <v>|United Kingdom|</v>
      </c>
      <c r="S4960" s="14" t="str">
        <f t="shared" si="621"/>
        <v>|Action &amp; Adventure|Sci-Fi &amp; Fantasy|</v>
      </c>
      <c r="T4960" s="14" t="str">
        <f t="shared" si="622"/>
        <v>|Joe Miale|</v>
      </c>
      <c r="U4960" s="14" t="str">
        <f t="shared" si="623"/>
        <v>|Lee Pace|Bérénice Marlohe|Jason Flemyng|Sibulele Gcilitshana|Wandile Molebatsi|Sekoati Sk Tsubane|Leroy Gopal|Welile Nzunza|Patrick Bakoba|Tom Fairfoot|</v>
      </c>
    </row>
    <row r="4961" spans="1:21">
      <c r="A4961" s="14" t="s">
        <v>23090</v>
      </c>
      <c r="B4961" s="14" t="s">
        <v>48</v>
      </c>
      <c r="C4961" s="14" t="s">
        <v>23091</v>
      </c>
      <c r="D4961" s="14" t="s">
        <v>23092</v>
      </c>
      <c r="E4961" s="14" t="s">
        <v>23093</v>
      </c>
      <c r="F4961" s="14" t="s">
        <v>115</v>
      </c>
      <c r="G4961" s="26">
        <v>43189</v>
      </c>
      <c r="H4961" s="14">
        <v>2018</v>
      </c>
      <c r="I4961" s="14" t="s">
        <v>360</v>
      </c>
      <c r="J4961" s="14" t="s">
        <v>560</v>
      </c>
      <c r="K4961" s="14" t="s">
        <v>7833</v>
      </c>
      <c r="L4961" s="14" t="s">
        <v>23094</v>
      </c>
      <c r="M4961" s="14">
        <f t="shared" si="616"/>
        <v>2018</v>
      </c>
      <c r="N4961" s="14">
        <f t="shared" si="617"/>
        <v>3</v>
      </c>
      <c r="O4961" s="14" t="str">
        <f>IFERROR(VLOOKUP(I4961,Lists!$F$2:$G$16,2,FALSE()),"Not Rated")</f>
        <v>Adults</v>
      </c>
      <c r="P4961" s="14">
        <f t="shared" si="618"/>
        <v>103</v>
      </c>
      <c r="Q4961" s="14" t="str">
        <f t="shared" si="619"/>
        <v>United States</v>
      </c>
      <c r="R4961" s="14" t="str">
        <f t="shared" si="620"/>
        <v>|United States|</v>
      </c>
      <c r="S4961" s="14" t="str">
        <f t="shared" si="621"/>
        <v>|Dramas|Independent Movies|Sports Movies|</v>
      </c>
      <c r="T4961" s="14" t="str">
        <f t="shared" si="622"/>
        <v>|Olivia Newman|</v>
      </c>
      <c r="U4961" s="14" t="str">
        <f t="shared" si="623"/>
        <v>|Elvire Emanuelle|Yahya Abdul-Mateen II|Colman Domingo|Jharrel Jerome|Kim Ramirez|Jared Kemp|Allen Maldonado|</v>
      </c>
    </row>
    <row r="4962" spans="1:21">
      <c r="A4962" s="14" t="s">
        <v>23095</v>
      </c>
      <c r="B4962" s="14" t="s">
        <v>48</v>
      </c>
      <c r="C4962" s="14" t="s">
        <v>23096</v>
      </c>
      <c r="D4962" s="14" t="s">
        <v>23097</v>
      </c>
      <c r="E4962" s="14" t="s">
        <v>23098</v>
      </c>
      <c r="F4962" s="14" t="s">
        <v>115</v>
      </c>
      <c r="G4962" s="26">
        <v>43189</v>
      </c>
      <c r="H4962" s="14">
        <v>2018</v>
      </c>
      <c r="I4962" s="14" t="s">
        <v>360</v>
      </c>
      <c r="J4962" s="14" t="s">
        <v>1773</v>
      </c>
      <c r="K4962" s="14" t="s">
        <v>1014</v>
      </c>
      <c r="L4962" s="14" t="s">
        <v>23099</v>
      </c>
      <c r="M4962" s="14">
        <f t="shared" si="616"/>
        <v>2018</v>
      </c>
      <c r="N4962" s="14">
        <f t="shared" si="617"/>
        <v>3</v>
      </c>
      <c r="O4962" s="14" t="str">
        <f>IFERROR(VLOOKUP(I4962,Lists!$F$2:$G$16,2,FALSE()),"Not Rated")</f>
        <v>Adults</v>
      </c>
      <c r="P4962" s="14">
        <f t="shared" si="618"/>
        <v>78</v>
      </c>
      <c r="Q4962" s="14" t="str">
        <f t="shared" si="619"/>
        <v>United States</v>
      </c>
      <c r="R4962" s="14" t="str">
        <f t="shared" si="620"/>
        <v>|United States|</v>
      </c>
      <c r="S4962" s="14" t="str">
        <f t="shared" si="621"/>
        <v>|Comedies|Romantic Movies|</v>
      </c>
      <c r="T4962" s="14" t="str">
        <f t="shared" si="622"/>
        <v>|Jared Stern|</v>
      </c>
      <c r="U4962" s="14" t="str">
        <f t="shared" si="623"/>
        <v>|Noël Wells|Ben Schwartz|Joe Pantoliano|Annie Potts|Rahul Kohli|Kristin Bauer van Straten|David Walton|Leonardo Nam|Kate Berlant|</v>
      </c>
    </row>
    <row r="4963" spans="1:21">
      <c r="A4963" s="14" t="s">
        <v>23100</v>
      </c>
      <c r="B4963" s="14" t="s">
        <v>49</v>
      </c>
      <c r="C4963" s="14" t="s">
        <v>23101</v>
      </c>
      <c r="D4963" s="14" t="s">
        <v>117</v>
      </c>
      <c r="E4963" s="14" t="s">
        <v>23102</v>
      </c>
      <c r="F4963" s="14" t="s">
        <v>115</v>
      </c>
      <c r="G4963" s="26">
        <v>43189</v>
      </c>
      <c r="H4963" s="14">
        <v>2018</v>
      </c>
      <c r="I4963" s="14" t="s">
        <v>360</v>
      </c>
      <c r="J4963" s="14" t="s">
        <v>105</v>
      </c>
      <c r="K4963" s="14" t="s">
        <v>257</v>
      </c>
      <c r="L4963" s="14" t="s">
        <v>23103</v>
      </c>
      <c r="M4963" s="14">
        <f t="shared" si="616"/>
        <v>2018</v>
      </c>
      <c r="N4963" s="14">
        <f t="shared" si="617"/>
        <v>3</v>
      </c>
      <c r="O4963" s="14" t="str">
        <f>IFERROR(VLOOKUP(I4963,Lists!$F$2:$G$16,2,FALSE()),"Not Rated")</f>
        <v>Adults</v>
      </c>
      <c r="P4963" s="14">
        <f t="shared" si="618"/>
        <v>1</v>
      </c>
      <c r="Q4963" s="14" t="str">
        <f t="shared" si="619"/>
        <v>United States</v>
      </c>
      <c r="R4963" s="14" t="str">
        <f t="shared" si="620"/>
        <v>|United States|</v>
      </c>
      <c r="S4963" s="14" t="str">
        <f t="shared" si="621"/>
        <v>|Docuseries|</v>
      </c>
      <c r="T4963" s="14" t="str">
        <f t="shared" si="622"/>
        <v>|Unknown|</v>
      </c>
      <c r="U4963" s="14" t="str">
        <f t="shared" si="623"/>
        <v>|Logic|Nas|Dave West|T.I.|G-Eazy|2 Chainz|Rapsody|Just Blaze|A Boogie Wit tha Hoodie|</v>
      </c>
    </row>
    <row r="4964" spans="1:21">
      <c r="A4964" s="14" t="s">
        <v>23104</v>
      </c>
      <c r="B4964" s="14" t="s">
        <v>48</v>
      </c>
      <c r="C4964" s="14" t="s">
        <v>23105</v>
      </c>
      <c r="D4964" s="14" t="s">
        <v>22171</v>
      </c>
      <c r="E4964" s="14" t="s">
        <v>23106</v>
      </c>
      <c r="F4964" s="14" t="s">
        <v>125</v>
      </c>
      <c r="G4964" s="26">
        <v>43189</v>
      </c>
      <c r="H4964" s="14">
        <v>2018</v>
      </c>
      <c r="I4964" s="14" t="s">
        <v>360</v>
      </c>
      <c r="J4964" s="14" t="s">
        <v>2524</v>
      </c>
      <c r="K4964" s="14" t="s">
        <v>261</v>
      </c>
      <c r="L4964" s="14" t="s">
        <v>23107</v>
      </c>
      <c r="M4964" s="14">
        <f t="shared" si="616"/>
        <v>2018</v>
      </c>
      <c r="N4964" s="14">
        <f t="shared" si="617"/>
        <v>3</v>
      </c>
      <c r="O4964" s="14" t="str">
        <f>IFERROR(VLOOKUP(I4964,Lists!$F$2:$G$16,2,FALSE()),"Not Rated")</f>
        <v>Adults</v>
      </c>
      <c r="P4964" s="14">
        <f t="shared" si="618"/>
        <v>62</v>
      </c>
      <c r="Q4964" s="14" t="str">
        <f t="shared" si="619"/>
        <v>Mexico</v>
      </c>
      <c r="R4964" s="14" t="str">
        <f t="shared" si="620"/>
        <v>|Mexico|</v>
      </c>
      <c r="S4964" s="14" t="str">
        <f t="shared" si="621"/>
        <v>|Stand-Up Comedy|</v>
      </c>
      <c r="T4964" s="14" t="str">
        <f t="shared" si="622"/>
        <v>|Raúl Campos|Jan Suter|</v>
      </c>
      <c r="U4964" s="14" t="str">
        <f t="shared" si="623"/>
        <v>|Sofía Niño de Rivera|</v>
      </c>
    </row>
    <row r="4965" spans="1:21">
      <c r="A4965" s="14" t="s">
        <v>23108</v>
      </c>
      <c r="B4965" s="14" t="s">
        <v>48</v>
      </c>
      <c r="C4965" s="14" t="s">
        <v>23109</v>
      </c>
      <c r="D4965" s="14" t="s">
        <v>23110</v>
      </c>
      <c r="E4965" s="14" t="s">
        <v>23111</v>
      </c>
      <c r="F4965" s="14" t="s">
        <v>23112</v>
      </c>
      <c r="G4965" s="26">
        <v>43189</v>
      </c>
      <c r="H4965" s="14">
        <v>2018</v>
      </c>
      <c r="I4965" s="14" t="s">
        <v>360</v>
      </c>
      <c r="J4965" s="14" t="s">
        <v>566</v>
      </c>
      <c r="K4965" s="14" t="s">
        <v>16625</v>
      </c>
      <c r="L4965" s="14" t="s">
        <v>23113</v>
      </c>
      <c r="M4965" s="14">
        <f t="shared" si="616"/>
        <v>2018</v>
      </c>
      <c r="N4965" s="14">
        <f t="shared" si="617"/>
        <v>3</v>
      </c>
      <c r="O4965" s="14" t="str">
        <f>IFERROR(VLOOKUP(I4965,Lists!$F$2:$G$16,2,FALSE()),"Not Rated")</f>
        <v>Adults</v>
      </c>
      <c r="P4965" s="14">
        <f t="shared" si="618"/>
        <v>97</v>
      </c>
      <c r="Q4965" s="14" t="str">
        <f t="shared" si="619"/>
        <v>United Kingdom</v>
      </c>
      <c r="R4965" s="14" t="str">
        <f t="shared" si="620"/>
        <v>|United Kingdom|Spain|United States|Germany|</v>
      </c>
      <c r="S4965" s="14" t="str">
        <f t="shared" si="621"/>
        <v>|Dramas|Sci-Fi &amp; Fantasy|Thrillers|</v>
      </c>
      <c r="T4965" s="14" t="str">
        <f t="shared" si="622"/>
        <v>|Lennart Ruff|</v>
      </c>
      <c r="U4965" s="14" t="str">
        <f t="shared" si="623"/>
        <v>|Sam Worthington|Taylor Schilling|Agyness Deyn|Nathalie Emmanuel|Noah Jupe|Corey Johnson|Aleksandar Jovanovic|Diego Boneta|Tom Wilkinson|</v>
      </c>
    </row>
    <row r="4966" spans="1:21">
      <c r="A4966" s="14" t="s">
        <v>23114</v>
      </c>
      <c r="B4966" s="14" t="s">
        <v>49</v>
      </c>
      <c r="C4966" s="14" t="s">
        <v>23115</v>
      </c>
      <c r="D4966" s="14" t="s">
        <v>117</v>
      </c>
      <c r="E4966" s="14" t="s">
        <v>23116</v>
      </c>
      <c r="F4966" s="14" t="s">
        <v>119</v>
      </c>
      <c r="G4966" s="26">
        <v>43189</v>
      </c>
      <c r="H4966" s="14">
        <v>2018</v>
      </c>
      <c r="I4966" s="14" t="s">
        <v>360</v>
      </c>
      <c r="J4966" s="14" t="s">
        <v>23117</v>
      </c>
      <c r="K4966" s="14" t="s">
        <v>2598</v>
      </c>
      <c r="L4966" s="14" t="s">
        <v>23118</v>
      </c>
      <c r="M4966" s="14">
        <f t="shared" si="616"/>
        <v>2018</v>
      </c>
      <c r="N4966" s="14">
        <f t="shared" si="617"/>
        <v>3</v>
      </c>
      <c r="O4966" s="14" t="str">
        <f>IFERROR(VLOOKUP(I4966,Lists!$F$2:$G$16,2,FALSE()),"Not Rated")</f>
        <v>Adults</v>
      </c>
      <c r="P4966" s="14">
        <f t="shared" si="618"/>
        <v>12</v>
      </c>
      <c r="Q4966" s="14" t="str">
        <f t="shared" si="619"/>
        <v>Canada</v>
      </c>
      <c r="R4966" s="14" t="str">
        <f t="shared" si="620"/>
        <v>|Canada|</v>
      </c>
      <c r="S4966" s="14" t="str">
        <f t="shared" si="621"/>
        <v>|Classic &amp; Cult TV|Crime TV Shows|International TV Shows|</v>
      </c>
      <c r="T4966" s="14" t="str">
        <f t="shared" si="622"/>
        <v>|Unknown|</v>
      </c>
      <c r="U4966" s="14" t="str">
        <f t="shared" si="623"/>
        <v>|Mike Smith|John Paul Tremblay|Robb Wells|John Dunsworth|Patrick Roach|Cory Bowles|Lucy Decoutere|Barrie Dunn|Sarah Dunsworth|Jeanna Harrison|Michael Jackson|Garry James|Tyrone Parsons|Shelley Thompson|Jonathan Torrens|</v>
      </c>
    </row>
    <row r="4967" spans="1:21">
      <c r="A4967" s="14" t="s">
        <v>23119</v>
      </c>
      <c r="B4967" s="14" t="s">
        <v>48</v>
      </c>
      <c r="C4967" s="14" t="s">
        <v>23120</v>
      </c>
      <c r="D4967" s="14" t="s">
        <v>21889</v>
      </c>
      <c r="E4967" s="14" t="s">
        <v>23121</v>
      </c>
      <c r="F4967" s="14" t="s">
        <v>119</v>
      </c>
      <c r="G4967" s="26">
        <v>43189</v>
      </c>
      <c r="H4967" s="14">
        <v>2009</v>
      </c>
      <c r="I4967" s="14" t="s">
        <v>363</v>
      </c>
      <c r="J4967" s="14" t="s">
        <v>724</v>
      </c>
      <c r="K4967" s="14" t="s">
        <v>1189</v>
      </c>
      <c r="L4967" s="14" t="s">
        <v>23122</v>
      </c>
      <c r="M4967" s="14">
        <f t="shared" si="616"/>
        <v>2018</v>
      </c>
      <c r="N4967" s="14">
        <f t="shared" si="617"/>
        <v>3</v>
      </c>
      <c r="O4967" s="14" t="str">
        <f>IFERROR(VLOOKUP(I4967,Lists!$F$2:$G$16,2,FALSE()),"Not Rated")</f>
        <v>Adults</v>
      </c>
      <c r="P4967" s="14">
        <f t="shared" si="618"/>
        <v>102</v>
      </c>
      <c r="Q4967" s="14" t="str">
        <f t="shared" si="619"/>
        <v>Canada</v>
      </c>
      <c r="R4967" s="14" t="str">
        <f t="shared" si="620"/>
        <v>|Canada|</v>
      </c>
      <c r="S4967" s="14" t="str">
        <f t="shared" si="621"/>
        <v>|Comedies|Cult Movies|</v>
      </c>
      <c r="T4967" s="14" t="str">
        <f t="shared" si="622"/>
        <v>|Mike Clattenburg|</v>
      </c>
      <c r="U4967" s="14" t="str">
        <f t="shared" si="623"/>
        <v>|Robb Wells|John Paul Tremblay|Mike Smith|John Dunsworth|Jonathan Torrens|Patrick Roach|Lucy Decoutere|Sarah Dunsworth|Barrie Dunn|Tyrone Parsons|</v>
      </c>
    </row>
    <row r="4968" spans="1:21">
      <c r="A4968" s="14" t="s">
        <v>23123</v>
      </c>
      <c r="B4968" s="14" t="s">
        <v>48</v>
      </c>
      <c r="C4968" s="14" t="s">
        <v>23124</v>
      </c>
      <c r="D4968" s="14" t="s">
        <v>21889</v>
      </c>
      <c r="E4968" s="14" t="s">
        <v>23125</v>
      </c>
      <c r="F4968" s="14" t="s">
        <v>119</v>
      </c>
      <c r="G4968" s="26">
        <v>43189</v>
      </c>
      <c r="H4968" s="14">
        <v>2006</v>
      </c>
      <c r="I4968" s="14" t="s">
        <v>363</v>
      </c>
      <c r="J4968" s="14" t="s">
        <v>739</v>
      </c>
      <c r="K4968" s="14" t="s">
        <v>1189</v>
      </c>
      <c r="L4968" s="14" t="s">
        <v>23126</v>
      </c>
      <c r="M4968" s="14">
        <f t="shared" si="616"/>
        <v>2018</v>
      </c>
      <c r="N4968" s="14">
        <f t="shared" si="617"/>
        <v>3</v>
      </c>
      <c r="O4968" s="14" t="str">
        <f>IFERROR(VLOOKUP(I4968,Lists!$F$2:$G$16,2,FALSE()),"Not Rated")</f>
        <v>Adults</v>
      </c>
      <c r="P4968" s="14">
        <f t="shared" si="618"/>
        <v>95</v>
      </c>
      <c r="Q4968" s="14" t="str">
        <f t="shared" si="619"/>
        <v>Canada</v>
      </c>
      <c r="R4968" s="14" t="str">
        <f t="shared" si="620"/>
        <v>|Canada|</v>
      </c>
      <c r="S4968" s="14" t="str">
        <f t="shared" si="621"/>
        <v>|Comedies|Cult Movies|</v>
      </c>
      <c r="T4968" s="14" t="str">
        <f t="shared" si="622"/>
        <v>|Mike Clattenburg|</v>
      </c>
      <c r="U4968" s="14" t="str">
        <f t="shared" si="623"/>
        <v>|Robb Wells|John Paul Tremblay|Mike Smith|Lucy Decoutere|Lydia Lawson-Baird|Cory Bowles|Michael Jackson|Gord Downie|Alex Lifeson|Gerry Dee|Glen Grant|Eugene Clark|Barrie Dunn|John Dunsworth|Patrick Roach|</v>
      </c>
    </row>
    <row r="4969" spans="1:21">
      <c r="A4969" s="14" t="s">
        <v>23127</v>
      </c>
      <c r="B4969" s="14" t="s">
        <v>49</v>
      </c>
      <c r="C4969" s="14" t="s">
        <v>23128</v>
      </c>
      <c r="D4969" s="14" t="s">
        <v>117</v>
      </c>
      <c r="E4969" s="14" t="s">
        <v>23129</v>
      </c>
      <c r="F4969" s="14" t="s">
        <v>118</v>
      </c>
      <c r="G4969" s="26">
        <v>43189</v>
      </c>
      <c r="H4969" s="14">
        <v>2018</v>
      </c>
      <c r="I4969" s="14" t="s">
        <v>361</v>
      </c>
      <c r="J4969" s="14" t="s">
        <v>105</v>
      </c>
      <c r="K4969" s="14" t="s">
        <v>257</v>
      </c>
      <c r="L4969" s="14" t="s">
        <v>23130</v>
      </c>
      <c r="M4969" s="14">
        <f t="shared" si="616"/>
        <v>2018</v>
      </c>
      <c r="N4969" s="14">
        <f t="shared" si="617"/>
        <v>3</v>
      </c>
      <c r="O4969" s="14" t="str">
        <f>IFERROR(VLOOKUP(I4969,Lists!$F$2:$G$16,2,FALSE()),"Not Rated")</f>
        <v>Teens</v>
      </c>
      <c r="P4969" s="14">
        <f t="shared" si="618"/>
        <v>1</v>
      </c>
      <c r="Q4969" s="14" t="str">
        <f t="shared" si="619"/>
        <v>United Kingdom</v>
      </c>
      <c r="R4969" s="14" t="str">
        <f t="shared" si="620"/>
        <v>|United Kingdom|</v>
      </c>
      <c r="S4969" s="14" t="str">
        <f t="shared" si="621"/>
        <v>|Docuseries|</v>
      </c>
      <c r="T4969" s="14" t="str">
        <f t="shared" si="622"/>
        <v>|Unknown|</v>
      </c>
      <c r="U4969" s="14" t="str">
        <f t="shared" si="623"/>
        <v>|Donald Trump|</v>
      </c>
    </row>
    <row r="4970" spans="1:21">
      <c r="A4970" s="14" t="s">
        <v>23131</v>
      </c>
      <c r="B4970" s="14" t="s">
        <v>49</v>
      </c>
      <c r="C4970" s="14" t="s">
        <v>23132</v>
      </c>
      <c r="D4970" s="14" t="s">
        <v>23133</v>
      </c>
      <c r="E4970" s="14" t="s">
        <v>23134</v>
      </c>
      <c r="F4970" s="14" t="s">
        <v>118</v>
      </c>
      <c r="G4970" s="26">
        <v>43186</v>
      </c>
      <c r="H4970" s="14">
        <v>2018</v>
      </c>
      <c r="I4970" s="14" t="s">
        <v>361</v>
      </c>
      <c r="J4970" s="14" t="s">
        <v>105</v>
      </c>
      <c r="K4970" s="14" t="s">
        <v>23135</v>
      </c>
      <c r="L4970" s="14" t="s">
        <v>23136</v>
      </c>
      <c r="M4970" s="14">
        <f t="shared" si="616"/>
        <v>2018</v>
      </c>
      <c r="N4970" s="14">
        <f t="shared" si="617"/>
        <v>3</v>
      </c>
      <c r="O4970" s="14" t="str">
        <f>IFERROR(VLOOKUP(I4970,Lists!$F$2:$G$16,2,FALSE()),"Not Rated")</f>
        <v>Teens</v>
      </c>
      <c r="P4970" s="14">
        <f t="shared" si="618"/>
        <v>1</v>
      </c>
      <c r="Q4970" s="14" t="str">
        <f t="shared" si="619"/>
        <v>United Kingdom</v>
      </c>
      <c r="R4970" s="14" t="str">
        <f t="shared" si="620"/>
        <v>|United Kingdom|</v>
      </c>
      <c r="S4970" s="14" t="str">
        <f t="shared" si="621"/>
        <v>|British TV Shows|International TV Shows|Stand-Up Comedy &amp; Talk Shows|</v>
      </c>
      <c r="T4970" s="14" t="str">
        <f t="shared" si="622"/>
        <v>|Dan Lucchesi|</v>
      </c>
      <c r="U4970" s="14" t="str">
        <f t="shared" si="623"/>
        <v>|James Acaster|</v>
      </c>
    </row>
    <row r="4971" spans="1:21">
      <c r="A4971" s="14" t="s">
        <v>23137</v>
      </c>
      <c r="B4971" s="14" t="s">
        <v>48</v>
      </c>
      <c r="C4971" s="14" t="s">
        <v>23138</v>
      </c>
      <c r="D4971" s="14" t="s">
        <v>15332</v>
      </c>
      <c r="E4971" s="14" t="s">
        <v>23139</v>
      </c>
      <c r="F4971" s="14" t="s">
        <v>23140</v>
      </c>
      <c r="G4971" s="26">
        <v>43185</v>
      </c>
      <c r="H4971" s="14">
        <v>2016</v>
      </c>
      <c r="I4971" s="14" t="s">
        <v>360</v>
      </c>
      <c r="J4971" s="14" t="s">
        <v>671</v>
      </c>
      <c r="K4971" s="14" t="s">
        <v>605</v>
      </c>
      <c r="L4971" s="14" t="s">
        <v>23141</v>
      </c>
      <c r="M4971" s="14">
        <f t="shared" si="616"/>
        <v>2018</v>
      </c>
      <c r="N4971" s="14">
        <f t="shared" si="617"/>
        <v>3</v>
      </c>
      <c r="O4971" s="14" t="str">
        <f>IFERROR(VLOOKUP(I4971,Lists!$F$2:$G$16,2,FALSE()),"Not Rated")</f>
        <v>Adults</v>
      </c>
      <c r="P4971" s="14">
        <f t="shared" si="618"/>
        <v>115</v>
      </c>
      <c r="Q4971" s="14" t="str">
        <f t="shared" si="619"/>
        <v>Philippines</v>
      </c>
      <c r="R4971" s="14" t="str">
        <f t="shared" si="620"/>
        <v>|Philippines|Qatar|</v>
      </c>
      <c r="S4971" s="14" t="str">
        <f t="shared" si="621"/>
        <v>|Dramas|International Movies|Thrillers|</v>
      </c>
      <c r="T4971" s="14" t="str">
        <f t="shared" si="622"/>
        <v>|Mikhail Red|</v>
      </c>
      <c r="U4971" s="14" t="str">
        <f t="shared" si="623"/>
        <v>|Mary Joy Apostol|Arnold Reyes|Ku Aquino|John Arcilla|Dido Dela Paz|Elora Espano|Ronnie Quizon|Rolando T. Inocencio|Suzette Ranillo|Angelica C. Ferro|</v>
      </c>
    </row>
    <row r="4972" spans="1:21">
      <c r="A4972" s="14" t="s">
        <v>23142</v>
      </c>
      <c r="B4972" s="14" t="s">
        <v>48</v>
      </c>
      <c r="C4972" s="14" t="s">
        <v>23143</v>
      </c>
      <c r="D4972" s="14" t="s">
        <v>17776</v>
      </c>
      <c r="E4972" s="14" t="s">
        <v>23144</v>
      </c>
      <c r="F4972" s="14" t="s">
        <v>115</v>
      </c>
      <c r="G4972" s="26">
        <v>43182</v>
      </c>
      <c r="H4972" s="14">
        <v>2018</v>
      </c>
      <c r="I4972" s="14" t="s">
        <v>360</v>
      </c>
      <c r="J4972" s="14" t="s">
        <v>724</v>
      </c>
      <c r="K4972" s="14" t="s">
        <v>1149</v>
      </c>
      <c r="L4972" s="14" t="s">
        <v>23145</v>
      </c>
      <c r="M4972" s="14">
        <f t="shared" si="616"/>
        <v>2018</v>
      </c>
      <c r="N4972" s="14">
        <f t="shared" si="617"/>
        <v>3</v>
      </c>
      <c r="O4972" s="14" t="str">
        <f>IFERROR(VLOOKUP(I4972,Lists!$F$2:$G$16,2,FALSE()),"Not Rated")</f>
        <v>Adults</v>
      </c>
      <c r="P4972" s="14">
        <f t="shared" si="618"/>
        <v>102</v>
      </c>
      <c r="Q4972" s="14" t="str">
        <f t="shared" si="619"/>
        <v>United States</v>
      </c>
      <c r="R4972" s="14" t="str">
        <f t="shared" si="620"/>
        <v>|United States|</v>
      </c>
      <c r="S4972" s="14" t="str">
        <f t="shared" si="621"/>
        <v>|Action &amp; Adventure|Comedies|</v>
      </c>
      <c r="T4972" s="14" t="str">
        <f t="shared" si="622"/>
        <v>|Kyle Newacheck|</v>
      </c>
      <c r="U4972" s="14" t="str">
        <f t="shared" si="623"/>
        <v>|Adam DeVine|Anders Holm|Blake Anderson|Utkarsh Ambudkar|Aya Cash|Neal McDonough|Daniel Stern|Jamie Demetriou|Rhona Mitra|Sam Richardson|Steve Howey|Mac Brandt|Geno Segers|Roe Hartrampf|</v>
      </c>
    </row>
    <row r="4973" spans="1:21">
      <c r="A4973" s="14" t="s">
        <v>23146</v>
      </c>
      <c r="B4973" s="14" t="s">
        <v>48</v>
      </c>
      <c r="C4973" s="14" t="s">
        <v>23147</v>
      </c>
      <c r="D4973" s="14" t="s">
        <v>23148</v>
      </c>
      <c r="E4973" s="14" t="s">
        <v>23149</v>
      </c>
      <c r="F4973" s="14" t="s">
        <v>23150</v>
      </c>
      <c r="G4973" s="26">
        <v>43182</v>
      </c>
      <c r="H4973" s="14">
        <v>2016</v>
      </c>
      <c r="I4973" s="14" t="s">
        <v>360</v>
      </c>
      <c r="J4973" s="14" t="s">
        <v>698</v>
      </c>
      <c r="K4973" s="14" t="s">
        <v>475</v>
      </c>
      <c r="L4973" s="14" t="s">
        <v>23151</v>
      </c>
      <c r="M4973" s="14">
        <f t="shared" si="616"/>
        <v>2018</v>
      </c>
      <c r="N4973" s="14">
        <f t="shared" si="617"/>
        <v>3</v>
      </c>
      <c r="O4973" s="14" t="str">
        <f>IFERROR(VLOOKUP(I4973,Lists!$F$2:$G$16,2,FALSE()),"Not Rated")</f>
        <v>Adults</v>
      </c>
      <c r="P4973" s="14">
        <f t="shared" si="618"/>
        <v>99</v>
      </c>
      <c r="Q4973" s="14" t="str">
        <f t="shared" si="619"/>
        <v>Netherlands</v>
      </c>
      <c r="R4973" s="14" t="str">
        <f t="shared" si="620"/>
        <v>|Netherlands|Belgium|Germany|Jordan|</v>
      </c>
      <c r="S4973" s="14" t="str">
        <f t="shared" si="621"/>
        <v>|Dramas|International Movies|</v>
      </c>
      <c r="T4973" s="14" t="str">
        <f t="shared" si="622"/>
        <v>|Mijke de Jong|</v>
      </c>
      <c r="U4973" s="14" t="str">
        <f t="shared" si="623"/>
        <v>|Nora El Koussour|Ilias Addab|Mohammed Azaay|Esma Abouzahra|Bilal Wahib|Nezha Karim|Ayisha Siddiqi|Aziz Akazim|Hassan Akkouch|Husam Chadat|</v>
      </c>
    </row>
    <row r="4974" spans="1:21">
      <c r="A4974" s="14" t="s">
        <v>23152</v>
      </c>
      <c r="B4974" s="14" t="s">
        <v>48</v>
      </c>
      <c r="C4974" s="14" t="s">
        <v>23153</v>
      </c>
      <c r="D4974" s="14" t="s">
        <v>23154</v>
      </c>
      <c r="E4974" s="14" t="s">
        <v>23155</v>
      </c>
      <c r="F4974" s="14" t="s">
        <v>115</v>
      </c>
      <c r="G4974" s="26">
        <v>43182</v>
      </c>
      <c r="H4974" s="14">
        <v>2018</v>
      </c>
      <c r="I4974" s="14" t="s">
        <v>360</v>
      </c>
      <c r="J4974" s="14" t="s">
        <v>2548</v>
      </c>
      <c r="K4974" s="14" t="s">
        <v>13315</v>
      </c>
      <c r="L4974" s="14" t="s">
        <v>23156</v>
      </c>
      <c r="M4974" s="14">
        <f t="shared" si="616"/>
        <v>2018</v>
      </c>
      <c r="N4974" s="14">
        <f t="shared" si="617"/>
        <v>3</v>
      </c>
      <c r="O4974" s="14" t="str">
        <f>IFERROR(VLOOKUP(I4974,Lists!$F$2:$G$16,2,FALSE()),"Not Rated")</f>
        <v>Adults</v>
      </c>
      <c r="P4974" s="14">
        <f t="shared" si="618"/>
        <v>74</v>
      </c>
      <c r="Q4974" s="14" t="str">
        <f t="shared" si="619"/>
        <v>United States</v>
      </c>
      <c r="R4974" s="14" t="str">
        <f t="shared" si="620"/>
        <v>|United States|</v>
      </c>
      <c r="S4974" s="14" t="str">
        <f t="shared" si="621"/>
        <v>|Dramas|Independent Movies|Music &amp; Musicals|</v>
      </c>
      <c r="T4974" s="14" t="str">
        <f t="shared" si="622"/>
        <v>|Daryl Hannah|</v>
      </c>
      <c r="U4974" s="14" t="str">
        <f t="shared" si="623"/>
        <v>|Neil Young|Lukas Nelson|Micah Nelson|Corey McCormick|Anthony Logerfo|Tato|</v>
      </c>
    </row>
    <row r="4975" spans="1:21">
      <c r="A4975" s="14" t="s">
        <v>23157</v>
      </c>
      <c r="B4975" s="14" t="s">
        <v>49</v>
      </c>
      <c r="C4975" s="14" t="s">
        <v>23158</v>
      </c>
      <c r="D4975" s="14" t="s">
        <v>117</v>
      </c>
      <c r="E4975" s="14" t="s">
        <v>23159</v>
      </c>
      <c r="F4975" s="14" t="s">
        <v>118</v>
      </c>
      <c r="G4975" s="26">
        <v>43182</v>
      </c>
      <c r="H4975" s="14">
        <v>2018</v>
      </c>
      <c r="I4975" s="14" t="s">
        <v>360</v>
      </c>
      <c r="J4975" s="14" t="s">
        <v>105</v>
      </c>
      <c r="K4975" s="14" t="s">
        <v>3084</v>
      </c>
      <c r="L4975" s="14" t="s">
        <v>23160</v>
      </c>
      <c r="M4975" s="14">
        <f t="shared" si="616"/>
        <v>2018</v>
      </c>
      <c r="N4975" s="14">
        <f t="shared" si="617"/>
        <v>3</v>
      </c>
      <c r="O4975" s="14" t="str">
        <f>IFERROR(VLOOKUP(I4975,Lists!$F$2:$G$16,2,FALSE()),"Not Rated")</f>
        <v>Adults</v>
      </c>
      <c r="P4975" s="14">
        <f t="shared" si="618"/>
        <v>1</v>
      </c>
      <c r="Q4975" s="14" t="str">
        <f t="shared" si="619"/>
        <v>United Kingdom</v>
      </c>
      <c r="R4975" s="14" t="str">
        <f t="shared" si="620"/>
        <v>|United Kingdom|</v>
      </c>
      <c r="S4975" s="14" t="str">
        <f t="shared" si="621"/>
        <v>|British TV Shows|International TV Shows|TV Dramas|</v>
      </c>
      <c r="T4975" s="14" t="str">
        <f t="shared" si="622"/>
        <v>|Unknown|</v>
      </c>
      <c r="U4975" s="14" t="str">
        <f t="shared" si="623"/>
        <v>|Lydia Wilson|Joel Fry|Brendan Coyle|James Frecheville|Claire Rushbrook|Joanna Scanlan|Pippa Haywood|Tara Fitzgerald|Richard Harrington|Sian Reese-Williams|</v>
      </c>
    </row>
    <row r="4976" spans="1:21">
      <c r="A4976" s="14" t="s">
        <v>23161</v>
      </c>
      <c r="B4976" s="14" t="s">
        <v>48</v>
      </c>
      <c r="C4976" s="14" t="s">
        <v>23162</v>
      </c>
      <c r="D4976" s="14" t="s">
        <v>23163</v>
      </c>
      <c r="E4976" s="14" t="s">
        <v>23164</v>
      </c>
      <c r="F4976" s="14" t="s">
        <v>115</v>
      </c>
      <c r="G4976" s="26">
        <v>43182</v>
      </c>
      <c r="H4976" s="14">
        <v>2018</v>
      </c>
      <c r="I4976" s="14" t="s">
        <v>360</v>
      </c>
      <c r="J4976" s="14" t="s">
        <v>713</v>
      </c>
      <c r="K4976" s="14" t="s">
        <v>6206</v>
      </c>
      <c r="L4976" s="14" t="s">
        <v>23165</v>
      </c>
      <c r="M4976" s="14">
        <f t="shared" si="616"/>
        <v>2018</v>
      </c>
      <c r="N4976" s="14">
        <f t="shared" si="617"/>
        <v>3</v>
      </c>
      <c r="O4976" s="14" t="str">
        <f>IFERROR(VLOOKUP(I4976,Lists!$F$2:$G$16,2,FALSE()),"Not Rated")</f>
        <v>Adults</v>
      </c>
      <c r="P4976" s="14">
        <f t="shared" si="618"/>
        <v>100</v>
      </c>
      <c r="Q4976" s="14" t="str">
        <f t="shared" si="619"/>
        <v>United States</v>
      </c>
      <c r="R4976" s="14" t="str">
        <f t="shared" si="620"/>
        <v>|United States|</v>
      </c>
      <c r="S4976" s="14" t="str">
        <f t="shared" si="621"/>
        <v>|Dramas|Music &amp; Musicals|</v>
      </c>
      <c r="T4976" s="14" t="str">
        <f t="shared" si="622"/>
        <v>|Michael Larnell|</v>
      </c>
      <c r="U4976" s="14" t="str">
        <f t="shared" si="623"/>
        <v>|Chanté Adams|Mahershala Ali|Nia Long|Elvis Nolasco|Kevin Phillips|Shenell Edmonds|</v>
      </c>
    </row>
    <row r="4977" spans="1:21">
      <c r="A4977" s="14" t="s">
        <v>23166</v>
      </c>
      <c r="B4977" s="14" t="s">
        <v>48</v>
      </c>
      <c r="C4977" s="14" t="s">
        <v>23167</v>
      </c>
      <c r="D4977" s="14" t="s">
        <v>23168</v>
      </c>
      <c r="E4977" s="14" t="s">
        <v>23169</v>
      </c>
      <c r="F4977" s="14" t="s">
        <v>116</v>
      </c>
      <c r="G4977" s="26">
        <v>43182</v>
      </c>
      <c r="H4977" s="14">
        <v>2017</v>
      </c>
      <c r="I4977" s="14" t="s">
        <v>361</v>
      </c>
      <c r="J4977" s="14" t="s">
        <v>1508</v>
      </c>
      <c r="K4977" s="14" t="s">
        <v>1527</v>
      </c>
      <c r="L4977" s="14" t="s">
        <v>23170</v>
      </c>
      <c r="M4977" s="14">
        <f t="shared" si="616"/>
        <v>2018</v>
      </c>
      <c r="N4977" s="14">
        <f t="shared" si="617"/>
        <v>3</v>
      </c>
      <c r="O4977" s="14" t="str">
        <f>IFERROR(VLOOKUP(I4977,Lists!$F$2:$G$16,2,FALSE()),"Not Rated")</f>
        <v>Teens</v>
      </c>
      <c r="P4977" s="14">
        <f t="shared" si="618"/>
        <v>150</v>
      </c>
      <c r="Q4977" s="14" t="str">
        <f t="shared" si="619"/>
        <v>India</v>
      </c>
      <c r="R4977" s="14" t="str">
        <f t="shared" si="620"/>
        <v>|India|</v>
      </c>
      <c r="S4977" s="14" t="str">
        <f t="shared" si="621"/>
        <v>|Dramas|International Movies|Music &amp; Musicals|</v>
      </c>
      <c r="T4977" s="14" t="str">
        <f t="shared" si="622"/>
        <v>|Advait Chandan|</v>
      </c>
      <c r="U4977" s="14" t="str">
        <f t="shared" si="623"/>
        <v>|Zaira Wasim|Meher Vij|Raj Arjun|Aamir Khan|Tirth Sharma|</v>
      </c>
    </row>
    <row r="4978" spans="1:21">
      <c r="A4978" s="14" t="s">
        <v>23171</v>
      </c>
      <c r="B4978" s="14" t="s">
        <v>49</v>
      </c>
      <c r="C4978" s="14" t="s">
        <v>23172</v>
      </c>
      <c r="D4978" s="14" t="s">
        <v>117</v>
      </c>
      <c r="E4978" s="14" t="s">
        <v>23173</v>
      </c>
      <c r="F4978" s="14" t="s">
        <v>115</v>
      </c>
      <c r="G4978" s="26">
        <v>43179</v>
      </c>
      <c r="H4978" s="14">
        <v>2018</v>
      </c>
      <c r="I4978" s="14" t="s">
        <v>360</v>
      </c>
      <c r="J4978" s="14" t="s">
        <v>106</v>
      </c>
      <c r="K4978" s="14" t="s">
        <v>2400</v>
      </c>
      <c r="L4978" s="14" t="s">
        <v>23174</v>
      </c>
      <c r="M4978" s="14">
        <f t="shared" si="616"/>
        <v>2018</v>
      </c>
      <c r="N4978" s="14">
        <f t="shared" si="617"/>
        <v>3</v>
      </c>
      <c r="O4978" s="14" t="str">
        <f>IFERROR(VLOOKUP(I4978,Lists!$F$2:$G$16,2,FALSE()),"Not Rated")</f>
        <v>Adults</v>
      </c>
      <c r="P4978" s="14">
        <f t="shared" si="618"/>
        <v>2</v>
      </c>
      <c r="Q4978" s="14" t="str">
        <f t="shared" si="619"/>
        <v>United States</v>
      </c>
      <c r="R4978" s="14" t="str">
        <f t="shared" si="620"/>
        <v>|United States|</v>
      </c>
      <c r="S4978" s="14" t="str">
        <f t="shared" si="621"/>
        <v>|Stand-Up Comedy &amp; Talk Shows|TV Comedies|</v>
      </c>
      <c r="T4978" s="14" t="str">
        <f t="shared" si="622"/>
        <v>|Unknown|</v>
      </c>
      <c r="U4978" s="14" t="str">
        <f t="shared" si="623"/>
        <v>|Nate Bargatze|Fortune Feimster|Deon Cole|Nikki Glaser|Beth Stelling|Dan Soder|</v>
      </c>
    </row>
    <row r="4979" spans="1:21">
      <c r="A4979" s="14" t="s">
        <v>23175</v>
      </c>
      <c r="B4979" s="14" t="s">
        <v>48</v>
      </c>
      <c r="C4979" s="14" t="s">
        <v>23176</v>
      </c>
      <c r="D4979" s="14" t="s">
        <v>23177</v>
      </c>
      <c r="E4979" s="14" t="s">
        <v>23178</v>
      </c>
      <c r="F4979" s="14" t="s">
        <v>23179</v>
      </c>
      <c r="G4979" s="26">
        <v>43175</v>
      </c>
      <c r="H4979" s="14">
        <v>2018</v>
      </c>
      <c r="I4979" s="14" t="s">
        <v>362</v>
      </c>
      <c r="J4979" s="14" t="s">
        <v>872</v>
      </c>
      <c r="K4979" s="14" t="s">
        <v>982</v>
      </c>
      <c r="L4979" s="14" t="s">
        <v>23180</v>
      </c>
      <c r="M4979" s="14">
        <f t="shared" si="616"/>
        <v>2018</v>
      </c>
      <c r="N4979" s="14">
        <f t="shared" si="617"/>
        <v>3</v>
      </c>
      <c r="O4979" s="14" t="str">
        <f>IFERROR(VLOOKUP(I4979,Lists!$F$2:$G$16,2,FALSE()),"Not Rated")</f>
        <v>Older Kids</v>
      </c>
      <c r="P4979" s="14">
        <f t="shared" si="618"/>
        <v>87</v>
      </c>
      <c r="Q4979" s="14" t="str">
        <f t="shared" si="619"/>
        <v>United Arab Emirates</v>
      </c>
      <c r="R4979" s="14" t="str">
        <f t="shared" si="620"/>
        <v>|United Arab Emirates|United States|</v>
      </c>
      <c r="S4979" s="14" t="str">
        <f t="shared" si="621"/>
        <v>|Children &amp; Family Movies|Dramas|</v>
      </c>
      <c r="T4979" s="14" t="str">
        <f t="shared" si="622"/>
        <v>|Brandon Camp|</v>
      </c>
      <c r="U4979" s="14" t="str">
        <f t="shared" si="623"/>
        <v>|Gabriel Bateman|Darby Camp|Kiele Sanchez|Jerod Haynes|Gralen Bryant Banks|Angus Sampson|Will Rothhaar|Jim Gleason|Brady Permenter|</v>
      </c>
    </row>
    <row r="4980" spans="1:21">
      <c r="A4980" s="14" t="s">
        <v>23181</v>
      </c>
      <c r="B4980" s="14" t="s">
        <v>49</v>
      </c>
      <c r="C4980" s="14" t="s">
        <v>23182</v>
      </c>
      <c r="D4980" s="14" t="s">
        <v>117</v>
      </c>
      <c r="E4980" s="14" t="s">
        <v>23183</v>
      </c>
      <c r="F4980" s="14" t="s">
        <v>134</v>
      </c>
      <c r="G4980" s="26">
        <v>43175</v>
      </c>
      <c r="H4980" s="14">
        <v>2018</v>
      </c>
      <c r="I4980" s="14" t="s">
        <v>360</v>
      </c>
      <c r="J4980" s="14" t="s">
        <v>105</v>
      </c>
      <c r="K4980" s="14" t="s">
        <v>1451</v>
      </c>
      <c r="L4980" s="14" t="s">
        <v>23184</v>
      </c>
      <c r="M4980" s="14">
        <f t="shared" si="616"/>
        <v>2018</v>
      </c>
      <c r="N4980" s="14">
        <f t="shared" si="617"/>
        <v>3</v>
      </c>
      <c r="O4980" s="14" t="str">
        <f>IFERROR(VLOOKUP(I4980,Lists!$F$2:$G$16,2,FALSE()),"Not Rated")</f>
        <v>Adults</v>
      </c>
      <c r="P4980" s="14">
        <f t="shared" si="618"/>
        <v>1</v>
      </c>
      <c r="Q4980" s="14" t="str">
        <f t="shared" si="619"/>
        <v>Argentina</v>
      </c>
      <c r="R4980" s="14" t="str">
        <f t="shared" si="620"/>
        <v>|Argentina|</v>
      </c>
      <c r="S4980" s="14" t="str">
        <f t="shared" si="621"/>
        <v>|International TV Shows|Spanish-Language TV Shows|TV Dramas|</v>
      </c>
      <c r="T4980" s="14" t="str">
        <f t="shared" si="622"/>
        <v>|Unknown|</v>
      </c>
      <c r="U4980" s="14" t="str">
        <f t="shared" si="623"/>
        <v>|Juana Viale|Andrés Velencoso|Delfina Chaves|Osmar Nuñez|Germán Palacios|Juan Pablo Geretto|Sofía Gala|Daniel Pacheco|Daniel Hendler|Flavio Mendoza|</v>
      </c>
    </row>
    <row r="4981" spans="1:21">
      <c r="A4981" s="14" t="s">
        <v>23185</v>
      </c>
      <c r="B4981" s="14" t="s">
        <v>48</v>
      </c>
      <c r="C4981" s="14" t="s">
        <v>23186</v>
      </c>
      <c r="D4981" s="14" t="s">
        <v>23187</v>
      </c>
      <c r="E4981" s="14" t="s">
        <v>117</v>
      </c>
      <c r="F4981" s="14" t="s">
        <v>115</v>
      </c>
      <c r="G4981" s="26">
        <v>43175</v>
      </c>
      <c r="H4981" s="14">
        <v>2018</v>
      </c>
      <c r="I4981" s="14" t="s">
        <v>361</v>
      </c>
      <c r="J4981" s="14" t="s">
        <v>708</v>
      </c>
      <c r="K4981" s="14" t="s">
        <v>247</v>
      </c>
      <c r="L4981" s="14" t="s">
        <v>23188</v>
      </c>
      <c r="M4981" s="14">
        <f t="shared" si="616"/>
        <v>2018</v>
      </c>
      <c r="N4981" s="14">
        <f t="shared" si="617"/>
        <v>3</v>
      </c>
      <c r="O4981" s="14" t="str">
        <f>IFERROR(VLOOKUP(I4981,Lists!$F$2:$G$16,2,FALSE()),"Not Rated")</f>
        <v>Teens</v>
      </c>
      <c r="P4981" s="14">
        <f t="shared" si="618"/>
        <v>88</v>
      </c>
      <c r="Q4981" s="14" t="str">
        <f t="shared" si="619"/>
        <v>United States</v>
      </c>
      <c r="R4981" s="14" t="str">
        <f t="shared" si="620"/>
        <v>|United States|</v>
      </c>
      <c r="S4981" s="14" t="str">
        <f t="shared" si="621"/>
        <v>|Documentaries|</v>
      </c>
      <c r="T4981" s="14" t="str">
        <f t="shared" si="622"/>
        <v>|Alison Klayman|</v>
      </c>
      <c r="U4981" s="14" t="str">
        <f t="shared" si="623"/>
        <v>|Unknown|</v>
      </c>
    </row>
    <row r="4982" spans="1:21">
      <c r="A4982" s="14" t="s">
        <v>23189</v>
      </c>
      <c r="B4982" s="14" t="s">
        <v>49</v>
      </c>
      <c r="C4982" s="14" t="s">
        <v>23190</v>
      </c>
      <c r="D4982" s="14" t="s">
        <v>117</v>
      </c>
      <c r="E4982" s="14" t="s">
        <v>117</v>
      </c>
      <c r="F4982" s="14" t="s">
        <v>115</v>
      </c>
      <c r="G4982" s="26">
        <v>43175</v>
      </c>
      <c r="H4982" s="14">
        <v>2018</v>
      </c>
      <c r="I4982" s="14" t="s">
        <v>360</v>
      </c>
      <c r="J4982" s="14" t="s">
        <v>105</v>
      </c>
      <c r="K4982" s="14" t="s">
        <v>2015</v>
      </c>
      <c r="L4982" s="14" t="s">
        <v>23191</v>
      </c>
      <c r="M4982" s="14">
        <f t="shared" si="616"/>
        <v>2018</v>
      </c>
      <c r="N4982" s="14">
        <f t="shared" si="617"/>
        <v>3</v>
      </c>
      <c r="O4982" s="14" t="str">
        <f>IFERROR(VLOOKUP(I4982,Lists!$F$2:$G$16,2,FALSE()),"Not Rated")</f>
        <v>Adults</v>
      </c>
      <c r="P4982" s="14">
        <f t="shared" si="618"/>
        <v>1</v>
      </c>
      <c r="Q4982" s="14" t="str">
        <f t="shared" si="619"/>
        <v>United States</v>
      </c>
      <c r="R4982" s="14" t="str">
        <f t="shared" si="620"/>
        <v>|United States|</v>
      </c>
      <c r="S4982" s="14" t="str">
        <f t="shared" si="621"/>
        <v>|Crime TV Shows|Docuseries|</v>
      </c>
      <c r="T4982" s="14" t="str">
        <f t="shared" si="622"/>
        <v>|Unknown|</v>
      </c>
      <c r="U4982" s="14" t="str">
        <f t="shared" si="623"/>
        <v>|Unknown|</v>
      </c>
    </row>
    <row r="4983" spans="1:21">
      <c r="A4983" s="14" t="s">
        <v>23192</v>
      </c>
      <c r="B4983" s="14" t="s">
        <v>48</v>
      </c>
      <c r="C4983" s="14" t="s">
        <v>23193</v>
      </c>
      <c r="D4983" s="14" t="s">
        <v>23194</v>
      </c>
      <c r="E4983" s="14" t="s">
        <v>23194</v>
      </c>
      <c r="F4983" s="14" t="s">
        <v>117</v>
      </c>
      <c r="G4983" s="26">
        <v>43175</v>
      </c>
      <c r="H4983" s="14">
        <v>2018</v>
      </c>
      <c r="I4983" s="14" t="s">
        <v>360</v>
      </c>
      <c r="J4983" s="14" t="s">
        <v>1102</v>
      </c>
      <c r="K4983" s="14" t="s">
        <v>261</v>
      </c>
      <c r="L4983" s="14" t="s">
        <v>23195</v>
      </c>
      <c r="M4983" s="14">
        <f t="shared" si="616"/>
        <v>2018</v>
      </c>
      <c r="N4983" s="14">
        <f t="shared" si="617"/>
        <v>3</v>
      </c>
      <c r="O4983" s="14" t="str">
        <f>IFERROR(VLOOKUP(I4983,Lists!$F$2:$G$16,2,FALSE()),"Not Rated")</f>
        <v>Adults</v>
      </c>
      <c r="P4983" s="14">
        <f t="shared" si="618"/>
        <v>63</v>
      </c>
      <c r="Q4983" s="14" t="str">
        <f t="shared" si="619"/>
        <v>Unknown</v>
      </c>
      <c r="R4983" s="14" t="str">
        <f t="shared" si="620"/>
        <v>|Unknown|</v>
      </c>
      <c r="S4983" s="14" t="str">
        <f t="shared" si="621"/>
        <v>|Stand-Up Comedy|</v>
      </c>
      <c r="T4983" s="14" t="str">
        <f t="shared" si="622"/>
        <v>|Yoo Byung-jae|</v>
      </c>
      <c r="U4983" s="14" t="str">
        <f t="shared" si="623"/>
        <v>|Yoo Byung-jae|</v>
      </c>
    </row>
    <row r="4984" spans="1:21">
      <c r="A4984" s="14" t="s">
        <v>23196</v>
      </c>
      <c r="B4984" s="14" t="s">
        <v>48</v>
      </c>
      <c r="C4984" s="14" t="s">
        <v>23197</v>
      </c>
      <c r="D4984" s="14" t="s">
        <v>23198</v>
      </c>
      <c r="E4984" s="14" t="s">
        <v>23199</v>
      </c>
      <c r="F4984" s="14" t="s">
        <v>121</v>
      </c>
      <c r="G4984" s="26">
        <v>43174</v>
      </c>
      <c r="H4984" s="14">
        <v>2016</v>
      </c>
      <c r="I4984" s="14" t="s">
        <v>364</v>
      </c>
      <c r="J4984" s="14" t="s">
        <v>1399</v>
      </c>
      <c r="K4984" s="14" t="s">
        <v>2571</v>
      </c>
      <c r="L4984" s="14" t="s">
        <v>23200</v>
      </c>
      <c r="M4984" s="14">
        <f t="shared" si="616"/>
        <v>2018</v>
      </c>
      <c r="N4984" s="14">
        <f t="shared" si="617"/>
        <v>3</v>
      </c>
      <c r="O4984" s="14" t="str">
        <f>IFERROR(VLOOKUP(I4984,Lists!$F$2:$G$16,2,FALSE()),"Not Rated")</f>
        <v>Teens</v>
      </c>
      <c r="P4984" s="14">
        <f t="shared" si="618"/>
        <v>129</v>
      </c>
      <c r="Q4984" s="14" t="str">
        <f t="shared" si="619"/>
        <v>Japan</v>
      </c>
      <c r="R4984" s="14" t="str">
        <f t="shared" si="620"/>
        <v>|Japan|</v>
      </c>
      <c r="S4984" s="14" t="str">
        <f t="shared" si="621"/>
        <v>|Anime Features|Children &amp; Family Movies|International Movies|</v>
      </c>
      <c r="T4984" s="14" t="str">
        <f t="shared" si="622"/>
        <v>|Sunao Katabuchi|</v>
      </c>
      <c r="U4984" s="14" t="str">
        <f t="shared" si="623"/>
        <v>|Non|Yoshimasa Hosoya|Natsuki Inaba|Minori Omi|Daisuke Ono|Megumi Han|Nanase Iwai|Shigeru Ushiyama|Mayumi Shintani|</v>
      </c>
    </row>
    <row r="4985" spans="1:21">
      <c r="A4985" s="14" t="s">
        <v>23201</v>
      </c>
      <c r="B4985" s="14" t="s">
        <v>48</v>
      </c>
      <c r="C4985" s="14" t="s">
        <v>23202</v>
      </c>
      <c r="D4985" s="14" t="s">
        <v>23203</v>
      </c>
      <c r="E4985" s="14" t="s">
        <v>23204</v>
      </c>
      <c r="F4985" s="14" t="s">
        <v>145</v>
      </c>
      <c r="G4985" s="26">
        <v>43174</v>
      </c>
      <c r="H4985" s="14">
        <v>2016</v>
      </c>
      <c r="I4985" s="14" t="s">
        <v>360</v>
      </c>
      <c r="J4985" s="14" t="s">
        <v>436</v>
      </c>
      <c r="K4985" s="14" t="s">
        <v>834</v>
      </c>
      <c r="L4985" s="14" t="s">
        <v>23205</v>
      </c>
      <c r="M4985" s="14">
        <f t="shared" si="616"/>
        <v>2018</v>
      </c>
      <c r="N4985" s="14">
        <f t="shared" si="617"/>
        <v>3</v>
      </c>
      <c r="O4985" s="14" t="str">
        <f>IFERROR(VLOOKUP(I4985,Lists!$F$2:$G$16,2,FALSE()),"Not Rated")</f>
        <v>Adults</v>
      </c>
      <c r="P4985" s="14">
        <f t="shared" si="618"/>
        <v>91</v>
      </c>
      <c r="Q4985" s="14" t="str">
        <f t="shared" si="619"/>
        <v>Sweden</v>
      </c>
      <c r="R4985" s="14" t="str">
        <f t="shared" si="620"/>
        <v>|Sweden|</v>
      </c>
      <c r="S4985" s="14" t="str">
        <f t="shared" si="621"/>
        <v>|Comedies|Dramas|International Movies|</v>
      </c>
      <c r="T4985" s="14" t="str">
        <f t="shared" si="622"/>
        <v>|Johan Brisinger|</v>
      </c>
      <c r="U4985" s="14" t="str">
        <f t="shared" si="623"/>
        <v>|Björn Kjellman|Christine Meltzer|Rodolfo Corsato|Martina Haag|Sven-Bertil Taube|Anita Wall|Nour El-Refai|</v>
      </c>
    </row>
    <row r="4986" spans="1:21">
      <c r="A4986" s="14" t="s">
        <v>23206</v>
      </c>
      <c r="B4986" s="14" t="s">
        <v>49</v>
      </c>
      <c r="C4986" s="14" t="s">
        <v>23207</v>
      </c>
      <c r="D4986" s="14" t="s">
        <v>117</v>
      </c>
      <c r="E4986" s="14" t="s">
        <v>23208</v>
      </c>
      <c r="F4986" s="14" t="s">
        <v>128</v>
      </c>
      <c r="G4986" s="26">
        <v>43174</v>
      </c>
      <c r="H4986" s="14">
        <v>2016</v>
      </c>
      <c r="I4986" s="14" t="s">
        <v>361</v>
      </c>
      <c r="J4986" s="14" t="s">
        <v>105</v>
      </c>
      <c r="K4986" s="14" t="s">
        <v>1905</v>
      </c>
      <c r="L4986" s="14" t="s">
        <v>23209</v>
      </c>
      <c r="M4986" s="14">
        <f t="shared" si="616"/>
        <v>2018</v>
      </c>
      <c r="N4986" s="14">
        <f t="shared" si="617"/>
        <v>3</v>
      </c>
      <c r="O4986" s="14" t="str">
        <f>IFERROR(VLOOKUP(I4986,Lists!$F$2:$G$16,2,FALSE()),"Not Rated")</f>
        <v>Teens</v>
      </c>
      <c r="P4986" s="14">
        <f t="shared" si="618"/>
        <v>1</v>
      </c>
      <c r="Q4986" s="14" t="str">
        <f t="shared" si="619"/>
        <v>Egypt</v>
      </c>
      <c r="R4986" s="14" t="str">
        <f t="shared" si="620"/>
        <v>|Egypt|</v>
      </c>
      <c r="S4986" s="14" t="str">
        <f t="shared" si="621"/>
        <v>|International TV Shows|Romantic TV Shows|TV Dramas|</v>
      </c>
      <c r="T4986" s="14" t="str">
        <f t="shared" si="622"/>
        <v>|Unknown|</v>
      </c>
      <c r="U4986" s="14" t="str">
        <f t="shared" si="623"/>
        <v>|Amr Youssef|Dina El-Sherbiny|Anoushka|Amina Khalil|Nada Mousa|Sawsan Badr|Ahmed Dawood|</v>
      </c>
    </row>
    <row r="4987" spans="1:21">
      <c r="A4987" s="14" t="s">
        <v>23210</v>
      </c>
      <c r="B4987" s="14" t="s">
        <v>49</v>
      </c>
      <c r="C4987" s="14" t="s">
        <v>23211</v>
      </c>
      <c r="D4987" s="14" t="s">
        <v>117</v>
      </c>
      <c r="E4987" s="14" t="s">
        <v>23212</v>
      </c>
      <c r="F4987" s="14" t="s">
        <v>135</v>
      </c>
      <c r="G4987" s="26">
        <v>43174</v>
      </c>
      <c r="H4987" s="14">
        <v>2017</v>
      </c>
      <c r="I4987" s="14" t="s">
        <v>360</v>
      </c>
      <c r="J4987" s="14" t="s">
        <v>105</v>
      </c>
      <c r="K4987" s="14" t="s">
        <v>409</v>
      </c>
      <c r="L4987" s="14" t="s">
        <v>23213</v>
      </c>
      <c r="M4987" s="14">
        <f t="shared" si="616"/>
        <v>2018</v>
      </c>
      <c r="N4987" s="14">
        <f t="shared" si="617"/>
        <v>3</v>
      </c>
      <c r="O4987" s="14" t="str">
        <f>IFERROR(VLOOKUP(I4987,Lists!$F$2:$G$16,2,FALSE()),"Not Rated")</f>
        <v>Adults</v>
      </c>
      <c r="P4987" s="14">
        <f t="shared" si="618"/>
        <v>1</v>
      </c>
      <c r="Q4987" s="14" t="str">
        <f t="shared" si="619"/>
        <v>Belgium</v>
      </c>
      <c r="R4987" s="14" t="str">
        <f t="shared" si="620"/>
        <v>|Belgium|</v>
      </c>
      <c r="S4987" s="14" t="str">
        <f t="shared" si="621"/>
        <v>|International TV Shows|TV Dramas|TV Mysteries|</v>
      </c>
      <c r="T4987" s="14" t="str">
        <f t="shared" si="622"/>
        <v>|Unknown|</v>
      </c>
      <c r="U4987" s="14" t="str">
        <f t="shared" si="623"/>
        <v>|Veerle Baetens|Stijn Van Opstal|Jeroen Perceval|Hilde Van Mieghem|Gene Bervoets|Peter Van den Begin|Natali Broods|</v>
      </c>
    </row>
    <row r="4988" spans="1:21">
      <c r="A4988" s="14" t="s">
        <v>23214</v>
      </c>
      <c r="B4988" s="14" t="s">
        <v>48</v>
      </c>
      <c r="C4988" s="14" t="s">
        <v>23215</v>
      </c>
      <c r="D4988" s="14" t="s">
        <v>23216</v>
      </c>
      <c r="E4988" s="14" t="s">
        <v>23217</v>
      </c>
      <c r="F4988" s="14" t="s">
        <v>147</v>
      </c>
      <c r="G4988" s="26">
        <v>43174</v>
      </c>
      <c r="H4988" s="14">
        <v>2017</v>
      </c>
      <c r="I4988" s="14" t="s">
        <v>360</v>
      </c>
      <c r="J4988" s="14" t="s">
        <v>671</v>
      </c>
      <c r="K4988" s="14" t="s">
        <v>475</v>
      </c>
      <c r="L4988" s="14" t="s">
        <v>23218</v>
      </c>
      <c r="M4988" s="14">
        <f t="shared" si="616"/>
        <v>2018</v>
      </c>
      <c r="N4988" s="14">
        <f t="shared" si="617"/>
        <v>3</v>
      </c>
      <c r="O4988" s="14" t="str">
        <f>IFERROR(VLOOKUP(I4988,Lists!$F$2:$G$16,2,FALSE()),"Not Rated")</f>
        <v>Adults</v>
      </c>
      <c r="P4988" s="14">
        <f t="shared" si="618"/>
        <v>115</v>
      </c>
      <c r="Q4988" s="14" t="str">
        <f t="shared" si="619"/>
        <v>Poland</v>
      </c>
      <c r="R4988" s="14" t="str">
        <f t="shared" si="620"/>
        <v>|Poland|</v>
      </c>
      <c r="S4988" s="14" t="str">
        <f t="shared" si="621"/>
        <v>|Dramas|International Movies|</v>
      </c>
      <c r="T4988" s="14" t="str">
        <f t="shared" si="622"/>
        <v>|Maria Sadowska|</v>
      </c>
      <c r="U4988" s="14" t="str">
        <f t="shared" si="623"/>
        <v>|Magdalena Boczarska|Eryk Lubos|Justyna Wasilewska|Piotr Adamczyk|Arkadiusz Jakubik|Wojciech Mecwaldowski|Borys Szyc|Katarzyna Kwiatkowska|Artur Barciś|</v>
      </c>
    </row>
    <row r="4989" spans="1:21">
      <c r="A4989" s="14" t="s">
        <v>23219</v>
      </c>
      <c r="B4989" s="14" t="s">
        <v>48</v>
      </c>
      <c r="C4989" s="14" t="s">
        <v>23220</v>
      </c>
      <c r="D4989" s="14" t="s">
        <v>23221</v>
      </c>
      <c r="E4989" s="14" t="s">
        <v>23222</v>
      </c>
      <c r="F4989" s="14" t="s">
        <v>123</v>
      </c>
      <c r="G4989" s="26">
        <v>43173</v>
      </c>
      <c r="H4989" s="14">
        <v>2018</v>
      </c>
      <c r="I4989" s="14" t="s">
        <v>360</v>
      </c>
      <c r="J4989" s="14" t="s">
        <v>1745</v>
      </c>
      <c r="K4989" s="14" t="s">
        <v>612</v>
      </c>
      <c r="L4989" s="14" t="s">
        <v>23223</v>
      </c>
      <c r="M4989" s="14">
        <f t="shared" si="616"/>
        <v>2018</v>
      </c>
      <c r="N4989" s="14">
        <f t="shared" si="617"/>
        <v>3</v>
      </c>
      <c r="O4989" s="14" t="str">
        <f>IFERROR(VLOOKUP(I4989,Lists!$F$2:$G$16,2,FALSE()),"Not Rated")</f>
        <v>Adults</v>
      </c>
      <c r="P4989" s="14">
        <f t="shared" si="618"/>
        <v>140</v>
      </c>
      <c r="Q4989" s="14" t="str">
        <f t="shared" si="619"/>
        <v>South Korea</v>
      </c>
      <c r="R4989" s="14" t="str">
        <f t="shared" si="620"/>
        <v>|South Korea|</v>
      </c>
      <c r="S4989" s="14" t="str">
        <f t="shared" si="621"/>
        <v>|Action &amp; Adventure|Dramas|International Movies|</v>
      </c>
      <c r="T4989" s="14" t="str">
        <f t="shared" si="622"/>
        <v>|Yang Woo-seok|</v>
      </c>
      <c r="U4989" s="14" t="str">
        <f t="shared" si="623"/>
        <v>|Woo-sung Jung|Do-won Kwak|Kap-soo Kim|Woo-jin Jo|Eui-sung Kim|Kyeong-yeong Lee|Won-joong Jung|Hyun-sung Jang|</v>
      </c>
    </row>
    <row r="4990" spans="1:21">
      <c r="A4990" s="14" t="s">
        <v>23224</v>
      </c>
      <c r="B4990" s="14" t="s">
        <v>49</v>
      </c>
      <c r="C4990" s="14" t="s">
        <v>23225</v>
      </c>
      <c r="D4990" s="14" t="s">
        <v>117</v>
      </c>
      <c r="E4990" s="14" t="s">
        <v>23226</v>
      </c>
      <c r="F4990" s="14" t="s">
        <v>121</v>
      </c>
      <c r="G4990" s="26">
        <v>43172</v>
      </c>
      <c r="H4990" s="14">
        <v>2017</v>
      </c>
      <c r="I4990" s="14" t="s">
        <v>361</v>
      </c>
      <c r="J4990" s="14" t="s">
        <v>105</v>
      </c>
      <c r="K4990" s="14" t="s">
        <v>822</v>
      </c>
      <c r="L4990" s="14" t="s">
        <v>23227</v>
      </c>
      <c r="M4990" s="14">
        <f t="shared" si="616"/>
        <v>2018</v>
      </c>
      <c r="N4990" s="14">
        <f t="shared" si="617"/>
        <v>3</v>
      </c>
      <c r="O4990" s="14" t="str">
        <f>IFERROR(VLOOKUP(I4990,Lists!$F$2:$G$16,2,FALSE()),"Not Rated")</f>
        <v>Teens</v>
      </c>
      <c r="P4990" s="14">
        <f t="shared" si="618"/>
        <v>1</v>
      </c>
      <c r="Q4990" s="14" t="str">
        <f t="shared" si="619"/>
        <v>Japan</v>
      </c>
      <c r="R4990" s="14" t="str">
        <f t="shared" si="620"/>
        <v>|Japan|</v>
      </c>
      <c r="S4990" s="14" t="str">
        <f t="shared" si="621"/>
        <v>|Anime Series|International TV Shows|</v>
      </c>
      <c r="T4990" s="14" t="str">
        <f t="shared" si="622"/>
        <v>|Unknown|</v>
      </c>
      <c r="U4990" s="14" t="str">
        <f t="shared" si="623"/>
        <v>|Natsuki Hanae|Manaka Iwami|Yuuichirou Umehara|Nobunaga Shimazaki|Mikako Komatsu|Daiki Yamashita|Hiroshi Kamiya|</v>
      </c>
    </row>
    <row r="4991" spans="1:21">
      <c r="A4991" s="14" t="s">
        <v>23228</v>
      </c>
      <c r="B4991" s="14" t="s">
        <v>48</v>
      </c>
      <c r="C4991" s="14" t="s">
        <v>23229</v>
      </c>
      <c r="D4991" s="14" t="s">
        <v>23230</v>
      </c>
      <c r="E4991" s="14" t="s">
        <v>23231</v>
      </c>
      <c r="F4991" s="14" t="s">
        <v>118</v>
      </c>
      <c r="G4991" s="26">
        <v>43172</v>
      </c>
      <c r="H4991" s="14">
        <v>2018</v>
      </c>
      <c r="I4991" s="14" t="s">
        <v>360</v>
      </c>
      <c r="J4991" s="14" t="s">
        <v>5629</v>
      </c>
      <c r="K4991" s="14" t="s">
        <v>261</v>
      </c>
      <c r="L4991" s="14" t="s">
        <v>23232</v>
      </c>
      <c r="M4991" s="14">
        <f t="shared" si="616"/>
        <v>2018</v>
      </c>
      <c r="N4991" s="14">
        <f t="shared" si="617"/>
        <v>3</v>
      </c>
      <c r="O4991" s="14" t="str">
        <f>IFERROR(VLOOKUP(I4991,Lists!$F$2:$G$16,2,FALSE()),"Not Rated")</f>
        <v>Adults</v>
      </c>
      <c r="P4991" s="14">
        <f t="shared" si="618"/>
        <v>79</v>
      </c>
      <c r="Q4991" s="14" t="str">
        <f t="shared" si="619"/>
        <v>United Kingdom</v>
      </c>
      <c r="R4991" s="14" t="str">
        <f t="shared" si="620"/>
        <v>|United Kingdom|</v>
      </c>
      <c r="S4991" s="14" t="str">
        <f t="shared" si="621"/>
        <v>|Stand-Up Comedy|</v>
      </c>
      <c r="T4991" s="14" t="str">
        <f t="shared" si="622"/>
        <v>|John L. Spencer|</v>
      </c>
      <c r="U4991" s="14" t="str">
        <f t="shared" si="623"/>
        <v>|Ricky Gervais|</v>
      </c>
    </row>
    <row r="4992" spans="1:21">
      <c r="A4992" s="14" t="s">
        <v>23233</v>
      </c>
      <c r="B4992" s="14" t="s">
        <v>48</v>
      </c>
      <c r="C4992" s="14" t="s">
        <v>23234</v>
      </c>
      <c r="D4992" s="14" t="s">
        <v>23235</v>
      </c>
      <c r="E4992" s="14" t="s">
        <v>23236</v>
      </c>
      <c r="F4992" s="14" t="s">
        <v>115</v>
      </c>
      <c r="G4992" s="26">
        <v>43172</v>
      </c>
      <c r="H4992" s="14">
        <v>2018</v>
      </c>
      <c r="I4992" s="14" t="s">
        <v>365</v>
      </c>
      <c r="J4992" s="14" t="s">
        <v>457</v>
      </c>
      <c r="K4992" s="14" t="s">
        <v>251</v>
      </c>
      <c r="L4992" s="14" t="s">
        <v>23237</v>
      </c>
      <c r="M4992" s="14">
        <f t="shared" si="616"/>
        <v>2018</v>
      </c>
      <c r="N4992" s="14">
        <f t="shared" si="617"/>
        <v>3</v>
      </c>
      <c r="O4992" s="14" t="str">
        <f>IFERROR(VLOOKUP(I4992,Lists!$F$2:$G$16,2,FALSE()),"Not Rated")</f>
        <v>Kids</v>
      </c>
      <c r="P4992" s="14">
        <f t="shared" si="618"/>
        <v>104</v>
      </c>
      <c r="Q4992" s="14" t="str">
        <f t="shared" si="619"/>
        <v>United States</v>
      </c>
      <c r="R4992" s="14" t="str">
        <f t="shared" si="620"/>
        <v>|United States|</v>
      </c>
      <c r="S4992" s="14" t="str">
        <f t="shared" si="621"/>
        <v>|Children &amp; Family Movies|</v>
      </c>
      <c r="T4992" s="14" t="str">
        <f t="shared" si="622"/>
        <v>|Victor Cook|</v>
      </c>
      <c r="U4992" s="14" t="str">
        <f t="shared" si="623"/>
        <v>|Scott Menville|Steven Yeun|Ogie Banks|Nazneen Contractor|Kate Mulgrew|Wil Wheaton|Keith David|Jon Heder|Yvette Nicole Brown|Clancy Brown|James Arnold Taylor|Grey Griffin|Miguel Ferrer|Kelly Hu|Walter Koenig|Vanessa Marshall|Will Friedle|Andrew Kishino|</v>
      </c>
    </row>
    <row r="4993" spans="1:21">
      <c r="A4993" s="14" t="s">
        <v>23238</v>
      </c>
      <c r="B4993" s="14" t="s">
        <v>49</v>
      </c>
      <c r="C4993" s="14" t="s">
        <v>23239</v>
      </c>
      <c r="D4993" s="14" t="s">
        <v>23240</v>
      </c>
      <c r="E4993" s="14" t="s">
        <v>23241</v>
      </c>
      <c r="F4993" s="14" t="s">
        <v>121</v>
      </c>
      <c r="G4993" s="26">
        <v>43168</v>
      </c>
      <c r="H4993" s="14">
        <v>2018</v>
      </c>
      <c r="I4993" s="14" t="s">
        <v>361</v>
      </c>
      <c r="J4993" s="14" t="s">
        <v>105</v>
      </c>
      <c r="K4993" s="14" t="s">
        <v>822</v>
      </c>
      <c r="L4993" s="14" t="s">
        <v>23242</v>
      </c>
      <c r="M4993" s="14">
        <f t="shared" si="616"/>
        <v>2018</v>
      </c>
      <c r="N4993" s="14">
        <f t="shared" si="617"/>
        <v>3</v>
      </c>
      <c r="O4993" s="14" t="str">
        <f>IFERROR(VLOOKUP(I4993,Lists!$F$2:$G$16,2,FALSE()),"Not Rated")</f>
        <v>Teens</v>
      </c>
      <c r="P4993" s="14">
        <f t="shared" si="618"/>
        <v>1</v>
      </c>
      <c r="Q4993" s="14" t="str">
        <f t="shared" si="619"/>
        <v>Japan</v>
      </c>
      <c r="R4993" s="14" t="str">
        <f t="shared" si="620"/>
        <v>|Japan|</v>
      </c>
      <c r="S4993" s="14" t="str">
        <f t="shared" si="621"/>
        <v>|Anime Series|International TV Shows|</v>
      </c>
      <c r="T4993" s="14" t="str">
        <f t="shared" si="622"/>
        <v>|Kazuya Murata|</v>
      </c>
      <c r="U4993" s="14" t="str">
        <f t="shared" si="623"/>
        <v>|Haruka Shiraishi|Yusuke Kobayashi|Makoto Furukawa|Taishi Murata|Kaori Nazuka|M・A・O|Ryota Takeuchi|Ai Kayano|Toru Okawa|Takehito Koyasu|Atsuko Tanaka|</v>
      </c>
    </row>
    <row r="4994" spans="1:21">
      <c r="A4994" s="14" t="s">
        <v>23243</v>
      </c>
      <c r="B4994" s="14" t="s">
        <v>49</v>
      </c>
      <c r="C4994" s="14" t="s">
        <v>23244</v>
      </c>
      <c r="D4994" s="14" t="s">
        <v>117</v>
      </c>
      <c r="E4994" s="14" t="s">
        <v>23245</v>
      </c>
      <c r="F4994" s="14" t="s">
        <v>916</v>
      </c>
      <c r="G4994" s="26">
        <v>43168</v>
      </c>
      <c r="H4994" s="14">
        <v>2018</v>
      </c>
      <c r="I4994" s="14" t="s">
        <v>360</v>
      </c>
      <c r="J4994" s="14" t="s">
        <v>105</v>
      </c>
      <c r="K4994" s="14" t="s">
        <v>3016</v>
      </c>
      <c r="L4994" s="14" t="s">
        <v>23246</v>
      </c>
      <c r="M4994" s="14">
        <f t="shared" ref="M4994:M5057" si="624">IF(G4994="","",YEAR(G4994))</f>
        <v>2018</v>
      </c>
      <c r="N4994" s="14">
        <f t="shared" ref="N4994:N5057" si="625">IF(G4994="","",MONTH(G4994))</f>
        <v>3</v>
      </c>
      <c r="O4994" s="14" t="str">
        <f>IFERROR(VLOOKUP(I4994,Lists!$F$2:$G$16,2,FALSE()),"Not Rated")</f>
        <v>Adults</v>
      </c>
      <c r="P4994" s="14">
        <f t="shared" ref="P4994:P5057" si="626">IFERROR(VALUE(LEFT(J4994,FIND(" ",J4994)-1)),"")</f>
        <v>1</v>
      </c>
      <c r="Q4994" s="14" t="str">
        <f t="shared" ref="Q4994:Q5057" si="627">IFERROR(LEFT(F4994,FIND(",",F4994)-1),F4994)</f>
        <v>United Kingdom</v>
      </c>
      <c r="R4994" s="14" t="str">
        <f t="shared" ref="R4994:R5057" si="628">"|"&amp;SUBSTITUTE(F4994,", ","|")&amp;"|"</f>
        <v>|United Kingdom|United States|</v>
      </c>
      <c r="S4994" s="14" t="str">
        <f t="shared" ref="S4994:S5057" si="629">"|"&amp;SUBSTITUTE(K4994,", ","|")&amp;"|"</f>
        <v>|British TV Shows|Crime TV Shows|International TV Shows|</v>
      </c>
      <c r="T4994" s="14" t="str">
        <f t="shared" ref="T4994:T5057" si="630">"|"&amp;SUBSTITUTE(D4994,", ","|")&amp;"|"</f>
        <v>|Unknown|</v>
      </c>
      <c r="U4994" s="14" t="str">
        <f t="shared" ref="U4994:U5057" si="631">"|"&amp;SUBSTITUTE(E4994,", ","|")&amp;"|"</f>
        <v>|Carey Mulligan|John Simm|Nicola Walker|Billie Piper|Nathaniel Martello-White|Jeany Spark|Hayley Squires|Ben Miles|Saskia Reeves|Ahd|</v>
      </c>
    </row>
    <row r="4995" spans="1:21">
      <c r="A4995" s="14" t="s">
        <v>23247</v>
      </c>
      <c r="B4995" s="14" t="s">
        <v>48</v>
      </c>
      <c r="C4995" s="14" t="s">
        <v>23248</v>
      </c>
      <c r="D4995" s="14" t="s">
        <v>23249</v>
      </c>
      <c r="E4995" s="14" t="s">
        <v>23250</v>
      </c>
      <c r="F4995" s="14" t="s">
        <v>115</v>
      </c>
      <c r="G4995" s="26">
        <v>43168</v>
      </c>
      <c r="H4995" s="14">
        <v>2018</v>
      </c>
      <c r="I4995" s="14" t="s">
        <v>360</v>
      </c>
      <c r="J4995" s="14" t="s">
        <v>1121</v>
      </c>
      <c r="K4995" s="14" t="s">
        <v>683</v>
      </c>
      <c r="L4995" s="14" t="s">
        <v>23251</v>
      </c>
      <c r="M4995" s="14">
        <f t="shared" si="624"/>
        <v>2018</v>
      </c>
      <c r="N4995" s="14">
        <f t="shared" si="625"/>
        <v>3</v>
      </c>
      <c r="O4995" s="14" t="str">
        <f>IFERROR(VLOOKUP(I4995,Lists!$F$2:$G$16,2,FALSE()),"Not Rated")</f>
        <v>Adults</v>
      </c>
      <c r="P4995" s="14">
        <f t="shared" si="626"/>
        <v>121</v>
      </c>
      <c r="Q4995" s="14" t="str">
        <f t="shared" si="627"/>
        <v>United States</v>
      </c>
      <c r="R4995" s="14" t="str">
        <f t="shared" si="628"/>
        <v>|United States|</v>
      </c>
      <c r="S4995" s="14" t="str">
        <f t="shared" si="629"/>
        <v>|Dramas|Thrillers|</v>
      </c>
      <c r="T4995" s="14" t="str">
        <f t="shared" si="630"/>
        <v>|Martin Zandvliet|</v>
      </c>
      <c r="U4995" s="14" t="str">
        <f t="shared" si="631"/>
        <v>|Jared Leto|Tadanobu Asano|Kippei Shiina|Shioli Kutsuna|Emile Hirsch|Raymond Nicholson|Rory Cochrane|Nao Omori|Min Tanaka|</v>
      </c>
    </row>
    <row r="4996" spans="1:21">
      <c r="A4996" s="14" t="s">
        <v>23252</v>
      </c>
      <c r="B4996" s="14" t="s">
        <v>49</v>
      </c>
      <c r="C4996" s="14" t="s">
        <v>23253</v>
      </c>
      <c r="D4996" s="14" t="s">
        <v>117</v>
      </c>
      <c r="E4996" s="14" t="s">
        <v>23254</v>
      </c>
      <c r="F4996" s="14" t="s">
        <v>123</v>
      </c>
      <c r="G4996" s="26">
        <v>43167</v>
      </c>
      <c r="H4996" s="14">
        <v>2018</v>
      </c>
      <c r="I4996" s="14" t="s">
        <v>360</v>
      </c>
      <c r="J4996" s="14" t="s">
        <v>105</v>
      </c>
      <c r="K4996" s="14" t="s">
        <v>5585</v>
      </c>
      <c r="L4996" s="14" t="s">
        <v>23255</v>
      </c>
      <c r="M4996" s="14">
        <f t="shared" si="624"/>
        <v>2018</v>
      </c>
      <c r="N4996" s="14">
        <f t="shared" si="625"/>
        <v>3</v>
      </c>
      <c r="O4996" s="14" t="str">
        <f>IFERROR(VLOOKUP(I4996,Lists!$F$2:$G$16,2,FALSE()),"Not Rated")</f>
        <v>Adults</v>
      </c>
      <c r="P4996" s="14">
        <f t="shared" si="626"/>
        <v>1</v>
      </c>
      <c r="Q4996" s="14" t="str">
        <f t="shared" si="627"/>
        <v>South Korea</v>
      </c>
      <c r="R4996" s="14" t="str">
        <f t="shared" si="628"/>
        <v>|South Korea|</v>
      </c>
      <c r="S4996" s="14" t="str">
        <f t="shared" si="629"/>
        <v>|Crime TV Shows|International TV Shows|Korean TV Shows|</v>
      </c>
      <c r="T4996" s="14" t="str">
        <f t="shared" si="630"/>
        <v>|Unknown|</v>
      </c>
      <c r="U4996" s="14" t="str">
        <f t="shared" si="631"/>
        <v>|Joong-hoon Park|Jin-mo Joo|Yang Ik-june|Moo-Yul Kim|Ji Soo|Young-chang Song|Hong-Fa Kim|Tae-ho Ryu|Yu-seok Kim|Soo-young Park|Yoon-hee Lee|</v>
      </c>
    </row>
    <row r="4997" spans="1:21">
      <c r="A4997" s="14" t="s">
        <v>23256</v>
      </c>
      <c r="B4997" s="14" t="s">
        <v>48</v>
      </c>
      <c r="C4997" s="14" t="s">
        <v>23257</v>
      </c>
      <c r="D4997" s="14" t="s">
        <v>23258</v>
      </c>
      <c r="E4997" s="14" t="s">
        <v>117</v>
      </c>
      <c r="F4997" s="14" t="s">
        <v>116</v>
      </c>
      <c r="G4997" s="26">
        <v>43167</v>
      </c>
      <c r="H4997" s="14">
        <v>2018</v>
      </c>
      <c r="I4997" s="14" t="s">
        <v>368</v>
      </c>
      <c r="J4997" s="14" t="s">
        <v>15929</v>
      </c>
      <c r="K4997" s="14" t="s">
        <v>784</v>
      </c>
      <c r="L4997" s="14" t="s">
        <v>23259</v>
      </c>
      <c r="M4997" s="14">
        <f t="shared" si="624"/>
        <v>2018</v>
      </c>
      <c r="N4997" s="14">
        <f t="shared" si="625"/>
        <v>3</v>
      </c>
      <c r="O4997" s="14" t="str">
        <f>IFERROR(VLOOKUP(I4997,Lists!$F$2:$G$16,2,FALSE()),"Not Rated")</f>
        <v>Kids</v>
      </c>
      <c r="P4997" s="14">
        <f t="shared" si="626"/>
        <v>40</v>
      </c>
      <c r="Q4997" s="14" t="str">
        <f t="shared" si="627"/>
        <v>India</v>
      </c>
      <c r="R4997" s="14" t="str">
        <f t="shared" si="628"/>
        <v>|India|</v>
      </c>
      <c r="S4997" s="14" t="str">
        <f t="shared" si="629"/>
        <v>|Documentaries|International Movies|Sports Movies|</v>
      </c>
      <c r="T4997" s="14" t="str">
        <f t="shared" si="630"/>
        <v>|Uraaz Bahl|</v>
      </c>
      <c r="U4997" s="14" t="str">
        <f t="shared" si="631"/>
        <v>|Unknown|</v>
      </c>
    </row>
    <row r="4998" spans="1:21">
      <c r="A4998" s="14" t="s">
        <v>23260</v>
      </c>
      <c r="B4998" s="14" t="s">
        <v>48</v>
      </c>
      <c r="C4998" s="14" t="s">
        <v>23261</v>
      </c>
      <c r="D4998" s="14" t="s">
        <v>23262</v>
      </c>
      <c r="E4998" s="14" t="s">
        <v>23263</v>
      </c>
      <c r="F4998" s="14" t="s">
        <v>2096</v>
      </c>
      <c r="G4998" s="26">
        <v>43166</v>
      </c>
      <c r="H4998" s="14">
        <v>2017</v>
      </c>
      <c r="I4998" s="14" t="s">
        <v>363</v>
      </c>
      <c r="J4998" s="14" t="s">
        <v>507</v>
      </c>
      <c r="K4998" s="14" t="s">
        <v>873</v>
      </c>
      <c r="L4998" s="14" t="s">
        <v>23264</v>
      </c>
      <c r="M4998" s="14">
        <f t="shared" si="624"/>
        <v>2018</v>
      </c>
      <c r="N4998" s="14">
        <f t="shared" si="625"/>
        <v>3</v>
      </c>
      <c r="O4998" s="14" t="str">
        <f>IFERROR(VLOOKUP(I4998,Lists!$F$2:$G$16,2,FALSE()),"Not Rated")</f>
        <v>Adults</v>
      </c>
      <c r="P4998" s="14">
        <f t="shared" si="626"/>
        <v>94</v>
      </c>
      <c r="Q4998" s="14" t="str">
        <f t="shared" si="627"/>
        <v>Bulgaria</v>
      </c>
      <c r="R4998" s="14" t="str">
        <f t="shared" si="628"/>
        <v>|Bulgaria|United States|</v>
      </c>
      <c r="S4998" s="14" t="str">
        <f t="shared" si="629"/>
        <v>|International Movies|Thrillers|</v>
      </c>
      <c r="T4998" s="14" t="str">
        <f t="shared" si="630"/>
        <v>|Paul Solet|Rick Benattar|</v>
      </c>
      <c r="U4998" s="14" t="str">
        <f t="shared" si="631"/>
        <v>|Adrien Brody|John Malkovich|Rory Culkin|Antonio Banderas|Ori Pfeffer|Alexandra Dinu|Owen Davis|Deyan Petrov|</v>
      </c>
    </row>
    <row r="4999" spans="1:21">
      <c r="A4999" s="14" t="s">
        <v>23265</v>
      </c>
      <c r="B4999" s="14" t="s">
        <v>49</v>
      </c>
      <c r="C4999" s="14" t="s">
        <v>23266</v>
      </c>
      <c r="D4999" s="14" t="s">
        <v>117</v>
      </c>
      <c r="E4999" s="14" t="s">
        <v>23267</v>
      </c>
      <c r="F4999" s="14" t="s">
        <v>23268</v>
      </c>
      <c r="G4999" s="26">
        <v>43165</v>
      </c>
      <c r="H4999" s="14">
        <v>2017</v>
      </c>
      <c r="I4999" s="14" t="s">
        <v>360</v>
      </c>
      <c r="J4999" s="14" t="s">
        <v>105</v>
      </c>
      <c r="K4999" s="14" t="s">
        <v>1470</v>
      </c>
      <c r="L4999" s="14" t="s">
        <v>23269</v>
      </c>
      <c r="M4999" s="14">
        <f t="shared" si="624"/>
        <v>2018</v>
      </c>
      <c r="N4999" s="14">
        <f t="shared" si="625"/>
        <v>3</v>
      </c>
      <c r="O4999" s="14" t="str">
        <f>IFERROR(VLOOKUP(I4999,Lists!$F$2:$G$16,2,FALSE()),"Not Rated")</f>
        <v>Adults</v>
      </c>
      <c r="P4999" s="14">
        <f t="shared" si="626"/>
        <v>1</v>
      </c>
      <c r="Q4999" s="14" t="str">
        <f t="shared" si="627"/>
        <v>Norway</v>
      </c>
      <c r="R4999" s="14" t="str">
        <f t="shared" si="628"/>
        <v>|Norway|Germany|Sweden|</v>
      </c>
      <c r="S4999" s="14" t="str">
        <f t="shared" si="629"/>
        <v>|Crime TV Shows|International TV Shows|TV Dramas|</v>
      </c>
      <c r="T4999" s="14" t="str">
        <f t="shared" si="630"/>
        <v>|Unknown|</v>
      </c>
      <c r="U4999" s="14" t="str">
        <f t="shared" si="631"/>
        <v>|Tobias Santelmann|Ellen Dorrit Petersen|Benjamin Helstad|Frode Winther|Bjørn Skagestad|Eivind Sander|Thelma Farnes Ottersen|Todd Bishop Monrad Vistven|Ole Christoffer Ertvaag|Marina Popovic|Gine Cornelia Pedersen|Ana Gil de Melo Nascimento|Kim-Henning Nilsen|Morten Svartveit|Ellen Birgitte Winther|Even Pedersen|</v>
      </c>
    </row>
    <row r="5000" spans="1:21">
      <c r="A5000" s="14" t="s">
        <v>23270</v>
      </c>
      <c r="B5000" s="14" t="s">
        <v>48</v>
      </c>
      <c r="C5000" s="14" t="s">
        <v>23271</v>
      </c>
      <c r="D5000" s="14" t="s">
        <v>3965</v>
      </c>
      <c r="E5000" s="14" t="s">
        <v>23272</v>
      </c>
      <c r="F5000" s="14" t="s">
        <v>115</v>
      </c>
      <c r="G5000" s="26">
        <v>43165</v>
      </c>
      <c r="H5000" s="14">
        <v>2018</v>
      </c>
      <c r="I5000" s="14" t="s">
        <v>361</v>
      </c>
      <c r="J5000" s="14" t="s">
        <v>4182</v>
      </c>
      <c r="K5000" s="14" t="s">
        <v>261</v>
      </c>
      <c r="L5000" s="14" t="s">
        <v>23273</v>
      </c>
      <c r="M5000" s="14">
        <f t="shared" si="624"/>
        <v>2018</v>
      </c>
      <c r="N5000" s="14">
        <f t="shared" si="625"/>
        <v>3</v>
      </c>
      <c r="O5000" s="14" t="str">
        <f>IFERROR(VLOOKUP(I5000,Lists!$F$2:$G$16,2,FALSE()),"Not Rated")</f>
        <v>Teens</v>
      </c>
      <c r="P5000" s="14">
        <f t="shared" si="626"/>
        <v>58</v>
      </c>
      <c r="Q5000" s="14" t="str">
        <f t="shared" si="627"/>
        <v>United States</v>
      </c>
      <c r="R5000" s="14" t="str">
        <f t="shared" si="628"/>
        <v>|United States|</v>
      </c>
      <c r="S5000" s="14" t="str">
        <f t="shared" si="629"/>
        <v>|Stand-Up Comedy|</v>
      </c>
      <c r="T5000" s="14" t="str">
        <f t="shared" si="630"/>
        <v>|Michael Simon|</v>
      </c>
      <c r="U5000" s="14" t="str">
        <f t="shared" si="631"/>
        <v>|Gad Elmaleh|</v>
      </c>
    </row>
    <row r="5001" spans="1:21">
      <c r="A5001" s="14" t="s">
        <v>23274</v>
      </c>
      <c r="B5001" s="14" t="s">
        <v>48</v>
      </c>
      <c r="C5001" s="14" t="s">
        <v>23275</v>
      </c>
      <c r="D5001" s="14" t="s">
        <v>23276</v>
      </c>
      <c r="E5001" s="14" t="s">
        <v>23277</v>
      </c>
      <c r="F5001" s="14" t="s">
        <v>117</v>
      </c>
      <c r="G5001" s="26">
        <v>43163</v>
      </c>
      <c r="H5001" s="14">
        <v>2017</v>
      </c>
      <c r="I5001" s="14" t="s">
        <v>368</v>
      </c>
      <c r="J5001" s="14" t="s">
        <v>1773</v>
      </c>
      <c r="K5001" s="14" t="s">
        <v>8253</v>
      </c>
      <c r="L5001" s="14" t="s">
        <v>23278</v>
      </c>
      <c r="M5001" s="14">
        <f t="shared" si="624"/>
        <v>2018</v>
      </c>
      <c r="N5001" s="14">
        <f t="shared" si="625"/>
        <v>3</v>
      </c>
      <c r="O5001" s="14" t="str">
        <f>IFERROR(VLOOKUP(I5001,Lists!$F$2:$G$16,2,FALSE()),"Not Rated")</f>
        <v>Kids</v>
      </c>
      <c r="P5001" s="14">
        <f t="shared" si="626"/>
        <v>78</v>
      </c>
      <c r="Q5001" s="14" t="str">
        <f t="shared" si="627"/>
        <v>Unknown</v>
      </c>
      <c r="R5001" s="14" t="str">
        <f t="shared" si="628"/>
        <v>|Unknown|</v>
      </c>
      <c r="S5001" s="14" t="str">
        <f t="shared" si="629"/>
        <v>|Children &amp; Family Movies|Documentaries|</v>
      </c>
      <c r="T5001" s="14" t="str">
        <f t="shared" si="630"/>
        <v>|Ben Wallis|</v>
      </c>
      <c r="U5001" s="14" t="str">
        <f t="shared" si="631"/>
        <v>|Maggie Q|</v>
      </c>
    </row>
    <row r="5002" spans="1:21">
      <c r="A5002" s="14" t="s">
        <v>23279</v>
      </c>
      <c r="B5002" s="14" t="s">
        <v>49</v>
      </c>
      <c r="C5002" s="14" t="s">
        <v>23280</v>
      </c>
      <c r="D5002" s="14" t="s">
        <v>117</v>
      </c>
      <c r="E5002" s="14" t="s">
        <v>117</v>
      </c>
      <c r="F5002" s="14" t="s">
        <v>115</v>
      </c>
      <c r="G5002" s="26">
        <v>43161</v>
      </c>
      <c r="H5002" s="14">
        <v>2018</v>
      </c>
      <c r="I5002" s="14" t="s">
        <v>360</v>
      </c>
      <c r="J5002" s="14" t="s">
        <v>105</v>
      </c>
      <c r="K5002" s="14" t="s">
        <v>956</v>
      </c>
      <c r="L5002" s="14" t="s">
        <v>23281</v>
      </c>
      <c r="M5002" s="14">
        <f t="shared" si="624"/>
        <v>2018</v>
      </c>
      <c r="N5002" s="14">
        <f t="shared" si="625"/>
        <v>3</v>
      </c>
      <c r="O5002" s="14" t="str">
        <f>IFERROR(VLOOKUP(I5002,Lists!$F$2:$G$16,2,FALSE()),"Not Rated")</f>
        <v>Adults</v>
      </c>
      <c r="P5002" s="14">
        <f t="shared" si="626"/>
        <v>1</v>
      </c>
      <c r="Q5002" s="14" t="str">
        <f t="shared" si="627"/>
        <v>United States</v>
      </c>
      <c r="R5002" s="14" t="str">
        <f t="shared" si="628"/>
        <v>|United States|</v>
      </c>
      <c r="S5002" s="14" t="str">
        <f t="shared" si="629"/>
        <v>|Docuseries|Science &amp; Nature TV|</v>
      </c>
      <c r="T5002" s="14" t="str">
        <f t="shared" si="630"/>
        <v>|Unknown|</v>
      </c>
      <c r="U5002" s="14" t="str">
        <f t="shared" si="631"/>
        <v>|Unknown|</v>
      </c>
    </row>
    <row r="5003" spans="1:21">
      <c r="A5003" s="14" t="s">
        <v>23282</v>
      </c>
      <c r="B5003" s="14" t="s">
        <v>48</v>
      </c>
      <c r="C5003" s="14" t="s">
        <v>23283</v>
      </c>
      <c r="D5003" s="14" t="s">
        <v>22171</v>
      </c>
      <c r="E5003" s="14" t="s">
        <v>23284</v>
      </c>
      <c r="F5003" s="14" t="s">
        <v>134</v>
      </c>
      <c r="G5003" s="26">
        <v>43161</v>
      </c>
      <c r="H5003" s="14">
        <v>2018</v>
      </c>
      <c r="I5003" s="14" t="s">
        <v>360</v>
      </c>
      <c r="J5003" s="14" t="s">
        <v>6186</v>
      </c>
      <c r="K5003" s="14" t="s">
        <v>261</v>
      </c>
      <c r="L5003" s="14" t="s">
        <v>23285</v>
      </c>
      <c r="M5003" s="14">
        <f t="shared" si="624"/>
        <v>2018</v>
      </c>
      <c r="N5003" s="14">
        <f t="shared" si="625"/>
        <v>3</v>
      </c>
      <c r="O5003" s="14" t="str">
        <f>IFERROR(VLOOKUP(I5003,Lists!$F$2:$G$16,2,FALSE()),"Not Rated")</f>
        <v>Adults</v>
      </c>
      <c r="P5003" s="14">
        <f t="shared" si="626"/>
        <v>51</v>
      </c>
      <c r="Q5003" s="14" t="str">
        <f t="shared" si="627"/>
        <v>Argentina</v>
      </c>
      <c r="R5003" s="14" t="str">
        <f t="shared" si="628"/>
        <v>|Argentina|</v>
      </c>
      <c r="S5003" s="14" t="str">
        <f t="shared" si="629"/>
        <v>|Stand-Up Comedy|</v>
      </c>
      <c r="T5003" s="14" t="str">
        <f t="shared" si="630"/>
        <v>|Raúl Campos|Jan Suter|</v>
      </c>
      <c r="U5003" s="14" t="str">
        <f t="shared" si="631"/>
        <v>|Malena Pichot|</v>
      </c>
    </row>
    <row r="5004" spans="1:21">
      <c r="A5004" s="14" t="s">
        <v>23286</v>
      </c>
      <c r="B5004" s="14" t="s">
        <v>48</v>
      </c>
      <c r="C5004" s="14" t="s">
        <v>23287</v>
      </c>
      <c r="D5004" s="14" t="s">
        <v>22171</v>
      </c>
      <c r="E5004" s="14" t="s">
        <v>23288</v>
      </c>
      <c r="F5004" s="14" t="s">
        <v>153</v>
      </c>
      <c r="G5004" s="26">
        <v>43161</v>
      </c>
      <c r="H5004" s="14">
        <v>2018</v>
      </c>
      <c r="I5004" s="14" t="s">
        <v>360</v>
      </c>
      <c r="J5004" s="14" t="s">
        <v>1973</v>
      </c>
      <c r="K5004" s="14" t="s">
        <v>261</v>
      </c>
      <c r="L5004" s="14" t="s">
        <v>23289</v>
      </c>
      <c r="M5004" s="14">
        <f t="shared" si="624"/>
        <v>2018</v>
      </c>
      <c r="N5004" s="14">
        <f t="shared" si="625"/>
        <v>3</v>
      </c>
      <c r="O5004" s="14" t="str">
        <f>IFERROR(VLOOKUP(I5004,Lists!$F$2:$G$16,2,FALSE()),"Not Rated")</f>
        <v>Adults</v>
      </c>
      <c r="P5004" s="14">
        <f t="shared" si="626"/>
        <v>69</v>
      </c>
      <c r="Q5004" s="14" t="str">
        <f t="shared" si="627"/>
        <v>Chile</v>
      </c>
      <c r="R5004" s="14" t="str">
        <f t="shared" si="628"/>
        <v>|Chile|</v>
      </c>
      <c r="S5004" s="14" t="str">
        <f t="shared" si="629"/>
        <v>|Stand-Up Comedy|</v>
      </c>
      <c r="T5004" s="14" t="str">
        <f t="shared" si="630"/>
        <v>|Raúl Campos|Jan Suter|</v>
      </c>
      <c r="U5004" s="14" t="str">
        <f t="shared" si="631"/>
        <v>|Natalia Valdebenito|</v>
      </c>
    </row>
    <row r="5005" spans="1:21">
      <c r="A5005" s="14" t="s">
        <v>23290</v>
      </c>
      <c r="B5005" s="14" t="s">
        <v>48</v>
      </c>
      <c r="C5005" s="14" t="s">
        <v>23291</v>
      </c>
      <c r="D5005" s="14" t="s">
        <v>23292</v>
      </c>
      <c r="E5005" s="14" t="s">
        <v>23293</v>
      </c>
      <c r="F5005" s="14" t="s">
        <v>119</v>
      </c>
      <c r="G5005" s="26">
        <v>43161</v>
      </c>
      <c r="H5005" s="14">
        <v>2017</v>
      </c>
      <c r="I5005" s="14" t="s">
        <v>360</v>
      </c>
      <c r="J5005" s="14" t="s">
        <v>457</v>
      </c>
      <c r="K5005" s="14" t="s">
        <v>1537</v>
      </c>
      <c r="L5005" s="14" t="s">
        <v>23294</v>
      </c>
      <c r="M5005" s="14">
        <f t="shared" si="624"/>
        <v>2018</v>
      </c>
      <c r="N5005" s="14">
        <f t="shared" si="625"/>
        <v>3</v>
      </c>
      <c r="O5005" s="14" t="str">
        <f>IFERROR(VLOOKUP(I5005,Lists!$F$2:$G$16,2,FALSE()),"Not Rated")</f>
        <v>Adults</v>
      </c>
      <c r="P5005" s="14">
        <f t="shared" si="626"/>
        <v>104</v>
      </c>
      <c r="Q5005" s="14" t="str">
        <f t="shared" si="627"/>
        <v>Canada</v>
      </c>
      <c r="R5005" s="14" t="str">
        <f t="shared" si="628"/>
        <v>|Canada|</v>
      </c>
      <c r="S5005" s="14" t="str">
        <f t="shared" si="629"/>
        <v>|Horror Movies|International Movies|</v>
      </c>
      <c r="T5005" s="14" t="str">
        <f t="shared" si="630"/>
        <v>|Robin Aubert|</v>
      </c>
      <c r="U5005" s="14" t="str">
        <f t="shared" si="631"/>
        <v>|Marc-André Grondin|Monia Chokri|Charlotte St-Martin|Brigitte Poupart|Marie-Ginette Guay|Micheline Lanctôt|Édouard Tremblay-Grenier|Luc Proulx|Didier Lucien|Robert Brouillette|Patrick Hivon|</v>
      </c>
    </row>
    <row r="5006" spans="1:21">
      <c r="A5006" s="14" t="s">
        <v>23295</v>
      </c>
      <c r="B5006" s="14" t="s">
        <v>49</v>
      </c>
      <c r="C5006" s="14" t="s">
        <v>23296</v>
      </c>
      <c r="D5006" s="14" t="s">
        <v>117</v>
      </c>
      <c r="E5006" s="14" t="s">
        <v>23297</v>
      </c>
      <c r="F5006" s="14" t="s">
        <v>119</v>
      </c>
      <c r="G5006" s="26">
        <v>43160</v>
      </c>
      <c r="H5006" s="14">
        <v>2017</v>
      </c>
      <c r="I5006" s="14" t="s">
        <v>360</v>
      </c>
      <c r="J5006" s="14" t="s">
        <v>105</v>
      </c>
      <c r="K5006" s="14" t="s">
        <v>1470</v>
      </c>
      <c r="L5006" s="14" t="s">
        <v>23298</v>
      </c>
      <c r="M5006" s="14">
        <f t="shared" si="624"/>
        <v>2018</v>
      </c>
      <c r="N5006" s="14">
        <f t="shared" si="625"/>
        <v>3</v>
      </c>
      <c r="O5006" s="14" t="str">
        <f>IFERROR(VLOOKUP(I5006,Lists!$F$2:$G$16,2,FALSE()),"Not Rated")</f>
        <v>Adults</v>
      </c>
      <c r="P5006" s="14">
        <f t="shared" si="626"/>
        <v>1</v>
      </c>
      <c r="Q5006" s="14" t="str">
        <f t="shared" si="627"/>
        <v>Canada</v>
      </c>
      <c r="R5006" s="14" t="str">
        <f t="shared" si="628"/>
        <v>|Canada|</v>
      </c>
      <c r="S5006" s="14" t="str">
        <f t="shared" si="629"/>
        <v>|Crime TV Shows|International TV Shows|TV Dramas|</v>
      </c>
      <c r="T5006" s="14" t="str">
        <f t="shared" si="630"/>
        <v>|Unknown|</v>
      </c>
      <c r="U5006" s="14" t="str">
        <f t="shared" si="631"/>
        <v>|Stephanie Bennett|Emmanuel Kabongo|RJ Fetherstonhaugh|Andres Joseph|Kevin Claydon|Conrad Pla|Clark Backo|Ryan Pierce|Eileen Li|Susan Bain|Cristina Rosato|Jonathan Kim|Colm Feore|</v>
      </c>
    </row>
    <row r="5007" spans="1:21">
      <c r="A5007" s="14" t="s">
        <v>23299</v>
      </c>
      <c r="B5007" s="14" t="s">
        <v>48</v>
      </c>
      <c r="C5007" s="14" t="s">
        <v>23300</v>
      </c>
      <c r="D5007" s="14" t="s">
        <v>117</v>
      </c>
      <c r="E5007" s="14" t="s">
        <v>23301</v>
      </c>
      <c r="F5007" s="14" t="s">
        <v>115</v>
      </c>
      <c r="G5007" s="26">
        <v>43160</v>
      </c>
      <c r="H5007" s="14">
        <v>2018</v>
      </c>
      <c r="I5007" s="14" t="s">
        <v>360</v>
      </c>
      <c r="J5007" s="14" t="s">
        <v>1857</v>
      </c>
      <c r="K5007" s="14" t="s">
        <v>261</v>
      </c>
      <c r="L5007" s="14" t="s">
        <v>23302</v>
      </c>
      <c r="M5007" s="14">
        <f t="shared" si="624"/>
        <v>2018</v>
      </c>
      <c r="N5007" s="14">
        <f t="shared" si="625"/>
        <v>3</v>
      </c>
      <c r="O5007" s="14" t="str">
        <f>IFERROR(VLOOKUP(I5007,Lists!$F$2:$G$16,2,FALSE()),"Not Rated")</f>
        <v>Adults</v>
      </c>
      <c r="P5007" s="14">
        <f t="shared" si="626"/>
        <v>59</v>
      </c>
      <c r="Q5007" s="14" t="str">
        <f t="shared" si="627"/>
        <v>United States</v>
      </c>
      <c r="R5007" s="14" t="str">
        <f t="shared" si="628"/>
        <v>|United States|</v>
      </c>
      <c r="S5007" s="14" t="str">
        <f t="shared" si="629"/>
        <v>|Stand-Up Comedy|</v>
      </c>
      <c r="T5007" s="14" t="str">
        <f t="shared" si="630"/>
        <v>|Unknown|</v>
      </c>
      <c r="U5007" s="14" t="str">
        <f t="shared" si="631"/>
        <v>|Adel Karam|</v>
      </c>
    </row>
    <row r="5008" spans="1:21">
      <c r="A5008" s="14" t="s">
        <v>23303</v>
      </c>
      <c r="B5008" s="14" t="s">
        <v>48</v>
      </c>
      <c r="C5008" s="14" t="s">
        <v>23304</v>
      </c>
      <c r="D5008" s="14" t="s">
        <v>23305</v>
      </c>
      <c r="E5008" s="14" t="s">
        <v>23306</v>
      </c>
      <c r="F5008" s="14" t="s">
        <v>115</v>
      </c>
      <c r="G5008" s="26">
        <v>43160</v>
      </c>
      <c r="H5008" s="14">
        <v>2018</v>
      </c>
      <c r="I5008" s="14" t="s">
        <v>360</v>
      </c>
      <c r="J5008" s="14" t="s">
        <v>507</v>
      </c>
      <c r="K5008" s="14" t="s">
        <v>17977</v>
      </c>
      <c r="L5008" s="14" t="s">
        <v>23307</v>
      </c>
      <c r="M5008" s="14">
        <f t="shared" si="624"/>
        <v>2018</v>
      </c>
      <c r="N5008" s="14">
        <f t="shared" si="625"/>
        <v>3</v>
      </c>
      <c r="O5008" s="14" t="str">
        <f>IFERROR(VLOOKUP(I5008,Lists!$F$2:$G$16,2,FALSE()),"Not Rated")</f>
        <v>Adults</v>
      </c>
      <c r="P5008" s="14">
        <f t="shared" si="626"/>
        <v>94</v>
      </c>
      <c r="Q5008" s="14" t="str">
        <f t="shared" si="627"/>
        <v>United States</v>
      </c>
      <c r="R5008" s="14" t="str">
        <f t="shared" si="628"/>
        <v>|United States|</v>
      </c>
      <c r="S5008" s="14" t="str">
        <f t="shared" si="629"/>
        <v>|Action &amp; Adventure|Independent Movies|Sci-Fi &amp; Fantasy|</v>
      </c>
      <c r="T5008" s="14" t="str">
        <f t="shared" si="630"/>
        <v>|Mitch Gould|</v>
      </c>
      <c r="U5008" s="14" t="str">
        <f t="shared" si="631"/>
        <v>|Louis Mandylor|Daniel Southworth|Richard Alan Reid|Oleg Taktarov|Natassia Malthe|Jason Earles|Dominique Swain|Michael Paré|</v>
      </c>
    </row>
    <row r="5009" spans="1:21">
      <c r="A5009" s="14" t="s">
        <v>23308</v>
      </c>
      <c r="B5009" s="14" t="s">
        <v>48</v>
      </c>
      <c r="C5009" s="14" t="s">
        <v>23309</v>
      </c>
      <c r="D5009" s="14" t="s">
        <v>1730</v>
      </c>
      <c r="E5009" s="14" t="s">
        <v>23310</v>
      </c>
      <c r="F5009" s="14" t="s">
        <v>116</v>
      </c>
      <c r="G5009" s="26">
        <v>43160</v>
      </c>
      <c r="H5009" s="14">
        <v>1998</v>
      </c>
      <c r="I5009" s="14" t="s">
        <v>361</v>
      </c>
      <c r="J5009" s="14" t="s">
        <v>541</v>
      </c>
      <c r="K5009" s="14" t="s">
        <v>910</v>
      </c>
      <c r="L5009" s="14" t="s">
        <v>23311</v>
      </c>
      <c r="M5009" s="14">
        <f t="shared" si="624"/>
        <v>2018</v>
      </c>
      <c r="N5009" s="14">
        <f t="shared" si="625"/>
        <v>3</v>
      </c>
      <c r="O5009" s="14" t="str">
        <f>IFERROR(VLOOKUP(I5009,Lists!$F$2:$G$16,2,FALSE()),"Not Rated")</f>
        <v>Teens</v>
      </c>
      <c r="P5009" s="14">
        <f t="shared" si="626"/>
        <v>166</v>
      </c>
      <c r="Q5009" s="14" t="str">
        <f t="shared" si="627"/>
        <v>India</v>
      </c>
      <c r="R5009" s="14" t="str">
        <f t="shared" si="628"/>
        <v>|India|</v>
      </c>
      <c r="S5009" s="14" t="str">
        <f t="shared" si="629"/>
        <v>|Dramas|International Movies|Romantic Movies|</v>
      </c>
      <c r="T5009" s="14" t="str">
        <f t="shared" si="630"/>
        <v>|Mani Ratnam|</v>
      </c>
      <c r="U5009" s="14" t="str">
        <f t="shared" si="631"/>
        <v>|Shah Rukh Khan|Manisha Koirala|Preity Zinta|Raghuvir Yadav|Zohra Sehgal|Sabyasachi Chakraborty|Piyush Mishra|Krishnakant|Aditya Srivastava|</v>
      </c>
    </row>
    <row r="5010" spans="1:21">
      <c r="A5010" s="14" t="s">
        <v>23312</v>
      </c>
      <c r="B5010" s="14" t="s">
        <v>48</v>
      </c>
      <c r="C5010" s="14" t="s">
        <v>23313</v>
      </c>
      <c r="D5010" s="14" t="s">
        <v>1730</v>
      </c>
      <c r="E5010" s="14" t="s">
        <v>23314</v>
      </c>
      <c r="F5010" s="14" t="s">
        <v>116</v>
      </c>
      <c r="G5010" s="26">
        <v>43160</v>
      </c>
      <c r="H5010" s="14">
        <v>2007</v>
      </c>
      <c r="I5010" s="14" t="s">
        <v>362</v>
      </c>
      <c r="J5010" s="14" t="s">
        <v>3208</v>
      </c>
      <c r="K5010" s="14" t="s">
        <v>475</v>
      </c>
      <c r="L5010" s="14" t="s">
        <v>23315</v>
      </c>
      <c r="M5010" s="14">
        <f t="shared" si="624"/>
        <v>2018</v>
      </c>
      <c r="N5010" s="14">
        <f t="shared" si="625"/>
        <v>3</v>
      </c>
      <c r="O5010" s="14" t="str">
        <f>IFERROR(VLOOKUP(I5010,Lists!$F$2:$G$16,2,FALSE()),"Not Rated")</f>
        <v>Older Kids</v>
      </c>
      <c r="P5010" s="14">
        <f t="shared" si="626"/>
        <v>155</v>
      </c>
      <c r="Q5010" s="14" t="str">
        <f t="shared" si="627"/>
        <v>India</v>
      </c>
      <c r="R5010" s="14" t="str">
        <f t="shared" si="628"/>
        <v>|India|</v>
      </c>
      <c r="S5010" s="14" t="str">
        <f t="shared" si="629"/>
        <v>|Dramas|International Movies|</v>
      </c>
      <c r="T5010" s="14" t="str">
        <f t="shared" si="630"/>
        <v>|Mani Ratnam|</v>
      </c>
      <c r="U5010" s="14" t="str">
        <f t="shared" si="631"/>
        <v>|Abhishek Bachchan|Mithun Chakraborty|Aishwarya Rai Bachchan|Madhavan|Vidya Balan|Roshan Seth|Arya Babbar|Sachin Khedekar|Dhritiman Chatterjee|Manoj Joshi|</v>
      </c>
    </row>
    <row r="5011" spans="1:21">
      <c r="A5011" s="14" t="s">
        <v>23316</v>
      </c>
      <c r="B5011" s="14" t="s">
        <v>48</v>
      </c>
      <c r="C5011" s="14" t="s">
        <v>23317</v>
      </c>
      <c r="D5011" s="14" t="s">
        <v>297</v>
      </c>
      <c r="E5011" s="14" t="s">
        <v>23318</v>
      </c>
      <c r="F5011" s="14" t="s">
        <v>116</v>
      </c>
      <c r="G5011" s="26">
        <v>43160</v>
      </c>
      <c r="H5011" s="14">
        <v>2017</v>
      </c>
      <c r="I5011" s="14" t="s">
        <v>361</v>
      </c>
      <c r="J5011" s="14" t="s">
        <v>833</v>
      </c>
      <c r="K5011" s="14" t="s">
        <v>1442</v>
      </c>
      <c r="L5011" s="14" t="s">
        <v>23319</v>
      </c>
      <c r="M5011" s="14">
        <f t="shared" si="624"/>
        <v>2018</v>
      </c>
      <c r="N5011" s="14">
        <f t="shared" si="625"/>
        <v>3</v>
      </c>
      <c r="O5011" s="14" t="str">
        <f>IFERROR(VLOOKUP(I5011,Lists!$F$2:$G$16,2,FALSE()),"Not Rated")</f>
        <v>Teens</v>
      </c>
      <c r="P5011" s="14">
        <f t="shared" si="626"/>
        <v>145</v>
      </c>
      <c r="Q5011" s="14" t="str">
        <f t="shared" si="627"/>
        <v>India</v>
      </c>
      <c r="R5011" s="14" t="str">
        <f t="shared" si="628"/>
        <v>|India|</v>
      </c>
      <c r="S5011" s="14" t="str">
        <f t="shared" si="629"/>
        <v>|Action &amp; Adventure|Comedies|International Movies|</v>
      </c>
      <c r="T5011" s="14" t="str">
        <f t="shared" si="630"/>
        <v>|David Dhawan|</v>
      </c>
      <c r="U5011" s="14" t="str">
        <f t="shared" si="631"/>
        <v>|Varun Dhawan|Jacqueline Fernandez|Tapsee Pannu|Rajpal Yadav|Sachin Khedekar|Anupam Kher|Zakir Hussain|Pavan Malhotra|</v>
      </c>
    </row>
    <row r="5012" spans="1:21">
      <c r="A5012" s="14" t="s">
        <v>23320</v>
      </c>
      <c r="B5012" s="14" t="s">
        <v>48</v>
      </c>
      <c r="C5012" s="14" t="s">
        <v>23321</v>
      </c>
      <c r="D5012" s="14" t="s">
        <v>7111</v>
      </c>
      <c r="E5012" s="14" t="s">
        <v>23322</v>
      </c>
      <c r="F5012" s="14" t="s">
        <v>115</v>
      </c>
      <c r="G5012" s="26">
        <v>43160</v>
      </c>
      <c r="H5012" s="14">
        <v>2016</v>
      </c>
      <c r="I5012" s="14" t="s">
        <v>363</v>
      </c>
      <c r="J5012" s="14" t="s">
        <v>574</v>
      </c>
      <c r="K5012" s="14" t="s">
        <v>3476</v>
      </c>
      <c r="L5012" s="14" t="s">
        <v>23323</v>
      </c>
      <c r="M5012" s="14">
        <f t="shared" si="624"/>
        <v>2018</v>
      </c>
      <c r="N5012" s="14">
        <f t="shared" si="625"/>
        <v>3</v>
      </c>
      <c r="O5012" s="14" t="str">
        <f>IFERROR(VLOOKUP(I5012,Lists!$F$2:$G$16,2,FALSE()),"Not Rated")</f>
        <v>Adults</v>
      </c>
      <c r="P5012" s="14">
        <f t="shared" si="626"/>
        <v>106</v>
      </c>
      <c r="Q5012" s="14" t="str">
        <f t="shared" si="627"/>
        <v>United States</v>
      </c>
      <c r="R5012" s="14" t="str">
        <f t="shared" si="628"/>
        <v>|United States|</v>
      </c>
      <c r="S5012" s="14" t="str">
        <f t="shared" si="629"/>
        <v>|Dramas|Music &amp; Musicals|Romantic Movies|</v>
      </c>
      <c r="T5012" s="14" t="str">
        <f t="shared" si="630"/>
        <v>|RZA|</v>
      </c>
      <c r="U5012" s="14" t="str">
        <f t="shared" si="631"/>
        <v>|Azealia Banks|Lucien Laviscount|Jill Scott|Common|Lorraine Toussaint|Hana Mae Lee|Jeremie Harris|</v>
      </c>
    </row>
    <row r="5013" spans="1:21">
      <c r="A5013" s="14" t="s">
        <v>23324</v>
      </c>
      <c r="B5013" s="14" t="s">
        <v>48</v>
      </c>
      <c r="C5013" s="14" t="s">
        <v>23325</v>
      </c>
      <c r="D5013" s="14" t="s">
        <v>23326</v>
      </c>
      <c r="E5013" s="14" t="s">
        <v>23327</v>
      </c>
      <c r="F5013" s="14" t="s">
        <v>124</v>
      </c>
      <c r="G5013" s="26">
        <v>43160</v>
      </c>
      <c r="H5013" s="14">
        <v>2016</v>
      </c>
      <c r="I5013" s="14" t="s">
        <v>361</v>
      </c>
      <c r="J5013" s="14" t="s">
        <v>507</v>
      </c>
      <c r="K5013" s="14" t="s">
        <v>529</v>
      </c>
      <c r="L5013" s="14" t="s">
        <v>23328</v>
      </c>
      <c r="M5013" s="14">
        <f t="shared" si="624"/>
        <v>2018</v>
      </c>
      <c r="N5013" s="14">
        <f t="shared" si="625"/>
        <v>3</v>
      </c>
      <c r="O5013" s="14" t="str">
        <f>IFERROR(VLOOKUP(I5013,Lists!$F$2:$G$16,2,FALSE()),"Not Rated")</f>
        <v>Teens</v>
      </c>
      <c r="P5013" s="14">
        <f t="shared" si="626"/>
        <v>94</v>
      </c>
      <c r="Q5013" s="14" t="str">
        <f t="shared" si="627"/>
        <v>Germany</v>
      </c>
      <c r="R5013" s="14" t="str">
        <f t="shared" si="628"/>
        <v>|Germany|</v>
      </c>
      <c r="S5013" s="14" t="str">
        <f t="shared" si="629"/>
        <v>|Comedies|International Movies|</v>
      </c>
      <c r="T5013" s="14" t="str">
        <f t="shared" si="630"/>
        <v>|Lars Büchel|</v>
      </c>
      <c r="U5013" s="14" t="str">
        <f t="shared" si="631"/>
        <v>|Olaf Schubert|Mario Adorf|Marie Leuenberger|Jochen Barkas|Bert Stephan|Martina Hill|Christoph Jungmann|Luise Wolfram|Hildegard Schroedter|Imke Buchel|</v>
      </c>
    </row>
    <row r="5014" spans="1:21">
      <c r="A5014" s="14" t="s">
        <v>23329</v>
      </c>
      <c r="B5014" s="14" t="s">
        <v>48</v>
      </c>
      <c r="C5014" s="14" t="s">
        <v>23330</v>
      </c>
      <c r="D5014" s="14" t="s">
        <v>23331</v>
      </c>
      <c r="E5014" s="14" t="s">
        <v>23332</v>
      </c>
      <c r="F5014" s="14" t="s">
        <v>116</v>
      </c>
      <c r="G5014" s="26">
        <v>43160</v>
      </c>
      <c r="H5014" s="14">
        <v>2017</v>
      </c>
      <c r="I5014" s="14" t="s">
        <v>362</v>
      </c>
      <c r="J5014" s="14" t="s">
        <v>474</v>
      </c>
      <c r="K5014" s="14" t="s">
        <v>910</v>
      </c>
      <c r="L5014" s="14" t="s">
        <v>23333</v>
      </c>
      <c r="M5014" s="14">
        <f t="shared" si="624"/>
        <v>2018</v>
      </c>
      <c r="N5014" s="14">
        <f t="shared" si="625"/>
        <v>3</v>
      </c>
      <c r="O5014" s="14" t="str">
        <f>IFERROR(VLOOKUP(I5014,Lists!$F$2:$G$16,2,FALSE()),"Not Rated")</f>
        <v>Older Kids</v>
      </c>
      <c r="P5014" s="14">
        <f t="shared" si="626"/>
        <v>127</v>
      </c>
      <c r="Q5014" s="14" t="str">
        <f t="shared" si="627"/>
        <v>India</v>
      </c>
      <c r="R5014" s="14" t="str">
        <f t="shared" si="628"/>
        <v>|India|</v>
      </c>
      <c r="S5014" s="14" t="str">
        <f t="shared" si="629"/>
        <v>|Dramas|International Movies|Romantic Movies|</v>
      </c>
      <c r="T5014" s="14" t="str">
        <f t="shared" si="630"/>
        <v>|Amit Barot|</v>
      </c>
      <c r="U5014" s="14" t="str">
        <f t="shared" si="631"/>
        <v>|Harsh Chhaya|Prachi Shah|Bharat Chawda|Deeksha Joshi|Aarjav Trivedi|Prashant Barot|Harsha Bhavsar|</v>
      </c>
    </row>
    <row r="5015" spans="1:21">
      <c r="A5015" s="14" t="s">
        <v>23334</v>
      </c>
      <c r="B5015" s="14" t="s">
        <v>48</v>
      </c>
      <c r="C5015" s="14" t="s">
        <v>23335</v>
      </c>
      <c r="D5015" s="14" t="s">
        <v>23336</v>
      </c>
      <c r="E5015" s="14" t="s">
        <v>23337</v>
      </c>
      <c r="F5015" s="14" t="s">
        <v>122</v>
      </c>
      <c r="G5015" s="26">
        <v>43160</v>
      </c>
      <c r="H5015" s="14">
        <v>2017</v>
      </c>
      <c r="I5015" s="14" t="s">
        <v>360</v>
      </c>
      <c r="J5015" s="14" t="s">
        <v>872</v>
      </c>
      <c r="K5015" s="14" t="s">
        <v>4695</v>
      </c>
      <c r="L5015" s="14" t="s">
        <v>23338</v>
      </c>
      <c r="M5015" s="14">
        <f t="shared" si="624"/>
        <v>2018</v>
      </c>
      <c r="N5015" s="14">
        <f t="shared" si="625"/>
        <v>3</v>
      </c>
      <c r="O5015" s="14" t="str">
        <f>IFERROR(VLOOKUP(I5015,Lists!$F$2:$G$16,2,FALSE()),"Not Rated")</f>
        <v>Adults</v>
      </c>
      <c r="P5015" s="14">
        <f t="shared" si="626"/>
        <v>87</v>
      </c>
      <c r="Q5015" s="14" t="str">
        <f t="shared" si="627"/>
        <v>Spain</v>
      </c>
      <c r="R5015" s="14" t="str">
        <f t="shared" si="628"/>
        <v>|Spain|</v>
      </c>
      <c r="S5015" s="14" t="str">
        <f t="shared" si="629"/>
        <v>|Comedies|Independent Movies|International Movies|</v>
      </c>
      <c r="T5015" s="14" t="str">
        <f t="shared" si="630"/>
        <v>|Carlo Padial|</v>
      </c>
      <c r="U5015" s="14" t="str">
        <f t="shared" si="631"/>
        <v>|Berto Romero|Carolina Bang|Javier Botet|Carlos Areces|Miguel Noguera|Toni Sevilla|</v>
      </c>
    </row>
    <row r="5016" spans="1:21">
      <c r="A5016" s="14" t="s">
        <v>23339</v>
      </c>
      <c r="B5016" s="14" t="s">
        <v>48</v>
      </c>
      <c r="C5016" s="14" t="s">
        <v>23340</v>
      </c>
      <c r="D5016" s="14" t="s">
        <v>5371</v>
      </c>
      <c r="E5016" s="14" t="s">
        <v>23341</v>
      </c>
      <c r="F5016" s="14" t="s">
        <v>116</v>
      </c>
      <c r="G5016" s="26">
        <v>43160</v>
      </c>
      <c r="H5016" s="14">
        <v>2004</v>
      </c>
      <c r="I5016" s="14" t="s">
        <v>362</v>
      </c>
      <c r="J5016" s="14" t="s">
        <v>5899</v>
      </c>
      <c r="K5016" s="14" t="s">
        <v>475</v>
      </c>
      <c r="L5016" s="14" t="s">
        <v>23342</v>
      </c>
      <c r="M5016" s="14">
        <f t="shared" si="624"/>
        <v>2018</v>
      </c>
      <c r="N5016" s="14">
        <f t="shared" si="625"/>
        <v>3</v>
      </c>
      <c r="O5016" s="14" t="str">
        <f>IFERROR(VLOOKUP(I5016,Lists!$F$2:$G$16,2,FALSE()),"Not Rated")</f>
        <v>Older Kids</v>
      </c>
      <c r="P5016" s="14">
        <f t="shared" si="626"/>
        <v>185</v>
      </c>
      <c r="Q5016" s="14" t="str">
        <f t="shared" si="627"/>
        <v>India</v>
      </c>
      <c r="R5016" s="14" t="str">
        <f t="shared" si="628"/>
        <v>|India|</v>
      </c>
      <c r="S5016" s="14" t="str">
        <f t="shared" si="629"/>
        <v>|Dramas|International Movies|</v>
      </c>
      <c r="T5016" s="14" t="str">
        <f t="shared" si="630"/>
        <v>|Ashutosh Gowariker|</v>
      </c>
      <c r="U5016" s="14" t="str">
        <f t="shared" si="631"/>
        <v>|Shah Rukh Khan|Gayatri Joshi|Kishori Balal|Smith Seth|Lekh Tandon|Rajesh Vivek|Daya Shankar Pandey|Farrukh Jaffar|</v>
      </c>
    </row>
    <row r="5017" spans="1:21">
      <c r="A5017" s="14" t="s">
        <v>23343</v>
      </c>
      <c r="B5017" s="14" t="s">
        <v>48</v>
      </c>
      <c r="C5017" s="14" t="s">
        <v>23344</v>
      </c>
      <c r="D5017" s="14" t="s">
        <v>23345</v>
      </c>
      <c r="E5017" s="14" t="s">
        <v>23346</v>
      </c>
      <c r="F5017" s="14" t="s">
        <v>119</v>
      </c>
      <c r="G5017" s="26">
        <v>43160</v>
      </c>
      <c r="H5017" s="14">
        <v>2014</v>
      </c>
      <c r="I5017" s="14" t="s">
        <v>360</v>
      </c>
      <c r="J5017" s="14" t="s">
        <v>5539</v>
      </c>
      <c r="K5017" s="14" t="s">
        <v>529</v>
      </c>
      <c r="L5017" s="14" t="s">
        <v>23347</v>
      </c>
      <c r="M5017" s="14">
        <f t="shared" si="624"/>
        <v>2018</v>
      </c>
      <c r="N5017" s="14">
        <f t="shared" si="625"/>
        <v>3</v>
      </c>
      <c r="O5017" s="14" t="str">
        <f>IFERROR(VLOOKUP(I5017,Lists!$F$2:$G$16,2,FALSE()),"Not Rated")</f>
        <v>Adults</v>
      </c>
      <c r="P5017" s="14">
        <f t="shared" si="626"/>
        <v>75</v>
      </c>
      <c r="Q5017" s="14" t="str">
        <f t="shared" si="627"/>
        <v>Canada</v>
      </c>
      <c r="R5017" s="14" t="str">
        <f t="shared" si="628"/>
        <v>|Canada|</v>
      </c>
      <c r="S5017" s="14" t="str">
        <f t="shared" si="629"/>
        <v>|Comedies|International Movies|</v>
      </c>
      <c r="T5017" s="14" t="str">
        <f t="shared" si="630"/>
        <v>|Mike Smith|John Paul Tremblay|Robb Wells|</v>
      </c>
      <c r="U5017" s="14" t="str">
        <f t="shared" si="631"/>
        <v>|Mike Smith|John Paul Tremblay|Robb Wells|John Dunsworth|Pat Roach|Leigh MacInnis|Luke Gordon|</v>
      </c>
    </row>
    <row r="5018" spans="1:21">
      <c r="A5018" s="14" t="s">
        <v>23348</v>
      </c>
      <c r="B5018" s="14" t="s">
        <v>48</v>
      </c>
      <c r="C5018" s="14" t="s">
        <v>23349</v>
      </c>
      <c r="D5018" s="14" t="s">
        <v>23345</v>
      </c>
      <c r="E5018" s="14" t="s">
        <v>23350</v>
      </c>
      <c r="F5018" s="14" t="s">
        <v>119</v>
      </c>
      <c r="G5018" s="26">
        <v>43160</v>
      </c>
      <c r="H5018" s="14">
        <v>2014</v>
      </c>
      <c r="I5018" s="14" t="s">
        <v>360</v>
      </c>
      <c r="J5018" s="14" t="s">
        <v>1330</v>
      </c>
      <c r="K5018" s="14" t="s">
        <v>61</v>
      </c>
      <c r="L5018" s="14" t="s">
        <v>23351</v>
      </c>
      <c r="M5018" s="14">
        <f t="shared" si="624"/>
        <v>2018</v>
      </c>
      <c r="N5018" s="14">
        <f t="shared" si="625"/>
        <v>3</v>
      </c>
      <c r="O5018" s="14" t="str">
        <f>IFERROR(VLOOKUP(I5018,Lists!$F$2:$G$16,2,FALSE()),"Not Rated")</f>
        <v>Adults</v>
      </c>
      <c r="P5018" s="14">
        <f t="shared" si="626"/>
        <v>89</v>
      </c>
      <c r="Q5018" s="14" t="str">
        <f t="shared" si="627"/>
        <v>Canada</v>
      </c>
      <c r="R5018" s="14" t="str">
        <f t="shared" si="628"/>
        <v>|Canada|</v>
      </c>
      <c r="S5018" s="14" t="str">
        <f t="shared" si="629"/>
        <v>|Movies|</v>
      </c>
      <c r="T5018" s="14" t="str">
        <f t="shared" si="630"/>
        <v>|Mike Smith|John Paul Tremblay|Robb Wells|</v>
      </c>
      <c r="U5018" s="14" t="str">
        <f t="shared" si="631"/>
        <v>|Mike Smith|John Paul Tremblay|Robb Wells|John Dunsworth|Pat Roach|Jacob Rolfe|Marguerite McNeil|Doug Barron|Paul Doucette|Gareth Meagher|</v>
      </c>
    </row>
    <row r="5019" spans="1:21">
      <c r="A5019" s="14" t="s">
        <v>23352</v>
      </c>
      <c r="B5019" s="14" t="s">
        <v>48</v>
      </c>
      <c r="C5019" s="14" t="s">
        <v>23353</v>
      </c>
      <c r="D5019" s="14" t="s">
        <v>23345</v>
      </c>
      <c r="E5019" s="14" t="s">
        <v>23354</v>
      </c>
      <c r="F5019" s="14" t="s">
        <v>119</v>
      </c>
      <c r="G5019" s="26">
        <v>43160</v>
      </c>
      <c r="H5019" s="14">
        <v>2014</v>
      </c>
      <c r="I5019" s="14" t="s">
        <v>360</v>
      </c>
      <c r="J5019" s="14" t="s">
        <v>2352</v>
      </c>
      <c r="K5019" s="14" t="s">
        <v>61</v>
      </c>
      <c r="L5019" s="14" t="s">
        <v>23355</v>
      </c>
      <c r="M5019" s="14">
        <f t="shared" si="624"/>
        <v>2018</v>
      </c>
      <c r="N5019" s="14">
        <f t="shared" si="625"/>
        <v>3</v>
      </c>
      <c r="O5019" s="14" t="str">
        <f>IFERROR(VLOOKUP(I5019,Lists!$F$2:$G$16,2,FALSE()),"Not Rated")</f>
        <v>Adults</v>
      </c>
      <c r="P5019" s="14">
        <f t="shared" si="626"/>
        <v>81</v>
      </c>
      <c r="Q5019" s="14" t="str">
        <f t="shared" si="627"/>
        <v>Canada</v>
      </c>
      <c r="R5019" s="14" t="str">
        <f t="shared" si="628"/>
        <v>|Canada|</v>
      </c>
      <c r="S5019" s="14" t="str">
        <f t="shared" si="629"/>
        <v>|Movies|</v>
      </c>
      <c r="T5019" s="14" t="str">
        <f t="shared" si="630"/>
        <v>|Mike Smith|John Paul Tremblay|Robb Wells|</v>
      </c>
      <c r="U5019" s="14" t="str">
        <f t="shared" si="631"/>
        <v>|Mike Smith|John Paul Tremblay|Robb Wells|Pat Roach|</v>
      </c>
    </row>
    <row r="5020" spans="1:21">
      <c r="A5020" s="14" t="s">
        <v>23356</v>
      </c>
      <c r="B5020" s="14" t="s">
        <v>48</v>
      </c>
      <c r="C5020" s="14" t="s">
        <v>23357</v>
      </c>
      <c r="D5020" s="14" t="s">
        <v>21889</v>
      </c>
      <c r="E5020" s="14" t="s">
        <v>23358</v>
      </c>
      <c r="F5020" s="14" t="s">
        <v>119</v>
      </c>
      <c r="G5020" s="26">
        <v>43160</v>
      </c>
      <c r="H5020" s="14">
        <v>2008</v>
      </c>
      <c r="I5020" s="14" t="s">
        <v>360</v>
      </c>
      <c r="J5020" s="14" t="s">
        <v>4622</v>
      </c>
      <c r="K5020" s="14" t="s">
        <v>1189</v>
      </c>
      <c r="L5020" s="14" t="s">
        <v>23359</v>
      </c>
      <c r="M5020" s="14">
        <f t="shared" si="624"/>
        <v>2018</v>
      </c>
      <c r="N5020" s="14">
        <f t="shared" si="625"/>
        <v>3</v>
      </c>
      <c r="O5020" s="14" t="str">
        <f>IFERROR(VLOOKUP(I5020,Lists!$F$2:$G$16,2,FALSE()),"Not Rated")</f>
        <v>Adults</v>
      </c>
      <c r="P5020" s="14">
        <f t="shared" si="626"/>
        <v>47</v>
      </c>
      <c r="Q5020" s="14" t="str">
        <f t="shared" si="627"/>
        <v>Canada</v>
      </c>
      <c r="R5020" s="14" t="str">
        <f t="shared" si="628"/>
        <v>|Canada|</v>
      </c>
      <c r="S5020" s="14" t="str">
        <f t="shared" si="629"/>
        <v>|Comedies|Cult Movies|</v>
      </c>
      <c r="T5020" s="14" t="str">
        <f t="shared" si="630"/>
        <v>|Mike Clattenburg|</v>
      </c>
      <c r="U5020" s="14" t="str">
        <f t="shared" si="631"/>
        <v>|John Paul Tremblay|Robb Wells|John Dunsworth|Patrick Roach|Lucy Decoutere|Sarah Dunsworth|Barrie Dunn|Jeanna Harrison|Shelley Thompson|Tyrone Parsons|</v>
      </c>
    </row>
    <row r="5021" spans="1:21">
      <c r="A5021" s="14" t="s">
        <v>23360</v>
      </c>
      <c r="B5021" s="14" t="s">
        <v>48</v>
      </c>
      <c r="C5021" s="14" t="s">
        <v>23361</v>
      </c>
      <c r="D5021" s="14" t="s">
        <v>21889</v>
      </c>
      <c r="E5021" s="14" t="s">
        <v>23362</v>
      </c>
      <c r="F5021" s="14" t="s">
        <v>119</v>
      </c>
      <c r="G5021" s="26">
        <v>43160</v>
      </c>
      <c r="H5021" s="14">
        <v>2004</v>
      </c>
      <c r="I5021" s="14" t="s">
        <v>360</v>
      </c>
      <c r="J5021" s="14" t="s">
        <v>2838</v>
      </c>
      <c r="K5021" s="14" t="s">
        <v>61</v>
      </c>
      <c r="L5021" s="14" t="s">
        <v>23363</v>
      </c>
      <c r="M5021" s="14">
        <f t="shared" si="624"/>
        <v>2018</v>
      </c>
      <c r="N5021" s="14">
        <f t="shared" si="625"/>
        <v>3</v>
      </c>
      <c r="O5021" s="14" t="str">
        <f>IFERROR(VLOOKUP(I5021,Lists!$F$2:$G$16,2,FALSE()),"Not Rated")</f>
        <v>Adults</v>
      </c>
      <c r="P5021" s="14">
        <f t="shared" si="626"/>
        <v>46</v>
      </c>
      <c r="Q5021" s="14" t="str">
        <f t="shared" si="627"/>
        <v>Canada</v>
      </c>
      <c r="R5021" s="14" t="str">
        <f t="shared" si="628"/>
        <v>|Canada|</v>
      </c>
      <c r="S5021" s="14" t="str">
        <f t="shared" si="629"/>
        <v>|Movies|</v>
      </c>
      <c r="T5021" s="14" t="str">
        <f t="shared" si="630"/>
        <v>|Mike Clattenburg|</v>
      </c>
      <c r="U5021" s="14" t="str">
        <f t="shared" si="631"/>
        <v>|John Paul Tremblay|Robb Wells|John Dunsworth|Patrick Roach|Lucy Decoutere|Sarah Dunsworth|Cory Bowles|Barrie Dunn|Michael Jackson|Shelley Thompson|</v>
      </c>
    </row>
    <row r="5022" spans="1:21">
      <c r="A5022" s="14" t="s">
        <v>23364</v>
      </c>
      <c r="B5022" s="14" t="s">
        <v>48</v>
      </c>
      <c r="C5022" s="14" t="s">
        <v>23365</v>
      </c>
      <c r="D5022" s="14" t="s">
        <v>23366</v>
      </c>
      <c r="E5022" s="14" t="s">
        <v>23367</v>
      </c>
      <c r="F5022" s="14" t="s">
        <v>116</v>
      </c>
      <c r="G5022" s="26">
        <v>43160</v>
      </c>
      <c r="H5022" s="14">
        <v>2016</v>
      </c>
      <c r="I5022" s="14" t="s">
        <v>361</v>
      </c>
      <c r="J5022" s="14" t="s">
        <v>443</v>
      </c>
      <c r="K5022" s="14" t="s">
        <v>4695</v>
      </c>
      <c r="L5022" s="14" t="s">
        <v>23368</v>
      </c>
      <c r="M5022" s="14">
        <f t="shared" si="624"/>
        <v>2018</v>
      </c>
      <c r="N5022" s="14">
        <f t="shared" si="625"/>
        <v>3</v>
      </c>
      <c r="O5022" s="14" t="str">
        <f>IFERROR(VLOOKUP(I5022,Lists!$F$2:$G$16,2,FALSE()),"Not Rated")</f>
        <v>Teens</v>
      </c>
      <c r="P5022" s="14">
        <f t="shared" si="626"/>
        <v>125</v>
      </c>
      <c r="Q5022" s="14" t="str">
        <f t="shared" si="627"/>
        <v>India</v>
      </c>
      <c r="R5022" s="14" t="str">
        <f t="shared" si="628"/>
        <v>|India|</v>
      </c>
      <c r="S5022" s="14" t="str">
        <f t="shared" si="629"/>
        <v>|Comedies|Independent Movies|International Movies|</v>
      </c>
      <c r="T5022" s="14" t="str">
        <f t="shared" si="630"/>
        <v>|Milind Dhaimade|</v>
      </c>
      <c r="U5022" s="14" t="str">
        <f t="shared" si="631"/>
        <v>|Barun Sobti|Shahana Goswami|Vishal Malhotra|Avinash Tiwary|Rasika Dugal|Maanvi Gagroo|Nakul Bhalla|Jay Upadhyay|</v>
      </c>
    </row>
    <row r="5023" spans="1:21">
      <c r="A5023" s="14" t="s">
        <v>23369</v>
      </c>
      <c r="B5023" s="14" t="s">
        <v>48</v>
      </c>
      <c r="C5023" s="14" t="s">
        <v>23370</v>
      </c>
      <c r="D5023" s="14" t="s">
        <v>1730</v>
      </c>
      <c r="E5023" s="14" t="s">
        <v>23371</v>
      </c>
      <c r="F5023" s="14" t="s">
        <v>116</v>
      </c>
      <c r="G5023" s="26">
        <v>43160</v>
      </c>
      <c r="H5023" s="14">
        <v>2004</v>
      </c>
      <c r="I5023" s="14" t="s">
        <v>361</v>
      </c>
      <c r="J5023" s="14" t="s">
        <v>12386</v>
      </c>
      <c r="K5023" s="14" t="s">
        <v>475</v>
      </c>
      <c r="L5023" s="14" t="s">
        <v>23372</v>
      </c>
      <c r="M5023" s="14">
        <f t="shared" si="624"/>
        <v>2018</v>
      </c>
      <c r="N5023" s="14">
        <f t="shared" si="625"/>
        <v>3</v>
      </c>
      <c r="O5023" s="14" t="str">
        <f>IFERROR(VLOOKUP(I5023,Lists!$F$2:$G$16,2,FALSE()),"Not Rated")</f>
        <v>Teens</v>
      </c>
      <c r="P5023" s="14">
        <f t="shared" si="626"/>
        <v>160</v>
      </c>
      <c r="Q5023" s="14" t="str">
        <f t="shared" si="627"/>
        <v>India</v>
      </c>
      <c r="R5023" s="14" t="str">
        <f t="shared" si="628"/>
        <v>|India|</v>
      </c>
      <c r="S5023" s="14" t="str">
        <f t="shared" si="629"/>
        <v>|Dramas|International Movies|</v>
      </c>
      <c r="T5023" s="14" t="str">
        <f t="shared" si="630"/>
        <v>|Mani Ratnam|</v>
      </c>
      <c r="U5023" s="14" t="str">
        <f t="shared" si="631"/>
        <v>|Ajay Devgn|Abhishek Bachchan|Vivek Oberoi|Esha Deol|Kareena Kapoor|Rani Mukerji|Loveleen Mishra|Anant Nag|Om Puri|Vijay Raaz|Sonu Sood|</v>
      </c>
    </row>
    <row r="5024" spans="1:21">
      <c r="A5024" s="14" t="s">
        <v>23373</v>
      </c>
      <c r="B5024" s="14" t="s">
        <v>48</v>
      </c>
      <c r="C5024" s="27" t="s">
        <v>23374</v>
      </c>
      <c r="D5024" s="14" t="s">
        <v>23375</v>
      </c>
      <c r="E5024" s="14" t="s">
        <v>23376</v>
      </c>
      <c r="F5024" s="14" t="s">
        <v>123</v>
      </c>
      <c r="G5024" s="26">
        <v>43159</v>
      </c>
      <c r="H5024" s="14">
        <v>2017</v>
      </c>
      <c r="I5024" s="14" t="s">
        <v>360</v>
      </c>
      <c r="J5024" s="14" t="s">
        <v>604</v>
      </c>
      <c r="K5024" s="14" t="s">
        <v>605</v>
      </c>
      <c r="L5024" s="14" t="s">
        <v>23377</v>
      </c>
      <c r="M5024" s="14">
        <f t="shared" si="624"/>
        <v>2018</v>
      </c>
      <c r="N5024" s="14">
        <f t="shared" si="625"/>
        <v>2</v>
      </c>
      <c r="O5024" s="14" t="str">
        <f>IFERROR(VLOOKUP(I5024,Lists!$F$2:$G$16,2,FALSE()),"Not Rated")</f>
        <v>Adults</v>
      </c>
      <c r="P5024" s="14">
        <f t="shared" si="626"/>
        <v>110</v>
      </c>
      <c r="Q5024" s="14" t="str">
        <f t="shared" si="627"/>
        <v>South Korea</v>
      </c>
      <c r="R5024" s="14" t="str">
        <f t="shared" si="628"/>
        <v>|South Korea|</v>
      </c>
      <c r="S5024" s="14" t="str">
        <f t="shared" si="629"/>
        <v>|Dramas|International Movies|Thrillers|</v>
      </c>
      <c r="T5024" s="14" t="str">
        <f t="shared" si="630"/>
        <v>|Hong-seon Kim|</v>
      </c>
      <c r="U5024" s="14" t="str">
        <f t="shared" si="631"/>
        <v>|Baek Yoon-sik|</v>
      </c>
    </row>
    <row r="5025" spans="1:21">
      <c r="A5025" s="14" t="s">
        <v>23378</v>
      </c>
      <c r="B5025" s="14" t="s">
        <v>48</v>
      </c>
      <c r="C5025" s="14" t="s">
        <v>23379</v>
      </c>
      <c r="D5025" s="14" t="s">
        <v>117</v>
      </c>
      <c r="E5025" s="14" t="s">
        <v>21016</v>
      </c>
      <c r="F5025" s="14" t="s">
        <v>118</v>
      </c>
      <c r="G5025" s="26">
        <v>43158</v>
      </c>
      <c r="H5025" s="14">
        <v>2018</v>
      </c>
      <c r="I5025" s="14" t="s">
        <v>360</v>
      </c>
      <c r="J5025" s="14" t="s">
        <v>1973</v>
      </c>
      <c r="K5025" s="14" t="s">
        <v>61</v>
      </c>
      <c r="L5025" s="14" t="s">
        <v>23380</v>
      </c>
      <c r="M5025" s="14">
        <f t="shared" si="624"/>
        <v>2018</v>
      </c>
      <c r="N5025" s="14">
        <f t="shared" si="625"/>
        <v>2</v>
      </c>
      <c r="O5025" s="14" t="str">
        <f>IFERROR(VLOOKUP(I5025,Lists!$F$2:$G$16,2,FALSE()),"Not Rated")</f>
        <v>Adults</v>
      </c>
      <c r="P5025" s="14">
        <f t="shared" si="626"/>
        <v>69</v>
      </c>
      <c r="Q5025" s="14" t="str">
        <f t="shared" si="627"/>
        <v>United Kingdom</v>
      </c>
      <c r="R5025" s="14" t="str">
        <f t="shared" si="628"/>
        <v>|United Kingdom|</v>
      </c>
      <c r="S5025" s="14" t="str">
        <f t="shared" si="629"/>
        <v>|Movies|</v>
      </c>
      <c r="T5025" s="14" t="str">
        <f t="shared" si="630"/>
        <v>|Unknown|</v>
      </c>
      <c r="U5025" s="14" t="str">
        <f t="shared" si="631"/>
        <v>|Derren Brown|</v>
      </c>
    </row>
    <row r="5026" spans="1:21">
      <c r="A5026" s="14" t="s">
        <v>23381</v>
      </c>
      <c r="B5026" s="14" t="s">
        <v>48</v>
      </c>
      <c r="C5026" s="14" t="s">
        <v>23382</v>
      </c>
      <c r="D5026" s="14" t="s">
        <v>289</v>
      </c>
      <c r="E5026" s="14" t="s">
        <v>23383</v>
      </c>
      <c r="F5026" s="14" t="s">
        <v>115</v>
      </c>
      <c r="G5026" s="26">
        <v>43158</v>
      </c>
      <c r="H5026" s="14">
        <v>2018</v>
      </c>
      <c r="I5026" s="14" t="s">
        <v>360</v>
      </c>
      <c r="J5026" s="14" t="s">
        <v>495</v>
      </c>
      <c r="K5026" s="14" t="s">
        <v>261</v>
      </c>
      <c r="L5026" s="14" t="s">
        <v>23384</v>
      </c>
      <c r="M5026" s="14">
        <f t="shared" si="624"/>
        <v>2018</v>
      </c>
      <c r="N5026" s="14">
        <f t="shared" si="625"/>
        <v>2</v>
      </c>
      <c r="O5026" s="14" t="str">
        <f>IFERROR(VLOOKUP(I5026,Lists!$F$2:$G$16,2,FALSE()),"Not Rated")</f>
        <v>Adults</v>
      </c>
      <c r="P5026" s="14">
        <f t="shared" si="626"/>
        <v>67</v>
      </c>
      <c r="Q5026" s="14" t="str">
        <f t="shared" si="627"/>
        <v>United States</v>
      </c>
      <c r="R5026" s="14" t="str">
        <f t="shared" si="628"/>
        <v>|United States|</v>
      </c>
      <c r="S5026" s="14" t="str">
        <f t="shared" si="629"/>
        <v>|Stand-Up Comedy|</v>
      </c>
      <c r="T5026" s="14" t="str">
        <f t="shared" si="630"/>
        <v>|Marcus Raboy|</v>
      </c>
      <c r="U5026" s="14" t="str">
        <f t="shared" si="631"/>
        <v>|Marlon Wayans|</v>
      </c>
    </row>
    <row r="5027" spans="1:21">
      <c r="A5027" s="14" t="s">
        <v>23385</v>
      </c>
      <c r="B5027" s="14" t="s">
        <v>48</v>
      </c>
      <c r="C5027" s="14" t="s">
        <v>23386</v>
      </c>
      <c r="D5027" s="14" t="s">
        <v>14572</v>
      </c>
      <c r="E5027" s="14" t="s">
        <v>23387</v>
      </c>
      <c r="F5027" s="14" t="s">
        <v>122</v>
      </c>
      <c r="G5027" s="26">
        <v>43156</v>
      </c>
      <c r="H5027" s="14">
        <v>2017</v>
      </c>
      <c r="I5027" s="14" t="s">
        <v>360</v>
      </c>
      <c r="J5027" s="14" t="s">
        <v>611</v>
      </c>
      <c r="K5027" s="14" t="s">
        <v>1656</v>
      </c>
      <c r="L5027" s="14" t="s">
        <v>23388</v>
      </c>
      <c r="M5027" s="14">
        <f t="shared" si="624"/>
        <v>2018</v>
      </c>
      <c r="N5027" s="14">
        <f t="shared" si="625"/>
        <v>2</v>
      </c>
      <c r="O5027" s="14" t="str">
        <f>IFERROR(VLOOKUP(I5027,Lists!$F$2:$G$16,2,FALSE()),"Not Rated")</f>
        <v>Adults</v>
      </c>
      <c r="P5027" s="14">
        <f t="shared" si="626"/>
        <v>105</v>
      </c>
      <c r="Q5027" s="14" t="str">
        <f t="shared" si="627"/>
        <v>Spain</v>
      </c>
      <c r="R5027" s="14" t="str">
        <f t="shared" si="628"/>
        <v>|Spain|</v>
      </c>
      <c r="S5027" s="14" t="str">
        <f t="shared" si="629"/>
        <v>|Horror Movies|International Movies|Thrillers|</v>
      </c>
      <c r="T5027" s="14" t="str">
        <f t="shared" si="630"/>
        <v>|Paco Plaza|</v>
      </c>
      <c r="U5027" s="14" t="str">
        <f t="shared" si="631"/>
        <v>|Sandra Escacena|Claudia Placer|Bruna González|Iván Chavero|Ana Torrent|Consuelo Trujillo|</v>
      </c>
    </row>
    <row r="5028" spans="1:21">
      <c r="A5028" s="14" t="s">
        <v>23389</v>
      </c>
      <c r="B5028" s="14" t="s">
        <v>49</v>
      </c>
      <c r="C5028" s="14" t="s">
        <v>23390</v>
      </c>
      <c r="D5028" s="14" t="s">
        <v>117</v>
      </c>
      <c r="E5028" s="14" t="s">
        <v>23391</v>
      </c>
      <c r="F5028" s="14" t="s">
        <v>23392</v>
      </c>
      <c r="G5028" s="26">
        <v>43154</v>
      </c>
      <c r="H5028" s="14">
        <v>2016</v>
      </c>
      <c r="I5028" s="14" t="s">
        <v>361</v>
      </c>
      <c r="J5028" s="14" t="s">
        <v>105</v>
      </c>
      <c r="K5028" s="14" t="s">
        <v>424</v>
      </c>
      <c r="L5028" s="14" t="s">
        <v>23393</v>
      </c>
      <c r="M5028" s="14">
        <f t="shared" si="624"/>
        <v>2018</v>
      </c>
      <c r="N5028" s="14">
        <f t="shared" si="625"/>
        <v>2</v>
      </c>
      <c r="O5028" s="14" t="str">
        <f>IFERROR(VLOOKUP(I5028,Lists!$F$2:$G$16,2,FALSE()),"Not Rated")</f>
        <v>Teens</v>
      </c>
      <c r="P5028" s="14">
        <f t="shared" si="626"/>
        <v>1</v>
      </c>
      <c r="Q5028" s="14" t="str">
        <f t="shared" si="627"/>
        <v>South Korea</v>
      </c>
      <c r="R5028" s="14" t="str">
        <f t="shared" si="628"/>
        <v>|South Korea|China|</v>
      </c>
      <c r="S5028" s="14" t="str">
        <f t="shared" si="629"/>
        <v>|International TV Shows|Romantic TV Shows|TV Comedies|</v>
      </c>
      <c r="T5028" s="14" t="str">
        <f t="shared" si="630"/>
        <v>|Unknown|</v>
      </c>
      <c r="U5028" s="14" t="str">
        <f t="shared" si="631"/>
        <v>|Da-hae Lee|Zhou Mi|Wang Qiuzi|Kwang-hyun Park|Jia Zhengyu|Jeong-hak Park|</v>
      </c>
    </row>
    <row r="5029" spans="1:21">
      <c r="A5029" s="14" t="s">
        <v>23394</v>
      </c>
      <c r="B5029" s="14" t="s">
        <v>49</v>
      </c>
      <c r="C5029" s="14" t="s">
        <v>23395</v>
      </c>
      <c r="D5029" s="14" t="s">
        <v>117</v>
      </c>
      <c r="E5029" s="14" t="s">
        <v>23396</v>
      </c>
      <c r="F5029" s="14" t="s">
        <v>120</v>
      </c>
      <c r="G5029" s="26">
        <v>43154</v>
      </c>
      <c r="H5029" s="14">
        <v>2018</v>
      </c>
      <c r="I5029" s="14" t="s">
        <v>360</v>
      </c>
      <c r="J5029" s="14" t="s">
        <v>106</v>
      </c>
      <c r="K5029" s="14" t="s">
        <v>594</v>
      </c>
      <c r="L5029" s="14" t="s">
        <v>23397</v>
      </c>
      <c r="M5029" s="14">
        <f t="shared" si="624"/>
        <v>2018</v>
      </c>
      <c r="N5029" s="14">
        <f t="shared" si="625"/>
        <v>2</v>
      </c>
      <c r="O5029" s="14" t="str">
        <f>IFERROR(VLOOKUP(I5029,Lists!$F$2:$G$16,2,FALSE()),"Not Rated")</f>
        <v>Adults</v>
      </c>
      <c r="P5029" s="14">
        <f t="shared" si="626"/>
        <v>2</v>
      </c>
      <c r="Q5029" s="14" t="str">
        <f t="shared" si="627"/>
        <v>France</v>
      </c>
      <c r="R5029" s="14" t="str">
        <f t="shared" si="628"/>
        <v>|France|</v>
      </c>
      <c r="S5029" s="14" t="str">
        <f t="shared" si="629"/>
        <v>|International TV Shows|TV Dramas|TV Thrillers|</v>
      </c>
      <c r="T5029" s="14" t="str">
        <f t="shared" si="630"/>
        <v>|Unknown|</v>
      </c>
      <c r="U5029" s="14" t="str">
        <f t="shared" si="631"/>
        <v>|Gérard Depardieu|Benoît Magimel|Géraldine Pailhas|Nadia Farès|Stéphane Caillard|Jean-René Privat|Pascal Elso|Gérard Meylan|</v>
      </c>
    </row>
    <row r="5030" spans="1:21">
      <c r="A5030" s="14" t="s">
        <v>23398</v>
      </c>
      <c r="B5030" s="14" t="s">
        <v>48</v>
      </c>
      <c r="C5030" s="14" t="s">
        <v>23399</v>
      </c>
      <c r="D5030" s="14" t="s">
        <v>23400</v>
      </c>
      <c r="E5030" s="14" t="s">
        <v>23401</v>
      </c>
      <c r="F5030" s="14" t="s">
        <v>3095</v>
      </c>
      <c r="G5030" s="26">
        <v>43154</v>
      </c>
      <c r="H5030" s="14">
        <v>2018</v>
      </c>
      <c r="I5030" s="14" t="s">
        <v>360</v>
      </c>
      <c r="J5030" s="14" t="s">
        <v>474</v>
      </c>
      <c r="K5030" s="14" t="s">
        <v>895</v>
      </c>
      <c r="L5030" s="14" t="s">
        <v>23402</v>
      </c>
      <c r="M5030" s="14">
        <f t="shared" si="624"/>
        <v>2018</v>
      </c>
      <c r="N5030" s="14">
        <f t="shared" si="625"/>
        <v>2</v>
      </c>
      <c r="O5030" s="14" t="str">
        <f>IFERROR(VLOOKUP(I5030,Lists!$F$2:$G$16,2,FALSE()),"Not Rated")</f>
        <v>Adults</v>
      </c>
      <c r="P5030" s="14">
        <f t="shared" si="626"/>
        <v>127</v>
      </c>
      <c r="Q5030" s="14" t="str">
        <f t="shared" si="627"/>
        <v>United Kingdom</v>
      </c>
      <c r="R5030" s="14" t="str">
        <f t="shared" si="628"/>
        <v>|United Kingdom|Germany|</v>
      </c>
      <c r="S5030" s="14" t="str">
        <f t="shared" si="629"/>
        <v>|Sci-Fi &amp; Fantasy|Thrillers|</v>
      </c>
      <c r="T5030" s="14" t="str">
        <f t="shared" si="630"/>
        <v>|Duncan Jones|</v>
      </c>
      <c r="U5030" s="14" t="str">
        <f t="shared" si="631"/>
        <v>|Alexander Skarsgård|Paul Rudd|Justin Theroux|</v>
      </c>
    </row>
    <row r="5031" spans="1:21">
      <c r="A5031" s="14" t="s">
        <v>23403</v>
      </c>
      <c r="B5031" s="14" t="s">
        <v>49</v>
      </c>
      <c r="C5031" s="14" t="s">
        <v>23404</v>
      </c>
      <c r="D5031" s="14" t="s">
        <v>117</v>
      </c>
      <c r="E5031" s="14" t="s">
        <v>23405</v>
      </c>
      <c r="F5031" s="14" t="s">
        <v>115</v>
      </c>
      <c r="G5031" s="26">
        <v>43154</v>
      </c>
      <c r="H5031" s="14">
        <v>2018</v>
      </c>
      <c r="I5031" s="14" t="s">
        <v>360</v>
      </c>
      <c r="J5031" s="14" t="s">
        <v>105</v>
      </c>
      <c r="K5031" s="14" t="s">
        <v>3713</v>
      </c>
      <c r="L5031" s="14" t="s">
        <v>23406</v>
      </c>
      <c r="M5031" s="14">
        <f t="shared" si="624"/>
        <v>2018</v>
      </c>
      <c r="N5031" s="14">
        <f t="shared" si="625"/>
        <v>2</v>
      </c>
      <c r="O5031" s="14" t="str">
        <f>IFERROR(VLOOKUP(I5031,Lists!$F$2:$G$16,2,FALSE()),"Not Rated")</f>
        <v>Adults</v>
      </c>
      <c r="P5031" s="14">
        <f t="shared" si="626"/>
        <v>1</v>
      </c>
      <c r="Q5031" s="14" t="str">
        <f t="shared" si="627"/>
        <v>United States</v>
      </c>
      <c r="R5031" s="14" t="str">
        <f t="shared" si="628"/>
        <v>|United States|</v>
      </c>
      <c r="S5031" s="14" t="str">
        <f t="shared" si="629"/>
        <v>|Crime TV Shows|TV Dramas|</v>
      </c>
      <c r="T5031" s="14" t="str">
        <f t="shared" si="630"/>
        <v>|Unknown|</v>
      </c>
      <c r="U5031" s="14" t="str">
        <f t="shared" si="631"/>
        <v>|Clare-Hope Ashitey|Regina King|Beau Knapp|Michael Mosley|David Lyons|Russell Hornsby|Raúl Castillo|Patrick Murney|</v>
      </c>
    </row>
    <row r="5032" spans="1:21">
      <c r="A5032" s="14" t="s">
        <v>23407</v>
      </c>
      <c r="B5032" s="14" t="s">
        <v>49</v>
      </c>
      <c r="C5032" s="14" t="s">
        <v>23408</v>
      </c>
      <c r="D5032" s="14" t="s">
        <v>117</v>
      </c>
      <c r="E5032" s="14" t="s">
        <v>23409</v>
      </c>
      <c r="F5032" s="14" t="s">
        <v>118</v>
      </c>
      <c r="G5032" s="26">
        <v>43153</v>
      </c>
      <c r="H5032" s="14">
        <v>2017</v>
      </c>
      <c r="I5032" s="14" t="s">
        <v>361</v>
      </c>
      <c r="J5032" s="14" t="s">
        <v>105</v>
      </c>
      <c r="K5032" s="14" t="s">
        <v>803</v>
      </c>
      <c r="L5032" s="14" t="s">
        <v>23410</v>
      </c>
      <c r="M5032" s="14">
        <f t="shared" si="624"/>
        <v>2018</v>
      </c>
      <c r="N5032" s="14">
        <f t="shared" si="625"/>
        <v>2</v>
      </c>
      <c r="O5032" s="14" t="str">
        <f>IFERROR(VLOOKUP(I5032,Lists!$F$2:$G$16,2,FALSE()),"Not Rated")</f>
        <v>Teens</v>
      </c>
      <c r="P5032" s="14">
        <f t="shared" si="626"/>
        <v>1</v>
      </c>
      <c r="Q5032" s="14" t="str">
        <f t="shared" si="627"/>
        <v>United Kingdom</v>
      </c>
      <c r="R5032" s="14" t="str">
        <f t="shared" si="628"/>
        <v>|United Kingdom|</v>
      </c>
      <c r="S5032" s="14" t="str">
        <f t="shared" si="629"/>
        <v>|British TV Shows|Docuseries|International TV Shows|</v>
      </c>
      <c r="T5032" s="14" t="str">
        <f t="shared" si="630"/>
        <v>|Unknown|</v>
      </c>
      <c r="U5032" s="14" t="str">
        <f t="shared" si="631"/>
        <v>|Alisdair Simpson|Henrik Jørgensen|James Lowe|Blake Scott|Peter Turnbull|</v>
      </c>
    </row>
    <row r="5033" spans="1:21">
      <c r="A5033" s="14" t="s">
        <v>23411</v>
      </c>
      <c r="B5033" s="14" t="s">
        <v>48</v>
      </c>
      <c r="C5033" s="14" t="s">
        <v>23412</v>
      </c>
      <c r="D5033" s="14" t="s">
        <v>23413</v>
      </c>
      <c r="E5033" s="14" t="s">
        <v>23414</v>
      </c>
      <c r="F5033" s="14" t="s">
        <v>123</v>
      </c>
      <c r="G5033" s="26">
        <v>43152</v>
      </c>
      <c r="H5033" s="14">
        <v>2017</v>
      </c>
      <c r="I5033" s="14" t="s">
        <v>360</v>
      </c>
      <c r="J5033" s="14" t="s">
        <v>1226</v>
      </c>
      <c r="K5033" s="14" t="s">
        <v>605</v>
      </c>
      <c r="L5033" s="14" t="s">
        <v>23415</v>
      </c>
      <c r="M5033" s="14">
        <f t="shared" si="624"/>
        <v>2018</v>
      </c>
      <c r="N5033" s="14">
        <f t="shared" si="625"/>
        <v>2</v>
      </c>
      <c r="O5033" s="14" t="str">
        <f>IFERROR(VLOOKUP(I5033,Lists!$F$2:$G$16,2,FALSE()),"Not Rated")</f>
        <v>Adults</v>
      </c>
      <c r="P5033" s="14">
        <f t="shared" si="626"/>
        <v>109</v>
      </c>
      <c r="Q5033" s="14" t="str">
        <f t="shared" si="627"/>
        <v>South Korea</v>
      </c>
      <c r="R5033" s="14" t="str">
        <f t="shared" si="628"/>
        <v>|South Korea|</v>
      </c>
      <c r="S5033" s="14" t="str">
        <f t="shared" si="629"/>
        <v>|Dramas|International Movies|Thrillers|</v>
      </c>
      <c r="T5033" s="14" t="str">
        <f t="shared" si="630"/>
        <v>|Hang-Jun Jang|</v>
      </c>
      <c r="U5033" s="14" t="str">
        <f t="shared" si="631"/>
        <v>|Ha-neul Kang|Moo-Yul Kim|Young-hee Na|Seong-kun Mun|Myung-Ryul Nam|Eun-woo Lee|Chan-bi Jung|Go Choi|Seong-il Bae|Soon-won Lee|</v>
      </c>
    </row>
    <row r="5034" spans="1:21">
      <c r="A5034" s="14" t="s">
        <v>23416</v>
      </c>
      <c r="B5034" s="14" t="s">
        <v>49</v>
      </c>
      <c r="C5034" s="14" t="s">
        <v>23417</v>
      </c>
      <c r="D5034" s="14" t="s">
        <v>117</v>
      </c>
      <c r="E5034" s="14" t="s">
        <v>23418</v>
      </c>
      <c r="F5034" s="14" t="s">
        <v>118</v>
      </c>
      <c r="G5034" s="26">
        <v>43151</v>
      </c>
      <c r="H5034" s="14">
        <v>2017</v>
      </c>
      <c r="I5034" s="14" t="s">
        <v>360</v>
      </c>
      <c r="J5034" s="14" t="s">
        <v>106</v>
      </c>
      <c r="K5034" s="14" t="s">
        <v>3016</v>
      </c>
      <c r="L5034" s="14" t="s">
        <v>23419</v>
      </c>
      <c r="M5034" s="14">
        <f t="shared" si="624"/>
        <v>2018</v>
      </c>
      <c r="N5034" s="14">
        <f t="shared" si="625"/>
        <v>2</v>
      </c>
      <c r="O5034" s="14" t="str">
        <f>IFERROR(VLOOKUP(I5034,Lists!$F$2:$G$16,2,FALSE()),"Not Rated")</f>
        <v>Adults</v>
      </c>
      <c r="P5034" s="14">
        <f t="shared" si="626"/>
        <v>2</v>
      </c>
      <c r="Q5034" s="14" t="str">
        <f t="shared" si="627"/>
        <v>United Kingdom</v>
      </c>
      <c r="R5034" s="14" t="str">
        <f t="shared" si="628"/>
        <v>|United Kingdom|</v>
      </c>
      <c r="S5034" s="14" t="str">
        <f t="shared" si="629"/>
        <v>|British TV Shows|Crime TV Shows|International TV Shows|</v>
      </c>
      <c r="T5034" s="14" t="str">
        <f t="shared" si="630"/>
        <v>|Unknown|</v>
      </c>
      <c r="U5034" s="14" t="str">
        <f t="shared" si="631"/>
        <v>|Sean Bean|Tom Ward|Richie Campbell|Vanessa Kirby|Ed Stoppard|Ryan Sampson|Robbie Gee|Anna Maxwell Martin|Elliot Cowan|Charlie Creed-Miles|Eloise Smyth|Samuel West|</v>
      </c>
    </row>
    <row r="5035" spans="1:21">
      <c r="A5035" s="14" t="s">
        <v>23420</v>
      </c>
      <c r="B5035" s="14" t="s">
        <v>48</v>
      </c>
      <c r="C5035" s="14" t="s">
        <v>23421</v>
      </c>
      <c r="D5035" s="14" t="s">
        <v>23422</v>
      </c>
      <c r="E5035" s="14" t="s">
        <v>23423</v>
      </c>
      <c r="F5035" s="14" t="s">
        <v>121</v>
      </c>
      <c r="G5035" s="26">
        <v>43150</v>
      </c>
      <c r="H5035" s="14">
        <v>2017</v>
      </c>
      <c r="I5035" s="14" t="s">
        <v>362</v>
      </c>
      <c r="J5035" s="14" t="s">
        <v>6477</v>
      </c>
      <c r="K5035" s="14" t="s">
        <v>612</v>
      </c>
      <c r="L5035" s="14" t="s">
        <v>23424</v>
      </c>
      <c r="M5035" s="14">
        <f t="shared" si="624"/>
        <v>2018</v>
      </c>
      <c r="N5035" s="14">
        <f t="shared" si="625"/>
        <v>2</v>
      </c>
      <c r="O5035" s="14" t="str">
        <f>IFERROR(VLOOKUP(I5035,Lists!$F$2:$G$16,2,FALSE()),"Not Rated")</f>
        <v>Older Kids</v>
      </c>
      <c r="P5035" s="14">
        <f t="shared" si="626"/>
        <v>134</v>
      </c>
      <c r="Q5035" s="14" t="str">
        <f t="shared" si="627"/>
        <v>Japan</v>
      </c>
      <c r="R5035" s="14" t="str">
        <f t="shared" si="628"/>
        <v>|Japan|</v>
      </c>
      <c r="S5035" s="14" t="str">
        <f t="shared" si="629"/>
        <v>|Action &amp; Adventure|Dramas|International Movies|</v>
      </c>
      <c r="T5035" s="14" t="str">
        <f t="shared" si="630"/>
        <v>|Fumihiko Sori|</v>
      </c>
      <c r="U5035" s="14" t="str">
        <f t="shared" si="631"/>
        <v>|Ryosuke Yamada|Tsubasa Honda|Dean Fujioka|Misako Renbutsu|Kanata Hongo|Shinji Uchiyama|Jun Kunimura|Yo Oizumi|Ryuta Sato|Fumiyo Kohinata|Yasuko Matsuyuki|</v>
      </c>
    </row>
    <row r="5036" spans="1:21">
      <c r="A5036" s="14" t="s">
        <v>23425</v>
      </c>
      <c r="B5036" s="14" t="s">
        <v>48</v>
      </c>
      <c r="C5036" s="14" t="s">
        <v>23426</v>
      </c>
      <c r="D5036" s="14" t="s">
        <v>23427</v>
      </c>
      <c r="E5036" s="14" t="s">
        <v>4520</v>
      </c>
      <c r="F5036" s="14" t="s">
        <v>134</v>
      </c>
      <c r="G5036" s="26">
        <v>43147</v>
      </c>
      <c r="H5036" s="14">
        <v>2018</v>
      </c>
      <c r="I5036" s="14" t="s">
        <v>360</v>
      </c>
      <c r="J5036" s="14" t="s">
        <v>4137</v>
      </c>
      <c r="K5036" s="14" t="s">
        <v>261</v>
      </c>
      <c r="L5036" s="14" t="s">
        <v>23428</v>
      </c>
      <c r="M5036" s="14">
        <f t="shared" si="624"/>
        <v>2018</v>
      </c>
      <c r="N5036" s="14">
        <f t="shared" si="625"/>
        <v>2</v>
      </c>
      <c r="O5036" s="14" t="str">
        <f>IFERROR(VLOOKUP(I5036,Lists!$F$2:$G$16,2,FALSE()),"Not Rated")</f>
        <v>Adults</v>
      </c>
      <c r="P5036" s="14">
        <f t="shared" si="626"/>
        <v>60</v>
      </c>
      <c r="Q5036" s="14" t="str">
        <f t="shared" si="627"/>
        <v>Argentina</v>
      </c>
      <c r="R5036" s="14" t="str">
        <f t="shared" si="628"/>
        <v>|Argentina|</v>
      </c>
      <c r="S5036" s="14" t="str">
        <f t="shared" si="629"/>
        <v>|Stand-Up Comedy|</v>
      </c>
      <c r="T5036" s="14" t="str">
        <f t="shared" si="630"/>
        <v>|Mariano Baez|</v>
      </c>
      <c r="U5036" s="14" t="str">
        <f t="shared" si="631"/>
        <v>|Agustín Aristarán|</v>
      </c>
    </row>
    <row r="5037" spans="1:21">
      <c r="A5037" s="14" t="s">
        <v>23429</v>
      </c>
      <c r="B5037" s="14" t="s">
        <v>49</v>
      </c>
      <c r="C5037" s="14" t="s">
        <v>23430</v>
      </c>
      <c r="D5037" s="14" t="s">
        <v>117</v>
      </c>
      <c r="E5037" s="14" t="s">
        <v>23431</v>
      </c>
      <c r="F5037" s="14" t="s">
        <v>115</v>
      </c>
      <c r="G5037" s="26">
        <v>43147</v>
      </c>
      <c r="H5037" s="14">
        <v>2018</v>
      </c>
      <c r="I5037" s="14" t="s">
        <v>365</v>
      </c>
      <c r="J5037" s="14" t="s">
        <v>718</v>
      </c>
      <c r="K5037" s="14" t="s">
        <v>14305</v>
      </c>
      <c r="L5037" s="14" t="s">
        <v>23432</v>
      </c>
      <c r="M5037" s="14">
        <f t="shared" si="624"/>
        <v>2018</v>
      </c>
      <c r="N5037" s="14">
        <f t="shared" si="625"/>
        <v>2</v>
      </c>
      <c r="O5037" s="14" t="str">
        <f>IFERROR(VLOOKUP(I5037,Lists!$F$2:$G$16,2,FALSE()),"Not Rated")</f>
        <v>Kids</v>
      </c>
      <c r="P5037" s="14">
        <f t="shared" si="626"/>
        <v>6</v>
      </c>
      <c r="Q5037" s="14" t="str">
        <f t="shared" si="627"/>
        <v>United States</v>
      </c>
      <c r="R5037" s="14" t="str">
        <f t="shared" si="628"/>
        <v>|United States|</v>
      </c>
      <c r="S5037" s="14" t="str">
        <f t="shared" si="629"/>
        <v>|Kids' TV|TV Action &amp; Adventure|</v>
      </c>
      <c r="T5037" s="14" t="str">
        <f t="shared" si="630"/>
        <v>|Unknown|</v>
      </c>
      <c r="U5037" s="14" t="str">
        <f t="shared" si="631"/>
        <v>|Jay Baruchel|America Ferrera|T.J. Miller|Christopher Mintz-Plasse|Andree Vermeulen|Zack Pearlman|</v>
      </c>
    </row>
    <row r="5038" spans="1:21">
      <c r="A5038" s="14" t="s">
        <v>23433</v>
      </c>
      <c r="B5038" s="14" t="s">
        <v>49</v>
      </c>
      <c r="C5038" s="14" t="s">
        <v>23434</v>
      </c>
      <c r="D5038" s="14" t="s">
        <v>117</v>
      </c>
      <c r="E5038" s="14" t="s">
        <v>23435</v>
      </c>
      <c r="F5038" s="14" t="s">
        <v>115</v>
      </c>
      <c r="G5038" s="26">
        <v>43147</v>
      </c>
      <c r="H5038" s="14">
        <v>2018</v>
      </c>
      <c r="I5038" s="14" t="s">
        <v>361</v>
      </c>
      <c r="J5038" s="14" t="s">
        <v>105</v>
      </c>
      <c r="K5038" s="14" t="s">
        <v>2720</v>
      </c>
      <c r="L5038" s="14" t="s">
        <v>23436</v>
      </c>
      <c r="M5038" s="14">
        <f t="shared" si="624"/>
        <v>2018</v>
      </c>
      <c r="N5038" s="14">
        <f t="shared" si="625"/>
        <v>2</v>
      </c>
      <c r="O5038" s="14" t="str">
        <f>IFERROR(VLOOKUP(I5038,Lists!$F$2:$G$16,2,FALSE()),"Not Rated")</f>
        <v>Teens</v>
      </c>
      <c r="P5038" s="14">
        <f t="shared" si="626"/>
        <v>1</v>
      </c>
      <c r="Q5038" s="14" t="str">
        <f t="shared" si="627"/>
        <v>United States</v>
      </c>
      <c r="R5038" s="14" t="str">
        <f t="shared" si="628"/>
        <v>|United States|</v>
      </c>
      <c r="S5038" s="14" t="str">
        <f t="shared" si="629"/>
        <v>|TV Comedies|TV Dramas|Teen TV Shows|</v>
      </c>
      <c r="T5038" s="14" t="str">
        <f t="shared" si="630"/>
        <v>|Unknown|</v>
      </c>
      <c r="U5038" s="14" t="str">
        <f t="shared" si="631"/>
        <v>|Jahi Di'Allo Winston|Peyton Kennedy|Patch Darragh|Claudine Mboligikpelani Nako|Rio Mangini|Quinn Liebling|Sydney Sweeney|Elijah Stevenson|Zachary Ray Sherman|Abi Brittle|</v>
      </c>
    </row>
    <row r="5039" spans="1:21">
      <c r="A5039" s="14" t="s">
        <v>23437</v>
      </c>
      <c r="B5039" s="14" t="s">
        <v>48</v>
      </c>
      <c r="C5039" s="14" t="s">
        <v>23438</v>
      </c>
      <c r="D5039" s="14" t="s">
        <v>23439</v>
      </c>
      <c r="E5039" s="14" t="s">
        <v>23440</v>
      </c>
      <c r="F5039" s="14" t="s">
        <v>115</v>
      </c>
      <c r="G5039" s="26">
        <v>43147</v>
      </c>
      <c r="H5039" s="14">
        <v>2018</v>
      </c>
      <c r="I5039" s="14" t="s">
        <v>360</v>
      </c>
      <c r="J5039" s="14" t="s">
        <v>624</v>
      </c>
      <c r="K5039" s="14" t="s">
        <v>1027</v>
      </c>
      <c r="L5039" s="14" t="s">
        <v>23441</v>
      </c>
      <c r="M5039" s="14">
        <f t="shared" si="624"/>
        <v>2018</v>
      </c>
      <c r="N5039" s="14">
        <f t="shared" si="625"/>
        <v>2</v>
      </c>
      <c r="O5039" s="14" t="str">
        <f>IFERROR(VLOOKUP(I5039,Lists!$F$2:$G$16,2,FALSE()),"Not Rated")</f>
        <v>Adults</v>
      </c>
      <c r="P5039" s="14">
        <f t="shared" si="626"/>
        <v>96</v>
      </c>
      <c r="Q5039" s="14" t="str">
        <f t="shared" si="627"/>
        <v>United States</v>
      </c>
      <c r="R5039" s="14" t="str">
        <f t="shared" si="628"/>
        <v>|United States|</v>
      </c>
      <c r="S5039" s="14" t="str">
        <f t="shared" si="629"/>
        <v>|Dramas|Romantic Movies|</v>
      </c>
      <c r="T5039" s="14" t="str">
        <f t="shared" si="630"/>
        <v>|Stephanie Laing|</v>
      </c>
      <c r="U5039" s="14" t="str">
        <f t="shared" si="631"/>
        <v>|Gugu Mbatha-Raw|Michiel Huisman|Christopher Walken|Steve Coogan|Kate McKinnon|Jacki Weaver|Timothy Simons|Brian Tyree Henry|Alanna Masterson|Gayle Rankin|Tamara Tunie|</v>
      </c>
    </row>
    <row r="5040" spans="1:21">
      <c r="A5040" s="14" t="s">
        <v>23442</v>
      </c>
      <c r="B5040" s="14" t="s">
        <v>49</v>
      </c>
      <c r="C5040" s="14" t="s">
        <v>23443</v>
      </c>
      <c r="D5040" s="14" t="s">
        <v>117</v>
      </c>
      <c r="E5040" s="14" t="s">
        <v>23444</v>
      </c>
      <c r="F5040" s="14" t="s">
        <v>121</v>
      </c>
      <c r="G5040" s="26">
        <v>43146</v>
      </c>
      <c r="H5040" s="14">
        <v>2017</v>
      </c>
      <c r="I5040" s="14" t="s">
        <v>360</v>
      </c>
      <c r="J5040" s="14" t="s">
        <v>105</v>
      </c>
      <c r="K5040" s="14" t="s">
        <v>409</v>
      </c>
      <c r="L5040" s="14" t="s">
        <v>23445</v>
      </c>
      <c r="M5040" s="14">
        <f t="shared" si="624"/>
        <v>2018</v>
      </c>
      <c r="N5040" s="14">
        <f t="shared" si="625"/>
        <v>2</v>
      </c>
      <c r="O5040" s="14" t="str">
        <f>IFERROR(VLOOKUP(I5040,Lists!$F$2:$G$16,2,FALSE()),"Not Rated")</f>
        <v>Adults</v>
      </c>
      <c r="P5040" s="14">
        <f t="shared" si="626"/>
        <v>1</v>
      </c>
      <c r="Q5040" s="14" t="str">
        <f t="shared" si="627"/>
        <v>Japan</v>
      </c>
      <c r="R5040" s="14" t="str">
        <f t="shared" si="628"/>
        <v>|Japan|</v>
      </c>
      <c r="S5040" s="14" t="str">
        <f t="shared" si="629"/>
        <v>|International TV Shows|TV Dramas|TV Mysteries|</v>
      </c>
      <c r="T5040" s="14" t="str">
        <f t="shared" si="630"/>
        <v>|Unknown|</v>
      </c>
      <c r="U5040" s="14" t="str">
        <f t="shared" si="631"/>
        <v>|Keyakizaka46|</v>
      </c>
    </row>
    <row r="5041" spans="1:21">
      <c r="A5041" s="14" t="s">
        <v>23446</v>
      </c>
      <c r="B5041" s="14" t="s">
        <v>48</v>
      </c>
      <c r="C5041" s="14" t="s">
        <v>23447</v>
      </c>
      <c r="D5041" s="14" t="s">
        <v>4463</v>
      </c>
      <c r="E5041" s="14" t="s">
        <v>7240</v>
      </c>
      <c r="F5041" s="14" t="s">
        <v>115</v>
      </c>
      <c r="G5041" s="26">
        <v>43145</v>
      </c>
      <c r="H5041" s="14">
        <v>2018</v>
      </c>
      <c r="I5041" s="14" t="s">
        <v>360</v>
      </c>
      <c r="J5041" s="14" t="s">
        <v>2482</v>
      </c>
      <c r="K5041" s="14" t="s">
        <v>261</v>
      </c>
      <c r="L5041" s="14" t="s">
        <v>23448</v>
      </c>
      <c r="M5041" s="14">
        <f t="shared" si="624"/>
        <v>2018</v>
      </c>
      <c r="N5041" s="14">
        <f t="shared" si="625"/>
        <v>2</v>
      </c>
      <c r="O5041" s="14" t="str">
        <f>IFERROR(VLOOKUP(I5041,Lists!$F$2:$G$16,2,FALSE()),"Not Rated")</f>
        <v>Adults</v>
      </c>
      <c r="P5041" s="14">
        <f t="shared" si="626"/>
        <v>65</v>
      </c>
      <c r="Q5041" s="14" t="str">
        <f t="shared" si="627"/>
        <v>United States</v>
      </c>
      <c r="R5041" s="14" t="str">
        <f t="shared" si="628"/>
        <v>|United States|</v>
      </c>
      <c r="S5041" s="14" t="str">
        <f t="shared" si="629"/>
        <v>|Stand-Up Comedy|</v>
      </c>
      <c r="T5041" s="14" t="str">
        <f t="shared" si="630"/>
        <v>|Bo Burnham|</v>
      </c>
      <c r="U5041" s="14" t="str">
        <f t="shared" si="631"/>
        <v>|Chris Rock|</v>
      </c>
    </row>
    <row r="5042" spans="1:21">
      <c r="A5042" s="14" t="s">
        <v>23449</v>
      </c>
      <c r="B5042" s="14" t="s">
        <v>48</v>
      </c>
      <c r="C5042" s="14" t="s">
        <v>23450</v>
      </c>
      <c r="D5042" s="14" t="s">
        <v>23451</v>
      </c>
      <c r="E5042" s="14" t="s">
        <v>23452</v>
      </c>
      <c r="F5042" s="14" t="s">
        <v>116</v>
      </c>
      <c r="G5042" s="26">
        <v>43145</v>
      </c>
      <c r="H5042" s="14">
        <v>2018</v>
      </c>
      <c r="I5042" s="14" t="s">
        <v>361</v>
      </c>
      <c r="J5042" s="14" t="s">
        <v>1526</v>
      </c>
      <c r="K5042" s="14" t="s">
        <v>542</v>
      </c>
      <c r="L5042" s="14" t="s">
        <v>23453</v>
      </c>
      <c r="M5042" s="14">
        <f t="shared" si="624"/>
        <v>2018</v>
      </c>
      <c r="N5042" s="14">
        <f t="shared" si="625"/>
        <v>2</v>
      </c>
      <c r="O5042" s="14" t="str">
        <f>IFERROR(VLOOKUP(I5042,Lists!$F$2:$G$16,2,FALSE()),"Not Rated")</f>
        <v>Teens</v>
      </c>
      <c r="P5042" s="14">
        <f t="shared" si="626"/>
        <v>133</v>
      </c>
      <c r="Q5042" s="14" t="str">
        <f t="shared" si="627"/>
        <v>India</v>
      </c>
      <c r="R5042" s="14" t="str">
        <f t="shared" si="628"/>
        <v>|India|</v>
      </c>
      <c r="S5042" s="14" t="str">
        <f t="shared" si="629"/>
        <v>|Comedies|International Movies|Romantic Movies|</v>
      </c>
      <c r="T5042" s="14" t="str">
        <f t="shared" si="630"/>
        <v>|Anand Tiwari|</v>
      </c>
      <c r="U5042" s="14" t="str">
        <f t="shared" si="631"/>
        <v>|Vicky Kaushal|Angira Dhar|Alankrita Sahai|Raghuvir Yadav|Ratna Pathak Shah|Supriya Pathak|</v>
      </c>
    </row>
    <row r="5043" spans="1:21">
      <c r="A5043" s="14" t="s">
        <v>23454</v>
      </c>
      <c r="B5043" s="14" t="s">
        <v>48</v>
      </c>
      <c r="C5043" s="14" t="s">
        <v>23455</v>
      </c>
      <c r="D5043" s="14" t="s">
        <v>23456</v>
      </c>
      <c r="E5043" s="14" t="s">
        <v>23457</v>
      </c>
      <c r="F5043" s="14" t="s">
        <v>115</v>
      </c>
      <c r="G5043" s="26">
        <v>43140</v>
      </c>
      <c r="H5043" s="14">
        <v>2018</v>
      </c>
      <c r="I5043" s="14" t="s">
        <v>361</v>
      </c>
      <c r="J5043" s="14" t="s">
        <v>624</v>
      </c>
      <c r="K5043" s="14" t="s">
        <v>247</v>
      </c>
      <c r="L5043" s="14" t="s">
        <v>23458</v>
      </c>
      <c r="M5043" s="14">
        <f t="shared" si="624"/>
        <v>2018</v>
      </c>
      <c r="N5043" s="14">
        <f t="shared" si="625"/>
        <v>2</v>
      </c>
      <c r="O5043" s="14" t="str">
        <f>IFERROR(VLOOKUP(I5043,Lists!$F$2:$G$16,2,FALSE()),"Not Rated")</f>
        <v>Teens</v>
      </c>
      <c r="P5043" s="14">
        <f t="shared" si="626"/>
        <v>96</v>
      </c>
      <c r="Q5043" s="14" t="str">
        <f t="shared" si="627"/>
        <v>United States</v>
      </c>
      <c r="R5043" s="14" t="str">
        <f t="shared" si="628"/>
        <v>|United States|</v>
      </c>
      <c r="S5043" s="14" t="str">
        <f t="shared" si="629"/>
        <v>|Documentaries|</v>
      </c>
      <c r="T5043" s="14" t="str">
        <f t="shared" si="630"/>
        <v>|Roberta Grossman|Sophie Sartain|</v>
      </c>
      <c r="U5043" s="14" t="str">
        <f t="shared" si="631"/>
        <v>|Gloria Allred|</v>
      </c>
    </row>
    <row r="5044" spans="1:21">
      <c r="A5044" s="14" t="s">
        <v>23459</v>
      </c>
      <c r="B5044" s="14" t="s">
        <v>48</v>
      </c>
      <c r="C5044" s="14" t="s">
        <v>23460</v>
      </c>
      <c r="D5044" s="14" t="s">
        <v>23461</v>
      </c>
      <c r="E5044" s="14" t="s">
        <v>23462</v>
      </c>
      <c r="F5044" s="14" t="s">
        <v>15417</v>
      </c>
      <c r="G5044" s="26">
        <v>43140</v>
      </c>
      <c r="H5044" s="14">
        <v>2018</v>
      </c>
      <c r="I5044" s="14" t="s">
        <v>360</v>
      </c>
      <c r="J5044" s="14" t="s">
        <v>739</v>
      </c>
      <c r="K5044" s="14" t="s">
        <v>1656</v>
      </c>
      <c r="L5044" s="14" t="s">
        <v>23463</v>
      </c>
      <c r="M5044" s="14">
        <f t="shared" si="624"/>
        <v>2018</v>
      </c>
      <c r="N5044" s="14">
        <f t="shared" si="625"/>
        <v>2</v>
      </c>
      <c r="O5044" s="14" t="str">
        <f>IFERROR(VLOOKUP(I5044,Lists!$F$2:$G$16,2,FALSE()),"Not Rated")</f>
        <v>Adults</v>
      </c>
      <c r="P5044" s="14">
        <f t="shared" si="626"/>
        <v>95</v>
      </c>
      <c r="Q5044" s="14" t="str">
        <f t="shared" si="627"/>
        <v>United Kingdom</v>
      </c>
      <c r="R5044" s="14" t="str">
        <f t="shared" si="628"/>
        <v>|United Kingdom|Canada|</v>
      </c>
      <c r="S5044" s="14" t="str">
        <f t="shared" si="629"/>
        <v>|Horror Movies|International Movies|Thrillers|</v>
      </c>
      <c r="T5044" s="14" t="str">
        <f t="shared" si="630"/>
        <v>|David Bruckner|</v>
      </c>
      <c r="U5044" s="14" t="str">
        <f t="shared" si="631"/>
        <v>|Rafe Spall|Arsher Ali|Robert James-Collier|Sam Troughton|</v>
      </c>
    </row>
    <row r="5045" spans="1:21">
      <c r="A5045" s="14" t="s">
        <v>23464</v>
      </c>
      <c r="B5045" s="14" t="s">
        <v>48</v>
      </c>
      <c r="C5045" s="14" t="s">
        <v>23465</v>
      </c>
      <c r="D5045" s="14" t="s">
        <v>23466</v>
      </c>
      <c r="E5045" s="14" t="s">
        <v>117</v>
      </c>
      <c r="F5045" s="14" t="s">
        <v>199</v>
      </c>
      <c r="G5045" s="26">
        <v>43140</v>
      </c>
      <c r="H5045" s="14">
        <v>2018</v>
      </c>
      <c r="I5045" s="14" t="s">
        <v>362</v>
      </c>
      <c r="J5045" s="14" t="s">
        <v>6181</v>
      </c>
      <c r="K5045" s="14" t="s">
        <v>496</v>
      </c>
      <c r="L5045" s="14" t="s">
        <v>23467</v>
      </c>
      <c r="M5045" s="14">
        <f t="shared" si="624"/>
        <v>2018</v>
      </c>
      <c r="N5045" s="14">
        <f t="shared" si="625"/>
        <v>2</v>
      </c>
      <c r="O5045" s="14" t="str">
        <f>IFERROR(VLOOKUP(I5045,Lists!$F$2:$G$16,2,FALSE()),"Not Rated")</f>
        <v>Older Kids</v>
      </c>
      <c r="P5045" s="14">
        <f t="shared" si="626"/>
        <v>24</v>
      </c>
      <c r="Q5045" s="14" t="str">
        <f t="shared" si="627"/>
        <v>Georgia</v>
      </c>
      <c r="R5045" s="14" t="str">
        <f t="shared" si="628"/>
        <v>|Georgia|</v>
      </c>
      <c r="S5045" s="14" t="str">
        <f t="shared" si="629"/>
        <v>|Documentaries|International Movies|</v>
      </c>
      <c r="T5045" s="14" t="str">
        <f t="shared" si="630"/>
        <v>|Tamta Gabrichidze|</v>
      </c>
      <c r="U5045" s="14" t="str">
        <f t="shared" si="631"/>
        <v>|Unknown|</v>
      </c>
    </row>
    <row r="5046" spans="1:21">
      <c r="A5046" s="14" t="s">
        <v>23468</v>
      </c>
      <c r="B5046" s="14" t="s">
        <v>48</v>
      </c>
      <c r="C5046" s="14" t="s">
        <v>23469</v>
      </c>
      <c r="D5046" s="14" t="s">
        <v>23470</v>
      </c>
      <c r="E5046" s="14" t="s">
        <v>23471</v>
      </c>
      <c r="F5046" s="14" t="s">
        <v>115</v>
      </c>
      <c r="G5046" s="26">
        <v>43140</v>
      </c>
      <c r="H5046" s="14">
        <v>2018</v>
      </c>
      <c r="I5046" s="14" t="s">
        <v>361</v>
      </c>
      <c r="J5046" s="14" t="s">
        <v>566</v>
      </c>
      <c r="K5046" s="14" t="s">
        <v>1014</v>
      </c>
      <c r="L5046" s="14" t="s">
        <v>23472</v>
      </c>
      <c r="M5046" s="14">
        <f t="shared" si="624"/>
        <v>2018</v>
      </c>
      <c r="N5046" s="14">
        <f t="shared" si="625"/>
        <v>2</v>
      </c>
      <c r="O5046" s="14" t="str">
        <f>IFERROR(VLOOKUP(I5046,Lists!$F$2:$G$16,2,FALSE()),"Not Rated")</f>
        <v>Teens</v>
      </c>
      <c r="P5046" s="14">
        <f t="shared" si="626"/>
        <v>97</v>
      </c>
      <c r="Q5046" s="14" t="str">
        <f t="shared" si="627"/>
        <v>United States</v>
      </c>
      <c r="R5046" s="14" t="str">
        <f t="shared" si="628"/>
        <v>|United States|</v>
      </c>
      <c r="S5046" s="14" t="str">
        <f t="shared" si="629"/>
        <v>|Comedies|Romantic Movies|</v>
      </c>
      <c r="T5046" s="14" t="str">
        <f t="shared" si="630"/>
        <v>|Ari Sandel|</v>
      </c>
      <c r="U5046" s="14" t="str">
        <f t="shared" si="631"/>
        <v>|Adam DeVine|Alexandra Daddario|Shelley Hennig|Robbie Amell|Andrew Bachelor|</v>
      </c>
    </row>
    <row r="5047" spans="1:21">
      <c r="A5047" s="14" t="s">
        <v>23473</v>
      </c>
      <c r="B5047" s="14" t="s">
        <v>48</v>
      </c>
      <c r="C5047" s="14" t="s">
        <v>23474</v>
      </c>
      <c r="D5047" s="14" t="s">
        <v>310</v>
      </c>
      <c r="E5047" s="14" t="s">
        <v>357</v>
      </c>
      <c r="F5047" s="14" t="s">
        <v>117</v>
      </c>
      <c r="G5047" s="26">
        <v>43137</v>
      </c>
      <c r="H5047" s="14">
        <v>2018</v>
      </c>
      <c r="I5047" s="14" t="s">
        <v>362</v>
      </c>
      <c r="J5047" s="14" t="s">
        <v>2482</v>
      </c>
      <c r="K5047" s="14" t="s">
        <v>19926</v>
      </c>
      <c r="L5047" s="14" t="s">
        <v>23475</v>
      </c>
      <c r="M5047" s="14">
        <f t="shared" si="624"/>
        <v>2018</v>
      </c>
      <c r="N5047" s="14">
        <f t="shared" si="625"/>
        <v>2</v>
      </c>
      <c r="O5047" s="14" t="str">
        <f>IFERROR(VLOOKUP(I5047,Lists!$F$2:$G$16,2,FALSE()),"Not Rated")</f>
        <v>Older Kids</v>
      </c>
      <c r="P5047" s="14">
        <f t="shared" si="626"/>
        <v>65</v>
      </c>
      <c r="Q5047" s="14" t="str">
        <f t="shared" si="627"/>
        <v>Unknown</v>
      </c>
      <c r="R5047" s="14" t="str">
        <f t="shared" si="628"/>
        <v>|Unknown|</v>
      </c>
      <c r="S5047" s="14" t="str">
        <f t="shared" si="629"/>
        <v>|Music &amp; Musicals|Stand-Up Comedy|</v>
      </c>
      <c r="T5047" s="14" t="str">
        <f t="shared" si="630"/>
        <v>|Lance Bangs|</v>
      </c>
      <c r="U5047" s="14" t="str">
        <f t="shared" si="631"/>
        <v>|Fred Armisen|</v>
      </c>
    </row>
    <row r="5048" spans="1:21">
      <c r="A5048" s="14" t="s">
        <v>23476</v>
      </c>
      <c r="B5048" s="14" t="s">
        <v>49</v>
      </c>
      <c r="C5048" s="14" t="s">
        <v>23477</v>
      </c>
      <c r="D5048" s="14" t="s">
        <v>117</v>
      </c>
      <c r="E5048" s="14" t="s">
        <v>23478</v>
      </c>
      <c r="F5048" s="14" t="s">
        <v>115</v>
      </c>
      <c r="G5048" s="26">
        <v>43137</v>
      </c>
      <c r="H5048" s="14">
        <v>2017</v>
      </c>
      <c r="I5048" s="14" t="s">
        <v>361</v>
      </c>
      <c r="J5048" s="14" t="s">
        <v>105</v>
      </c>
      <c r="K5048" s="14" t="s">
        <v>8613</v>
      </c>
      <c r="L5048" s="14" t="s">
        <v>23479</v>
      </c>
      <c r="M5048" s="14">
        <f t="shared" si="624"/>
        <v>2018</v>
      </c>
      <c r="N5048" s="14">
        <f t="shared" si="625"/>
        <v>2</v>
      </c>
      <c r="O5048" s="14" t="str">
        <f>IFERROR(VLOOKUP(I5048,Lists!$F$2:$G$16,2,FALSE()),"Not Rated")</f>
        <v>Teens</v>
      </c>
      <c r="P5048" s="14">
        <f t="shared" si="626"/>
        <v>1</v>
      </c>
      <c r="Q5048" s="14" t="str">
        <f t="shared" si="627"/>
        <v>United States</v>
      </c>
      <c r="R5048" s="14" t="str">
        <f t="shared" si="628"/>
        <v>|United States|</v>
      </c>
      <c r="S5048" s="14" t="str">
        <f t="shared" si="629"/>
        <v>|TV Action &amp; Adventure|TV Dramas|</v>
      </c>
      <c r="T5048" s="14" t="str">
        <f t="shared" si="630"/>
        <v>|Unknown|</v>
      </c>
      <c r="U5048" s="14" t="str">
        <f t="shared" si="631"/>
        <v>|Christina Ochoa|Matt Barr|Corbin Reid|Charlie Barnett|W. Tré Davis|</v>
      </c>
    </row>
    <row r="5049" spans="1:21">
      <c r="A5049" s="14" t="s">
        <v>23480</v>
      </c>
      <c r="B5049" s="14" t="s">
        <v>48</v>
      </c>
      <c r="C5049" s="14" t="s">
        <v>23481</v>
      </c>
      <c r="D5049" s="14" t="s">
        <v>23482</v>
      </c>
      <c r="E5049" s="14" t="s">
        <v>23483</v>
      </c>
      <c r="F5049" s="14" t="s">
        <v>115</v>
      </c>
      <c r="G5049" s="26">
        <v>43136</v>
      </c>
      <c r="H5049" s="14">
        <v>2018</v>
      </c>
      <c r="I5049" s="14" t="s">
        <v>364</v>
      </c>
      <c r="J5049" s="14" t="s">
        <v>724</v>
      </c>
      <c r="K5049" s="14" t="s">
        <v>1122</v>
      </c>
      <c r="L5049" s="14" t="s">
        <v>23484</v>
      </c>
      <c r="M5049" s="14">
        <f t="shared" si="624"/>
        <v>2018</v>
      </c>
      <c r="N5049" s="14">
        <f t="shared" si="625"/>
        <v>2</v>
      </c>
      <c r="O5049" s="14" t="str">
        <f>IFERROR(VLOOKUP(I5049,Lists!$F$2:$G$16,2,FALSE()),"Not Rated")</f>
        <v>Teens</v>
      </c>
      <c r="P5049" s="14">
        <f t="shared" si="626"/>
        <v>102</v>
      </c>
      <c r="Q5049" s="14" t="str">
        <f t="shared" si="627"/>
        <v>United States</v>
      </c>
      <c r="R5049" s="14" t="str">
        <f t="shared" si="628"/>
        <v>|United States|</v>
      </c>
      <c r="S5049" s="14" t="str">
        <f t="shared" si="629"/>
        <v>|Action &amp; Adventure|Sci-Fi &amp; Fantasy|</v>
      </c>
      <c r="T5049" s="14" t="str">
        <f t="shared" si="630"/>
        <v>|Julius Onah|</v>
      </c>
      <c r="U5049" s="14" t="str">
        <f t="shared" si="631"/>
        <v>|Gugu Mbatha-Raw|David Oyelowo|Daniel Brühl|John Ortiz|Chris O'Dowd|Aksel Hennie|Zhang Ziyi|Elizabeth Debicki|Roger Davies|Clover Nee|</v>
      </c>
    </row>
    <row r="5050" spans="1:21">
      <c r="A5050" s="14" t="s">
        <v>23485</v>
      </c>
      <c r="B5050" s="14" t="s">
        <v>49</v>
      </c>
      <c r="C5050" s="14" t="s">
        <v>23486</v>
      </c>
      <c r="D5050" s="14" t="s">
        <v>117</v>
      </c>
      <c r="E5050" s="14" t="s">
        <v>23487</v>
      </c>
      <c r="F5050" s="14" t="s">
        <v>115</v>
      </c>
      <c r="G5050" s="26">
        <v>43133</v>
      </c>
      <c r="H5050" s="14">
        <v>2018</v>
      </c>
      <c r="I5050" s="14" t="s">
        <v>360</v>
      </c>
      <c r="J5050" s="14" t="s">
        <v>105</v>
      </c>
      <c r="K5050" s="14" t="s">
        <v>419</v>
      </c>
      <c r="L5050" s="14" t="s">
        <v>23488</v>
      </c>
      <c r="M5050" s="14">
        <f t="shared" si="624"/>
        <v>2018</v>
      </c>
      <c r="N5050" s="14">
        <f t="shared" si="625"/>
        <v>2</v>
      </c>
      <c r="O5050" s="14" t="str">
        <f>IFERROR(VLOOKUP(I5050,Lists!$F$2:$G$16,2,FALSE()),"Not Rated")</f>
        <v>Adults</v>
      </c>
      <c r="P5050" s="14">
        <f t="shared" si="626"/>
        <v>1</v>
      </c>
      <c r="Q5050" s="14" t="str">
        <f t="shared" si="627"/>
        <v>United States</v>
      </c>
      <c r="R5050" s="14" t="str">
        <f t="shared" si="628"/>
        <v>|United States|</v>
      </c>
      <c r="S5050" s="14" t="str">
        <f t="shared" si="629"/>
        <v>|Docuseries|Reality TV|</v>
      </c>
      <c r="T5050" s="14" t="str">
        <f t="shared" si="630"/>
        <v>|Unknown|</v>
      </c>
      <c r="U5050" s="14" t="str">
        <f t="shared" si="631"/>
        <v>|Snoop Dogg|</v>
      </c>
    </row>
    <row r="5051" spans="1:21">
      <c r="A5051" s="14" t="s">
        <v>23489</v>
      </c>
      <c r="B5051" s="14" t="s">
        <v>48</v>
      </c>
      <c r="C5051" s="14" t="s">
        <v>23490</v>
      </c>
      <c r="D5051" s="14" t="s">
        <v>11698</v>
      </c>
      <c r="E5051" s="14" t="s">
        <v>23491</v>
      </c>
      <c r="F5051" s="14" t="s">
        <v>117</v>
      </c>
      <c r="G5051" s="26">
        <v>43133</v>
      </c>
      <c r="H5051" s="14">
        <v>2018</v>
      </c>
      <c r="I5051" s="14" t="s">
        <v>360</v>
      </c>
      <c r="J5051" s="14" t="s">
        <v>7460</v>
      </c>
      <c r="K5051" s="14" t="s">
        <v>261</v>
      </c>
      <c r="L5051" s="14" t="s">
        <v>23492</v>
      </c>
      <c r="M5051" s="14">
        <f t="shared" si="624"/>
        <v>2018</v>
      </c>
      <c r="N5051" s="14">
        <f t="shared" si="625"/>
        <v>2</v>
      </c>
      <c r="O5051" s="14" t="str">
        <f>IFERROR(VLOOKUP(I5051,Lists!$F$2:$G$16,2,FALSE()),"Not Rated")</f>
        <v>Adults</v>
      </c>
      <c r="P5051" s="14">
        <f t="shared" si="626"/>
        <v>53</v>
      </c>
      <c r="Q5051" s="14" t="str">
        <f t="shared" si="627"/>
        <v>Unknown</v>
      </c>
      <c r="R5051" s="14" t="str">
        <f t="shared" si="628"/>
        <v>|Unknown|</v>
      </c>
      <c r="S5051" s="14" t="str">
        <f t="shared" si="629"/>
        <v>|Stand-Up Comedy|</v>
      </c>
      <c r="T5051" s="14" t="str">
        <f t="shared" si="630"/>
        <v>|Michael McKay|</v>
      </c>
      <c r="U5051" s="14" t="str">
        <f t="shared" si="631"/>
        <v>|Kavin Jay|</v>
      </c>
    </row>
    <row r="5052" spans="1:21">
      <c r="A5052" s="14" t="s">
        <v>23493</v>
      </c>
      <c r="B5052" s="14" t="s">
        <v>48</v>
      </c>
      <c r="C5052" s="14" t="s">
        <v>23494</v>
      </c>
      <c r="D5052" s="14" t="s">
        <v>23495</v>
      </c>
      <c r="E5052" s="14" t="s">
        <v>23496</v>
      </c>
      <c r="F5052" s="14" t="s">
        <v>166</v>
      </c>
      <c r="G5052" s="26">
        <v>43133</v>
      </c>
      <c r="H5052" s="14">
        <v>2017</v>
      </c>
      <c r="I5052" s="14" t="s">
        <v>360</v>
      </c>
      <c r="J5052" s="14" t="s">
        <v>646</v>
      </c>
      <c r="K5052" s="14" t="s">
        <v>910</v>
      </c>
      <c r="L5052" s="14" t="s">
        <v>23497</v>
      </c>
      <c r="M5052" s="14">
        <f t="shared" si="624"/>
        <v>2018</v>
      </c>
      <c r="N5052" s="14">
        <f t="shared" si="625"/>
        <v>2</v>
      </c>
      <c r="O5052" s="14" t="str">
        <f>IFERROR(VLOOKUP(I5052,Lists!$F$2:$G$16,2,FALSE()),"Not Rated")</f>
        <v>Adults</v>
      </c>
      <c r="P5052" s="14">
        <f t="shared" si="626"/>
        <v>116</v>
      </c>
      <c r="Q5052" s="14" t="str">
        <f t="shared" si="627"/>
        <v>Hungary</v>
      </c>
      <c r="R5052" s="14" t="str">
        <f t="shared" si="628"/>
        <v>|Hungary|</v>
      </c>
      <c r="S5052" s="14" t="str">
        <f t="shared" si="629"/>
        <v>|Dramas|International Movies|Romantic Movies|</v>
      </c>
      <c r="T5052" s="14" t="str">
        <f t="shared" si="630"/>
        <v>|Ildiko Enyedi|</v>
      </c>
      <c r="U5052" s="14" t="str">
        <f t="shared" si="631"/>
        <v>|Alexandra Borbély|Géza Morcsányi|Réka Tenki|Zoltán Schneider|Ervin Nagy|Itala Bekes|Éva Bata|Pál Mácsai|Zsuzsa Jaro|Nóra Rainer-Micsinyei|</v>
      </c>
    </row>
    <row r="5053" spans="1:21">
      <c r="A5053" s="14" t="s">
        <v>23498</v>
      </c>
      <c r="B5053" s="14" t="s">
        <v>48</v>
      </c>
      <c r="C5053" s="14" t="s">
        <v>23499</v>
      </c>
      <c r="D5053" s="14" t="s">
        <v>23500</v>
      </c>
      <c r="E5053" s="14" t="s">
        <v>23501</v>
      </c>
      <c r="F5053" s="14" t="s">
        <v>123</v>
      </c>
      <c r="G5053" s="26">
        <v>43133</v>
      </c>
      <c r="H5053" s="14">
        <v>2017</v>
      </c>
      <c r="I5053" s="14" t="s">
        <v>361</v>
      </c>
      <c r="J5053" s="14" t="s">
        <v>724</v>
      </c>
      <c r="K5053" s="14" t="s">
        <v>834</v>
      </c>
      <c r="L5053" s="14" t="s">
        <v>23502</v>
      </c>
      <c r="M5053" s="14">
        <f t="shared" si="624"/>
        <v>2018</v>
      </c>
      <c r="N5053" s="14">
        <f t="shared" si="625"/>
        <v>2</v>
      </c>
      <c r="O5053" s="14" t="str">
        <f>IFERROR(VLOOKUP(I5053,Lists!$F$2:$G$16,2,FALSE()),"Not Rated")</f>
        <v>Teens</v>
      </c>
      <c r="P5053" s="14">
        <f t="shared" si="626"/>
        <v>102</v>
      </c>
      <c r="Q5053" s="14" t="str">
        <f t="shared" si="627"/>
        <v>South Korea</v>
      </c>
      <c r="R5053" s="14" t="str">
        <f t="shared" si="628"/>
        <v>|South Korea|</v>
      </c>
      <c r="S5053" s="14" t="str">
        <f t="shared" si="629"/>
        <v>|Comedies|Dramas|International Movies|</v>
      </c>
      <c r="T5053" s="14" t="str">
        <f t="shared" si="630"/>
        <v>|You-Jeong Chang|</v>
      </c>
      <c r="U5053" s="14" t="str">
        <f t="shared" si="631"/>
        <v>|Dong-hwi Lee|Dong-seok Ma|Ha-Nui Lee|Woo-jin Jo|Young-chang Song|Chang-wook Ji|Man-seok Oh|Ye-ji Seo|</v>
      </c>
    </row>
    <row r="5054" spans="1:21">
      <c r="A5054" s="14" t="s">
        <v>23503</v>
      </c>
      <c r="B5054" s="14" t="s">
        <v>48</v>
      </c>
      <c r="C5054" s="14" t="s">
        <v>23504</v>
      </c>
      <c r="D5054" s="14" t="s">
        <v>117</v>
      </c>
      <c r="E5054" s="14" t="s">
        <v>117</v>
      </c>
      <c r="F5054" s="14" t="s">
        <v>1128</v>
      </c>
      <c r="G5054" s="26">
        <v>43132</v>
      </c>
      <c r="H5054" s="14">
        <v>2017</v>
      </c>
      <c r="I5054" s="14" t="s">
        <v>360</v>
      </c>
      <c r="J5054" s="14" t="s">
        <v>1290</v>
      </c>
      <c r="K5054" s="14" t="s">
        <v>247</v>
      </c>
      <c r="L5054" s="14" t="s">
        <v>23505</v>
      </c>
      <c r="M5054" s="14">
        <f t="shared" si="624"/>
        <v>2018</v>
      </c>
      <c r="N5054" s="14">
        <f t="shared" si="625"/>
        <v>2</v>
      </c>
      <c r="O5054" s="14" t="str">
        <f>IFERROR(VLOOKUP(I5054,Lists!$F$2:$G$16,2,FALSE()),"Not Rated")</f>
        <v>Adults</v>
      </c>
      <c r="P5054" s="14">
        <f t="shared" si="626"/>
        <v>86</v>
      </c>
      <c r="Q5054" s="14" t="str">
        <f t="shared" si="627"/>
        <v>United States</v>
      </c>
      <c r="R5054" s="14" t="str">
        <f t="shared" si="628"/>
        <v>|United States|Mexico|</v>
      </c>
      <c r="S5054" s="14" t="str">
        <f t="shared" si="629"/>
        <v>|Documentaries|</v>
      </c>
      <c r="T5054" s="14" t="str">
        <f t="shared" si="630"/>
        <v>|Unknown|</v>
      </c>
      <c r="U5054" s="14" t="str">
        <f t="shared" si="631"/>
        <v>|Unknown|</v>
      </c>
    </row>
    <row r="5055" spans="1:21">
      <c r="A5055" s="14" t="s">
        <v>23506</v>
      </c>
      <c r="B5055" s="14" t="s">
        <v>48</v>
      </c>
      <c r="C5055" s="14" t="s">
        <v>23507</v>
      </c>
      <c r="D5055" s="14" t="s">
        <v>1720</v>
      </c>
      <c r="E5055" s="14" t="s">
        <v>23508</v>
      </c>
      <c r="F5055" s="14" t="s">
        <v>115</v>
      </c>
      <c r="G5055" s="26">
        <v>43132</v>
      </c>
      <c r="H5055" s="14">
        <v>2017</v>
      </c>
      <c r="I5055" s="14" t="s">
        <v>360</v>
      </c>
      <c r="J5055" s="14" t="s">
        <v>962</v>
      </c>
      <c r="K5055" s="14" t="s">
        <v>1614</v>
      </c>
      <c r="L5055" s="14" t="s">
        <v>23509</v>
      </c>
      <c r="M5055" s="14">
        <f t="shared" si="624"/>
        <v>2018</v>
      </c>
      <c r="N5055" s="14">
        <f t="shared" si="625"/>
        <v>2</v>
      </c>
      <c r="O5055" s="14" t="str">
        <f>IFERROR(VLOOKUP(I5055,Lists!$F$2:$G$16,2,FALSE()),"Not Rated")</f>
        <v>Adults</v>
      </c>
      <c r="P5055" s="14">
        <f t="shared" si="626"/>
        <v>117</v>
      </c>
      <c r="Q5055" s="14" t="str">
        <f t="shared" si="627"/>
        <v>United States</v>
      </c>
      <c r="R5055" s="14" t="str">
        <f t="shared" si="628"/>
        <v>|United States|</v>
      </c>
      <c r="S5055" s="14" t="str">
        <f t="shared" si="629"/>
        <v>|Dramas|Independent Movies|Romantic Movies|</v>
      </c>
      <c r="T5055" s="14" t="str">
        <f t="shared" si="630"/>
        <v>|Drake Doremus|</v>
      </c>
      <c r="U5055" s="14" t="str">
        <f t="shared" si="631"/>
        <v>|Nicholas Hoult|Laia Costa|Danny Huston|Courtney Eaton|Matthew Gray Gubler|Albert Hammond Jr.|</v>
      </c>
    </row>
    <row r="5056" spans="1:21">
      <c r="A5056" s="14" t="s">
        <v>23510</v>
      </c>
      <c r="B5056" s="14" t="s">
        <v>49</v>
      </c>
      <c r="C5056" s="14" t="s">
        <v>23511</v>
      </c>
      <c r="D5056" s="14" t="s">
        <v>23512</v>
      </c>
      <c r="E5056" s="14" t="s">
        <v>117</v>
      </c>
      <c r="F5056" s="14" t="s">
        <v>115</v>
      </c>
      <c r="G5056" s="26">
        <v>43132</v>
      </c>
      <c r="H5056" s="14">
        <v>2016</v>
      </c>
      <c r="I5056" s="14" t="s">
        <v>360</v>
      </c>
      <c r="J5056" s="14" t="s">
        <v>3025</v>
      </c>
      <c r="K5056" s="14" t="s">
        <v>462</v>
      </c>
      <c r="L5056" s="14" t="s">
        <v>23513</v>
      </c>
      <c r="M5056" s="14">
        <f t="shared" si="624"/>
        <v>2018</v>
      </c>
      <c r="N5056" s="14">
        <f t="shared" si="625"/>
        <v>2</v>
      </c>
      <c r="O5056" s="14" t="str">
        <f>IFERROR(VLOOKUP(I5056,Lists!$F$2:$G$16,2,FALSE()),"Not Rated")</f>
        <v>Adults</v>
      </c>
      <c r="P5056" s="14">
        <f t="shared" si="626"/>
        <v>8</v>
      </c>
      <c r="Q5056" s="14" t="str">
        <f t="shared" si="627"/>
        <v>United States</v>
      </c>
      <c r="R5056" s="14" t="str">
        <f t="shared" si="628"/>
        <v>|United States|</v>
      </c>
      <c r="S5056" s="14" t="str">
        <f t="shared" si="629"/>
        <v>|Crime TV Shows|Docuseries|International TV Shows|</v>
      </c>
      <c r="T5056" s="14" t="str">
        <f t="shared" si="630"/>
        <v>|Dan Forrer|</v>
      </c>
      <c r="U5056" s="14" t="str">
        <f t="shared" si="631"/>
        <v>|Unknown|</v>
      </c>
    </row>
    <row r="5057" spans="1:21">
      <c r="A5057" s="14" t="s">
        <v>23514</v>
      </c>
      <c r="B5057" s="14" t="s">
        <v>48</v>
      </c>
      <c r="C5057" s="14" t="s">
        <v>23515</v>
      </c>
      <c r="D5057" s="14" t="s">
        <v>23516</v>
      </c>
      <c r="E5057" s="14" t="s">
        <v>23517</v>
      </c>
      <c r="F5057" s="14" t="s">
        <v>124</v>
      </c>
      <c r="G5057" s="26">
        <v>43131</v>
      </c>
      <c r="H5057" s="14">
        <v>2017</v>
      </c>
      <c r="I5057" s="14" t="s">
        <v>362</v>
      </c>
      <c r="J5057" s="14" t="s">
        <v>624</v>
      </c>
      <c r="K5057" s="14" t="s">
        <v>496</v>
      </c>
      <c r="L5057" s="14" t="s">
        <v>23518</v>
      </c>
      <c r="M5057" s="14">
        <f t="shared" si="624"/>
        <v>2018</v>
      </c>
      <c r="N5057" s="14">
        <f t="shared" si="625"/>
        <v>1</v>
      </c>
      <c r="O5057" s="14" t="str">
        <f>IFERROR(VLOOKUP(I5057,Lists!$F$2:$G$16,2,FALSE()),"Not Rated")</f>
        <v>Older Kids</v>
      </c>
      <c r="P5057" s="14">
        <f t="shared" si="626"/>
        <v>96</v>
      </c>
      <c r="Q5057" s="14" t="str">
        <f t="shared" si="627"/>
        <v>Germany</v>
      </c>
      <c r="R5057" s="14" t="str">
        <f t="shared" si="628"/>
        <v>|Germany|</v>
      </c>
      <c r="S5057" s="14" t="str">
        <f t="shared" si="629"/>
        <v>|Documentaries|International Movies|</v>
      </c>
      <c r="T5057" s="14" t="str">
        <f t="shared" si="630"/>
        <v>|Selima Taibi|</v>
      </c>
      <c r="U5057" s="14" t="str">
        <f t="shared" si="631"/>
        <v>|Selima Taibi|Felix Starck|</v>
      </c>
    </row>
    <row r="5058" spans="1:21">
      <c r="A5058" s="14" t="s">
        <v>23519</v>
      </c>
      <c r="B5058" s="14" t="s">
        <v>48</v>
      </c>
      <c r="C5058" s="14" t="s">
        <v>23520</v>
      </c>
      <c r="D5058" s="14" t="s">
        <v>23521</v>
      </c>
      <c r="E5058" s="14" t="s">
        <v>12463</v>
      </c>
      <c r="F5058" s="14" t="s">
        <v>115</v>
      </c>
      <c r="G5058" s="26">
        <v>43130</v>
      </c>
      <c r="H5058" s="14">
        <v>1998</v>
      </c>
      <c r="I5058" s="14" t="s">
        <v>361</v>
      </c>
      <c r="J5058" s="14" t="s">
        <v>1973</v>
      </c>
      <c r="K5058" s="14" t="s">
        <v>261</v>
      </c>
      <c r="L5058" s="14" t="s">
        <v>23522</v>
      </c>
      <c r="M5058" s="14">
        <f t="shared" ref="M5058:M5121" si="632">IF(G5058="","",YEAR(G5058))</f>
        <v>2018</v>
      </c>
      <c r="N5058" s="14">
        <f t="shared" ref="N5058:N5121" si="633">IF(G5058="","",MONTH(G5058))</f>
        <v>1</v>
      </c>
      <c r="O5058" s="14" t="str">
        <f>IFERROR(VLOOKUP(I5058,Lists!$F$2:$G$16,2,FALSE()),"Not Rated")</f>
        <v>Teens</v>
      </c>
      <c r="P5058" s="14">
        <f t="shared" ref="P5058:P5121" si="634">IFERROR(VALUE(LEFT(J5058,FIND(" ",J5058)-1)),"")</f>
        <v>69</v>
      </c>
      <c r="Q5058" s="14" t="str">
        <f t="shared" ref="Q5058:Q5121" si="635">IFERROR(LEFT(F5058,FIND(",",F5058)-1),F5058)</f>
        <v>United States</v>
      </c>
      <c r="R5058" s="14" t="str">
        <f t="shared" ref="R5058:R5121" si="636">"|"&amp;SUBSTITUTE(F5058,", ","|")&amp;"|"</f>
        <v>|United States|</v>
      </c>
      <c r="S5058" s="14" t="str">
        <f t="shared" ref="S5058:S5121" si="637">"|"&amp;SUBSTITUTE(K5058,", ","|")&amp;"|"</f>
        <v>|Stand-Up Comedy|</v>
      </c>
      <c r="T5058" s="14" t="str">
        <f t="shared" ref="T5058:T5121" si="638">"|"&amp;SUBSTITUTE(D5058,", ","|")&amp;"|"</f>
        <v>|Marty Callner|</v>
      </c>
      <c r="U5058" s="14" t="str">
        <f t="shared" ref="U5058:U5121" si="639">"|"&amp;SUBSTITUTE(E5058,", ","|")&amp;"|"</f>
        <v>|Jerry Seinfeld|</v>
      </c>
    </row>
    <row r="5059" spans="1:21">
      <c r="A5059" s="14" t="s">
        <v>23523</v>
      </c>
      <c r="B5059" s="14" t="s">
        <v>49</v>
      </c>
      <c r="C5059" s="14" t="s">
        <v>23524</v>
      </c>
      <c r="D5059" s="14" t="s">
        <v>117</v>
      </c>
      <c r="E5059" s="14" t="s">
        <v>23525</v>
      </c>
      <c r="F5059" s="14" t="s">
        <v>118</v>
      </c>
      <c r="G5059" s="26">
        <v>43130</v>
      </c>
      <c r="H5059" s="14">
        <v>2016</v>
      </c>
      <c r="I5059" s="14" t="s">
        <v>360</v>
      </c>
      <c r="J5059" s="14" t="s">
        <v>105</v>
      </c>
      <c r="K5059" s="14" t="s">
        <v>3016</v>
      </c>
      <c r="L5059" s="14" t="s">
        <v>23526</v>
      </c>
      <c r="M5059" s="14">
        <f t="shared" si="632"/>
        <v>2018</v>
      </c>
      <c r="N5059" s="14">
        <f t="shared" si="633"/>
        <v>1</v>
      </c>
      <c r="O5059" s="14" t="str">
        <f>IFERROR(VLOOKUP(I5059,Lists!$F$2:$G$16,2,FALSE()),"Not Rated")</f>
        <v>Adults</v>
      </c>
      <c r="P5059" s="14">
        <f t="shared" si="634"/>
        <v>1</v>
      </c>
      <c r="Q5059" s="14" t="str">
        <f t="shared" si="635"/>
        <v>United Kingdom</v>
      </c>
      <c r="R5059" s="14" t="str">
        <f t="shared" si="636"/>
        <v>|United Kingdom|</v>
      </c>
      <c r="S5059" s="14" t="str">
        <f t="shared" si="637"/>
        <v>|British TV Shows|Crime TV Shows|International TV Shows|</v>
      </c>
      <c r="T5059" s="14" t="str">
        <f t="shared" si="638"/>
        <v>|Unknown|</v>
      </c>
      <c r="U5059" s="14" t="str">
        <f t="shared" si="639"/>
        <v>|Georgina Campbell|Joe Dempsie|Adrian Edmondson|Steve Evets|Laura Fraser|Julie Graham|John Lynch|Gary Lewis|Juliet Stevenson|Joanna Vanderham|</v>
      </c>
    </row>
    <row r="5060" spans="1:21">
      <c r="A5060" s="14" t="s">
        <v>23527</v>
      </c>
      <c r="B5060" s="14" t="s">
        <v>48</v>
      </c>
      <c r="C5060" s="14" t="s">
        <v>23528</v>
      </c>
      <c r="D5060" s="14" t="s">
        <v>23529</v>
      </c>
      <c r="E5060" s="14" t="s">
        <v>23530</v>
      </c>
      <c r="F5060" s="14" t="s">
        <v>122</v>
      </c>
      <c r="G5060" s="26">
        <v>43129</v>
      </c>
      <c r="H5060" s="14">
        <v>2017</v>
      </c>
      <c r="I5060" s="14" t="s">
        <v>360</v>
      </c>
      <c r="J5060" s="14" t="s">
        <v>1096</v>
      </c>
      <c r="K5060" s="14" t="s">
        <v>23531</v>
      </c>
      <c r="L5060" s="14" t="s">
        <v>23532</v>
      </c>
      <c r="M5060" s="14">
        <f t="shared" si="632"/>
        <v>2018</v>
      </c>
      <c r="N5060" s="14">
        <f t="shared" si="633"/>
        <v>1</v>
      </c>
      <c r="O5060" s="14" t="str">
        <f>IFERROR(VLOOKUP(I5060,Lists!$F$2:$G$16,2,FALSE()),"Not Rated")</f>
        <v>Adults</v>
      </c>
      <c r="P5060" s="14">
        <f t="shared" si="634"/>
        <v>108</v>
      </c>
      <c r="Q5060" s="14" t="str">
        <f t="shared" si="635"/>
        <v>Spain</v>
      </c>
      <c r="R5060" s="14" t="str">
        <f t="shared" si="636"/>
        <v>|Spain|</v>
      </c>
      <c r="S5060" s="14" t="str">
        <f t="shared" si="637"/>
        <v>|Comedies|Dramas|Faith &amp; Spirituality|</v>
      </c>
      <c r="T5060" s="14" t="str">
        <f t="shared" si="638"/>
        <v>|Javier Ambrossi|Javier Calvo|</v>
      </c>
      <c r="U5060" s="14" t="str">
        <f t="shared" si="639"/>
        <v>|Macarena García|Anna Castillo|Belén Cuesta|Gracia Olayo|Richard Collins-Moore|Llum Barrera|Secun de la Rosa|María Isabel Díaz|Víctor Elías|Henry Méndez|Esti Quesada|</v>
      </c>
    </row>
    <row r="5061" spans="1:21">
      <c r="A5061" s="14" t="s">
        <v>23533</v>
      </c>
      <c r="B5061" s="14" t="s">
        <v>48</v>
      </c>
      <c r="C5061" s="14" t="s">
        <v>23534</v>
      </c>
      <c r="D5061" s="14" t="s">
        <v>23535</v>
      </c>
      <c r="E5061" s="14" t="s">
        <v>23536</v>
      </c>
      <c r="F5061" s="14" t="s">
        <v>115</v>
      </c>
      <c r="G5061" s="26">
        <v>43126</v>
      </c>
      <c r="H5061" s="14">
        <v>2018</v>
      </c>
      <c r="I5061" s="14" t="s">
        <v>360</v>
      </c>
      <c r="J5061" s="14" t="s">
        <v>724</v>
      </c>
      <c r="K5061" s="14" t="s">
        <v>245</v>
      </c>
      <c r="L5061" s="14" t="s">
        <v>23537</v>
      </c>
      <c r="M5061" s="14">
        <f t="shared" si="632"/>
        <v>2018</v>
      </c>
      <c r="N5061" s="14">
        <f t="shared" si="633"/>
        <v>1</v>
      </c>
      <c r="O5061" s="14" t="str">
        <f>IFERROR(VLOOKUP(I5061,Lists!$F$2:$G$16,2,FALSE()),"Not Rated")</f>
        <v>Adults</v>
      </c>
      <c r="P5061" s="14">
        <f t="shared" si="634"/>
        <v>102</v>
      </c>
      <c r="Q5061" s="14" t="str">
        <f t="shared" si="635"/>
        <v>United States</v>
      </c>
      <c r="R5061" s="14" t="str">
        <f t="shared" si="636"/>
        <v>|United States|</v>
      </c>
      <c r="S5061" s="14" t="str">
        <f t="shared" si="637"/>
        <v>|Comedies|</v>
      </c>
      <c r="T5061" s="14" t="str">
        <f t="shared" si="638"/>
        <v>|David Wain|</v>
      </c>
      <c r="U5061" s="14" t="str">
        <f t="shared" si="639"/>
        <v>|Will Forte|Domhnall Gleeson|Martin Mull|Joel McHale|Matt Lucas|Thomas Lennon|Seth Green|Jackie Tohn|Natasha Lyonne|Emmy Rossum|Elvy Yost|Matt Walsh|John Gemberling|Rick Glassman|Camille Guaty|</v>
      </c>
    </row>
    <row r="5062" spans="1:21">
      <c r="A5062" s="14" t="s">
        <v>23538</v>
      </c>
      <c r="B5062" s="14" t="s">
        <v>48</v>
      </c>
      <c r="C5062" s="14" t="s">
        <v>23539</v>
      </c>
      <c r="D5062" s="14" t="s">
        <v>11698</v>
      </c>
      <c r="E5062" s="14" t="s">
        <v>23540</v>
      </c>
      <c r="F5062" s="14" t="s">
        <v>146</v>
      </c>
      <c r="G5062" s="26">
        <v>43126</v>
      </c>
      <c r="H5062" s="14">
        <v>2018</v>
      </c>
      <c r="I5062" s="14" t="s">
        <v>360</v>
      </c>
      <c r="J5062" s="14" t="s">
        <v>535</v>
      </c>
      <c r="K5062" s="14" t="s">
        <v>261</v>
      </c>
      <c r="L5062" s="14" t="s">
        <v>23541</v>
      </c>
      <c r="M5062" s="14">
        <f t="shared" si="632"/>
        <v>2018</v>
      </c>
      <c r="N5062" s="14">
        <f t="shared" si="633"/>
        <v>1</v>
      </c>
      <c r="O5062" s="14" t="str">
        <f>IFERROR(VLOOKUP(I5062,Lists!$F$2:$G$16,2,FALSE()),"Not Rated")</f>
        <v>Adults</v>
      </c>
      <c r="P5062" s="14">
        <f t="shared" si="634"/>
        <v>61</v>
      </c>
      <c r="Q5062" s="14" t="str">
        <f t="shared" si="635"/>
        <v>Singapore</v>
      </c>
      <c r="R5062" s="14" t="str">
        <f t="shared" si="636"/>
        <v>|Singapore|</v>
      </c>
      <c r="S5062" s="14" t="str">
        <f t="shared" si="637"/>
        <v>|Stand-Up Comedy|</v>
      </c>
      <c r="T5062" s="14" t="str">
        <f t="shared" si="638"/>
        <v>|Michael McKay|</v>
      </c>
      <c r="U5062" s="14" t="str">
        <f t="shared" si="639"/>
        <v>|Fakkah Fuzz|</v>
      </c>
    </row>
    <row r="5063" spans="1:21">
      <c r="A5063" s="14" t="s">
        <v>23542</v>
      </c>
      <c r="B5063" s="14" t="s">
        <v>48</v>
      </c>
      <c r="C5063" s="14" t="s">
        <v>23543</v>
      </c>
      <c r="D5063" s="14" t="s">
        <v>117</v>
      </c>
      <c r="E5063" s="14" t="s">
        <v>23544</v>
      </c>
      <c r="F5063" s="14" t="s">
        <v>125</v>
      </c>
      <c r="G5063" s="26">
        <v>43126</v>
      </c>
      <c r="H5063" s="14">
        <v>2018</v>
      </c>
      <c r="I5063" s="14" t="s">
        <v>360</v>
      </c>
      <c r="J5063" s="14" t="s">
        <v>7647</v>
      </c>
      <c r="K5063" s="14" t="s">
        <v>261</v>
      </c>
      <c r="L5063" s="14" t="s">
        <v>23545</v>
      </c>
      <c r="M5063" s="14">
        <f t="shared" si="632"/>
        <v>2018</v>
      </c>
      <c r="N5063" s="14">
        <f t="shared" si="633"/>
        <v>1</v>
      </c>
      <c r="O5063" s="14" t="str">
        <f>IFERROR(VLOOKUP(I5063,Lists!$F$2:$G$16,2,FALSE()),"Not Rated")</f>
        <v>Adults</v>
      </c>
      <c r="P5063" s="14">
        <f t="shared" si="634"/>
        <v>57</v>
      </c>
      <c r="Q5063" s="14" t="str">
        <f t="shared" si="635"/>
        <v>Mexico</v>
      </c>
      <c r="R5063" s="14" t="str">
        <f t="shared" si="636"/>
        <v>|Mexico|</v>
      </c>
      <c r="S5063" s="14" t="str">
        <f t="shared" si="637"/>
        <v>|Stand-Up Comedy|</v>
      </c>
      <c r="T5063" s="14" t="str">
        <f t="shared" si="638"/>
        <v>|Unknown|</v>
      </c>
      <c r="U5063" s="14" t="str">
        <f t="shared" si="639"/>
        <v>|Mau Nieto|</v>
      </c>
    </row>
    <row r="5064" spans="1:21">
      <c r="A5064" s="14" t="s">
        <v>23546</v>
      </c>
      <c r="B5064" s="14" t="s">
        <v>48</v>
      </c>
      <c r="C5064" s="14" t="s">
        <v>23547</v>
      </c>
      <c r="D5064" s="14" t="s">
        <v>22171</v>
      </c>
      <c r="E5064" s="14" t="s">
        <v>23547</v>
      </c>
      <c r="F5064" s="14" t="s">
        <v>134</v>
      </c>
      <c r="G5064" s="26">
        <v>43126</v>
      </c>
      <c r="H5064" s="14">
        <v>2018</v>
      </c>
      <c r="I5064" s="14" t="s">
        <v>360</v>
      </c>
      <c r="J5064" s="14" t="s">
        <v>4168</v>
      </c>
      <c r="K5064" s="14" t="s">
        <v>261</v>
      </c>
      <c r="L5064" s="14" t="s">
        <v>23548</v>
      </c>
      <c r="M5064" s="14">
        <f t="shared" si="632"/>
        <v>2018</v>
      </c>
      <c r="N5064" s="14">
        <f t="shared" si="633"/>
        <v>1</v>
      </c>
      <c r="O5064" s="14" t="str">
        <f>IFERROR(VLOOKUP(I5064,Lists!$F$2:$G$16,2,FALSE()),"Not Rated")</f>
        <v>Adults</v>
      </c>
      <c r="P5064" s="14">
        <f t="shared" si="634"/>
        <v>49</v>
      </c>
      <c r="Q5064" s="14" t="str">
        <f t="shared" si="635"/>
        <v>Argentina</v>
      </c>
      <c r="R5064" s="14" t="str">
        <f t="shared" si="636"/>
        <v>|Argentina|</v>
      </c>
      <c r="S5064" s="14" t="str">
        <f t="shared" si="637"/>
        <v>|Stand-Up Comedy|</v>
      </c>
      <c r="T5064" s="14" t="str">
        <f t="shared" si="638"/>
        <v>|Raúl Campos|Jan Suter|</v>
      </c>
      <c r="U5064" s="14" t="str">
        <f t="shared" si="639"/>
        <v>|Sebastián Marcelo Wainraich|</v>
      </c>
    </row>
    <row r="5065" spans="1:21">
      <c r="A5065" s="14" t="s">
        <v>23549</v>
      </c>
      <c r="B5065" s="14" t="s">
        <v>49</v>
      </c>
      <c r="C5065" s="14" t="s">
        <v>23550</v>
      </c>
      <c r="D5065" s="14" t="s">
        <v>117</v>
      </c>
      <c r="E5065" s="14" t="s">
        <v>23551</v>
      </c>
      <c r="F5065" s="14" t="s">
        <v>115</v>
      </c>
      <c r="G5065" s="26">
        <v>43126</v>
      </c>
      <c r="H5065" s="14">
        <v>2018</v>
      </c>
      <c r="I5065" s="14" t="s">
        <v>365</v>
      </c>
      <c r="J5065" s="14" t="s">
        <v>718</v>
      </c>
      <c r="K5065" s="14" t="s">
        <v>617</v>
      </c>
      <c r="L5065" s="14" t="s">
        <v>23552</v>
      </c>
      <c r="M5065" s="14">
        <f t="shared" si="632"/>
        <v>2018</v>
      </c>
      <c r="N5065" s="14">
        <f t="shared" si="633"/>
        <v>1</v>
      </c>
      <c r="O5065" s="14" t="str">
        <f>IFERROR(VLOOKUP(I5065,Lists!$F$2:$G$16,2,FALSE()),"Not Rated")</f>
        <v>Kids</v>
      </c>
      <c r="P5065" s="14">
        <f t="shared" si="634"/>
        <v>6</v>
      </c>
      <c r="Q5065" s="14" t="str">
        <f t="shared" si="635"/>
        <v>United States</v>
      </c>
      <c r="R5065" s="14" t="str">
        <f t="shared" si="636"/>
        <v>|United States|</v>
      </c>
      <c r="S5065" s="14" t="str">
        <f t="shared" si="637"/>
        <v>|Kids' TV|TV Comedies|</v>
      </c>
      <c r="T5065" s="14" t="str">
        <f t="shared" si="638"/>
        <v>|Unknown|</v>
      </c>
      <c r="U5065" s="14" t="str">
        <f t="shared" si="639"/>
        <v>|Eric Bauza|Jayma Mays|Grey DeLisle|Paul Rugg|Joshua Rush|Candi Milo|Laraine Newman|</v>
      </c>
    </row>
    <row r="5066" spans="1:21">
      <c r="A5066" s="14" t="s">
        <v>23553</v>
      </c>
      <c r="B5066" s="14" t="s">
        <v>48</v>
      </c>
      <c r="C5066" s="14" t="s">
        <v>23554</v>
      </c>
      <c r="D5066" s="14" t="s">
        <v>23555</v>
      </c>
      <c r="E5066" s="14" t="s">
        <v>23556</v>
      </c>
      <c r="F5066" s="14" t="s">
        <v>2096</v>
      </c>
      <c r="G5066" s="26">
        <v>43125</v>
      </c>
      <c r="H5066" s="14">
        <v>2017</v>
      </c>
      <c r="I5066" s="14" t="s">
        <v>363</v>
      </c>
      <c r="J5066" s="14" t="s">
        <v>872</v>
      </c>
      <c r="K5066" s="14" t="s">
        <v>1227</v>
      </c>
      <c r="L5066" s="14" t="s">
        <v>23557</v>
      </c>
      <c r="M5066" s="14">
        <f t="shared" si="632"/>
        <v>2018</v>
      </c>
      <c r="N5066" s="14">
        <f t="shared" si="633"/>
        <v>1</v>
      </c>
      <c r="O5066" s="14" t="str">
        <f>IFERROR(VLOOKUP(I5066,Lists!$F$2:$G$16,2,FALSE()),"Not Rated")</f>
        <v>Adults</v>
      </c>
      <c r="P5066" s="14">
        <f t="shared" si="634"/>
        <v>87</v>
      </c>
      <c r="Q5066" s="14" t="str">
        <f t="shared" si="635"/>
        <v>Bulgaria</v>
      </c>
      <c r="R5066" s="14" t="str">
        <f t="shared" si="636"/>
        <v>|Bulgaria|United States|</v>
      </c>
      <c r="S5066" s="14" t="str">
        <f t="shared" si="637"/>
        <v>|Action &amp; Adventure|International Movies|</v>
      </c>
      <c r="T5066" s="14" t="str">
        <f t="shared" si="638"/>
        <v>|Isaac Florentine|</v>
      </c>
      <c r="U5066" s="14" t="str">
        <f t="shared" si="639"/>
        <v>|Antonio Banderas|Karl Urban|Paz Vega|Robert Forster|Clint Dyer|Cristina Serafini|Lillian Blankenship|Atanas Srebrev|Mark Rhino Smith|</v>
      </c>
    </row>
    <row r="5067" spans="1:21">
      <c r="A5067" s="14" t="s">
        <v>23558</v>
      </c>
      <c r="B5067" s="14" t="s">
        <v>49</v>
      </c>
      <c r="C5067" s="14" t="s">
        <v>23559</v>
      </c>
      <c r="D5067" s="14" t="s">
        <v>117</v>
      </c>
      <c r="E5067" s="14" t="s">
        <v>23560</v>
      </c>
      <c r="F5067" s="14" t="s">
        <v>123</v>
      </c>
      <c r="G5067" s="26">
        <v>43124</v>
      </c>
      <c r="H5067" s="14">
        <v>2017</v>
      </c>
      <c r="I5067" s="14" t="s">
        <v>360</v>
      </c>
      <c r="J5067" s="14" t="s">
        <v>105</v>
      </c>
      <c r="K5067" s="14" t="s">
        <v>3795</v>
      </c>
      <c r="L5067" s="14" t="s">
        <v>23561</v>
      </c>
      <c r="M5067" s="14">
        <f t="shared" si="632"/>
        <v>2018</v>
      </c>
      <c r="N5067" s="14">
        <f t="shared" si="633"/>
        <v>1</v>
      </c>
      <c r="O5067" s="14" t="str">
        <f>IFERROR(VLOOKUP(I5067,Lists!$F$2:$G$16,2,FALSE()),"Not Rated")</f>
        <v>Adults</v>
      </c>
      <c r="P5067" s="14">
        <f t="shared" si="634"/>
        <v>1</v>
      </c>
      <c r="Q5067" s="14" t="str">
        <f t="shared" si="635"/>
        <v>South Korea</v>
      </c>
      <c r="R5067" s="14" t="str">
        <f t="shared" si="636"/>
        <v>|South Korea|</v>
      </c>
      <c r="S5067" s="14" t="str">
        <f t="shared" si="637"/>
        <v>|International TV Shows|Korean TV Shows|TV Comedies|</v>
      </c>
      <c r="T5067" s="14" t="str">
        <f t="shared" si="638"/>
        <v>|Unknown|</v>
      </c>
      <c r="U5067" s="14" t="str">
        <f t="shared" si="639"/>
        <v>|Hae-soo Park|Kyung-ho Jung|Dong-il Sung|Krystal Jung|Soo-jeong Ye|Jae-sung Jung|Hoon-jin Lee|Kyoo-hyung Lee|Ho-cheol Lee|Chang-hwan Ahn|Kyung-nam Kim|</v>
      </c>
    </row>
    <row r="5068" spans="1:21">
      <c r="A5068" s="14" t="s">
        <v>23562</v>
      </c>
      <c r="B5068" s="14" t="s">
        <v>48</v>
      </c>
      <c r="C5068" s="14" t="s">
        <v>23563</v>
      </c>
      <c r="D5068" s="14" t="s">
        <v>22171</v>
      </c>
      <c r="E5068" s="14" t="s">
        <v>18622</v>
      </c>
      <c r="F5068" s="14" t="s">
        <v>141</v>
      </c>
      <c r="G5068" s="26">
        <v>43124</v>
      </c>
      <c r="H5068" s="14">
        <v>2018</v>
      </c>
      <c r="I5068" s="14" t="s">
        <v>360</v>
      </c>
      <c r="J5068" s="14" t="s">
        <v>1857</v>
      </c>
      <c r="K5068" s="14" t="s">
        <v>261</v>
      </c>
      <c r="L5068" s="14" t="s">
        <v>23564</v>
      </c>
      <c r="M5068" s="14">
        <f t="shared" si="632"/>
        <v>2018</v>
      </c>
      <c r="N5068" s="14">
        <f t="shared" si="633"/>
        <v>1</v>
      </c>
      <c r="O5068" s="14" t="str">
        <f>IFERROR(VLOOKUP(I5068,Lists!$F$2:$G$16,2,FALSE()),"Not Rated")</f>
        <v>Adults</v>
      </c>
      <c r="P5068" s="14">
        <f t="shared" si="634"/>
        <v>59</v>
      </c>
      <c r="Q5068" s="14" t="str">
        <f t="shared" si="635"/>
        <v>Colombia</v>
      </c>
      <c r="R5068" s="14" t="str">
        <f t="shared" si="636"/>
        <v>|Colombia|</v>
      </c>
      <c r="S5068" s="14" t="str">
        <f t="shared" si="637"/>
        <v>|Stand-Up Comedy|</v>
      </c>
      <c r="T5068" s="14" t="str">
        <f t="shared" si="638"/>
        <v>|Raúl Campos|Jan Suter|</v>
      </c>
      <c r="U5068" s="14" t="str">
        <f t="shared" si="639"/>
        <v>|Ricardo Quevedo|</v>
      </c>
    </row>
    <row r="5069" spans="1:21">
      <c r="A5069" s="14" t="s">
        <v>23565</v>
      </c>
      <c r="B5069" s="14" t="s">
        <v>48</v>
      </c>
      <c r="C5069" s="14" t="s">
        <v>23566</v>
      </c>
      <c r="D5069" s="14" t="s">
        <v>23567</v>
      </c>
      <c r="E5069" s="14" t="s">
        <v>19934</v>
      </c>
      <c r="F5069" s="14" t="s">
        <v>115</v>
      </c>
      <c r="G5069" s="26">
        <v>43123</v>
      </c>
      <c r="H5069" s="14">
        <v>2018</v>
      </c>
      <c r="I5069" s="14" t="s">
        <v>360</v>
      </c>
      <c r="J5069" s="14" t="s">
        <v>1102</v>
      </c>
      <c r="K5069" s="14" t="s">
        <v>261</v>
      </c>
      <c r="L5069" s="14" t="s">
        <v>23568</v>
      </c>
      <c r="M5069" s="14">
        <f t="shared" si="632"/>
        <v>2018</v>
      </c>
      <c r="N5069" s="14">
        <f t="shared" si="633"/>
        <v>1</v>
      </c>
      <c r="O5069" s="14" t="str">
        <f>IFERROR(VLOOKUP(I5069,Lists!$F$2:$G$16,2,FALSE()),"Not Rated")</f>
        <v>Adults</v>
      </c>
      <c r="P5069" s="14">
        <f t="shared" si="634"/>
        <v>63</v>
      </c>
      <c r="Q5069" s="14" t="str">
        <f t="shared" si="635"/>
        <v>United States</v>
      </c>
      <c r="R5069" s="14" t="str">
        <f t="shared" si="636"/>
        <v>|United States|</v>
      </c>
      <c r="S5069" s="14" t="str">
        <f t="shared" si="637"/>
        <v>|Stand-Up Comedy|</v>
      </c>
      <c r="T5069" s="14" t="str">
        <f t="shared" si="638"/>
        <v>|Scott Moran|</v>
      </c>
      <c r="U5069" s="14" t="str">
        <f t="shared" si="639"/>
        <v>|Todd Glass|</v>
      </c>
    </row>
    <row r="5070" spans="1:21">
      <c r="A5070" s="14" t="s">
        <v>23569</v>
      </c>
      <c r="B5070" s="14" t="s">
        <v>48</v>
      </c>
      <c r="C5070" s="14" t="s">
        <v>23570</v>
      </c>
      <c r="D5070" s="14" t="s">
        <v>23571</v>
      </c>
      <c r="E5070" s="14" t="s">
        <v>117</v>
      </c>
      <c r="F5070" s="14" t="s">
        <v>117</v>
      </c>
      <c r="G5070" s="26">
        <v>43122</v>
      </c>
      <c r="H5070" s="14">
        <v>2017</v>
      </c>
      <c r="I5070" s="14" t="s">
        <v>360</v>
      </c>
      <c r="J5070" s="14" t="s">
        <v>1973</v>
      </c>
      <c r="K5070" s="14" t="s">
        <v>496</v>
      </c>
      <c r="L5070" s="14" t="s">
        <v>23572</v>
      </c>
      <c r="M5070" s="14">
        <f t="shared" si="632"/>
        <v>2018</v>
      </c>
      <c r="N5070" s="14">
        <f t="shared" si="633"/>
        <v>1</v>
      </c>
      <c r="O5070" s="14" t="str">
        <f>IFERROR(VLOOKUP(I5070,Lists!$F$2:$G$16,2,FALSE()),"Not Rated")</f>
        <v>Adults</v>
      </c>
      <c r="P5070" s="14">
        <f t="shared" si="634"/>
        <v>69</v>
      </c>
      <c r="Q5070" s="14" t="str">
        <f t="shared" si="635"/>
        <v>Unknown</v>
      </c>
      <c r="R5070" s="14" t="str">
        <f t="shared" si="636"/>
        <v>|Unknown|</v>
      </c>
      <c r="S5070" s="14" t="str">
        <f t="shared" si="637"/>
        <v>|Documentaries|International Movies|</v>
      </c>
      <c r="T5070" s="14" t="str">
        <f t="shared" si="638"/>
        <v>|Santiago Diaz|Pablo Martin Farina|</v>
      </c>
      <c r="U5070" s="14" t="str">
        <f t="shared" si="639"/>
        <v>|Unknown|</v>
      </c>
    </row>
    <row r="5071" spans="1:21">
      <c r="A5071" s="14" t="s">
        <v>23573</v>
      </c>
      <c r="B5071" s="14" t="s">
        <v>49</v>
      </c>
      <c r="C5071" s="14" t="s">
        <v>23574</v>
      </c>
      <c r="D5071" s="14" t="s">
        <v>117</v>
      </c>
      <c r="E5071" s="14" t="s">
        <v>23575</v>
      </c>
      <c r="F5071" s="14" t="s">
        <v>3459</v>
      </c>
      <c r="G5071" s="26">
        <v>43122</v>
      </c>
      <c r="H5071" s="14">
        <v>2018</v>
      </c>
      <c r="I5071" s="14" t="s">
        <v>360</v>
      </c>
      <c r="J5071" s="14" t="s">
        <v>106</v>
      </c>
      <c r="K5071" s="14" t="s">
        <v>2975</v>
      </c>
      <c r="L5071" s="14" t="s">
        <v>23576</v>
      </c>
      <c r="M5071" s="14">
        <f t="shared" si="632"/>
        <v>2018</v>
      </c>
      <c r="N5071" s="14">
        <f t="shared" si="633"/>
        <v>1</v>
      </c>
      <c r="O5071" s="14" t="str">
        <f>IFERROR(VLOOKUP(I5071,Lists!$F$2:$G$16,2,FALSE()),"Not Rated")</f>
        <v>Adults</v>
      </c>
      <c r="P5071" s="14">
        <f t="shared" si="634"/>
        <v>2</v>
      </c>
      <c r="Q5071" s="14" t="str">
        <f t="shared" si="635"/>
        <v>United States</v>
      </c>
      <c r="R5071" s="14" t="str">
        <f t="shared" si="636"/>
        <v>|United States|New Zealand|</v>
      </c>
      <c r="S5071" s="14" t="str">
        <f t="shared" si="637"/>
        <v>|TV Action &amp; Adventure|TV Dramas|TV Sci-Fi &amp; Fantasy|</v>
      </c>
      <c r="T5071" s="14" t="str">
        <f t="shared" si="638"/>
        <v>|Unknown|</v>
      </c>
      <c r="U5071" s="14" t="str">
        <f t="shared" si="639"/>
        <v>|Austin Butler|Poppy Drayton|Ivana Baquero|Manu Bennett|Aaron Jakubenko|Emilia Burns|John Rhys-Davies|Marcus Vanco|Brooke Williams|Daniel MacPherson|Jed Brophy|</v>
      </c>
    </row>
    <row r="5072" spans="1:21">
      <c r="A5072" s="14" t="s">
        <v>23577</v>
      </c>
      <c r="B5072" s="14" t="s">
        <v>49</v>
      </c>
      <c r="C5072" s="14" t="s">
        <v>23578</v>
      </c>
      <c r="D5072" s="14" t="s">
        <v>117</v>
      </c>
      <c r="E5072" s="14" t="s">
        <v>23579</v>
      </c>
      <c r="F5072" s="14" t="s">
        <v>121</v>
      </c>
      <c r="G5072" s="26">
        <v>43120</v>
      </c>
      <c r="H5072" s="14">
        <v>2017</v>
      </c>
      <c r="I5072" s="14" t="s">
        <v>362</v>
      </c>
      <c r="J5072" s="14" t="s">
        <v>105</v>
      </c>
      <c r="K5072" s="14" t="s">
        <v>1905</v>
      </c>
      <c r="L5072" s="14" t="s">
        <v>23580</v>
      </c>
      <c r="M5072" s="14">
        <f t="shared" si="632"/>
        <v>2018</v>
      </c>
      <c r="N5072" s="14">
        <f t="shared" si="633"/>
        <v>1</v>
      </c>
      <c r="O5072" s="14" t="str">
        <f>IFERROR(VLOOKUP(I5072,Lists!$F$2:$G$16,2,FALSE()),"Not Rated")</f>
        <v>Older Kids</v>
      </c>
      <c r="P5072" s="14">
        <f t="shared" si="634"/>
        <v>1</v>
      </c>
      <c r="Q5072" s="14" t="str">
        <f t="shared" si="635"/>
        <v>Japan</v>
      </c>
      <c r="R5072" s="14" t="str">
        <f t="shared" si="636"/>
        <v>|Japan|</v>
      </c>
      <c r="S5072" s="14" t="str">
        <f t="shared" si="637"/>
        <v>|International TV Shows|Romantic TV Shows|TV Dramas|</v>
      </c>
      <c r="T5072" s="14" t="str">
        <f t="shared" si="638"/>
        <v>|Unknown|</v>
      </c>
      <c r="U5072" s="14" t="str">
        <f t="shared" si="639"/>
        <v>|Eiko Koike|Ryo Yoshizawa|Fumika Baba|Moga Mogami|Tomo Yanagishita|Kaoru Nagata|Ryo Iwamatsu|</v>
      </c>
    </row>
    <row r="5073" spans="1:21">
      <c r="A5073" s="14" t="s">
        <v>23581</v>
      </c>
      <c r="B5073" s="14" t="s">
        <v>48</v>
      </c>
      <c r="C5073" s="14" t="s">
        <v>23582</v>
      </c>
      <c r="D5073" s="14" t="s">
        <v>11698</v>
      </c>
      <c r="E5073" s="14" t="s">
        <v>23583</v>
      </c>
      <c r="F5073" s="14" t="s">
        <v>115</v>
      </c>
      <c r="G5073" s="26">
        <v>43119</v>
      </c>
      <c r="H5073" s="14">
        <v>2018</v>
      </c>
      <c r="I5073" s="14" t="s">
        <v>361</v>
      </c>
      <c r="J5073" s="14" t="s">
        <v>2524</v>
      </c>
      <c r="K5073" s="14" t="s">
        <v>261</v>
      </c>
      <c r="L5073" s="14" t="s">
        <v>23584</v>
      </c>
      <c r="M5073" s="14">
        <f t="shared" si="632"/>
        <v>2018</v>
      </c>
      <c r="N5073" s="14">
        <f t="shared" si="633"/>
        <v>1</v>
      </c>
      <c r="O5073" s="14" t="str">
        <f>IFERROR(VLOOKUP(I5073,Lists!$F$2:$G$16,2,FALSE()),"Not Rated")</f>
        <v>Teens</v>
      </c>
      <c r="P5073" s="14">
        <f t="shared" si="634"/>
        <v>62</v>
      </c>
      <c r="Q5073" s="14" t="str">
        <f t="shared" si="635"/>
        <v>United States</v>
      </c>
      <c r="R5073" s="14" t="str">
        <f t="shared" si="636"/>
        <v>|United States|</v>
      </c>
      <c r="S5073" s="14" t="str">
        <f t="shared" si="637"/>
        <v>|Stand-Up Comedy|</v>
      </c>
      <c r="T5073" s="14" t="str">
        <f t="shared" si="638"/>
        <v>|Michael McKay|</v>
      </c>
      <c r="U5073" s="14" t="str">
        <f t="shared" si="639"/>
        <v>|Harith Iskander|</v>
      </c>
    </row>
    <row r="5074" spans="1:21">
      <c r="A5074" s="14" t="s">
        <v>23585</v>
      </c>
      <c r="B5074" s="14" t="s">
        <v>48</v>
      </c>
      <c r="C5074" s="14" t="s">
        <v>23586</v>
      </c>
      <c r="D5074" s="14" t="s">
        <v>23587</v>
      </c>
      <c r="E5074" s="14" t="s">
        <v>23588</v>
      </c>
      <c r="F5074" s="14" t="s">
        <v>115</v>
      </c>
      <c r="G5074" s="26">
        <v>43119</v>
      </c>
      <c r="H5074" s="14">
        <v>2018</v>
      </c>
      <c r="I5074" s="14" t="s">
        <v>364</v>
      </c>
      <c r="J5074" s="14" t="s">
        <v>1096</v>
      </c>
      <c r="K5074" s="14" t="s">
        <v>245</v>
      </c>
      <c r="L5074" s="14" t="s">
        <v>23589</v>
      </c>
      <c r="M5074" s="14">
        <f t="shared" si="632"/>
        <v>2018</v>
      </c>
      <c r="N5074" s="14">
        <f t="shared" si="633"/>
        <v>1</v>
      </c>
      <c r="O5074" s="14" t="str">
        <f>IFERROR(VLOOKUP(I5074,Lists!$F$2:$G$16,2,FALSE()),"Not Rated")</f>
        <v>Teens</v>
      </c>
      <c r="P5074" s="14">
        <f t="shared" si="634"/>
        <v>108</v>
      </c>
      <c r="Q5074" s="14" t="str">
        <f t="shared" si="635"/>
        <v>United States</v>
      </c>
      <c r="R5074" s="14" t="str">
        <f t="shared" si="636"/>
        <v>|United States|</v>
      </c>
      <c r="S5074" s="14" t="str">
        <f t="shared" si="637"/>
        <v>|Comedies|</v>
      </c>
      <c r="T5074" s="14" t="str">
        <f t="shared" si="638"/>
        <v>|Charles Stone III|</v>
      </c>
      <c r="U5074" s="14" t="str">
        <f t="shared" si="639"/>
        <v>|Megalyn Echikunwoke|Eden Sher|Lyndon Smith|Gage Golightly|Matt McGorry|Marque Richardson|Alessandra Torresani|Naturi Naughton|Nia Jervier|Robert Curtis Brown|</v>
      </c>
    </row>
    <row r="5075" spans="1:21">
      <c r="A5075" s="14" t="s">
        <v>23590</v>
      </c>
      <c r="B5075" s="14" t="s">
        <v>48</v>
      </c>
      <c r="C5075" s="14" t="s">
        <v>23591</v>
      </c>
      <c r="D5075" s="14" t="s">
        <v>23592</v>
      </c>
      <c r="E5075" s="14" t="s">
        <v>23593</v>
      </c>
      <c r="F5075" s="14" t="s">
        <v>1963</v>
      </c>
      <c r="G5075" s="26">
        <v>43119</v>
      </c>
      <c r="H5075" s="14">
        <v>2018</v>
      </c>
      <c r="I5075" s="14" t="s">
        <v>360</v>
      </c>
      <c r="J5075" s="14" t="s">
        <v>739</v>
      </c>
      <c r="K5075" s="14" t="s">
        <v>3429</v>
      </c>
      <c r="L5075" s="14" t="s">
        <v>23594</v>
      </c>
      <c r="M5075" s="14">
        <f t="shared" si="632"/>
        <v>2018</v>
      </c>
      <c r="N5075" s="14">
        <f t="shared" si="633"/>
        <v>1</v>
      </c>
      <c r="O5075" s="14" t="str">
        <f>IFERROR(VLOOKUP(I5075,Lists!$F$2:$G$16,2,FALSE()),"Not Rated")</f>
        <v>Adults</v>
      </c>
      <c r="P5075" s="14">
        <f t="shared" si="634"/>
        <v>95</v>
      </c>
      <c r="Q5075" s="14" t="str">
        <f t="shared" si="635"/>
        <v>Canada</v>
      </c>
      <c r="R5075" s="14" t="str">
        <f t="shared" si="636"/>
        <v>|Canada|United States|</v>
      </c>
      <c r="S5075" s="14" t="str">
        <f t="shared" si="637"/>
        <v>|Horror Movies|Thrillers|</v>
      </c>
      <c r="T5075" s="14" t="str">
        <f t="shared" si="638"/>
        <v>|Matt Angel|Suzanne Coote|</v>
      </c>
      <c r="U5075" s="14" t="str">
        <f t="shared" si="639"/>
        <v>|Dylan Minnette|Piercey Dalton|Patricia Bethune|Sharif Atkins|Aaron Abrams|Edward Olson|Katie Walder|Paul Rae|</v>
      </c>
    </row>
    <row r="5076" spans="1:21">
      <c r="A5076" s="14" t="s">
        <v>23595</v>
      </c>
      <c r="B5076" s="14" t="s">
        <v>48</v>
      </c>
      <c r="C5076" s="14" t="s">
        <v>23596</v>
      </c>
      <c r="D5076" s="14" t="s">
        <v>23597</v>
      </c>
      <c r="E5076" s="14" t="s">
        <v>23598</v>
      </c>
      <c r="F5076" s="14" t="s">
        <v>118</v>
      </c>
      <c r="G5076" s="26">
        <v>43118</v>
      </c>
      <c r="H5076" s="14">
        <v>2017</v>
      </c>
      <c r="I5076" s="14" t="s">
        <v>360</v>
      </c>
      <c r="J5076" s="14" t="s">
        <v>698</v>
      </c>
      <c r="K5076" s="14" t="s">
        <v>4766</v>
      </c>
      <c r="L5076" s="14" t="s">
        <v>23599</v>
      </c>
      <c r="M5076" s="14">
        <f t="shared" si="632"/>
        <v>2018</v>
      </c>
      <c r="N5076" s="14">
        <f t="shared" si="633"/>
        <v>1</v>
      </c>
      <c r="O5076" s="14" t="str">
        <f>IFERROR(VLOOKUP(I5076,Lists!$F$2:$G$16,2,FALSE()),"Not Rated")</f>
        <v>Adults</v>
      </c>
      <c r="P5076" s="14">
        <f t="shared" si="634"/>
        <v>99</v>
      </c>
      <c r="Q5076" s="14" t="str">
        <f t="shared" si="635"/>
        <v>United Kingdom</v>
      </c>
      <c r="R5076" s="14" t="str">
        <f t="shared" si="636"/>
        <v>|United Kingdom|</v>
      </c>
      <c r="S5076" s="14" t="str">
        <f t="shared" si="637"/>
        <v>|Independent Movies|International Movies|Thrillers|</v>
      </c>
      <c r="T5076" s="14" t="str">
        <f t="shared" si="638"/>
        <v>|Chris Baugh|</v>
      </c>
      <c r="U5076" s="14" t="str">
        <f t="shared" si="639"/>
        <v>|Nigel O'Neill|Susan Lynch|Józef Pawlowski|Stuart Graham|David Pearse|Brian Milligan|Anna Prochniak|Stella McCusker|Ian McElhinney|Lalor Roddy|</v>
      </c>
    </row>
    <row r="5077" spans="1:21">
      <c r="A5077" s="14" t="s">
        <v>23600</v>
      </c>
      <c r="B5077" s="14" t="s">
        <v>49</v>
      </c>
      <c r="C5077" s="14" t="s">
        <v>23601</v>
      </c>
      <c r="D5077" s="14" t="s">
        <v>117</v>
      </c>
      <c r="E5077" s="14" t="s">
        <v>23602</v>
      </c>
      <c r="F5077" s="14" t="s">
        <v>122</v>
      </c>
      <c r="G5077" s="26">
        <v>43118</v>
      </c>
      <c r="H5077" s="14">
        <v>2017</v>
      </c>
      <c r="I5077" s="14" t="s">
        <v>360</v>
      </c>
      <c r="J5077" s="14" t="s">
        <v>105</v>
      </c>
      <c r="K5077" s="14" t="s">
        <v>1839</v>
      </c>
      <c r="L5077" s="14" t="s">
        <v>23603</v>
      </c>
      <c r="M5077" s="14">
        <f t="shared" si="632"/>
        <v>2018</v>
      </c>
      <c r="N5077" s="14">
        <f t="shared" si="633"/>
        <v>1</v>
      </c>
      <c r="O5077" s="14" t="str">
        <f>IFERROR(VLOOKUP(I5077,Lists!$F$2:$G$16,2,FALSE()),"Not Rated")</f>
        <v>Adults</v>
      </c>
      <c r="P5077" s="14">
        <f t="shared" si="634"/>
        <v>1</v>
      </c>
      <c r="Q5077" s="14" t="str">
        <f t="shared" si="635"/>
        <v>Spain</v>
      </c>
      <c r="R5077" s="14" t="str">
        <f t="shared" si="636"/>
        <v>|Spain|</v>
      </c>
      <c r="S5077" s="14" t="str">
        <f t="shared" si="637"/>
        <v>|International TV Shows|Romantic TV Shows|Spanish-Language TV Shows|</v>
      </c>
      <c r="T5077" s="14" t="str">
        <f t="shared" si="638"/>
        <v>|Unknown|</v>
      </c>
      <c r="U5077" s="14" t="str">
        <f t="shared" si="639"/>
        <v>|Amaia Salamanca|Álex García|Alicia Borrachero|José Sacristán|Verónica Sánchez|Álex Gadea|Anna Moliner|Cristóbal Suárez|Silvia Alonso|Daniel Lundh|Nuria Herrero|</v>
      </c>
    </row>
    <row r="5078" spans="1:21">
      <c r="A5078" s="14" t="s">
        <v>23604</v>
      </c>
      <c r="B5078" s="14" t="s">
        <v>48</v>
      </c>
      <c r="C5078" s="14" t="s">
        <v>23605</v>
      </c>
      <c r="D5078" s="14" t="s">
        <v>22171</v>
      </c>
      <c r="E5078" s="14" t="s">
        <v>23606</v>
      </c>
      <c r="F5078" s="14" t="s">
        <v>141</v>
      </c>
      <c r="G5078" s="26">
        <v>43117</v>
      </c>
      <c r="H5078" s="14">
        <v>2018</v>
      </c>
      <c r="I5078" s="14" t="s">
        <v>360</v>
      </c>
      <c r="J5078" s="14" t="s">
        <v>2524</v>
      </c>
      <c r="K5078" s="14" t="s">
        <v>261</v>
      </c>
      <c r="L5078" s="14" t="s">
        <v>23607</v>
      </c>
      <c r="M5078" s="14">
        <f t="shared" si="632"/>
        <v>2018</v>
      </c>
      <c r="N5078" s="14">
        <f t="shared" si="633"/>
        <v>1</v>
      </c>
      <c r="O5078" s="14" t="str">
        <f>IFERROR(VLOOKUP(I5078,Lists!$F$2:$G$16,2,FALSE()),"Not Rated")</f>
        <v>Adults</v>
      </c>
      <c r="P5078" s="14">
        <f t="shared" si="634"/>
        <v>62</v>
      </c>
      <c r="Q5078" s="14" t="str">
        <f t="shared" si="635"/>
        <v>Colombia</v>
      </c>
      <c r="R5078" s="14" t="str">
        <f t="shared" si="636"/>
        <v>|Colombia|</v>
      </c>
      <c r="S5078" s="14" t="str">
        <f t="shared" si="637"/>
        <v>|Stand-Up Comedy|</v>
      </c>
      <c r="T5078" s="14" t="str">
        <f t="shared" si="638"/>
        <v>|Raúl Campos|Jan Suter|</v>
      </c>
      <c r="U5078" s="14" t="str">
        <f t="shared" si="639"/>
        <v>|Julián Arango|Antonio Sanint|</v>
      </c>
    </row>
    <row r="5079" spans="1:21">
      <c r="A5079" s="14" t="s">
        <v>23608</v>
      </c>
      <c r="B5079" s="14" t="s">
        <v>49</v>
      </c>
      <c r="C5079" s="14" t="s">
        <v>23609</v>
      </c>
      <c r="D5079" s="14" t="s">
        <v>19762</v>
      </c>
      <c r="E5079" s="14" t="s">
        <v>23610</v>
      </c>
      <c r="F5079" s="14" t="s">
        <v>121</v>
      </c>
      <c r="G5079" s="26">
        <v>43117</v>
      </c>
      <c r="H5079" s="14">
        <v>2017</v>
      </c>
      <c r="I5079" s="14" t="s">
        <v>361</v>
      </c>
      <c r="J5079" s="14" t="s">
        <v>105</v>
      </c>
      <c r="K5079" s="14" t="s">
        <v>62</v>
      </c>
      <c r="L5079" s="14" t="s">
        <v>23611</v>
      </c>
      <c r="M5079" s="14">
        <f t="shared" si="632"/>
        <v>2018</v>
      </c>
      <c r="N5079" s="14">
        <f t="shared" si="633"/>
        <v>1</v>
      </c>
      <c r="O5079" s="14" t="str">
        <f>IFERROR(VLOOKUP(I5079,Lists!$F$2:$G$16,2,FALSE()),"Not Rated")</f>
        <v>Teens</v>
      </c>
      <c r="P5079" s="14">
        <f t="shared" si="634"/>
        <v>1</v>
      </c>
      <c r="Q5079" s="14" t="str">
        <f t="shared" si="635"/>
        <v>Japan</v>
      </c>
      <c r="R5079" s="14" t="str">
        <f t="shared" si="636"/>
        <v>|Japan|</v>
      </c>
      <c r="S5079" s="14" t="str">
        <f t="shared" si="637"/>
        <v>|TV Shows|</v>
      </c>
      <c r="T5079" s="14" t="str">
        <f t="shared" si="638"/>
        <v>|Kobun Shizuno|Hiroyuki Seshita|</v>
      </c>
      <c r="U5079" s="14" t="str">
        <f t="shared" si="639"/>
        <v>|Mamoru Miyano|Takahiro Sakurai|Kana Hanazawa|Tomokazu Sugita|Yuki Kaji|Junichi Suwabe|Daisuke Ono|Kenta Miyake|Kenyu Horiuchi|Kazuya Nakai|Kazuhiro Yamaji|</v>
      </c>
    </row>
    <row r="5080" spans="1:21">
      <c r="A5080" s="14" t="s">
        <v>23612</v>
      </c>
      <c r="B5080" s="14" t="s">
        <v>48</v>
      </c>
      <c r="C5080" s="14" t="s">
        <v>23613</v>
      </c>
      <c r="D5080" s="14" t="s">
        <v>117</v>
      </c>
      <c r="E5080" s="14" t="s">
        <v>22329</v>
      </c>
      <c r="F5080" s="14" t="s">
        <v>115</v>
      </c>
      <c r="G5080" s="26">
        <v>43116</v>
      </c>
      <c r="H5080" s="14">
        <v>2018</v>
      </c>
      <c r="I5080" s="14" t="s">
        <v>360</v>
      </c>
      <c r="J5080" s="14" t="s">
        <v>4137</v>
      </c>
      <c r="K5080" s="14" t="s">
        <v>261</v>
      </c>
      <c r="L5080" s="14" t="s">
        <v>23614</v>
      </c>
      <c r="M5080" s="14">
        <f t="shared" si="632"/>
        <v>2018</v>
      </c>
      <c r="N5080" s="14">
        <f t="shared" si="633"/>
        <v>1</v>
      </c>
      <c r="O5080" s="14" t="str">
        <f>IFERROR(VLOOKUP(I5080,Lists!$F$2:$G$16,2,FALSE()),"Not Rated")</f>
        <v>Adults</v>
      </c>
      <c r="P5080" s="14">
        <f t="shared" si="634"/>
        <v>60</v>
      </c>
      <c r="Q5080" s="14" t="str">
        <f t="shared" si="635"/>
        <v>United States</v>
      </c>
      <c r="R5080" s="14" t="str">
        <f t="shared" si="636"/>
        <v>|United States|</v>
      </c>
      <c r="S5080" s="14" t="str">
        <f t="shared" si="637"/>
        <v>|Stand-Up Comedy|</v>
      </c>
      <c r="T5080" s="14" t="str">
        <f t="shared" si="638"/>
        <v>|Unknown|</v>
      </c>
      <c r="U5080" s="14" t="str">
        <f t="shared" si="639"/>
        <v>|Katt Williams|</v>
      </c>
    </row>
    <row r="5081" spans="1:21">
      <c r="A5081" s="14" t="s">
        <v>23615</v>
      </c>
      <c r="B5081" s="14" t="s">
        <v>48</v>
      </c>
      <c r="C5081" s="14" t="s">
        <v>23616</v>
      </c>
      <c r="D5081" s="14" t="s">
        <v>23617</v>
      </c>
      <c r="E5081" s="14" t="s">
        <v>23618</v>
      </c>
      <c r="F5081" s="14" t="s">
        <v>23619</v>
      </c>
      <c r="G5081" s="26">
        <v>43115</v>
      </c>
      <c r="H5081" s="14">
        <v>1980</v>
      </c>
      <c r="I5081" s="14" t="s">
        <v>361</v>
      </c>
      <c r="J5081" s="14" t="s">
        <v>553</v>
      </c>
      <c r="K5081" s="14" t="s">
        <v>11758</v>
      </c>
      <c r="L5081" s="14" t="s">
        <v>23620</v>
      </c>
      <c r="M5081" s="14">
        <f t="shared" si="632"/>
        <v>2018</v>
      </c>
      <c r="N5081" s="14">
        <f t="shared" si="633"/>
        <v>1</v>
      </c>
      <c r="O5081" s="14" t="str">
        <f>IFERROR(VLOOKUP(I5081,Lists!$F$2:$G$16,2,FALSE()),"Not Rated")</f>
        <v>Teens</v>
      </c>
      <c r="P5081" s="14">
        <f t="shared" si="634"/>
        <v>147</v>
      </c>
      <c r="Q5081" s="14" t="str">
        <f t="shared" si="635"/>
        <v>Soviet Union</v>
      </c>
      <c r="R5081" s="14" t="str">
        <f t="shared" si="636"/>
        <v>|Soviet Union|India|</v>
      </c>
      <c r="S5081" s="14" t="str">
        <f t="shared" si="637"/>
        <v>|Action &amp; Adventure|International Movies|Sci-Fi &amp; Fantasy|</v>
      </c>
      <c r="T5081" s="14" t="str">
        <f t="shared" si="638"/>
        <v>|Latif Faiziyev|Umesh Mehra|</v>
      </c>
      <c r="U5081" s="14" t="str">
        <f t="shared" si="639"/>
        <v>|Dharmendra|Hema Malini|Zeenat Aman|Rolan Bykov|Prem Chopra|Yakub Akhmedov|Madan Puri|Sofiko Chiaureli|</v>
      </c>
    </row>
    <row r="5082" spans="1:21">
      <c r="A5082" s="14" t="s">
        <v>23621</v>
      </c>
      <c r="B5082" s="14" t="s">
        <v>48</v>
      </c>
      <c r="C5082" s="14" t="s">
        <v>23622</v>
      </c>
      <c r="D5082" s="14" t="s">
        <v>23623</v>
      </c>
      <c r="E5082" s="14" t="s">
        <v>23624</v>
      </c>
      <c r="F5082" s="14" t="s">
        <v>116</v>
      </c>
      <c r="G5082" s="26">
        <v>43115</v>
      </c>
      <c r="H5082" s="14">
        <v>1986</v>
      </c>
      <c r="I5082" s="14" t="s">
        <v>361</v>
      </c>
      <c r="J5082" s="14" t="s">
        <v>20133</v>
      </c>
      <c r="K5082" s="14" t="s">
        <v>1527</v>
      </c>
      <c r="L5082" s="14" t="s">
        <v>23625</v>
      </c>
      <c r="M5082" s="14">
        <f t="shared" si="632"/>
        <v>2018</v>
      </c>
      <c r="N5082" s="14">
        <f t="shared" si="633"/>
        <v>1</v>
      </c>
      <c r="O5082" s="14" t="str">
        <f>IFERROR(VLOOKUP(I5082,Lists!$F$2:$G$16,2,FALSE()),"Not Rated")</f>
        <v>Teens</v>
      </c>
      <c r="P5082" s="14">
        <f t="shared" si="634"/>
        <v>153</v>
      </c>
      <c r="Q5082" s="14" t="str">
        <f t="shared" si="635"/>
        <v>India</v>
      </c>
      <c r="R5082" s="14" t="str">
        <f t="shared" si="636"/>
        <v>|India|</v>
      </c>
      <c r="S5082" s="14" t="str">
        <f t="shared" si="637"/>
        <v>|Dramas|International Movies|Music &amp; Musicals|</v>
      </c>
      <c r="T5082" s="14" t="str">
        <f t="shared" si="638"/>
        <v>|Rajiv Mehra|</v>
      </c>
      <c r="U5082" s="14" t="str">
        <f t="shared" si="639"/>
        <v>|Mithun Chakraborty|Jayapradha|Simple Kapadia|Krishan Dhawan|Jagdeep|Bindu|Satyendra Kapoor|Shubha Khote|Amrit Pal|Lalita Pawar|</v>
      </c>
    </row>
    <row r="5083" spans="1:21">
      <c r="A5083" s="14" t="s">
        <v>23626</v>
      </c>
      <c r="B5083" s="14" t="s">
        <v>48</v>
      </c>
      <c r="C5083" s="14" t="s">
        <v>23627</v>
      </c>
      <c r="D5083" s="14" t="s">
        <v>23628</v>
      </c>
      <c r="E5083" s="14" t="s">
        <v>23629</v>
      </c>
      <c r="F5083" s="14" t="s">
        <v>23630</v>
      </c>
      <c r="G5083" s="26">
        <v>43115</v>
      </c>
      <c r="H5083" s="14">
        <v>2017</v>
      </c>
      <c r="I5083" s="14" t="s">
        <v>362</v>
      </c>
      <c r="J5083" s="14" t="s">
        <v>872</v>
      </c>
      <c r="K5083" s="14" t="s">
        <v>7395</v>
      </c>
      <c r="L5083" s="14" t="s">
        <v>23631</v>
      </c>
      <c r="M5083" s="14">
        <f t="shared" si="632"/>
        <v>2018</v>
      </c>
      <c r="N5083" s="14">
        <f t="shared" si="633"/>
        <v>1</v>
      </c>
      <c r="O5083" s="14" t="str">
        <f>IFERROR(VLOOKUP(I5083,Lists!$F$2:$G$16,2,FALSE()),"Not Rated")</f>
        <v>Older Kids</v>
      </c>
      <c r="P5083" s="14">
        <f t="shared" si="634"/>
        <v>87</v>
      </c>
      <c r="Q5083" s="14" t="str">
        <f t="shared" si="635"/>
        <v>Australia</v>
      </c>
      <c r="R5083" s="14" t="str">
        <f t="shared" si="636"/>
        <v>|Australia|United Arab Emirates|</v>
      </c>
      <c r="S5083" s="14" t="str">
        <f t="shared" si="637"/>
        <v>|Children &amp; Family Movies|Dramas|Sports Movies|</v>
      </c>
      <c r="T5083" s="14" t="str">
        <f t="shared" si="638"/>
        <v>|Rhiannon Bannenberg|</v>
      </c>
      <c r="U5083" s="14" t="str">
        <f t="shared" si="639"/>
        <v>|Debby Ryan|Genevieve Hegney|Andrew Creer|Naomi Sequeira|Aaron Jeffery|Valerie Bader|Jeremy Lindsay Taylor|Danielle Carter|Marcus Graham|Kimie Tsukakoshi|</v>
      </c>
    </row>
    <row r="5084" spans="1:21">
      <c r="A5084" s="14" t="s">
        <v>23632</v>
      </c>
      <c r="B5084" s="14" t="s">
        <v>49</v>
      </c>
      <c r="C5084" s="14" t="s">
        <v>23633</v>
      </c>
      <c r="D5084" s="14" t="s">
        <v>117</v>
      </c>
      <c r="E5084" s="14" t="s">
        <v>23634</v>
      </c>
      <c r="F5084" s="14" t="s">
        <v>115</v>
      </c>
      <c r="G5084" s="26">
        <v>43112</v>
      </c>
      <c r="H5084" s="14">
        <v>2018</v>
      </c>
      <c r="I5084" s="14" t="s">
        <v>360</v>
      </c>
      <c r="J5084" s="14" t="s">
        <v>106</v>
      </c>
      <c r="K5084" s="14" t="s">
        <v>253</v>
      </c>
      <c r="L5084" s="14" t="s">
        <v>23635</v>
      </c>
      <c r="M5084" s="14">
        <f t="shared" si="632"/>
        <v>2018</v>
      </c>
      <c r="N5084" s="14">
        <f t="shared" si="633"/>
        <v>1</v>
      </c>
      <c r="O5084" s="14" t="str">
        <f>IFERROR(VLOOKUP(I5084,Lists!$F$2:$G$16,2,FALSE()),"Not Rated")</f>
        <v>Adults</v>
      </c>
      <c r="P5084" s="14">
        <f t="shared" si="634"/>
        <v>2</v>
      </c>
      <c r="Q5084" s="14" t="str">
        <f t="shared" si="635"/>
        <v>United States</v>
      </c>
      <c r="R5084" s="14" t="str">
        <f t="shared" si="636"/>
        <v>|United States|</v>
      </c>
      <c r="S5084" s="14" t="str">
        <f t="shared" si="637"/>
        <v>|TV Comedies|</v>
      </c>
      <c r="T5084" s="14" t="str">
        <f t="shared" si="638"/>
        <v>|Unknown|</v>
      </c>
      <c r="U5084" s="14" t="str">
        <f t="shared" si="639"/>
        <v>|Kathy Bates|Aaron Moten|Tone Bell|Dougie Baldwin|Elizabeth Ho|Elizabeth Alderfer|Chris Redd|Betsy Sodaro|Nicole Sullivan|Michael Trucco|</v>
      </c>
    </row>
    <row r="5085" spans="1:21">
      <c r="A5085" s="14" t="s">
        <v>23636</v>
      </c>
      <c r="B5085" s="14" t="s">
        <v>48</v>
      </c>
      <c r="C5085" s="14" t="s">
        <v>23637</v>
      </c>
      <c r="D5085" s="14" t="s">
        <v>23638</v>
      </c>
      <c r="E5085" s="14" t="s">
        <v>23639</v>
      </c>
      <c r="F5085" s="14" t="s">
        <v>21193</v>
      </c>
      <c r="G5085" s="26">
        <v>43112</v>
      </c>
      <c r="H5085" s="14">
        <v>2017</v>
      </c>
      <c r="I5085" s="14" t="s">
        <v>361</v>
      </c>
      <c r="J5085" s="14" t="s">
        <v>639</v>
      </c>
      <c r="K5085" s="14" t="s">
        <v>475</v>
      </c>
      <c r="L5085" s="14" t="s">
        <v>23640</v>
      </c>
      <c r="M5085" s="14">
        <f t="shared" si="632"/>
        <v>2018</v>
      </c>
      <c r="N5085" s="14">
        <f t="shared" si="633"/>
        <v>1</v>
      </c>
      <c r="O5085" s="14" t="str">
        <f>IFERROR(VLOOKUP(I5085,Lists!$F$2:$G$16,2,FALSE()),"Not Rated")</f>
        <v>Teens</v>
      </c>
      <c r="P5085" s="14">
        <f t="shared" si="634"/>
        <v>124</v>
      </c>
      <c r="Q5085" s="14" t="str">
        <f t="shared" si="635"/>
        <v>Czech Republic</v>
      </c>
      <c r="R5085" s="14" t="str">
        <f t="shared" si="636"/>
        <v>|Czech Republic|United States|</v>
      </c>
      <c r="S5085" s="14" t="str">
        <f t="shared" si="637"/>
        <v>|Dramas|International Movies|</v>
      </c>
      <c r="T5085" s="14" t="str">
        <f t="shared" si="638"/>
        <v>|David Mrnka|</v>
      </c>
      <c r="U5085" s="14" t="str">
        <f t="shared" si="639"/>
        <v>|Ayelet Zurer|Robert Gant|Vica Kerekes|Aňa Geislerová|Ivana Chýlková|Vladimír Javorský|Dagmar Bláhová|Jaromír Dulava|Martin Pechlát|Brian Caspe|</v>
      </c>
    </row>
    <row r="5086" spans="1:21">
      <c r="A5086" s="14" t="s">
        <v>23641</v>
      </c>
      <c r="B5086" s="14" t="s">
        <v>48</v>
      </c>
      <c r="C5086" s="14" t="s">
        <v>23642</v>
      </c>
      <c r="D5086" s="14" t="s">
        <v>23643</v>
      </c>
      <c r="E5086" s="14" t="s">
        <v>23644</v>
      </c>
      <c r="F5086" s="14" t="s">
        <v>115</v>
      </c>
      <c r="G5086" s="26">
        <v>43112</v>
      </c>
      <c r="H5086" s="14">
        <v>2018</v>
      </c>
      <c r="I5086" s="14" t="s">
        <v>361</v>
      </c>
      <c r="J5086" s="14" t="s">
        <v>507</v>
      </c>
      <c r="K5086" s="14" t="s">
        <v>1782</v>
      </c>
      <c r="L5086" s="14" t="s">
        <v>23645</v>
      </c>
      <c r="M5086" s="14">
        <f t="shared" si="632"/>
        <v>2018</v>
      </c>
      <c r="N5086" s="14">
        <f t="shared" si="633"/>
        <v>1</v>
      </c>
      <c r="O5086" s="14" t="str">
        <f>IFERROR(VLOOKUP(I5086,Lists!$F$2:$G$16,2,FALSE()),"Not Rated")</f>
        <v>Teens</v>
      </c>
      <c r="P5086" s="14">
        <f t="shared" si="634"/>
        <v>94</v>
      </c>
      <c r="Q5086" s="14" t="str">
        <f t="shared" si="635"/>
        <v>United States</v>
      </c>
      <c r="R5086" s="14" t="str">
        <f t="shared" si="636"/>
        <v>|United States|</v>
      </c>
      <c r="S5086" s="14" t="str">
        <f t="shared" si="637"/>
        <v>|Comedies|Independent Movies|</v>
      </c>
      <c r="T5086" s="14" t="str">
        <f t="shared" si="638"/>
        <v>|Maya Forbes|</v>
      </c>
      <c r="U5086" s="14" t="str">
        <f t="shared" si="639"/>
        <v>|Jack Black|Jenny Slate|Jason Schwartzman|Jacki Weaver|J.B. Smoove|Vanessa Bayer|Robert Capron|Willie Garson|Lew Schneider|</v>
      </c>
    </row>
    <row r="5087" spans="1:21">
      <c r="A5087" s="14" t="s">
        <v>23646</v>
      </c>
      <c r="B5087" s="14" t="s">
        <v>48</v>
      </c>
      <c r="C5087" s="14" t="s">
        <v>23647</v>
      </c>
      <c r="D5087" s="14" t="s">
        <v>23648</v>
      </c>
      <c r="E5087" s="14" t="s">
        <v>117</v>
      </c>
      <c r="F5087" s="14" t="s">
        <v>123</v>
      </c>
      <c r="G5087" s="26">
        <v>43112</v>
      </c>
      <c r="H5087" s="14">
        <v>2017</v>
      </c>
      <c r="I5087" s="14" t="s">
        <v>360</v>
      </c>
      <c r="J5087" s="14" t="s">
        <v>713</v>
      </c>
      <c r="K5087" s="14" t="s">
        <v>496</v>
      </c>
      <c r="L5087" s="14" t="s">
        <v>23649</v>
      </c>
      <c r="M5087" s="14">
        <f t="shared" si="632"/>
        <v>2018</v>
      </c>
      <c r="N5087" s="14">
        <f t="shared" si="633"/>
        <v>1</v>
      </c>
      <c r="O5087" s="14" t="str">
        <f>IFERROR(VLOOKUP(I5087,Lists!$F$2:$G$16,2,FALSE()),"Not Rated")</f>
        <v>Adults</v>
      </c>
      <c r="P5087" s="14">
        <f t="shared" si="634"/>
        <v>100</v>
      </c>
      <c r="Q5087" s="14" t="str">
        <f t="shared" si="635"/>
        <v>South Korea</v>
      </c>
      <c r="R5087" s="14" t="str">
        <f t="shared" si="636"/>
        <v>|South Korea|</v>
      </c>
      <c r="S5087" s="14" t="str">
        <f t="shared" si="637"/>
        <v>|Documentaries|International Movies|</v>
      </c>
      <c r="T5087" s="14" t="str">
        <f t="shared" si="638"/>
        <v>|Choi Jin-seong|</v>
      </c>
      <c r="U5087" s="14" t="str">
        <f t="shared" si="639"/>
        <v>|Unknown|</v>
      </c>
    </row>
    <row r="5088" spans="1:21">
      <c r="A5088" s="14" t="s">
        <v>23650</v>
      </c>
      <c r="B5088" s="14" t="s">
        <v>48</v>
      </c>
      <c r="C5088" s="14" t="s">
        <v>23651</v>
      </c>
      <c r="D5088" s="14" t="s">
        <v>290</v>
      </c>
      <c r="E5088" s="14" t="s">
        <v>13484</v>
      </c>
      <c r="F5088" s="14" t="s">
        <v>115</v>
      </c>
      <c r="G5088" s="26">
        <v>43112</v>
      </c>
      <c r="H5088" s="14">
        <v>2018</v>
      </c>
      <c r="I5088" s="14" t="s">
        <v>360</v>
      </c>
      <c r="J5088" s="14" t="s">
        <v>4998</v>
      </c>
      <c r="K5088" s="14" t="s">
        <v>261</v>
      </c>
      <c r="L5088" s="14" t="s">
        <v>23652</v>
      </c>
      <c r="M5088" s="14">
        <f t="shared" si="632"/>
        <v>2018</v>
      </c>
      <c r="N5088" s="14">
        <f t="shared" si="633"/>
        <v>1</v>
      </c>
      <c r="O5088" s="14" t="str">
        <f>IFERROR(VLOOKUP(I5088,Lists!$F$2:$G$16,2,FALSE()),"Not Rated")</f>
        <v>Adults</v>
      </c>
      <c r="P5088" s="14">
        <f t="shared" si="634"/>
        <v>71</v>
      </c>
      <c r="Q5088" s="14" t="str">
        <f t="shared" si="635"/>
        <v>United States</v>
      </c>
      <c r="R5088" s="14" t="str">
        <f t="shared" si="636"/>
        <v>|United States|</v>
      </c>
      <c r="S5088" s="14" t="str">
        <f t="shared" si="637"/>
        <v>|Stand-Up Comedy|</v>
      </c>
      <c r="T5088" s="14" t="str">
        <f t="shared" si="638"/>
        <v>|Jay Karas|</v>
      </c>
      <c r="U5088" s="14" t="str">
        <f t="shared" si="639"/>
        <v>|Tom Segura|</v>
      </c>
    </row>
    <row r="5089" spans="1:21">
      <c r="A5089" s="14" t="s">
        <v>23653</v>
      </c>
      <c r="B5089" s="14" t="s">
        <v>48</v>
      </c>
      <c r="C5089" s="14" t="s">
        <v>23654</v>
      </c>
      <c r="D5089" s="14" t="s">
        <v>117</v>
      </c>
      <c r="E5089" s="14" t="s">
        <v>23655</v>
      </c>
      <c r="F5089" s="14" t="s">
        <v>141</v>
      </c>
      <c r="G5089" s="26">
        <v>43110</v>
      </c>
      <c r="H5089" s="14">
        <v>2018</v>
      </c>
      <c r="I5089" s="14" t="s">
        <v>360</v>
      </c>
      <c r="J5089" s="14" t="s">
        <v>4137</v>
      </c>
      <c r="K5089" s="14" t="s">
        <v>261</v>
      </c>
      <c r="L5089" s="14" t="s">
        <v>23656</v>
      </c>
      <c r="M5089" s="14">
        <f t="shared" si="632"/>
        <v>2018</v>
      </c>
      <c r="N5089" s="14">
        <f t="shared" si="633"/>
        <v>1</v>
      </c>
      <c r="O5089" s="14" t="str">
        <f>IFERROR(VLOOKUP(I5089,Lists!$F$2:$G$16,2,FALSE()),"Not Rated")</f>
        <v>Adults</v>
      </c>
      <c r="P5089" s="14">
        <f t="shared" si="634"/>
        <v>60</v>
      </c>
      <c r="Q5089" s="14" t="str">
        <f t="shared" si="635"/>
        <v>Colombia</v>
      </c>
      <c r="R5089" s="14" t="str">
        <f t="shared" si="636"/>
        <v>|Colombia|</v>
      </c>
      <c r="S5089" s="14" t="str">
        <f t="shared" si="637"/>
        <v>|Stand-Up Comedy|</v>
      </c>
      <c r="T5089" s="14" t="str">
        <f t="shared" si="638"/>
        <v>|Unknown|</v>
      </c>
      <c r="U5089" s="14" t="str">
        <f t="shared" si="639"/>
        <v>|Alejandro Riaño|</v>
      </c>
    </row>
    <row r="5090" spans="1:21">
      <c r="A5090" s="14" t="s">
        <v>23657</v>
      </c>
      <c r="B5090" s="14" t="s">
        <v>48</v>
      </c>
      <c r="C5090" s="14" t="s">
        <v>23658</v>
      </c>
      <c r="D5090" s="14" t="s">
        <v>23659</v>
      </c>
      <c r="E5090" s="14" t="s">
        <v>23660</v>
      </c>
      <c r="F5090" s="14" t="s">
        <v>116</v>
      </c>
      <c r="G5090" s="26">
        <v>43109</v>
      </c>
      <c r="H5090" s="14">
        <v>2017</v>
      </c>
      <c r="I5090" s="14" t="s">
        <v>360</v>
      </c>
      <c r="J5090" s="14" t="s">
        <v>1476</v>
      </c>
      <c r="K5090" s="14" t="s">
        <v>1656</v>
      </c>
      <c r="L5090" s="14" t="s">
        <v>23661</v>
      </c>
      <c r="M5090" s="14">
        <f t="shared" si="632"/>
        <v>2018</v>
      </c>
      <c r="N5090" s="14">
        <f t="shared" si="633"/>
        <v>1</v>
      </c>
      <c r="O5090" s="14" t="str">
        <f>IFERROR(VLOOKUP(I5090,Lists!$F$2:$G$16,2,FALSE()),"Not Rated")</f>
        <v>Adults</v>
      </c>
      <c r="P5090" s="14">
        <f t="shared" si="634"/>
        <v>135</v>
      </c>
      <c r="Q5090" s="14" t="str">
        <f t="shared" si="635"/>
        <v>India</v>
      </c>
      <c r="R5090" s="14" t="str">
        <f t="shared" si="636"/>
        <v>|India|</v>
      </c>
      <c r="S5090" s="14" t="str">
        <f t="shared" si="637"/>
        <v>|Horror Movies|International Movies|Thrillers|</v>
      </c>
      <c r="T5090" s="14" t="str">
        <f t="shared" si="638"/>
        <v>|Milind Rau|</v>
      </c>
      <c r="U5090" s="14" t="str">
        <f t="shared" si="639"/>
        <v>|Siddharth|Andrea Jeremiah|Anisha Victor|Atul Kulkarni|Suresh|Prakash Belawadi|</v>
      </c>
    </row>
    <row r="5091" spans="1:21">
      <c r="A5091" s="14" t="s">
        <v>23662</v>
      </c>
      <c r="B5091" s="14" t="s">
        <v>49</v>
      </c>
      <c r="C5091" s="14" t="s">
        <v>23663</v>
      </c>
      <c r="D5091" s="14" t="s">
        <v>117</v>
      </c>
      <c r="E5091" s="14" t="s">
        <v>23664</v>
      </c>
      <c r="F5091" s="14" t="s">
        <v>117</v>
      </c>
      <c r="G5091" s="26">
        <v>43108</v>
      </c>
      <c r="H5091" s="14">
        <v>2016</v>
      </c>
      <c r="I5091" s="14" t="s">
        <v>362</v>
      </c>
      <c r="J5091" s="14" t="s">
        <v>105</v>
      </c>
      <c r="K5091" s="14" t="s">
        <v>424</v>
      </c>
      <c r="L5091" s="14" t="s">
        <v>23665</v>
      </c>
      <c r="M5091" s="14">
        <f t="shared" si="632"/>
        <v>2018</v>
      </c>
      <c r="N5091" s="14">
        <f t="shared" si="633"/>
        <v>1</v>
      </c>
      <c r="O5091" s="14" t="str">
        <f>IFERROR(VLOOKUP(I5091,Lists!$F$2:$G$16,2,FALSE()),"Not Rated")</f>
        <v>Older Kids</v>
      </c>
      <c r="P5091" s="14">
        <f t="shared" si="634"/>
        <v>1</v>
      </c>
      <c r="Q5091" s="14" t="str">
        <f t="shared" si="635"/>
        <v>Unknown</v>
      </c>
      <c r="R5091" s="14" t="str">
        <f t="shared" si="636"/>
        <v>|Unknown|</v>
      </c>
      <c r="S5091" s="14" t="str">
        <f t="shared" si="637"/>
        <v>|International TV Shows|Romantic TV Shows|TV Comedies|</v>
      </c>
      <c r="T5091" s="14" t="str">
        <f t="shared" si="638"/>
        <v>|Unknown|</v>
      </c>
      <c r="U5091" s="14" t="str">
        <f t="shared" si="639"/>
        <v>|Hafidz Roshdi|Uqasha Senrose|Alif Satar|Mawar Rashid|</v>
      </c>
    </row>
    <row r="5092" spans="1:21">
      <c r="A5092" s="14" t="s">
        <v>23666</v>
      </c>
      <c r="B5092" s="14" t="s">
        <v>49</v>
      </c>
      <c r="C5092" s="14" t="s">
        <v>23667</v>
      </c>
      <c r="D5092" s="14" t="s">
        <v>117</v>
      </c>
      <c r="E5092" s="14" t="s">
        <v>23668</v>
      </c>
      <c r="F5092" s="14" t="s">
        <v>916</v>
      </c>
      <c r="G5092" s="26">
        <v>43106</v>
      </c>
      <c r="H5092" s="14">
        <v>2017</v>
      </c>
      <c r="I5092" s="14" t="s">
        <v>360</v>
      </c>
      <c r="J5092" s="14" t="s">
        <v>521</v>
      </c>
      <c r="K5092" s="14" t="s">
        <v>23669</v>
      </c>
      <c r="L5092" s="14" t="s">
        <v>23670</v>
      </c>
      <c r="M5092" s="14">
        <f t="shared" si="632"/>
        <v>2018</v>
      </c>
      <c r="N5092" s="14">
        <f t="shared" si="633"/>
        <v>1</v>
      </c>
      <c r="O5092" s="14" t="str">
        <f>IFERROR(VLOOKUP(I5092,Lists!$F$2:$G$16,2,FALSE()),"Not Rated")</f>
        <v>Adults</v>
      </c>
      <c r="P5092" s="14">
        <f t="shared" si="634"/>
        <v>5</v>
      </c>
      <c r="Q5092" s="14" t="str">
        <f t="shared" si="635"/>
        <v>United Kingdom</v>
      </c>
      <c r="R5092" s="14" t="str">
        <f t="shared" si="636"/>
        <v>|United Kingdom|United States|</v>
      </c>
      <c r="S5092" s="14" t="str">
        <f t="shared" si="637"/>
        <v>|Classic &amp; Cult TV|TV Comedies|</v>
      </c>
      <c r="T5092" s="14" t="str">
        <f t="shared" si="638"/>
        <v>|Unknown|</v>
      </c>
      <c r="U5092" s="14" t="str">
        <f t="shared" si="639"/>
        <v>|Matt LeBlanc|Tamsin Greig|Stephen Mangan|Kathleen Rose Perkins|John Pankow|Mircea Monroe|</v>
      </c>
    </row>
    <row r="5093" spans="1:21">
      <c r="A5093" s="14" t="s">
        <v>23671</v>
      </c>
      <c r="B5093" s="14" t="s">
        <v>48</v>
      </c>
      <c r="C5093" s="14" t="s">
        <v>23672</v>
      </c>
      <c r="D5093" s="14" t="s">
        <v>428</v>
      </c>
      <c r="E5093" s="14" t="s">
        <v>23673</v>
      </c>
      <c r="F5093" s="14" t="s">
        <v>115</v>
      </c>
      <c r="G5093" s="26">
        <v>43105</v>
      </c>
      <c r="H5093" s="14">
        <v>2016</v>
      </c>
      <c r="I5093" s="14" t="s">
        <v>364</v>
      </c>
      <c r="J5093" s="14" t="s">
        <v>566</v>
      </c>
      <c r="K5093" s="14" t="s">
        <v>3429</v>
      </c>
      <c r="L5093" s="14" t="s">
        <v>23674</v>
      </c>
      <c r="M5093" s="14">
        <f t="shared" si="632"/>
        <v>2018</v>
      </c>
      <c r="N5093" s="14">
        <f t="shared" si="633"/>
        <v>1</v>
      </c>
      <c r="O5093" s="14" t="str">
        <f>IFERROR(VLOOKUP(I5093,Lists!$F$2:$G$16,2,FALSE()),"Not Rated")</f>
        <v>Teens</v>
      </c>
      <c r="P5093" s="14">
        <f t="shared" si="634"/>
        <v>97</v>
      </c>
      <c r="Q5093" s="14" t="str">
        <f t="shared" si="635"/>
        <v>United States</v>
      </c>
      <c r="R5093" s="14" t="str">
        <f t="shared" si="636"/>
        <v>|United States|</v>
      </c>
      <c r="S5093" s="14" t="str">
        <f t="shared" si="637"/>
        <v>|Horror Movies|Thrillers|</v>
      </c>
      <c r="T5093" s="14" t="str">
        <f t="shared" si="638"/>
        <v>|Mike Flanagan|</v>
      </c>
      <c r="U5093" s="14" t="str">
        <f t="shared" si="639"/>
        <v>|Kate Bosworth|Thomas Jane|Jacob Tremblay|Annabeth Gish|Dash Mihok|Jay Karnes|Lance E. Nichols|</v>
      </c>
    </row>
    <row r="5094" spans="1:21">
      <c r="A5094" s="14" t="s">
        <v>23675</v>
      </c>
      <c r="B5094" s="14" t="s">
        <v>49</v>
      </c>
      <c r="C5094" s="14" t="s">
        <v>23676</v>
      </c>
      <c r="D5094" s="14" t="s">
        <v>13576</v>
      </c>
      <c r="E5094" s="14" t="s">
        <v>23677</v>
      </c>
      <c r="F5094" s="14" t="s">
        <v>121</v>
      </c>
      <c r="G5094" s="26">
        <v>43105</v>
      </c>
      <c r="H5094" s="14">
        <v>2018</v>
      </c>
      <c r="I5094" s="14" t="s">
        <v>360</v>
      </c>
      <c r="J5094" s="14" t="s">
        <v>105</v>
      </c>
      <c r="K5094" s="14" t="s">
        <v>12291</v>
      </c>
      <c r="L5094" s="14" t="s">
        <v>23678</v>
      </c>
      <c r="M5094" s="14">
        <f t="shared" si="632"/>
        <v>2018</v>
      </c>
      <c r="N5094" s="14">
        <f t="shared" si="633"/>
        <v>1</v>
      </c>
      <c r="O5094" s="14" t="str">
        <f>IFERROR(VLOOKUP(I5094,Lists!$F$2:$G$16,2,FALSE()),"Not Rated")</f>
        <v>Adults</v>
      </c>
      <c r="P5094" s="14">
        <f t="shared" si="634"/>
        <v>1</v>
      </c>
      <c r="Q5094" s="14" t="str">
        <f t="shared" si="635"/>
        <v>Japan</v>
      </c>
      <c r="R5094" s="14" t="str">
        <f t="shared" si="636"/>
        <v>|Japan|</v>
      </c>
      <c r="S5094" s="14" t="str">
        <f t="shared" si="637"/>
        <v>|Anime Series|International TV Shows|TV Horror|</v>
      </c>
      <c r="T5094" s="14" t="str">
        <f t="shared" si="638"/>
        <v>|Masaaki Yuasa|</v>
      </c>
      <c r="U5094" s="14" t="str">
        <f t="shared" si="639"/>
        <v>|Kouki Uchiyama|Ayumu Murase|Megumi Han|Ami Koshimizu|Atsuko Tanaka|Rikiya Koyama|Avu-chan|Kenjiro Tsuda|KEN THE 390|Subaru Kimura|Young Dais|Hannya|AFRA|</v>
      </c>
    </row>
    <row r="5095" spans="1:21">
      <c r="A5095" s="14" t="s">
        <v>23679</v>
      </c>
      <c r="B5095" s="14" t="s">
        <v>48</v>
      </c>
      <c r="C5095" s="14" t="s">
        <v>23680</v>
      </c>
      <c r="D5095" s="14" t="s">
        <v>23681</v>
      </c>
      <c r="E5095" s="14" t="s">
        <v>23682</v>
      </c>
      <c r="F5095" s="14" t="s">
        <v>115</v>
      </c>
      <c r="G5095" s="26">
        <v>43102</v>
      </c>
      <c r="H5095" s="14">
        <v>2017</v>
      </c>
      <c r="I5095" s="14" t="s">
        <v>361</v>
      </c>
      <c r="J5095" s="14" t="s">
        <v>1290</v>
      </c>
      <c r="K5095" s="14" t="s">
        <v>1034</v>
      </c>
      <c r="L5095" s="14" t="s">
        <v>23683</v>
      </c>
      <c r="M5095" s="14">
        <f t="shared" si="632"/>
        <v>2018</v>
      </c>
      <c r="N5095" s="14">
        <f t="shared" si="633"/>
        <v>1</v>
      </c>
      <c r="O5095" s="14" t="str">
        <f>IFERROR(VLOOKUP(I5095,Lists!$F$2:$G$16,2,FALSE()),"Not Rated")</f>
        <v>Teens</v>
      </c>
      <c r="P5095" s="14">
        <f t="shared" si="634"/>
        <v>86</v>
      </c>
      <c r="Q5095" s="14" t="str">
        <f t="shared" si="635"/>
        <v>United States</v>
      </c>
      <c r="R5095" s="14" t="str">
        <f t="shared" si="636"/>
        <v>|United States|</v>
      </c>
      <c r="S5095" s="14" t="str">
        <f t="shared" si="637"/>
        <v>|Comedies|Dramas|Independent Movies|</v>
      </c>
      <c r="T5095" s="14" t="str">
        <f t="shared" si="638"/>
        <v>|Craig Elrod|</v>
      </c>
      <c r="U5095" s="14" t="str">
        <f t="shared" si="639"/>
        <v>|Macon Blair|Lee Eddy|John Merriman|Byron Brown|Jason Newman|</v>
      </c>
    </row>
    <row r="5096" spans="1:21">
      <c r="A5096" s="14" t="s">
        <v>23684</v>
      </c>
      <c r="B5096" s="14" t="s">
        <v>48</v>
      </c>
      <c r="C5096" s="14" t="s">
        <v>23685</v>
      </c>
      <c r="D5096" s="14" t="s">
        <v>23686</v>
      </c>
      <c r="E5096" s="14" t="s">
        <v>117</v>
      </c>
      <c r="F5096" s="14" t="s">
        <v>122</v>
      </c>
      <c r="G5096" s="26">
        <v>43101</v>
      </c>
      <c r="H5096" s="14">
        <v>2017</v>
      </c>
      <c r="I5096" s="14" t="s">
        <v>360</v>
      </c>
      <c r="J5096" s="14" t="s">
        <v>436</v>
      </c>
      <c r="K5096" s="14" t="s">
        <v>496</v>
      </c>
      <c r="L5096" s="14" t="s">
        <v>23687</v>
      </c>
      <c r="M5096" s="14">
        <f t="shared" si="632"/>
        <v>2018</v>
      </c>
      <c r="N5096" s="14">
        <f t="shared" si="633"/>
        <v>1</v>
      </c>
      <c r="O5096" s="14" t="str">
        <f>IFERROR(VLOOKUP(I5096,Lists!$F$2:$G$16,2,FALSE()),"Not Rated")</f>
        <v>Adults</v>
      </c>
      <c r="P5096" s="14">
        <f t="shared" si="634"/>
        <v>91</v>
      </c>
      <c r="Q5096" s="14" t="str">
        <f t="shared" si="635"/>
        <v>Spain</v>
      </c>
      <c r="R5096" s="14" t="str">
        <f t="shared" si="636"/>
        <v>|Spain|</v>
      </c>
      <c r="S5096" s="14" t="str">
        <f t="shared" si="637"/>
        <v>|Documentaries|International Movies|</v>
      </c>
      <c r="T5096" s="14" t="str">
        <f t="shared" si="638"/>
        <v>|Jose Manuel Colón|</v>
      </c>
      <c r="U5096" s="14" t="str">
        <f t="shared" si="639"/>
        <v>|Unknown|</v>
      </c>
    </row>
    <row r="5097" spans="1:21">
      <c r="A5097" s="14" t="s">
        <v>23688</v>
      </c>
      <c r="B5097" s="14" t="s">
        <v>49</v>
      </c>
      <c r="C5097" s="14" t="s">
        <v>23689</v>
      </c>
      <c r="D5097" s="14" t="s">
        <v>117</v>
      </c>
      <c r="E5097" s="14" t="s">
        <v>23690</v>
      </c>
      <c r="F5097" s="14" t="s">
        <v>121</v>
      </c>
      <c r="G5097" s="26">
        <v>43101</v>
      </c>
      <c r="H5097" s="14">
        <v>2003</v>
      </c>
      <c r="I5097" s="14" t="s">
        <v>361</v>
      </c>
      <c r="J5097" s="14" t="s">
        <v>105</v>
      </c>
      <c r="K5097" s="14" t="s">
        <v>822</v>
      </c>
      <c r="L5097" s="14" t="s">
        <v>23691</v>
      </c>
      <c r="M5097" s="14">
        <f t="shared" si="632"/>
        <v>2018</v>
      </c>
      <c r="N5097" s="14">
        <f t="shared" si="633"/>
        <v>1</v>
      </c>
      <c r="O5097" s="14" t="str">
        <f>IFERROR(VLOOKUP(I5097,Lists!$F$2:$G$16,2,FALSE()),"Not Rated")</f>
        <v>Teens</v>
      </c>
      <c r="P5097" s="14">
        <f t="shared" si="634"/>
        <v>1</v>
      </c>
      <c r="Q5097" s="14" t="str">
        <f t="shared" si="635"/>
        <v>Japan</v>
      </c>
      <c r="R5097" s="14" t="str">
        <f t="shared" si="636"/>
        <v>|Japan|</v>
      </c>
      <c r="S5097" s="14" t="str">
        <f t="shared" si="637"/>
        <v>|Anime Series|International TV Shows|</v>
      </c>
      <c r="T5097" s="14" t="str">
        <f t="shared" si="638"/>
        <v>|Unknown|</v>
      </c>
      <c r="U5097" s="14" t="str">
        <f t="shared" si="639"/>
        <v>|Romi Park|Rie Kugimiya|Megumi Toyoguchi|Miyoko Aso|Toru Okawa|Michiko Neya|Kenji Utsumi|Hidekatsu Shibata|Ryotaro Okiayu|Yuko Sato|Yasuhiro Takato|Keiji Fujiwara|Yasunori Matsumoto|Tomoyuki Shimura|Tetsu Shiratori|Takehiro Murozono|Makoto Nagai|Mayumi Yamaguchi|Kotono Mitsuishi|Satomi Koorogi|</v>
      </c>
    </row>
    <row r="5098" spans="1:21">
      <c r="A5098" s="14" t="s">
        <v>23692</v>
      </c>
      <c r="B5098" s="14" t="s">
        <v>49</v>
      </c>
      <c r="C5098" s="14" t="s">
        <v>23693</v>
      </c>
      <c r="D5098" s="14" t="s">
        <v>23694</v>
      </c>
      <c r="E5098" s="14" t="s">
        <v>23695</v>
      </c>
      <c r="F5098" s="14" t="s">
        <v>121</v>
      </c>
      <c r="G5098" s="26">
        <v>43101</v>
      </c>
      <c r="H5098" s="14">
        <v>2010</v>
      </c>
      <c r="I5098" s="14" t="s">
        <v>361</v>
      </c>
      <c r="J5098" s="14" t="s">
        <v>521</v>
      </c>
      <c r="K5098" s="14" t="s">
        <v>822</v>
      </c>
      <c r="L5098" s="14" t="s">
        <v>23696</v>
      </c>
      <c r="M5098" s="14">
        <f t="shared" si="632"/>
        <v>2018</v>
      </c>
      <c r="N5098" s="14">
        <f t="shared" si="633"/>
        <v>1</v>
      </c>
      <c r="O5098" s="14" t="str">
        <f>IFERROR(VLOOKUP(I5098,Lists!$F$2:$G$16,2,FALSE()),"Not Rated")</f>
        <v>Teens</v>
      </c>
      <c r="P5098" s="14">
        <f t="shared" si="634"/>
        <v>5</v>
      </c>
      <c r="Q5098" s="14" t="str">
        <f t="shared" si="635"/>
        <v>Japan</v>
      </c>
      <c r="R5098" s="14" t="str">
        <f t="shared" si="636"/>
        <v>|Japan|</v>
      </c>
      <c r="S5098" s="14" t="str">
        <f t="shared" si="637"/>
        <v>|Anime Series|International TV Shows|</v>
      </c>
      <c r="T5098" s="14" t="str">
        <f t="shared" si="638"/>
        <v>|Yasuhiro Irie|</v>
      </c>
      <c r="U5098" s="14" t="str">
        <f t="shared" si="639"/>
        <v>|Romi Park|Rie Kugimiya|Megumi Takamoto|Shinichiro Miki|Fumiko Orikasa|Kenji Utsumi|Keiji Fujiwara|Yuji Ueda|Biichi Sato|Tetsuya Kakihara|Kenji Hamada|Kaori Nazuka|Hidekatsu Shibata|Kenta Miyake|Kikuko Inoue|Tetsu Shiratori|Minami Takayama|Hiroyuki Yoshino|Yoko Soumi|Kazuya Nakai|Ryuzaburo Otomo|</v>
      </c>
    </row>
    <row r="5099" spans="1:21">
      <c r="A5099" s="14" t="s">
        <v>23697</v>
      </c>
      <c r="B5099" s="14" t="s">
        <v>49</v>
      </c>
      <c r="C5099" s="14" t="s">
        <v>23698</v>
      </c>
      <c r="D5099" s="14" t="s">
        <v>117</v>
      </c>
      <c r="E5099" s="14" t="s">
        <v>23699</v>
      </c>
      <c r="F5099" s="14" t="s">
        <v>118</v>
      </c>
      <c r="G5099" s="26">
        <v>43101</v>
      </c>
      <c r="H5099" s="14">
        <v>2018</v>
      </c>
      <c r="I5099" s="14" t="s">
        <v>360</v>
      </c>
      <c r="J5099" s="14" t="s">
        <v>107</v>
      </c>
      <c r="K5099" s="14" t="s">
        <v>21060</v>
      </c>
      <c r="L5099" s="14" t="s">
        <v>23700</v>
      </c>
      <c r="M5099" s="14">
        <f t="shared" si="632"/>
        <v>2018</v>
      </c>
      <c r="N5099" s="14">
        <f t="shared" si="633"/>
        <v>1</v>
      </c>
      <c r="O5099" s="14" t="str">
        <f>IFERROR(VLOOKUP(I5099,Lists!$F$2:$G$16,2,FALSE()),"Not Rated")</f>
        <v>Adults</v>
      </c>
      <c r="P5099" s="14">
        <f t="shared" si="634"/>
        <v>3</v>
      </c>
      <c r="Q5099" s="14" t="str">
        <f t="shared" si="635"/>
        <v>United Kingdom</v>
      </c>
      <c r="R5099" s="14" t="str">
        <f t="shared" si="636"/>
        <v>|United Kingdom|</v>
      </c>
      <c r="S5099" s="14" t="str">
        <f t="shared" si="637"/>
        <v>|British TV Shows|International TV Shows|Romantic TV Shows|</v>
      </c>
      <c r="T5099" s="14" t="str">
        <f t="shared" si="638"/>
        <v>|Unknown|</v>
      </c>
      <c r="U5099" s="14" t="str">
        <f t="shared" si="639"/>
        <v>|Johnny Flynn|Antonia Thomas|Daniel Ings|Hannah Britland|Joshua McGuire|Richard Thomson|Jessica Ellerby|</v>
      </c>
    </row>
    <row r="5100" spans="1:21">
      <c r="A5100" s="14" t="s">
        <v>23701</v>
      </c>
      <c r="B5100" s="14" t="s">
        <v>49</v>
      </c>
      <c r="C5100" s="14" t="s">
        <v>23702</v>
      </c>
      <c r="D5100" s="14" t="s">
        <v>117</v>
      </c>
      <c r="E5100" s="14" t="s">
        <v>23703</v>
      </c>
      <c r="F5100" s="14" t="s">
        <v>121</v>
      </c>
      <c r="G5100" s="26">
        <v>43101</v>
      </c>
      <c r="H5100" s="14">
        <v>2000</v>
      </c>
      <c r="I5100" s="14" t="s">
        <v>365</v>
      </c>
      <c r="J5100" s="14" t="s">
        <v>105</v>
      </c>
      <c r="K5100" s="14" t="s">
        <v>866</v>
      </c>
      <c r="L5100" s="14" t="s">
        <v>23704</v>
      </c>
      <c r="M5100" s="14">
        <f t="shared" si="632"/>
        <v>2018</v>
      </c>
      <c r="N5100" s="14">
        <f t="shared" si="633"/>
        <v>1</v>
      </c>
      <c r="O5100" s="14" t="str">
        <f>IFERROR(VLOOKUP(I5100,Lists!$F$2:$G$16,2,FALSE()),"Not Rated")</f>
        <v>Kids</v>
      </c>
      <c r="P5100" s="14">
        <f t="shared" si="634"/>
        <v>1</v>
      </c>
      <c r="Q5100" s="14" t="str">
        <f t="shared" si="635"/>
        <v>Japan</v>
      </c>
      <c r="R5100" s="14" t="str">
        <f t="shared" si="636"/>
        <v>|Japan|</v>
      </c>
      <c r="S5100" s="14" t="str">
        <f t="shared" si="637"/>
        <v>|Anime Series|Kids' TV|</v>
      </c>
      <c r="T5100" s="14" t="str">
        <f t="shared" si="638"/>
        <v>|Unknown|</v>
      </c>
      <c r="U5100" s="14" t="str">
        <f t="shared" si="639"/>
        <v>|Rica Matsumoto|Ikue Otani|Mayumi Iizuka|Megumi Hayashibara|Unsho Ishizuka|</v>
      </c>
    </row>
    <row r="5101" spans="1:21">
      <c r="A5101" s="14" t="s">
        <v>23705</v>
      </c>
      <c r="B5101" s="14" t="s">
        <v>49</v>
      </c>
      <c r="C5101" s="14" t="s">
        <v>23706</v>
      </c>
      <c r="D5101" s="14" t="s">
        <v>117</v>
      </c>
      <c r="E5101" s="14" t="s">
        <v>23707</v>
      </c>
      <c r="F5101" s="14" t="s">
        <v>120</v>
      </c>
      <c r="G5101" s="26">
        <v>43101</v>
      </c>
      <c r="H5101" s="14">
        <v>2017</v>
      </c>
      <c r="I5101" s="14" t="s">
        <v>360</v>
      </c>
      <c r="J5101" s="14" t="s">
        <v>105</v>
      </c>
      <c r="K5101" s="14" t="s">
        <v>1470</v>
      </c>
      <c r="L5101" s="14" t="s">
        <v>23708</v>
      </c>
      <c r="M5101" s="14">
        <f t="shared" si="632"/>
        <v>2018</v>
      </c>
      <c r="N5101" s="14">
        <f t="shared" si="633"/>
        <v>1</v>
      </c>
      <c r="O5101" s="14" t="str">
        <f>IFERROR(VLOOKUP(I5101,Lists!$F$2:$G$16,2,FALSE()),"Not Rated")</f>
        <v>Adults</v>
      </c>
      <c r="P5101" s="14">
        <f t="shared" si="634"/>
        <v>1</v>
      </c>
      <c r="Q5101" s="14" t="str">
        <f t="shared" si="635"/>
        <v>France</v>
      </c>
      <c r="R5101" s="14" t="str">
        <f t="shared" si="636"/>
        <v>|France|</v>
      </c>
      <c r="S5101" s="14" t="str">
        <f t="shared" si="637"/>
        <v>|Crime TV Shows|International TV Shows|TV Dramas|</v>
      </c>
      <c r="T5101" s="14" t="str">
        <f t="shared" si="638"/>
        <v>|Unknown|</v>
      </c>
      <c r="U5101" s="14" t="str">
        <f t="shared" si="639"/>
        <v>|Charles Berling|Julia Piaton|Pascal Greggory|Nina Meurisse|Lubna Azabal|Anne Le Ny|Robinson Stévenin|Robert Plagnol|Sophie Guillemin|</v>
      </c>
    </row>
    <row r="5102" spans="1:21">
      <c r="A5102" s="14" t="s">
        <v>23709</v>
      </c>
      <c r="B5102" s="14" t="s">
        <v>49</v>
      </c>
      <c r="C5102" s="14" t="s">
        <v>23710</v>
      </c>
      <c r="D5102" s="14" t="s">
        <v>16944</v>
      </c>
      <c r="E5102" s="14" t="s">
        <v>6749</v>
      </c>
      <c r="F5102" s="14" t="s">
        <v>115</v>
      </c>
      <c r="G5102" s="26">
        <v>43100</v>
      </c>
      <c r="H5102" s="14">
        <v>2017</v>
      </c>
      <c r="I5102" s="14" t="s">
        <v>360</v>
      </c>
      <c r="J5102" s="14" t="s">
        <v>105</v>
      </c>
      <c r="K5102" s="14" t="s">
        <v>2400</v>
      </c>
      <c r="L5102" s="14" t="s">
        <v>23711</v>
      </c>
      <c r="M5102" s="14">
        <f t="shared" si="632"/>
        <v>2017</v>
      </c>
      <c r="N5102" s="14">
        <f t="shared" si="633"/>
        <v>12</v>
      </c>
      <c r="O5102" s="14" t="str">
        <f>IFERROR(VLOOKUP(I5102,Lists!$F$2:$G$16,2,FALSE()),"Not Rated")</f>
        <v>Adults</v>
      </c>
      <c r="P5102" s="14">
        <f t="shared" si="634"/>
        <v>1</v>
      </c>
      <c r="Q5102" s="14" t="str">
        <f t="shared" si="635"/>
        <v>United States</v>
      </c>
      <c r="R5102" s="14" t="str">
        <f t="shared" si="636"/>
        <v>|United States|</v>
      </c>
      <c r="S5102" s="14" t="str">
        <f t="shared" si="637"/>
        <v>|Stand-Up Comedy &amp; Talk Shows|TV Comedies|</v>
      </c>
      <c r="T5102" s="14" t="str">
        <f t="shared" si="638"/>
        <v>|Stan Lathan|</v>
      </c>
      <c r="U5102" s="14" t="str">
        <f t="shared" si="639"/>
        <v>|Dave Chappelle|</v>
      </c>
    </row>
    <row r="5103" spans="1:21">
      <c r="A5103" s="14" t="s">
        <v>23712</v>
      </c>
      <c r="B5103" s="14" t="s">
        <v>48</v>
      </c>
      <c r="C5103" s="14" t="s">
        <v>23713</v>
      </c>
      <c r="D5103" s="14" t="s">
        <v>23714</v>
      </c>
      <c r="E5103" s="14" t="s">
        <v>23715</v>
      </c>
      <c r="F5103" s="14" t="s">
        <v>115</v>
      </c>
      <c r="G5103" s="26">
        <v>43100</v>
      </c>
      <c r="H5103" s="14">
        <v>2017</v>
      </c>
      <c r="I5103" s="14" t="s">
        <v>363</v>
      </c>
      <c r="J5103" s="14" t="s">
        <v>1173</v>
      </c>
      <c r="K5103" s="14" t="s">
        <v>529</v>
      </c>
      <c r="L5103" s="14" t="s">
        <v>23716</v>
      </c>
      <c r="M5103" s="14">
        <f t="shared" si="632"/>
        <v>2017</v>
      </c>
      <c r="N5103" s="14">
        <f t="shared" si="633"/>
        <v>12</v>
      </c>
      <c r="O5103" s="14" t="str">
        <f>IFERROR(VLOOKUP(I5103,Lists!$F$2:$G$16,2,FALSE()),"Not Rated")</f>
        <v>Adults</v>
      </c>
      <c r="P5103" s="14">
        <f t="shared" si="634"/>
        <v>82</v>
      </c>
      <c r="Q5103" s="14" t="str">
        <f t="shared" si="635"/>
        <v>United States</v>
      </c>
      <c r="R5103" s="14" t="str">
        <f t="shared" si="636"/>
        <v>|United States|</v>
      </c>
      <c r="S5103" s="14" t="str">
        <f t="shared" si="637"/>
        <v>|Comedies|International Movies|</v>
      </c>
      <c r="T5103" s="14" t="str">
        <f t="shared" si="638"/>
        <v>|Alethea Jones|</v>
      </c>
      <c r="U5103" s="14" t="str">
        <f t="shared" si="639"/>
        <v>|Katie Aselton|Toni Collette|Bridget Everett|Molly Shannon|Adam Scott|Rob Huebel|Adam Levine|Paul Rust|</v>
      </c>
    </row>
    <row r="5104" spans="1:21">
      <c r="A5104" s="14" t="s">
        <v>23717</v>
      </c>
      <c r="B5104" s="14" t="s">
        <v>48</v>
      </c>
      <c r="C5104" s="14" t="s">
        <v>23718</v>
      </c>
      <c r="D5104" s="14" t="s">
        <v>23719</v>
      </c>
      <c r="E5104" s="14" t="s">
        <v>23720</v>
      </c>
      <c r="F5104" s="14" t="s">
        <v>119</v>
      </c>
      <c r="G5104" s="26">
        <v>43099</v>
      </c>
      <c r="H5104" s="14">
        <v>2016</v>
      </c>
      <c r="I5104" s="14" t="s">
        <v>363</v>
      </c>
      <c r="J5104" s="14" t="s">
        <v>724</v>
      </c>
      <c r="K5104" s="14" t="s">
        <v>5818</v>
      </c>
      <c r="L5104" s="14" t="s">
        <v>23721</v>
      </c>
      <c r="M5104" s="14">
        <f t="shared" si="632"/>
        <v>2017</v>
      </c>
      <c r="N5104" s="14">
        <f t="shared" si="633"/>
        <v>12</v>
      </c>
      <c r="O5104" s="14" t="str">
        <f>IFERROR(VLOOKUP(I5104,Lists!$F$2:$G$16,2,FALSE()),"Not Rated")</f>
        <v>Adults</v>
      </c>
      <c r="P5104" s="14">
        <f t="shared" si="634"/>
        <v>102</v>
      </c>
      <c r="Q5104" s="14" t="str">
        <f t="shared" si="635"/>
        <v>Canada</v>
      </c>
      <c r="R5104" s="14" t="str">
        <f t="shared" si="636"/>
        <v>|Canada|</v>
      </c>
      <c r="S5104" s="14" t="str">
        <f t="shared" si="637"/>
        <v>|Comedies|International Movies|Sports Movies|</v>
      </c>
      <c r="T5104" s="14" t="str">
        <f t="shared" si="638"/>
        <v>|Jay Baruchel|</v>
      </c>
      <c r="U5104" s="14" t="str">
        <f t="shared" si="639"/>
        <v>|Seann William Scott|Alison Pill|Liev Schreiber|Marc-André Grondin|Wyatt Russell|Elisha Cuthbert|Callum Keith Rennie|Jason Jones|Kim Coates|T.J. Miller|</v>
      </c>
    </row>
    <row r="5105" spans="1:21">
      <c r="A5105" s="14" t="s">
        <v>23722</v>
      </c>
      <c r="B5105" s="14" t="s">
        <v>49</v>
      </c>
      <c r="C5105" s="14" t="s">
        <v>23723</v>
      </c>
      <c r="D5105" s="14" t="s">
        <v>117</v>
      </c>
      <c r="E5105" s="14" t="s">
        <v>23724</v>
      </c>
      <c r="F5105" s="14" t="s">
        <v>120</v>
      </c>
      <c r="G5105" s="26">
        <v>43098</v>
      </c>
      <c r="H5105" s="14">
        <v>2017</v>
      </c>
      <c r="I5105" s="14" t="s">
        <v>360</v>
      </c>
      <c r="J5105" s="14" t="s">
        <v>105</v>
      </c>
      <c r="K5105" s="14" t="s">
        <v>1470</v>
      </c>
      <c r="L5105" s="14" t="s">
        <v>23725</v>
      </c>
      <c r="M5105" s="14">
        <f t="shared" si="632"/>
        <v>2017</v>
      </c>
      <c r="N5105" s="14">
        <f t="shared" si="633"/>
        <v>12</v>
      </c>
      <c r="O5105" s="14" t="str">
        <f>IFERROR(VLOOKUP(I5105,Lists!$F$2:$G$16,2,FALSE()),"Not Rated")</f>
        <v>Adults</v>
      </c>
      <c r="P5105" s="14">
        <f t="shared" si="634"/>
        <v>1</v>
      </c>
      <c r="Q5105" s="14" t="str">
        <f t="shared" si="635"/>
        <v>France</v>
      </c>
      <c r="R5105" s="14" t="str">
        <f t="shared" si="636"/>
        <v>|France|</v>
      </c>
      <c r="S5105" s="14" t="str">
        <f t="shared" si="637"/>
        <v>|Crime TV Shows|International TV Shows|TV Dramas|</v>
      </c>
      <c r="T5105" s="14" t="str">
        <f t="shared" si="638"/>
        <v>|Unknown|</v>
      </c>
      <c r="U5105" s="14" t="str">
        <f t="shared" si="639"/>
        <v>|Carole Bouquet|Fred Testot|Pascal Demolon|Manon Azem|Frédérique Bel|Élodie Navarre|Jacques Weber|</v>
      </c>
    </row>
    <row r="5106" spans="1:21">
      <c r="A5106" s="14" t="s">
        <v>23726</v>
      </c>
      <c r="B5106" s="14" t="s">
        <v>48</v>
      </c>
      <c r="C5106" s="14" t="s">
        <v>23727</v>
      </c>
      <c r="D5106" s="14" t="s">
        <v>23728</v>
      </c>
      <c r="E5106" s="14" t="s">
        <v>23729</v>
      </c>
      <c r="F5106" s="14" t="s">
        <v>120</v>
      </c>
      <c r="G5106" s="26">
        <v>43098</v>
      </c>
      <c r="H5106" s="14">
        <v>2017</v>
      </c>
      <c r="I5106" s="14" t="s">
        <v>361</v>
      </c>
      <c r="J5106" s="14" t="s">
        <v>611</v>
      </c>
      <c r="K5106" s="14" t="s">
        <v>861</v>
      </c>
      <c r="L5106" s="14" t="s">
        <v>23730</v>
      </c>
      <c r="M5106" s="14">
        <f t="shared" si="632"/>
        <v>2017</v>
      </c>
      <c r="N5106" s="14">
        <f t="shared" si="633"/>
        <v>12</v>
      </c>
      <c r="O5106" s="14" t="str">
        <f>IFERROR(VLOOKUP(I5106,Lists!$F$2:$G$16,2,FALSE()),"Not Rated")</f>
        <v>Teens</v>
      </c>
      <c r="P5106" s="14">
        <f t="shared" si="634"/>
        <v>105</v>
      </c>
      <c r="Q5106" s="14" t="str">
        <f t="shared" si="635"/>
        <v>France</v>
      </c>
      <c r="R5106" s="14" t="str">
        <f t="shared" si="636"/>
        <v>|France|</v>
      </c>
      <c r="S5106" s="14" t="str">
        <f t="shared" si="637"/>
        <v>|Action &amp; Adventure|Comedies|Dramas|</v>
      </c>
      <c r="T5106" s="14" t="str">
        <f t="shared" si="638"/>
        <v>|Ludovic Bernard|</v>
      </c>
      <c r="U5106" s="14" t="str">
        <f t="shared" si="639"/>
        <v>|Ahmed Sylla|Alice Belaïdi|Kevin Razy|Nicolas Wanczycki|Waly Dia|Umesh Tamang|</v>
      </c>
    </row>
    <row r="5107" spans="1:21">
      <c r="A5107" s="14" t="s">
        <v>23731</v>
      </c>
      <c r="B5107" s="14" t="s">
        <v>49</v>
      </c>
      <c r="C5107" s="14" t="s">
        <v>23732</v>
      </c>
      <c r="D5107" s="14" t="s">
        <v>117</v>
      </c>
      <c r="E5107" s="14" t="s">
        <v>23733</v>
      </c>
      <c r="F5107" s="14" t="s">
        <v>117</v>
      </c>
      <c r="G5107" s="26">
        <v>43098</v>
      </c>
      <c r="H5107" s="14">
        <v>2015</v>
      </c>
      <c r="I5107" s="14" t="s">
        <v>361</v>
      </c>
      <c r="J5107" s="14" t="s">
        <v>105</v>
      </c>
      <c r="K5107" s="14" t="s">
        <v>688</v>
      </c>
      <c r="L5107" s="14" t="s">
        <v>23734</v>
      </c>
      <c r="M5107" s="14">
        <f t="shared" si="632"/>
        <v>2017</v>
      </c>
      <c r="N5107" s="14">
        <f t="shared" si="633"/>
        <v>12</v>
      </c>
      <c r="O5107" s="14" t="str">
        <f>IFERROR(VLOOKUP(I5107,Lists!$F$2:$G$16,2,FALSE()),"Not Rated")</f>
        <v>Teens</v>
      </c>
      <c r="P5107" s="14">
        <f t="shared" si="634"/>
        <v>1</v>
      </c>
      <c r="Q5107" s="14" t="str">
        <f t="shared" si="635"/>
        <v>Unknown</v>
      </c>
      <c r="R5107" s="14" t="str">
        <f t="shared" si="636"/>
        <v>|Unknown|</v>
      </c>
      <c r="S5107" s="14" t="str">
        <f t="shared" si="637"/>
        <v>|International TV Shows|TV Dramas|</v>
      </c>
      <c r="T5107" s="14" t="str">
        <f t="shared" si="638"/>
        <v>|Unknown|</v>
      </c>
      <c r="U5107" s="14" t="str">
        <f t="shared" si="639"/>
        <v>|Syafie Naswip|Ardell Aryana|Naim Daniel|Shafieq Shazwan|Fimie Don|Afieq Syazwan|Amyza Aznan|Azhan Rani|Ahmad Iswazir|</v>
      </c>
    </row>
    <row r="5108" spans="1:21">
      <c r="A5108" s="14" t="s">
        <v>23735</v>
      </c>
      <c r="B5108" s="14" t="s">
        <v>48</v>
      </c>
      <c r="C5108" s="14" t="s">
        <v>23736</v>
      </c>
      <c r="D5108" s="14" t="s">
        <v>8046</v>
      </c>
      <c r="E5108" s="14" t="s">
        <v>23737</v>
      </c>
      <c r="F5108" s="14" t="s">
        <v>124</v>
      </c>
      <c r="G5108" s="26">
        <v>43096</v>
      </c>
      <c r="H5108" s="14">
        <v>2017</v>
      </c>
      <c r="I5108" s="14" t="s">
        <v>361</v>
      </c>
      <c r="J5108" s="14" t="s">
        <v>574</v>
      </c>
      <c r="K5108" s="14" t="s">
        <v>1103</v>
      </c>
      <c r="L5108" s="14" t="s">
        <v>23738</v>
      </c>
      <c r="M5108" s="14">
        <f t="shared" si="632"/>
        <v>2017</v>
      </c>
      <c r="N5108" s="14">
        <f t="shared" si="633"/>
        <v>12</v>
      </c>
      <c r="O5108" s="14" t="str">
        <f>IFERROR(VLOOKUP(I5108,Lists!$F$2:$G$16,2,FALSE()),"Not Rated")</f>
        <v>Teens</v>
      </c>
      <c r="P5108" s="14">
        <f t="shared" si="634"/>
        <v>106</v>
      </c>
      <c r="Q5108" s="14" t="str">
        <f t="shared" si="635"/>
        <v>Germany</v>
      </c>
      <c r="R5108" s="14" t="str">
        <f t="shared" si="636"/>
        <v>|Germany|</v>
      </c>
      <c r="S5108" s="14" t="str">
        <f t="shared" si="637"/>
        <v>|Children &amp; Family Movies|Music &amp; Musicals|</v>
      </c>
      <c r="T5108" s="14" t="str">
        <f t="shared" si="638"/>
        <v>|Detlev Buck|</v>
      </c>
      <c r="U5108" s="14" t="str">
        <f t="shared" si="639"/>
        <v>|Lina Larissa Strahl|Lisa-Marie Koroll|Louis Held|Lea van Acken|Emilio Sakraya|Michael Maertens|Martin Seifert|</v>
      </c>
    </row>
    <row r="5109" spans="1:21">
      <c r="A5109" s="14" t="s">
        <v>23739</v>
      </c>
      <c r="B5109" s="14" t="s">
        <v>48</v>
      </c>
      <c r="C5109" s="14" t="s">
        <v>23740</v>
      </c>
      <c r="D5109" s="14" t="s">
        <v>23741</v>
      </c>
      <c r="E5109" s="14" t="s">
        <v>23742</v>
      </c>
      <c r="F5109" s="14" t="s">
        <v>115</v>
      </c>
      <c r="G5109" s="26">
        <v>43095</v>
      </c>
      <c r="H5109" s="14">
        <v>2017</v>
      </c>
      <c r="I5109" s="14" t="s">
        <v>360</v>
      </c>
      <c r="J5109" s="14" t="s">
        <v>436</v>
      </c>
      <c r="K5109" s="14" t="s">
        <v>1782</v>
      </c>
      <c r="L5109" s="14" t="s">
        <v>23743</v>
      </c>
      <c r="M5109" s="14">
        <f t="shared" si="632"/>
        <v>2017</v>
      </c>
      <c r="N5109" s="14">
        <f t="shared" si="633"/>
        <v>12</v>
      </c>
      <c r="O5109" s="14" t="str">
        <f>IFERROR(VLOOKUP(I5109,Lists!$F$2:$G$16,2,FALSE()),"Not Rated")</f>
        <v>Adults</v>
      </c>
      <c r="P5109" s="14">
        <f t="shared" si="634"/>
        <v>91</v>
      </c>
      <c r="Q5109" s="14" t="str">
        <f t="shared" si="635"/>
        <v>United States</v>
      </c>
      <c r="R5109" s="14" t="str">
        <f t="shared" si="636"/>
        <v>|United States|</v>
      </c>
      <c r="S5109" s="14" t="str">
        <f t="shared" si="637"/>
        <v>|Comedies|Independent Movies|</v>
      </c>
      <c r="T5109" s="14" t="str">
        <f t="shared" si="638"/>
        <v>|Noël Wells|</v>
      </c>
      <c r="U5109" s="14" t="str">
        <f t="shared" si="639"/>
        <v>|Noël Wells|Nick Thune|Britt Lower|Daniella Pineda|Andre Hyland|Armen Weitzman|Sergio Cilli|</v>
      </c>
    </row>
    <row r="5110" spans="1:21">
      <c r="A5110" s="14" t="s">
        <v>23744</v>
      </c>
      <c r="B5110" s="14" t="s">
        <v>48</v>
      </c>
      <c r="C5110" s="14" t="s">
        <v>23745</v>
      </c>
      <c r="D5110" s="14" t="s">
        <v>294</v>
      </c>
      <c r="E5110" s="14" t="s">
        <v>23746</v>
      </c>
      <c r="F5110" s="14" t="s">
        <v>115</v>
      </c>
      <c r="G5110" s="26">
        <v>43095</v>
      </c>
      <c r="H5110" s="14">
        <v>2017</v>
      </c>
      <c r="I5110" s="14" t="s">
        <v>360</v>
      </c>
      <c r="J5110" s="14" t="s">
        <v>535</v>
      </c>
      <c r="K5110" s="14" t="s">
        <v>261</v>
      </c>
      <c r="L5110" s="14" t="s">
        <v>23747</v>
      </c>
      <c r="M5110" s="14">
        <f t="shared" si="632"/>
        <v>2017</v>
      </c>
      <c r="N5110" s="14">
        <f t="shared" si="633"/>
        <v>12</v>
      </c>
      <c r="O5110" s="14" t="str">
        <f>IFERROR(VLOOKUP(I5110,Lists!$F$2:$G$16,2,FALSE()),"Not Rated")</f>
        <v>Adults</v>
      </c>
      <c r="P5110" s="14">
        <f t="shared" si="634"/>
        <v>61</v>
      </c>
      <c r="Q5110" s="14" t="str">
        <f t="shared" si="635"/>
        <v>United States</v>
      </c>
      <c r="R5110" s="14" t="str">
        <f t="shared" si="636"/>
        <v>|United States|</v>
      </c>
      <c r="S5110" s="14" t="str">
        <f t="shared" si="637"/>
        <v>|Stand-Up Comedy|</v>
      </c>
      <c r="T5110" s="14" t="str">
        <f t="shared" si="638"/>
        <v>|Jay Chapman|</v>
      </c>
      <c r="U5110" s="14" t="str">
        <f t="shared" si="639"/>
        <v>|Todd Barry|</v>
      </c>
    </row>
    <row r="5111" spans="1:21">
      <c r="A5111" s="14" t="s">
        <v>23748</v>
      </c>
      <c r="B5111" s="14" t="s">
        <v>49</v>
      </c>
      <c r="C5111" s="14" t="s">
        <v>23749</v>
      </c>
      <c r="D5111" s="14" t="s">
        <v>117</v>
      </c>
      <c r="E5111" s="14" t="s">
        <v>23750</v>
      </c>
      <c r="F5111" s="14" t="s">
        <v>117</v>
      </c>
      <c r="G5111" s="26">
        <v>43094</v>
      </c>
      <c r="H5111" s="14">
        <v>2017</v>
      </c>
      <c r="I5111" s="14" t="s">
        <v>361</v>
      </c>
      <c r="J5111" s="14" t="s">
        <v>105</v>
      </c>
      <c r="K5111" s="14" t="s">
        <v>3795</v>
      </c>
      <c r="L5111" s="14" t="s">
        <v>23751</v>
      </c>
      <c r="M5111" s="14">
        <f t="shared" si="632"/>
        <v>2017</v>
      </c>
      <c r="N5111" s="14">
        <f t="shared" si="633"/>
        <v>12</v>
      </c>
      <c r="O5111" s="14" t="str">
        <f>IFERROR(VLOOKUP(I5111,Lists!$F$2:$G$16,2,FALSE()),"Not Rated")</f>
        <v>Teens</v>
      </c>
      <c r="P5111" s="14">
        <f t="shared" si="634"/>
        <v>1</v>
      </c>
      <c r="Q5111" s="14" t="str">
        <f t="shared" si="635"/>
        <v>Unknown</v>
      </c>
      <c r="R5111" s="14" t="str">
        <f t="shared" si="636"/>
        <v>|Unknown|</v>
      </c>
      <c r="S5111" s="14" t="str">
        <f t="shared" si="637"/>
        <v>|International TV Shows|Korean TV Shows|TV Comedies|</v>
      </c>
      <c r="T5111" s="14" t="str">
        <f t="shared" si="638"/>
        <v>|Unknown|</v>
      </c>
      <c r="U5111" s="14" t="str">
        <f t="shared" si="639"/>
        <v>|Hee-jeong Kim|Seung-un Hwang|Soo-hyun Lee|Hyun-bin Kwon|Young-deuk Kwon|Kim Min-kyo|</v>
      </c>
    </row>
    <row r="5112" spans="1:21">
      <c r="A5112" s="14" t="s">
        <v>23752</v>
      </c>
      <c r="B5112" s="14" t="s">
        <v>48</v>
      </c>
      <c r="C5112" s="14" t="s">
        <v>23753</v>
      </c>
      <c r="D5112" s="14" t="s">
        <v>23754</v>
      </c>
      <c r="E5112" s="14" t="s">
        <v>23755</v>
      </c>
      <c r="F5112" s="14" t="s">
        <v>115</v>
      </c>
      <c r="G5112" s="26">
        <v>43092</v>
      </c>
      <c r="H5112" s="14">
        <v>2017</v>
      </c>
      <c r="I5112" s="14" t="s">
        <v>360</v>
      </c>
      <c r="J5112" s="14" t="s">
        <v>951</v>
      </c>
      <c r="K5112" s="14" t="s">
        <v>16169</v>
      </c>
      <c r="L5112" s="14" t="s">
        <v>23756</v>
      </c>
      <c r="M5112" s="14">
        <f t="shared" si="632"/>
        <v>2017</v>
      </c>
      <c r="N5112" s="14">
        <f t="shared" si="633"/>
        <v>12</v>
      </c>
      <c r="O5112" s="14" t="str">
        <f>IFERROR(VLOOKUP(I5112,Lists!$F$2:$G$16,2,FALSE()),"Not Rated")</f>
        <v>Adults</v>
      </c>
      <c r="P5112" s="14">
        <f t="shared" si="634"/>
        <v>80</v>
      </c>
      <c r="Q5112" s="14" t="str">
        <f t="shared" si="635"/>
        <v>United States</v>
      </c>
      <c r="R5112" s="14" t="str">
        <f t="shared" si="636"/>
        <v>|United States|</v>
      </c>
      <c r="S5112" s="14" t="str">
        <f t="shared" si="637"/>
        <v>|Horror Movies|Independent Movies|Thrillers|</v>
      </c>
      <c r="T5112" s="14" t="str">
        <f t="shared" si="638"/>
        <v>|Patrick Brice|</v>
      </c>
      <c r="U5112" s="14" t="str">
        <f t="shared" si="639"/>
        <v>|Mark Duplass|Desiree Akhavan|Karan Soni|</v>
      </c>
    </row>
    <row r="5113" spans="1:21">
      <c r="A5113" s="14" t="s">
        <v>23757</v>
      </c>
      <c r="B5113" s="14" t="s">
        <v>49</v>
      </c>
      <c r="C5113" s="14" t="s">
        <v>23758</v>
      </c>
      <c r="D5113" s="14" t="s">
        <v>23759</v>
      </c>
      <c r="E5113" s="14" t="s">
        <v>5864</v>
      </c>
      <c r="F5113" s="14" t="s">
        <v>118</v>
      </c>
      <c r="G5113" s="26">
        <v>43092</v>
      </c>
      <c r="H5113" s="14">
        <v>2017</v>
      </c>
      <c r="I5113" s="14" t="s">
        <v>362</v>
      </c>
      <c r="J5113" s="14" t="s">
        <v>105</v>
      </c>
      <c r="K5113" s="14" t="s">
        <v>3772</v>
      </c>
      <c r="L5113" s="14" t="s">
        <v>23760</v>
      </c>
      <c r="M5113" s="14">
        <f t="shared" si="632"/>
        <v>2017</v>
      </c>
      <c r="N5113" s="14">
        <f t="shared" si="633"/>
        <v>12</v>
      </c>
      <c r="O5113" s="14" t="str">
        <f>IFERROR(VLOOKUP(I5113,Lists!$F$2:$G$16,2,FALSE()),"Not Rated")</f>
        <v>Older Kids</v>
      </c>
      <c r="P5113" s="14">
        <f t="shared" si="634"/>
        <v>1</v>
      </c>
      <c r="Q5113" s="14" t="str">
        <f t="shared" si="635"/>
        <v>United Kingdom</v>
      </c>
      <c r="R5113" s="14" t="str">
        <f t="shared" si="636"/>
        <v>|United Kingdom|</v>
      </c>
      <c r="S5113" s="14" t="str">
        <f t="shared" si="637"/>
        <v>|British TV Shows|Docuseries|</v>
      </c>
      <c r="T5113" s="14" t="str">
        <f t="shared" si="638"/>
        <v>|Daniel Kontur|</v>
      </c>
      <c r="U5113" s="14" t="str">
        <f t="shared" si="639"/>
        <v>|Nicholas Day|</v>
      </c>
    </row>
    <row r="5114" spans="1:21">
      <c r="A5114" s="14" t="s">
        <v>23761</v>
      </c>
      <c r="B5114" s="14" t="s">
        <v>49</v>
      </c>
      <c r="C5114" s="14" t="s">
        <v>23762</v>
      </c>
      <c r="D5114" s="14" t="s">
        <v>117</v>
      </c>
      <c r="E5114" s="14" t="s">
        <v>21966</v>
      </c>
      <c r="F5114" s="14" t="s">
        <v>1148</v>
      </c>
      <c r="G5114" s="26">
        <v>43091</v>
      </c>
      <c r="H5114" s="14">
        <v>2017</v>
      </c>
      <c r="I5114" s="14" t="s">
        <v>361</v>
      </c>
      <c r="J5114" s="14" t="s">
        <v>105</v>
      </c>
      <c r="K5114" s="14" t="s">
        <v>3075</v>
      </c>
      <c r="L5114" s="14" t="s">
        <v>23763</v>
      </c>
      <c r="M5114" s="14">
        <f t="shared" si="632"/>
        <v>2017</v>
      </c>
      <c r="N5114" s="14">
        <f t="shared" si="633"/>
        <v>12</v>
      </c>
      <c r="O5114" s="14" t="str">
        <f>IFERROR(VLOOKUP(I5114,Lists!$F$2:$G$16,2,FALSE()),"Not Rated")</f>
        <v>Teens</v>
      </c>
      <c r="P5114" s="14">
        <f t="shared" si="634"/>
        <v>1</v>
      </c>
      <c r="Q5114" s="14" t="str">
        <f t="shared" si="635"/>
        <v>Australia</v>
      </c>
      <c r="R5114" s="14" t="str">
        <f t="shared" si="636"/>
        <v>|Australia|United States|</v>
      </c>
      <c r="S5114" s="14" t="str">
        <f t="shared" si="637"/>
        <v>|Docuseries|International TV Shows|Science &amp; Nature TV|</v>
      </c>
      <c r="T5114" s="14" t="str">
        <f t="shared" si="638"/>
        <v>|Unknown|</v>
      </c>
      <c r="U5114" s="14" t="str">
        <f t="shared" si="639"/>
        <v>|Bob Brisbane|</v>
      </c>
    </row>
    <row r="5115" spans="1:21">
      <c r="A5115" s="14" t="s">
        <v>23764</v>
      </c>
      <c r="B5115" s="14" t="s">
        <v>48</v>
      </c>
      <c r="C5115" s="14" t="s">
        <v>23765</v>
      </c>
      <c r="D5115" s="14" t="s">
        <v>4638</v>
      </c>
      <c r="E5115" s="14" t="s">
        <v>23766</v>
      </c>
      <c r="F5115" s="14" t="s">
        <v>115</v>
      </c>
      <c r="G5115" s="26">
        <v>43091</v>
      </c>
      <c r="H5115" s="14">
        <v>2017</v>
      </c>
      <c r="I5115" s="14" t="s">
        <v>360</v>
      </c>
      <c r="J5115" s="14" t="s">
        <v>1062</v>
      </c>
      <c r="K5115" s="14" t="s">
        <v>1122</v>
      </c>
      <c r="L5115" s="14" t="s">
        <v>23767</v>
      </c>
      <c r="M5115" s="14">
        <f t="shared" si="632"/>
        <v>2017</v>
      </c>
      <c r="N5115" s="14">
        <f t="shared" si="633"/>
        <v>12</v>
      </c>
      <c r="O5115" s="14" t="str">
        <f>IFERROR(VLOOKUP(I5115,Lists!$F$2:$G$16,2,FALSE()),"Not Rated")</f>
        <v>Adults</v>
      </c>
      <c r="P5115" s="14">
        <f t="shared" si="634"/>
        <v>118</v>
      </c>
      <c r="Q5115" s="14" t="str">
        <f t="shared" si="635"/>
        <v>United States</v>
      </c>
      <c r="R5115" s="14" t="str">
        <f t="shared" si="636"/>
        <v>|United States|</v>
      </c>
      <c r="S5115" s="14" t="str">
        <f t="shared" si="637"/>
        <v>|Action &amp; Adventure|Sci-Fi &amp; Fantasy|</v>
      </c>
      <c r="T5115" s="14" t="str">
        <f t="shared" si="638"/>
        <v>|David Ayer|</v>
      </c>
      <c r="U5115" s="14" t="str">
        <f t="shared" si="639"/>
        <v>|Will Smith|Joel Edgerton|Noomi Rapace|Lucy Fry|Edgar Ramírez|Ike Barinholtz|Brad William Henke|Enrique Murciano|Happy Anderson|Kenneth Choi|Andrea Navedo|Dawn Olivieri|</v>
      </c>
    </row>
    <row r="5116" spans="1:21">
      <c r="A5116" s="14" t="s">
        <v>23768</v>
      </c>
      <c r="B5116" s="14" t="s">
        <v>48</v>
      </c>
      <c r="C5116" s="14" t="s">
        <v>23769</v>
      </c>
      <c r="D5116" s="14" t="s">
        <v>23770</v>
      </c>
      <c r="E5116" s="14" t="s">
        <v>23771</v>
      </c>
      <c r="F5116" s="14" t="s">
        <v>134</v>
      </c>
      <c r="G5116" s="26">
        <v>43090</v>
      </c>
      <c r="H5116" s="14">
        <v>2017</v>
      </c>
      <c r="I5116" s="14" t="s">
        <v>360</v>
      </c>
      <c r="J5116" s="14" t="s">
        <v>507</v>
      </c>
      <c r="K5116" s="14" t="s">
        <v>910</v>
      </c>
      <c r="L5116" s="14" t="s">
        <v>23772</v>
      </c>
      <c r="M5116" s="14">
        <f t="shared" si="632"/>
        <v>2017</v>
      </c>
      <c r="N5116" s="14">
        <f t="shared" si="633"/>
        <v>12</v>
      </c>
      <c r="O5116" s="14" t="str">
        <f>IFERROR(VLOOKUP(I5116,Lists!$F$2:$G$16,2,FALSE()),"Not Rated")</f>
        <v>Adults</v>
      </c>
      <c r="P5116" s="14">
        <f t="shared" si="634"/>
        <v>94</v>
      </c>
      <c r="Q5116" s="14" t="str">
        <f t="shared" si="635"/>
        <v>Argentina</v>
      </c>
      <c r="R5116" s="14" t="str">
        <f t="shared" si="636"/>
        <v>|Argentina|</v>
      </c>
      <c r="S5116" s="14" t="str">
        <f t="shared" si="637"/>
        <v>|Dramas|International Movies|Romantic Movies|</v>
      </c>
      <c r="T5116" s="14" t="str">
        <f t="shared" si="638"/>
        <v>|Diego Kaplan|</v>
      </c>
      <c r="U5116" s="14" t="str">
        <f t="shared" si="639"/>
        <v>|Carolina Ardohain|Mónica Antonópulos|Guilherme Winter|Juan Sorini|Andrea Frigerio|</v>
      </c>
    </row>
    <row r="5117" spans="1:21">
      <c r="A5117" s="14" t="s">
        <v>23773</v>
      </c>
      <c r="B5117" s="14" t="s">
        <v>48</v>
      </c>
      <c r="C5117" s="14" t="s">
        <v>23774</v>
      </c>
      <c r="D5117" s="14" t="s">
        <v>23775</v>
      </c>
      <c r="E5117" s="14" t="s">
        <v>23776</v>
      </c>
      <c r="F5117" s="14" t="s">
        <v>119</v>
      </c>
      <c r="G5117" s="26">
        <v>43089</v>
      </c>
      <c r="H5117" s="14">
        <v>2017</v>
      </c>
      <c r="I5117" s="14" t="s">
        <v>368</v>
      </c>
      <c r="J5117" s="14" t="s">
        <v>1668</v>
      </c>
      <c r="K5117" s="14" t="s">
        <v>481</v>
      </c>
      <c r="L5117" s="14" t="s">
        <v>23777</v>
      </c>
      <c r="M5117" s="14">
        <f t="shared" si="632"/>
        <v>2017</v>
      </c>
      <c r="N5117" s="14">
        <f t="shared" si="633"/>
        <v>12</v>
      </c>
      <c r="O5117" s="14" t="str">
        <f>IFERROR(VLOOKUP(I5117,Lists!$F$2:$G$16,2,FALSE()),"Not Rated")</f>
        <v>Kids</v>
      </c>
      <c r="P5117" s="14">
        <f t="shared" si="634"/>
        <v>84</v>
      </c>
      <c r="Q5117" s="14" t="str">
        <f t="shared" si="635"/>
        <v>Canada</v>
      </c>
      <c r="R5117" s="14" t="str">
        <f t="shared" si="636"/>
        <v>|Canada|</v>
      </c>
      <c r="S5117" s="14" t="str">
        <f t="shared" si="637"/>
        <v>|Children &amp; Family Movies|Comedies|</v>
      </c>
      <c r="T5117" s="14" t="str">
        <f t="shared" si="638"/>
        <v>|Marco Deufemia|Justin G. Dyck|</v>
      </c>
      <c r="U5117" s="14" t="str">
        <f t="shared" si="639"/>
        <v>|Khiyla Aynne|Noah Dyer|Maya Franzoi|Clara Kushnir|Madeline Leon|Liam MacDonald|Matt Schichter|Ethan Yang|Adam Crew|</v>
      </c>
    </row>
    <row r="5118" spans="1:21">
      <c r="A5118" s="14" t="s">
        <v>23778</v>
      </c>
      <c r="B5118" s="14" t="s">
        <v>48</v>
      </c>
      <c r="C5118" s="14" t="s">
        <v>23779</v>
      </c>
      <c r="D5118" s="14" t="s">
        <v>23780</v>
      </c>
      <c r="E5118" s="14" t="s">
        <v>23781</v>
      </c>
      <c r="F5118" s="14" t="s">
        <v>4904</v>
      </c>
      <c r="G5118" s="26">
        <v>43089</v>
      </c>
      <c r="H5118" s="14">
        <v>2016</v>
      </c>
      <c r="I5118" s="14" t="s">
        <v>363</v>
      </c>
      <c r="J5118" s="14" t="s">
        <v>560</v>
      </c>
      <c r="K5118" s="14" t="s">
        <v>247</v>
      </c>
      <c r="L5118" s="14" t="s">
        <v>23782</v>
      </c>
      <c r="M5118" s="14">
        <f t="shared" si="632"/>
        <v>2017</v>
      </c>
      <c r="N5118" s="14">
        <f t="shared" si="633"/>
        <v>12</v>
      </c>
      <c r="O5118" s="14" t="str">
        <f>IFERROR(VLOOKUP(I5118,Lists!$F$2:$G$16,2,FALSE()),"Not Rated")</f>
        <v>Adults</v>
      </c>
      <c r="P5118" s="14">
        <f t="shared" si="634"/>
        <v>103</v>
      </c>
      <c r="Q5118" s="14" t="str">
        <f t="shared" si="635"/>
        <v>Mexico</v>
      </c>
      <c r="R5118" s="14" t="str">
        <f t="shared" si="636"/>
        <v>|Mexico|United States|</v>
      </c>
      <c r="S5118" s="14" t="str">
        <f t="shared" si="637"/>
        <v>|Documentaries|</v>
      </c>
      <c r="T5118" s="14" t="str">
        <f t="shared" si="638"/>
        <v>|Lydia Tenaglia|</v>
      </c>
      <c r="U5118" s="14" t="str">
        <f t="shared" si="639"/>
        <v>|Jeremiah Tower|Anthony Bourdain|Mario Batali|Ruth Reichl|</v>
      </c>
    </row>
    <row r="5119" spans="1:21">
      <c r="A5119" s="14" t="s">
        <v>23783</v>
      </c>
      <c r="B5119" s="14" t="s">
        <v>48</v>
      </c>
      <c r="C5119" s="14" t="s">
        <v>23784</v>
      </c>
      <c r="D5119" s="14" t="s">
        <v>22968</v>
      </c>
      <c r="E5119" s="14" t="s">
        <v>23785</v>
      </c>
      <c r="F5119" s="14" t="s">
        <v>118</v>
      </c>
      <c r="G5119" s="26">
        <v>43088</v>
      </c>
      <c r="H5119" s="14">
        <v>2017</v>
      </c>
      <c r="I5119" s="14" t="s">
        <v>360</v>
      </c>
      <c r="J5119" s="14" t="s">
        <v>1973</v>
      </c>
      <c r="K5119" s="14" t="s">
        <v>261</v>
      </c>
      <c r="L5119" s="14" t="s">
        <v>23786</v>
      </c>
      <c r="M5119" s="14">
        <f t="shared" si="632"/>
        <v>2017</v>
      </c>
      <c r="N5119" s="14">
        <f t="shared" si="633"/>
        <v>12</v>
      </c>
      <c r="O5119" s="14" t="str">
        <f>IFERROR(VLOOKUP(I5119,Lists!$F$2:$G$16,2,FALSE()),"Not Rated")</f>
        <v>Adults</v>
      </c>
      <c r="P5119" s="14">
        <f t="shared" si="634"/>
        <v>69</v>
      </c>
      <c r="Q5119" s="14" t="str">
        <f t="shared" si="635"/>
        <v>United Kingdom</v>
      </c>
      <c r="R5119" s="14" t="str">
        <f t="shared" si="636"/>
        <v>|United Kingdom|</v>
      </c>
      <c r="S5119" s="14" t="str">
        <f t="shared" si="637"/>
        <v>|Stand-Up Comedy|</v>
      </c>
      <c r="T5119" s="14" t="str">
        <f t="shared" si="638"/>
        <v>|Peter Orton|</v>
      </c>
      <c r="U5119" s="14" t="str">
        <f t="shared" si="639"/>
        <v>|Russell Howard|</v>
      </c>
    </row>
    <row r="5120" spans="1:21">
      <c r="A5120" s="14" t="s">
        <v>23787</v>
      </c>
      <c r="B5120" s="14" t="s">
        <v>49</v>
      </c>
      <c r="C5120" s="14" t="s">
        <v>23788</v>
      </c>
      <c r="D5120" s="14" t="s">
        <v>117</v>
      </c>
      <c r="E5120" s="14" t="s">
        <v>23789</v>
      </c>
      <c r="F5120" s="14" t="s">
        <v>23790</v>
      </c>
      <c r="G5120" s="26">
        <v>43088</v>
      </c>
      <c r="H5120" s="14">
        <v>2017</v>
      </c>
      <c r="I5120" s="14" t="s">
        <v>361</v>
      </c>
      <c r="J5120" s="14" t="s">
        <v>105</v>
      </c>
      <c r="K5120" s="14" t="s">
        <v>2384</v>
      </c>
      <c r="L5120" s="14" t="s">
        <v>23791</v>
      </c>
      <c r="M5120" s="14">
        <f t="shared" si="632"/>
        <v>2017</v>
      </c>
      <c r="N5120" s="14">
        <f t="shared" si="633"/>
        <v>12</v>
      </c>
      <c r="O5120" s="14" t="str">
        <f>IFERROR(VLOOKUP(I5120,Lists!$F$2:$G$16,2,FALSE()),"Not Rated")</f>
        <v>Teens</v>
      </c>
      <c r="P5120" s="14">
        <f t="shared" si="634"/>
        <v>1</v>
      </c>
      <c r="Q5120" s="14" t="str">
        <f t="shared" si="635"/>
        <v>Canada</v>
      </c>
      <c r="R5120" s="14" t="str">
        <f t="shared" si="636"/>
        <v>|Canada|Germany|South Africa|</v>
      </c>
      <c r="S5120" s="14" t="str">
        <f t="shared" si="637"/>
        <v>|Crime TV Shows|International TV Shows|TV Comedies|</v>
      </c>
      <c r="T5120" s="14" t="str">
        <f t="shared" si="638"/>
        <v>|Unknown|</v>
      </c>
      <c r="U5120" s="14" t="str">
        <f t="shared" si="639"/>
        <v>|Russell Peters|Anupam Kher|Christina Cole|Mishqah Parthiephal|Hamza Haq|Meren Reddy|William Shatner|</v>
      </c>
    </row>
    <row r="5121" spans="1:21">
      <c r="A5121" s="14" t="s">
        <v>23792</v>
      </c>
      <c r="B5121" s="14" t="s">
        <v>49</v>
      </c>
      <c r="C5121" s="14" t="s">
        <v>23793</v>
      </c>
      <c r="D5121" s="14" t="s">
        <v>117</v>
      </c>
      <c r="E5121" s="14" t="s">
        <v>23794</v>
      </c>
      <c r="F5121" s="14" t="s">
        <v>123</v>
      </c>
      <c r="G5121" s="26">
        <v>43087</v>
      </c>
      <c r="H5121" s="14">
        <v>2017</v>
      </c>
      <c r="I5121" s="14" t="s">
        <v>360</v>
      </c>
      <c r="J5121" s="14" t="s">
        <v>106</v>
      </c>
      <c r="K5121" s="14" t="s">
        <v>6268</v>
      </c>
      <c r="L5121" s="14" t="s">
        <v>23795</v>
      </c>
      <c r="M5121" s="14">
        <f t="shared" si="632"/>
        <v>2017</v>
      </c>
      <c r="N5121" s="14">
        <f t="shared" si="633"/>
        <v>12</v>
      </c>
      <c r="O5121" s="14" t="str">
        <f>IFERROR(VLOOKUP(I5121,Lists!$F$2:$G$16,2,FALSE()),"Not Rated")</f>
        <v>Adults</v>
      </c>
      <c r="P5121" s="14">
        <f t="shared" si="634"/>
        <v>2</v>
      </c>
      <c r="Q5121" s="14" t="str">
        <f t="shared" si="635"/>
        <v>South Korea</v>
      </c>
      <c r="R5121" s="14" t="str">
        <f t="shared" si="636"/>
        <v>|South Korea|</v>
      </c>
      <c r="S5121" s="14" t="str">
        <f t="shared" si="637"/>
        <v>|International TV Shows|Korean TV Shows|Romantic TV Shows|</v>
      </c>
      <c r="T5121" s="14" t="str">
        <f t="shared" si="638"/>
        <v>|Unknown|</v>
      </c>
      <c r="U5121" s="14" t="str">
        <f t="shared" si="639"/>
        <v>|Ye-ri Han|Seung-Yeon Han|Eun-bin Park|Hwa-young Ryu|Hye-soo Park|</v>
      </c>
    </row>
    <row r="5122" spans="1:21">
      <c r="A5122" s="14" t="s">
        <v>23796</v>
      </c>
      <c r="B5122" s="14" t="s">
        <v>49</v>
      </c>
      <c r="C5122" s="14" t="s">
        <v>23797</v>
      </c>
      <c r="D5122" s="14" t="s">
        <v>117</v>
      </c>
      <c r="E5122" s="14" t="s">
        <v>23798</v>
      </c>
      <c r="F5122" s="14" t="s">
        <v>117</v>
      </c>
      <c r="G5122" s="26">
        <v>43084</v>
      </c>
      <c r="H5122" s="14">
        <v>2015</v>
      </c>
      <c r="I5122" s="14" t="s">
        <v>360</v>
      </c>
      <c r="J5122" s="14" t="s">
        <v>105</v>
      </c>
      <c r="K5122" s="14" t="s">
        <v>12980</v>
      </c>
      <c r="L5122" s="14" t="s">
        <v>23799</v>
      </c>
      <c r="M5122" s="14">
        <f t="shared" ref="M5122:M5185" si="640">IF(G5122="","",YEAR(G5122))</f>
        <v>2017</v>
      </c>
      <c r="N5122" s="14">
        <f t="shared" ref="N5122:N5185" si="641">IF(G5122="","",MONTH(G5122))</f>
        <v>12</v>
      </c>
      <c r="O5122" s="14" t="str">
        <f>IFERROR(VLOOKUP(I5122,Lists!$F$2:$G$16,2,FALSE()),"Not Rated")</f>
        <v>Adults</v>
      </c>
      <c r="P5122" s="14">
        <f t="shared" ref="P5122:P5185" si="642">IFERROR(VALUE(LEFT(J5122,FIND(" ",J5122)-1)),"")</f>
        <v>1</v>
      </c>
      <c r="Q5122" s="14" t="str">
        <f t="shared" ref="Q5122:Q5185" si="643">IFERROR(LEFT(F5122,FIND(",",F5122)-1),F5122)</f>
        <v>Unknown</v>
      </c>
      <c r="R5122" s="14" t="str">
        <f t="shared" ref="R5122:R5185" si="644">"|"&amp;SUBSTITUTE(F5122,", ","|")&amp;"|"</f>
        <v>|Unknown|</v>
      </c>
      <c r="S5122" s="14" t="str">
        <f t="shared" ref="S5122:S5185" si="645">"|"&amp;SUBSTITUTE(K5122,", ","|")&amp;"|"</f>
        <v>|International TV Shows|Stand-Up Comedy &amp; Talk Shows|TV Comedies|</v>
      </c>
      <c r="T5122" s="14" t="str">
        <f t="shared" ref="T5122:T5185" si="646">"|"&amp;SUBSTITUTE(D5122,", ","|")&amp;"|"</f>
        <v>|Unknown|</v>
      </c>
      <c r="U5122" s="14" t="str">
        <f t="shared" ref="U5122:U5185" si="647">"|"&amp;SUBSTITUTE(E5122,", ","|")&amp;"|"</f>
        <v>|Cheuk Wan Chi|</v>
      </c>
    </row>
    <row r="5123" spans="1:21">
      <c r="A5123" s="14" t="s">
        <v>23800</v>
      </c>
      <c r="B5123" s="14" t="s">
        <v>48</v>
      </c>
      <c r="C5123" s="14" t="s">
        <v>23801</v>
      </c>
      <c r="D5123" s="14" t="s">
        <v>3180</v>
      </c>
      <c r="E5123" s="14" t="s">
        <v>23802</v>
      </c>
      <c r="F5123" s="14" t="s">
        <v>115</v>
      </c>
      <c r="G5123" s="26">
        <v>43084</v>
      </c>
      <c r="H5123" s="14">
        <v>2017</v>
      </c>
      <c r="I5123" s="14" t="s">
        <v>368</v>
      </c>
      <c r="J5123" s="14" t="s">
        <v>611</v>
      </c>
      <c r="K5123" s="14" t="s">
        <v>910</v>
      </c>
      <c r="L5123" s="14" t="s">
        <v>23803</v>
      </c>
      <c r="M5123" s="14">
        <f t="shared" si="640"/>
        <v>2017</v>
      </c>
      <c r="N5123" s="14">
        <f t="shared" si="641"/>
        <v>12</v>
      </c>
      <c r="O5123" s="14" t="str">
        <f>IFERROR(VLOOKUP(I5123,Lists!$F$2:$G$16,2,FALSE()),"Not Rated")</f>
        <v>Kids</v>
      </c>
      <c r="P5123" s="14">
        <f t="shared" si="642"/>
        <v>105</v>
      </c>
      <c r="Q5123" s="14" t="str">
        <f t="shared" si="643"/>
        <v>United States</v>
      </c>
      <c r="R5123" s="14" t="str">
        <f t="shared" si="644"/>
        <v>|United States|</v>
      </c>
      <c r="S5123" s="14" t="str">
        <f t="shared" si="645"/>
        <v>|Dramas|International Movies|Romantic Movies|</v>
      </c>
      <c r="T5123" s="14" t="str">
        <f t="shared" si="646"/>
        <v>|Ernie Barbarash|</v>
      </c>
      <c r="U5123" s="14" t="str">
        <f t="shared" si="647"/>
        <v>|Eliza Taylor|Jake Lacy|Andie MacDowell|Michael Xavier|Neil Crone|Anthony Sherwood|Joanna Douglas|Martin Roach|</v>
      </c>
    </row>
    <row r="5124" spans="1:21">
      <c r="A5124" s="14" t="s">
        <v>23804</v>
      </c>
      <c r="B5124" s="14" t="s">
        <v>48</v>
      </c>
      <c r="C5124" s="14" t="s">
        <v>23805</v>
      </c>
      <c r="D5124" s="14" t="s">
        <v>23806</v>
      </c>
      <c r="E5124" s="14" t="s">
        <v>23807</v>
      </c>
      <c r="F5124" s="14" t="s">
        <v>116</v>
      </c>
      <c r="G5124" s="26">
        <v>43084</v>
      </c>
      <c r="H5124" s="14">
        <v>2017</v>
      </c>
      <c r="I5124" s="14" t="s">
        <v>360</v>
      </c>
      <c r="J5124" s="14" t="s">
        <v>972</v>
      </c>
      <c r="K5124" s="14" t="s">
        <v>834</v>
      </c>
      <c r="L5124" s="14" t="s">
        <v>23808</v>
      </c>
      <c r="M5124" s="14">
        <f t="shared" si="640"/>
        <v>2017</v>
      </c>
      <c r="N5124" s="14">
        <f t="shared" si="641"/>
        <v>12</v>
      </c>
      <c r="O5124" s="14" t="str">
        <f>IFERROR(VLOOKUP(I5124,Lists!$F$2:$G$16,2,FALSE()),"Not Rated")</f>
        <v>Adults</v>
      </c>
      <c r="P5124" s="14">
        <f t="shared" si="642"/>
        <v>128</v>
      </c>
      <c r="Q5124" s="14" t="str">
        <f t="shared" si="643"/>
        <v>India</v>
      </c>
      <c r="R5124" s="14" t="str">
        <f t="shared" si="644"/>
        <v>|India|</v>
      </c>
      <c r="S5124" s="14" t="str">
        <f t="shared" si="645"/>
        <v>|Comedies|Dramas|International Movies|</v>
      </c>
      <c r="T5124" s="14" t="str">
        <f t="shared" si="646"/>
        <v>|Varun Narvekar|</v>
      </c>
      <c r="U5124" s="14" t="str">
        <f t="shared" si="647"/>
        <v>|Mithila Palkar|Amey Wagh|Sachin Khedekar|Chinmayi Sumit|</v>
      </c>
    </row>
    <row r="5125" spans="1:21">
      <c r="A5125" s="14" t="s">
        <v>23809</v>
      </c>
      <c r="B5125" s="14" t="s">
        <v>48</v>
      </c>
      <c r="C5125" s="14" t="s">
        <v>23810</v>
      </c>
      <c r="D5125" s="14" t="s">
        <v>23811</v>
      </c>
      <c r="E5125" s="14" t="s">
        <v>23812</v>
      </c>
      <c r="F5125" s="14" t="s">
        <v>115</v>
      </c>
      <c r="G5125" s="26">
        <v>43084</v>
      </c>
      <c r="H5125" s="14">
        <v>2017</v>
      </c>
      <c r="I5125" s="14" t="s">
        <v>364</v>
      </c>
      <c r="J5125" s="14" t="s">
        <v>1290</v>
      </c>
      <c r="K5125" s="14" t="s">
        <v>1782</v>
      </c>
      <c r="L5125" s="14" t="s">
        <v>23813</v>
      </c>
      <c r="M5125" s="14">
        <f t="shared" si="640"/>
        <v>2017</v>
      </c>
      <c r="N5125" s="14">
        <f t="shared" si="641"/>
        <v>12</v>
      </c>
      <c r="O5125" s="14" t="str">
        <f>IFERROR(VLOOKUP(I5125,Lists!$F$2:$G$16,2,FALSE()),"Not Rated")</f>
        <v>Teens</v>
      </c>
      <c r="P5125" s="14">
        <f t="shared" si="642"/>
        <v>86</v>
      </c>
      <c r="Q5125" s="14" t="str">
        <f t="shared" si="643"/>
        <v>United States</v>
      </c>
      <c r="R5125" s="14" t="str">
        <f t="shared" si="644"/>
        <v>|United States|</v>
      </c>
      <c r="S5125" s="14" t="str">
        <f t="shared" si="645"/>
        <v>|Comedies|Independent Movies|</v>
      </c>
      <c r="T5125" s="14" t="str">
        <f t="shared" si="646"/>
        <v>|Seth Henrikson|</v>
      </c>
      <c r="U5125" s="14" t="str">
        <f t="shared" si="647"/>
        <v>|Michael Shannon|Judy Greer|Thomas Lennon|Ron Perlman|Christina Hendricks|Ian McShane|</v>
      </c>
    </row>
    <row r="5126" spans="1:21">
      <c r="A5126" s="14" t="s">
        <v>23814</v>
      </c>
      <c r="B5126" s="14" t="s">
        <v>48</v>
      </c>
      <c r="C5126" s="14" t="s">
        <v>23815</v>
      </c>
      <c r="D5126" s="14" t="s">
        <v>23816</v>
      </c>
      <c r="E5126" s="14" t="s">
        <v>23817</v>
      </c>
      <c r="F5126" s="14" t="s">
        <v>23818</v>
      </c>
      <c r="G5126" s="26">
        <v>43084</v>
      </c>
      <c r="H5126" s="14">
        <v>2015</v>
      </c>
      <c r="I5126" s="14" t="s">
        <v>360</v>
      </c>
      <c r="J5126" s="14" t="s">
        <v>1226</v>
      </c>
      <c r="K5126" s="14" t="s">
        <v>834</v>
      </c>
      <c r="L5126" s="14" t="s">
        <v>23819</v>
      </c>
      <c r="M5126" s="14">
        <f t="shared" si="640"/>
        <v>2017</v>
      </c>
      <c r="N5126" s="14">
        <f t="shared" si="641"/>
        <v>12</v>
      </c>
      <c r="O5126" s="14" t="str">
        <f>IFERROR(VLOOKUP(I5126,Lists!$F$2:$G$16,2,FALSE()),"Not Rated")</f>
        <v>Adults</v>
      </c>
      <c r="P5126" s="14">
        <f t="shared" si="642"/>
        <v>109</v>
      </c>
      <c r="Q5126" s="14" t="str">
        <f t="shared" si="643"/>
        <v>South Korea</v>
      </c>
      <c r="R5126" s="14" t="str">
        <f t="shared" si="644"/>
        <v>|South Korea|China|United States|</v>
      </c>
      <c r="S5126" s="14" t="str">
        <f t="shared" si="645"/>
        <v>|Comedies|Dramas|International Movies|</v>
      </c>
      <c r="T5126" s="14" t="str">
        <f t="shared" si="646"/>
        <v>|Benson Lee|</v>
      </c>
      <c r="U5126" s="14" t="str">
        <f t="shared" si="647"/>
        <v>|In-pyo Cha|Justin Chon|Jessika Van|Esteban Ahn|Teo Yoo|Rosalina Leigh|Kang Byul|Crystal Kay|Dante Han|Sue Son|Albert Kong|Byeol Kang|David Lee McInnis|Seung-hyeon Han|Nathalia Ramos|Seong-guk Choi|Ji-a Park|</v>
      </c>
    </row>
    <row r="5127" spans="1:21">
      <c r="A5127" s="14" t="s">
        <v>23820</v>
      </c>
      <c r="B5127" s="14" t="s">
        <v>49</v>
      </c>
      <c r="C5127" s="14" t="s">
        <v>23821</v>
      </c>
      <c r="D5127" s="14" t="s">
        <v>117</v>
      </c>
      <c r="E5127" s="14" t="s">
        <v>23822</v>
      </c>
      <c r="F5127" s="14" t="s">
        <v>115</v>
      </c>
      <c r="G5127" s="26">
        <v>43084</v>
      </c>
      <c r="H5127" s="14">
        <v>2017</v>
      </c>
      <c r="I5127" s="14" t="s">
        <v>361</v>
      </c>
      <c r="J5127" s="14" t="s">
        <v>105</v>
      </c>
      <c r="K5127" s="14" t="s">
        <v>2015</v>
      </c>
      <c r="L5127" s="14" t="s">
        <v>23823</v>
      </c>
      <c r="M5127" s="14">
        <f t="shared" si="640"/>
        <v>2017</v>
      </c>
      <c r="N5127" s="14">
        <f t="shared" si="641"/>
        <v>12</v>
      </c>
      <c r="O5127" s="14" t="str">
        <f>IFERROR(VLOOKUP(I5127,Lists!$F$2:$G$16,2,FALSE()),"Not Rated")</f>
        <v>Teens</v>
      </c>
      <c r="P5127" s="14">
        <f t="shared" si="642"/>
        <v>1</v>
      </c>
      <c r="Q5127" s="14" t="str">
        <f t="shared" si="643"/>
        <v>United States</v>
      </c>
      <c r="R5127" s="14" t="str">
        <f t="shared" si="644"/>
        <v>|United States|</v>
      </c>
      <c r="S5127" s="14" t="str">
        <f t="shared" si="645"/>
        <v>|Crime TV Shows|Docuseries|</v>
      </c>
      <c r="T5127" s="14" t="str">
        <f t="shared" si="646"/>
        <v>|Unknown|</v>
      </c>
      <c r="U5127" s="14" t="str">
        <f t="shared" si="647"/>
        <v>|Peter Sarsgaard|Molly Parker|Christian Camargo|Scott Shepherd|Tim Blake Nelson|Jimmi Simpson|Bob Balaban|Michael Chernus|</v>
      </c>
    </row>
    <row r="5128" spans="1:21">
      <c r="A5128" s="14" t="s">
        <v>23824</v>
      </c>
      <c r="B5128" s="14" t="s">
        <v>49</v>
      </c>
      <c r="C5128" s="14" t="s">
        <v>23825</v>
      </c>
      <c r="D5128" s="14" t="s">
        <v>117</v>
      </c>
      <c r="E5128" s="14" t="s">
        <v>23826</v>
      </c>
      <c r="F5128" s="14" t="s">
        <v>115</v>
      </c>
      <c r="G5128" s="26">
        <v>43083</v>
      </c>
      <c r="H5128" s="14">
        <v>2017</v>
      </c>
      <c r="I5128" s="14" t="s">
        <v>361</v>
      </c>
      <c r="J5128" s="14" t="s">
        <v>108</v>
      </c>
      <c r="K5128" s="14" t="s">
        <v>249</v>
      </c>
      <c r="L5128" s="14" t="s">
        <v>23827</v>
      </c>
      <c r="M5128" s="14">
        <f t="shared" si="640"/>
        <v>2017</v>
      </c>
      <c r="N5128" s="14">
        <f t="shared" si="641"/>
        <v>12</v>
      </c>
      <c r="O5128" s="14" t="str">
        <f>IFERROR(VLOOKUP(I5128,Lists!$F$2:$G$16,2,FALSE()),"Not Rated")</f>
        <v>Teens</v>
      </c>
      <c r="P5128" s="14">
        <f t="shared" si="642"/>
        <v>4</v>
      </c>
      <c r="Q5128" s="14" t="str">
        <f t="shared" si="643"/>
        <v>United States</v>
      </c>
      <c r="R5128" s="14" t="str">
        <f t="shared" si="644"/>
        <v>|United States|</v>
      </c>
      <c r="S5128" s="14" t="str">
        <f t="shared" si="645"/>
        <v>|TV Dramas|</v>
      </c>
      <c r="T5128" s="14" t="str">
        <f t="shared" si="646"/>
        <v>|Unknown|</v>
      </c>
      <c r="U5128" s="14" t="str">
        <f t="shared" si="647"/>
        <v>|Lee Pace|Scoot McNairy|Mackenzie Davis|Kerry Bishé|Toby Huss|Aleksa Palladino|David Wilson Barnes|Morgan Hinkleman|James Cromwell|Manish Dayal|Annabeth Gish|</v>
      </c>
    </row>
    <row r="5129" spans="1:21">
      <c r="A5129" s="14" t="s">
        <v>23828</v>
      </c>
      <c r="B5129" s="14" t="s">
        <v>48</v>
      </c>
      <c r="C5129" s="14" t="s">
        <v>23829</v>
      </c>
      <c r="D5129" s="14" t="s">
        <v>289</v>
      </c>
      <c r="E5129" s="14" t="s">
        <v>23830</v>
      </c>
      <c r="F5129" s="14" t="s">
        <v>115</v>
      </c>
      <c r="G5129" s="26">
        <v>43081</v>
      </c>
      <c r="H5129" s="14">
        <v>2017</v>
      </c>
      <c r="I5129" s="14" t="s">
        <v>360</v>
      </c>
      <c r="J5129" s="14" t="s">
        <v>1649</v>
      </c>
      <c r="K5129" s="14" t="s">
        <v>261</v>
      </c>
      <c r="L5129" s="14" t="s">
        <v>23831</v>
      </c>
      <c r="M5129" s="14">
        <f t="shared" si="640"/>
        <v>2017</v>
      </c>
      <c r="N5129" s="14">
        <f t="shared" si="641"/>
        <v>12</v>
      </c>
      <c r="O5129" s="14" t="str">
        <f>IFERROR(VLOOKUP(I5129,Lists!$F$2:$G$16,2,FALSE()),"Not Rated")</f>
        <v>Adults</v>
      </c>
      <c r="P5129" s="14">
        <f t="shared" si="642"/>
        <v>70</v>
      </c>
      <c r="Q5129" s="14" t="str">
        <f t="shared" si="643"/>
        <v>United States</v>
      </c>
      <c r="R5129" s="14" t="str">
        <f t="shared" si="644"/>
        <v>|United States|</v>
      </c>
      <c r="S5129" s="14" t="str">
        <f t="shared" si="645"/>
        <v>|Stand-Up Comedy|</v>
      </c>
      <c r="T5129" s="14" t="str">
        <f t="shared" si="646"/>
        <v>|Marcus Raboy|</v>
      </c>
      <c r="U5129" s="14" t="str">
        <f t="shared" si="647"/>
        <v>|Judd Apatow|</v>
      </c>
    </row>
    <row r="5130" spans="1:21">
      <c r="A5130" s="14" t="s">
        <v>23832</v>
      </c>
      <c r="B5130" s="14" t="s">
        <v>49</v>
      </c>
      <c r="C5130" s="14" t="s">
        <v>23833</v>
      </c>
      <c r="D5130" s="14" t="s">
        <v>117</v>
      </c>
      <c r="E5130" s="14" t="s">
        <v>23834</v>
      </c>
      <c r="F5130" s="14" t="s">
        <v>117</v>
      </c>
      <c r="G5130" s="26">
        <v>43080</v>
      </c>
      <c r="H5130" s="14">
        <v>2016</v>
      </c>
      <c r="I5130" s="14" t="s">
        <v>361</v>
      </c>
      <c r="J5130" s="14" t="s">
        <v>105</v>
      </c>
      <c r="K5130" s="14" t="s">
        <v>688</v>
      </c>
      <c r="L5130" s="14" t="s">
        <v>23835</v>
      </c>
      <c r="M5130" s="14">
        <f t="shared" si="640"/>
        <v>2017</v>
      </c>
      <c r="N5130" s="14">
        <f t="shared" si="641"/>
        <v>12</v>
      </c>
      <c r="O5130" s="14" t="str">
        <f>IFERROR(VLOOKUP(I5130,Lists!$F$2:$G$16,2,FALSE()),"Not Rated")</f>
        <v>Teens</v>
      </c>
      <c r="P5130" s="14">
        <f t="shared" si="642"/>
        <v>1</v>
      </c>
      <c r="Q5130" s="14" t="str">
        <f t="shared" si="643"/>
        <v>Unknown</v>
      </c>
      <c r="R5130" s="14" t="str">
        <f t="shared" si="644"/>
        <v>|Unknown|</v>
      </c>
      <c r="S5130" s="14" t="str">
        <f t="shared" si="645"/>
        <v>|International TV Shows|TV Dramas|</v>
      </c>
      <c r="T5130" s="14" t="str">
        <f t="shared" si="646"/>
        <v>|Unknown|</v>
      </c>
      <c r="U5130" s="14" t="str">
        <f t="shared" si="647"/>
        <v>|Hanna Aqiela|Tengku Putri Najuwa|Emelie Hanif|Zoey Rahman|Faiez Affandi|Wanny Mustahfah|Sherie Merlis|Mahmud Alibashah|Zalfa Zin|Kamal Ibrahim|Amanda Hariz|Alesha Hariz|Fathimah Az Zahra|Elya Miera Ismail|</v>
      </c>
    </row>
    <row r="5131" spans="1:21">
      <c r="A5131" s="14" t="s">
        <v>23836</v>
      </c>
      <c r="B5131" s="14" t="s">
        <v>48</v>
      </c>
      <c r="C5131" s="14" t="s">
        <v>23837</v>
      </c>
      <c r="D5131" s="14" t="s">
        <v>8548</v>
      </c>
      <c r="E5131" s="14" t="s">
        <v>23838</v>
      </c>
      <c r="F5131" s="14" t="s">
        <v>115</v>
      </c>
      <c r="G5131" s="26">
        <v>43077</v>
      </c>
      <c r="H5131" s="14">
        <v>2017</v>
      </c>
      <c r="I5131" s="14" t="s">
        <v>360</v>
      </c>
      <c r="J5131" s="14" t="s">
        <v>1330</v>
      </c>
      <c r="K5131" s="14" t="s">
        <v>458</v>
      </c>
      <c r="L5131" s="14" t="s">
        <v>23839</v>
      </c>
      <c r="M5131" s="14">
        <f t="shared" si="640"/>
        <v>2017</v>
      </c>
      <c r="N5131" s="14">
        <f t="shared" si="641"/>
        <v>12</v>
      </c>
      <c r="O5131" s="14" t="str">
        <f>IFERROR(VLOOKUP(I5131,Lists!$F$2:$G$16,2,FALSE()),"Not Rated")</f>
        <v>Adults</v>
      </c>
      <c r="P5131" s="14">
        <f t="shared" si="642"/>
        <v>89</v>
      </c>
      <c r="Q5131" s="14" t="str">
        <f t="shared" si="643"/>
        <v>United States</v>
      </c>
      <c r="R5131" s="14" t="str">
        <f t="shared" si="644"/>
        <v>|United States|</v>
      </c>
      <c r="S5131" s="14" t="str">
        <f t="shared" si="645"/>
        <v>|Comedies|Dramas|</v>
      </c>
      <c r="T5131" s="14" t="str">
        <f t="shared" si="646"/>
        <v>|David E. Talbert|</v>
      </c>
      <c r="U5131" s="14" t="str">
        <f t="shared" si="647"/>
        <v>|Jessica Alba|Tim Allen|Dax Shepard|Vincent D'Onofrio|Luke Grimes|Kurtwood Smith|Michelle Mylett|</v>
      </c>
    </row>
    <row r="5132" spans="1:21">
      <c r="A5132" s="14" t="s">
        <v>23840</v>
      </c>
      <c r="B5132" s="14" t="s">
        <v>48</v>
      </c>
      <c r="C5132" s="14" t="s">
        <v>23841</v>
      </c>
      <c r="D5132" s="14" t="s">
        <v>312</v>
      </c>
      <c r="E5132" s="14" t="s">
        <v>23842</v>
      </c>
      <c r="F5132" s="14" t="s">
        <v>116</v>
      </c>
      <c r="G5132" s="26">
        <v>43077</v>
      </c>
      <c r="H5132" s="14">
        <v>1986</v>
      </c>
      <c r="I5132" s="14" t="s">
        <v>361</v>
      </c>
      <c r="J5132" s="14" t="s">
        <v>5390</v>
      </c>
      <c r="K5132" s="14" t="s">
        <v>1227</v>
      </c>
      <c r="L5132" s="14" t="s">
        <v>23843</v>
      </c>
      <c r="M5132" s="14">
        <f t="shared" si="640"/>
        <v>2017</v>
      </c>
      <c r="N5132" s="14">
        <f t="shared" si="641"/>
        <v>12</v>
      </c>
      <c r="O5132" s="14" t="str">
        <f>IFERROR(VLOOKUP(I5132,Lists!$F$2:$G$16,2,FALSE()),"Not Rated")</f>
        <v>Teens</v>
      </c>
      <c r="P5132" s="14">
        <f t="shared" si="642"/>
        <v>162</v>
      </c>
      <c r="Q5132" s="14" t="str">
        <f t="shared" si="643"/>
        <v>India</v>
      </c>
      <c r="R5132" s="14" t="str">
        <f t="shared" si="644"/>
        <v>|India|</v>
      </c>
      <c r="S5132" s="14" t="str">
        <f t="shared" si="645"/>
        <v>|Action &amp; Adventure|International Movies|</v>
      </c>
      <c r="T5132" s="14" t="str">
        <f t="shared" si="646"/>
        <v>|Umesh Mehra|</v>
      </c>
      <c r="U5132" s="14" t="str">
        <f t="shared" si="647"/>
        <v>|Jeetendra|Mithun Chakraborty|Rekha|Mandakini|Moon Moon Sen|Vinod Mehra|Tanuja|Amrit Pal|</v>
      </c>
    </row>
    <row r="5133" spans="1:21">
      <c r="A5133" s="14" t="s">
        <v>23844</v>
      </c>
      <c r="B5133" s="14" t="s">
        <v>48</v>
      </c>
      <c r="C5133" s="14" t="s">
        <v>23845</v>
      </c>
      <c r="D5133" s="14" t="s">
        <v>23617</v>
      </c>
      <c r="E5133" s="14" t="s">
        <v>23846</v>
      </c>
      <c r="F5133" s="14" t="s">
        <v>23847</v>
      </c>
      <c r="G5133" s="26">
        <v>43077</v>
      </c>
      <c r="H5133" s="14">
        <v>1991</v>
      </c>
      <c r="I5133" s="14" t="s">
        <v>361</v>
      </c>
      <c r="J5133" s="14" t="s">
        <v>22060</v>
      </c>
      <c r="K5133" s="14" t="s">
        <v>1527</v>
      </c>
      <c r="L5133" s="14" t="s">
        <v>23848</v>
      </c>
      <c r="M5133" s="14">
        <f t="shared" si="640"/>
        <v>2017</v>
      </c>
      <c r="N5133" s="14">
        <f t="shared" si="641"/>
        <v>12</v>
      </c>
      <c r="O5133" s="14" t="str">
        <f>IFERROR(VLOOKUP(I5133,Lists!$F$2:$G$16,2,FALSE()),"Not Rated")</f>
        <v>Teens</v>
      </c>
      <c r="P5133" s="14">
        <f t="shared" si="642"/>
        <v>163</v>
      </c>
      <c r="Q5133" s="14" t="str">
        <f t="shared" si="643"/>
        <v>India</v>
      </c>
      <c r="R5133" s="14" t="str">
        <f t="shared" si="644"/>
        <v>|India|Soviet Union|</v>
      </c>
      <c r="S5133" s="14" t="str">
        <f t="shared" si="645"/>
        <v>|Dramas|International Movies|Music &amp; Musicals|</v>
      </c>
      <c r="T5133" s="14" t="str">
        <f t="shared" si="646"/>
        <v>|Latif Faiziyev|Umesh Mehra|</v>
      </c>
      <c r="U5133" s="14" t="str">
        <f t="shared" si="647"/>
        <v>|Mithun Chakraborty|Naseeruddin Shah|Irina Kushnareva|Varsha Usgaonkar|Gulshan Grover|Anjana Mumtaz|Amrish Puri|Amrit Pal|Achyut Potdar|Lilliput|</v>
      </c>
    </row>
    <row r="5134" spans="1:21">
      <c r="A5134" s="14" t="s">
        <v>23849</v>
      </c>
      <c r="B5134" s="14" t="s">
        <v>48</v>
      </c>
      <c r="C5134" s="14" t="s">
        <v>23850</v>
      </c>
      <c r="D5134" s="14" t="s">
        <v>23851</v>
      </c>
      <c r="E5134" s="14" t="s">
        <v>117</v>
      </c>
      <c r="F5134" s="14" t="s">
        <v>1148</v>
      </c>
      <c r="G5134" s="26">
        <v>43076</v>
      </c>
      <c r="H5134" s="14">
        <v>2006</v>
      </c>
      <c r="I5134" s="14" t="s">
        <v>361</v>
      </c>
      <c r="J5134" s="14" t="s">
        <v>436</v>
      </c>
      <c r="K5134" s="14" t="s">
        <v>22995</v>
      </c>
      <c r="L5134" s="14" t="s">
        <v>23852</v>
      </c>
      <c r="M5134" s="14">
        <f t="shared" si="640"/>
        <v>2017</v>
      </c>
      <c r="N5134" s="14">
        <f t="shared" si="641"/>
        <v>12</v>
      </c>
      <c r="O5134" s="14" t="str">
        <f>IFERROR(VLOOKUP(I5134,Lists!$F$2:$G$16,2,FALSE()),"Not Rated")</f>
        <v>Teens</v>
      </c>
      <c r="P5134" s="14">
        <f t="shared" si="642"/>
        <v>91</v>
      </c>
      <c r="Q5134" s="14" t="str">
        <f t="shared" si="643"/>
        <v>Australia</v>
      </c>
      <c r="R5134" s="14" t="str">
        <f t="shared" si="644"/>
        <v>|Australia|United States|</v>
      </c>
      <c r="S5134" s="14" t="str">
        <f t="shared" si="645"/>
        <v>|Documentaries|Faith &amp; Spirituality|</v>
      </c>
      <c r="T5134" s="14" t="str">
        <f t="shared" si="646"/>
        <v>|Drew Heriot|</v>
      </c>
      <c r="U5134" s="14" t="str">
        <f t="shared" si="647"/>
        <v>|Unknown|</v>
      </c>
    </row>
    <row r="5135" spans="1:21">
      <c r="A5135" s="14" t="s">
        <v>23853</v>
      </c>
      <c r="B5135" s="14" t="s">
        <v>48</v>
      </c>
      <c r="C5135" s="14" t="s">
        <v>23854</v>
      </c>
      <c r="D5135" s="14" t="s">
        <v>23855</v>
      </c>
      <c r="E5135" s="14" t="s">
        <v>23856</v>
      </c>
      <c r="F5135" s="14" t="s">
        <v>115</v>
      </c>
      <c r="G5135" s="26">
        <v>43075</v>
      </c>
      <c r="H5135" s="14">
        <v>2017</v>
      </c>
      <c r="I5135" s="14" t="s">
        <v>365</v>
      </c>
      <c r="J5135" s="14" t="s">
        <v>8768</v>
      </c>
      <c r="K5135" s="14" t="s">
        <v>1711</v>
      </c>
      <c r="L5135" s="14" t="s">
        <v>23857</v>
      </c>
      <c r="M5135" s="14">
        <f t="shared" si="640"/>
        <v>2017</v>
      </c>
      <c r="N5135" s="14">
        <f t="shared" si="641"/>
        <v>12</v>
      </c>
      <c r="O5135" s="14" t="str">
        <f>IFERROR(VLOOKUP(I5135,Lists!$F$2:$G$16,2,FALSE()),"Not Rated")</f>
        <v>Kids</v>
      </c>
      <c r="P5135" s="14">
        <f t="shared" si="642"/>
        <v>27</v>
      </c>
      <c r="Q5135" s="14" t="str">
        <f t="shared" si="643"/>
        <v>United States</v>
      </c>
      <c r="R5135" s="14" t="str">
        <f t="shared" si="644"/>
        <v>|United States|</v>
      </c>
      <c r="S5135" s="14" t="str">
        <f t="shared" si="645"/>
        <v>|Children &amp; Family Movies|Comedies|Music &amp; Musicals|</v>
      </c>
      <c r="T5135" s="14" t="str">
        <f t="shared" si="646"/>
        <v>|Joel Crawford|</v>
      </c>
      <c r="U5135" s="14" t="str">
        <f t="shared" si="647"/>
        <v>|Anna Kendrick|Justin Timberlake|Zooey Deschanel|Christopher Mintz-Plasse|James Corden|Ron Funches|Kunal Nayyar|Aino Jawo|Caroline Hjelt|Walt Dohrn|</v>
      </c>
    </row>
    <row r="5136" spans="1:21">
      <c r="A5136" s="14" t="s">
        <v>23858</v>
      </c>
      <c r="B5136" s="14" t="s">
        <v>48</v>
      </c>
      <c r="C5136" s="14" t="s">
        <v>23859</v>
      </c>
      <c r="D5136" s="14" t="s">
        <v>294</v>
      </c>
      <c r="E5136" s="14" t="s">
        <v>23860</v>
      </c>
      <c r="F5136" s="14" t="s">
        <v>115</v>
      </c>
      <c r="G5136" s="26">
        <v>43074</v>
      </c>
      <c r="H5136" s="14">
        <v>2017</v>
      </c>
      <c r="I5136" s="14" t="s">
        <v>360</v>
      </c>
      <c r="J5136" s="14" t="s">
        <v>495</v>
      </c>
      <c r="K5136" s="14" t="s">
        <v>261</v>
      </c>
      <c r="L5136" s="14" t="s">
        <v>23861</v>
      </c>
      <c r="M5136" s="14">
        <f t="shared" si="640"/>
        <v>2017</v>
      </c>
      <c r="N5136" s="14">
        <f t="shared" si="641"/>
        <v>12</v>
      </c>
      <c r="O5136" s="14" t="str">
        <f>IFERROR(VLOOKUP(I5136,Lists!$F$2:$G$16,2,FALSE()),"Not Rated")</f>
        <v>Adults</v>
      </c>
      <c r="P5136" s="14">
        <f t="shared" si="642"/>
        <v>67</v>
      </c>
      <c r="Q5136" s="14" t="str">
        <f t="shared" si="643"/>
        <v>United States</v>
      </c>
      <c r="R5136" s="14" t="str">
        <f t="shared" si="644"/>
        <v>|United States|</v>
      </c>
      <c r="S5136" s="14" t="str">
        <f t="shared" si="645"/>
        <v>|Stand-Up Comedy|</v>
      </c>
      <c r="T5136" s="14" t="str">
        <f t="shared" si="646"/>
        <v>|Jay Chapman|</v>
      </c>
      <c r="U5136" s="14" t="str">
        <f t="shared" si="647"/>
        <v>|Craig Ferguson|</v>
      </c>
    </row>
    <row r="5137" spans="1:21">
      <c r="A5137" s="14" t="s">
        <v>23862</v>
      </c>
      <c r="B5137" s="14" t="s">
        <v>48</v>
      </c>
      <c r="C5137" s="14" t="s">
        <v>23863</v>
      </c>
      <c r="D5137" s="14" t="s">
        <v>9642</v>
      </c>
      <c r="E5137" s="14" t="s">
        <v>23864</v>
      </c>
      <c r="F5137" s="14" t="s">
        <v>116</v>
      </c>
      <c r="G5137" s="26">
        <v>43071</v>
      </c>
      <c r="H5137" s="14">
        <v>2017</v>
      </c>
      <c r="I5137" s="14" t="s">
        <v>360</v>
      </c>
      <c r="J5137" s="14" t="s">
        <v>1129</v>
      </c>
      <c r="K5137" s="14" t="s">
        <v>542</v>
      </c>
      <c r="L5137" s="14" t="s">
        <v>23865</v>
      </c>
      <c r="M5137" s="14">
        <f t="shared" si="640"/>
        <v>2017</v>
      </c>
      <c r="N5137" s="14">
        <f t="shared" si="641"/>
        <v>12</v>
      </c>
      <c r="O5137" s="14" t="str">
        <f>IFERROR(VLOOKUP(I5137,Lists!$F$2:$G$16,2,FALSE()),"Not Rated")</f>
        <v>Adults</v>
      </c>
      <c r="P5137" s="14">
        <f t="shared" si="642"/>
        <v>142</v>
      </c>
      <c r="Q5137" s="14" t="str">
        <f t="shared" si="643"/>
        <v>India</v>
      </c>
      <c r="R5137" s="14" t="str">
        <f t="shared" si="644"/>
        <v>|India|</v>
      </c>
      <c r="S5137" s="14" t="str">
        <f t="shared" si="645"/>
        <v>|Comedies|International Movies|Romantic Movies|</v>
      </c>
      <c r="T5137" s="14" t="str">
        <f t="shared" si="646"/>
        <v>|Imtiaz Ali|</v>
      </c>
      <c r="U5137" s="14" t="str">
        <f t="shared" si="647"/>
        <v>|Shah Rukh Khan|Anushka Sharma|Aru Krishansh Verma|Chandan Roy Sanyal|Evelyn Sharma|Kavi Shastri|Barbora Mudrochova|Paula Donner|Denis Dorokhov|Martavious Gayles|</v>
      </c>
    </row>
    <row r="5138" spans="1:21">
      <c r="A5138" s="14" t="s">
        <v>23866</v>
      </c>
      <c r="B5138" s="14" t="s">
        <v>48</v>
      </c>
      <c r="C5138" s="14" t="s">
        <v>23867</v>
      </c>
      <c r="D5138" s="14" t="s">
        <v>23868</v>
      </c>
      <c r="E5138" s="14" t="s">
        <v>23869</v>
      </c>
      <c r="F5138" s="14" t="s">
        <v>5842</v>
      </c>
      <c r="G5138" s="26">
        <v>43071</v>
      </c>
      <c r="H5138" s="14">
        <v>2017</v>
      </c>
      <c r="I5138" s="14" t="s">
        <v>360</v>
      </c>
      <c r="J5138" s="14" t="s">
        <v>1773</v>
      </c>
      <c r="K5138" s="14" t="s">
        <v>6328</v>
      </c>
      <c r="L5138" s="14" t="s">
        <v>23870</v>
      </c>
      <c r="M5138" s="14">
        <f t="shared" si="640"/>
        <v>2017</v>
      </c>
      <c r="N5138" s="14">
        <f t="shared" si="641"/>
        <v>12</v>
      </c>
      <c r="O5138" s="14" t="str">
        <f>IFERROR(VLOOKUP(I5138,Lists!$F$2:$G$16,2,FALSE()),"Not Rated")</f>
        <v>Adults</v>
      </c>
      <c r="P5138" s="14">
        <f t="shared" si="642"/>
        <v>78</v>
      </c>
      <c r="Q5138" s="14" t="str">
        <f t="shared" si="643"/>
        <v>Japan</v>
      </c>
      <c r="R5138" s="14" t="str">
        <f t="shared" si="644"/>
        <v>|Japan|United States|</v>
      </c>
      <c r="S5138" s="14" t="str">
        <f t="shared" si="645"/>
        <v>|Horror Movies|Independent Movies|</v>
      </c>
      <c r="T5138" s="14" t="str">
        <f t="shared" si="646"/>
        <v>|Michael Barrett|</v>
      </c>
      <c r="U5138" s="14" t="str">
        <f t="shared" si="647"/>
        <v>|Logan Huffman|Natalia Warner|Brandon Sklenar|Naoto Takenaka|Asahi Uchida|Mei Kurokawa|Hisashi Miyazawa|Miho Tamaki|Seiki Chiba|Yoshimi Tachi|</v>
      </c>
    </row>
    <row r="5139" spans="1:21">
      <c r="A5139" s="14" t="s">
        <v>23871</v>
      </c>
      <c r="B5139" s="14" t="s">
        <v>48</v>
      </c>
      <c r="C5139" s="14" t="s">
        <v>23872</v>
      </c>
      <c r="D5139" s="14" t="s">
        <v>23873</v>
      </c>
      <c r="E5139" s="14" t="s">
        <v>23874</v>
      </c>
      <c r="F5139" s="14" t="s">
        <v>115</v>
      </c>
      <c r="G5139" s="26">
        <v>43070</v>
      </c>
      <c r="H5139" s="14">
        <v>2017</v>
      </c>
      <c r="I5139" s="14" t="s">
        <v>366</v>
      </c>
      <c r="J5139" s="14" t="s">
        <v>8029</v>
      </c>
      <c r="K5139" s="14" t="s">
        <v>481</v>
      </c>
      <c r="L5139" s="14" t="s">
        <v>23875</v>
      </c>
      <c r="M5139" s="14">
        <f t="shared" si="640"/>
        <v>2017</v>
      </c>
      <c r="N5139" s="14">
        <f t="shared" si="641"/>
        <v>12</v>
      </c>
      <c r="O5139" s="14" t="str">
        <f>IFERROR(VLOOKUP(I5139,Lists!$F$2:$G$16,2,FALSE()),"Not Rated")</f>
        <v>Kids</v>
      </c>
      <c r="P5139" s="14">
        <f t="shared" si="642"/>
        <v>26</v>
      </c>
      <c r="Q5139" s="14" t="str">
        <f t="shared" si="643"/>
        <v>United States</v>
      </c>
      <c r="R5139" s="14" t="str">
        <f t="shared" si="644"/>
        <v>|United States|</v>
      </c>
      <c r="S5139" s="14" t="str">
        <f t="shared" si="645"/>
        <v>|Children &amp; Family Movies|Comedies|</v>
      </c>
      <c r="T5139" s="14" t="str">
        <f t="shared" si="646"/>
        <v>|Evan Spiridellis|Jeff Gill|</v>
      </c>
      <c r="U5139" s="14" t="str">
        <f t="shared" si="647"/>
        <v>|Edward Asner|Judy Greer|Erin Fitzgerald|Fred Tatasciore|Jeff Gill|Gregg Spiridellis|Evan Spiridellis|Jim Meskimen|Nate Theis|</v>
      </c>
    </row>
    <row r="5140" spans="1:21">
      <c r="A5140" s="14" t="s">
        <v>23876</v>
      </c>
      <c r="B5140" s="14" t="s">
        <v>49</v>
      </c>
      <c r="C5140" s="14" t="s">
        <v>23877</v>
      </c>
      <c r="D5140" s="14" t="s">
        <v>117</v>
      </c>
      <c r="E5140" s="14" t="s">
        <v>23878</v>
      </c>
      <c r="F5140" s="14" t="s">
        <v>115</v>
      </c>
      <c r="G5140" s="26">
        <v>43070</v>
      </c>
      <c r="H5140" s="14">
        <v>2017</v>
      </c>
      <c r="I5140" s="14" t="s">
        <v>365</v>
      </c>
      <c r="J5140" s="14" t="s">
        <v>521</v>
      </c>
      <c r="K5140" s="14" t="s">
        <v>617</v>
      </c>
      <c r="L5140" s="14" t="s">
        <v>23879</v>
      </c>
      <c r="M5140" s="14">
        <f t="shared" si="640"/>
        <v>2017</v>
      </c>
      <c r="N5140" s="14">
        <f t="shared" si="641"/>
        <v>12</v>
      </c>
      <c r="O5140" s="14" t="str">
        <f>IFERROR(VLOOKUP(I5140,Lists!$F$2:$G$16,2,FALSE()),"Not Rated")</f>
        <v>Kids</v>
      </c>
      <c r="P5140" s="14">
        <f t="shared" si="642"/>
        <v>5</v>
      </c>
      <c r="Q5140" s="14" t="str">
        <f t="shared" si="643"/>
        <v>United States</v>
      </c>
      <c r="R5140" s="14" t="str">
        <f t="shared" si="644"/>
        <v>|United States|</v>
      </c>
      <c r="S5140" s="14" t="str">
        <f t="shared" si="645"/>
        <v>|Kids' TV|TV Comedies|</v>
      </c>
      <c r="T5140" s="14" t="str">
        <f t="shared" si="646"/>
        <v>|Unknown|</v>
      </c>
      <c r="U5140" s="14" t="str">
        <f t="shared" si="647"/>
        <v>|Danny Jacobs|Andy Richter|Henry Winkler|Kevin Michael Richardson|India de Beaufort|Jeff Bennett|David Krumholtz|Diedrich Bader|Debra Wilson|Sarah Thyre|Betsy Sodaro|</v>
      </c>
    </row>
    <row r="5141" spans="1:21">
      <c r="A5141" s="14" t="s">
        <v>23880</v>
      </c>
      <c r="B5141" s="14" t="s">
        <v>49</v>
      </c>
      <c r="C5141" s="14" t="s">
        <v>23881</v>
      </c>
      <c r="D5141" s="14" t="s">
        <v>117</v>
      </c>
      <c r="E5141" s="14" t="s">
        <v>23882</v>
      </c>
      <c r="F5141" s="14" t="s">
        <v>155</v>
      </c>
      <c r="G5141" s="26">
        <v>43070</v>
      </c>
      <c r="H5141" s="14">
        <v>2015</v>
      </c>
      <c r="I5141" s="14" t="s">
        <v>361</v>
      </c>
      <c r="J5141" s="14" t="s">
        <v>105</v>
      </c>
      <c r="K5141" s="14" t="s">
        <v>688</v>
      </c>
      <c r="L5141" s="14" t="s">
        <v>23883</v>
      </c>
      <c r="M5141" s="14">
        <f t="shared" si="640"/>
        <v>2017</v>
      </c>
      <c r="N5141" s="14">
        <f t="shared" si="641"/>
        <v>12</v>
      </c>
      <c r="O5141" s="14" t="str">
        <f>IFERROR(VLOOKUP(I5141,Lists!$F$2:$G$16,2,FALSE()),"Not Rated")</f>
        <v>Teens</v>
      </c>
      <c r="P5141" s="14">
        <f t="shared" si="642"/>
        <v>1</v>
      </c>
      <c r="Q5141" s="14" t="str">
        <f t="shared" si="643"/>
        <v>Malaysia</v>
      </c>
      <c r="R5141" s="14" t="str">
        <f t="shared" si="644"/>
        <v>|Malaysia|</v>
      </c>
      <c r="S5141" s="14" t="str">
        <f t="shared" si="645"/>
        <v>|International TV Shows|TV Dramas|</v>
      </c>
      <c r="T5141" s="14" t="str">
        <f t="shared" si="646"/>
        <v>|Unknown|</v>
      </c>
      <c r="U5141" s="14" t="str">
        <f t="shared" si="647"/>
        <v>|Amyra Rosli|Fadlan Hazim|Maria Farida|Sharifah Haslinda|Syafiq Kyle|Sasqia Dahuri|Raja Ema|Faye Kusairi|Puteri Octovia|Roy Azman|Norlia Ghani|</v>
      </c>
    </row>
    <row r="5142" spans="1:21">
      <c r="A5142" s="14" t="s">
        <v>23884</v>
      </c>
      <c r="B5142" s="14" t="s">
        <v>48</v>
      </c>
      <c r="C5142" s="14" t="s">
        <v>23885</v>
      </c>
      <c r="D5142" s="14" t="s">
        <v>117</v>
      </c>
      <c r="E5142" s="14" t="s">
        <v>23886</v>
      </c>
      <c r="F5142" s="14" t="s">
        <v>115</v>
      </c>
      <c r="G5142" s="26">
        <v>43070</v>
      </c>
      <c r="H5142" s="14">
        <v>2017</v>
      </c>
      <c r="I5142" s="14" t="s">
        <v>366</v>
      </c>
      <c r="J5142" s="14" t="s">
        <v>2838</v>
      </c>
      <c r="K5142" s="14" t="s">
        <v>1711</v>
      </c>
      <c r="L5142" s="14" t="s">
        <v>23887</v>
      </c>
      <c r="M5142" s="14">
        <f t="shared" si="640"/>
        <v>2017</v>
      </c>
      <c r="N5142" s="14">
        <f t="shared" si="641"/>
        <v>12</v>
      </c>
      <c r="O5142" s="14" t="str">
        <f>IFERROR(VLOOKUP(I5142,Lists!$F$2:$G$16,2,FALSE()),"Not Rated")</f>
        <v>Kids</v>
      </c>
      <c r="P5142" s="14">
        <f t="shared" si="642"/>
        <v>46</v>
      </c>
      <c r="Q5142" s="14" t="str">
        <f t="shared" si="643"/>
        <v>United States</v>
      </c>
      <c r="R5142" s="14" t="str">
        <f t="shared" si="644"/>
        <v>|United States|</v>
      </c>
      <c r="S5142" s="14" t="str">
        <f t="shared" si="645"/>
        <v>|Children &amp; Family Movies|Comedies|Music &amp; Musicals|</v>
      </c>
      <c r="T5142" s="14" t="str">
        <f t="shared" si="646"/>
        <v>|Unknown|</v>
      </c>
      <c r="U5142" s="14" t="str">
        <f t="shared" si="647"/>
        <v>|Rachel Crow|Mark Whitten|Kelly Clarkson|Ana Ortiz|Ben Schwartz|Ron Funches|Matt Jones|</v>
      </c>
    </row>
    <row r="5143" spans="1:21">
      <c r="A5143" s="14" t="s">
        <v>23888</v>
      </c>
      <c r="B5143" s="14" t="s">
        <v>49</v>
      </c>
      <c r="C5143" s="14" t="s">
        <v>23889</v>
      </c>
      <c r="D5143" s="14" t="s">
        <v>117</v>
      </c>
      <c r="E5143" s="14" t="s">
        <v>23890</v>
      </c>
      <c r="F5143" s="14" t="s">
        <v>121</v>
      </c>
      <c r="G5143" s="26">
        <v>43070</v>
      </c>
      <c r="H5143" s="14">
        <v>2017</v>
      </c>
      <c r="I5143" s="14" t="s">
        <v>362</v>
      </c>
      <c r="J5143" s="14" t="s">
        <v>105</v>
      </c>
      <c r="K5143" s="14" t="s">
        <v>1415</v>
      </c>
      <c r="L5143" s="14" t="s">
        <v>23891</v>
      </c>
      <c r="M5143" s="14">
        <f t="shared" si="640"/>
        <v>2017</v>
      </c>
      <c r="N5143" s="14">
        <f t="shared" si="641"/>
        <v>12</v>
      </c>
      <c r="O5143" s="14" t="str">
        <f>IFERROR(VLOOKUP(I5143,Lists!$F$2:$G$16,2,FALSE()),"Not Rated")</f>
        <v>Older Kids</v>
      </c>
      <c r="P5143" s="14">
        <f t="shared" si="642"/>
        <v>1</v>
      </c>
      <c r="Q5143" s="14" t="str">
        <f t="shared" si="643"/>
        <v>Japan</v>
      </c>
      <c r="R5143" s="14" t="str">
        <f t="shared" si="644"/>
        <v>|Japan|</v>
      </c>
      <c r="S5143" s="14" t="str">
        <f t="shared" si="645"/>
        <v>|International TV Shows|TV Comedies|</v>
      </c>
      <c r="T5143" s="14" t="str">
        <f t="shared" si="646"/>
        <v>|Unknown|</v>
      </c>
      <c r="U5143" s="14" t="str">
        <f t="shared" si="647"/>
        <v>|Matsuya Onoe|Ren Ishikawa|Hiroyuki Onoue|Hazuki Shimizu|Sarutoki Minagawa|</v>
      </c>
    </row>
    <row r="5144" spans="1:21">
      <c r="A5144" s="14" t="s">
        <v>23892</v>
      </c>
      <c r="B5144" s="14" t="s">
        <v>48</v>
      </c>
      <c r="C5144" s="14" t="s">
        <v>23893</v>
      </c>
      <c r="D5144" s="14" t="s">
        <v>23894</v>
      </c>
      <c r="E5144" s="14" t="s">
        <v>23895</v>
      </c>
      <c r="F5144" s="14" t="s">
        <v>23896</v>
      </c>
      <c r="G5144" s="26">
        <v>43070</v>
      </c>
      <c r="H5144" s="14">
        <v>2017</v>
      </c>
      <c r="I5144" s="14" t="s">
        <v>365</v>
      </c>
      <c r="J5144" s="14" t="s">
        <v>2352</v>
      </c>
      <c r="K5144" s="14" t="s">
        <v>251</v>
      </c>
      <c r="L5144" s="14" t="s">
        <v>23897</v>
      </c>
      <c r="M5144" s="14">
        <f t="shared" si="640"/>
        <v>2017</v>
      </c>
      <c r="N5144" s="14">
        <f t="shared" si="641"/>
        <v>12</v>
      </c>
      <c r="O5144" s="14" t="str">
        <f>IFERROR(VLOOKUP(I5144,Lists!$F$2:$G$16,2,FALSE()),"Not Rated")</f>
        <v>Kids</v>
      </c>
      <c r="P5144" s="14">
        <f t="shared" si="642"/>
        <v>81</v>
      </c>
      <c r="Q5144" s="14" t="str">
        <f t="shared" si="643"/>
        <v>India</v>
      </c>
      <c r="R5144" s="14" t="str">
        <f t="shared" si="644"/>
        <v>|India|Mexico|</v>
      </c>
      <c r="S5144" s="14" t="str">
        <f t="shared" si="645"/>
        <v>|Children &amp; Family Movies|</v>
      </c>
      <c r="T5144" s="14" t="str">
        <f t="shared" si="646"/>
        <v>|Leopoldo Aguilar|</v>
      </c>
      <c r="U5144" s="14" t="str">
        <f t="shared" si="647"/>
        <v>|Joey Camen|Fiona Hardingham|Johnny Rose|Katie Leigh|Roger L. Jackson|Wally Wingert|Phillip Vasquez|</v>
      </c>
    </row>
    <row r="5145" spans="1:21">
      <c r="A5145" s="14" t="s">
        <v>23898</v>
      </c>
      <c r="B5145" s="14" t="s">
        <v>48</v>
      </c>
      <c r="C5145" s="14" t="s">
        <v>23899</v>
      </c>
      <c r="D5145" s="14" t="s">
        <v>23900</v>
      </c>
      <c r="E5145" s="14" t="s">
        <v>23901</v>
      </c>
      <c r="F5145" s="14" t="s">
        <v>23902</v>
      </c>
      <c r="G5145" s="26">
        <v>43070</v>
      </c>
      <c r="H5145" s="14">
        <v>2017</v>
      </c>
      <c r="I5145" s="14" t="s">
        <v>361</v>
      </c>
      <c r="J5145" s="14" t="s">
        <v>1008</v>
      </c>
      <c r="K5145" s="14" t="s">
        <v>444</v>
      </c>
      <c r="L5145" s="14" t="s">
        <v>23903</v>
      </c>
      <c r="M5145" s="14">
        <f t="shared" si="640"/>
        <v>2017</v>
      </c>
      <c r="N5145" s="14">
        <f t="shared" si="641"/>
        <v>12</v>
      </c>
      <c r="O5145" s="14" t="str">
        <f>IFERROR(VLOOKUP(I5145,Lists!$F$2:$G$16,2,FALSE()),"Not Rated")</f>
        <v>Teens</v>
      </c>
      <c r="P5145" s="14">
        <f t="shared" si="642"/>
        <v>119</v>
      </c>
      <c r="Q5145" s="14" t="str">
        <f t="shared" si="643"/>
        <v>Georgia</v>
      </c>
      <c r="R5145" s="14" t="str">
        <f t="shared" si="644"/>
        <v>|Georgia|Germany|France|</v>
      </c>
      <c r="S5145" s="14" t="str">
        <f t="shared" si="645"/>
        <v>|Dramas|Independent Movies|International Movies|</v>
      </c>
      <c r="T5145" s="14" t="str">
        <f t="shared" si="646"/>
        <v>|Nana Ekvtimishvili|Simon Gross|</v>
      </c>
      <c r="U5145" s="14" t="str">
        <f t="shared" si="647"/>
        <v>|Ia Shugliashvili|Merab Ninidze|Berta Khapava|Tsisia Qumsishvili|Giorgi Khurtsilava|Giorgi Tabidze|Goven Cheishvili|Dimitri Oragvelidze|Mariam Bokeria|</v>
      </c>
    </row>
    <row r="5146" spans="1:21">
      <c r="A5146" s="14" t="s">
        <v>23904</v>
      </c>
      <c r="B5146" s="14" t="s">
        <v>49</v>
      </c>
      <c r="C5146" s="14" t="s">
        <v>23905</v>
      </c>
      <c r="D5146" s="14" t="s">
        <v>23906</v>
      </c>
      <c r="E5146" s="14" t="s">
        <v>23907</v>
      </c>
      <c r="F5146" s="14" t="s">
        <v>120</v>
      </c>
      <c r="G5146" s="26">
        <v>43070</v>
      </c>
      <c r="H5146" s="14">
        <v>2017</v>
      </c>
      <c r="I5146" s="14" t="s">
        <v>365</v>
      </c>
      <c r="J5146" s="14" t="s">
        <v>105</v>
      </c>
      <c r="K5146" s="14" t="s">
        <v>617</v>
      </c>
      <c r="L5146" s="14" t="s">
        <v>23908</v>
      </c>
      <c r="M5146" s="14">
        <f t="shared" si="640"/>
        <v>2017</v>
      </c>
      <c r="N5146" s="14">
        <f t="shared" si="641"/>
        <v>12</v>
      </c>
      <c r="O5146" s="14" t="str">
        <f>IFERROR(VLOOKUP(I5146,Lists!$F$2:$G$16,2,FALSE()),"Not Rated")</f>
        <v>Kids</v>
      </c>
      <c r="P5146" s="14">
        <f t="shared" si="642"/>
        <v>1</v>
      </c>
      <c r="Q5146" s="14" t="str">
        <f t="shared" si="643"/>
        <v>France</v>
      </c>
      <c r="R5146" s="14" t="str">
        <f t="shared" si="644"/>
        <v>|France|</v>
      </c>
      <c r="S5146" s="14" t="str">
        <f t="shared" si="645"/>
        <v>|Kids' TV|TV Comedies|</v>
      </c>
      <c r="T5146" s="14" t="str">
        <f t="shared" si="646"/>
        <v>|Olivier Jean-Marie|</v>
      </c>
      <c r="U5146" s="14" t="str">
        <f t="shared" si="647"/>
        <v>|Don Michael Paul|Tony Sampson|Sam Vincent|Matt Hill|Greg Eagles|Peter Kelamis|Tara Strong|Rick Jones|</v>
      </c>
    </row>
    <row r="5147" spans="1:21">
      <c r="A5147" s="14" t="s">
        <v>23909</v>
      </c>
      <c r="B5147" s="14" t="s">
        <v>49</v>
      </c>
      <c r="C5147" s="14" t="s">
        <v>23910</v>
      </c>
      <c r="D5147" s="14" t="s">
        <v>117</v>
      </c>
      <c r="E5147" s="14" t="s">
        <v>23911</v>
      </c>
      <c r="F5147" s="14" t="s">
        <v>117</v>
      </c>
      <c r="G5147" s="26">
        <v>43070</v>
      </c>
      <c r="H5147" s="14">
        <v>2015</v>
      </c>
      <c r="I5147" s="14" t="s">
        <v>361</v>
      </c>
      <c r="J5147" s="14" t="s">
        <v>105</v>
      </c>
      <c r="K5147" s="14" t="s">
        <v>1905</v>
      </c>
      <c r="L5147" s="14" t="s">
        <v>23912</v>
      </c>
      <c r="M5147" s="14">
        <f t="shared" si="640"/>
        <v>2017</v>
      </c>
      <c r="N5147" s="14">
        <f t="shared" si="641"/>
        <v>12</v>
      </c>
      <c r="O5147" s="14" t="str">
        <f>IFERROR(VLOOKUP(I5147,Lists!$F$2:$G$16,2,FALSE()),"Not Rated")</f>
        <v>Teens</v>
      </c>
      <c r="P5147" s="14">
        <f t="shared" si="642"/>
        <v>1</v>
      </c>
      <c r="Q5147" s="14" t="str">
        <f t="shared" si="643"/>
        <v>Unknown</v>
      </c>
      <c r="R5147" s="14" t="str">
        <f t="shared" si="644"/>
        <v>|Unknown|</v>
      </c>
      <c r="S5147" s="14" t="str">
        <f t="shared" si="645"/>
        <v>|International TV Shows|Romantic TV Shows|TV Dramas|</v>
      </c>
      <c r="T5147" s="14" t="str">
        <f t="shared" si="646"/>
        <v>|Unknown|</v>
      </c>
      <c r="U5147" s="14" t="str">
        <f t="shared" si="647"/>
        <v>|Syazwan Zulkifli|Sqikin Kamal|Leez Rosli|Bil Azali|Shenthy Feliziana|Jasmine Suraya|Aleza Shadan|Nina Iskandar|</v>
      </c>
    </row>
    <row r="5148" spans="1:21">
      <c r="A5148" s="14" t="s">
        <v>23913</v>
      </c>
      <c r="B5148" s="14" t="s">
        <v>48</v>
      </c>
      <c r="C5148" s="14" t="s">
        <v>23914</v>
      </c>
      <c r="D5148" s="14" t="s">
        <v>11722</v>
      </c>
      <c r="E5148" s="14" t="s">
        <v>23915</v>
      </c>
      <c r="F5148" s="14" t="s">
        <v>23916</v>
      </c>
      <c r="G5148" s="26">
        <v>43070</v>
      </c>
      <c r="H5148" s="14">
        <v>2016</v>
      </c>
      <c r="I5148" s="14" t="s">
        <v>360</v>
      </c>
      <c r="J5148" s="14" t="s">
        <v>698</v>
      </c>
      <c r="K5148" s="14" t="s">
        <v>12439</v>
      </c>
      <c r="L5148" s="14" t="s">
        <v>23917</v>
      </c>
      <c r="M5148" s="14">
        <f t="shared" si="640"/>
        <v>2017</v>
      </c>
      <c r="N5148" s="14">
        <f t="shared" si="641"/>
        <v>12</v>
      </c>
      <c r="O5148" s="14" t="str">
        <f>IFERROR(VLOOKUP(I5148,Lists!$F$2:$G$16,2,FALSE()),"Not Rated")</f>
        <v>Adults</v>
      </c>
      <c r="P5148" s="14">
        <f t="shared" si="642"/>
        <v>99</v>
      </c>
      <c r="Q5148" s="14" t="str">
        <f t="shared" si="643"/>
        <v>United Arab Emirates</v>
      </c>
      <c r="R5148" s="14" t="str">
        <f t="shared" si="644"/>
        <v>|United Arab Emirates|Romania|</v>
      </c>
      <c r="S5148" s="14" t="str">
        <f t="shared" si="645"/>
        <v>|International Movies|Sci-Fi &amp; Fantasy|Thrillers|</v>
      </c>
      <c r="T5148" s="14" t="str">
        <f t="shared" si="646"/>
        <v>|Ali F. Mostafa|</v>
      </c>
      <c r="U5148" s="14" t="str">
        <f t="shared" si="647"/>
        <v>|Ali Suliman|Mahmoud Al Atrash|Samer al Masri|Rakeen Saad|Habib Ghuloom|Samer Ismail|Salah Hanoun|Maisa Abd Elhadi|Mohammad Al Ibrahimi|Nabeel Ahmad Alkoni|</v>
      </c>
    </row>
    <row r="5149" spans="1:21">
      <c r="A5149" s="14" t="s">
        <v>23918</v>
      </c>
      <c r="B5149" s="14" t="s">
        <v>49</v>
      </c>
      <c r="C5149" s="14" t="s">
        <v>23919</v>
      </c>
      <c r="D5149" s="14" t="s">
        <v>117</v>
      </c>
      <c r="E5149" s="14" t="s">
        <v>23920</v>
      </c>
      <c r="F5149" s="14" t="s">
        <v>115</v>
      </c>
      <c r="G5149" s="26">
        <v>43070</v>
      </c>
      <c r="H5149" s="14">
        <v>2017</v>
      </c>
      <c r="I5149" s="14" t="s">
        <v>361</v>
      </c>
      <c r="J5149" s="14" t="s">
        <v>108</v>
      </c>
      <c r="K5149" s="14" t="s">
        <v>249</v>
      </c>
      <c r="L5149" s="14" t="s">
        <v>23921</v>
      </c>
      <c r="M5149" s="14">
        <f t="shared" si="640"/>
        <v>2017</v>
      </c>
      <c r="N5149" s="14">
        <f t="shared" si="641"/>
        <v>12</v>
      </c>
      <c r="O5149" s="14" t="str">
        <f>IFERROR(VLOOKUP(I5149,Lists!$F$2:$G$16,2,FALSE()),"Not Rated")</f>
        <v>Teens</v>
      </c>
      <c r="P5149" s="14">
        <f t="shared" si="642"/>
        <v>4</v>
      </c>
      <c r="Q5149" s="14" t="str">
        <f t="shared" si="643"/>
        <v>United States</v>
      </c>
      <c r="R5149" s="14" t="str">
        <f t="shared" si="644"/>
        <v>|United States|</v>
      </c>
      <c r="S5149" s="14" t="str">
        <f t="shared" si="645"/>
        <v>|TV Dramas|</v>
      </c>
      <c r="T5149" s="14" t="str">
        <f t="shared" si="646"/>
        <v>|Unknown|</v>
      </c>
      <c r="U5149" s="14" t="str">
        <f t="shared" si="647"/>
        <v>|Jamie Bell|Seth Numrich|Daniel Henshall|Heather Lind|Meegan Warner|Kevin McNally|Burn Gorman|Angus Macfadyen|JJ Feild|Samuel Roukin|</v>
      </c>
    </row>
    <row r="5150" spans="1:21">
      <c r="A5150" s="14" t="s">
        <v>23922</v>
      </c>
      <c r="B5150" s="14" t="s">
        <v>48</v>
      </c>
      <c r="C5150" s="14" t="s">
        <v>23923</v>
      </c>
      <c r="D5150" s="14" t="s">
        <v>23924</v>
      </c>
      <c r="E5150" s="14" t="s">
        <v>23925</v>
      </c>
      <c r="F5150" s="14" t="s">
        <v>115</v>
      </c>
      <c r="G5150" s="26">
        <v>43070</v>
      </c>
      <c r="H5150" s="14">
        <v>2017</v>
      </c>
      <c r="I5150" s="14" t="s">
        <v>360</v>
      </c>
      <c r="J5150" s="14" t="s">
        <v>624</v>
      </c>
      <c r="K5150" s="14" t="s">
        <v>247</v>
      </c>
      <c r="L5150" s="14" t="s">
        <v>23926</v>
      </c>
      <c r="M5150" s="14">
        <f t="shared" si="640"/>
        <v>2017</v>
      </c>
      <c r="N5150" s="14">
        <f t="shared" si="641"/>
        <v>12</v>
      </c>
      <c r="O5150" s="14" t="str">
        <f>IFERROR(VLOOKUP(I5150,Lists!$F$2:$G$16,2,FALSE()),"Not Rated")</f>
        <v>Adults</v>
      </c>
      <c r="P5150" s="14">
        <f t="shared" si="642"/>
        <v>96</v>
      </c>
      <c r="Q5150" s="14" t="str">
        <f t="shared" si="643"/>
        <v>United States</v>
      </c>
      <c r="R5150" s="14" t="str">
        <f t="shared" si="644"/>
        <v>|United States|</v>
      </c>
      <c r="S5150" s="14" t="str">
        <f t="shared" si="645"/>
        <v>|Documentaries|</v>
      </c>
      <c r="T5150" s="14" t="str">
        <f t="shared" si="646"/>
        <v>|Myles Kane|Josh Koury|</v>
      </c>
      <c r="U5150" s="14" t="str">
        <f t="shared" si="647"/>
        <v>|Gay Talese|</v>
      </c>
    </row>
    <row r="5151" spans="1:21">
      <c r="A5151" s="14" t="s">
        <v>23927</v>
      </c>
      <c r="B5151" s="14" t="s">
        <v>49</v>
      </c>
      <c r="C5151" s="14" t="s">
        <v>23928</v>
      </c>
      <c r="D5151" s="14" t="s">
        <v>117</v>
      </c>
      <c r="E5151" s="14" t="s">
        <v>23929</v>
      </c>
      <c r="F5151" s="14" t="s">
        <v>118</v>
      </c>
      <c r="G5151" s="26">
        <v>43069</v>
      </c>
      <c r="H5151" s="14">
        <v>2017</v>
      </c>
      <c r="I5151" s="14" t="s">
        <v>360</v>
      </c>
      <c r="J5151" s="14" t="s">
        <v>108</v>
      </c>
      <c r="K5151" s="14" t="s">
        <v>589</v>
      </c>
      <c r="L5151" s="14" t="s">
        <v>23930</v>
      </c>
      <c r="M5151" s="14">
        <f t="shared" si="640"/>
        <v>2017</v>
      </c>
      <c r="N5151" s="14">
        <f t="shared" si="641"/>
        <v>11</v>
      </c>
      <c r="O5151" s="14" t="str">
        <f>IFERROR(VLOOKUP(I5151,Lists!$F$2:$G$16,2,FALSE()),"Not Rated")</f>
        <v>Adults</v>
      </c>
      <c r="P5151" s="14">
        <f t="shared" si="642"/>
        <v>4</v>
      </c>
      <c r="Q5151" s="14" t="str">
        <f t="shared" si="643"/>
        <v>United Kingdom</v>
      </c>
      <c r="R5151" s="14" t="str">
        <f t="shared" si="644"/>
        <v>|United Kingdom|</v>
      </c>
      <c r="S5151" s="14" t="str">
        <f t="shared" si="645"/>
        <v>|British TV Shows|International TV Shows|TV Comedies|</v>
      </c>
      <c r="T5151" s="14" t="str">
        <f t="shared" si="646"/>
        <v>|Unknown|</v>
      </c>
      <c r="U5151" s="14" t="str">
        <f t="shared" si="647"/>
        <v>|Greg Davies|Roisin Conaty|Jeany Spark|Gwyneth Powell|Isy Suttie|Michael Wozniak|Elliot Levey|Ruth Bratt|Deirdre Mullins|Steven Berkoff|Stella Gonet|Rik Mayall|Ashley McGuire|Stephanie Cole|</v>
      </c>
    </row>
    <row r="5152" spans="1:21">
      <c r="A5152" s="14" t="s">
        <v>23931</v>
      </c>
      <c r="B5152" s="14" t="s">
        <v>49</v>
      </c>
      <c r="C5152" s="14" t="s">
        <v>23932</v>
      </c>
      <c r="D5152" s="14" t="s">
        <v>117</v>
      </c>
      <c r="E5152" s="14" t="s">
        <v>23933</v>
      </c>
      <c r="F5152" s="14" t="s">
        <v>118</v>
      </c>
      <c r="G5152" s="26">
        <v>43066</v>
      </c>
      <c r="H5152" s="14">
        <v>2017</v>
      </c>
      <c r="I5152" s="14" t="s">
        <v>360</v>
      </c>
      <c r="J5152" s="14" t="s">
        <v>107</v>
      </c>
      <c r="K5152" s="14" t="s">
        <v>3016</v>
      </c>
      <c r="L5152" s="14" t="s">
        <v>23934</v>
      </c>
      <c r="M5152" s="14">
        <f t="shared" si="640"/>
        <v>2017</v>
      </c>
      <c r="N5152" s="14">
        <f t="shared" si="641"/>
        <v>11</v>
      </c>
      <c r="O5152" s="14" t="str">
        <f>IFERROR(VLOOKUP(I5152,Lists!$F$2:$G$16,2,FALSE()),"Not Rated")</f>
        <v>Adults</v>
      </c>
      <c r="P5152" s="14">
        <f t="shared" si="642"/>
        <v>3</v>
      </c>
      <c r="Q5152" s="14" t="str">
        <f t="shared" si="643"/>
        <v>United Kingdom</v>
      </c>
      <c r="R5152" s="14" t="str">
        <f t="shared" si="644"/>
        <v>|United Kingdom|</v>
      </c>
      <c r="S5152" s="14" t="str">
        <f t="shared" si="645"/>
        <v>|British TV Shows|Crime TV Shows|International TV Shows|</v>
      </c>
      <c r="T5152" s="14" t="str">
        <f t="shared" si="646"/>
        <v>|Unknown|</v>
      </c>
      <c r="U5152" s="14" t="str">
        <f t="shared" si="647"/>
        <v>|David Tennant|Olivia Colman|Andrew Buchan|Jodie Whittaker|Arthur Darvill|Jonathan Bailey|Carolyn Pickles|Adam Wilson|Charlotte Beaumont|Simone McAullay|Tanya Franks|Pauline Quirke|Phoebe Waller-Bridge|Marianne Jean-Baptiste|Charlotte Rampling|Eve Myles|James D'Arcy|Susan Brown|Vicky McClure|Will Mellor|David Bradley|</v>
      </c>
    </row>
    <row r="5153" spans="1:21">
      <c r="A5153" s="14" t="s">
        <v>23935</v>
      </c>
      <c r="B5153" s="14" t="s">
        <v>48</v>
      </c>
      <c r="C5153" s="14" t="s">
        <v>23936</v>
      </c>
      <c r="D5153" s="14" t="s">
        <v>23937</v>
      </c>
      <c r="E5153" s="14" t="s">
        <v>23938</v>
      </c>
      <c r="F5153" s="14" t="s">
        <v>116</v>
      </c>
      <c r="G5153" s="26">
        <v>43066</v>
      </c>
      <c r="H5153" s="14">
        <v>2017</v>
      </c>
      <c r="I5153" s="14" t="s">
        <v>364</v>
      </c>
      <c r="J5153" s="14" t="s">
        <v>972</v>
      </c>
      <c r="K5153" s="14" t="s">
        <v>529</v>
      </c>
      <c r="L5153" s="14" t="s">
        <v>23939</v>
      </c>
      <c r="M5153" s="14">
        <f t="shared" si="640"/>
        <v>2017</v>
      </c>
      <c r="N5153" s="14">
        <f t="shared" si="641"/>
        <v>11</v>
      </c>
      <c r="O5153" s="14" t="str">
        <f>IFERROR(VLOOKUP(I5153,Lists!$F$2:$G$16,2,FALSE()),"Not Rated")</f>
        <v>Teens</v>
      </c>
      <c r="P5153" s="14">
        <f t="shared" si="642"/>
        <v>128</v>
      </c>
      <c r="Q5153" s="14" t="str">
        <f t="shared" si="643"/>
        <v>India</v>
      </c>
      <c r="R5153" s="14" t="str">
        <f t="shared" si="644"/>
        <v>|India|</v>
      </c>
      <c r="S5153" s="14" t="str">
        <f t="shared" si="645"/>
        <v>|Comedies|International Movies|</v>
      </c>
      <c r="T5153" s="14" t="str">
        <f t="shared" si="646"/>
        <v>|Shreyas Talpade|</v>
      </c>
      <c r="U5153" s="14" t="str">
        <f t="shared" si="647"/>
        <v>|Sunny Deol|Bobby Deol|Shreyas Talpade|Sonali Kulkarni|Tripti Dimri|Samiksha Bhatnagar|Lovely Singh|Purnima Varma|</v>
      </c>
    </row>
    <row r="5154" spans="1:21">
      <c r="A5154" s="14" t="s">
        <v>23940</v>
      </c>
      <c r="B5154" s="14" t="s">
        <v>48</v>
      </c>
      <c r="C5154" s="14" t="s">
        <v>23941</v>
      </c>
      <c r="D5154" s="14" t="s">
        <v>23942</v>
      </c>
      <c r="E5154" s="14" t="s">
        <v>117</v>
      </c>
      <c r="F5154" s="14" t="s">
        <v>115</v>
      </c>
      <c r="G5154" s="26">
        <v>43063</v>
      </c>
      <c r="H5154" s="14">
        <v>2017</v>
      </c>
      <c r="I5154" s="14" t="s">
        <v>361</v>
      </c>
      <c r="J5154" s="14" t="s">
        <v>1033</v>
      </c>
      <c r="K5154" s="14" t="s">
        <v>247</v>
      </c>
      <c r="L5154" s="14" t="s">
        <v>23943</v>
      </c>
      <c r="M5154" s="14">
        <f t="shared" si="640"/>
        <v>2017</v>
      </c>
      <c r="N5154" s="14">
        <f t="shared" si="641"/>
        <v>11</v>
      </c>
      <c r="O5154" s="14" t="str">
        <f>IFERROR(VLOOKUP(I5154,Lists!$F$2:$G$16,2,FALSE()),"Not Rated")</f>
        <v>Teens</v>
      </c>
      <c r="P5154" s="14">
        <f t="shared" si="642"/>
        <v>114</v>
      </c>
      <c r="Q5154" s="14" t="str">
        <f t="shared" si="643"/>
        <v>United States</v>
      </c>
      <c r="R5154" s="14" t="str">
        <f t="shared" si="644"/>
        <v>|United States|</v>
      </c>
      <c r="S5154" s="14" t="str">
        <f t="shared" si="645"/>
        <v>|Documentaries|</v>
      </c>
      <c r="T5154" s="14" t="str">
        <f t="shared" si="646"/>
        <v>|Jon Alpert|</v>
      </c>
      <c r="U5154" s="14" t="str">
        <f t="shared" si="647"/>
        <v>|Unknown|</v>
      </c>
    </row>
    <row r="5155" spans="1:21">
      <c r="A5155" s="14" t="s">
        <v>23944</v>
      </c>
      <c r="B5155" s="14" t="s">
        <v>48</v>
      </c>
      <c r="C5155" s="14" t="s">
        <v>23945</v>
      </c>
      <c r="D5155" s="14" t="s">
        <v>23946</v>
      </c>
      <c r="E5155" s="14" t="s">
        <v>23947</v>
      </c>
      <c r="F5155" s="14" t="s">
        <v>122</v>
      </c>
      <c r="G5155" s="26">
        <v>43063</v>
      </c>
      <c r="H5155" s="14">
        <v>2016</v>
      </c>
      <c r="I5155" s="14" t="s">
        <v>360</v>
      </c>
      <c r="J5155" s="14" t="s">
        <v>1247</v>
      </c>
      <c r="K5155" s="14" t="s">
        <v>444</v>
      </c>
      <c r="L5155" s="14" t="s">
        <v>23948</v>
      </c>
      <c r="M5155" s="14">
        <f t="shared" si="640"/>
        <v>2017</v>
      </c>
      <c r="N5155" s="14">
        <f t="shared" si="641"/>
        <v>11</v>
      </c>
      <c r="O5155" s="14" t="str">
        <f>IFERROR(VLOOKUP(I5155,Lists!$F$2:$G$16,2,FALSE()),"Not Rated")</f>
        <v>Adults</v>
      </c>
      <c r="P5155" s="14">
        <f t="shared" si="642"/>
        <v>101</v>
      </c>
      <c r="Q5155" s="14" t="str">
        <f t="shared" si="643"/>
        <v>Spain</v>
      </c>
      <c r="R5155" s="14" t="str">
        <f t="shared" si="644"/>
        <v>|Spain|</v>
      </c>
      <c r="S5155" s="14" t="str">
        <f t="shared" si="645"/>
        <v>|Dramas|Independent Movies|International Movies|</v>
      </c>
      <c r="T5155" s="14" t="str">
        <f t="shared" si="646"/>
        <v>|Ibai Abad|</v>
      </c>
      <c r="U5155" s="14" t="str">
        <f t="shared" si="647"/>
        <v>|Lewis Rainer|Josephine Berry|Charlotte Atkinson|Charles MacGechan|</v>
      </c>
    </row>
    <row r="5156" spans="1:21">
      <c r="A5156" s="14" t="s">
        <v>23949</v>
      </c>
      <c r="B5156" s="14" t="s">
        <v>49</v>
      </c>
      <c r="C5156" s="14" t="s">
        <v>23950</v>
      </c>
      <c r="D5156" s="14" t="s">
        <v>117</v>
      </c>
      <c r="E5156" s="14" t="s">
        <v>23951</v>
      </c>
      <c r="F5156" s="14" t="s">
        <v>121</v>
      </c>
      <c r="G5156" s="26">
        <v>43063</v>
      </c>
      <c r="H5156" s="14">
        <v>2017</v>
      </c>
      <c r="I5156" s="14" t="s">
        <v>361</v>
      </c>
      <c r="J5156" s="14" t="s">
        <v>105</v>
      </c>
      <c r="K5156" s="14" t="s">
        <v>1905</v>
      </c>
      <c r="L5156" s="14" t="s">
        <v>23952</v>
      </c>
      <c r="M5156" s="14">
        <f t="shared" si="640"/>
        <v>2017</v>
      </c>
      <c r="N5156" s="14">
        <f t="shared" si="641"/>
        <v>11</v>
      </c>
      <c r="O5156" s="14" t="str">
        <f>IFERROR(VLOOKUP(I5156,Lists!$F$2:$G$16,2,FALSE()),"Not Rated")</f>
        <v>Teens</v>
      </c>
      <c r="P5156" s="14">
        <f t="shared" si="642"/>
        <v>1</v>
      </c>
      <c r="Q5156" s="14" t="str">
        <f t="shared" si="643"/>
        <v>Japan</v>
      </c>
      <c r="R5156" s="14" t="str">
        <f t="shared" si="644"/>
        <v>|Japan|</v>
      </c>
      <c r="S5156" s="14" t="str">
        <f t="shared" si="645"/>
        <v>|International TV Shows|Romantic TV Shows|TV Dramas|</v>
      </c>
      <c r="T5156" s="14" t="str">
        <f t="shared" si="646"/>
        <v>|Unknown|</v>
      </c>
      <c r="U5156" s="14" t="str">
        <f t="shared" si="647"/>
        <v>|Fumino Kimura|Nozomi Sasaki|Mirai Shida|Elaiza Ikeda|Kaho|Yuki Yamada|Tomoya Nakamura|Kei Tanaka|</v>
      </c>
    </row>
    <row r="5157" spans="1:21">
      <c r="A5157" s="14" t="s">
        <v>23953</v>
      </c>
      <c r="B5157" s="14" t="s">
        <v>49</v>
      </c>
      <c r="C5157" s="14" t="s">
        <v>23954</v>
      </c>
      <c r="D5157" s="14" t="s">
        <v>117</v>
      </c>
      <c r="E5157" s="14" t="s">
        <v>23955</v>
      </c>
      <c r="F5157" s="14" t="s">
        <v>117</v>
      </c>
      <c r="G5157" s="26">
        <v>43063</v>
      </c>
      <c r="H5157" s="14">
        <v>2017</v>
      </c>
      <c r="I5157" s="14" t="s">
        <v>360</v>
      </c>
      <c r="J5157" s="14" t="s">
        <v>105</v>
      </c>
      <c r="K5157" s="14" t="s">
        <v>1415</v>
      </c>
      <c r="L5157" s="14" t="s">
        <v>23956</v>
      </c>
      <c r="M5157" s="14">
        <f t="shared" si="640"/>
        <v>2017</v>
      </c>
      <c r="N5157" s="14">
        <f t="shared" si="641"/>
        <v>11</v>
      </c>
      <c r="O5157" s="14" t="str">
        <f>IFERROR(VLOOKUP(I5157,Lists!$F$2:$G$16,2,FALSE()),"Not Rated")</f>
        <v>Adults</v>
      </c>
      <c r="P5157" s="14">
        <f t="shared" si="642"/>
        <v>1</v>
      </c>
      <c r="Q5157" s="14" t="str">
        <f t="shared" si="643"/>
        <v>Unknown</v>
      </c>
      <c r="R5157" s="14" t="str">
        <f t="shared" si="644"/>
        <v>|Unknown|</v>
      </c>
      <c r="S5157" s="14" t="str">
        <f t="shared" si="645"/>
        <v>|International TV Shows|TV Comedies|</v>
      </c>
      <c r="T5157" s="14" t="str">
        <f t="shared" si="646"/>
        <v>|Unknown|</v>
      </c>
      <c r="U5157" s="14" t="str">
        <f t="shared" si="647"/>
        <v>|John Paul Tremblay|Robb Wells|Mike Smith|Tom Mayhue|Alex Lifeson|Sebastian Bach|Tommy Chong|Dennis Rodman|Tony Hawk|Verne Troyer|Tom Green|Riley Hawk|</v>
      </c>
    </row>
    <row r="5158" spans="1:21">
      <c r="A5158" s="14" t="s">
        <v>23957</v>
      </c>
      <c r="B5158" s="14" t="s">
        <v>49</v>
      </c>
      <c r="C5158" s="14" t="s">
        <v>23958</v>
      </c>
      <c r="D5158" s="14" t="s">
        <v>4638</v>
      </c>
      <c r="E5158" s="14" t="s">
        <v>23959</v>
      </c>
      <c r="F5158" s="14" t="s">
        <v>117</v>
      </c>
      <c r="G5158" s="26">
        <v>43062</v>
      </c>
      <c r="H5158" s="14">
        <v>2017</v>
      </c>
      <c r="I5158" s="14" t="s">
        <v>360</v>
      </c>
      <c r="J5158" s="14" t="s">
        <v>105</v>
      </c>
      <c r="K5158" s="14" t="s">
        <v>62</v>
      </c>
      <c r="L5158" s="14" t="s">
        <v>23960</v>
      </c>
      <c r="M5158" s="14">
        <f t="shared" si="640"/>
        <v>2017</v>
      </c>
      <c r="N5158" s="14">
        <f t="shared" si="641"/>
        <v>11</v>
      </c>
      <c r="O5158" s="14" t="str">
        <f>IFERROR(VLOOKUP(I5158,Lists!$F$2:$G$16,2,FALSE()),"Not Rated")</f>
        <v>Adults</v>
      </c>
      <c r="P5158" s="14">
        <f t="shared" si="642"/>
        <v>1</v>
      </c>
      <c r="Q5158" s="14" t="str">
        <f t="shared" si="643"/>
        <v>Unknown</v>
      </c>
      <c r="R5158" s="14" t="str">
        <f t="shared" si="644"/>
        <v>|Unknown|</v>
      </c>
      <c r="S5158" s="14" t="str">
        <f t="shared" si="645"/>
        <v>|TV Shows|</v>
      </c>
      <c r="T5158" s="14" t="str">
        <f t="shared" si="646"/>
        <v>|David Ayer|</v>
      </c>
      <c r="U5158" s="14" t="str">
        <f t="shared" si="647"/>
        <v>|Bastille|Machine Gun Kelly|Bebe Rexha|X Ambassadors|Logic|Rag’n’Bone Man|</v>
      </c>
    </row>
    <row r="5159" spans="1:21">
      <c r="A5159" s="14" t="s">
        <v>23961</v>
      </c>
      <c r="B5159" s="14" t="s">
        <v>49</v>
      </c>
      <c r="C5159" s="14" t="s">
        <v>23962</v>
      </c>
      <c r="D5159" s="14" t="s">
        <v>117</v>
      </c>
      <c r="E5159" s="14" t="s">
        <v>23963</v>
      </c>
      <c r="F5159" s="14" t="s">
        <v>123</v>
      </c>
      <c r="G5159" s="26">
        <v>43061</v>
      </c>
      <c r="H5159" s="14">
        <v>2017</v>
      </c>
      <c r="I5159" s="14" t="s">
        <v>360</v>
      </c>
      <c r="J5159" s="14" t="s">
        <v>105</v>
      </c>
      <c r="K5159" s="14" t="s">
        <v>11930</v>
      </c>
      <c r="L5159" s="14" t="s">
        <v>23964</v>
      </c>
      <c r="M5159" s="14">
        <f t="shared" si="640"/>
        <v>2017</v>
      </c>
      <c r="N5159" s="14">
        <f t="shared" si="641"/>
        <v>11</v>
      </c>
      <c r="O5159" s="14" t="str">
        <f>IFERROR(VLOOKUP(I5159,Lists!$F$2:$G$16,2,FALSE()),"Not Rated")</f>
        <v>Adults</v>
      </c>
      <c r="P5159" s="14">
        <f t="shared" si="642"/>
        <v>1</v>
      </c>
      <c r="Q5159" s="14" t="str">
        <f t="shared" si="643"/>
        <v>South Korea</v>
      </c>
      <c r="R5159" s="14" t="str">
        <f t="shared" si="644"/>
        <v>|South Korea|</v>
      </c>
      <c r="S5159" s="14" t="str">
        <f t="shared" si="645"/>
        <v>|International TV Shows|Korean TV Shows|TV Dramas|</v>
      </c>
      <c r="T5159" s="14" t="str">
        <f t="shared" si="646"/>
        <v>|Unknown|</v>
      </c>
      <c r="U5159" s="14" t="str">
        <f t="shared" si="647"/>
        <v>|Woo-hee Chun|Joo-hyuk Kim|Won-sang Park|</v>
      </c>
    </row>
    <row r="5160" spans="1:21">
      <c r="A5160" s="14" t="s">
        <v>23965</v>
      </c>
      <c r="B5160" s="14" t="s">
        <v>48</v>
      </c>
      <c r="C5160" s="14" t="s">
        <v>23966</v>
      </c>
      <c r="D5160" s="14" t="s">
        <v>23967</v>
      </c>
      <c r="E5160" s="14" t="s">
        <v>4425</v>
      </c>
      <c r="F5160" s="14" t="s">
        <v>115</v>
      </c>
      <c r="G5160" s="26">
        <v>43061</v>
      </c>
      <c r="H5160" s="14">
        <v>2017</v>
      </c>
      <c r="I5160" s="14" t="s">
        <v>361</v>
      </c>
      <c r="J5160" s="14" t="s">
        <v>1226</v>
      </c>
      <c r="K5160" s="14" t="s">
        <v>258</v>
      </c>
      <c r="L5160" s="14" t="s">
        <v>23968</v>
      </c>
      <c r="M5160" s="14">
        <f t="shared" si="640"/>
        <v>2017</v>
      </c>
      <c r="N5160" s="14">
        <f t="shared" si="641"/>
        <v>11</v>
      </c>
      <c r="O5160" s="14" t="str">
        <f>IFERROR(VLOOKUP(I5160,Lists!$F$2:$G$16,2,FALSE()),"Not Rated")</f>
        <v>Teens</v>
      </c>
      <c r="P5160" s="14">
        <f t="shared" si="642"/>
        <v>109</v>
      </c>
      <c r="Q5160" s="14" t="str">
        <f t="shared" si="643"/>
        <v>United States</v>
      </c>
      <c r="R5160" s="14" t="str">
        <f t="shared" si="644"/>
        <v>|United States|</v>
      </c>
      <c r="S5160" s="14" t="str">
        <f t="shared" si="645"/>
        <v>|Music &amp; Musicals|</v>
      </c>
      <c r="T5160" s="14" t="str">
        <f t="shared" si="646"/>
        <v>|Barbra Streisand|Jim Gable|</v>
      </c>
      <c r="U5160" s="14" t="str">
        <f t="shared" si="647"/>
        <v>|Barbra Streisand|</v>
      </c>
    </row>
    <row r="5161" spans="1:21">
      <c r="A5161" s="14" t="s">
        <v>23969</v>
      </c>
      <c r="B5161" s="14" t="s">
        <v>49</v>
      </c>
      <c r="C5161" s="14" t="s">
        <v>23970</v>
      </c>
      <c r="D5161" s="14" t="s">
        <v>117</v>
      </c>
      <c r="E5161" s="14" t="s">
        <v>23971</v>
      </c>
      <c r="F5161" s="14" t="s">
        <v>115</v>
      </c>
      <c r="G5161" s="26">
        <v>43061</v>
      </c>
      <c r="H5161" s="14">
        <v>2017</v>
      </c>
      <c r="I5161" s="14" t="s">
        <v>360</v>
      </c>
      <c r="J5161" s="14" t="s">
        <v>105</v>
      </c>
      <c r="K5161" s="14" t="s">
        <v>249</v>
      </c>
      <c r="L5161" s="14" t="s">
        <v>23972</v>
      </c>
      <c r="M5161" s="14">
        <f t="shared" si="640"/>
        <v>2017</v>
      </c>
      <c r="N5161" s="14">
        <f t="shared" si="641"/>
        <v>11</v>
      </c>
      <c r="O5161" s="14" t="str">
        <f>IFERROR(VLOOKUP(I5161,Lists!$F$2:$G$16,2,FALSE()),"Not Rated")</f>
        <v>Adults</v>
      </c>
      <c r="P5161" s="14">
        <f t="shared" si="642"/>
        <v>1</v>
      </c>
      <c r="Q5161" s="14" t="str">
        <f t="shared" si="643"/>
        <v>United States</v>
      </c>
      <c r="R5161" s="14" t="str">
        <f t="shared" si="644"/>
        <v>|United States|</v>
      </c>
      <c r="S5161" s="14" t="str">
        <f t="shared" si="645"/>
        <v>|TV Dramas|</v>
      </c>
      <c r="T5161" s="14" t="str">
        <f t="shared" si="646"/>
        <v>|Unknown|</v>
      </c>
      <c r="U5161" s="14" t="str">
        <f t="shared" si="647"/>
        <v>|Jeff Daniels|Michelle Dockery|Jack O'Connell|Scoot McNairy|Merritt Wever|Thomas Brodie-Sangster|Sam Waterston|Tantoo Cardinal|</v>
      </c>
    </row>
    <row r="5162" spans="1:21">
      <c r="A5162" s="14" t="s">
        <v>23973</v>
      </c>
      <c r="B5162" s="14" t="s">
        <v>48</v>
      </c>
      <c r="C5162" s="14" t="s">
        <v>23974</v>
      </c>
      <c r="D5162" s="14" t="s">
        <v>23975</v>
      </c>
      <c r="E5162" s="14" t="s">
        <v>17307</v>
      </c>
      <c r="F5162" s="14" t="s">
        <v>17308</v>
      </c>
      <c r="G5162" s="26">
        <v>43060</v>
      </c>
      <c r="H5162" s="14">
        <v>2017</v>
      </c>
      <c r="I5162" s="14" t="s">
        <v>366</v>
      </c>
      <c r="J5162" s="14" t="s">
        <v>6186</v>
      </c>
      <c r="K5162" s="14" t="s">
        <v>1103</v>
      </c>
      <c r="L5162" s="14" t="s">
        <v>23976</v>
      </c>
      <c r="M5162" s="14">
        <f t="shared" si="640"/>
        <v>2017</v>
      </c>
      <c r="N5162" s="14">
        <f t="shared" si="641"/>
        <v>11</v>
      </c>
      <c r="O5162" s="14" t="str">
        <f>IFERROR(VLOOKUP(I5162,Lists!$F$2:$G$16,2,FALSE()),"Not Rated")</f>
        <v>Kids</v>
      </c>
      <c r="P5162" s="14">
        <f t="shared" si="642"/>
        <v>51</v>
      </c>
      <c r="Q5162" s="14" t="str">
        <f t="shared" si="643"/>
        <v>Australia</v>
      </c>
      <c r="R5162" s="14" t="str">
        <f t="shared" si="644"/>
        <v>|Australia|Canada|</v>
      </c>
      <c r="S5162" s="14" t="str">
        <f t="shared" si="645"/>
        <v>|Children &amp; Family Movies|Music &amp; Musicals|</v>
      </c>
      <c r="T5162" s="14" t="str">
        <f t="shared" si="646"/>
        <v>|Josh Wakely|</v>
      </c>
      <c r="U5162" s="14" t="str">
        <f t="shared" si="647"/>
        <v>|Ashleigh Ball|Lili Beaudoin|Charles Demers|Rebecca Husain|Erin Mathews|</v>
      </c>
    </row>
    <row r="5163" spans="1:21">
      <c r="A5163" s="14" t="s">
        <v>23977</v>
      </c>
      <c r="B5163" s="14" t="s">
        <v>48</v>
      </c>
      <c r="C5163" s="14" t="s">
        <v>23978</v>
      </c>
      <c r="D5163" s="14" t="s">
        <v>306</v>
      </c>
      <c r="E5163" s="14" t="s">
        <v>6591</v>
      </c>
      <c r="F5163" s="14" t="s">
        <v>115</v>
      </c>
      <c r="G5163" s="26">
        <v>43060</v>
      </c>
      <c r="H5163" s="14">
        <v>2017</v>
      </c>
      <c r="I5163" s="14" t="s">
        <v>362</v>
      </c>
      <c r="J5163" s="14" t="s">
        <v>535</v>
      </c>
      <c r="K5163" s="14" t="s">
        <v>261</v>
      </c>
      <c r="L5163" s="14" t="s">
        <v>23979</v>
      </c>
      <c r="M5163" s="14">
        <f t="shared" si="640"/>
        <v>2017</v>
      </c>
      <c r="N5163" s="14">
        <f t="shared" si="641"/>
        <v>11</v>
      </c>
      <c r="O5163" s="14" t="str">
        <f>IFERROR(VLOOKUP(I5163,Lists!$F$2:$G$16,2,FALSE()),"Not Rated")</f>
        <v>Older Kids</v>
      </c>
      <c r="P5163" s="14">
        <f t="shared" si="642"/>
        <v>61</v>
      </c>
      <c r="Q5163" s="14" t="str">
        <f t="shared" si="643"/>
        <v>United States</v>
      </c>
      <c r="R5163" s="14" t="str">
        <f t="shared" si="644"/>
        <v>|United States|</v>
      </c>
      <c r="S5163" s="14" t="str">
        <f t="shared" si="645"/>
        <v>|Stand-Up Comedy|</v>
      </c>
      <c r="T5163" s="14" t="str">
        <f t="shared" si="646"/>
        <v>|Troy Miller|</v>
      </c>
      <c r="U5163" s="14" t="str">
        <f t="shared" si="647"/>
        <v>|Brian Regan|</v>
      </c>
    </row>
    <row r="5164" spans="1:21">
      <c r="A5164" s="14" t="s">
        <v>23980</v>
      </c>
      <c r="B5164" s="14" t="s">
        <v>48</v>
      </c>
      <c r="C5164" s="14" t="s">
        <v>23981</v>
      </c>
      <c r="D5164" s="14" t="s">
        <v>23982</v>
      </c>
      <c r="E5164" s="14" t="s">
        <v>23983</v>
      </c>
      <c r="F5164" s="14" t="s">
        <v>115</v>
      </c>
      <c r="G5164" s="26">
        <v>43060</v>
      </c>
      <c r="H5164" s="14">
        <v>2017</v>
      </c>
      <c r="I5164" s="14" t="s">
        <v>362</v>
      </c>
      <c r="J5164" s="14" t="s">
        <v>4548</v>
      </c>
      <c r="K5164" s="14" t="s">
        <v>247</v>
      </c>
      <c r="L5164" s="14" t="s">
        <v>23984</v>
      </c>
      <c r="M5164" s="14">
        <f t="shared" si="640"/>
        <v>2017</v>
      </c>
      <c r="N5164" s="14">
        <f t="shared" si="641"/>
        <v>11</v>
      </c>
      <c r="O5164" s="14" t="str">
        <f>IFERROR(VLOOKUP(I5164,Lists!$F$2:$G$16,2,FALSE()),"Not Rated")</f>
        <v>Older Kids</v>
      </c>
      <c r="P5164" s="14">
        <f t="shared" si="642"/>
        <v>73</v>
      </c>
      <c r="Q5164" s="14" t="str">
        <f t="shared" si="643"/>
        <v>United States</v>
      </c>
      <c r="R5164" s="14" t="str">
        <f t="shared" si="644"/>
        <v>|United States|</v>
      </c>
      <c r="S5164" s="14" t="str">
        <f t="shared" si="645"/>
        <v>|Documentaries|</v>
      </c>
      <c r="T5164" s="14" t="str">
        <f t="shared" si="646"/>
        <v>|Jacob Kornbluth|</v>
      </c>
      <c r="U5164" s="14" t="str">
        <f t="shared" si="647"/>
        <v>|Robert Reich|</v>
      </c>
    </row>
    <row r="5165" spans="1:21">
      <c r="A5165" s="14" t="s">
        <v>23985</v>
      </c>
      <c r="B5165" s="14" t="s">
        <v>48</v>
      </c>
      <c r="C5165" s="14" t="s">
        <v>23986</v>
      </c>
      <c r="D5165" s="14" t="s">
        <v>5801</v>
      </c>
      <c r="E5165" s="14" t="s">
        <v>23987</v>
      </c>
      <c r="F5165" s="14" t="s">
        <v>115</v>
      </c>
      <c r="G5165" s="26">
        <v>43056</v>
      </c>
      <c r="H5165" s="14">
        <v>2017</v>
      </c>
      <c r="I5165" s="14" t="s">
        <v>362</v>
      </c>
      <c r="J5165" s="14" t="s">
        <v>900</v>
      </c>
      <c r="K5165" s="14" t="s">
        <v>12513</v>
      </c>
      <c r="L5165" s="14" t="s">
        <v>23988</v>
      </c>
      <c r="M5165" s="14">
        <f t="shared" si="640"/>
        <v>2017</v>
      </c>
      <c r="N5165" s="14">
        <f t="shared" si="641"/>
        <v>11</v>
      </c>
      <c r="O5165" s="14" t="str">
        <f>IFERROR(VLOOKUP(I5165,Lists!$F$2:$G$16,2,FALSE()),"Not Rated")</f>
        <v>Older Kids</v>
      </c>
      <c r="P5165" s="14">
        <f t="shared" si="642"/>
        <v>92</v>
      </c>
      <c r="Q5165" s="14" t="str">
        <f t="shared" si="643"/>
        <v>United States</v>
      </c>
      <c r="R5165" s="14" t="str">
        <f t="shared" si="644"/>
        <v>|United States|</v>
      </c>
      <c r="S5165" s="14" t="str">
        <f t="shared" si="645"/>
        <v>|Children &amp; Family Movies|Dramas|Romantic Movies|</v>
      </c>
      <c r="T5165" s="14" t="str">
        <f t="shared" si="646"/>
        <v>|Alex Zamm|</v>
      </c>
      <c r="U5165" s="14" t="str">
        <f t="shared" si="647"/>
        <v>|Rose McIver|Ben Lamb|Alice Krige|Honor Kneafsey|</v>
      </c>
    </row>
    <row r="5166" spans="1:21">
      <c r="A5166" s="14" t="s">
        <v>23989</v>
      </c>
      <c r="B5166" s="14" t="s">
        <v>48</v>
      </c>
      <c r="C5166" s="14" t="s">
        <v>23990</v>
      </c>
      <c r="D5166" s="14" t="s">
        <v>6195</v>
      </c>
      <c r="E5166" s="14" t="s">
        <v>23991</v>
      </c>
      <c r="F5166" s="14" t="s">
        <v>1963</v>
      </c>
      <c r="G5166" s="26">
        <v>43056</v>
      </c>
      <c r="H5166" s="14">
        <v>2017</v>
      </c>
      <c r="I5166" s="14" t="s">
        <v>360</v>
      </c>
      <c r="J5166" s="14" t="s">
        <v>507</v>
      </c>
      <c r="K5166" s="14" t="s">
        <v>247</v>
      </c>
      <c r="L5166" s="14" t="s">
        <v>23992</v>
      </c>
      <c r="M5166" s="14">
        <f t="shared" si="640"/>
        <v>2017</v>
      </c>
      <c r="N5166" s="14">
        <f t="shared" si="641"/>
        <v>11</v>
      </c>
      <c r="O5166" s="14" t="str">
        <f>IFERROR(VLOOKUP(I5166,Lists!$F$2:$G$16,2,FALSE()),"Not Rated")</f>
        <v>Adults</v>
      </c>
      <c r="P5166" s="14">
        <f t="shared" si="642"/>
        <v>94</v>
      </c>
      <c r="Q5166" s="14" t="str">
        <f t="shared" si="643"/>
        <v>Canada</v>
      </c>
      <c r="R5166" s="14" t="str">
        <f t="shared" si="644"/>
        <v>|Canada|United States|</v>
      </c>
      <c r="S5166" s="14" t="str">
        <f t="shared" si="645"/>
        <v>|Documentaries|</v>
      </c>
      <c r="T5166" s="14" t="str">
        <f t="shared" si="646"/>
        <v>|Chris Smith|</v>
      </c>
      <c r="U5166" s="14" t="str">
        <f t="shared" si="647"/>
        <v>|Jim Carrey|</v>
      </c>
    </row>
    <row r="5167" spans="1:21">
      <c r="A5167" s="14" t="s">
        <v>23993</v>
      </c>
      <c r="B5167" s="14" t="s">
        <v>49</v>
      </c>
      <c r="C5167" s="14" t="s">
        <v>23994</v>
      </c>
      <c r="D5167" s="14" t="s">
        <v>117</v>
      </c>
      <c r="E5167" s="14" t="s">
        <v>23995</v>
      </c>
      <c r="F5167" s="14" t="s">
        <v>115</v>
      </c>
      <c r="G5167" s="26">
        <v>43056</v>
      </c>
      <c r="H5167" s="14">
        <v>2017</v>
      </c>
      <c r="I5167" s="14" t="s">
        <v>360</v>
      </c>
      <c r="J5167" s="14" t="s">
        <v>718</v>
      </c>
      <c r="K5167" s="14" t="s">
        <v>3713</v>
      </c>
      <c r="L5167" s="14" t="s">
        <v>23996</v>
      </c>
      <c r="M5167" s="14">
        <f t="shared" si="640"/>
        <v>2017</v>
      </c>
      <c r="N5167" s="14">
        <f t="shared" si="641"/>
        <v>11</v>
      </c>
      <c r="O5167" s="14" t="str">
        <f>IFERROR(VLOOKUP(I5167,Lists!$F$2:$G$16,2,FALSE()),"Not Rated")</f>
        <v>Adults</v>
      </c>
      <c r="P5167" s="14">
        <f t="shared" si="642"/>
        <v>6</v>
      </c>
      <c r="Q5167" s="14" t="str">
        <f t="shared" si="643"/>
        <v>United States</v>
      </c>
      <c r="R5167" s="14" t="str">
        <f t="shared" si="644"/>
        <v>|United States|</v>
      </c>
      <c r="S5167" s="14" t="str">
        <f t="shared" si="645"/>
        <v>|Crime TV Shows|TV Dramas|</v>
      </c>
      <c r="T5167" s="14" t="str">
        <f t="shared" si="646"/>
        <v>|Unknown|</v>
      </c>
      <c r="U5167" s="14" t="str">
        <f t="shared" si="647"/>
        <v>|Robert Taylor|Katee Sackhoff|Lou Diamond Phillips|Bailey Chase|Cassidy Freeman|Adam Bartley|Louanne Stephens|</v>
      </c>
    </row>
    <row r="5168" spans="1:21">
      <c r="A5168" s="14" t="s">
        <v>23997</v>
      </c>
      <c r="B5168" s="14" t="s">
        <v>49</v>
      </c>
      <c r="C5168" s="14" t="s">
        <v>23998</v>
      </c>
      <c r="D5168" s="14" t="s">
        <v>117</v>
      </c>
      <c r="E5168" s="14" t="s">
        <v>23999</v>
      </c>
      <c r="F5168" s="14" t="s">
        <v>115</v>
      </c>
      <c r="G5168" s="26">
        <v>43056</v>
      </c>
      <c r="H5168" s="14">
        <v>2017</v>
      </c>
      <c r="I5168" s="14" t="s">
        <v>366</v>
      </c>
      <c r="J5168" s="14" t="s">
        <v>107</v>
      </c>
      <c r="K5168" s="14" t="s">
        <v>256</v>
      </c>
      <c r="L5168" s="14" t="s">
        <v>24000</v>
      </c>
      <c r="M5168" s="14">
        <f t="shared" si="640"/>
        <v>2017</v>
      </c>
      <c r="N5168" s="14">
        <f t="shared" si="641"/>
        <v>11</v>
      </c>
      <c r="O5168" s="14" t="str">
        <f>IFERROR(VLOOKUP(I5168,Lists!$F$2:$G$16,2,FALSE()),"Not Rated")</f>
        <v>Kids</v>
      </c>
      <c r="P5168" s="14">
        <f t="shared" si="642"/>
        <v>3</v>
      </c>
      <c r="Q5168" s="14" t="str">
        <f t="shared" si="643"/>
        <v>United States</v>
      </c>
      <c r="R5168" s="14" t="str">
        <f t="shared" si="644"/>
        <v>|United States|</v>
      </c>
      <c r="S5168" s="14" t="str">
        <f t="shared" si="645"/>
        <v>|Kids' TV|</v>
      </c>
      <c r="T5168" s="14" t="str">
        <f t="shared" si="646"/>
        <v>|Unknown|</v>
      </c>
      <c r="U5168" s="14" t="str">
        <f t="shared" si="647"/>
        <v>|Ciara Alexys|Katie Griffin|Cory Doran|Jonah Wineberg|</v>
      </c>
    </row>
    <row r="5169" spans="1:21">
      <c r="A5169" s="14" t="s">
        <v>24001</v>
      </c>
      <c r="B5169" s="14" t="s">
        <v>48</v>
      </c>
      <c r="C5169" s="14" t="s">
        <v>24002</v>
      </c>
      <c r="D5169" s="14" t="s">
        <v>13999</v>
      </c>
      <c r="E5169" s="14" t="s">
        <v>24003</v>
      </c>
      <c r="F5169" s="14" t="s">
        <v>115</v>
      </c>
      <c r="G5169" s="26">
        <v>43056</v>
      </c>
      <c r="H5169" s="14">
        <v>2017</v>
      </c>
      <c r="I5169" s="14" t="s">
        <v>363</v>
      </c>
      <c r="J5169" s="14" t="s">
        <v>1476</v>
      </c>
      <c r="K5169" s="14" t="s">
        <v>1436</v>
      </c>
      <c r="L5169" s="14" t="s">
        <v>24004</v>
      </c>
      <c r="M5169" s="14">
        <f t="shared" si="640"/>
        <v>2017</v>
      </c>
      <c r="N5169" s="14">
        <f t="shared" si="641"/>
        <v>11</v>
      </c>
      <c r="O5169" s="14" t="str">
        <f>IFERROR(VLOOKUP(I5169,Lists!$F$2:$G$16,2,FALSE()),"Not Rated")</f>
        <v>Adults</v>
      </c>
      <c r="P5169" s="14">
        <f t="shared" si="642"/>
        <v>135</v>
      </c>
      <c r="Q5169" s="14" t="str">
        <f t="shared" si="643"/>
        <v>United States</v>
      </c>
      <c r="R5169" s="14" t="str">
        <f t="shared" si="644"/>
        <v>|United States|</v>
      </c>
      <c r="S5169" s="14" t="str">
        <f t="shared" si="645"/>
        <v>|Dramas|Independent Movies|</v>
      </c>
      <c r="T5169" s="14" t="str">
        <f t="shared" si="646"/>
        <v>|Dee Rees|</v>
      </c>
      <c r="U5169" s="14" t="str">
        <f t="shared" si="647"/>
        <v>|Carey Mulligan|Jason Clarke|Mary J. Blige|Garrett Hedlund|Jason Mitchell|Rob Morgan|Jonathan Banks|</v>
      </c>
    </row>
    <row r="5170" spans="1:21">
      <c r="A5170" s="14" t="s">
        <v>24005</v>
      </c>
      <c r="B5170" s="14" t="s">
        <v>49</v>
      </c>
      <c r="C5170" s="14" t="s">
        <v>24006</v>
      </c>
      <c r="D5170" s="14" t="s">
        <v>117</v>
      </c>
      <c r="E5170" s="14" t="s">
        <v>117</v>
      </c>
      <c r="F5170" s="14" t="s">
        <v>115</v>
      </c>
      <c r="G5170" s="26">
        <v>43056</v>
      </c>
      <c r="H5170" s="14">
        <v>2017</v>
      </c>
      <c r="I5170" s="14" t="s">
        <v>360</v>
      </c>
      <c r="J5170" s="14" t="s">
        <v>105</v>
      </c>
      <c r="K5170" s="14" t="s">
        <v>262</v>
      </c>
      <c r="L5170" s="14" t="s">
        <v>24007</v>
      </c>
      <c r="M5170" s="14">
        <f t="shared" si="640"/>
        <v>2017</v>
      </c>
      <c r="N5170" s="14">
        <f t="shared" si="641"/>
        <v>11</v>
      </c>
      <c r="O5170" s="14" t="str">
        <f>IFERROR(VLOOKUP(I5170,Lists!$F$2:$G$16,2,FALSE()),"Not Rated")</f>
        <v>Adults</v>
      </c>
      <c r="P5170" s="14">
        <f t="shared" si="642"/>
        <v>1</v>
      </c>
      <c r="Q5170" s="14" t="str">
        <f t="shared" si="643"/>
        <v>United States</v>
      </c>
      <c r="R5170" s="14" t="str">
        <f t="shared" si="644"/>
        <v>|United States|</v>
      </c>
      <c r="S5170" s="14" t="str">
        <f t="shared" si="645"/>
        <v>|Reality TV|</v>
      </c>
      <c r="T5170" s="14" t="str">
        <f t="shared" si="646"/>
        <v>|Unknown|</v>
      </c>
      <c r="U5170" s="14" t="str">
        <f t="shared" si="647"/>
        <v>|Unknown|</v>
      </c>
    </row>
    <row r="5171" spans="1:21">
      <c r="A5171" s="14" t="s">
        <v>24008</v>
      </c>
      <c r="B5171" s="14" t="s">
        <v>49</v>
      </c>
      <c r="C5171" s="14" t="s">
        <v>24009</v>
      </c>
      <c r="D5171" s="14" t="s">
        <v>117</v>
      </c>
      <c r="E5171" s="14" t="s">
        <v>24010</v>
      </c>
      <c r="F5171" s="14" t="s">
        <v>121</v>
      </c>
      <c r="G5171" s="26">
        <v>43054</v>
      </c>
      <c r="H5171" s="14">
        <v>2014</v>
      </c>
      <c r="I5171" s="14" t="s">
        <v>361</v>
      </c>
      <c r="J5171" s="14" t="s">
        <v>105</v>
      </c>
      <c r="K5171" s="14" t="s">
        <v>1241</v>
      </c>
      <c r="L5171" s="14" t="s">
        <v>24011</v>
      </c>
      <c r="M5171" s="14">
        <f t="shared" si="640"/>
        <v>2017</v>
      </c>
      <c r="N5171" s="14">
        <f t="shared" si="641"/>
        <v>11</v>
      </c>
      <c r="O5171" s="14" t="str">
        <f>IFERROR(VLOOKUP(I5171,Lists!$F$2:$G$16,2,FALSE()),"Not Rated")</f>
        <v>Teens</v>
      </c>
      <c r="P5171" s="14">
        <f t="shared" si="642"/>
        <v>1</v>
      </c>
      <c r="Q5171" s="14" t="str">
        <f t="shared" si="643"/>
        <v>Japan</v>
      </c>
      <c r="R5171" s="14" t="str">
        <f t="shared" si="644"/>
        <v>|Japan|</v>
      </c>
      <c r="S5171" s="14" t="str">
        <f t="shared" si="645"/>
        <v>|Anime Series|International TV Shows|Teen TV Shows|</v>
      </c>
      <c r="T5171" s="14" t="str">
        <f t="shared" si="646"/>
        <v>|Unknown|</v>
      </c>
      <c r="U5171" s="14" t="str">
        <f t="shared" si="647"/>
        <v>|Yuichi Nakamura|Saori Hayami|Yumi Uchiyama|Takuma Terashima|Satomi Sato|Atsushi Tamaru|Sora Amamiya|Yuiko Tatsumi|Marina Inoue|Ryohei Kimura|Junichi Suwabe|Kana Hanazawa|Mai Nakahara|Saki Ogasawara|Haruka Tomatsu|Tomokazu Sugita|Yoshitsugu Matsuoka|Ayumu Murase|</v>
      </c>
    </row>
    <row r="5172" spans="1:21">
      <c r="A5172" s="14" t="s">
        <v>24012</v>
      </c>
      <c r="B5172" s="14" t="s">
        <v>49</v>
      </c>
      <c r="C5172" s="14" t="s">
        <v>24013</v>
      </c>
      <c r="D5172" s="14" t="s">
        <v>117</v>
      </c>
      <c r="E5172" s="14" t="s">
        <v>24014</v>
      </c>
      <c r="F5172" s="14" t="s">
        <v>154</v>
      </c>
      <c r="G5172" s="26">
        <v>43054</v>
      </c>
      <c r="H5172" s="14">
        <v>2015</v>
      </c>
      <c r="I5172" s="14" t="s">
        <v>360</v>
      </c>
      <c r="J5172" s="14" t="s">
        <v>105</v>
      </c>
      <c r="K5172" s="14" t="s">
        <v>1470</v>
      </c>
      <c r="L5172" s="14" t="s">
        <v>24015</v>
      </c>
      <c r="M5172" s="14">
        <f t="shared" si="640"/>
        <v>2017</v>
      </c>
      <c r="N5172" s="14">
        <f t="shared" si="641"/>
        <v>11</v>
      </c>
      <c r="O5172" s="14" t="str">
        <f>IFERROR(VLOOKUP(I5172,Lists!$F$2:$G$16,2,FALSE()),"Not Rated")</f>
        <v>Adults</v>
      </c>
      <c r="P5172" s="14">
        <f t="shared" si="642"/>
        <v>1</v>
      </c>
      <c r="Q5172" s="14" t="str">
        <f t="shared" si="643"/>
        <v>Russia</v>
      </c>
      <c r="R5172" s="14" t="str">
        <f t="shared" si="644"/>
        <v>|Russia|</v>
      </c>
      <c r="S5172" s="14" t="str">
        <f t="shared" si="645"/>
        <v>|Crime TV Shows|International TV Shows|TV Dramas|</v>
      </c>
      <c r="T5172" s="14" t="str">
        <f t="shared" si="646"/>
        <v>|Unknown|</v>
      </c>
      <c r="U5172" s="14" t="str">
        <f t="shared" si="647"/>
        <v>|Konstantin Khabenskiy|Paulina Andreeva|Alexander Tsekalo|Alexander Petrov|Ivan Dobronravov|Kirill Poluhin|</v>
      </c>
    </row>
    <row r="5173" spans="1:21">
      <c r="A5173" s="14" t="s">
        <v>24016</v>
      </c>
      <c r="B5173" s="14" t="s">
        <v>48</v>
      </c>
      <c r="C5173" s="14" t="s">
        <v>24017</v>
      </c>
      <c r="D5173" s="14" t="s">
        <v>289</v>
      </c>
      <c r="E5173" s="14" t="s">
        <v>24018</v>
      </c>
      <c r="F5173" s="14" t="s">
        <v>115</v>
      </c>
      <c r="G5173" s="26">
        <v>43053</v>
      </c>
      <c r="H5173" s="14">
        <v>2017</v>
      </c>
      <c r="I5173" s="14" t="s">
        <v>360</v>
      </c>
      <c r="J5173" s="14" t="s">
        <v>2497</v>
      </c>
      <c r="K5173" s="14" t="s">
        <v>261</v>
      </c>
      <c r="L5173" s="14" t="s">
        <v>24019</v>
      </c>
      <c r="M5173" s="14">
        <f t="shared" si="640"/>
        <v>2017</v>
      </c>
      <c r="N5173" s="14">
        <f t="shared" si="641"/>
        <v>11</v>
      </c>
      <c r="O5173" s="14" t="str">
        <f>IFERROR(VLOOKUP(I5173,Lists!$F$2:$G$16,2,FALSE()),"Not Rated")</f>
        <v>Adults</v>
      </c>
      <c r="P5173" s="14">
        <f t="shared" si="642"/>
        <v>66</v>
      </c>
      <c r="Q5173" s="14" t="str">
        <f t="shared" si="643"/>
        <v>United States</v>
      </c>
      <c r="R5173" s="14" t="str">
        <f t="shared" si="644"/>
        <v>|United States|</v>
      </c>
      <c r="S5173" s="14" t="str">
        <f t="shared" si="645"/>
        <v>|Stand-Up Comedy|</v>
      </c>
      <c r="T5173" s="14" t="str">
        <f t="shared" si="646"/>
        <v>|Marcus Raboy|</v>
      </c>
      <c r="U5173" s="14" t="str">
        <f t="shared" si="647"/>
        <v>|DeRay Davis|</v>
      </c>
    </row>
    <row r="5174" spans="1:21">
      <c r="A5174" s="14" t="s">
        <v>24020</v>
      </c>
      <c r="B5174" s="14" t="s">
        <v>48</v>
      </c>
      <c r="C5174" s="14" t="s">
        <v>24021</v>
      </c>
      <c r="D5174" s="14" t="s">
        <v>24022</v>
      </c>
      <c r="E5174" s="14" t="s">
        <v>24023</v>
      </c>
      <c r="F5174" s="14" t="s">
        <v>119</v>
      </c>
      <c r="G5174" s="26">
        <v>43050</v>
      </c>
      <c r="H5174" s="14">
        <v>2017</v>
      </c>
      <c r="I5174" s="14" t="s">
        <v>360</v>
      </c>
      <c r="J5174" s="14" t="s">
        <v>3165</v>
      </c>
      <c r="K5174" s="14" t="s">
        <v>1442</v>
      </c>
      <c r="L5174" s="14" t="s">
        <v>24024</v>
      </c>
      <c r="M5174" s="14">
        <f t="shared" si="640"/>
        <v>2017</v>
      </c>
      <c r="N5174" s="14">
        <f t="shared" si="641"/>
        <v>11</v>
      </c>
      <c r="O5174" s="14" t="str">
        <f>IFERROR(VLOOKUP(I5174,Lists!$F$2:$G$16,2,FALSE()),"Not Rated")</f>
        <v>Adults</v>
      </c>
      <c r="P5174" s="14">
        <f t="shared" si="642"/>
        <v>126</v>
      </c>
      <c r="Q5174" s="14" t="str">
        <f t="shared" si="643"/>
        <v>Canada</v>
      </c>
      <c r="R5174" s="14" t="str">
        <f t="shared" si="644"/>
        <v>|Canada|</v>
      </c>
      <c r="S5174" s="14" t="str">
        <f t="shared" si="645"/>
        <v>|Action &amp; Adventure|Comedies|International Movies|</v>
      </c>
      <c r="T5174" s="14" t="str">
        <f t="shared" si="646"/>
        <v>|Alain Desrochers|</v>
      </c>
      <c r="U5174" s="14" t="str">
        <f t="shared" si="647"/>
        <v>|Patrick Huard|Colm Feore|Marc Beaupré|Noam Jenkins|Andreas Apergis|Mariana Mazza|Erik Knudsen|Sarah-Jeanne Labrosse|Lucie Laurier|Neil Crone|Catherine St-Laurent|</v>
      </c>
    </row>
    <row r="5175" spans="1:21">
      <c r="A5175" s="14" t="s">
        <v>24025</v>
      </c>
      <c r="B5175" s="14" t="s">
        <v>49</v>
      </c>
      <c r="C5175" s="14" t="s">
        <v>24026</v>
      </c>
      <c r="D5175" s="14" t="s">
        <v>117</v>
      </c>
      <c r="E5175" s="14" t="s">
        <v>24027</v>
      </c>
      <c r="F5175" s="14" t="s">
        <v>121</v>
      </c>
      <c r="G5175" s="26">
        <v>43049</v>
      </c>
      <c r="H5175" s="14">
        <v>2017</v>
      </c>
      <c r="I5175" s="14" t="s">
        <v>360</v>
      </c>
      <c r="J5175" s="14" t="s">
        <v>105</v>
      </c>
      <c r="K5175" s="14" t="s">
        <v>1114</v>
      </c>
      <c r="L5175" s="14" t="s">
        <v>24028</v>
      </c>
      <c r="M5175" s="14">
        <f t="shared" si="640"/>
        <v>2017</v>
      </c>
      <c r="N5175" s="14">
        <f t="shared" si="641"/>
        <v>11</v>
      </c>
      <c r="O5175" s="14" t="str">
        <f>IFERROR(VLOOKUP(I5175,Lists!$F$2:$G$16,2,FALSE()),"Not Rated")</f>
        <v>Adults</v>
      </c>
      <c r="P5175" s="14">
        <f t="shared" si="642"/>
        <v>1</v>
      </c>
      <c r="Q5175" s="14" t="str">
        <f t="shared" si="643"/>
        <v>Japan</v>
      </c>
      <c r="R5175" s="14" t="str">
        <f t="shared" si="644"/>
        <v>|Japan|</v>
      </c>
      <c r="S5175" s="14" t="str">
        <f t="shared" si="645"/>
        <v>|International TV Shows|TV Action &amp; Adventure|TV Comedies|</v>
      </c>
      <c r="T5175" s="14" t="str">
        <f t="shared" si="646"/>
        <v>|Unknown|</v>
      </c>
      <c r="U5175" s="14" t="str">
        <f t="shared" si="647"/>
        <v>|Daiki Shigeoka|Akito Kiriyama|Junta Nakama|Tomohiro Kamiyama|Ryusei Fujii|Takahiro Hamada|Nozomu Kotaki|Umika Kawashima|Takeshi Kaga|Norio Wakamoto|</v>
      </c>
    </row>
    <row r="5176" spans="1:21">
      <c r="A5176" s="14" t="s">
        <v>24029</v>
      </c>
      <c r="B5176" s="14" t="s">
        <v>49</v>
      </c>
      <c r="C5176" s="14" t="s">
        <v>24030</v>
      </c>
      <c r="D5176" s="14" t="s">
        <v>24031</v>
      </c>
      <c r="E5176" s="14" t="s">
        <v>24032</v>
      </c>
      <c r="F5176" s="14" t="s">
        <v>121</v>
      </c>
      <c r="G5176" s="26">
        <v>43049</v>
      </c>
      <c r="H5176" s="14">
        <v>2017</v>
      </c>
      <c r="I5176" s="14" t="s">
        <v>365</v>
      </c>
      <c r="J5176" s="14" t="s">
        <v>106</v>
      </c>
      <c r="K5176" s="14" t="s">
        <v>866</v>
      </c>
      <c r="L5176" s="14" t="s">
        <v>24033</v>
      </c>
      <c r="M5176" s="14">
        <f t="shared" si="640"/>
        <v>2017</v>
      </c>
      <c r="N5176" s="14">
        <f t="shared" si="641"/>
        <v>11</v>
      </c>
      <c r="O5176" s="14" t="str">
        <f>IFERROR(VLOOKUP(I5176,Lists!$F$2:$G$16,2,FALSE()),"Not Rated")</f>
        <v>Kids</v>
      </c>
      <c r="P5176" s="14">
        <f t="shared" si="642"/>
        <v>2</v>
      </c>
      <c r="Q5176" s="14" t="str">
        <f t="shared" si="643"/>
        <v>Japan</v>
      </c>
      <c r="R5176" s="14" t="str">
        <f t="shared" si="644"/>
        <v>|Japan|</v>
      </c>
      <c r="S5176" s="14" t="str">
        <f t="shared" si="645"/>
        <v>|Anime Series|Kids' TV|</v>
      </c>
      <c r="T5176" s="14" t="str">
        <f t="shared" si="646"/>
        <v>|Go Koga|</v>
      </c>
      <c r="U5176" s="14" t="str">
        <f t="shared" si="647"/>
        <v>|Debi Derryberry|Cassandra Morris|Melissa Fahn|Stephanie Sheh|Erica Lindbeck|Kate Higgins|Cherami Leigh|Tara Sands|Bryce Papenbrook|Erica Mendez|Ray Chase|Carrie Keranen|Ben Diskin|Grant George|Kirk Thornton|</v>
      </c>
    </row>
    <row r="5177" spans="1:21">
      <c r="A5177" s="14" t="s">
        <v>24034</v>
      </c>
      <c r="B5177" s="14" t="s">
        <v>49</v>
      </c>
      <c r="C5177" s="14" t="s">
        <v>24035</v>
      </c>
      <c r="D5177" s="14" t="s">
        <v>117</v>
      </c>
      <c r="E5177" s="14" t="s">
        <v>24036</v>
      </c>
      <c r="F5177" s="14" t="s">
        <v>115</v>
      </c>
      <c r="G5177" s="26">
        <v>43049</v>
      </c>
      <c r="H5177" s="14">
        <v>2017</v>
      </c>
      <c r="I5177" s="14" t="s">
        <v>360</v>
      </c>
      <c r="J5177" s="14" t="s">
        <v>106</v>
      </c>
      <c r="K5177" s="14" t="s">
        <v>253</v>
      </c>
      <c r="L5177" s="14" t="s">
        <v>24037</v>
      </c>
      <c r="M5177" s="14">
        <f t="shared" si="640"/>
        <v>2017</v>
      </c>
      <c r="N5177" s="14">
        <f t="shared" si="641"/>
        <v>11</v>
      </c>
      <c r="O5177" s="14" t="str">
        <f>IFERROR(VLOOKUP(I5177,Lists!$F$2:$G$16,2,FALSE()),"Not Rated")</f>
        <v>Adults</v>
      </c>
      <c r="P5177" s="14">
        <f t="shared" si="642"/>
        <v>2</v>
      </c>
      <c r="Q5177" s="14" t="str">
        <f t="shared" si="643"/>
        <v>United States</v>
      </c>
      <c r="R5177" s="14" t="str">
        <f t="shared" si="644"/>
        <v>|United States|</v>
      </c>
      <c r="S5177" s="14" t="str">
        <f t="shared" si="645"/>
        <v>|TV Comedies|</v>
      </c>
      <c r="T5177" s="14" t="str">
        <f t="shared" si="646"/>
        <v>|Unknown|</v>
      </c>
      <c r="U5177" s="14" t="str">
        <f t="shared" si="647"/>
        <v>|Maria Bamford|Fred Melamed|Mary Kay Place|Ed Begley Jr.|Ana Gasteyer|Lennon Parham|Bridget Everett|Mo Collins|June Diane Raphael|Dean Cain|Ólafur Darri Ólafsson|Patton Oswalt|Keith Lucas|Kenny Lucas|Sarah Silverman|Mira Sorvino|Jon Cryer|Brandon Routh|Adam Pally|Tig Notaro|Andy Samberg|David Spade|Fred Armisen|Jason Mantzoukas|Jenny Slate|Judd Apatow|Judy Greer|Weird Al Yankovic|</v>
      </c>
    </row>
    <row r="5178" spans="1:21">
      <c r="A5178" s="14" t="s">
        <v>24038</v>
      </c>
      <c r="B5178" s="14" t="s">
        <v>48</v>
      </c>
      <c r="C5178" s="14" t="s">
        <v>24039</v>
      </c>
      <c r="D5178" s="14" t="s">
        <v>22171</v>
      </c>
      <c r="E5178" s="14" t="s">
        <v>24040</v>
      </c>
      <c r="F5178" s="14" t="s">
        <v>125</v>
      </c>
      <c r="G5178" s="26">
        <v>43049</v>
      </c>
      <c r="H5178" s="14">
        <v>2017</v>
      </c>
      <c r="I5178" s="14" t="s">
        <v>360</v>
      </c>
      <c r="J5178" s="14" t="s">
        <v>5250</v>
      </c>
      <c r="K5178" s="14" t="s">
        <v>261</v>
      </c>
      <c r="L5178" s="14" t="s">
        <v>24041</v>
      </c>
      <c r="M5178" s="14">
        <f t="shared" si="640"/>
        <v>2017</v>
      </c>
      <c r="N5178" s="14">
        <f t="shared" si="641"/>
        <v>11</v>
      </c>
      <c r="O5178" s="14" t="str">
        <f>IFERROR(VLOOKUP(I5178,Lists!$F$2:$G$16,2,FALSE()),"Not Rated")</f>
        <v>Adults</v>
      </c>
      <c r="P5178" s="14">
        <f t="shared" si="642"/>
        <v>54</v>
      </c>
      <c r="Q5178" s="14" t="str">
        <f t="shared" si="643"/>
        <v>Mexico</v>
      </c>
      <c r="R5178" s="14" t="str">
        <f t="shared" si="644"/>
        <v>|Mexico|</v>
      </c>
      <c r="S5178" s="14" t="str">
        <f t="shared" si="645"/>
        <v>|Stand-Up Comedy|</v>
      </c>
      <c r="T5178" s="14" t="str">
        <f t="shared" si="646"/>
        <v>|Raúl Campos|Jan Suter|</v>
      </c>
      <c r="U5178" s="14" t="str">
        <f t="shared" si="647"/>
        <v>|Alexis de Anda|</v>
      </c>
    </row>
    <row r="5179" spans="1:21">
      <c r="A5179" s="14" t="s">
        <v>24042</v>
      </c>
      <c r="B5179" s="14" t="s">
        <v>48</v>
      </c>
      <c r="C5179" s="14" t="s">
        <v>24043</v>
      </c>
      <c r="D5179" s="14" t="s">
        <v>19291</v>
      </c>
      <c r="E5179" s="14" t="s">
        <v>24044</v>
      </c>
      <c r="F5179" s="14" t="s">
        <v>133</v>
      </c>
      <c r="G5179" s="26">
        <v>43049</v>
      </c>
      <c r="H5179" s="14">
        <v>2017</v>
      </c>
      <c r="I5179" s="14" t="s">
        <v>360</v>
      </c>
      <c r="J5179" s="14" t="s">
        <v>713</v>
      </c>
      <c r="K5179" s="14" t="s">
        <v>1227</v>
      </c>
      <c r="L5179" s="14" t="s">
        <v>24045</v>
      </c>
      <c r="M5179" s="14">
        <f t="shared" si="640"/>
        <v>2017</v>
      </c>
      <c r="N5179" s="14">
        <f t="shared" si="641"/>
        <v>11</v>
      </c>
      <c r="O5179" s="14" t="str">
        <f>IFERROR(VLOOKUP(I5179,Lists!$F$2:$G$16,2,FALSE()),"Not Rated")</f>
        <v>Adults</v>
      </c>
      <c r="P5179" s="14">
        <f t="shared" si="642"/>
        <v>100</v>
      </c>
      <c r="Q5179" s="14" t="str">
        <f t="shared" si="643"/>
        <v>Brazil</v>
      </c>
      <c r="R5179" s="14" t="str">
        <f t="shared" si="644"/>
        <v>|Brazil|</v>
      </c>
      <c r="S5179" s="14" t="str">
        <f t="shared" si="645"/>
        <v>|Action &amp; Adventure|International Movies|</v>
      </c>
      <c r="T5179" s="14" t="str">
        <f t="shared" si="646"/>
        <v>|Marcelo Galvão|</v>
      </c>
      <c r="U5179" s="14" t="str">
        <f t="shared" si="647"/>
        <v>|Diogo Morgado|Etienne Chicot|Maria de Medeiros|Deto Montenegro|Jonas Leite|Paulo Gorgulho|Will Roberts|Allan Lima|Eduardo Galvão|Igor Galvão|</v>
      </c>
    </row>
    <row r="5180" spans="1:21">
      <c r="A5180" s="14" t="s">
        <v>24046</v>
      </c>
      <c r="B5180" s="14" t="s">
        <v>49</v>
      </c>
      <c r="C5180" s="14" t="s">
        <v>24047</v>
      </c>
      <c r="D5180" s="14" t="s">
        <v>117</v>
      </c>
      <c r="E5180" s="14" t="s">
        <v>24048</v>
      </c>
      <c r="F5180" s="14" t="s">
        <v>121</v>
      </c>
      <c r="G5180" s="26">
        <v>43046</v>
      </c>
      <c r="H5180" s="14">
        <v>2017</v>
      </c>
      <c r="I5180" s="14" t="s">
        <v>360</v>
      </c>
      <c r="J5180" s="14" t="s">
        <v>106</v>
      </c>
      <c r="K5180" s="14" t="s">
        <v>822</v>
      </c>
      <c r="L5180" s="14" t="s">
        <v>24049</v>
      </c>
      <c r="M5180" s="14">
        <f t="shared" si="640"/>
        <v>2017</v>
      </c>
      <c r="N5180" s="14">
        <f t="shared" si="641"/>
        <v>11</v>
      </c>
      <c r="O5180" s="14" t="str">
        <f>IFERROR(VLOOKUP(I5180,Lists!$F$2:$G$16,2,FALSE()),"Not Rated")</f>
        <v>Adults</v>
      </c>
      <c r="P5180" s="14">
        <f t="shared" si="642"/>
        <v>2</v>
      </c>
      <c r="Q5180" s="14" t="str">
        <f t="shared" si="643"/>
        <v>Japan</v>
      </c>
      <c r="R5180" s="14" t="str">
        <f t="shared" si="644"/>
        <v>|Japan|</v>
      </c>
      <c r="S5180" s="14" t="str">
        <f t="shared" si="645"/>
        <v>|Anime Series|International TV Shows|</v>
      </c>
      <c r="T5180" s="14" t="str">
        <f t="shared" si="646"/>
        <v>|Unknown|</v>
      </c>
      <c r="U5180" s="14" t="str">
        <f t="shared" si="647"/>
        <v>|Natsuki Hanae|Maaya Sakamoto|Kouki Uchiyama|Miyuki Sawashiro|Saori Hayami|Koji Yusa|Makoto Furukawa|Tetsu Inada|Satoshi Tsuruoka|Kei Shindou|Junichi Suwabe|Shunsuke Takeuchi|Ryotaro Okiayu|Mitsuru Miyamoto|Rumi Okubo|Ai Nonaka|Sakura Tange|</v>
      </c>
    </row>
    <row r="5181" spans="1:21">
      <c r="A5181" s="14" t="s">
        <v>24050</v>
      </c>
      <c r="B5181" s="14" t="s">
        <v>48</v>
      </c>
      <c r="C5181" s="14" t="s">
        <v>24051</v>
      </c>
      <c r="D5181" s="14" t="s">
        <v>24052</v>
      </c>
      <c r="E5181" s="14" t="s">
        <v>24053</v>
      </c>
      <c r="F5181" s="14" t="s">
        <v>115</v>
      </c>
      <c r="G5181" s="26">
        <v>43046</v>
      </c>
      <c r="H5181" s="14">
        <v>2002</v>
      </c>
      <c r="I5181" s="14" t="s">
        <v>363</v>
      </c>
      <c r="J5181" s="14" t="s">
        <v>2352</v>
      </c>
      <c r="K5181" s="14" t="s">
        <v>247</v>
      </c>
      <c r="L5181" s="14" t="s">
        <v>24054</v>
      </c>
      <c r="M5181" s="14">
        <f t="shared" si="640"/>
        <v>2017</v>
      </c>
      <c r="N5181" s="14">
        <f t="shared" si="641"/>
        <v>11</v>
      </c>
      <c r="O5181" s="14" t="str">
        <f>IFERROR(VLOOKUP(I5181,Lists!$F$2:$G$16,2,FALSE()),"Not Rated")</f>
        <v>Adults</v>
      </c>
      <c r="P5181" s="14">
        <f t="shared" si="642"/>
        <v>81</v>
      </c>
      <c r="Q5181" s="14" t="str">
        <f t="shared" si="643"/>
        <v>United States</v>
      </c>
      <c r="R5181" s="14" t="str">
        <f t="shared" si="644"/>
        <v>|United States|</v>
      </c>
      <c r="S5181" s="14" t="str">
        <f t="shared" si="645"/>
        <v>|Documentaries|</v>
      </c>
      <c r="T5181" s="14" t="str">
        <f t="shared" si="646"/>
        <v>|Christian Charles|</v>
      </c>
      <c r="U5181" s="14" t="str">
        <f t="shared" si="647"/>
        <v>|Jerry Seinfeld|Orny Adams|Colin Quinn|Bill Cosby|Robert Klein|Chris Rock|Garry Shandling|Jay Leno|Kevin Nealon|Ray Romano|</v>
      </c>
    </row>
    <row r="5182" spans="1:21">
      <c r="A5182" s="14" t="s">
        <v>24055</v>
      </c>
      <c r="B5182" s="14" t="s">
        <v>49</v>
      </c>
      <c r="C5182" s="14" t="s">
        <v>24056</v>
      </c>
      <c r="D5182" s="14" t="s">
        <v>117</v>
      </c>
      <c r="E5182" s="14" t="s">
        <v>24057</v>
      </c>
      <c r="F5182" s="14" t="s">
        <v>115</v>
      </c>
      <c r="G5182" s="26">
        <v>43046</v>
      </c>
      <c r="H5182" s="14">
        <v>2017</v>
      </c>
      <c r="I5182" s="14" t="s">
        <v>368</v>
      </c>
      <c r="J5182" s="14" t="s">
        <v>718</v>
      </c>
      <c r="K5182" s="14" t="s">
        <v>256</v>
      </c>
      <c r="L5182" s="14" t="s">
        <v>24058</v>
      </c>
      <c r="M5182" s="14">
        <f t="shared" si="640"/>
        <v>2017</v>
      </c>
      <c r="N5182" s="14">
        <f t="shared" si="641"/>
        <v>11</v>
      </c>
      <c r="O5182" s="14" t="str">
        <f>IFERROR(VLOOKUP(I5182,Lists!$F$2:$G$16,2,FALSE()),"Not Rated")</f>
        <v>Kids</v>
      </c>
      <c r="P5182" s="14">
        <f t="shared" si="642"/>
        <v>6</v>
      </c>
      <c r="Q5182" s="14" t="str">
        <f t="shared" si="643"/>
        <v>United States</v>
      </c>
      <c r="R5182" s="14" t="str">
        <f t="shared" si="644"/>
        <v>|United States|</v>
      </c>
      <c r="S5182" s="14" t="str">
        <f t="shared" si="645"/>
        <v>|Kids' TV|</v>
      </c>
      <c r="T5182" s="14" t="str">
        <f t="shared" si="646"/>
        <v>|Unknown|</v>
      </c>
      <c r="U5182" s="14" t="str">
        <f t="shared" si="647"/>
        <v>|Mika Abdalla|Genneya Walton|Victoria Vida|Ysa Penarejo|Belle Shouse|Alyssa Lynch|Danica McKellar|Maddie Phillips|Sarah Desjardins|</v>
      </c>
    </row>
    <row r="5183" spans="1:21">
      <c r="A5183" s="14" t="s">
        <v>24059</v>
      </c>
      <c r="B5183" s="14" t="s">
        <v>48</v>
      </c>
      <c r="C5183" s="14" t="s">
        <v>24060</v>
      </c>
      <c r="D5183" s="14" t="s">
        <v>24061</v>
      </c>
      <c r="E5183" s="14" t="s">
        <v>24062</v>
      </c>
      <c r="F5183" s="14" t="s">
        <v>115</v>
      </c>
      <c r="G5183" s="26">
        <v>43046</v>
      </c>
      <c r="H5183" s="14">
        <v>2016</v>
      </c>
      <c r="I5183" s="14" t="s">
        <v>363</v>
      </c>
      <c r="J5183" s="14" t="s">
        <v>2442</v>
      </c>
      <c r="K5183" s="14" t="s">
        <v>244</v>
      </c>
      <c r="L5183" s="14" t="s">
        <v>24063</v>
      </c>
      <c r="M5183" s="14">
        <f t="shared" si="640"/>
        <v>2017</v>
      </c>
      <c r="N5183" s="14">
        <f t="shared" si="641"/>
        <v>11</v>
      </c>
      <c r="O5183" s="14" t="str">
        <f>IFERROR(VLOOKUP(I5183,Lists!$F$2:$G$16,2,FALSE()),"Not Rated")</f>
        <v>Adults</v>
      </c>
      <c r="P5183" s="14">
        <f t="shared" si="642"/>
        <v>123</v>
      </c>
      <c r="Q5183" s="14" t="str">
        <f t="shared" si="643"/>
        <v>United States</v>
      </c>
      <c r="R5183" s="14" t="str">
        <f t="shared" si="644"/>
        <v>|United States|</v>
      </c>
      <c r="S5183" s="14" t="str">
        <f t="shared" si="645"/>
        <v>|Dramas|</v>
      </c>
      <c r="T5183" s="14" t="str">
        <f t="shared" si="646"/>
        <v>|Bronwen Hughes|</v>
      </c>
      <c r="U5183" s="14" t="str">
        <f t="shared" si="647"/>
        <v>|Ben Schnetzer|Kelly Macdonald|Sam Hazeldine|Ella Purnell|Maria Bello|Yusra Warsama|</v>
      </c>
    </row>
    <row r="5184" spans="1:21">
      <c r="A5184" s="14" t="s">
        <v>24064</v>
      </c>
      <c r="B5184" s="14" t="s">
        <v>48</v>
      </c>
      <c r="C5184" s="14" t="s">
        <v>24065</v>
      </c>
      <c r="D5184" s="14" t="s">
        <v>24066</v>
      </c>
      <c r="E5184" s="14" t="s">
        <v>117</v>
      </c>
      <c r="F5184" s="14" t="s">
        <v>115</v>
      </c>
      <c r="G5184" s="26">
        <v>43045</v>
      </c>
      <c r="H5184" s="14">
        <v>2017</v>
      </c>
      <c r="I5184" s="14" t="s">
        <v>360</v>
      </c>
      <c r="J5184" s="14" t="s">
        <v>12926</v>
      </c>
      <c r="K5184" s="14" t="s">
        <v>247</v>
      </c>
      <c r="L5184" s="14" t="s">
        <v>24067</v>
      </c>
      <c r="M5184" s="14">
        <f t="shared" si="640"/>
        <v>2017</v>
      </c>
      <c r="N5184" s="14">
        <f t="shared" si="641"/>
        <v>11</v>
      </c>
      <c r="O5184" s="14" t="str">
        <f>IFERROR(VLOOKUP(I5184,Lists!$F$2:$G$16,2,FALSE()),"Not Rated")</f>
        <v>Adults</v>
      </c>
      <c r="P5184" s="14">
        <f t="shared" si="642"/>
        <v>144</v>
      </c>
      <c r="Q5184" s="14" t="str">
        <f t="shared" si="643"/>
        <v>United States</v>
      </c>
      <c r="R5184" s="14" t="str">
        <f t="shared" si="644"/>
        <v>|United States|</v>
      </c>
      <c r="S5184" s="14" t="str">
        <f t="shared" si="645"/>
        <v>|Documentaries|</v>
      </c>
      <c r="T5184" s="14" t="str">
        <f t="shared" si="646"/>
        <v>|John Ridley|</v>
      </c>
      <c r="U5184" s="14" t="str">
        <f t="shared" si="647"/>
        <v>|Unknown|</v>
      </c>
    </row>
    <row r="5185" spans="1:21">
      <c r="A5185" s="14" t="s">
        <v>24068</v>
      </c>
      <c r="B5185" s="14" t="s">
        <v>48</v>
      </c>
      <c r="C5185" s="14" t="s">
        <v>24069</v>
      </c>
      <c r="D5185" s="14" t="s">
        <v>9656</v>
      </c>
      <c r="E5185" s="14" t="s">
        <v>24070</v>
      </c>
      <c r="F5185" s="14" t="s">
        <v>116</v>
      </c>
      <c r="G5185" s="26">
        <v>43044</v>
      </c>
      <c r="H5185" s="14">
        <v>2017</v>
      </c>
      <c r="I5185" s="14" t="s">
        <v>364</v>
      </c>
      <c r="J5185" s="14" t="s">
        <v>20133</v>
      </c>
      <c r="K5185" s="14" t="s">
        <v>834</v>
      </c>
      <c r="L5185" s="14" t="s">
        <v>24071</v>
      </c>
      <c r="M5185" s="14">
        <f t="shared" si="640"/>
        <v>2017</v>
      </c>
      <c r="N5185" s="14">
        <f t="shared" si="641"/>
        <v>11</v>
      </c>
      <c r="O5185" s="14" t="str">
        <f>IFERROR(VLOOKUP(I5185,Lists!$F$2:$G$16,2,FALSE()),"Not Rated")</f>
        <v>Teens</v>
      </c>
      <c r="P5185" s="14">
        <f t="shared" si="642"/>
        <v>153</v>
      </c>
      <c r="Q5185" s="14" t="str">
        <f t="shared" si="643"/>
        <v>India</v>
      </c>
      <c r="R5185" s="14" t="str">
        <f t="shared" si="644"/>
        <v>|India|</v>
      </c>
      <c r="S5185" s="14" t="str">
        <f t="shared" si="645"/>
        <v>|Comedies|Dramas|International Movies|</v>
      </c>
      <c r="T5185" s="14" t="str">
        <f t="shared" si="646"/>
        <v>|Anees Bazmee|</v>
      </c>
      <c r="U5185" s="14" t="str">
        <f t="shared" si="647"/>
        <v>|Anil Kapoor|Arjun Kapoor|Ileana D'Cruz|Athiya Shetty|Neha Sharma|Vineet Kumar Singh|Pavan Malhotra|Ratna Pathak Shah|Karan Kundra|Anil Mange|Rahul Dev|Sanjay Kapoor|</v>
      </c>
    </row>
    <row r="5186" spans="1:21">
      <c r="A5186" s="14" t="s">
        <v>24072</v>
      </c>
      <c r="B5186" s="14" t="s">
        <v>49</v>
      </c>
      <c r="C5186" s="14" t="s">
        <v>24073</v>
      </c>
      <c r="D5186" s="14" t="s">
        <v>24074</v>
      </c>
      <c r="E5186" s="14" t="s">
        <v>24075</v>
      </c>
      <c r="F5186" s="14" t="s">
        <v>117</v>
      </c>
      <c r="G5186" s="26">
        <v>43042</v>
      </c>
      <c r="H5186" s="14">
        <v>2015</v>
      </c>
      <c r="I5186" s="14" t="s">
        <v>361</v>
      </c>
      <c r="J5186" s="14" t="s">
        <v>105</v>
      </c>
      <c r="K5186" s="14" t="s">
        <v>688</v>
      </c>
      <c r="L5186" s="14" t="s">
        <v>24076</v>
      </c>
      <c r="M5186" s="14">
        <f t="shared" ref="M5186:M5249" si="648">IF(G5186="","",YEAR(G5186))</f>
        <v>2017</v>
      </c>
      <c r="N5186" s="14">
        <f t="shared" ref="N5186:N5249" si="649">IF(G5186="","",MONTH(G5186))</f>
        <v>11</v>
      </c>
      <c r="O5186" s="14" t="str">
        <f>IFERROR(VLOOKUP(I5186,Lists!$F$2:$G$16,2,FALSE()),"Not Rated")</f>
        <v>Teens</v>
      </c>
      <c r="P5186" s="14">
        <f t="shared" ref="P5186:P5249" si="650">IFERROR(VALUE(LEFT(J5186,FIND(" ",J5186)-1)),"")</f>
        <v>1</v>
      </c>
      <c r="Q5186" s="14" t="str">
        <f t="shared" ref="Q5186:Q5249" si="651">IFERROR(LEFT(F5186,FIND(",",F5186)-1),F5186)</f>
        <v>Unknown</v>
      </c>
      <c r="R5186" s="14" t="str">
        <f t="shared" ref="R5186:R5249" si="652">"|"&amp;SUBSTITUTE(F5186,", ","|")&amp;"|"</f>
        <v>|Unknown|</v>
      </c>
      <c r="S5186" s="14" t="str">
        <f t="shared" ref="S5186:S5249" si="653">"|"&amp;SUBSTITUTE(K5186,", ","|")&amp;"|"</f>
        <v>|International TV Shows|TV Dramas|</v>
      </c>
      <c r="T5186" s="14" t="str">
        <f t="shared" ref="T5186:T5249" si="654">"|"&amp;SUBSTITUTE(D5186,", ","|")&amp;"|"</f>
        <v>|Pali Yahya|</v>
      </c>
      <c r="U5186" s="14" t="str">
        <f t="shared" ref="U5186:U5249" si="655">"|"&amp;SUBSTITUTE(E5186,", ","|")&amp;"|"</f>
        <v>|Puteri Balqis|Aeril Zafrel|Nabila Huda|Nazim Othman|Nadia Brian|Bella Dally|</v>
      </c>
    </row>
    <row r="5187" spans="1:21">
      <c r="A5187" s="14" t="s">
        <v>24077</v>
      </c>
      <c r="B5187" s="14" t="s">
        <v>49</v>
      </c>
      <c r="C5187" s="14" t="s">
        <v>24078</v>
      </c>
      <c r="D5187" s="14" t="s">
        <v>117</v>
      </c>
      <c r="E5187" s="14" t="s">
        <v>24079</v>
      </c>
      <c r="F5187" s="14" t="s">
        <v>119</v>
      </c>
      <c r="G5187" s="26">
        <v>43042</v>
      </c>
      <c r="H5187" s="14">
        <v>2017</v>
      </c>
      <c r="I5187" s="14" t="s">
        <v>360</v>
      </c>
      <c r="J5187" s="14" t="s">
        <v>105</v>
      </c>
      <c r="K5187" s="14" t="s">
        <v>1470</v>
      </c>
      <c r="L5187" s="14" t="s">
        <v>24080</v>
      </c>
      <c r="M5187" s="14">
        <f t="shared" si="648"/>
        <v>2017</v>
      </c>
      <c r="N5187" s="14">
        <f t="shared" si="649"/>
        <v>11</v>
      </c>
      <c r="O5187" s="14" t="str">
        <f>IFERROR(VLOOKUP(I5187,Lists!$F$2:$G$16,2,FALSE()),"Not Rated")</f>
        <v>Adults</v>
      </c>
      <c r="P5187" s="14">
        <f t="shared" si="650"/>
        <v>1</v>
      </c>
      <c r="Q5187" s="14" t="str">
        <f t="shared" si="651"/>
        <v>Canada</v>
      </c>
      <c r="R5187" s="14" t="str">
        <f t="shared" si="652"/>
        <v>|Canada|</v>
      </c>
      <c r="S5187" s="14" t="str">
        <f t="shared" si="653"/>
        <v>|Crime TV Shows|International TV Shows|TV Dramas|</v>
      </c>
      <c r="T5187" s="14" t="str">
        <f t="shared" si="654"/>
        <v>|Unknown|</v>
      </c>
      <c r="U5187" s="14" t="str">
        <f t="shared" si="655"/>
        <v>|Sarah Gadon|Edward Holcroft|Paul Gross|Anna Paquin|Rebecca Liddiard|Zachary Levi|Kerr Logan|David Cronenberg|</v>
      </c>
    </row>
    <row r="5188" spans="1:21">
      <c r="A5188" s="14" t="s">
        <v>24081</v>
      </c>
      <c r="B5188" s="14" t="s">
        <v>48</v>
      </c>
      <c r="C5188" s="14" t="s">
        <v>24082</v>
      </c>
      <c r="D5188" s="14" t="s">
        <v>24083</v>
      </c>
      <c r="E5188" s="14" t="s">
        <v>24084</v>
      </c>
      <c r="F5188" s="14" t="s">
        <v>116</v>
      </c>
      <c r="G5188" s="26">
        <v>43040</v>
      </c>
      <c r="H5188" s="14">
        <v>1978</v>
      </c>
      <c r="I5188" s="14" t="s">
        <v>362</v>
      </c>
      <c r="J5188" s="14" t="s">
        <v>2206</v>
      </c>
      <c r="K5188" s="14" t="s">
        <v>612</v>
      </c>
      <c r="L5188" s="14" t="s">
        <v>24085</v>
      </c>
      <c r="M5188" s="14">
        <f t="shared" si="648"/>
        <v>2017</v>
      </c>
      <c r="N5188" s="14">
        <f t="shared" si="649"/>
        <v>11</v>
      </c>
      <c r="O5188" s="14" t="str">
        <f>IFERROR(VLOOKUP(I5188,Lists!$F$2:$G$16,2,FALSE()),"Not Rated")</f>
        <v>Older Kids</v>
      </c>
      <c r="P5188" s="14">
        <f t="shared" si="650"/>
        <v>141</v>
      </c>
      <c r="Q5188" s="14" t="str">
        <f t="shared" si="651"/>
        <v>India</v>
      </c>
      <c r="R5188" s="14" t="str">
        <f t="shared" si="652"/>
        <v>|India|</v>
      </c>
      <c r="S5188" s="14" t="str">
        <f t="shared" si="653"/>
        <v>|Action &amp; Adventure|Dramas|International Movies|</v>
      </c>
      <c r="T5188" s="14" t="str">
        <f t="shared" si="654"/>
        <v>|Alo Sarkar|</v>
      </c>
      <c r="U5188" s="14" t="str">
        <f t="shared" si="655"/>
        <v>|Uttam Kumar|Sulakshana Pandit|Utpal Dutt|Bindu|Amjad Khan|Helen|Indrani Mukherjee|Padma Khanna|Iftekhar|</v>
      </c>
    </row>
    <row r="5189" spans="1:21">
      <c r="A5189" s="14" t="s">
        <v>24086</v>
      </c>
      <c r="B5189" s="14" t="s">
        <v>48</v>
      </c>
      <c r="C5189" s="14" t="s">
        <v>24087</v>
      </c>
      <c r="D5189" s="14" t="s">
        <v>24088</v>
      </c>
      <c r="E5189" s="14" t="s">
        <v>24089</v>
      </c>
      <c r="F5189" s="14" t="s">
        <v>122</v>
      </c>
      <c r="G5189" s="26">
        <v>43040</v>
      </c>
      <c r="H5189" s="14">
        <v>2016</v>
      </c>
      <c r="I5189" s="14" t="s">
        <v>360</v>
      </c>
      <c r="J5189" s="14" t="s">
        <v>457</v>
      </c>
      <c r="K5189" s="14" t="s">
        <v>873</v>
      </c>
      <c r="L5189" s="14" t="s">
        <v>24090</v>
      </c>
      <c r="M5189" s="14">
        <f t="shared" si="648"/>
        <v>2017</v>
      </c>
      <c r="N5189" s="14">
        <f t="shared" si="649"/>
        <v>11</v>
      </c>
      <c r="O5189" s="14" t="str">
        <f>IFERROR(VLOOKUP(I5189,Lists!$F$2:$G$16,2,FALSE()),"Not Rated")</f>
        <v>Adults</v>
      </c>
      <c r="P5189" s="14">
        <f t="shared" si="650"/>
        <v>104</v>
      </c>
      <c r="Q5189" s="14" t="str">
        <f t="shared" si="651"/>
        <v>Spain</v>
      </c>
      <c r="R5189" s="14" t="str">
        <f t="shared" si="652"/>
        <v>|Spain|</v>
      </c>
      <c r="S5189" s="14" t="str">
        <f t="shared" si="653"/>
        <v>|International Movies|Thrillers|</v>
      </c>
      <c r="T5189" s="14" t="str">
        <f t="shared" si="654"/>
        <v>|Iñaki Dorronsoro|</v>
      </c>
      <c r="U5189" s="14" t="str">
        <f t="shared" si="655"/>
        <v>|Alain Hernández|Javier Gutiérrez|Alba Galocha|Itziar Atienza|Luis Tosar|Florin Opritescu|Jaroslaw Bielski|Peter Nikolas|</v>
      </c>
    </row>
    <row r="5190" spans="1:21">
      <c r="A5190" s="14" t="s">
        <v>24091</v>
      </c>
      <c r="B5190" s="14" t="s">
        <v>48</v>
      </c>
      <c r="C5190" s="14" t="s">
        <v>24092</v>
      </c>
      <c r="D5190" s="14" t="s">
        <v>24093</v>
      </c>
      <c r="E5190" s="14" t="s">
        <v>24094</v>
      </c>
      <c r="F5190" s="14" t="s">
        <v>148</v>
      </c>
      <c r="G5190" s="26">
        <v>43040</v>
      </c>
      <c r="H5190" s="14">
        <v>2016</v>
      </c>
      <c r="I5190" s="14" t="s">
        <v>362</v>
      </c>
      <c r="J5190" s="14" t="s">
        <v>566</v>
      </c>
      <c r="K5190" s="14" t="s">
        <v>612</v>
      </c>
      <c r="L5190" s="14" t="s">
        <v>24095</v>
      </c>
      <c r="M5190" s="14">
        <f t="shared" si="648"/>
        <v>2017</v>
      </c>
      <c r="N5190" s="14">
        <f t="shared" si="649"/>
        <v>11</v>
      </c>
      <c r="O5190" s="14" t="str">
        <f>IFERROR(VLOOKUP(I5190,Lists!$F$2:$G$16,2,FALSE()),"Not Rated")</f>
        <v>Older Kids</v>
      </c>
      <c r="P5190" s="14">
        <f t="shared" si="650"/>
        <v>97</v>
      </c>
      <c r="Q5190" s="14" t="str">
        <f t="shared" si="651"/>
        <v>United Arab Emirates</v>
      </c>
      <c r="R5190" s="14" t="str">
        <f t="shared" si="652"/>
        <v>|United Arab Emirates|</v>
      </c>
      <c r="S5190" s="14" t="str">
        <f t="shared" si="653"/>
        <v>|Action &amp; Adventure|Dramas|International Movies|</v>
      </c>
      <c r="T5190" s="14" t="str">
        <f t="shared" si="654"/>
        <v>|Ali Bin Matar|Ibrahim Bin Mohamed|</v>
      </c>
      <c r="U5190" s="14" t="str">
        <f t="shared" si="655"/>
        <v>|Yasser Al Jarraf|Haleem Aljabri|Anwar Aljabri|Omar Aljabri|Ali Almarzouqi|Majed Aldheeb|Yousef Almahmodi|Reem Ali|</v>
      </c>
    </row>
    <row r="5191" spans="1:21">
      <c r="A5191" s="14" t="s">
        <v>24096</v>
      </c>
      <c r="B5191" s="14" t="s">
        <v>48</v>
      </c>
      <c r="C5191" s="14" t="s">
        <v>24097</v>
      </c>
      <c r="D5191" s="14" t="s">
        <v>24098</v>
      </c>
      <c r="E5191" s="14" t="s">
        <v>24099</v>
      </c>
      <c r="F5191" s="14" t="s">
        <v>124</v>
      </c>
      <c r="G5191" s="26">
        <v>43040</v>
      </c>
      <c r="H5191" s="14">
        <v>2016</v>
      </c>
      <c r="I5191" s="14" t="s">
        <v>368</v>
      </c>
      <c r="J5191" s="14" t="s">
        <v>1173</v>
      </c>
      <c r="K5191" s="14" t="s">
        <v>481</v>
      </c>
      <c r="L5191" s="14" t="s">
        <v>24100</v>
      </c>
      <c r="M5191" s="14">
        <f t="shared" si="648"/>
        <v>2017</v>
      </c>
      <c r="N5191" s="14">
        <f t="shared" si="649"/>
        <v>11</v>
      </c>
      <c r="O5191" s="14" t="str">
        <f>IFERROR(VLOOKUP(I5191,Lists!$F$2:$G$16,2,FALSE()),"Not Rated")</f>
        <v>Kids</v>
      </c>
      <c r="P5191" s="14">
        <f t="shared" si="650"/>
        <v>82</v>
      </c>
      <c r="Q5191" s="14" t="str">
        <f t="shared" si="651"/>
        <v>Germany</v>
      </c>
      <c r="R5191" s="14" t="str">
        <f t="shared" si="652"/>
        <v>|Germany|</v>
      </c>
      <c r="S5191" s="14" t="str">
        <f t="shared" si="653"/>
        <v>|Children &amp; Family Movies|Comedies|</v>
      </c>
      <c r="T5191" s="14" t="str">
        <f t="shared" si="654"/>
        <v>|Ali Samadi Ahadi|</v>
      </c>
      <c r="U5191" s="14" t="str">
        <f t="shared" si="655"/>
        <v>|Stefan Kurt|Marianne Sägebrecht|Max Herbrechter|</v>
      </c>
    </row>
    <row r="5192" spans="1:21">
      <c r="A5192" s="14" t="s">
        <v>24101</v>
      </c>
      <c r="B5192" s="14" t="s">
        <v>48</v>
      </c>
      <c r="C5192" s="14" t="s">
        <v>24102</v>
      </c>
      <c r="D5192" s="14" t="s">
        <v>24103</v>
      </c>
      <c r="E5192" s="14" t="s">
        <v>24104</v>
      </c>
      <c r="F5192" s="14" t="s">
        <v>126</v>
      </c>
      <c r="G5192" s="26">
        <v>43040</v>
      </c>
      <c r="H5192" s="14">
        <v>2017</v>
      </c>
      <c r="I5192" s="14" t="s">
        <v>360</v>
      </c>
      <c r="J5192" s="14" t="s">
        <v>653</v>
      </c>
      <c r="K5192" s="14" t="s">
        <v>612</v>
      </c>
      <c r="L5192" s="14" t="s">
        <v>24105</v>
      </c>
      <c r="M5192" s="14">
        <f t="shared" si="648"/>
        <v>2017</v>
      </c>
      <c r="N5192" s="14">
        <f t="shared" si="649"/>
        <v>11</v>
      </c>
      <c r="O5192" s="14" t="str">
        <f>IFERROR(VLOOKUP(I5192,Lists!$F$2:$G$16,2,FALSE()),"Not Rated")</f>
        <v>Adults</v>
      </c>
      <c r="P5192" s="14">
        <f t="shared" si="650"/>
        <v>98</v>
      </c>
      <c r="Q5192" s="14" t="str">
        <f t="shared" si="651"/>
        <v>China</v>
      </c>
      <c r="R5192" s="14" t="str">
        <f t="shared" si="652"/>
        <v>|China|</v>
      </c>
      <c r="S5192" s="14" t="str">
        <f t="shared" si="653"/>
        <v>|Action &amp; Adventure|Dramas|International Movies|</v>
      </c>
      <c r="T5192" s="14" t="str">
        <f t="shared" si="654"/>
        <v>|D Ho|</v>
      </c>
      <c r="U5192" s="14" t="str">
        <f t="shared" si="655"/>
        <v>|Min-ho Lee|Zhu Xuan|</v>
      </c>
    </row>
    <row r="5193" spans="1:21">
      <c r="A5193" s="14" t="s">
        <v>24106</v>
      </c>
      <c r="B5193" s="14" t="s">
        <v>49</v>
      </c>
      <c r="C5193" s="14" t="s">
        <v>24107</v>
      </c>
      <c r="D5193" s="14" t="s">
        <v>117</v>
      </c>
      <c r="E5193" s="14" t="s">
        <v>24108</v>
      </c>
      <c r="F5193" s="14" t="s">
        <v>117</v>
      </c>
      <c r="G5193" s="26">
        <v>43040</v>
      </c>
      <c r="H5193" s="14">
        <v>2010</v>
      </c>
      <c r="I5193" s="14" t="s">
        <v>360</v>
      </c>
      <c r="J5193" s="14" t="s">
        <v>105</v>
      </c>
      <c r="K5193" s="14" t="s">
        <v>688</v>
      </c>
      <c r="L5193" s="14" t="s">
        <v>24109</v>
      </c>
      <c r="M5193" s="14">
        <f t="shared" si="648"/>
        <v>2017</v>
      </c>
      <c r="N5193" s="14">
        <f t="shared" si="649"/>
        <v>11</v>
      </c>
      <c r="O5193" s="14" t="str">
        <f>IFERROR(VLOOKUP(I5193,Lists!$F$2:$G$16,2,FALSE()),"Not Rated")</f>
        <v>Adults</v>
      </c>
      <c r="P5193" s="14">
        <f t="shared" si="650"/>
        <v>1</v>
      </c>
      <c r="Q5193" s="14" t="str">
        <f t="shared" si="651"/>
        <v>Unknown</v>
      </c>
      <c r="R5193" s="14" t="str">
        <f t="shared" si="652"/>
        <v>|Unknown|</v>
      </c>
      <c r="S5193" s="14" t="str">
        <f t="shared" si="653"/>
        <v>|International TV Shows|TV Dramas|</v>
      </c>
      <c r="T5193" s="14" t="str">
        <f t="shared" si="654"/>
        <v>|Unknown|</v>
      </c>
      <c r="U5193" s="14" t="str">
        <f t="shared" si="655"/>
        <v>|Tay Ping Hui|Qi Yu Wu|Chris Tong|Yao Wenlong|Eelyn Kok|Hong Hui Fang|Ann Kok|</v>
      </c>
    </row>
    <row r="5194" spans="1:21">
      <c r="A5194" s="14" t="s">
        <v>24110</v>
      </c>
      <c r="B5194" s="14" t="s">
        <v>49</v>
      </c>
      <c r="C5194" s="14" t="s">
        <v>24111</v>
      </c>
      <c r="D5194" s="14" t="s">
        <v>117</v>
      </c>
      <c r="E5194" s="14" t="s">
        <v>24112</v>
      </c>
      <c r="F5194" s="14" t="s">
        <v>117</v>
      </c>
      <c r="G5194" s="26">
        <v>43040</v>
      </c>
      <c r="H5194" s="14">
        <v>2007</v>
      </c>
      <c r="I5194" s="14" t="s">
        <v>360</v>
      </c>
      <c r="J5194" s="14" t="s">
        <v>105</v>
      </c>
      <c r="K5194" s="14" t="s">
        <v>688</v>
      </c>
      <c r="L5194" s="14" t="s">
        <v>24113</v>
      </c>
      <c r="M5194" s="14">
        <f t="shared" si="648"/>
        <v>2017</v>
      </c>
      <c r="N5194" s="14">
        <f t="shared" si="649"/>
        <v>11</v>
      </c>
      <c r="O5194" s="14" t="str">
        <f>IFERROR(VLOOKUP(I5194,Lists!$F$2:$G$16,2,FALSE()),"Not Rated")</f>
        <v>Adults</v>
      </c>
      <c r="P5194" s="14">
        <f t="shared" si="650"/>
        <v>1</v>
      </c>
      <c r="Q5194" s="14" t="str">
        <f t="shared" si="651"/>
        <v>Unknown</v>
      </c>
      <c r="R5194" s="14" t="str">
        <f t="shared" si="652"/>
        <v>|Unknown|</v>
      </c>
      <c r="S5194" s="14" t="str">
        <f t="shared" si="653"/>
        <v>|International TV Shows|TV Dramas|</v>
      </c>
      <c r="T5194" s="14" t="str">
        <f t="shared" si="654"/>
        <v>|Unknown|</v>
      </c>
      <c r="U5194" s="14" t="str">
        <f t="shared" si="655"/>
        <v>|Li Nanxing|Chen Liping|Chew Chor Meng|Tay Ping Hui|Joanne Peh|Felicia Chin|Huang Wenyong|Alan Tern|</v>
      </c>
    </row>
    <row r="5195" spans="1:21">
      <c r="A5195" s="14" t="s">
        <v>24114</v>
      </c>
      <c r="B5195" s="14" t="s">
        <v>49</v>
      </c>
      <c r="C5195" s="14" t="s">
        <v>24115</v>
      </c>
      <c r="D5195" s="14" t="s">
        <v>117</v>
      </c>
      <c r="E5195" s="14" t="s">
        <v>24116</v>
      </c>
      <c r="F5195" s="14" t="s">
        <v>117</v>
      </c>
      <c r="G5195" s="26">
        <v>43040</v>
      </c>
      <c r="H5195" s="14">
        <v>2009</v>
      </c>
      <c r="I5195" s="14" t="s">
        <v>361</v>
      </c>
      <c r="J5195" s="14" t="s">
        <v>105</v>
      </c>
      <c r="K5195" s="14" t="s">
        <v>688</v>
      </c>
      <c r="L5195" s="14" t="s">
        <v>24117</v>
      </c>
      <c r="M5195" s="14">
        <f t="shared" si="648"/>
        <v>2017</v>
      </c>
      <c r="N5195" s="14">
        <f t="shared" si="649"/>
        <v>11</v>
      </c>
      <c r="O5195" s="14" t="str">
        <f>IFERROR(VLOOKUP(I5195,Lists!$F$2:$G$16,2,FALSE()),"Not Rated")</f>
        <v>Teens</v>
      </c>
      <c r="P5195" s="14">
        <f t="shared" si="650"/>
        <v>1</v>
      </c>
      <c r="Q5195" s="14" t="str">
        <f t="shared" si="651"/>
        <v>Unknown</v>
      </c>
      <c r="R5195" s="14" t="str">
        <f t="shared" si="652"/>
        <v>|Unknown|</v>
      </c>
      <c r="S5195" s="14" t="str">
        <f t="shared" si="653"/>
        <v>|International TV Shows|TV Dramas|</v>
      </c>
      <c r="T5195" s="14" t="str">
        <f t="shared" si="654"/>
        <v>|Unknown|</v>
      </c>
      <c r="U5195" s="14" t="str">
        <f t="shared" si="655"/>
        <v>|Jeanette Aw|Qi Yu Wu|Pierre Png|Dai Xiangyu|Zen Chong|Joanne Peh|Eelyn Kok|Xiang Yun|Yao Wenlong|</v>
      </c>
    </row>
    <row r="5196" spans="1:21">
      <c r="A5196" s="14" t="s">
        <v>24118</v>
      </c>
      <c r="B5196" s="14" t="s">
        <v>49</v>
      </c>
      <c r="C5196" s="14" t="s">
        <v>24119</v>
      </c>
      <c r="D5196" s="14" t="s">
        <v>117</v>
      </c>
      <c r="E5196" s="14" t="s">
        <v>24120</v>
      </c>
      <c r="F5196" s="14" t="s">
        <v>117</v>
      </c>
      <c r="G5196" s="26">
        <v>43040</v>
      </c>
      <c r="H5196" s="14">
        <v>2008</v>
      </c>
      <c r="I5196" s="14" t="s">
        <v>361</v>
      </c>
      <c r="J5196" s="14" t="s">
        <v>105</v>
      </c>
      <c r="K5196" s="14" t="s">
        <v>415</v>
      </c>
      <c r="L5196" s="14" t="s">
        <v>24121</v>
      </c>
      <c r="M5196" s="14">
        <f t="shared" si="648"/>
        <v>2017</v>
      </c>
      <c r="N5196" s="14">
        <f t="shared" si="649"/>
        <v>11</v>
      </c>
      <c r="O5196" s="14" t="str">
        <f>IFERROR(VLOOKUP(I5196,Lists!$F$2:$G$16,2,FALSE()),"Not Rated")</f>
        <v>Teens</v>
      </c>
      <c r="P5196" s="14">
        <f t="shared" si="650"/>
        <v>1</v>
      </c>
      <c r="Q5196" s="14" t="str">
        <f t="shared" si="651"/>
        <v>Unknown</v>
      </c>
      <c r="R5196" s="14" t="str">
        <f t="shared" si="652"/>
        <v>|Unknown|</v>
      </c>
      <c r="S5196" s="14" t="str">
        <f t="shared" si="653"/>
        <v>|Crime TV Shows|International TV Shows|TV Action &amp; Adventure|</v>
      </c>
      <c r="T5196" s="14" t="str">
        <f t="shared" si="654"/>
        <v>|Unknown|</v>
      </c>
      <c r="U5196" s="14" t="str">
        <f t="shared" si="655"/>
        <v>|Tay Ping Hui|Joanne Peh|Shaun Chen|Rebecca Lim|Zhu Houren|Richard Low|</v>
      </c>
    </row>
    <row r="5197" spans="1:21">
      <c r="A5197" s="14" t="s">
        <v>24122</v>
      </c>
      <c r="B5197" s="14" t="s">
        <v>49</v>
      </c>
      <c r="C5197" s="14" t="s">
        <v>24123</v>
      </c>
      <c r="D5197" s="14" t="s">
        <v>117</v>
      </c>
      <c r="E5197" s="14" t="s">
        <v>24124</v>
      </c>
      <c r="F5197" s="14" t="s">
        <v>146</v>
      </c>
      <c r="G5197" s="26">
        <v>43040</v>
      </c>
      <c r="H5197" s="14">
        <v>2009</v>
      </c>
      <c r="I5197" s="14" t="s">
        <v>361</v>
      </c>
      <c r="J5197" s="14" t="s">
        <v>105</v>
      </c>
      <c r="K5197" s="14" t="s">
        <v>688</v>
      </c>
      <c r="L5197" s="14" t="s">
        <v>24125</v>
      </c>
      <c r="M5197" s="14">
        <f t="shared" si="648"/>
        <v>2017</v>
      </c>
      <c r="N5197" s="14">
        <f t="shared" si="649"/>
        <v>11</v>
      </c>
      <c r="O5197" s="14" t="str">
        <f>IFERROR(VLOOKUP(I5197,Lists!$F$2:$G$16,2,FALSE()),"Not Rated")</f>
        <v>Teens</v>
      </c>
      <c r="P5197" s="14">
        <f t="shared" si="650"/>
        <v>1</v>
      </c>
      <c r="Q5197" s="14" t="str">
        <f t="shared" si="651"/>
        <v>Singapore</v>
      </c>
      <c r="R5197" s="14" t="str">
        <f t="shared" si="652"/>
        <v>|Singapore|</v>
      </c>
      <c r="S5197" s="14" t="str">
        <f t="shared" si="653"/>
        <v>|International TV Shows|TV Dramas|</v>
      </c>
      <c r="T5197" s="14" t="str">
        <f t="shared" si="654"/>
        <v>|Unknown|</v>
      </c>
      <c r="U5197" s="14" t="str">
        <f t="shared" si="655"/>
        <v>|Jeanette Aw|Dai Xiangyu|Elvin Ng|Eelyn Kok|Zheng Geping|Aileen Tan|Zhou Ying|Hong Hui Fang|Zhang Zhenhuan|</v>
      </c>
    </row>
    <row r="5198" spans="1:21">
      <c r="A5198" s="14" t="s">
        <v>24126</v>
      </c>
      <c r="B5198" s="14" t="s">
        <v>48</v>
      </c>
      <c r="C5198" s="14" t="s">
        <v>24127</v>
      </c>
      <c r="D5198" s="14" t="s">
        <v>24128</v>
      </c>
      <c r="E5198" s="14" t="s">
        <v>24128</v>
      </c>
      <c r="F5198" s="14" t="s">
        <v>115</v>
      </c>
      <c r="G5198" s="26">
        <v>43039</v>
      </c>
      <c r="H5198" s="14">
        <v>2017</v>
      </c>
      <c r="I5198" s="14" t="s">
        <v>360</v>
      </c>
      <c r="J5198" s="14" t="s">
        <v>1668</v>
      </c>
      <c r="K5198" s="14" t="s">
        <v>261</v>
      </c>
      <c r="L5198" s="14" t="s">
        <v>24129</v>
      </c>
      <c r="M5198" s="14">
        <f t="shared" si="648"/>
        <v>2017</v>
      </c>
      <c r="N5198" s="14">
        <f t="shared" si="649"/>
        <v>10</v>
      </c>
      <c r="O5198" s="14" t="str">
        <f>IFERROR(VLOOKUP(I5198,Lists!$F$2:$G$16,2,FALSE()),"Not Rated")</f>
        <v>Adults</v>
      </c>
      <c r="P5198" s="14">
        <f t="shared" si="650"/>
        <v>84</v>
      </c>
      <c r="Q5198" s="14" t="str">
        <f t="shared" si="651"/>
        <v>United States</v>
      </c>
      <c r="R5198" s="14" t="str">
        <f t="shared" si="652"/>
        <v>|United States|</v>
      </c>
      <c r="S5198" s="14" t="str">
        <f t="shared" si="653"/>
        <v>|Stand-Up Comedy|</v>
      </c>
      <c r="T5198" s="14" t="str">
        <f t="shared" si="654"/>
        <v>|Judah Friedlander|</v>
      </c>
      <c r="U5198" s="14" t="str">
        <f t="shared" si="655"/>
        <v>|Judah Friedlander|</v>
      </c>
    </row>
    <row r="5199" spans="1:21">
      <c r="A5199" s="14" t="s">
        <v>24130</v>
      </c>
      <c r="B5199" s="14" t="s">
        <v>48</v>
      </c>
      <c r="C5199" s="14" t="s">
        <v>24131</v>
      </c>
      <c r="D5199" s="14" t="s">
        <v>24132</v>
      </c>
      <c r="E5199" s="14" t="s">
        <v>24133</v>
      </c>
      <c r="F5199" s="14" t="s">
        <v>115</v>
      </c>
      <c r="G5199" s="26">
        <v>43039</v>
      </c>
      <c r="H5199" s="14">
        <v>2016</v>
      </c>
      <c r="I5199" s="14" t="s">
        <v>363</v>
      </c>
      <c r="J5199" s="14" t="s">
        <v>1313</v>
      </c>
      <c r="K5199" s="14" t="s">
        <v>247</v>
      </c>
      <c r="L5199" s="14" t="s">
        <v>24134</v>
      </c>
      <c r="M5199" s="14">
        <f t="shared" si="648"/>
        <v>2017</v>
      </c>
      <c r="N5199" s="14">
        <f t="shared" si="649"/>
        <v>10</v>
      </c>
      <c r="O5199" s="14" t="str">
        <f>IFERROR(VLOOKUP(I5199,Lists!$F$2:$G$16,2,FALSE()),"Not Rated")</f>
        <v>Adults</v>
      </c>
      <c r="P5199" s="14">
        <f t="shared" si="650"/>
        <v>76</v>
      </c>
      <c r="Q5199" s="14" t="str">
        <f t="shared" si="651"/>
        <v>United States</v>
      </c>
      <c r="R5199" s="14" t="str">
        <f t="shared" si="652"/>
        <v>|United States|</v>
      </c>
      <c r="S5199" s="14" t="str">
        <f t="shared" si="653"/>
        <v>|Documentaries|</v>
      </c>
      <c r="T5199" s="14" t="str">
        <f t="shared" si="654"/>
        <v>|Errol Morris|</v>
      </c>
      <c r="U5199" s="14" t="str">
        <f t="shared" si="655"/>
        <v>|Elsa Dorfman|</v>
      </c>
    </row>
    <row r="5200" spans="1:21">
      <c r="A5200" s="14" t="s">
        <v>24135</v>
      </c>
      <c r="B5200" s="14" t="s">
        <v>48</v>
      </c>
      <c r="C5200" s="14" t="s">
        <v>24136</v>
      </c>
      <c r="D5200" s="14" t="s">
        <v>24137</v>
      </c>
      <c r="E5200" s="14" t="s">
        <v>24138</v>
      </c>
      <c r="F5200" s="14" t="s">
        <v>115</v>
      </c>
      <c r="G5200" s="26">
        <v>43038</v>
      </c>
      <c r="H5200" s="14">
        <v>2017</v>
      </c>
      <c r="I5200" s="14" t="s">
        <v>364</v>
      </c>
      <c r="J5200" s="14" t="s">
        <v>5539</v>
      </c>
      <c r="K5200" s="14" t="s">
        <v>24139</v>
      </c>
      <c r="L5200" s="14" t="s">
        <v>24140</v>
      </c>
      <c r="M5200" s="14">
        <f t="shared" si="648"/>
        <v>2017</v>
      </c>
      <c r="N5200" s="14">
        <f t="shared" si="649"/>
        <v>10</v>
      </c>
      <c r="O5200" s="14" t="str">
        <f>IFERROR(VLOOKUP(I5200,Lists!$F$2:$G$16,2,FALSE()),"Not Rated")</f>
        <v>Teens</v>
      </c>
      <c r="P5200" s="14">
        <f t="shared" si="650"/>
        <v>75</v>
      </c>
      <c r="Q5200" s="14" t="str">
        <f t="shared" si="651"/>
        <v>United States</v>
      </c>
      <c r="R5200" s="14" t="str">
        <f t="shared" si="652"/>
        <v>|United States|</v>
      </c>
      <c r="S5200" s="14" t="str">
        <f t="shared" si="653"/>
        <v>|Dramas|Romantic Movies|Sports Movies|</v>
      </c>
      <c r="T5200" s="14" t="str">
        <f t="shared" si="654"/>
        <v>|Alex Israel|</v>
      </c>
      <c r="U5200" s="14" t="str">
        <f t="shared" si="655"/>
        <v>|Carson Meyer|Noah Centineo|Bianca Santos|Jackson White|Sean Russel Herman|Rosanna Arquette|Molly Ringwald|Pamela Anderson|Keanu Reeves|Goldie Hawn|</v>
      </c>
    </row>
    <row r="5201" spans="1:21">
      <c r="A5201" s="14" t="s">
        <v>24141</v>
      </c>
      <c r="B5201" s="14" t="s">
        <v>48</v>
      </c>
      <c r="C5201" s="14" t="s">
        <v>24142</v>
      </c>
      <c r="D5201" s="14" t="s">
        <v>20489</v>
      </c>
      <c r="E5201" s="14" t="s">
        <v>24143</v>
      </c>
      <c r="F5201" s="14" t="s">
        <v>119</v>
      </c>
      <c r="G5201" s="26">
        <v>43036</v>
      </c>
      <c r="H5201" s="14">
        <v>2017</v>
      </c>
      <c r="I5201" s="14" t="s">
        <v>367</v>
      </c>
      <c r="J5201" s="14" t="s">
        <v>730</v>
      </c>
      <c r="K5201" s="14" t="s">
        <v>481</v>
      </c>
      <c r="L5201" s="14" t="s">
        <v>24144</v>
      </c>
      <c r="M5201" s="14">
        <f t="shared" si="648"/>
        <v>2017</v>
      </c>
      <c r="N5201" s="14">
        <f t="shared" si="649"/>
        <v>10</v>
      </c>
      <c r="O5201" s="14" t="str">
        <f>IFERROR(VLOOKUP(I5201,Lists!$F$2:$G$16,2,FALSE()),"Not Rated")</f>
        <v>Older Kids</v>
      </c>
      <c r="P5201" s="14">
        <f t="shared" si="650"/>
        <v>93</v>
      </c>
      <c r="Q5201" s="14" t="str">
        <f t="shared" si="651"/>
        <v>Canada</v>
      </c>
      <c r="R5201" s="14" t="str">
        <f t="shared" si="652"/>
        <v>|Canada|</v>
      </c>
      <c r="S5201" s="14" t="str">
        <f t="shared" si="653"/>
        <v>|Children &amp; Family Movies|Comedies|</v>
      </c>
      <c r="T5201" s="14" t="str">
        <f t="shared" si="654"/>
        <v>|Robert Vince|</v>
      </c>
      <c r="U5201" s="14" t="str">
        <f t="shared" si="655"/>
        <v>|Kaitlyn Maher|Obba Babatundé|Lombardo Boyar|Molly Burnett|Chris Coppola|Reggie De Leon|David DeLuise|Matty Finochio|Josh Flitter|Benjamin Flores Jr.|</v>
      </c>
    </row>
    <row r="5202" spans="1:21">
      <c r="A5202" s="14" t="s">
        <v>24145</v>
      </c>
      <c r="B5202" s="14" t="s">
        <v>49</v>
      </c>
      <c r="C5202" s="14" t="s">
        <v>24146</v>
      </c>
      <c r="D5202" s="14" t="s">
        <v>117</v>
      </c>
      <c r="E5202" s="14" t="s">
        <v>24147</v>
      </c>
      <c r="F5202" s="14" t="s">
        <v>115</v>
      </c>
      <c r="G5202" s="26">
        <v>43035</v>
      </c>
      <c r="H5202" s="14">
        <v>2017</v>
      </c>
      <c r="I5202" s="14" t="s">
        <v>361</v>
      </c>
      <c r="J5202" s="14" t="s">
        <v>105</v>
      </c>
      <c r="K5202" s="14" t="s">
        <v>24148</v>
      </c>
      <c r="L5202" s="14" t="s">
        <v>24149</v>
      </c>
      <c r="M5202" s="14">
        <f t="shared" si="648"/>
        <v>2017</v>
      </c>
      <c r="N5202" s="14">
        <f t="shared" si="649"/>
        <v>10</v>
      </c>
      <c r="O5202" s="14" t="str">
        <f>IFERROR(VLOOKUP(I5202,Lists!$F$2:$G$16,2,FALSE()),"Not Rated")</f>
        <v>Teens</v>
      </c>
      <c r="P5202" s="14">
        <f t="shared" si="650"/>
        <v>1</v>
      </c>
      <c r="Q5202" s="14" t="str">
        <f t="shared" si="651"/>
        <v>United States</v>
      </c>
      <c r="R5202" s="14" t="str">
        <f t="shared" si="652"/>
        <v>|United States|</v>
      </c>
      <c r="S5202" s="14" t="str">
        <f t="shared" si="653"/>
        <v>|Stand-Up Comedy &amp; Talk Shows|TV Mysteries|TV Sci-Fi &amp; Fantasy|</v>
      </c>
      <c r="T5202" s="14" t="str">
        <f t="shared" si="654"/>
        <v>|Unknown|</v>
      </c>
      <c r="U5202" s="14" t="str">
        <f t="shared" si="655"/>
        <v>|Jim Rash|Matt Duffer|Ross Duffer|Shawn Levy|David Harbour|Finn Wolfhard|Millie Bobby Brown|Gaten Matarazzo|Caleb McLaughlin|Natalia Dyer|Charlie Heaton|Noah Schnapp|Joe Keery|Dacre Montgomery|Sadie Sink|Paul Reiser|Sean Astin|Randy Havens|Brett Gelman|Linnea Berthelsen|</v>
      </c>
    </row>
    <row r="5203" spans="1:21">
      <c r="A5203" s="14" t="s">
        <v>24150</v>
      </c>
      <c r="B5203" s="14" t="s">
        <v>48</v>
      </c>
      <c r="C5203" s="14" t="s">
        <v>24151</v>
      </c>
      <c r="D5203" s="14" t="s">
        <v>24152</v>
      </c>
      <c r="E5203" s="14" t="s">
        <v>24153</v>
      </c>
      <c r="F5203" s="14" t="s">
        <v>115</v>
      </c>
      <c r="G5203" s="26">
        <v>43035</v>
      </c>
      <c r="H5203" s="14">
        <v>2017</v>
      </c>
      <c r="I5203" s="14" t="s">
        <v>361</v>
      </c>
      <c r="J5203" s="14" t="s">
        <v>653</v>
      </c>
      <c r="K5203" s="14" t="s">
        <v>247</v>
      </c>
      <c r="L5203" s="14" t="s">
        <v>24154</v>
      </c>
      <c r="M5203" s="14">
        <f t="shared" si="648"/>
        <v>2017</v>
      </c>
      <c r="N5203" s="14">
        <f t="shared" si="649"/>
        <v>10</v>
      </c>
      <c r="O5203" s="14" t="str">
        <f>IFERROR(VLOOKUP(I5203,Lists!$F$2:$G$16,2,FALSE()),"Not Rated")</f>
        <v>Teens</v>
      </c>
      <c r="P5203" s="14">
        <f t="shared" si="650"/>
        <v>98</v>
      </c>
      <c r="Q5203" s="14" t="str">
        <f t="shared" si="651"/>
        <v>United States</v>
      </c>
      <c r="R5203" s="14" t="str">
        <f t="shared" si="652"/>
        <v>|United States|</v>
      </c>
      <c r="S5203" s="14" t="str">
        <f t="shared" si="653"/>
        <v>|Documentaries|</v>
      </c>
      <c r="T5203" s="14" t="str">
        <f t="shared" si="654"/>
        <v>|Griffin Dunne|</v>
      </c>
      <c r="U5203" s="14" t="str">
        <f t="shared" si="655"/>
        <v>|Joan Didion|</v>
      </c>
    </row>
    <row r="5204" spans="1:21">
      <c r="A5204" s="14" t="s">
        <v>24155</v>
      </c>
      <c r="B5204" s="14" t="s">
        <v>48</v>
      </c>
      <c r="C5204" s="14" t="s">
        <v>24156</v>
      </c>
      <c r="D5204" s="14" t="s">
        <v>24157</v>
      </c>
      <c r="E5204" s="14" t="s">
        <v>24158</v>
      </c>
      <c r="F5204" s="14" t="s">
        <v>115</v>
      </c>
      <c r="G5204" s="26">
        <v>43034</v>
      </c>
      <c r="H5204" s="14">
        <v>2016</v>
      </c>
      <c r="I5204" s="14" t="s">
        <v>363</v>
      </c>
      <c r="J5204" s="14" t="s">
        <v>436</v>
      </c>
      <c r="K5204" s="14" t="s">
        <v>1436</v>
      </c>
      <c r="L5204" s="14" t="s">
        <v>24159</v>
      </c>
      <c r="M5204" s="14">
        <f t="shared" si="648"/>
        <v>2017</v>
      </c>
      <c r="N5204" s="14">
        <f t="shared" si="649"/>
        <v>10</v>
      </c>
      <c r="O5204" s="14" t="str">
        <f>IFERROR(VLOOKUP(I5204,Lists!$F$2:$G$16,2,FALSE()),"Not Rated")</f>
        <v>Adults</v>
      </c>
      <c r="P5204" s="14">
        <f t="shared" si="650"/>
        <v>91</v>
      </c>
      <c r="Q5204" s="14" t="str">
        <f t="shared" si="651"/>
        <v>United States</v>
      </c>
      <c r="R5204" s="14" t="str">
        <f t="shared" si="652"/>
        <v>|United States|</v>
      </c>
      <c r="S5204" s="14" t="str">
        <f t="shared" si="653"/>
        <v>|Dramas|Independent Movies|</v>
      </c>
      <c r="T5204" s="14" t="str">
        <f t="shared" si="654"/>
        <v>|Katherine Dieckmann|</v>
      </c>
      <c r="U5204" s="14" t="str">
        <f t="shared" si="655"/>
        <v>|Holly Hunter|Carrie Coon|Kim Coates|Shane Jacobsen|Andrene Ward-Hammond|Allene Quincy|Glenne Headly|</v>
      </c>
    </row>
    <row r="5205" spans="1:21">
      <c r="A5205" s="14" t="s">
        <v>24160</v>
      </c>
      <c r="B5205" s="14" t="s">
        <v>48</v>
      </c>
      <c r="C5205" s="14" t="s">
        <v>24161</v>
      </c>
      <c r="D5205" s="14" t="s">
        <v>301</v>
      </c>
      <c r="E5205" s="14" t="s">
        <v>24162</v>
      </c>
      <c r="F5205" s="14" t="s">
        <v>115</v>
      </c>
      <c r="G5205" s="26">
        <v>43033</v>
      </c>
      <c r="H5205" s="14">
        <v>2015</v>
      </c>
      <c r="I5205" s="14" t="s">
        <v>363</v>
      </c>
      <c r="J5205" s="14" t="s">
        <v>18394</v>
      </c>
      <c r="K5205" s="14" t="s">
        <v>3225</v>
      </c>
      <c r="L5205" s="14" t="s">
        <v>24163</v>
      </c>
      <c r="M5205" s="14">
        <f t="shared" si="648"/>
        <v>2017</v>
      </c>
      <c r="N5205" s="14">
        <f t="shared" si="649"/>
        <v>10</v>
      </c>
      <c r="O5205" s="14" t="str">
        <f>IFERROR(VLOOKUP(I5205,Lists!$F$2:$G$16,2,FALSE()),"Not Rated")</f>
        <v>Adults</v>
      </c>
      <c r="P5205" s="14">
        <f t="shared" si="650"/>
        <v>168</v>
      </c>
      <c r="Q5205" s="14" t="str">
        <f t="shared" si="651"/>
        <v>United States</v>
      </c>
      <c r="R5205" s="14" t="str">
        <f t="shared" si="652"/>
        <v>|United States|</v>
      </c>
      <c r="S5205" s="14" t="str">
        <f t="shared" si="653"/>
        <v>|Action &amp; Adventure|Thrillers|</v>
      </c>
      <c r="T5205" s="14" t="str">
        <f t="shared" si="654"/>
        <v>|Quentin Tarantino|</v>
      </c>
      <c r="U5205" s="14" t="str">
        <f t="shared" si="655"/>
        <v>|Samuel L. Jackson|Kurt Russell|Jennifer Jason Leigh|Walton Goggins|Demián Bichir|Tim Roth|Michael Madsen|Bruce Dern|James Parks|Dana Gourrier|Channing Tatum|Zoë Bell|</v>
      </c>
    </row>
    <row r="5206" spans="1:21">
      <c r="A5206" s="14" t="s">
        <v>24164</v>
      </c>
      <c r="B5206" s="14" t="s">
        <v>48</v>
      </c>
      <c r="C5206" s="14" t="s">
        <v>24165</v>
      </c>
      <c r="D5206" s="14" t="s">
        <v>18961</v>
      </c>
      <c r="E5206" s="14" t="s">
        <v>10901</v>
      </c>
      <c r="F5206" s="14" t="s">
        <v>118</v>
      </c>
      <c r="G5206" s="26">
        <v>43032</v>
      </c>
      <c r="H5206" s="14">
        <v>2017</v>
      </c>
      <c r="I5206" s="14" t="s">
        <v>360</v>
      </c>
      <c r="J5206" s="14" t="s">
        <v>2489</v>
      </c>
      <c r="K5206" s="14" t="s">
        <v>261</v>
      </c>
      <c r="L5206" s="14" t="s">
        <v>24166</v>
      </c>
      <c r="M5206" s="14">
        <f t="shared" si="648"/>
        <v>2017</v>
      </c>
      <c r="N5206" s="14">
        <f t="shared" si="649"/>
        <v>10</v>
      </c>
      <c r="O5206" s="14" t="str">
        <f>IFERROR(VLOOKUP(I5206,Lists!$F$2:$G$16,2,FALSE()),"Not Rated")</f>
        <v>Adults</v>
      </c>
      <c r="P5206" s="14">
        <f t="shared" si="650"/>
        <v>68</v>
      </c>
      <c r="Q5206" s="14" t="str">
        <f t="shared" si="651"/>
        <v>United Kingdom</v>
      </c>
      <c r="R5206" s="14" t="str">
        <f t="shared" si="652"/>
        <v>|United Kingdom|</v>
      </c>
      <c r="S5206" s="14" t="str">
        <f t="shared" si="653"/>
        <v>|Stand-Up Comedy|</v>
      </c>
      <c r="T5206" s="14" t="str">
        <f t="shared" si="654"/>
        <v>|Brian Klein|</v>
      </c>
      <c r="U5206" s="14" t="str">
        <f t="shared" si="655"/>
        <v>|Jack Whitehall|</v>
      </c>
    </row>
    <row r="5207" spans="1:21">
      <c r="A5207" s="14" t="s">
        <v>24167</v>
      </c>
      <c r="B5207" s="14" t="s">
        <v>49</v>
      </c>
      <c r="C5207" s="14" t="s">
        <v>24168</v>
      </c>
      <c r="D5207" s="14" t="s">
        <v>117</v>
      </c>
      <c r="E5207" s="14" t="s">
        <v>24169</v>
      </c>
      <c r="F5207" s="14" t="s">
        <v>1963</v>
      </c>
      <c r="G5207" s="26">
        <v>43032</v>
      </c>
      <c r="H5207" s="14">
        <v>2017</v>
      </c>
      <c r="I5207" s="14" t="s">
        <v>360</v>
      </c>
      <c r="J5207" s="14" t="s">
        <v>105</v>
      </c>
      <c r="K5207" s="14" t="s">
        <v>430</v>
      </c>
      <c r="L5207" s="14" t="s">
        <v>24170</v>
      </c>
      <c r="M5207" s="14">
        <f t="shared" si="648"/>
        <v>2017</v>
      </c>
      <c r="N5207" s="14">
        <f t="shared" si="649"/>
        <v>10</v>
      </c>
      <c r="O5207" s="14" t="str">
        <f>IFERROR(VLOOKUP(I5207,Lists!$F$2:$G$16,2,FALSE()),"Not Rated")</f>
        <v>Adults</v>
      </c>
      <c r="P5207" s="14">
        <f t="shared" si="650"/>
        <v>1</v>
      </c>
      <c r="Q5207" s="14" t="str">
        <f t="shared" si="651"/>
        <v>Canada</v>
      </c>
      <c r="R5207" s="14" t="str">
        <f t="shared" si="652"/>
        <v>|Canada|United States|</v>
      </c>
      <c r="S5207" s="14" t="str">
        <f t="shared" si="653"/>
        <v>|TV Dramas|TV Horror|TV Mysteries|</v>
      </c>
      <c r="T5207" s="14" t="str">
        <f t="shared" si="654"/>
        <v>|Unknown|</v>
      </c>
      <c r="U5207" s="14" t="str">
        <f t="shared" si="655"/>
        <v>|Morgan Spector|Alyssa Sutherland|Gus Birney|Danica Curcic|Okezie Morro|Luke Cosgrove|Darren Pettie|Russell Posner|Frances Conroy|Dan Butler|Isiah Whitlock Jr.|</v>
      </c>
    </row>
    <row r="5208" spans="1:21">
      <c r="A5208" s="14" t="s">
        <v>24171</v>
      </c>
      <c r="B5208" s="14" t="s">
        <v>49</v>
      </c>
      <c r="C5208" s="14" t="s">
        <v>24172</v>
      </c>
      <c r="D5208" s="14" t="s">
        <v>117</v>
      </c>
      <c r="E5208" s="14" t="s">
        <v>24173</v>
      </c>
      <c r="F5208" s="14" t="s">
        <v>118</v>
      </c>
      <c r="G5208" s="26">
        <v>43032</v>
      </c>
      <c r="H5208" s="14">
        <v>2017</v>
      </c>
      <c r="I5208" s="14" t="s">
        <v>360</v>
      </c>
      <c r="J5208" s="14" t="s">
        <v>107</v>
      </c>
      <c r="K5208" s="14" t="s">
        <v>20003</v>
      </c>
      <c r="L5208" s="14" t="s">
        <v>24174</v>
      </c>
      <c r="M5208" s="14">
        <f t="shared" si="648"/>
        <v>2017</v>
      </c>
      <c r="N5208" s="14">
        <f t="shared" si="649"/>
        <v>10</v>
      </c>
      <c r="O5208" s="14" t="str">
        <f>IFERROR(VLOOKUP(I5208,Lists!$F$2:$G$16,2,FALSE()),"Not Rated")</f>
        <v>Adults</v>
      </c>
      <c r="P5208" s="14">
        <f t="shared" si="650"/>
        <v>3</v>
      </c>
      <c r="Q5208" s="14" t="str">
        <f t="shared" si="651"/>
        <v>United Kingdom</v>
      </c>
      <c r="R5208" s="14" t="str">
        <f t="shared" si="652"/>
        <v>|United Kingdom|</v>
      </c>
      <c r="S5208" s="14" t="str">
        <f t="shared" si="653"/>
        <v>|British TV Shows|TV Comedies|</v>
      </c>
      <c r="T5208" s="14" t="str">
        <f t="shared" si="654"/>
        <v>|Unknown|</v>
      </c>
      <c r="U5208" s="14" t="str">
        <f t="shared" si="655"/>
        <v>|Hugh Bonneville|Monica Dolan|Jessica Hynes|Rufus Jones|Sarah Parish|Nina Sosanya|Jason Watkins|Hugh Skinner|David Westhead|Jonathan Bailey|Ophelia Lovibond|David Tennant|</v>
      </c>
    </row>
    <row r="5209" spans="1:21">
      <c r="A5209" s="14" t="s">
        <v>24175</v>
      </c>
      <c r="B5209" s="14" t="s">
        <v>48</v>
      </c>
      <c r="C5209" s="14" t="s">
        <v>24176</v>
      </c>
      <c r="D5209" s="14" t="s">
        <v>16167</v>
      </c>
      <c r="E5209" s="14" t="s">
        <v>24177</v>
      </c>
      <c r="F5209" s="14" t="s">
        <v>115</v>
      </c>
      <c r="G5209" s="26">
        <v>43028</v>
      </c>
      <c r="H5209" s="14">
        <v>2017</v>
      </c>
      <c r="I5209" s="14" t="s">
        <v>360</v>
      </c>
      <c r="J5209" s="14" t="s">
        <v>560</v>
      </c>
      <c r="K5209" s="14" t="s">
        <v>683</v>
      </c>
      <c r="L5209" s="14" t="s">
        <v>24178</v>
      </c>
      <c r="M5209" s="14">
        <f t="shared" si="648"/>
        <v>2017</v>
      </c>
      <c r="N5209" s="14">
        <f t="shared" si="649"/>
        <v>10</v>
      </c>
      <c r="O5209" s="14" t="str">
        <f>IFERROR(VLOOKUP(I5209,Lists!$F$2:$G$16,2,FALSE()),"Not Rated")</f>
        <v>Adults</v>
      </c>
      <c r="P5209" s="14">
        <f t="shared" si="650"/>
        <v>103</v>
      </c>
      <c r="Q5209" s="14" t="str">
        <f t="shared" si="651"/>
        <v>United States</v>
      </c>
      <c r="R5209" s="14" t="str">
        <f t="shared" si="652"/>
        <v>|United States|</v>
      </c>
      <c r="S5209" s="14" t="str">
        <f t="shared" si="653"/>
        <v>|Dramas|Thrillers|</v>
      </c>
      <c r="T5209" s="14" t="str">
        <f t="shared" si="654"/>
        <v>|Zak Hilditch|</v>
      </c>
      <c r="U5209" s="14" t="str">
        <f t="shared" si="655"/>
        <v>|Thomas Jane|Molly Parker|Dylan Schmid|Kaitlyn Bernard|Bob Frazer|Brian d'Arcy James|Neal McDonough|</v>
      </c>
    </row>
    <row r="5210" spans="1:21">
      <c r="A5210" s="14" t="s">
        <v>24179</v>
      </c>
      <c r="B5210" s="14" t="s">
        <v>49</v>
      </c>
      <c r="C5210" s="14" t="s">
        <v>24180</v>
      </c>
      <c r="D5210" s="14" t="s">
        <v>117</v>
      </c>
      <c r="E5210" s="14" t="s">
        <v>24181</v>
      </c>
      <c r="F5210" s="14" t="s">
        <v>115</v>
      </c>
      <c r="G5210" s="26">
        <v>43028</v>
      </c>
      <c r="H5210" s="14">
        <v>2017</v>
      </c>
      <c r="I5210" s="14" t="s">
        <v>362</v>
      </c>
      <c r="J5210" s="14" t="s">
        <v>106</v>
      </c>
      <c r="K5210" s="14" t="s">
        <v>6943</v>
      </c>
      <c r="L5210" s="14" t="s">
        <v>24182</v>
      </c>
      <c r="M5210" s="14">
        <f t="shared" si="648"/>
        <v>2017</v>
      </c>
      <c r="N5210" s="14">
        <f t="shared" si="649"/>
        <v>10</v>
      </c>
      <c r="O5210" s="14" t="str">
        <f>IFERROR(VLOOKUP(I5210,Lists!$F$2:$G$16,2,FALSE()),"Not Rated")</f>
        <v>Older Kids</v>
      </c>
      <c r="P5210" s="14">
        <f t="shared" si="650"/>
        <v>2</v>
      </c>
      <c r="Q5210" s="14" t="str">
        <f t="shared" si="651"/>
        <v>United States</v>
      </c>
      <c r="R5210" s="14" t="str">
        <f t="shared" si="652"/>
        <v>|United States|</v>
      </c>
      <c r="S5210" s="14" t="str">
        <f t="shared" si="653"/>
        <v>|TV Comedies|Teen TV Shows|</v>
      </c>
      <c r="T5210" s="14" t="str">
        <f t="shared" si="654"/>
        <v>|Unknown|</v>
      </c>
      <c r="U5210" s="14" t="str">
        <f t="shared" si="655"/>
        <v>|Colleen Ballinger|Angela Kinsey|Steve Little|Francesca Reale|Erik Stocklin|Matt Besser|</v>
      </c>
    </row>
    <row r="5211" spans="1:21">
      <c r="A5211" s="14" t="s">
        <v>24183</v>
      </c>
      <c r="B5211" s="14" t="s">
        <v>48</v>
      </c>
      <c r="C5211" s="14" t="s">
        <v>24184</v>
      </c>
      <c r="D5211" s="14" t="s">
        <v>24185</v>
      </c>
      <c r="E5211" s="14" t="s">
        <v>117</v>
      </c>
      <c r="F5211" s="14" t="s">
        <v>115</v>
      </c>
      <c r="G5211" s="26">
        <v>43028</v>
      </c>
      <c r="H5211" s="14">
        <v>2017</v>
      </c>
      <c r="I5211" s="14" t="s">
        <v>361</v>
      </c>
      <c r="J5211" s="14" t="s">
        <v>739</v>
      </c>
      <c r="K5211" s="14" t="s">
        <v>247</v>
      </c>
      <c r="L5211" s="14" t="s">
        <v>24186</v>
      </c>
      <c r="M5211" s="14">
        <f t="shared" si="648"/>
        <v>2017</v>
      </c>
      <c r="N5211" s="14">
        <f t="shared" si="649"/>
        <v>10</v>
      </c>
      <c r="O5211" s="14" t="str">
        <f>IFERROR(VLOOKUP(I5211,Lists!$F$2:$G$16,2,FALSE()),"Not Rated")</f>
        <v>Teens</v>
      </c>
      <c r="P5211" s="14">
        <f t="shared" si="650"/>
        <v>95</v>
      </c>
      <c r="Q5211" s="14" t="str">
        <f t="shared" si="651"/>
        <v>United States</v>
      </c>
      <c r="R5211" s="14" t="str">
        <f t="shared" si="652"/>
        <v>|United States|</v>
      </c>
      <c r="S5211" s="14" t="str">
        <f t="shared" si="653"/>
        <v>|Documentaries|</v>
      </c>
      <c r="T5211" s="14" t="str">
        <f t="shared" si="654"/>
        <v>|Heidi Ewing|Rachel Grady|</v>
      </c>
      <c r="U5211" s="14" t="str">
        <f t="shared" si="655"/>
        <v>|Unknown|</v>
      </c>
    </row>
    <row r="5212" spans="1:21">
      <c r="A5212" s="14" t="s">
        <v>24187</v>
      </c>
      <c r="B5212" s="14" t="s">
        <v>49</v>
      </c>
      <c r="C5212" s="14" t="s">
        <v>24188</v>
      </c>
      <c r="D5212" s="14" t="s">
        <v>117</v>
      </c>
      <c r="E5212" s="14" t="s">
        <v>24189</v>
      </c>
      <c r="F5212" s="14" t="s">
        <v>115</v>
      </c>
      <c r="G5212" s="26">
        <v>43028</v>
      </c>
      <c r="H5212" s="14">
        <v>2017</v>
      </c>
      <c r="I5212" s="14" t="s">
        <v>360</v>
      </c>
      <c r="J5212" s="14" t="s">
        <v>105</v>
      </c>
      <c r="K5212" s="14" t="s">
        <v>462</v>
      </c>
      <c r="L5212" s="14" t="s">
        <v>24190</v>
      </c>
      <c r="M5212" s="14">
        <f t="shared" si="648"/>
        <v>2017</v>
      </c>
      <c r="N5212" s="14">
        <f t="shared" si="649"/>
        <v>10</v>
      </c>
      <c r="O5212" s="14" t="str">
        <f>IFERROR(VLOOKUP(I5212,Lists!$F$2:$G$16,2,FALSE()),"Not Rated")</f>
        <v>Adults</v>
      </c>
      <c r="P5212" s="14">
        <f t="shared" si="650"/>
        <v>1</v>
      </c>
      <c r="Q5212" s="14" t="str">
        <f t="shared" si="651"/>
        <v>United States</v>
      </c>
      <c r="R5212" s="14" t="str">
        <f t="shared" si="652"/>
        <v>|United States|</v>
      </c>
      <c r="S5212" s="14" t="str">
        <f t="shared" si="653"/>
        <v>|Crime TV Shows|Docuseries|International TV Shows|</v>
      </c>
      <c r="T5212" s="14" t="str">
        <f t="shared" si="654"/>
        <v>|Unknown|</v>
      </c>
      <c r="U5212" s="14" t="str">
        <f t="shared" si="655"/>
        <v>|Kate del Castillo|</v>
      </c>
    </row>
    <row r="5213" spans="1:21">
      <c r="A5213" s="14" t="s">
        <v>24191</v>
      </c>
      <c r="B5213" s="14" t="s">
        <v>48</v>
      </c>
      <c r="C5213" s="14" t="s">
        <v>24192</v>
      </c>
      <c r="D5213" s="14" t="s">
        <v>24193</v>
      </c>
      <c r="E5213" s="14" t="s">
        <v>24194</v>
      </c>
      <c r="F5213" s="14" t="s">
        <v>115</v>
      </c>
      <c r="G5213" s="26">
        <v>43028</v>
      </c>
      <c r="H5213" s="14">
        <v>2017</v>
      </c>
      <c r="I5213" s="14" t="s">
        <v>360</v>
      </c>
      <c r="J5213" s="14" t="s">
        <v>1173</v>
      </c>
      <c r="K5213" s="14" t="s">
        <v>248</v>
      </c>
      <c r="L5213" s="14" t="s">
        <v>24195</v>
      </c>
      <c r="M5213" s="14">
        <f t="shared" si="648"/>
        <v>2017</v>
      </c>
      <c r="N5213" s="14">
        <f t="shared" si="649"/>
        <v>10</v>
      </c>
      <c r="O5213" s="14" t="str">
        <f>IFERROR(VLOOKUP(I5213,Lists!$F$2:$G$16,2,FALSE()),"Not Rated")</f>
        <v>Adults</v>
      </c>
      <c r="P5213" s="14">
        <f t="shared" si="650"/>
        <v>82</v>
      </c>
      <c r="Q5213" s="14" t="str">
        <f t="shared" si="651"/>
        <v>United States</v>
      </c>
      <c r="R5213" s="14" t="str">
        <f t="shared" si="652"/>
        <v>|United States|</v>
      </c>
      <c r="S5213" s="14" t="str">
        <f t="shared" si="653"/>
        <v>|Action &amp; Adventure|</v>
      </c>
      <c r="T5213" s="14" t="str">
        <f t="shared" si="654"/>
        <v>|Jeremy Rush|</v>
      </c>
      <c r="U5213" s="14" t="str">
        <f t="shared" si="655"/>
        <v>|Frank Grillo|Caitlin Carmichael|Garret Dillahunt|Shea Whigham|Wendy Moniz|John Cenatiempo|Slaine|</v>
      </c>
    </row>
    <row r="5214" spans="1:21">
      <c r="A5214" s="14" t="s">
        <v>24196</v>
      </c>
      <c r="B5214" s="14" t="s">
        <v>48</v>
      </c>
      <c r="C5214" s="14" t="s">
        <v>24197</v>
      </c>
      <c r="D5214" s="14" t="s">
        <v>24198</v>
      </c>
      <c r="E5214" s="14" t="s">
        <v>24199</v>
      </c>
      <c r="F5214" s="14" t="s">
        <v>120</v>
      </c>
      <c r="G5214" s="26">
        <v>43027</v>
      </c>
      <c r="H5214" s="14">
        <v>2017</v>
      </c>
      <c r="I5214" s="14" t="s">
        <v>360</v>
      </c>
      <c r="J5214" s="14" t="s">
        <v>507</v>
      </c>
      <c r="K5214" s="14" t="s">
        <v>542</v>
      </c>
      <c r="L5214" s="14" t="s">
        <v>24200</v>
      </c>
      <c r="M5214" s="14">
        <f t="shared" si="648"/>
        <v>2017</v>
      </c>
      <c r="N5214" s="14">
        <f t="shared" si="649"/>
        <v>10</v>
      </c>
      <c r="O5214" s="14" t="str">
        <f>IFERROR(VLOOKUP(I5214,Lists!$F$2:$G$16,2,FALSE()),"Not Rated")</f>
        <v>Adults</v>
      </c>
      <c r="P5214" s="14">
        <f t="shared" si="650"/>
        <v>94</v>
      </c>
      <c r="Q5214" s="14" t="str">
        <f t="shared" si="651"/>
        <v>France</v>
      </c>
      <c r="R5214" s="14" t="str">
        <f t="shared" si="652"/>
        <v>|France|</v>
      </c>
      <c r="S5214" s="14" t="str">
        <f t="shared" si="653"/>
        <v>|Comedies|International Movies|Romantic Movies|</v>
      </c>
      <c r="T5214" s="14" t="str">
        <f t="shared" si="654"/>
        <v>|Reem Kherici|</v>
      </c>
      <c r="U5214" s="14" t="str">
        <f t="shared" si="655"/>
        <v>|Reem Kherici|Nicolas Duvauchelle|Julia Piaton|Sylvie Testud|François-Xavier Demaison|Chantal Lauby|Lionnel Astier|Ève Saint-Louis|Victoria Monfort|Amelie Fonlupt|</v>
      </c>
    </row>
    <row r="5215" spans="1:21">
      <c r="A5215" s="14" t="s">
        <v>24201</v>
      </c>
      <c r="B5215" s="14" t="s">
        <v>48</v>
      </c>
      <c r="C5215" s="14" t="s">
        <v>24202</v>
      </c>
      <c r="D5215" s="14" t="s">
        <v>22681</v>
      </c>
      <c r="E5215" s="14" t="s">
        <v>24203</v>
      </c>
      <c r="F5215" s="14" t="s">
        <v>115</v>
      </c>
      <c r="G5215" s="26">
        <v>43025</v>
      </c>
      <c r="H5215" s="14">
        <v>2017</v>
      </c>
      <c r="I5215" s="14" t="s">
        <v>360</v>
      </c>
      <c r="J5215" s="14" t="s">
        <v>2497</v>
      </c>
      <c r="K5215" s="14" t="s">
        <v>261</v>
      </c>
      <c r="L5215" s="14" t="s">
        <v>24204</v>
      </c>
      <c r="M5215" s="14">
        <f t="shared" si="648"/>
        <v>2017</v>
      </c>
      <c r="N5215" s="14">
        <f t="shared" si="649"/>
        <v>10</v>
      </c>
      <c r="O5215" s="14" t="str">
        <f>IFERROR(VLOOKUP(I5215,Lists!$F$2:$G$16,2,FALSE()),"Not Rated")</f>
        <v>Adults</v>
      </c>
      <c r="P5215" s="14">
        <f t="shared" si="650"/>
        <v>66</v>
      </c>
      <c r="Q5215" s="14" t="str">
        <f t="shared" si="651"/>
        <v>United States</v>
      </c>
      <c r="R5215" s="14" t="str">
        <f t="shared" si="652"/>
        <v>|United States|</v>
      </c>
      <c r="S5215" s="14" t="str">
        <f t="shared" si="653"/>
        <v>|Stand-Up Comedy|</v>
      </c>
      <c r="T5215" s="14" t="str">
        <f t="shared" si="654"/>
        <v>|Bobcat Goldthwait|</v>
      </c>
      <c r="U5215" s="14" t="str">
        <f t="shared" si="655"/>
        <v>|Patton Oswalt|</v>
      </c>
    </row>
    <row r="5216" spans="1:21">
      <c r="A5216" s="14" t="s">
        <v>24205</v>
      </c>
      <c r="B5216" s="14" t="s">
        <v>48</v>
      </c>
      <c r="C5216" s="14" t="s">
        <v>24206</v>
      </c>
      <c r="D5216" s="14" t="s">
        <v>1524</v>
      </c>
      <c r="E5216" s="14" t="s">
        <v>24207</v>
      </c>
      <c r="F5216" s="14" t="s">
        <v>116</v>
      </c>
      <c r="G5216" s="26">
        <v>43024</v>
      </c>
      <c r="H5216" s="14">
        <v>2017</v>
      </c>
      <c r="I5216" s="14" t="s">
        <v>361</v>
      </c>
      <c r="J5216" s="14" t="s">
        <v>1476</v>
      </c>
      <c r="K5216" s="14" t="s">
        <v>1227</v>
      </c>
      <c r="L5216" s="14" t="s">
        <v>24208</v>
      </c>
      <c r="M5216" s="14">
        <f t="shared" si="648"/>
        <v>2017</v>
      </c>
      <c r="N5216" s="14">
        <f t="shared" si="649"/>
        <v>10</v>
      </c>
      <c r="O5216" s="14" t="str">
        <f>IFERROR(VLOOKUP(I5216,Lists!$F$2:$G$16,2,FALSE()),"Not Rated")</f>
        <v>Teens</v>
      </c>
      <c r="P5216" s="14">
        <f t="shared" si="650"/>
        <v>135</v>
      </c>
      <c r="Q5216" s="14" t="str">
        <f t="shared" si="651"/>
        <v>India</v>
      </c>
      <c r="R5216" s="14" t="str">
        <f t="shared" si="652"/>
        <v>|India|</v>
      </c>
      <c r="S5216" s="14" t="str">
        <f t="shared" si="653"/>
        <v>|Action &amp; Adventure|International Movies|</v>
      </c>
      <c r="T5216" s="14" t="str">
        <f t="shared" si="654"/>
        <v>|Milan Luthria|</v>
      </c>
      <c r="U5216" s="14" t="str">
        <f t="shared" si="655"/>
        <v>|Ajay Devgn|Emraan Hashmi|Vidyut Jamwal|Ileana D'Cruz|Esha Gupta|Sanjay Mishra|Sunny Leone|Sharad Kelkar|Priyanshu Chatterjee|Denzil Smith|</v>
      </c>
    </row>
    <row r="5217" spans="1:21">
      <c r="A5217" s="14" t="s">
        <v>24209</v>
      </c>
      <c r="B5217" s="14" t="s">
        <v>49</v>
      </c>
      <c r="C5217" s="14" t="s">
        <v>24210</v>
      </c>
      <c r="D5217" s="14" t="s">
        <v>117</v>
      </c>
      <c r="E5217" s="14" t="s">
        <v>24211</v>
      </c>
      <c r="F5217" s="14" t="s">
        <v>117</v>
      </c>
      <c r="G5217" s="26">
        <v>43024</v>
      </c>
      <c r="H5217" s="14">
        <v>2016</v>
      </c>
      <c r="I5217" s="14" t="s">
        <v>362</v>
      </c>
      <c r="J5217" s="14" t="s">
        <v>105</v>
      </c>
      <c r="K5217" s="14" t="s">
        <v>1905</v>
      </c>
      <c r="L5217" s="14" t="s">
        <v>24212</v>
      </c>
      <c r="M5217" s="14">
        <f t="shared" si="648"/>
        <v>2017</v>
      </c>
      <c r="N5217" s="14">
        <f t="shared" si="649"/>
        <v>10</v>
      </c>
      <c r="O5217" s="14" t="str">
        <f>IFERROR(VLOOKUP(I5217,Lists!$F$2:$G$16,2,FALSE()),"Not Rated")</f>
        <v>Older Kids</v>
      </c>
      <c r="P5217" s="14">
        <f t="shared" si="650"/>
        <v>1</v>
      </c>
      <c r="Q5217" s="14" t="str">
        <f t="shared" si="651"/>
        <v>Unknown</v>
      </c>
      <c r="R5217" s="14" t="str">
        <f t="shared" si="652"/>
        <v>|Unknown|</v>
      </c>
      <c r="S5217" s="14" t="str">
        <f t="shared" si="653"/>
        <v>|International TV Shows|Romantic TV Shows|TV Dramas|</v>
      </c>
      <c r="T5217" s="14" t="str">
        <f t="shared" si="654"/>
        <v>|Unknown|</v>
      </c>
      <c r="U5217" s="14" t="str">
        <f t="shared" si="655"/>
        <v>|Kelvin Leong|Remon Lim|Loo Aye Keng|Lawrence Wong|Frederick Lee|Danielle Dai|Joey Leong|</v>
      </c>
    </row>
    <row r="5218" spans="1:21">
      <c r="A5218" s="14" t="s">
        <v>24213</v>
      </c>
      <c r="B5218" s="14" t="s">
        <v>49</v>
      </c>
      <c r="C5218" s="14" t="s">
        <v>24214</v>
      </c>
      <c r="D5218" s="14" t="s">
        <v>117</v>
      </c>
      <c r="E5218" s="14" t="s">
        <v>24215</v>
      </c>
      <c r="F5218" s="14" t="s">
        <v>117</v>
      </c>
      <c r="G5218" s="26">
        <v>43024</v>
      </c>
      <c r="H5218" s="14">
        <v>2012</v>
      </c>
      <c r="I5218" s="14" t="s">
        <v>361</v>
      </c>
      <c r="J5218" s="14" t="s">
        <v>105</v>
      </c>
      <c r="K5218" s="14" t="s">
        <v>424</v>
      </c>
      <c r="L5218" s="14" t="s">
        <v>24216</v>
      </c>
      <c r="M5218" s="14">
        <f t="shared" si="648"/>
        <v>2017</v>
      </c>
      <c r="N5218" s="14">
        <f t="shared" si="649"/>
        <v>10</v>
      </c>
      <c r="O5218" s="14" t="str">
        <f>IFERROR(VLOOKUP(I5218,Lists!$F$2:$G$16,2,FALSE()),"Not Rated")</f>
        <v>Teens</v>
      </c>
      <c r="P5218" s="14">
        <f t="shared" si="650"/>
        <v>1</v>
      </c>
      <c r="Q5218" s="14" t="str">
        <f t="shared" si="651"/>
        <v>Unknown</v>
      </c>
      <c r="R5218" s="14" t="str">
        <f t="shared" si="652"/>
        <v>|Unknown|</v>
      </c>
      <c r="S5218" s="14" t="str">
        <f t="shared" si="653"/>
        <v>|International TV Shows|Romantic TV Shows|TV Comedies|</v>
      </c>
      <c r="T5218" s="14" t="str">
        <f t="shared" si="654"/>
        <v>|Unknown|</v>
      </c>
      <c r="U5218" s="14" t="str">
        <f t="shared" si="655"/>
        <v>|Wayne Chua|Frederick Lee|Steve Yap|Tiffany Leong|Aenie Wong|Kyo Chen|Angie Seow|</v>
      </c>
    </row>
    <row r="5219" spans="1:21">
      <c r="A5219" s="14" t="s">
        <v>24217</v>
      </c>
      <c r="B5219" s="14" t="s">
        <v>48</v>
      </c>
      <c r="C5219" s="14" t="s">
        <v>24218</v>
      </c>
      <c r="D5219" s="14" t="s">
        <v>24219</v>
      </c>
      <c r="E5219" s="14" t="s">
        <v>24220</v>
      </c>
      <c r="F5219" s="14" t="s">
        <v>116</v>
      </c>
      <c r="G5219" s="26">
        <v>43024</v>
      </c>
      <c r="H5219" s="14">
        <v>2017</v>
      </c>
      <c r="I5219" s="14" t="s">
        <v>361</v>
      </c>
      <c r="J5219" s="14" t="s">
        <v>12926</v>
      </c>
      <c r="K5219" s="14" t="s">
        <v>1527</v>
      </c>
      <c r="L5219" s="14" t="s">
        <v>24221</v>
      </c>
      <c r="M5219" s="14">
        <f t="shared" si="648"/>
        <v>2017</v>
      </c>
      <c r="N5219" s="14">
        <f t="shared" si="649"/>
        <v>10</v>
      </c>
      <c r="O5219" s="14" t="str">
        <f>IFERROR(VLOOKUP(I5219,Lists!$F$2:$G$16,2,FALSE()),"Not Rated")</f>
        <v>Teens</v>
      </c>
      <c r="P5219" s="14">
        <f t="shared" si="650"/>
        <v>144</v>
      </c>
      <c r="Q5219" s="14" t="str">
        <f t="shared" si="651"/>
        <v>India</v>
      </c>
      <c r="R5219" s="14" t="str">
        <f t="shared" si="652"/>
        <v>|India|</v>
      </c>
      <c r="S5219" s="14" t="str">
        <f t="shared" si="653"/>
        <v>|Dramas|International Movies|Music &amp; Musicals|</v>
      </c>
      <c r="T5219" s="14" t="str">
        <f t="shared" si="654"/>
        <v>|Ranjit Tiwari|</v>
      </c>
      <c r="U5219" s="14" t="str">
        <f t="shared" si="655"/>
        <v>|Farhan Akhtar|Diana Penty|Ronit Roy|Gippy Grewal|Deepak Dobriyal|Inaamulhaq|Rajesh Sharma|</v>
      </c>
    </row>
    <row r="5220" spans="1:21">
      <c r="A5220" s="14" t="s">
        <v>24222</v>
      </c>
      <c r="B5220" s="14" t="s">
        <v>48</v>
      </c>
      <c r="C5220" s="14" t="s">
        <v>24223</v>
      </c>
      <c r="D5220" s="14" t="s">
        <v>24224</v>
      </c>
      <c r="E5220" s="14" t="s">
        <v>24225</v>
      </c>
      <c r="F5220" s="14" t="s">
        <v>149</v>
      </c>
      <c r="G5220" s="26">
        <v>43023</v>
      </c>
      <c r="H5220" s="14">
        <v>2015</v>
      </c>
      <c r="I5220" s="14" t="s">
        <v>360</v>
      </c>
      <c r="J5220" s="14" t="s">
        <v>404</v>
      </c>
      <c r="K5220" s="14" t="s">
        <v>496</v>
      </c>
      <c r="L5220" s="14" t="s">
        <v>24226</v>
      </c>
      <c r="M5220" s="14">
        <f t="shared" si="648"/>
        <v>2017</v>
      </c>
      <c r="N5220" s="14">
        <f t="shared" si="649"/>
        <v>10</v>
      </c>
      <c r="O5220" s="14" t="str">
        <f>IFERROR(VLOOKUP(I5220,Lists!$F$2:$G$16,2,FALSE()),"Not Rated")</f>
        <v>Adults</v>
      </c>
      <c r="P5220" s="14">
        <f t="shared" si="650"/>
        <v>90</v>
      </c>
      <c r="Q5220" s="14" t="str">
        <f t="shared" si="651"/>
        <v>New Zealand</v>
      </c>
      <c r="R5220" s="14" t="str">
        <f t="shared" si="652"/>
        <v>|New Zealand|</v>
      </c>
      <c r="S5220" s="14" t="str">
        <f t="shared" si="653"/>
        <v>|Documentaries|International Movies|</v>
      </c>
      <c r="T5220" s="14" t="str">
        <f t="shared" si="654"/>
        <v>|David Stubbs|</v>
      </c>
      <c r="U5220" s="14" t="str">
        <f t="shared" si="655"/>
        <v>|Kura Forrester|William Davis|Tina Cook|Hariata Moriarty|</v>
      </c>
    </row>
    <row r="5221" spans="1:21">
      <c r="A5221" s="14" t="s">
        <v>24227</v>
      </c>
      <c r="B5221" s="14" t="s">
        <v>49</v>
      </c>
      <c r="C5221" s="14" t="s">
        <v>24228</v>
      </c>
      <c r="D5221" s="14" t="s">
        <v>117</v>
      </c>
      <c r="E5221" s="14" t="s">
        <v>24229</v>
      </c>
      <c r="F5221" s="14" t="s">
        <v>120</v>
      </c>
      <c r="G5221" s="26">
        <v>43023</v>
      </c>
      <c r="H5221" s="14">
        <v>2017</v>
      </c>
      <c r="I5221" s="14" t="s">
        <v>366</v>
      </c>
      <c r="J5221" s="14" t="s">
        <v>105</v>
      </c>
      <c r="K5221" s="14" t="s">
        <v>256</v>
      </c>
      <c r="L5221" s="14" t="s">
        <v>24230</v>
      </c>
      <c r="M5221" s="14">
        <f t="shared" si="648"/>
        <v>2017</v>
      </c>
      <c r="N5221" s="14">
        <f t="shared" si="649"/>
        <v>10</v>
      </c>
      <c r="O5221" s="14" t="str">
        <f>IFERROR(VLOOKUP(I5221,Lists!$F$2:$G$16,2,FALSE()),"Not Rated")</f>
        <v>Kids</v>
      </c>
      <c r="P5221" s="14">
        <f t="shared" si="650"/>
        <v>1</v>
      </c>
      <c r="Q5221" s="14" t="str">
        <f t="shared" si="651"/>
        <v>France</v>
      </c>
      <c r="R5221" s="14" t="str">
        <f t="shared" si="652"/>
        <v>|France|</v>
      </c>
      <c r="S5221" s="14" t="str">
        <f t="shared" si="653"/>
        <v>|Kids' TV|</v>
      </c>
      <c r="T5221" s="14" t="str">
        <f t="shared" si="654"/>
        <v>|Unknown|</v>
      </c>
      <c r="U5221" s="14" t="str">
        <f t="shared" si="655"/>
        <v>|Leila Jolene|Flavio Parenti|Josefin Asplund|</v>
      </c>
    </row>
    <row r="5222" spans="1:21">
      <c r="A5222" s="14" t="s">
        <v>24231</v>
      </c>
      <c r="B5222" s="14" t="s">
        <v>48</v>
      </c>
      <c r="C5222" s="14" t="s">
        <v>146</v>
      </c>
      <c r="D5222" s="14" t="s">
        <v>24232</v>
      </c>
      <c r="E5222" s="14" t="s">
        <v>24233</v>
      </c>
      <c r="F5222" s="14" t="s">
        <v>24234</v>
      </c>
      <c r="G5222" s="26">
        <v>43023</v>
      </c>
      <c r="H5222" s="14">
        <v>1960</v>
      </c>
      <c r="I5222" s="14" t="s">
        <v>362</v>
      </c>
      <c r="J5222" s="14" t="s">
        <v>5806</v>
      </c>
      <c r="K5222" s="14" t="s">
        <v>834</v>
      </c>
      <c r="L5222" s="14" t="s">
        <v>24235</v>
      </c>
      <c r="M5222" s="14">
        <f t="shared" si="648"/>
        <v>2017</v>
      </c>
      <c r="N5222" s="14">
        <f t="shared" si="649"/>
        <v>10</v>
      </c>
      <c r="O5222" s="14" t="str">
        <f>IFERROR(VLOOKUP(I5222,Lists!$F$2:$G$16,2,FALSE()),"Not Rated")</f>
        <v>Older Kids</v>
      </c>
      <c r="P5222" s="14">
        <f t="shared" si="650"/>
        <v>158</v>
      </c>
      <c r="Q5222" s="14" t="str">
        <f t="shared" si="651"/>
        <v>India</v>
      </c>
      <c r="R5222" s="14" t="str">
        <f t="shared" si="652"/>
        <v>|India|Malaysia|</v>
      </c>
      <c r="S5222" s="14" t="str">
        <f t="shared" si="653"/>
        <v>|Comedies|Dramas|International Movies|</v>
      </c>
      <c r="T5222" s="14" t="str">
        <f t="shared" si="654"/>
        <v>|Shakti Samanta|</v>
      </c>
      <c r="U5222" s="14" t="str">
        <f t="shared" si="655"/>
        <v>|Shammi Kapoor|Padmini|Maria Menado|Shashikala|Agha|K.N. Singh|Madan Puri|Helen|</v>
      </c>
    </row>
    <row r="5223" spans="1:21">
      <c r="A5223" s="14" t="s">
        <v>24236</v>
      </c>
      <c r="B5223" s="14" t="s">
        <v>49</v>
      </c>
      <c r="C5223" s="14" t="s">
        <v>24237</v>
      </c>
      <c r="D5223" s="14" t="s">
        <v>117</v>
      </c>
      <c r="E5223" s="14" t="s">
        <v>24238</v>
      </c>
      <c r="F5223" s="14" t="s">
        <v>115</v>
      </c>
      <c r="G5223" s="26">
        <v>43023</v>
      </c>
      <c r="H5223" s="14">
        <v>2015</v>
      </c>
      <c r="I5223" s="14" t="s">
        <v>368</v>
      </c>
      <c r="J5223" s="14" t="s">
        <v>718</v>
      </c>
      <c r="K5223" s="14" t="s">
        <v>419</v>
      </c>
      <c r="L5223" s="14" t="s">
        <v>24239</v>
      </c>
      <c r="M5223" s="14">
        <f t="shared" si="648"/>
        <v>2017</v>
      </c>
      <c r="N5223" s="14">
        <f t="shared" si="649"/>
        <v>10</v>
      </c>
      <c r="O5223" s="14" t="str">
        <f>IFERROR(VLOOKUP(I5223,Lists!$F$2:$G$16,2,FALSE()),"Not Rated")</f>
        <v>Kids</v>
      </c>
      <c r="P5223" s="14">
        <f t="shared" si="650"/>
        <v>6</v>
      </c>
      <c r="Q5223" s="14" t="str">
        <f t="shared" si="651"/>
        <v>United States</v>
      </c>
      <c r="R5223" s="14" t="str">
        <f t="shared" si="652"/>
        <v>|United States|</v>
      </c>
      <c r="S5223" s="14" t="str">
        <f t="shared" si="653"/>
        <v>|Docuseries|Reality TV|</v>
      </c>
      <c r="T5223" s="14" t="str">
        <f t="shared" si="654"/>
        <v>|Unknown|</v>
      </c>
      <c r="U5223" s="14" t="str">
        <f t="shared" si="655"/>
        <v>|Ryan Friedlinghaus|Hunter Clancey|</v>
      </c>
    </row>
    <row r="5224" spans="1:21">
      <c r="A5224" s="14" t="s">
        <v>24240</v>
      </c>
      <c r="B5224" s="14" t="s">
        <v>48</v>
      </c>
      <c r="C5224" s="14" t="s">
        <v>24241</v>
      </c>
      <c r="D5224" s="14" t="s">
        <v>24242</v>
      </c>
      <c r="E5224" s="14" t="s">
        <v>24243</v>
      </c>
      <c r="F5224" s="14" t="s">
        <v>24244</v>
      </c>
      <c r="G5224" s="26">
        <v>43021</v>
      </c>
      <c r="H5224" s="14">
        <v>2016</v>
      </c>
      <c r="I5224" s="14" t="s">
        <v>361</v>
      </c>
      <c r="J5224" s="14" t="s">
        <v>760</v>
      </c>
      <c r="K5224" s="14" t="s">
        <v>834</v>
      </c>
      <c r="L5224" s="14" t="s">
        <v>24245</v>
      </c>
      <c r="M5224" s="14">
        <f t="shared" si="648"/>
        <v>2017</v>
      </c>
      <c r="N5224" s="14">
        <f t="shared" si="649"/>
        <v>10</v>
      </c>
      <c r="O5224" s="14" t="str">
        <f>IFERROR(VLOOKUP(I5224,Lists!$F$2:$G$16,2,FALSE()),"Not Rated")</f>
        <v>Teens</v>
      </c>
      <c r="P5224" s="14">
        <f t="shared" si="650"/>
        <v>83</v>
      </c>
      <c r="Q5224" s="14" t="str">
        <f t="shared" si="651"/>
        <v>Germany</v>
      </c>
      <c r="R5224" s="14" t="str">
        <f t="shared" si="652"/>
        <v>|Germany|Jordan|Netherlands|</v>
      </c>
      <c r="S5224" s="14" t="str">
        <f t="shared" si="653"/>
        <v>|Comedies|Dramas|International Movies|</v>
      </c>
      <c r="T5224" s="14" t="str">
        <f t="shared" si="654"/>
        <v>|Mahmoud al Massad|</v>
      </c>
      <c r="U5224" s="14" t="str">
        <f t="shared" si="655"/>
        <v>|Ahmad Thaher|Maher Khammash|Odai Hijazi|Nadeem Rimawi|Mahmoud al Massad|Nadim Mushahwar|</v>
      </c>
    </row>
    <row r="5225" spans="1:21">
      <c r="A5225" s="14" t="s">
        <v>24246</v>
      </c>
      <c r="B5225" s="14" t="s">
        <v>48</v>
      </c>
      <c r="C5225" s="14" t="s">
        <v>24247</v>
      </c>
      <c r="D5225" s="14" t="s">
        <v>24248</v>
      </c>
      <c r="E5225" s="14" t="s">
        <v>24249</v>
      </c>
      <c r="F5225" s="14" t="s">
        <v>24250</v>
      </c>
      <c r="G5225" s="26">
        <v>43021</v>
      </c>
      <c r="H5225" s="14">
        <v>2016</v>
      </c>
      <c r="I5225" s="14" t="s">
        <v>360</v>
      </c>
      <c r="J5225" s="14" t="s">
        <v>724</v>
      </c>
      <c r="K5225" s="14" t="s">
        <v>475</v>
      </c>
      <c r="L5225" s="14" t="s">
        <v>24251</v>
      </c>
      <c r="M5225" s="14">
        <f t="shared" si="648"/>
        <v>2017</v>
      </c>
      <c r="N5225" s="14">
        <f t="shared" si="649"/>
        <v>10</v>
      </c>
      <c r="O5225" s="14" t="str">
        <f>IFERROR(VLOOKUP(I5225,Lists!$F$2:$G$16,2,FALSE()),"Not Rated")</f>
        <v>Adults</v>
      </c>
      <c r="P5225" s="14">
        <f t="shared" si="650"/>
        <v>102</v>
      </c>
      <c r="Q5225" s="14" t="str">
        <f t="shared" si="651"/>
        <v>Turkey</v>
      </c>
      <c r="R5225" s="14" t="str">
        <f t="shared" si="652"/>
        <v>|Turkey|France|Germany|Poland|</v>
      </c>
      <c r="S5225" s="14" t="str">
        <f t="shared" si="653"/>
        <v>|Dramas|International Movies|</v>
      </c>
      <c r="T5225" s="14" t="str">
        <f t="shared" si="654"/>
        <v>|Yesim Ustaoglu|</v>
      </c>
      <c r="U5225" s="14" t="str">
        <f t="shared" si="655"/>
        <v>|Funda Eryiğit|Ecem Uzun|Mehmet Kurtulus|Okan Yalabik|Serkan Keskin|Sema Poyraz|</v>
      </c>
    </row>
    <row r="5226" spans="1:21">
      <c r="A5226" s="14" t="s">
        <v>24252</v>
      </c>
      <c r="B5226" s="14" t="s">
        <v>48</v>
      </c>
      <c r="C5226" s="14" t="s">
        <v>24253</v>
      </c>
      <c r="D5226" s="14" t="s">
        <v>286</v>
      </c>
      <c r="E5226" s="14" t="s">
        <v>14448</v>
      </c>
      <c r="F5226" s="14" t="s">
        <v>125</v>
      </c>
      <c r="G5226" s="26">
        <v>43021</v>
      </c>
      <c r="H5226" s="14">
        <v>2017</v>
      </c>
      <c r="I5226" s="14" t="s">
        <v>360</v>
      </c>
      <c r="J5226" s="14" t="s">
        <v>7029</v>
      </c>
      <c r="K5226" s="14" t="s">
        <v>261</v>
      </c>
      <c r="L5226" s="14" t="s">
        <v>24254</v>
      </c>
      <c r="M5226" s="14">
        <f t="shared" si="648"/>
        <v>2017</v>
      </c>
      <c r="N5226" s="14">
        <f t="shared" si="649"/>
        <v>10</v>
      </c>
      <c r="O5226" s="14" t="str">
        <f>IFERROR(VLOOKUP(I5226,Lists!$F$2:$G$16,2,FALSE()),"Not Rated")</f>
        <v>Adults</v>
      </c>
      <c r="P5226" s="14">
        <f t="shared" si="650"/>
        <v>52</v>
      </c>
      <c r="Q5226" s="14" t="str">
        <f t="shared" si="651"/>
        <v>Mexico</v>
      </c>
      <c r="R5226" s="14" t="str">
        <f t="shared" si="652"/>
        <v>|Mexico|</v>
      </c>
      <c r="S5226" s="14" t="str">
        <f t="shared" si="653"/>
        <v>|Stand-Up Comedy|</v>
      </c>
      <c r="T5226" s="14" t="str">
        <f t="shared" si="654"/>
        <v>|Jan Suter|</v>
      </c>
      <c r="U5226" s="14" t="str">
        <f t="shared" si="655"/>
        <v>|Alex Fernández|</v>
      </c>
    </row>
    <row r="5227" spans="1:21">
      <c r="A5227" s="14" t="s">
        <v>24255</v>
      </c>
      <c r="B5227" s="14" t="s">
        <v>48</v>
      </c>
      <c r="C5227" s="14" t="s">
        <v>24256</v>
      </c>
      <c r="D5227" s="14" t="s">
        <v>24257</v>
      </c>
      <c r="E5227" s="14" t="s">
        <v>117</v>
      </c>
      <c r="F5227" s="14" t="s">
        <v>118</v>
      </c>
      <c r="G5227" s="26">
        <v>43021</v>
      </c>
      <c r="H5227" s="14">
        <v>2017</v>
      </c>
      <c r="I5227" s="14" t="s">
        <v>360</v>
      </c>
      <c r="J5227" s="14" t="s">
        <v>604</v>
      </c>
      <c r="K5227" s="14" t="s">
        <v>247</v>
      </c>
      <c r="L5227" s="14" t="s">
        <v>24258</v>
      </c>
      <c r="M5227" s="14">
        <f t="shared" si="648"/>
        <v>2017</v>
      </c>
      <c r="N5227" s="14">
        <f t="shared" si="649"/>
        <v>10</v>
      </c>
      <c r="O5227" s="14" t="str">
        <f>IFERROR(VLOOKUP(I5227,Lists!$F$2:$G$16,2,FALSE()),"Not Rated")</f>
        <v>Adults</v>
      </c>
      <c r="P5227" s="14">
        <f t="shared" si="650"/>
        <v>110</v>
      </c>
      <c r="Q5227" s="14" t="str">
        <f t="shared" si="651"/>
        <v>United Kingdom</v>
      </c>
      <c r="R5227" s="14" t="str">
        <f t="shared" si="652"/>
        <v>|United Kingdom|</v>
      </c>
      <c r="S5227" s="14" t="str">
        <f t="shared" si="653"/>
        <v>|Documentaries|</v>
      </c>
      <c r="T5227" s="14" t="str">
        <f t="shared" si="654"/>
        <v>|Lucy Cohen|</v>
      </c>
      <c r="U5227" s="14" t="str">
        <f t="shared" si="655"/>
        <v>|Unknown|</v>
      </c>
    </row>
    <row r="5228" spans="1:21">
      <c r="A5228" s="14" t="s">
        <v>24259</v>
      </c>
      <c r="B5228" s="14" t="s">
        <v>48</v>
      </c>
      <c r="C5228" s="14" t="s">
        <v>24260</v>
      </c>
      <c r="D5228" s="14" t="s">
        <v>3218</v>
      </c>
      <c r="E5228" s="14" t="s">
        <v>24261</v>
      </c>
      <c r="F5228" s="14" t="s">
        <v>115</v>
      </c>
      <c r="G5228" s="26">
        <v>43021</v>
      </c>
      <c r="H5228" s="14">
        <v>2017</v>
      </c>
      <c r="I5228" s="14" t="s">
        <v>360</v>
      </c>
      <c r="J5228" s="14" t="s">
        <v>744</v>
      </c>
      <c r="K5228" s="14" t="s">
        <v>4045</v>
      </c>
      <c r="L5228" s="14" t="s">
        <v>24262</v>
      </c>
      <c r="M5228" s="14">
        <f t="shared" si="648"/>
        <v>2017</v>
      </c>
      <c r="N5228" s="14">
        <f t="shared" si="649"/>
        <v>10</v>
      </c>
      <c r="O5228" s="14" t="str">
        <f>IFERROR(VLOOKUP(I5228,Lists!$F$2:$G$16,2,FALSE()),"Not Rated")</f>
        <v>Adults</v>
      </c>
      <c r="P5228" s="14">
        <f t="shared" si="650"/>
        <v>85</v>
      </c>
      <c r="Q5228" s="14" t="str">
        <f t="shared" si="651"/>
        <v>United States</v>
      </c>
      <c r="R5228" s="14" t="str">
        <f t="shared" si="652"/>
        <v>|United States|</v>
      </c>
      <c r="S5228" s="14" t="str">
        <f t="shared" si="653"/>
        <v>|Comedies|Horror Movies|</v>
      </c>
      <c r="T5228" s="14" t="str">
        <f t="shared" si="654"/>
        <v>|McG|</v>
      </c>
      <c r="U5228" s="14" t="str">
        <f t="shared" si="655"/>
        <v>|Samara Weaving|Hana Mae Lee|Judah Lewis|Robbie Amell|Bella Thorne|Andrew Bachelor|Emily Alyn Lind|Leslie Bibb|Ken Marino|</v>
      </c>
    </row>
    <row r="5229" spans="1:21">
      <c r="A5229" s="14" t="s">
        <v>24263</v>
      </c>
      <c r="B5229" s="14" t="s">
        <v>48</v>
      </c>
      <c r="C5229" s="14" t="s">
        <v>24264</v>
      </c>
      <c r="D5229" s="14" t="s">
        <v>15236</v>
      </c>
      <c r="E5229" s="14" t="s">
        <v>24265</v>
      </c>
      <c r="F5229" s="14" t="s">
        <v>115</v>
      </c>
      <c r="G5229" s="26">
        <v>43021</v>
      </c>
      <c r="H5229" s="14">
        <v>2017</v>
      </c>
      <c r="I5229" s="14" t="s">
        <v>360</v>
      </c>
      <c r="J5229" s="14" t="s">
        <v>783</v>
      </c>
      <c r="K5229" s="14" t="s">
        <v>1034</v>
      </c>
      <c r="L5229" s="14" t="s">
        <v>24266</v>
      </c>
      <c r="M5229" s="14">
        <f t="shared" si="648"/>
        <v>2017</v>
      </c>
      <c r="N5229" s="14">
        <f t="shared" si="649"/>
        <v>10</v>
      </c>
      <c r="O5229" s="14" t="str">
        <f>IFERROR(VLOOKUP(I5229,Lists!$F$2:$G$16,2,FALSE()),"Not Rated")</f>
        <v>Adults</v>
      </c>
      <c r="P5229" s="14">
        <f t="shared" si="650"/>
        <v>113</v>
      </c>
      <c r="Q5229" s="14" t="str">
        <f t="shared" si="651"/>
        <v>United States</v>
      </c>
      <c r="R5229" s="14" t="str">
        <f t="shared" si="652"/>
        <v>|United States|</v>
      </c>
      <c r="S5229" s="14" t="str">
        <f t="shared" si="653"/>
        <v>|Comedies|Dramas|Independent Movies|</v>
      </c>
      <c r="T5229" s="14" t="str">
        <f t="shared" si="654"/>
        <v>|Noah Baumbach|</v>
      </c>
      <c r="U5229" s="14" t="str">
        <f t="shared" si="655"/>
        <v>|Adam Sandler|Ben Stiller|Dustin Hoffman|Elizabeth Marvel|Grace Van Patten|Emma Thompson|Candice Bergen|Rebecca Miller|Danny Flaherty|Sakina Jaffrey|Adam David Thompson|</v>
      </c>
    </row>
    <row r="5230" spans="1:21">
      <c r="A5230" s="14" t="s">
        <v>24267</v>
      </c>
      <c r="B5230" s="14" t="s">
        <v>48</v>
      </c>
      <c r="C5230" s="14" t="s">
        <v>24268</v>
      </c>
      <c r="D5230" s="14" t="s">
        <v>24269</v>
      </c>
      <c r="E5230" s="14" t="s">
        <v>24270</v>
      </c>
      <c r="F5230" s="14" t="s">
        <v>161</v>
      </c>
      <c r="G5230" s="26">
        <v>43020</v>
      </c>
      <c r="H5230" s="14">
        <v>2016</v>
      </c>
      <c r="I5230" s="14" t="s">
        <v>360</v>
      </c>
      <c r="J5230" s="14" t="s">
        <v>708</v>
      </c>
      <c r="K5230" s="14" t="s">
        <v>542</v>
      </c>
      <c r="L5230" s="14" t="s">
        <v>24271</v>
      </c>
      <c r="M5230" s="14">
        <f t="shared" si="648"/>
        <v>2017</v>
      </c>
      <c r="N5230" s="14">
        <f t="shared" si="649"/>
        <v>10</v>
      </c>
      <c r="O5230" s="14" t="str">
        <f>IFERROR(VLOOKUP(I5230,Lists!$F$2:$G$16,2,FALSE()),"Not Rated")</f>
        <v>Adults</v>
      </c>
      <c r="P5230" s="14">
        <f t="shared" si="650"/>
        <v>88</v>
      </c>
      <c r="Q5230" s="14" t="str">
        <f t="shared" si="651"/>
        <v>Saudi Arabia</v>
      </c>
      <c r="R5230" s="14" t="str">
        <f t="shared" si="652"/>
        <v>|Saudi Arabia|</v>
      </c>
      <c r="S5230" s="14" t="str">
        <f t="shared" si="653"/>
        <v>|Comedies|International Movies|Romantic Movies|</v>
      </c>
      <c r="T5230" s="14" t="str">
        <f t="shared" si="654"/>
        <v>|Mahmoud Sabbagh|</v>
      </c>
      <c r="U5230" s="14" t="str">
        <f t="shared" si="655"/>
        <v>|Hisham Fageeh|Fatima Al-Banawi|Sami Hifny|Khairia Nazmi|Abdulmajeed Al-Ruhaidi|</v>
      </c>
    </row>
    <row r="5231" spans="1:21">
      <c r="A5231" s="14" t="s">
        <v>24272</v>
      </c>
      <c r="B5231" s="14" t="s">
        <v>48</v>
      </c>
      <c r="C5231" s="14" t="s">
        <v>24273</v>
      </c>
      <c r="D5231" s="14" t="s">
        <v>24274</v>
      </c>
      <c r="E5231" s="14" t="s">
        <v>24275</v>
      </c>
      <c r="F5231" s="14" t="s">
        <v>122</v>
      </c>
      <c r="G5231" s="26">
        <v>43020</v>
      </c>
      <c r="H5231" s="14">
        <v>2017</v>
      </c>
      <c r="I5231" s="14" t="s">
        <v>360</v>
      </c>
      <c r="J5231" s="14" t="s">
        <v>1330</v>
      </c>
      <c r="K5231" s="14" t="s">
        <v>4695</v>
      </c>
      <c r="L5231" s="14" t="s">
        <v>24276</v>
      </c>
      <c r="M5231" s="14">
        <f t="shared" si="648"/>
        <v>2017</v>
      </c>
      <c r="N5231" s="14">
        <f t="shared" si="649"/>
        <v>10</v>
      </c>
      <c r="O5231" s="14" t="str">
        <f>IFERROR(VLOOKUP(I5231,Lists!$F$2:$G$16,2,FALSE()),"Not Rated")</f>
        <v>Adults</v>
      </c>
      <c r="P5231" s="14">
        <f t="shared" si="650"/>
        <v>89</v>
      </c>
      <c r="Q5231" s="14" t="str">
        <f t="shared" si="651"/>
        <v>Spain</v>
      </c>
      <c r="R5231" s="14" t="str">
        <f t="shared" si="652"/>
        <v>|Spain|</v>
      </c>
      <c r="S5231" s="14" t="str">
        <f t="shared" si="653"/>
        <v>|Comedies|Independent Movies|International Movies|</v>
      </c>
      <c r="T5231" s="14" t="str">
        <f t="shared" si="654"/>
        <v>|Borja Cobeaga|</v>
      </c>
      <c r="U5231" s="14" t="str">
        <f t="shared" si="655"/>
        <v>|Javier Cámara|Julián López|Miren Ibarguren|Gorka Otxoa|Tina Sáinz|Ramón Barea|</v>
      </c>
    </row>
    <row r="5232" spans="1:21">
      <c r="A5232" s="14" t="s">
        <v>24277</v>
      </c>
      <c r="B5232" s="14" t="s">
        <v>48</v>
      </c>
      <c r="C5232" s="14" t="s">
        <v>24278</v>
      </c>
      <c r="D5232" s="14" t="s">
        <v>290</v>
      </c>
      <c r="E5232" s="14" t="s">
        <v>24279</v>
      </c>
      <c r="F5232" s="14" t="s">
        <v>115</v>
      </c>
      <c r="G5232" s="26">
        <v>43018</v>
      </c>
      <c r="H5232" s="14">
        <v>2017</v>
      </c>
      <c r="I5232" s="14" t="s">
        <v>360</v>
      </c>
      <c r="J5232" s="14" t="s">
        <v>1857</v>
      </c>
      <c r="K5232" s="14" t="s">
        <v>261</v>
      </c>
      <c r="L5232" s="14" t="s">
        <v>24280</v>
      </c>
      <c r="M5232" s="14">
        <f t="shared" si="648"/>
        <v>2017</v>
      </c>
      <c r="N5232" s="14">
        <f t="shared" si="649"/>
        <v>10</v>
      </c>
      <c r="O5232" s="14" t="str">
        <f>IFERROR(VLOOKUP(I5232,Lists!$F$2:$G$16,2,FALSE()),"Not Rated")</f>
        <v>Adults</v>
      </c>
      <c r="P5232" s="14">
        <f t="shared" si="650"/>
        <v>59</v>
      </c>
      <c r="Q5232" s="14" t="str">
        <f t="shared" si="651"/>
        <v>United States</v>
      </c>
      <c r="R5232" s="14" t="str">
        <f t="shared" si="652"/>
        <v>|United States|</v>
      </c>
      <c r="S5232" s="14" t="str">
        <f t="shared" si="653"/>
        <v>|Stand-Up Comedy|</v>
      </c>
      <c r="T5232" s="14" t="str">
        <f t="shared" si="654"/>
        <v>|Jay Karas|</v>
      </c>
      <c r="U5232" s="14" t="str">
        <f t="shared" si="655"/>
        <v>|Christina Pazsitzky|</v>
      </c>
    </row>
    <row r="5233" spans="1:21">
      <c r="A5233" s="14" t="s">
        <v>24281</v>
      </c>
      <c r="B5233" s="14" t="s">
        <v>49</v>
      </c>
      <c r="C5233" s="14" t="s">
        <v>24282</v>
      </c>
      <c r="D5233" s="14" t="s">
        <v>117</v>
      </c>
      <c r="E5233" s="14" t="s">
        <v>24283</v>
      </c>
      <c r="F5233" s="14" t="s">
        <v>121</v>
      </c>
      <c r="G5233" s="26">
        <v>43014</v>
      </c>
      <c r="H5233" s="14">
        <v>2017</v>
      </c>
      <c r="I5233" s="14" t="s">
        <v>362</v>
      </c>
      <c r="J5233" s="14" t="s">
        <v>105</v>
      </c>
      <c r="K5233" s="14" t="s">
        <v>822</v>
      </c>
      <c r="L5233" s="14" t="s">
        <v>24284</v>
      </c>
      <c r="M5233" s="14">
        <f t="shared" si="648"/>
        <v>2017</v>
      </c>
      <c r="N5233" s="14">
        <f t="shared" si="649"/>
        <v>10</v>
      </c>
      <c r="O5233" s="14" t="str">
        <f>IFERROR(VLOOKUP(I5233,Lists!$F$2:$G$16,2,FALSE()),"Not Rated")</f>
        <v>Older Kids</v>
      </c>
      <c r="P5233" s="14">
        <f t="shared" si="650"/>
        <v>1</v>
      </c>
      <c r="Q5233" s="14" t="str">
        <f t="shared" si="651"/>
        <v>Japan</v>
      </c>
      <c r="R5233" s="14" t="str">
        <f t="shared" si="652"/>
        <v>|Japan|</v>
      </c>
      <c r="S5233" s="14" t="str">
        <f t="shared" si="653"/>
        <v>|Anime Series|International TV Shows|</v>
      </c>
      <c r="T5233" s="14" t="str">
        <f t="shared" si="654"/>
        <v>|Unknown|</v>
      </c>
      <c r="U5233" s="14" t="str">
        <f t="shared" si="655"/>
        <v>|Kazuyuki Okitsu|Minami Tsuda|Masaya Matsukaze|Sayaka Ohara|Rikiya Koyama|Hisako Kanemoto|Ari Ozawa|Junko Minagawa|Reina Ueda|</v>
      </c>
    </row>
    <row r="5234" spans="1:21">
      <c r="A5234" s="14" t="s">
        <v>24285</v>
      </c>
      <c r="B5234" s="14" t="s">
        <v>49</v>
      </c>
      <c r="C5234" s="14" t="s">
        <v>24286</v>
      </c>
      <c r="D5234" s="14" t="s">
        <v>117</v>
      </c>
      <c r="E5234" s="14" t="s">
        <v>24287</v>
      </c>
      <c r="F5234" s="14" t="s">
        <v>126</v>
      </c>
      <c r="G5234" s="26">
        <v>43014</v>
      </c>
      <c r="H5234" s="14">
        <v>2017</v>
      </c>
      <c r="I5234" s="14" t="s">
        <v>365</v>
      </c>
      <c r="J5234" s="14" t="s">
        <v>106</v>
      </c>
      <c r="K5234" s="14" t="s">
        <v>256</v>
      </c>
      <c r="L5234" s="14" t="s">
        <v>24288</v>
      </c>
      <c r="M5234" s="14">
        <f t="shared" si="648"/>
        <v>2017</v>
      </c>
      <c r="N5234" s="14">
        <f t="shared" si="649"/>
        <v>10</v>
      </c>
      <c r="O5234" s="14" t="str">
        <f>IFERROR(VLOOKUP(I5234,Lists!$F$2:$G$16,2,FALSE()),"Not Rated")</f>
        <v>Kids</v>
      </c>
      <c r="P5234" s="14">
        <f t="shared" si="650"/>
        <v>2</v>
      </c>
      <c r="Q5234" s="14" t="str">
        <f t="shared" si="651"/>
        <v>China</v>
      </c>
      <c r="R5234" s="14" t="str">
        <f t="shared" si="652"/>
        <v>|China|</v>
      </c>
      <c r="S5234" s="14" t="str">
        <f t="shared" si="653"/>
        <v>|Kids' TV|</v>
      </c>
      <c r="T5234" s="14" t="str">
        <f t="shared" si="654"/>
        <v>|Unknown|</v>
      </c>
      <c r="U5234" s="14" t="str">
        <f t="shared" si="655"/>
        <v>|Ben Diskin|Cherami Leigh|Dakota Basseri|Keith Silverstein|Johnny Yong Bosch|Lucien Dodge|Jamie Simone|Nicolas Roye|Robbie Daymond|Michael Sorich|</v>
      </c>
    </row>
    <row r="5235" spans="1:21">
      <c r="A5235" s="14" t="s">
        <v>24289</v>
      </c>
      <c r="B5235" s="14" t="s">
        <v>48</v>
      </c>
      <c r="C5235" s="14" t="s">
        <v>24290</v>
      </c>
      <c r="D5235" s="14" t="s">
        <v>24291</v>
      </c>
      <c r="E5235" s="14" t="s">
        <v>117</v>
      </c>
      <c r="F5235" s="14" t="s">
        <v>24292</v>
      </c>
      <c r="G5235" s="26">
        <v>43014</v>
      </c>
      <c r="H5235" s="14">
        <v>2017</v>
      </c>
      <c r="I5235" s="14" t="s">
        <v>360</v>
      </c>
      <c r="J5235" s="14" t="s">
        <v>574</v>
      </c>
      <c r="K5235" s="14" t="s">
        <v>1348</v>
      </c>
      <c r="L5235" s="14" t="s">
        <v>24293</v>
      </c>
      <c r="M5235" s="14">
        <f t="shared" si="648"/>
        <v>2017</v>
      </c>
      <c r="N5235" s="14">
        <f t="shared" si="649"/>
        <v>10</v>
      </c>
      <c r="O5235" s="14" t="str">
        <f>IFERROR(VLOOKUP(I5235,Lists!$F$2:$G$16,2,FALSE()),"Not Rated")</f>
        <v>Adults</v>
      </c>
      <c r="P5235" s="14">
        <f t="shared" si="650"/>
        <v>106</v>
      </c>
      <c r="Q5235" s="14" t="str">
        <f t="shared" si="651"/>
        <v>Greece</v>
      </c>
      <c r="R5235" s="14" t="str">
        <f t="shared" si="652"/>
        <v>|Greece|United States|</v>
      </c>
      <c r="S5235" s="14" t="str">
        <f t="shared" si="653"/>
        <v>|Documentaries|LGBTQ Movies|</v>
      </c>
      <c r="T5235" s="14" t="str">
        <f t="shared" si="654"/>
        <v>|David France|</v>
      </c>
      <c r="U5235" s="14" t="str">
        <f t="shared" si="655"/>
        <v>|Unknown|</v>
      </c>
    </row>
    <row r="5236" spans="1:21">
      <c r="A5236" s="14" t="s">
        <v>24294</v>
      </c>
      <c r="B5236" s="14" t="s">
        <v>48</v>
      </c>
      <c r="C5236" s="14" t="s">
        <v>24295</v>
      </c>
      <c r="D5236" s="14" t="s">
        <v>24296</v>
      </c>
      <c r="E5236" s="14" t="s">
        <v>24297</v>
      </c>
      <c r="F5236" s="14" t="s">
        <v>115</v>
      </c>
      <c r="G5236" s="26">
        <v>43011</v>
      </c>
      <c r="H5236" s="14">
        <v>2017</v>
      </c>
      <c r="I5236" s="14" t="s">
        <v>360</v>
      </c>
      <c r="J5236" s="14" t="s">
        <v>2497</v>
      </c>
      <c r="K5236" s="14" t="s">
        <v>261</v>
      </c>
      <c r="L5236" s="14" t="s">
        <v>24298</v>
      </c>
      <c r="M5236" s="14">
        <f t="shared" si="648"/>
        <v>2017</v>
      </c>
      <c r="N5236" s="14">
        <f t="shared" si="649"/>
        <v>10</v>
      </c>
      <c r="O5236" s="14" t="str">
        <f>IFERROR(VLOOKUP(I5236,Lists!$F$2:$G$16,2,FALSE()),"Not Rated")</f>
        <v>Adults</v>
      </c>
      <c r="P5236" s="14">
        <f t="shared" si="650"/>
        <v>66</v>
      </c>
      <c r="Q5236" s="14" t="str">
        <f t="shared" si="651"/>
        <v>United States</v>
      </c>
      <c r="R5236" s="14" t="str">
        <f t="shared" si="652"/>
        <v>|United States|</v>
      </c>
      <c r="S5236" s="14" t="str">
        <f t="shared" si="653"/>
        <v>|Stand-Up Comedy|</v>
      </c>
      <c r="T5236" s="14" t="str">
        <f t="shared" si="654"/>
        <v>|Brandon Jones|</v>
      </c>
      <c r="U5236" s="14" t="str">
        <f t="shared" si="655"/>
        <v>|Rodney Carrington|</v>
      </c>
    </row>
    <row r="5237" spans="1:21">
      <c r="A5237" s="14" t="s">
        <v>24299</v>
      </c>
      <c r="B5237" s="14" t="s">
        <v>48</v>
      </c>
      <c r="C5237" s="14" t="s">
        <v>24300</v>
      </c>
      <c r="D5237" s="14" t="s">
        <v>24301</v>
      </c>
      <c r="E5237" s="14" t="s">
        <v>24302</v>
      </c>
      <c r="F5237" s="14" t="s">
        <v>123</v>
      </c>
      <c r="G5237" s="26">
        <v>43009</v>
      </c>
      <c r="H5237" s="14">
        <v>2012</v>
      </c>
      <c r="I5237" s="14" t="s">
        <v>360</v>
      </c>
      <c r="J5237" s="14" t="s">
        <v>1476</v>
      </c>
      <c r="K5237" s="14" t="s">
        <v>605</v>
      </c>
      <c r="L5237" s="14" t="s">
        <v>24303</v>
      </c>
      <c r="M5237" s="14">
        <f t="shared" si="648"/>
        <v>2017</v>
      </c>
      <c r="N5237" s="14">
        <f t="shared" si="649"/>
        <v>10</v>
      </c>
      <c r="O5237" s="14" t="str">
        <f>IFERROR(VLOOKUP(I5237,Lists!$F$2:$G$16,2,FALSE()),"Not Rated")</f>
        <v>Adults</v>
      </c>
      <c r="P5237" s="14">
        <f t="shared" si="650"/>
        <v>135</v>
      </c>
      <c r="Q5237" s="14" t="str">
        <f t="shared" si="651"/>
        <v>South Korea</v>
      </c>
      <c r="R5237" s="14" t="str">
        <f t="shared" si="652"/>
        <v>|South Korea|</v>
      </c>
      <c r="S5237" s="14" t="str">
        <f t="shared" si="653"/>
        <v>|Dramas|International Movies|Thrillers|</v>
      </c>
      <c r="T5237" s="14" t="str">
        <f t="shared" si="654"/>
        <v>|Geun-hyun Cho|</v>
      </c>
      <c r="U5237" s="14" t="str">
        <f t="shared" si="655"/>
        <v>|Goo Jin|Hye-jin Han|Soo-bin Bae|Seul-ong Im|Kyeong-yeong Lee|Gwang Jang|Deok-jae Jo|Eui-sung Kim|Seok-Hwan An|Bok-gi Min|</v>
      </c>
    </row>
    <row r="5238" spans="1:21">
      <c r="A5238" s="14" t="s">
        <v>24304</v>
      </c>
      <c r="B5238" s="14" t="s">
        <v>49</v>
      </c>
      <c r="C5238" s="14" t="s">
        <v>24305</v>
      </c>
      <c r="D5238" s="14" t="s">
        <v>117</v>
      </c>
      <c r="E5238" s="14" t="s">
        <v>24306</v>
      </c>
      <c r="F5238" s="14" t="s">
        <v>121</v>
      </c>
      <c r="G5238" s="26">
        <v>43009</v>
      </c>
      <c r="H5238" s="14">
        <v>2016</v>
      </c>
      <c r="I5238" s="14" t="s">
        <v>365</v>
      </c>
      <c r="J5238" s="14" t="s">
        <v>105</v>
      </c>
      <c r="K5238" s="14" t="s">
        <v>866</v>
      </c>
      <c r="L5238" s="14" t="s">
        <v>24307</v>
      </c>
      <c r="M5238" s="14">
        <f t="shared" si="648"/>
        <v>2017</v>
      </c>
      <c r="N5238" s="14">
        <f t="shared" si="649"/>
        <v>10</v>
      </c>
      <c r="O5238" s="14" t="str">
        <f>IFERROR(VLOOKUP(I5238,Lists!$F$2:$G$16,2,FALSE()),"Not Rated")</f>
        <v>Kids</v>
      </c>
      <c r="P5238" s="14">
        <f t="shared" si="650"/>
        <v>1</v>
      </c>
      <c r="Q5238" s="14" t="str">
        <f t="shared" si="651"/>
        <v>Japan</v>
      </c>
      <c r="R5238" s="14" t="str">
        <f t="shared" si="652"/>
        <v>|Japan|</v>
      </c>
      <c r="S5238" s="14" t="str">
        <f t="shared" si="653"/>
        <v>|Anime Series|Kids' TV|</v>
      </c>
      <c r="T5238" s="14" t="str">
        <f t="shared" si="654"/>
        <v>|Unknown|</v>
      </c>
      <c r="U5238" s="14" t="str">
        <f t="shared" si="655"/>
        <v>|Marina Inoue|Junya Enoki|Fumihiro Okabayashi|Tsubasa Yonaga|Ayahi Takagaki|Yu Kobayashi|</v>
      </c>
    </row>
    <row r="5239" spans="1:21">
      <c r="A5239" s="14" t="s">
        <v>24308</v>
      </c>
      <c r="B5239" s="14" t="s">
        <v>49</v>
      </c>
      <c r="C5239" s="14" t="s">
        <v>24309</v>
      </c>
      <c r="D5239" s="14" t="s">
        <v>117</v>
      </c>
      <c r="E5239" s="14" t="s">
        <v>24310</v>
      </c>
      <c r="F5239" s="14" t="s">
        <v>1084</v>
      </c>
      <c r="G5239" s="26">
        <v>43009</v>
      </c>
      <c r="H5239" s="14">
        <v>2017</v>
      </c>
      <c r="I5239" s="14" t="s">
        <v>365</v>
      </c>
      <c r="J5239" s="14" t="s">
        <v>105</v>
      </c>
      <c r="K5239" s="14" t="s">
        <v>617</v>
      </c>
      <c r="L5239" s="14" t="s">
        <v>24311</v>
      </c>
      <c r="M5239" s="14">
        <f t="shared" si="648"/>
        <v>2017</v>
      </c>
      <c r="N5239" s="14">
        <f t="shared" si="649"/>
        <v>10</v>
      </c>
      <c r="O5239" s="14" t="str">
        <f>IFERROR(VLOOKUP(I5239,Lists!$F$2:$G$16,2,FALSE()),"Not Rated")</f>
        <v>Kids</v>
      </c>
      <c r="P5239" s="14">
        <f t="shared" si="650"/>
        <v>1</v>
      </c>
      <c r="Q5239" s="14" t="str">
        <f t="shared" si="651"/>
        <v>United States</v>
      </c>
      <c r="R5239" s="14" t="str">
        <f t="shared" si="652"/>
        <v>|United States|Canada|</v>
      </c>
      <c r="S5239" s="14" t="str">
        <f t="shared" si="653"/>
        <v>|Kids' TV|TV Comedies|</v>
      </c>
      <c r="T5239" s="14" t="str">
        <f t="shared" si="654"/>
        <v>|Unknown|</v>
      </c>
      <c r="U5239" s="14" t="str">
        <f t="shared" si="655"/>
        <v>|Tara Strong|Ashleigh Ball|Andrea Libman|Tabitha St. Germain|Cathy Weseluck|Rebecca Shoichet|Andrew Toth|Ali Liebert|</v>
      </c>
    </row>
    <row r="5240" spans="1:21">
      <c r="A5240" s="14" t="s">
        <v>24312</v>
      </c>
      <c r="B5240" s="14" t="s">
        <v>48</v>
      </c>
      <c r="C5240" s="14" t="s">
        <v>24313</v>
      </c>
      <c r="D5240" s="14" t="s">
        <v>24314</v>
      </c>
      <c r="E5240" s="14" t="s">
        <v>24315</v>
      </c>
      <c r="F5240" s="14" t="s">
        <v>122</v>
      </c>
      <c r="G5240" s="26">
        <v>43009</v>
      </c>
      <c r="H5240" s="14">
        <v>2017</v>
      </c>
      <c r="I5240" s="14" t="s">
        <v>360</v>
      </c>
      <c r="J5240" s="14" t="s">
        <v>730</v>
      </c>
      <c r="K5240" s="14" t="s">
        <v>529</v>
      </c>
      <c r="L5240" s="14" t="s">
        <v>24316</v>
      </c>
      <c r="M5240" s="14">
        <f t="shared" si="648"/>
        <v>2017</v>
      </c>
      <c r="N5240" s="14">
        <f t="shared" si="649"/>
        <v>10</v>
      </c>
      <c r="O5240" s="14" t="str">
        <f>IFERROR(VLOOKUP(I5240,Lists!$F$2:$G$16,2,FALSE()),"Not Rated")</f>
        <v>Adults</v>
      </c>
      <c r="P5240" s="14">
        <f t="shared" si="650"/>
        <v>93</v>
      </c>
      <c r="Q5240" s="14" t="str">
        <f t="shared" si="651"/>
        <v>Spain</v>
      </c>
      <c r="R5240" s="14" t="str">
        <f t="shared" si="652"/>
        <v>|Spain|</v>
      </c>
      <c r="S5240" s="14" t="str">
        <f t="shared" si="653"/>
        <v>|Comedies|International Movies|</v>
      </c>
      <c r="T5240" s="14" t="str">
        <f t="shared" si="654"/>
        <v>|Carlos Therón|</v>
      </c>
      <c r="U5240" s="14" t="str">
        <f t="shared" si="655"/>
        <v>|Jose Coronado|Javier Cámara|Roberto Álamo|Pilar Castro|María Pujalte|Carmen Ruiz|Silvia Alonso|Georgina Amorós|Andrea Ros|Miki Esparbé|</v>
      </c>
    </row>
    <row r="5241" spans="1:21">
      <c r="A5241" s="14" t="s">
        <v>24317</v>
      </c>
      <c r="B5241" s="14" t="s">
        <v>48</v>
      </c>
      <c r="C5241" s="14" t="s">
        <v>24318</v>
      </c>
      <c r="D5241" s="14" t="s">
        <v>24319</v>
      </c>
      <c r="E5241" s="14" t="s">
        <v>117</v>
      </c>
      <c r="F5241" s="14" t="s">
        <v>8130</v>
      </c>
      <c r="G5241" s="26">
        <v>43009</v>
      </c>
      <c r="H5241" s="14">
        <v>2016</v>
      </c>
      <c r="I5241" s="14" t="s">
        <v>360</v>
      </c>
      <c r="J5241" s="14" t="s">
        <v>5629</v>
      </c>
      <c r="K5241" s="14" t="s">
        <v>496</v>
      </c>
      <c r="L5241" s="14" t="s">
        <v>24320</v>
      </c>
      <c r="M5241" s="14">
        <f t="shared" si="648"/>
        <v>2017</v>
      </c>
      <c r="N5241" s="14">
        <f t="shared" si="649"/>
        <v>10</v>
      </c>
      <c r="O5241" s="14" t="str">
        <f>IFERROR(VLOOKUP(I5241,Lists!$F$2:$G$16,2,FALSE()),"Not Rated")</f>
        <v>Adults</v>
      </c>
      <c r="P5241" s="14">
        <f t="shared" si="650"/>
        <v>79</v>
      </c>
      <c r="Q5241" s="14" t="str">
        <f t="shared" si="651"/>
        <v>United States</v>
      </c>
      <c r="R5241" s="14" t="str">
        <f t="shared" si="652"/>
        <v>|United States|Italy|</v>
      </c>
      <c r="S5241" s="14" t="str">
        <f t="shared" si="653"/>
        <v>|Documentaries|International Movies|</v>
      </c>
      <c r="T5241" s="14" t="str">
        <f t="shared" si="654"/>
        <v>|Francesco Carrozzini|</v>
      </c>
      <c r="U5241" s="14" t="str">
        <f t="shared" si="655"/>
        <v>|Unknown|</v>
      </c>
    </row>
    <row r="5242" spans="1:21">
      <c r="A5242" s="14" t="s">
        <v>24321</v>
      </c>
      <c r="B5242" s="14" t="s">
        <v>48</v>
      </c>
      <c r="C5242" s="14" t="s">
        <v>24322</v>
      </c>
      <c r="D5242" s="14" t="s">
        <v>17096</v>
      </c>
      <c r="E5242" s="14" t="s">
        <v>117</v>
      </c>
      <c r="F5242" s="14" t="s">
        <v>115</v>
      </c>
      <c r="G5242" s="26">
        <v>43009</v>
      </c>
      <c r="H5242" s="14">
        <v>2017</v>
      </c>
      <c r="I5242" s="14" t="s">
        <v>364</v>
      </c>
      <c r="J5242" s="14" t="s">
        <v>1386</v>
      </c>
      <c r="K5242" s="14" t="s">
        <v>884</v>
      </c>
      <c r="L5242" s="14" t="s">
        <v>24323</v>
      </c>
      <c r="M5242" s="14">
        <f t="shared" si="648"/>
        <v>2017</v>
      </c>
      <c r="N5242" s="14">
        <f t="shared" si="649"/>
        <v>10</v>
      </c>
      <c r="O5242" s="14" t="str">
        <f>IFERROR(VLOOKUP(I5242,Lists!$F$2:$G$16,2,FALSE()),"Not Rated")</f>
        <v>Teens</v>
      </c>
      <c r="P5242" s="14">
        <f t="shared" si="650"/>
        <v>107</v>
      </c>
      <c r="Q5242" s="14" t="str">
        <f t="shared" si="651"/>
        <v>United States</v>
      </c>
      <c r="R5242" s="14" t="str">
        <f t="shared" si="652"/>
        <v>|United States|</v>
      </c>
      <c r="S5242" s="14" t="str">
        <f t="shared" si="653"/>
        <v>|Documentaries|Sports Movies|</v>
      </c>
      <c r="T5242" s="14" t="str">
        <f t="shared" si="654"/>
        <v>|Vlad Yudin|</v>
      </c>
      <c r="U5242" s="14" t="str">
        <f t="shared" si="655"/>
        <v>|Unknown|</v>
      </c>
    </row>
    <row r="5243" spans="1:21">
      <c r="A5243" s="14" t="s">
        <v>24324</v>
      </c>
      <c r="B5243" s="14" t="s">
        <v>48</v>
      </c>
      <c r="C5243" s="14" t="s">
        <v>24325</v>
      </c>
      <c r="D5243" s="14" t="s">
        <v>24326</v>
      </c>
      <c r="E5243" s="14" t="s">
        <v>24327</v>
      </c>
      <c r="F5243" s="14" t="s">
        <v>119</v>
      </c>
      <c r="G5243" s="26">
        <v>43009</v>
      </c>
      <c r="H5243" s="14">
        <v>2016</v>
      </c>
      <c r="I5243" s="14" t="s">
        <v>365</v>
      </c>
      <c r="J5243" s="14" t="s">
        <v>4622</v>
      </c>
      <c r="K5243" s="14" t="s">
        <v>481</v>
      </c>
      <c r="L5243" s="14" t="s">
        <v>24328</v>
      </c>
      <c r="M5243" s="14">
        <f t="shared" si="648"/>
        <v>2017</v>
      </c>
      <c r="N5243" s="14">
        <f t="shared" si="649"/>
        <v>10</v>
      </c>
      <c r="O5243" s="14" t="str">
        <f>IFERROR(VLOOKUP(I5243,Lists!$F$2:$G$16,2,FALSE()),"Not Rated")</f>
        <v>Kids</v>
      </c>
      <c r="P5243" s="14">
        <f t="shared" si="650"/>
        <v>47</v>
      </c>
      <c r="Q5243" s="14" t="str">
        <f t="shared" si="651"/>
        <v>Canada</v>
      </c>
      <c r="R5243" s="14" t="str">
        <f t="shared" si="652"/>
        <v>|Canada|</v>
      </c>
      <c r="S5243" s="14" t="str">
        <f t="shared" si="653"/>
        <v>|Children &amp; Family Movies|Comedies|</v>
      </c>
      <c r="T5243" s="14" t="str">
        <f t="shared" si="654"/>
        <v>|Karen J. Lloyd|</v>
      </c>
      <c r="U5243" s="14" t="str">
        <f t="shared" si="655"/>
        <v>|Scott McNeil|Vincent Tong|Travis Turner|Shannon Chan-Kent|Lili Beaudoin|</v>
      </c>
    </row>
    <row r="5244" spans="1:21">
      <c r="A5244" s="14" t="s">
        <v>24329</v>
      </c>
      <c r="B5244" s="14" t="s">
        <v>49</v>
      </c>
      <c r="C5244" s="14" t="s">
        <v>24330</v>
      </c>
      <c r="D5244" s="14" t="s">
        <v>117</v>
      </c>
      <c r="E5244" s="14" t="s">
        <v>24331</v>
      </c>
      <c r="F5244" s="14" t="s">
        <v>117</v>
      </c>
      <c r="G5244" s="26">
        <v>43009</v>
      </c>
      <c r="H5244" s="14">
        <v>2012</v>
      </c>
      <c r="I5244" s="14" t="s">
        <v>361</v>
      </c>
      <c r="J5244" s="14" t="s">
        <v>105</v>
      </c>
      <c r="K5244" s="14" t="s">
        <v>688</v>
      </c>
      <c r="L5244" s="14" t="s">
        <v>24332</v>
      </c>
      <c r="M5244" s="14">
        <f t="shared" si="648"/>
        <v>2017</v>
      </c>
      <c r="N5244" s="14">
        <f t="shared" si="649"/>
        <v>10</v>
      </c>
      <c r="O5244" s="14" t="str">
        <f>IFERROR(VLOOKUP(I5244,Lists!$F$2:$G$16,2,FALSE()),"Not Rated")</f>
        <v>Teens</v>
      </c>
      <c r="P5244" s="14">
        <f t="shared" si="650"/>
        <v>1</v>
      </c>
      <c r="Q5244" s="14" t="str">
        <f t="shared" si="651"/>
        <v>Unknown</v>
      </c>
      <c r="R5244" s="14" t="str">
        <f t="shared" si="652"/>
        <v>|Unknown|</v>
      </c>
      <c r="S5244" s="14" t="str">
        <f t="shared" si="653"/>
        <v>|International TV Shows|TV Dramas|</v>
      </c>
      <c r="T5244" s="14" t="str">
        <f t="shared" si="654"/>
        <v>|Unknown|</v>
      </c>
      <c r="U5244" s="14" t="str">
        <f t="shared" si="655"/>
        <v>|Chris Tong|Shaun Chen|Emily Lim|Remus Kam|Zhang Shui Fa|</v>
      </c>
    </row>
    <row r="5245" spans="1:21">
      <c r="A5245" s="14" t="s">
        <v>24333</v>
      </c>
      <c r="B5245" s="14" t="s">
        <v>49</v>
      </c>
      <c r="C5245" s="14" t="s">
        <v>24334</v>
      </c>
      <c r="D5245" s="14" t="s">
        <v>117</v>
      </c>
      <c r="E5245" s="14" t="s">
        <v>117</v>
      </c>
      <c r="F5245" s="14" t="s">
        <v>24335</v>
      </c>
      <c r="G5245" s="26">
        <v>43009</v>
      </c>
      <c r="H5245" s="14">
        <v>2016</v>
      </c>
      <c r="I5245" s="14" t="s">
        <v>366</v>
      </c>
      <c r="J5245" s="14" t="s">
        <v>106</v>
      </c>
      <c r="K5245" s="14" t="s">
        <v>256</v>
      </c>
      <c r="L5245" s="14" t="s">
        <v>24336</v>
      </c>
      <c r="M5245" s="14">
        <f t="shared" si="648"/>
        <v>2017</v>
      </c>
      <c r="N5245" s="14">
        <f t="shared" si="649"/>
        <v>10</v>
      </c>
      <c r="O5245" s="14" t="str">
        <f>IFERROR(VLOOKUP(I5245,Lists!$F$2:$G$16,2,FALSE()),"Not Rated")</f>
        <v>Kids</v>
      </c>
      <c r="P5245" s="14">
        <f t="shared" si="650"/>
        <v>2</v>
      </c>
      <c r="Q5245" s="14" t="str">
        <f t="shared" si="651"/>
        <v>France</v>
      </c>
      <c r="R5245" s="14" t="str">
        <f t="shared" si="652"/>
        <v>|France|United Kingdom|United States|</v>
      </c>
      <c r="S5245" s="14" t="str">
        <f t="shared" si="653"/>
        <v>|Kids' TV|</v>
      </c>
      <c r="T5245" s="14" t="str">
        <f t="shared" si="654"/>
        <v>|Unknown|</v>
      </c>
      <c r="U5245" s="14" t="str">
        <f t="shared" si="655"/>
        <v>|Unknown|</v>
      </c>
    </row>
    <row r="5246" spans="1:21">
      <c r="A5246" s="14" t="s">
        <v>24337</v>
      </c>
      <c r="B5246" s="14" t="s">
        <v>49</v>
      </c>
      <c r="C5246" s="14" t="s">
        <v>24338</v>
      </c>
      <c r="D5246" s="14" t="s">
        <v>117</v>
      </c>
      <c r="E5246" s="14" t="s">
        <v>24339</v>
      </c>
      <c r="F5246" s="14" t="s">
        <v>115</v>
      </c>
      <c r="G5246" s="26">
        <v>43009</v>
      </c>
      <c r="H5246" s="14">
        <v>2004</v>
      </c>
      <c r="I5246" s="14" t="s">
        <v>361</v>
      </c>
      <c r="J5246" s="14" t="s">
        <v>108</v>
      </c>
      <c r="K5246" s="14" t="s">
        <v>8187</v>
      </c>
      <c r="L5246" s="14" t="s">
        <v>24340</v>
      </c>
      <c r="M5246" s="14">
        <f t="shared" si="648"/>
        <v>2017</v>
      </c>
      <c r="N5246" s="14">
        <f t="shared" si="649"/>
        <v>10</v>
      </c>
      <c r="O5246" s="14" t="str">
        <f>IFERROR(VLOOKUP(I5246,Lists!$F$2:$G$16,2,FALSE()),"Not Rated")</f>
        <v>Teens</v>
      </c>
      <c r="P5246" s="14">
        <f t="shared" si="650"/>
        <v>4</v>
      </c>
      <c r="Q5246" s="14" t="str">
        <f t="shared" si="651"/>
        <v>United States</v>
      </c>
      <c r="R5246" s="14" t="str">
        <f t="shared" si="652"/>
        <v>|United States|</v>
      </c>
      <c r="S5246" s="14" t="str">
        <f t="shared" si="653"/>
        <v>|Classic &amp; Cult TV|TV Action &amp; Adventure|TV Sci-Fi &amp; Fantasy|</v>
      </c>
      <c r="T5246" s="14" t="str">
        <f t="shared" si="654"/>
        <v>|Unknown|</v>
      </c>
      <c r="U5246" s="14" t="str">
        <f t="shared" si="655"/>
        <v>|Scott Bakula|John Billingsley|Jolene Blalock|Dominic Keating|Anthony Montgomery|Linda Park|Connor Trinneer|</v>
      </c>
    </row>
    <row r="5247" spans="1:21">
      <c r="A5247" s="14" t="s">
        <v>24341</v>
      </c>
      <c r="B5247" s="14" t="s">
        <v>49</v>
      </c>
      <c r="C5247" s="14" t="s">
        <v>24342</v>
      </c>
      <c r="D5247" s="14" t="s">
        <v>117</v>
      </c>
      <c r="E5247" s="14" t="s">
        <v>24343</v>
      </c>
      <c r="F5247" s="14" t="s">
        <v>115</v>
      </c>
      <c r="G5247" s="26">
        <v>43009</v>
      </c>
      <c r="H5247" s="14">
        <v>2000</v>
      </c>
      <c r="I5247" s="14" t="s">
        <v>362</v>
      </c>
      <c r="J5247" s="14" t="s">
        <v>1829</v>
      </c>
      <c r="K5247" s="14" t="s">
        <v>2456</v>
      </c>
      <c r="L5247" s="14" t="s">
        <v>24344</v>
      </c>
      <c r="M5247" s="14">
        <f t="shared" si="648"/>
        <v>2017</v>
      </c>
      <c r="N5247" s="14">
        <f t="shared" si="649"/>
        <v>10</v>
      </c>
      <c r="O5247" s="14" t="str">
        <f>IFERROR(VLOOKUP(I5247,Lists!$F$2:$G$16,2,FALSE()),"Not Rated")</f>
        <v>Older Kids</v>
      </c>
      <c r="P5247" s="14">
        <f t="shared" si="650"/>
        <v>7</v>
      </c>
      <c r="Q5247" s="14" t="str">
        <f t="shared" si="651"/>
        <v>United States</v>
      </c>
      <c r="R5247" s="14" t="str">
        <f t="shared" si="652"/>
        <v>|United States|</v>
      </c>
      <c r="S5247" s="14" t="str">
        <f t="shared" si="653"/>
        <v>|TV Action &amp; Adventure|TV Sci-Fi &amp; Fantasy|</v>
      </c>
      <c r="T5247" s="14" t="str">
        <f t="shared" si="654"/>
        <v>|Unknown|</v>
      </c>
      <c r="U5247" s="14" t="str">
        <f t="shared" si="655"/>
        <v>|Kate Mulgrew|Robert Beltran|Roxann Dawson|Jennifer Lien|Robert Duncan McNeill|Ethan Phillips|Robert Picardo|Tim Russ|Jeri Ryan|Garrett Wang|Tarik Ergin|</v>
      </c>
    </row>
    <row r="5248" spans="1:21">
      <c r="A5248" s="14" t="s">
        <v>24345</v>
      </c>
      <c r="B5248" s="14" t="s">
        <v>49</v>
      </c>
      <c r="C5248" s="14" t="s">
        <v>24346</v>
      </c>
      <c r="D5248" s="14" t="s">
        <v>117</v>
      </c>
      <c r="E5248" s="14" t="s">
        <v>24347</v>
      </c>
      <c r="F5248" s="14" t="s">
        <v>146</v>
      </c>
      <c r="G5248" s="26">
        <v>43009</v>
      </c>
      <c r="H5248" s="14">
        <v>2013</v>
      </c>
      <c r="I5248" s="14" t="s">
        <v>361</v>
      </c>
      <c r="J5248" s="14" t="s">
        <v>105</v>
      </c>
      <c r="K5248" s="14" t="s">
        <v>1905</v>
      </c>
      <c r="L5248" s="14" t="s">
        <v>24348</v>
      </c>
      <c r="M5248" s="14">
        <f t="shared" si="648"/>
        <v>2017</v>
      </c>
      <c r="N5248" s="14">
        <f t="shared" si="649"/>
        <v>10</v>
      </c>
      <c r="O5248" s="14" t="str">
        <f>IFERROR(VLOOKUP(I5248,Lists!$F$2:$G$16,2,FALSE()),"Not Rated")</f>
        <v>Teens</v>
      </c>
      <c r="P5248" s="14">
        <f t="shared" si="650"/>
        <v>1</v>
      </c>
      <c r="Q5248" s="14" t="str">
        <f t="shared" si="651"/>
        <v>Singapore</v>
      </c>
      <c r="R5248" s="14" t="str">
        <f t="shared" si="652"/>
        <v>|Singapore|</v>
      </c>
      <c r="S5248" s="14" t="str">
        <f t="shared" si="653"/>
        <v>|International TV Shows|Romantic TV Shows|TV Dramas|</v>
      </c>
      <c r="T5248" s="14" t="str">
        <f t="shared" si="654"/>
        <v>|Unknown|</v>
      </c>
      <c r="U5248" s="14" t="str">
        <f t="shared" si="655"/>
        <v>|Rui En|Romeo Tan|Rebecca Lim|Zhang Zhenhuan|</v>
      </c>
    </row>
    <row r="5249" spans="1:21">
      <c r="A5249" s="14" t="s">
        <v>24349</v>
      </c>
      <c r="B5249" s="14" t="s">
        <v>49</v>
      </c>
      <c r="C5249" s="14" t="s">
        <v>24350</v>
      </c>
      <c r="D5249" s="14" t="s">
        <v>117</v>
      </c>
      <c r="E5249" s="14" t="s">
        <v>24351</v>
      </c>
      <c r="F5249" s="14" t="s">
        <v>146</v>
      </c>
      <c r="G5249" s="26">
        <v>43009</v>
      </c>
      <c r="H5249" s="14">
        <v>2009</v>
      </c>
      <c r="I5249" s="14" t="s">
        <v>361</v>
      </c>
      <c r="J5249" s="14" t="s">
        <v>105</v>
      </c>
      <c r="K5249" s="14" t="s">
        <v>1905</v>
      </c>
      <c r="L5249" s="14" t="s">
        <v>24352</v>
      </c>
      <c r="M5249" s="14">
        <f t="shared" si="648"/>
        <v>2017</v>
      </c>
      <c r="N5249" s="14">
        <f t="shared" si="649"/>
        <v>10</v>
      </c>
      <c r="O5249" s="14" t="str">
        <f>IFERROR(VLOOKUP(I5249,Lists!$F$2:$G$16,2,FALSE()),"Not Rated")</f>
        <v>Teens</v>
      </c>
      <c r="P5249" s="14">
        <f t="shared" si="650"/>
        <v>1</v>
      </c>
      <c r="Q5249" s="14" t="str">
        <f t="shared" si="651"/>
        <v>Singapore</v>
      </c>
      <c r="R5249" s="14" t="str">
        <f t="shared" si="652"/>
        <v>|Singapore|</v>
      </c>
      <c r="S5249" s="14" t="str">
        <f t="shared" si="653"/>
        <v>|International TV Shows|Romantic TV Shows|TV Dramas|</v>
      </c>
      <c r="T5249" s="14" t="str">
        <f t="shared" si="654"/>
        <v>|Unknown|</v>
      </c>
      <c r="U5249" s="14" t="str">
        <f t="shared" si="655"/>
        <v>|Rui En|Tay Ping Hui|Jesseca Liu|Shaun Chen|Elvin Ng|Nat Ho|Dawn Yeoh|Paige Chua|Zhang Zhenhuan|</v>
      </c>
    </row>
    <row r="5250" spans="1:21">
      <c r="A5250" s="14" t="s">
        <v>24353</v>
      </c>
      <c r="B5250" s="14" t="s">
        <v>48</v>
      </c>
      <c r="C5250" s="14" t="s">
        <v>24354</v>
      </c>
      <c r="D5250" s="14" t="s">
        <v>24355</v>
      </c>
      <c r="E5250" s="14" t="s">
        <v>24356</v>
      </c>
      <c r="F5250" s="14" t="s">
        <v>24357</v>
      </c>
      <c r="G5250" s="26">
        <v>43009</v>
      </c>
      <c r="H5250" s="14">
        <v>2016</v>
      </c>
      <c r="I5250" s="14" t="s">
        <v>361</v>
      </c>
      <c r="J5250" s="14" t="s">
        <v>1062</v>
      </c>
      <c r="K5250" s="14" t="s">
        <v>475</v>
      </c>
      <c r="L5250" s="14" t="s">
        <v>24358</v>
      </c>
      <c r="M5250" s="14">
        <f t="shared" ref="M5250:M5313" si="656">IF(G5250="","",YEAR(G5250))</f>
        <v>2017</v>
      </c>
      <c r="N5250" s="14">
        <f t="shared" ref="N5250:N5313" si="657">IF(G5250="","",MONTH(G5250))</f>
        <v>10</v>
      </c>
      <c r="O5250" s="14" t="str">
        <f>IFERROR(VLOOKUP(I5250,Lists!$F$2:$G$16,2,FALSE()),"Not Rated")</f>
        <v>Teens</v>
      </c>
      <c r="P5250" s="14">
        <f t="shared" ref="P5250:P5313" si="658">IFERROR(VALUE(LEFT(J5250,FIND(" ",J5250)-1)),"")</f>
        <v>118</v>
      </c>
      <c r="Q5250" s="14" t="str">
        <f t="shared" ref="Q5250:Q5313" si="659">IFERROR(LEFT(F5250,FIND(",",F5250)-1),F5250)</f>
        <v>Norway</v>
      </c>
      <c r="R5250" s="14" t="str">
        <f t="shared" ref="R5250:R5313" si="660">"|"&amp;SUBSTITUTE(F5250,", ","|")&amp;"|"</f>
        <v>|Norway|Germany|</v>
      </c>
      <c r="S5250" s="14" t="str">
        <f t="shared" ref="S5250:S5313" si="661">"|"&amp;SUBSTITUTE(K5250,", ","|")&amp;"|"</f>
        <v>|Dramas|International Movies|</v>
      </c>
      <c r="T5250" s="14" t="str">
        <f t="shared" ref="T5250:T5313" si="662">"|"&amp;SUBSTITUTE(D5250,", ","|")&amp;"|"</f>
        <v>|Vibeke Idsøe|</v>
      </c>
      <c r="U5250" s="14" t="str">
        <f t="shared" ref="U5250:U5313" si="663">"|"&amp;SUBSTITUTE(E5250,", ","|")&amp;"|"</f>
        <v>|Rolf Lassgård|Kjersti Tveterås|Rolf Kristian Larsen|Ole Johan Skjelbred-Knutsen|Karen-Lise Mynster|Ida Ursin-Holm|Lisa Loven Kongsli|Connie Nielsen|Henrik Mestad|Kåre Conradi|Mathilde Thomine Storm|</v>
      </c>
    </row>
    <row r="5251" spans="1:21">
      <c r="A5251" s="14" t="s">
        <v>24359</v>
      </c>
      <c r="B5251" s="14" t="s">
        <v>48</v>
      </c>
      <c r="C5251" s="14" t="s">
        <v>24360</v>
      </c>
      <c r="D5251" s="14" t="s">
        <v>24361</v>
      </c>
      <c r="E5251" s="14" t="s">
        <v>24362</v>
      </c>
      <c r="F5251" s="14" t="s">
        <v>125</v>
      </c>
      <c r="G5251" s="26">
        <v>43009</v>
      </c>
      <c r="H5251" s="14">
        <v>2017</v>
      </c>
      <c r="I5251" s="14" t="s">
        <v>360</v>
      </c>
      <c r="J5251" s="14" t="s">
        <v>2352</v>
      </c>
      <c r="K5251" s="14" t="s">
        <v>444</v>
      </c>
      <c r="L5251" s="14" t="s">
        <v>24363</v>
      </c>
      <c r="M5251" s="14">
        <f t="shared" si="656"/>
        <v>2017</v>
      </c>
      <c r="N5251" s="14">
        <f t="shared" si="657"/>
        <v>10</v>
      </c>
      <c r="O5251" s="14" t="str">
        <f>IFERROR(VLOOKUP(I5251,Lists!$F$2:$G$16,2,FALSE()),"Not Rated")</f>
        <v>Adults</v>
      </c>
      <c r="P5251" s="14">
        <f t="shared" si="658"/>
        <v>81</v>
      </c>
      <c r="Q5251" s="14" t="str">
        <f t="shared" si="659"/>
        <v>Mexico</v>
      </c>
      <c r="R5251" s="14" t="str">
        <f t="shared" si="660"/>
        <v>|Mexico|</v>
      </c>
      <c r="S5251" s="14" t="str">
        <f t="shared" si="661"/>
        <v>|Dramas|Independent Movies|International Movies|</v>
      </c>
      <c r="T5251" s="14" t="str">
        <f t="shared" si="662"/>
        <v>|Carlos Algara|Alejandro Martinez-Beltran|</v>
      </c>
      <c r="U5251" s="14" t="str">
        <f t="shared" si="663"/>
        <v>|Arcelia Ramírez|Olga Segura|Sofía Garza|</v>
      </c>
    </row>
    <row r="5252" spans="1:21">
      <c r="A5252" s="14" t="s">
        <v>24364</v>
      </c>
      <c r="B5252" s="14" t="s">
        <v>49</v>
      </c>
      <c r="C5252" s="14" t="s">
        <v>24365</v>
      </c>
      <c r="D5252" s="14" t="s">
        <v>117</v>
      </c>
      <c r="E5252" s="14" t="s">
        <v>24366</v>
      </c>
      <c r="F5252" s="14" t="s">
        <v>137</v>
      </c>
      <c r="G5252" s="26">
        <v>43009</v>
      </c>
      <c r="H5252" s="14">
        <v>2017</v>
      </c>
      <c r="I5252" s="14" t="s">
        <v>361</v>
      </c>
      <c r="J5252" s="14" t="s">
        <v>105</v>
      </c>
      <c r="K5252" s="14" t="s">
        <v>688</v>
      </c>
      <c r="L5252" s="14" t="s">
        <v>24367</v>
      </c>
      <c r="M5252" s="14">
        <f t="shared" si="656"/>
        <v>2017</v>
      </c>
      <c r="N5252" s="14">
        <f t="shared" si="657"/>
        <v>10</v>
      </c>
      <c r="O5252" s="14" t="str">
        <f>IFERROR(VLOOKUP(I5252,Lists!$F$2:$G$16,2,FALSE()),"Not Rated")</f>
        <v>Teens</v>
      </c>
      <c r="P5252" s="14">
        <f t="shared" si="658"/>
        <v>1</v>
      </c>
      <c r="Q5252" s="14" t="str">
        <f t="shared" si="659"/>
        <v>Taiwan</v>
      </c>
      <c r="R5252" s="14" t="str">
        <f t="shared" si="660"/>
        <v>|Taiwan|</v>
      </c>
      <c r="S5252" s="14" t="str">
        <f t="shared" si="661"/>
        <v>|International TV Shows|TV Dramas|</v>
      </c>
      <c r="T5252" s="14" t="str">
        <f t="shared" si="662"/>
        <v>|Unknown|</v>
      </c>
      <c r="U5252" s="14" t="str">
        <f t="shared" si="663"/>
        <v>|Amber An|Sun Ke-fang|Chang Yao-jen|Wang Man-chiao|Hans Chung|Chris Lee|Yan Yu-lin|Kiki Chen|Steven Chiang|</v>
      </c>
    </row>
    <row r="5253" spans="1:21">
      <c r="A5253" s="14" t="s">
        <v>24368</v>
      </c>
      <c r="B5253" s="14" t="s">
        <v>49</v>
      </c>
      <c r="C5253" s="14" t="s">
        <v>24369</v>
      </c>
      <c r="D5253" s="14" t="s">
        <v>117</v>
      </c>
      <c r="E5253" s="14" t="s">
        <v>117</v>
      </c>
      <c r="F5253" s="14" t="s">
        <v>118</v>
      </c>
      <c r="G5253" s="26">
        <v>43008</v>
      </c>
      <c r="H5253" s="14">
        <v>2017</v>
      </c>
      <c r="I5253" s="14" t="s">
        <v>360</v>
      </c>
      <c r="J5253" s="14" t="s">
        <v>105</v>
      </c>
      <c r="K5253" s="14" t="s">
        <v>803</v>
      </c>
      <c r="L5253" s="14" t="s">
        <v>24370</v>
      </c>
      <c r="M5253" s="14">
        <f t="shared" si="656"/>
        <v>2017</v>
      </c>
      <c r="N5253" s="14">
        <f t="shared" si="657"/>
        <v>9</v>
      </c>
      <c r="O5253" s="14" t="str">
        <f>IFERROR(VLOOKUP(I5253,Lists!$F$2:$G$16,2,FALSE()),"Not Rated")</f>
        <v>Adults</v>
      </c>
      <c r="P5253" s="14">
        <f t="shared" si="658"/>
        <v>1</v>
      </c>
      <c r="Q5253" s="14" t="str">
        <f t="shared" si="659"/>
        <v>United Kingdom</v>
      </c>
      <c r="R5253" s="14" t="str">
        <f t="shared" si="660"/>
        <v>|United Kingdom|</v>
      </c>
      <c r="S5253" s="14" t="str">
        <f t="shared" si="661"/>
        <v>|British TV Shows|Docuseries|International TV Shows|</v>
      </c>
      <c r="T5253" s="14" t="str">
        <f t="shared" si="662"/>
        <v>|Unknown|</v>
      </c>
      <c r="U5253" s="14" t="str">
        <f t="shared" si="663"/>
        <v>|Unknown|</v>
      </c>
    </row>
    <row r="5254" spans="1:21">
      <c r="A5254" s="14" t="s">
        <v>24371</v>
      </c>
      <c r="B5254" s="14" t="s">
        <v>48</v>
      </c>
      <c r="C5254" s="14" t="s">
        <v>24372</v>
      </c>
      <c r="D5254" s="14" t="s">
        <v>428</v>
      </c>
      <c r="E5254" s="14" t="s">
        <v>24373</v>
      </c>
      <c r="F5254" s="14" t="s">
        <v>115</v>
      </c>
      <c r="G5254" s="26">
        <v>43007</v>
      </c>
      <c r="H5254" s="14">
        <v>2017</v>
      </c>
      <c r="I5254" s="14" t="s">
        <v>360</v>
      </c>
      <c r="J5254" s="14" t="s">
        <v>560</v>
      </c>
      <c r="K5254" s="14" t="s">
        <v>3429</v>
      </c>
      <c r="L5254" s="14" t="s">
        <v>24374</v>
      </c>
      <c r="M5254" s="14">
        <f t="shared" si="656"/>
        <v>2017</v>
      </c>
      <c r="N5254" s="14">
        <f t="shared" si="657"/>
        <v>9</v>
      </c>
      <c r="O5254" s="14" t="str">
        <f>IFERROR(VLOOKUP(I5254,Lists!$F$2:$G$16,2,FALSE()),"Not Rated")</f>
        <v>Adults</v>
      </c>
      <c r="P5254" s="14">
        <f t="shared" si="658"/>
        <v>103</v>
      </c>
      <c r="Q5254" s="14" t="str">
        <f t="shared" si="659"/>
        <v>United States</v>
      </c>
      <c r="R5254" s="14" t="str">
        <f t="shared" si="660"/>
        <v>|United States|</v>
      </c>
      <c r="S5254" s="14" t="str">
        <f t="shared" si="661"/>
        <v>|Horror Movies|Thrillers|</v>
      </c>
      <c r="T5254" s="14" t="str">
        <f t="shared" si="662"/>
        <v>|Mike Flanagan|</v>
      </c>
      <c r="U5254" s="14" t="str">
        <f t="shared" si="663"/>
        <v>|Carla Gugino|Bruce Greenwood|Henry Thomas|Carel Struycken|Chiara Aurelia|</v>
      </c>
    </row>
    <row r="5255" spans="1:21">
      <c r="A5255" s="14" t="s">
        <v>24375</v>
      </c>
      <c r="B5255" s="14" t="s">
        <v>48</v>
      </c>
      <c r="C5255" s="14" t="s">
        <v>24376</v>
      </c>
      <c r="D5255" s="14" t="s">
        <v>24377</v>
      </c>
      <c r="E5255" s="14" t="s">
        <v>117</v>
      </c>
      <c r="F5255" s="14" t="s">
        <v>115</v>
      </c>
      <c r="G5255" s="26">
        <v>43007</v>
      </c>
      <c r="H5255" s="14">
        <v>2017</v>
      </c>
      <c r="I5255" s="14" t="s">
        <v>361</v>
      </c>
      <c r="J5255" s="14" t="s">
        <v>15929</v>
      </c>
      <c r="K5255" s="14" t="s">
        <v>247</v>
      </c>
      <c r="L5255" s="14" t="s">
        <v>24378</v>
      </c>
      <c r="M5255" s="14">
        <f t="shared" si="656"/>
        <v>2017</v>
      </c>
      <c r="N5255" s="14">
        <f t="shared" si="657"/>
        <v>9</v>
      </c>
      <c r="O5255" s="14" t="str">
        <f>IFERROR(VLOOKUP(I5255,Lists!$F$2:$G$16,2,FALSE()),"Not Rated")</f>
        <v>Teens</v>
      </c>
      <c r="P5255" s="14">
        <f t="shared" si="658"/>
        <v>40</v>
      </c>
      <c r="Q5255" s="14" t="str">
        <f t="shared" si="659"/>
        <v>United States</v>
      </c>
      <c r="R5255" s="14" t="str">
        <f t="shared" si="660"/>
        <v>|United States|</v>
      </c>
      <c r="S5255" s="14" t="str">
        <f t="shared" si="661"/>
        <v>|Documentaries|</v>
      </c>
      <c r="T5255" s="14" t="str">
        <f t="shared" si="662"/>
        <v>|Jacob LaMendola|</v>
      </c>
      <c r="U5255" s="14" t="str">
        <f t="shared" si="663"/>
        <v>|Unknown|</v>
      </c>
    </row>
    <row r="5256" spans="1:21">
      <c r="A5256" s="14" t="s">
        <v>24379</v>
      </c>
      <c r="B5256" s="14" t="s">
        <v>49</v>
      </c>
      <c r="C5256" s="14" t="s">
        <v>24380</v>
      </c>
      <c r="D5256" s="14" t="s">
        <v>117</v>
      </c>
      <c r="E5256" s="14" t="s">
        <v>24381</v>
      </c>
      <c r="F5256" s="14" t="s">
        <v>117</v>
      </c>
      <c r="G5256" s="26">
        <v>43007</v>
      </c>
      <c r="H5256" s="14">
        <v>2015</v>
      </c>
      <c r="I5256" s="14" t="s">
        <v>362</v>
      </c>
      <c r="J5256" s="14" t="s">
        <v>105</v>
      </c>
      <c r="K5256" s="14" t="s">
        <v>1608</v>
      </c>
      <c r="L5256" s="14" t="s">
        <v>24382</v>
      </c>
      <c r="M5256" s="14">
        <f t="shared" si="656"/>
        <v>2017</v>
      </c>
      <c r="N5256" s="14">
        <f t="shared" si="657"/>
        <v>9</v>
      </c>
      <c r="O5256" s="14" t="str">
        <f>IFERROR(VLOOKUP(I5256,Lists!$F$2:$G$16,2,FALSE()),"Not Rated")</f>
        <v>Older Kids</v>
      </c>
      <c r="P5256" s="14">
        <f t="shared" si="658"/>
        <v>1</v>
      </c>
      <c r="Q5256" s="14" t="str">
        <f t="shared" si="659"/>
        <v>Unknown</v>
      </c>
      <c r="R5256" s="14" t="str">
        <f t="shared" si="660"/>
        <v>|Unknown|</v>
      </c>
      <c r="S5256" s="14" t="str">
        <f t="shared" si="661"/>
        <v>|International TV Shows|TV Comedies|TV Dramas|</v>
      </c>
      <c r="T5256" s="14" t="str">
        <f t="shared" si="662"/>
        <v>|Unknown|</v>
      </c>
      <c r="U5256" s="14" t="str">
        <f t="shared" si="663"/>
        <v>|Erma Fatima|Rahim Razali|Umie Aida|Nora Danish|</v>
      </c>
    </row>
    <row r="5257" spans="1:21">
      <c r="A5257" s="14" t="s">
        <v>24383</v>
      </c>
      <c r="B5257" s="14" t="s">
        <v>48</v>
      </c>
      <c r="C5257" s="14" t="s">
        <v>24384</v>
      </c>
      <c r="D5257" s="14" t="s">
        <v>24385</v>
      </c>
      <c r="E5257" s="14" t="s">
        <v>24386</v>
      </c>
      <c r="F5257" s="14" t="s">
        <v>115</v>
      </c>
      <c r="G5257" s="26">
        <v>43007</v>
      </c>
      <c r="H5257" s="14">
        <v>2017</v>
      </c>
      <c r="I5257" s="14" t="s">
        <v>361</v>
      </c>
      <c r="J5257" s="14" t="s">
        <v>560</v>
      </c>
      <c r="K5257" s="14" t="s">
        <v>1027</v>
      </c>
      <c r="L5257" s="14" t="s">
        <v>24387</v>
      </c>
      <c r="M5257" s="14">
        <f t="shared" si="656"/>
        <v>2017</v>
      </c>
      <c r="N5257" s="14">
        <f t="shared" si="657"/>
        <v>9</v>
      </c>
      <c r="O5257" s="14" t="str">
        <f>IFERROR(VLOOKUP(I5257,Lists!$F$2:$G$16,2,FALSE()),"Not Rated")</f>
        <v>Teens</v>
      </c>
      <c r="P5257" s="14">
        <f t="shared" si="658"/>
        <v>103</v>
      </c>
      <c r="Q5257" s="14" t="str">
        <f t="shared" si="659"/>
        <v>United States</v>
      </c>
      <c r="R5257" s="14" t="str">
        <f t="shared" si="660"/>
        <v>|United States|</v>
      </c>
      <c r="S5257" s="14" t="str">
        <f t="shared" si="661"/>
        <v>|Dramas|Romantic Movies|</v>
      </c>
      <c r="T5257" s="14" t="str">
        <f t="shared" si="662"/>
        <v>|Ritesh Batra|</v>
      </c>
      <c r="U5257" s="14" t="str">
        <f t="shared" si="663"/>
        <v>|Robert Redford|Jane Fonda|Bruce Dern|Matthias Schoenaerts|Iain Armitage|Judy Greer|Phyllis Somerville|</v>
      </c>
    </row>
    <row r="5258" spans="1:21">
      <c r="A5258" s="14" t="s">
        <v>24388</v>
      </c>
      <c r="B5258" s="14" t="s">
        <v>48</v>
      </c>
      <c r="C5258" s="14" t="s">
        <v>24389</v>
      </c>
      <c r="D5258" s="14" t="s">
        <v>24390</v>
      </c>
      <c r="E5258" s="14" t="s">
        <v>117</v>
      </c>
      <c r="F5258" s="14" t="s">
        <v>117</v>
      </c>
      <c r="G5258" s="26">
        <v>43007</v>
      </c>
      <c r="H5258" s="14">
        <v>2017</v>
      </c>
      <c r="I5258" s="14" t="s">
        <v>360</v>
      </c>
      <c r="J5258" s="14" t="s">
        <v>744</v>
      </c>
      <c r="K5258" s="14" t="s">
        <v>496</v>
      </c>
      <c r="L5258" s="14" t="s">
        <v>24391</v>
      </c>
      <c r="M5258" s="14">
        <f t="shared" si="656"/>
        <v>2017</v>
      </c>
      <c r="N5258" s="14">
        <f t="shared" si="657"/>
        <v>9</v>
      </c>
      <c r="O5258" s="14" t="str">
        <f>IFERROR(VLOOKUP(I5258,Lists!$F$2:$G$16,2,FALSE()),"Not Rated")</f>
        <v>Adults</v>
      </c>
      <c r="P5258" s="14">
        <f t="shared" si="658"/>
        <v>85</v>
      </c>
      <c r="Q5258" s="14" t="str">
        <f t="shared" si="659"/>
        <v>Unknown</v>
      </c>
      <c r="R5258" s="14" t="str">
        <f t="shared" si="660"/>
        <v>|Unknown|</v>
      </c>
      <c r="S5258" s="14" t="str">
        <f t="shared" si="661"/>
        <v>|Documentaries|International Movies|</v>
      </c>
      <c r="T5258" s="14" t="str">
        <f t="shared" si="662"/>
        <v>|Dylan Howitt|</v>
      </c>
      <c r="U5258" s="14" t="str">
        <f t="shared" si="663"/>
        <v>|Unknown|</v>
      </c>
    </row>
    <row r="5259" spans="1:21">
      <c r="A5259" s="14" t="s">
        <v>24392</v>
      </c>
      <c r="B5259" s="14" t="s">
        <v>49</v>
      </c>
      <c r="C5259" s="14" t="s">
        <v>24393</v>
      </c>
      <c r="D5259" s="14" t="s">
        <v>117</v>
      </c>
      <c r="E5259" s="14" t="s">
        <v>24394</v>
      </c>
      <c r="F5259" s="14" t="s">
        <v>118</v>
      </c>
      <c r="G5259" s="26">
        <v>43007</v>
      </c>
      <c r="H5259" s="14">
        <v>2017</v>
      </c>
      <c r="I5259" s="14" t="s">
        <v>361</v>
      </c>
      <c r="J5259" s="14" t="s">
        <v>105</v>
      </c>
      <c r="K5259" s="14" t="s">
        <v>803</v>
      </c>
      <c r="L5259" s="14" t="s">
        <v>24395</v>
      </c>
      <c r="M5259" s="14">
        <f t="shared" si="656"/>
        <v>2017</v>
      </c>
      <c r="N5259" s="14">
        <f t="shared" si="657"/>
        <v>9</v>
      </c>
      <c r="O5259" s="14" t="str">
        <f>IFERROR(VLOOKUP(I5259,Lists!$F$2:$G$16,2,FALSE()),"Not Rated")</f>
        <v>Teens</v>
      </c>
      <c r="P5259" s="14">
        <f t="shared" si="658"/>
        <v>1</v>
      </c>
      <c r="Q5259" s="14" t="str">
        <f t="shared" si="659"/>
        <v>United Kingdom</v>
      </c>
      <c r="R5259" s="14" t="str">
        <f t="shared" si="660"/>
        <v>|United Kingdom|</v>
      </c>
      <c r="S5259" s="14" t="str">
        <f t="shared" si="661"/>
        <v>|British TV Shows|Docuseries|International TV Shows|</v>
      </c>
      <c r="T5259" s="14" t="str">
        <f t="shared" si="662"/>
        <v>|Unknown|</v>
      </c>
      <c r="U5259" s="14" t="str">
        <f t="shared" si="663"/>
        <v>|Paul Hollywood|</v>
      </c>
    </row>
    <row r="5260" spans="1:21">
      <c r="A5260" s="14" t="s">
        <v>24396</v>
      </c>
      <c r="B5260" s="14" t="s">
        <v>49</v>
      </c>
      <c r="C5260" s="14" t="s">
        <v>24397</v>
      </c>
      <c r="D5260" s="14" t="s">
        <v>117</v>
      </c>
      <c r="E5260" s="14" t="s">
        <v>24398</v>
      </c>
      <c r="F5260" s="14" t="s">
        <v>115</v>
      </c>
      <c r="G5260" s="26">
        <v>43007</v>
      </c>
      <c r="H5260" s="14">
        <v>2017</v>
      </c>
      <c r="I5260" s="14" t="s">
        <v>360</v>
      </c>
      <c r="J5260" s="14" t="s">
        <v>106</v>
      </c>
      <c r="K5260" s="14" t="s">
        <v>253</v>
      </c>
      <c r="L5260" s="14" t="s">
        <v>24399</v>
      </c>
      <c r="M5260" s="14">
        <f t="shared" si="656"/>
        <v>2017</v>
      </c>
      <c r="N5260" s="14">
        <f t="shared" si="657"/>
        <v>9</v>
      </c>
      <c r="O5260" s="14" t="str">
        <f>IFERROR(VLOOKUP(I5260,Lists!$F$2:$G$16,2,FALSE()),"Not Rated")</f>
        <v>Adults</v>
      </c>
      <c r="P5260" s="14">
        <f t="shared" si="658"/>
        <v>2</v>
      </c>
      <c r="Q5260" s="14" t="str">
        <f t="shared" si="659"/>
        <v>United States</v>
      </c>
      <c r="R5260" s="14" t="str">
        <f t="shared" si="660"/>
        <v>|United States|</v>
      </c>
      <c r="S5260" s="14" t="str">
        <f t="shared" si="661"/>
        <v>|TV Comedies|</v>
      </c>
      <c r="T5260" s="14" t="str">
        <f t="shared" si="662"/>
        <v>|Unknown|</v>
      </c>
      <c r="U5260" s="14" t="str">
        <f t="shared" si="663"/>
        <v>|Rob Schneider|Patricia Schneider|Jamie Lissow|Miranda Scarlett Schneider|</v>
      </c>
    </row>
    <row r="5261" spans="1:21">
      <c r="A5261" s="14" t="s">
        <v>24400</v>
      </c>
      <c r="B5261" s="14" t="s">
        <v>49</v>
      </c>
      <c r="C5261" s="14" t="s">
        <v>24401</v>
      </c>
      <c r="D5261" s="14" t="s">
        <v>117</v>
      </c>
      <c r="E5261" s="14" t="s">
        <v>24402</v>
      </c>
      <c r="F5261" s="14" t="s">
        <v>117</v>
      </c>
      <c r="G5261" s="26">
        <v>43007</v>
      </c>
      <c r="H5261" s="14">
        <v>2014</v>
      </c>
      <c r="I5261" s="14" t="s">
        <v>362</v>
      </c>
      <c r="J5261" s="14" t="s">
        <v>105</v>
      </c>
      <c r="K5261" s="14" t="s">
        <v>688</v>
      </c>
      <c r="L5261" s="14" t="s">
        <v>24403</v>
      </c>
      <c r="M5261" s="14">
        <f t="shared" si="656"/>
        <v>2017</v>
      </c>
      <c r="N5261" s="14">
        <f t="shared" si="657"/>
        <v>9</v>
      </c>
      <c r="O5261" s="14" t="str">
        <f>IFERROR(VLOOKUP(I5261,Lists!$F$2:$G$16,2,FALSE()),"Not Rated")</f>
        <v>Older Kids</v>
      </c>
      <c r="P5261" s="14">
        <f t="shared" si="658"/>
        <v>1</v>
      </c>
      <c r="Q5261" s="14" t="str">
        <f t="shared" si="659"/>
        <v>Unknown</v>
      </c>
      <c r="R5261" s="14" t="str">
        <f t="shared" si="660"/>
        <v>|Unknown|</v>
      </c>
      <c r="S5261" s="14" t="str">
        <f t="shared" si="661"/>
        <v>|International TV Shows|TV Dramas|</v>
      </c>
      <c r="T5261" s="14" t="str">
        <f t="shared" si="662"/>
        <v>|Unknown|</v>
      </c>
      <c r="U5261" s="14" t="str">
        <f t="shared" si="663"/>
        <v>|Sara Ali|Remy Ishak|Rita Rudaini|Mirza Salihovic|Hafizul Kamal|Miller Khan|</v>
      </c>
    </row>
    <row r="5262" spans="1:21">
      <c r="A5262" s="14" t="s">
        <v>24404</v>
      </c>
      <c r="B5262" s="14" t="s">
        <v>48</v>
      </c>
      <c r="C5262" s="14" t="s">
        <v>24405</v>
      </c>
      <c r="D5262" s="14" t="s">
        <v>24406</v>
      </c>
      <c r="E5262" s="14" t="s">
        <v>24407</v>
      </c>
      <c r="F5262" s="14" t="s">
        <v>24408</v>
      </c>
      <c r="G5262" s="26">
        <v>43005</v>
      </c>
      <c r="H5262" s="14">
        <v>2015</v>
      </c>
      <c r="I5262" s="14" t="s">
        <v>360</v>
      </c>
      <c r="J5262" s="14" t="s">
        <v>457</v>
      </c>
      <c r="K5262" s="14" t="s">
        <v>444</v>
      </c>
      <c r="L5262" s="14" t="s">
        <v>24409</v>
      </c>
      <c r="M5262" s="14">
        <f t="shared" si="656"/>
        <v>2017</v>
      </c>
      <c r="N5262" s="14">
        <f t="shared" si="657"/>
        <v>9</v>
      </c>
      <c r="O5262" s="14" t="str">
        <f>IFERROR(VLOOKUP(I5262,Lists!$F$2:$G$16,2,FALSE()),"Not Rated")</f>
        <v>Adults</v>
      </c>
      <c r="P5262" s="14">
        <f t="shared" si="658"/>
        <v>104</v>
      </c>
      <c r="Q5262" s="14" t="str">
        <f t="shared" si="659"/>
        <v>France</v>
      </c>
      <c r="R5262" s="14" t="str">
        <f t="shared" si="660"/>
        <v>|France|Morocco|</v>
      </c>
      <c r="S5262" s="14" t="str">
        <f t="shared" si="661"/>
        <v>|Dramas|Independent Movies|International Movies|</v>
      </c>
      <c r="T5262" s="14" t="str">
        <f t="shared" si="662"/>
        <v>|Nabil Ayouch|</v>
      </c>
      <c r="U5262" s="14" t="str">
        <f t="shared" si="663"/>
        <v>|Loubna Abidar|Asmaa Lazrak|Halima Karaouane|Sara El Mhamdi Elaaloui|Abdellah Didane|Danny Boushebel|Carlo Brandt|Camélia Montassere|</v>
      </c>
    </row>
    <row r="5263" spans="1:21">
      <c r="A5263" s="14" t="s">
        <v>24410</v>
      </c>
      <c r="B5263" s="14" t="s">
        <v>48</v>
      </c>
      <c r="C5263" s="14" t="s">
        <v>24411</v>
      </c>
      <c r="D5263" s="14" t="s">
        <v>24412</v>
      </c>
      <c r="E5263" s="14" t="s">
        <v>24413</v>
      </c>
      <c r="F5263" s="14" t="s">
        <v>115</v>
      </c>
      <c r="G5263" s="26">
        <v>43004</v>
      </c>
      <c r="H5263" s="14">
        <v>2017</v>
      </c>
      <c r="I5263" s="14" t="s">
        <v>360</v>
      </c>
      <c r="J5263" s="14" t="s">
        <v>1173</v>
      </c>
      <c r="K5263" s="14" t="s">
        <v>261</v>
      </c>
      <c r="L5263" s="14" t="s">
        <v>24414</v>
      </c>
      <c r="M5263" s="14">
        <f t="shared" si="656"/>
        <v>2017</v>
      </c>
      <c r="N5263" s="14">
        <f t="shared" si="657"/>
        <v>9</v>
      </c>
      <c r="O5263" s="14" t="str">
        <f>IFERROR(VLOOKUP(I5263,Lists!$F$2:$G$16,2,FALSE()),"Not Rated")</f>
        <v>Adults</v>
      </c>
      <c r="P5263" s="14">
        <f t="shared" si="658"/>
        <v>82</v>
      </c>
      <c r="Q5263" s="14" t="str">
        <f t="shared" si="659"/>
        <v>United States</v>
      </c>
      <c r="R5263" s="14" t="str">
        <f t="shared" si="660"/>
        <v>|United States|</v>
      </c>
      <c r="S5263" s="14" t="str">
        <f t="shared" si="661"/>
        <v>|Stand-Up Comedy|</v>
      </c>
      <c r="T5263" s="14" t="str">
        <f t="shared" si="662"/>
        <v>|Louis J. Horvitz|</v>
      </c>
      <c r="U5263" s="14" t="str">
        <f t="shared" si="663"/>
        <v>|Dave Chappelle|Steve Harvey|Cedric the Entertainer|Martin Lawrence|Tiffany Haddish|Katt Williams|Craig Robinson|D.L. Hughley|Eddie Griffin|J.B. Smoove|Joe Torry|Kid Capri|Mike Epps|Sheryl Underwood|Tracy Morgan|Deon Cole|</v>
      </c>
    </row>
    <row r="5264" spans="1:21">
      <c r="A5264" s="14" t="s">
        <v>24415</v>
      </c>
      <c r="B5264" s="14" t="s">
        <v>49</v>
      </c>
      <c r="C5264" s="14" t="s">
        <v>24416</v>
      </c>
      <c r="D5264" s="14" t="s">
        <v>117</v>
      </c>
      <c r="E5264" s="14" t="s">
        <v>24417</v>
      </c>
      <c r="F5264" s="14" t="s">
        <v>1856</v>
      </c>
      <c r="G5264" s="26">
        <v>43004</v>
      </c>
      <c r="H5264" s="14">
        <v>2017</v>
      </c>
      <c r="I5264" s="14" t="s">
        <v>361</v>
      </c>
      <c r="J5264" s="14" t="s">
        <v>108</v>
      </c>
      <c r="K5264" s="14" t="s">
        <v>1599</v>
      </c>
      <c r="L5264" s="14" t="s">
        <v>24418</v>
      </c>
      <c r="M5264" s="14">
        <f t="shared" si="656"/>
        <v>2017</v>
      </c>
      <c r="N5264" s="14">
        <f t="shared" si="657"/>
        <v>9</v>
      </c>
      <c r="O5264" s="14" t="str">
        <f>IFERROR(VLOOKUP(I5264,Lists!$F$2:$G$16,2,FALSE()),"Not Rated")</f>
        <v>Teens</v>
      </c>
      <c r="P5264" s="14">
        <f t="shared" si="658"/>
        <v>4</v>
      </c>
      <c r="Q5264" s="14" t="str">
        <f t="shared" si="659"/>
        <v>United States</v>
      </c>
      <c r="R5264" s="14" t="str">
        <f t="shared" si="660"/>
        <v>|United States|Japan|</v>
      </c>
      <c r="S5264" s="14" t="str">
        <f t="shared" si="661"/>
        <v>|International TV Shows|Reality TV|</v>
      </c>
      <c r="T5264" s="14" t="str">
        <f t="shared" si="662"/>
        <v>|Unknown|</v>
      </c>
      <c r="U5264" s="14" t="str">
        <f t="shared" si="663"/>
        <v>|You|Reina Triendl|Ryota Yamasato|Yoshimi Tokui|Azusa Babazono|Kentaro|</v>
      </c>
    </row>
    <row r="5265" spans="1:21">
      <c r="A5265" s="14" t="s">
        <v>24419</v>
      </c>
      <c r="B5265" s="14" t="s">
        <v>49</v>
      </c>
      <c r="C5265" s="14" t="s">
        <v>24420</v>
      </c>
      <c r="D5265" s="14" t="s">
        <v>117</v>
      </c>
      <c r="E5265" s="14" t="s">
        <v>24421</v>
      </c>
      <c r="F5265" s="14" t="s">
        <v>119</v>
      </c>
      <c r="G5265" s="26">
        <v>43003</v>
      </c>
      <c r="H5265" s="14">
        <v>2017</v>
      </c>
      <c r="I5265" s="14" t="s">
        <v>361</v>
      </c>
      <c r="J5265" s="14" t="s">
        <v>107</v>
      </c>
      <c r="K5265" s="14" t="s">
        <v>24422</v>
      </c>
      <c r="L5265" s="14" t="s">
        <v>24423</v>
      </c>
      <c r="M5265" s="14">
        <f t="shared" si="656"/>
        <v>2017</v>
      </c>
      <c r="N5265" s="14">
        <f t="shared" si="657"/>
        <v>9</v>
      </c>
      <c r="O5265" s="14" t="str">
        <f>IFERROR(VLOOKUP(I5265,Lists!$F$2:$G$16,2,FALSE()),"Not Rated")</f>
        <v>Teens</v>
      </c>
      <c r="P5265" s="14">
        <f t="shared" si="658"/>
        <v>3</v>
      </c>
      <c r="Q5265" s="14" t="str">
        <f t="shared" si="659"/>
        <v>Canada</v>
      </c>
      <c r="R5265" s="14" t="str">
        <f t="shared" si="660"/>
        <v>|Canada|</v>
      </c>
      <c r="S5265" s="14" t="str">
        <f t="shared" si="661"/>
        <v>|TV Sci-Fi &amp; Fantasy|TV Thrillers|</v>
      </c>
      <c r="T5265" s="14" t="str">
        <f t="shared" si="662"/>
        <v>|Unknown|</v>
      </c>
      <c r="U5265" s="14" t="str">
        <f t="shared" si="663"/>
        <v>|Marc Bendavid|Melissa O'Neil|Anthony Lemke|Alex Mallari Jr.|Jodelle Ferland|Roger Cross|Zoie Palmer|</v>
      </c>
    </row>
    <row r="5266" spans="1:21">
      <c r="A5266" s="14" t="s">
        <v>24424</v>
      </c>
      <c r="B5266" s="14" t="s">
        <v>48</v>
      </c>
      <c r="C5266" s="14" t="s">
        <v>24425</v>
      </c>
      <c r="D5266" s="14" t="s">
        <v>24426</v>
      </c>
      <c r="E5266" s="14" t="s">
        <v>24427</v>
      </c>
      <c r="F5266" s="14" t="s">
        <v>119</v>
      </c>
      <c r="G5266" s="26">
        <v>43002</v>
      </c>
      <c r="H5266" s="14">
        <v>2014</v>
      </c>
      <c r="I5266" s="14" t="s">
        <v>372</v>
      </c>
      <c r="J5266" s="14" t="s">
        <v>1375</v>
      </c>
      <c r="K5266" s="14" t="s">
        <v>529</v>
      </c>
      <c r="L5266" s="14" t="s">
        <v>24428</v>
      </c>
      <c r="M5266" s="14">
        <f t="shared" si="656"/>
        <v>2017</v>
      </c>
      <c r="N5266" s="14">
        <f t="shared" si="657"/>
        <v>9</v>
      </c>
      <c r="O5266" s="14" t="str">
        <f>IFERROR(VLOOKUP(I5266,Lists!$F$2:$G$16,2,FALSE()),"Not Rated")</f>
        <v>Adults</v>
      </c>
      <c r="P5266" s="14">
        <f t="shared" si="658"/>
        <v>112</v>
      </c>
      <c r="Q5266" s="14" t="str">
        <f t="shared" si="659"/>
        <v>Canada</v>
      </c>
      <c r="R5266" s="14" t="str">
        <f t="shared" si="660"/>
        <v>|Canada|</v>
      </c>
      <c r="S5266" s="14" t="str">
        <f t="shared" si="661"/>
        <v>|Comedies|International Movies|</v>
      </c>
      <c r="T5266" s="14" t="str">
        <f t="shared" si="662"/>
        <v>|Warren P. Sonoda|</v>
      </c>
      <c r="U5266" s="14" t="str">
        <f t="shared" si="663"/>
        <v>|Mike Smith|John Paul Tremblay|Robb Wells|Patrick Roach|Mishael Morgan|Sarah Jurgens|Shannon Leroux|Dana Woods|Howard Jerome|Tom Green|</v>
      </c>
    </row>
    <row r="5267" spans="1:21">
      <c r="A5267" s="14" t="s">
        <v>24429</v>
      </c>
      <c r="B5267" s="14" t="s">
        <v>48</v>
      </c>
      <c r="C5267" s="14" t="s">
        <v>24430</v>
      </c>
      <c r="D5267" s="14" t="s">
        <v>24431</v>
      </c>
      <c r="E5267" s="14" t="s">
        <v>24432</v>
      </c>
      <c r="F5267" s="14" t="s">
        <v>6317</v>
      </c>
      <c r="G5267" s="26">
        <v>43002</v>
      </c>
      <c r="H5267" s="14">
        <v>2017</v>
      </c>
      <c r="I5267" s="14" t="s">
        <v>360</v>
      </c>
      <c r="J5267" s="14" t="s">
        <v>724</v>
      </c>
      <c r="K5267" s="14" t="s">
        <v>5684</v>
      </c>
      <c r="L5267" s="14" t="s">
        <v>24433</v>
      </c>
      <c r="M5267" s="14">
        <f t="shared" si="656"/>
        <v>2017</v>
      </c>
      <c r="N5267" s="14">
        <f t="shared" si="657"/>
        <v>9</v>
      </c>
      <c r="O5267" s="14" t="str">
        <f>IFERROR(VLOOKUP(I5267,Lists!$F$2:$G$16,2,FALSE()),"Not Rated")</f>
        <v>Adults</v>
      </c>
      <c r="P5267" s="14">
        <f t="shared" si="658"/>
        <v>102</v>
      </c>
      <c r="Q5267" s="14" t="str">
        <f t="shared" si="659"/>
        <v>Spain</v>
      </c>
      <c r="R5267" s="14" t="str">
        <f t="shared" si="660"/>
        <v>|Spain|Argentina|</v>
      </c>
      <c r="S5267" s="14" t="str">
        <f t="shared" si="661"/>
        <v>|Comedies|Horror Movies|International Movies|</v>
      </c>
      <c r="T5267" s="14" t="str">
        <f t="shared" si="662"/>
        <v>|Álex de la Iglesia|</v>
      </c>
      <c r="U5267" s="14" t="str">
        <f t="shared" si="663"/>
        <v>|Blanca Suárez|Mario Casas|Carmen Machi|Secun de la Rosa|Jaime Ordoñez|Terele Pávez|Joaquín Climent|Alejandro Awada|</v>
      </c>
    </row>
    <row r="5268" spans="1:21">
      <c r="A5268" s="14" t="s">
        <v>24434</v>
      </c>
      <c r="B5268" s="14" t="s">
        <v>48</v>
      </c>
      <c r="C5268" s="14" t="s">
        <v>24435</v>
      </c>
      <c r="D5268" s="14" t="s">
        <v>24436</v>
      </c>
      <c r="E5268" s="14" t="s">
        <v>24437</v>
      </c>
      <c r="F5268" s="14" t="s">
        <v>115</v>
      </c>
      <c r="G5268" s="26">
        <v>43000</v>
      </c>
      <c r="H5268" s="14">
        <v>2017</v>
      </c>
      <c r="I5268" s="14" t="s">
        <v>360</v>
      </c>
      <c r="J5268" s="14" t="s">
        <v>1247</v>
      </c>
      <c r="K5268" s="14" t="s">
        <v>927</v>
      </c>
      <c r="L5268" s="14" t="s">
        <v>24438</v>
      </c>
      <c r="M5268" s="14">
        <f t="shared" si="656"/>
        <v>2017</v>
      </c>
      <c r="N5268" s="14">
        <f t="shared" si="657"/>
        <v>9</v>
      </c>
      <c r="O5268" s="14" t="str">
        <f>IFERROR(VLOOKUP(I5268,Lists!$F$2:$G$16,2,FALSE()),"Not Rated")</f>
        <v>Adults</v>
      </c>
      <c r="P5268" s="14">
        <f t="shared" si="658"/>
        <v>101</v>
      </c>
      <c r="Q5268" s="14" t="str">
        <f t="shared" si="659"/>
        <v>United States</v>
      </c>
      <c r="R5268" s="14" t="str">
        <f t="shared" si="660"/>
        <v>|United States|</v>
      </c>
      <c r="S5268" s="14" t="str">
        <f t="shared" si="661"/>
        <v>|Documentaries|Music &amp; Musicals|</v>
      </c>
      <c r="T5268" s="14" t="str">
        <f t="shared" si="662"/>
        <v>|Chris Moukarbel|</v>
      </c>
      <c r="U5268" s="14" t="str">
        <f t="shared" si="663"/>
        <v>|Lady Gaga|</v>
      </c>
    </row>
    <row r="5269" spans="1:21">
      <c r="A5269" s="14" t="s">
        <v>24439</v>
      </c>
      <c r="B5269" s="14" t="s">
        <v>48</v>
      </c>
      <c r="C5269" s="14" t="s">
        <v>24440</v>
      </c>
      <c r="D5269" s="14" t="s">
        <v>24441</v>
      </c>
      <c r="E5269" s="14" t="s">
        <v>24442</v>
      </c>
      <c r="F5269" s="14" t="s">
        <v>115</v>
      </c>
      <c r="G5269" s="26">
        <v>43000</v>
      </c>
      <c r="H5269" s="14">
        <v>2016</v>
      </c>
      <c r="I5269" s="14" t="s">
        <v>363</v>
      </c>
      <c r="J5269" s="14" t="s">
        <v>1008</v>
      </c>
      <c r="K5269" s="14" t="s">
        <v>2253</v>
      </c>
      <c r="L5269" s="14" t="s">
        <v>24443</v>
      </c>
      <c r="M5269" s="14">
        <f t="shared" si="656"/>
        <v>2017</v>
      </c>
      <c r="N5269" s="14">
        <f t="shared" si="657"/>
        <v>9</v>
      </c>
      <c r="O5269" s="14" t="str">
        <f>IFERROR(VLOOKUP(I5269,Lists!$F$2:$G$16,2,FALSE()),"Not Rated")</f>
        <v>Adults</v>
      </c>
      <c r="P5269" s="14">
        <f t="shared" si="658"/>
        <v>119</v>
      </c>
      <c r="Q5269" s="14" t="str">
        <f t="shared" si="659"/>
        <v>United States</v>
      </c>
      <c r="R5269" s="14" t="str">
        <f t="shared" si="660"/>
        <v>|United States|</v>
      </c>
      <c r="S5269" s="14" t="str">
        <f t="shared" si="661"/>
        <v>|Dramas|Independent Movies|Thrillers|</v>
      </c>
      <c r="T5269" s="14" t="str">
        <f t="shared" si="662"/>
        <v>|Ana Lily Amirpour|</v>
      </c>
      <c r="U5269" s="14" t="str">
        <f t="shared" si="663"/>
        <v>|Suki Waterhouse|Jason Momoa|Keanu Reeves|Jim Carrey|Giovanni Ribisi|Yolonda Ross|</v>
      </c>
    </row>
    <row r="5270" spans="1:21">
      <c r="A5270" s="14" t="s">
        <v>24444</v>
      </c>
      <c r="B5270" s="14" t="s">
        <v>48</v>
      </c>
      <c r="C5270" s="14" t="s">
        <v>24445</v>
      </c>
      <c r="D5270" s="14" t="s">
        <v>24446</v>
      </c>
      <c r="E5270" s="14" t="s">
        <v>12463</v>
      </c>
      <c r="F5270" s="14" t="s">
        <v>115</v>
      </c>
      <c r="G5270" s="26">
        <v>42997</v>
      </c>
      <c r="H5270" s="14">
        <v>2017</v>
      </c>
      <c r="I5270" s="14" t="s">
        <v>361</v>
      </c>
      <c r="J5270" s="14" t="s">
        <v>2524</v>
      </c>
      <c r="K5270" s="14" t="s">
        <v>261</v>
      </c>
      <c r="L5270" s="14" t="s">
        <v>24447</v>
      </c>
      <c r="M5270" s="14">
        <f t="shared" si="656"/>
        <v>2017</v>
      </c>
      <c r="N5270" s="14">
        <f t="shared" si="657"/>
        <v>9</v>
      </c>
      <c r="O5270" s="14" t="str">
        <f>IFERROR(VLOOKUP(I5270,Lists!$F$2:$G$16,2,FALSE()),"Not Rated")</f>
        <v>Teens</v>
      </c>
      <c r="P5270" s="14">
        <f t="shared" si="658"/>
        <v>62</v>
      </c>
      <c r="Q5270" s="14" t="str">
        <f t="shared" si="659"/>
        <v>United States</v>
      </c>
      <c r="R5270" s="14" t="str">
        <f t="shared" si="660"/>
        <v>|United States|</v>
      </c>
      <c r="S5270" s="14" t="str">
        <f t="shared" si="661"/>
        <v>|Stand-Up Comedy|</v>
      </c>
      <c r="T5270" s="14" t="str">
        <f t="shared" si="662"/>
        <v>|Michael Bonfiglio|</v>
      </c>
      <c r="U5270" s="14" t="str">
        <f t="shared" si="663"/>
        <v>|Jerry Seinfeld|</v>
      </c>
    </row>
    <row r="5271" spans="1:21">
      <c r="A5271" s="14" t="s">
        <v>24448</v>
      </c>
      <c r="B5271" s="14" t="s">
        <v>48</v>
      </c>
      <c r="C5271" s="14" t="s">
        <v>24449</v>
      </c>
      <c r="D5271" s="14" t="s">
        <v>10180</v>
      </c>
      <c r="E5271" s="14" t="s">
        <v>24450</v>
      </c>
      <c r="F5271" s="14" t="s">
        <v>1084</v>
      </c>
      <c r="G5271" s="26">
        <v>42996</v>
      </c>
      <c r="H5271" s="14">
        <v>2017</v>
      </c>
      <c r="I5271" s="14" t="s">
        <v>366</v>
      </c>
      <c r="J5271" s="14" t="s">
        <v>1850</v>
      </c>
      <c r="K5271" s="14" t="s">
        <v>251</v>
      </c>
      <c r="L5271" s="14" t="s">
        <v>24451</v>
      </c>
      <c r="M5271" s="14">
        <f t="shared" si="656"/>
        <v>2017</v>
      </c>
      <c r="N5271" s="14">
        <f t="shared" si="657"/>
        <v>9</v>
      </c>
      <c r="O5271" s="14" t="str">
        <f>IFERROR(VLOOKUP(I5271,Lists!$F$2:$G$16,2,FALSE()),"Not Rated")</f>
        <v>Kids</v>
      </c>
      <c r="P5271" s="14">
        <f t="shared" si="658"/>
        <v>64</v>
      </c>
      <c r="Q5271" s="14" t="str">
        <f t="shared" si="659"/>
        <v>United States</v>
      </c>
      <c r="R5271" s="14" t="str">
        <f t="shared" si="660"/>
        <v>|United States|Canada|</v>
      </c>
      <c r="S5271" s="14" t="str">
        <f t="shared" si="661"/>
        <v>|Children &amp; Family Movies|</v>
      </c>
      <c r="T5271" s="14" t="str">
        <f t="shared" si="662"/>
        <v>|Conrad Helten|</v>
      </c>
      <c r="U5271" s="14" t="str">
        <f t="shared" si="663"/>
        <v>|Erica Lindbeck|Shannon Chan-Kent|Kazumi Evans|Claire Corlett|Ciana Swales|Adrian Petriw|Maryke Hendrikse|Paul Dobson|Garry Chalk|</v>
      </c>
    </row>
    <row r="5272" spans="1:21">
      <c r="A5272" s="14" t="s">
        <v>24452</v>
      </c>
      <c r="B5272" s="14" t="s">
        <v>48</v>
      </c>
      <c r="C5272" s="14" t="s">
        <v>24453</v>
      </c>
      <c r="D5272" s="14" t="s">
        <v>14027</v>
      </c>
      <c r="E5272" s="14" t="s">
        <v>24454</v>
      </c>
      <c r="F5272" s="14" t="s">
        <v>24455</v>
      </c>
      <c r="G5272" s="26">
        <v>42993</v>
      </c>
      <c r="H5272" s="14">
        <v>2017</v>
      </c>
      <c r="I5272" s="14" t="s">
        <v>360</v>
      </c>
      <c r="J5272" s="14" t="s">
        <v>3814</v>
      </c>
      <c r="K5272" s="14" t="s">
        <v>244</v>
      </c>
      <c r="L5272" s="14" t="s">
        <v>24456</v>
      </c>
      <c r="M5272" s="14">
        <f t="shared" si="656"/>
        <v>2017</v>
      </c>
      <c r="N5272" s="14">
        <f t="shared" si="657"/>
        <v>9</v>
      </c>
      <c r="O5272" s="14" t="str">
        <f>IFERROR(VLOOKUP(I5272,Lists!$F$2:$G$16,2,FALSE()),"Not Rated")</f>
        <v>Adults</v>
      </c>
      <c r="P5272" s="14">
        <f t="shared" si="658"/>
        <v>137</v>
      </c>
      <c r="Q5272" s="14" t="str">
        <f t="shared" si="659"/>
        <v>Cambodia</v>
      </c>
      <c r="R5272" s="14" t="str">
        <f t="shared" si="660"/>
        <v>|Cambodia|United States|</v>
      </c>
      <c r="S5272" s="14" t="str">
        <f t="shared" si="661"/>
        <v>|Dramas|</v>
      </c>
      <c r="T5272" s="14" t="str">
        <f t="shared" si="662"/>
        <v>|Angelina Jolie|</v>
      </c>
      <c r="U5272" s="14" t="str">
        <f t="shared" si="663"/>
        <v>|Sreymoch Sareum|Kompheak Phoeung|Socheata Sveng|Dara Heng|Sothea Khoun|Sreyneang Oun|Kimhak Mun|Chenda Run|Nika Sarun|Nita Sarun|</v>
      </c>
    </row>
    <row r="5273" spans="1:21">
      <c r="A5273" s="14" t="s">
        <v>24457</v>
      </c>
      <c r="B5273" s="14" t="s">
        <v>48</v>
      </c>
      <c r="C5273" s="14" t="s">
        <v>24458</v>
      </c>
      <c r="D5273" s="14" t="s">
        <v>24459</v>
      </c>
      <c r="E5273" s="14" t="s">
        <v>117</v>
      </c>
      <c r="F5273" s="14" t="s">
        <v>24460</v>
      </c>
      <c r="G5273" s="26">
        <v>42993</v>
      </c>
      <c r="H5273" s="14">
        <v>2017</v>
      </c>
      <c r="I5273" s="14" t="s">
        <v>360</v>
      </c>
      <c r="J5273" s="14" t="s">
        <v>1096</v>
      </c>
      <c r="K5273" s="14" t="s">
        <v>247</v>
      </c>
      <c r="L5273" s="14" t="s">
        <v>24461</v>
      </c>
      <c r="M5273" s="14">
        <f t="shared" si="656"/>
        <v>2017</v>
      </c>
      <c r="N5273" s="14">
        <f t="shared" si="657"/>
        <v>9</v>
      </c>
      <c r="O5273" s="14" t="str">
        <f>IFERROR(VLOOKUP(I5273,Lists!$F$2:$G$16,2,FALSE()),"Not Rated")</f>
        <v>Adults</v>
      </c>
      <c r="P5273" s="14">
        <f t="shared" si="658"/>
        <v>108</v>
      </c>
      <c r="Q5273" s="14" t="str">
        <f t="shared" si="659"/>
        <v>United States</v>
      </c>
      <c r="R5273" s="14" t="str">
        <f t="shared" si="660"/>
        <v>|United States|Denmark|</v>
      </c>
      <c r="S5273" s="14" t="str">
        <f t="shared" si="661"/>
        <v>|Documentaries|</v>
      </c>
      <c r="T5273" s="14" t="str">
        <f t="shared" si="662"/>
        <v>|Yance Ford|</v>
      </c>
      <c r="U5273" s="14" t="str">
        <f t="shared" si="663"/>
        <v>|Unknown|</v>
      </c>
    </row>
    <row r="5274" spans="1:21">
      <c r="A5274" s="14" t="s">
        <v>24462</v>
      </c>
      <c r="B5274" s="14" t="s">
        <v>49</v>
      </c>
      <c r="C5274" s="14" t="s">
        <v>24463</v>
      </c>
      <c r="D5274" s="14" t="s">
        <v>117</v>
      </c>
      <c r="E5274" s="14" t="s">
        <v>24464</v>
      </c>
      <c r="F5274" s="14" t="s">
        <v>115</v>
      </c>
      <c r="G5274" s="26">
        <v>42993</v>
      </c>
      <c r="H5274" s="14">
        <v>2017</v>
      </c>
      <c r="I5274" s="14" t="s">
        <v>366</v>
      </c>
      <c r="J5274" s="14" t="s">
        <v>106</v>
      </c>
      <c r="K5274" s="14" t="s">
        <v>256</v>
      </c>
      <c r="L5274" s="14" t="s">
        <v>24465</v>
      </c>
      <c r="M5274" s="14">
        <f t="shared" si="656"/>
        <v>2017</v>
      </c>
      <c r="N5274" s="14">
        <f t="shared" si="657"/>
        <v>9</v>
      </c>
      <c r="O5274" s="14" t="str">
        <f>IFERROR(VLOOKUP(I5274,Lists!$F$2:$G$16,2,FALSE()),"Not Rated")</f>
        <v>Kids</v>
      </c>
      <c r="P5274" s="14">
        <f t="shared" si="658"/>
        <v>2</v>
      </c>
      <c r="Q5274" s="14" t="str">
        <f t="shared" si="659"/>
        <v>United States</v>
      </c>
      <c r="R5274" s="14" t="str">
        <f t="shared" si="660"/>
        <v>|United States|</v>
      </c>
      <c r="S5274" s="14" t="str">
        <f t="shared" si="661"/>
        <v>|Kids' TV|</v>
      </c>
      <c r="T5274" s="14" t="str">
        <f t="shared" si="662"/>
        <v>|Unknown|</v>
      </c>
      <c r="U5274" s="14" t="str">
        <f t="shared" si="663"/>
        <v>|Phil Vischer|Mike Nawrocki|Rob Paulsen|Tress MacNeille|</v>
      </c>
    </row>
    <row r="5275" spans="1:21">
      <c r="A5275" s="14" t="s">
        <v>24466</v>
      </c>
      <c r="B5275" s="14" t="s">
        <v>48</v>
      </c>
      <c r="C5275" s="14" t="s">
        <v>24467</v>
      </c>
      <c r="D5275" s="14" t="s">
        <v>23276</v>
      </c>
      <c r="E5275" s="14" t="s">
        <v>680</v>
      </c>
      <c r="F5275" s="14" t="s">
        <v>115</v>
      </c>
      <c r="G5275" s="26">
        <v>42991</v>
      </c>
      <c r="H5275" s="14">
        <v>2017</v>
      </c>
      <c r="I5275" s="14" t="s">
        <v>370</v>
      </c>
      <c r="J5275" s="14" t="s">
        <v>1773</v>
      </c>
      <c r="K5275" s="14" t="s">
        <v>8253</v>
      </c>
      <c r="L5275" s="14" t="s">
        <v>24468</v>
      </c>
      <c r="M5275" s="14">
        <f t="shared" si="656"/>
        <v>2017</v>
      </c>
      <c r="N5275" s="14">
        <f t="shared" si="657"/>
        <v>9</v>
      </c>
      <c r="O5275" s="14" t="str">
        <f>IFERROR(VLOOKUP(I5275,Lists!$F$2:$G$16,2,FALSE()),"Not Rated")</f>
        <v>Kids</v>
      </c>
      <c r="P5275" s="14">
        <f t="shared" si="658"/>
        <v>78</v>
      </c>
      <c r="Q5275" s="14" t="str">
        <f t="shared" si="659"/>
        <v>United States</v>
      </c>
      <c r="R5275" s="14" t="str">
        <f t="shared" si="660"/>
        <v>|United States|</v>
      </c>
      <c r="S5275" s="14" t="str">
        <f t="shared" si="661"/>
        <v>|Children &amp; Family Movies|Documentaries|</v>
      </c>
      <c r="T5275" s="14" t="str">
        <f t="shared" si="662"/>
        <v>|Ben Wallis|</v>
      </c>
      <c r="U5275" s="14" t="str">
        <f t="shared" si="663"/>
        <v>|Antoine Fuqua|</v>
      </c>
    </row>
    <row r="5276" spans="1:21">
      <c r="A5276" s="14" t="s">
        <v>24469</v>
      </c>
      <c r="B5276" s="14" t="s">
        <v>49</v>
      </c>
      <c r="C5276" s="14" t="s">
        <v>24470</v>
      </c>
      <c r="D5276" s="14" t="s">
        <v>117</v>
      </c>
      <c r="E5276" s="14" t="s">
        <v>24471</v>
      </c>
      <c r="F5276" s="14" t="s">
        <v>127</v>
      </c>
      <c r="G5276" s="26">
        <v>42991</v>
      </c>
      <c r="H5276" s="14">
        <v>2017</v>
      </c>
      <c r="I5276" s="14" t="s">
        <v>360</v>
      </c>
      <c r="J5276" s="14" t="s">
        <v>1829</v>
      </c>
      <c r="K5276" s="14" t="s">
        <v>490</v>
      </c>
      <c r="L5276" s="14" t="s">
        <v>24472</v>
      </c>
      <c r="M5276" s="14">
        <f t="shared" si="656"/>
        <v>2017</v>
      </c>
      <c r="N5276" s="14">
        <f t="shared" si="657"/>
        <v>9</v>
      </c>
      <c r="O5276" s="14" t="str">
        <f>IFERROR(VLOOKUP(I5276,Lists!$F$2:$G$16,2,FALSE()),"Not Rated")</f>
        <v>Adults</v>
      </c>
      <c r="P5276" s="14">
        <f t="shared" si="658"/>
        <v>7</v>
      </c>
      <c r="Q5276" s="14" t="str">
        <f t="shared" si="659"/>
        <v>Australia</v>
      </c>
      <c r="R5276" s="14" t="str">
        <f t="shared" si="660"/>
        <v>|Australia|</v>
      </c>
      <c r="S5276" s="14" t="str">
        <f t="shared" si="661"/>
        <v>|TV Comedies|TV Dramas|</v>
      </c>
      <c r="T5276" s="14" t="str">
        <f t="shared" si="662"/>
        <v>|Unknown|</v>
      </c>
      <c r="U5276" s="14" t="str">
        <f t="shared" si="663"/>
        <v>|Asher Keddie|Kat Stewart|Richard Davies|Linda Cropper|Jane Harber|Alicia Gardiner|Lachy Hulme|Eddie Perfect|Deborah Mailman|John Waters|</v>
      </c>
    </row>
    <row r="5277" spans="1:21">
      <c r="A5277" s="14" t="s">
        <v>24473</v>
      </c>
      <c r="B5277" s="14" t="s">
        <v>48</v>
      </c>
      <c r="C5277" s="14" t="s">
        <v>24474</v>
      </c>
      <c r="D5277" s="14" t="s">
        <v>22430</v>
      </c>
      <c r="E5277" s="14" t="s">
        <v>117</v>
      </c>
      <c r="F5277" s="14" t="s">
        <v>115</v>
      </c>
      <c r="G5277" s="26">
        <v>42990</v>
      </c>
      <c r="H5277" s="14">
        <v>2017</v>
      </c>
      <c r="I5277" s="14" t="s">
        <v>361</v>
      </c>
      <c r="J5277" s="14" t="s">
        <v>15929</v>
      </c>
      <c r="K5277" s="14" t="s">
        <v>247</v>
      </c>
      <c r="L5277" s="14" t="s">
        <v>24475</v>
      </c>
      <c r="M5277" s="14">
        <f t="shared" si="656"/>
        <v>2017</v>
      </c>
      <c r="N5277" s="14">
        <f t="shared" si="657"/>
        <v>9</v>
      </c>
      <c r="O5277" s="14" t="str">
        <f>IFERROR(VLOOKUP(I5277,Lists!$F$2:$G$16,2,FALSE()),"Not Rated")</f>
        <v>Teens</v>
      </c>
      <c r="P5277" s="14">
        <f t="shared" si="658"/>
        <v>40</v>
      </c>
      <c r="Q5277" s="14" t="str">
        <f t="shared" si="659"/>
        <v>United States</v>
      </c>
      <c r="R5277" s="14" t="str">
        <f t="shared" si="660"/>
        <v>|United States|</v>
      </c>
      <c r="S5277" s="14" t="str">
        <f t="shared" si="661"/>
        <v>|Documentaries|</v>
      </c>
      <c r="T5277" s="14" t="str">
        <f t="shared" si="662"/>
        <v>|Elaine McMillion Sheldon|</v>
      </c>
      <c r="U5277" s="14" t="str">
        <f t="shared" si="663"/>
        <v>|Unknown|</v>
      </c>
    </row>
    <row r="5278" spans="1:21">
      <c r="A5278" s="14" t="s">
        <v>24476</v>
      </c>
      <c r="B5278" s="14" t="s">
        <v>48</v>
      </c>
      <c r="C5278" s="14" t="s">
        <v>24477</v>
      </c>
      <c r="D5278" s="14" t="s">
        <v>3965</v>
      </c>
      <c r="E5278" s="14" t="s">
        <v>14745</v>
      </c>
      <c r="F5278" s="14" t="s">
        <v>115</v>
      </c>
      <c r="G5278" s="26">
        <v>42990</v>
      </c>
      <c r="H5278" s="14">
        <v>2017</v>
      </c>
      <c r="I5278" s="14" t="s">
        <v>360</v>
      </c>
      <c r="J5278" s="14" t="s">
        <v>4998</v>
      </c>
      <c r="K5278" s="14" t="s">
        <v>261</v>
      </c>
      <c r="L5278" s="14" t="s">
        <v>24478</v>
      </c>
      <c r="M5278" s="14">
        <f t="shared" si="656"/>
        <v>2017</v>
      </c>
      <c r="N5278" s="14">
        <f t="shared" si="657"/>
        <v>9</v>
      </c>
      <c r="O5278" s="14" t="str">
        <f>IFERROR(VLOOKUP(I5278,Lists!$F$2:$G$16,2,FALSE()),"Not Rated")</f>
        <v>Adults</v>
      </c>
      <c r="P5278" s="14">
        <f t="shared" si="658"/>
        <v>71</v>
      </c>
      <c r="Q5278" s="14" t="str">
        <f t="shared" si="659"/>
        <v>United States</v>
      </c>
      <c r="R5278" s="14" t="str">
        <f t="shared" si="660"/>
        <v>|United States|</v>
      </c>
      <c r="S5278" s="14" t="str">
        <f t="shared" si="661"/>
        <v>|Stand-Up Comedy|</v>
      </c>
      <c r="T5278" s="14" t="str">
        <f t="shared" si="662"/>
        <v>|Michael Simon|</v>
      </c>
      <c r="U5278" s="14" t="str">
        <f t="shared" si="663"/>
        <v>|Jeff Dunham|</v>
      </c>
    </row>
    <row r="5279" spans="1:21">
      <c r="A5279" s="14" t="s">
        <v>24479</v>
      </c>
      <c r="B5279" s="14" t="s">
        <v>48</v>
      </c>
      <c r="C5279" s="14" t="s">
        <v>24480</v>
      </c>
      <c r="D5279" s="14" t="s">
        <v>24481</v>
      </c>
      <c r="E5279" s="14" t="s">
        <v>24482</v>
      </c>
      <c r="F5279" s="14" t="s">
        <v>115</v>
      </c>
      <c r="G5279" s="26">
        <v>42986</v>
      </c>
      <c r="H5279" s="14">
        <v>2017</v>
      </c>
      <c r="I5279" s="14" t="s">
        <v>361</v>
      </c>
      <c r="J5279" s="14" t="s">
        <v>698</v>
      </c>
      <c r="K5279" s="14" t="s">
        <v>245</v>
      </c>
      <c r="L5279" s="14" t="s">
        <v>24483</v>
      </c>
      <c r="M5279" s="14">
        <f t="shared" si="656"/>
        <v>2017</v>
      </c>
      <c r="N5279" s="14">
        <f t="shared" si="657"/>
        <v>9</v>
      </c>
      <c r="O5279" s="14" t="str">
        <f>IFERROR(VLOOKUP(I5279,Lists!$F$2:$G$16,2,FALSE()),"Not Rated")</f>
        <v>Teens</v>
      </c>
      <c r="P5279" s="14">
        <f t="shared" si="658"/>
        <v>99</v>
      </c>
      <c r="Q5279" s="14" t="str">
        <f t="shared" si="659"/>
        <v>United States</v>
      </c>
      <c r="R5279" s="14" t="str">
        <f t="shared" si="660"/>
        <v>|United States|</v>
      </c>
      <c r="S5279" s="14" t="str">
        <f t="shared" si="661"/>
        <v>|Comedies|</v>
      </c>
      <c r="T5279" s="14" t="str">
        <f t="shared" si="662"/>
        <v>|Fernando Lebrija|</v>
      </c>
      <c r="U5279" s="14" t="str">
        <f t="shared" si="663"/>
        <v>|Nesta Cooper|Kate Walsh|John Michael Higgins|Keith Powers|Alicia Sanz|Jake Borelli|Kid Ink|Yousef Erakat|Rebekah Graf|Anne Winters|Peter Gilroy|Patrick Davis|</v>
      </c>
    </row>
    <row r="5280" spans="1:21">
      <c r="A5280" s="14" t="s">
        <v>24484</v>
      </c>
      <c r="B5280" s="14" t="s">
        <v>49</v>
      </c>
      <c r="C5280" s="14" t="s">
        <v>24485</v>
      </c>
      <c r="D5280" s="14" t="s">
        <v>117</v>
      </c>
      <c r="E5280" s="14" t="s">
        <v>24486</v>
      </c>
      <c r="F5280" s="14" t="s">
        <v>122</v>
      </c>
      <c r="G5280" s="26">
        <v>42986</v>
      </c>
      <c r="H5280" s="14">
        <v>2016</v>
      </c>
      <c r="I5280" s="14" t="s">
        <v>360</v>
      </c>
      <c r="J5280" s="14" t="s">
        <v>105</v>
      </c>
      <c r="K5280" s="14" t="s">
        <v>992</v>
      </c>
      <c r="L5280" s="14" t="s">
        <v>24487</v>
      </c>
      <c r="M5280" s="14">
        <f t="shared" si="656"/>
        <v>2017</v>
      </c>
      <c r="N5280" s="14">
        <f t="shared" si="657"/>
        <v>9</v>
      </c>
      <c r="O5280" s="14" t="str">
        <f>IFERROR(VLOOKUP(I5280,Lists!$F$2:$G$16,2,FALSE()),"Not Rated")</f>
        <v>Adults</v>
      </c>
      <c r="P5280" s="14">
        <f t="shared" si="658"/>
        <v>1</v>
      </c>
      <c r="Q5280" s="14" t="str">
        <f t="shared" si="659"/>
        <v>Spain</v>
      </c>
      <c r="R5280" s="14" t="str">
        <f t="shared" si="660"/>
        <v>|Spain|</v>
      </c>
      <c r="S5280" s="14" t="str">
        <f t="shared" si="661"/>
        <v>|Crime TV Shows|International TV Shows|Spanish-Language TV Shows|</v>
      </c>
      <c r="T5280" s="14" t="str">
        <f t="shared" si="662"/>
        <v>|Unknown|</v>
      </c>
      <c r="U5280" s="14" t="str">
        <f t="shared" si="663"/>
        <v>|Alberto Ammann|Eloy Azorín|Verónica Echegui|Lucía Jiménez|Claudia Traisac|</v>
      </c>
    </row>
    <row r="5281" spans="1:21">
      <c r="A5281" s="14" t="s">
        <v>24488</v>
      </c>
      <c r="B5281" s="14" t="s">
        <v>48</v>
      </c>
      <c r="C5281" s="14" t="s">
        <v>24489</v>
      </c>
      <c r="D5281" s="14" t="s">
        <v>24490</v>
      </c>
      <c r="E5281" s="14" t="s">
        <v>24491</v>
      </c>
      <c r="F5281" s="14" t="s">
        <v>153</v>
      </c>
      <c r="G5281" s="26">
        <v>42986</v>
      </c>
      <c r="H5281" s="14">
        <v>2017</v>
      </c>
      <c r="I5281" s="14" t="s">
        <v>360</v>
      </c>
      <c r="J5281" s="14" t="s">
        <v>4137</v>
      </c>
      <c r="K5281" s="14" t="s">
        <v>261</v>
      </c>
      <c r="L5281" s="14" t="s">
        <v>24492</v>
      </c>
      <c r="M5281" s="14">
        <f t="shared" si="656"/>
        <v>2017</v>
      </c>
      <c r="N5281" s="14">
        <f t="shared" si="657"/>
        <v>9</v>
      </c>
      <c r="O5281" s="14" t="str">
        <f>IFERROR(VLOOKUP(I5281,Lists!$F$2:$G$16,2,FALSE()),"Not Rated")</f>
        <v>Adults</v>
      </c>
      <c r="P5281" s="14">
        <f t="shared" si="658"/>
        <v>60</v>
      </c>
      <c r="Q5281" s="14" t="str">
        <f t="shared" si="659"/>
        <v>Chile</v>
      </c>
      <c r="R5281" s="14" t="str">
        <f t="shared" si="660"/>
        <v>|Chile|</v>
      </c>
      <c r="S5281" s="14" t="str">
        <f t="shared" si="661"/>
        <v>|Stand-Up Comedy|</v>
      </c>
      <c r="T5281" s="14" t="str">
        <f t="shared" si="662"/>
        <v>|Rodrigo Toro|Francisco Schultz|</v>
      </c>
      <c r="U5281" s="14" t="str">
        <f t="shared" si="663"/>
        <v>|Fabrizio Copano|</v>
      </c>
    </row>
    <row r="5282" spans="1:21">
      <c r="A5282" s="14" t="s">
        <v>24493</v>
      </c>
      <c r="B5282" s="14" t="s">
        <v>49</v>
      </c>
      <c r="C5282" s="14" t="s">
        <v>24494</v>
      </c>
      <c r="D5282" s="14" t="s">
        <v>117</v>
      </c>
      <c r="E5282" s="14" t="s">
        <v>117</v>
      </c>
      <c r="F5282" s="14" t="s">
        <v>115</v>
      </c>
      <c r="G5282" s="26">
        <v>42986</v>
      </c>
      <c r="H5282" s="14">
        <v>2017</v>
      </c>
      <c r="I5282" s="14" t="s">
        <v>360</v>
      </c>
      <c r="J5282" s="14" t="s">
        <v>105</v>
      </c>
      <c r="K5282" s="14" t="s">
        <v>956</v>
      </c>
      <c r="L5282" s="14" t="s">
        <v>24495</v>
      </c>
      <c r="M5282" s="14">
        <f t="shared" si="656"/>
        <v>2017</v>
      </c>
      <c r="N5282" s="14">
        <f t="shared" si="657"/>
        <v>9</v>
      </c>
      <c r="O5282" s="14" t="str">
        <f>IFERROR(VLOOKUP(I5282,Lists!$F$2:$G$16,2,FALSE()),"Not Rated")</f>
        <v>Adults</v>
      </c>
      <c r="P5282" s="14">
        <f t="shared" si="658"/>
        <v>1</v>
      </c>
      <c r="Q5282" s="14" t="str">
        <f t="shared" si="659"/>
        <v>United States</v>
      </c>
      <c r="R5282" s="14" t="str">
        <f t="shared" si="660"/>
        <v>|United States|</v>
      </c>
      <c r="S5282" s="14" t="str">
        <f t="shared" si="661"/>
        <v>|Docuseries|Science &amp; Nature TV|</v>
      </c>
      <c r="T5282" s="14" t="str">
        <f t="shared" si="662"/>
        <v>|Unknown|</v>
      </c>
      <c r="U5282" s="14" t="str">
        <f t="shared" si="663"/>
        <v>|Unknown|</v>
      </c>
    </row>
    <row r="5283" spans="1:21">
      <c r="A5283" s="14" t="s">
        <v>24496</v>
      </c>
      <c r="B5283" s="14" t="s">
        <v>48</v>
      </c>
      <c r="C5283" s="14" t="s">
        <v>24497</v>
      </c>
      <c r="D5283" s="14" t="s">
        <v>24498</v>
      </c>
      <c r="E5283" s="14" t="s">
        <v>24499</v>
      </c>
      <c r="F5283" s="14" t="s">
        <v>117</v>
      </c>
      <c r="G5283" s="26">
        <v>42986</v>
      </c>
      <c r="H5283" s="14">
        <v>2017</v>
      </c>
      <c r="I5283" s="14" t="s">
        <v>360</v>
      </c>
      <c r="J5283" s="14" t="s">
        <v>1773</v>
      </c>
      <c r="K5283" s="14" t="s">
        <v>261</v>
      </c>
      <c r="L5283" s="14" t="s">
        <v>24500</v>
      </c>
      <c r="M5283" s="14">
        <f t="shared" si="656"/>
        <v>2017</v>
      </c>
      <c r="N5283" s="14">
        <f t="shared" si="657"/>
        <v>9</v>
      </c>
      <c r="O5283" s="14" t="str">
        <f>IFERROR(VLOOKUP(I5283,Lists!$F$2:$G$16,2,FALSE()),"Not Rated")</f>
        <v>Adults</v>
      </c>
      <c r="P5283" s="14">
        <f t="shared" si="658"/>
        <v>78</v>
      </c>
      <c r="Q5283" s="14" t="str">
        <f t="shared" si="659"/>
        <v>Unknown</v>
      </c>
      <c r="R5283" s="14" t="str">
        <f t="shared" si="660"/>
        <v>|Unknown|</v>
      </c>
      <c r="S5283" s="14" t="str">
        <f t="shared" si="661"/>
        <v>|Stand-Up Comedy|</v>
      </c>
      <c r="T5283" s="14" t="str">
        <f t="shared" si="662"/>
        <v>|José Miguel Contreras|</v>
      </c>
      <c r="U5283" s="14" t="str">
        <f t="shared" si="663"/>
        <v>|Joaquín Reyes|</v>
      </c>
    </row>
    <row r="5284" spans="1:21">
      <c r="A5284" s="14" t="s">
        <v>24501</v>
      </c>
      <c r="B5284" s="14" t="s">
        <v>48</v>
      </c>
      <c r="C5284" s="14" t="s">
        <v>24502</v>
      </c>
      <c r="D5284" s="14" t="s">
        <v>21947</v>
      </c>
      <c r="E5284" s="14" t="s">
        <v>24503</v>
      </c>
      <c r="F5284" s="14" t="s">
        <v>115</v>
      </c>
      <c r="G5284" s="26">
        <v>42983</v>
      </c>
      <c r="H5284" s="14">
        <v>2016</v>
      </c>
      <c r="I5284" s="14" t="s">
        <v>360</v>
      </c>
      <c r="J5284" s="14" t="s">
        <v>653</v>
      </c>
      <c r="K5284" s="14" t="s">
        <v>458</v>
      </c>
      <c r="L5284" s="14" t="s">
        <v>24504</v>
      </c>
      <c r="M5284" s="14">
        <f t="shared" si="656"/>
        <v>2017</v>
      </c>
      <c r="N5284" s="14">
        <f t="shared" si="657"/>
        <v>9</v>
      </c>
      <c r="O5284" s="14" t="str">
        <f>IFERROR(VLOOKUP(I5284,Lists!$F$2:$G$16,2,FALSE()),"Not Rated")</f>
        <v>Adults</v>
      </c>
      <c r="P5284" s="14">
        <f t="shared" si="658"/>
        <v>98</v>
      </c>
      <c r="Q5284" s="14" t="str">
        <f t="shared" si="659"/>
        <v>United States</v>
      </c>
      <c r="R5284" s="14" t="str">
        <f t="shared" si="660"/>
        <v>|United States|</v>
      </c>
      <c r="S5284" s="14" t="str">
        <f t="shared" si="661"/>
        <v>|Comedies|Dramas|</v>
      </c>
      <c r="T5284" s="14" t="str">
        <f t="shared" si="662"/>
        <v>|Susan Johnson|</v>
      </c>
      <c r="U5284" s="14" t="str">
        <f t="shared" si="663"/>
        <v>|Bel Powley|Nathan Lane|Vanessa Bayer|Gabriel Byrne|Jason Ritter|Colin O'Donoghue|William Moseley|Desmin Borges|</v>
      </c>
    </row>
    <row r="5285" spans="1:21">
      <c r="A5285" s="14" t="s">
        <v>24505</v>
      </c>
      <c r="B5285" s="14" t="s">
        <v>48</v>
      </c>
      <c r="C5285" s="14" t="s">
        <v>24506</v>
      </c>
      <c r="D5285" s="14" t="s">
        <v>3369</v>
      </c>
      <c r="E5285" s="14" t="s">
        <v>13694</v>
      </c>
      <c r="F5285" s="14" t="s">
        <v>115</v>
      </c>
      <c r="G5285" s="26">
        <v>42983</v>
      </c>
      <c r="H5285" s="14">
        <v>2017</v>
      </c>
      <c r="I5285" s="14" t="s">
        <v>360</v>
      </c>
      <c r="J5285" s="14" t="s">
        <v>1649</v>
      </c>
      <c r="K5285" s="14" t="s">
        <v>261</v>
      </c>
      <c r="L5285" s="14" t="s">
        <v>24507</v>
      </c>
      <c r="M5285" s="14">
        <f t="shared" si="656"/>
        <v>2017</v>
      </c>
      <c r="N5285" s="14">
        <f t="shared" si="657"/>
        <v>9</v>
      </c>
      <c r="O5285" s="14" t="str">
        <f>IFERROR(VLOOKUP(I5285,Lists!$F$2:$G$16,2,FALSE()),"Not Rated")</f>
        <v>Adults</v>
      </c>
      <c r="P5285" s="14">
        <f t="shared" si="658"/>
        <v>70</v>
      </c>
      <c r="Q5285" s="14" t="str">
        <f t="shared" si="659"/>
        <v>United States</v>
      </c>
      <c r="R5285" s="14" t="str">
        <f t="shared" si="660"/>
        <v>|United States|</v>
      </c>
      <c r="S5285" s="14" t="str">
        <f t="shared" si="661"/>
        <v>|Stand-Up Comedy|</v>
      </c>
      <c r="T5285" s="14" t="str">
        <f t="shared" si="662"/>
        <v>|Lynn Shelton|</v>
      </c>
      <c r="U5285" s="14" t="str">
        <f t="shared" si="663"/>
        <v>|Marc Maron|</v>
      </c>
    </row>
    <row r="5286" spans="1:21">
      <c r="A5286" s="14" t="s">
        <v>24508</v>
      </c>
      <c r="B5286" s="14" t="s">
        <v>49</v>
      </c>
      <c r="C5286" s="14" t="s">
        <v>24509</v>
      </c>
      <c r="D5286" s="14" t="s">
        <v>117</v>
      </c>
      <c r="E5286" s="14" t="s">
        <v>24510</v>
      </c>
      <c r="F5286" s="14" t="s">
        <v>115</v>
      </c>
      <c r="G5286" s="26">
        <v>42983</v>
      </c>
      <c r="H5286" s="14">
        <v>2016</v>
      </c>
      <c r="I5286" s="14" t="s">
        <v>362</v>
      </c>
      <c r="J5286" s="14" t="s">
        <v>105</v>
      </c>
      <c r="K5286" s="14" t="s">
        <v>4132</v>
      </c>
      <c r="L5286" s="14" t="s">
        <v>24511</v>
      </c>
      <c r="M5286" s="14">
        <f t="shared" si="656"/>
        <v>2017</v>
      </c>
      <c r="N5286" s="14">
        <f t="shared" si="657"/>
        <v>9</v>
      </c>
      <c r="O5286" s="14" t="str">
        <f>IFERROR(VLOOKUP(I5286,Lists!$F$2:$G$16,2,FALSE()),"Not Rated")</f>
        <v>Older Kids</v>
      </c>
      <c r="P5286" s="14">
        <f t="shared" si="658"/>
        <v>1</v>
      </c>
      <c r="Q5286" s="14" t="str">
        <f t="shared" si="659"/>
        <v>United States</v>
      </c>
      <c r="R5286" s="14" t="str">
        <f t="shared" si="660"/>
        <v>|United States|</v>
      </c>
      <c r="S5286" s="14" t="str">
        <f t="shared" si="661"/>
        <v>|Romantic TV Shows|TV Comedies|TV Dramas|</v>
      </c>
      <c r="T5286" s="14" t="str">
        <f t="shared" si="662"/>
        <v>|Unknown|</v>
      </c>
      <c r="U5286" s="14" t="str">
        <f t="shared" si="663"/>
        <v>|Joshua Sasse|Tori Anderson|Jonathan Langdon|Sarayu Blue|Jesse Rath|Amy Pietz|</v>
      </c>
    </row>
    <row r="5287" spans="1:21">
      <c r="A5287" s="14" t="s">
        <v>24512</v>
      </c>
      <c r="B5287" s="14" t="s">
        <v>49</v>
      </c>
      <c r="C5287" s="14" t="s">
        <v>24513</v>
      </c>
      <c r="D5287" s="14" t="s">
        <v>117</v>
      </c>
      <c r="E5287" s="14" t="s">
        <v>24514</v>
      </c>
      <c r="F5287" s="14" t="s">
        <v>115</v>
      </c>
      <c r="G5287" s="26">
        <v>42983</v>
      </c>
      <c r="H5287" s="14">
        <v>2017</v>
      </c>
      <c r="I5287" s="14" t="s">
        <v>361</v>
      </c>
      <c r="J5287" s="14" t="s">
        <v>108</v>
      </c>
      <c r="K5287" s="14" t="s">
        <v>249</v>
      </c>
      <c r="L5287" s="14" t="s">
        <v>24515</v>
      </c>
      <c r="M5287" s="14">
        <f t="shared" si="656"/>
        <v>2017</v>
      </c>
      <c r="N5287" s="14">
        <f t="shared" si="657"/>
        <v>9</v>
      </c>
      <c r="O5287" s="14" t="str">
        <f>IFERROR(VLOOKUP(I5287,Lists!$F$2:$G$16,2,FALSE()),"Not Rated")</f>
        <v>Teens</v>
      </c>
      <c r="P5287" s="14">
        <f t="shared" si="658"/>
        <v>4</v>
      </c>
      <c r="Q5287" s="14" t="str">
        <f t="shared" si="659"/>
        <v>United States</v>
      </c>
      <c r="R5287" s="14" t="str">
        <f t="shared" si="660"/>
        <v>|United States|</v>
      </c>
      <c r="S5287" s="14" t="str">
        <f t="shared" si="661"/>
        <v>|TV Dramas|</v>
      </c>
      <c r="T5287" s="14" t="str">
        <f t="shared" si="662"/>
        <v>|Unknown|</v>
      </c>
      <c r="U5287" s="14" t="str">
        <f t="shared" si="663"/>
        <v>|Adelaide Kane|Megan Follows|Torrance Coombs|Toby Regbo|Jenessa Grant|Celina Sinden|Caitlin Stasey|Anna Popplewell|Alan Van Sprang|Rossif Sutherland|Jonathan Keltz|Sean Teale|Craig Parker|</v>
      </c>
    </row>
    <row r="5288" spans="1:21">
      <c r="A5288" s="14" t="s">
        <v>24516</v>
      </c>
      <c r="B5288" s="14" t="s">
        <v>49</v>
      </c>
      <c r="C5288" s="14" t="s">
        <v>24517</v>
      </c>
      <c r="D5288" s="14" t="s">
        <v>117</v>
      </c>
      <c r="E5288" s="14" t="s">
        <v>24518</v>
      </c>
      <c r="F5288" s="14" t="s">
        <v>115</v>
      </c>
      <c r="G5288" s="26">
        <v>42982</v>
      </c>
      <c r="H5288" s="14">
        <v>2016</v>
      </c>
      <c r="I5288" s="14" t="s">
        <v>361</v>
      </c>
      <c r="J5288" s="14" t="s">
        <v>105</v>
      </c>
      <c r="K5288" s="14" t="s">
        <v>1591</v>
      </c>
      <c r="L5288" s="14" t="s">
        <v>24519</v>
      </c>
      <c r="M5288" s="14">
        <f t="shared" si="656"/>
        <v>2017</v>
      </c>
      <c r="N5288" s="14">
        <f t="shared" si="657"/>
        <v>9</v>
      </c>
      <c r="O5288" s="14" t="str">
        <f>IFERROR(VLOOKUP(I5288,Lists!$F$2:$G$16,2,FALSE()),"Not Rated")</f>
        <v>Teens</v>
      </c>
      <c r="P5288" s="14">
        <f t="shared" si="658"/>
        <v>1</v>
      </c>
      <c r="Q5288" s="14" t="str">
        <f t="shared" si="659"/>
        <v>United States</v>
      </c>
      <c r="R5288" s="14" t="str">
        <f t="shared" si="660"/>
        <v>|United States|</v>
      </c>
      <c r="S5288" s="14" t="str">
        <f t="shared" si="661"/>
        <v>|Crime TV Shows|TV Dramas|TV Mysteries|</v>
      </c>
      <c r="T5288" s="14" t="str">
        <f t="shared" si="662"/>
        <v>|Unknown|</v>
      </c>
      <c r="U5288" s="14" t="str">
        <f t="shared" si="663"/>
        <v>|Peyton List|Riley Smith|Mekhi Phifer|Devin Kelley|Lenny Jacobson|Daniel Bonjour|Anthony Ruivivar|</v>
      </c>
    </row>
    <row r="5289" spans="1:21">
      <c r="A5289" s="14" t="s">
        <v>24520</v>
      </c>
      <c r="B5289" s="14" t="s">
        <v>49</v>
      </c>
      <c r="C5289" s="14" t="s">
        <v>24521</v>
      </c>
      <c r="D5289" s="14" t="s">
        <v>117</v>
      </c>
      <c r="E5289" s="14" t="s">
        <v>24522</v>
      </c>
      <c r="F5289" s="14" t="s">
        <v>115</v>
      </c>
      <c r="G5289" s="26">
        <v>42982</v>
      </c>
      <c r="H5289" s="14">
        <v>2016</v>
      </c>
      <c r="I5289" s="14" t="s">
        <v>361</v>
      </c>
      <c r="J5289" s="14" t="s">
        <v>3025</v>
      </c>
      <c r="K5289" s="14" t="s">
        <v>1674</v>
      </c>
      <c r="L5289" s="14" t="s">
        <v>24523</v>
      </c>
      <c r="M5289" s="14">
        <f t="shared" si="656"/>
        <v>2017</v>
      </c>
      <c r="N5289" s="14">
        <f t="shared" si="657"/>
        <v>9</v>
      </c>
      <c r="O5289" s="14" t="str">
        <f>IFERROR(VLOOKUP(I5289,Lists!$F$2:$G$16,2,FALSE()),"Not Rated")</f>
        <v>Teens</v>
      </c>
      <c r="P5289" s="14">
        <f t="shared" si="658"/>
        <v>8</v>
      </c>
      <c r="Q5289" s="14" t="str">
        <f t="shared" si="659"/>
        <v>United States</v>
      </c>
      <c r="R5289" s="14" t="str">
        <f t="shared" si="660"/>
        <v>|United States|</v>
      </c>
      <c r="S5289" s="14" t="str">
        <f t="shared" si="661"/>
        <v>|TV Dramas|TV Mysteries|TV Sci-Fi &amp; Fantasy|</v>
      </c>
      <c r="T5289" s="14" t="str">
        <f t="shared" si="662"/>
        <v>|Unknown|</v>
      </c>
      <c r="U5289" s="14" t="str">
        <f t="shared" si="663"/>
        <v>|Nina Dobrev|Paul Wesley|Ian Somerhalder|Steven R. McQueen|Sara Canning|Kat Graham|Candice King|Zach Roerig|Michael Trevino|Matthew Davis|Joseph Morgan|</v>
      </c>
    </row>
    <row r="5290" spans="1:21">
      <c r="A5290" s="14" t="s">
        <v>24524</v>
      </c>
      <c r="B5290" s="14" t="s">
        <v>49</v>
      </c>
      <c r="C5290" s="14" t="s">
        <v>24525</v>
      </c>
      <c r="D5290" s="14" t="s">
        <v>117</v>
      </c>
      <c r="E5290" s="14" t="s">
        <v>24526</v>
      </c>
      <c r="F5290" s="14" t="s">
        <v>137</v>
      </c>
      <c r="G5290" s="26">
        <v>42979</v>
      </c>
      <c r="H5290" s="14">
        <v>2017</v>
      </c>
      <c r="I5290" s="14" t="s">
        <v>360</v>
      </c>
      <c r="J5290" s="14" t="s">
        <v>105</v>
      </c>
      <c r="K5290" s="14" t="s">
        <v>1608</v>
      </c>
      <c r="L5290" s="14" t="s">
        <v>24527</v>
      </c>
      <c r="M5290" s="14">
        <f t="shared" si="656"/>
        <v>2017</v>
      </c>
      <c r="N5290" s="14">
        <f t="shared" si="657"/>
        <v>9</v>
      </c>
      <c r="O5290" s="14" t="str">
        <f>IFERROR(VLOOKUP(I5290,Lists!$F$2:$G$16,2,FALSE()),"Not Rated")</f>
        <v>Adults</v>
      </c>
      <c r="P5290" s="14">
        <f t="shared" si="658"/>
        <v>1</v>
      </c>
      <c r="Q5290" s="14" t="str">
        <f t="shared" si="659"/>
        <v>Taiwan</v>
      </c>
      <c r="R5290" s="14" t="str">
        <f t="shared" si="660"/>
        <v>|Taiwan|</v>
      </c>
      <c r="S5290" s="14" t="str">
        <f t="shared" si="661"/>
        <v>|International TV Shows|TV Comedies|TV Dramas|</v>
      </c>
      <c r="T5290" s="14" t="str">
        <f t="shared" si="662"/>
        <v>|Unknown|</v>
      </c>
      <c r="U5290" s="14" t="str">
        <f t="shared" si="663"/>
        <v>|Crowd Lu|Tsai Chen-nan|Lotus Wang|Fan Chu-Mei|Hsieh Ying-shiuan|Vera Yen|Cammy Chiang|</v>
      </c>
    </row>
    <row r="5291" spans="1:21">
      <c r="A5291" s="14" t="s">
        <v>24528</v>
      </c>
      <c r="B5291" s="14" t="s">
        <v>49</v>
      </c>
      <c r="C5291" s="14" t="s">
        <v>24529</v>
      </c>
      <c r="D5291" s="14" t="s">
        <v>117</v>
      </c>
      <c r="E5291" s="14" t="s">
        <v>24530</v>
      </c>
      <c r="F5291" s="14" t="s">
        <v>137</v>
      </c>
      <c r="G5291" s="26">
        <v>42979</v>
      </c>
      <c r="H5291" s="14">
        <v>2017</v>
      </c>
      <c r="I5291" s="14" t="s">
        <v>362</v>
      </c>
      <c r="J5291" s="14" t="s">
        <v>105</v>
      </c>
      <c r="K5291" s="14" t="s">
        <v>8023</v>
      </c>
      <c r="L5291" s="14" t="s">
        <v>24531</v>
      </c>
      <c r="M5291" s="14">
        <f t="shared" si="656"/>
        <v>2017</v>
      </c>
      <c r="N5291" s="14">
        <f t="shared" si="657"/>
        <v>9</v>
      </c>
      <c r="O5291" s="14" t="str">
        <f>IFERROR(VLOOKUP(I5291,Lists!$F$2:$G$16,2,FALSE()),"Not Rated")</f>
        <v>Older Kids</v>
      </c>
      <c r="P5291" s="14">
        <f t="shared" si="658"/>
        <v>1</v>
      </c>
      <c r="Q5291" s="14" t="str">
        <f t="shared" si="659"/>
        <v>Taiwan</v>
      </c>
      <c r="R5291" s="14" t="str">
        <f t="shared" si="660"/>
        <v>|Taiwan|</v>
      </c>
      <c r="S5291" s="14" t="str">
        <f t="shared" si="661"/>
        <v>|International TV Shows|TV Dramas|TV Horror|</v>
      </c>
      <c r="T5291" s="14" t="str">
        <f t="shared" si="662"/>
        <v>|Unknown|</v>
      </c>
      <c r="U5291" s="14" t="str">
        <f t="shared" si="663"/>
        <v>|Eli Shi|Phoebe Lin|Chen Wan-ting|Fan Chen-fei|Lu Hsueh-feng|Figaro Tseng|Winnie Chang|Elten Ting|</v>
      </c>
    </row>
    <row r="5292" spans="1:21">
      <c r="A5292" s="14" t="s">
        <v>24532</v>
      </c>
      <c r="B5292" s="14" t="s">
        <v>48</v>
      </c>
      <c r="C5292" s="14" t="s">
        <v>24533</v>
      </c>
      <c r="D5292" s="14" t="s">
        <v>23623</v>
      </c>
      <c r="E5292" s="14" t="s">
        <v>24534</v>
      </c>
      <c r="F5292" s="14" t="s">
        <v>116</v>
      </c>
      <c r="G5292" s="26">
        <v>42979</v>
      </c>
      <c r="H5292" s="14">
        <v>1988</v>
      </c>
      <c r="I5292" s="14" t="s">
        <v>361</v>
      </c>
      <c r="J5292" s="14" t="s">
        <v>2157</v>
      </c>
      <c r="K5292" s="14" t="s">
        <v>1227</v>
      </c>
      <c r="L5292" s="14" t="s">
        <v>24535</v>
      </c>
      <c r="M5292" s="14">
        <f t="shared" si="656"/>
        <v>2017</v>
      </c>
      <c r="N5292" s="14">
        <f t="shared" si="657"/>
        <v>9</v>
      </c>
      <c r="O5292" s="14" t="str">
        <f>IFERROR(VLOOKUP(I5292,Lists!$F$2:$G$16,2,FALSE()),"Not Rated")</f>
        <v>Teens</v>
      </c>
      <c r="P5292" s="14">
        <f t="shared" si="658"/>
        <v>148</v>
      </c>
      <c r="Q5292" s="14" t="str">
        <f t="shared" si="659"/>
        <v>India</v>
      </c>
      <c r="R5292" s="14" t="str">
        <f t="shared" si="660"/>
        <v>|India|</v>
      </c>
      <c r="S5292" s="14" t="str">
        <f t="shared" si="661"/>
        <v>|Action &amp; Adventure|International Movies|</v>
      </c>
      <c r="T5292" s="14" t="str">
        <f t="shared" si="662"/>
        <v>|Rajiv Mehra|</v>
      </c>
      <c r="U5292" s="14" t="str">
        <f t="shared" si="663"/>
        <v>|Vinod Khanna|Dimple Kapadia|Jackie Shroff|Sonam|Vinod Mehra|Shafi Inamdar|Gulshan Grover|Roopesh Kumar|</v>
      </c>
    </row>
    <row r="5293" spans="1:21">
      <c r="A5293" s="14" t="s">
        <v>24536</v>
      </c>
      <c r="B5293" s="14" t="s">
        <v>48</v>
      </c>
      <c r="C5293" s="14" t="s">
        <v>24537</v>
      </c>
      <c r="D5293" s="14" t="s">
        <v>117</v>
      </c>
      <c r="E5293" s="14" t="s">
        <v>117</v>
      </c>
      <c r="F5293" s="14" t="s">
        <v>117</v>
      </c>
      <c r="G5293" s="26">
        <v>42979</v>
      </c>
      <c r="H5293" s="14">
        <v>2017</v>
      </c>
      <c r="I5293" s="14" t="s">
        <v>360</v>
      </c>
      <c r="J5293" s="14" t="s">
        <v>5250</v>
      </c>
      <c r="K5293" s="14" t="s">
        <v>496</v>
      </c>
      <c r="L5293" s="14" t="s">
        <v>24538</v>
      </c>
      <c r="M5293" s="14">
        <f t="shared" si="656"/>
        <v>2017</v>
      </c>
      <c r="N5293" s="14">
        <f t="shared" si="657"/>
        <v>9</v>
      </c>
      <c r="O5293" s="14" t="str">
        <f>IFERROR(VLOOKUP(I5293,Lists!$F$2:$G$16,2,FALSE()),"Not Rated")</f>
        <v>Adults</v>
      </c>
      <c r="P5293" s="14">
        <f t="shared" si="658"/>
        <v>54</v>
      </c>
      <c r="Q5293" s="14" t="str">
        <f t="shared" si="659"/>
        <v>Unknown</v>
      </c>
      <c r="R5293" s="14" t="str">
        <f t="shared" si="660"/>
        <v>|Unknown|</v>
      </c>
      <c r="S5293" s="14" t="str">
        <f t="shared" si="661"/>
        <v>|Documentaries|International Movies|</v>
      </c>
      <c r="T5293" s="14" t="str">
        <f t="shared" si="662"/>
        <v>|Unknown|</v>
      </c>
      <c r="U5293" s="14" t="str">
        <f t="shared" si="663"/>
        <v>|Unknown|</v>
      </c>
    </row>
    <row r="5294" spans="1:21">
      <c r="A5294" s="14" t="s">
        <v>24539</v>
      </c>
      <c r="B5294" s="14" t="s">
        <v>48</v>
      </c>
      <c r="C5294" s="14" t="s">
        <v>24540</v>
      </c>
      <c r="D5294" s="14" t="s">
        <v>24541</v>
      </c>
      <c r="E5294" s="14" t="s">
        <v>24542</v>
      </c>
      <c r="F5294" s="14" t="s">
        <v>121</v>
      </c>
      <c r="G5294" s="26">
        <v>42979</v>
      </c>
      <c r="H5294" s="14">
        <v>2012</v>
      </c>
      <c r="I5294" s="14" t="s">
        <v>360</v>
      </c>
      <c r="J5294" s="14" t="s">
        <v>900</v>
      </c>
      <c r="K5294" s="14" t="s">
        <v>699</v>
      </c>
      <c r="L5294" s="14" t="s">
        <v>24543</v>
      </c>
      <c r="M5294" s="14">
        <f t="shared" si="656"/>
        <v>2017</v>
      </c>
      <c r="N5294" s="14">
        <f t="shared" si="657"/>
        <v>9</v>
      </c>
      <c r="O5294" s="14" t="str">
        <f>IFERROR(VLOOKUP(I5294,Lists!$F$2:$G$16,2,FALSE()),"Not Rated")</f>
        <v>Adults</v>
      </c>
      <c r="P5294" s="14">
        <f t="shared" si="658"/>
        <v>92</v>
      </c>
      <c r="Q5294" s="14" t="str">
        <f t="shared" si="659"/>
        <v>Japan</v>
      </c>
      <c r="R5294" s="14" t="str">
        <f t="shared" si="660"/>
        <v>|Japan|</v>
      </c>
      <c r="S5294" s="14" t="str">
        <f t="shared" si="661"/>
        <v>|Action &amp; Adventure|Anime Features|International Movies|</v>
      </c>
      <c r="T5294" s="14" t="str">
        <f t="shared" si="662"/>
        <v>|Toshiyuki Kubooka|</v>
      </c>
      <c r="U5294" s="14" t="str">
        <f t="shared" si="663"/>
        <v>|Hiroaki Iwanaga|Takahiro Sakurai|Toa Yukinari|Yuki Kaji|Minako Kotobuki|Takahiro Fujiwara|Yoshiro Matsumoto|Kazuki Yao|Aki Toyosaki|Rikiya Koyama|Kenta Miyake|Nobuyuki Katsube|Houchu Ohtsuka|Takayuki Sugo|</v>
      </c>
    </row>
    <row r="5295" spans="1:21">
      <c r="A5295" s="14" t="s">
        <v>24544</v>
      </c>
      <c r="B5295" s="14" t="s">
        <v>48</v>
      </c>
      <c r="C5295" s="14" t="s">
        <v>24545</v>
      </c>
      <c r="D5295" s="14" t="s">
        <v>24541</v>
      </c>
      <c r="E5295" s="14" t="s">
        <v>24546</v>
      </c>
      <c r="F5295" s="14" t="s">
        <v>121</v>
      </c>
      <c r="G5295" s="26">
        <v>42979</v>
      </c>
      <c r="H5295" s="14">
        <v>2013</v>
      </c>
      <c r="I5295" s="14" t="s">
        <v>360</v>
      </c>
      <c r="J5295" s="14" t="s">
        <v>1386</v>
      </c>
      <c r="K5295" s="14" t="s">
        <v>699</v>
      </c>
      <c r="L5295" s="14" t="s">
        <v>24547</v>
      </c>
      <c r="M5295" s="14">
        <f t="shared" si="656"/>
        <v>2017</v>
      </c>
      <c r="N5295" s="14">
        <f t="shared" si="657"/>
        <v>9</v>
      </c>
      <c r="O5295" s="14" t="str">
        <f>IFERROR(VLOOKUP(I5295,Lists!$F$2:$G$16,2,FALSE()),"Not Rated")</f>
        <v>Adults</v>
      </c>
      <c r="P5295" s="14">
        <f t="shared" si="658"/>
        <v>107</v>
      </c>
      <c r="Q5295" s="14" t="str">
        <f t="shared" si="659"/>
        <v>Japan</v>
      </c>
      <c r="R5295" s="14" t="str">
        <f t="shared" si="660"/>
        <v>|Japan|</v>
      </c>
      <c r="S5295" s="14" t="str">
        <f t="shared" si="661"/>
        <v>|Action &amp; Adventure|Anime Features|International Movies|</v>
      </c>
      <c r="T5295" s="14" t="str">
        <f t="shared" si="662"/>
        <v>|Toshiyuki Kubooka|</v>
      </c>
      <c r="U5295" s="14" t="str">
        <f t="shared" si="663"/>
        <v>|Hiroaki Iwanaga|Takahiro Sakurai|Toa Yukinari|Yuki Kaji|Yoshiro Matsumoto|Minako Kotobuki|Takahiro Fujiwara|Kazuki Yao|Yuichi Nakamura|Aki Toyosaki|Akio Otsuka|</v>
      </c>
    </row>
    <row r="5296" spans="1:21">
      <c r="A5296" s="14" t="s">
        <v>24548</v>
      </c>
      <c r="B5296" s="14" t="s">
        <v>48</v>
      </c>
      <c r="C5296" s="14" t="s">
        <v>24549</v>
      </c>
      <c r="D5296" s="14" t="s">
        <v>24550</v>
      </c>
      <c r="E5296" s="14" t="s">
        <v>24551</v>
      </c>
      <c r="F5296" s="14" t="s">
        <v>115</v>
      </c>
      <c r="G5296" s="26">
        <v>42979</v>
      </c>
      <c r="H5296" s="14">
        <v>2006</v>
      </c>
      <c r="I5296" s="14" t="s">
        <v>360</v>
      </c>
      <c r="J5296" s="14" t="s">
        <v>404</v>
      </c>
      <c r="K5296" s="14" t="s">
        <v>1436</v>
      </c>
      <c r="L5296" s="14" t="s">
        <v>24552</v>
      </c>
      <c r="M5296" s="14">
        <f t="shared" si="656"/>
        <v>2017</v>
      </c>
      <c r="N5296" s="14">
        <f t="shared" si="657"/>
        <v>9</v>
      </c>
      <c r="O5296" s="14" t="str">
        <f>IFERROR(VLOOKUP(I5296,Lists!$F$2:$G$16,2,FALSE()),"Not Rated")</f>
        <v>Adults</v>
      </c>
      <c r="P5296" s="14">
        <f t="shared" si="658"/>
        <v>90</v>
      </c>
      <c r="Q5296" s="14" t="str">
        <f t="shared" si="659"/>
        <v>United States</v>
      </c>
      <c r="R5296" s="14" t="str">
        <f t="shared" si="660"/>
        <v>|United States|</v>
      </c>
      <c r="S5296" s="14" t="str">
        <f t="shared" si="661"/>
        <v>|Dramas|Independent Movies|</v>
      </c>
      <c r="T5296" s="14" t="str">
        <f t="shared" si="662"/>
        <v>|Todd S. Yellin|</v>
      </c>
      <c r="U5296" s="14" t="str">
        <f t="shared" si="663"/>
        <v>|Scott Cohen|Judd Hirsch|Susan Floyd|Elliot Korte|Ruben Santiago-Hudson|James Murtaugh|Ato Essandoh|Toby Poser|Diane Kagan|John Di Benedetto|Jerry Matz|Lisa Emery|</v>
      </c>
    </row>
    <row r="5297" spans="1:21">
      <c r="A5297" s="14" t="s">
        <v>24553</v>
      </c>
      <c r="B5297" s="14" t="s">
        <v>48</v>
      </c>
      <c r="C5297" s="14" t="s">
        <v>24554</v>
      </c>
      <c r="D5297" s="14" t="s">
        <v>117</v>
      </c>
      <c r="E5297" s="14" t="s">
        <v>24555</v>
      </c>
      <c r="F5297" s="14" t="s">
        <v>116</v>
      </c>
      <c r="G5297" s="26">
        <v>42979</v>
      </c>
      <c r="H5297" s="14">
        <v>1976</v>
      </c>
      <c r="I5297" s="14" t="s">
        <v>362</v>
      </c>
      <c r="J5297" s="14" t="s">
        <v>1476</v>
      </c>
      <c r="K5297" s="14" t="s">
        <v>542</v>
      </c>
      <c r="L5297" s="14" t="s">
        <v>24556</v>
      </c>
      <c r="M5297" s="14">
        <f t="shared" si="656"/>
        <v>2017</v>
      </c>
      <c r="N5297" s="14">
        <f t="shared" si="657"/>
        <v>9</v>
      </c>
      <c r="O5297" s="14" t="str">
        <f>IFERROR(VLOOKUP(I5297,Lists!$F$2:$G$16,2,FALSE()),"Not Rated")</f>
        <v>Older Kids</v>
      </c>
      <c r="P5297" s="14">
        <f t="shared" si="658"/>
        <v>135</v>
      </c>
      <c r="Q5297" s="14" t="str">
        <f t="shared" si="659"/>
        <v>India</v>
      </c>
      <c r="R5297" s="14" t="str">
        <f t="shared" si="660"/>
        <v>|India|</v>
      </c>
      <c r="S5297" s="14" t="str">
        <f t="shared" si="661"/>
        <v>|Comedies|International Movies|Romantic Movies|</v>
      </c>
      <c r="T5297" s="14" t="str">
        <f t="shared" si="662"/>
        <v>|Unknown|</v>
      </c>
      <c r="U5297" s="14" t="str">
        <f t="shared" si="663"/>
        <v>|Anand|</v>
      </c>
    </row>
    <row r="5298" spans="1:21">
      <c r="A5298" s="14" t="s">
        <v>24557</v>
      </c>
      <c r="B5298" s="14" t="s">
        <v>48</v>
      </c>
      <c r="C5298" s="14" t="s">
        <v>24558</v>
      </c>
      <c r="D5298" s="14" t="s">
        <v>23623</v>
      </c>
      <c r="E5298" s="14" t="s">
        <v>24559</v>
      </c>
      <c r="F5298" s="14" t="s">
        <v>116</v>
      </c>
      <c r="G5298" s="26">
        <v>42979</v>
      </c>
      <c r="H5298" s="14">
        <v>1983</v>
      </c>
      <c r="I5298" s="14" t="s">
        <v>361</v>
      </c>
      <c r="J5298" s="14" t="s">
        <v>6363</v>
      </c>
      <c r="K5298" s="14" t="s">
        <v>1527</v>
      </c>
      <c r="L5298" s="14" t="s">
        <v>24560</v>
      </c>
      <c r="M5298" s="14">
        <f t="shared" si="656"/>
        <v>2017</v>
      </c>
      <c r="N5298" s="14">
        <f t="shared" si="657"/>
        <v>9</v>
      </c>
      <c r="O5298" s="14" t="str">
        <f>IFERROR(VLOOKUP(I5298,Lists!$F$2:$G$16,2,FALSE()),"Not Rated")</f>
        <v>Teens</v>
      </c>
      <c r="P5298" s="14">
        <f t="shared" si="658"/>
        <v>151</v>
      </c>
      <c r="Q5298" s="14" t="str">
        <f t="shared" si="659"/>
        <v>India</v>
      </c>
      <c r="R5298" s="14" t="str">
        <f t="shared" si="660"/>
        <v>|India|</v>
      </c>
      <c r="S5298" s="14" t="str">
        <f t="shared" si="661"/>
        <v>|Dramas|International Movies|Music &amp; Musicals|</v>
      </c>
      <c r="T5298" s="14" t="str">
        <f t="shared" si="662"/>
        <v>|Rajiv Mehra|</v>
      </c>
      <c r="U5298" s="14" t="str">
        <f t="shared" si="663"/>
        <v>|Rajiv Kapoor|Divya Rana|Shammi Kapoor|Tanuja|Kiran Vairale|Rakesh Bedi|Gulshan Grover|Monty Sharma|</v>
      </c>
    </row>
    <row r="5299" spans="1:21">
      <c r="A5299" s="14" t="s">
        <v>24561</v>
      </c>
      <c r="B5299" s="14" t="s">
        <v>49</v>
      </c>
      <c r="C5299" s="14" t="s">
        <v>24562</v>
      </c>
      <c r="D5299" s="14" t="s">
        <v>117</v>
      </c>
      <c r="E5299" s="14" t="s">
        <v>24563</v>
      </c>
      <c r="F5299" s="14" t="s">
        <v>121</v>
      </c>
      <c r="G5299" s="26">
        <v>42979</v>
      </c>
      <c r="H5299" s="14">
        <v>2017</v>
      </c>
      <c r="I5299" s="14" t="s">
        <v>362</v>
      </c>
      <c r="J5299" s="14" t="s">
        <v>105</v>
      </c>
      <c r="K5299" s="14" t="s">
        <v>688</v>
      </c>
      <c r="L5299" s="14" t="s">
        <v>24564</v>
      </c>
      <c r="M5299" s="14">
        <f t="shared" si="656"/>
        <v>2017</v>
      </c>
      <c r="N5299" s="14">
        <f t="shared" si="657"/>
        <v>9</v>
      </c>
      <c r="O5299" s="14" t="str">
        <f>IFERROR(VLOOKUP(I5299,Lists!$F$2:$G$16,2,FALSE()),"Not Rated")</f>
        <v>Older Kids</v>
      </c>
      <c r="P5299" s="14">
        <f t="shared" si="658"/>
        <v>1</v>
      </c>
      <c r="Q5299" s="14" t="str">
        <f t="shared" si="659"/>
        <v>Japan</v>
      </c>
      <c r="R5299" s="14" t="str">
        <f t="shared" si="660"/>
        <v>|Japan|</v>
      </c>
      <c r="S5299" s="14" t="str">
        <f t="shared" si="661"/>
        <v>|International TV Shows|TV Dramas|</v>
      </c>
      <c r="T5299" s="14" t="str">
        <f t="shared" si="662"/>
        <v>|Unknown|</v>
      </c>
      <c r="U5299" s="14" t="str">
        <f t="shared" si="663"/>
        <v>|Yudai Chiba|Ren Osugi|Fumika Baba|Yoshihiko Hakamada|Hatsunori Hasegawa|Mako Ishino|</v>
      </c>
    </row>
    <row r="5300" spans="1:21">
      <c r="A5300" s="14" t="s">
        <v>24565</v>
      </c>
      <c r="B5300" s="14" t="s">
        <v>49</v>
      </c>
      <c r="C5300" s="14" t="s">
        <v>24566</v>
      </c>
      <c r="D5300" s="14" t="s">
        <v>117</v>
      </c>
      <c r="E5300" s="14" t="s">
        <v>24567</v>
      </c>
      <c r="F5300" s="14" t="s">
        <v>121</v>
      </c>
      <c r="G5300" s="26">
        <v>42979</v>
      </c>
      <c r="H5300" s="14">
        <v>2007</v>
      </c>
      <c r="I5300" s="14" t="s">
        <v>361</v>
      </c>
      <c r="J5300" s="14" t="s">
        <v>105</v>
      </c>
      <c r="K5300" s="14" t="s">
        <v>822</v>
      </c>
      <c r="L5300" s="14" t="s">
        <v>24568</v>
      </c>
      <c r="M5300" s="14">
        <f t="shared" si="656"/>
        <v>2017</v>
      </c>
      <c r="N5300" s="14">
        <f t="shared" si="657"/>
        <v>9</v>
      </c>
      <c r="O5300" s="14" t="str">
        <f>IFERROR(VLOOKUP(I5300,Lists!$F$2:$G$16,2,FALSE()),"Not Rated")</f>
        <v>Teens</v>
      </c>
      <c r="P5300" s="14">
        <f t="shared" si="658"/>
        <v>1</v>
      </c>
      <c r="Q5300" s="14" t="str">
        <f t="shared" si="659"/>
        <v>Japan</v>
      </c>
      <c r="R5300" s="14" t="str">
        <f t="shared" si="660"/>
        <v>|Japan|</v>
      </c>
      <c r="S5300" s="14" t="str">
        <f t="shared" si="661"/>
        <v>|Anime Series|International TV Shows|</v>
      </c>
      <c r="T5300" s="14" t="str">
        <f t="shared" si="662"/>
        <v>|Unknown|</v>
      </c>
      <c r="U5300" s="14" t="str">
        <f t="shared" si="663"/>
        <v>|Tetsuya Kakihara|Katsuyuki Konishi|Marina Inoue|Masaya Onosaka|Nobuyuki Hiyama|Shizuka Ito|Daiki Nakamura|Kisho Taniyama|Rina Sato|Kana Ueda|Kana Asumi|Mitsuki Saiga|Takako Honda|Yukari Fukui|Kiyoyuki Yanada|Michiko Neya|Akio Suyama|Kiyoshi Kawakubo|Narushi Ikeda|Andrea Kwan|Brett Weaver|Bridget Hoffman|Dave Bridges|David Lee Mckinney|Hynden Walch|Kyle Hebert|Michelle Ruff|Yuri Lowenthal|</v>
      </c>
    </row>
    <row r="5301" spans="1:21">
      <c r="A5301" s="14" t="s">
        <v>24569</v>
      </c>
      <c r="B5301" s="14" t="s">
        <v>49</v>
      </c>
      <c r="C5301" s="14" t="s">
        <v>24570</v>
      </c>
      <c r="D5301" s="14" t="s">
        <v>117</v>
      </c>
      <c r="E5301" s="14" t="s">
        <v>117</v>
      </c>
      <c r="F5301" s="14" t="s">
        <v>115</v>
      </c>
      <c r="G5301" s="26">
        <v>42979</v>
      </c>
      <c r="H5301" s="14">
        <v>1988</v>
      </c>
      <c r="I5301" s="14" t="s">
        <v>362</v>
      </c>
      <c r="J5301" s="14" t="s">
        <v>105</v>
      </c>
      <c r="K5301" s="14" t="s">
        <v>419</v>
      </c>
      <c r="L5301" s="14" t="s">
        <v>24571</v>
      </c>
      <c r="M5301" s="14">
        <f t="shared" si="656"/>
        <v>2017</v>
      </c>
      <c r="N5301" s="14">
        <f t="shared" si="657"/>
        <v>9</v>
      </c>
      <c r="O5301" s="14" t="str">
        <f>IFERROR(VLOOKUP(I5301,Lists!$F$2:$G$16,2,FALSE()),"Not Rated")</f>
        <v>Older Kids</v>
      </c>
      <c r="P5301" s="14">
        <f t="shared" si="658"/>
        <v>1</v>
      </c>
      <c r="Q5301" s="14" t="str">
        <f t="shared" si="659"/>
        <v>United States</v>
      </c>
      <c r="R5301" s="14" t="str">
        <f t="shared" si="660"/>
        <v>|United States|</v>
      </c>
      <c r="S5301" s="14" t="str">
        <f t="shared" si="661"/>
        <v>|Docuseries|Reality TV|</v>
      </c>
      <c r="T5301" s="14" t="str">
        <f t="shared" si="662"/>
        <v>|Unknown|</v>
      </c>
      <c r="U5301" s="14" t="str">
        <f t="shared" si="663"/>
        <v>|Unknown|</v>
      </c>
    </row>
    <row r="5302" spans="1:21">
      <c r="A5302" s="14" t="s">
        <v>24572</v>
      </c>
      <c r="B5302" s="14" t="s">
        <v>48</v>
      </c>
      <c r="C5302" s="14" t="s">
        <v>24573</v>
      </c>
      <c r="D5302" s="14" t="s">
        <v>24574</v>
      </c>
      <c r="E5302" s="14" t="s">
        <v>24575</v>
      </c>
      <c r="F5302" s="14" t="s">
        <v>116</v>
      </c>
      <c r="G5302" s="26">
        <v>42979</v>
      </c>
      <c r="H5302" s="14">
        <v>1973</v>
      </c>
      <c r="I5302" s="14" t="s">
        <v>361</v>
      </c>
      <c r="J5302" s="14" t="s">
        <v>2394</v>
      </c>
      <c r="K5302" s="14" t="s">
        <v>1227</v>
      </c>
      <c r="L5302" s="14" t="s">
        <v>24576</v>
      </c>
      <c r="M5302" s="14">
        <f t="shared" si="656"/>
        <v>2017</v>
      </c>
      <c r="N5302" s="14">
        <f t="shared" si="657"/>
        <v>9</v>
      </c>
      <c r="O5302" s="14" t="str">
        <f>IFERROR(VLOOKUP(I5302,Lists!$F$2:$G$16,2,FALSE()),"Not Rated")</f>
        <v>Teens</v>
      </c>
      <c r="P5302" s="14">
        <f t="shared" si="658"/>
        <v>132</v>
      </c>
      <c r="Q5302" s="14" t="str">
        <f t="shared" si="659"/>
        <v>India</v>
      </c>
      <c r="R5302" s="14" t="str">
        <f t="shared" si="660"/>
        <v>|India|</v>
      </c>
      <c r="S5302" s="14" t="str">
        <f t="shared" si="661"/>
        <v>|Action &amp; Adventure|International Movies|</v>
      </c>
      <c r="T5302" s="14" t="str">
        <f t="shared" si="662"/>
        <v>|Mohammed Hussain|</v>
      </c>
      <c r="U5302" s="14" t="str">
        <f t="shared" si="663"/>
        <v>|Danny Denzongpa|Mahendra Sandhu|Rekha|Faryal|Helen|Jagdeep|</v>
      </c>
    </row>
    <row r="5303" spans="1:21">
      <c r="A5303" s="14" t="s">
        <v>24577</v>
      </c>
      <c r="B5303" s="14" t="s">
        <v>49</v>
      </c>
      <c r="C5303" s="14" t="s">
        <v>24578</v>
      </c>
      <c r="D5303" s="14" t="s">
        <v>117</v>
      </c>
      <c r="E5303" s="14" t="s">
        <v>24579</v>
      </c>
      <c r="F5303" s="14" t="s">
        <v>115</v>
      </c>
      <c r="G5303" s="26">
        <v>42979</v>
      </c>
      <c r="H5303" s="14">
        <v>2017</v>
      </c>
      <c r="I5303" s="14" t="s">
        <v>365</v>
      </c>
      <c r="J5303" s="14" t="s">
        <v>105</v>
      </c>
      <c r="K5303" s="14" t="s">
        <v>256</v>
      </c>
      <c r="L5303" s="14" t="s">
        <v>24580</v>
      </c>
      <c r="M5303" s="14">
        <f t="shared" si="656"/>
        <v>2017</v>
      </c>
      <c r="N5303" s="14">
        <f t="shared" si="657"/>
        <v>9</v>
      </c>
      <c r="O5303" s="14" t="str">
        <f>IFERROR(VLOOKUP(I5303,Lists!$F$2:$G$16,2,FALSE()),"Not Rated")</f>
        <v>Kids</v>
      </c>
      <c r="P5303" s="14">
        <f t="shared" si="658"/>
        <v>1</v>
      </c>
      <c r="Q5303" s="14" t="str">
        <f t="shared" si="659"/>
        <v>United States</v>
      </c>
      <c r="R5303" s="14" t="str">
        <f t="shared" si="660"/>
        <v>|United States|</v>
      </c>
      <c r="S5303" s="14" t="str">
        <f t="shared" si="661"/>
        <v>|Kids' TV|</v>
      </c>
      <c r="T5303" s="14" t="str">
        <f t="shared" si="662"/>
        <v>|Unknown|</v>
      </c>
      <c r="U5303" s="14" t="str">
        <f t="shared" si="663"/>
        <v>|Ashleigh Ball|Erin Mathews|Rebecca Husain|Kyle Rideout|Riley Murdock|Vincent Tong|Nicole Oliver|Scott McNeil|Kathleen Barr|</v>
      </c>
    </row>
    <row r="5304" spans="1:21">
      <c r="A5304" s="14" t="s">
        <v>24581</v>
      </c>
      <c r="B5304" s="14" t="s">
        <v>48</v>
      </c>
      <c r="C5304" s="14" t="s">
        <v>24582</v>
      </c>
      <c r="D5304" s="14" t="s">
        <v>24583</v>
      </c>
      <c r="E5304" s="14" t="s">
        <v>24584</v>
      </c>
      <c r="F5304" s="14" t="s">
        <v>115</v>
      </c>
      <c r="G5304" s="26">
        <v>42979</v>
      </c>
      <c r="H5304" s="14">
        <v>2017</v>
      </c>
      <c r="I5304" s="14" t="s">
        <v>360</v>
      </c>
      <c r="J5304" s="14" t="s">
        <v>739</v>
      </c>
      <c r="K5304" s="14" t="s">
        <v>4045</v>
      </c>
      <c r="L5304" s="14" t="s">
        <v>24585</v>
      </c>
      <c r="M5304" s="14">
        <f t="shared" si="656"/>
        <v>2017</v>
      </c>
      <c r="N5304" s="14">
        <f t="shared" si="657"/>
        <v>9</v>
      </c>
      <c r="O5304" s="14" t="str">
        <f>IFERROR(VLOOKUP(I5304,Lists!$F$2:$G$16,2,FALSE()),"Not Rated")</f>
        <v>Adults</v>
      </c>
      <c r="P5304" s="14">
        <f t="shared" si="658"/>
        <v>95</v>
      </c>
      <c r="Q5304" s="14" t="str">
        <f t="shared" si="659"/>
        <v>United States</v>
      </c>
      <c r="R5304" s="14" t="str">
        <f t="shared" si="660"/>
        <v>|United States|</v>
      </c>
      <c r="S5304" s="14" t="str">
        <f t="shared" si="661"/>
        <v>|Comedies|Horror Movies|</v>
      </c>
      <c r="T5304" s="14" t="str">
        <f t="shared" si="662"/>
        <v>|Eli Craig|</v>
      </c>
      <c r="U5304" s="14" t="str">
        <f t="shared" si="663"/>
        <v>|Adam Scott|Evangeline Lilly|Bridget Everett|Owen Atlas|Chris D'Elia|Donald Faison|Clancy Brown|Tyler Labine|Kyle Bornheimer|Carla Gallo|Brad Williams|Sally Field|</v>
      </c>
    </row>
    <row r="5305" spans="1:21">
      <c r="A5305" s="14" t="s">
        <v>24586</v>
      </c>
      <c r="B5305" s="14" t="s">
        <v>48</v>
      </c>
      <c r="C5305" s="14" t="s">
        <v>24587</v>
      </c>
      <c r="D5305" s="14" t="s">
        <v>24588</v>
      </c>
      <c r="E5305" s="14" t="s">
        <v>24589</v>
      </c>
      <c r="F5305" s="14" t="s">
        <v>116</v>
      </c>
      <c r="G5305" s="26">
        <v>42979</v>
      </c>
      <c r="H5305" s="14">
        <v>1974</v>
      </c>
      <c r="I5305" s="14" t="s">
        <v>361</v>
      </c>
      <c r="J5305" s="14" t="s">
        <v>5390</v>
      </c>
      <c r="K5305" s="14" t="s">
        <v>554</v>
      </c>
      <c r="L5305" s="14" t="s">
        <v>24590</v>
      </c>
      <c r="M5305" s="14">
        <f t="shared" si="656"/>
        <v>2017</v>
      </c>
      <c r="N5305" s="14">
        <f t="shared" si="657"/>
        <v>9</v>
      </c>
      <c r="O5305" s="14" t="str">
        <f>IFERROR(VLOOKUP(I5305,Lists!$F$2:$G$16,2,FALSE()),"Not Rated")</f>
        <v>Teens</v>
      </c>
      <c r="P5305" s="14">
        <f t="shared" si="658"/>
        <v>162</v>
      </c>
      <c r="Q5305" s="14" t="str">
        <f t="shared" si="659"/>
        <v>India</v>
      </c>
      <c r="R5305" s="14" t="str">
        <f t="shared" si="660"/>
        <v>|India|</v>
      </c>
      <c r="S5305" s="14" t="str">
        <f t="shared" si="661"/>
        <v>|Comedies|International Movies|Music &amp; Musicals|</v>
      </c>
      <c r="T5305" s="14" t="str">
        <f t="shared" si="662"/>
        <v>|Shammi Kapoor|</v>
      </c>
      <c r="U5305" s="14" t="str">
        <f t="shared" si="663"/>
        <v>|Sanjeev Kumar|Zeenat Aman|Shammi Kapoor|Dev Kumar|Madan Puri|Paintal|Asit Kumar Sen|Agha|Murad|Shefali|</v>
      </c>
    </row>
    <row r="5306" spans="1:21">
      <c r="A5306" s="14" t="s">
        <v>24591</v>
      </c>
      <c r="B5306" s="14" t="s">
        <v>48</v>
      </c>
      <c r="C5306" s="14" t="s">
        <v>24592</v>
      </c>
      <c r="D5306" s="14" t="s">
        <v>312</v>
      </c>
      <c r="E5306" s="14" t="s">
        <v>24593</v>
      </c>
      <c r="F5306" s="14" t="s">
        <v>116</v>
      </c>
      <c r="G5306" s="26">
        <v>42979</v>
      </c>
      <c r="H5306" s="14">
        <v>1989</v>
      </c>
      <c r="I5306" s="14" t="s">
        <v>361</v>
      </c>
      <c r="J5306" s="14" t="s">
        <v>22060</v>
      </c>
      <c r="K5306" s="14" t="s">
        <v>612</v>
      </c>
      <c r="L5306" s="14" t="s">
        <v>24594</v>
      </c>
      <c r="M5306" s="14">
        <f t="shared" si="656"/>
        <v>2017</v>
      </c>
      <c r="N5306" s="14">
        <f t="shared" si="657"/>
        <v>9</v>
      </c>
      <c r="O5306" s="14" t="str">
        <f>IFERROR(VLOOKUP(I5306,Lists!$F$2:$G$16,2,FALSE()),"Not Rated")</f>
        <v>Teens</v>
      </c>
      <c r="P5306" s="14">
        <f t="shared" si="658"/>
        <v>163</v>
      </c>
      <c r="Q5306" s="14" t="str">
        <f t="shared" si="659"/>
        <v>India</v>
      </c>
      <c r="R5306" s="14" t="str">
        <f t="shared" si="660"/>
        <v>|India|</v>
      </c>
      <c r="S5306" s="14" t="str">
        <f t="shared" si="661"/>
        <v>|Action &amp; Adventure|Dramas|International Movies|</v>
      </c>
      <c r="T5306" s="14" t="str">
        <f t="shared" si="662"/>
        <v>|Umesh Mehra|</v>
      </c>
      <c r="U5306" s="14" t="str">
        <f t="shared" si="663"/>
        <v>|Mithun Chakraborty|Madhuri Dixit|Suresh Oberoi|Shakti Kapoor|Pallavi Joshi|Gulshan Grover|Amrish Puri|Nutan|Jagdeep|Sharat Saxena|</v>
      </c>
    </row>
    <row r="5307" spans="1:21">
      <c r="A5307" s="14" t="s">
        <v>24595</v>
      </c>
      <c r="B5307" s="14" t="s">
        <v>49</v>
      </c>
      <c r="C5307" s="14" t="s">
        <v>24596</v>
      </c>
      <c r="D5307" s="14" t="s">
        <v>117</v>
      </c>
      <c r="E5307" s="14" t="s">
        <v>24597</v>
      </c>
      <c r="F5307" s="14" t="s">
        <v>24598</v>
      </c>
      <c r="G5307" s="26">
        <v>42979</v>
      </c>
      <c r="H5307" s="14">
        <v>2017</v>
      </c>
      <c r="I5307" s="14" t="s">
        <v>360</v>
      </c>
      <c r="J5307" s="14" t="s">
        <v>107</v>
      </c>
      <c r="K5307" s="14" t="s">
        <v>11784</v>
      </c>
      <c r="L5307" s="14" t="s">
        <v>24599</v>
      </c>
      <c r="M5307" s="14">
        <f t="shared" si="656"/>
        <v>2017</v>
      </c>
      <c r="N5307" s="14">
        <f t="shared" si="657"/>
        <v>9</v>
      </c>
      <c r="O5307" s="14" t="str">
        <f>IFERROR(VLOOKUP(I5307,Lists!$F$2:$G$16,2,FALSE()),"Not Rated")</f>
        <v>Adults</v>
      </c>
      <c r="P5307" s="14">
        <f t="shared" si="658"/>
        <v>3</v>
      </c>
      <c r="Q5307" s="14" t="str">
        <f t="shared" si="659"/>
        <v>United States</v>
      </c>
      <c r="R5307" s="14" t="str">
        <f t="shared" si="660"/>
        <v>|United States|Colombia|Mexico|</v>
      </c>
      <c r="S5307" s="14" t="str">
        <f t="shared" si="661"/>
        <v>|Crime TV Shows|TV Action &amp; Adventure|TV Dramas|</v>
      </c>
      <c r="T5307" s="14" t="str">
        <f t="shared" si="662"/>
        <v>|Unknown|</v>
      </c>
      <c r="U5307" s="14" t="str">
        <f t="shared" si="663"/>
        <v>|Wagner Moura|Pedro Pascal|Boyd Holbrook|Damián Alcázar|Alberto Ammann|Francisco Denis|Pêpê Rapazote|Matias Varela|Michael Stahl-David|Matt Whelan|Arturo Castro|Javier Cámara|José María Yazpik|Eric Lange|Brett Cullen|Miguel Ángel Silvestre|Kerry Bishé|Paulina Gaitán|Cristina Umaña|Paulina García|Juan Sebastián Calero|Joanna Christie|Taliana Vargas|Andrea Londo|Manolo Cardona|Diego Cataño|Raúl Méndez|Bruno Bichir|Stephanie Sigman|Florencia Lozano|Juan Pablo Raba|Leynar Gomez|Konstantin Melikhov|Martina García|Maurice Compte|Mauricio Cujar|Jorge Monterrosa|Germán Jaramillo|Juan Pablo Shuk|Julián Díaz|Alejandro Buitrago|Federico Rivera|</v>
      </c>
    </row>
    <row r="5308" spans="1:21">
      <c r="A5308" s="14" t="s">
        <v>24600</v>
      </c>
      <c r="B5308" s="14" t="s">
        <v>48</v>
      </c>
      <c r="C5308" s="14" t="s">
        <v>24601</v>
      </c>
      <c r="D5308" s="14" t="s">
        <v>24602</v>
      </c>
      <c r="E5308" s="14" t="s">
        <v>24603</v>
      </c>
      <c r="F5308" s="14" t="s">
        <v>124</v>
      </c>
      <c r="G5308" s="26">
        <v>42979</v>
      </c>
      <c r="H5308" s="14">
        <v>2016</v>
      </c>
      <c r="I5308" s="14" t="s">
        <v>360</v>
      </c>
      <c r="J5308" s="14" t="s">
        <v>1330</v>
      </c>
      <c r="K5308" s="14" t="s">
        <v>1442</v>
      </c>
      <c r="L5308" s="14" t="s">
        <v>24604</v>
      </c>
      <c r="M5308" s="14">
        <f t="shared" si="656"/>
        <v>2017</v>
      </c>
      <c r="N5308" s="14">
        <f t="shared" si="657"/>
        <v>9</v>
      </c>
      <c r="O5308" s="14" t="str">
        <f>IFERROR(VLOOKUP(I5308,Lists!$F$2:$G$16,2,FALSE()),"Not Rated")</f>
        <v>Adults</v>
      </c>
      <c r="P5308" s="14">
        <f t="shared" si="658"/>
        <v>89</v>
      </c>
      <c r="Q5308" s="14" t="str">
        <f t="shared" si="659"/>
        <v>Germany</v>
      </c>
      <c r="R5308" s="14" t="str">
        <f t="shared" si="660"/>
        <v>|Germany|</v>
      </c>
      <c r="S5308" s="14" t="str">
        <f t="shared" si="661"/>
        <v>|Action &amp; Adventure|Comedies|International Movies|</v>
      </c>
      <c r="T5308" s="14" t="str">
        <f t="shared" si="662"/>
        <v>|Florian Schnell|</v>
      </c>
      <c r="U5308" s="14" t="str">
        <f t="shared" si="663"/>
        <v>|Moritz Jahn|Mala Emde|Ugur Ekeroglu|David Schütter|Hannes Wegener|Yung Ngo|Kida Khodr Ramadan|</v>
      </c>
    </row>
    <row r="5309" spans="1:21">
      <c r="A5309" s="14" t="s">
        <v>24605</v>
      </c>
      <c r="B5309" s="14" t="s">
        <v>48</v>
      </c>
      <c r="C5309" s="14" t="s">
        <v>24606</v>
      </c>
      <c r="D5309" s="14" t="s">
        <v>24607</v>
      </c>
      <c r="E5309" s="14" t="s">
        <v>117</v>
      </c>
      <c r="F5309" s="14" t="s">
        <v>115</v>
      </c>
      <c r="G5309" s="26">
        <v>42979</v>
      </c>
      <c r="H5309" s="14">
        <v>2017</v>
      </c>
      <c r="I5309" s="14" t="s">
        <v>360</v>
      </c>
      <c r="J5309" s="14" t="s">
        <v>7663</v>
      </c>
      <c r="K5309" s="14" t="s">
        <v>884</v>
      </c>
      <c r="L5309" s="14" t="s">
        <v>24608</v>
      </c>
      <c r="M5309" s="14">
        <f t="shared" si="656"/>
        <v>2017</v>
      </c>
      <c r="N5309" s="14">
        <f t="shared" si="657"/>
        <v>9</v>
      </c>
      <c r="O5309" s="14" t="str">
        <f>IFERROR(VLOOKUP(I5309,Lists!$F$2:$G$16,2,FALSE()),"Not Rated")</f>
        <v>Adults</v>
      </c>
      <c r="P5309" s="14">
        <f t="shared" si="658"/>
        <v>28</v>
      </c>
      <c r="Q5309" s="14" t="str">
        <f t="shared" si="659"/>
        <v>United States</v>
      </c>
      <c r="R5309" s="14" t="str">
        <f t="shared" si="660"/>
        <v>|United States|</v>
      </c>
      <c r="S5309" s="14" t="str">
        <f t="shared" si="661"/>
        <v>|Documentaries|Sports Movies|</v>
      </c>
      <c r="T5309" s="14" t="str">
        <f t="shared" si="662"/>
        <v>|Josh Izenberg|Wynn Padula|</v>
      </c>
      <c r="U5309" s="14" t="str">
        <f t="shared" si="663"/>
        <v>|Unknown|</v>
      </c>
    </row>
    <row r="5310" spans="1:21">
      <c r="A5310" s="14" t="s">
        <v>24609</v>
      </c>
      <c r="B5310" s="14" t="s">
        <v>48</v>
      </c>
      <c r="C5310" s="14" t="s">
        <v>24610</v>
      </c>
      <c r="D5310" s="14" t="s">
        <v>8989</v>
      </c>
      <c r="E5310" s="14" t="s">
        <v>24611</v>
      </c>
      <c r="F5310" s="14" t="s">
        <v>120</v>
      </c>
      <c r="G5310" s="26">
        <v>42979</v>
      </c>
      <c r="H5310" s="14">
        <v>2016</v>
      </c>
      <c r="I5310" s="14" t="s">
        <v>360</v>
      </c>
      <c r="J5310" s="14" t="s">
        <v>560</v>
      </c>
      <c r="K5310" s="14" t="s">
        <v>496</v>
      </c>
      <c r="L5310" s="14" t="s">
        <v>24612</v>
      </c>
      <c r="M5310" s="14">
        <f t="shared" si="656"/>
        <v>2017</v>
      </c>
      <c r="N5310" s="14">
        <f t="shared" si="657"/>
        <v>9</v>
      </c>
      <c r="O5310" s="14" t="str">
        <f>IFERROR(VLOOKUP(I5310,Lists!$F$2:$G$16,2,FALSE()),"Not Rated")</f>
        <v>Adults</v>
      </c>
      <c r="P5310" s="14">
        <f t="shared" si="658"/>
        <v>103</v>
      </c>
      <c r="Q5310" s="14" t="str">
        <f t="shared" si="659"/>
        <v>France</v>
      </c>
      <c r="R5310" s="14" t="str">
        <f t="shared" si="660"/>
        <v>|France|</v>
      </c>
      <c r="S5310" s="14" t="str">
        <f t="shared" si="661"/>
        <v>|Documentaries|International Movies|</v>
      </c>
      <c r="T5310" s="14" t="str">
        <f t="shared" si="662"/>
        <v>|Thierry Demaizière|Alban Teurlai|</v>
      </c>
      <c r="U5310" s="14" t="str">
        <f t="shared" si="663"/>
        <v>|Rocco Siffredi|</v>
      </c>
    </row>
    <row r="5311" spans="1:21">
      <c r="A5311" s="14" t="s">
        <v>24613</v>
      </c>
      <c r="B5311" s="14" t="s">
        <v>48</v>
      </c>
      <c r="C5311" s="14" t="s">
        <v>24614</v>
      </c>
      <c r="D5311" s="14" t="s">
        <v>23617</v>
      </c>
      <c r="E5311" s="14" t="s">
        <v>24615</v>
      </c>
      <c r="F5311" s="14" t="s">
        <v>23847</v>
      </c>
      <c r="G5311" s="26">
        <v>42979</v>
      </c>
      <c r="H5311" s="14">
        <v>1984</v>
      </c>
      <c r="I5311" s="14" t="s">
        <v>361</v>
      </c>
      <c r="J5311" s="14" t="s">
        <v>12386</v>
      </c>
      <c r="K5311" s="14" t="s">
        <v>910</v>
      </c>
      <c r="L5311" s="14" t="s">
        <v>24616</v>
      </c>
      <c r="M5311" s="14">
        <f t="shared" si="656"/>
        <v>2017</v>
      </c>
      <c r="N5311" s="14">
        <f t="shared" si="657"/>
        <v>9</v>
      </c>
      <c r="O5311" s="14" t="str">
        <f>IFERROR(VLOOKUP(I5311,Lists!$F$2:$G$16,2,FALSE()),"Not Rated")</f>
        <v>Teens</v>
      </c>
      <c r="P5311" s="14">
        <f t="shared" si="658"/>
        <v>160</v>
      </c>
      <c r="Q5311" s="14" t="str">
        <f t="shared" si="659"/>
        <v>India</v>
      </c>
      <c r="R5311" s="14" t="str">
        <f t="shared" si="660"/>
        <v>|India|Soviet Union|</v>
      </c>
      <c r="S5311" s="14" t="str">
        <f t="shared" si="661"/>
        <v>|Dramas|International Movies|Romantic Movies|</v>
      </c>
      <c r="T5311" s="14" t="str">
        <f t="shared" si="662"/>
        <v>|Latif Faiziyev|Umesh Mehra|</v>
      </c>
      <c r="U5311" s="14" t="str">
        <f t="shared" si="663"/>
        <v>|Zeenat Aman|Pran|Tanuja|Poonam Dhillon|</v>
      </c>
    </row>
    <row r="5312" spans="1:21">
      <c r="A5312" s="14" t="s">
        <v>24617</v>
      </c>
      <c r="B5312" s="14" t="s">
        <v>48</v>
      </c>
      <c r="C5312" s="14" t="s">
        <v>24618</v>
      </c>
      <c r="D5312" s="14" t="s">
        <v>24619</v>
      </c>
      <c r="E5312" s="14" t="s">
        <v>24620</v>
      </c>
      <c r="F5312" s="14" t="s">
        <v>1990</v>
      </c>
      <c r="G5312" s="26">
        <v>42979</v>
      </c>
      <c r="H5312" s="14">
        <v>2016</v>
      </c>
      <c r="I5312" s="14" t="s">
        <v>360</v>
      </c>
      <c r="J5312" s="14" t="s">
        <v>783</v>
      </c>
      <c r="K5312" s="14" t="s">
        <v>834</v>
      </c>
      <c r="L5312" s="14" t="s">
        <v>24621</v>
      </c>
      <c r="M5312" s="14">
        <f t="shared" si="656"/>
        <v>2017</v>
      </c>
      <c r="N5312" s="14">
        <f t="shared" si="657"/>
        <v>9</v>
      </c>
      <c r="O5312" s="14" t="str">
        <f>IFERROR(VLOOKUP(I5312,Lists!$F$2:$G$16,2,FALSE()),"Not Rated")</f>
        <v>Adults</v>
      </c>
      <c r="P5312" s="14">
        <f t="shared" si="658"/>
        <v>113</v>
      </c>
      <c r="Q5312" s="14" t="str">
        <f t="shared" si="659"/>
        <v>Argentina</v>
      </c>
      <c r="R5312" s="14" t="str">
        <f t="shared" si="660"/>
        <v>|Argentina|Spain|</v>
      </c>
      <c r="S5312" s="14" t="str">
        <f t="shared" si="661"/>
        <v>|Comedies|Dramas|International Movies|</v>
      </c>
      <c r="T5312" s="14" t="str">
        <f t="shared" si="662"/>
        <v>|Gastón Duprat|Mariano Cohn|</v>
      </c>
      <c r="U5312" s="14" t="str">
        <f t="shared" si="663"/>
        <v>|Oscar Martínez|Dady Brieva|Andrea Frigerio|Nora Navas|Manuel Vicente|Belén Chavanne|Marcelo D'Andrea|Gustavo Garzón|</v>
      </c>
    </row>
    <row r="5313" spans="1:21">
      <c r="A5313" s="14" t="s">
        <v>24622</v>
      </c>
      <c r="B5313" s="14" t="s">
        <v>48</v>
      </c>
      <c r="C5313" s="14" t="s">
        <v>24623</v>
      </c>
      <c r="D5313" s="14" t="s">
        <v>24624</v>
      </c>
      <c r="E5313" s="14" t="s">
        <v>24625</v>
      </c>
      <c r="F5313" s="14" t="s">
        <v>126</v>
      </c>
      <c r="G5313" s="26">
        <v>42979</v>
      </c>
      <c r="H5313" s="14">
        <v>2016</v>
      </c>
      <c r="I5313" s="14" t="s">
        <v>368</v>
      </c>
      <c r="J5313" s="14" t="s">
        <v>1290</v>
      </c>
      <c r="K5313" s="14" t="s">
        <v>481</v>
      </c>
      <c r="L5313" s="14" t="s">
        <v>24626</v>
      </c>
      <c r="M5313" s="14">
        <f t="shared" si="656"/>
        <v>2017</v>
      </c>
      <c r="N5313" s="14">
        <f t="shared" si="657"/>
        <v>9</v>
      </c>
      <c r="O5313" s="14" t="str">
        <f>IFERROR(VLOOKUP(I5313,Lists!$F$2:$G$16,2,FALSE()),"Not Rated")</f>
        <v>Kids</v>
      </c>
      <c r="P5313" s="14">
        <f t="shared" si="658"/>
        <v>86</v>
      </c>
      <c r="Q5313" s="14" t="str">
        <f t="shared" si="659"/>
        <v>China</v>
      </c>
      <c r="R5313" s="14" t="str">
        <f t="shared" si="660"/>
        <v>|China|</v>
      </c>
      <c r="S5313" s="14" t="str">
        <f t="shared" si="661"/>
        <v>|Children &amp; Family Movies|Comedies|</v>
      </c>
      <c r="T5313" s="14" t="str">
        <f t="shared" si="662"/>
        <v>|Gary Wang|</v>
      </c>
      <c r="U5313" s="14" t="str">
        <f t="shared" si="663"/>
        <v>|Edward Norton|Dan Fogler|Mike Birbiglia|Bella Thorne|Randall Park|Mel Brooks|Nicole Kidman|Meryl Streep|</v>
      </c>
    </row>
    <row r="5314" spans="1:21">
      <c r="A5314" s="14" t="s">
        <v>24627</v>
      </c>
      <c r="B5314" s="14" t="s">
        <v>48</v>
      </c>
      <c r="C5314" s="14" t="s">
        <v>24628</v>
      </c>
      <c r="D5314" s="14" t="s">
        <v>24629</v>
      </c>
      <c r="E5314" s="14" t="s">
        <v>24630</v>
      </c>
      <c r="F5314" s="14" t="s">
        <v>24631</v>
      </c>
      <c r="G5314" s="26">
        <v>42979</v>
      </c>
      <c r="H5314" s="14">
        <v>2016</v>
      </c>
      <c r="I5314" s="14" t="s">
        <v>361</v>
      </c>
      <c r="J5314" s="14" t="s">
        <v>760</v>
      </c>
      <c r="K5314" s="14" t="s">
        <v>496</v>
      </c>
      <c r="L5314" s="14" t="s">
        <v>24632</v>
      </c>
      <c r="M5314" s="14">
        <f t="shared" ref="M5314:M5377" si="664">IF(G5314="","",YEAR(G5314))</f>
        <v>2017</v>
      </c>
      <c r="N5314" s="14">
        <f t="shared" ref="N5314:N5377" si="665">IF(G5314="","",MONTH(G5314))</f>
        <v>9</v>
      </c>
      <c r="O5314" s="14" t="str">
        <f>IFERROR(VLOOKUP(I5314,Lists!$F$2:$G$16,2,FALSE()),"Not Rated")</f>
        <v>Teens</v>
      </c>
      <c r="P5314" s="14">
        <f t="shared" ref="P5314:P5377" si="666">IFERROR(VALUE(LEFT(J5314,FIND(" ",J5314)-1)),"")</f>
        <v>83</v>
      </c>
      <c r="Q5314" s="14" t="str">
        <f t="shared" ref="Q5314:Q5377" si="667">IFERROR(LEFT(F5314,FIND(",",F5314)-1),F5314)</f>
        <v>United Kingdom</v>
      </c>
      <c r="R5314" s="14" t="str">
        <f t="shared" ref="R5314:R5377" si="668">"|"&amp;SUBSTITUTE(F5314,", ","|")&amp;"|"</f>
        <v>|United Kingdom|Italy|Israel|Peru|United States|</v>
      </c>
      <c r="S5314" s="14" t="str">
        <f t="shared" ref="S5314:S5377" si="669">"|"&amp;SUBSTITUTE(K5314,", ","|")&amp;"|"</f>
        <v>|Documentaries|International Movies|</v>
      </c>
      <c r="T5314" s="14" t="str">
        <f t="shared" ref="T5314:T5377" si="670">"|"&amp;SUBSTITUTE(D5314,", ","|")&amp;"|"</f>
        <v>|Raz Degan|</v>
      </c>
      <c r="U5314" s="14" t="str">
        <f t="shared" ref="U5314:U5377" si="671">"|"&amp;SUBSTITUTE(E5314,", ","|")&amp;"|"</f>
        <v>|James Freeman|</v>
      </c>
    </row>
    <row r="5315" spans="1:21">
      <c r="A5315" s="14" t="s">
        <v>24633</v>
      </c>
      <c r="B5315" s="14" t="s">
        <v>48</v>
      </c>
      <c r="C5315" s="14" t="s">
        <v>24634</v>
      </c>
      <c r="D5315" s="14" t="s">
        <v>24635</v>
      </c>
      <c r="E5315" s="14" t="s">
        <v>24636</v>
      </c>
      <c r="F5315" s="14" t="s">
        <v>24637</v>
      </c>
      <c r="G5315" s="26">
        <v>42979</v>
      </c>
      <c r="H5315" s="14">
        <v>2017</v>
      </c>
      <c r="I5315" s="14" t="s">
        <v>360</v>
      </c>
      <c r="J5315" s="14" t="s">
        <v>783</v>
      </c>
      <c r="K5315" s="14" t="s">
        <v>475</v>
      </c>
      <c r="L5315" s="14" t="s">
        <v>24638</v>
      </c>
      <c r="M5315" s="14">
        <f t="shared" si="664"/>
        <v>2017</v>
      </c>
      <c r="N5315" s="14">
        <f t="shared" si="665"/>
        <v>9</v>
      </c>
      <c r="O5315" s="14" t="str">
        <f>IFERROR(VLOOKUP(I5315,Lists!$F$2:$G$16,2,FALSE()),"Not Rated")</f>
        <v>Adults</v>
      </c>
      <c r="P5315" s="14">
        <f t="shared" si="666"/>
        <v>113</v>
      </c>
      <c r="Q5315" s="14" t="str">
        <f t="shared" si="667"/>
        <v>Argentina</v>
      </c>
      <c r="R5315" s="14" t="str">
        <f t="shared" si="668"/>
        <v>|Argentina|Uruguay|Spain|France|</v>
      </c>
      <c r="S5315" s="14" t="str">
        <f t="shared" si="669"/>
        <v>|Dramas|International Movies|</v>
      </c>
      <c r="T5315" s="14" t="str">
        <f t="shared" si="670"/>
        <v>|Israel Adrián Caetano|</v>
      </c>
      <c r="U5315" s="14" t="str">
        <f t="shared" si="671"/>
        <v>|Leonardo Sbaraglia|Daniel Hendler|Ángela Molina|Alián Devetac|Pablo Cedrón|Alejandra Flechner|</v>
      </c>
    </row>
    <row r="5316" spans="1:21">
      <c r="A5316" s="14" t="s">
        <v>24639</v>
      </c>
      <c r="B5316" s="14" t="s">
        <v>48</v>
      </c>
      <c r="C5316" s="14" t="s">
        <v>24640</v>
      </c>
      <c r="D5316" s="14" t="s">
        <v>24641</v>
      </c>
      <c r="E5316" s="14" t="s">
        <v>24642</v>
      </c>
      <c r="F5316" s="14" t="s">
        <v>134</v>
      </c>
      <c r="G5316" s="26">
        <v>42979</v>
      </c>
      <c r="H5316" s="14">
        <v>2016</v>
      </c>
      <c r="I5316" s="14" t="s">
        <v>360</v>
      </c>
      <c r="J5316" s="14" t="s">
        <v>1290</v>
      </c>
      <c r="K5316" s="14" t="s">
        <v>496</v>
      </c>
      <c r="L5316" s="14" t="s">
        <v>24643</v>
      </c>
      <c r="M5316" s="14">
        <f t="shared" si="664"/>
        <v>2017</v>
      </c>
      <c r="N5316" s="14">
        <f t="shared" si="665"/>
        <v>9</v>
      </c>
      <c r="O5316" s="14" t="str">
        <f>IFERROR(VLOOKUP(I5316,Lists!$F$2:$G$16,2,FALSE()),"Not Rated")</f>
        <v>Adults</v>
      </c>
      <c r="P5316" s="14">
        <f t="shared" si="666"/>
        <v>86</v>
      </c>
      <c r="Q5316" s="14" t="str">
        <f t="shared" si="667"/>
        <v>Argentina</v>
      </c>
      <c r="R5316" s="14" t="str">
        <f t="shared" si="668"/>
        <v>|Argentina|</v>
      </c>
      <c r="S5316" s="14" t="str">
        <f t="shared" si="669"/>
        <v>|Documentaries|International Movies|</v>
      </c>
      <c r="T5316" s="14" t="str">
        <f t="shared" si="670"/>
        <v>|Mariano Cohn|Gastón Duprat|</v>
      </c>
      <c r="U5316" s="14" t="str">
        <f t="shared" si="671"/>
        <v>|El Negro Álvarez|</v>
      </c>
    </row>
    <row r="5317" spans="1:21">
      <c r="A5317" s="14" t="s">
        <v>24644</v>
      </c>
      <c r="B5317" s="14" t="s">
        <v>48</v>
      </c>
      <c r="C5317" s="14" t="s">
        <v>24645</v>
      </c>
      <c r="D5317" s="14" t="s">
        <v>289</v>
      </c>
      <c r="E5317" s="14" t="s">
        <v>24646</v>
      </c>
      <c r="F5317" s="14" t="s">
        <v>115</v>
      </c>
      <c r="G5317" s="26">
        <v>42976</v>
      </c>
      <c r="H5317" s="14">
        <v>2017</v>
      </c>
      <c r="I5317" s="14" t="s">
        <v>361</v>
      </c>
      <c r="J5317" s="14" t="s">
        <v>7647</v>
      </c>
      <c r="K5317" s="14" t="s">
        <v>261</v>
      </c>
      <c r="L5317" s="14" t="s">
        <v>24647</v>
      </c>
      <c r="M5317" s="14">
        <f t="shared" si="664"/>
        <v>2017</v>
      </c>
      <c r="N5317" s="14">
        <f t="shared" si="665"/>
        <v>8</v>
      </c>
      <c r="O5317" s="14" t="str">
        <f>IFERROR(VLOOKUP(I5317,Lists!$F$2:$G$16,2,FALSE()),"Not Rated")</f>
        <v>Teens</v>
      </c>
      <c r="P5317" s="14">
        <f t="shared" si="666"/>
        <v>57</v>
      </c>
      <c r="Q5317" s="14" t="str">
        <f t="shared" si="667"/>
        <v>United States</v>
      </c>
      <c r="R5317" s="14" t="str">
        <f t="shared" si="668"/>
        <v>|United States|</v>
      </c>
      <c r="S5317" s="14" t="str">
        <f t="shared" si="669"/>
        <v>|Stand-Up Comedy|</v>
      </c>
      <c r="T5317" s="14" t="str">
        <f t="shared" si="670"/>
        <v>|Marcus Raboy|</v>
      </c>
      <c r="U5317" s="14" t="str">
        <f t="shared" si="671"/>
        <v>|Ryan Hamilton|</v>
      </c>
    </row>
    <row r="5318" spans="1:21">
      <c r="A5318" s="14" t="s">
        <v>24648</v>
      </c>
      <c r="B5318" s="14" t="s">
        <v>48</v>
      </c>
      <c r="C5318" s="14" t="s">
        <v>24649</v>
      </c>
      <c r="D5318" s="14" t="s">
        <v>24650</v>
      </c>
      <c r="E5318" s="14" t="s">
        <v>24651</v>
      </c>
      <c r="F5318" s="14" t="s">
        <v>115</v>
      </c>
      <c r="G5318" s="26">
        <v>42973</v>
      </c>
      <c r="H5318" s="14">
        <v>2016</v>
      </c>
      <c r="I5318" s="14" t="s">
        <v>360</v>
      </c>
      <c r="J5318" s="14" t="s">
        <v>653</v>
      </c>
      <c r="K5318" s="14" t="s">
        <v>4815</v>
      </c>
      <c r="L5318" s="14" t="s">
        <v>24652</v>
      </c>
      <c r="M5318" s="14">
        <f t="shared" si="664"/>
        <v>2017</v>
      </c>
      <c r="N5318" s="14">
        <f t="shared" si="665"/>
        <v>8</v>
      </c>
      <c r="O5318" s="14" t="str">
        <f>IFERROR(VLOOKUP(I5318,Lists!$F$2:$G$16,2,FALSE()),"Not Rated")</f>
        <v>Adults</v>
      </c>
      <c r="P5318" s="14">
        <f t="shared" si="666"/>
        <v>98</v>
      </c>
      <c r="Q5318" s="14" t="str">
        <f t="shared" si="667"/>
        <v>United States</v>
      </c>
      <c r="R5318" s="14" t="str">
        <f t="shared" si="668"/>
        <v>|United States|</v>
      </c>
      <c r="S5318" s="14" t="str">
        <f t="shared" si="669"/>
        <v>|Independent Movies|Thrillers|</v>
      </c>
      <c r="T5318" s="14" t="str">
        <f t="shared" si="670"/>
        <v>|Sarah Adina Smith|</v>
      </c>
      <c r="U5318" s="14" t="str">
        <f t="shared" si="671"/>
        <v>|Rami Malek|DJ Qualls|Kate Lyn Sheil|Sukha Belle Potter|Toby Huss|Lin Shaye|Mark Kelly|Bruce Bundy|Teresa Yenque|Sandra Ellis Lafferty|Nicholas Pryor|</v>
      </c>
    </row>
    <row r="5319" spans="1:21">
      <c r="A5319" s="14" t="s">
        <v>24653</v>
      </c>
      <c r="B5319" s="14" t="s">
        <v>48</v>
      </c>
      <c r="C5319" s="14" t="s">
        <v>24654</v>
      </c>
      <c r="D5319" s="14" t="s">
        <v>24655</v>
      </c>
      <c r="E5319" s="14" t="s">
        <v>24656</v>
      </c>
      <c r="F5319" s="14" t="s">
        <v>127</v>
      </c>
      <c r="G5319" s="26">
        <v>42972</v>
      </c>
      <c r="H5319" s="14">
        <v>2017</v>
      </c>
      <c r="I5319" s="14" t="s">
        <v>363</v>
      </c>
      <c r="J5319" s="14" t="s">
        <v>646</v>
      </c>
      <c r="K5319" s="14" t="s">
        <v>873</v>
      </c>
      <c r="L5319" s="14" t="s">
        <v>24657</v>
      </c>
      <c r="M5319" s="14">
        <f t="shared" si="664"/>
        <v>2017</v>
      </c>
      <c r="N5319" s="14">
        <f t="shared" si="665"/>
        <v>8</v>
      </c>
      <c r="O5319" s="14" t="str">
        <f>IFERROR(VLOOKUP(I5319,Lists!$F$2:$G$16,2,FALSE()),"Not Rated")</f>
        <v>Adults</v>
      </c>
      <c r="P5319" s="14">
        <f t="shared" si="666"/>
        <v>116</v>
      </c>
      <c r="Q5319" s="14" t="str">
        <f t="shared" si="667"/>
        <v>Australia</v>
      </c>
      <c r="R5319" s="14" t="str">
        <f t="shared" si="668"/>
        <v>|Australia|</v>
      </c>
      <c r="S5319" s="14" t="str">
        <f t="shared" si="669"/>
        <v>|International Movies|Thrillers|</v>
      </c>
      <c r="T5319" s="14" t="str">
        <f t="shared" si="670"/>
        <v>|Cate Shortland|</v>
      </c>
      <c r="U5319" s="14" t="str">
        <f t="shared" si="671"/>
        <v>|Matthias Habich|Max Riemelt|Teresa Palmer|Lucie Aron|Emma Bading|</v>
      </c>
    </row>
    <row r="5320" spans="1:21">
      <c r="A5320" s="14" t="s">
        <v>24658</v>
      </c>
      <c r="B5320" s="14" t="s">
        <v>48</v>
      </c>
      <c r="C5320" s="14" t="s">
        <v>24659</v>
      </c>
      <c r="D5320" s="14" t="s">
        <v>24660</v>
      </c>
      <c r="E5320" s="14" t="s">
        <v>24661</v>
      </c>
      <c r="F5320" s="14" t="s">
        <v>115</v>
      </c>
      <c r="G5320" s="26">
        <v>42972</v>
      </c>
      <c r="H5320" s="14">
        <v>2017</v>
      </c>
      <c r="I5320" s="14" t="s">
        <v>360</v>
      </c>
      <c r="J5320" s="14" t="s">
        <v>713</v>
      </c>
      <c r="K5320" s="14" t="s">
        <v>3429</v>
      </c>
      <c r="L5320" s="14" t="s">
        <v>24662</v>
      </c>
      <c r="M5320" s="14">
        <f t="shared" si="664"/>
        <v>2017</v>
      </c>
      <c r="N5320" s="14">
        <f t="shared" si="665"/>
        <v>8</v>
      </c>
      <c r="O5320" s="14" t="str">
        <f>IFERROR(VLOOKUP(I5320,Lists!$F$2:$G$16,2,FALSE()),"Not Rated")</f>
        <v>Adults</v>
      </c>
      <c r="P5320" s="14">
        <f t="shared" si="666"/>
        <v>100</v>
      </c>
      <c r="Q5320" s="14" t="str">
        <f t="shared" si="667"/>
        <v>United States</v>
      </c>
      <c r="R5320" s="14" t="str">
        <f t="shared" si="668"/>
        <v>|United States|</v>
      </c>
      <c r="S5320" s="14" t="str">
        <f t="shared" si="669"/>
        <v>|Horror Movies|Thrillers|</v>
      </c>
      <c r="T5320" s="14" t="str">
        <f t="shared" si="670"/>
        <v>|Adam Wingard|</v>
      </c>
      <c r="U5320" s="14" t="str">
        <f t="shared" si="671"/>
        <v>|Willem Dafoe|Nat Wolff|Lakeith Stanfield|Margaret Qualley|Shea Whigham|Paul Nakauchi|Jason Liles|</v>
      </c>
    </row>
    <row r="5321" spans="1:21">
      <c r="A5321" s="14" t="s">
        <v>24663</v>
      </c>
      <c r="B5321" s="14" t="s">
        <v>48</v>
      </c>
      <c r="C5321" s="14" t="s">
        <v>24664</v>
      </c>
      <c r="D5321" s="14" t="s">
        <v>289</v>
      </c>
      <c r="E5321" s="14" t="s">
        <v>24665</v>
      </c>
      <c r="F5321" s="14" t="s">
        <v>115</v>
      </c>
      <c r="G5321" s="26">
        <v>42969</v>
      </c>
      <c r="H5321" s="14">
        <v>2017</v>
      </c>
      <c r="I5321" s="14" t="s">
        <v>360</v>
      </c>
      <c r="J5321" s="14" t="s">
        <v>6186</v>
      </c>
      <c r="K5321" s="14" t="s">
        <v>261</v>
      </c>
      <c r="L5321" s="14" t="s">
        <v>24666</v>
      </c>
      <c r="M5321" s="14">
        <f t="shared" si="664"/>
        <v>2017</v>
      </c>
      <c r="N5321" s="14">
        <f t="shared" si="665"/>
        <v>8</v>
      </c>
      <c r="O5321" s="14" t="str">
        <f>IFERROR(VLOOKUP(I5321,Lists!$F$2:$G$16,2,FALSE()),"Not Rated")</f>
        <v>Adults</v>
      </c>
      <c r="P5321" s="14">
        <f t="shared" si="666"/>
        <v>51</v>
      </c>
      <c r="Q5321" s="14" t="str">
        <f t="shared" si="667"/>
        <v>United States</v>
      </c>
      <c r="R5321" s="14" t="str">
        <f t="shared" si="668"/>
        <v>|United States|</v>
      </c>
      <c r="S5321" s="14" t="str">
        <f t="shared" si="669"/>
        <v>|Stand-Up Comedy|</v>
      </c>
      <c r="T5321" s="14" t="str">
        <f t="shared" si="670"/>
        <v>|Marcus Raboy|</v>
      </c>
      <c r="U5321" s="14" t="str">
        <f t="shared" si="671"/>
        <v>|Lynne Koplitz|</v>
      </c>
    </row>
    <row r="5322" spans="1:21">
      <c r="A5322" s="14" t="s">
        <v>24667</v>
      </c>
      <c r="B5322" s="14" t="s">
        <v>49</v>
      </c>
      <c r="C5322" s="14" t="s">
        <v>24668</v>
      </c>
      <c r="D5322" s="14" t="s">
        <v>117</v>
      </c>
      <c r="E5322" s="14" t="s">
        <v>24669</v>
      </c>
      <c r="F5322" s="14" t="s">
        <v>115</v>
      </c>
      <c r="G5322" s="26">
        <v>42965</v>
      </c>
      <c r="H5322" s="14">
        <v>2017</v>
      </c>
      <c r="I5322" s="14" t="s">
        <v>365</v>
      </c>
      <c r="J5322" s="14" t="s">
        <v>521</v>
      </c>
      <c r="K5322" s="14" t="s">
        <v>256</v>
      </c>
      <c r="L5322" s="14" t="s">
        <v>24670</v>
      </c>
      <c r="M5322" s="14">
        <f t="shared" si="664"/>
        <v>2017</v>
      </c>
      <c r="N5322" s="14">
        <f t="shared" si="665"/>
        <v>8</v>
      </c>
      <c r="O5322" s="14" t="str">
        <f>IFERROR(VLOOKUP(I5322,Lists!$F$2:$G$16,2,FALSE()),"Not Rated")</f>
        <v>Kids</v>
      </c>
      <c r="P5322" s="14">
        <f t="shared" si="666"/>
        <v>5</v>
      </c>
      <c r="Q5322" s="14" t="str">
        <f t="shared" si="667"/>
        <v>United States</v>
      </c>
      <c r="R5322" s="14" t="str">
        <f t="shared" si="668"/>
        <v>|United States|</v>
      </c>
      <c r="S5322" s="14" t="str">
        <f t="shared" si="669"/>
        <v>|Kids' TV|</v>
      </c>
      <c r="T5322" s="14" t="str">
        <f t="shared" si="670"/>
        <v>|Unknown|</v>
      </c>
      <c r="U5322" s="14" t="str">
        <f t="shared" si="671"/>
        <v>|Andrew Francis|Richard Ian Cox|Ashleigh Ball|Matt Hill|Brian Drummond|Paul Dobson|</v>
      </c>
    </row>
    <row r="5323" spans="1:21">
      <c r="A5323" s="14" t="s">
        <v>24671</v>
      </c>
      <c r="B5323" s="14" t="s">
        <v>49</v>
      </c>
      <c r="C5323" s="14" t="s">
        <v>24672</v>
      </c>
      <c r="D5323" s="14" t="s">
        <v>117</v>
      </c>
      <c r="E5323" s="14" t="s">
        <v>24673</v>
      </c>
      <c r="F5323" s="14" t="s">
        <v>115</v>
      </c>
      <c r="G5323" s="26">
        <v>42965</v>
      </c>
      <c r="H5323" s="14">
        <v>2017</v>
      </c>
      <c r="I5323" s="14" t="s">
        <v>360</v>
      </c>
      <c r="J5323" s="14" t="s">
        <v>105</v>
      </c>
      <c r="K5323" s="14" t="s">
        <v>11784</v>
      </c>
      <c r="L5323" s="14" t="s">
        <v>24674</v>
      </c>
      <c r="M5323" s="14">
        <f t="shared" si="664"/>
        <v>2017</v>
      </c>
      <c r="N5323" s="14">
        <f t="shared" si="665"/>
        <v>8</v>
      </c>
      <c r="O5323" s="14" t="str">
        <f>IFERROR(VLOOKUP(I5323,Lists!$F$2:$G$16,2,FALSE()),"Not Rated")</f>
        <v>Adults</v>
      </c>
      <c r="P5323" s="14">
        <f t="shared" si="666"/>
        <v>1</v>
      </c>
      <c r="Q5323" s="14" t="str">
        <f t="shared" si="667"/>
        <v>United States</v>
      </c>
      <c r="R5323" s="14" t="str">
        <f t="shared" si="668"/>
        <v>|United States|</v>
      </c>
      <c r="S5323" s="14" t="str">
        <f t="shared" si="669"/>
        <v>|Crime TV Shows|TV Action &amp; Adventure|TV Dramas|</v>
      </c>
      <c r="T5323" s="14" t="str">
        <f t="shared" si="670"/>
        <v>|Unknown|</v>
      </c>
      <c r="U5323" s="14" t="str">
        <f t="shared" si="671"/>
        <v>|Charlie Cox|Krysten Ritter|Mike Colter|Finn Jones|Sigourney Weaver|Elodie Yung|Elden Henson|Jessica Henwick|Simone Missick|Rachael Taylor|Deborah Ann Woll|Rosario Dawson|Carrie-Anne Moss|Eka Darville|Scott Glenn|</v>
      </c>
    </row>
    <row r="5324" spans="1:21">
      <c r="A5324" s="14" t="s">
        <v>24675</v>
      </c>
      <c r="B5324" s="14" t="s">
        <v>48</v>
      </c>
      <c r="C5324" s="14" t="s">
        <v>24676</v>
      </c>
      <c r="D5324" s="14" t="s">
        <v>24677</v>
      </c>
      <c r="E5324" s="14" t="s">
        <v>24678</v>
      </c>
      <c r="F5324" s="14" t="s">
        <v>115</v>
      </c>
      <c r="G5324" s="26">
        <v>42965</v>
      </c>
      <c r="H5324" s="14">
        <v>2011</v>
      </c>
      <c r="I5324" s="14" t="s">
        <v>364</v>
      </c>
      <c r="J5324" s="14" t="s">
        <v>783</v>
      </c>
      <c r="K5324" s="14" t="s">
        <v>884</v>
      </c>
      <c r="L5324" s="14" t="s">
        <v>24679</v>
      </c>
      <c r="M5324" s="14">
        <f t="shared" si="664"/>
        <v>2017</v>
      </c>
      <c r="N5324" s="14">
        <f t="shared" si="665"/>
        <v>8</v>
      </c>
      <c r="O5324" s="14" t="str">
        <f>IFERROR(VLOOKUP(I5324,Lists!$F$2:$G$16,2,FALSE()),"Not Rated")</f>
        <v>Teens</v>
      </c>
      <c r="P5324" s="14">
        <f t="shared" si="666"/>
        <v>113</v>
      </c>
      <c r="Q5324" s="14" t="str">
        <f t="shared" si="667"/>
        <v>United States</v>
      </c>
      <c r="R5324" s="14" t="str">
        <f t="shared" si="668"/>
        <v>|United States|</v>
      </c>
      <c r="S5324" s="14" t="str">
        <f t="shared" si="669"/>
        <v>|Documentaries|Sports Movies|</v>
      </c>
      <c r="T5324" s="14" t="str">
        <f t="shared" si="670"/>
        <v>|Daniel Lindsay|T.J. Martin|</v>
      </c>
      <c r="U5324" s="14" t="str">
        <f t="shared" si="671"/>
        <v>|Montrail 'Money' Brown|O.C. Brown|Bill Courtney|Chavis Daniels|</v>
      </c>
    </row>
    <row r="5325" spans="1:21">
      <c r="A5325" s="14" t="s">
        <v>24680</v>
      </c>
      <c r="B5325" s="14" t="s">
        <v>48</v>
      </c>
      <c r="C5325" s="14" t="s">
        <v>24681</v>
      </c>
      <c r="D5325" s="14" t="s">
        <v>24682</v>
      </c>
      <c r="E5325" s="14" t="s">
        <v>24683</v>
      </c>
      <c r="F5325" s="14" t="s">
        <v>24684</v>
      </c>
      <c r="G5325" s="26">
        <v>42965</v>
      </c>
      <c r="H5325" s="14">
        <v>2017</v>
      </c>
      <c r="I5325" s="14" t="s">
        <v>360</v>
      </c>
      <c r="J5325" s="14" t="s">
        <v>639</v>
      </c>
      <c r="K5325" s="14" t="s">
        <v>1122</v>
      </c>
      <c r="L5325" s="14" t="s">
        <v>24685</v>
      </c>
      <c r="M5325" s="14">
        <f t="shared" si="664"/>
        <v>2017</v>
      </c>
      <c r="N5325" s="14">
        <f t="shared" si="665"/>
        <v>8</v>
      </c>
      <c r="O5325" s="14" t="str">
        <f>IFERROR(VLOOKUP(I5325,Lists!$F$2:$G$16,2,FALSE()),"Not Rated")</f>
        <v>Adults</v>
      </c>
      <c r="P5325" s="14">
        <f t="shared" si="666"/>
        <v>124</v>
      </c>
      <c r="Q5325" s="14" t="str">
        <f t="shared" si="667"/>
        <v>United Kingdom</v>
      </c>
      <c r="R5325" s="14" t="str">
        <f t="shared" si="668"/>
        <v>|United Kingdom|France|United States|Belgium|</v>
      </c>
      <c r="S5325" s="14" t="str">
        <f t="shared" si="669"/>
        <v>|Action &amp; Adventure|Sci-Fi &amp; Fantasy|</v>
      </c>
      <c r="T5325" s="14" t="str">
        <f t="shared" si="670"/>
        <v>|Tommy Wirkola|</v>
      </c>
      <c r="U5325" s="14" t="str">
        <f t="shared" si="671"/>
        <v>|Noomi Rapace|Willem Dafoe|Glenn Close|Marwan Kenzari|Christian Rubeck|Pål Sverre Hagen|Tomiwa Edun|Cassie Clare|Cameron Jack|Clara Read|Robert Wagner|</v>
      </c>
    </row>
    <row r="5326" spans="1:21">
      <c r="A5326" s="14" t="s">
        <v>24686</v>
      </c>
      <c r="B5326" s="14" t="s">
        <v>49</v>
      </c>
      <c r="C5326" s="14" t="s">
        <v>24687</v>
      </c>
      <c r="D5326" s="14" t="s">
        <v>117</v>
      </c>
      <c r="E5326" s="14" t="s">
        <v>24688</v>
      </c>
      <c r="F5326" s="14" t="s">
        <v>129</v>
      </c>
      <c r="G5326" s="26">
        <v>42962</v>
      </c>
      <c r="H5326" s="14">
        <v>2013</v>
      </c>
      <c r="I5326" s="14" t="s">
        <v>360</v>
      </c>
      <c r="J5326" s="14" t="s">
        <v>105</v>
      </c>
      <c r="K5326" s="14" t="s">
        <v>1470</v>
      </c>
      <c r="L5326" s="14" t="s">
        <v>24689</v>
      </c>
      <c r="M5326" s="14">
        <f t="shared" si="664"/>
        <v>2017</v>
      </c>
      <c r="N5326" s="14">
        <f t="shared" si="665"/>
        <v>8</v>
      </c>
      <c r="O5326" s="14" t="str">
        <f>IFERROR(VLOOKUP(I5326,Lists!$F$2:$G$16,2,FALSE()),"Not Rated")</f>
        <v>Adults</v>
      </c>
      <c r="P5326" s="14">
        <f t="shared" si="666"/>
        <v>1</v>
      </c>
      <c r="Q5326" s="14" t="str">
        <f t="shared" si="667"/>
        <v>Turkey</v>
      </c>
      <c r="R5326" s="14" t="str">
        <f t="shared" si="668"/>
        <v>|Turkey|</v>
      </c>
      <c r="S5326" s="14" t="str">
        <f t="shared" si="669"/>
        <v>|Crime TV Shows|International TV Shows|TV Dramas|</v>
      </c>
      <c r="T5326" s="14" t="str">
        <f t="shared" si="670"/>
        <v>|Unknown|</v>
      </c>
      <c r="U5326" s="14" t="str">
        <f t="shared" si="671"/>
        <v>|Tuba Büyüküstün|Ilker Aksum|Bülent Emin Yarar|İpek Bilgin|Müjde Uzman|Firat Çelik|Ayten Uncuoglu|Cihat Tamer|</v>
      </c>
    </row>
    <row r="5327" spans="1:21">
      <c r="A5327" s="14" t="s">
        <v>24690</v>
      </c>
      <c r="B5327" s="14" t="s">
        <v>48</v>
      </c>
      <c r="C5327" s="14" t="s">
        <v>24691</v>
      </c>
      <c r="D5327" s="14" t="s">
        <v>294</v>
      </c>
      <c r="E5327" s="14" t="s">
        <v>24692</v>
      </c>
      <c r="F5327" s="14" t="s">
        <v>115</v>
      </c>
      <c r="G5327" s="26">
        <v>42962</v>
      </c>
      <c r="H5327" s="14">
        <v>2017</v>
      </c>
      <c r="I5327" s="14" t="s">
        <v>360</v>
      </c>
      <c r="J5327" s="14" t="s">
        <v>1102</v>
      </c>
      <c r="K5327" s="14" t="s">
        <v>19926</v>
      </c>
      <c r="L5327" s="14" t="s">
        <v>24693</v>
      </c>
      <c r="M5327" s="14">
        <f t="shared" si="664"/>
        <v>2017</v>
      </c>
      <c r="N5327" s="14">
        <f t="shared" si="665"/>
        <v>8</v>
      </c>
      <c r="O5327" s="14" t="str">
        <f>IFERROR(VLOOKUP(I5327,Lists!$F$2:$G$16,2,FALSE()),"Not Rated")</f>
        <v>Adults</v>
      </c>
      <c r="P5327" s="14">
        <f t="shared" si="666"/>
        <v>63</v>
      </c>
      <c r="Q5327" s="14" t="str">
        <f t="shared" si="667"/>
        <v>United States</v>
      </c>
      <c r="R5327" s="14" t="str">
        <f t="shared" si="668"/>
        <v>|United States|</v>
      </c>
      <c r="S5327" s="14" t="str">
        <f t="shared" si="669"/>
        <v>|Music &amp; Musicals|Stand-Up Comedy|</v>
      </c>
      <c r="T5327" s="14" t="str">
        <f t="shared" si="670"/>
        <v>|Jay Chapman|</v>
      </c>
      <c r="U5327" s="14" t="str">
        <f t="shared" si="671"/>
        <v>|Brad Paisley|Nate Bargatze|John Heffron|Jon Reep|Sarah Tiana|Mike E. Winfield|</v>
      </c>
    </row>
    <row r="5328" spans="1:21">
      <c r="A5328" s="14" t="s">
        <v>24694</v>
      </c>
      <c r="B5328" s="14" t="s">
        <v>48</v>
      </c>
      <c r="C5328" s="14" t="s">
        <v>24695</v>
      </c>
      <c r="D5328" s="14" t="s">
        <v>294</v>
      </c>
      <c r="E5328" s="14" t="s">
        <v>17114</v>
      </c>
      <c r="F5328" s="14" t="s">
        <v>115</v>
      </c>
      <c r="G5328" s="26">
        <v>42962</v>
      </c>
      <c r="H5328" s="14">
        <v>2015</v>
      </c>
      <c r="I5328" s="14" t="s">
        <v>360</v>
      </c>
      <c r="J5328" s="14" t="s">
        <v>14612</v>
      </c>
      <c r="K5328" s="14" t="s">
        <v>261</v>
      </c>
      <c r="L5328" s="14" t="s">
        <v>24696</v>
      </c>
      <c r="M5328" s="14">
        <f t="shared" si="664"/>
        <v>2017</v>
      </c>
      <c r="N5328" s="14">
        <f t="shared" si="665"/>
        <v>8</v>
      </c>
      <c r="O5328" s="14" t="str">
        <f>IFERROR(VLOOKUP(I5328,Lists!$F$2:$G$16,2,FALSE()),"Not Rated")</f>
        <v>Adults</v>
      </c>
      <c r="P5328" s="14">
        <f t="shared" si="666"/>
        <v>56</v>
      </c>
      <c r="Q5328" s="14" t="str">
        <f t="shared" si="667"/>
        <v>United States</v>
      </c>
      <c r="R5328" s="14" t="str">
        <f t="shared" si="668"/>
        <v>|United States|</v>
      </c>
      <c r="S5328" s="14" t="str">
        <f t="shared" si="669"/>
        <v>|Stand-Up Comedy|</v>
      </c>
      <c r="T5328" s="14" t="str">
        <f t="shared" si="670"/>
        <v>|Jay Chapman|</v>
      </c>
      <c r="U5328" s="14" t="str">
        <f t="shared" si="671"/>
        <v>|Colin Quinn|</v>
      </c>
    </row>
    <row r="5329" spans="1:21">
      <c r="A5329" s="14" t="s">
        <v>24697</v>
      </c>
      <c r="B5329" s="14" t="s">
        <v>49</v>
      </c>
      <c r="C5329" s="14" t="s">
        <v>24698</v>
      </c>
      <c r="D5329" s="14" t="s">
        <v>117</v>
      </c>
      <c r="E5329" s="14" t="s">
        <v>24699</v>
      </c>
      <c r="F5329" s="14" t="s">
        <v>121</v>
      </c>
      <c r="G5329" s="26">
        <v>42962</v>
      </c>
      <c r="H5329" s="14">
        <v>2017</v>
      </c>
      <c r="I5329" s="14" t="s">
        <v>360</v>
      </c>
      <c r="J5329" s="14" t="s">
        <v>105</v>
      </c>
      <c r="K5329" s="14" t="s">
        <v>1470</v>
      </c>
      <c r="L5329" s="14" t="s">
        <v>24700</v>
      </c>
      <c r="M5329" s="14">
        <f t="shared" si="664"/>
        <v>2017</v>
      </c>
      <c r="N5329" s="14">
        <f t="shared" si="665"/>
        <v>8</v>
      </c>
      <c r="O5329" s="14" t="str">
        <f>IFERROR(VLOOKUP(I5329,Lists!$F$2:$G$16,2,FALSE()),"Not Rated")</f>
        <v>Adults</v>
      </c>
      <c r="P5329" s="14">
        <f t="shared" si="666"/>
        <v>1</v>
      </c>
      <c r="Q5329" s="14" t="str">
        <f t="shared" si="667"/>
        <v>Japan</v>
      </c>
      <c r="R5329" s="14" t="str">
        <f t="shared" si="668"/>
        <v>|Japan|</v>
      </c>
      <c r="S5329" s="14" t="str">
        <f t="shared" si="669"/>
        <v>|Crime TV Shows|International TV Shows|TV Dramas|</v>
      </c>
      <c r="T5329" s="14" t="str">
        <f t="shared" si="670"/>
        <v>|Unknown|</v>
      </c>
      <c r="U5329" s="14" t="str">
        <f t="shared" si="671"/>
        <v>|Yojiro Noda|Rila Fukushima|Rena Matsui|Miwako Wagatsuma|Rena Takeda|Yuko Araki|Yuya Endo|Kaito Yoshimura|Moeka Hoshi|Juri Ihata|Mariko Tsutsui|Kanji Furutachi|Tetsuhiro Ikeda|Takashi Yamanaka|Tomoya Nakamura|Lily Franky|</v>
      </c>
    </row>
    <row r="5330" spans="1:21">
      <c r="A5330" s="14" t="s">
        <v>24701</v>
      </c>
      <c r="B5330" s="14" t="s">
        <v>48</v>
      </c>
      <c r="C5330" s="14" t="s">
        <v>24702</v>
      </c>
      <c r="D5330" s="14" t="s">
        <v>4449</v>
      </c>
      <c r="E5330" s="14" t="s">
        <v>24703</v>
      </c>
      <c r="F5330" s="14" t="s">
        <v>115</v>
      </c>
      <c r="G5330" s="26">
        <v>42961</v>
      </c>
      <c r="H5330" s="14">
        <v>2017</v>
      </c>
      <c r="I5330" s="14" t="s">
        <v>361</v>
      </c>
      <c r="J5330" s="14" t="s">
        <v>507</v>
      </c>
      <c r="K5330" s="14" t="s">
        <v>245</v>
      </c>
      <c r="L5330" s="14" t="s">
        <v>24704</v>
      </c>
      <c r="M5330" s="14">
        <f t="shared" si="664"/>
        <v>2017</v>
      </c>
      <c r="N5330" s="14">
        <f t="shared" si="665"/>
        <v>8</v>
      </c>
      <c r="O5330" s="14" t="str">
        <f>IFERROR(VLOOKUP(I5330,Lists!$F$2:$G$16,2,FALSE()),"Not Rated")</f>
        <v>Teens</v>
      </c>
      <c r="P5330" s="14">
        <f t="shared" si="666"/>
        <v>94</v>
      </c>
      <c r="Q5330" s="14" t="str">
        <f t="shared" si="667"/>
        <v>United States</v>
      </c>
      <c r="R5330" s="14" t="str">
        <f t="shared" si="668"/>
        <v>|United States|</v>
      </c>
      <c r="S5330" s="14" t="str">
        <f t="shared" si="669"/>
        <v>|Comedies|</v>
      </c>
      <c r="T5330" s="14" t="str">
        <f t="shared" si="670"/>
        <v>|Peter Hutchings|</v>
      </c>
      <c r="U5330" s="14" t="str">
        <f t="shared" si="671"/>
        <v>|Victoria Justice|Eden Sher|Ashley Rickards|Claudia Lee|Katie Chang|Peyton List|Jazmyn Richardson|Avan Jogia|Will Peltz|</v>
      </c>
    </row>
    <row r="5331" spans="1:21">
      <c r="A5331" s="14" t="s">
        <v>24705</v>
      </c>
      <c r="B5331" s="14" t="s">
        <v>48</v>
      </c>
      <c r="C5331" s="14" t="s">
        <v>24706</v>
      </c>
      <c r="D5331" s="14" t="s">
        <v>24707</v>
      </c>
      <c r="E5331" s="14" t="s">
        <v>24708</v>
      </c>
      <c r="F5331" s="14" t="s">
        <v>115</v>
      </c>
      <c r="G5331" s="26">
        <v>42959</v>
      </c>
      <c r="H5331" s="14">
        <v>2017</v>
      </c>
      <c r="I5331" s="14" t="s">
        <v>360</v>
      </c>
      <c r="J5331" s="14" t="s">
        <v>404</v>
      </c>
      <c r="K5331" s="14" t="s">
        <v>244</v>
      </c>
      <c r="L5331" s="14" t="s">
        <v>24709</v>
      </c>
      <c r="M5331" s="14">
        <f t="shared" si="664"/>
        <v>2017</v>
      </c>
      <c r="N5331" s="14">
        <f t="shared" si="665"/>
        <v>8</v>
      </c>
      <c r="O5331" s="14" t="str">
        <f>IFERROR(VLOOKUP(I5331,Lists!$F$2:$G$16,2,FALSE()),"Not Rated")</f>
        <v>Adults</v>
      </c>
      <c r="P5331" s="14">
        <f t="shared" si="666"/>
        <v>90</v>
      </c>
      <c r="Q5331" s="14" t="str">
        <f t="shared" si="667"/>
        <v>United States</v>
      </c>
      <c r="R5331" s="14" t="str">
        <f t="shared" si="668"/>
        <v>|United States|</v>
      </c>
      <c r="S5331" s="14" t="str">
        <f t="shared" si="669"/>
        <v>|Dramas|</v>
      </c>
      <c r="T5331" s="14" t="str">
        <f t="shared" si="670"/>
        <v>|Jean-Claude La Marre|</v>
      </c>
      <c r="U5331" s="14" t="str">
        <f t="shared" si="671"/>
        <v>|Robert Ri'chard|Darrin Dewitt Henson|Ginuwine|Gilbert Saldivar|Keith Carlos|Michael Bolwaire|Willie Taylor|Michael Jai White|Vivica A. Fox|Mekhi Phifer|</v>
      </c>
    </row>
    <row r="5332" spans="1:21">
      <c r="A5332" s="14" t="s">
        <v>24710</v>
      </c>
      <c r="B5332" s="14" t="s">
        <v>48</v>
      </c>
      <c r="C5332" s="14" t="s">
        <v>24711</v>
      </c>
      <c r="D5332" s="14" t="s">
        <v>24712</v>
      </c>
      <c r="E5332" s="14" t="s">
        <v>24713</v>
      </c>
      <c r="F5332" s="14" t="s">
        <v>125</v>
      </c>
      <c r="G5332" s="26">
        <v>42959</v>
      </c>
      <c r="H5332" s="14">
        <v>2015</v>
      </c>
      <c r="I5332" s="14" t="s">
        <v>360</v>
      </c>
      <c r="J5332" s="14" t="s">
        <v>4998</v>
      </c>
      <c r="K5332" s="14" t="s">
        <v>475</v>
      </c>
      <c r="L5332" s="14" t="s">
        <v>24714</v>
      </c>
      <c r="M5332" s="14">
        <f t="shared" si="664"/>
        <v>2017</v>
      </c>
      <c r="N5332" s="14">
        <f t="shared" si="665"/>
        <v>8</v>
      </c>
      <c r="O5332" s="14" t="str">
        <f>IFERROR(VLOOKUP(I5332,Lists!$F$2:$G$16,2,FALSE()),"Not Rated")</f>
        <v>Adults</v>
      </c>
      <c r="P5332" s="14">
        <f t="shared" si="666"/>
        <v>71</v>
      </c>
      <c r="Q5332" s="14" t="str">
        <f t="shared" si="667"/>
        <v>Mexico</v>
      </c>
      <c r="R5332" s="14" t="str">
        <f t="shared" si="668"/>
        <v>|Mexico|</v>
      </c>
      <c r="S5332" s="14" t="str">
        <f t="shared" si="669"/>
        <v>|Dramas|International Movies|</v>
      </c>
      <c r="T5332" s="14" t="str">
        <f t="shared" si="670"/>
        <v>|Jorge Hernandez Aldana|</v>
      </c>
      <c r="U5332" s="14" t="str">
        <f t="shared" si="671"/>
        <v>|Máximo Hollander|Sebastián Aguirre|Úrsula Pruneda|Rodrigo Mendoza|Germán Bracco|Tomás Manterola|Regina Soto|Diego Velázquez|Mónica Del Carmen|José Egüez|Pablo Cruz|</v>
      </c>
    </row>
    <row r="5333" spans="1:21">
      <c r="A5333" s="14" t="s">
        <v>24715</v>
      </c>
      <c r="B5333" s="14" t="s">
        <v>48</v>
      </c>
      <c r="C5333" s="14" t="s">
        <v>24716</v>
      </c>
      <c r="D5333" s="14" t="s">
        <v>4043</v>
      </c>
      <c r="E5333" s="14" t="s">
        <v>24717</v>
      </c>
      <c r="F5333" s="14" t="s">
        <v>115</v>
      </c>
      <c r="G5333" s="26">
        <v>42958</v>
      </c>
      <c r="H5333" s="14">
        <v>2017</v>
      </c>
      <c r="I5333" s="14" t="s">
        <v>361</v>
      </c>
      <c r="J5333" s="14" t="s">
        <v>566</v>
      </c>
      <c r="K5333" s="14" t="s">
        <v>1014</v>
      </c>
      <c r="L5333" s="14" t="s">
        <v>24718</v>
      </c>
      <c r="M5333" s="14">
        <f t="shared" si="664"/>
        <v>2017</v>
      </c>
      <c r="N5333" s="14">
        <f t="shared" si="665"/>
        <v>8</v>
      </c>
      <c r="O5333" s="14" t="str">
        <f>IFERROR(VLOOKUP(I5333,Lists!$F$2:$G$16,2,FALSE()),"Not Rated")</f>
        <v>Teens</v>
      </c>
      <c r="P5333" s="14">
        <f t="shared" si="666"/>
        <v>97</v>
      </c>
      <c r="Q5333" s="14" t="str">
        <f t="shared" si="667"/>
        <v>United States</v>
      </c>
      <c r="R5333" s="14" t="str">
        <f t="shared" si="668"/>
        <v>|United States|</v>
      </c>
      <c r="S5333" s="14" t="str">
        <f t="shared" si="669"/>
        <v>|Comedies|Romantic Movies|</v>
      </c>
      <c r="T5333" s="14" t="str">
        <f t="shared" si="670"/>
        <v>|Michael Tiddes|</v>
      </c>
      <c r="U5333" s="14" t="str">
        <f t="shared" si="671"/>
        <v>|Marlon Wayans|Regina Hall|Dennis Haysbert|Loretta Devine|Eliza Coupe|Scott Foley|J.T. Jackson|Brian McKnight|Cory Hardrict|Neil Brown Jr.|David Sheridan|Minka Kelly|</v>
      </c>
    </row>
    <row r="5334" spans="1:21">
      <c r="A5334" s="14" t="s">
        <v>24719</v>
      </c>
      <c r="B5334" s="14" t="s">
        <v>48</v>
      </c>
      <c r="C5334" s="14" t="s">
        <v>24720</v>
      </c>
      <c r="D5334" s="14" t="s">
        <v>24721</v>
      </c>
      <c r="E5334" s="14" t="s">
        <v>24722</v>
      </c>
      <c r="F5334" s="14" t="s">
        <v>115</v>
      </c>
      <c r="G5334" s="26">
        <v>42957</v>
      </c>
      <c r="H5334" s="14">
        <v>2015</v>
      </c>
      <c r="I5334" s="14" t="s">
        <v>363</v>
      </c>
      <c r="J5334" s="14" t="s">
        <v>760</v>
      </c>
      <c r="K5334" s="14" t="s">
        <v>6328</v>
      </c>
      <c r="L5334" s="14" t="s">
        <v>24723</v>
      </c>
      <c r="M5334" s="14">
        <f t="shared" si="664"/>
        <v>2017</v>
      </c>
      <c r="N5334" s="14">
        <f t="shared" si="665"/>
        <v>8</v>
      </c>
      <c r="O5334" s="14" t="str">
        <f>IFERROR(VLOOKUP(I5334,Lists!$F$2:$G$16,2,FALSE()),"Not Rated")</f>
        <v>Adults</v>
      </c>
      <c r="P5334" s="14">
        <f t="shared" si="666"/>
        <v>83</v>
      </c>
      <c r="Q5334" s="14" t="str">
        <f t="shared" si="667"/>
        <v>United States</v>
      </c>
      <c r="R5334" s="14" t="str">
        <f t="shared" si="668"/>
        <v>|United States|</v>
      </c>
      <c r="S5334" s="14" t="str">
        <f t="shared" si="669"/>
        <v>|Horror Movies|Independent Movies|</v>
      </c>
      <c r="T5334" s="14" t="str">
        <f t="shared" si="670"/>
        <v>|Will Canon|</v>
      </c>
      <c r="U5334" s="14" t="str">
        <f t="shared" si="671"/>
        <v>|Maria Bello|Frank Grillo|Cody Horn|Dustin Milligan|Megan Park|Scott Mechlowicz|Aaron Yoo|Alex Goode|Terence Rosemore|Jesse Steccato|</v>
      </c>
    </row>
    <row r="5335" spans="1:21">
      <c r="A5335" s="14" t="s">
        <v>24724</v>
      </c>
      <c r="B5335" s="14" t="s">
        <v>48</v>
      </c>
      <c r="C5335" s="14" t="s">
        <v>24725</v>
      </c>
      <c r="D5335" s="14" t="s">
        <v>3180</v>
      </c>
      <c r="E5335" s="14" t="s">
        <v>24726</v>
      </c>
      <c r="F5335" s="14" t="s">
        <v>115</v>
      </c>
      <c r="G5335" s="26">
        <v>42957</v>
      </c>
      <c r="H5335" s="14">
        <v>2017</v>
      </c>
      <c r="I5335" s="14" t="s">
        <v>361</v>
      </c>
      <c r="J5335" s="14" t="s">
        <v>900</v>
      </c>
      <c r="K5335" s="14" t="s">
        <v>248</v>
      </c>
      <c r="L5335" s="14" t="s">
        <v>24727</v>
      </c>
      <c r="M5335" s="14">
        <f t="shared" si="664"/>
        <v>2017</v>
      </c>
      <c r="N5335" s="14">
        <f t="shared" si="665"/>
        <v>8</v>
      </c>
      <c r="O5335" s="14" t="str">
        <f>IFERROR(VLOOKUP(I5335,Lists!$F$2:$G$16,2,FALSE()),"Not Rated")</f>
        <v>Teens</v>
      </c>
      <c r="P5335" s="14">
        <f t="shared" si="666"/>
        <v>92</v>
      </c>
      <c r="Q5335" s="14" t="str">
        <f t="shared" si="667"/>
        <v>United States</v>
      </c>
      <c r="R5335" s="14" t="str">
        <f t="shared" si="668"/>
        <v>|United States|</v>
      </c>
      <c r="S5335" s="14" t="str">
        <f t="shared" si="669"/>
        <v>|Action &amp; Adventure|</v>
      </c>
      <c r="T5335" s="14" t="str">
        <f t="shared" si="670"/>
        <v>|Ernie Barbarash|</v>
      </c>
      <c r="U5335" s="14" t="str">
        <f t="shared" si="671"/>
        <v>|Adam Rayner|Eliza Dushku|Ian Ogilvy|James Remar|Roger Moore|Enrique Murciano|Thomas Kretschmann|Beatrice Rosen|Greg Grunberg|Yani Gellman|</v>
      </c>
    </row>
    <row r="5336" spans="1:21">
      <c r="A5336" s="14" t="s">
        <v>24728</v>
      </c>
      <c r="B5336" s="14" t="s">
        <v>48</v>
      </c>
      <c r="C5336" s="14" t="s">
        <v>24729</v>
      </c>
      <c r="D5336" s="14" t="s">
        <v>20975</v>
      </c>
      <c r="E5336" s="14" t="s">
        <v>24730</v>
      </c>
      <c r="F5336" s="14" t="s">
        <v>116</v>
      </c>
      <c r="G5336" s="26">
        <v>42954</v>
      </c>
      <c r="H5336" s="14">
        <v>2017</v>
      </c>
      <c r="I5336" s="14" t="s">
        <v>360</v>
      </c>
      <c r="J5336" s="14" t="s">
        <v>1494</v>
      </c>
      <c r="K5336" s="14" t="s">
        <v>612</v>
      </c>
      <c r="L5336" s="14" t="s">
        <v>24731</v>
      </c>
      <c r="M5336" s="14">
        <f t="shared" si="664"/>
        <v>2017</v>
      </c>
      <c r="N5336" s="14">
        <f t="shared" si="665"/>
        <v>8</v>
      </c>
      <c r="O5336" s="14" t="str">
        <f>IFERROR(VLOOKUP(I5336,Lists!$F$2:$G$16,2,FALSE()),"Not Rated")</f>
        <v>Adults</v>
      </c>
      <c r="P5336" s="14">
        <f t="shared" si="666"/>
        <v>165</v>
      </c>
      <c r="Q5336" s="14" t="str">
        <f t="shared" si="667"/>
        <v>India</v>
      </c>
      <c r="R5336" s="14" t="str">
        <f t="shared" si="668"/>
        <v>|India|</v>
      </c>
      <c r="S5336" s="14" t="str">
        <f t="shared" si="669"/>
        <v>|Action &amp; Adventure|Dramas|International Movies|</v>
      </c>
      <c r="T5336" s="14" t="str">
        <f t="shared" si="670"/>
        <v>|S.S. Rajamouli|</v>
      </c>
      <c r="U5336" s="14" t="str">
        <f t="shared" si="671"/>
        <v>|Prabhas|Rana Daggubati|Anushka Shetty|Tamannaah Bhatia|Sathyaraj|Ramya Krishnan|Nassar|Subbaraju|</v>
      </c>
    </row>
    <row r="5337" spans="1:21">
      <c r="A5337" s="14" t="s">
        <v>24732</v>
      </c>
      <c r="B5337" s="14" t="s">
        <v>48</v>
      </c>
      <c r="C5337" s="14" t="s">
        <v>24733</v>
      </c>
      <c r="D5337" s="14" t="s">
        <v>20975</v>
      </c>
      <c r="E5337" s="14" t="s">
        <v>24730</v>
      </c>
      <c r="F5337" s="14" t="s">
        <v>117</v>
      </c>
      <c r="G5337" s="26">
        <v>42954</v>
      </c>
      <c r="H5337" s="14">
        <v>2017</v>
      </c>
      <c r="I5337" s="14" t="s">
        <v>361</v>
      </c>
      <c r="J5337" s="14" t="s">
        <v>541</v>
      </c>
      <c r="K5337" s="14" t="s">
        <v>612</v>
      </c>
      <c r="L5337" s="14" t="s">
        <v>24734</v>
      </c>
      <c r="M5337" s="14">
        <f t="shared" si="664"/>
        <v>2017</v>
      </c>
      <c r="N5337" s="14">
        <f t="shared" si="665"/>
        <v>8</v>
      </c>
      <c r="O5337" s="14" t="str">
        <f>IFERROR(VLOOKUP(I5337,Lists!$F$2:$G$16,2,FALSE()),"Not Rated")</f>
        <v>Teens</v>
      </c>
      <c r="P5337" s="14">
        <f t="shared" si="666"/>
        <v>166</v>
      </c>
      <c r="Q5337" s="14" t="str">
        <f t="shared" si="667"/>
        <v>Unknown</v>
      </c>
      <c r="R5337" s="14" t="str">
        <f t="shared" si="668"/>
        <v>|Unknown|</v>
      </c>
      <c r="S5337" s="14" t="str">
        <f t="shared" si="669"/>
        <v>|Action &amp; Adventure|Dramas|International Movies|</v>
      </c>
      <c r="T5337" s="14" t="str">
        <f t="shared" si="670"/>
        <v>|S.S. Rajamouli|</v>
      </c>
      <c r="U5337" s="14" t="str">
        <f t="shared" si="671"/>
        <v>|Prabhas|Rana Daggubati|Anushka Shetty|Tamannaah Bhatia|Sathyaraj|Ramya Krishnan|Nassar|Subbaraju|</v>
      </c>
    </row>
    <row r="5338" spans="1:21">
      <c r="A5338" s="14" t="s">
        <v>24735</v>
      </c>
      <c r="B5338" s="14" t="s">
        <v>48</v>
      </c>
      <c r="C5338" s="14" t="s">
        <v>24736</v>
      </c>
      <c r="D5338" s="14" t="s">
        <v>20975</v>
      </c>
      <c r="E5338" s="14" t="s">
        <v>24730</v>
      </c>
      <c r="F5338" s="14" t="s">
        <v>117</v>
      </c>
      <c r="G5338" s="26">
        <v>42954</v>
      </c>
      <c r="H5338" s="14">
        <v>2017</v>
      </c>
      <c r="I5338" s="14" t="s">
        <v>360</v>
      </c>
      <c r="J5338" s="14" t="s">
        <v>541</v>
      </c>
      <c r="K5338" s="14" t="s">
        <v>612</v>
      </c>
      <c r="L5338" s="14" t="s">
        <v>24737</v>
      </c>
      <c r="M5338" s="14">
        <f t="shared" si="664"/>
        <v>2017</v>
      </c>
      <c r="N5338" s="14">
        <f t="shared" si="665"/>
        <v>8</v>
      </c>
      <c r="O5338" s="14" t="str">
        <f>IFERROR(VLOOKUP(I5338,Lists!$F$2:$G$16,2,FALSE()),"Not Rated")</f>
        <v>Adults</v>
      </c>
      <c r="P5338" s="14">
        <f t="shared" si="666"/>
        <v>166</v>
      </c>
      <c r="Q5338" s="14" t="str">
        <f t="shared" si="667"/>
        <v>Unknown</v>
      </c>
      <c r="R5338" s="14" t="str">
        <f t="shared" si="668"/>
        <v>|Unknown|</v>
      </c>
      <c r="S5338" s="14" t="str">
        <f t="shared" si="669"/>
        <v>|Action &amp; Adventure|Dramas|International Movies|</v>
      </c>
      <c r="T5338" s="14" t="str">
        <f t="shared" si="670"/>
        <v>|S.S. Rajamouli|</v>
      </c>
      <c r="U5338" s="14" t="str">
        <f t="shared" si="671"/>
        <v>|Prabhas|Rana Daggubati|Anushka Shetty|Tamannaah Bhatia|Sathyaraj|Ramya Krishnan|Nassar|Subbaraju|</v>
      </c>
    </row>
    <row r="5339" spans="1:21">
      <c r="A5339" s="14" t="s">
        <v>24738</v>
      </c>
      <c r="B5339" s="14" t="s">
        <v>48</v>
      </c>
      <c r="C5339" s="14" t="s">
        <v>24739</v>
      </c>
      <c r="D5339" s="14" t="s">
        <v>20975</v>
      </c>
      <c r="E5339" s="14" t="s">
        <v>20976</v>
      </c>
      <c r="F5339" s="14" t="s">
        <v>116</v>
      </c>
      <c r="G5339" s="26">
        <v>42954</v>
      </c>
      <c r="H5339" s="14">
        <v>2015</v>
      </c>
      <c r="I5339" s="14" t="s">
        <v>361</v>
      </c>
      <c r="J5339" s="14" t="s">
        <v>3801</v>
      </c>
      <c r="K5339" s="14" t="s">
        <v>612</v>
      </c>
      <c r="L5339" s="14" t="s">
        <v>24740</v>
      </c>
      <c r="M5339" s="14">
        <f t="shared" si="664"/>
        <v>2017</v>
      </c>
      <c r="N5339" s="14">
        <f t="shared" si="665"/>
        <v>8</v>
      </c>
      <c r="O5339" s="14" t="str">
        <f>IFERROR(VLOOKUP(I5339,Lists!$F$2:$G$16,2,FALSE()),"Not Rated")</f>
        <v>Teens</v>
      </c>
      <c r="P5339" s="14">
        <f t="shared" si="666"/>
        <v>159</v>
      </c>
      <c r="Q5339" s="14" t="str">
        <f t="shared" si="667"/>
        <v>India</v>
      </c>
      <c r="R5339" s="14" t="str">
        <f t="shared" si="668"/>
        <v>|India|</v>
      </c>
      <c r="S5339" s="14" t="str">
        <f t="shared" si="669"/>
        <v>|Action &amp; Adventure|Dramas|International Movies|</v>
      </c>
      <c r="T5339" s="14" t="str">
        <f t="shared" si="670"/>
        <v>|S.S. Rajamouli|</v>
      </c>
      <c r="U5339" s="14" t="str">
        <f t="shared" si="671"/>
        <v>|Prabhas|Rana Daggubati|Anushka Shetty|Tamannaah Bhatia|Sathyaraj|Nassar|Ramya Krishnan|Sudeep|</v>
      </c>
    </row>
    <row r="5340" spans="1:21">
      <c r="A5340" s="14" t="s">
        <v>24741</v>
      </c>
      <c r="B5340" s="14" t="s">
        <v>48</v>
      </c>
      <c r="C5340" s="14" t="s">
        <v>24742</v>
      </c>
      <c r="D5340" s="14" t="s">
        <v>20975</v>
      </c>
      <c r="E5340" s="14" t="s">
        <v>20976</v>
      </c>
      <c r="F5340" s="14" t="s">
        <v>117</v>
      </c>
      <c r="G5340" s="26">
        <v>42954</v>
      </c>
      <c r="H5340" s="14">
        <v>2015</v>
      </c>
      <c r="I5340" s="14" t="s">
        <v>361</v>
      </c>
      <c r="J5340" s="14" t="s">
        <v>12386</v>
      </c>
      <c r="K5340" s="14" t="s">
        <v>612</v>
      </c>
      <c r="L5340" s="14" t="s">
        <v>24743</v>
      </c>
      <c r="M5340" s="14">
        <f t="shared" si="664"/>
        <v>2017</v>
      </c>
      <c r="N5340" s="14">
        <f t="shared" si="665"/>
        <v>8</v>
      </c>
      <c r="O5340" s="14" t="str">
        <f>IFERROR(VLOOKUP(I5340,Lists!$F$2:$G$16,2,FALSE()),"Not Rated")</f>
        <v>Teens</v>
      </c>
      <c r="P5340" s="14">
        <f t="shared" si="666"/>
        <v>160</v>
      </c>
      <c r="Q5340" s="14" t="str">
        <f t="shared" si="667"/>
        <v>Unknown</v>
      </c>
      <c r="R5340" s="14" t="str">
        <f t="shared" si="668"/>
        <v>|Unknown|</v>
      </c>
      <c r="S5340" s="14" t="str">
        <f t="shared" si="669"/>
        <v>|Action &amp; Adventure|Dramas|International Movies|</v>
      </c>
      <c r="T5340" s="14" t="str">
        <f t="shared" si="670"/>
        <v>|S.S. Rajamouli|</v>
      </c>
      <c r="U5340" s="14" t="str">
        <f t="shared" si="671"/>
        <v>|Prabhas|Rana Daggubati|Anushka Shetty|Tamannaah Bhatia|Sathyaraj|Nassar|Ramya Krishnan|Sudeep|</v>
      </c>
    </row>
    <row r="5341" spans="1:21">
      <c r="A5341" s="14" t="s">
        <v>24744</v>
      </c>
      <c r="B5341" s="14" t="s">
        <v>48</v>
      </c>
      <c r="C5341" s="14" t="s">
        <v>24745</v>
      </c>
      <c r="D5341" s="14" t="s">
        <v>20975</v>
      </c>
      <c r="E5341" s="14" t="s">
        <v>20976</v>
      </c>
      <c r="F5341" s="14" t="s">
        <v>117</v>
      </c>
      <c r="G5341" s="26">
        <v>42954</v>
      </c>
      <c r="H5341" s="14">
        <v>2015</v>
      </c>
      <c r="I5341" s="14" t="s">
        <v>361</v>
      </c>
      <c r="J5341" s="14" t="s">
        <v>3801</v>
      </c>
      <c r="K5341" s="14" t="s">
        <v>612</v>
      </c>
      <c r="L5341" s="14" t="s">
        <v>24746</v>
      </c>
      <c r="M5341" s="14">
        <f t="shared" si="664"/>
        <v>2017</v>
      </c>
      <c r="N5341" s="14">
        <f t="shared" si="665"/>
        <v>8</v>
      </c>
      <c r="O5341" s="14" t="str">
        <f>IFERROR(VLOOKUP(I5341,Lists!$F$2:$G$16,2,FALSE()),"Not Rated")</f>
        <v>Teens</v>
      </c>
      <c r="P5341" s="14">
        <f t="shared" si="666"/>
        <v>159</v>
      </c>
      <c r="Q5341" s="14" t="str">
        <f t="shared" si="667"/>
        <v>Unknown</v>
      </c>
      <c r="R5341" s="14" t="str">
        <f t="shared" si="668"/>
        <v>|Unknown|</v>
      </c>
      <c r="S5341" s="14" t="str">
        <f t="shared" si="669"/>
        <v>|Action &amp; Adventure|Dramas|International Movies|</v>
      </c>
      <c r="T5341" s="14" t="str">
        <f t="shared" si="670"/>
        <v>|S.S. Rajamouli|</v>
      </c>
      <c r="U5341" s="14" t="str">
        <f t="shared" si="671"/>
        <v>|Prabhas|Rana Daggubati|Anushka Shetty|Tamannaah Bhatia|Sathyaraj|Nassar|Ramya Krishnan|Sudeep|</v>
      </c>
    </row>
    <row r="5342" spans="1:21">
      <c r="A5342" s="14" t="s">
        <v>24747</v>
      </c>
      <c r="B5342" s="14" t="s">
        <v>48</v>
      </c>
      <c r="C5342" s="14" t="s">
        <v>24748</v>
      </c>
      <c r="D5342" s="14" t="s">
        <v>24749</v>
      </c>
      <c r="E5342" s="14" t="s">
        <v>24750</v>
      </c>
      <c r="F5342" s="14" t="s">
        <v>115</v>
      </c>
      <c r="G5342" s="26">
        <v>42953</v>
      </c>
      <c r="H5342" s="14">
        <v>2015</v>
      </c>
      <c r="I5342" s="14" t="s">
        <v>365</v>
      </c>
      <c r="J5342" s="14" t="s">
        <v>6472</v>
      </c>
      <c r="K5342" s="14" t="s">
        <v>251</v>
      </c>
      <c r="L5342" s="14" t="s">
        <v>24751</v>
      </c>
      <c r="M5342" s="14">
        <f t="shared" si="664"/>
        <v>2017</v>
      </c>
      <c r="N5342" s="14">
        <f t="shared" si="665"/>
        <v>8</v>
      </c>
      <c r="O5342" s="14" t="str">
        <f>IFERROR(VLOOKUP(I5342,Lists!$F$2:$G$16,2,FALSE()),"Not Rated")</f>
        <v>Kids</v>
      </c>
      <c r="P5342" s="14">
        <f t="shared" si="666"/>
        <v>22</v>
      </c>
      <c r="Q5342" s="14" t="str">
        <f t="shared" si="667"/>
        <v>United States</v>
      </c>
      <c r="R5342" s="14" t="str">
        <f t="shared" si="668"/>
        <v>|United States|</v>
      </c>
      <c r="S5342" s="14" t="str">
        <f t="shared" si="669"/>
        <v>|Children &amp; Family Movies|</v>
      </c>
      <c r="T5342" s="14" t="str">
        <f t="shared" si="670"/>
        <v>|Rob Silvestri|</v>
      </c>
      <c r="U5342" s="14" t="str">
        <f t="shared" si="671"/>
        <v>|Laura Bailey|Troy Baker|Eric Bauza|Ben Diskin|Grant George|JP Karliak|Jim Meskimen|Bumper Robinson|Roger Craig Smith|Fred Tatasciore|Travis Willingham|Mick Wingert|</v>
      </c>
    </row>
    <row r="5343" spans="1:21">
      <c r="A5343" s="14" t="s">
        <v>24752</v>
      </c>
      <c r="B5343" s="14" t="s">
        <v>48</v>
      </c>
      <c r="C5343" s="14" t="s">
        <v>24753</v>
      </c>
      <c r="D5343" s="14" t="s">
        <v>24754</v>
      </c>
      <c r="E5343" s="14" t="s">
        <v>24755</v>
      </c>
      <c r="F5343" s="14" t="s">
        <v>24756</v>
      </c>
      <c r="G5343" s="26">
        <v>42952</v>
      </c>
      <c r="H5343" s="14">
        <v>2016</v>
      </c>
      <c r="I5343" s="14" t="s">
        <v>364</v>
      </c>
      <c r="J5343" s="14" t="s">
        <v>611</v>
      </c>
      <c r="K5343" s="14" t="s">
        <v>11758</v>
      </c>
      <c r="L5343" s="14" t="s">
        <v>24757</v>
      </c>
      <c r="M5343" s="14">
        <f t="shared" si="664"/>
        <v>2017</v>
      </c>
      <c r="N5343" s="14">
        <f t="shared" si="665"/>
        <v>8</v>
      </c>
      <c r="O5343" s="14" t="str">
        <f>IFERROR(VLOOKUP(I5343,Lists!$F$2:$G$16,2,FALSE()),"Not Rated")</f>
        <v>Teens</v>
      </c>
      <c r="P5343" s="14">
        <f t="shared" si="666"/>
        <v>105</v>
      </c>
      <c r="Q5343" s="14" t="str">
        <f t="shared" si="667"/>
        <v>France</v>
      </c>
      <c r="R5343" s="14" t="str">
        <f t="shared" si="668"/>
        <v>|France|Canada|China|Cambodia|</v>
      </c>
      <c r="S5343" s="14" t="str">
        <f t="shared" si="669"/>
        <v>|Action &amp; Adventure|International Movies|Sci-Fi &amp; Fantasy|</v>
      </c>
      <c r="T5343" s="14" t="str">
        <f t="shared" si="670"/>
        <v>|Matthias Hoene|</v>
      </c>
      <c r="U5343" s="14" t="str">
        <f t="shared" si="671"/>
        <v>|Jeff Daniels|Jack O'Connell|Michelle Dockery|Scoot McNairy|Merritt Wever|Thomas Brodie-Sangster|Francis Ng|Ni Ni|</v>
      </c>
    </row>
    <row r="5344" spans="1:21">
      <c r="A5344" s="14" t="s">
        <v>24758</v>
      </c>
      <c r="B5344" s="14" t="s">
        <v>48</v>
      </c>
      <c r="C5344" s="14" t="s">
        <v>24759</v>
      </c>
      <c r="D5344" s="14" t="s">
        <v>22171</v>
      </c>
      <c r="E5344" s="14" t="s">
        <v>4167</v>
      </c>
      <c r="F5344" s="14" t="s">
        <v>125</v>
      </c>
      <c r="G5344" s="26">
        <v>42951</v>
      </c>
      <c r="H5344" s="14">
        <v>2017</v>
      </c>
      <c r="I5344" s="14" t="s">
        <v>360</v>
      </c>
      <c r="J5344" s="14" t="s">
        <v>5250</v>
      </c>
      <c r="K5344" s="14" t="s">
        <v>261</v>
      </c>
      <c r="L5344" s="14" t="s">
        <v>24760</v>
      </c>
      <c r="M5344" s="14">
        <f t="shared" si="664"/>
        <v>2017</v>
      </c>
      <c r="N5344" s="14">
        <f t="shared" si="665"/>
        <v>8</v>
      </c>
      <c r="O5344" s="14" t="str">
        <f>IFERROR(VLOOKUP(I5344,Lists!$F$2:$G$16,2,FALSE()),"Not Rated")</f>
        <v>Adults</v>
      </c>
      <c r="P5344" s="14">
        <f t="shared" si="666"/>
        <v>54</v>
      </c>
      <c r="Q5344" s="14" t="str">
        <f t="shared" si="667"/>
        <v>Mexico</v>
      </c>
      <c r="R5344" s="14" t="str">
        <f t="shared" si="668"/>
        <v>|Mexico|</v>
      </c>
      <c r="S5344" s="14" t="str">
        <f t="shared" si="669"/>
        <v>|Stand-Up Comedy|</v>
      </c>
      <c r="T5344" s="14" t="str">
        <f t="shared" si="670"/>
        <v>|Raúl Campos|Jan Suter|</v>
      </c>
      <c r="U5344" s="14" t="str">
        <f t="shared" si="671"/>
        <v>|Alan Saldaña|</v>
      </c>
    </row>
    <row r="5345" spans="1:21">
      <c r="A5345" s="14" t="s">
        <v>24761</v>
      </c>
      <c r="B5345" s="14" t="s">
        <v>48</v>
      </c>
      <c r="C5345" s="14" t="s">
        <v>24762</v>
      </c>
      <c r="D5345" s="14" t="s">
        <v>24763</v>
      </c>
      <c r="E5345" s="14" t="s">
        <v>24764</v>
      </c>
      <c r="F5345" s="14" t="s">
        <v>115</v>
      </c>
      <c r="G5345" s="26">
        <v>42951</v>
      </c>
      <c r="H5345" s="14">
        <v>2017</v>
      </c>
      <c r="I5345" s="14" t="s">
        <v>360</v>
      </c>
      <c r="J5345" s="14" t="s">
        <v>1121</v>
      </c>
      <c r="K5345" s="14" t="s">
        <v>884</v>
      </c>
      <c r="L5345" s="14" t="s">
        <v>24765</v>
      </c>
      <c r="M5345" s="14">
        <f t="shared" si="664"/>
        <v>2017</v>
      </c>
      <c r="N5345" s="14">
        <f t="shared" si="665"/>
        <v>8</v>
      </c>
      <c r="O5345" s="14" t="str">
        <f>IFERROR(VLOOKUP(I5345,Lists!$F$2:$G$16,2,FALSE()),"Not Rated")</f>
        <v>Adults</v>
      </c>
      <c r="P5345" s="14">
        <f t="shared" si="666"/>
        <v>121</v>
      </c>
      <c r="Q5345" s="14" t="str">
        <f t="shared" si="667"/>
        <v>United States</v>
      </c>
      <c r="R5345" s="14" t="str">
        <f t="shared" si="668"/>
        <v>|United States|</v>
      </c>
      <c r="S5345" s="14" t="str">
        <f t="shared" si="669"/>
        <v>|Documentaries|Sports Movies|</v>
      </c>
      <c r="T5345" s="14" t="str">
        <f t="shared" si="670"/>
        <v>|Bryan Fogel|</v>
      </c>
      <c r="U5345" s="14" t="str">
        <f t="shared" si="671"/>
        <v>|Bryan Fogel|Grigory Rodchenkov|</v>
      </c>
    </row>
    <row r="5346" spans="1:21">
      <c r="A5346" s="14" t="s">
        <v>24766</v>
      </c>
      <c r="B5346" s="14" t="s">
        <v>48</v>
      </c>
      <c r="C5346" s="14" t="s">
        <v>24767</v>
      </c>
      <c r="D5346" s="14" t="s">
        <v>24768</v>
      </c>
      <c r="E5346" s="14" t="s">
        <v>24769</v>
      </c>
      <c r="F5346" s="14" t="s">
        <v>24770</v>
      </c>
      <c r="G5346" s="26">
        <v>42951</v>
      </c>
      <c r="H5346" s="14">
        <v>2017</v>
      </c>
      <c r="I5346" s="14" t="s">
        <v>363</v>
      </c>
      <c r="J5346" s="14" t="s">
        <v>560</v>
      </c>
      <c r="K5346" s="14" t="s">
        <v>4815</v>
      </c>
      <c r="L5346" s="14" t="s">
        <v>24771</v>
      </c>
      <c r="M5346" s="14">
        <f t="shared" si="664"/>
        <v>2017</v>
      </c>
      <c r="N5346" s="14">
        <f t="shared" si="665"/>
        <v>8</v>
      </c>
      <c r="O5346" s="14" t="str">
        <f>IFERROR(VLOOKUP(I5346,Lists!$F$2:$G$16,2,FALSE()),"Not Rated")</f>
        <v>Adults</v>
      </c>
      <c r="P5346" s="14">
        <f t="shared" si="666"/>
        <v>103</v>
      </c>
      <c r="Q5346" s="14" t="str">
        <f t="shared" si="667"/>
        <v>United Kingdom</v>
      </c>
      <c r="R5346" s="14" t="str">
        <f t="shared" si="668"/>
        <v>|United Kingdom|France|Belgium|United States|</v>
      </c>
      <c r="S5346" s="14" t="str">
        <f t="shared" si="669"/>
        <v>|Independent Movies|Thrillers|</v>
      </c>
      <c r="T5346" s="14" t="str">
        <f t="shared" si="670"/>
        <v>|Fabrice Du Welz|</v>
      </c>
      <c r="U5346" s="14" t="str">
        <f t="shared" si="671"/>
        <v>|Chadwick Boseman|Luke Evans|Teresa Palmer|Alfred Molina|Natalie Martinez|Tom Felton|Dale Dickey|Sibongile Mlambo|</v>
      </c>
    </row>
    <row r="5347" spans="1:21">
      <c r="A5347" s="14" t="s">
        <v>24772</v>
      </c>
      <c r="B5347" s="14" t="s">
        <v>49</v>
      </c>
      <c r="C5347" s="14" t="s">
        <v>24773</v>
      </c>
      <c r="D5347" s="14" t="s">
        <v>117</v>
      </c>
      <c r="E5347" s="14" t="s">
        <v>24774</v>
      </c>
      <c r="F5347" s="14" t="s">
        <v>115</v>
      </c>
      <c r="G5347" s="26">
        <v>42951</v>
      </c>
      <c r="H5347" s="14">
        <v>2017</v>
      </c>
      <c r="I5347" s="14" t="s">
        <v>360</v>
      </c>
      <c r="J5347" s="14" t="s">
        <v>105</v>
      </c>
      <c r="K5347" s="14" t="s">
        <v>253</v>
      </c>
      <c r="L5347" s="14" t="s">
        <v>24775</v>
      </c>
      <c r="M5347" s="14">
        <f t="shared" si="664"/>
        <v>2017</v>
      </c>
      <c r="N5347" s="14">
        <f t="shared" si="665"/>
        <v>8</v>
      </c>
      <c r="O5347" s="14" t="str">
        <f>IFERROR(VLOOKUP(I5347,Lists!$F$2:$G$16,2,FALSE()),"Not Rated")</f>
        <v>Adults</v>
      </c>
      <c r="P5347" s="14">
        <f t="shared" si="666"/>
        <v>1</v>
      </c>
      <c r="Q5347" s="14" t="str">
        <f t="shared" si="667"/>
        <v>United States</v>
      </c>
      <c r="R5347" s="14" t="str">
        <f t="shared" si="668"/>
        <v>|United States|</v>
      </c>
      <c r="S5347" s="14" t="str">
        <f t="shared" si="669"/>
        <v>|TV Comedies|</v>
      </c>
      <c r="T5347" s="14" t="str">
        <f t="shared" si="670"/>
        <v>|Unknown|</v>
      </c>
      <c r="U5347" s="14" t="str">
        <f t="shared" si="671"/>
        <v>|Elizabeth Banks|Lake Bell|H. Jon Benjamin|Michael Ian Black|Sarah Burns|Josh Charles|Jai Courtney|Beth Dover|John Early|Mark Feuerstein|Janeane Garofalo|Skyler Gisondo|Nina Hellman|Samm Levine|Joe Lo Truglio|Ken Marino|Christopher Meloni|Alyssa Milano|A.D. Miles|Marguerite Moreau|Eric Nenninger|Zak Orth|David Hyde Pierce|Chris Pine|Amy Poehler|Paul Rudd|Jason Schwartzman|Adam Scott|Molly Shannon|Michael Showalter|Rich Sommer|David Wain|Kristen Wiig|</v>
      </c>
    </row>
    <row r="5348" spans="1:21">
      <c r="A5348" s="14" t="s">
        <v>24776</v>
      </c>
      <c r="B5348" s="14" t="s">
        <v>48</v>
      </c>
      <c r="C5348" s="14" t="s">
        <v>24777</v>
      </c>
      <c r="D5348" s="14" t="s">
        <v>10849</v>
      </c>
      <c r="E5348" s="14" t="s">
        <v>24778</v>
      </c>
      <c r="F5348" s="14" t="s">
        <v>10851</v>
      </c>
      <c r="G5348" s="26">
        <v>42950</v>
      </c>
      <c r="H5348" s="14">
        <v>2017</v>
      </c>
      <c r="I5348" s="14" t="s">
        <v>360</v>
      </c>
      <c r="J5348" s="14" t="s">
        <v>1399</v>
      </c>
      <c r="K5348" s="14" t="s">
        <v>873</v>
      </c>
      <c r="L5348" s="14" t="s">
        <v>24779</v>
      </c>
      <c r="M5348" s="14">
        <f t="shared" si="664"/>
        <v>2017</v>
      </c>
      <c r="N5348" s="14">
        <f t="shared" si="665"/>
        <v>8</v>
      </c>
      <c r="O5348" s="14" t="str">
        <f>IFERROR(VLOOKUP(I5348,Lists!$F$2:$G$16,2,FALSE()),"Not Rated")</f>
        <v>Adults</v>
      </c>
      <c r="P5348" s="14">
        <f t="shared" si="666"/>
        <v>129</v>
      </c>
      <c r="Q5348" s="14" t="str">
        <f t="shared" si="667"/>
        <v>Spain</v>
      </c>
      <c r="R5348" s="14" t="str">
        <f t="shared" si="668"/>
        <v>|Spain|Germany|</v>
      </c>
      <c r="S5348" s="14" t="str">
        <f t="shared" si="669"/>
        <v>|International Movies|Thrillers|</v>
      </c>
      <c r="T5348" s="14" t="str">
        <f t="shared" si="670"/>
        <v>|Fernando González Molina|</v>
      </c>
      <c r="U5348" s="14" t="str">
        <f t="shared" si="671"/>
        <v>|Marta Etura|Elvira Mínguez|Francesc Orella|Itziar Aizpuru|Nene|Miquel Fernández|Pedro Casablanc|Colin McFarlane|Benn Northover|</v>
      </c>
    </row>
    <row r="5349" spans="1:21">
      <c r="A5349" s="14" t="s">
        <v>24780</v>
      </c>
      <c r="B5349" s="14" t="s">
        <v>49</v>
      </c>
      <c r="C5349" s="14" t="s">
        <v>24781</v>
      </c>
      <c r="D5349" s="14" t="s">
        <v>117</v>
      </c>
      <c r="E5349" s="14" t="s">
        <v>24782</v>
      </c>
      <c r="F5349" s="14" t="s">
        <v>146</v>
      </c>
      <c r="G5349" s="26">
        <v>42948</v>
      </c>
      <c r="H5349" s="14">
        <v>2011</v>
      </c>
      <c r="I5349" s="14" t="s">
        <v>361</v>
      </c>
      <c r="J5349" s="14" t="s">
        <v>105</v>
      </c>
      <c r="K5349" s="14" t="s">
        <v>693</v>
      </c>
      <c r="L5349" s="14" t="s">
        <v>24783</v>
      </c>
      <c r="M5349" s="14">
        <f t="shared" si="664"/>
        <v>2017</v>
      </c>
      <c r="N5349" s="14">
        <f t="shared" si="665"/>
        <v>8</v>
      </c>
      <c r="O5349" s="14" t="str">
        <f>IFERROR(VLOOKUP(I5349,Lists!$F$2:$G$16,2,FALSE()),"Not Rated")</f>
        <v>Teens</v>
      </c>
      <c r="P5349" s="14">
        <f t="shared" si="666"/>
        <v>1</v>
      </c>
      <c r="Q5349" s="14" t="str">
        <f t="shared" si="667"/>
        <v>Singapore</v>
      </c>
      <c r="R5349" s="14" t="str">
        <f t="shared" si="668"/>
        <v>|Singapore|</v>
      </c>
      <c r="S5349" s="14" t="str">
        <f t="shared" si="669"/>
        <v>|International TV Shows|TV Dramas|TV Sci-Fi &amp; Fantasy|</v>
      </c>
      <c r="T5349" s="14" t="str">
        <f t="shared" si="670"/>
        <v>|Unknown|</v>
      </c>
      <c r="U5349" s="14" t="str">
        <f t="shared" si="671"/>
        <v>|Jessica Hsuan|Tay Ping Hui|Thomas Ong|Jeffrey Xu|Ya Hui|Ann Kok|Zhu Houren|Yao Wenlong|</v>
      </c>
    </row>
    <row r="5350" spans="1:21">
      <c r="A5350" s="14" t="s">
        <v>24784</v>
      </c>
      <c r="B5350" s="14" t="s">
        <v>49</v>
      </c>
      <c r="C5350" s="14" t="s">
        <v>24785</v>
      </c>
      <c r="D5350" s="14" t="s">
        <v>117</v>
      </c>
      <c r="E5350" s="14" t="s">
        <v>24786</v>
      </c>
      <c r="F5350" s="14" t="s">
        <v>137</v>
      </c>
      <c r="G5350" s="26">
        <v>42948</v>
      </c>
      <c r="H5350" s="14">
        <v>2016</v>
      </c>
      <c r="I5350" s="14" t="s">
        <v>361</v>
      </c>
      <c r="J5350" s="14" t="s">
        <v>105</v>
      </c>
      <c r="K5350" s="14" t="s">
        <v>1470</v>
      </c>
      <c r="L5350" s="14" t="s">
        <v>24787</v>
      </c>
      <c r="M5350" s="14">
        <f t="shared" si="664"/>
        <v>2017</v>
      </c>
      <c r="N5350" s="14">
        <f t="shared" si="665"/>
        <v>8</v>
      </c>
      <c r="O5350" s="14" t="str">
        <f>IFERROR(VLOOKUP(I5350,Lists!$F$2:$G$16,2,FALSE()),"Not Rated")</f>
        <v>Teens</v>
      </c>
      <c r="P5350" s="14">
        <f t="shared" si="666"/>
        <v>1</v>
      </c>
      <c r="Q5350" s="14" t="str">
        <f t="shared" si="667"/>
        <v>Taiwan</v>
      </c>
      <c r="R5350" s="14" t="str">
        <f t="shared" si="668"/>
        <v>|Taiwan|</v>
      </c>
      <c r="S5350" s="14" t="str">
        <f t="shared" si="669"/>
        <v>|Crime TV Shows|International TV Shows|TV Dramas|</v>
      </c>
      <c r="T5350" s="14" t="str">
        <f t="shared" si="670"/>
        <v>|Unknown|</v>
      </c>
      <c r="U5350" s="14" t="str">
        <f t="shared" si="671"/>
        <v>|Bryan Shu-Hao Chang|Jian Man-shu|Yen Tsao|Sun Ke-fang|Allen Chen|Jake Hsu|Chu Sheng-ping|Blue Lan|</v>
      </c>
    </row>
    <row r="5351" spans="1:21">
      <c r="A5351" s="14" t="s">
        <v>24788</v>
      </c>
      <c r="B5351" s="14" t="s">
        <v>49</v>
      </c>
      <c r="C5351" s="14" t="s">
        <v>24789</v>
      </c>
      <c r="D5351" s="14" t="s">
        <v>117</v>
      </c>
      <c r="E5351" s="14" t="s">
        <v>24790</v>
      </c>
      <c r="F5351" s="14" t="s">
        <v>123</v>
      </c>
      <c r="G5351" s="26">
        <v>42948</v>
      </c>
      <c r="H5351" s="14">
        <v>2014</v>
      </c>
      <c r="I5351" s="14" t="s">
        <v>361</v>
      </c>
      <c r="J5351" s="14" t="s">
        <v>105</v>
      </c>
      <c r="K5351" s="14" t="s">
        <v>688</v>
      </c>
      <c r="L5351" s="14" t="s">
        <v>24791</v>
      </c>
      <c r="M5351" s="14">
        <f t="shared" si="664"/>
        <v>2017</v>
      </c>
      <c r="N5351" s="14">
        <f t="shared" si="665"/>
        <v>8</v>
      </c>
      <c r="O5351" s="14" t="str">
        <f>IFERROR(VLOOKUP(I5351,Lists!$F$2:$G$16,2,FALSE()),"Not Rated")</f>
        <v>Teens</v>
      </c>
      <c r="P5351" s="14">
        <f t="shared" si="666"/>
        <v>1</v>
      </c>
      <c r="Q5351" s="14" t="str">
        <f t="shared" si="667"/>
        <v>South Korea</v>
      </c>
      <c r="R5351" s="14" t="str">
        <f t="shared" si="668"/>
        <v>|South Korea|</v>
      </c>
      <c r="S5351" s="14" t="str">
        <f t="shared" si="669"/>
        <v>|International TV Shows|TV Dramas|</v>
      </c>
      <c r="T5351" s="14" t="str">
        <f t="shared" si="670"/>
        <v>|Unknown|</v>
      </c>
      <c r="U5351" s="14" t="str">
        <f t="shared" si="671"/>
        <v>|Thomas Ong|Jack Tan|Margaret Wang|Kate Pang|Huang Qi Ming|Aileen Tan|Rayson Tan|Zhang Shui Fa|</v>
      </c>
    </row>
    <row r="5352" spans="1:21">
      <c r="A5352" s="14" t="s">
        <v>24792</v>
      </c>
      <c r="B5352" s="14" t="s">
        <v>49</v>
      </c>
      <c r="C5352" s="14" t="s">
        <v>24793</v>
      </c>
      <c r="D5352" s="14" t="s">
        <v>117</v>
      </c>
      <c r="E5352" s="14" t="s">
        <v>24794</v>
      </c>
      <c r="F5352" s="14" t="s">
        <v>154</v>
      </c>
      <c r="G5352" s="26">
        <v>42948</v>
      </c>
      <c r="H5352" s="14">
        <v>2015</v>
      </c>
      <c r="I5352" s="14" t="s">
        <v>361</v>
      </c>
      <c r="J5352" s="14" t="s">
        <v>105</v>
      </c>
      <c r="K5352" s="14" t="s">
        <v>1470</v>
      </c>
      <c r="L5352" s="14" t="s">
        <v>24795</v>
      </c>
      <c r="M5352" s="14">
        <f t="shared" si="664"/>
        <v>2017</v>
      </c>
      <c r="N5352" s="14">
        <f t="shared" si="665"/>
        <v>8</v>
      </c>
      <c r="O5352" s="14" t="str">
        <f>IFERROR(VLOOKUP(I5352,Lists!$F$2:$G$16,2,FALSE()),"Not Rated")</f>
        <v>Teens</v>
      </c>
      <c r="P5352" s="14">
        <f t="shared" si="666"/>
        <v>1</v>
      </c>
      <c r="Q5352" s="14" t="str">
        <f t="shared" si="667"/>
        <v>Russia</v>
      </c>
      <c r="R5352" s="14" t="str">
        <f t="shared" si="668"/>
        <v>|Russia|</v>
      </c>
      <c r="S5352" s="14" t="str">
        <f t="shared" si="669"/>
        <v>|Crime TV Shows|International TV Shows|TV Dramas|</v>
      </c>
      <c r="T5352" s="14" t="str">
        <f t="shared" si="670"/>
        <v>|Unknown|</v>
      </c>
      <c r="U5352" s="14" t="str">
        <f t="shared" si="671"/>
        <v>|Alexander Petrov|Fillip Gorenshtein|Maksim Emelyanov|Aleksey Vesyolkin|Zoya Berber|Ieva Andrejevaite|</v>
      </c>
    </row>
    <row r="5353" spans="1:21">
      <c r="A5353" s="14" t="s">
        <v>24796</v>
      </c>
      <c r="B5353" s="14" t="s">
        <v>48</v>
      </c>
      <c r="C5353" s="14" t="s">
        <v>24797</v>
      </c>
      <c r="D5353" s="14" t="s">
        <v>24798</v>
      </c>
      <c r="E5353" s="14" t="s">
        <v>24799</v>
      </c>
      <c r="F5353" s="14" t="s">
        <v>144</v>
      </c>
      <c r="G5353" s="26">
        <v>42948</v>
      </c>
      <c r="H5353" s="14">
        <v>2016</v>
      </c>
      <c r="I5353" s="14" t="s">
        <v>360</v>
      </c>
      <c r="J5353" s="14" t="s">
        <v>739</v>
      </c>
      <c r="K5353" s="14" t="s">
        <v>834</v>
      </c>
      <c r="L5353" s="14" t="s">
        <v>24800</v>
      </c>
      <c r="M5353" s="14">
        <f t="shared" si="664"/>
        <v>2017</v>
      </c>
      <c r="N5353" s="14">
        <f t="shared" si="665"/>
        <v>8</v>
      </c>
      <c r="O5353" s="14" t="str">
        <f>IFERROR(VLOOKUP(I5353,Lists!$F$2:$G$16,2,FALSE()),"Not Rated")</f>
        <v>Adults</v>
      </c>
      <c r="P5353" s="14">
        <f t="shared" si="666"/>
        <v>95</v>
      </c>
      <c r="Q5353" s="14" t="str">
        <f t="shared" si="667"/>
        <v>Ireland</v>
      </c>
      <c r="R5353" s="14" t="str">
        <f t="shared" si="668"/>
        <v>|Ireland|</v>
      </c>
      <c r="S5353" s="14" t="str">
        <f t="shared" si="669"/>
        <v>|Comedies|Dramas|International Movies|</v>
      </c>
      <c r="T5353" s="14" t="str">
        <f t="shared" si="670"/>
        <v>|John Butler|</v>
      </c>
      <c r="U5353" s="14" t="str">
        <f t="shared" si="671"/>
        <v>|Fionn O'Shea|Nicholas Galitzine|Andrew Scott|Michael McElhatton|Moe Dunford|Ruairí O'Connor|Jay Duffy|Mark Lavery|Jamie Hallahan|Ardal O'Hanlon|Amy Huberman|</v>
      </c>
    </row>
    <row r="5354" spans="1:21">
      <c r="A5354" s="14" t="s">
        <v>24801</v>
      </c>
      <c r="B5354" s="14" t="s">
        <v>49</v>
      </c>
      <c r="C5354" s="14" t="s">
        <v>24802</v>
      </c>
      <c r="D5354" s="14" t="s">
        <v>117</v>
      </c>
      <c r="E5354" s="14" t="s">
        <v>24803</v>
      </c>
      <c r="F5354" s="14" t="s">
        <v>117</v>
      </c>
      <c r="G5354" s="26">
        <v>42948</v>
      </c>
      <c r="H5354" s="14">
        <v>2016</v>
      </c>
      <c r="I5354" s="14" t="s">
        <v>361</v>
      </c>
      <c r="J5354" s="14" t="s">
        <v>105</v>
      </c>
      <c r="K5354" s="14" t="s">
        <v>1470</v>
      </c>
      <c r="L5354" s="14" t="s">
        <v>24804</v>
      </c>
      <c r="M5354" s="14">
        <f t="shared" si="664"/>
        <v>2017</v>
      </c>
      <c r="N5354" s="14">
        <f t="shared" si="665"/>
        <v>8</v>
      </c>
      <c r="O5354" s="14" t="str">
        <f>IFERROR(VLOOKUP(I5354,Lists!$F$2:$G$16,2,FALSE()),"Not Rated")</f>
        <v>Teens</v>
      </c>
      <c r="P5354" s="14">
        <f t="shared" si="666"/>
        <v>1</v>
      </c>
      <c r="Q5354" s="14" t="str">
        <f t="shared" si="667"/>
        <v>Unknown</v>
      </c>
      <c r="R5354" s="14" t="str">
        <f t="shared" si="668"/>
        <v>|Unknown|</v>
      </c>
      <c r="S5354" s="14" t="str">
        <f t="shared" si="669"/>
        <v>|Crime TV Shows|International TV Shows|TV Dramas|</v>
      </c>
      <c r="T5354" s="14" t="str">
        <f t="shared" si="670"/>
        <v>|Unknown|</v>
      </c>
      <c r="U5354" s="14" t="str">
        <f t="shared" si="671"/>
        <v>|Lan Cheng-lung|Esther Yeh|He Yu-chen|Greg Han|</v>
      </c>
    </row>
    <row r="5355" spans="1:21">
      <c r="A5355" s="14" t="s">
        <v>24805</v>
      </c>
      <c r="B5355" s="14" t="s">
        <v>48</v>
      </c>
      <c r="C5355" s="14" t="s">
        <v>24806</v>
      </c>
      <c r="D5355" s="14" t="s">
        <v>24807</v>
      </c>
      <c r="E5355" s="14" t="s">
        <v>24808</v>
      </c>
      <c r="F5355" s="14" t="s">
        <v>115</v>
      </c>
      <c r="G5355" s="26">
        <v>42948</v>
      </c>
      <c r="H5355" s="14">
        <v>2016</v>
      </c>
      <c r="I5355" s="14" t="s">
        <v>366</v>
      </c>
      <c r="J5355" s="14" t="s">
        <v>951</v>
      </c>
      <c r="K5355" s="14" t="s">
        <v>481</v>
      </c>
      <c r="L5355" s="14" t="s">
        <v>24809</v>
      </c>
      <c r="M5355" s="14">
        <f t="shared" si="664"/>
        <v>2017</v>
      </c>
      <c r="N5355" s="14">
        <f t="shared" si="665"/>
        <v>8</v>
      </c>
      <c r="O5355" s="14" t="str">
        <f>IFERROR(VLOOKUP(I5355,Lists!$F$2:$G$16,2,FALSE()),"Not Rated")</f>
        <v>Kids</v>
      </c>
      <c r="P5355" s="14">
        <f t="shared" si="666"/>
        <v>80</v>
      </c>
      <c r="Q5355" s="14" t="str">
        <f t="shared" si="667"/>
        <v>United States</v>
      </c>
      <c r="R5355" s="14" t="str">
        <f t="shared" si="668"/>
        <v>|United States|</v>
      </c>
      <c r="S5355" s="14" t="str">
        <f t="shared" si="669"/>
        <v>|Children &amp; Family Movies|Comedies|</v>
      </c>
      <c r="T5355" s="14" t="str">
        <f t="shared" si="670"/>
        <v>|Ali Scher|</v>
      </c>
      <c r="U5355" s="14" t="str">
        <f t="shared" si="671"/>
        <v>|Chloe East|Emma Rayne Lyle|Jane Widdop|Jane Sibbett|Eric Lutes|Blair Fowler|Ashley Liao|Eva Bella|Kimrie Lewis-Davis|Abraham Benrubi|</v>
      </c>
    </row>
    <row r="5356" spans="1:21">
      <c r="A5356" s="14" t="s">
        <v>24810</v>
      </c>
      <c r="B5356" s="14" t="s">
        <v>49</v>
      </c>
      <c r="C5356" s="14" t="s">
        <v>24811</v>
      </c>
      <c r="D5356" s="14" t="s">
        <v>117</v>
      </c>
      <c r="E5356" s="14" t="s">
        <v>24812</v>
      </c>
      <c r="F5356" s="14" t="s">
        <v>137</v>
      </c>
      <c r="G5356" s="26">
        <v>42948</v>
      </c>
      <c r="H5356" s="14">
        <v>2016</v>
      </c>
      <c r="I5356" s="14" t="s">
        <v>362</v>
      </c>
      <c r="J5356" s="14" t="s">
        <v>105</v>
      </c>
      <c r="K5356" s="14" t="s">
        <v>1905</v>
      </c>
      <c r="L5356" s="14" t="s">
        <v>24813</v>
      </c>
      <c r="M5356" s="14">
        <f t="shared" si="664"/>
        <v>2017</v>
      </c>
      <c r="N5356" s="14">
        <f t="shared" si="665"/>
        <v>8</v>
      </c>
      <c r="O5356" s="14" t="str">
        <f>IFERROR(VLOOKUP(I5356,Lists!$F$2:$G$16,2,FALSE()),"Not Rated")</f>
        <v>Older Kids</v>
      </c>
      <c r="P5356" s="14">
        <f t="shared" si="666"/>
        <v>1</v>
      </c>
      <c r="Q5356" s="14" t="str">
        <f t="shared" si="667"/>
        <v>Taiwan</v>
      </c>
      <c r="R5356" s="14" t="str">
        <f t="shared" si="668"/>
        <v>|Taiwan|</v>
      </c>
      <c r="S5356" s="14" t="str">
        <f t="shared" si="669"/>
        <v>|International TV Shows|Romantic TV Shows|TV Dramas|</v>
      </c>
      <c r="T5356" s="14" t="str">
        <f t="shared" si="670"/>
        <v>|Unknown|</v>
      </c>
      <c r="U5356" s="14" t="str">
        <f t="shared" si="671"/>
        <v>|Rainie Yang|Yan Yu-lin|Johnny Lu|Chang Fu-chien|Chen Chi-hsia|</v>
      </c>
    </row>
    <row r="5357" spans="1:21">
      <c r="A5357" s="14" t="s">
        <v>24814</v>
      </c>
      <c r="B5357" s="14" t="s">
        <v>49</v>
      </c>
      <c r="C5357" s="14" t="s">
        <v>24815</v>
      </c>
      <c r="D5357" s="14" t="s">
        <v>117</v>
      </c>
      <c r="E5357" s="14" t="s">
        <v>24816</v>
      </c>
      <c r="F5357" s="14" t="s">
        <v>154</v>
      </c>
      <c r="G5357" s="26">
        <v>42948</v>
      </c>
      <c r="H5357" s="14">
        <v>2014</v>
      </c>
      <c r="I5357" s="14" t="s">
        <v>360</v>
      </c>
      <c r="J5357" s="14" t="s">
        <v>105</v>
      </c>
      <c r="K5357" s="14" t="s">
        <v>2603</v>
      </c>
      <c r="L5357" s="14" t="s">
        <v>24817</v>
      </c>
      <c r="M5357" s="14">
        <f t="shared" si="664"/>
        <v>2017</v>
      </c>
      <c r="N5357" s="14">
        <f t="shared" si="665"/>
        <v>8</v>
      </c>
      <c r="O5357" s="14" t="str">
        <f>IFERROR(VLOOKUP(I5357,Lists!$F$2:$G$16,2,FALSE()),"Not Rated")</f>
        <v>Adults</v>
      </c>
      <c r="P5357" s="14">
        <f t="shared" si="666"/>
        <v>1</v>
      </c>
      <c r="Q5357" s="14" t="str">
        <f t="shared" si="667"/>
        <v>Russia</v>
      </c>
      <c r="R5357" s="14" t="str">
        <f t="shared" si="668"/>
        <v>|Russia|</v>
      </c>
      <c r="S5357" s="14" t="str">
        <f t="shared" si="669"/>
        <v>|Crime TV Shows|International TV Shows|Romantic TV Shows|</v>
      </c>
      <c r="T5357" s="14" t="str">
        <f t="shared" si="670"/>
        <v>|Unknown|</v>
      </c>
      <c r="U5357" s="14" t="str">
        <f t="shared" si="671"/>
        <v>|Pyotr Fyodorov|Paulina Andreeva|Dmitry Shevchenko|Aleksey Gorbunov|Evgeniya Dmitrieva|Maksim Pinsker|</v>
      </c>
    </row>
    <row r="5358" spans="1:21">
      <c r="A5358" s="14" t="s">
        <v>24818</v>
      </c>
      <c r="B5358" s="14" t="s">
        <v>49</v>
      </c>
      <c r="C5358" s="14" t="s">
        <v>24819</v>
      </c>
      <c r="D5358" s="14" t="s">
        <v>117</v>
      </c>
      <c r="E5358" s="14" t="s">
        <v>24820</v>
      </c>
      <c r="F5358" s="14" t="s">
        <v>117</v>
      </c>
      <c r="G5358" s="26">
        <v>42948</v>
      </c>
      <c r="H5358" s="14">
        <v>2016</v>
      </c>
      <c r="I5358" s="14" t="s">
        <v>361</v>
      </c>
      <c r="J5358" s="14" t="s">
        <v>105</v>
      </c>
      <c r="K5358" s="14" t="s">
        <v>424</v>
      </c>
      <c r="L5358" s="14" t="s">
        <v>24821</v>
      </c>
      <c r="M5358" s="14">
        <f t="shared" si="664"/>
        <v>2017</v>
      </c>
      <c r="N5358" s="14">
        <f t="shared" si="665"/>
        <v>8</v>
      </c>
      <c r="O5358" s="14" t="str">
        <f>IFERROR(VLOOKUP(I5358,Lists!$F$2:$G$16,2,FALSE()),"Not Rated")</f>
        <v>Teens</v>
      </c>
      <c r="P5358" s="14">
        <f t="shared" si="666"/>
        <v>1</v>
      </c>
      <c r="Q5358" s="14" t="str">
        <f t="shared" si="667"/>
        <v>Unknown</v>
      </c>
      <c r="R5358" s="14" t="str">
        <f t="shared" si="668"/>
        <v>|Unknown|</v>
      </c>
      <c r="S5358" s="14" t="str">
        <f t="shared" si="669"/>
        <v>|International TV Shows|Romantic TV Shows|TV Comedies|</v>
      </c>
      <c r="T5358" s="14" t="str">
        <f t="shared" si="670"/>
        <v>|Unknown|</v>
      </c>
      <c r="U5358" s="14" t="str">
        <f t="shared" si="671"/>
        <v>|Chris Wu|Chen Yu|Greg Han|Esther Yeh|Yeh Chen-Ting|Deng Yu-kai|</v>
      </c>
    </row>
    <row r="5359" spans="1:21">
      <c r="A5359" s="14" t="s">
        <v>24822</v>
      </c>
      <c r="B5359" s="14" t="s">
        <v>48</v>
      </c>
      <c r="C5359" s="14" t="s">
        <v>24823</v>
      </c>
      <c r="D5359" s="14" t="s">
        <v>24824</v>
      </c>
      <c r="E5359" s="14" t="s">
        <v>24824</v>
      </c>
      <c r="F5359" s="14" t="s">
        <v>117</v>
      </c>
      <c r="G5359" s="26">
        <v>42948</v>
      </c>
      <c r="H5359" s="14">
        <v>2017</v>
      </c>
      <c r="I5359" s="14" t="s">
        <v>361</v>
      </c>
      <c r="J5359" s="14" t="s">
        <v>495</v>
      </c>
      <c r="K5359" s="14" t="s">
        <v>261</v>
      </c>
      <c r="L5359" s="14" t="s">
        <v>24825</v>
      </c>
      <c r="M5359" s="14">
        <f t="shared" si="664"/>
        <v>2017</v>
      </c>
      <c r="N5359" s="14">
        <f t="shared" si="665"/>
        <v>8</v>
      </c>
      <c r="O5359" s="14" t="str">
        <f>IFERROR(VLOOKUP(I5359,Lists!$F$2:$G$16,2,FALSE()),"Not Rated")</f>
        <v>Teens</v>
      </c>
      <c r="P5359" s="14">
        <f t="shared" si="666"/>
        <v>67</v>
      </c>
      <c r="Q5359" s="14" t="str">
        <f t="shared" si="667"/>
        <v>Unknown</v>
      </c>
      <c r="R5359" s="14" t="str">
        <f t="shared" si="668"/>
        <v>|Unknown|</v>
      </c>
      <c r="S5359" s="14" t="str">
        <f t="shared" si="669"/>
        <v>|Stand-Up Comedy|</v>
      </c>
      <c r="T5359" s="14" t="str">
        <f t="shared" si="670"/>
        <v>|Maz Jobrani|</v>
      </c>
      <c r="U5359" s="14" t="str">
        <f t="shared" si="671"/>
        <v>|Maz Jobrani|</v>
      </c>
    </row>
    <row r="5360" spans="1:21">
      <c r="A5360" s="14" t="s">
        <v>24826</v>
      </c>
      <c r="B5360" s="14" t="s">
        <v>48</v>
      </c>
      <c r="C5360" s="14" t="s">
        <v>24827</v>
      </c>
      <c r="D5360" s="14" t="s">
        <v>24828</v>
      </c>
      <c r="E5360" s="14" t="s">
        <v>24829</v>
      </c>
      <c r="F5360" s="14" t="s">
        <v>115</v>
      </c>
      <c r="G5360" s="26">
        <v>42948</v>
      </c>
      <c r="H5360" s="14">
        <v>2016</v>
      </c>
      <c r="I5360" s="14" t="s">
        <v>360</v>
      </c>
      <c r="J5360" s="14" t="s">
        <v>1668</v>
      </c>
      <c r="K5360" s="14" t="s">
        <v>24830</v>
      </c>
      <c r="L5360" s="14" t="s">
        <v>24831</v>
      </c>
      <c r="M5360" s="14">
        <f t="shared" si="664"/>
        <v>2017</v>
      </c>
      <c r="N5360" s="14">
        <f t="shared" si="665"/>
        <v>8</v>
      </c>
      <c r="O5360" s="14" t="str">
        <f>IFERROR(VLOOKUP(I5360,Lists!$F$2:$G$16,2,FALSE()),"Not Rated")</f>
        <v>Adults</v>
      </c>
      <c r="P5360" s="14">
        <f t="shared" si="666"/>
        <v>84</v>
      </c>
      <c r="Q5360" s="14" t="str">
        <f t="shared" si="667"/>
        <v>United States</v>
      </c>
      <c r="R5360" s="14" t="str">
        <f t="shared" si="668"/>
        <v>|United States|</v>
      </c>
      <c r="S5360" s="14" t="str">
        <f t="shared" si="669"/>
        <v>|Comedies|Independent Movies|Music &amp; Musicals|</v>
      </c>
      <c r="T5360" s="14" t="str">
        <f t="shared" si="670"/>
        <v>|Isaac Rentz|</v>
      </c>
      <c r="U5360" s="14" t="str">
        <f t="shared" si="671"/>
        <v>|Topher Grace|Alona Tal|Anne Heche|Taye Diggs|Rob Riggle|Paul Scheer|J.C. Chasez|Lauren Lapkus|Lesli Margherita|Brian Huskey|</v>
      </c>
    </row>
    <row r="5361" spans="1:21">
      <c r="A5361" s="14" t="s">
        <v>24832</v>
      </c>
      <c r="B5361" s="14" t="s">
        <v>48</v>
      </c>
      <c r="C5361" s="14" t="s">
        <v>24833</v>
      </c>
      <c r="D5361" s="14" t="s">
        <v>2424</v>
      </c>
      <c r="E5361" s="14" t="s">
        <v>24834</v>
      </c>
      <c r="F5361" s="14" t="s">
        <v>127</v>
      </c>
      <c r="G5361" s="26">
        <v>42948</v>
      </c>
      <c r="H5361" s="14">
        <v>2016</v>
      </c>
      <c r="I5361" s="14" t="s">
        <v>366</v>
      </c>
      <c r="J5361" s="14" t="s">
        <v>566</v>
      </c>
      <c r="K5361" s="14" t="s">
        <v>7395</v>
      </c>
      <c r="L5361" s="14" t="s">
        <v>24835</v>
      </c>
      <c r="M5361" s="14">
        <f t="shared" si="664"/>
        <v>2017</v>
      </c>
      <c r="N5361" s="14">
        <f t="shared" si="665"/>
        <v>8</v>
      </c>
      <c r="O5361" s="14" t="str">
        <f>IFERROR(VLOOKUP(I5361,Lists!$F$2:$G$16,2,FALSE()),"Not Rated")</f>
        <v>Kids</v>
      </c>
      <c r="P5361" s="14">
        <f t="shared" si="666"/>
        <v>97</v>
      </c>
      <c r="Q5361" s="14" t="str">
        <f t="shared" si="667"/>
        <v>Australia</v>
      </c>
      <c r="R5361" s="14" t="str">
        <f t="shared" si="668"/>
        <v>|Australia|</v>
      </c>
      <c r="S5361" s="14" t="str">
        <f t="shared" si="669"/>
        <v>|Children &amp; Family Movies|Dramas|Sports Movies|</v>
      </c>
      <c r="T5361" s="14" t="str">
        <f t="shared" si="670"/>
        <v>|Clay Glen|</v>
      </c>
      <c r="U5361" s="14" t="str">
        <f t="shared" si="671"/>
        <v>|Kelli Berglund|Lili Karamalikis|Tess Fowler|Emily Morris|Peta Shannon|Adam Tuominen|Caetlyn Collins|Jack Tomich|Isabelle Andary-Geslin|Rachel D'Sena|</v>
      </c>
    </row>
    <row r="5362" spans="1:21">
      <c r="A5362" s="14" t="s">
        <v>24836</v>
      </c>
      <c r="B5362" s="14" t="s">
        <v>49</v>
      </c>
      <c r="C5362" s="14" t="s">
        <v>24837</v>
      </c>
      <c r="D5362" s="14" t="s">
        <v>117</v>
      </c>
      <c r="E5362" s="14" t="s">
        <v>24838</v>
      </c>
      <c r="F5362" s="14" t="s">
        <v>117</v>
      </c>
      <c r="G5362" s="26">
        <v>42948</v>
      </c>
      <c r="H5362" s="14">
        <v>2017</v>
      </c>
      <c r="I5362" s="14" t="s">
        <v>360</v>
      </c>
      <c r="J5362" s="14" t="s">
        <v>105</v>
      </c>
      <c r="K5362" s="14" t="s">
        <v>992</v>
      </c>
      <c r="L5362" s="14" t="s">
        <v>24839</v>
      </c>
      <c r="M5362" s="14">
        <f t="shared" si="664"/>
        <v>2017</v>
      </c>
      <c r="N5362" s="14">
        <f t="shared" si="665"/>
        <v>8</v>
      </c>
      <c r="O5362" s="14" t="str">
        <f>IFERROR(VLOOKUP(I5362,Lists!$F$2:$G$16,2,FALSE()),"Not Rated")</f>
        <v>Adults</v>
      </c>
      <c r="P5362" s="14">
        <f t="shared" si="666"/>
        <v>1</v>
      </c>
      <c r="Q5362" s="14" t="str">
        <f t="shared" si="667"/>
        <v>Unknown</v>
      </c>
      <c r="R5362" s="14" t="str">
        <f t="shared" si="668"/>
        <v>|Unknown|</v>
      </c>
      <c r="S5362" s="14" t="str">
        <f t="shared" si="669"/>
        <v>|Crime TV Shows|International TV Shows|Spanish-Language TV Shows|</v>
      </c>
      <c r="T5362" s="14" t="str">
        <f t="shared" si="670"/>
        <v>|Unknown|</v>
      </c>
      <c r="U5362" s="14" t="str">
        <f t="shared" si="671"/>
        <v>|Juan Pablo Urrego|Amparo Grisales|Nicole Santamaría|Elkin Díaz|Francisco Javier Rueda|Ramsés Ramos|Lina Marcela Castrillón|Toto Vega|Camilo Sáenz|Mijail Mulkay|Natasha Klauss|Nelson Camayo|</v>
      </c>
    </row>
    <row r="5363" spans="1:21">
      <c r="A5363" s="14" t="s">
        <v>24840</v>
      </c>
      <c r="B5363" s="14" t="s">
        <v>48</v>
      </c>
      <c r="C5363" s="14" t="s">
        <v>24841</v>
      </c>
      <c r="D5363" s="14" t="s">
        <v>24842</v>
      </c>
      <c r="E5363" s="14" t="s">
        <v>24843</v>
      </c>
      <c r="F5363" s="14" t="s">
        <v>24844</v>
      </c>
      <c r="G5363" s="26">
        <v>42948</v>
      </c>
      <c r="H5363" s="14">
        <v>2016</v>
      </c>
      <c r="I5363" s="14" t="s">
        <v>360</v>
      </c>
      <c r="J5363" s="14" t="s">
        <v>1290</v>
      </c>
      <c r="K5363" s="14" t="s">
        <v>444</v>
      </c>
      <c r="L5363" s="14" t="s">
        <v>24845</v>
      </c>
      <c r="M5363" s="14">
        <f t="shared" si="664"/>
        <v>2017</v>
      </c>
      <c r="N5363" s="14">
        <f t="shared" si="665"/>
        <v>8</v>
      </c>
      <c r="O5363" s="14" t="str">
        <f>IFERROR(VLOOKUP(I5363,Lists!$F$2:$G$16,2,FALSE()),"Not Rated")</f>
        <v>Adults</v>
      </c>
      <c r="P5363" s="14">
        <f t="shared" si="666"/>
        <v>86</v>
      </c>
      <c r="Q5363" s="14" t="str">
        <f t="shared" si="667"/>
        <v>Chile</v>
      </c>
      <c r="R5363" s="14" t="str">
        <f t="shared" si="668"/>
        <v>|Chile|France|</v>
      </c>
      <c r="S5363" s="14" t="str">
        <f t="shared" si="669"/>
        <v>|Dramas|Independent Movies|International Movies|</v>
      </c>
      <c r="T5363" s="14" t="str">
        <f t="shared" si="670"/>
        <v>|Christopher Murray|</v>
      </c>
      <c r="U5363" s="14" t="str">
        <f t="shared" si="671"/>
        <v>|Michael Silva|Bastián Inostroza|Ana María Henríquez|Mauricio Pinto|Pedro Godoy|Hermelinda Cayo|Héctor Mella|Gonzalo Villalobos|Noelia Rubio|</v>
      </c>
    </row>
    <row r="5364" spans="1:21">
      <c r="A5364" s="14" t="s">
        <v>24846</v>
      </c>
      <c r="B5364" s="14" t="s">
        <v>49</v>
      </c>
      <c r="C5364" s="14" t="s">
        <v>24847</v>
      </c>
      <c r="D5364" s="14" t="s">
        <v>117</v>
      </c>
      <c r="E5364" s="14" t="s">
        <v>24848</v>
      </c>
      <c r="F5364" s="14" t="s">
        <v>146</v>
      </c>
      <c r="G5364" s="26">
        <v>42948</v>
      </c>
      <c r="H5364" s="14">
        <v>2011</v>
      </c>
      <c r="I5364" s="14" t="s">
        <v>361</v>
      </c>
      <c r="J5364" s="14" t="s">
        <v>105</v>
      </c>
      <c r="K5364" s="14" t="s">
        <v>688</v>
      </c>
      <c r="L5364" s="14" t="s">
        <v>24849</v>
      </c>
      <c r="M5364" s="14">
        <f t="shared" si="664"/>
        <v>2017</v>
      </c>
      <c r="N5364" s="14">
        <f t="shared" si="665"/>
        <v>8</v>
      </c>
      <c r="O5364" s="14" t="str">
        <f>IFERROR(VLOOKUP(I5364,Lists!$F$2:$G$16,2,FALSE()),"Not Rated")</f>
        <v>Teens</v>
      </c>
      <c r="P5364" s="14">
        <f t="shared" si="666"/>
        <v>1</v>
      </c>
      <c r="Q5364" s="14" t="str">
        <f t="shared" si="667"/>
        <v>Singapore</v>
      </c>
      <c r="R5364" s="14" t="str">
        <f t="shared" si="668"/>
        <v>|Singapore|</v>
      </c>
      <c r="S5364" s="14" t="str">
        <f t="shared" si="669"/>
        <v>|International TV Shows|TV Dramas|</v>
      </c>
      <c r="T5364" s="14" t="str">
        <f t="shared" si="670"/>
        <v>|Unknown|</v>
      </c>
      <c r="U5364" s="14" t="str">
        <f t="shared" si="671"/>
        <v>|Louise Lee|Rui En|Pierre Png|Darren Lim|Cynthia Koh|Belinda Lee|</v>
      </c>
    </row>
    <row r="5365" spans="1:21">
      <c r="A5365" s="14" t="s">
        <v>24850</v>
      </c>
      <c r="B5365" s="14" t="s">
        <v>49</v>
      </c>
      <c r="C5365" s="14" t="s">
        <v>24851</v>
      </c>
      <c r="D5365" s="14" t="s">
        <v>117</v>
      </c>
      <c r="E5365" s="14" t="s">
        <v>24852</v>
      </c>
      <c r="F5365" s="14" t="s">
        <v>118</v>
      </c>
      <c r="G5365" s="26">
        <v>42948</v>
      </c>
      <c r="H5365" s="14">
        <v>2013</v>
      </c>
      <c r="I5365" s="14" t="s">
        <v>360</v>
      </c>
      <c r="J5365" s="14" t="s">
        <v>521</v>
      </c>
      <c r="K5365" s="14" t="s">
        <v>7535</v>
      </c>
      <c r="L5365" s="14" t="s">
        <v>24853</v>
      </c>
      <c r="M5365" s="14">
        <f t="shared" si="664"/>
        <v>2017</v>
      </c>
      <c r="N5365" s="14">
        <f t="shared" si="665"/>
        <v>8</v>
      </c>
      <c r="O5365" s="14" t="str">
        <f>IFERROR(VLOOKUP(I5365,Lists!$F$2:$G$16,2,FALSE()),"Not Rated")</f>
        <v>Adults</v>
      </c>
      <c r="P5365" s="14">
        <f t="shared" si="666"/>
        <v>5</v>
      </c>
      <c r="Q5365" s="14" t="str">
        <f t="shared" si="667"/>
        <v>United Kingdom</v>
      </c>
      <c r="R5365" s="14" t="str">
        <f t="shared" si="668"/>
        <v>|United Kingdom|</v>
      </c>
      <c r="S5365" s="14" t="str">
        <f t="shared" si="669"/>
        <v>|British TV Shows|Classic &amp; Cult TV|International TV Shows|</v>
      </c>
      <c r="T5365" s="14" t="str">
        <f t="shared" si="670"/>
        <v>|Unknown|</v>
      </c>
      <c r="U5365" s="14" t="str">
        <f t="shared" si="671"/>
        <v>|Chris O'Dowd|Richard Ayoade|Katherine Parkinson|Matt Berry|</v>
      </c>
    </row>
    <row r="5366" spans="1:21">
      <c r="A5366" s="14" t="s">
        <v>24854</v>
      </c>
      <c r="B5366" s="14" t="s">
        <v>48</v>
      </c>
      <c r="C5366" s="14" t="s">
        <v>24855</v>
      </c>
      <c r="D5366" s="14" t="s">
        <v>24856</v>
      </c>
      <c r="E5366" s="14" t="s">
        <v>24857</v>
      </c>
      <c r="F5366" s="14" t="s">
        <v>120</v>
      </c>
      <c r="G5366" s="26">
        <v>42948</v>
      </c>
      <c r="H5366" s="14">
        <v>2015</v>
      </c>
      <c r="I5366" s="14" t="s">
        <v>360</v>
      </c>
      <c r="J5366" s="14" t="s">
        <v>1033</v>
      </c>
      <c r="K5366" s="14" t="s">
        <v>834</v>
      </c>
      <c r="L5366" s="14" t="s">
        <v>24858</v>
      </c>
      <c r="M5366" s="14">
        <f t="shared" si="664"/>
        <v>2017</v>
      </c>
      <c r="N5366" s="14">
        <f t="shared" si="665"/>
        <v>8</v>
      </c>
      <c r="O5366" s="14" t="str">
        <f>IFERROR(VLOOKUP(I5366,Lists!$F$2:$G$16,2,FALSE()),"Not Rated")</f>
        <v>Adults</v>
      </c>
      <c r="P5366" s="14">
        <f t="shared" si="666"/>
        <v>114</v>
      </c>
      <c r="Q5366" s="14" t="str">
        <f t="shared" si="667"/>
        <v>France</v>
      </c>
      <c r="R5366" s="14" t="str">
        <f t="shared" si="668"/>
        <v>|France|</v>
      </c>
      <c r="S5366" s="14" t="str">
        <f t="shared" si="669"/>
        <v>|Comedies|Dramas|International Movies|</v>
      </c>
      <c r="T5366" s="14" t="str">
        <f t="shared" si="670"/>
        <v>|Claude Lelouch|</v>
      </c>
      <c r="U5366" s="14" t="str">
        <f t="shared" si="671"/>
        <v>|Jean Dujardin|Elsa Zylberstein|Christopher Lambert|Alice Pol|Rahul Vohra|Shriya Pilgaonkar|Abhishek Krishnan|Venantino Venantini|Amma|Kalki Koechlin|</v>
      </c>
    </row>
    <row r="5367" spans="1:21">
      <c r="A5367" s="14" t="s">
        <v>24859</v>
      </c>
      <c r="B5367" s="14" t="s">
        <v>49</v>
      </c>
      <c r="C5367" s="14" t="s">
        <v>24860</v>
      </c>
      <c r="D5367" s="14" t="s">
        <v>117</v>
      </c>
      <c r="E5367" s="14" t="s">
        <v>24861</v>
      </c>
      <c r="F5367" s="14" t="s">
        <v>118</v>
      </c>
      <c r="G5367" s="26">
        <v>42948</v>
      </c>
      <c r="H5367" s="14">
        <v>2012</v>
      </c>
      <c r="I5367" s="14" t="s">
        <v>360</v>
      </c>
      <c r="J5367" s="14" t="s">
        <v>106</v>
      </c>
      <c r="K5367" s="14" t="s">
        <v>3016</v>
      </c>
      <c r="L5367" s="14" t="s">
        <v>24862</v>
      </c>
      <c r="M5367" s="14">
        <f t="shared" si="664"/>
        <v>2017</v>
      </c>
      <c r="N5367" s="14">
        <f t="shared" si="665"/>
        <v>8</v>
      </c>
      <c r="O5367" s="14" t="str">
        <f>IFERROR(VLOOKUP(I5367,Lists!$F$2:$G$16,2,FALSE()),"Not Rated")</f>
        <v>Adults</v>
      </c>
      <c r="P5367" s="14">
        <f t="shared" si="666"/>
        <v>2</v>
      </c>
      <c r="Q5367" s="14" t="str">
        <f t="shared" si="667"/>
        <v>United Kingdom</v>
      </c>
      <c r="R5367" s="14" t="str">
        <f t="shared" si="668"/>
        <v>|United Kingdom|</v>
      </c>
      <c r="S5367" s="14" t="str">
        <f t="shared" si="669"/>
        <v>|British TV Shows|Crime TV Shows|International TV Shows|</v>
      </c>
      <c r="T5367" s="14" t="str">
        <f t="shared" si="670"/>
        <v>|Unknown|</v>
      </c>
      <c r="U5367" s="14" t="str">
        <f t="shared" si="671"/>
        <v>|Toby Stephens|Miranda Raison|Lucy Punch|Nick Dunning|Rory Kinnear|Ronny Jhutti|Roger Griffiths|Patrick Baladi|</v>
      </c>
    </row>
    <row r="5368" spans="1:21">
      <c r="A5368" s="14" t="s">
        <v>24863</v>
      </c>
      <c r="B5368" s="14" t="s">
        <v>49</v>
      </c>
      <c r="C5368" s="14" t="s">
        <v>24864</v>
      </c>
      <c r="D5368" s="14" t="s">
        <v>117</v>
      </c>
      <c r="E5368" s="14" t="s">
        <v>24865</v>
      </c>
      <c r="F5368" s="14" t="s">
        <v>118</v>
      </c>
      <c r="G5368" s="26">
        <v>42948</v>
      </c>
      <c r="H5368" s="14">
        <v>2009</v>
      </c>
      <c r="I5368" s="14" t="s">
        <v>360</v>
      </c>
      <c r="J5368" s="14" t="s">
        <v>105</v>
      </c>
      <c r="K5368" s="14" t="s">
        <v>803</v>
      </c>
      <c r="L5368" s="14" t="s">
        <v>24866</v>
      </c>
      <c r="M5368" s="14">
        <f t="shared" si="664"/>
        <v>2017</v>
      </c>
      <c r="N5368" s="14">
        <f t="shared" si="665"/>
        <v>8</v>
      </c>
      <c r="O5368" s="14" t="str">
        <f>IFERROR(VLOOKUP(I5368,Lists!$F$2:$G$16,2,FALSE()),"Not Rated")</f>
        <v>Adults</v>
      </c>
      <c r="P5368" s="14">
        <f t="shared" si="666"/>
        <v>1</v>
      </c>
      <c r="Q5368" s="14" t="str">
        <f t="shared" si="667"/>
        <v>United Kingdom</v>
      </c>
      <c r="R5368" s="14" t="str">
        <f t="shared" si="668"/>
        <v>|United Kingdom|</v>
      </c>
      <c r="S5368" s="14" t="str">
        <f t="shared" si="669"/>
        <v>|British TV Shows|Docuseries|International TV Shows|</v>
      </c>
      <c r="T5368" s="14" t="str">
        <f t="shared" si="670"/>
        <v>|Unknown|</v>
      </c>
      <c r="U5368" s="14" t="str">
        <f t="shared" si="671"/>
        <v>|Robert Powell|</v>
      </c>
    </row>
    <row r="5369" spans="1:21">
      <c r="A5369" s="14" t="s">
        <v>24867</v>
      </c>
      <c r="B5369" s="14" t="s">
        <v>49</v>
      </c>
      <c r="C5369" s="14" t="s">
        <v>24868</v>
      </c>
      <c r="D5369" s="14" t="s">
        <v>24869</v>
      </c>
      <c r="E5369" s="14" t="s">
        <v>117</v>
      </c>
      <c r="F5369" s="14" t="s">
        <v>115</v>
      </c>
      <c r="G5369" s="26">
        <v>42944</v>
      </c>
      <c r="H5369" s="14">
        <v>2017</v>
      </c>
      <c r="I5369" s="14" t="s">
        <v>361</v>
      </c>
      <c r="J5369" s="14" t="s">
        <v>105</v>
      </c>
      <c r="K5369" s="14" t="s">
        <v>257</v>
      </c>
      <c r="L5369" s="14" t="s">
        <v>24870</v>
      </c>
      <c r="M5369" s="14">
        <f t="shared" si="664"/>
        <v>2017</v>
      </c>
      <c r="N5369" s="14">
        <f t="shared" si="665"/>
        <v>7</v>
      </c>
      <c r="O5369" s="14" t="str">
        <f>IFERROR(VLOOKUP(I5369,Lists!$F$2:$G$16,2,FALSE()),"Not Rated")</f>
        <v>Teens</v>
      </c>
      <c r="P5369" s="14">
        <f t="shared" si="666"/>
        <v>1</v>
      </c>
      <c r="Q5369" s="14" t="str">
        <f t="shared" si="667"/>
        <v>United States</v>
      </c>
      <c r="R5369" s="14" t="str">
        <f t="shared" si="668"/>
        <v>|United States|</v>
      </c>
      <c r="S5369" s="14" t="str">
        <f t="shared" si="669"/>
        <v>|Docuseries|</v>
      </c>
      <c r="T5369" s="14" t="str">
        <f t="shared" si="670"/>
        <v>|Vanessa Roth|</v>
      </c>
      <c r="U5369" s="14" t="str">
        <f t="shared" si="671"/>
        <v>|Unknown|</v>
      </c>
    </row>
    <row r="5370" spans="1:21">
      <c r="A5370" s="14" t="s">
        <v>24871</v>
      </c>
      <c r="B5370" s="14" t="s">
        <v>48</v>
      </c>
      <c r="C5370" s="14" t="s">
        <v>24872</v>
      </c>
      <c r="D5370" s="14" t="s">
        <v>24873</v>
      </c>
      <c r="E5370" s="14" t="s">
        <v>24874</v>
      </c>
      <c r="F5370" s="14" t="s">
        <v>115</v>
      </c>
      <c r="G5370" s="26">
        <v>42944</v>
      </c>
      <c r="H5370" s="14">
        <v>2017</v>
      </c>
      <c r="I5370" s="14" t="s">
        <v>360</v>
      </c>
      <c r="J5370" s="14" t="s">
        <v>1668</v>
      </c>
      <c r="K5370" s="14" t="s">
        <v>5078</v>
      </c>
      <c r="L5370" s="14" t="s">
        <v>24875</v>
      </c>
      <c r="M5370" s="14">
        <f t="shared" si="664"/>
        <v>2017</v>
      </c>
      <c r="N5370" s="14">
        <f t="shared" si="665"/>
        <v>7</v>
      </c>
      <c r="O5370" s="14" t="str">
        <f>IFERROR(VLOOKUP(I5370,Lists!$F$2:$G$16,2,FALSE()),"Not Rated")</f>
        <v>Adults</v>
      </c>
      <c r="P5370" s="14">
        <f t="shared" si="666"/>
        <v>84</v>
      </c>
      <c r="Q5370" s="14" t="str">
        <f t="shared" si="667"/>
        <v>United States</v>
      </c>
      <c r="R5370" s="14" t="str">
        <f t="shared" si="668"/>
        <v>|United States|</v>
      </c>
      <c r="S5370" s="14" t="str">
        <f t="shared" si="669"/>
        <v>|Comedies|Independent Movies|Romantic Movies|</v>
      </c>
      <c r="T5370" s="14" t="str">
        <f t="shared" si="670"/>
        <v>|Jim Strouse|</v>
      </c>
      <c r="U5370" s="14" t="str">
        <f t="shared" si="671"/>
        <v>|Jessica Williams|Chris O'Dowd|Lakeith Stanfield|Noël Wells|Taliyah Whitaker|Zabryna Guevara|Sarah Jones|Will Stephen|Susan Heyward|Megan Ketch|</v>
      </c>
    </row>
    <row r="5371" spans="1:21">
      <c r="A5371" s="14" t="s">
        <v>24876</v>
      </c>
      <c r="B5371" s="14" t="s">
        <v>48</v>
      </c>
      <c r="C5371" s="14" t="s">
        <v>24877</v>
      </c>
      <c r="D5371" s="14" t="s">
        <v>17387</v>
      </c>
      <c r="E5371" s="14" t="s">
        <v>24878</v>
      </c>
      <c r="F5371" s="14" t="s">
        <v>115</v>
      </c>
      <c r="G5371" s="26">
        <v>42941</v>
      </c>
      <c r="H5371" s="14">
        <v>2017</v>
      </c>
      <c r="I5371" s="14" t="s">
        <v>360</v>
      </c>
      <c r="J5371" s="14" t="s">
        <v>495</v>
      </c>
      <c r="K5371" s="14" t="s">
        <v>261</v>
      </c>
      <c r="L5371" s="14" t="s">
        <v>24879</v>
      </c>
      <c r="M5371" s="14">
        <f t="shared" si="664"/>
        <v>2017</v>
      </c>
      <c r="N5371" s="14">
        <f t="shared" si="665"/>
        <v>7</v>
      </c>
      <c r="O5371" s="14" t="str">
        <f>IFERROR(VLOOKUP(I5371,Lists!$F$2:$G$16,2,FALSE()),"Not Rated")</f>
        <v>Adults</v>
      </c>
      <c r="P5371" s="14">
        <f t="shared" si="666"/>
        <v>67</v>
      </c>
      <c r="Q5371" s="14" t="str">
        <f t="shared" si="667"/>
        <v>United States</v>
      </c>
      <c r="R5371" s="14" t="str">
        <f t="shared" si="668"/>
        <v>|United States|</v>
      </c>
      <c r="S5371" s="14" t="str">
        <f t="shared" si="669"/>
        <v>|Stand-Up Comedy|</v>
      </c>
      <c r="T5371" s="14" t="str">
        <f t="shared" si="670"/>
        <v>|Daniel Gray Longino|</v>
      </c>
      <c r="U5371" s="14" t="str">
        <f t="shared" si="671"/>
        <v>|Joe Mande|</v>
      </c>
    </row>
    <row r="5372" spans="1:21">
      <c r="A5372" s="14" t="s">
        <v>24880</v>
      </c>
      <c r="B5372" s="14" t="s">
        <v>48</v>
      </c>
      <c r="C5372" s="14" t="s">
        <v>24881</v>
      </c>
      <c r="D5372" s="14" t="s">
        <v>24882</v>
      </c>
      <c r="E5372" s="14" t="s">
        <v>117</v>
      </c>
      <c r="F5372" s="14" t="s">
        <v>17714</v>
      </c>
      <c r="G5372" s="26">
        <v>42940</v>
      </c>
      <c r="H5372" s="14">
        <v>2016</v>
      </c>
      <c r="I5372" s="14" t="s">
        <v>361</v>
      </c>
      <c r="J5372" s="14" t="s">
        <v>436</v>
      </c>
      <c r="K5372" s="14" t="s">
        <v>927</v>
      </c>
      <c r="L5372" s="14" t="s">
        <v>24883</v>
      </c>
      <c r="M5372" s="14">
        <f t="shared" si="664"/>
        <v>2017</v>
      </c>
      <c r="N5372" s="14">
        <f t="shared" si="665"/>
        <v>7</v>
      </c>
      <c r="O5372" s="14" t="str">
        <f>IFERROR(VLOOKUP(I5372,Lists!$F$2:$G$16,2,FALSE()),"Not Rated")</f>
        <v>Teens</v>
      </c>
      <c r="P5372" s="14">
        <f t="shared" si="666"/>
        <v>91</v>
      </c>
      <c r="Q5372" s="14" t="str">
        <f t="shared" si="667"/>
        <v>Sweden</v>
      </c>
      <c r="R5372" s="14" t="str">
        <f t="shared" si="668"/>
        <v>|Sweden|United States|</v>
      </c>
      <c r="S5372" s="14" t="str">
        <f t="shared" si="669"/>
        <v>|Documentaries|Music &amp; Musicals|</v>
      </c>
      <c r="T5372" s="14" t="str">
        <f t="shared" si="670"/>
        <v>|Kasper Collin|</v>
      </c>
      <c r="U5372" s="14" t="str">
        <f t="shared" si="671"/>
        <v>|Unknown|</v>
      </c>
    </row>
    <row r="5373" spans="1:21">
      <c r="A5373" s="14" t="s">
        <v>24884</v>
      </c>
      <c r="B5373" s="14" t="s">
        <v>48</v>
      </c>
      <c r="C5373" s="14" t="s">
        <v>24885</v>
      </c>
      <c r="D5373" s="14" t="s">
        <v>24886</v>
      </c>
      <c r="E5373" s="14" t="s">
        <v>24887</v>
      </c>
      <c r="F5373" s="14" t="s">
        <v>116</v>
      </c>
      <c r="G5373" s="26">
        <v>42934</v>
      </c>
      <c r="H5373" s="14">
        <v>2017</v>
      </c>
      <c r="I5373" s="14" t="s">
        <v>360</v>
      </c>
      <c r="J5373" s="14" t="s">
        <v>1102</v>
      </c>
      <c r="K5373" s="14" t="s">
        <v>261</v>
      </c>
      <c r="L5373" s="14" t="s">
        <v>24888</v>
      </c>
      <c r="M5373" s="14">
        <f t="shared" si="664"/>
        <v>2017</v>
      </c>
      <c r="N5373" s="14">
        <f t="shared" si="665"/>
        <v>7</v>
      </c>
      <c r="O5373" s="14" t="str">
        <f>IFERROR(VLOOKUP(I5373,Lists!$F$2:$G$16,2,FALSE()),"Not Rated")</f>
        <v>Adults</v>
      </c>
      <c r="P5373" s="14">
        <f t="shared" si="666"/>
        <v>63</v>
      </c>
      <c r="Q5373" s="14" t="str">
        <f t="shared" si="667"/>
        <v>India</v>
      </c>
      <c r="R5373" s="14" t="str">
        <f t="shared" si="668"/>
        <v>|India|</v>
      </c>
      <c r="S5373" s="14" t="str">
        <f t="shared" si="669"/>
        <v>|Stand-Up Comedy|</v>
      </c>
      <c r="T5373" s="14" t="str">
        <f t="shared" si="670"/>
        <v>|Fazila Allana|</v>
      </c>
      <c r="U5373" s="14" t="str">
        <f t="shared" si="671"/>
        <v>|Aditi Mittal|</v>
      </c>
    </row>
    <row r="5374" spans="1:21">
      <c r="A5374" s="14" t="s">
        <v>24889</v>
      </c>
      <c r="B5374" s="14" t="s">
        <v>49</v>
      </c>
      <c r="C5374" s="14" t="s">
        <v>24890</v>
      </c>
      <c r="D5374" s="14" t="s">
        <v>24891</v>
      </c>
      <c r="E5374" s="14" t="s">
        <v>24892</v>
      </c>
      <c r="F5374" s="14" t="s">
        <v>115</v>
      </c>
      <c r="G5374" s="26">
        <v>42934</v>
      </c>
      <c r="H5374" s="14">
        <v>2017</v>
      </c>
      <c r="I5374" s="14" t="s">
        <v>360</v>
      </c>
      <c r="J5374" s="14" t="s">
        <v>105</v>
      </c>
      <c r="K5374" s="14" t="s">
        <v>281</v>
      </c>
      <c r="L5374" s="14" t="s">
        <v>24893</v>
      </c>
      <c r="M5374" s="14">
        <f t="shared" si="664"/>
        <v>2017</v>
      </c>
      <c r="N5374" s="14">
        <f t="shared" si="665"/>
        <v>7</v>
      </c>
      <c r="O5374" s="14" t="str">
        <f>IFERROR(VLOOKUP(I5374,Lists!$F$2:$G$16,2,FALSE()),"Not Rated")</f>
        <v>Adults</v>
      </c>
      <c r="P5374" s="14">
        <f t="shared" si="666"/>
        <v>1</v>
      </c>
      <c r="Q5374" s="14" t="str">
        <f t="shared" si="667"/>
        <v>United States</v>
      </c>
      <c r="R5374" s="14" t="str">
        <f t="shared" si="668"/>
        <v>|United States|</v>
      </c>
      <c r="S5374" s="14" t="str">
        <f t="shared" si="669"/>
        <v>|Stand-Up Comedy &amp; Talk Shows|</v>
      </c>
      <c r="T5374" s="14" t="str">
        <f t="shared" si="670"/>
        <v>|Eric Abrams|</v>
      </c>
      <c r="U5374" s="14" t="str">
        <f t="shared" si="671"/>
        <v>|Ari Shaffir|</v>
      </c>
    </row>
    <row r="5375" spans="1:21">
      <c r="A5375" s="14" t="s">
        <v>24894</v>
      </c>
      <c r="B5375" s="14" t="s">
        <v>48</v>
      </c>
      <c r="C5375" s="14" t="s">
        <v>24895</v>
      </c>
      <c r="D5375" s="14" t="s">
        <v>24896</v>
      </c>
      <c r="E5375" s="14" t="s">
        <v>24897</v>
      </c>
      <c r="F5375" s="14" t="s">
        <v>122</v>
      </c>
      <c r="G5375" s="26">
        <v>42933</v>
      </c>
      <c r="H5375" s="14">
        <v>2017</v>
      </c>
      <c r="I5375" s="14" t="s">
        <v>360</v>
      </c>
      <c r="J5375" s="14" t="s">
        <v>646</v>
      </c>
      <c r="K5375" s="14" t="s">
        <v>475</v>
      </c>
      <c r="L5375" s="14" t="s">
        <v>24898</v>
      </c>
      <c r="M5375" s="14">
        <f t="shared" si="664"/>
        <v>2017</v>
      </c>
      <c r="N5375" s="14">
        <f t="shared" si="665"/>
        <v>7</v>
      </c>
      <c r="O5375" s="14" t="str">
        <f>IFERROR(VLOOKUP(I5375,Lists!$F$2:$G$16,2,FALSE()),"Not Rated")</f>
        <v>Adults</v>
      </c>
      <c r="P5375" s="14">
        <f t="shared" si="666"/>
        <v>116</v>
      </c>
      <c r="Q5375" s="14" t="str">
        <f t="shared" si="667"/>
        <v>Spain</v>
      </c>
      <c r="R5375" s="14" t="str">
        <f t="shared" si="668"/>
        <v>|Spain|</v>
      </c>
      <c r="S5375" s="14" t="str">
        <f t="shared" si="669"/>
        <v>|Dramas|International Movies|</v>
      </c>
      <c r="T5375" s="14" t="str">
        <f t="shared" si="670"/>
        <v>|Agustí Villaronga|</v>
      </c>
      <c r="U5375" s="14" t="str">
        <f t="shared" si="671"/>
        <v>|Marcel Borràs|Bruna Cusí|Nuria Prims|Oriol Pla|Luisa Gavasa|Terele Pávez|Fernando Esteso|Juan Diego|Roger Casamajor|Jorge Usón|</v>
      </c>
    </row>
    <row r="5376" spans="1:21">
      <c r="A5376" s="14" t="s">
        <v>24899</v>
      </c>
      <c r="B5376" s="14" t="s">
        <v>48</v>
      </c>
      <c r="C5376" s="14" t="s">
        <v>24900</v>
      </c>
      <c r="D5376" s="14" t="s">
        <v>6901</v>
      </c>
      <c r="E5376" s="14" t="s">
        <v>24901</v>
      </c>
      <c r="F5376" s="14" t="s">
        <v>122</v>
      </c>
      <c r="G5376" s="26">
        <v>42931</v>
      </c>
      <c r="H5376" s="14">
        <v>2017</v>
      </c>
      <c r="I5376" s="14" t="s">
        <v>360</v>
      </c>
      <c r="J5376" s="14" t="s">
        <v>457</v>
      </c>
      <c r="K5376" s="14" t="s">
        <v>910</v>
      </c>
      <c r="L5376" s="14" t="s">
        <v>24902</v>
      </c>
      <c r="M5376" s="14">
        <f t="shared" si="664"/>
        <v>2017</v>
      </c>
      <c r="N5376" s="14">
        <f t="shared" si="665"/>
        <v>7</v>
      </c>
      <c r="O5376" s="14" t="str">
        <f>IFERROR(VLOOKUP(I5376,Lists!$F$2:$G$16,2,FALSE()),"Not Rated")</f>
        <v>Adults</v>
      </c>
      <c r="P5376" s="14">
        <f t="shared" si="666"/>
        <v>104</v>
      </c>
      <c r="Q5376" s="14" t="str">
        <f t="shared" si="667"/>
        <v>Spain</v>
      </c>
      <c r="R5376" s="14" t="str">
        <f t="shared" si="668"/>
        <v>|Spain|</v>
      </c>
      <c r="S5376" s="14" t="str">
        <f t="shared" si="669"/>
        <v>|Dramas|International Movies|Romantic Movies|</v>
      </c>
      <c r="T5376" s="14" t="str">
        <f t="shared" si="670"/>
        <v>|Esteban Crespo|</v>
      </c>
      <c r="U5376" s="14" t="str">
        <f t="shared" si="671"/>
        <v>|María Pedraza|Pol Monen|Natalia Tena|Nacho Fresneda|Greta Fernández|Gustavo Salmerón|Celso Bugallo|Sonia Almarcha|Marta Belenguer|</v>
      </c>
    </row>
    <row r="5377" spans="1:21">
      <c r="A5377" s="14" t="s">
        <v>24903</v>
      </c>
      <c r="B5377" s="14" t="s">
        <v>48</v>
      </c>
      <c r="C5377" s="14" t="s">
        <v>24904</v>
      </c>
      <c r="D5377" s="14" t="s">
        <v>24905</v>
      </c>
      <c r="E5377" s="14" t="s">
        <v>24906</v>
      </c>
      <c r="F5377" s="14" t="s">
        <v>115</v>
      </c>
      <c r="G5377" s="26">
        <v>42930</v>
      </c>
      <c r="H5377" s="14">
        <v>2017</v>
      </c>
      <c r="I5377" s="14" t="s">
        <v>365</v>
      </c>
      <c r="J5377" s="14" t="s">
        <v>7275</v>
      </c>
      <c r="K5377" s="14" t="s">
        <v>481</v>
      </c>
      <c r="L5377" s="14" t="s">
        <v>24907</v>
      </c>
      <c r="M5377" s="14">
        <f t="shared" si="664"/>
        <v>2017</v>
      </c>
      <c r="N5377" s="14">
        <f t="shared" si="665"/>
        <v>7</v>
      </c>
      <c r="O5377" s="14" t="str">
        <f>IFERROR(VLOOKUP(I5377,Lists!$F$2:$G$16,2,FALSE()),"Not Rated")</f>
        <v>Kids</v>
      </c>
      <c r="P5377" s="14">
        <f t="shared" si="666"/>
        <v>14</v>
      </c>
      <c r="Q5377" s="14" t="str">
        <f t="shared" si="667"/>
        <v>United States</v>
      </c>
      <c r="R5377" s="14" t="str">
        <f t="shared" si="668"/>
        <v>|United States|</v>
      </c>
      <c r="S5377" s="14" t="str">
        <f t="shared" si="669"/>
        <v>|Children &amp; Family Movies|Comedies|</v>
      </c>
      <c r="T5377" s="14" t="str">
        <f t="shared" si="670"/>
        <v>|Harry Chaskin|</v>
      </c>
      <c r="U5377" s="14" t="str">
        <f t="shared" si="671"/>
        <v>|Brian Atkinson|Ted Raimi|Harry Chaskin|Debi Derryberry|Philip Maurice Hayes|Leigh Kelly|J.D. Ryznar|Nick Shakoour|Ryan Wiesbrock|Clark Wiesbrock|</v>
      </c>
    </row>
    <row r="5378" spans="1:21">
      <c r="A5378" s="14" t="s">
        <v>24908</v>
      </c>
      <c r="B5378" s="14" t="s">
        <v>48</v>
      </c>
      <c r="C5378" s="14" t="s">
        <v>24909</v>
      </c>
      <c r="D5378" s="14" t="s">
        <v>10059</v>
      </c>
      <c r="E5378" s="14" t="s">
        <v>117</v>
      </c>
      <c r="F5378" s="14" t="s">
        <v>115</v>
      </c>
      <c r="G5378" s="26">
        <v>42930</v>
      </c>
      <c r="H5378" s="14">
        <v>2017</v>
      </c>
      <c r="I5378" s="14" t="s">
        <v>362</v>
      </c>
      <c r="J5378" s="14" t="s">
        <v>1330</v>
      </c>
      <c r="K5378" s="14" t="s">
        <v>247</v>
      </c>
      <c r="L5378" s="14" t="s">
        <v>24910</v>
      </c>
      <c r="M5378" s="14">
        <f t="shared" ref="M5378:M5441" si="672">IF(G5378="","",YEAR(G5378))</f>
        <v>2017</v>
      </c>
      <c r="N5378" s="14">
        <f t="shared" ref="N5378:N5441" si="673">IF(G5378="","",MONTH(G5378))</f>
        <v>7</v>
      </c>
      <c r="O5378" s="14" t="str">
        <f>IFERROR(VLOOKUP(I5378,Lists!$F$2:$G$16,2,FALSE()),"Not Rated")</f>
        <v>Older Kids</v>
      </c>
      <c r="P5378" s="14">
        <f t="shared" ref="P5378:P5441" si="674">IFERROR(VALUE(LEFT(J5378,FIND(" ",J5378)-1)),"")</f>
        <v>89</v>
      </c>
      <c r="Q5378" s="14" t="str">
        <f t="shared" ref="Q5378:Q5441" si="675">IFERROR(LEFT(F5378,FIND(",",F5378)-1),F5378)</f>
        <v>United States</v>
      </c>
      <c r="R5378" s="14" t="str">
        <f t="shared" ref="R5378:R5441" si="676">"|"&amp;SUBSTITUTE(F5378,", ","|")&amp;"|"</f>
        <v>|United States|</v>
      </c>
      <c r="S5378" s="14" t="str">
        <f t="shared" ref="S5378:S5441" si="677">"|"&amp;SUBSTITUTE(K5378,", ","|")&amp;"|"</f>
        <v>|Documentaries|</v>
      </c>
      <c r="T5378" s="14" t="str">
        <f t="shared" ref="T5378:T5441" si="678">"|"&amp;SUBSTITUTE(D5378,", ","|")&amp;"|"</f>
        <v>|Jeff Orlowski|</v>
      </c>
      <c r="U5378" s="14" t="str">
        <f t="shared" ref="U5378:U5441" si="679">"|"&amp;SUBSTITUTE(E5378,", ","|")&amp;"|"</f>
        <v>|Unknown|</v>
      </c>
    </row>
    <row r="5379" spans="1:21">
      <c r="A5379" s="14" t="s">
        <v>24911</v>
      </c>
      <c r="B5379" s="14" t="s">
        <v>48</v>
      </c>
      <c r="C5379" s="14" t="s">
        <v>24912</v>
      </c>
      <c r="D5379" s="14" t="s">
        <v>24913</v>
      </c>
      <c r="E5379" s="14" t="s">
        <v>24914</v>
      </c>
      <c r="F5379" s="14" t="s">
        <v>115</v>
      </c>
      <c r="G5379" s="26">
        <v>42930</v>
      </c>
      <c r="H5379" s="14">
        <v>2017</v>
      </c>
      <c r="I5379" s="14" t="s">
        <v>360</v>
      </c>
      <c r="J5379" s="14" t="s">
        <v>1096</v>
      </c>
      <c r="K5379" s="14" t="s">
        <v>1436</v>
      </c>
      <c r="L5379" s="14" t="s">
        <v>24915</v>
      </c>
      <c r="M5379" s="14">
        <f t="shared" si="672"/>
        <v>2017</v>
      </c>
      <c r="N5379" s="14">
        <f t="shared" si="673"/>
        <v>7</v>
      </c>
      <c r="O5379" s="14" t="str">
        <f>IFERROR(VLOOKUP(I5379,Lists!$F$2:$G$16,2,FALSE()),"Not Rated")</f>
        <v>Adults</v>
      </c>
      <c r="P5379" s="14">
        <f t="shared" si="674"/>
        <v>108</v>
      </c>
      <c r="Q5379" s="14" t="str">
        <f t="shared" si="675"/>
        <v>United States</v>
      </c>
      <c r="R5379" s="14" t="str">
        <f t="shared" si="676"/>
        <v>|United States|</v>
      </c>
      <c r="S5379" s="14" t="str">
        <f t="shared" si="677"/>
        <v>|Dramas|Independent Movies|</v>
      </c>
      <c r="T5379" s="14" t="str">
        <f t="shared" si="678"/>
        <v>|Marti Noxon|</v>
      </c>
      <c r="U5379" s="14" t="str">
        <f t="shared" si="679"/>
        <v>|Lily Collins|Keanu Reeves|Carrie Preston|Lili Taylor|Alex Sharp|Liana Liberato|Brooke Smith|Leslie Bibb|Kathryn Prescott|</v>
      </c>
    </row>
    <row r="5380" spans="1:21">
      <c r="A5380" s="14" t="s">
        <v>24916</v>
      </c>
      <c r="B5380" s="14" t="s">
        <v>48</v>
      </c>
      <c r="C5380" s="14" t="s">
        <v>24917</v>
      </c>
      <c r="D5380" s="14" t="s">
        <v>294</v>
      </c>
      <c r="E5380" s="14" t="s">
        <v>17312</v>
      </c>
      <c r="F5380" s="14" t="s">
        <v>115</v>
      </c>
      <c r="G5380" s="26">
        <v>42929</v>
      </c>
      <c r="H5380" s="14">
        <v>2014</v>
      </c>
      <c r="I5380" s="14" t="s">
        <v>360</v>
      </c>
      <c r="J5380" s="14" t="s">
        <v>1857</v>
      </c>
      <c r="K5380" s="14" t="s">
        <v>261</v>
      </c>
      <c r="L5380" s="14" t="s">
        <v>24918</v>
      </c>
      <c r="M5380" s="14">
        <f t="shared" si="672"/>
        <v>2017</v>
      </c>
      <c r="N5380" s="14">
        <f t="shared" si="673"/>
        <v>7</v>
      </c>
      <c r="O5380" s="14" t="str">
        <f>IFERROR(VLOOKUP(I5380,Lists!$F$2:$G$16,2,FALSE()),"Not Rated")</f>
        <v>Adults</v>
      </c>
      <c r="P5380" s="14">
        <f t="shared" si="674"/>
        <v>59</v>
      </c>
      <c r="Q5380" s="14" t="str">
        <f t="shared" si="675"/>
        <v>United States</v>
      </c>
      <c r="R5380" s="14" t="str">
        <f t="shared" si="676"/>
        <v>|United States|</v>
      </c>
      <c r="S5380" s="14" t="str">
        <f t="shared" si="677"/>
        <v>|Stand-Up Comedy|</v>
      </c>
      <c r="T5380" s="14" t="str">
        <f t="shared" si="678"/>
        <v>|Jay Chapman|</v>
      </c>
      <c r="U5380" s="14" t="str">
        <f t="shared" si="679"/>
        <v>|D.L. Hughley|</v>
      </c>
    </row>
    <row r="5381" spans="1:21">
      <c r="A5381" s="14" t="s">
        <v>24919</v>
      </c>
      <c r="B5381" s="14" t="s">
        <v>48</v>
      </c>
      <c r="C5381" s="14" t="s">
        <v>24920</v>
      </c>
      <c r="D5381" s="14" t="s">
        <v>294</v>
      </c>
      <c r="E5381" s="14" t="s">
        <v>13484</v>
      </c>
      <c r="F5381" s="14" t="s">
        <v>115</v>
      </c>
      <c r="G5381" s="26">
        <v>42929</v>
      </c>
      <c r="H5381" s="14">
        <v>2014</v>
      </c>
      <c r="I5381" s="14" t="s">
        <v>360</v>
      </c>
      <c r="J5381" s="14" t="s">
        <v>2548</v>
      </c>
      <c r="K5381" s="14" t="s">
        <v>261</v>
      </c>
      <c r="L5381" s="14" t="s">
        <v>24921</v>
      </c>
      <c r="M5381" s="14">
        <f t="shared" si="672"/>
        <v>2017</v>
      </c>
      <c r="N5381" s="14">
        <f t="shared" si="673"/>
        <v>7</v>
      </c>
      <c r="O5381" s="14" t="str">
        <f>IFERROR(VLOOKUP(I5381,Lists!$F$2:$G$16,2,FALSE()),"Not Rated")</f>
        <v>Adults</v>
      </c>
      <c r="P5381" s="14">
        <f t="shared" si="674"/>
        <v>74</v>
      </c>
      <c r="Q5381" s="14" t="str">
        <f t="shared" si="675"/>
        <v>United States</v>
      </c>
      <c r="R5381" s="14" t="str">
        <f t="shared" si="676"/>
        <v>|United States|</v>
      </c>
      <c r="S5381" s="14" t="str">
        <f t="shared" si="677"/>
        <v>|Stand-Up Comedy|</v>
      </c>
      <c r="T5381" s="14" t="str">
        <f t="shared" si="678"/>
        <v>|Jay Chapman|</v>
      </c>
      <c r="U5381" s="14" t="str">
        <f t="shared" si="679"/>
        <v>|Tom Segura|</v>
      </c>
    </row>
    <row r="5382" spans="1:21">
      <c r="A5382" s="14" t="s">
        <v>24922</v>
      </c>
      <c r="B5382" s="14" t="s">
        <v>49</v>
      </c>
      <c r="C5382" s="14" t="s">
        <v>24923</v>
      </c>
      <c r="D5382" s="14" t="s">
        <v>117</v>
      </c>
      <c r="E5382" s="14" t="s">
        <v>24924</v>
      </c>
      <c r="F5382" s="14" t="s">
        <v>115</v>
      </c>
      <c r="G5382" s="26">
        <v>42923</v>
      </c>
      <c r="H5382" s="14">
        <v>2017</v>
      </c>
      <c r="I5382" s="14" t="s">
        <v>365</v>
      </c>
      <c r="J5382" s="14" t="s">
        <v>108</v>
      </c>
      <c r="K5382" s="14" t="s">
        <v>256</v>
      </c>
      <c r="L5382" s="14" t="s">
        <v>24925</v>
      </c>
      <c r="M5382" s="14">
        <f t="shared" si="672"/>
        <v>2017</v>
      </c>
      <c r="N5382" s="14">
        <f t="shared" si="673"/>
        <v>7</v>
      </c>
      <c r="O5382" s="14" t="str">
        <f>IFERROR(VLOOKUP(I5382,Lists!$F$2:$G$16,2,FALSE()),"Not Rated")</f>
        <v>Kids</v>
      </c>
      <c r="P5382" s="14">
        <f t="shared" si="674"/>
        <v>4</v>
      </c>
      <c r="Q5382" s="14" t="str">
        <f t="shared" si="675"/>
        <v>United States</v>
      </c>
      <c r="R5382" s="14" t="str">
        <f t="shared" si="676"/>
        <v>|United States|</v>
      </c>
      <c r="S5382" s="14" t="str">
        <f t="shared" si="677"/>
        <v>|Kids' TV|</v>
      </c>
      <c r="T5382" s="14" t="str">
        <f t="shared" si="678"/>
        <v>|Unknown|</v>
      </c>
      <c r="U5382" s="14" t="str">
        <f t="shared" si="679"/>
        <v>|Stephanie Lemelin|A.J. LoCascio|Dan Milano|Grey DeLisle|Cree Summer|Laraine Newman|Chris Parnell|Ana Gasteyer|Dee Bradley Baker|Thomas Lennon|Dominic Catrambone|</v>
      </c>
    </row>
    <row r="5383" spans="1:21">
      <c r="A5383" s="14" t="s">
        <v>24926</v>
      </c>
      <c r="B5383" s="14" t="s">
        <v>49</v>
      </c>
      <c r="C5383" s="14" t="s">
        <v>24927</v>
      </c>
      <c r="D5383" s="14" t="s">
        <v>24928</v>
      </c>
      <c r="E5383" s="14" t="s">
        <v>24929</v>
      </c>
      <c r="F5383" s="14" t="s">
        <v>119</v>
      </c>
      <c r="G5383" s="26">
        <v>42923</v>
      </c>
      <c r="H5383" s="14">
        <v>2017</v>
      </c>
      <c r="I5383" s="14" t="s">
        <v>361</v>
      </c>
      <c r="J5383" s="14" t="s">
        <v>108</v>
      </c>
      <c r="K5383" s="14" t="s">
        <v>1844</v>
      </c>
      <c r="L5383" s="14" t="s">
        <v>24930</v>
      </c>
      <c r="M5383" s="14">
        <f t="shared" si="672"/>
        <v>2017</v>
      </c>
      <c r="N5383" s="14">
        <f t="shared" si="673"/>
        <v>7</v>
      </c>
      <c r="O5383" s="14" t="str">
        <f>IFERROR(VLOOKUP(I5383,Lists!$F$2:$G$16,2,FALSE()),"Not Rated")</f>
        <v>Teens</v>
      </c>
      <c r="P5383" s="14">
        <f t="shared" si="674"/>
        <v>4</v>
      </c>
      <c r="Q5383" s="14" t="str">
        <f t="shared" si="675"/>
        <v>Canada</v>
      </c>
      <c r="R5383" s="14" t="str">
        <f t="shared" si="676"/>
        <v>|Canada|</v>
      </c>
      <c r="S5383" s="14" t="str">
        <f t="shared" si="677"/>
        <v>|International TV Shows|TV Dramas|Teen TV Shows|</v>
      </c>
      <c r="T5383" s="14" t="str">
        <f t="shared" si="678"/>
        <v>|Stefan Brogren|</v>
      </c>
      <c r="U5383" s="14" t="str">
        <f t="shared" si="679"/>
        <v>|Amanda Arcuri|Amir Bageria|Soma Bhatia|Jamie Bloch|Stefan Brogren|Chelsea Clark|Reiya Downs|Ana Golja|Nikki Gould|Ricardo Hoyos|Ehren Kassam|Andre Kim|Lyle Lettau|Spencer MacPherson|Eric Osborne|Dante Scott|Olivia Scriven|Sara Waisglass|Richard Walters|</v>
      </c>
    </row>
    <row r="5384" spans="1:21">
      <c r="A5384" s="14" t="s">
        <v>24931</v>
      </c>
      <c r="B5384" s="14" t="s">
        <v>49</v>
      </c>
      <c r="C5384" s="14" t="s">
        <v>24932</v>
      </c>
      <c r="D5384" s="14" t="s">
        <v>117</v>
      </c>
      <c r="E5384" s="14" t="s">
        <v>24933</v>
      </c>
      <c r="F5384" s="14" t="s">
        <v>126</v>
      </c>
      <c r="G5384" s="26">
        <v>42923</v>
      </c>
      <c r="H5384" s="14">
        <v>2015</v>
      </c>
      <c r="I5384" s="14" t="s">
        <v>362</v>
      </c>
      <c r="J5384" s="14" t="s">
        <v>105</v>
      </c>
      <c r="K5384" s="14" t="s">
        <v>1905</v>
      </c>
      <c r="L5384" s="14" t="s">
        <v>24934</v>
      </c>
      <c r="M5384" s="14">
        <f t="shared" si="672"/>
        <v>2017</v>
      </c>
      <c r="N5384" s="14">
        <f t="shared" si="673"/>
        <v>7</v>
      </c>
      <c r="O5384" s="14" t="str">
        <f>IFERROR(VLOOKUP(I5384,Lists!$F$2:$G$16,2,FALSE()),"Not Rated")</f>
        <v>Older Kids</v>
      </c>
      <c r="P5384" s="14">
        <f t="shared" si="674"/>
        <v>1</v>
      </c>
      <c r="Q5384" s="14" t="str">
        <f t="shared" si="675"/>
        <v>China</v>
      </c>
      <c r="R5384" s="14" t="str">
        <f t="shared" si="676"/>
        <v>|China|</v>
      </c>
      <c r="S5384" s="14" t="str">
        <f t="shared" si="677"/>
        <v>|International TV Shows|Romantic TV Shows|TV Dramas|</v>
      </c>
      <c r="T5384" s="14" t="str">
        <f t="shared" si="678"/>
        <v>|Unknown|</v>
      </c>
      <c r="U5384" s="14" t="str">
        <f t="shared" si="679"/>
        <v>|Rain|Tiffany Tang|Luo Jin|Dilraba Dilmurat|Yao Yichen|</v>
      </c>
    </row>
    <row r="5385" spans="1:21">
      <c r="A5385" s="14" t="s">
        <v>24935</v>
      </c>
      <c r="B5385" s="14" t="s">
        <v>49</v>
      </c>
      <c r="C5385" s="14" t="s">
        <v>24936</v>
      </c>
      <c r="D5385" s="14" t="s">
        <v>117</v>
      </c>
      <c r="E5385" s="14" t="s">
        <v>24937</v>
      </c>
      <c r="F5385" s="14" t="s">
        <v>126</v>
      </c>
      <c r="G5385" s="26">
        <v>42923</v>
      </c>
      <c r="H5385" s="14">
        <v>2012</v>
      </c>
      <c r="I5385" s="14" t="s">
        <v>361</v>
      </c>
      <c r="J5385" s="14" t="s">
        <v>105</v>
      </c>
      <c r="K5385" s="14" t="s">
        <v>688</v>
      </c>
      <c r="L5385" s="14" t="s">
        <v>24938</v>
      </c>
      <c r="M5385" s="14">
        <f t="shared" si="672"/>
        <v>2017</v>
      </c>
      <c r="N5385" s="14">
        <f t="shared" si="673"/>
        <v>7</v>
      </c>
      <c r="O5385" s="14" t="str">
        <f>IFERROR(VLOOKUP(I5385,Lists!$F$2:$G$16,2,FALSE()),"Not Rated")</f>
        <v>Teens</v>
      </c>
      <c r="P5385" s="14">
        <f t="shared" si="674"/>
        <v>1</v>
      </c>
      <c r="Q5385" s="14" t="str">
        <f t="shared" si="675"/>
        <v>China</v>
      </c>
      <c r="R5385" s="14" t="str">
        <f t="shared" si="676"/>
        <v>|China|</v>
      </c>
      <c r="S5385" s="14" t="str">
        <f t="shared" si="677"/>
        <v>|International TV Shows|TV Dramas|</v>
      </c>
      <c r="T5385" s="14" t="str">
        <f t="shared" si="678"/>
        <v>|Unknown|</v>
      </c>
      <c r="U5385" s="14" t="str">
        <f t="shared" si="679"/>
        <v>|Chen Daoming|Peter Ho|Duan Yihong|Qin Lan|Li Yixiao|Yang Lixin|You Yong|Yu Hewei|</v>
      </c>
    </row>
    <row r="5386" spans="1:21">
      <c r="A5386" s="14" t="s">
        <v>24939</v>
      </c>
      <c r="B5386" s="14" t="s">
        <v>49</v>
      </c>
      <c r="C5386" s="14" t="s">
        <v>24940</v>
      </c>
      <c r="D5386" s="14" t="s">
        <v>117</v>
      </c>
      <c r="E5386" s="14" t="s">
        <v>24941</v>
      </c>
      <c r="F5386" s="14" t="s">
        <v>126</v>
      </c>
      <c r="G5386" s="26">
        <v>42923</v>
      </c>
      <c r="H5386" s="14">
        <v>2012</v>
      </c>
      <c r="I5386" s="14" t="s">
        <v>361</v>
      </c>
      <c r="J5386" s="14" t="s">
        <v>105</v>
      </c>
      <c r="K5386" s="14" t="s">
        <v>688</v>
      </c>
      <c r="L5386" s="14" t="s">
        <v>24942</v>
      </c>
      <c r="M5386" s="14">
        <f t="shared" si="672"/>
        <v>2017</v>
      </c>
      <c r="N5386" s="14">
        <f t="shared" si="673"/>
        <v>7</v>
      </c>
      <c r="O5386" s="14" t="str">
        <f>IFERROR(VLOOKUP(I5386,Lists!$F$2:$G$16,2,FALSE()),"Not Rated")</f>
        <v>Teens</v>
      </c>
      <c r="P5386" s="14">
        <f t="shared" si="674"/>
        <v>1</v>
      </c>
      <c r="Q5386" s="14" t="str">
        <f t="shared" si="675"/>
        <v>China</v>
      </c>
      <c r="R5386" s="14" t="str">
        <f t="shared" si="676"/>
        <v>|China|</v>
      </c>
      <c r="S5386" s="14" t="str">
        <f t="shared" si="677"/>
        <v>|International TV Shows|TV Dramas|</v>
      </c>
      <c r="T5386" s="14" t="str">
        <f t="shared" si="678"/>
        <v>|Unknown|</v>
      </c>
      <c r="U5386" s="14" t="str">
        <f t="shared" si="679"/>
        <v>|Fu Dalong|Ning Jing|Yu Entai|Zhou Bo|Fu Miao|Feihu Sun|Lu Ying|Qiu Yongli|</v>
      </c>
    </row>
    <row r="5387" spans="1:21">
      <c r="A5387" s="14" t="s">
        <v>24943</v>
      </c>
      <c r="B5387" s="14" t="s">
        <v>48</v>
      </c>
      <c r="C5387" s="14" t="s">
        <v>24944</v>
      </c>
      <c r="D5387" s="14" t="s">
        <v>24945</v>
      </c>
      <c r="E5387" s="14" t="s">
        <v>24946</v>
      </c>
      <c r="F5387" s="14" t="s">
        <v>115</v>
      </c>
      <c r="G5387" s="26">
        <v>42923</v>
      </c>
      <c r="H5387" s="14">
        <v>2017</v>
      </c>
      <c r="I5387" s="14" t="s">
        <v>360</v>
      </c>
      <c r="J5387" s="14" t="s">
        <v>1668</v>
      </c>
      <c r="K5387" s="14" t="s">
        <v>1782</v>
      </c>
      <c r="L5387" s="14" t="s">
        <v>24947</v>
      </c>
      <c r="M5387" s="14">
        <f t="shared" si="672"/>
        <v>2017</v>
      </c>
      <c r="N5387" s="14">
        <f t="shared" si="673"/>
        <v>7</v>
      </c>
      <c r="O5387" s="14" t="str">
        <f>IFERROR(VLOOKUP(I5387,Lists!$F$2:$G$16,2,FALSE()),"Not Rated")</f>
        <v>Adults</v>
      </c>
      <c r="P5387" s="14">
        <f t="shared" si="674"/>
        <v>84</v>
      </c>
      <c r="Q5387" s="14" t="str">
        <f t="shared" si="675"/>
        <v>United States</v>
      </c>
      <c r="R5387" s="14" t="str">
        <f t="shared" si="676"/>
        <v>|United States|</v>
      </c>
      <c r="S5387" s="14" t="str">
        <f t="shared" si="677"/>
        <v>|Comedies|Independent Movies|</v>
      </c>
      <c r="T5387" s="14" t="str">
        <f t="shared" si="678"/>
        <v>|Pat Healy|</v>
      </c>
      <c r="U5387" s="14" t="str">
        <f t="shared" si="679"/>
        <v>|Taylor Schilling|Pat Healy|Alycia Delmore|Jim O'Heir|Brooke Dillman|Mark Kelly|Toby Huss|Alejandro Patiño|</v>
      </c>
    </row>
    <row r="5388" spans="1:21">
      <c r="A5388" s="14" t="s">
        <v>24948</v>
      </c>
      <c r="B5388" s="14" t="s">
        <v>49</v>
      </c>
      <c r="C5388" s="14" t="s">
        <v>24949</v>
      </c>
      <c r="D5388" s="14" t="s">
        <v>117</v>
      </c>
      <c r="E5388" s="14" t="s">
        <v>24950</v>
      </c>
      <c r="F5388" s="14" t="s">
        <v>126</v>
      </c>
      <c r="G5388" s="26">
        <v>42923</v>
      </c>
      <c r="H5388" s="14">
        <v>2008</v>
      </c>
      <c r="I5388" s="14" t="s">
        <v>361</v>
      </c>
      <c r="J5388" s="14" t="s">
        <v>105</v>
      </c>
      <c r="K5388" s="14" t="s">
        <v>522</v>
      </c>
      <c r="L5388" s="14" t="s">
        <v>24951</v>
      </c>
      <c r="M5388" s="14">
        <f t="shared" si="672"/>
        <v>2017</v>
      </c>
      <c r="N5388" s="14">
        <f t="shared" si="673"/>
        <v>7</v>
      </c>
      <c r="O5388" s="14" t="str">
        <f>IFERROR(VLOOKUP(I5388,Lists!$F$2:$G$16,2,FALSE()),"Not Rated")</f>
        <v>Teens</v>
      </c>
      <c r="P5388" s="14">
        <f t="shared" si="674"/>
        <v>1</v>
      </c>
      <c r="Q5388" s="14" t="str">
        <f t="shared" si="675"/>
        <v>China</v>
      </c>
      <c r="R5388" s="14" t="str">
        <f t="shared" si="676"/>
        <v>|China|</v>
      </c>
      <c r="S5388" s="14" t="str">
        <f t="shared" si="677"/>
        <v>|International TV Shows|TV Action &amp; Adventure|TV Dramas|</v>
      </c>
      <c r="T5388" s="14" t="str">
        <f t="shared" si="678"/>
        <v>|Unknown|</v>
      </c>
      <c r="U5388" s="14" t="str">
        <f t="shared" si="679"/>
        <v>|Danny Chan|Michelle Lang|Ted Duran|Hazen MacIntyre|Luoyong Wang|Natalia Dzyublo|Traci Ann Wolfe|Ke Gai|Zhou Zhou|Yu Chenghui|</v>
      </c>
    </row>
    <row r="5389" spans="1:21">
      <c r="A5389" s="14" t="s">
        <v>24952</v>
      </c>
      <c r="B5389" s="14" t="s">
        <v>48</v>
      </c>
      <c r="C5389" s="14" t="s">
        <v>24953</v>
      </c>
      <c r="D5389" s="14" t="s">
        <v>24954</v>
      </c>
      <c r="E5389" s="14" t="s">
        <v>24955</v>
      </c>
      <c r="F5389" s="14" t="s">
        <v>120</v>
      </c>
      <c r="G5389" s="26">
        <v>42917</v>
      </c>
      <c r="H5389" s="14">
        <v>2012</v>
      </c>
      <c r="I5389" s="14" t="s">
        <v>361</v>
      </c>
      <c r="J5389" s="14" t="s">
        <v>566</v>
      </c>
      <c r="K5389" s="14" t="s">
        <v>834</v>
      </c>
      <c r="L5389" s="14" t="s">
        <v>24956</v>
      </c>
      <c r="M5389" s="14">
        <f t="shared" si="672"/>
        <v>2017</v>
      </c>
      <c r="N5389" s="14">
        <f t="shared" si="673"/>
        <v>7</v>
      </c>
      <c r="O5389" s="14" t="str">
        <f>IFERROR(VLOOKUP(I5389,Lists!$F$2:$G$16,2,FALSE()),"Not Rated")</f>
        <v>Teens</v>
      </c>
      <c r="P5389" s="14">
        <f t="shared" si="674"/>
        <v>97</v>
      </c>
      <c r="Q5389" s="14" t="str">
        <f t="shared" si="675"/>
        <v>France</v>
      </c>
      <c r="R5389" s="14" t="str">
        <f t="shared" si="676"/>
        <v>|France|</v>
      </c>
      <c r="S5389" s="14" t="str">
        <f t="shared" si="677"/>
        <v>|Comedies|Dramas|International Movies|</v>
      </c>
      <c r="T5389" s="14" t="str">
        <f t="shared" si="678"/>
        <v>|Nicolas Brossette|</v>
      </c>
      <c r="U5389" s="14" t="str">
        <f t="shared" si="679"/>
        <v>|Franck Dubosc|Claude Rich|Marie Kremer|Mathis Touré|Rufus|Olivier Claverie|</v>
      </c>
    </row>
    <row r="5390" spans="1:21">
      <c r="A5390" s="14" t="s">
        <v>24957</v>
      </c>
      <c r="B5390" s="14" t="s">
        <v>49</v>
      </c>
      <c r="C5390" s="14" t="s">
        <v>24958</v>
      </c>
      <c r="D5390" s="14" t="s">
        <v>24959</v>
      </c>
      <c r="E5390" s="14" t="s">
        <v>24960</v>
      </c>
      <c r="F5390" s="14" t="s">
        <v>129</v>
      </c>
      <c r="G5390" s="26">
        <v>42917</v>
      </c>
      <c r="H5390" s="14">
        <v>2016</v>
      </c>
      <c r="I5390" s="14" t="s">
        <v>360</v>
      </c>
      <c r="J5390" s="14" t="s">
        <v>105</v>
      </c>
      <c r="K5390" s="14" t="s">
        <v>409</v>
      </c>
      <c r="L5390" s="14" t="s">
        <v>24961</v>
      </c>
      <c r="M5390" s="14">
        <f t="shared" si="672"/>
        <v>2017</v>
      </c>
      <c r="N5390" s="14">
        <f t="shared" si="673"/>
        <v>7</v>
      </c>
      <c r="O5390" s="14" t="str">
        <f>IFERROR(VLOOKUP(I5390,Lists!$F$2:$G$16,2,FALSE()),"Not Rated")</f>
        <v>Adults</v>
      </c>
      <c r="P5390" s="14">
        <f t="shared" si="674"/>
        <v>1</v>
      </c>
      <c r="Q5390" s="14" t="str">
        <f t="shared" si="675"/>
        <v>Turkey</v>
      </c>
      <c r="R5390" s="14" t="str">
        <f t="shared" si="676"/>
        <v>|Turkey|</v>
      </c>
      <c r="S5390" s="14" t="str">
        <f t="shared" si="677"/>
        <v>|International TV Shows|TV Dramas|TV Mysteries|</v>
      </c>
      <c r="T5390" s="14" t="str">
        <f t="shared" si="678"/>
        <v>|Serdar Akar|</v>
      </c>
      <c r="U5390" s="14" t="str">
        <f t="shared" si="679"/>
        <v>|Erdal Beşikçioğlu|Yasemin Allen|Melis Birkan|Saygın Soysal|Berkan Şal|Metin Belgin|Ayça Eren|Selin Uludoğan|Özay Fecht|Suna Yıldızoğlu|</v>
      </c>
    </row>
    <row r="5391" spans="1:21">
      <c r="A5391" s="14" t="s">
        <v>24962</v>
      </c>
      <c r="B5391" s="14" t="s">
        <v>48</v>
      </c>
      <c r="C5391" s="14" t="s">
        <v>24963</v>
      </c>
      <c r="D5391" s="14" t="s">
        <v>2424</v>
      </c>
      <c r="E5391" s="14" t="s">
        <v>24964</v>
      </c>
      <c r="F5391" s="14" t="s">
        <v>127</v>
      </c>
      <c r="G5391" s="26">
        <v>42917</v>
      </c>
      <c r="H5391" s="14">
        <v>2011</v>
      </c>
      <c r="I5391" s="14" t="s">
        <v>367</v>
      </c>
      <c r="J5391" s="14" t="s">
        <v>739</v>
      </c>
      <c r="K5391" s="14" t="s">
        <v>7395</v>
      </c>
      <c r="L5391" s="14" t="s">
        <v>24965</v>
      </c>
      <c r="M5391" s="14">
        <f t="shared" si="672"/>
        <v>2017</v>
      </c>
      <c r="N5391" s="14">
        <f t="shared" si="673"/>
        <v>7</v>
      </c>
      <c r="O5391" s="14" t="str">
        <f>IFERROR(VLOOKUP(I5391,Lists!$F$2:$G$16,2,FALSE()),"Not Rated")</f>
        <v>Older Kids</v>
      </c>
      <c r="P5391" s="14">
        <f t="shared" si="674"/>
        <v>95</v>
      </c>
      <c r="Q5391" s="14" t="str">
        <f t="shared" si="675"/>
        <v>Australia</v>
      </c>
      <c r="R5391" s="14" t="str">
        <f t="shared" si="676"/>
        <v>|Australia|</v>
      </c>
      <c r="S5391" s="14" t="str">
        <f t="shared" si="677"/>
        <v>|Children &amp; Family Movies|Dramas|Sports Movies|</v>
      </c>
      <c r="T5391" s="14" t="str">
        <f t="shared" si="678"/>
        <v>|Clay Glen|</v>
      </c>
      <c r="U5391" s="14" t="str">
        <f t="shared" si="679"/>
        <v>|Nina Pearce|Adam Tuominen|Emily Morris|Amy Handley|Carmel Johnson|Alanah Gilbert|Hapi Murphy|Lilly Blacker|Julie Kay Lumasag|Elysia Markou|</v>
      </c>
    </row>
    <row r="5392" spans="1:21">
      <c r="A5392" s="14" t="s">
        <v>24966</v>
      </c>
      <c r="B5392" s="14" t="s">
        <v>49</v>
      </c>
      <c r="C5392" s="14" t="s">
        <v>24967</v>
      </c>
      <c r="D5392" s="14" t="s">
        <v>117</v>
      </c>
      <c r="E5392" s="14" t="s">
        <v>24968</v>
      </c>
      <c r="F5392" s="14" t="s">
        <v>146</v>
      </c>
      <c r="G5392" s="26">
        <v>42917</v>
      </c>
      <c r="H5392" s="14">
        <v>2014</v>
      </c>
      <c r="I5392" s="14" t="s">
        <v>361</v>
      </c>
      <c r="J5392" s="14" t="s">
        <v>105</v>
      </c>
      <c r="K5392" s="14" t="s">
        <v>1470</v>
      </c>
      <c r="L5392" s="14" t="s">
        <v>24969</v>
      </c>
      <c r="M5392" s="14">
        <f t="shared" si="672"/>
        <v>2017</v>
      </c>
      <c r="N5392" s="14">
        <f t="shared" si="673"/>
        <v>7</v>
      </c>
      <c r="O5392" s="14" t="str">
        <f>IFERROR(VLOOKUP(I5392,Lists!$F$2:$G$16,2,FALSE()),"Not Rated")</f>
        <v>Teens</v>
      </c>
      <c r="P5392" s="14">
        <f t="shared" si="674"/>
        <v>1</v>
      </c>
      <c r="Q5392" s="14" t="str">
        <f t="shared" si="675"/>
        <v>Singapore</v>
      </c>
      <c r="R5392" s="14" t="str">
        <f t="shared" si="676"/>
        <v>|Singapore|</v>
      </c>
      <c r="S5392" s="14" t="str">
        <f t="shared" si="677"/>
        <v>|Crime TV Shows|International TV Shows|TV Dramas|</v>
      </c>
      <c r="T5392" s="14" t="str">
        <f t="shared" si="678"/>
        <v>|Unknown|</v>
      </c>
      <c r="U5392" s="14" t="str">
        <f t="shared" si="679"/>
        <v>|Christopher Lee|Rui En|Desmond Tan|Zheng Geping|Zhang Zhenhuan|Paige Chua|Xu Bin|Carrie Wong|</v>
      </c>
    </row>
    <row r="5393" spans="1:21">
      <c r="A5393" s="14" t="s">
        <v>24970</v>
      </c>
      <c r="B5393" s="14" t="s">
        <v>48</v>
      </c>
      <c r="C5393" s="14" t="s">
        <v>24971</v>
      </c>
      <c r="D5393" s="14" t="s">
        <v>24972</v>
      </c>
      <c r="E5393" s="14" t="s">
        <v>24973</v>
      </c>
      <c r="F5393" s="14" t="s">
        <v>116</v>
      </c>
      <c r="G5393" s="26">
        <v>42917</v>
      </c>
      <c r="H5393" s="14">
        <v>1966</v>
      </c>
      <c r="I5393" s="14" t="s">
        <v>362</v>
      </c>
      <c r="J5393" s="14" t="s">
        <v>646</v>
      </c>
      <c r="K5393" s="14" t="s">
        <v>1527</v>
      </c>
      <c r="L5393" s="14" t="s">
        <v>24974</v>
      </c>
      <c r="M5393" s="14">
        <f t="shared" si="672"/>
        <v>2017</v>
      </c>
      <c r="N5393" s="14">
        <f t="shared" si="673"/>
        <v>7</v>
      </c>
      <c r="O5393" s="14" t="str">
        <f>IFERROR(VLOOKUP(I5393,Lists!$F$2:$G$16,2,FALSE()),"Not Rated")</f>
        <v>Older Kids</v>
      </c>
      <c r="P5393" s="14">
        <f t="shared" si="674"/>
        <v>116</v>
      </c>
      <c r="Q5393" s="14" t="str">
        <f t="shared" si="675"/>
        <v>India</v>
      </c>
      <c r="R5393" s="14" t="str">
        <f t="shared" si="676"/>
        <v>|India|</v>
      </c>
      <c r="S5393" s="14" t="str">
        <f t="shared" si="677"/>
        <v>|Dramas|International Movies|Music &amp; Musicals|</v>
      </c>
      <c r="T5393" s="14" t="str">
        <f t="shared" si="678"/>
        <v>|Lekh Tandon|</v>
      </c>
      <c r="U5393" s="14" t="str">
        <f t="shared" si="679"/>
        <v>|Vyjayantimala|Sunil Dutt|Prem Nath|Bipin Gupta|Gajanan Jagirdar|Zul Vellani|K.N. Singh|Randhir|</v>
      </c>
    </row>
    <row r="5394" spans="1:21">
      <c r="A5394" s="14" t="s">
        <v>24975</v>
      </c>
      <c r="B5394" s="14" t="s">
        <v>49</v>
      </c>
      <c r="C5394" s="14" t="s">
        <v>24976</v>
      </c>
      <c r="D5394" s="14" t="s">
        <v>117</v>
      </c>
      <c r="E5394" s="14" t="s">
        <v>24977</v>
      </c>
      <c r="F5394" s="14" t="s">
        <v>1084</v>
      </c>
      <c r="G5394" s="26">
        <v>42917</v>
      </c>
      <c r="H5394" s="14">
        <v>2012</v>
      </c>
      <c r="I5394" s="14" t="s">
        <v>366</v>
      </c>
      <c r="J5394" s="14" t="s">
        <v>105</v>
      </c>
      <c r="K5394" s="14" t="s">
        <v>617</v>
      </c>
      <c r="L5394" s="14" t="s">
        <v>24978</v>
      </c>
      <c r="M5394" s="14">
        <f t="shared" si="672"/>
        <v>2017</v>
      </c>
      <c r="N5394" s="14">
        <f t="shared" si="673"/>
        <v>7</v>
      </c>
      <c r="O5394" s="14" t="str">
        <f>IFERROR(VLOOKUP(I5394,Lists!$F$2:$G$16,2,FALSE()),"Not Rated")</f>
        <v>Kids</v>
      </c>
      <c r="P5394" s="14">
        <f t="shared" si="674"/>
        <v>1</v>
      </c>
      <c r="Q5394" s="14" t="str">
        <f t="shared" si="675"/>
        <v>United States</v>
      </c>
      <c r="R5394" s="14" t="str">
        <f t="shared" si="676"/>
        <v>|United States|Canada|</v>
      </c>
      <c r="S5394" s="14" t="str">
        <f t="shared" si="677"/>
        <v>|Kids' TV|TV Comedies|</v>
      </c>
      <c r="T5394" s="14" t="str">
        <f t="shared" si="678"/>
        <v>|Unknown|</v>
      </c>
      <c r="U5394" s="14" t="str">
        <f t="shared" si="679"/>
        <v>|Kate Higgins|Sean Hankinson|Haviland Stillwell|Paula Rhodes|Charlie Bodin|Laura Gerow|Katie Crown|Nakia Burrise|Tara Sands|Ashlyn Selich|</v>
      </c>
    </row>
    <row r="5395" spans="1:21">
      <c r="A5395" s="14" t="s">
        <v>24979</v>
      </c>
      <c r="B5395" s="14" t="s">
        <v>49</v>
      </c>
      <c r="C5395" s="14" t="s">
        <v>24980</v>
      </c>
      <c r="D5395" s="14" t="s">
        <v>117</v>
      </c>
      <c r="E5395" s="14" t="s">
        <v>24981</v>
      </c>
      <c r="F5395" s="14" t="s">
        <v>117</v>
      </c>
      <c r="G5395" s="26">
        <v>42917</v>
      </c>
      <c r="H5395" s="14">
        <v>2010</v>
      </c>
      <c r="I5395" s="14" t="s">
        <v>361</v>
      </c>
      <c r="J5395" s="14" t="s">
        <v>105</v>
      </c>
      <c r="K5395" s="14" t="s">
        <v>688</v>
      </c>
      <c r="L5395" s="14" t="s">
        <v>24982</v>
      </c>
      <c r="M5395" s="14">
        <f t="shared" si="672"/>
        <v>2017</v>
      </c>
      <c r="N5395" s="14">
        <f t="shared" si="673"/>
        <v>7</v>
      </c>
      <c r="O5395" s="14" t="str">
        <f>IFERROR(VLOOKUP(I5395,Lists!$F$2:$G$16,2,FALSE()),"Not Rated")</f>
        <v>Teens</v>
      </c>
      <c r="P5395" s="14">
        <f t="shared" si="674"/>
        <v>1</v>
      </c>
      <c r="Q5395" s="14" t="str">
        <f t="shared" si="675"/>
        <v>Unknown</v>
      </c>
      <c r="R5395" s="14" t="str">
        <f t="shared" si="676"/>
        <v>|Unknown|</v>
      </c>
      <c r="S5395" s="14" t="str">
        <f t="shared" si="677"/>
        <v>|International TV Shows|TV Dramas|</v>
      </c>
      <c r="T5395" s="14" t="str">
        <f t="shared" si="678"/>
        <v>|Unknown|</v>
      </c>
      <c r="U5395" s="14" t="str">
        <f t="shared" si="679"/>
        <v>|Jeanette Aw|Elvin Ng|Zhou Ying|Christopher Lee|Dai Xiangyu|Guo Liang|</v>
      </c>
    </row>
    <row r="5396" spans="1:21">
      <c r="A5396" s="14" t="s">
        <v>24983</v>
      </c>
      <c r="B5396" s="14" t="s">
        <v>48</v>
      </c>
      <c r="C5396" s="14" t="s">
        <v>24984</v>
      </c>
      <c r="D5396" s="14" t="s">
        <v>24985</v>
      </c>
      <c r="E5396" s="14" t="s">
        <v>24986</v>
      </c>
      <c r="F5396" s="14" t="s">
        <v>142</v>
      </c>
      <c r="G5396" s="26">
        <v>42917</v>
      </c>
      <c r="H5396" s="14">
        <v>2018</v>
      </c>
      <c r="I5396" s="14" t="s">
        <v>360</v>
      </c>
      <c r="J5396" s="14" t="s">
        <v>1290</v>
      </c>
      <c r="K5396" s="14" t="s">
        <v>261</v>
      </c>
      <c r="L5396" s="14" t="s">
        <v>24987</v>
      </c>
      <c r="M5396" s="14">
        <f t="shared" si="672"/>
        <v>2017</v>
      </c>
      <c r="N5396" s="14">
        <f t="shared" si="673"/>
        <v>7</v>
      </c>
      <c r="O5396" s="14" t="str">
        <f>IFERROR(VLOOKUP(I5396,Lists!$F$2:$G$16,2,FALSE()),"Not Rated")</f>
        <v>Adults</v>
      </c>
      <c r="P5396" s="14">
        <f t="shared" si="674"/>
        <v>86</v>
      </c>
      <c r="Q5396" s="14" t="str">
        <f t="shared" si="675"/>
        <v>Netherlands</v>
      </c>
      <c r="R5396" s="14" t="str">
        <f t="shared" si="676"/>
        <v>|Netherlands|</v>
      </c>
      <c r="S5396" s="14" t="str">
        <f t="shared" si="677"/>
        <v>|Stand-Up Comedy|</v>
      </c>
      <c r="T5396" s="14" t="str">
        <f t="shared" si="678"/>
        <v>|Doesjka van Hoogdalem|</v>
      </c>
      <c r="U5396" s="14" t="str">
        <f t="shared" si="679"/>
        <v>|Hans Teeuwen|</v>
      </c>
    </row>
    <row r="5397" spans="1:21">
      <c r="A5397" s="14" t="s">
        <v>24988</v>
      </c>
      <c r="B5397" s="14" t="s">
        <v>49</v>
      </c>
      <c r="C5397" s="14" t="s">
        <v>24989</v>
      </c>
      <c r="D5397" s="14" t="s">
        <v>117</v>
      </c>
      <c r="E5397" s="14" t="s">
        <v>24990</v>
      </c>
      <c r="F5397" s="14" t="s">
        <v>129</v>
      </c>
      <c r="G5397" s="26">
        <v>42917</v>
      </c>
      <c r="H5397" s="14">
        <v>2016</v>
      </c>
      <c r="I5397" s="14" t="s">
        <v>360</v>
      </c>
      <c r="J5397" s="14" t="s">
        <v>107</v>
      </c>
      <c r="K5397" s="14" t="s">
        <v>1905</v>
      </c>
      <c r="L5397" s="14" t="s">
        <v>24991</v>
      </c>
      <c r="M5397" s="14">
        <f t="shared" si="672"/>
        <v>2017</v>
      </c>
      <c r="N5397" s="14">
        <f t="shared" si="673"/>
        <v>7</v>
      </c>
      <c r="O5397" s="14" t="str">
        <f>IFERROR(VLOOKUP(I5397,Lists!$F$2:$G$16,2,FALSE()),"Not Rated")</f>
        <v>Adults</v>
      </c>
      <c r="P5397" s="14">
        <f t="shared" si="674"/>
        <v>3</v>
      </c>
      <c r="Q5397" s="14" t="str">
        <f t="shared" si="675"/>
        <v>Turkey</v>
      </c>
      <c r="R5397" s="14" t="str">
        <f t="shared" si="676"/>
        <v>|Turkey|</v>
      </c>
      <c r="S5397" s="14" t="str">
        <f t="shared" si="677"/>
        <v>|International TV Shows|Romantic TV Shows|TV Dramas|</v>
      </c>
      <c r="T5397" s="14" t="str">
        <f t="shared" si="678"/>
        <v>|Unknown|</v>
      </c>
      <c r="U5397" s="14" t="str">
        <f t="shared" si="679"/>
        <v>|İbrahim Çelikkol|Belçim Bilgin|Alican Yücesoy|Teoman Kumbaracıbaşı|Serdar Yeğin|Tülay Günal|Gözde Cığacı|Ferit Aktuğ|Rojda Demirer|Aybars Kartal Özson|</v>
      </c>
    </row>
    <row r="5398" spans="1:21">
      <c r="A5398" s="14" t="s">
        <v>24992</v>
      </c>
      <c r="B5398" s="14" t="s">
        <v>48</v>
      </c>
      <c r="C5398" s="14" t="s">
        <v>24993</v>
      </c>
      <c r="D5398" s="14" t="s">
        <v>24994</v>
      </c>
      <c r="E5398" s="14" t="s">
        <v>24995</v>
      </c>
      <c r="F5398" s="14" t="s">
        <v>116</v>
      </c>
      <c r="G5398" s="26">
        <v>42917</v>
      </c>
      <c r="H5398" s="14">
        <v>1971</v>
      </c>
      <c r="I5398" s="14" t="s">
        <v>361</v>
      </c>
      <c r="J5398" s="14" t="s">
        <v>20133</v>
      </c>
      <c r="K5398" s="14" t="s">
        <v>1991</v>
      </c>
      <c r="L5398" s="14" t="s">
        <v>24996</v>
      </c>
      <c r="M5398" s="14">
        <f t="shared" si="672"/>
        <v>2017</v>
      </c>
      <c r="N5398" s="14">
        <f t="shared" si="673"/>
        <v>7</v>
      </c>
      <c r="O5398" s="14" t="str">
        <f>IFERROR(VLOOKUP(I5398,Lists!$F$2:$G$16,2,FALSE()),"Not Rated")</f>
        <v>Teens</v>
      </c>
      <c r="P5398" s="14">
        <f t="shared" si="674"/>
        <v>153</v>
      </c>
      <c r="Q5398" s="14" t="str">
        <f t="shared" si="675"/>
        <v>India</v>
      </c>
      <c r="R5398" s="14" t="str">
        <f t="shared" si="676"/>
        <v>|India|</v>
      </c>
      <c r="S5398" s="14" t="str">
        <f t="shared" si="677"/>
        <v>|Classic Movies|Dramas|International Movies|</v>
      </c>
      <c r="T5398" s="14" t="str">
        <f t="shared" si="678"/>
        <v>|Sushil Majumdar|</v>
      </c>
      <c r="U5398" s="14" t="str">
        <f t="shared" si="679"/>
        <v>|Raaj Kumar|Hema Malini|Rakhee Gulzar|Vinod Mehra|Asit Kumar Sen|Paintal|Dulari|Chandramohan|Sujata Bakshi|Meena T.|</v>
      </c>
    </row>
    <row r="5399" spans="1:21">
      <c r="A5399" s="14" t="s">
        <v>24997</v>
      </c>
      <c r="B5399" s="14" t="s">
        <v>49</v>
      </c>
      <c r="C5399" s="14" t="s">
        <v>24998</v>
      </c>
      <c r="D5399" s="14" t="s">
        <v>117</v>
      </c>
      <c r="E5399" s="14" t="s">
        <v>16262</v>
      </c>
      <c r="F5399" s="14" t="s">
        <v>118</v>
      </c>
      <c r="G5399" s="26">
        <v>42917</v>
      </c>
      <c r="H5399" s="14">
        <v>2015</v>
      </c>
      <c r="I5399" s="14" t="s">
        <v>366</v>
      </c>
      <c r="J5399" s="14" t="s">
        <v>105</v>
      </c>
      <c r="K5399" s="14" t="s">
        <v>937</v>
      </c>
      <c r="L5399" s="14" t="s">
        <v>24999</v>
      </c>
      <c r="M5399" s="14">
        <f t="shared" si="672"/>
        <v>2017</v>
      </c>
      <c r="N5399" s="14">
        <f t="shared" si="673"/>
        <v>7</v>
      </c>
      <c r="O5399" s="14" t="str">
        <f>IFERROR(VLOOKUP(I5399,Lists!$F$2:$G$16,2,FALSE()),"Not Rated")</f>
        <v>Kids</v>
      </c>
      <c r="P5399" s="14">
        <f t="shared" si="674"/>
        <v>1</v>
      </c>
      <c r="Q5399" s="14" t="str">
        <f t="shared" si="675"/>
        <v>United Kingdom</v>
      </c>
      <c r="R5399" s="14" t="str">
        <f t="shared" si="676"/>
        <v>|United Kingdom|</v>
      </c>
      <c r="S5399" s="14" t="str">
        <f t="shared" si="677"/>
        <v>|British TV Shows|Kids' TV|</v>
      </c>
      <c r="T5399" s="14" t="str">
        <f t="shared" si="678"/>
        <v>|Unknown|</v>
      </c>
      <c r="U5399" s="14" t="str">
        <f t="shared" si="679"/>
        <v>|Chloe Marsden|Aaron Marsden|María Esnoz|</v>
      </c>
    </row>
    <row r="5400" spans="1:21">
      <c r="A5400" s="14" t="s">
        <v>25000</v>
      </c>
      <c r="B5400" s="14" t="s">
        <v>48</v>
      </c>
      <c r="C5400" s="14" t="s">
        <v>25001</v>
      </c>
      <c r="D5400" s="14" t="s">
        <v>25002</v>
      </c>
      <c r="E5400" s="14" t="s">
        <v>25003</v>
      </c>
      <c r="F5400" s="14" t="s">
        <v>116</v>
      </c>
      <c r="G5400" s="26">
        <v>42917</v>
      </c>
      <c r="H5400" s="14">
        <v>2013</v>
      </c>
      <c r="I5400" s="14" t="s">
        <v>360</v>
      </c>
      <c r="J5400" s="14" t="s">
        <v>457</v>
      </c>
      <c r="K5400" s="14" t="s">
        <v>444</v>
      </c>
      <c r="L5400" s="14" t="s">
        <v>25004</v>
      </c>
      <c r="M5400" s="14">
        <f t="shared" si="672"/>
        <v>2017</v>
      </c>
      <c r="N5400" s="14">
        <f t="shared" si="673"/>
        <v>7</v>
      </c>
      <c r="O5400" s="14" t="str">
        <f>IFERROR(VLOOKUP(I5400,Lists!$F$2:$G$16,2,FALSE()),"Not Rated")</f>
        <v>Adults</v>
      </c>
      <c r="P5400" s="14">
        <f t="shared" si="674"/>
        <v>104</v>
      </c>
      <c r="Q5400" s="14" t="str">
        <f t="shared" si="675"/>
        <v>India</v>
      </c>
      <c r="R5400" s="14" t="str">
        <f t="shared" si="676"/>
        <v>|India|</v>
      </c>
      <c r="S5400" s="14" t="str">
        <f t="shared" si="677"/>
        <v>|Dramas|Independent Movies|International Movies|</v>
      </c>
      <c r="T5400" s="14" t="str">
        <f t="shared" si="678"/>
        <v>|Geetu Mohandas|</v>
      </c>
      <c r="U5400" s="14" t="str">
        <f t="shared" si="679"/>
        <v>|Nawazuddin Siddiqui|Geetanjali Thapa|Manya Gupta|Murari Kumar|</v>
      </c>
    </row>
    <row r="5401" spans="1:21">
      <c r="A5401" s="14" t="s">
        <v>25005</v>
      </c>
      <c r="B5401" s="14" t="s">
        <v>49</v>
      </c>
      <c r="C5401" s="14" t="s">
        <v>25006</v>
      </c>
      <c r="D5401" s="14" t="s">
        <v>117</v>
      </c>
      <c r="E5401" s="14" t="s">
        <v>25007</v>
      </c>
      <c r="F5401" s="14" t="s">
        <v>146</v>
      </c>
      <c r="G5401" s="26">
        <v>42917</v>
      </c>
      <c r="H5401" s="14">
        <v>2014</v>
      </c>
      <c r="I5401" s="14" t="s">
        <v>361</v>
      </c>
      <c r="J5401" s="14" t="s">
        <v>105</v>
      </c>
      <c r="K5401" s="14" t="s">
        <v>8023</v>
      </c>
      <c r="L5401" s="14" t="s">
        <v>25008</v>
      </c>
      <c r="M5401" s="14">
        <f t="shared" si="672"/>
        <v>2017</v>
      </c>
      <c r="N5401" s="14">
        <f t="shared" si="673"/>
        <v>7</v>
      </c>
      <c r="O5401" s="14" t="str">
        <f>IFERROR(VLOOKUP(I5401,Lists!$F$2:$G$16,2,FALSE()),"Not Rated")</f>
        <v>Teens</v>
      </c>
      <c r="P5401" s="14">
        <f t="shared" si="674"/>
        <v>1</v>
      </c>
      <c r="Q5401" s="14" t="str">
        <f t="shared" si="675"/>
        <v>Singapore</v>
      </c>
      <c r="R5401" s="14" t="str">
        <f t="shared" si="676"/>
        <v>|Singapore|</v>
      </c>
      <c r="S5401" s="14" t="str">
        <f t="shared" si="677"/>
        <v>|International TV Shows|TV Dramas|TV Horror|</v>
      </c>
      <c r="T5401" s="14" t="str">
        <f t="shared" si="678"/>
        <v>|Unknown|</v>
      </c>
      <c r="U5401" s="14" t="str">
        <f t="shared" si="679"/>
        <v>|Romeo Tan|Sheila Sim|Yuan Shuai|Aloysius Pang|</v>
      </c>
    </row>
    <row r="5402" spans="1:21">
      <c r="A5402" s="14" t="s">
        <v>25009</v>
      </c>
      <c r="B5402" s="14" t="s">
        <v>48</v>
      </c>
      <c r="C5402" s="14" t="s">
        <v>25010</v>
      </c>
      <c r="D5402" s="14" t="s">
        <v>24972</v>
      </c>
      <c r="E5402" s="14" t="s">
        <v>25011</v>
      </c>
      <c r="F5402" s="14" t="s">
        <v>116</v>
      </c>
      <c r="G5402" s="26">
        <v>42917</v>
      </c>
      <c r="H5402" s="14">
        <v>1962</v>
      </c>
      <c r="I5402" s="14" t="s">
        <v>362</v>
      </c>
      <c r="J5402" s="14" t="s">
        <v>22060</v>
      </c>
      <c r="K5402" s="14" t="s">
        <v>834</v>
      </c>
      <c r="L5402" s="14" t="s">
        <v>25012</v>
      </c>
      <c r="M5402" s="14">
        <f t="shared" si="672"/>
        <v>2017</v>
      </c>
      <c r="N5402" s="14">
        <f t="shared" si="673"/>
        <v>7</v>
      </c>
      <c r="O5402" s="14" t="str">
        <f>IFERROR(VLOOKUP(I5402,Lists!$F$2:$G$16,2,FALSE()),"Not Rated")</f>
        <v>Older Kids</v>
      </c>
      <c r="P5402" s="14">
        <f t="shared" si="674"/>
        <v>163</v>
      </c>
      <c r="Q5402" s="14" t="str">
        <f t="shared" si="675"/>
        <v>India</v>
      </c>
      <c r="R5402" s="14" t="str">
        <f t="shared" si="676"/>
        <v>|India|</v>
      </c>
      <c r="S5402" s="14" t="str">
        <f t="shared" si="677"/>
        <v>|Comedies|Dramas|International Movies|</v>
      </c>
      <c r="T5402" s="14" t="str">
        <f t="shared" si="678"/>
        <v>|Lekh Tandon|</v>
      </c>
      <c r="U5402" s="14" t="str">
        <f t="shared" si="679"/>
        <v>|Shammi Kapoor|Kalpana|Lalita Pawar|Parveen Choudhary|Salim|Pratima Devi|Rashid Khan|Bir Sakuja|Bela Bose|Ratnamala|</v>
      </c>
    </row>
    <row r="5403" spans="1:21">
      <c r="A5403" s="14" t="s">
        <v>25013</v>
      </c>
      <c r="B5403" s="14" t="s">
        <v>49</v>
      </c>
      <c r="C5403" s="14" t="s">
        <v>25014</v>
      </c>
      <c r="D5403" s="14" t="s">
        <v>117</v>
      </c>
      <c r="E5403" s="14" t="s">
        <v>25015</v>
      </c>
      <c r="F5403" s="14" t="s">
        <v>117</v>
      </c>
      <c r="G5403" s="26">
        <v>42917</v>
      </c>
      <c r="H5403" s="14">
        <v>2014</v>
      </c>
      <c r="I5403" s="14" t="s">
        <v>361</v>
      </c>
      <c r="J5403" s="14" t="s">
        <v>105</v>
      </c>
      <c r="K5403" s="14" t="s">
        <v>1905</v>
      </c>
      <c r="L5403" s="14" t="s">
        <v>25016</v>
      </c>
      <c r="M5403" s="14">
        <f t="shared" si="672"/>
        <v>2017</v>
      </c>
      <c r="N5403" s="14">
        <f t="shared" si="673"/>
        <v>7</v>
      </c>
      <c r="O5403" s="14" t="str">
        <f>IFERROR(VLOOKUP(I5403,Lists!$F$2:$G$16,2,FALSE()),"Not Rated")</f>
        <v>Teens</v>
      </c>
      <c r="P5403" s="14">
        <f t="shared" si="674"/>
        <v>1</v>
      </c>
      <c r="Q5403" s="14" t="str">
        <f t="shared" si="675"/>
        <v>Unknown</v>
      </c>
      <c r="R5403" s="14" t="str">
        <f t="shared" si="676"/>
        <v>|Unknown|</v>
      </c>
      <c r="S5403" s="14" t="str">
        <f t="shared" si="677"/>
        <v>|International TV Shows|Romantic TV Shows|TV Dramas|</v>
      </c>
      <c r="T5403" s="14" t="str">
        <f t="shared" si="678"/>
        <v>|Unknown|</v>
      </c>
      <c r="U5403" s="14" t="str">
        <f t="shared" si="679"/>
        <v>|Jeanette Aw|Patrick Lee|Huang Qi Ming|Sora Ma|Hong Huifang|Xu Bin|Chen Shucheng|</v>
      </c>
    </row>
    <row r="5404" spans="1:21">
      <c r="A5404" s="14" t="s">
        <v>25017</v>
      </c>
      <c r="B5404" s="14" t="s">
        <v>48</v>
      </c>
      <c r="C5404" s="14" t="s">
        <v>25018</v>
      </c>
      <c r="D5404" s="14" t="s">
        <v>25019</v>
      </c>
      <c r="E5404" s="14" t="s">
        <v>25020</v>
      </c>
      <c r="F5404" s="14" t="s">
        <v>122</v>
      </c>
      <c r="G5404" s="26">
        <v>42917</v>
      </c>
      <c r="H5404" s="14">
        <v>2016</v>
      </c>
      <c r="I5404" s="14" t="s">
        <v>361</v>
      </c>
      <c r="J5404" s="14" t="s">
        <v>574</v>
      </c>
      <c r="K5404" s="14" t="s">
        <v>873</v>
      </c>
      <c r="L5404" s="14" t="s">
        <v>25021</v>
      </c>
      <c r="M5404" s="14">
        <f t="shared" si="672"/>
        <v>2017</v>
      </c>
      <c r="N5404" s="14">
        <f t="shared" si="673"/>
        <v>7</v>
      </c>
      <c r="O5404" s="14" t="str">
        <f>IFERROR(VLOOKUP(I5404,Lists!$F$2:$G$16,2,FALSE()),"Not Rated")</f>
        <v>Teens</v>
      </c>
      <c r="P5404" s="14">
        <f t="shared" si="674"/>
        <v>106</v>
      </c>
      <c r="Q5404" s="14" t="str">
        <f t="shared" si="675"/>
        <v>Spain</v>
      </c>
      <c r="R5404" s="14" t="str">
        <f t="shared" si="676"/>
        <v>|Spain|</v>
      </c>
      <c r="S5404" s="14" t="str">
        <f t="shared" si="677"/>
        <v>|International Movies|Thrillers|</v>
      </c>
      <c r="T5404" s="14" t="str">
        <f t="shared" si="678"/>
        <v>|Paulo Oriol|</v>
      </c>
      <c r="U5404" s="14" t="str">
        <f t="shared" si="679"/>
        <v>|Mario Casas|Ana Wagener|José Coronado|Bárbara Lennie|Francesc Orella|Paco Tous|David Selvas|</v>
      </c>
    </row>
    <row r="5405" spans="1:21">
      <c r="A5405" s="14" t="s">
        <v>25022</v>
      </c>
      <c r="B5405" s="14" t="s">
        <v>49</v>
      </c>
      <c r="C5405" s="14" t="s">
        <v>25023</v>
      </c>
      <c r="D5405" s="14" t="s">
        <v>117</v>
      </c>
      <c r="E5405" s="14" t="s">
        <v>25024</v>
      </c>
      <c r="F5405" s="14" t="s">
        <v>146</v>
      </c>
      <c r="G5405" s="26">
        <v>42917</v>
      </c>
      <c r="H5405" s="14">
        <v>2011</v>
      </c>
      <c r="I5405" s="14" t="s">
        <v>361</v>
      </c>
      <c r="J5405" s="14" t="s">
        <v>105</v>
      </c>
      <c r="K5405" s="14" t="s">
        <v>1905</v>
      </c>
      <c r="L5405" s="14" t="s">
        <v>25025</v>
      </c>
      <c r="M5405" s="14">
        <f t="shared" si="672"/>
        <v>2017</v>
      </c>
      <c r="N5405" s="14">
        <f t="shared" si="673"/>
        <v>7</v>
      </c>
      <c r="O5405" s="14" t="str">
        <f>IFERROR(VLOOKUP(I5405,Lists!$F$2:$G$16,2,FALSE()),"Not Rated")</f>
        <v>Teens</v>
      </c>
      <c r="P5405" s="14">
        <f t="shared" si="674"/>
        <v>1</v>
      </c>
      <c r="Q5405" s="14" t="str">
        <f t="shared" si="675"/>
        <v>Singapore</v>
      </c>
      <c r="R5405" s="14" t="str">
        <f t="shared" si="676"/>
        <v>|Singapore|</v>
      </c>
      <c r="S5405" s="14" t="str">
        <f t="shared" si="677"/>
        <v>|International TV Shows|Romantic TV Shows|TV Dramas|</v>
      </c>
      <c r="T5405" s="14" t="str">
        <f t="shared" si="678"/>
        <v>|Unknown|</v>
      </c>
      <c r="U5405" s="14" t="str">
        <f t="shared" si="679"/>
        <v>|Christopher Lee|Jesseca Liu|Ann Kok|Kate Pang|Zhang Zhenhuan|Richard Low|</v>
      </c>
    </row>
    <row r="5406" spans="1:21">
      <c r="A5406" s="14" t="s">
        <v>25026</v>
      </c>
      <c r="B5406" s="14" t="s">
        <v>49</v>
      </c>
      <c r="C5406" s="14" t="s">
        <v>25027</v>
      </c>
      <c r="D5406" s="14" t="s">
        <v>117</v>
      </c>
      <c r="E5406" s="14" t="s">
        <v>25028</v>
      </c>
      <c r="F5406" s="14" t="s">
        <v>146</v>
      </c>
      <c r="G5406" s="26">
        <v>42917</v>
      </c>
      <c r="H5406" s="14">
        <v>2016</v>
      </c>
      <c r="I5406" s="14" t="s">
        <v>360</v>
      </c>
      <c r="J5406" s="14" t="s">
        <v>105</v>
      </c>
      <c r="K5406" s="14" t="s">
        <v>1470</v>
      </c>
      <c r="L5406" s="14" t="s">
        <v>25029</v>
      </c>
      <c r="M5406" s="14">
        <f t="shared" si="672"/>
        <v>2017</v>
      </c>
      <c r="N5406" s="14">
        <f t="shared" si="673"/>
        <v>7</v>
      </c>
      <c r="O5406" s="14" t="str">
        <f>IFERROR(VLOOKUP(I5406,Lists!$F$2:$G$16,2,FALSE()),"Not Rated")</f>
        <v>Adults</v>
      </c>
      <c r="P5406" s="14">
        <f t="shared" si="674"/>
        <v>1</v>
      </c>
      <c r="Q5406" s="14" t="str">
        <f t="shared" si="675"/>
        <v>Singapore</v>
      </c>
      <c r="R5406" s="14" t="str">
        <f t="shared" si="676"/>
        <v>|Singapore|</v>
      </c>
      <c r="S5406" s="14" t="str">
        <f t="shared" si="677"/>
        <v>|Crime TV Shows|International TV Shows|TV Dramas|</v>
      </c>
      <c r="T5406" s="14" t="str">
        <f t="shared" si="678"/>
        <v>|Unknown|</v>
      </c>
      <c r="U5406" s="14" t="str">
        <f t="shared" si="679"/>
        <v>|Chen Hanwei|Rebecca Lim|Desmond Tan|Yusuke Fukuchi|</v>
      </c>
    </row>
    <row r="5407" spans="1:21">
      <c r="A5407" s="14" t="s">
        <v>25030</v>
      </c>
      <c r="B5407" s="14" t="s">
        <v>49</v>
      </c>
      <c r="C5407" s="14" t="s">
        <v>25031</v>
      </c>
      <c r="D5407" s="14" t="s">
        <v>117</v>
      </c>
      <c r="E5407" s="14" t="s">
        <v>25032</v>
      </c>
      <c r="F5407" s="14" t="s">
        <v>146</v>
      </c>
      <c r="G5407" s="26">
        <v>42917</v>
      </c>
      <c r="H5407" s="14">
        <v>2009</v>
      </c>
      <c r="I5407" s="14" t="s">
        <v>361</v>
      </c>
      <c r="J5407" s="14" t="s">
        <v>105</v>
      </c>
      <c r="K5407" s="14" t="s">
        <v>688</v>
      </c>
      <c r="L5407" s="14" t="s">
        <v>25033</v>
      </c>
      <c r="M5407" s="14">
        <f t="shared" si="672"/>
        <v>2017</v>
      </c>
      <c r="N5407" s="14">
        <f t="shared" si="673"/>
        <v>7</v>
      </c>
      <c r="O5407" s="14" t="str">
        <f>IFERROR(VLOOKUP(I5407,Lists!$F$2:$G$16,2,FALSE()),"Not Rated")</f>
        <v>Teens</v>
      </c>
      <c r="P5407" s="14">
        <f t="shared" si="674"/>
        <v>1</v>
      </c>
      <c r="Q5407" s="14" t="str">
        <f t="shared" si="675"/>
        <v>Singapore</v>
      </c>
      <c r="R5407" s="14" t="str">
        <f t="shared" si="676"/>
        <v>|Singapore|</v>
      </c>
      <c r="S5407" s="14" t="str">
        <f t="shared" si="677"/>
        <v>|International TV Shows|TV Dramas|</v>
      </c>
      <c r="T5407" s="14" t="str">
        <f t="shared" si="678"/>
        <v>|Unknown|</v>
      </c>
      <c r="U5407" s="14" t="str">
        <f t="shared" si="679"/>
        <v>|Zoe Tay|Fann Wong|Li Nanxing|Tay Ping Hui|Elvin Ng|Felicia Chin|Jerry Yeo|</v>
      </c>
    </row>
    <row r="5408" spans="1:21">
      <c r="A5408" s="14" t="s">
        <v>25034</v>
      </c>
      <c r="B5408" s="14" t="s">
        <v>49</v>
      </c>
      <c r="C5408" s="14" t="s">
        <v>25035</v>
      </c>
      <c r="D5408" s="14" t="s">
        <v>117</v>
      </c>
      <c r="E5408" s="14" t="s">
        <v>25036</v>
      </c>
      <c r="F5408" s="14" t="s">
        <v>146</v>
      </c>
      <c r="G5408" s="26">
        <v>42917</v>
      </c>
      <c r="H5408" s="14">
        <v>2012</v>
      </c>
      <c r="I5408" s="14" t="s">
        <v>361</v>
      </c>
      <c r="J5408" s="14" t="s">
        <v>106</v>
      </c>
      <c r="K5408" s="14" t="s">
        <v>1470</v>
      </c>
      <c r="L5408" s="14" t="s">
        <v>25037</v>
      </c>
      <c r="M5408" s="14">
        <f t="shared" si="672"/>
        <v>2017</v>
      </c>
      <c r="N5408" s="14">
        <f t="shared" si="673"/>
        <v>7</v>
      </c>
      <c r="O5408" s="14" t="str">
        <f>IFERROR(VLOOKUP(I5408,Lists!$F$2:$G$16,2,FALSE()),"Not Rated")</f>
        <v>Teens</v>
      </c>
      <c r="P5408" s="14">
        <f t="shared" si="674"/>
        <v>2</v>
      </c>
      <c r="Q5408" s="14" t="str">
        <f t="shared" si="675"/>
        <v>Singapore</v>
      </c>
      <c r="R5408" s="14" t="str">
        <f t="shared" si="676"/>
        <v>|Singapore|</v>
      </c>
      <c r="S5408" s="14" t="str">
        <f t="shared" si="677"/>
        <v>|Crime TV Shows|International TV Shows|TV Dramas|</v>
      </c>
      <c r="T5408" s="14" t="str">
        <f t="shared" si="678"/>
        <v>|Unknown|</v>
      </c>
      <c r="U5408" s="14" t="str">
        <f t="shared" si="679"/>
        <v>|Rui En|Chen Liping|Tay Ping Hui|Andie Chen|Xiang Yun|Joshua Ang|Zhou Ying|</v>
      </c>
    </row>
    <row r="5409" spans="1:21">
      <c r="A5409" s="14" t="s">
        <v>25038</v>
      </c>
      <c r="B5409" s="14" t="s">
        <v>49</v>
      </c>
      <c r="C5409" s="14" t="s">
        <v>25039</v>
      </c>
      <c r="D5409" s="14" t="s">
        <v>117</v>
      </c>
      <c r="E5409" s="14" t="s">
        <v>25040</v>
      </c>
      <c r="F5409" s="14" t="s">
        <v>146</v>
      </c>
      <c r="G5409" s="26">
        <v>42917</v>
      </c>
      <c r="H5409" s="14">
        <v>2014</v>
      </c>
      <c r="I5409" s="14" t="s">
        <v>361</v>
      </c>
      <c r="J5409" s="14" t="s">
        <v>105</v>
      </c>
      <c r="K5409" s="14" t="s">
        <v>688</v>
      </c>
      <c r="L5409" s="14" t="s">
        <v>25041</v>
      </c>
      <c r="M5409" s="14">
        <f t="shared" si="672"/>
        <v>2017</v>
      </c>
      <c r="N5409" s="14">
        <f t="shared" si="673"/>
        <v>7</v>
      </c>
      <c r="O5409" s="14" t="str">
        <f>IFERROR(VLOOKUP(I5409,Lists!$F$2:$G$16,2,FALSE()),"Not Rated")</f>
        <v>Teens</v>
      </c>
      <c r="P5409" s="14">
        <f t="shared" si="674"/>
        <v>1</v>
      </c>
      <c r="Q5409" s="14" t="str">
        <f t="shared" si="675"/>
        <v>Singapore</v>
      </c>
      <c r="R5409" s="14" t="str">
        <f t="shared" si="676"/>
        <v>|Singapore|</v>
      </c>
      <c r="S5409" s="14" t="str">
        <f t="shared" si="677"/>
        <v>|International TV Shows|TV Dramas|</v>
      </c>
      <c r="T5409" s="14" t="str">
        <f t="shared" si="678"/>
        <v>|Unknown|</v>
      </c>
      <c r="U5409" s="14" t="str">
        <f t="shared" si="679"/>
        <v>|Ha Yu|Tay Ping Hui|Jeanette Aw|Elvin Ng|Yvonne Lim|Zhang Zhenhuan|Vivian Lai|Ian Fang|Xu Bin|</v>
      </c>
    </row>
    <row r="5410" spans="1:21">
      <c r="A5410" s="14" t="s">
        <v>25042</v>
      </c>
      <c r="B5410" s="14" t="s">
        <v>48</v>
      </c>
      <c r="C5410" s="14" t="s">
        <v>25043</v>
      </c>
      <c r="D5410" s="14" t="s">
        <v>312</v>
      </c>
      <c r="E5410" s="14" t="s">
        <v>25044</v>
      </c>
      <c r="F5410" s="14" t="s">
        <v>116</v>
      </c>
      <c r="G5410" s="26">
        <v>42917</v>
      </c>
      <c r="H5410" s="14">
        <v>1994</v>
      </c>
      <c r="I5410" s="14" t="s">
        <v>361</v>
      </c>
      <c r="J5410" s="14" t="s">
        <v>2157</v>
      </c>
      <c r="K5410" s="14" t="s">
        <v>475</v>
      </c>
      <c r="L5410" s="14" t="s">
        <v>25045</v>
      </c>
      <c r="M5410" s="14">
        <f t="shared" si="672"/>
        <v>2017</v>
      </c>
      <c r="N5410" s="14">
        <f t="shared" si="673"/>
        <v>7</v>
      </c>
      <c r="O5410" s="14" t="str">
        <f>IFERROR(VLOOKUP(I5410,Lists!$F$2:$G$16,2,FALSE()),"Not Rated")</f>
        <v>Teens</v>
      </c>
      <c r="P5410" s="14">
        <f t="shared" si="674"/>
        <v>148</v>
      </c>
      <c r="Q5410" s="14" t="str">
        <f t="shared" si="675"/>
        <v>India</v>
      </c>
      <c r="R5410" s="14" t="str">
        <f t="shared" si="676"/>
        <v>|India|</v>
      </c>
      <c r="S5410" s="14" t="str">
        <f t="shared" si="677"/>
        <v>|Dramas|International Movies|</v>
      </c>
      <c r="T5410" s="14" t="str">
        <f t="shared" si="678"/>
        <v>|Umesh Mehra|</v>
      </c>
      <c r="U5410" s="14" t="str">
        <f t="shared" si="679"/>
        <v>|Mithun Chakraborty|Saif Ali Khan|Somy Ali|Prem Chopra|Gulshan Grover|Puneet Issar|Himani Shivpuri|Johnny Lever|Yunus Parvez|Umesh Shukla|</v>
      </c>
    </row>
    <row r="5411" spans="1:21">
      <c r="A5411" s="14" t="s">
        <v>25046</v>
      </c>
      <c r="B5411" s="14" t="s">
        <v>49</v>
      </c>
      <c r="C5411" s="14" t="s">
        <v>25047</v>
      </c>
      <c r="D5411" s="14" t="s">
        <v>117</v>
      </c>
      <c r="E5411" s="14" t="s">
        <v>25048</v>
      </c>
      <c r="F5411" s="14" t="s">
        <v>146</v>
      </c>
      <c r="G5411" s="26">
        <v>42917</v>
      </c>
      <c r="H5411" s="14">
        <v>2014</v>
      </c>
      <c r="I5411" s="14" t="s">
        <v>361</v>
      </c>
      <c r="J5411" s="14" t="s">
        <v>105</v>
      </c>
      <c r="K5411" s="14" t="s">
        <v>688</v>
      </c>
      <c r="L5411" s="14" t="s">
        <v>25049</v>
      </c>
      <c r="M5411" s="14">
        <f t="shared" si="672"/>
        <v>2017</v>
      </c>
      <c r="N5411" s="14">
        <f t="shared" si="673"/>
        <v>7</v>
      </c>
      <c r="O5411" s="14" t="str">
        <f>IFERROR(VLOOKUP(I5411,Lists!$F$2:$G$16,2,FALSE()),"Not Rated")</f>
        <v>Teens</v>
      </c>
      <c r="P5411" s="14">
        <f t="shared" si="674"/>
        <v>1</v>
      </c>
      <c r="Q5411" s="14" t="str">
        <f t="shared" si="675"/>
        <v>Singapore</v>
      </c>
      <c r="R5411" s="14" t="str">
        <f t="shared" si="676"/>
        <v>|Singapore|</v>
      </c>
      <c r="S5411" s="14" t="str">
        <f t="shared" si="677"/>
        <v>|International TV Shows|TV Dramas|</v>
      </c>
      <c r="T5411" s="14" t="str">
        <f t="shared" si="678"/>
        <v>|Unknown|</v>
      </c>
      <c r="U5411" s="14" t="str">
        <f t="shared" si="679"/>
        <v>|Romeo Tan|Rebecca Lim|Sora Ma|Xu Bin|Chen Liping|Chen Hanwei|Yao Wenlong|Eelyn Kok|Dennis Chew|</v>
      </c>
    </row>
    <row r="5412" spans="1:21">
      <c r="A5412" s="14" t="s">
        <v>25050</v>
      </c>
      <c r="B5412" s="14" t="s">
        <v>49</v>
      </c>
      <c r="C5412" s="14" t="s">
        <v>25051</v>
      </c>
      <c r="D5412" s="14" t="s">
        <v>117</v>
      </c>
      <c r="E5412" s="14" t="s">
        <v>25052</v>
      </c>
      <c r="F5412" s="14" t="s">
        <v>146</v>
      </c>
      <c r="G5412" s="26">
        <v>42917</v>
      </c>
      <c r="H5412" s="14">
        <v>2012</v>
      </c>
      <c r="I5412" s="14" t="s">
        <v>361</v>
      </c>
      <c r="J5412" s="14" t="s">
        <v>105</v>
      </c>
      <c r="K5412" s="14" t="s">
        <v>424</v>
      </c>
      <c r="L5412" s="14" t="s">
        <v>25053</v>
      </c>
      <c r="M5412" s="14">
        <f t="shared" si="672"/>
        <v>2017</v>
      </c>
      <c r="N5412" s="14">
        <f t="shared" si="673"/>
        <v>7</v>
      </c>
      <c r="O5412" s="14" t="str">
        <f>IFERROR(VLOOKUP(I5412,Lists!$F$2:$G$16,2,FALSE()),"Not Rated")</f>
        <v>Teens</v>
      </c>
      <c r="P5412" s="14">
        <f t="shared" si="674"/>
        <v>1</v>
      </c>
      <c r="Q5412" s="14" t="str">
        <f t="shared" si="675"/>
        <v>Singapore</v>
      </c>
      <c r="R5412" s="14" t="str">
        <f t="shared" si="676"/>
        <v>|Singapore|</v>
      </c>
      <c r="S5412" s="14" t="str">
        <f t="shared" si="677"/>
        <v>|International TV Shows|Romantic TV Shows|TV Comedies|</v>
      </c>
      <c r="T5412" s="14" t="str">
        <f t="shared" si="678"/>
        <v>|Unknown|</v>
      </c>
      <c r="U5412" s="14" t="str">
        <f t="shared" si="679"/>
        <v>|Kingone Wang|Jesseca Liu|Xiang Yun|Chen Shucheng|Eelyn Kok|Cavin Soh|Sora Ma|</v>
      </c>
    </row>
    <row r="5413" spans="1:21">
      <c r="A5413" s="14" t="s">
        <v>25054</v>
      </c>
      <c r="B5413" s="14" t="s">
        <v>48</v>
      </c>
      <c r="C5413" s="14" t="s">
        <v>25055</v>
      </c>
      <c r="D5413" s="14" t="s">
        <v>25056</v>
      </c>
      <c r="E5413" s="14" t="s">
        <v>25057</v>
      </c>
      <c r="F5413" s="14" t="s">
        <v>122</v>
      </c>
      <c r="G5413" s="26">
        <v>42917</v>
      </c>
      <c r="H5413" s="14">
        <v>2016</v>
      </c>
      <c r="I5413" s="14" t="s">
        <v>362</v>
      </c>
      <c r="J5413" s="14" t="s">
        <v>611</v>
      </c>
      <c r="K5413" s="14" t="s">
        <v>481</v>
      </c>
      <c r="L5413" s="14" t="s">
        <v>25058</v>
      </c>
      <c r="M5413" s="14">
        <f t="shared" si="672"/>
        <v>2017</v>
      </c>
      <c r="N5413" s="14">
        <f t="shared" si="673"/>
        <v>7</v>
      </c>
      <c r="O5413" s="14" t="str">
        <f>IFERROR(VLOOKUP(I5413,Lists!$F$2:$G$16,2,FALSE()),"Not Rated")</f>
        <v>Older Kids</v>
      </c>
      <c r="P5413" s="14">
        <f t="shared" si="674"/>
        <v>105</v>
      </c>
      <c r="Q5413" s="14" t="str">
        <f t="shared" si="675"/>
        <v>Spain</v>
      </c>
      <c r="R5413" s="14" t="str">
        <f t="shared" si="676"/>
        <v>|Spain|</v>
      </c>
      <c r="S5413" s="14" t="str">
        <f t="shared" si="677"/>
        <v>|Children &amp; Family Movies|Comedies|</v>
      </c>
      <c r="T5413" s="14" t="str">
        <f t="shared" si="678"/>
        <v>|Oskar Santos|</v>
      </c>
      <c r="U5413" s="14" t="str">
        <f t="shared" si="679"/>
        <v>|Teo Planell|Toni Gómez|Elena Anaya|Iria Castellano|Máximo Pastor|Ana Blanco de Córdova|Fermí Reixach|Jorge Bosch|Carolina Lapausa|Goizalde Núñez|Juan Codina|</v>
      </c>
    </row>
    <row r="5414" spans="1:21">
      <c r="A5414" s="14" t="s">
        <v>25059</v>
      </c>
      <c r="B5414" s="14" t="s">
        <v>49</v>
      </c>
      <c r="C5414" s="14" t="s">
        <v>25060</v>
      </c>
      <c r="D5414" s="14" t="s">
        <v>117</v>
      </c>
      <c r="E5414" s="14" t="s">
        <v>25061</v>
      </c>
      <c r="F5414" s="14" t="s">
        <v>1084</v>
      </c>
      <c r="G5414" s="26">
        <v>42916</v>
      </c>
      <c r="H5414" s="14">
        <v>2017</v>
      </c>
      <c r="I5414" s="14" t="s">
        <v>361</v>
      </c>
      <c r="J5414" s="14" t="s">
        <v>23117</v>
      </c>
      <c r="K5414" s="14" t="s">
        <v>1591</v>
      </c>
      <c r="L5414" s="14" t="s">
        <v>25062</v>
      </c>
      <c r="M5414" s="14">
        <f t="shared" si="672"/>
        <v>2017</v>
      </c>
      <c r="N5414" s="14">
        <f t="shared" si="673"/>
        <v>6</v>
      </c>
      <c r="O5414" s="14" t="str">
        <f>IFERROR(VLOOKUP(I5414,Lists!$F$2:$G$16,2,FALSE()),"Not Rated")</f>
        <v>Teens</v>
      </c>
      <c r="P5414" s="14">
        <f t="shared" si="674"/>
        <v>12</v>
      </c>
      <c r="Q5414" s="14" t="str">
        <f t="shared" si="675"/>
        <v>United States</v>
      </c>
      <c r="R5414" s="14" t="str">
        <f t="shared" si="676"/>
        <v>|United States|Canada|</v>
      </c>
      <c r="S5414" s="14" t="str">
        <f t="shared" si="677"/>
        <v>|Crime TV Shows|TV Dramas|TV Mysteries|</v>
      </c>
      <c r="T5414" s="14" t="str">
        <f t="shared" si="678"/>
        <v>|Unknown|</v>
      </c>
      <c r="U5414" s="14" t="str">
        <f t="shared" si="679"/>
        <v>|Mandy Patinkin|Joe Mantegna|Thomas Gibson|Shemar Moore|Matthew Gray Gubler|Kirsten Vangsness|A.J. Cook|Paget Brewster|Lola Glaudini|Jennifer Love Hewitt|Jeanne Tripplehorn|</v>
      </c>
    </row>
    <row r="5415" spans="1:21">
      <c r="A5415" s="14" t="s">
        <v>25063</v>
      </c>
      <c r="B5415" s="14" t="s">
        <v>49</v>
      </c>
      <c r="C5415" s="14" t="s">
        <v>25064</v>
      </c>
      <c r="D5415" s="14" t="s">
        <v>117</v>
      </c>
      <c r="E5415" s="14" t="s">
        <v>25065</v>
      </c>
      <c r="F5415" s="14" t="s">
        <v>921</v>
      </c>
      <c r="G5415" s="26">
        <v>42916</v>
      </c>
      <c r="H5415" s="14">
        <v>2017</v>
      </c>
      <c r="I5415" s="14" t="s">
        <v>360</v>
      </c>
      <c r="J5415" s="14" t="s">
        <v>105</v>
      </c>
      <c r="K5415" s="14" t="s">
        <v>249</v>
      </c>
      <c r="L5415" s="14" t="s">
        <v>25066</v>
      </c>
      <c r="M5415" s="14">
        <f t="shared" si="672"/>
        <v>2017</v>
      </c>
      <c r="N5415" s="14">
        <f t="shared" si="673"/>
        <v>6</v>
      </c>
      <c r="O5415" s="14" t="str">
        <f>IFERROR(VLOOKUP(I5415,Lists!$F$2:$G$16,2,FALSE()),"Not Rated")</f>
        <v>Adults</v>
      </c>
      <c r="P5415" s="14">
        <f t="shared" si="674"/>
        <v>1</v>
      </c>
      <c r="Q5415" s="14" t="str">
        <f t="shared" si="675"/>
        <v>United States</v>
      </c>
      <c r="R5415" s="14" t="str">
        <f t="shared" si="676"/>
        <v>|United States|United Kingdom|</v>
      </c>
      <c r="S5415" s="14" t="str">
        <f t="shared" si="677"/>
        <v>|TV Dramas|</v>
      </c>
      <c r="T5415" s="14" t="str">
        <f t="shared" si="678"/>
        <v>|Unknown|</v>
      </c>
      <c r="U5415" s="14" t="str">
        <f t="shared" si="679"/>
        <v>|Naomi Watts|Billy Crudup|Sophie Cookson|Karl Glusman|Poorna Jagannathan|Brooke Bloom|Lucy Boynton|Melanie Liburd|Brenda Vaccaro|Maren Heary|Blythe Danner|</v>
      </c>
    </row>
    <row r="5416" spans="1:21">
      <c r="A5416" s="14" t="s">
        <v>25067</v>
      </c>
      <c r="B5416" s="14" t="s">
        <v>49</v>
      </c>
      <c r="C5416" s="14" t="s">
        <v>25068</v>
      </c>
      <c r="D5416" s="14" t="s">
        <v>117</v>
      </c>
      <c r="E5416" s="14" t="s">
        <v>25069</v>
      </c>
      <c r="F5416" s="14" t="s">
        <v>121</v>
      </c>
      <c r="G5416" s="26">
        <v>42916</v>
      </c>
      <c r="H5416" s="14">
        <v>2017</v>
      </c>
      <c r="I5416" s="14" t="s">
        <v>365</v>
      </c>
      <c r="J5416" s="14" t="s">
        <v>106</v>
      </c>
      <c r="K5416" s="14" t="s">
        <v>822</v>
      </c>
      <c r="L5416" s="14" t="s">
        <v>25070</v>
      </c>
      <c r="M5416" s="14">
        <f t="shared" si="672"/>
        <v>2017</v>
      </c>
      <c r="N5416" s="14">
        <f t="shared" si="673"/>
        <v>6</v>
      </c>
      <c r="O5416" s="14" t="str">
        <f>IFERROR(VLOOKUP(I5416,Lists!$F$2:$G$16,2,FALSE()),"Not Rated")</f>
        <v>Kids</v>
      </c>
      <c r="P5416" s="14">
        <f t="shared" si="674"/>
        <v>2</v>
      </c>
      <c r="Q5416" s="14" t="str">
        <f t="shared" si="675"/>
        <v>Japan</v>
      </c>
      <c r="R5416" s="14" t="str">
        <f t="shared" si="676"/>
        <v>|Japan|</v>
      </c>
      <c r="S5416" s="14" t="str">
        <f t="shared" si="677"/>
        <v>|Anime Series|International TV Shows|</v>
      </c>
      <c r="T5416" s="14" t="str">
        <f t="shared" si="678"/>
        <v>|Unknown|</v>
      </c>
      <c r="U5416" s="14" t="str">
        <f t="shared" si="679"/>
        <v>|Megumi Han|Fumiko Orikasa|Michiyo Murase|Yoko Hikasa|Arisa Shida|Rie Murakawa|Reina Ueda|Ryosuke Kanemoto|Junko Takeuchi|Noriko Hidaka|</v>
      </c>
    </row>
    <row r="5417" spans="1:21">
      <c r="A5417" s="14" t="s">
        <v>25071</v>
      </c>
      <c r="B5417" s="14" t="s">
        <v>48</v>
      </c>
      <c r="C5417" s="14" t="s">
        <v>25072</v>
      </c>
      <c r="D5417" s="14" t="s">
        <v>3162</v>
      </c>
      <c r="E5417" s="14" t="s">
        <v>25073</v>
      </c>
      <c r="F5417" s="14" t="s">
        <v>13659</v>
      </c>
      <c r="G5417" s="26">
        <v>42914</v>
      </c>
      <c r="H5417" s="14">
        <v>2017</v>
      </c>
      <c r="I5417" s="14" t="s">
        <v>360</v>
      </c>
      <c r="J5417" s="14" t="s">
        <v>1121</v>
      </c>
      <c r="K5417" s="14" t="s">
        <v>861</v>
      </c>
      <c r="L5417" s="14" t="s">
        <v>25074</v>
      </c>
      <c r="M5417" s="14">
        <f t="shared" si="672"/>
        <v>2017</v>
      </c>
      <c r="N5417" s="14">
        <f t="shared" si="673"/>
        <v>6</v>
      </c>
      <c r="O5417" s="14" t="str">
        <f>IFERROR(VLOOKUP(I5417,Lists!$F$2:$G$16,2,FALSE()),"Not Rated")</f>
        <v>Adults</v>
      </c>
      <c r="P5417" s="14">
        <f t="shared" si="674"/>
        <v>121</v>
      </c>
      <c r="Q5417" s="14" t="str">
        <f t="shared" si="675"/>
        <v>South Korea</v>
      </c>
      <c r="R5417" s="14" t="str">
        <f t="shared" si="676"/>
        <v>|South Korea|United States|</v>
      </c>
      <c r="S5417" s="14" t="str">
        <f t="shared" si="677"/>
        <v>|Action &amp; Adventure|Comedies|Dramas|</v>
      </c>
      <c r="T5417" s="14" t="str">
        <f t="shared" si="678"/>
        <v>|Bong Joon Ho|</v>
      </c>
      <c r="U5417" s="14" t="str">
        <f t="shared" si="679"/>
        <v>|Tilda Swinton|Jake Gyllenhaal|An Seo Hyun|Paul Dano|Steven Yeun|Byun Heebong|Lily Collins|Yoon Je Moon|Shirley Henderson|Daniel Henshall|Devon Bostick|Woo Shik Choi|Giancarlo Esposito|</v>
      </c>
    </row>
    <row r="5418" spans="1:21">
      <c r="A5418" s="14" t="s">
        <v>25075</v>
      </c>
      <c r="B5418" s="14" t="s">
        <v>48</v>
      </c>
      <c r="C5418" s="14" t="s">
        <v>25076</v>
      </c>
      <c r="D5418" s="14" t="s">
        <v>25077</v>
      </c>
      <c r="E5418" s="14" t="s">
        <v>13034</v>
      </c>
      <c r="F5418" s="14" t="s">
        <v>115</v>
      </c>
      <c r="G5418" s="26">
        <v>42913</v>
      </c>
      <c r="H5418" s="14">
        <v>2017</v>
      </c>
      <c r="I5418" s="14" t="s">
        <v>360</v>
      </c>
      <c r="J5418" s="14" t="s">
        <v>2497</v>
      </c>
      <c r="K5418" s="14" t="s">
        <v>261</v>
      </c>
      <c r="L5418" s="14" t="s">
        <v>25078</v>
      </c>
      <c r="M5418" s="14">
        <f t="shared" si="672"/>
        <v>2017</v>
      </c>
      <c r="N5418" s="14">
        <f t="shared" si="673"/>
        <v>6</v>
      </c>
      <c r="O5418" s="14" t="str">
        <f>IFERROR(VLOOKUP(I5418,Lists!$F$2:$G$16,2,FALSE()),"Not Rated")</f>
        <v>Adults</v>
      </c>
      <c r="P5418" s="14">
        <f t="shared" si="674"/>
        <v>66</v>
      </c>
      <c r="Q5418" s="14" t="str">
        <f t="shared" si="675"/>
        <v>United States</v>
      </c>
      <c r="R5418" s="14" t="str">
        <f t="shared" si="676"/>
        <v>|United States|</v>
      </c>
      <c r="S5418" s="14" t="str">
        <f t="shared" si="677"/>
        <v>|Stand-Up Comedy|</v>
      </c>
      <c r="T5418" s="14" t="str">
        <f t="shared" si="678"/>
        <v>|Bill D'Elia|</v>
      </c>
      <c r="U5418" s="14" t="str">
        <f t="shared" si="679"/>
        <v>|Chris D'Elia|</v>
      </c>
    </row>
    <row r="5419" spans="1:21">
      <c r="A5419" s="14" t="s">
        <v>25079</v>
      </c>
      <c r="B5419" s="14" t="s">
        <v>48</v>
      </c>
      <c r="C5419" s="14" t="s">
        <v>25080</v>
      </c>
      <c r="D5419" s="14" t="s">
        <v>4968</v>
      </c>
      <c r="E5419" s="14" t="s">
        <v>25081</v>
      </c>
      <c r="F5419" s="14" t="s">
        <v>115</v>
      </c>
      <c r="G5419" s="26">
        <v>42912</v>
      </c>
      <c r="H5419" s="14">
        <v>2015</v>
      </c>
      <c r="I5419" s="14" t="s">
        <v>360</v>
      </c>
      <c r="J5419" s="14" t="s">
        <v>724</v>
      </c>
      <c r="K5419" s="14" t="s">
        <v>7487</v>
      </c>
      <c r="L5419" s="14" t="s">
        <v>25082</v>
      </c>
      <c r="M5419" s="14">
        <f t="shared" si="672"/>
        <v>2017</v>
      </c>
      <c r="N5419" s="14">
        <f t="shared" si="673"/>
        <v>6</v>
      </c>
      <c r="O5419" s="14" t="str">
        <f>IFERROR(VLOOKUP(I5419,Lists!$F$2:$G$16,2,FALSE()),"Not Rated")</f>
        <v>Adults</v>
      </c>
      <c r="P5419" s="14">
        <f t="shared" si="674"/>
        <v>102</v>
      </c>
      <c r="Q5419" s="14" t="str">
        <f t="shared" si="675"/>
        <v>United States</v>
      </c>
      <c r="R5419" s="14" t="str">
        <f t="shared" si="676"/>
        <v>|United States|</v>
      </c>
      <c r="S5419" s="14" t="str">
        <f t="shared" si="677"/>
        <v>|Dramas|LGBTQ Movies|</v>
      </c>
      <c r="T5419" s="14" t="str">
        <f t="shared" si="678"/>
        <v>|Justin Kelly|</v>
      </c>
      <c r="U5419" s="14" t="str">
        <f t="shared" si="679"/>
        <v>|James Franco|Zachary Quinto|Emma Roberts|Charlie Carver|Avan Jogia|Daryl Hannah|Lesley Ann Warren|Jefferson Mays|Jan Maxwell|Ahna O'Reilly|</v>
      </c>
    </row>
    <row r="5420" spans="1:21">
      <c r="A5420" s="14" t="s">
        <v>25083</v>
      </c>
      <c r="B5420" s="14" t="s">
        <v>48</v>
      </c>
      <c r="C5420" s="14" t="s">
        <v>25084</v>
      </c>
      <c r="D5420" s="14" t="s">
        <v>25085</v>
      </c>
      <c r="E5420" s="14" t="s">
        <v>117</v>
      </c>
      <c r="F5420" s="14" t="s">
        <v>25086</v>
      </c>
      <c r="G5420" s="26">
        <v>42909</v>
      </c>
      <c r="H5420" s="14">
        <v>2017</v>
      </c>
      <c r="I5420" s="14" t="s">
        <v>361</v>
      </c>
      <c r="J5420" s="14" t="s">
        <v>624</v>
      </c>
      <c r="K5420" s="14" t="s">
        <v>247</v>
      </c>
      <c r="L5420" s="14" t="s">
        <v>25087</v>
      </c>
      <c r="M5420" s="14">
        <f t="shared" si="672"/>
        <v>2017</v>
      </c>
      <c r="N5420" s="14">
        <f t="shared" si="673"/>
        <v>6</v>
      </c>
      <c r="O5420" s="14" t="str">
        <f>IFERROR(VLOOKUP(I5420,Lists!$F$2:$G$16,2,FALSE()),"Not Rated")</f>
        <v>Teens</v>
      </c>
      <c r="P5420" s="14">
        <f t="shared" si="674"/>
        <v>96</v>
      </c>
      <c r="Q5420" s="14" t="str">
        <f t="shared" si="675"/>
        <v>Netherlands</v>
      </c>
      <c r="R5420" s="14" t="str">
        <f t="shared" si="676"/>
        <v>|Netherlands|United States|</v>
      </c>
      <c r="S5420" s="14" t="str">
        <f t="shared" si="677"/>
        <v>|Documentaries|</v>
      </c>
      <c r="T5420" s="14" t="str">
        <f t="shared" si="678"/>
        <v>|Brian Knappenberger|</v>
      </c>
      <c r="U5420" s="14" t="str">
        <f t="shared" si="679"/>
        <v>|Unknown|</v>
      </c>
    </row>
    <row r="5421" spans="1:21">
      <c r="A5421" s="14" t="s">
        <v>25088</v>
      </c>
      <c r="B5421" s="14" t="s">
        <v>48</v>
      </c>
      <c r="C5421" s="14" t="s">
        <v>25089</v>
      </c>
      <c r="D5421" s="14" t="s">
        <v>25090</v>
      </c>
      <c r="E5421" s="14" t="s">
        <v>25091</v>
      </c>
      <c r="F5421" s="14" t="s">
        <v>115</v>
      </c>
      <c r="G5421" s="26">
        <v>42909</v>
      </c>
      <c r="H5421" s="14">
        <v>2017</v>
      </c>
      <c r="I5421" s="14" t="s">
        <v>360</v>
      </c>
      <c r="J5421" s="14" t="s">
        <v>1330</v>
      </c>
      <c r="K5421" s="14" t="s">
        <v>683</v>
      </c>
      <c r="L5421" s="14" t="s">
        <v>25092</v>
      </c>
      <c r="M5421" s="14">
        <f t="shared" si="672"/>
        <v>2017</v>
      </c>
      <c r="N5421" s="14">
        <f t="shared" si="673"/>
        <v>6</v>
      </c>
      <c r="O5421" s="14" t="str">
        <f>IFERROR(VLOOKUP(I5421,Lists!$F$2:$G$16,2,FALSE()),"Not Rated")</f>
        <v>Adults</v>
      </c>
      <c r="P5421" s="14">
        <f t="shared" si="674"/>
        <v>89</v>
      </c>
      <c r="Q5421" s="14" t="str">
        <f t="shared" si="675"/>
        <v>United States</v>
      </c>
      <c r="R5421" s="14" t="str">
        <f t="shared" si="676"/>
        <v>|United States|</v>
      </c>
      <c r="S5421" s="14" t="str">
        <f t="shared" si="677"/>
        <v>|Dramas|Thrillers|</v>
      </c>
      <c r="T5421" s="14" t="str">
        <f t="shared" si="678"/>
        <v>|Brent Bonacorso|</v>
      </c>
      <c r="U5421" s="14" t="str">
        <f t="shared" si="679"/>
        <v>|Bella Thorne|Halston Sage|Taylor John Smith|Nash Grier|Anna Akana|Kathryn Morris|Brigid Brannagh|Kimberly Williams-Paisley|Tyler Hanson|</v>
      </c>
    </row>
    <row r="5422" spans="1:21">
      <c r="A5422" s="14" t="s">
        <v>25093</v>
      </c>
      <c r="B5422" s="14" t="s">
        <v>48</v>
      </c>
      <c r="C5422" s="14" t="s">
        <v>25094</v>
      </c>
      <c r="D5422" s="14" t="s">
        <v>25095</v>
      </c>
      <c r="E5422" s="14" t="s">
        <v>25096</v>
      </c>
      <c r="F5422" s="14" t="s">
        <v>116</v>
      </c>
      <c r="G5422" s="26">
        <v>42907</v>
      </c>
      <c r="H5422" s="14">
        <v>2016</v>
      </c>
      <c r="I5422" s="14" t="s">
        <v>362</v>
      </c>
      <c r="J5422" s="14" t="s">
        <v>528</v>
      </c>
      <c r="K5422" s="14" t="s">
        <v>4531</v>
      </c>
      <c r="L5422" s="14" t="s">
        <v>25097</v>
      </c>
      <c r="M5422" s="14">
        <f t="shared" si="672"/>
        <v>2017</v>
      </c>
      <c r="N5422" s="14">
        <f t="shared" si="673"/>
        <v>6</v>
      </c>
      <c r="O5422" s="14" t="str">
        <f>IFERROR(VLOOKUP(I5422,Lists!$F$2:$G$16,2,FALSE()),"Not Rated")</f>
        <v>Older Kids</v>
      </c>
      <c r="P5422" s="14">
        <f t="shared" si="674"/>
        <v>161</v>
      </c>
      <c r="Q5422" s="14" t="str">
        <f t="shared" si="675"/>
        <v>India</v>
      </c>
      <c r="R5422" s="14" t="str">
        <f t="shared" si="676"/>
        <v>|India|</v>
      </c>
      <c r="S5422" s="14" t="str">
        <f t="shared" si="677"/>
        <v>|Dramas|International Movies|Sports Movies|</v>
      </c>
      <c r="T5422" s="14" t="str">
        <f t="shared" si="678"/>
        <v>|Nitesh Tiwari|</v>
      </c>
      <c r="U5422" s="14" t="str">
        <f t="shared" si="679"/>
        <v>|Aamir Khan|Sakshi Tanwar|Fatima Sana Shaikh|Sanya Malhotra|Aparshakti Khurana|Zaira Wasim|Suhani Bhatnagar|Ritwik Sahore|</v>
      </c>
    </row>
    <row r="5423" spans="1:21">
      <c r="A5423" s="14" t="s">
        <v>25098</v>
      </c>
      <c r="B5423" s="14" t="s">
        <v>49</v>
      </c>
      <c r="C5423" s="14" t="s">
        <v>25099</v>
      </c>
      <c r="D5423" s="14" t="s">
        <v>117</v>
      </c>
      <c r="E5423" s="14" t="s">
        <v>25100</v>
      </c>
      <c r="F5423" s="14" t="s">
        <v>115</v>
      </c>
      <c r="G5423" s="26">
        <v>42907</v>
      </c>
      <c r="H5423" s="14">
        <v>2017</v>
      </c>
      <c r="I5423" s="14" t="s">
        <v>361</v>
      </c>
      <c r="J5423" s="14" t="s">
        <v>521</v>
      </c>
      <c r="K5423" s="14" t="s">
        <v>253</v>
      </c>
      <c r="L5423" s="14" t="s">
        <v>25101</v>
      </c>
      <c r="M5423" s="14">
        <f t="shared" si="672"/>
        <v>2017</v>
      </c>
      <c r="N5423" s="14">
        <f t="shared" si="673"/>
        <v>6</v>
      </c>
      <c r="O5423" s="14" t="str">
        <f>IFERROR(VLOOKUP(I5423,Lists!$F$2:$G$16,2,FALSE()),"Not Rated")</f>
        <v>Teens</v>
      </c>
      <c r="P5423" s="14">
        <f t="shared" si="674"/>
        <v>5</v>
      </c>
      <c r="Q5423" s="14" t="str">
        <f t="shared" si="675"/>
        <v>United States</v>
      </c>
      <c r="R5423" s="14" t="str">
        <f t="shared" si="676"/>
        <v>|United States|</v>
      </c>
      <c r="S5423" s="14" t="str">
        <f t="shared" si="677"/>
        <v>|TV Comedies|</v>
      </c>
      <c r="T5423" s="14" t="str">
        <f t="shared" si="678"/>
        <v>|Unknown|</v>
      </c>
      <c r="U5423" s="14" t="str">
        <f t="shared" si="679"/>
        <v>|Emily Osment|Kym Whitley|Rex Lee|Jonathan Sadowski|Aimee Carrero|Jesse McCartney|Ashley Tisdale|</v>
      </c>
    </row>
    <row r="5424" spans="1:21">
      <c r="A5424" s="14" t="s">
        <v>25102</v>
      </c>
      <c r="B5424" s="14" t="s">
        <v>49</v>
      </c>
      <c r="C5424" s="14" t="s">
        <v>25103</v>
      </c>
      <c r="D5424" s="14" t="s">
        <v>117</v>
      </c>
      <c r="E5424" s="14" t="s">
        <v>25104</v>
      </c>
      <c r="F5424" s="14" t="s">
        <v>22727</v>
      </c>
      <c r="G5424" s="26">
        <v>42906</v>
      </c>
      <c r="H5424" s="14">
        <v>2014</v>
      </c>
      <c r="I5424" s="14" t="s">
        <v>365</v>
      </c>
      <c r="J5424" s="14" t="s">
        <v>106</v>
      </c>
      <c r="K5424" s="14" t="s">
        <v>617</v>
      </c>
      <c r="L5424" s="14" t="s">
        <v>25105</v>
      </c>
      <c r="M5424" s="14">
        <f t="shared" si="672"/>
        <v>2017</v>
      </c>
      <c r="N5424" s="14">
        <f t="shared" si="673"/>
        <v>6</v>
      </c>
      <c r="O5424" s="14" t="str">
        <f>IFERROR(VLOOKUP(I5424,Lists!$F$2:$G$16,2,FALSE()),"Not Rated")</f>
        <v>Kids</v>
      </c>
      <c r="P5424" s="14">
        <f t="shared" si="674"/>
        <v>2</v>
      </c>
      <c r="Q5424" s="14" t="str">
        <f t="shared" si="675"/>
        <v>United States</v>
      </c>
      <c r="R5424" s="14" t="str">
        <f t="shared" si="676"/>
        <v>|United States|Japan|Canada|</v>
      </c>
      <c r="S5424" s="14" t="str">
        <f t="shared" si="677"/>
        <v>|Kids' TV|TV Comedies|</v>
      </c>
      <c r="T5424" s="14" t="str">
        <f t="shared" si="678"/>
        <v>|Unknown|</v>
      </c>
      <c r="U5424" s="14" t="str">
        <f t="shared" si="679"/>
        <v>|Erin Mathews|Sam Vincent|Andrea Libman|Ashleigh Ball|Ian James Corlett|Brian Drummond|Lee Tockar|Matt Hill|</v>
      </c>
    </row>
    <row r="5425" spans="1:21">
      <c r="A5425" s="14" t="s">
        <v>25106</v>
      </c>
      <c r="B5425" s="14" t="s">
        <v>48</v>
      </c>
      <c r="C5425" s="14" t="s">
        <v>25107</v>
      </c>
      <c r="D5425" s="14" t="s">
        <v>25108</v>
      </c>
      <c r="E5425" s="14" t="s">
        <v>25109</v>
      </c>
      <c r="F5425" s="14" t="s">
        <v>115</v>
      </c>
      <c r="G5425" s="26">
        <v>42906</v>
      </c>
      <c r="H5425" s="14">
        <v>2017</v>
      </c>
      <c r="I5425" s="14" t="s">
        <v>365</v>
      </c>
      <c r="J5425" s="14" t="s">
        <v>6181</v>
      </c>
      <c r="K5425" s="14" t="s">
        <v>481</v>
      </c>
      <c r="L5425" s="14" t="s">
        <v>25110</v>
      </c>
      <c r="M5425" s="14">
        <f t="shared" si="672"/>
        <v>2017</v>
      </c>
      <c r="N5425" s="14">
        <f t="shared" si="673"/>
        <v>6</v>
      </c>
      <c r="O5425" s="14" t="str">
        <f>IFERROR(VLOOKUP(I5425,Lists!$F$2:$G$16,2,FALSE()),"Not Rated")</f>
        <v>Kids</v>
      </c>
      <c r="P5425" s="14">
        <f t="shared" si="674"/>
        <v>24</v>
      </c>
      <c r="Q5425" s="14" t="str">
        <f t="shared" si="675"/>
        <v>United States</v>
      </c>
      <c r="R5425" s="14" t="str">
        <f t="shared" si="676"/>
        <v>|United States|</v>
      </c>
      <c r="S5425" s="14" t="str">
        <f t="shared" si="677"/>
        <v>|Children &amp; Family Movies|Comedies|</v>
      </c>
      <c r="T5425" s="14" t="str">
        <f t="shared" si="678"/>
        <v>|Roy Burdine|Johnny Castuciano|</v>
      </c>
      <c r="U5425" s="14" t="str">
        <f t="shared" si="679"/>
        <v>|Eric Bauza|Jayma Mays|Maria Bamford|Jeff Bennett|Grey Griffin|Carla Jimenez|Paul Rugg|Joshua Rush|</v>
      </c>
    </row>
    <row r="5426" spans="1:21">
      <c r="A5426" s="14" t="s">
        <v>25111</v>
      </c>
      <c r="B5426" s="14" t="s">
        <v>48</v>
      </c>
      <c r="C5426" s="14" t="s">
        <v>25112</v>
      </c>
      <c r="D5426" s="14" t="s">
        <v>23567</v>
      </c>
      <c r="E5426" s="14" t="s">
        <v>25113</v>
      </c>
      <c r="F5426" s="14" t="s">
        <v>115</v>
      </c>
      <c r="G5426" s="26">
        <v>42906</v>
      </c>
      <c r="H5426" s="14">
        <v>2017</v>
      </c>
      <c r="I5426" s="14" t="s">
        <v>360</v>
      </c>
      <c r="J5426" s="14" t="s">
        <v>2497</v>
      </c>
      <c r="K5426" s="14" t="s">
        <v>261</v>
      </c>
      <c r="L5426" s="14" t="s">
        <v>25114</v>
      </c>
      <c r="M5426" s="14">
        <f t="shared" si="672"/>
        <v>2017</v>
      </c>
      <c r="N5426" s="14">
        <f t="shared" si="673"/>
        <v>6</v>
      </c>
      <c r="O5426" s="14" t="str">
        <f>IFERROR(VLOOKUP(I5426,Lists!$F$2:$G$16,2,FALSE()),"Not Rated")</f>
        <v>Adults</v>
      </c>
      <c r="P5426" s="14">
        <f t="shared" si="674"/>
        <v>66</v>
      </c>
      <c r="Q5426" s="14" t="str">
        <f t="shared" si="675"/>
        <v>United States</v>
      </c>
      <c r="R5426" s="14" t="str">
        <f t="shared" si="676"/>
        <v>|United States|</v>
      </c>
      <c r="S5426" s="14" t="str">
        <f t="shared" si="677"/>
        <v>|Stand-Up Comedy|</v>
      </c>
      <c r="T5426" s="14" t="str">
        <f t="shared" si="678"/>
        <v>|Scott Moran|</v>
      </c>
      <c r="U5426" s="14" t="str">
        <f t="shared" si="679"/>
        <v>|Rory Scovel|</v>
      </c>
    </row>
    <row r="5427" spans="1:21">
      <c r="A5427" s="14" t="s">
        <v>25115</v>
      </c>
      <c r="B5427" s="14" t="s">
        <v>49</v>
      </c>
      <c r="C5427" s="14" t="s">
        <v>25116</v>
      </c>
      <c r="D5427" s="14" t="s">
        <v>117</v>
      </c>
      <c r="E5427" s="14" t="s">
        <v>25117</v>
      </c>
      <c r="F5427" s="14" t="s">
        <v>115</v>
      </c>
      <c r="G5427" s="26">
        <v>42902</v>
      </c>
      <c r="H5427" s="14">
        <v>2016</v>
      </c>
      <c r="I5427" s="14" t="s">
        <v>360</v>
      </c>
      <c r="J5427" s="14" t="s">
        <v>106</v>
      </c>
      <c r="K5427" s="14" t="s">
        <v>3713</v>
      </c>
      <c r="L5427" s="14" t="s">
        <v>25118</v>
      </c>
      <c r="M5427" s="14">
        <f t="shared" si="672"/>
        <v>2017</v>
      </c>
      <c r="N5427" s="14">
        <f t="shared" si="673"/>
        <v>6</v>
      </c>
      <c r="O5427" s="14" t="str">
        <f>IFERROR(VLOOKUP(I5427,Lists!$F$2:$G$16,2,FALSE()),"Not Rated")</f>
        <v>Adults</v>
      </c>
      <c r="P5427" s="14">
        <f t="shared" si="674"/>
        <v>2</v>
      </c>
      <c r="Q5427" s="14" t="str">
        <f t="shared" si="675"/>
        <v>United States</v>
      </c>
      <c r="R5427" s="14" t="str">
        <f t="shared" si="676"/>
        <v>|United States|</v>
      </c>
      <c r="S5427" s="14" t="str">
        <f t="shared" si="677"/>
        <v>|Crime TV Shows|TV Dramas|</v>
      </c>
      <c r="T5427" s="14" t="str">
        <f t="shared" si="678"/>
        <v>|Unknown|</v>
      </c>
      <c r="U5427" s="14" t="str">
        <f t="shared" si="679"/>
        <v>|David Duchovny|Gethin Anthony|Grey Damon|Emma Dumont|Claire Holt|Michaela McManus|Brían F. O'Byrne|David Meunier|Ambyr Childers|Tara Lynne Barr|Whitney Rose Pynn|Jason Ralph|</v>
      </c>
    </row>
    <row r="5428" spans="1:21">
      <c r="A5428" s="14" t="s">
        <v>25119</v>
      </c>
      <c r="B5428" s="14" t="s">
        <v>48</v>
      </c>
      <c r="C5428" s="14" t="s">
        <v>25120</v>
      </c>
      <c r="D5428" s="14" t="s">
        <v>25121</v>
      </c>
      <c r="E5428" s="14" t="s">
        <v>117</v>
      </c>
      <c r="F5428" s="14" t="s">
        <v>115</v>
      </c>
      <c r="G5428" s="26">
        <v>42902</v>
      </c>
      <c r="H5428" s="14">
        <v>2017</v>
      </c>
      <c r="I5428" s="14" t="s">
        <v>360</v>
      </c>
      <c r="J5428" s="14" t="s">
        <v>436</v>
      </c>
      <c r="K5428" s="14" t="s">
        <v>884</v>
      </c>
      <c r="L5428" s="14" t="s">
        <v>25122</v>
      </c>
      <c r="M5428" s="14">
        <f t="shared" si="672"/>
        <v>2017</v>
      </c>
      <c r="N5428" s="14">
        <f t="shared" si="673"/>
        <v>6</v>
      </c>
      <c r="O5428" s="14" t="str">
        <f>IFERROR(VLOOKUP(I5428,Lists!$F$2:$G$16,2,FALSE()),"Not Rated")</f>
        <v>Adults</v>
      </c>
      <c r="P5428" s="14">
        <f t="shared" si="674"/>
        <v>91</v>
      </c>
      <c r="Q5428" s="14" t="str">
        <f t="shared" si="675"/>
        <v>United States</v>
      </c>
      <c r="R5428" s="14" t="str">
        <f t="shared" si="676"/>
        <v>|United States|</v>
      </c>
      <c r="S5428" s="14" t="str">
        <f t="shared" si="677"/>
        <v>|Documentaries|Sports Movies|</v>
      </c>
      <c r="T5428" s="14" t="str">
        <f t="shared" si="678"/>
        <v>|Jay Bulger|</v>
      </c>
      <c r="U5428" s="14" t="str">
        <f t="shared" si="679"/>
        <v>|Unknown|</v>
      </c>
    </row>
    <row r="5429" spans="1:21">
      <c r="A5429" s="14" t="s">
        <v>25123</v>
      </c>
      <c r="B5429" s="14" t="s">
        <v>48</v>
      </c>
      <c r="C5429" s="14" t="s">
        <v>25124</v>
      </c>
      <c r="D5429" s="14" t="s">
        <v>25125</v>
      </c>
      <c r="E5429" s="14" t="s">
        <v>117</v>
      </c>
      <c r="F5429" s="14" t="s">
        <v>115</v>
      </c>
      <c r="G5429" s="26">
        <v>42902</v>
      </c>
      <c r="H5429" s="14">
        <v>2017</v>
      </c>
      <c r="I5429" s="14" t="s">
        <v>362</v>
      </c>
      <c r="J5429" s="14" t="s">
        <v>900</v>
      </c>
      <c r="K5429" s="14" t="s">
        <v>247</v>
      </c>
      <c r="L5429" s="14" t="s">
        <v>25126</v>
      </c>
      <c r="M5429" s="14">
        <f t="shared" si="672"/>
        <v>2017</v>
      </c>
      <c r="N5429" s="14">
        <f t="shared" si="673"/>
        <v>6</v>
      </c>
      <c r="O5429" s="14" t="str">
        <f>IFERROR(VLOOKUP(I5429,Lists!$F$2:$G$16,2,FALSE()),"Not Rated")</f>
        <v>Older Kids</v>
      </c>
      <c r="P5429" s="14">
        <f t="shared" si="674"/>
        <v>92</v>
      </c>
      <c r="Q5429" s="14" t="str">
        <f t="shared" si="675"/>
        <v>United States</v>
      </c>
      <c r="R5429" s="14" t="str">
        <f t="shared" si="676"/>
        <v>|United States|</v>
      </c>
      <c r="S5429" s="14" t="str">
        <f t="shared" si="677"/>
        <v>|Documentaries|</v>
      </c>
      <c r="T5429" s="14" t="str">
        <f t="shared" si="678"/>
        <v>|Kip Andersen|Keegan Kuhn|</v>
      </c>
      <c r="U5429" s="14" t="str">
        <f t="shared" si="679"/>
        <v>|Unknown|</v>
      </c>
    </row>
    <row r="5430" spans="1:21">
      <c r="A5430" s="14" t="s">
        <v>25127</v>
      </c>
      <c r="B5430" s="14" t="s">
        <v>49</v>
      </c>
      <c r="C5430" s="14" t="s">
        <v>25128</v>
      </c>
      <c r="D5430" s="14" t="s">
        <v>25129</v>
      </c>
      <c r="E5430" s="14" t="s">
        <v>25130</v>
      </c>
      <c r="F5430" s="14" t="s">
        <v>1305</v>
      </c>
      <c r="G5430" s="26">
        <v>42902</v>
      </c>
      <c r="H5430" s="14">
        <v>2017</v>
      </c>
      <c r="I5430" s="14" t="s">
        <v>365</v>
      </c>
      <c r="J5430" s="14" t="s">
        <v>106</v>
      </c>
      <c r="K5430" s="14" t="s">
        <v>256</v>
      </c>
      <c r="L5430" s="14" t="s">
        <v>25131</v>
      </c>
      <c r="M5430" s="14">
        <f t="shared" si="672"/>
        <v>2017</v>
      </c>
      <c r="N5430" s="14">
        <f t="shared" si="673"/>
        <v>6</v>
      </c>
      <c r="O5430" s="14" t="str">
        <f>IFERROR(VLOOKUP(I5430,Lists!$F$2:$G$16,2,FALSE()),"Not Rated")</f>
        <v>Kids</v>
      </c>
      <c r="P5430" s="14">
        <f t="shared" si="674"/>
        <v>2</v>
      </c>
      <c r="Q5430" s="14" t="str">
        <f t="shared" si="675"/>
        <v>Italy</v>
      </c>
      <c r="R5430" s="14" t="str">
        <f t="shared" si="676"/>
        <v>|Italy|United States|</v>
      </c>
      <c r="S5430" s="14" t="str">
        <f t="shared" si="677"/>
        <v>|Kids' TV|</v>
      </c>
      <c r="T5430" s="14" t="str">
        <f t="shared" si="678"/>
        <v>|Iginio Straffi|</v>
      </c>
      <c r="U5430" s="14" t="str">
        <f t="shared" si="679"/>
        <v>|Haven Paschall|Alysha Deslorieux|Jessica Paquet|Eileen Stevens|Kate Bristol|Saskia Maarleveld|Brittany Pressley|Billy Bob Thompson|Marc Thompson|Suzy Myers|Jason Griffith|Samara Naeymi|Wayne Grayson|Alyson Leigh Rosenfeld|Abe Goldfarb|Lisa Flanagan|</v>
      </c>
    </row>
    <row r="5431" spans="1:21">
      <c r="A5431" s="14" t="s">
        <v>25132</v>
      </c>
      <c r="B5431" s="14" t="s">
        <v>48</v>
      </c>
      <c r="C5431" s="14" t="s">
        <v>25133</v>
      </c>
      <c r="D5431" s="14" t="s">
        <v>25134</v>
      </c>
      <c r="E5431" s="14" t="s">
        <v>25135</v>
      </c>
      <c r="F5431" s="14" t="s">
        <v>116</v>
      </c>
      <c r="G5431" s="26">
        <v>42901</v>
      </c>
      <c r="H5431" s="14">
        <v>2017</v>
      </c>
      <c r="I5431" s="14" t="s">
        <v>362</v>
      </c>
      <c r="J5431" s="14" t="s">
        <v>457</v>
      </c>
      <c r="K5431" s="14" t="s">
        <v>834</v>
      </c>
      <c r="L5431" s="14" t="s">
        <v>25136</v>
      </c>
      <c r="M5431" s="14">
        <f t="shared" si="672"/>
        <v>2017</v>
      </c>
      <c r="N5431" s="14">
        <f t="shared" si="673"/>
        <v>6</v>
      </c>
      <c r="O5431" s="14" t="str">
        <f>IFERROR(VLOOKUP(I5431,Lists!$F$2:$G$16,2,FALSE()),"Not Rated")</f>
        <v>Older Kids</v>
      </c>
      <c r="P5431" s="14">
        <f t="shared" si="674"/>
        <v>104</v>
      </c>
      <c r="Q5431" s="14" t="str">
        <f t="shared" si="675"/>
        <v>India</v>
      </c>
      <c r="R5431" s="14" t="str">
        <f t="shared" si="676"/>
        <v>|India|</v>
      </c>
      <c r="S5431" s="14" t="str">
        <f t="shared" si="677"/>
        <v>|Comedies|Dramas|International Movies|</v>
      </c>
      <c r="T5431" s="14" t="str">
        <f t="shared" si="678"/>
        <v>|Arun Chidambaram|</v>
      </c>
      <c r="U5431" s="14" t="str">
        <f t="shared" si="679"/>
        <v>|Jiya Anil Manne|Arun Chidambaram|T.P. Gajendran|Gnanasambandam|M. Ilavarasu|Yog Japee|Mayilsamy|Black Pandi|</v>
      </c>
    </row>
    <row r="5432" spans="1:21">
      <c r="A5432" s="14" t="s">
        <v>25137</v>
      </c>
      <c r="B5432" s="14" t="s">
        <v>48</v>
      </c>
      <c r="C5432" s="14" t="s">
        <v>25138</v>
      </c>
      <c r="D5432" s="14" t="s">
        <v>25139</v>
      </c>
      <c r="E5432" s="14" t="s">
        <v>25140</v>
      </c>
      <c r="F5432" s="14" t="s">
        <v>133</v>
      </c>
      <c r="G5432" s="26">
        <v>42901</v>
      </c>
      <c r="H5432" s="14">
        <v>2017</v>
      </c>
      <c r="I5432" s="14" t="s">
        <v>360</v>
      </c>
      <c r="J5432" s="14" t="s">
        <v>4548</v>
      </c>
      <c r="K5432" s="14" t="s">
        <v>261</v>
      </c>
      <c r="L5432" s="14" t="s">
        <v>25141</v>
      </c>
      <c r="M5432" s="14">
        <f t="shared" si="672"/>
        <v>2017</v>
      </c>
      <c r="N5432" s="14">
        <f t="shared" si="673"/>
        <v>6</v>
      </c>
      <c r="O5432" s="14" t="str">
        <f>IFERROR(VLOOKUP(I5432,Lists!$F$2:$G$16,2,FALSE()),"Not Rated")</f>
        <v>Adults</v>
      </c>
      <c r="P5432" s="14">
        <f t="shared" si="674"/>
        <v>73</v>
      </c>
      <c r="Q5432" s="14" t="str">
        <f t="shared" si="675"/>
        <v>Brazil</v>
      </c>
      <c r="R5432" s="14" t="str">
        <f t="shared" si="676"/>
        <v>|Brazil|</v>
      </c>
      <c r="S5432" s="14" t="str">
        <f t="shared" si="677"/>
        <v>|Stand-Up Comedy|</v>
      </c>
      <c r="T5432" s="14" t="str">
        <f t="shared" si="678"/>
        <v>|Caio Cobra|</v>
      </c>
      <c r="U5432" s="14" t="str">
        <f t="shared" si="679"/>
        <v>|Marco Luque|</v>
      </c>
    </row>
    <row r="5433" spans="1:21">
      <c r="A5433" s="14" t="s">
        <v>25142</v>
      </c>
      <c r="B5433" s="14" t="s">
        <v>48</v>
      </c>
      <c r="C5433" s="14" t="s">
        <v>25143</v>
      </c>
      <c r="D5433" s="14" t="s">
        <v>25144</v>
      </c>
      <c r="E5433" s="14" t="s">
        <v>25145</v>
      </c>
      <c r="F5433" s="14" t="s">
        <v>118</v>
      </c>
      <c r="G5433" s="26">
        <v>42901</v>
      </c>
      <c r="H5433" s="14">
        <v>2017</v>
      </c>
      <c r="I5433" s="14" t="s">
        <v>362</v>
      </c>
      <c r="J5433" s="14" t="s">
        <v>4622</v>
      </c>
      <c r="K5433" s="14" t="s">
        <v>247</v>
      </c>
      <c r="L5433" s="14" t="s">
        <v>25146</v>
      </c>
      <c r="M5433" s="14">
        <f t="shared" si="672"/>
        <v>2017</v>
      </c>
      <c r="N5433" s="14">
        <f t="shared" si="673"/>
        <v>6</v>
      </c>
      <c r="O5433" s="14" t="str">
        <f>IFERROR(VLOOKUP(I5433,Lists!$F$2:$G$16,2,FALSE()),"Not Rated")</f>
        <v>Older Kids</v>
      </c>
      <c r="P5433" s="14">
        <f t="shared" si="674"/>
        <v>47</v>
      </c>
      <c r="Q5433" s="14" t="str">
        <f t="shared" si="675"/>
        <v>United Kingdom</v>
      </c>
      <c r="R5433" s="14" t="str">
        <f t="shared" si="676"/>
        <v>|United Kingdom|</v>
      </c>
      <c r="S5433" s="14" t="str">
        <f t="shared" si="677"/>
        <v>|Documentaries|</v>
      </c>
      <c r="T5433" s="14" t="str">
        <f t="shared" si="678"/>
        <v>|Cal Seville|</v>
      </c>
      <c r="U5433" s="14" t="str">
        <f t="shared" si="679"/>
        <v>|Jonathan Kydd|</v>
      </c>
    </row>
    <row r="5434" spans="1:21">
      <c r="A5434" s="14" t="s">
        <v>25147</v>
      </c>
      <c r="B5434" s="14" t="s">
        <v>48</v>
      </c>
      <c r="C5434" s="14" t="s">
        <v>25148</v>
      </c>
      <c r="D5434" s="14" t="s">
        <v>25149</v>
      </c>
      <c r="E5434" s="14" t="s">
        <v>25150</v>
      </c>
      <c r="F5434" s="14" t="s">
        <v>115</v>
      </c>
      <c r="G5434" s="26">
        <v>42899</v>
      </c>
      <c r="H5434" s="14">
        <v>2017</v>
      </c>
      <c r="I5434" s="14" t="s">
        <v>360</v>
      </c>
      <c r="J5434" s="14" t="s">
        <v>724</v>
      </c>
      <c r="K5434" s="14" t="s">
        <v>261</v>
      </c>
      <c r="L5434" s="14" t="s">
        <v>25151</v>
      </c>
      <c r="M5434" s="14">
        <f t="shared" si="672"/>
        <v>2017</v>
      </c>
      <c r="N5434" s="14">
        <f t="shared" si="673"/>
        <v>6</v>
      </c>
      <c r="O5434" s="14" t="str">
        <f>IFERROR(VLOOKUP(I5434,Lists!$F$2:$G$16,2,FALSE()),"Not Rated")</f>
        <v>Adults</v>
      </c>
      <c r="P5434" s="14">
        <f t="shared" si="674"/>
        <v>102</v>
      </c>
      <c r="Q5434" s="14" t="str">
        <f t="shared" si="675"/>
        <v>United States</v>
      </c>
      <c r="R5434" s="14" t="str">
        <f t="shared" si="676"/>
        <v>|United States|</v>
      </c>
      <c r="S5434" s="14" t="str">
        <f t="shared" si="677"/>
        <v>|Stand-Up Comedy|</v>
      </c>
      <c r="T5434" s="14" t="str">
        <f t="shared" si="678"/>
        <v>|Michael John Warren|</v>
      </c>
      <c r="U5434" s="14" t="str">
        <f t="shared" si="679"/>
        <v>|Nick Kroll|John Mulaney|</v>
      </c>
    </row>
    <row r="5435" spans="1:21">
      <c r="A5435" s="14" t="s">
        <v>25152</v>
      </c>
      <c r="B5435" s="14" t="s">
        <v>49</v>
      </c>
      <c r="C5435" s="14" t="s">
        <v>25153</v>
      </c>
      <c r="D5435" s="14" t="s">
        <v>117</v>
      </c>
      <c r="E5435" s="14" t="s">
        <v>25154</v>
      </c>
      <c r="F5435" s="14" t="s">
        <v>123</v>
      </c>
      <c r="G5435" s="26">
        <v>42896</v>
      </c>
      <c r="H5435" s="14">
        <v>2016</v>
      </c>
      <c r="I5435" s="14" t="s">
        <v>362</v>
      </c>
      <c r="J5435" s="14" t="s">
        <v>105</v>
      </c>
      <c r="K5435" s="14" t="s">
        <v>6268</v>
      </c>
      <c r="L5435" s="14" t="s">
        <v>25155</v>
      </c>
      <c r="M5435" s="14">
        <f t="shared" si="672"/>
        <v>2017</v>
      </c>
      <c r="N5435" s="14">
        <f t="shared" si="673"/>
        <v>6</v>
      </c>
      <c r="O5435" s="14" t="str">
        <f>IFERROR(VLOOKUP(I5435,Lists!$F$2:$G$16,2,FALSE()),"Not Rated")</f>
        <v>Older Kids</v>
      </c>
      <c r="P5435" s="14">
        <f t="shared" si="674"/>
        <v>1</v>
      </c>
      <c r="Q5435" s="14" t="str">
        <f t="shared" si="675"/>
        <v>South Korea</v>
      </c>
      <c r="R5435" s="14" t="str">
        <f t="shared" si="676"/>
        <v>|South Korea|</v>
      </c>
      <c r="S5435" s="14" t="str">
        <f t="shared" si="677"/>
        <v>|International TV Shows|Korean TV Shows|Romantic TV Shows|</v>
      </c>
      <c r="T5435" s="14" t="str">
        <f t="shared" si="678"/>
        <v>|Unknown|</v>
      </c>
      <c r="U5435" s="14" t="str">
        <f t="shared" si="679"/>
        <v>|Jin-sung Yang|Kyu-jong Kim|Tae-hwan Kang|Geummi|</v>
      </c>
    </row>
    <row r="5436" spans="1:21">
      <c r="A5436" s="14" t="s">
        <v>25156</v>
      </c>
      <c r="B5436" s="14" t="s">
        <v>49</v>
      </c>
      <c r="C5436" s="14" t="s">
        <v>25157</v>
      </c>
      <c r="D5436" s="14" t="s">
        <v>117</v>
      </c>
      <c r="E5436" s="14" t="s">
        <v>25158</v>
      </c>
      <c r="F5436" s="14" t="s">
        <v>123</v>
      </c>
      <c r="G5436" s="26">
        <v>42896</v>
      </c>
      <c r="H5436" s="14">
        <v>2016</v>
      </c>
      <c r="I5436" s="14" t="s">
        <v>362</v>
      </c>
      <c r="J5436" s="14" t="s">
        <v>105</v>
      </c>
      <c r="K5436" s="14" t="s">
        <v>6268</v>
      </c>
      <c r="L5436" s="14" t="s">
        <v>25159</v>
      </c>
      <c r="M5436" s="14">
        <f t="shared" si="672"/>
        <v>2017</v>
      </c>
      <c r="N5436" s="14">
        <f t="shared" si="673"/>
        <v>6</v>
      </c>
      <c r="O5436" s="14" t="str">
        <f>IFERROR(VLOOKUP(I5436,Lists!$F$2:$G$16,2,FALSE()),"Not Rated")</f>
        <v>Older Kids</v>
      </c>
      <c r="P5436" s="14">
        <f t="shared" si="674"/>
        <v>1</v>
      </c>
      <c r="Q5436" s="14" t="str">
        <f t="shared" si="675"/>
        <v>South Korea</v>
      </c>
      <c r="R5436" s="14" t="str">
        <f t="shared" si="676"/>
        <v>|South Korea|</v>
      </c>
      <c r="S5436" s="14" t="str">
        <f t="shared" si="677"/>
        <v>|International TV Shows|Korean TV Shows|Romantic TV Shows|</v>
      </c>
      <c r="T5436" s="14" t="str">
        <f t="shared" si="678"/>
        <v>|Unknown|</v>
      </c>
      <c r="U5436" s="14" t="str">
        <f t="shared" si="679"/>
        <v>|Jin-woo Kim|Min-ji Park|In-jun Gwak|Gi-du Kim|</v>
      </c>
    </row>
    <row r="5437" spans="1:21">
      <c r="A5437" s="14" t="s">
        <v>25160</v>
      </c>
      <c r="B5437" s="14" t="s">
        <v>49</v>
      </c>
      <c r="C5437" s="14" t="s">
        <v>25161</v>
      </c>
      <c r="D5437" s="14" t="s">
        <v>25162</v>
      </c>
      <c r="E5437" s="14" t="s">
        <v>25163</v>
      </c>
      <c r="F5437" s="14" t="s">
        <v>123</v>
      </c>
      <c r="G5437" s="26">
        <v>42896</v>
      </c>
      <c r="H5437" s="14">
        <v>2017</v>
      </c>
      <c r="I5437" s="14" t="s">
        <v>361</v>
      </c>
      <c r="J5437" s="14" t="s">
        <v>105</v>
      </c>
      <c r="K5437" s="14" t="s">
        <v>5585</v>
      </c>
      <c r="L5437" s="14" t="s">
        <v>25164</v>
      </c>
      <c r="M5437" s="14">
        <f t="shared" si="672"/>
        <v>2017</v>
      </c>
      <c r="N5437" s="14">
        <f t="shared" si="673"/>
        <v>6</v>
      </c>
      <c r="O5437" s="14" t="str">
        <f>IFERROR(VLOOKUP(I5437,Lists!$F$2:$G$16,2,FALSE()),"Not Rated")</f>
        <v>Teens</v>
      </c>
      <c r="P5437" s="14">
        <f t="shared" si="674"/>
        <v>1</v>
      </c>
      <c r="Q5437" s="14" t="str">
        <f t="shared" si="675"/>
        <v>South Korea</v>
      </c>
      <c r="R5437" s="14" t="str">
        <f t="shared" si="676"/>
        <v>|South Korea|</v>
      </c>
      <c r="S5437" s="14" t="str">
        <f t="shared" si="677"/>
        <v>|Crime TV Shows|International TV Shows|Korean TV Shows|</v>
      </c>
      <c r="T5437" s="14" t="str">
        <f t="shared" si="678"/>
        <v>|Chang-Min Lee|</v>
      </c>
      <c r="U5437" s="14" t="str">
        <f t="shared" si="679"/>
        <v>|Hae-Jin Park|Sung-woong Park|Min-jung Kim|Jung-an Chae|Jung-hoon Yeon|Hyun-sung Jang|Man-sik Jung|Shin-il Kang|Ho-jin Chun|In-ho Tae|</v>
      </c>
    </row>
    <row r="5438" spans="1:21">
      <c r="A5438" s="14" t="s">
        <v>25165</v>
      </c>
      <c r="B5438" s="14" t="s">
        <v>49</v>
      </c>
      <c r="C5438" s="14" t="s">
        <v>25166</v>
      </c>
      <c r="D5438" s="14" t="s">
        <v>117</v>
      </c>
      <c r="E5438" s="14" t="s">
        <v>25167</v>
      </c>
      <c r="F5438" s="14" t="s">
        <v>123</v>
      </c>
      <c r="G5438" s="26">
        <v>42896</v>
      </c>
      <c r="H5438" s="14">
        <v>2016</v>
      </c>
      <c r="I5438" s="14" t="s">
        <v>362</v>
      </c>
      <c r="J5438" s="14" t="s">
        <v>105</v>
      </c>
      <c r="K5438" s="14" t="s">
        <v>5585</v>
      </c>
      <c r="L5438" s="14" t="s">
        <v>25168</v>
      </c>
      <c r="M5438" s="14">
        <f t="shared" si="672"/>
        <v>2017</v>
      </c>
      <c r="N5438" s="14">
        <f t="shared" si="673"/>
        <v>6</v>
      </c>
      <c r="O5438" s="14" t="str">
        <f>IFERROR(VLOOKUP(I5438,Lists!$F$2:$G$16,2,FALSE()),"Not Rated")</f>
        <v>Older Kids</v>
      </c>
      <c r="P5438" s="14">
        <f t="shared" si="674"/>
        <v>1</v>
      </c>
      <c r="Q5438" s="14" t="str">
        <f t="shared" si="675"/>
        <v>South Korea</v>
      </c>
      <c r="R5438" s="14" t="str">
        <f t="shared" si="676"/>
        <v>|South Korea|</v>
      </c>
      <c r="S5438" s="14" t="str">
        <f t="shared" si="677"/>
        <v>|Crime TV Shows|International TV Shows|Korean TV Shows|</v>
      </c>
      <c r="T5438" s="14" t="str">
        <f t="shared" si="678"/>
        <v>|Unknown|</v>
      </c>
      <c r="U5438" s="14" t="str">
        <f t="shared" si="679"/>
        <v>|Ji-ho Oh|Soo-kyung Lee|Min-jae Kim|Ji-hyun Nam|</v>
      </c>
    </row>
    <row r="5439" spans="1:21">
      <c r="A5439" s="14" t="s">
        <v>25169</v>
      </c>
      <c r="B5439" s="14" t="s">
        <v>49</v>
      </c>
      <c r="C5439" s="14" t="s">
        <v>25170</v>
      </c>
      <c r="D5439" s="14" t="s">
        <v>117</v>
      </c>
      <c r="E5439" s="14" t="s">
        <v>25171</v>
      </c>
      <c r="F5439" s="14" t="s">
        <v>126</v>
      </c>
      <c r="G5439" s="26">
        <v>42896</v>
      </c>
      <c r="H5439" s="14">
        <v>2015</v>
      </c>
      <c r="I5439" s="14" t="s">
        <v>361</v>
      </c>
      <c r="J5439" s="14" t="s">
        <v>105</v>
      </c>
      <c r="K5439" s="14" t="s">
        <v>1905</v>
      </c>
      <c r="L5439" s="14" t="s">
        <v>25172</v>
      </c>
      <c r="M5439" s="14">
        <f t="shared" si="672"/>
        <v>2017</v>
      </c>
      <c r="N5439" s="14">
        <f t="shared" si="673"/>
        <v>6</v>
      </c>
      <c r="O5439" s="14" t="str">
        <f>IFERROR(VLOOKUP(I5439,Lists!$F$2:$G$16,2,FALSE()),"Not Rated")</f>
        <v>Teens</v>
      </c>
      <c r="P5439" s="14">
        <f t="shared" si="674"/>
        <v>1</v>
      </c>
      <c r="Q5439" s="14" t="str">
        <f t="shared" si="675"/>
        <v>China</v>
      </c>
      <c r="R5439" s="14" t="str">
        <f t="shared" si="676"/>
        <v>|China|</v>
      </c>
      <c r="S5439" s="14" t="str">
        <f t="shared" si="677"/>
        <v>|International TV Shows|Romantic TV Shows|TV Dramas|</v>
      </c>
      <c r="T5439" s="14" t="str">
        <f t="shared" si="678"/>
        <v>|Unknown|</v>
      </c>
      <c r="U5439" s="14" t="str">
        <f t="shared" si="679"/>
        <v>|Joe Cheng|Lulu Xu|Jiro Wang|Viann Zhang|Han Chengyu|</v>
      </c>
    </row>
    <row r="5440" spans="1:21">
      <c r="A5440" s="14" t="s">
        <v>25173</v>
      </c>
      <c r="B5440" s="14" t="s">
        <v>49</v>
      </c>
      <c r="C5440" s="14" t="s">
        <v>25174</v>
      </c>
      <c r="D5440" s="14" t="s">
        <v>117</v>
      </c>
      <c r="E5440" s="14" t="s">
        <v>25175</v>
      </c>
      <c r="F5440" s="14" t="s">
        <v>123</v>
      </c>
      <c r="G5440" s="26">
        <v>42896</v>
      </c>
      <c r="H5440" s="14">
        <v>2016</v>
      </c>
      <c r="I5440" s="14" t="s">
        <v>361</v>
      </c>
      <c r="J5440" s="14" t="s">
        <v>105</v>
      </c>
      <c r="K5440" s="14" t="s">
        <v>11930</v>
      </c>
      <c r="L5440" s="14" t="s">
        <v>25176</v>
      </c>
      <c r="M5440" s="14">
        <f t="shared" si="672"/>
        <v>2017</v>
      </c>
      <c r="N5440" s="14">
        <f t="shared" si="673"/>
        <v>6</v>
      </c>
      <c r="O5440" s="14" t="str">
        <f>IFERROR(VLOOKUP(I5440,Lists!$F$2:$G$16,2,FALSE()),"Not Rated")</f>
        <v>Teens</v>
      </c>
      <c r="P5440" s="14">
        <f t="shared" si="674"/>
        <v>1</v>
      </c>
      <c r="Q5440" s="14" t="str">
        <f t="shared" si="675"/>
        <v>South Korea</v>
      </c>
      <c r="R5440" s="14" t="str">
        <f t="shared" si="676"/>
        <v>|South Korea|</v>
      </c>
      <c r="S5440" s="14" t="str">
        <f t="shared" si="677"/>
        <v>|International TV Shows|Korean TV Shows|TV Dramas|</v>
      </c>
      <c r="T5440" s="14" t="str">
        <f t="shared" si="678"/>
        <v>|Unknown|</v>
      </c>
      <c r="U5440" s="14" t="str">
        <f t="shared" si="679"/>
        <v>|Tae-hyun Nam|Soo-yeon Kim|Seo-ra Kim|Tae-hwan Kang|Young-jo Yang|</v>
      </c>
    </row>
    <row r="5441" spans="1:21">
      <c r="A5441" s="14" t="s">
        <v>25177</v>
      </c>
      <c r="B5441" s="14" t="s">
        <v>49</v>
      </c>
      <c r="C5441" s="14" t="s">
        <v>25178</v>
      </c>
      <c r="D5441" s="14" t="s">
        <v>117</v>
      </c>
      <c r="E5441" s="14" t="s">
        <v>25179</v>
      </c>
      <c r="F5441" s="14" t="s">
        <v>123</v>
      </c>
      <c r="G5441" s="26">
        <v>42895</v>
      </c>
      <c r="H5441" s="14">
        <v>2017</v>
      </c>
      <c r="I5441" s="14" t="s">
        <v>360</v>
      </c>
      <c r="J5441" s="14" t="s">
        <v>105</v>
      </c>
      <c r="K5441" s="14" t="s">
        <v>6268</v>
      </c>
      <c r="L5441" s="14" t="s">
        <v>25180</v>
      </c>
      <c r="M5441" s="14">
        <f t="shared" si="672"/>
        <v>2017</v>
      </c>
      <c r="N5441" s="14">
        <f t="shared" si="673"/>
        <v>6</v>
      </c>
      <c r="O5441" s="14" t="str">
        <f>IFERROR(VLOOKUP(I5441,Lists!$F$2:$G$16,2,FALSE()),"Not Rated")</f>
        <v>Adults</v>
      </c>
      <c r="P5441" s="14">
        <f t="shared" si="674"/>
        <v>1</v>
      </c>
      <c r="Q5441" s="14" t="str">
        <f t="shared" si="675"/>
        <v>South Korea</v>
      </c>
      <c r="R5441" s="14" t="str">
        <f t="shared" si="676"/>
        <v>|South Korea|</v>
      </c>
      <c r="S5441" s="14" t="str">
        <f t="shared" si="677"/>
        <v>|International TV Shows|Korean TV Shows|Romantic TV Shows|</v>
      </c>
      <c r="T5441" s="14" t="str">
        <f t="shared" si="678"/>
        <v>|Unknown|</v>
      </c>
      <c r="U5441" s="14" t="str">
        <f t="shared" si="679"/>
        <v>|Seung-yeon Gong|Jong-hyun Lee|Yeon-seo Kim|Bo-hyun Ahn|Jai-jin Lee|Joo-hyung Park|</v>
      </c>
    </row>
    <row r="5442" spans="1:21">
      <c r="A5442" s="14" t="s">
        <v>25181</v>
      </c>
      <c r="B5442" s="14" t="s">
        <v>48</v>
      </c>
      <c r="C5442" s="14" t="s">
        <v>25182</v>
      </c>
      <c r="D5442" s="14" t="s">
        <v>25183</v>
      </c>
      <c r="E5442" s="14" t="s">
        <v>25184</v>
      </c>
      <c r="F5442" s="14" t="s">
        <v>1963</v>
      </c>
      <c r="G5442" s="26">
        <v>42895</v>
      </c>
      <c r="H5442" s="14">
        <v>2017</v>
      </c>
      <c r="I5442" s="14" t="s">
        <v>360</v>
      </c>
      <c r="J5442" s="14" t="s">
        <v>872</v>
      </c>
      <c r="K5442" s="14" t="s">
        <v>2253</v>
      </c>
      <c r="L5442" s="14" t="s">
        <v>25185</v>
      </c>
      <c r="M5442" s="14">
        <f t="shared" ref="M5442:M5505" si="680">IF(G5442="","",YEAR(G5442))</f>
        <v>2017</v>
      </c>
      <c r="N5442" s="14">
        <f t="shared" ref="N5442:N5505" si="681">IF(G5442="","",MONTH(G5442))</f>
        <v>6</v>
      </c>
      <c r="O5442" s="14" t="str">
        <f>IFERROR(VLOOKUP(I5442,Lists!$F$2:$G$16,2,FALSE()),"Not Rated")</f>
        <v>Adults</v>
      </c>
      <c r="P5442" s="14">
        <f t="shared" ref="P5442:P5505" si="682">IFERROR(VALUE(LEFT(J5442,FIND(" ",J5442)-1)),"")</f>
        <v>87</v>
      </c>
      <c r="Q5442" s="14" t="str">
        <f t="shared" ref="Q5442:Q5505" si="683">IFERROR(LEFT(F5442,FIND(",",F5442)-1),F5442)</f>
        <v>Canada</v>
      </c>
      <c r="R5442" s="14" t="str">
        <f t="shared" ref="R5442:R5505" si="684">"|"&amp;SUBSTITUTE(F5442,", ","|")&amp;"|"</f>
        <v>|Canada|United States|</v>
      </c>
      <c r="S5442" s="14" t="str">
        <f t="shared" ref="S5442:S5505" si="685">"|"&amp;SUBSTITUTE(K5442,", ","|")&amp;"|"</f>
        <v>|Dramas|Independent Movies|Thrillers|</v>
      </c>
      <c r="T5442" s="14" t="str">
        <f t="shared" ref="T5442:T5505" si="686">"|"&amp;SUBSTITUTE(D5442,", ","|")&amp;"|"</f>
        <v>|Oren Uziel|</v>
      </c>
      <c r="U5442" s="14" t="str">
        <f t="shared" ref="U5442:U5505" si="687">"|"&amp;SUBSTITUTE(E5442,", ","|")&amp;"|"</f>
        <v>|Benjamin Walker|Rainn Wilson|Rob Corddry|Adam Pally|Ron Livingston|John Michael Higgins|Wyatt Russell|Stephanie Sigman|Mark Rendall|Isabel Dove|Angela Vint|</v>
      </c>
    </row>
    <row r="5443" spans="1:21">
      <c r="A5443" s="14" t="s">
        <v>25186</v>
      </c>
      <c r="B5443" s="14" t="s">
        <v>48</v>
      </c>
      <c r="C5443" s="14" t="s">
        <v>25187</v>
      </c>
      <c r="D5443" s="14" t="s">
        <v>25188</v>
      </c>
      <c r="E5443" s="14" t="s">
        <v>25189</v>
      </c>
      <c r="F5443" s="14" t="s">
        <v>116</v>
      </c>
      <c r="G5443" s="26">
        <v>42891</v>
      </c>
      <c r="H5443" s="14">
        <v>2017</v>
      </c>
      <c r="I5443" s="14" t="s">
        <v>361</v>
      </c>
      <c r="J5443" s="14" t="s">
        <v>962</v>
      </c>
      <c r="K5443" s="14" t="s">
        <v>12996</v>
      </c>
      <c r="L5443" s="14" t="s">
        <v>25190</v>
      </c>
      <c r="M5443" s="14">
        <f t="shared" si="680"/>
        <v>2017</v>
      </c>
      <c r="N5443" s="14">
        <f t="shared" si="681"/>
        <v>6</v>
      </c>
      <c r="O5443" s="14" t="str">
        <f>IFERROR(VLOOKUP(I5443,Lists!$F$2:$G$16,2,FALSE()),"Not Rated")</f>
        <v>Teens</v>
      </c>
      <c r="P5443" s="14">
        <f t="shared" si="682"/>
        <v>117</v>
      </c>
      <c r="Q5443" s="14" t="str">
        <f t="shared" si="683"/>
        <v>India</v>
      </c>
      <c r="R5443" s="14" t="str">
        <f t="shared" si="684"/>
        <v>|India|</v>
      </c>
      <c r="S5443" s="14" t="str">
        <f t="shared" si="685"/>
        <v>|Children &amp; Family Movies|Dramas|Music &amp; Musicals|</v>
      </c>
      <c r="T5443" s="14" t="str">
        <f t="shared" si="686"/>
        <v>|Manika Sharma|</v>
      </c>
      <c r="U5443" s="14" t="str">
        <f t="shared" si="687"/>
        <v>|Shabana Azmi|Makrand Deshpande|Harshpreet Kaur|Aabhas Yadav|Shivani Joshi|Saurabh Shukla|</v>
      </c>
    </row>
    <row r="5444" spans="1:21">
      <c r="A5444" s="14" t="s">
        <v>25191</v>
      </c>
      <c r="B5444" s="14" t="s">
        <v>48</v>
      </c>
      <c r="C5444" s="14" t="s">
        <v>25192</v>
      </c>
      <c r="D5444" s="14" t="s">
        <v>25193</v>
      </c>
      <c r="E5444" s="14" t="s">
        <v>25194</v>
      </c>
      <c r="F5444" s="14" t="s">
        <v>136</v>
      </c>
      <c r="G5444" s="26">
        <v>42889</v>
      </c>
      <c r="H5444" s="14">
        <v>2016</v>
      </c>
      <c r="I5444" s="14" t="s">
        <v>360</v>
      </c>
      <c r="J5444" s="14" t="s">
        <v>1008</v>
      </c>
      <c r="K5444" s="14" t="s">
        <v>1227</v>
      </c>
      <c r="L5444" s="14" t="s">
        <v>25195</v>
      </c>
      <c r="M5444" s="14">
        <f t="shared" si="680"/>
        <v>2017</v>
      </c>
      <c r="N5444" s="14">
        <f t="shared" si="681"/>
        <v>6</v>
      </c>
      <c r="O5444" s="14" t="str">
        <f>IFERROR(VLOOKUP(I5444,Lists!$F$2:$G$16,2,FALSE()),"Not Rated")</f>
        <v>Adults</v>
      </c>
      <c r="P5444" s="14">
        <f t="shared" si="682"/>
        <v>119</v>
      </c>
      <c r="Q5444" s="14" t="str">
        <f t="shared" si="683"/>
        <v>Indonesia</v>
      </c>
      <c r="R5444" s="14" t="str">
        <f t="shared" si="684"/>
        <v>|Indonesia|</v>
      </c>
      <c r="S5444" s="14" t="str">
        <f t="shared" si="685"/>
        <v>|Action &amp; Adventure|International Movies|</v>
      </c>
      <c r="T5444" s="14" t="str">
        <f t="shared" si="686"/>
        <v>|Timo Tjahjanto|Kimo Stamboel|</v>
      </c>
      <c r="U5444" s="14" t="str">
        <f t="shared" si="687"/>
        <v>|Iko Uwais|Chelsea Islan|Julie Estelle|Sunny Pang|Very Tri Yulisman|David Hendrawan|Zack Lee|Yayu Unru|Ganindra Bimo|</v>
      </c>
    </row>
    <row r="5445" spans="1:21">
      <c r="A5445" s="14" t="s">
        <v>25196</v>
      </c>
      <c r="B5445" s="14" t="s">
        <v>48</v>
      </c>
      <c r="C5445" s="14" t="s">
        <v>25197</v>
      </c>
      <c r="D5445" s="14" t="s">
        <v>11299</v>
      </c>
      <c r="E5445" s="14" t="s">
        <v>25198</v>
      </c>
      <c r="F5445" s="14" t="s">
        <v>122</v>
      </c>
      <c r="G5445" s="26">
        <v>42888</v>
      </c>
      <c r="H5445" s="14">
        <v>2016</v>
      </c>
      <c r="I5445" s="14" t="s">
        <v>363</v>
      </c>
      <c r="J5445" s="14" t="s">
        <v>2213</v>
      </c>
      <c r="K5445" s="14" t="s">
        <v>475</v>
      </c>
      <c r="L5445" s="14" t="s">
        <v>25199</v>
      </c>
      <c r="M5445" s="14">
        <f t="shared" si="680"/>
        <v>2017</v>
      </c>
      <c r="N5445" s="14">
        <f t="shared" si="681"/>
        <v>6</v>
      </c>
      <c r="O5445" s="14" t="str">
        <f>IFERROR(VLOOKUP(I5445,Lists!$F$2:$G$16,2,FALSE()),"Not Rated")</f>
        <v>Adults</v>
      </c>
      <c r="P5445" s="14">
        <f t="shared" si="682"/>
        <v>130</v>
      </c>
      <c r="Q5445" s="14" t="str">
        <f t="shared" si="683"/>
        <v>Spain</v>
      </c>
      <c r="R5445" s="14" t="str">
        <f t="shared" si="684"/>
        <v>|Spain|</v>
      </c>
      <c r="S5445" s="14" t="str">
        <f t="shared" si="685"/>
        <v>|Dramas|International Movies|</v>
      </c>
      <c r="T5445" s="14" t="str">
        <f t="shared" si="686"/>
        <v>|Salvador Calvo|</v>
      </c>
      <c r="U5445" s="14" t="str">
        <f t="shared" si="687"/>
        <v>|Luis Tosar|Javier Gutiérrez|Álvaro Cervantes|Karra Elejalde|Carlos Hipólito|Ricardo Gómez|Patrick Criado|Eduard Fernández|Miguel Herrán|Emilio Palacios|</v>
      </c>
    </row>
    <row r="5446" spans="1:21">
      <c r="A5446" s="14" t="s">
        <v>25200</v>
      </c>
      <c r="B5446" s="14" t="s">
        <v>49</v>
      </c>
      <c r="C5446" s="14" t="s">
        <v>25201</v>
      </c>
      <c r="D5446" s="14" t="s">
        <v>117</v>
      </c>
      <c r="E5446" s="14" t="s">
        <v>25202</v>
      </c>
      <c r="F5446" s="14" t="s">
        <v>118</v>
      </c>
      <c r="G5446" s="26">
        <v>42888</v>
      </c>
      <c r="H5446" s="14">
        <v>2016</v>
      </c>
      <c r="I5446" s="14" t="s">
        <v>360</v>
      </c>
      <c r="J5446" s="14" t="s">
        <v>105</v>
      </c>
      <c r="K5446" s="14" t="s">
        <v>21060</v>
      </c>
      <c r="L5446" s="14" t="s">
        <v>25203</v>
      </c>
      <c r="M5446" s="14">
        <f t="shared" si="680"/>
        <v>2017</v>
      </c>
      <c r="N5446" s="14">
        <f t="shared" si="681"/>
        <v>6</v>
      </c>
      <c r="O5446" s="14" t="str">
        <f>IFERROR(VLOOKUP(I5446,Lists!$F$2:$G$16,2,FALSE()),"Not Rated")</f>
        <v>Adults</v>
      </c>
      <c r="P5446" s="14">
        <f t="shared" si="682"/>
        <v>1</v>
      </c>
      <c r="Q5446" s="14" t="str">
        <f t="shared" si="683"/>
        <v>United Kingdom</v>
      </c>
      <c r="R5446" s="14" t="str">
        <f t="shared" si="684"/>
        <v>|United Kingdom|</v>
      </c>
      <c r="S5446" s="14" t="str">
        <f t="shared" si="685"/>
        <v>|British TV Shows|International TV Shows|Romantic TV Shows|</v>
      </c>
      <c r="T5446" s="14" t="str">
        <f t="shared" si="686"/>
        <v>|Unknown|</v>
      </c>
      <c r="U5446" s="14" t="str">
        <f t="shared" si="687"/>
        <v>|Phoebe Waller-Bridge|Jonathan Bailey|Adrian Scarborough|Damien Molony|Louise Ford|Julie Dray|Amit Shah|</v>
      </c>
    </row>
    <row r="5447" spans="1:21">
      <c r="A5447" s="14" t="s">
        <v>25204</v>
      </c>
      <c r="B5447" s="14" t="s">
        <v>49</v>
      </c>
      <c r="C5447" s="14" t="s">
        <v>25205</v>
      </c>
      <c r="D5447" s="14" t="s">
        <v>117</v>
      </c>
      <c r="E5447" s="14" t="s">
        <v>25206</v>
      </c>
      <c r="F5447" s="14" t="s">
        <v>115</v>
      </c>
      <c r="G5447" s="26">
        <v>42888</v>
      </c>
      <c r="H5447" s="14">
        <v>2017</v>
      </c>
      <c r="I5447" s="14" t="s">
        <v>360</v>
      </c>
      <c r="J5447" s="14" t="s">
        <v>106</v>
      </c>
      <c r="K5447" s="14" t="s">
        <v>490</v>
      </c>
      <c r="L5447" s="14" t="s">
        <v>25207</v>
      </c>
      <c r="M5447" s="14">
        <f t="shared" si="680"/>
        <v>2017</v>
      </c>
      <c r="N5447" s="14">
        <f t="shared" si="681"/>
        <v>6</v>
      </c>
      <c r="O5447" s="14" t="str">
        <f>IFERROR(VLOOKUP(I5447,Lists!$F$2:$G$16,2,FALSE()),"Not Rated")</f>
        <v>Adults</v>
      </c>
      <c r="P5447" s="14">
        <f t="shared" si="682"/>
        <v>2</v>
      </c>
      <c r="Q5447" s="14" t="str">
        <f t="shared" si="683"/>
        <v>United States</v>
      </c>
      <c r="R5447" s="14" t="str">
        <f t="shared" si="684"/>
        <v>|United States|</v>
      </c>
      <c r="S5447" s="14" t="str">
        <f t="shared" si="685"/>
        <v>|TV Comedies|TV Dramas|</v>
      </c>
      <c r="T5447" s="14" t="str">
        <f t="shared" si="686"/>
        <v>|Unknown|</v>
      </c>
      <c r="U5447" s="14" t="str">
        <f t="shared" si="687"/>
        <v>|Will Arnett|David Sullivan|Ruth Kearney|George Basil|Lina Esco|Travis Mills|Robert Wisdom|Mark Boone Junior|Matthew Willig|Heather Graham|Kirstie Alley|Sab Shimono|Christopher Mintz-Plasse|Minerva Garcia|Jeff Daniel Phillips|</v>
      </c>
    </row>
    <row r="5448" spans="1:21">
      <c r="A5448" s="14" t="s">
        <v>25208</v>
      </c>
      <c r="B5448" s="14" t="s">
        <v>48</v>
      </c>
      <c r="C5448" s="14" t="s">
        <v>25209</v>
      </c>
      <c r="D5448" s="14" t="s">
        <v>25210</v>
      </c>
      <c r="E5448" s="14" t="s">
        <v>25211</v>
      </c>
      <c r="F5448" s="14" t="s">
        <v>123</v>
      </c>
      <c r="G5448" s="26">
        <v>42888</v>
      </c>
      <c r="H5448" s="14">
        <v>2017</v>
      </c>
      <c r="I5448" s="14" t="s">
        <v>360</v>
      </c>
      <c r="J5448" s="14" t="s">
        <v>724</v>
      </c>
      <c r="K5448" s="14" t="s">
        <v>12439</v>
      </c>
      <c r="L5448" s="14" t="s">
        <v>25212</v>
      </c>
      <c r="M5448" s="14">
        <f t="shared" si="680"/>
        <v>2017</v>
      </c>
      <c r="N5448" s="14">
        <f t="shared" si="681"/>
        <v>6</v>
      </c>
      <c r="O5448" s="14" t="str">
        <f>IFERROR(VLOOKUP(I5448,Lists!$F$2:$G$16,2,FALSE()),"Not Rated")</f>
        <v>Adults</v>
      </c>
      <c r="P5448" s="14">
        <f t="shared" si="682"/>
        <v>102</v>
      </c>
      <c r="Q5448" s="14" t="str">
        <f t="shared" si="683"/>
        <v>South Korea</v>
      </c>
      <c r="R5448" s="14" t="str">
        <f t="shared" si="684"/>
        <v>|South Korea|</v>
      </c>
      <c r="S5448" s="14" t="str">
        <f t="shared" si="685"/>
        <v>|International Movies|Sci-Fi &amp; Fantasy|Thrillers|</v>
      </c>
      <c r="T5448" s="14" t="str">
        <f t="shared" si="686"/>
        <v>|Jun-seong Kim|</v>
      </c>
      <c r="U5448" s="14" t="str">
        <f t="shared" si="687"/>
        <v>|Ko Soo|Kyung-gu Seol|Yu-chun Park|Hye-jung Kang|In-hwan Park|Ho-jin Chun|</v>
      </c>
    </row>
    <row r="5449" spans="1:21">
      <c r="A5449" s="14" t="s">
        <v>25213</v>
      </c>
      <c r="B5449" s="14" t="s">
        <v>48</v>
      </c>
      <c r="C5449" s="14" t="s">
        <v>25214</v>
      </c>
      <c r="D5449" s="14" t="s">
        <v>312</v>
      </c>
      <c r="E5449" s="14" t="s">
        <v>25215</v>
      </c>
      <c r="F5449" s="14" t="s">
        <v>116</v>
      </c>
      <c r="G5449" s="26">
        <v>42887</v>
      </c>
      <c r="H5449" s="14">
        <v>1993</v>
      </c>
      <c r="I5449" s="14" t="s">
        <v>361</v>
      </c>
      <c r="J5449" s="14" t="s">
        <v>1142</v>
      </c>
      <c r="K5449" s="14" t="s">
        <v>1527</v>
      </c>
      <c r="L5449" s="14" t="s">
        <v>25216</v>
      </c>
      <c r="M5449" s="14">
        <f t="shared" si="680"/>
        <v>2017</v>
      </c>
      <c r="N5449" s="14">
        <f t="shared" si="681"/>
        <v>6</v>
      </c>
      <c r="O5449" s="14" t="str">
        <f>IFERROR(VLOOKUP(I5449,Lists!$F$2:$G$16,2,FALSE()),"Not Rated")</f>
        <v>Teens</v>
      </c>
      <c r="P5449" s="14">
        <f t="shared" si="682"/>
        <v>154</v>
      </c>
      <c r="Q5449" s="14" t="str">
        <f t="shared" si="683"/>
        <v>India</v>
      </c>
      <c r="R5449" s="14" t="str">
        <f t="shared" si="684"/>
        <v>|India|</v>
      </c>
      <c r="S5449" s="14" t="str">
        <f t="shared" si="685"/>
        <v>|Dramas|International Movies|Music &amp; Musicals|</v>
      </c>
      <c r="T5449" s="14" t="str">
        <f t="shared" si="686"/>
        <v>|Umesh Mehra|</v>
      </c>
      <c r="U5449" s="14" t="str">
        <f t="shared" si="687"/>
        <v>|Saif Ali Khan|Mamta Kulkarni|Mohnish Bahl|Sharmila Tagore|Saeed Jaffrey|Kader Khan|</v>
      </c>
    </row>
    <row r="5450" spans="1:21">
      <c r="A5450" s="14" t="s">
        <v>25217</v>
      </c>
      <c r="B5450" s="14" t="s">
        <v>48</v>
      </c>
      <c r="C5450" s="14" t="s">
        <v>25218</v>
      </c>
      <c r="D5450" s="14" t="s">
        <v>25219</v>
      </c>
      <c r="E5450" s="14" t="s">
        <v>25220</v>
      </c>
      <c r="F5450" s="14" t="s">
        <v>118</v>
      </c>
      <c r="G5450" s="26">
        <v>42887</v>
      </c>
      <c r="H5450" s="14">
        <v>2017</v>
      </c>
      <c r="I5450" s="14" t="s">
        <v>362</v>
      </c>
      <c r="J5450" s="14" t="s">
        <v>9393</v>
      </c>
      <c r="K5450" s="14" t="s">
        <v>247</v>
      </c>
      <c r="L5450" s="14" t="s">
        <v>25221</v>
      </c>
      <c r="M5450" s="14">
        <f t="shared" si="680"/>
        <v>2017</v>
      </c>
      <c r="N5450" s="14">
        <f t="shared" si="681"/>
        <v>6</v>
      </c>
      <c r="O5450" s="14" t="str">
        <f>IFERROR(VLOOKUP(I5450,Lists!$F$2:$G$16,2,FALSE()),"Not Rated")</f>
        <v>Older Kids</v>
      </c>
      <c r="P5450" s="14">
        <f t="shared" si="682"/>
        <v>44</v>
      </c>
      <c r="Q5450" s="14" t="str">
        <f t="shared" si="683"/>
        <v>United Kingdom</v>
      </c>
      <c r="R5450" s="14" t="str">
        <f t="shared" si="684"/>
        <v>|United Kingdom|</v>
      </c>
      <c r="S5450" s="14" t="str">
        <f t="shared" si="685"/>
        <v>|Documentaries|</v>
      </c>
      <c r="T5450" s="14" t="str">
        <f t="shared" si="686"/>
        <v>|Edward Cotterill|</v>
      </c>
      <c r="U5450" s="14" t="str">
        <f t="shared" si="687"/>
        <v>|Rachael Stirling|</v>
      </c>
    </row>
    <row r="5451" spans="1:21">
      <c r="A5451" s="14" t="s">
        <v>25222</v>
      </c>
      <c r="B5451" s="14" t="s">
        <v>48</v>
      </c>
      <c r="C5451" s="14" t="s">
        <v>25223</v>
      </c>
      <c r="D5451" s="14" t="s">
        <v>25224</v>
      </c>
      <c r="E5451" s="14" t="s">
        <v>25225</v>
      </c>
      <c r="F5451" s="14" t="s">
        <v>115</v>
      </c>
      <c r="G5451" s="26">
        <v>42887</v>
      </c>
      <c r="H5451" s="14">
        <v>2016</v>
      </c>
      <c r="I5451" s="14" t="s">
        <v>360</v>
      </c>
      <c r="J5451" s="14" t="s">
        <v>624</v>
      </c>
      <c r="K5451" s="14" t="s">
        <v>1782</v>
      </c>
      <c r="L5451" s="14" t="s">
        <v>25226</v>
      </c>
      <c r="M5451" s="14">
        <f t="shared" si="680"/>
        <v>2017</v>
      </c>
      <c r="N5451" s="14">
        <f t="shared" si="681"/>
        <v>6</v>
      </c>
      <c r="O5451" s="14" t="str">
        <f>IFERROR(VLOOKUP(I5451,Lists!$F$2:$G$16,2,FALSE()),"Not Rated")</f>
        <v>Adults</v>
      </c>
      <c r="P5451" s="14">
        <f t="shared" si="682"/>
        <v>96</v>
      </c>
      <c r="Q5451" s="14" t="str">
        <f t="shared" si="683"/>
        <v>United States</v>
      </c>
      <c r="R5451" s="14" t="str">
        <f t="shared" si="684"/>
        <v>|United States|</v>
      </c>
      <c r="S5451" s="14" t="str">
        <f t="shared" si="685"/>
        <v>|Comedies|Independent Movies|</v>
      </c>
      <c r="T5451" s="14" t="str">
        <f t="shared" si="686"/>
        <v>|Onur Tukel|</v>
      </c>
      <c r="U5451" s="14" t="str">
        <f t="shared" si="687"/>
        <v>|Sandra Oh|Anne Heche|Alicia Silverstone|Amy Hill|Myra Lucretia Taylor|Ariel Kavoussi|Damian Young|Stephen Gevedon|Giullian Yao Gioiello|Tituss Burgess|</v>
      </c>
    </row>
    <row r="5452" spans="1:21">
      <c r="A5452" s="14" t="s">
        <v>25227</v>
      </c>
      <c r="B5452" s="14" t="s">
        <v>48</v>
      </c>
      <c r="C5452" s="14" t="s">
        <v>25228</v>
      </c>
      <c r="D5452" s="14" t="s">
        <v>25144</v>
      </c>
      <c r="E5452" s="14" t="s">
        <v>25144</v>
      </c>
      <c r="F5452" s="14" t="s">
        <v>118</v>
      </c>
      <c r="G5452" s="26">
        <v>42887</v>
      </c>
      <c r="H5452" s="14">
        <v>2017</v>
      </c>
      <c r="I5452" s="14" t="s">
        <v>361</v>
      </c>
      <c r="J5452" s="14" t="s">
        <v>4622</v>
      </c>
      <c r="K5452" s="14" t="s">
        <v>247</v>
      </c>
      <c r="L5452" s="14" t="s">
        <v>25229</v>
      </c>
      <c r="M5452" s="14">
        <f t="shared" si="680"/>
        <v>2017</v>
      </c>
      <c r="N5452" s="14">
        <f t="shared" si="681"/>
        <v>6</v>
      </c>
      <c r="O5452" s="14" t="str">
        <f>IFERROR(VLOOKUP(I5452,Lists!$F$2:$G$16,2,FALSE()),"Not Rated")</f>
        <v>Teens</v>
      </c>
      <c r="P5452" s="14">
        <f t="shared" si="682"/>
        <v>47</v>
      </c>
      <c r="Q5452" s="14" t="str">
        <f t="shared" si="683"/>
        <v>United Kingdom</v>
      </c>
      <c r="R5452" s="14" t="str">
        <f t="shared" si="684"/>
        <v>|United Kingdom|</v>
      </c>
      <c r="S5452" s="14" t="str">
        <f t="shared" si="685"/>
        <v>|Documentaries|</v>
      </c>
      <c r="T5452" s="14" t="str">
        <f t="shared" si="686"/>
        <v>|Cal Seville|</v>
      </c>
      <c r="U5452" s="14" t="str">
        <f t="shared" si="687"/>
        <v>|Cal Seville|</v>
      </c>
    </row>
    <row r="5453" spans="1:21">
      <c r="A5453" s="14" t="s">
        <v>25230</v>
      </c>
      <c r="B5453" s="14" t="s">
        <v>48</v>
      </c>
      <c r="C5453" s="14" t="s">
        <v>25231</v>
      </c>
      <c r="D5453" s="14" t="s">
        <v>25219</v>
      </c>
      <c r="E5453" s="14" t="s">
        <v>25220</v>
      </c>
      <c r="F5453" s="14" t="s">
        <v>118</v>
      </c>
      <c r="G5453" s="26">
        <v>42887</v>
      </c>
      <c r="H5453" s="14">
        <v>2017</v>
      </c>
      <c r="I5453" s="14" t="s">
        <v>362</v>
      </c>
      <c r="J5453" s="14" t="s">
        <v>9393</v>
      </c>
      <c r="K5453" s="14" t="s">
        <v>247</v>
      </c>
      <c r="L5453" s="14" t="s">
        <v>25232</v>
      </c>
      <c r="M5453" s="14">
        <f t="shared" si="680"/>
        <v>2017</v>
      </c>
      <c r="N5453" s="14">
        <f t="shared" si="681"/>
        <v>6</v>
      </c>
      <c r="O5453" s="14" t="str">
        <f>IFERROR(VLOOKUP(I5453,Lists!$F$2:$G$16,2,FALSE()),"Not Rated")</f>
        <v>Older Kids</v>
      </c>
      <c r="P5453" s="14">
        <f t="shared" si="682"/>
        <v>44</v>
      </c>
      <c r="Q5453" s="14" t="str">
        <f t="shared" si="683"/>
        <v>United Kingdom</v>
      </c>
      <c r="R5453" s="14" t="str">
        <f t="shared" si="684"/>
        <v>|United Kingdom|</v>
      </c>
      <c r="S5453" s="14" t="str">
        <f t="shared" si="685"/>
        <v>|Documentaries|</v>
      </c>
      <c r="T5453" s="14" t="str">
        <f t="shared" si="686"/>
        <v>|Edward Cotterill|</v>
      </c>
      <c r="U5453" s="14" t="str">
        <f t="shared" si="687"/>
        <v>|Rachael Stirling|</v>
      </c>
    </row>
    <row r="5454" spans="1:21">
      <c r="A5454" s="14" t="s">
        <v>25233</v>
      </c>
      <c r="B5454" s="14" t="s">
        <v>48</v>
      </c>
      <c r="C5454" s="14" t="s">
        <v>25234</v>
      </c>
      <c r="D5454" s="14" t="s">
        <v>25235</v>
      </c>
      <c r="E5454" s="14" t="s">
        <v>25236</v>
      </c>
      <c r="F5454" s="14" t="s">
        <v>116</v>
      </c>
      <c r="G5454" s="26">
        <v>42887</v>
      </c>
      <c r="H5454" s="14">
        <v>2015</v>
      </c>
      <c r="I5454" s="14" t="s">
        <v>360</v>
      </c>
      <c r="J5454" s="14" t="s">
        <v>1226</v>
      </c>
      <c r="K5454" s="14" t="s">
        <v>444</v>
      </c>
      <c r="L5454" s="14" t="s">
        <v>25237</v>
      </c>
      <c r="M5454" s="14">
        <f t="shared" si="680"/>
        <v>2017</v>
      </c>
      <c r="N5454" s="14">
        <f t="shared" si="681"/>
        <v>6</v>
      </c>
      <c r="O5454" s="14" t="str">
        <f>IFERROR(VLOOKUP(I5454,Lists!$F$2:$G$16,2,FALSE()),"Not Rated")</f>
        <v>Adults</v>
      </c>
      <c r="P5454" s="14">
        <f t="shared" si="682"/>
        <v>109</v>
      </c>
      <c r="Q5454" s="14" t="str">
        <f t="shared" si="683"/>
        <v>India</v>
      </c>
      <c r="R5454" s="14" t="str">
        <f t="shared" si="684"/>
        <v>|India|</v>
      </c>
      <c r="S5454" s="14" t="str">
        <f t="shared" si="685"/>
        <v>|Dramas|Independent Movies|International Movies|</v>
      </c>
      <c r="T5454" s="14" t="str">
        <f t="shared" si="686"/>
        <v>|Jayaprakash Radhakrishnan|</v>
      </c>
      <c r="U5454" s="14" t="str">
        <f t="shared" si="687"/>
        <v>|Jayaprakash Radhakrishnan|Anand Sami|Aswathy Lal|Misha Ghoshal|</v>
      </c>
    </row>
    <row r="5455" spans="1:21">
      <c r="A5455" s="14" t="s">
        <v>25238</v>
      </c>
      <c r="B5455" s="14" t="s">
        <v>48</v>
      </c>
      <c r="C5455" s="14" t="s">
        <v>25239</v>
      </c>
      <c r="D5455" s="14" t="s">
        <v>25240</v>
      </c>
      <c r="E5455" s="14" t="s">
        <v>25241</v>
      </c>
      <c r="F5455" s="14" t="s">
        <v>115</v>
      </c>
      <c r="G5455" s="26">
        <v>42887</v>
      </c>
      <c r="H5455" s="14">
        <v>2016</v>
      </c>
      <c r="I5455" s="14" t="s">
        <v>360</v>
      </c>
      <c r="J5455" s="14" t="s">
        <v>1330</v>
      </c>
      <c r="K5455" s="14" t="s">
        <v>1034</v>
      </c>
      <c r="L5455" s="14" t="s">
        <v>25242</v>
      </c>
      <c r="M5455" s="14">
        <f t="shared" si="680"/>
        <v>2017</v>
      </c>
      <c r="N5455" s="14">
        <f t="shared" si="681"/>
        <v>6</v>
      </c>
      <c r="O5455" s="14" t="str">
        <f>IFERROR(VLOOKUP(I5455,Lists!$F$2:$G$16,2,FALSE()),"Not Rated")</f>
        <v>Adults</v>
      </c>
      <c r="P5455" s="14">
        <f t="shared" si="682"/>
        <v>89</v>
      </c>
      <c r="Q5455" s="14" t="str">
        <f t="shared" si="683"/>
        <v>United States</v>
      </c>
      <c r="R5455" s="14" t="str">
        <f t="shared" si="684"/>
        <v>|United States|</v>
      </c>
      <c r="S5455" s="14" t="str">
        <f t="shared" si="685"/>
        <v>|Comedies|Dramas|Independent Movies|</v>
      </c>
      <c r="T5455" s="14" t="str">
        <f t="shared" si="686"/>
        <v>|Rob Meyer|</v>
      </c>
      <c r="U5455" s="14" t="str">
        <f t="shared" si="687"/>
        <v>|Melanie Lynskey|Nelsan Ellis|Armani Jackson|Oona Laurence|Janeane Garofalo|Christine Taylor|Nadia Dajani|Veanne Cox|Will Janowitz|Julie Hays|</v>
      </c>
    </row>
    <row r="5456" spans="1:21">
      <c r="A5456" s="14" t="s">
        <v>25243</v>
      </c>
      <c r="B5456" s="14" t="s">
        <v>48</v>
      </c>
      <c r="C5456" s="14" t="s">
        <v>25244</v>
      </c>
      <c r="D5456" s="14" t="s">
        <v>25245</v>
      </c>
      <c r="E5456" s="14" t="s">
        <v>25246</v>
      </c>
      <c r="F5456" s="14" t="s">
        <v>133</v>
      </c>
      <c r="G5456" s="26">
        <v>42887</v>
      </c>
      <c r="H5456" s="14">
        <v>2017</v>
      </c>
      <c r="I5456" s="14" t="s">
        <v>360</v>
      </c>
      <c r="J5456" s="14" t="s">
        <v>900</v>
      </c>
      <c r="K5456" s="14" t="s">
        <v>542</v>
      </c>
      <c r="L5456" s="14" t="s">
        <v>25247</v>
      </c>
      <c r="M5456" s="14">
        <f t="shared" si="680"/>
        <v>2017</v>
      </c>
      <c r="N5456" s="14">
        <f t="shared" si="681"/>
        <v>6</v>
      </c>
      <c r="O5456" s="14" t="str">
        <f>IFERROR(VLOOKUP(I5456,Lists!$F$2:$G$16,2,FALSE()),"Not Rated")</f>
        <v>Adults</v>
      </c>
      <c r="P5456" s="14">
        <f t="shared" si="682"/>
        <v>92</v>
      </c>
      <c r="Q5456" s="14" t="str">
        <f t="shared" si="683"/>
        <v>Brazil</v>
      </c>
      <c r="R5456" s="14" t="str">
        <f t="shared" si="684"/>
        <v>|Brazil|</v>
      </c>
      <c r="S5456" s="14" t="str">
        <f t="shared" si="685"/>
        <v>|Comedies|International Movies|Romantic Movies|</v>
      </c>
      <c r="T5456" s="14" t="str">
        <f t="shared" si="686"/>
        <v>|Anita Barbosa|</v>
      </c>
      <c r="U5456" s="14" t="str">
        <f t="shared" si="687"/>
        <v>|Isis Valverde|Gil Coelho|Joaquim Lopes|Carol Portes|Alexandra Richter|Marcos Mion|João Côrtes|César Cardadeiro|</v>
      </c>
    </row>
    <row r="5457" spans="1:21">
      <c r="A5457" s="14" t="s">
        <v>25248</v>
      </c>
      <c r="B5457" s="14" t="s">
        <v>48</v>
      </c>
      <c r="C5457" s="14" t="s">
        <v>25249</v>
      </c>
      <c r="D5457" s="14" t="s">
        <v>25250</v>
      </c>
      <c r="E5457" s="14" t="s">
        <v>25251</v>
      </c>
      <c r="F5457" s="14" t="s">
        <v>25252</v>
      </c>
      <c r="G5457" s="26">
        <v>42887</v>
      </c>
      <c r="H5457" s="14">
        <v>1993</v>
      </c>
      <c r="I5457" s="14" t="s">
        <v>361</v>
      </c>
      <c r="J5457" s="14" t="s">
        <v>682</v>
      </c>
      <c r="K5457" s="14" t="s">
        <v>1527</v>
      </c>
      <c r="L5457" s="14" t="s">
        <v>25253</v>
      </c>
      <c r="M5457" s="14">
        <f t="shared" si="680"/>
        <v>2017</v>
      </c>
      <c r="N5457" s="14">
        <f t="shared" si="681"/>
        <v>6</v>
      </c>
      <c r="O5457" s="14" t="str">
        <f>IFERROR(VLOOKUP(I5457,Lists!$F$2:$G$16,2,FALSE()),"Not Rated")</f>
        <v>Teens</v>
      </c>
      <c r="P5457" s="14">
        <f t="shared" si="682"/>
        <v>122</v>
      </c>
      <c r="Q5457" s="14" t="str">
        <f t="shared" si="683"/>
        <v>France</v>
      </c>
      <c r="R5457" s="14" t="str">
        <f t="shared" si="684"/>
        <v>|France|United Kingdom|India|</v>
      </c>
      <c r="S5457" s="14" t="str">
        <f t="shared" si="685"/>
        <v>|Dramas|International Movies|Music &amp; Musicals|</v>
      </c>
      <c r="T5457" s="14" t="str">
        <f t="shared" si="686"/>
        <v>|Ketan Mehta|</v>
      </c>
      <c r="U5457" s="14" t="str">
        <f t="shared" si="687"/>
        <v>|Deepa Sahi|Farooq Shaikh|Raj Babbar|Shah Rukh Khan|Shreeram Lagoo|Sudha Shivpuri|Paresh Rawal|Raghuvir Yadav|Satyadev Dubey|</v>
      </c>
    </row>
    <row r="5458" spans="1:21">
      <c r="A5458" s="14" t="s">
        <v>25254</v>
      </c>
      <c r="B5458" s="14" t="s">
        <v>48</v>
      </c>
      <c r="C5458" s="14" t="s">
        <v>25255</v>
      </c>
      <c r="D5458" s="14" t="s">
        <v>25256</v>
      </c>
      <c r="E5458" s="14" t="s">
        <v>117</v>
      </c>
      <c r="F5458" s="14" t="s">
        <v>1963</v>
      </c>
      <c r="G5458" s="26">
        <v>42887</v>
      </c>
      <c r="H5458" s="14">
        <v>2017</v>
      </c>
      <c r="I5458" s="14" t="s">
        <v>362</v>
      </c>
      <c r="J5458" s="14" t="s">
        <v>22789</v>
      </c>
      <c r="K5458" s="14" t="s">
        <v>4617</v>
      </c>
      <c r="L5458" s="14" t="s">
        <v>25257</v>
      </c>
      <c r="M5458" s="14">
        <f t="shared" si="680"/>
        <v>2017</v>
      </c>
      <c r="N5458" s="14">
        <f t="shared" si="681"/>
        <v>6</v>
      </c>
      <c r="O5458" s="14" t="str">
        <f>IFERROR(VLOOKUP(I5458,Lists!$F$2:$G$16,2,FALSE()),"Not Rated")</f>
        <v>Older Kids</v>
      </c>
      <c r="P5458" s="14">
        <f t="shared" si="682"/>
        <v>19</v>
      </c>
      <c r="Q5458" s="14" t="str">
        <f t="shared" si="683"/>
        <v>Canada</v>
      </c>
      <c r="R5458" s="14" t="str">
        <f t="shared" si="684"/>
        <v>|Canada|United States|</v>
      </c>
      <c r="S5458" s="14" t="str">
        <f t="shared" si="685"/>
        <v>|Documentaries|International Movies|LGBTQ Movies|</v>
      </c>
      <c r="T5458" s="14" t="str">
        <f t="shared" si="686"/>
        <v>|Daniel Wilner|</v>
      </c>
      <c r="U5458" s="14" t="str">
        <f t="shared" si="687"/>
        <v>|Unknown|</v>
      </c>
    </row>
    <row r="5459" spans="1:21">
      <c r="A5459" s="14" t="s">
        <v>25258</v>
      </c>
      <c r="B5459" s="14" t="s">
        <v>49</v>
      </c>
      <c r="C5459" s="14" t="s">
        <v>25259</v>
      </c>
      <c r="D5459" s="14" t="s">
        <v>117</v>
      </c>
      <c r="E5459" s="14" t="s">
        <v>25260</v>
      </c>
      <c r="F5459" s="14" t="s">
        <v>146</v>
      </c>
      <c r="G5459" s="26">
        <v>42887</v>
      </c>
      <c r="H5459" s="14">
        <v>2015</v>
      </c>
      <c r="I5459" s="14" t="s">
        <v>361</v>
      </c>
      <c r="J5459" s="14" t="s">
        <v>105</v>
      </c>
      <c r="K5459" s="14" t="s">
        <v>1470</v>
      </c>
      <c r="L5459" s="14" t="s">
        <v>25261</v>
      </c>
      <c r="M5459" s="14">
        <f t="shared" si="680"/>
        <v>2017</v>
      </c>
      <c r="N5459" s="14">
        <f t="shared" si="681"/>
        <v>6</v>
      </c>
      <c r="O5459" s="14" t="str">
        <f>IFERROR(VLOOKUP(I5459,Lists!$F$2:$G$16,2,FALSE()),"Not Rated")</f>
        <v>Teens</v>
      </c>
      <c r="P5459" s="14">
        <f t="shared" si="682"/>
        <v>1</v>
      </c>
      <c r="Q5459" s="14" t="str">
        <f t="shared" si="683"/>
        <v>Singapore</v>
      </c>
      <c r="R5459" s="14" t="str">
        <f t="shared" si="684"/>
        <v>|Singapore|</v>
      </c>
      <c r="S5459" s="14" t="str">
        <f t="shared" si="685"/>
        <v>|Crime TV Shows|International TV Shows|TV Dramas|</v>
      </c>
      <c r="T5459" s="14" t="str">
        <f t="shared" si="686"/>
        <v>|Unknown|</v>
      </c>
      <c r="U5459" s="14" t="str">
        <f t="shared" si="687"/>
        <v>|Tay Ping Hui|Joanne Peh|Zhang Yaodong|Paige Chua|Akit Tay|</v>
      </c>
    </row>
    <row r="5460" spans="1:21">
      <c r="A5460" s="14" t="s">
        <v>25262</v>
      </c>
      <c r="B5460" s="14" t="s">
        <v>49</v>
      </c>
      <c r="C5460" s="14" t="s">
        <v>25263</v>
      </c>
      <c r="D5460" s="14" t="s">
        <v>117</v>
      </c>
      <c r="E5460" s="14" t="s">
        <v>25264</v>
      </c>
      <c r="F5460" s="14" t="s">
        <v>117</v>
      </c>
      <c r="G5460" s="26">
        <v>42887</v>
      </c>
      <c r="H5460" s="14">
        <v>2016</v>
      </c>
      <c r="I5460" s="14" t="s">
        <v>365</v>
      </c>
      <c r="J5460" s="14" t="s">
        <v>105</v>
      </c>
      <c r="K5460" s="14" t="s">
        <v>878</v>
      </c>
      <c r="L5460" s="14" t="s">
        <v>25265</v>
      </c>
      <c r="M5460" s="14">
        <f t="shared" si="680"/>
        <v>2017</v>
      </c>
      <c r="N5460" s="14">
        <f t="shared" si="681"/>
        <v>6</v>
      </c>
      <c r="O5460" s="14" t="str">
        <f>IFERROR(VLOOKUP(I5460,Lists!$F$2:$G$16,2,FALSE()),"Not Rated")</f>
        <v>Kids</v>
      </c>
      <c r="P5460" s="14">
        <f t="shared" si="682"/>
        <v>1</v>
      </c>
      <c r="Q5460" s="14" t="str">
        <f t="shared" si="683"/>
        <v>Unknown</v>
      </c>
      <c r="R5460" s="14" t="str">
        <f t="shared" si="684"/>
        <v>|Unknown|</v>
      </c>
      <c r="S5460" s="14" t="str">
        <f t="shared" si="685"/>
        <v>|Kids' TV|Korean TV Shows|</v>
      </c>
      <c r="T5460" s="14" t="str">
        <f t="shared" si="686"/>
        <v>|Unknown|</v>
      </c>
      <c r="U5460" s="14" t="str">
        <f t="shared" si="687"/>
        <v>|Sang-hyun Um|Jeong-hwa Yang|Tae-yeol Jeon|Yong-woo Shin|So-yeong Lee|Wan-kyung Sung|Soyeon|Jin-wook Hong|Yeong-wung Jeong|</v>
      </c>
    </row>
    <row r="5461" spans="1:21">
      <c r="A5461" s="14" t="s">
        <v>25266</v>
      </c>
      <c r="B5461" s="14" t="s">
        <v>49</v>
      </c>
      <c r="C5461" s="14" t="s">
        <v>25267</v>
      </c>
      <c r="D5461" s="14" t="s">
        <v>117</v>
      </c>
      <c r="E5461" s="14" t="s">
        <v>25268</v>
      </c>
      <c r="F5461" s="14" t="s">
        <v>115</v>
      </c>
      <c r="G5461" s="26">
        <v>42887</v>
      </c>
      <c r="H5461" s="14">
        <v>2015</v>
      </c>
      <c r="I5461" s="14" t="s">
        <v>360</v>
      </c>
      <c r="J5461" s="14" t="s">
        <v>107</v>
      </c>
      <c r="K5461" s="14" t="s">
        <v>281</v>
      </c>
      <c r="L5461" s="14" t="s">
        <v>25269</v>
      </c>
      <c r="M5461" s="14">
        <f t="shared" si="680"/>
        <v>2017</v>
      </c>
      <c r="N5461" s="14">
        <f t="shared" si="681"/>
        <v>6</v>
      </c>
      <c r="O5461" s="14" t="str">
        <f>IFERROR(VLOOKUP(I5461,Lists!$F$2:$G$16,2,FALSE()),"Not Rated")</f>
        <v>Adults</v>
      </c>
      <c r="P5461" s="14">
        <f t="shared" si="682"/>
        <v>3</v>
      </c>
      <c r="Q5461" s="14" t="str">
        <f t="shared" si="683"/>
        <v>United States</v>
      </c>
      <c r="R5461" s="14" t="str">
        <f t="shared" si="684"/>
        <v>|United States|</v>
      </c>
      <c r="S5461" s="14" t="str">
        <f t="shared" si="685"/>
        <v>|Stand-Up Comedy &amp; Talk Shows|</v>
      </c>
      <c r="T5461" s="14" t="str">
        <f t="shared" si="686"/>
        <v>|Unknown|</v>
      </c>
      <c r="U5461" s="14" t="str">
        <f t="shared" si="687"/>
        <v>|Sam Jones|</v>
      </c>
    </row>
    <row r="5462" spans="1:21">
      <c r="A5462" s="14" t="s">
        <v>25270</v>
      </c>
      <c r="B5462" s="14" t="s">
        <v>48</v>
      </c>
      <c r="C5462" s="14" t="s">
        <v>25271</v>
      </c>
      <c r="D5462" s="14" t="s">
        <v>25250</v>
      </c>
      <c r="E5462" s="14" t="s">
        <v>25272</v>
      </c>
      <c r="F5462" s="14" t="s">
        <v>116</v>
      </c>
      <c r="G5462" s="26">
        <v>42887</v>
      </c>
      <c r="H5462" s="14">
        <v>1995</v>
      </c>
      <c r="I5462" s="14" t="s">
        <v>361</v>
      </c>
      <c r="J5462" s="14" t="s">
        <v>1142</v>
      </c>
      <c r="K5462" s="14" t="s">
        <v>1442</v>
      </c>
      <c r="L5462" s="14" t="s">
        <v>25273</v>
      </c>
      <c r="M5462" s="14">
        <f t="shared" si="680"/>
        <v>2017</v>
      </c>
      <c r="N5462" s="14">
        <f t="shared" si="681"/>
        <v>6</v>
      </c>
      <c r="O5462" s="14" t="str">
        <f>IFERROR(VLOOKUP(I5462,Lists!$F$2:$G$16,2,FALSE()),"Not Rated")</f>
        <v>Teens</v>
      </c>
      <c r="P5462" s="14">
        <f t="shared" si="682"/>
        <v>154</v>
      </c>
      <c r="Q5462" s="14" t="str">
        <f t="shared" si="683"/>
        <v>India</v>
      </c>
      <c r="R5462" s="14" t="str">
        <f t="shared" si="684"/>
        <v>|India|</v>
      </c>
      <c r="S5462" s="14" t="str">
        <f t="shared" si="685"/>
        <v>|Action &amp; Adventure|Comedies|International Movies|</v>
      </c>
      <c r="T5462" s="14" t="str">
        <f t="shared" si="686"/>
        <v>|Ketan Mehta|</v>
      </c>
      <c r="U5462" s="14" t="str">
        <f t="shared" si="687"/>
        <v>|Shah Rukh Khan|Deepa Sahi|Javed Jaffrey|Anupam Kher|Amrish Puri|Tom Alter|Tinnu Anand|Sadashiv Amrapurkar|Tiku Talsania|Kader Khan|</v>
      </c>
    </row>
    <row r="5463" spans="1:21">
      <c r="A5463" s="14" t="s">
        <v>25274</v>
      </c>
      <c r="B5463" s="14" t="s">
        <v>48</v>
      </c>
      <c r="C5463" s="14" t="s">
        <v>25275</v>
      </c>
      <c r="D5463" s="14" t="s">
        <v>24972</v>
      </c>
      <c r="E5463" s="14" t="s">
        <v>25276</v>
      </c>
      <c r="F5463" s="14" t="s">
        <v>116</v>
      </c>
      <c r="G5463" s="26">
        <v>42887</v>
      </c>
      <c r="H5463" s="14">
        <v>1969</v>
      </c>
      <c r="I5463" s="14" t="s">
        <v>362</v>
      </c>
      <c r="J5463" s="14" t="s">
        <v>12342</v>
      </c>
      <c r="K5463" s="14" t="s">
        <v>910</v>
      </c>
      <c r="L5463" s="14" t="s">
        <v>25277</v>
      </c>
      <c r="M5463" s="14">
        <f t="shared" si="680"/>
        <v>2017</v>
      </c>
      <c r="N5463" s="14">
        <f t="shared" si="681"/>
        <v>6</v>
      </c>
      <c r="O5463" s="14" t="str">
        <f>IFERROR(VLOOKUP(I5463,Lists!$F$2:$G$16,2,FALSE()),"Not Rated")</f>
        <v>Older Kids</v>
      </c>
      <c r="P5463" s="14">
        <f t="shared" si="682"/>
        <v>152</v>
      </c>
      <c r="Q5463" s="14" t="str">
        <f t="shared" si="683"/>
        <v>India</v>
      </c>
      <c r="R5463" s="14" t="str">
        <f t="shared" si="684"/>
        <v>|India|</v>
      </c>
      <c r="S5463" s="14" t="str">
        <f t="shared" si="685"/>
        <v>|Dramas|International Movies|Romantic Movies|</v>
      </c>
      <c r="T5463" s="14" t="str">
        <f t="shared" si="686"/>
        <v>|Lekh Tandon|</v>
      </c>
      <c r="U5463" s="14" t="str">
        <f t="shared" si="687"/>
        <v>|Shammi Kapoor|Vyjayantimala|Rajendra Nath|Ajit|Helen|Leela Chitnis|Parveen Choudhary|Sudhir|Sunder|Rashid Khan|</v>
      </c>
    </row>
    <row r="5464" spans="1:21">
      <c r="A5464" s="14" t="s">
        <v>25278</v>
      </c>
      <c r="B5464" s="14" t="s">
        <v>48</v>
      </c>
      <c r="C5464" s="14" t="s">
        <v>25279</v>
      </c>
      <c r="D5464" s="14" t="s">
        <v>312</v>
      </c>
      <c r="E5464" s="14" t="s">
        <v>25280</v>
      </c>
      <c r="F5464" s="14" t="s">
        <v>116</v>
      </c>
      <c r="G5464" s="26">
        <v>42887</v>
      </c>
      <c r="H5464" s="14">
        <v>1998</v>
      </c>
      <c r="I5464" s="14" t="s">
        <v>361</v>
      </c>
      <c r="J5464" s="14" t="s">
        <v>528</v>
      </c>
      <c r="K5464" s="14" t="s">
        <v>475</v>
      </c>
      <c r="L5464" s="14" t="s">
        <v>25281</v>
      </c>
      <c r="M5464" s="14">
        <f t="shared" si="680"/>
        <v>2017</v>
      </c>
      <c r="N5464" s="14">
        <f t="shared" si="681"/>
        <v>6</v>
      </c>
      <c r="O5464" s="14" t="str">
        <f>IFERROR(VLOOKUP(I5464,Lists!$F$2:$G$16,2,FALSE()),"Not Rated")</f>
        <v>Teens</v>
      </c>
      <c r="P5464" s="14">
        <f t="shared" si="682"/>
        <v>161</v>
      </c>
      <c r="Q5464" s="14" t="str">
        <f t="shared" si="683"/>
        <v>India</v>
      </c>
      <c r="R5464" s="14" t="str">
        <f t="shared" si="684"/>
        <v>|India|</v>
      </c>
      <c r="S5464" s="14" t="str">
        <f t="shared" si="685"/>
        <v>|Dramas|International Movies|</v>
      </c>
      <c r="T5464" s="14" t="str">
        <f t="shared" si="686"/>
        <v>|Umesh Mehra|</v>
      </c>
      <c r="U5464" s="14" t="str">
        <f t="shared" si="687"/>
        <v>|Dilip Kumar|Mukul Dev|Rekha|Mamta Kulkarni|Smita Jaykar|Gulshan Grover|</v>
      </c>
    </row>
    <row r="5465" spans="1:21">
      <c r="A5465" s="14" t="s">
        <v>25282</v>
      </c>
      <c r="B5465" s="14" t="s">
        <v>48</v>
      </c>
      <c r="C5465" s="14" t="s">
        <v>25283</v>
      </c>
      <c r="D5465" s="14" t="s">
        <v>25284</v>
      </c>
      <c r="E5465" s="14" t="s">
        <v>25285</v>
      </c>
      <c r="F5465" s="14" t="s">
        <v>122</v>
      </c>
      <c r="G5465" s="26">
        <v>42887</v>
      </c>
      <c r="H5465" s="14">
        <v>2016</v>
      </c>
      <c r="I5465" s="14" t="s">
        <v>361</v>
      </c>
      <c r="J5465" s="14" t="s">
        <v>2442</v>
      </c>
      <c r="K5465" s="14" t="s">
        <v>605</v>
      </c>
      <c r="L5465" s="14" t="s">
        <v>25286</v>
      </c>
      <c r="M5465" s="14">
        <f t="shared" si="680"/>
        <v>2017</v>
      </c>
      <c r="N5465" s="14">
        <f t="shared" si="681"/>
        <v>6</v>
      </c>
      <c r="O5465" s="14" t="str">
        <f>IFERROR(VLOOKUP(I5465,Lists!$F$2:$G$16,2,FALSE()),"Not Rated")</f>
        <v>Teens</v>
      </c>
      <c r="P5465" s="14">
        <f t="shared" si="682"/>
        <v>123</v>
      </c>
      <c r="Q5465" s="14" t="str">
        <f t="shared" si="683"/>
        <v>Spain</v>
      </c>
      <c r="R5465" s="14" t="str">
        <f t="shared" si="684"/>
        <v>|Spain|</v>
      </c>
      <c r="S5465" s="14" t="str">
        <f t="shared" si="685"/>
        <v>|Dramas|International Movies|Thrillers|</v>
      </c>
      <c r="T5465" s="14" t="str">
        <f t="shared" si="686"/>
        <v>|Alberto Rodríguez|</v>
      </c>
      <c r="U5465" s="14" t="str">
        <f t="shared" si="687"/>
        <v>|Eduard Fernández|José Coronado|Marta Etura|Carlos Santos|Enric Benavent|Philippe Rebbot|Israel Elejalde|Tomás del Estal|Emilio Gutiérrez Caba|</v>
      </c>
    </row>
    <row r="5466" spans="1:21">
      <c r="A5466" s="14" t="s">
        <v>25287</v>
      </c>
      <c r="B5466" s="14" t="s">
        <v>49</v>
      </c>
      <c r="C5466" s="14" t="s">
        <v>25288</v>
      </c>
      <c r="D5466" s="14" t="s">
        <v>117</v>
      </c>
      <c r="E5466" s="14" t="s">
        <v>25289</v>
      </c>
      <c r="F5466" s="14" t="s">
        <v>143</v>
      </c>
      <c r="G5466" s="26">
        <v>42887</v>
      </c>
      <c r="H5466" s="14">
        <v>2016</v>
      </c>
      <c r="I5466" s="14" t="s">
        <v>361</v>
      </c>
      <c r="J5466" s="14" t="s">
        <v>105</v>
      </c>
      <c r="K5466" s="14" t="s">
        <v>688</v>
      </c>
      <c r="L5466" s="14" t="s">
        <v>25290</v>
      </c>
      <c r="M5466" s="14">
        <f t="shared" si="680"/>
        <v>2017</v>
      </c>
      <c r="N5466" s="14">
        <f t="shared" si="681"/>
        <v>6</v>
      </c>
      <c r="O5466" s="14" t="str">
        <f>IFERROR(VLOOKUP(I5466,Lists!$F$2:$G$16,2,FALSE()),"Not Rated")</f>
        <v>Teens</v>
      </c>
      <c r="P5466" s="14">
        <f t="shared" si="682"/>
        <v>1</v>
      </c>
      <c r="Q5466" s="14" t="str">
        <f t="shared" si="683"/>
        <v>Denmark</v>
      </c>
      <c r="R5466" s="14" t="str">
        <f t="shared" si="684"/>
        <v>|Denmark|</v>
      </c>
      <c r="S5466" s="14" t="str">
        <f t="shared" si="685"/>
        <v>|International TV Shows|TV Dramas|</v>
      </c>
      <c r="T5466" s="14" t="str">
        <f t="shared" si="686"/>
        <v>|Unknown|</v>
      </c>
      <c r="U5466" s="14" t="str">
        <f t="shared" si="687"/>
        <v>|Sofie Gråbøl|Lars Mikkelsen|Harald Kaiser Hermann|Albert Rudbeck Lindhardt|Laurids Skovgaard Andersen|Søren Sætter Lassen|Sonja Richter|David Dencik|Solbjørg Højfeldt|Lars Ranthe|</v>
      </c>
    </row>
    <row r="5467" spans="1:21">
      <c r="A5467" s="14" t="s">
        <v>25291</v>
      </c>
      <c r="B5467" s="14" t="s">
        <v>49</v>
      </c>
      <c r="C5467" s="14" t="s">
        <v>25292</v>
      </c>
      <c r="D5467" s="14" t="s">
        <v>117</v>
      </c>
      <c r="E5467" s="14" t="s">
        <v>25293</v>
      </c>
      <c r="F5467" s="14" t="s">
        <v>146</v>
      </c>
      <c r="G5467" s="26">
        <v>42887</v>
      </c>
      <c r="H5467" s="14">
        <v>2016</v>
      </c>
      <c r="I5467" s="14" t="s">
        <v>361</v>
      </c>
      <c r="J5467" s="14" t="s">
        <v>105</v>
      </c>
      <c r="K5467" s="14" t="s">
        <v>688</v>
      </c>
      <c r="L5467" s="14" t="s">
        <v>25294</v>
      </c>
      <c r="M5467" s="14">
        <f t="shared" si="680"/>
        <v>2017</v>
      </c>
      <c r="N5467" s="14">
        <f t="shared" si="681"/>
        <v>6</v>
      </c>
      <c r="O5467" s="14" t="str">
        <f>IFERROR(VLOOKUP(I5467,Lists!$F$2:$G$16,2,FALSE()),"Not Rated")</f>
        <v>Teens</v>
      </c>
      <c r="P5467" s="14">
        <f t="shared" si="682"/>
        <v>1</v>
      </c>
      <c r="Q5467" s="14" t="str">
        <f t="shared" si="683"/>
        <v>Singapore</v>
      </c>
      <c r="R5467" s="14" t="str">
        <f t="shared" si="684"/>
        <v>|Singapore|</v>
      </c>
      <c r="S5467" s="14" t="str">
        <f t="shared" si="685"/>
        <v>|International TV Shows|TV Dramas|</v>
      </c>
      <c r="T5467" s="14" t="str">
        <f t="shared" si="686"/>
        <v>|Unknown|</v>
      </c>
      <c r="U5467" s="14" t="str">
        <f t="shared" si="687"/>
        <v>|Hugo Ng|Shaun Chen|Jeanette Aw|Rebecca Lim|Zhang Zhenhuan|Ian Fang|</v>
      </c>
    </row>
    <row r="5468" spans="1:21">
      <c r="A5468" s="14" t="s">
        <v>25295</v>
      </c>
      <c r="B5468" s="14" t="s">
        <v>48</v>
      </c>
      <c r="C5468" s="14" t="s">
        <v>25296</v>
      </c>
      <c r="D5468" s="14" t="s">
        <v>25219</v>
      </c>
      <c r="E5468" s="14" t="s">
        <v>25220</v>
      </c>
      <c r="F5468" s="14" t="s">
        <v>118</v>
      </c>
      <c r="G5468" s="26">
        <v>42887</v>
      </c>
      <c r="H5468" s="14">
        <v>2017</v>
      </c>
      <c r="I5468" s="14" t="s">
        <v>362</v>
      </c>
      <c r="J5468" s="14" t="s">
        <v>9393</v>
      </c>
      <c r="K5468" s="14" t="s">
        <v>247</v>
      </c>
      <c r="L5468" s="14" t="s">
        <v>25297</v>
      </c>
      <c r="M5468" s="14">
        <f t="shared" si="680"/>
        <v>2017</v>
      </c>
      <c r="N5468" s="14">
        <f t="shared" si="681"/>
        <v>6</v>
      </c>
      <c r="O5468" s="14" t="str">
        <f>IFERROR(VLOOKUP(I5468,Lists!$F$2:$G$16,2,FALSE()),"Not Rated")</f>
        <v>Older Kids</v>
      </c>
      <c r="P5468" s="14">
        <f t="shared" si="682"/>
        <v>44</v>
      </c>
      <c r="Q5468" s="14" t="str">
        <f t="shared" si="683"/>
        <v>United Kingdom</v>
      </c>
      <c r="R5468" s="14" t="str">
        <f t="shared" si="684"/>
        <v>|United Kingdom|</v>
      </c>
      <c r="S5468" s="14" t="str">
        <f t="shared" si="685"/>
        <v>|Documentaries|</v>
      </c>
      <c r="T5468" s="14" t="str">
        <f t="shared" si="686"/>
        <v>|Edward Cotterill|</v>
      </c>
      <c r="U5468" s="14" t="str">
        <f t="shared" si="687"/>
        <v>|Rachael Stirling|</v>
      </c>
    </row>
    <row r="5469" spans="1:21">
      <c r="A5469" s="14" t="s">
        <v>25298</v>
      </c>
      <c r="B5469" s="14" t="s">
        <v>48</v>
      </c>
      <c r="C5469" s="14" t="s">
        <v>25299</v>
      </c>
      <c r="D5469" s="14" t="s">
        <v>7530</v>
      </c>
      <c r="E5469" s="14" t="s">
        <v>117</v>
      </c>
      <c r="F5469" s="14" t="s">
        <v>118</v>
      </c>
      <c r="G5469" s="26">
        <v>42886</v>
      </c>
      <c r="H5469" s="14">
        <v>2011</v>
      </c>
      <c r="I5469" s="14" t="s">
        <v>361</v>
      </c>
      <c r="J5469" s="14" t="s">
        <v>951</v>
      </c>
      <c r="K5469" s="14" t="s">
        <v>247</v>
      </c>
      <c r="L5469" s="14" t="s">
        <v>25300</v>
      </c>
      <c r="M5469" s="14">
        <f t="shared" si="680"/>
        <v>2017</v>
      </c>
      <c r="N5469" s="14">
        <f t="shared" si="681"/>
        <v>5</v>
      </c>
      <c r="O5469" s="14" t="str">
        <f>IFERROR(VLOOKUP(I5469,Lists!$F$2:$G$16,2,FALSE()),"Not Rated")</f>
        <v>Teens</v>
      </c>
      <c r="P5469" s="14">
        <f t="shared" si="682"/>
        <v>80</v>
      </c>
      <c r="Q5469" s="14" t="str">
        <f t="shared" si="683"/>
        <v>United Kingdom</v>
      </c>
      <c r="R5469" s="14" t="str">
        <f t="shared" si="684"/>
        <v>|United Kingdom|</v>
      </c>
      <c r="S5469" s="14" t="str">
        <f t="shared" si="685"/>
        <v>|Documentaries|</v>
      </c>
      <c r="T5469" s="14" t="str">
        <f t="shared" si="686"/>
        <v>|Cosima Spender|</v>
      </c>
      <c r="U5469" s="14" t="str">
        <f t="shared" si="687"/>
        <v>|Unknown|</v>
      </c>
    </row>
    <row r="5470" spans="1:21">
      <c r="A5470" s="14" t="s">
        <v>25301</v>
      </c>
      <c r="B5470" s="14" t="s">
        <v>48</v>
      </c>
      <c r="C5470" s="14" t="s">
        <v>25302</v>
      </c>
      <c r="D5470" s="14" t="s">
        <v>6486</v>
      </c>
      <c r="E5470" s="14" t="s">
        <v>25303</v>
      </c>
      <c r="F5470" s="14" t="s">
        <v>115</v>
      </c>
      <c r="G5470" s="26">
        <v>42885</v>
      </c>
      <c r="H5470" s="14">
        <v>2017</v>
      </c>
      <c r="I5470" s="14" t="s">
        <v>360</v>
      </c>
      <c r="J5470" s="14" t="s">
        <v>4998</v>
      </c>
      <c r="K5470" s="14" t="s">
        <v>261</v>
      </c>
      <c r="L5470" s="14" t="s">
        <v>25304</v>
      </c>
      <c r="M5470" s="14">
        <f t="shared" si="680"/>
        <v>2017</v>
      </c>
      <c r="N5470" s="14">
        <f t="shared" si="681"/>
        <v>5</v>
      </c>
      <c r="O5470" s="14" t="str">
        <f>IFERROR(VLOOKUP(I5470,Lists!$F$2:$G$16,2,FALSE()),"Not Rated")</f>
        <v>Adults</v>
      </c>
      <c r="P5470" s="14">
        <f t="shared" si="682"/>
        <v>71</v>
      </c>
      <c r="Q5470" s="14" t="str">
        <f t="shared" si="683"/>
        <v>United States</v>
      </c>
      <c r="R5470" s="14" t="str">
        <f t="shared" si="684"/>
        <v>|United States|</v>
      </c>
      <c r="S5470" s="14" t="str">
        <f t="shared" si="685"/>
        <v>|Stand-Up Comedy|</v>
      </c>
      <c r="T5470" s="14" t="str">
        <f t="shared" si="686"/>
        <v>|Liam Lynch|</v>
      </c>
      <c r="U5470" s="14" t="str">
        <f t="shared" si="687"/>
        <v>|Sarah Silverman|</v>
      </c>
    </row>
    <row r="5471" spans="1:21">
      <c r="A5471" s="14" t="s">
        <v>25305</v>
      </c>
      <c r="B5471" s="14" t="s">
        <v>48</v>
      </c>
      <c r="C5471" s="14" t="s">
        <v>25306</v>
      </c>
      <c r="D5471" s="14" t="s">
        <v>21399</v>
      </c>
      <c r="E5471" s="14" t="s">
        <v>25307</v>
      </c>
      <c r="F5471" s="14" t="s">
        <v>116</v>
      </c>
      <c r="G5471" s="26">
        <v>42884</v>
      </c>
      <c r="H5471" s="14">
        <v>2017</v>
      </c>
      <c r="I5471" s="14" t="s">
        <v>361</v>
      </c>
      <c r="J5471" s="14" t="s">
        <v>20133</v>
      </c>
      <c r="K5471" s="14" t="s">
        <v>612</v>
      </c>
      <c r="L5471" s="14" t="s">
        <v>25308</v>
      </c>
      <c r="M5471" s="14">
        <f t="shared" si="680"/>
        <v>2017</v>
      </c>
      <c r="N5471" s="14">
        <f t="shared" si="681"/>
        <v>5</v>
      </c>
      <c r="O5471" s="14" t="str">
        <f>IFERROR(VLOOKUP(I5471,Lists!$F$2:$G$16,2,FALSE()),"Not Rated")</f>
        <v>Teens</v>
      </c>
      <c r="P5471" s="14">
        <f t="shared" si="682"/>
        <v>153</v>
      </c>
      <c r="Q5471" s="14" t="str">
        <f t="shared" si="683"/>
        <v>India</v>
      </c>
      <c r="R5471" s="14" t="str">
        <f t="shared" si="684"/>
        <v>|India|</v>
      </c>
      <c r="S5471" s="14" t="str">
        <f t="shared" si="685"/>
        <v>|Action &amp; Adventure|Dramas|International Movies|</v>
      </c>
      <c r="T5471" s="14" t="str">
        <f t="shared" si="686"/>
        <v>|Vishal Bhardwaj|</v>
      </c>
      <c r="U5471" s="14" t="str">
        <f t="shared" si="687"/>
        <v>|Saif Ali Khan|Shahid Kapoor|Kangana Ranaut|Shriswara|Richard McCabe|Satoru Kawaguchi|Surendra Pal|Lin Laishram|</v>
      </c>
    </row>
    <row r="5472" spans="1:21">
      <c r="A5472" s="14" t="s">
        <v>25309</v>
      </c>
      <c r="B5472" s="14" t="s">
        <v>49</v>
      </c>
      <c r="C5472" s="14" t="s">
        <v>25310</v>
      </c>
      <c r="D5472" s="14" t="s">
        <v>117</v>
      </c>
      <c r="E5472" s="14" t="s">
        <v>25311</v>
      </c>
      <c r="F5472" s="14" t="s">
        <v>115</v>
      </c>
      <c r="G5472" s="26">
        <v>42881</v>
      </c>
      <c r="H5472" s="14">
        <v>2017</v>
      </c>
      <c r="I5472" s="14" t="s">
        <v>360</v>
      </c>
      <c r="J5472" s="14" t="s">
        <v>107</v>
      </c>
      <c r="K5472" s="14" t="s">
        <v>7869</v>
      </c>
      <c r="L5472" s="14" t="s">
        <v>25312</v>
      </c>
      <c r="M5472" s="14">
        <f t="shared" si="680"/>
        <v>2017</v>
      </c>
      <c r="N5472" s="14">
        <f t="shared" si="681"/>
        <v>5</v>
      </c>
      <c r="O5472" s="14" t="str">
        <f>IFERROR(VLOOKUP(I5472,Lists!$F$2:$G$16,2,FALSE()),"Not Rated")</f>
        <v>Adults</v>
      </c>
      <c r="P5472" s="14">
        <f t="shared" si="682"/>
        <v>3</v>
      </c>
      <c r="Q5472" s="14" t="str">
        <f t="shared" si="683"/>
        <v>United States</v>
      </c>
      <c r="R5472" s="14" t="str">
        <f t="shared" si="684"/>
        <v>|United States|</v>
      </c>
      <c r="S5472" s="14" t="str">
        <f t="shared" si="685"/>
        <v>|TV Dramas|TV Mysteries|TV Thrillers|</v>
      </c>
      <c r="T5472" s="14" t="str">
        <f t="shared" si="686"/>
        <v>|Unknown|</v>
      </c>
      <c r="U5472" s="14" t="str">
        <f t="shared" si="687"/>
        <v>|Kyle Chandler|Ben Mendelsohn|Sissy Spacek|Linda Cardellini|Norbert Leo Butz|Jacinda Barrett|Jamie McShane|John Leguizamo|Enrique Murciano|Sam Shepard|Chloë Sevigny|Andrea Riseborough|Beau Bridges|Taylor Rouviere|Owen Teague|Brandon Larracuente|</v>
      </c>
    </row>
    <row r="5473" spans="1:21">
      <c r="A5473" s="14" t="s">
        <v>25313</v>
      </c>
      <c r="B5473" s="14" t="s">
        <v>48</v>
      </c>
      <c r="C5473" s="14" t="s">
        <v>25314</v>
      </c>
      <c r="D5473" s="14" t="s">
        <v>25315</v>
      </c>
      <c r="E5473" s="14" t="s">
        <v>117</v>
      </c>
      <c r="F5473" s="14" t="s">
        <v>115</v>
      </c>
      <c r="G5473" s="26">
        <v>42881</v>
      </c>
      <c r="H5473" s="14">
        <v>2017</v>
      </c>
      <c r="I5473" s="14" t="s">
        <v>361</v>
      </c>
      <c r="J5473" s="14" t="s">
        <v>5629</v>
      </c>
      <c r="K5473" s="14" t="s">
        <v>247</v>
      </c>
      <c r="L5473" s="14" t="s">
        <v>25316</v>
      </c>
      <c r="M5473" s="14">
        <f t="shared" si="680"/>
        <v>2017</v>
      </c>
      <c r="N5473" s="14">
        <f t="shared" si="681"/>
        <v>5</v>
      </c>
      <c r="O5473" s="14" t="str">
        <f>IFERROR(VLOOKUP(I5473,Lists!$F$2:$G$16,2,FALSE()),"Not Rated")</f>
        <v>Teens</v>
      </c>
      <c r="P5473" s="14">
        <f t="shared" si="682"/>
        <v>79</v>
      </c>
      <c r="Q5473" s="14" t="str">
        <f t="shared" si="683"/>
        <v>United States</v>
      </c>
      <c r="R5473" s="14" t="str">
        <f t="shared" si="684"/>
        <v>|United States|</v>
      </c>
      <c r="S5473" s="14" t="str">
        <f t="shared" si="685"/>
        <v>|Documentaries|</v>
      </c>
      <c r="T5473" s="14" t="str">
        <f t="shared" si="686"/>
        <v>|Joe Piscatella|</v>
      </c>
      <c r="U5473" s="14" t="str">
        <f t="shared" si="687"/>
        <v>|Unknown|</v>
      </c>
    </row>
    <row r="5474" spans="1:21">
      <c r="A5474" s="14" t="s">
        <v>25317</v>
      </c>
      <c r="B5474" s="14" t="s">
        <v>48</v>
      </c>
      <c r="C5474" s="14" t="s">
        <v>25318</v>
      </c>
      <c r="D5474" s="14" t="s">
        <v>25319</v>
      </c>
      <c r="E5474" s="14" t="s">
        <v>25320</v>
      </c>
      <c r="F5474" s="14" t="s">
        <v>116</v>
      </c>
      <c r="G5474" s="26">
        <v>42881</v>
      </c>
      <c r="H5474" s="14">
        <v>2017</v>
      </c>
      <c r="I5474" s="14" t="s">
        <v>361</v>
      </c>
      <c r="J5474" s="14" t="s">
        <v>1020</v>
      </c>
      <c r="K5474" s="14" t="s">
        <v>612</v>
      </c>
      <c r="L5474" s="14" t="s">
        <v>25321</v>
      </c>
      <c r="M5474" s="14">
        <f t="shared" si="680"/>
        <v>2017</v>
      </c>
      <c r="N5474" s="14">
        <f t="shared" si="681"/>
        <v>5</v>
      </c>
      <c r="O5474" s="14" t="str">
        <f>IFERROR(VLOOKUP(I5474,Lists!$F$2:$G$16,2,FALSE()),"Not Rated")</f>
        <v>Teens</v>
      </c>
      <c r="P5474" s="14">
        <f t="shared" si="682"/>
        <v>143</v>
      </c>
      <c r="Q5474" s="14" t="str">
        <f t="shared" si="683"/>
        <v>India</v>
      </c>
      <c r="R5474" s="14" t="str">
        <f t="shared" si="684"/>
        <v>|India|</v>
      </c>
      <c r="S5474" s="14" t="str">
        <f t="shared" si="685"/>
        <v>|Action &amp; Adventure|Dramas|International Movies|</v>
      </c>
      <c r="T5474" s="14" t="str">
        <f t="shared" si="686"/>
        <v>|Rahul Dholakia|</v>
      </c>
      <c r="U5474" s="14" t="str">
        <f t="shared" si="687"/>
        <v>|Shah Rukh Khan|Mahira Khan|Nawazuddin Siddiqui|Mohammed Zeeshan Ayyub|Sheeba Chaddha|Shubham Chintamani|Shubham Tukaram|Atul Kulkarni|Narendra Jha|Jaideep Ahlawat|Sunny Leone|</v>
      </c>
    </row>
    <row r="5475" spans="1:21">
      <c r="A5475" s="14" t="s">
        <v>25322</v>
      </c>
      <c r="B5475" s="14" t="s">
        <v>48</v>
      </c>
      <c r="C5475" s="14" t="s">
        <v>25323</v>
      </c>
      <c r="D5475" s="14" t="s">
        <v>16028</v>
      </c>
      <c r="E5475" s="14" t="s">
        <v>25324</v>
      </c>
      <c r="F5475" s="14" t="s">
        <v>115</v>
      </c>
      <c r="G5475" s="26">
        <v>42881</v>
      </c>
      <c r="H5475" s="14">
        <v>2017</v>
      </c>
      <c r="I5475" s="14" t="s">
        <v>360</v>
      </c>
      <c r="J5475" s="14" t="s">
        <v>2442</v>
      </c>
      <c r="K5475" s="14" t="s">
        <v>458</v>
      </c>
      <c r="L5475" s="14" t="s">
        <v>25325</v>
      </c>
      <c r="M5475" s="14">
        <f t="shared" si="680"/>
        <v>2017</v>
      </c>
      <c r="N5475" s="14">
        <f t="shared" si="681"/>
        <v>5</v>
      </c>
      <c r="O5475" s="14" t="str">
        <f>IFERROR(VLOOKUP(I5475,Lists!$F$2:$G$16,2,FALSE()),"Not Rated")</f>
        <v>Adults</v>
      </c>
      <c r="P5475" s="14">
        <f t="shared" si="682"/>
        <v>123</v>
      </c>
      <c r="Q5475" s="14" t="str">
        <f t="shared" si="683"/>
        <v>United States</v>
      </c>
      <c r="R5475" s="14" t="str">
        <f t="shared" si="684"/>
        <v>|United States|</v>
      </c>
      <c r="S5475" s="14" t="str">
        <f t="shared" si="685"/>
        <v>|Comedies|Dramas|</v>
      </c>
      <c r="T5475" s="14" t="str">
        <f t="shared" si="686"/>
        <v>|David Michôd|</v>
      </c>
      <c r="U5475" s="14" t="str">
        <f t="shared" si="687"/>
        <v>|Brad Pitt|Topher Grace|Emory Cohen|John Magaro|Scoot McNairy|Anthony Michael Hall|Will Poulter|</v>
      </c>
    </row>
    <row r="5476" spans="1:21">
      <c r="A5476" s="14" t="s">
        <v>25326</v>
      </c>
      <c r="B5476" s="14" t="s">
        <v>48</v>
      </c>
      <c r="C5476" s="14" t="s">
        <v>25327</v>
      </c>
      <c r="D5476" s="14" t="s">
        <v>25328</v>
      </c>
      <c r="E5476" s="14" t="s">
        <v>25329</v>
      </c>
      <c r="F5476" s="14" t="s">
        <v>120</v>
      </c>
      <c r="G5476" s="26">
        <v>42878</v>
      </c>
      <c r="H5476" s="14">
        <v>2016</v>
      </c>
      <c r="I5476" s="14" t="s">
        <v>360</v>
      </c>
      <c r="J5476" s="14" t="s">
        <v>951</v>
      </c>
      <c r="K5476" s="14" t="s">
        <v>11758</v>
      </c>
      <c r="L5476" s="14" t="s">
        <v>25330</v>
      </c>
      <c r="M5476" s="14">
        <f t="shared" si="680"/>
        <v>2017</v>
      </c>
      <c r="N5476" s="14">
        <f t="shared" si="681"/>
        <v>5</v>
      </c>
      <c r="O5476" s="14" t="str">
        <f>IFERROR(VLOOKUP(I5476,Lists!$F$2:$G$16,2,FALSE()),"Not Rated")</f>
        <v>Adults</v>
      </c>
      <c r="P5476" s="14">
        <f t="shared" si="682"/>
        <v>80</v>
      </c>
      <c r="Q5476" s="14" t="str">
        <f t="shared" si="683"/>
        <v>France</v>
      </c>
      <c r="R5476" s="14" t="str">
        <f t="shared" si="684"/>
        <v>|France|</v>
      </c>
      <c r="S5476" s="14" t="str">
        <f t="shared" si="685"/>
        <v>|Action &amp; Adventure|International Movies|Sci-Fi &amp; Fantasy|</v>
      </c>
      <c r="T5476" s="14" t="str">
        <f t="shared" si="686"/>
        <v>|Jean-Patrick Benes|</v>
      </c>
      <c r="U5476" s="14" t="str">
        <f t="shared" si="687"/>
        <v>|Ola Rapace|Micha Lescot|Thierry Hancisse|Hélène Fillières|Ruth Vega Fernandez|Louis-Do de Lencquesaing|Eva Lallier|Emilie Gavois-Kahn|</v>
      </c>
    </row>
    <row r="5477" spans="1:21">
      <c r="A5477" s="14" t="s">
        <v>25331</v>
      </c>
      <c r="B5477" s="14" t="s">
        <v>48</v>
      </c>
      <c r="C5477" s="14" t="s">
        <v>25332</v>
      </c>
      <c r="D5477" s="14" t="s">
        <v>15773</v>
      </c>
      <c r="E5477" s="14" t="s">
        <v>12245</v>
      </c>
      <c r="F5477" s="14" t="s">
        <v>117</v>
      </c>
      <c r="G5477" s="26">
        <v>42878</v>
      </c>
      <c r="H5477" s="14">
        <v>2017</v>
      </c>
      <c r="I5477" s="14" t="s">
        <v>360</v>
      </c>
      <c r="J5477" s="14" t="s">
        <v>4548</v>
      </c>
      <c r="K5477" s="14" t="s">
        <v>261</v>
      </c>
      <c r="L5477" s="14" t="s">
        <v>25333</v>
      </c>
      <c r="M5477" s="14">
        <f t="shared" si="680"/>
        <v>2017</v>
      </c>
      <c r="N5477" s="14">
        <f t="shared" si="681"/>
        <v>5</v>
      </c>
      <c r="O5477" s="14" t="str">
        <f>IFERROR(VLOOKUP(I5477,Lists!$F$2:$G$16,2,FALSE()),"Not Rated")</f>
        <v>Adults</v>
      </c>
      <c r="P5477" s="14">
        <f t="shared" si="682"/>
        <v>73</v>
      </c>
      <c r="Q5477" s="14" t="str">
        <f t="shared" si="683"/>
        <v>Unknown</v>
      </c>
      <c r="R5477" s="14" t="str">
        <f t="shared" si="684"/>
        <v>|Unknown|</v>
      </c>
      <c r="S5477" s="14" t="str">
        <f t="shared" si="685"/>
        <v>|Stand-Up Comedy|</v>
      </c>
      <c r="T5477" s="14" t="str">
        <f t="shared" si="686"/>
        <v>|Christopher Storer|</v>
      </c>
      <c r="U5477" s="14" t="str">
        <f t="shared" si="687"/>
        <v>|Hasan Minhaj|</v>
      </c>
    </row>
    <row r="5478" spans="1:21">
      <c r="A5478" s="14" t="s">
        <v>25334</v>
      </c>
      <c r="B5478" s="14" t="s">
        <v>48</v>
      </c>
      <c r="C5478" s="14" t="s">
        <v>25335</v>
      </c>
      <c r="D5478" s="14" t="s">
        <v>25336</v>
      </c>
      <c r="E5478" s="14" t="s">
        <v>25337</v>
      </c>
      <c r="F5478" s="14" t="s">
        <v>121</v>
      </c>
      <c r="G5478" s="26">
        <v>42874</v>
      </c>
      <c r="H5478" s="14">
        <v>2017</v>
      </c>
      <c r="I5478" s="14" t="s">
        <v>361</v>
      </c>
      <c r="J5478" s="14" t="s">
        <v>574</v>
      </c>
      <c r="K5478" s="14" t="s">
        <v>699</v>
      </c>
      <c r="L5478" s="14" t="s">
        <v>25338</v>
      </c>
      <c r="M5478" s="14">
        <f t="shared" si="680"/>
        <v>2017</v>
      </c>
      <c r="N5478" s="14">
        <f t="shared" si="681"/>
        <v>5</v>
      </c>
      <c r="O5478" s="14" t="str">
        <f>IFERROR(VLOOKUP(I5478,Lists!$F$2:$G$16,2,FALSE()),"Not Rated")</f>
        <v>Teens</v>
      </c>
      <c r="P5478" s="14">
        <f t="shared" si="682"/>
        <v>106</v>
      </c>
      <c r="Q5478" s="14" t="str">
        <f t="shared" si="683"/>
        <v>Japan</v>
      </c>
      <c r="R5478" s="14" t="str">
        <f t="shared" si="684"/>
        <v>|Japan|</v>
      </c>
      <c r="S5478" s="14" t="str">
        <f t="shared" si="685"/>
        <v>|Action &amp; Adventure|Anime Features|International Movies|</v>
      </c>
      <c r="T5478" s="14" t="str">
        <f t="shared" si="686"/>
        <v>|Hiroyuki Seshita|</v>
      </c>
      <c r="U5478" s="14" t="str">
        <f t="shared" si="687"/>
        <v>|Takahiro Sakurai|Kana Hanazawa|Sora Amamiya|Kazuhiro Yamaji|Mamoru Miyano|Aya Suzaki|Nobunaga Shimazaki|Yuki Kaji|Aki Toyosaki|Saori Hayami|</v>
      </c>
    </row>
    <row r="5479" spans="1:21">
      <c r="A5479" s="14" t="s">
        <v>25339</v>
      </c>
      <c r="B5479" s="14" t="s">
        <v>49</v>
      </c>
      <c r="C5479" s="14" t="s">
        <v>25340</v>
      </c>
      <c r="D5479" s="14" t="s">
        <v>117</v>
      </c>
      <c r="E5479" s="14" t="s">
        <v>25341</v>
      </c>
      <c r="F5479" s="14" t="s">
        <v>139</v>
      </c>
      <c r="G5479" s="26">
        <v>42874</v>
      </c>
      <c r="H5479" s="14">
        <v>2017</v>
      </c>
      <c r="I5479" s="14" t="s">
        <v>360</v>
      </c>
      <c r="J5479" s="14" t="s">
        <v>105</v>
      </c>
      <c r="K5479" s="14" t="s">
        <v>773</v>
      </c>
      <c r="L5479" s="14" t="s">
        <v>25342</v>
      </c>
      <c r="M5479" s="14">
        <f t="shared" si="680"/>
        <v>2017</v>
      </c>
      <c r="N5479" s="14">
        <f t="shared" si="681"/>
        <v>5</v>
      </c>
      <c r="O5479" s="14" t="str">
        <f>IFERROR(VLOOKUP(I5479,Lists!$F$2:$G$16,2,FALSE()),"Not Rated")</f>
        <v>Adults</v>
      </c>
      <c r="P5479" s="14">
        <f t="shared" si="682"/>
        <v>1</v>
      </c>
      <c r="Q5479" s="14" t="str">
        <f t="shared" si="683"/>
        <v>Thailand</v>
      </c>
      <c r="R5479" s="14" t="str">
        <f t="shared" si="684"/>
        <v>|Thailand|</v>
      </c>
      <c r="S5479" s="14" t="str">
        <f t="shared" si="685"/>
        <v>|Docuseries|International TV Shows|</v>
      </c>
      <c r="T5479" s="14" t="str">
        <f t="shared" si="686"/>
        <v>|Unknown|</v>
      </c>
      <c r="U5479" s="14" t="str">
        <f t="shared" si="687"/>
        <v>|Sebastian Perry|</v>
      </c>
    </row>
    <row r="5480" spans="1:21">
      <c r="A5480" s="14" t="s">
        <v>25343</v>
      </c>
      <c r="B5480" s="14" t="s">
        <v>48</v>
      </c>
      <c r="C5480" s="14" t="s">
        <v>25344</v>
      </c>
      <c r="D5480" s="14" t="s">
        <v>25345</v>
      </c>
      <c r="E5480" s="14" t="s">
        <v>25346</v>
      </c>
      <c r="F5480" s="14" t="s">
        <v>133</v>
      </c>
      <c r="G5480" s="26">
        <v>42874</v>
      </c>
      <c r="H5480" s="14">
        <v>2017</v>
      </c>
      <c r="I5480" s="14" t="s">
        <v>360</v>
      </c>
      <c r="J5480" s="14" t="s">
        <v>1247</v>
      </c>
      <c r="K5480" s="14" t="s">
        <v>4617</v>
      </c>
      <c r="L5480" s="14" t="s">
        <v>25347</v>
      </c>
      <c r="M5480" s="14">
        <f t="shared" si="680"/>
        <v>2017</v>
      </c>
      <c r="N5480" s="14">
        <f t="shared" si="681"/>
        <v>5</v>
      </c>
      <c r="O5480" s="14" t="str">
        <f>IFERROR(VLOOKUP(I5480,Lists!$F$2:$G$16,2,FALSE()),"Not Rated")</f>
        <v>Adults</v>
      </c>
      <c r="P5480" s="14">
        <f t="shared" si="682"/>
        <v>101</v>
      </c>
      <c r="Q5480" s="14" t="str">
        <f t="shared" si="683"/>
        <v>Brazil</v>
      </c>
      <c r="R5480" s="14" t="str">
        <f t="shared" si="684"/>
        <v>|Brazil|</v>
      </c>
      <c r="S5480" s="14" t="str">
        <f t="shared" si="685"/>
        <v>|Documentaries|International Movies|LGBTQ Movies|</v>
      </c>
      <c r="T5480" s="14" t="str">
        <f t="shared" si="686"/>
        <v>|Lygia Barbosa da Silva|Eliane Brum|</v>
      </c>
      <c r="U5480" s="14" t="str">
        <f t="shared" si="687"/>
        <v>|Laerte Coutinho|</v>
      </c>
    </row>
    <row r="5481" spans="1:21">
      <c r="A5481" s="14" t="s">
        <v>25348</v>
      </c>
      <c r="B5481" s="14" t="s">
        <v>49</v>
      </c>
      <c r="C5481" s="14" t="s">
        <v>25349</v>
      </c>
      <c r="D5481" s="14" t="s">
        <v>117</v>
      </c>
      <c r="E5481" s="14" t="s">
        <v>117</v>
      </c>
      <c r="F5481" s="14" t="s">
        <v>115</v>
      </c>
      <c r="G5481" s="26">
        <v>42874</v>
      </c>
      <c r="H5481" s="14">
        <v>2017</v>
      </c>
      <c r="I5481" s="14" t="s">
        <v>360</v>
      </c>
      <c r="J5481" s="14" t="s">
        <v>105</v>
      </c>
      <c r="K5481" s="14" t="s">
        <v>5718</v>
      </c>
      <c r="L5481" s="14" t="s">
        <v>25350</v>
      </c>
      <c r="M5481" s="14">
        <f t="shared" si="680"/>
        <v>2017</v>
      </c>
      <c r="N5481" s="14">
        <f t="shared" si="681"/>
        <v>5</v>
      </c>
      <c r="O5481" s="14" t="str">
        <f>IFERROR(VLOOKUP(I5481,Lists!$F$2:$G$16,2,FALSE()),"Not Rated")</f>
        <v>Adults</v>
      </c>
      <c r="P5481" s="14">
        <f t="shared" si="682"/>
        <v>1</v>
      </c>
      <c r="Q5481" s="14" t="str">
        <f t="shared" si="683"/>
        <v>United States</v>
      </c>
      <c r="R5481" s="14" t="str">
        <f t="shared" si="684"/>
        <v>|United States|</v>
      </c>
      <c r="S5481" s="14" t="str">
        <f t="shared" si="685"/>
        <v>|Crime TV Shows|Docuseries|TV Mysteries|</v>
      </c>
      <c r="T5481" s="14" t="str">
        <f t="shared" si="686"/>
        <v>|Unknown|</v>
      </c>
      <c r="U5481" s="14" t="str">
        <f t="shared" si="687"/>
        <v>|Unknown|</v>
      </c>
    </row>
    <row r="5482" spans="1:21">
      <c r="A5482" s="14" t="s">
        <v>25351</v>
      </c>
      <c r="B5482" s="14" t="s">
        <v>48</v>
      </c>
      <c r="C5482" s="14" t="s">
        <v>25352</v>
      </c>
      <c r="D5482" s="14" t="s">
        <v>309</v>
      </c>
      <c r="E5482" s="14" t="s">
        <v>25353</v>
      </c>
      <c r="F5482" s="14" t="s">
        <v>115</v>
      </c>
      <c r="G5482" s="26">
        <v>42871</v>
      </c>
      <c r="H5482" s="14">
        <v>2017</v>
      </c>
      <c r="I5482" s="14" t="s">
        <v>360</v>
      </c>
      <c r="J5482" s="14" t="s">
        <v>1857</v>
      </c>
      <c r="K5482" s="14" t="s">
        <v>261</v>
      </c>
      <c r="L5482" s="14" t="s">
        <v>25354</v>
      </c>
      <c r="M5482" s="14">
        <f t="shared" si="680"/>
        <v>2017</v>
      </c>
      <c r="N5482" s="14">
        <f t="shared" si="681"/>
        <v>5</v>
      </c>
      <c r="O5482" s="14" t="str">
        <f>IFERROR(VLOOKUP(I5482,Lists!$F$2:$G$16,2,FALSE()),"Not Rated")</f>
        <v>Adults</v>
      </c>
      <c r="P5482" s="14">
        <f t="shared" si="682"/>
        <v>59</v>
      </c>
      <c r="Q5482" s="14" t="str">
        <f t="shared" si="683"/>
        <v>United States</v>
      </c>
      <c r="R5482" s="14" t="str">
        <f t="shared" si="684"/>
        <v>|United States|</v>
      </c>
      <c r="S5482" s="14" t="str">
        <f t="shared" si="685"/>
        <v>|Stand-Up Comedy|</v>
      </c>
      <c r="T5482" s="14" t="str">
        <f t="shared" si="686"/>
        <v>|Ryan Polito|</v>
      </c>
      <c r="U5482" s="14" t="str">
        <f t="shared" si="687"/>
        <v>|Tracy Morgan|</v>
      </c>
    </row>
    <row r="5483" spans="1:21">
      <c r="A5483" s="14" t="s">
        <v>25355</v>
      </c>
      <c r="B5483" s="14" t="s">
        <v>48</v>
      </c>
      <c r="C5483" s="14" t="s">
        <v>25356</v>
      </c>
      <c r="D5483" s="14" t="s">
        <v>23623</v>
      </c>
      <c r="E5483" s="14" t="s">
        <v>25357</v>
      </c>
      <c r="F5483" s="14" t="s">
        <v>116</v>
      </c>
      <c r="G5483" s="26">
        <v>42870</v>
      </c>
      <c r="H5483" s="14">
        <v>1992</v>
      </c>
      <c r="I5483" s="14" t="s">
        <v>361</v>
      </c>
      <c r="J5483" s="14" t="s">
        <v>5812</v>
      </c>
      <c r="K5483" s="14" t="s">
        <v>1509</v>
      </c>
      <c r="L5483" s="14" t="s">
        <v>25358</v>
      </c>
      <c r="M5483" s="14">
        <f t="shared" si="680"/>
        <v>2017</v>
      </c>
      <c r="N5483" s="14">
        <f t="shared" si="681"/>
        <v>5</v>
      </c>
      <c r="O5483" s="14" t="str">
        <f>IFERROR(VLOOKUP(I5483,Lists!$F$2:$G$16,2,FALSE()),"Not Rated")</f>
        <v>Teens</v>
      </c>
      <c r="P5483" s="14">
        <f t="shared" si="682"/>
        <v>164</v>
      </c>
      <c r="Q5483" s="14" t="str">
        <f t="shared" si="683"/>
        <v>India</v>
      </c>
      <c r="R5483" s="14" t="str">
        <f t="shared" si="684"/>
        <v>|India|</v>
      </c>
      <c r="S5483" s="14" t="str">
        <f t="shared" si="685"/>
        <v>|Comedies|International Movies|Sci-Fi &amp; Fantasy|</v>
      </c>
      <c r="T5483" s="14" t="str">
        <f t="shared" si="686"/>
        <v>|Rajiv Mehra|</v>
      </c>
      <c r="U5483" s="14" t="str">
        <f t="shared" si="687"/>
        <v>|Shah Rukh Khan|Naseeruddin Shah|Urmila Matondkar|Malvika Tiwari|Shammi Kapoor|Deven Verma|Tinnu Anand|Anjana Mumtaz|Anjan Srivastav|Rakesh Bedi|</v>
      </c>
    </row>
    <row r="5484" spans="1:21">
      <c r="A5484" s="14" t="s">
        <v>25359</v>
      </c>
      <c r="B5484" s="14" t="s">
        <v>48</v>
      </c>
      <c r="C5484" s="14" t="s">
        <v>25360</v>
      </c>
      <c r="D5484" s="14" t="s">
        <v>25361</v>
      </c>
      <c r="E5484" s="14" t="s">
        <v>25362</v>
      </c>
      <c r="F5484" s="14" t="s">
        <v>116</v>
      </c>
      <c r="G5484" s="26">
        <v>42870</v>
      </c>
      <c r="H5484" s="14">
        <v>1994</v>
      </c>
      <c r="I5484" s="14" t="s">
        <v>361</v>
      </c>
      <c r="J5484" s="14" t="s">
        <v>6363</v>
      </c>
      <c r="K5484" s="14" t="s">
        <v>834</v>
      </c>
      <c r="L5484" s="14" t="s">
        <v>25363</v>
      </c>
      <c r="M5484" s="14">
        <f t="shared" si="680"/>
        <v>2017</v>
      </c>
      <c r="N5484" s="14">
        <f t="shared" si="681"/>
        <v>5</v>
      </c>
      <c r="O5484" s="14" t="str">
        <f>IFERROR(VLOOKUP(I5484,Lists!$F$2:$G$16,2,FALSE()),"Not Rated")</f>
        <v>Teens</v>
      </c>
      <c r="P5484" s="14">
        <f t="shared" si="682"/>
        <v>151</v>
      </c>
      <c r="Q5484" s="14" t="str">
        <f t="shared" si="683"/>
        <v>India</v>
      </c>
      <c r="R5484" s="14" t="str">
        <f t="shared" si="684"/>
        <v>|India|</v>
      </c>
      <c r="S5484" s="14" t="str">
        <f t="shared" si="685"/>
        <v>|Comedies|Dramas|International Movies|</v>
      </c>
      <c r="T5484" s="14" t="str">
        <f t="shared" si="686"/>
        <v>|Kundan Shah|</v>
      </c>
      <c r="U5484" s="14" t="str">
        <f t="shared" si="687"/>
        <v>|Shah Rukh Khan|Suchitra Krishnamoorthi|Deepak Tijori|Rita Bhaduri|Satish Shah|Anjan Srivastav|Goga Kapoor|Tiku Talsania|Ravi Baswani|Naseeruddin Shah|</v>
      </c>
    </row>
    <row r="5485" spans="1:21">
      <c r="A5485" s="14" t="s">
        <v>25364</v>
      </c>
      <c r="B5485" s="14" t="s">
        <v>48</v>
      </c>
      <c r="C5485" s="14" t="s">
        <v>25365</v>
      </c>
      <c r="D5485" s="14" t="s">
        <v>25366</v>
      </c>
      <c r="E5485" s="14" t="s">
        <v>25367</v>
      </c>
      <c r="F5485" s="14" t="s">
        <v>115</v>
      </c>
      <c r="G5485" s="26">
        <v>42870</v>
      </c>
      <c r="H5485" s="14">
        <v>2016</v>
      </c>
      <c r="I5485" s="14" t="s">
        <v>360</v>
      </c>
      <c r="J5485" s="14" t="s">
        <v>1668</v>
      </c>
      <c r="K5485" s="14" t="s">
        <v>1614</v>
      </c>
      <c r="L5485" s="14" t="s">
        <v>25368</v>
      </c>
      <c r="M5485" s="14">
        <f t="shared" si="680"/>
        <v>2017</v>
      </c>
      <c r="N5485" s="14">
        <f t="shared" si="681"/>
        <v>5</v>
      </c>
      <c r="O5485" s="14" t="str">
        <f>IFERROR(VLOOKUP(I5485,Lists!$F$2:$G$16,2,FALSE()),"Not Rated")</f>
        <v>Adults</v>
      </c>
      <c r="P5485" s="14">
        <f t="shared" si="682"/>
        <v>84</v>
      </c>
      <c r="Q5485" s="14" t="str">
        <f t="shared" si="683"/>
        <v>United States</v>
      </c>
      <c r="R5485" s="14" t="str">
        <f t="shared" si="684"/>
        <v>|United States|</v>
      </c>
      <c r="S5485" s="14" t="str">
        <f t="shared" si="685"/>
        <v>|Dramas|Independent Movies|Romantic Movies|</v>
      </c>
      <c r="T5485" s="14" t="str">
        <f t="shared" si="686"/>
        <v>|So Yong Kim|</v>
      </c>
      <c r="U5485" s="14" t="str">
        <f t="shared" si="687"/>
        <v>|Jena Malone|Riley Keough|Brooklyn Decker|Amy Seimetz|Ryan Eggold|Rosanna Arquette|Cary Joji Fukunaga|Marshall Chapman|Neal Huff|</v>
      </c>
    </row>
    <row r="5486" spans="1:21">
      <c r="A5486" s="14" t="s">
        <v>25369</v>
      </c>
      <c r="B5486" s="14" t="s">
        <v>48</v>
      </c>
      <c r="C5486" s="14" t="s">
        <v>25370</v>
      </c>
      <c r="D5486" s="14" t="s">
        <v>25371</v>
      </c>
      <c r="E5486" s="14" t="s">
        <v>117</v>
      </c>
      <c r="F5486" s="14" t="s">
        <v>115</v>
      </c>
      <c r="G5486" s="26">
        <v>42870</v>
      </c>
      <c r="H5486" s="14">
        <v>2010</v>
      </c>
      <c r="I5486" s="14" t="s">
        <v>361</v>
      </c>
      <c r="J5486" s="14" t="s">
        <v>6186</v>
      </c>
      <c r="K5486" s="14" t="s">
        <v>61</v>
      </c>
      <c r="L5486" s="14" t="s">
        <v>25372</v>
      </c>
      <c r="M5486" s="14">
        <f t="shared" si="680"/>
        <v>2017</v>
      </c>
      <c r="N5486" s="14">
        <f t="shared" si="681"/>
        <v>5</v>
      </c>
      <c r="O5486" s="14" t="str">
        <f>IFERROR(VLOOKUP(I5486,Lists!$F$2:$G$16,2,FALSE()),"Not Rated")</f>
        <v>Teens</v>
      </c>
      <c r="P5486" s="14">
        <f t="shared" si="682"/>
        <v>51</v>
      </c>
      <c r="Q5486" s="14" t="str">
        <f t="shared" si="683"/>
        <v>United States</v>
      </c>
      <c r="R5486" s="14" t="str">
        <f t="shared" si="684"/>
        <v>|United States|</v>
      </c>
      <c r="S5486" s="14" t="str">
        <f t="shared" si="685"/>
        <v>|Movies|</v>
      </c>
      <c r="T5486" s="14" t="str">
        <f t="shared" si="686"/>
        <v>|Alina Teodorescu|</v>
      </c>
      <c r="U5486" s="14" t="str">
        <f t="shared" si="687"/>
        <v>|Unknown|</v>
      </c>
    </row>
    <row r="5487" spans="1:21">
      <c r="A5487" s="14" t="s">
        <v>25373</v>
      </c>
      <c r="B5487" s="14" t="s">
        <v>48</v>
      </c>
      <c r="C5487" s="14" t="s">
        <v>25374</v>
      </c>
      <c r="D5487" s="14" t="s">
        <v>23623</v>
      </c>
      <c r="E5487" s="14" t="s">
        <v>25375</v>
      </c>
      <c r="F5487" s="14" t="s">
        <v>116</v>
      </c>
      <c r="G5487" s="26">
        <v>42870</v>
      </c>
      <c r="H5487" s="14">
        <v>1995</v>
      </c>
      <c r="I5487" s="14" t="s">
        <v>361</v>
      </c>
      <c r="J5487" s="14" t="s">
        <v>1129</v>
      </c>
      <c r="K5487" s="14" t="s">
        <v>1527</v>
      </c>
      <c r="L5487" s="14" t="s">
        <v>25376</v>
      </c>
      <c r="M5487" s="14">
        <f t="shared" si="680"/>
        <v>2017</v>
      </c>
      <c r="N5487" s="14">
        <f t="shared" si="681"/>
        <v>5</v>
      </c>
      <c r="O5487" s="14" t="str">
        <f>IFERROR(VLOOKUP(I5487,Lists!$F$2:$G$16,2,FALSE()),"Not Rated")</f>
        <v>Teens</v>
      </c>
      <c r="P5487" s="14">
        <f t="shared" si="682"/>
        <v>142</v>
      </c>
      <c r="Q5487" s="14" t="str">
        <f t="shared" si="683"/>
        <v>India</v>
      </c>
      <c r="R5487" s="14" t="str">
        <f t="shared" si="684"/>
        <v>|India|</v>
      </c>
      <c r="S5487" s="14" t="str">
        <f t="shared" si="685"/>
        <v>|Dramas|International Movies|Music &amp; Musicals|</v>
      </c>
      <c r="T5487" s="14" t="str">
        <f t="shared" si="686"/>
        <v>|Rajiv Mehra|</v>
      </c>
      <c r="U5487" s="14" t="str">
        <f t="shared" si="687"/>
        <v>|Shah Rukh Khan|Juhi Chawla|Vivek Mushran|Pankaj Kapur|Puneet Issar|Tinnu Anand|Deven Verma|Gulshan Grover|Amrit Pal|Arun Bali|</v>
      </c>
    </row>
    <row r="5488" spans="1:21">
      <c r="A5488" s="14" t="s">
        <v>25377</v>
      </c>
      <c r="B5488" s="14" t="s">
        <v>48</v>
      </c>
      <c r="C5488" s="14" t="s">
        <v>25378</v>
      </c>
      <c r="D5488" s="14" t="s">
        <v>25379</v>
      </c>
      <c r="E5488" s="14" t="s">
        <v>25380</v>
      </c>
      <c r="F5488" s="14" t="s">
        <v>25381</v>
      </c>
      <c r="G5488" s="26">
        <v>42870</v>
      </c>
      <c r="H5488" s="14">
        <v>2016</v>
      </c>
      <c r="I5488" s="14" t="s">
        <v>360</v>
      </c>
      <c r="J5488" s="14" t="s">
        <v>604</v>
      </c>
      <c r="K5488" s="14" t="s">
        <v>475</v>
      </c>
      <c r="L5488" s="14" t="s">
        <v>25382</v>
      </c>
      <c r="M5488" s="14">
        <f t="shared" si="680"/>
        <v>2017</v>
      </c>
      <c r="N5488" s="14">
        <f t="shared" si="681"/>
        <v>5</v>
      </c>
      <c r="O5488" s="14" t="str">
        <f>IFERROR(VLOOKUP(I5488,Lists!$F$2:$G$16,2,FALSE()),"Not Rated")</f>
        <v>Adults</v>
      </c>
      <c r="P5488" s="14">
        <f t="shared" si="682"/>
        <v>110</v>
      </c>
      <c r="Q5488" s="14" t="str">
        <f t="shared" si="683"/>
        <v>Czech Republic</v>
      </c>
      <c r="R5488" s="14" t="str">
        <f t="shared" si="684"/>
        <v>|Czech Republic|Slovakia|</v>
      </c>
      <c r="S5488" s="14" t="str">
        <f t="shared" si="685"/>
        <v>|Dramas|International Movies|</v>
      </c>
      <c r="T5488" s="14" t="str">
        <f t="shared" si="686"/>
        <v>|Filip Renc|</v>
      </c>
      <c r="U5488" s="14" t="str">
        <f t="shared" si="687"/>
        <v>|Tatiana Pauhofová|Karl Markovics|Gedeon Burkhard|Simona Stasová|Martin Huba|Pavel Kríz|Zdenka Procházková|Anna Fialová|Lenka Vlasáková|Jirí Mádl|</v>
      </c>
    </row>
    <row r="5489" spans="1:21">
      <c r="A5489" s="14" t="s">
        <v>25383</v>
      </c>
      <c r="B5489" s="14" t="s">
        <v>48</v>
      </c>
      <c r="C5489" s="14" t="s">
        <v>25384</v>
      </c>
      <c r="D5489" s="14" t="s">
        <v>4297</v>
      </c>
      <c r="E5489" s="14" t="s">
        <v>25385</v>
      </c>
      <c r="F5489" s="14" t="s">
        <v>1095</v>
      </c>
      <c r="G5489" s="26">
        <v>42868</v>
      </c>
      <c r="H5489" s="14">
        <v>2016</v>
      </c>
      <c r="I5489" s="14" t="s">
        <v>364</v>
      </c>
      <c r="J5489" s="14" t="s">
        <v>1290</v>
      </c>
      <c r="K5489" s="14" t="s">
        <v>245</v>
      </c>
      <c r="L5489" s="14" t="s">
        <v>25386</v>
      </c>
      <c r="M5489" s="14">
        <f t="shared" si="680"/>
        <v>2017</v>
      </c>
      <c r="N5489" s="14">
        <f t="shared" si="681"/>
        <v>5</v>
      </c>
      <c r="O5489" s="14" t="str">
        <f>IFERROR(VLOOKUP(I5489,Lists!$F$2:$G$16,2,FALSE()),"Not Rated")</f>
        <v>Teens</v>
      </c>
      <c r="P5489" s="14">
        <f t="shared" si="682"/>
        <v>86</v>
      </c>
      <c r="Q5489" s="14" t="str">
        <f t="shared" si="683"/>
        <v>Germany</v>
      </c>
      <c r="R5489" s="14" t="str">
        <f t="shared" si="684"/>
        <v>|Germany|United States|</v>
      </c>
      <c r="S5489" s="14" t="str">
        <f t="shared" si="685"/>
        <v>|Comedies|</v>
      </c>
      <c r="T5489" s="14" t="str">
        <f t="shared" si="686"/>
        <v>|Andy Tennant|</v>
      </c>
      <c r="U5489" s="14" t="str">
        <f t="shared" si="687"/>
        <v>|Shirley MacLaine|Jessica Lange|Billy Connolly|Santiago Segura|Howard Hesseman|Matt Walsh|Jay Hayden|Rebecca Da Costa|Demi Moore|</v>
      </c>
    </row>
    <row r="5490" spans="1:21">
      <c r="A5490" s="14" t="s">
        <v>25387</v>
      </c>
      <c r="B5490" s="14" t="s">
        <v>49</v>
      </c>
      <c r="C5490" s="14" t="s">
        <v>25388</v>
      </c>
      <c r="D5490" s="14" t="s">
        <v>117</v>
      </c>
      <c r="E5490" s="14" t="s">
        <v>25389</v>
      </c>
      <c r="F5490" s="14" t="s">
        <v>117</v>
      </c>
      <c r="G5490" s="26">
        <v>42867</v>
      </c>
      <c r="H5490" s="14">
        <v>2017</v>
      </c>
      <c r="I5490" s="14" t="s">
        <v>365</v>
      </c>
      <c r="J5490" s="14" t="s">
        <v>105</v>
      </c>
      <c r="K5490" s="14" t="s">
        <v>11022</v>
      </c>
      <c r="L5490" s="14" t="s">
        <v>25390</v>
      </c>
      <c r="M5490" s="14">
        <f t="shared" si="680"/>
        <v>2017</v>
      </c>
      <c r="N5490" s="14">
        <f t="shared" si="681"/>
        <v>5</v>
      </c>
      <c r="O5490" s="14" t="str">
        <f>IFERROR(VLOOKUP(I5490,Lists!$F$2:$G$16,2,FALSE()),"Not Rated")</f>
        <v>Kids</v>
      </c>
      <c r="P5490" s="14">
        <f t="shared" si="682"/>
        <v>1</v>
      </c>
      <c r="Q5490" s="14" t="str">
        <f t="shared" si="683"/>
        <v>Unknown</v>
      </c>
      <c r="R5490" s="14" t="str">
        <f t="shared" si="684"/>
        <v>|Unknown|</v>
      </c>
      <c r="S5490" s="14" t="str">
        <f t="shared" si="685"/>
        <v>|Kids' TV|TV Action &amp; Adventure|TV Comedies|</v>
      </c>
      <c r="T5490" s="14" t="str">
        <f t="shared" si="686"/>
        <v>|Unknown|</v>
      </c>
      <c r="U5490" s="14" t="str">
        <f t="shared" si="687"/>
        <v>|Danny Jacobs|Andy Richter|Kevin Michael Richardson|India de Beaufort|Jeff Bennett|Maurice LaMarche|</v>
      </c>
    </row>
    <row r="5491" spans="1:21">
      <c r="A5491" s="14" t="s">
        <v>25391</v>
      </c>
      <c r="B5491" s="14" t="s">
        <v>48</v>
      </c>
      <c r="C5491" s="14" t="s">
        <v>25392</v>
      </c>
      <c r="D5491" s="14" t="s">
        <v>25393</v>
      </c>
      <c r="E5491" s="14" t="s">
        <v>25394</v>
      </c>
      <c r="F5491" s="14" t="s">
        <v>115</v>
      </c>
      <c r="G5491" s="26">
        <v>42867</v>
      </c>
      <c r="H5491" s="14">
        <v>2017</v>
      </c>
      <c r="I5491" s="14" t="s">
        <v>360</v>
      </c>
      <c r="J5491" s="14" t="s">
        <v>1247</v>
      </c>
      <c r="K5491" s="14" t="s">
        <v>247</v>
      </c>
      <c r="L5491" s="14" t="s">
        <v>25395</v>
      </c>
      <c r="M5491" s="14">
        <f t="shared" si="680"/>
        <v>2017</v>
      </c>
      <c r="N5491" s="14">
        <f t="shared" si="681"/>
        <v>5</v>
      </c>
      <c r="O5491" s="14" t="str">
        <f>IFERROR(VLOOKUP(I5491,Lists!$F$2:$G$16,2,FALSE()),"Not Rated")</f>
        <v>Adults</v>
      </c>
      <c r="P5491" s="14">
        <f t="shared" si="682"/>
        <v>101</v>
      </c>
      <c r="Q5491" s="14" t="str">
        <f t="shared" si="683"/>
        <v>United States</v>
      </c>
      <c r="R5491" s="14" t="str">
        <f t="shared" si="684"/>
        <v>|United States|</v>
      </c>
      <c r="S5491" s="14" t="str">
        <f t="shared" si="685"/>
        <v>|Documentaries|</v>
      </c>
      <c r="T5491" s="14" t="str">
        <f t="shared" si="686"/>
        <v>|Dylan Bank|Daniel DiMauro|Morgan Pehme|</v>
      </c>
      <c r="U5491" s="14" t="str">
        <f t="shared" si="687"/>
        <v>|Roger Stone|</v>
      </c>
    </row>
    <row r="5492" spans="1:21">
      <c r="A5492" s="14" t="s">
        <v>25396</v>
      </c>
      <c r="B5492" s="14" t="s">
        <v>48</v>
      </c>
      <c r="C5492" s="14" t="s">
        <v>25397</v>
      </c>
      <c r="D5492" s="14" t="s">
        <v>25398</v>
      </c>
      <c r="E5492" s="14" t="s">
        <v>25399</v>
      </c>
      <c r="F5492" s="14" t="s">
        <v>118</v>
      </c>
      <c r="G5492" s="26">
        <v>42867</v>
      </c>
      <c r="H5492" s="14">
        <v>2017</v>
      </c>
      <c r="I5492" s="14" t="s">
        <v>360</v>
      </c>
      <c r="J5492" s="14" t="s">
        <v>708</v>
      </c>
      <c r="K5492" s="14" t="s">
        <v>25400</v>
      </c>
      <c r="L5492" s="14" t="s">
        <v>25401</v>
      </c>
      <c r="M5492" s="14">
        <f t="shared" si="680"/>
        <v>2017</v>
      </c>
      <c r="N5492" s="14">
        <f t="shared" si="681"/>
        <v>5</v>
      </c>
      <c r="O5492" s="14" t="str">
        <f>IFERROR(VLOOKUP(I5492,Lists!$F$2:$G$16,2,FALSE()),"Not Rated")</f>
        <v>Adults</v>
      </c>
      <c r="P5492" s="14">
        <f t="shared" si="682"/>
        <v>88</v>
      </c>
      <c r="Q5492" s="14" t="str">
        <f t="shared" si="683"/>
        <v>United Kingdom</v>
      </c>
      <c r="R5492" s="14" t="str">
        <f t="shared" si="684"/>
        <v>|United Kingdom|</v>
      </c>
      <c r="S5492" s="14" t="str">
        <f t="shared" si="685"/>
        <v>|Comedies|Cult Movies|Independent Movies|</v>
      </c>
      <c r="T5492" s="14" t="str">
        <f t="shared" si="686"/>
        <v>|Sean Foley|</v>
      </c>
      <c r="U5492" s="14" t="str">
        <f t="shared" si="687"/>
        <v>|Julian Barratt|Andrea Riseborough|Essie Davis|Russell Tovey|Simon Farnaby|Steve Coogan|Richard McCabe|David Schofield|Nicholas Farrell|Jessica Barden|</v>
      </c>
    </row>
    <row r="5493" spans="1:21">
      <c r="A5493" s="14" t="s">
        <v>25402</v>
      </c>
      <c r="B5493" s="14" t="s">
        <v>48</v>
      </c>
      <c r="C5493" s="14" t="s">
        <v>25403</v>
      </c>
      <c r="D5493" s="14" t="s">
        <v>25404</v>
      </c>
      <c r="E5493" s="14" t="s">
        <v>25405</v>
      </c>
      <c r="F5493" s="14" t="s">
        <v>7318</v>
      </c>
      <c r="G5493" s="26">
        <v>42867</v>
      </c>
      <c r="H5493" s="14">
        <v>2017</v>
      </c>
      <c r="I5493" s="14" t="s">
        <v>365</v>
      </c>
      <c r="J5493" s="14" t="s">
        <v>1290</v>
      </c>
      <c r="K5493" s="14" t="s">
        <v>251</v>
      </c>
      <c r="L5493" s="14" t="s">
        <v>25406</v>
      </c>
      <c r="M5493" s="14">
        <f t="shared" si="680"/>
        <v>2017</v>
      </c>
      <c r="N5493" s="14">
        <f t="shared" si="681"/>
        <v>5</v>
      </c>
      <c r="O5493" s="14" t="str">
        <f>IFERROR(VLOOKUP(I5493,Lists!$F$2:$G$16,2,FALSE()),"Not Rated")</f>
        <v>Kids</v>
      </c>
      <c r="P5493" s="14">
        <f t="shared" si="682"/>
        <v>86</v>
      </c>
      <c r="Q5493" s="14" t="str">
        <f t="shared" si="683"/>
        <v>France</v>
      </c>
      <c r="R5493" s="14" t="str">
        <f t="shared" si="684"/>
        <v>|France|Canada|</v>
      </c>
      <c r="S5493" s="14" t="str">
        <f t="shared" si="685"/>
        <v>|Children &amp; Family Movies|</v>
      </c>
      <c r="T5493" s="14" t="str">
        <f t="shared" si="686"/>
        <v>|Pierre Coré|</v>
      </c>
      <c r="U5493" s="14" t="str">
        <f t="shared" si="687"/>
        <v>|Robert Naylor|Angela Galuppo|Daniel Brochu|Mark Hauser|Andrew Shaver|Mathew Mackay|Richard Dumont|Brady Moffatt|Rick Jones|Nadia Verrucci|Sonja Ball|</v>
      </c>
    </row>
    <row r="5494" spans="1:21">
      <c r="A5494" s="14" t="s">
        <v>25407</v>
      </c>
      <c r="B5494" s="14" t="s">
        <v>48</v>
      </c>
      <c r="C5494" s="14" t="s">
        <v>25408</v>
      </c>
      <c r="D5494" s="14" t="s">
        <v>25409</v>
      </c>
      <c r="E5494" s="14" t="s">
        <v>25410</v>
      </c>
      <c r="F5494" s="14" t="s">
        <v>115</v>
      </c>
      <c r="G5494" s="26">
        <v>42864</v>
      </c>
      <c r="H5494" s="14">
        <v>2017</v>
      </c>
      <c r="I5494" s="14" t="s">
        <v>360</v>
      </c>
      <c r="J5494" s="14" t="s">
        <v>535</v>
      </c>
      <c r="K5494" s="14" t="s">
        <v>261</v>
      </c>
      <c r="L5494" s="14" t="s">
        <v>25411</v>
      </c>
      <c r="M5494" s="14">
        <f t="shared" si="680"/>
        <v>2017</v>
      </c>
      <c r="N5494" s="14">
        <f t="shared" si="681"/>
        <v>5</v>
      </c>
      <c r="O5494" s="14" t="str">
        <f>IFERROR(VLOOKUP(I5494,Lists!$F$2:$G$16,2,FALSE()),"Not Rated")</f>
        <v>Adults</v>
      </c>
      <c r="P5494" s="14">
        <f t="shared" si="682"/>
        <v>61</v>
      </c>
      <c r="Q5494" s="14" t="str">
        <f t="shared" si="683"/>
        <v>United States</v>
      </c>
      <c r="R5494" s="14" t="str">
        <f t="shared" si="684"/>
        <v>|United States|</v>
      </c>
      <c r="S5494" s="14" t="str">
        <f t="shared" si="685"/>
        <v>|Stand-Up Comedy|</v>
      </c>
      <c r="T5494" s="14" t="str">
        <f t="shared" si="686"/>
        <v>|Liz Plonka|</v>
      </c>
      <c r="U5494" s="14" t="str">
        <f t="shared" si="687"/>
        <v>|Norm MacDonald|</v>
      </c>
    </row>
    <row r="5495" spans="1:21">
      <c r="A5495" s="14" t="s">
        <v>25412</v>
      </c>
      <c r="B5495" s="14" t="s">
        <v>48</v>
      </c>
      <c r="C5495" s="14" t="s">
        <v>25413</v>
      </c>
      <c r="D5495" s="14" t="s">
        <v>15774</v>
      </c>
      <c r="E5495" s="14" t="s">
        <v>25414</v>
      </c>
      <c r="F5495" s="14" t="s">
        <v>115</v>
      </c>
      <c r="G5495" s="26">
        <v>42860</v>
      </c>
      <c r="H5495" s="14">
        <v>2017</v>
      </c>
      <c r="I5495" s="14" t="s">
        <v>360</v>
      </c>
      <c r="J5495" s="14" t="s">
        <v>2352</v>
      </c>
      <c r="K5495" s="14" t="s">
        <v>245</v>
      </c>
      <c r="L5495" s="14" t="s">
        <v>25415</v>
      </c>
      <c r="M5495" s="14">
        <f t="shared" si="680"/>
        <v>2017</v>
      </c>
      <c r="N5495" s="14">
        <f t="shared" si="681"/>
        <v>5</v>
      </c>
      <c r="O5495" s="14" t="str">
        <f>IFERROR(VLOOKUP(I5495,Lists!$F$2:$G$16,2,FALSE()),"Not Rated")</f>
        <v>Adults</v>
      </c>
      <c r="P5495" s="14">
        <f t="shared" si="682"/>
        <v>81</v>
      </c>
      <c r="Q5495" s="14" t="str">
        <f t="shared" si="683"/>
        <v>United States</v>
      </c>
      <c r="R5495" s="14" t="str">
        <f t="shared" si="684"/>
        <v>|United States|</v>
      </c>
      <c r="S5495" s="14" t="str">
        <f t="shared" si="685"/>
        <v>|Comedies|</v>
      </c>
      <c r="T5495" s="14" t="str">
        <f t="shared" si="686"/>
        <v>|Jeff Garlin|</v>
      </c>
      <c r="U5495" s="14" t="str">
        <f t="shared" si="687"/>
        <v>|Jeff Garlin|Natasha Lyonne|Amy Sedaris|Steven Weber|Christine Woods|Eddie Pepitone|Timm Sharp|Brad Morris|Leah Remini|Ava Acres|</v>
      </c>
    </row>
    <row r="5496" spans="1:21">
      <c r="A5496" s="14" t="s">
        <v>25416</v>
      </c>
      <c r="B5496" s="14" t="s">
        <v>49</v>
      </c>
      <c r="C5496" s="14" t="s">
        <v>25417</v>
      </c>
      <c r="D5496" s="14" t="s">
        <v>117</v>
      </c>
      <c r="E5496" s="14" t="s">
        <v>25418</v>
      </c>
      <c r="F5496" s="14" t="s">
        <v>127</v>
      </c>
      <c r="G5496" s="26">
        <v>42860</v>
      </c>
      <c r="H5496" s="14">
        <v>2017</v>
      </c>
      <c r="I5496" s="14" t="s">
        <v>366</v>
      </c>
      <c r="J5496" s="14" t="s">
        <v>107</v>
      </c>
      <c r="K5496" s="14" t="s">
        <v>256</v>
      </c>
      <c r="L5496" s="14" t="s">
        <v>25419</v>
      </c>
      <c r="M5496" s="14">
        <f t="shared" si="680"/>
        <v>2017</v>
      </c>
      <c r="N5496" s="14">
        <f t="shared" si="681"/>
        <v>5</v>
      </c>
      <c r="O5496" s="14" t="str">
        <f>IFERROR(VLOOKUP(I5496,Lists!$F$2:$G$16,2,FALSE()),"Not Rated")</f>
        <v>Kids</v>
      </c>
      <c r="P5496" s="14">
        <f t="shared" si="682"/>
        <v>3</v>
      </c>
      <c r="Q5496" s="14" t="str">
        <f t="shared" si="683"/>
        <v>Australia</v>
      </c>
      <c r="R5496" s="14" t="str">
        <f t="shared" si="684"/>
        <v>|Australia|</v>
      </c>
      <c r="S5496" s="14" t="str">
        <f t="shared" si="685"/>
        <v>|Kids' TV|</v>
      </c>
      <c r="T5496" s="14" t="str">
        <f t="shared" si="686"/>
        <v>|Unknown|</v>
      </c>
      <c r="U5496" s="14" t="str">
        <f t="shared" si="687"/>
        <v>|Reece Pockney|Scott Langley|Alex Babic|Gemma Harvey|Jessica Hann|Emma Tate|</v>
      </c>
    </row>
    <row r="5497" spans="1:21">
      <c r="A5497" s="14" t="s">
        <v>25420</v>
      </c>
      <c r="B5497" s="14" t="s">
        <v>48</v>
      </c>
      <c r="C5497" s="14" t="s">
        <v>25421</v>
      </c>
      <c r="D5497" s="14" t="s">
        <v>25422</v>
      </c>
      <c r="E5497" s="14" t="s">
        <v>25423</v>
      </c>
      <c r="F5497" s="14" t="s">
        <v>125</v>
      </c>
      <c r="G5497" s="26">
        <v>42860</v>
      </c>
      <c r="H5497" s="14">
        <v>2017</v>
      </c>
      <c r="I5497" s="14" t="s">
        <v>360</v>
      </c>
      <c r="J5497" s="14" t="s">
        <v>4187</v>
      </c>
      <c r="K5497" s="14" t="s">
        <v>261</v>
      </c>
      <c r="L5497" s="14" t="s">
        <v>25424</v>
      </c>
      <c r="M5497" s="14">
        <f t="shared" si="680"/>
        <v>2017</v>
      </c>
      <c r="N5497" s="14">
        <f t="shared" si="681"/>
        <v>5</v>
      </c>
      <c r="O5497" s="14" t="str">
        <f>IFERROR(VLOOKUP(I5497,Lists!$F$2:$G$16,2,FALSE()),"Not Rated")</f>
        <v>Adults</v>
      </c>
      <c r="P5497" s="14">
        <f t="shared" si="682"/>
        <v>72</v>
      </c>
      <c r="Q5497" s="14" t="str">
        <f t="shared" si="683"/>
        <v>Mexico</v>
      </c>
      <c r="R5497" s="14" t="str">
        <f t="shared" si="684"/>
        <v>|Mexico|</v>
      </c>
      <c r="S5497" s="14" t="str">
        <f t="shared" si="685"/>
        <v>|Stand-Up Comedy|</v>
      </c>
      <c r="T5497" s="14" t="str">
        <f t="shared" si="686"/>
        <v>|Jan Suter|Raúl Campos|</v>
      </c>
      <c r="U5497" s="14" t="str">
        <f t="shared" si="687"/>
        <v>|Manu NNa|</v>
      </c>
    </row>
    <row r="5498" spans="1:21">
      <c r="A5498" s="14" t="s">
        <v>25425</v>
      </c>
      <c r="B5498" s="14" t="s">
        <v>48</v>
      </c>
      <c r="C5498" s="14" t="s">
        <v>25426</v>
      </c>
      <c r="D5498" s="14" t="s">
        <v>25427</v>
      </c>
      <c r="E5498" s="14" t="s">
        <v>25428</v>
      </c>
      <c r="F5498" s="14" t="s">
        <v>115</v>
      </c>
      <c r="G5498" s="26">
        <v>42860</v>
      </c>
      <c r="H5498" s="14">
        <v>2017</v>
      </c>
      <c r="I5498" s="14" t="s">
        <v>362</v>
      </c>
      <c r="J5498" s="14" t="s">
        <v>653</v>
      </c>
      <c r="K5498" s="14" t="s">
        <v>8253</v>
      </c>
      <c r="L5498" s="14" t="s">
        <v>25429</v>
      </c>
      <c r="M5498" s="14">
        <f t="shared" si="680"/>
        <v>2017</v>
      </c>
      <c r="N5498" s="14">
        <f t="shared" si="681"/>
        <v>5</v>
      </c>
      <c r="O5498" s="14" t="str">
        <f>IFERROR(VLOOKUP(I5498,Lists!$F$2:$G$16,2,FALSE()),"Not Rated")</f>
        <v>Older Kids</v>
      </c>
      <c r="P5498" s="14">
        <f t="shared" si="682"/>
        <v>98</v>
      </c>
      <c r="Q5498" s="14" t="str">
        <f t="shared" si="683"/>
        <v>United States</v>
      </c>
      <c r="R5498" s="14" t="str">
        <f t="shared" si="684"/>
        <v>|United States|</v>
      </c>
      <c r="S5498" s="14" t="str">
        <f t="shared" si="685"/>
        <v>|Children &amp; Family Movies|Documentaries|</v>
      </c>
      <c r="T5498" s="14" t="str">
        <f t="shared" si="686"/>
        <v>|Michael Barnett|</v>
      </c>
      <c r="U5498" s="14" t="str">
        <f t="shared" si="687"/>
        <v>|Neil deGrasse Tyson|Bill Nye|Michio Kaku|</v>
      </c>
    </row>
    <row r="5499" spans="1:21">
      <c r="A5499" s="14" t="s">
        <v>25430</v>
      </c>
      <c r="B5499" s="14" t="s">
        <v>48</v>
      </c>
      <c r="C5499" s="14" t="s">
        <v>25431</v>
      </c>
      <c r="D5499" s="14" t="s">
        <v>25432</v>
      </c>
      <c r="E5499" s="14" t="s">
        <v>25433</v>
      </c>
      <c r="F5499" s="14" t="s">
        <v>115</v>
      </c>
      <c r="G5499" s="26">
        <v>42857</v>
      </c>
      <c r="H5499" s="14">
        <v>2017</v>
      </c>
      <c r="I5499" s="14" t="s">
        <v>360</v>
      </c>
      <c r="J5499" s="14" t="s">
        <v>1850</v>
      </c>
      <c r="K5499" s="14" t="s">
        <v>261</v>
      </c>
      <c r="L5499" s="14" t="s">
        <v>25434</v>
      </c>
      <c r="M5499" s="14">
        <f t="shared" si="680"/>
        <v>2017</v>
      </c>
      <c r="N5499" s="14">
        <f t="shared" si="681"/>
        <v>5</v>
      </c>
      <c r="O5499" s="14" t="str">
        <f>IFERROR(VLOOKUP(I5499,Lists!$F$2:$G$16,2,FALSE()),"Not Rated")</f>
        <v>Adults</v>
      </c>
      <c r="P5499" s="14">
        <f t="shared" si="682"/>
        <v>64</v>
      </c>
      <c r="Q5499" s="14" t="str">
        <f t="shared" si="683"/>
        <v>United States</v>
      </c>
      <c r="R5499" s="14" t="str">
        <f t="shared" si="684"/>
        <v>|United States|</v>
      </c>
      <c r="S5499" s="14" t="str">
        <f t="shared" si="685"/>
        <v>|Stand-Up Comedy|</v>
      </c>
      <c r="T5499" s="14" t="str">
        <f t="shared" si="686"/>
        <v>|Jessica Yu|</v>
      </c>
      <c r="U5499" s="14" t="str">
        <f t="shared" si="687"/>
        <v>|Maria Bamford|</v>
      </c>
    </row>
    <row r="5500" spans="1:21">
      <c r="A5500" s="14" t="s">
        <v>25435</v>
      </c>
      <c r="B5500" s="14" t="s">
        <v>48</v>
      </c>
      <c r="C5500" s="14" t="s">
        <v>25436</v>
      </c>
      <c r="D5500" s="14" t="s">
        <v>25437</v>
      </c>
      <c r="E5500" s="14" t="s">
        <v>25438</v>
      </c>
      <c r="F5500" s="14" t="s">
        <v>25439</v>
      </c>
      <c r="G5500" s="26">
        <v>42856</v>
      </c>
      <c r="H5500" s="14">
        <v>2016</v>
      </c>
      <c r="I5500" s="14" t="s">
        <v>360</v>
      </c>
      <c r="J5500" s="14" t="s">
        <v>580</v>
      </c>
      <c r="K5500" s="14" t="s">
        <v>444</v>
      </c>
      <c r="L5500" s="14" t="s">
        <v>25440</v>
      </c>
      <c r="M5500" s="14">
        <f t="shared" si="680"/>
        <v>2017</v>
      </c>
      <c r="N5500" s="14">
        <f t="shared" si="681"/>
        <v>5</v>
      </c>
      <c r="O5500" s="14" t="str">
        <f>IFERROR(VLOOKUP(I5500,Lists!$F$2:$G$16,2,FALSE()),"Not Rated")</f>
        <v>Adults</v>
      </c>
      <c r="P5500" s="14">
        <f t="shared" si="682"/>
        <v>111</v>
      </c>
      <c r="Q5500" s="14" t="str">
        <f t="shared" si="683"/>
        <v>Singapore</v>
      </c>
      <c r="R5500" s="14" t="str">
        <f t="shared" si="684"/>
        <v>|Singapore|France|</v>
      </c>
      <c r="S5500" s="14" t="str">
        <f t="shared" si="685"/>
        <v>|Dramas|Independent Movies|International Movies|</v>
      </c>
      <c r="T5500" s="14" t="str">
        <f t="shared" si="686"/>
        <v>|K. Rajagopal|</v>
      </c>
      <c r="U5500" s="14" t="str">
        <f t="shared" si="687"/>
        <v>|Sivakumar Palakrishnan|Huang Lu|Seema Biswas|Udaya Soundari|Nithiyia Rao|Indra Chandran|</v>
      </c>
    </row>
    <row r="5501" spans="1:21">
      <c r="A5501" s="14" t="s">
        <v>25441</v>
      </c>
      <c r="B5501" s="14" t="s">
        <v>48</v>
      </c>
      <c r="C5501" s="14" t="s">
        <v>25442</v>
      </c>
      <c r="D5501" s="14" t="s">
        <v>13208</v>
      </c>
      <c r="E5501" s="14" t="s">
        <v>25443</v>
      </c>
      <c r="F5501" s="14" t="s">
        <v>116</v>
      </c>
      <c r="G5501" s="26">
        <v>42856</v>
      </c>
      <c r="H5501" s="14">
        <v>1996</v>
      </c>
      <c r="I5501" s="14" t="s">
        <v>361</v>
      </c>
      <c r="J5501" s="14" t="s">
        <v>2157</v>
      </c>
      <c r="K5501" s="14" t="s">
        <v>910</v>
      </c>
      <c r="L5501" s="14" t="s">
        <v>25444</v>
      </c>
      <c r="M5501" s="14">
        <f t="shared" si="680"/>
        <v>2017</v>
      </c>
      <c r="N5501" s="14">
        <f t="shared" si="681"/>
        <v>5</v>
      </c>
      <c r="O5501" s="14" t="str">
        <f>IFERROR(VLOOKUP(I5501,Lists!$F$2:$G$16,2,FALSE()),"Not Rated")</f>
        <v>Teens</v>
      </c>
      <c r="P5501" s="14">
        <f t="shared" si="682"/>
        <v>148</v>
      </c>
      <c r="Q5501" s="14" t="str">
        <f t="shared" si="683"/>
        <v>India</v>
      </c>
      <c r="R5501" s="14" t="str">
        <f t="shared" si="684"/>
        <v>|India|</v>
      </c>
      <c r="S5501" s="14" t="str">
        <f t="shared" si="685"/>
        <v>|Dramas|International Movies|Romantic Movies|</v>
      </c>
      <c r="T5501" s="14" t="str">
        <f t="shared" si="686"/>
        <v>|Mahesh Bhatt|</v>
      </c>
      <c r="U5501" s="14" t="str">
        <f t="shared" si="687"/>
        <v>|Naseeruddin Shah|Shah Rukh Khan|Pooja Bhatt|Anupam Kher|Ramya Krishnan|Avtar Gill|Mushtaq Khan|</v>
      </c>
    </row>
    <row r="5502" spans="1:21">
      <c r="A5502" s="14" t="s">
        <v>25445</v>
      </c>
      <c r="B5502" s="14" t="s">
        <v>48</v>
      </c>
      <c r="C5502" s="14" t="s">
        <v>25446</v>
      </c>
      <c r="D5502" s="14" t="s">
        <v>25447</v>
      </c>
      <c r="E5502" s="14" t="s">
        <v>25448</v>
      </c>
      <c r="F5502" s="14" t="s">
        <v>116</v>
      </c>
      <c r="G5502" s="26">
        <v>42856</v>
      </c>
      <c r="H5502" s="14">
        <v>1996</v>
      </c>
      <c r="I5502" s="14" t="s">
        <v>361</v>
      </c>
      <c r="J5502" s="14" t="s">
        <v>22060</v>
      </c>
      <c r="K5502" s="14" t="s">
        <v>834</v>
      </c>
      <c r="L5502" s="14" t="s">
        <v>25449</v>
      </c>
      <c r="M5502" s="14">
        <f t="shared" si="680"/>
        <v>2017</v>
      </c>
      <c r="N5502" s="14">
        <f t="shared" si="681"/>
        <v>5</v>
      </c>
      <c r="O5502" s="14" t="str">
        <f>IFERROR(VLOOKUP(I5502,Lists!$F$2:$G$16,2,FALSE()),"Not Rated")</f>
        <v>Teens</v>
      </c>
      <c r="P5502" s="14">
        <f t="shared" si="682"/>
        <v>163</v>
      </c>
      <c r="Q5502" s="14" t="str">
        <f t="shared" si="683"/>
        <v>India</v>
      </c>
      <c r="R5502" s="14" t="str">
        <f t="shared" si="684"/>
        <v>|India|</v>
      </c>
      <c r="S5502" s="14" t="str">
        <f t="shared" si="685"/>
        <v>|Comedies|Dramas|International Movies|</v>
      </c>
      <c r="T5502" s="14" t="str">
        <f t="shared" si="686"/>
        <v>|Praveen Nischol|</v>
      </c>
      <c r="U5502" s="14" t="str">
        <f t="shared" si="687"/>
        <v>|Shah Rukh Khan|Sonali Bendre|Rajeshwari|Saeed Jaffrey|Kiran Kumar|Baba Brahmbhatt|Ishita Haria|Sunny Singh|Gulshan Bawra|</v>
      </c>
    </row>
    <row r="5503" spans="1:21">
      <c r="A5503" s="14" t="s">
        <v>25450</v>
      </c>
      <c r="B5503" s="14" t="s">
        <v>48</v>
      </c>
      <c r="C5503" s="14" t="s">
        <v>25451</v>
      </c>
      <c r="D5503" s="14" t="s">
        <v>25452</v>
      </c>
      <c r="E5503" s="14" t="s">
        <v>25453</v>
      </c>
      <c r="F5503" s="14" t="s">
        <v>2970</v>
      </c>
      <c r="G5503" s="26">
        <v>42856</v>
      </c>
      <c r="H5503" s="14">
        <v>2016</v>
      </c>
      <c r="I5503" s="14" t="s">
        <v>360</v>
      </c>
      <c r="J5503" s="14" t="s">
        <v>739</v>
      </c>
      <c r="K5503" s="14" t="s">
        <v>529</v>
      </c>
      <c r="L5503" s="14" t="s">
        <v>25454</v>
      </c>
      <c r="M5503" s="14">
        <f t="shared" si="680"/>
        <v>2017</v>
      </c>
      <c r="N5503" s="14">
        <f t="shared" si="681"/>
        <v>5</v>
      </c>
      <c r="O5503" s="14" t="str">
        <f>IFERROR(VLOOKUP(I5503,Lists!$F$2:$G$16,2,FALSE()),"Not Rated")</f>
        <v>Adults</v>
      </c>
      <c r="P5503" s="14">
        <f t="shared" si="682"/>
        <v>95</v>
      </c>
      <c r="Q5503" s="14" t="str">
        <f t="shared" si="683"/>
        <v>France</v>
      </c>
      <c r="R5503" s="14" t="str">
        <f t="shared" si="684"/>
        <v>|France|Belgium|</v>
      </c>
      <c r="S5503" s="14" t="str">
        <f t="shared" si="685"/>
        <v>|Comedies|International Movies|</v>
      </c>
      <c r="T5503" s="14" t="str">
        <f t="shared" si="686"/>
        <v>|Lucien Jean-Baptiste|</v>
      </c>
      <c r="U5503" s="14" t="str">
        <f t="shared" si="687"/>
        <v>|Lucien Jean-Baptiste|Aissa Maiga|Zabou Breitman|Vincent Elbaz|Michel Jonasz|Naidra Ayadi|Marie-Philomène Nga|Bass Dhem|Delphine Théodore|</v>
      </c>
    </row>
    <row r="5504" spans="1:21">
      <c r="A5504" s="14" t="s">
        <v>25455</v>
      </c>
      <c r="B5504" s="14" t="s">
        <v>48</v>
      </c>
      <c r="C5504" s="14" t="s">
        <v>25456</v>
      </c>
      <c r="D5504" s="14" t="s">
        <v>8017</v>
      </c>
      <c r="E5504" s="14" t="s">
        <v>25457</v>
      </c>
      <c r="F5504" s="14" t="s">
        <v>2970</v>
      </c>
      <c r="G5504" s="26">
        <v>42856</v>
      </c>
      <c r="H5504" s="14">
        <v>2016</v>
      </c>
      <c r="I5504" s="14" t="s">
        <v>360</v>
      </c>
      <c r="J5504" s="14" t="s">
        <v>698</v>
      </c>
      <c r="K5504" s="14" t="s">
        <v>605</v>
      </c>
      <c r="L5504" s="14" t="s">
        <v>25458</v>
      </c>
      <c r="M5504" s="14">
        <f t="shared" si="680"/>
        <v>2017</v>
      </c>
      <c r="N5504" s="14">
        <f t="shared" si="681"/>
        <v>5</v>
      </c>
      <c r="O5504" s="14" t="str">
        <f>IFERROR(VLOOKUP(I5504,Lists!$F$2:$G$16,2,FALSE()),"Not Rated")</f>
        <v>Adults</v>
      </c>
      <c r="P5504" s="14">
        <f t="shared" si="682"/>
        <v>99</v>
      </c>
      <c r="Q5504" s="14" t="str">
        <f t="shared" si="683"/>
        <v>France</v>
      </c>
      <c r="R5504" s="14" t="str">
        <f t="shared" si="684"/>
        <v>|France|Belgium|</v>
      </c>
      <c r="S5504" s="14" t="str">
        <f t="shared" si="685"/>
        <v>|Dramas|International Movies|Thrillers|</v>
      </c>
      <c r="T5504" s="14" t="str">
        <f t="shared" si="686"/>
        <v>|Jalil Lespert|</v>
      </c>
      <c r="U5504" s="14" t="str">
        <f t="shared" si="687"/>
        <v>|Romain Duris|Charlotte Le Bon|Jalil Lespert|Camille Cottin|Adel Bencherif|Sophie Verbeeck|Hélène Barbry|</v>
      </c>
    </row>
    <row r="5505" spans="1:21">
      <c r="A5505" s="14" t="s">
        <v>25459</v>
      </c>
      <c r="B5505" s="14" t="s">
        <v>48</v>
      </c>
      <c r="C5505" s="14" t="s">
        <v>25460</v>
      </c>
      <c r="D5505" s="14" t="s">
        <v>25219</v>
      </c>
      <c r="E5505" s="14" t="s">
        <v>117</v>
      </c>
      <c r="F5505" s="14" t="s">
        <v>118</v>
      </c>
      <c r="G5505" s="26">
        <v>42856</v>
      </c>
      <c r="H5505" s="14">
        <v>2017</v>
      </c>
      <c r="I5505" s="14" t="s">
        <v>362</v>
      </c>
      <c r="J5505" s="14" t="s">
        <v>9393</v>
      </c>
      <c r="K5505" s="14" t="s">
        <v>247</v>
      </c>
      <c r="L5505" s="14" t="s">
        <v>25461</v>
      </c>
      <c r="M5505" s="14">
        <f t="shared" si="680"/>
        <v>2017</v>
      </c>
      <c r="N5505" s="14">
        <f t="shared" si="681"/>
        <v>5</v>
      </c>
      <c r="O5505" s="14" t="str">
        <f>IFERROR(VLOOKUP(I5505,Lists!$F$2:$G$16,2,FALSE()),"Not Rated")</f>
        <v>Older Kids</v>
      </c>
      <c r="P5505" s="14">
        <f t="shared" si="682"/>
        <v>44</v>
      </c>
      <c r="Q5505" s="14" t="str">
        <f t="shared" si="683"/>
        <v>United Kingdom</v>
      </c>
      <c r="R5505" s="14" t="str">
        <f t="shared" si="684"/>
        <v>|United Kingdom|</v>
      </c>
      <c r="S5505" s="14" t="str">
        <f t="shared" si="685"/>
        <v>|Documentaries|</v>
      </c>
      <c r="T5505" s="14" t="str">
        <f t="shared" si="686"/>
        <v>|Edward Cotterill|</v>
      </c>
      <c r="U5505" s="14" t="str">
        <f t="shared" si="687"/>
        <v>|Unknown|</v>
      </c>
    </row>
    <row r="5506" spans="1:21">
      <c r="A5506" s="14" t="s">
        <v>25462</v>
      </c>
      <c r="B5506" s="14" t="s">
        <v>48</v>
      </c>
      <c r="C5506" s="14" t="s">
        <v>25463</v>
      </c>
      <c r="D5506" s="14" t="s">
        <v>25464</v>
      </c>
      <c r="E5506" s="14" t="s">
        <v>25465</v>
      </c>
      <c r="F5506" s="14" t="s">
        <v>119</v>
      </c>
      <c r="G5506" s="26">
        <v>42856</v>
      </c>
      <c r="H5506" s="14">
        <v>2017</v>
      </c>
      <c r="I5506" s="14" t="s">
        <v>360</v>
      </c>
      <c r="J5506" s="14" t="s">
        <v>730</v>
      </c>
      <c r="K5506" s="14" t="s">
        <v>910</v>
      </c>
      <c r="L5506" s="14" t="s">
        <v>25466</v>
      </c>
      <c r="M5506" s="14">
        <f t="shared" ref="M5506:M5569" si="688">IF(G5506="","",YEAR(G5506))</f>
        <v>2017</v>
      </c>
      <c r="N5506" s="14">
        <f t="shared" ref="N5506:N5569" si="689">IF(G5506="","",MONTH(G5506))</f>
        <v>5</v>
      </c>
      <c r="O5506" s="14" t="str">
        <f>IFERROR(VLOOKUP(I5506,Lists!$F$2:$G$16,2,FALSE()),"Not Rated")</f>
        <v>Adults</v>
      </c>
      <c r="P5506" s="14">
        <f t="shared" ref="P5506:P5569" si="690">IFERROR(VALUE(LEFT(J5506,FIND(" ",J5506)-1)),"")</f>
        <v>93</v>
      </c>
      <c r="Q5506" s="14" t="str">
        <f t="shared" ref="Q5506:Q5569" si="691">IFERROR(LEFT(F5506,FIND(",",F5506)-1),F5506)</f>
        <v>Canada</v>
      </c>
      <c r="R5506" s="14" t="str">
        <f t="shared" ref="R5506:R5569" si="692">"|"&amp;SUBSTITUTE(F5506,", ","|")&amp;"|"</f>
        <v>|Canada|</v>
      </c>
      <c r="S5506" s="14" t="str">
        <f t="shared" ref="S5506:S5569" si="693">"|"&amp;SUBSTITUTE(K5506,", ","|")&amp;"|"</f>
        <v>|Dramas|International Movies|Romantic Movies|</v>
      </c>
      <c r="T5506" s="14" t="str">
        <f t="shared" ref="T5506:T5569" si="694">"|"&amp;SUBSTITUTE(D5506,", ","|")&amp;"|"</f>
        <v>|Sean Cisterna|</v>
      </c>
      <c r="U5506" s="14" t="str">
        <f t="shared" ref="U5506:U5569" si="695">"|"&amp;SUBSTITUTE(E5506,", ","|")&amp;"|"</f>
        <v>|Sarah Fisher|Luke Bilyk|Chantal Kreviazuk|Sergio Di Zio|Denis Akiyama|Julia Tomasone|Brittany Bristow|Zoë Belkin|Lauren Esdale|Naomi Snieckus|</v>
      </c>
    </row>
    <row r="5507" spans="1:21">
      <c r="A5507" s="14" t="s">
        <v>25467</v>
      </c>
      <c r="B5507" s="14" t="s">
        <v>48</v>
      </c>
      <c r="C5507" s="14" t="s">
        <v>25468</v>
      </c>
      <c r="D5507" s="14" t="s">
        <v>25469</v>
      </c>
      <c r="E5507" s="14" t="s">
        <v>25470</v>
      </c>
      <c r="F5507" s="14" t="s">
        <v>116</v>
      </c>
      <c r="G5507" s="26">
        <v>42856</v>
      </c>
      <c r="H5507" s="14">
        <v>2015</v>
      </c>
      <c r="I5507" s="14" t="s">
        <v>360</v>
      </c>
      <c r="J5507" s="14" t="s">
        <v>1330</v>
      </c>
      <c r="K5507" s="14" t="s">
        <v>444</v>
      </c>
      <c r="L5507" s="14" t="s">
        <v>25471</v>
      </c>
      <c r="M5507" s="14">
        <f t="shared" si="688"/>
        <v>2017</v>
      </c>
      <c r="N5507" s="14">
        <f t="shared" si="689"/>
        <v>5</v>
      </c>
      <c r="O5507" s="14" t="str">
        <f>IFERROR(VLOOKUP(I5507,Lists!$F$2:$G$16,2,FALSE()),"Not Rated")</f>
        <v>Adults</v>
      </c>
      <c r="P5507" s="14">
        <f t="shared" si="690"/>
        <v>89</v>
      </c>
      <c r="Q5507" s="14" t="str">
        <f t="shared" si="691"/>
        <v>India</v>
      </c>
      <c r="R5507" s="14" t="str">
        <f t="shared" si="692"/>
        <v>|India|</v>
      </c>
      <c r="S5507" s="14" t="str">
        <f t="shared" si="693"/>
        <v>|Dramas|Independent Movies|International Movies|</v>
      </c>
      <c r="T5507" s="14" t="str">
        <f t="shared" si="694"/>
        <v>|Sudhanshu Saria|</v>
      </c>
      <c r="U5507" s="14" t="str">
        <f t="shared" si="695"/>
        <v>|Shiv Pandit|Dhruv Ganesh|Siddharth Menon|Rishabh Chaddha|</v>
      </c>
    </row>
    <row r="5508" spans="1:21">
      <c r="A5508" s="14" t="s">
        <v>25472</v>
      </c>
      <c r="B5508" s="14" t="s">
        <v>48</v>
      </c>
      <c r="C5508" s="14" t="s">
        <v>25473</v>
      </c>
      <c r="D5508" s="14" t="s">
        <v>25474</v>
      </c>
      <c r="E5508" s="14" t="s">
        <v>25475</v>
      </c>
      <c r="F5508" s="14" t="s">
        <v>119</v>
      </c>
      <c r="G5508" s="26">
        <v>42856</v>
      </c>
      <c r="H5508" s="14">
        <v>2016</v>
      </c>
      <c r="I5508" s="14" t="s">
        <v>360</v>
      </c>
      <c r="J5508" s="14" t="s">
        <v>760</v>
      </c>
      <c r="K5508" s="14" t="s">
        <v>496</v>
      </c>
      <c r="L5508" s="14" t="s">
        <v>25476</v>
      </c>
      <c r="M5508" s="14">
        <f t="shared" si="688"/>
        <v>2017</v>
      </c>
      <c r="N5508" s="14">
        <f t="shared" si="689"/>
        <v>5</v>
      </c>
      <c r="O5508" s="14" t="str">
        <f>IFERROR(VLOOKUP(I5508,Lists!$F$2:$G$16,2,FALSE()),"Not Rated")</f>
        <v>Adults</v>
      </c>
      <c r="P5508" s="14">
        <f t="shared" si="690"/>
        <v>83</v>
      </c>
      <c r="Q5508" s="14" t="str">
        <f t="shared" si="691"/>
        <v>Canada</v>
      </c>
      <c r="R5508" s="14" t="str">
        <f t="shared" si="692"/>
        <v>|Canada|</v>
      </c>
      <c r="S5508" s="14" t="str">
        <f t="shared" si="693"/>
        <v>|Documentaries|International Movies|</v>
      </c>
      <c r="T5508" s="14" t="str">
        <f t="shared" si="694"/>
        <v>|Dilip Mehta|</v>
      </c>
      <c r="U5508" s="14" t="str">
        <f t="shared" si="695"/>
        <v>|Sunny Leone|</v>
      </c>
    </row>
    <row r="5509" spans="1:21">
      <c r="A5509" s="14" t="s">
        <v>25477</v>
      </c>
      <c r="B5509" s="14" t="s">
        <v>48</v>
      </c>
      <c r="C5509" s="14" t="s">
        <v>25478</v>
      </c>
      <c r="D5509" s="14" t="s">
        <v>25479</v>
      </c>
      <c r="E5509" s="14" t="s">
        <v>25480</v>
      </c>
      <c r="F5509" s="14" t="s">
        <v>25481</v>
      </c>
      <c r="G5509" s="26">
        <v>42856</v>
      </c>
      <c r="H5509" s="14">
        <v>2016</v>
      </c>
      <c r="I5509" s="14" t="s">
        <v>360</v>
      </c>
      <c r="J5509" s="14" t="s">
        <v>457</v>
      </c>
      <c r="K5509" s="14" t="s">
        <v>475</v>
      </c>
      <c r="L5509" s="14" t="s">
        <v>25482</v>
      </c>
      <c r="M5509" s="14">
        <f t="shared" si="688"/>
        <v>2017</v>
      </c>
      <c r="N5509" s="14">
        <f t="shared" si="689"/>
        <v>5</v>
      </c>
      <c r="O5509" s="14" t="str">
        <f>IFERROR(VLOOKUP(I5509,Lists!$F$2:$G$16,2,FALSE()),"Not Rated")</f>
        <v>Adults</v>
      </c>
      <c r="P5509" s="14">
        <f t="shared" si="690"/>
        <v>104</v>
      </c>
      <c r="Q5509" s="14" t="str">
        <f t="shared" si="691"/>
        <v>Spain</v>
      </c>
      <c r="R5509" s="14" t="str">
        <f t="shared" si="692"/>
        <v>|Spain|Switzerland|</v>
      </c>
      <c r="S5509" s="14" t="str">
        <f t="shared" si="693"/>
        <v>|Dramas|International Movies|</v>
      </c>
      <c r="T5509" s="14" t="str">
        <f t="shared" si="694"/>
        <v>|Isaki Lacuesta|Isa Campo|</v>
      </c>
      <c r="U5509" s="14" t="str">
        <f t="shared" si="695"/>
        <v>|Àlex Monner|Emma Suárez|Sergi López|Bruno Todeschini|Igor Szpakowski|Sílvia Bel|Greta Fernández|Mikel Iglesias|</v>
      </c>
    </row>
    <row r="5510" spans="1:21">
      <c r="A5510" s="14" t="s">
        <v>25483</v>
      </c>
      <c r="B5510" s="14" t="s">
        <v>48</v>
      </c>
      <c r="C5510" s="14" t="s">
        <v>25484</v>
      </c>
      <c r="D5510" s="14" t="s">
        <v>25485</v>
      </c>
      <c r="E5510" s="14" t="s">
        <v>117</v>
      </c>
      <c r="F5510" s="14" t="s">
        <v>25486</v>
      </c>
      <c r="G5510" s="26">
        <v>42853</v>
      </c>
      <c r="H5510" s="14">
        <v>2017</v>
      </c>
      <c r="I5510" s="14" t="s">
        <v>361</v>
      </c>
      <c r="J5510" s="14" t="s">
        <v>2352</v>
      </c>
      <c r="K5510" s="14" t="s">
        <v>247</v>
      </c>
      <c r="L5510" s="14" t="s">
        <v>25487</v>
      </c>
      <c r="M5510" s="14">
        <f t="shared" si="688"/>
        <v>2017</v>
      </c>
      <c r="N5510" s="14">
        <f t="shared" si="689"/>
        <v>4</v>
      </c>
      <c r="O5510" s="14" t="str">
        <f>IFERROR(VLOOKUP(I5510,Lists!$F$2:$G$16,2,FALSE()),"Not Rated")</f>
        <v>Teens</v>
      </c>
      <c r="P5510" s="14">
        <f t="shared" si="690"/>
        <v>81</v>
      </c>
      <c r="Q5510" s="14" t="str">
        <f t="shared" si="691"/>
        <v>United States</v>
      </c>
      <c r="R5510" s="14" t="str">
        <f t="shared" si="692"/>
        <v>|United States|Australia|China|</v>
      </c>
      <c r="S5510" s="14" t="str">
        <f t="shared" si="693"/>
        <v>|Documentaries|</v>
      </c>
      <c r="T5510" s="14" t="str">
        <f t="shared" si="694"/>
        <v>|Kitty Green|</v>
      </c>
      <c r="U5510" s="14" t="str">
        <f t="shared" si="695"/>
        <v>|Unknown|</v>
      </c>
    </row>
    <row r="5511" spans="1:21">
      <c r="A5511" s="14" t="s">
        <v>25488</v>
      </c>
      <c r="B5511" s="14" t="s">
        <v>49</v>
      </c>
      <c r="C5511" s="14" t="s">
        <v>25489</v>
      </c>
      <c r="D5511" s="14" t="s">
        <v>117</v>
      </c>
      <c r="E5511" s="14" t="s">
        <v>25490</v>
      </c>
      <c r="F5511" s="14" t="s">
        <v>123</v>
      </c>
      <c r="G5511" s="26">
        <v>42853</v>
      </c>
      <c r="H5511" s="14">
        <v>2015</v>
      </c>
      <c r="I5511" s="14" t="s">
        <v>361</v>
      </c>
      <c r="J5511" s="14" t="s">
        <v>105</v>
      </c>
      <c r="K5511" s="14" t="s">
        <v>6268</v>
      </c>
      <c r="L5511" s="14" t="s">
        <v>25491</v>
      </c>
      <c r="M5511" s="14">
        <f t="shared" si="688"/>
        <v>2017</v>
      </c>
      <c r="N5511" s="14">
        <f t="shared" si="689"/>
        <v>4</v>
      </c>
      <c r="O5511" s="14" t="str">
        <f>IFERROR(VLOOKUP(I5511,Lists!$F$2:$G$16,2,FALSE()),"Not Rated")</f>
        <v>Teens</v>
      </c>
      <c r="P5511" s="14">
        <f t="shared" si="690"/>
        <v>1</v>
      </c>
      <c r="Q5511" s="14" t="str">
        <f t="shared" si="691"/>
        <v>South Korea</v>
      </c>
      <c r="R5511" s="14" t="str">
        <f t="shared" si="692"/>
        <v>|South Korea|</v>
      </c>
      <c r="S5511" s="14" t="str">
        <f t="shared" si="693"/>
        <v>|International TV Shows|Korean TV Shows|Romantic TV Shows|</v>
      </c>
      <c r="T5511" s="14" t="str">
        <f t="shared" si="694"/>
        <v>|Unknown|</v>
      </c>
      <c r="U5511" s="14" t="str">
        <f t="shared" si="695"/>
        <v>|Luna|U-kwon|Ha-na Jung|B-Bomb|Ha-seong Park|</v>
      </c>
    </row>
    <row r="5512" spans="1:21">
      <c r="A5512" s="14" t="s">
        <v>25492</v>
      </c>
      <c r="B5512" s="14" t="s">
        <v>49</v>
      </c>
      <c r="C5512" s="14" t="s">
        <v>25493</v>
      </c>
      <c r="D5512" s="14" t="s">
        <v>117</v>
      </c>
      <c r="E5512" s="14" t="s">
        <v>25494</v>
      </c>
      <c r="F5512" s="14" t="s">
        <v>123</v>
      </c>
      <c r="G5512" s="26">
        <v>42853</v>
      </c>
      <c r="H5512" s="14">
        <v>2010</v>
      </c>
      <c r="I5512" s="14" t="s">
        <v>361</v>
      </c>
      <c r="J5512" s="14" t="s">
        <v>105</v>
      </c>
      <c r="K5512" s="14" t="s">
        <v>11930</v>
      </c>
      <c r="L5512" s="14" t="s">
        <v>25495</v>
      </c>
      <c r="M5512" s="14">
        <f t="shared" si="688"/>
        <v>2017</v>
      </c>
      <c r="N5512" s="14">
        <f t="shared" si="689"/>
        <v>4</v>
      </c>
      <c r="O5512" s="14" t="str">
        <f>IFERROR(VLOOKUP(I5512,Lists!$F$2:$G$16,2,FALSE()),"Not Rated")</f>
        <v>Teens</v>
      </c>
      <c r="P5512" s="14">
        <f t="shared" si="690"/>
        <v>1</v>
      </c>
      <c r="Q5512" s="14" t="str">
        <f t="shared" si="691"/>
        <v>South Korea</v>
      </c>
      <c r="R5512" s="14" t="str">
        <f t="shared" si="692"/>
        <v>|South Korea|</v>
      </c>
      <c r="S5512" s="14" t="str">
        <f t="shared" si="693"/>
        <v>|International TV Shows|Korean TV Shows|TV Dramas|</v>
      </c>
      <c r="T5512" s="14" t="str">
        <f t="shared" si="694"/>
        <v>|Unknown|</v>
      </c>
      <c r="U5512" s="14" t="str">
        <f t="shared" si="695"/>
        <v>|Su-jong Choi|Hee-Ra Ha|Jay Kim|Ji-hye Wang|Shin-il Kang|</v>
      </c>
    </row>
    <row r="5513" spans="1:21">
      <c r="A5513" s="14" t="s">
        <v>25496</v>
      </c>
      <c r="B5513" s="14" t="s">
        <v>48</v>
      </c>
      <c r="C5513" s="14" t="s">
        <v>25497</v>
      </c>
      <c r="D5513" s="14" t="s">
        <v>1157</v>
      </c>
      <c r="E5513" s="14" t="s">
        <v>25498</v>
      </c>
      <c r="F5513" s="14" t="s">
        <v>115</v>
      </c>
      <c r="G5513" s="26">
        <v>42853</v>
      </c>
      <c r="H5513" s="14">
        <v>2017</v>
      </c>
      <c r="I5513" s="14" t="s">
        <v>360</v>
      </c>
      <c r="J5513" s="14" t="s">
        <v>7460</v>
      </c>
      <c r="K5513" s="14" t="s">
        <v>244</v>
      </c>
      <c r="L5513" s="14" t="s">
        <v>25499</v>
      </c>
      <c r="M5513" s="14">
        <f t="shared" si="688"/>
        <v>2017</v>
      </c>
      <c r="N5513" s="14">
        <f t="shared" si="689"/>
        <v>4</v>
      </c>
      <c r="O5513" s="14" t="str">
        <f>IFERROR(VLOOKUP(I5513,Lists!$F$2:$G$16,2,FALSE()),"Not Rated")</f>
        <v>Adults</v>
      </c>
      <c r="P5513" s="14">
        <f t="shared" si="690"/>
        <v>53</v>
      </c>
      <c r="Q5513" s="14" t="str">
        <f t="shared" si="691"/>
        <v>United States</v>
      </c>
      <c r="R5513" s="14" t="str">
        <f t="shared" si="692"/>
        <v>|United States|</v>
      </c>
      <c r="S5513" s="14" t="str">
        <f t="shared" si="693"/>
        <v>|Dramas|</v>
      </c>
      <c r="T5513" s="14" t="str">
        <f t="shared" si="694"/>
        <v>|Spike Lee|</v>
      </c>
      <c r="U5513" s="14" t="str">
        <f t="shared" si="695"/>
        <v>|Roger Guenveur Smith|</v>
      </c>
    </row>
    <row r="5514" spans="1:21">
      <c r="A5514" s="14" t="s">
        <v>25500</v>
      </c>
      <c r="B5514" s="14" t="s">
        <v>48</v>
      </c>
      <c r="C5514" s="14" t="s">
        <v>25501</v>
      </c>
      <c r="D5514" s="14" t="s">
        <v>25502</v>
      </c>
      <c r="E5514" s="14" t="s">
        <v>25503</v>
      </c>
      <c r="F5514" s="14" t="s">
        <v>1963</v>
      </c>
      <c r="G5514" s="26">
        <v>42853</v>
      </c>
      <c r="H5514" s="14">
        <v>2017</v>
      </c>
      <c r="I5514" s="14" t="s">
        <v>360</v>
      </c>
      <c r="J5514" s="14" t="s">
        <v>739</v>
      </c>
      <c r="K5514" s="14" t="s">
        <v>683</v>
      </c>
      <c r="L5514" s="14" t="s">
        <v>25504</v>
      </c>
      <c r="M5514" s="14">
        <f t="shared" si="688"/>
        <v>2017</v>
      </c>
      <c r="N5514" s="14">
        <f t="shared" si="689"/>
        <v>4</v>
      </c>
      <c r="O5514" s="14" t="str">
        <f>IFERROR(VLOOKUP(I5514,Lists!$F$2:$G$16,2,FALSE()),"Not Rated")</f>
        <v>Adults</v>
      </c>
      <c r="P5514" s="14">
        <f t="shared" si="690"/>
        <v>95</v>
      </c>
      <c r="Q5514" s="14" t="str">
        <f t="shared" si="691"/>
        <v>Canada</v>
      </c>
      <c r="R5514" s="14" t="str">
        <f t="shared" si="692"/>
        <v>|Canada|United States|</v>
      </c>
      <c r="S5514" s="14" t="str">
        <f t="shared" si="693"/>
        <v>|Dramas|Thrillers|</v>
      </c>
      <c r="T5514" s="14" t="str">
        <f t="shared" si="694"/>
        <v>|Evan Katz|</v>
      </c>
      <c r="U5514" s="14" t="str">
        <f t="shared" si="695"/>
        <v>|Nikolaj Coster-Waldau|Gary Cole|Molly Parker|Macon Blair|Pat Healy|Jacki Weaver|Robert Forster|</v>
      </c>
    </row>
    <row r="5515" spans="1:21">
      <c r="A5515" s="14" t="s">
        <v>25505</v>
      </c>
      <c r="B5515" s="14" t="s">
        <v>49</v>
      </c>
      <c r="C5515" s="14" t="s">
        <v>25506</v>
      </c>
      <c r="D5515" s="14" t="s">
        <v>117</v>
      </c>
      <c r="E5515" s="14" t="s">
        <v>25507</v>
      </c>
      <c r="F5515" s="14" t="s">
        <v>123</v>
      </c>
      <c r="G5515" s="26">
        <v>42853</v>
      </c>
      <c r="H5515" s="14">
        <v>2015</v>
      </c>
      <c r="I5515" s="14" t="s">
        <v>361</v>
      </c>
      <c r="J5515" s="14" t="s">
        <v>105</v>
      </c>
      <c r="K5515" s="14" t="s">
        <v>6268</v>
      </c>
      <c r="L5515" s="14" t="s">
        <v>25508</v>
      </c>
      <c r="M5515" s="14">
        <f t="shared" si="688"/>
        <v>2017</v>
      </c>
      <c r="N5515" s="14">
        <f t="shared" si="689"/>
        <v>4</v>
      </c>
      <c r="O5515" s="14" t="str">
        <f>IFERROR(VLOOKUP(I5515,Lists!$F$2:$G$16,2,FALSE()),"Not Rated")</f>
        <v>Teens</v>
      </c>
      <c r="P5515" s="14">
        <f t="shared" si="690"/>
        <v>1</v>
      </c>
      <c r="Q5515" s="14" t="str">
        <f t="shared" si="691"/>
        <v>South Korea</v>
      </c>
      <c r="R5515" s="14" t="str">
        <f t="shared" si="692"/>
        <v>|South Korea|</v>
      </c>
      <c r="S5515" s="14" t="str">
        <f t="shared" si="693"/>
        <v>|International TV Shows|Korean TV Shows|Romantic TV Shows|</v>
      </c>
      <c r="T5515" s="14" t="str">
        <f t="shared" si="694"/>
        <v>|Unknown|</v>
      </c>
      <c r="U5515" s="14" t="str">
        <f t="shared" si="695"/>
        <v>|Eun-mi Go|Jaehyo|Eun-Hyung Jo|Ha-yeon Kim|Shin Yi|Kwang-sun Park|</v>
      </c>
    </row>
    <row r="5516" spans="1:21">
      <c r="A5516" s="14" t="s">
        <v>25509</v>
      </c>
      <c r="B5516" s="14" t="s">
        <v>49</v>
      </c>
      <c r="C5516" s="14" t="s">
        <v>25510</v>
      </c>
      <c r="D5516" s="14" t="s">
        <v>117</v>
      </c>
      <c r="E5516" s="14" t="s">
        <v>25511</v>
      </c>
      <c r="F5516" s="14" t="s">
        <v>122</v>
      </c>
      <c r="G5516" s="26">
        <v>42852</v>
      </c>
      <c r="H5516" s="14">
        <v>2017</v>
      </c>
      <c r="I5516" s="14" t="s">
        <v>360</v>
      </c>
      <c r="J5516" s="14" t="s">
        <v>106</v>
      </c>
      <c r="K5516" s="14" t="s">
        <v>992</v>
      </c>
      <c r="L5516" s="14" t="s">
        <v>25512</v>
      </c>
      <c r="M5516" s="14">
        <f t="shared" si="688"/>
        <v>2017</v>
      </c>
      <c r="N5516" s="14">
        <f t="shared" si="689"/>
        <v>4</v>
      </c>
      <c r="O5516" s="14" t="str">
        <f>IFERROR(VLOOKUP(I5516,Lists!$F$2:$G$16,2,FALSE()),"Not Rated")</f>
        <v>Adults</v>
      </c>
      <c r="P5516" s="14">
        <f t="shared" si="690"/>
        <v>2</v>
      </c>
      <c r="Q5516" s="14" t="str">
        <f t="shared" si="691"/>
        <v>Spain</v>
      </c>
      <c r="R5516" s="14" t="str">
        <f t="shared" si="692"/>
        <v>|Spain|</v>
      </c>
      <c r="S5516" s="14" t="str">
        <f t="shared" si="693"/>
        <v>|Crime TV Shows|International TV Shows|Spanish-Language TV Shows|</v>
      </c>
      <c r="T5516" s="14" t="str">
        <f t="shared" si="694"/>
        <v>|Unknown|</v>
      </c>
      <c r="U5516" s="14" t="str">
        <f t="shared" si="695"/>
        <v>|Rodolfo Sancho|Belén López|Pedro Casablanc|Luis Fernández|Patrick Criado|Nya de la Rubia|Jesús Castro|Fernando Cayo|</v>
      </c>
    </row>
    <row r="5517" spans="1:21">
      <c r="A5517" s="14" t="s">
        <v>25513</v>
      </c>
      <c r="B5517" s="14" t="s">
        <v>48</v>
      </c>
      <c r="C5517" s="14" t="s">
        <v>25514</v>
      </c>
      <c r="D5517" s="14" t="s">
        <v>25515</v>
      </c>
      <c r="E5517" s="14" t="s">
        <v>25516</v>
      </c>
      <c r="F5517" s="14" t="s">
        <v>116</v>
      </c>
      <c r="G5517" s="26">
        <v>42850</v>
      </c>
      <c r="H5517" s="14">
        <v>2016</v>
      </c>
      <c r="I5517" s="14" t="s">
        <v>361</v>
      </c>
      <c r="J5517" s="14" t="s">
        <v>5156</v>
      </c>
      <c r="K5517" s="14" t="s">
        <v>834</v>
      </c>
      <c r="L5517" s="14" t="s">
        <v>25517</v>
      </c>
      <c r="M5517" s="14">
        <f t="shared" si="688"/>
        <v>2017</v>
      </c>
      <c r="N5517" s="14">
        <f t="shared" si="689"/>
        <v>4</v>
      </c>
      <c r="O5517" s="14" t="str">
        <f>IFERROR(VLOOKUP(I5517,Lists!$F$2:$G$16,2,FALSE()),"Not Rated")</f>
        <v>Teens</v>
      </c>
      <c r="P5517" s="14">
        <f t="shared" si="690"/>
        <v>149</v>
      </c>
      <c r="Q5517" s="14" t="str">
        <f t="shared" si="691"/>
        <v>India</v>
      </c>
      <c r="R5517" s="14" t="str">
        <f t="shared" si="692"/>
        <v>|India|</v>
      </c>
      <c r="S5517" s="14" t="str">
        <f t="shared" si="693"/>
        <v>|Comedies|Dramas|International Movies|</v>
      </c>
      <c r="T5517" s="14" t="str">
        <f t="shared" si="694"/>
        <v>|Gauri Shinde|</v>
      </c>
      <c r="U5517" s="14" t="str">
        <f t="shared" si="695"/>
        <v>|Alia Bhatt|Shah Rukh Khan|Ira Dubey|Yashaswini Dayama|Gautmik|Raj Bhansali|Rohit Saraf|Atul Kale|Kunal Kapoor|Angad Bedi|Ali Zafar|Aditya Roy Kapoor|</v>
      </c>
    </row>
    <row r="5518" spans="1:21">
      <c r="A5518" s="14" t="s">
        <v>25518</v>
      </c>
      <c r="B5518" s="14" t="s">
        <v>48</v>
      </c>
      <c r="C5518" s="14" t="s">
        <v>25519</v>
      </c>
      <c r="D5518" s="14" t="s">
        <v>25520</v>
      </c>
      <c r="E5518" s="14" t="s">
        <v>25521</v>
      </c>
      <c r="F5518" s="14" t="s">
        <v>25522</v>
      </c>
      <c r="G5518" s="26">
        <v>42850</v>
      </c>
      <c r="H5518" s="14">
        <v>2016</v>
      </c>
      <c r="I5518" s="14" t="s">
        <v>363</v>
      </c>
      <c r="J5518" s="14" t="s">
        <v>574</v>
      </c>
      <c r="K5518" s="14" t="s">
        <v>475</v>
      </c>
      <c r="L5518" s="14" t="s">
        <v>25523</v>
      </c>
      <c r="M5518" s="14">
        <f t="shared" si="688"/>
        <v>2017</v>
      </c>
      <c r="N5518" s="14">
        <f t="shared" si="689"/>
        <v>4</v>
      </c>
      <c r="O5518" s="14" t="str">
        <f>IFERROR(VLOOKUP(I5518,Lists!$F$2:$G$16,2,FALSE()),"Not Rated")</f>
        <v>Adults</v>
      </c>
      <c r="P5518" s="14">
        <f t="shared" si="690"/>
        <v>106</v>
      </c>
      <c r="Q5518" s="14" t="str">
        <f t="shared" si="691"/>
        <v>South Africa</v>
      </c>
      <c r="R5518" s="14" t="str">
        <f t="shared" si="692"/>
        <v>|South Africa|United States|Germany|</v>
      </c>
      <c r="S5518" s="14" t="str">
        <f t="shared" si="693"/>
        <v>|Dramas|International Movies|</v>
      </c>
      <c r="T5518" s="14" t="str">
        <f t="shared" si="694"/>
        <v>|Oliver Schmitz|</v>
      </c>
      <c r="U5518" s="14" t="str">
        <f t="shared" si="695"/>
        <v>|Steve Coogan|Andrea Riseborough|Garion Dowds|Robert Hobbs|Deon Lotz|Marcel Van Heerden|Lauren Steyn|</v>
      </c>
    </row>
    <row r="5519" spans="1:21">
      <c r="A5519" s="14" t="s">
        <v>25524</v>
      </c>
      <c r="B5519" s="14" t="s">
        <v>48</v>
      </c>
      <c r="C5519" s="14" t="s">
        <v>25525</v>
      </c>
      <c r="D5519" s="14" t="s">
        <v>25526</v>
      </c>
      <c r="E5519" s="14" t="s">
        <v>25527</v>
      </c>
      <c r="F5519" s="14" t="s">
        <v>145</v>
      </c>
      <c r="G5519" s="26">
        <v>42850</v>
      </c>
      <c r="H5519" s="14">
        <v>2016</v>
      </c>
      <c r="I5519" s="14" t="s">
        <v>360</v>
      </c>
      <c r="J5519" s="14" t="s">
        <v>1096</v>
      </c>
      <c r="K5519" s="14" t="s">
        <v>529</v>
      </c>
      <c r="L5519" s="14" t="s">
        <v>25528</v>
      </c>
      <c r="M5519" s="14">
        <f t="shared" si="688"/>
        <v>2017</v>
      </c>
      <c r="N5519" s="14">
        <f t="shared" si="689"/>
        <v>4</v>
      </c>
      <c r="O5519" s="14" t="str">
        <f>IFERROR(VLOOKUP(I5519,Lists!$F$2:$G$16,2,FALSE()),"Not Rated")</f>
        <v>Adults</v>
      </c>
      <c r="P5519" s="14">
        <f t="shared" si="690"/>
        <v>108</v>
      </c>
      <c r="Q5519" s="14" t="str">
        <f t="shared" si="691"/>
        <v>Sweden</v>
      </c>
      <c r="R5519" s="14" t="str">
        <f t="shared" si="692"/>
        <v>|Sweden|</v>
      </c>
      <c r="S5519" s="14" t="str">
        <f t="shared" si="693"/>
        <v>|Comedies|International Movies|</v>
      </c>
      <c r="T5519" s="14" t="str">
        <f t="shared" si="694"/>
        <v>|Felix Herngren|Måns Herngren|</v>
      </c>
      <c r="U5519" s="14" t="str">
        <f t="shared" si="695"/>
        <v>|Robert Gustafsson|Jens Hultén|Caroline Boulton|Colin McFarlane|Cory Peterson|Jay Simpson|David Schaal|</v>
      </c>
    </row>
    <row r="5520" spans="1:21">
      <c r="A5520" s="14" t="s">
        <v>25529</v>
      </c>
      <c r="B5520" s="14" t="s">
        <v>48</v>
      </c>
      <c r="C5520" s="14" t="s">
        <v>25530</v>
      </c>
      <c r="D5520" s="14" t="s">
        <v>289</v>
      </c>
      <c r="E5520" s="14" t="s">
        <v>7822</v>
      </c>
      <c r="F5520" s="14" t="s">
        <v>115</v>
      </c>
      <c r="G5520" s="26">
        <v>42850</v>
      </c>
      <c r="H5520" s="14">
        <v>2017</v>
      </c>
      <c r="I5520" s="14" t="s">
        <v>360</v>
      </c>
      <c r="J5520" s="14" t="s">
        <v>2497</v>
      </c>
      <c r="K5520" s="14" t="s">
        <v>261</v>
      </c>
      <c r="L5520" s="14" t="s">
        <v>25531</v>
      </c>
      <c r="M5520" s="14">
        <f t="shared" si="688"/>
        <v>2017</v>
      </c>
      <c r="N5520" s="14">
        <f t="shared" si="689"/>
        <v>4</v>
      </c>
      <c r="O5520" s="14" t="str">
        <f>IFERROR(VLOOKUP(I5520,Lists!$F$2:$G$16,2,FALSE()),"Not Rated")</f>
        <v>Adults</v>
      </c>
      <c r="P5520" s="14">
        <f t="shared" si="690"/>
        <v>66</v>
      </c>
      <c r="Q5520" s="14" t="str">
        <f t="shared" si="691"/>
        <v>United States</v>
      </c>
      <c r="R5520" s="14" t="str">
        <f t="shared" si="692"/>
        <v>|United States|</v>
      </c>
      <c r="S5520" s="14" t="str">
        <f t="shared" si="693"/>
        <v>|Stand-Up Comedy|</v>
      </c>
      <c r="T5520" s="14" t="str">
        <f t="shared" si="694"/>
        <v>|Marcus Raboy|</v>
      </c>
      <c r="U5520" s="14" t="str">
        <f t="shared" si="695"/>
        <v>|Vir Das|</v>
      </c>
    </row>
    <row r="5521" spans="1:21">
      <c r="A5521" s="14" t="s">
        <v>25532</v>
      </c>
      <c r="B5521" s="14" t="s">
        <v>49</v>
      </c>
      <c r="C5521" s="14" t="s">
        <v>25533</v>
      </c>
      <c r="D5521" s="14" t="s">
        <v>117</v>
      </c>
      <c r="E5521" s="14" t="s">
        <v>25534</v>
      </c>
      <c r="F5521" s="14" t="s">
        <v>119</v>
      </c>
      <c r="G5521" s="26">
        <v>42847</v>
      </c>
      <c r="H5521" s="14">
        <v>2016</v>
      </c>
      <c r="I5521" s="14" t="s">
        <v>365</v>
      </c>
      <c r="J5521" s="14" t="s">
        <v>105</v>
      </c>
      <c r="K5521" s="14" t="s">
        <v>617</v>
      </c>
      <c r="L5521" s="14" t="s">
        <v>25535</v>
      </c>
      <c r="M5521" s="14">
        <f t="shared" si="688"/>
        <v>2017</v>
      </c>
      <c r="N5521" s="14">
        <f t="shared" si="689"/>
        <v>4</v>
      </c>
      <c r="O5521" s="14" t="str">
        <f>IFERROR(VLOOKUP(I5521,Lists!$F$2:$G$16,2,FALSE()),"Not Rated")</f>
        <v>Kids</v>
      </c>
      <c r="P5521" s="14">
        <f t="shared" si="690"/>
        <v>1</v>
      </c>
      <c r="Q5521" s="14" t="str">
        <f t="shared" si="691"/>
        <v>Canada</v>
      </c>
      <c r="R5521" s="14" t="str">
        <f t="shared" si="692"/>
        <v>|Canada|</v>
      </c>
      <c r="S5521" s="14" t="str">
        <f t="shared" si="693"/>
        <v>|Kids' TV|TV Comedies|</v>
      </c>
      <c r="T5521" s="14" t="str">
        <f t="shared" si="694"/>
        <v>|Unknown|</v>
      </c>
      <c r="U5521" s="14" t="str">
        <f t="shared" si="695"/>
        <v>|Taylor Abrahamse|Colin Doyle|Juan Chioran|Kathleen Laskey|Stacey DePass|Mike Kiss|</v>
      </c>
    </row>
    <row r="5522" spans="1:21">
      <c r="A5522" s="14" t="s">
        <v>25536</v>
      </c>
      <c r="B5522" s="14" t="s">
        <v>49</v>
      </c>
      <c r="C5522" s="14" t="s">
        <v>25537</v>
      </c>
      <c r="D5522" s="14" t="s">
        <v>117</v>
      </c>
      <c r="E5522" s="14" t="s">
        <v>25538</v>
      </c>
      <c r="F5522" s="14" t="s">
        <v>115</v>
      </c>
      <c r="G5522" s="26">
        <v>42846</v>
      </c>
      <c r="H5522" s="14">
        <v>2017</v>
      </c>
      <c r="I5522" s="14" t="s">
        <v>360</v>
      </c>
      <c r="J5522" s="14" t="s">
        <v>105</v>
      </c>
      <c r="K5522" s="14" t="s">
        <v>253</v>
      </c>
      <c r="L5522" s="14" t="s">
        <v>25539</v>
      </c>
      <c r="M5522" s="14">
        <f t="shared" si="688"/>
        <v>2017</v>
      </c>
      <c r="N5522" s="14">
        <f t="shared" si="689"/>
        <v>4</v>
      </c>
      <c r="O5522" s="14" t="str">
        <f>IFERROR(VLOOKUP(I5522,Lists!$F$2:$G$16,2,FALSE()),"Not Rated")</f>
        <v>Adults</v>
      </c>
      <c r="P5522" s="14">
        <f t="shared" si="690"/>
        <v>1</v>
      </c>
      <c r="Q5522" s="14" t="str">
        <f t="shared" si="691"/>
        <v>United States</v>
      </c>
      <c r="R5522" s="14" t="str">
        <f t="shared" si="692"/>
        <v>|United States|</v>
      </c>
      <c r="S5522" s="14" t="str">
        <f t="shared" si="693"/>
        <v>|TV Comedies|</v>
      </c>
      <c r="T5522" s="14" t="str">
        <f t="shared" si="694"/>
        <v>|Unknown|</v>
      </c>
      <c r="U5522" s="14" t="str">
        <f t="shared" si="695"/>
        <v>|Britt Robertson|Ellie Reed|Johnny Simmons|Alphonso Mcauley|</v>
      </c>
    </row>
    <row r="5523" spans="1:21">
      <c r="A5523" s="14" t="s">
        <v>25540</v>
      </c>
      <c r="B5523" s="14" t="s">
        <v>49</v>
      </c>
      <c r="C5523" s="14" t="s">
        <v>25541</v>
      </c>
      <c r="D5523" s="14" t="s">
        <v>25542</v>
      </c>
      <c r="E5523" s="14" t="s">
        <v>117</v>
      </c>
      <c r="F5523" s="14" t="s">
        <v>115</v>
      </c>
      <c r="G5523" s="26">
        <v>42846</v>
      </c>
      <c r="H5523" s="14">
        <v>2017</v>
      </c>
      <c r="I5523" s="14" t="s">
        <v>360</v>
      </c>
      <c r="J5523" s="14" t="s">
        <v>105</v>
      </c>
      <c r="K5523" s="14" t="s">
        <v>257</v>
      </c>
      <c r="L5523" s="14" t="s">
        <v>25543</v>
      </c>
      <c r="M5523" s="14">
        <f t="shared" si="688"/>
        <v>2017</v>
      </c>
      <c r="N5523" s="14">
        <f t="shared" si="689"/>
        <v>4</v>
      </c>
      <c r="O5523" s="14" t="str">
        <f>IFERROR(VLOOKUP(I5523,Lists!$F$2:$G$16,2,FALSE()),"Not Rated")</f>
        <v>Adults</v>
      </c>
      <c r="P5523" s="14">
        <f t="shared" si="690"/>
        <v>1</v>
      </c>
      <c r="Q5523" s="14" t="str">
        <f t="shared" si="691"/>
        <v>United States</v>
      </c>
      <c r="R5523" s="14" t="str">
        <f t="shared" si="692"/>
        <v>|United States|</v>
      </c>
      <c r="S5523" s="14" t="str">
        <f t="shared" si="693"/>
        <v>|Docuseries|</v>
      </c>
      <c r="T5523" s="14" t="str">
        <f t="shared" si="694"/>
        <v>|Jill Bauer|Ronna Gradus|Rashida Jones|</v>
      </c>
      <c r="U5523" s="14" t="str">
        <f t="shared" si="695"/>
        <v>|Unknown|</v>
      </c>
    </row>
    <row r="5524" spans="1:21">
      <c r="A5524" s="14" t="s">
        <v>25544</v>
      </c>
      <c r="B5524" s="14" t="s">
        <v>48</v>
      </c>
      <c r="C5524" s="14" t="s">
        <v>25545</v>
      </c>
      <c r="D5524" s="14" t="s">
        <v>25546</v>
      </c>
      <c r="E5524" s="14" t="s">
        <v>25547</v>
      </c>
      <c r="F5524" s="14" t="s">
        <v>115</v>
      </c>
      <c r="G5524" s="26">
        <v>42846</v>
      </c>
      <c r="H5524" s="14">
        <v>2017</v>
      </c>
      <c r="I5524" s="14" t="s">
        <v>360</v>
      </c>
      <c r="J5524" s="14" t="s">
        <v>783</v>
      </c>
      <c r="K5524" s="14" t="s">
        <v>7420</v>
      </c>
      <c r="L5524" s="14" t="s">
        <v>25548</v>
      </c>
      <c r="M5524" s="14">
        <f t="shared" si="688"/>
        <v>2017</v>
      </c>
      <c r="N5524" s="14">
        <f t="shared" si="689"/>
        <v>4</v>
      </c>
      <c r="O5524" s="14" t="str">
        <f>IFERROR(VLOOKUP(I5524,Lists!$F$2:$G$16,2,FALSE()),"Not Rated")</f>
        <v>Adults</v>
      </c>
      <c r="P5524" s="14">
        <f t="shared" si="690"/>
        <v>113</v>
      </c>
      <c r="Q5524" s="14" t="str">
        <f t="shared" si="691"/>
        <v>United States</v>
      </c>
      <c r="R5524" s="14" t="str">
        <f t="shared" si="692"/>
        <v>|United States|</v>
      </c>
      <c r="S5524" s="14" t="str">
        <f t="shared" si="693"/>
        <v>|Action &amp; Adventure|Dramas|Independent Movies|</v>
      </c>
      <c r="T5524" s="14" t="str">
        <f t="shared" si="694"/>
        <v>|Fernando Coimbra|</v>
      </c>
      <c r="U5524" s="14" t="str">
        <f t="shared" si="695"/>
        <v>|Nicholas Hoult|Logan Marshall-Green|Henry Cavill|Glen Powell|Neil Brown Jr.|Beau Knapp|Sammy Sheik|Gonzalo Menendez|</v>
      </c>
    </row>
    <row r="5525" spans="1:21">
      <c r="A5525" s="14" t="s">
        <v>25549</v>
      </c>
      <c r="B5525" s="14" t="s">
        <v>49</v>
      </c>
      <c r="C5525" s="14" t="s">
        <v>25550</v>
      </c>
      <c r="D5525" s="14" t="s">
        <v>117</v>
      </c>
      <c r="E5525" s="14" t="s">
        <v>25551</v>
      </c>
      <c r="F5525" s="14" t="s">
        <v>115</v>
      </c>
      <c r="G5525" s="26">
        <v>42846</v>
      </c>
      <c r="H5525" s="14">
        <v>2017</v>
      </c>
      <c r="I5525" s="14" t="s">
        <v>365</v>
      </c>
      <c r="J5525" s="14" t="s">
        <v>108</v>
      </c>
      <c r="K5525" s="14" t="s">
        <v>617</v>
      </c>
      <c r="L5525" s="14" t="s">
        <v>25552</v>
      </c>
      <c r="M5525" s="14">
        <f t="shared" si="688"/>
        <v>2017</v>
      </c>
      <c r="N5525" s="14">
        <f t="shared" si="689"/>
        <v>4</v>
      </c>
      <c r="O5525" s="14" t="str">
        <f>IFERROR(VLOOKUP(I5525,Lists!$F$2:$G$16,2,FALSE()),"Not Rated")</f>
        <v>Kids</v>
      </c>
      <c r="P5525" s="14">
        <f t="shared" si="690"/>
        <v>4</v>
      </c>
      <c r="Q5525" s="14" t="str">
        <f t="shared" si="691"/>
        <v>United States</v>
      </c>
      <c r="R5525" s="14" t="str">
        <f t="shared" si="692"/>
        <v>|United States|</v>
      </c>
      <c r="S5525" s="14" t="str">
        <f t="shared" si="693"/>
        <v>|Kids' TV|TV Comedies|</v>
      </c>
      <c r="T5525" s="14" t="str">
        <f t="shared" si="694"/>
        <v>|Unknown|</v>
      </c>
      <c r="U5525" s="14" t="str">
        <f t="shared" si="695"/>
        <v>|Chris Parnell|Max Charles|Dieter Jansen|Da'Vine Joy Randolph|</v>
      </c>
    </row>
    <row r="5526" spans="1:21">
      <c r="A5526" s="14" t="s">
        <v>25553</v>
      </c>
      <c r="B5526" s="14" t="s">
        <v>48</v>
      </c>
      <c r="C5526" s="14" t="s">
        <v>25554</v>
      </c>
      <c r="D5526" s="14" t="s">
        <v>25555</v>
      </c>
      <c r="E5526" s="14" t="s">
        <v>25556</v>
      </c>
      <c r="F5526" s="14" t="s">
        <v>115</v>
      </c>
      <c r="G5526" s="26">
        <v>42846</v>
      </c>
      <c r="H5526" s="14">
        <v>2017</v>
      </c>
      <c r="I5526" s="14" t="s">
        <v>360</v>
      </c>
      <c r="J5526" s="14" t="s">
        <v>760</v>
      </c>
      <c r="K5526" s="14" t="s">
        <v>1614</v>
      </c>
      <c r="L5526" s="14" t="s">
        <v>25557</v>
      </c>
      <c r="M5526" s="14">
        <f t="shared" si="688"/>
        <v>2017</v>
      </c>
      <c r="N5526" s="14">
        <f t="shared" si="689"/>
        <v>4</v>
      </c>
      <c r="O5526" s="14" t="str">
        <f>IFERROR(VLOOKUP(I5526,Lists!$F$2:$G$16,2,FALSE()),"Not Rated")</f>
        <v>Adults</v>
      </c>
      <c r="P5526" s="14">
        <f t="shared" si="690"/>
        <v>83</v>
      </c>
      <c r="Q5526" s="14" t="str">
        <f t="shared" si="691"/>
        <v>United States</v>
      </c>
      <c r="R5526" s="14" t="str">
        <f t="shared" si="692"/>
        <v>|United States|</v>
      </c>
      <c r="S5526" s="14" t="str">
        <f t="shared" si="693"/>
        <v>|Dramas|Independent Movies|Romantic Movies|</v>
      </c>
      <c r="T5526" s="14" t="str">
        <f t="shared" si="694"/>
        <v>|Adam Leon|</v>
      </c>
      <c r="U5526" s="14" t="str">
        <f t="shared" si="695"/>
        <v>|Callum Turner|Grace Van Patten|Michal Vondel|Mike Birbiglia|Margaret Colin|Louis Cancelmi|Rachel Zeiger-Haag|Dane Martinez|</v>
      </c>
    </row>
    <row r="5527" spans="1:21">
      <c r="A5527" s="14" t="s">
        <v>25558</v>
      </c>
      <c r="B5527" s="14" t="s">
        <v>48</v>
      </c>
      <c r="C5527" s="14" t="s">
        <v>25559</v>
      </c>
      <c r="D5527" s="14" t="s">
        <v>294</v>
      </c>
      <c r="E5527" s="14" t="s">
        <v>25560</v>
      </c>
      <c r="F5527" s="14" t="s">
        <v>115</v>
      </c>
      <c r="G5527" s="26">
        <v>42843</v>
      </c>
      <c r="H5527" s="14">
        <v>2017</v>
      </c>
      <c r="I5527" s="14" t="s">
        <v>360</v>
      </c>
      <c r="J5527" s="14" t="s">
        <v>7823</v>
      </c>
      <c r="K5527" s="14" t="s">
        <v>261</v>
      </c>
      <c r="L5527" s="14" t="s">
        <v>25561</v>
      </c>
      <c r="M5527" s="14">
        <f t="shared" si="688"/>
        <v>2017</v>
      </c>
      <c r="N5527" s="14">
        <f t="shared" si="689"/>
        <v>4</v>
      </c>
      <c r="O5527" s="14" t="str">
        <f>IFERROR(VLOOKUP(I5527,Lists!$F$2:$G$16,2,FALSE()),"Not Rated")</f>
        <v>Adults</v>
      </c>
      <c r="P5527" s="14">
        <f t="shared" si="690"/>
        <v>50</v>
      </c>
      <c r="Q5527" s="14" t="str">
        <f t="shared" si="691"/>
        <v>United States</v>
      </c>
      <c r="R5527" s="14" t="str">
        <f t="shared" si="692"/>
        <v>|United States|</v>
      </c>
      <c r="S5527" s="14" t="str">
        <f t="shared" si="693"/>
        <v>|Stand-Up Comedy|</v>
      </c>
      <c r="T5527" s="14" t="str">
        <f t="shared" si="694"/>
        <v>|Jay Chapman|</v>
      </c>
      <c r="U5527" s="14" t="str">
        <f t="shared" si="695"/>
        <v>|Keith Lucas|Kenny Lucas|</v>
      </c>
    </row>
    <row r="5528" spans="1:21">
      <c r="A5528" s="14" t="s">
        <v>25562</v>
      </c>
      <c r="B5528" s="14" t="s">
        <v>48</v>
      </c>
      <c r="C5528" s="14" t="s">
        <v>25563</v>
      </c>
      <c r="D5528" s="14" t="s">
        <v>8046</v>
      </c>
      <c r="E5528" s="14" t="s">
        <v>25564</v>
      </c>
      <c r="F5528" s="14" t="s">
        <v>124</v>
      </c>
      <c r="G5528" s="26">
        <v>42840</v>
      </c>
      <c r="H5528" s="14">
        <v>2014</v>
      </c>
      <c r="I5528" s="14" t="s">
        <v>362</v>
      </c>
      <c r="J5528" s="14" t="s">
        <v>566</v>
      </c>
      <c r="K5528" s="14" t="s">
        <v>1103</v>
      </c>
      <c r="L5528" s="14" t="s">
        <v>25565</v>
      </c>
      <c r="M5528" s="14">
        <f t="shared" si="688"/>
        <v>2017</v>
      </c>
      <c r="N5528" s="14">
        <f t="shared" si="689"/>
        <v>4</v>
      </c>
      <c r="O5528" s="14" t="str">
        <f>IFERROR(VLOOKUP(I5528,Lists!$F$2:$G$16,2,FALSE()),"Not Rated")</f>
        <v>Older Kids</v>
      </c>
      <c r="P5528" s="14">
        <f t="shared" si="690"/>
        <v>97</v>
      </c>
      <c r="Q5528" s="14" t="str">
        <f t="shared" si="691"/>
        <v>Germany</v>
      </c>
      <c r="R5528" s="14" t="str">
        <f t="shared" si="692"/>
        <v>|Germany|</v>
      </c>
      <c r="S5528" s="14" t="str">
        <f t="shared" si="693"/>
        <v>|Children &amp; Family Movies|Music &amp; Musicals|</v>
      </c>
      <c r="T5528" s="14" t="str">
        <f t="shared" si="694"/>
        <v>|Detlev Buck|</v>
      </c>
      <c r="U5528" s="14" t="str">
        <f t="shared" si="695"/>
        <v>|Lina Larissa Strahl|Lisa-Marie Koroll|Louis Held|Ruby O. Fee|Charly Hübner|Michael Maertens|Winnie Böwe|Fabian Buch|Max von der Groeben|Martin Seifert|</v>
      </c>
    </row>
    <row r="5529" spans="1:21">
      <c r="A5529" s="14" t="s">
        <v>25566</v>
      </c>
      <c r="B5529" s="14" t="s">
        <v>48</v>
      </c>
      <c r="C5529" s="14" t="s">
        <v>25567</v>
      </c>
      <c r="D5529" s="14" t="s">
        <v>8046</v>
      </c>
      <c r="E5529" s="14" t="s">
        <v>25568</v>
      </c>
      <c r="F5529" s="14" t="s">
        <v>124</v>
      </c>
      <c r="G5529" s="26">
        <v>42840</v>
      </c>
      <c r="H5529" s="14">
        <v>2014</v>
      </c>
      <c r="I5529" s="14" t="s">
        <v>361</v>
      </c>
      <c r="J5529" s="14" t="s">
        <v>611</v>
      </c>
      <c r="K5529" s="14" t="s">
        <v>1103</v>
      </c>
      <c r="L5529" s="14" t="s">
        <v>25569</v>
      </c>
      <c r="M5529" s="14">
        <f t="shared" si="688"/>
        <v>2017</v>
      </c>
      <c r="N5529" s="14">
        <f t="shared" si="689"/>
        <v>4</v>
      </c>
      <c r="O5529" s="14" t="str">
        <f>IFERROR(VLOOKUP(I5529,Lists!$F$2:$G$16,2,FALSE()),"Not Rated")</f>
        <v>Teens</v>
      </c>
      <c r="P5529" s="14">
        <f t="shared" si="690"/>
        <v>105</v>
      </c>
      <c r="Q5529" s="14" t="str">
        <f t="shared" si="691"/>
        <v>Germany</v>
      </c>
      <c r="R5529" s="14" t="str">
        <f t="shared" si="692"/>
        <v>|Germany|</v>
      </c>
      <c r="S5529" s="14" t="str">
        <f t="shared" si="693"/>
        <v>|Children &amp; Family Movies|Music &amp; Musicals|</v>
      </c>
      <c r="T5529" s="14" t="str">
        <f t="shared" si="694"/>
        <v>|Detlev Buck|</v>
      </c>
      <c r="U5529" s="14" t="str">
        <f t="shared" si="695"/>
        <v>|Lina Larissa Strahl|Lisa-Marie Koroll|Louis Held|Emilio Moutaoukkil|Michael Maertens|Martin Seifert|Winnie Böwe|Fabian Buch|Mavie Hörbiger|Olli Schulz|Charly Hübner|Milan Peschel|</v>
      </c>
    </row>
    <row r="5530" spans="1:21">
      <c r="A5530" s="14" t="s">
        <v>25570</v>
      </c>
      <c r="B5530" s="14" t="s">
        <v>48</v>
      </c>
      <c r="C5530" s="14" t="s">
        <v>25571</v>
      </c>
      <c r="D5530" s="14" t="s">
        <v>8046</v>
      </c>
      <c r="E5530" s="14" t="s">
        <v>25572</v>
      </c>
      <c r="F5530" s="14" t="s">
        <v>124</v>
      </c>
      <c r="G5530" s="26">
        <v>42840</v>
      </c>
      <c r="H5530" s="14">
        <v>2016</v>
      </c>
      <c r="I5530" s="14" t="s">
        <v>361</v>
      </c>
      <c r="J5530" s="14" t="s">
        <v>1386</v>
      </c>
      <c r="K5530" s="14" t="s">
        <v>1103</v>
      </c>
      <c r="L5530" s="14" t="s">
        <v>25573</v>
      </c>
      <c r="M5530" s="14">
        <f t="shared" si="688"/>
        <v>2017</v>
      </c>
      <c r="N5530" s="14">
        <f t="shared" si="689"/>
        <v>4</v>
      </c>
      <c r="O5530" s="14" t="str">
        <f>IFERROR(VLOOKUP(I5530,Lists!$F$2:$G$16,2,FALSE()),"Not Rated")</f>
        <v>Teens</v>
      </c>
      <c r="P5530" s="14">
        <f t="shared" si="690"/>
        <v>107</v>
      </c>
      <c r="Q5530" s="14" t="str">
        <f t="shared" si="691"/>
        <v>Germany</v>
      </c>
      <c r="R5530" s="14" t="str">
        <f t="shared" si="692"/>
        <v>|Germany|</v>
      </c>
      <c r="S5530" s="14" t="str">
        <f t="shared" si="693"/>
        <v>|Children &amp; Family Movies|Music &amp; Musicals|</v>
      </c>
      <c r="T5530" s="14" t="str">
        <f t="shared" si="694"/>
        <v>|Detlev Buck|</v>
      </c>
      <c r="U5530" s="14" t="str">
        <f t="shared" si="695"/>
        <v>|Lina Larissa Strahl|Lisa-Marie Koroll|Tilman Pörzgen|Philipp Laude|Charly Hübner|Louis Held|Benjamin Lutzke|Max von der Groeben|Kostja Ullmann|Michael Maertens|Fabian Buch|Winnie Böwe|</v>
      </c>
    </row>
    <row r="5531" spans="1:21">
      <c r="A5531" s="14" t="s">
        <v>25574</v>
      </c>
      <c r="B5531" s="14" t="s">
        <v>48</v>
      </c>
      <c r="C5531" s="14" t="s">
        <v>25575</v>
      </c>
      <c r="D5531" s="14" t="s">
        <v>25576</v>
      </c>
      <c r="E5531" s="14" t="s">
        <v>25577</v>
      </c>
      <c r="F5531" s="14" t="s">
        <v>132</v>
      </c>
      <c r="G5531" s="26">
        <v>42840</v>
      </c>
      <c r="H5531" s="14">
        <v>2017</v>
      </c>
      <c r="I5531" s="14" t="s">
        <v>360</v>
      </c>
      <c r="J5531" s="14" t="s">
        <v>698</v>
      </c>
      <c r="K5531" s="14" t="s">
        <v>834</v>
      </c>
      <c r="L5531" s="14" t="s">
        <v>25578</v>
      </c>
      <c r="M5531" s="14">
        <f t="shared" si="688"/>
        <v>2017</v>
      </c>
      <c r="N5531" s="14">
        <f t="shared" si="689"/>
        <v>4</v>
      </c>
      <c r="O5531" s="14" t="str">
        <f>IFERROR(VLOOKUP(I5531,Lists!$F$2:$G$16,2,FALSE()),"Not Rated")</f>
        <v>Adults</v>
      </c>
      <c r="P5531" s="14">
        <f t="shared" si="690"/>
        <v>99</v>
      </c>
      <c r="Q5531" s="14" t="str">
        <f t="shared" si="691"/>
        <v>Italy</v>
      </c>
      <c r="R5531" s="14" t="str">
        <f t="shared" si="692"/>
        <v>|Italy|</v>
      </c>
      <c r="S5531" s="14" t="str">
        <f t="shared" si="693"/>
        <v>|Comedies|Dramas|International Movies|</v>
      </c>
      <c r="T5531" s="14" t="str">
        <f t="shared" si="694"/>
        <v>|Andrea Molaioli|</v>
      </c>
      <c r="U5531" s="14" t="str">
        <f t="shared" si="695"/>
        <v>|Ludovico Tersigni|Jasmine Trinca|Luca Marinelli|Barbara Ramella|Gianluca Broccatelli|Pietro Ragusa|Fiorenza Tessari|</v>
      </c>
    </row>
    <row r="5532" spans="1:21">
      <c r="A5532" s="14" t="s">
        <v>25579</v>
      </c>
      <c r="B5532" s="14" t="s">
        <v>48</v>
      </c>
      <c r="C5532" s="14" t="s">
        <v>25580</v>
      </c>
      <c r="D5532" s="14" t="s">
        <v>807</v>
      </c>
      <c r="E5532" s="14" t="s">
        <v>25581</v>
      </c>
      <c r="F5532" s="14" t="s">
        <v>131</v>
      </c>
      <c r="G5532" s="26">
        <v>42840</v>
      </c>
      <c r="H5532" s="14">
        <v>2016</v>
      </c>
      <c r="I5532" s="14" t="s">
        <v>361</v>
      </c>
      <c r="J5532" s="14" t="s">
        <v>1247</v>
      </c>
      <c r="K5532" s="14" t="s">
        <v>834</v>
      </c>
      <c r="L5532" s="14" t="s">
        <v>25582</v>
      </c>
      <c r="M5532" s="14">
        <f t="shared" si="688"/>
        <v>2017</v>
      </c>
      <c r="N5532" s="14">
        <f t="shared" si="689"/>
        <v>4</v>
      </c>
      <c r="O5532" s="14" t="str">
        <f>IFERROR(VLOOKUP(I5532,Lists!$F$2:$G$16,2,FALSE()),"Not Rated")</f>
        <v>Teens</v>
      </c>
      <c r="P5532" s="14">
        <f t="shared" si="690"/>
        <v>101</v>
      </c>
      <c r="Q5532" s="14" t="str">
        <f t="shared" si="691"/>
        <v>Nigeria</v>
      </c>
      <c r="R5532" s="14" t="str">
        <f t="shared" si="692"/>
        <v>|Nigeria|</v>
      </c>
      <c r="S5532" s="14" t="str">
        <f t="shared" si="693"/>
        <v>|Comedies|Dramas|International Movies|</v>
      </c>
      <c r="T5532" s="14" t="str">
        <f t="shared" si="694"/>
        <v>|Kemi Adetiba|</v>
      </c>
      <c r="U5532" s="14" t="str">
        <f t="shared" si="695"/>
        <v>|Adesua Etomi|Banky Wellington|Richard Mofe-Damijo|Sola Sobowale|Iretiola Doyle|Alibaba Akporobome|Zainab Balogun|Beverly Naya|Enyinna Nwigwe|</v>
      </c>
    </row>
    <row r="5533" spans="1:21">
      <c r="A5533" s="14" t="s">
        <v>25583</v>
      </c>
      <c r="B5533" s="14" t="s">
        <v>48</v>
      </c>
      <c r="C5533" s="14" t="s">
        <v>25584</v>
      </c>
      <c r="D5533" s="14" t="s">
        <v>25585</v>
      </c>
      <c r="E5533" s="14" t="s">
        <v>25586</v>
      </c>
      <c r="F5533" s="14" t="s">
        <v>2970</v>
      </c>
      <c r="G5533" s="26">
        <v>42839</v>
      </c>
      <c r="H5533" s="14">
        <v>2016</v>
      </c>
      <c r="I5533" s="14" t="s">
        <v>361</v>
      </c>
      <c r="J5533" s="14" t="s">
        <v>2352</v>
      </c>
      <c r="K5533" s="14" t="s">
        <v>910</v>
      </c>
      <c r="L5533" s="14" t="s">
        <v>25587</v>
      </c>
      <c r="M5533" s="14">
        <f t="shared" si="688"/>
        <v>2017</v>
      </c>
      <c r="N5533" s="14">
        <f t="shared" si="689"/>
        <v>4</v>
      </c>
      <c r="O5533" s="14" t="str">
        <f>IFERROR(VLOOKUP(I5533,Lists!$F$2:$G$16,2,FALSE()),"Not Rated")</f>
        <v>Teens</v>
      </c>
      <c r="P5533" s="14">
        <f t="shared" si="690"/>
        <v>81</v>
      </c>
      <c r="Q5533" s="14" t="str">
        <f t="shared" si="691"/>
        <v>France</v>
      </c>
      <c r="R5533" s="14" t="str">
        <f t="shared" si="692"/>
        <v>|France|Belgium|</v>
      </c>
      <c r="S5533" s="14" t="str">
        <f t="shared" si="693"/>
        <v>|Dramas|International Movies|Romantic Movies|</v>
      </c>
      <c r="T5533" s="14" t="str">
        <f t="shared" si="694"/>
        <v>|Marie Madinier|</v>
      </c>
      <c r="U5533" s="14" t="str">
        <f t="shared" si="695"/>
        <v>|Charlotte Le Bon|Guillaume Canet|Anne Le Ny|Patrick d'Assumçao|Damien Chapelle|Xavier Beauvois|Vincent Launay-Franceschini|</v>
      </c>
    </row>
    <row r="5534" spans="1:21">
      <c r="A5534" s="14" t="s">
        <v>25588</v>
      </c>
      <c r="B5534" s="14" t="s">
        <v>48</v>
      </c>
      <c r="C5534" s="14" t="s">
        <v>25589</v>
      </c>
      <c r="D5534" s="14" t="s">
        <v>25590</v>
      </c>
      <c r="E5534" s="14" t="s">
        <v>25591</v>
      </c>
      <c r="F5534" s="14" t="s">
        <v>122</v>
      </c>
      <c r="G5534" s="26">
        <v>42839</v>
      </c>
      <c r="H5534" s="14">
        <v>2016</v>
      </c>
      <c r="I5534" s="14" t="s">
        <v>360</v>
      </c>
      <c r="J5534" s="14" t="s">
        <v>900</v>
      </c>
      <c r="K5534" s="14" t="s">
        <v>834</v>
      </c>
      <c r="L5534" s="14" t="s">
        <v>25592</v>
      </c>
      <c r="M5534" s="14">
        <f t="shared" si="688"/>
        <v>2017</v>
      </c>
      <c r="N5534" s="14">
        <f t="shared" si="689"/>
        <v>4</v>
      </c>
      <c r="O5534" s="14" t="str">
        <f>IFERROR(VLOOKUP(I5534,Lists!$F$2:$G$16,2,FALSE()),"Not Rated")</f>
        <v>Adults</v>
      </c>
      <c r="P5534" s="14">
        <f t="shared" si="690"/>
        <v>92</v>
      </c>
      <c r="Q5534" s="14" t="str">
        <f t="shared" si="691"/>
        <v>Spain</v>
      </c>
      <c r="R5534" s="14" t="str">
        <f t="shared" si="692"/>
        <v>|Spain|</v>
      </c>
      <c r="S5534" s="14" t="str">
        <f t="shared" si="693"/>
        <v>|Comedies|Dramas|International Movies|</v>
      </c>
      <c r="T5534" s="14" t="str">
        <f t="shared" si="694"/>
        <v>|Miguel Ángel Lamata|</v>
      </c>
      <c r="U5534" s="14" t="str">
        <f t="shared" si="695"/>
        <v>|Eduardo Noriega|Michelle Jenner|Fele Martínez|Amaia Salamanca|</v>
      </c>
    </row>
    <row r="5535" spans="1:21">
      <c r="A5535" s="14" t="s">
        <v>25593</v>
      </c>
      <c r="B5535" s="14" t="s">
        <v>48</v>
      </c>
      <c r="C5535" s="14" t="s">
        <v>25594</v>
      </c>
      <c r="D5535" s="14" t="s">
        <v>25595</v>
      </c>
      <c r="E5535" s="14" t="s">
        <v>25596</v>
      </c>
      <c r="F5535" s="14" t="s">
        <v>115</v>
      </c>
      <c r="G5535" s="26">
        <v>42839</v>
      </c>
      <c r="H5535" s="14">
        <v>2017</v>
      </c>
      <c r="I5535" s="14" t="s">
        <v>361</v>
      </c>
      <c r="J5535" s="14" t="s">
        <v>2675</v>
      </c>
      <c r="K5535" s="14" t="s">
        <v>245</v>
      </c>
      <c r="L5535" s="14" t="s">
        <v>25597</v>
      </c>
      <c r="M5535" s="14">
        <f t="shared" si="688"/>
        <v>2017</v>
      </c>
      <c r="N5535" s="14">
        <f t="shared" si="689"/>
        <v>4</v>
      </c>
      <c r="O5535" s="14" t="str">
        <f>IFERROR(VLOOKUP(I5535,Lists!$F$2:$G$16,2,FALSE()),"Not Rated")</f>
        <v>Teens</v>
      </c>
      <c r="P5535" s="14">
        <f t="shared" si="690"/>
        <v>131</v>
      </c>
      <c r="Q5535" s="14" t="str">
        <f t="shared" si="691"/>
        <v>United States</v>
      </c>
      <c r="R5535" s="14" t="str">
        <f t="shared" si="692"/>
        <v>|United States|</v>
      </c>
      <c r="S5535" s="14" t="str">
        <f t="shared" si="693"/>
        <v>|Comedies|</v>
      </c>
      <c r="T5535" s="14" t="str">
        <f t="shared" si="694"/>
        <v>|Steven Brill|</v>
      </c>
      <c r="U5535" s="14" t="str">
        <f t="shared" si="695"/>
        <v>|Adam Sandler|Jennifer Hudson|Kevin James|Terry Crews|Rob Schneider|Colin Quinn|Nick Swardson|Lamorne Morris|Arsenio Hall|Jamie Gray Hyder|</v>
      </c>
    </row>
    <row r="5536" spans="1:21">
      <c r="A5536" s="14" t="s">
        <v>25598</v>
      </c>
      <c r="B5536" s="14" t="s">
        <v>48</v>
      </c>
      <c r="C5536" s="14" t="s">
        <v>25599</v>
      </c>
      <c r="D5536" s="14" t="s">
        <v>25600</v>
      </c>
      <c r="E5536" s="14" t="s">
        <v>25601</v>
      </c>
      <c r="F5536" s="14" t="s">
        <v>125</v>
      </c>
      <c r="G5536" s="26">
        <v>42837</v>
      </c>
      <c r="H5536" s="14">
        <v>2016</v>
      </c>
      <c r="I5536" s="14" t="s">
        <v>360</v>
      </c>
      <c r="J5536" s="14" t="s">
        <v>1247</v>
      </c>
      <c r="K5536" s="14" t="s">
        <v>7085</v>
      </c>
      <c r="L5536" s="14" t="s">
        <v>25602</v>
      </c>
      <c r="M5536" s="14">
        <f t="shared" si="688"/>
        <v>2017</v>
      </c>
      <c r="N5536" s="14">
        <f t="shared" si="689"/>
        <v>4</v>
      </c>
      <c r="O5536" s="14" t="str">
        <f>IFERROR(VLOOKUP(I5536,Lists!$F$2:$G$16,2,FALSE()),"Not Rated")</f>
        <v>Adults</v>
      </c>
      <c r="P5536" s="14">
        <f t="shared" si="690"/>
        <v>101</v>
      </c>
      <c r="Q5536" s="14" t="str">
        <f t="shared" si="691"/>
        <v>Mexico</v>
      </c>
      <c r="R5536" s="14" t="str">
        <f t="shared" si="692"/>
        <v>|Mexico|</v>
      </c>
      <c r="S5536" s="14" t="str">
        <f t="shared" si="693"/>
        <v>|Comedies|International Movies|LGBTQ Movies|</v>
      </c>
      <c r="T5536" s="14" t="str">
        <f t="shared" si="694"/>
        <v>|Antonio Serrano|</v>
      </c>
      <c r="U5536" s="14" t="str">
        <f t="shared" si="695"/>
        <v>|Miguel Rodarte|Cecilia Suárez|Aislinn Derbez|Renato López|Mario Iván Martínez|Valeria Vera|David Zorrilla|Ana de la Reguera|Manolo Cardona|Ofelia Medina|</v>
      </c>
    </row>
    <row r="5537" spans="1:21">
      <c r="A5537" s="14" t="s">
        <v>25603</v>
      </c>
      <c r="B5537" s="14" t="s">
        <v>48</v>
      </c>
      <c r="C5537" s="14" t="s">
        <v>25604</v>
      </c>
      <c r="D5537" s="14" t="s">
        <v>8473</v>
      </c>
      <c r="E5537" s="14" t="s">
        <v>25605</v>
      </c>
      <c r="F5537" s="14" t="s">
        <v>115</v>
      </c>
      <c r="G5537" s="26">
        <v>42836</v>
      </c>
      <c r="H5537" s="14">
        <v>2016</v>
      </c>
      <c r="I5537" s="14" t="s">
        <v>363</v>
      </c>
      <c r="J5537" s="14" t="s">
        <v>624</v>
      </c>
      <c r="K5537" s="14" t="s">
        <v>261</v>
      </c>
      <c r="L5537" s="14" t="s">
        <v>25606</v>
      </c>
      <c r="M5537" s="14">
        <f t="shared" si="688"/>
        <v>2017</v>
      </c>
      <c r="N5537" s="14">
        <f t="shared" si="689"/>
        <v>4</v>
      </c>
      <c r="O5537" s="14" t="str">
        <f>IFERROR(VLOOKUP(I5537,Lists!$F$2:$G$16,2,FALSE()),"Not Rated")</f>
        <v>Adults</v>
      </c>
      <c r="P5537" s="14">
        <f t="shared" si="690"/>
        <v>96</v>
      </c>
      <c r="Q5537" s="14" t="str">
        <f t="shared" si="691"/>
        <v>United States</v>
      </c>
      <c r="R5537" s="14" t="str">
        <f t="shared" si="692"/>
        <v>|United States|</v>
      </c>
      <c r="S5537" s="14" t="str">
        <f t="shared" si="693"/>
        <v>|Stand-Up Comedy|</v>
      </c>
      <c r="T5537" s="14" t="str">
        <f t="shared" si="694"/>
        <v>|Leslie Small|</v>
      </c>
      <c r="U5537" s="14" t="str">
        <f t="shared" si="695"/>
        <v>|Kevin Hart|Don Cheadle|Halle Berry|Ed Helms|David Meunier|</v>
      </c>
    </row>
    <row r="5538" spans="1:21">
      <c r="A5538" s="14" t="s">
        <v>25607</v>
      </c>
      <c r="B5538" s="14" t="s">
        <v>48</v>
      </c>
      <c r="C5538" s="14" t="s">
        <v>25608</v>
      </c>
      <c r="D5538" s="14" t="s">
        <v>25609</v>
      </c>
      <c r="E5538" s="14" t="s">
        <v>25610</v>
      </c>
      <c r="F5538" s="14" t="s">
        <v>115</v>
      </c>
      <c r="G5538" s="26">
        <v>42835</v>
      </c>
      <c r="H5538" s="14">
        <v>2017</v>
      </c>
      <c r="I5538" s="14" t="s">
        <v>360</v>
      </c>
      <c r="J5538" s="14" t="s">
        <v>744</v>
      </c>
      <c r="K5538" s="14" t="s">
        <v>245</v>
      </c>
      <c r="L5538" s="14" t="s">
        <v>25611</v>
      </c>
      <c r="M5538" s="14">
        <f t="shared" si="688"/>
        <v>2017</v>
      </c>
      <c r="N5538" s="14">
        <f t="shared" si="689"/>
        <v>4</v>
      </c>
      <c r="O5538" s="14" t="str">
        <f>IFERROR(VLOOKUP(I5538,Lists!$F$2:$G$16,2,FALSE()),"Not Rated")</f>
        <v>Adults</v>
      </c>
      <c r="P5538" s="14">
        <f t="shared" si="690"/>
        <v>85</v>
      </c>
      <c r="Q5538" s="14" t="str">
        <f t="shared" si="691"/>
        <v>United States</v>
      </c>
      <c r="R5538" s="14" t="str">
        <f t="shared" si="692"/>
        <v>|United States|</v>
      </c>
      <c r="S5538" s="14" t="str">
        <f t="shared" si="693"/>
        <v>|Comedies|</v>
      </c>
      <c r="T5538" s="14" t="str">
        <f t="shared" si="694"/>
        <v>|Grant S. Johnson|Ippsie Jones|</v>
      </c>
      <c r="U5538" s="14" t="str">
        <f t="shared" si="695"/>
        <v>|Connor Lawrence|Justin Mark|Cathryn Dylan|Chris Elliott|Tyler Weaks|Max Sheldon|Austin Ramsey|Peter O'Connor|Nicole Balsam|Kaitlin Mesh|</v>
      </c>
    </row>
    <row r="5539" spans="1:21">
      <c r="A5539" s="14" t="s">
        <v>25612</v>
      </c>
      <c r="B5539" s="14" t="s">
        <v>49</v>
      </c>
      <c r="C5539" s="14" t="s">
        <v>25613</v>
      </c>
      <c r="D5539" s="14" t="s">
        <v>117</v>
      </c>
      <c r="E5539" s="14" t="s">
        <v>25614</v>
      </c>
      <c r="F5539" s="14" t="s">
        <v>123</v>
      </c>
      <c r="G5539" s="26">
        <v>42835</v>
      </c>
      <c r="H5539" s="14">
        <v>2016</v>
      </c>
      <c r="I5539" s="14" t="s">
        <v>361</v>
      </c>
      <c r="J5539" s="14" t="s">
        <v>105</v>
      </c>
      <c r="K5539" s="14" t="s">
        <v>11930</v>
      </c>
      <c r="L5539" s="14" t="s">
        <v>25615</v>
      </c>
      <c r="M5539" s="14">
        <f t="shared" si="688"/>
        <v>2017</v>
      </c>
      <c r="N5539" s="14">
        <f t="shared" si="689"/>
        <v>4</v>
      </c>
      <c r="O5539" s="14" t="str">
        <f>IFERROR(VLOOKUP(I5539,Lists!$F$2:$G$16,2,FALSE()),"Not Rated")</f>
        <v>Teens</v>
      </c>
      <c r="P5539" s="14">
        <f t="shared" si="690"/>
        <v>1</v>
      </c>
      <c r="Q5539" s="14" t="str">
        <f t="shared" si="691"/>
        <v>South Korea</v>
      </c>
      <c r="R5539" s="14" t="str">
        <f t="shared" si="692"/>
        <v>|South Korea|</v>
      </c>
      <c r="S5539" s="14" t="str">
        <f t="shared" si="693"/>
        <v>|International TV Shows|Korean TV Shows|TV Dramas|</v>
      </c>
      <c r="T5539" s="14" t="str">
        <f t="shared" si="694"/>
        <v>|Unknown|</v>
      </c>
      <c r="U5539" s="14" t="str">
        <f t="shared" si="695"/>
        <v>|Donghyun Kim|Nahyun|Yang Hak Jin|Yoon Hwa Hong|</v>
      </c>
    </row>
    <row r="5540" spans="1:21">
      <c r="A5540" s="14" t="s">
        <v>25616</v>
      </c>
      <c r="B5540" s="14" t="s">
        <v>49</v>
      </c>
      <c r="C5540" s="14" t="s">
        <v>25617</v>
      </c>
      <c r="D5540" s="14" t="s">
        <v>117</v>
      </c>
      <c r="E5540" s="14" t="s">
        <v>25618</v>
      </c>
      <c r="F5540" s="14" t="s">
        <v>115</v>
      </c>
      <c r="G5540" s="26">
        <v>42832</v>
      </c>
      <c r="H5540" s="14">
        <v>2017</v>
      </c>
      <c r="I5540" s="14" t="s">
        <v>360</v>
      </c>
      <c r="J5540" s="14" t="s">
        <v>106</v>
      </c>
      <c r="K5540" s="14" t="s">
        <v>249</v>
      </c>
      <c r="L5540" s="14" t="s">
        <v>25619</v>
      </c>
      <c r="M5540" s="14">
        <f t="shared" si="688"/>
        <v>2017</v>
      </c>
      <c r="N5540" s="14">
        <f t="shared" si="689"/>
        <v>4</v>
      </c>
      <c r="O5540" s="14" t="str">
        <f>IFERROR(VLOOKUP(I5540,Lists!$F$2:$G$16,2,FALSE()),"Not Rated")</f>
        <v>Adults</v>
      </c>
      <c r="P5540" s="14">
        <f t="shared" si="690"/>
        <v>2</v>
      </c>
      <c r="Q5540" s="14" t="str">
        <f t="shared" si="691"/>
        <v>United States</v>
      </c>
      <c r="R5540" s="14" t="str">
        <f t="shared" si="692"/>
        <v>|United States|</v>
      </c>
      <c r="S5540" s="14" t="str">
        <f t="shared" si="693"/>
        <v>|TV Dramas|</v>
      </c>
      <c r="T5540" s="14" t="str">
        <f t="shared" si="694"/>
        <v>|Unknown|</v>
      </c>
      <c r="U5540" s="14" t="str">
        <f t="shared" si="695"/>
        <v>|Justice Smith|Shameik Moore|Herizen Guardiola|Skylan Brooks|Tremaine Brown|Jr.|Yahya Abdul-Mateen II|Jimmy Smits|Giancarlo Esposito|Kevin Corrigan|Stefanee Martin|Shyrley Rodriguez|Eric Bogosian|Michel Gill|Mamoudou Athie|</v>
      </c>
    </row>
    <row r="5541" spans="1:21">
      <c r="A5541" s="14" t="s">
        <v>25620</v>
      </c>
      <c r="B5541" s="14" t="s">
        <v>48</v>
      </c>
      <c r="C5541" s="14" t="s">
        <v>25621</v>
      </c>
      <c r="D5541" s="14" t="s">
        <v>17412</v>
      </c>
      <c r="E5541" s="14" t="s">
        <v>25622</v>
      </c>
      <c r="F5541" s="14" t="s">
        <v>6317</v>
      </c>
      <c r="G5541" s="26">
        <v>42832</v>
      </c>
      <c r="H5541" s="14">
        <v>2016</v>
      </c>
      <c r="I5541" s="14" t="s">
        <v>360</v>
      </c>
      <c r="J5541" s="14" t="s">
        <v>604</v>
      </c>
      <c r="K5541" s="14" t="s">
        <v>910</v>
      </c>
      <c r="L5541" s="14" t="s">
        <v>25623</v>
      </c>
      <c r="M5541" s="14">
        <f t="shared" si="688"/>
        <v>2017</v>
      </c>
      <c r="N5541" s="14">
        <f t="shared" si="689"/>
        <v>4</v>
      </c>
      <c r="O5541" s="14" t="str">
        <f>IFERROR(VLOOKUP(I5541,Lists!$F$2:$G$16,2,FALSE()),"Not Rated")</f>
        <v>Adults</v>
      </c>
      <c r="P5541" s="14">
        <f t="shared" si="690"/>
        <v>110</v>
      </c>
      <c r="Q5541" s="14" t="str">
        <f t="shared" si="691"/>
        <v>Spain</v>
      </c>
      <c r="R5541" s="14" t="str">
        <f t="shared" si="692"/>
        <v>|Spain|Argentina|</v>
      </c>
      <c r="S5541" s="14" t="str">
        <f t="shared" si="693"/>
        <v>|Dramas|International Movies|Romantic Movies|</v>
      </c>
      <c r="T5541" s="14" t="str">
        <f t="shared" si="694"/>
        <v>|Gerardo Olivares|</v>
      </c>
      <c r="U5541" s="14" t="str">
        <f t="shared" si="695"/>
        <v>|Maribel Verdú|Joaquín Furriel|Joaquín Rapalini|</v>
      </c>
    </row>
    <row r="5542" spans="1:21">
      <c r="A5542" s="14" t="s">
        <v>25624</v>
      </c>
      <c r="B5542" s="14" t="s">
        <v>48</v>
      </c>
      <c r="C5542" s="14" t="s">
        <v>25625</v>
      </c>
      <c r="D5542" s="14" t="s">
        <v>25626</v>
      </c>
      <c r="E5542" s="14" t="s">
        <v>25627</v>
      </c>
      <c r="F5542" s="14" t="s">
        <v>115</v>
      </c>
      <c r="G5542" s="26">
        <v>42832</v>
      </c>
      <c r="H5542" s="14">
        <v>2017</v>
      </c>
      <c r="I5542" s="14" t="s">
        <v>360</v>
      </c>
      <c r="J5542" s="14" t="s">
        <v>1330</v>
      </c>
      <c r="K5542" s="14" t="s">
        <v>5078</v>
      </c>
      <c r="L5542" s="14" t="s">
        <v>25628</v>
      </c>
      <c r="M5542" s="14">
        <f t="shared" si="688"/>
        <v>2017</v>
      </c>
      <c r="N5542" s="14">
        <f t="shared" si="689"/>
        <v>4</v>
      </c>
      <c r="O5542" s="14" t="str">
        <f>IFERROR(VLOOKUP(I5542,Lists!$F$2:$G$16,2,FALSE()),"Not Rated")</f>
        <v>Adults</v>
      </c>
      <c r="P5542" s="14">
        <f t="shared" si="690"/>
        <v>89</v>
      </c>
      <c r="Q5542" s="14" t="str">
        <f t="shared" si="691"/>
        <v>United States</v>
      </c>
      <c r="R5542" s="14" t="str">
        <f t="shared" si="692"/>
        <v>|United States|</v>
      </c>
      <c r="S5542" s="14" t="str">
        <f t="shared" si="693"/>
        <v>|Comedies|Independent Movies|Romantic Movies|</v>
      </c>
      <c r="T5542" s="14" t="str">
        <f t="shared" si="694"/>
        <v>|Joe Swanberg|</v>
      </c>
      <c r="U5542" s="14" t="str">
        <f t="shared" si="695"/>
        <v>|Jake Johnson|Aislinn Derbez|Joe Lo Truglio|Keegan-Michael Key|Nicky Excitement|</v>
      </c>
    </row>
    <row r="5543" spans="1:21">
      <c r="A5543" s="14" t="s">
        <v>25629</v>
      </c>
      <c r="B5543" s="14" t="s">
        <v>48</v>
      </c>
      <c r="C5543" s="14" t="s">
        <v>25630</v>
      </c>
      <c r="D5543" s="14" t="s">
        <v>25631</v>
      </c>
      <c r="E5543" s="14" t="s">
        <v>25631</v>
      </c>
      <c r="F5543" s="14" t="s">
        <v>115</v>
      </c>
      <c r="G5543" s="26">
        <v>42829</v>
      </c>
      <c r="H5543" s="14">
        <v>2017</v>
      </c>
      <c r="I5543" s="14" t="s">
        <v>58</v>
      </c>
      <c r="J5543" s="14" t="s">
        <v>2548</v>
      </c>
      <c r="K5543" s="14" t="s">
        <v>61</v>
      </c>
      <c r="L5543" s="14" t="s">
        <v>25632</v>
      </c>
      <c r="M5543" s="14">
        <f t="shared" si="688"/>
        <v>2017</v>
      </c>
      <c r="N5543" s="14">
        <f t="shared" si="689"/>
        <v>4</v>
      </c>
      <c r="O5543" s="14" t="str">
        <f>IFERROR(VLOOKUP(I5543,Lists!$F$2:$G$16,2,FALSE()),"Not Rated")</f>
        <v>Not Rated</v>
      </c>
      <c r="P5543" s="14">
        <f t="shared" si="690"/>
        <v>74</v>
      </c>
      <c r="Q5543" s="14" t="str">
        <f t="shared" si="691"/>
        <v>United States</v>
      </c>
      <c r="R5543" s="14" t="str">
        <f t="shared" si="692"/>
        <v>|United States|</v>
      </c>
      <c r="S5543" s="14" t="str">
        <f t="shared" si="693"/>
        <v>|Movies|</v>
      </c>
      <c r="T5543" s="14" t="str">
        <f t="shared" si="694"/>
        <v>|Louis C.K.|</v>
      </c>
      <c r="U5543" s="14" t="str">
        <f t="shared" si="695"/>
        <v>|Louis C.K.|</v>
      </c>
    </row>
    <row r="5544" spans="1:21">
      <c r="A5544" s="14" t="s">
        <v>25633</v>
      </c>
      <c r="B5544" s="14" t="s">
        <v>49</v>
      </c>
      <c r="C5544" s="14" t="s">
        <v>25634</v>
      </c>
      <c r="D5544" s="14" t="s">
        <v>117</v>
      </c>
      <c r="E5544" s="14" t="s">
        <v>25635</v>
      </c>
      <c r="F5544" s="14" t="s">
        <v>129</v>
      </c>
      <c r="G5544" s="26">
        <v>42826</v>
      </c>
      <c r="H5544" s="14">
        <v>2005</v>
      </c>
      <c r="I5544" s="14" t="s">
        <v>360</v>
      </c>
      <c r="J5544" s="14" t="s">
        <v>105</v>
      </c>
      <c r="K5544" s="14" t="s">
        <v>688</v>
      </c>
      <c r="L5544" s="14" t="s">
        <v>25636</v>
      </c>
      <c r="M5544" s="14">
        <f t="shared" si="688"/>
        <v>2017</v>
      </c>
      <c r="N5544" s="14">
        <f t="shared" si="689"/>
        <v>4</v>
      </c>
      <c r="O5544" s="14" t="str">
        <f>IFERROR(VLOOKUP(I5544,Lists!$F$2:$G$16,2,FALSE()),"Not Rated")</f>
        <v>Adults</v>
      </c>
      <c r="P5544" s="14">
        <f t="shared" si="690"/>
        <v>1</v>
      </c>
      <c r="Q5544" s="14" t="str">
        <f t="shared" si="691"/>
        <v>Turkey</v>
      </c>
      <c r="R5544" s="14" t="str">
        <f t="shared" si="692"/>
        <v>|Turkey|</v>
      </c>
      <c r="S5544" s="14" t="str">
        <f t="shared" si="693"/>
        <v>|International TV Shows|TV Dramas|</v>
      </c>
      <c r="T5544" s="14" t="str">
        <f t="shared" si="694"/>
        <v>|Unknown|</v>
      </c>
      <c r="U5544" s="14" t="str">
        <f t="shared" si="695"/>
        <v>|Yavuz Bingöl|Basak Köklükaya|Çolpan Ilhan|Mustafa Alabora|Sedef Avcı|Ayça İnci|Tuncer Necmioğlu|Serdar Özer|</v>
      </c>
    </row>
    <row r="5545" spans="1:21">
      <c r="A5545" s="14" t="s">
        <v>25637</v>
      </c>
      <c r="B5545" s="14" t="s">
        <v>48</v>
      </c>
      <c r="C5545" s="14" t="s">
        <v>25638</v>
      </c>
      <c r="D5545" s="14" t="s">
        <v>25639</v>
      </c>
      <c r="E5545" s="14" t="s">
        <v>25640</v>
      </c>
      <c r="F5545" s="14" t="s">
        <v>133</v>
      </c>
      <c r="G5545" s="26">
        <v>42826</v>
      </c>
      <c r="H5545" s="14">
        <v>2016</v>
      </c>
      <c r="I5545" s="14" t="s">
        <v>360</v>
      </c>
      <c r="J5545" s="14" t="s">
        <v>708</v>
      </c>
      <c r="K5545" s="14" t="s">
        <v>834</v>
      </c>
      <c r="L5545" s="14" t="s">
        <v>25641</v>
      </c>
      <c r="M5545" s="14">
        <f t="shared" si="688"/>
        <v>2017</v>
      </c>
      <c r="N5545" s="14">
        <f t="shared" si="689"/>
        <v>4</v>
      </c>
      <c r="O5545" s="14" t="str">
        <f>IFERROR(VLOOKUP(I5545,Lists!$F$2:$G$16,2,FALSE()),"Not Rated")</f>
        <v>Adults</v>
      </c>
      <c r="P5545" s="14">
        <f t="shared" si="690"/>
        <v>88</v>
      </c>
      <c r="Q5545" s="14" t="str">
        <f t="shared" si="691"/>
        <v>Brazil</v>
      </c>
      <c r="R5545" s="14" t="str">
        <f t="shared" si="692"/>
        <v>|Brazil|</v>
      </c>
      <c r="S5545" s="14" t="str">
        <f t="shared" si="693"/>
        <v>|Comedies|Dramas|International Movies|</v>
      </c>
      <c r="T5545" s="14" t="str">
        <f t="shared" si="694"/>
        <v>|Alexandre Reinecke|</v>
      </c>
      <c r="U5545" s="14" t="str">
        <f t="shared" si="695"/>
        <v>|Zezé Polessa|Daniel Dantas|Paulo Vilhena|Fernanda Paes Leme|Juliana Mesquita|</v>
      </c>
    </row>
    <row r="5546" spans="1:21">
      <c r="A5546" s="14" t="s">
        <v>25642</v>
      </c>
      <c r="B5546" s="14" t="s">
        <v>48</v>
      </c>
      <c r="C5546" s="14" t="s">
        <v>25643</v>
      </c>
      <c r="D5546" s="14" t="s">
        <v>25644</v>
      </c>
      <c r="E5546" s="14" t="s">
        <v>25645</v>
      </c>
      <c r="F5546" s="14" t="s">
        <v>115</v>
      </c>
      <c r="G5546" s="26">
        <v>42826</v>
      </c>
      <c r="H5546" s="14">
        <v>2016</v>
      </c>
      <c r="I5546" s="14" t="s">
        <v>360</v>
      </c>
      <c r="J5546" s="14" t="s">
        <v>708</v>
      </c>
      <c r="K5546" s="14" t="s">
        <v>244</v>
      </c>
      <c r="L5546" s="14" t="s">
        <v>25646</v>
      </c>
      <c r="M5546" s="14">
        <f t="shared" si="688"/>
        <v>2017</v>
      </c>
      <c r="N5546" s="14">
        <f t="shared" si="689"/>
        <v>4</v>
      </c>
      <c r="O5546" s="14" t="str">
        <f>IFERROR(VLOOKUP(I5546,Lists!$F$2:$G$16,2,FALSE()),"Not Rated")</f>
        <v>Adults</v>
      </c>
      <c r="P5546" s="14">
        <f t="shared" si="690"/>
        <v>88</v>
      </c>
      <c r="Q5546" s="14" t="str">
        <f t="shared" si="691"/>
        <v>United States</v>
      </c>
      <c r="R5546" s="14" t="str">
        <f t="shared" si="692"/>
        <v>|United States|</v>
      </c>
      <c r="S5546" s="14" t="str">
        <f t="shared" si="693"/>
        <v>|Dramas|</v>
      </c>
      <c r="T5546" s="14" t="str">
        <f t="shared" si="694"/>
        <v>|Jamal Hill|</v>
      </c>
      <c r="U5546" s="14" t="str">
        <f t="shared" si="695"/>
        <v>|Larenz Tate|Meagan Good|Lance Gross|Antonique Smith|La La Anthony|Rick Gonzalez|Rotimi|Andra Fuller|</v>
      </c>
    </row>
    <row r="5547" spans="1:21">
      <c r="A5547" s="14" t="s">
        <v>25647</v>
      </c>
      <c r="B5547" s="14" t="s">
        <v>48</v>
      </c>
      <c r="C5547" s="14" t="s">
        <v>25648</v>
      </c>
      <c r="D5547" s="14" t="s">
        <v>25649</v>
      </c>
      <c r="E5547" s="14" t="s">
        <v>25650</v>
      </c>
      <c r="F5547" s="14" t="s">
        <v>116</v>
      </c>
      <c r="G5547" s="26">
        <v>42826</v>
      </c>
      <c r="H5547" s="14">
        <v>1971</v>
      </c>
      <c r="I5547" s="14" t="s">
        <v>361</v>
      </c>
      <c r="J5547" s="14" t="s">
        <v>1020</v>
      </c>
      <c r="K5547" s="14" t="s">
        <v>3166</v>
      </c>
      <c r="L5547" s="14" t="s">
        <v>25651</v>
      </c>
      <c r="M5547" s="14">
        <f t="shared" si="688"/>
        <v>2017</v>
      </c>
      <c r="N5547" s="14">
        <f t="shared" si="689"/>
        <v>4</v>
      </c>
      <c r="O5547" s="14" t="str">
        <f>IFERROR(VLOOKUP(I5547,Lists!$F$2:$G$16,2,FALSE()),"Not Rated")</f>
        <v>Teens</v>
      </c>
      <c r="P5547" s="14">
        <f t="shared" si="690"/>
        <v>143</v>
      </c>
      <c r="Q5547" s="14" t="str">
        <f t="shared" si="691"/>
        <v>India</v>
      </c>
      <c r="R5547" s="14" t="str">
        <f t="shared" si="692"/>
        <v>|India|</v>
      </c>
      <c r="S5547" s="14" t="str">
        <f t="shared" si="693"/>
        <v>|Action &amp; Adventure|Cult Movies|International Movies|</v>
      </c>
      <c r="T5547" s="14" t="str">
        <f t="shared" si="694"/>
        <v>|K. Ramanlal|</v>
      </c>
      <c r="U5547" s="14" t="str">
        <f t="shared" si="695"/>
        <v>|Vinod Mehra|Rekha|Vinod Khanna|Helen|Madan Puri|Brahm Bhardwaj|</v>
      </c>
    </row>
    <row r="5548" spans="1:21">
      <c r="A5548" s="14" t="s">
        <v>25652</v>
      </c>
      <c r="B5548" s="14" t="s">
        <v>48</v>
      </c>
      <c r="C5548" s="14" t="s">
        <v>25653</v>
      </c>
      <c r="D5548" s="14" t="s">
        <v>25654</v>
      </c>
      <c r="E5548" s="14" t="s">
        <v>25655</v>
      </c>
      <c r="F5548" s="14" t="s">
        <v>115</v>
      </c>
      <c r="G5548" s="26">
        <v>42826</v>
      </c>
      <c r="H5548" s="14">
        <v>2015</v>
      </c>
      <c r="I5548" s="14" t="s">
        <v>360</v>
      </c>
      <c r="J5548" s="14" t="s">
        <v>760</v>
      </c>
      <c r="K5548" s="14" t="s">
        <v>1436</v>
      </c>
      <c r="L5548" s="14" t="s">
        <v>25656</v>
      </c>
      <c r="M5548" s="14">
        <f t="shared" si="688"/>
        <v>2017</v>
      </c>
      <c r="N5548" s="14">
        <f t="shared" si="689"/>
        <v>4</v>
      </c>
      <c r="O5548" s="14" t="str">
        <f>IFERROR(VLOOKUP(I5548,Lists!$F$2:$G$16,2,FALSE()),"Not Rated")</f>
        <v>Adults</v>
      </c>
      <c r="P5548" s="14">
        <f t="shared" si="690"/>
        <v>83</v>
      </c>
      <c r="Q5548" s="14" t="str">
        <f t="shared" si="691"/>
        <v>United States</v>
      </c>
      <c r="R5548" s="14" t="str">
        <f t="shared" si="692"/>
        <v>|United States|</v>
      </c>
      <c r="S5548" s="14" t="str">
        <f t="shared" si="693"/>
        <v>|Dramas|Independent Movies|</v>
      </c>
      <c r="T5548" s="14" t="str">
        <f t="shared" si="694"/>
        <v>|Maris Curran|</v>
      </c>
      <c r="U5548" s="14" t="str">
        <f t="shared" si="695"/>
        <v>|David Oyelowo|Dianne Wiest|Rosie Perez|Teyonah Parris|Hani Furstenberg|Bill Raymond|</v>
      </c>
    </row>
    <row r="5549" spans="1:21">
      <c r="A5549" s="14" t="s">
        <v>25657</v>
      </c>
      <c r="B5549" s="14" t="s">
        <v>48</v>
      </c>
      <c r="C5549" s="14" t="s">
        <v>25658</v>
      </c>
      <c r="D5549" s="14" t="s">
        <v>25659</v>
      </c>
      <c r="E5549" s="14" t="s">
        <v>25660</v>
      </c>
      <c r="F5549" s="14" t="s">
        <v>116</v>
      </c>
      <c r="G5549" s="26">
        <v>42826</v>
      </c>
      <c r="H5549" s="14">
        <v>2014</v>
      </c>
      <c r="I5549" s="14" t="s">
        <v>361</v>
      </c>
      <c r="J5549" s="14" t="s">
        <v>1386</v>
      </c>
      <c r="K5549" s="14" t="s">
        <v>475</v>
      </c>
      <c r="L5549" s="14" t="s">
        <v>25661</v>
      </c>
      <c r="M5549" s="14">
        <f t="shared" si="688"/>
        <v>2017</v>
      </c>
      <c r="N5549" s="14">
        <f t="shared" si="689"/>
        <v>4</v>
      </c>
      <c r="O5549" s="14" t="str">
        <f>IFERROR(VLOOKUP(I5549,Lists!$F$2:$G$16,2,FALSE()),"Not Rated")</f>
        <v>Teens</v>
      </c>
      <c r="P5549" s="14">
        <f t="shared" si="690"/>
        <v>107</v>
      </c>
      <c r="Q5549" s="14" t="str">
        <f t="shared" si="691"/>
        <v>India</v>
      </c>
      <c r="R5549" s="14" t="str">
        <f t="shared" si="692"/>
        <v>|India|</v>
      </c>
      <c r="S5549" s="14" t="str">
        <f t="shared" si="693"/>
        <v>|Dramas|International Movies|</v>
      </c>
      <c r="T5549" s="14" t="str">
        <f t="shared" si="694"/>
        <v>|Avinash Arun|</v>
      </c>
      <c r="U5549" s="14" t="str">
        <f t="shared" si="695"/>
        <v>|Amruta Subhash|Archit Deodhar|Parth Bhalerao|Gaurish Gawade|Atharva Upasni|Swandand Raikar|Shrikant Yadav|Umesh Jagtap|Shivalati Bokil|Jui Kahate|</v>
      </c>
    </row>
    <row r="5550" spans="1:21">
      <c r="A5550" s="14" t="s">
        <v>25662</v>
      </c>
      <c r="B5550" s="14" t="s">
        <v>48</v>
      </c>
      <c r="C5550" s="14" t="s">
        <v>25663</v>
      </c>
      <c r="D5550" s="14" t="s">
        <v>25664</v>
      </c>
      <c r="E5550" s="14" t="s">
        <v>117</v>
      </c>
      <c r="F5550" s="14" t="s">
        <v>115</v>
      </c>
      <c r="G5550" s="26">
        <v>42826</v>
      </c>
      <c r="H5550" s="14">
        <v>2010</v>
      </c>
      <c r="I5550" s="14" t="s">
        <v>360</v>
      </c>
      <c r="J5550" s="14" t="s">
        <v>698</v>
      </c>
      <c r="K5550" s="14" t="s">
        <v>247</v>
      </c>
      <c r="L5550" s="14" t="s">
        <v>25665</v>
      </c>
      <c r="M5550" s="14">
        <f t="shared" si="688"/>
        <v>2017</v>
      </c>
      <c r="N5550" s="14">
        <f t="shared" si="689"/>
        <v>4</v>
      </c>
      <c r="O5550" s="14" t="str">
        <f>IFERROR(VLOOKUP(I5550,Lists!$F$2:$G$16,2,FALSE()),"Not Rated")</f>
        <v>Adults</v>
      </c>
      <c r="P5550" s="14">
        <f t="shared" si="690"/>
        <v>99</v>
      </c>
      <c r="Q5550" s="14" t="str">
        <f t="shared" si="691"/>
        <v>United States</v>
      </c>
      <c r="R5550" s="14" t="str">
        <f t="shared" si="692"/>
        <v>|United States|</v>
      </c>
      <c r="S5550" s="14" t="str">
        <f t="shared" si="693"/>
        <v>|Documentaries|</v>
      </c>
      <c r="T5550" s="14" t="str">
        <f t="shared" si="694"/>
        <v>|Jason Spingarn-Koff|</v>
      </c>
      <c r="U5550" s="14" t="str">
        <f t="shared" si="695"/>
        <v>|Unknown|</v>
      </c>
    </row>
    <row r="5551" spans="1:21">
      <c r="A5551" s="14" t="s">
        <v>25666</v>
      </c>
      <c r="B5551" s="14" t="s">
        <v>48</v>
      </c>
      <c r="C5551" s="14" t="s">
        <v>25667</v>
      </c>
      <c r="D5551" s="14" t="s">
        <v>25668</v>
      </c>
      <c r="E5551" s="14" t="s">
        <v>25669</v>
      </c>
      <c r="F5551" s="14" t="s">
        <v>116</v>
      </c>
      <c r="G5551" s="26">
        <v>42826</v>
      </c>
      <c r="H5551" s="14">
        <v>1975</v>
      </c>
      <c r="I5551" s="14" t="s">
        <v>361</v>
      </c>
      <c r="J5551" s="14" t="s">
        <v>6477</v>
      </c>
      <c r="K5551" s="14" t="s">
        <v>1520</v>
      </c>
      <c r="L5551" s="14" t="s">
        <v>25670</v>
      </c>
      <c r="M5551" s="14">
        <f t="shared" si="688"/>
        <v>2017</v>
      </c>
      <c r="N5551" s="14">
        <f t="shared" si="689"/>
        <v>4</v>
      </c>
      <c r="O5551" s="14" t="str">
        <f>IFERROR(VLOOKUP(I5551,Lists!$F$2:$G$16,2,FALSE()),"Not Rated")</f>
        <v>Teens</v>
      </c>
      <c r="P5551" s="14">
        <f t="shared" si="690"/>
        <v>134</v>
      </c>
      <c r="Q5551" s="14" t="str">
        <f t="shared" si="691"/>
        <v>India</v>
      </c>
      <c r="R5551" s="14" t="str">
        <f t="shared" si="692"/>
        <v>|India|</v>
      </c>
      <c r="S5551" s="14" t="str">
        <f t="shared" si="693"/>
        <v>|Action &amp; Adventure|International Movies|Music &amp; Musicals|</v>
      </c>
      <c r="T5551" s="14" t="str">
        <f t="shared" si="694"/>
        <v>|A. Salaam|</v>
      </c>
      <c r="U5551" s="14" t="str">
        <f t="shared" si="695"/>
        <v>|Shashi Kapoor|Sulakshana Pandit|Mehmood|Sudhir|Anjana Mumtaz|Sajjan|M. Rajan|Mac Mohan|Amrish Puri|Ramesh Deo|</v>
      </c>
    </row>
    <row r="5552" spans="1:21">
      <c r="A5552" s="14" t="s">
        <v>25671</v>
      </c>
      <c r="B5552" s="14" t="s">
        <v>48</v>
      </c>
      <c r="C5552" s="14" t="s">
        <v>25672</v>
      </c>
      <c r="D5552" s="14" t="s">
        <v>25673</v>
      </c>
      <c r="E5552" s="14" t="s">
        <v>25674</v>
      </c>
      <c r="F5552" s="14" t="s">
        <v>122</v>
      </c>
      <c r="G5552" s="26">
        <v>42826</v>
      </c>
      <c r="H5552" s="14">
        <v>2017</v>
      </c>
      <c r="I5552" s="14" t="s">
        <v>360</v>
      </c>
      <c r="J5552" s="14" t="s">
        <v>1773</v>
      </c>
      <c r="K5552" s="14" t="s">
        <v>475</v>
      </c>
      <c r="L5552" s="14" t="s">
        <v>25675</v>
      </c>
      <c r="M5552" s="14">
        <f t="shared" si="688"/>
        <v>2017</v>
      </c>
      <c r="N5552" s="14">
        <f t="shared" si="689"/>
        <v>4</v>
      </c>
      <c r="O5552" s="14" t="str">
        <f>IFERROR(VLOOKUP(I5552,Lists!$F$2:$G$16,2,FALSE()),"Not Rated")</f>
        <v>Adults</v>
      </c>
      <c r="P5552" s="14">
        <f t="shared" si="690"/>
        <v>78</v>
      </c>
      <c r="Q5552" s="14" t="str">
        <f t="shared" si="691"/>
        <v>Spain</v>
      </c>
      <c r="R5552" s="14" t="str">
        <f t="shared" si="692"/>
        <v>|Spain|</v>
      </c>
      <c r="S5552" s="14" t="str">
        <f t="shared" si="693"/>
        <v>|Dramas|International Movies|</v>
      </c>
      <c r="T5552" s="14" t="str">
        <f t="shared" si="694"/>
        <v>|Eduardo Casanova|</v>
      </c>
      <c r="U5552" s="14" t="str">
        <f t="shared" si="695"/>
        <v>|Ana Polvorosa|Candela Peña|Macarena Gómez|Carmen Machi|Jon Kortajarena|Secun de la Rosa|Itziar Castro|Antonio Durán 'Morris'|Joaquín Climent|Ana María Ayala|Eloi Costa|</v>
      </c>
    </row>
    <row r="5553" spans="1:21">
      <c r="A5553" s="14" t="s">
        <v>25676</v>
      </c>
      <c r="B5553" s="14" t="s">
        <v>48</v>
      </c>
      <c r="C5553" s="14" t="s">
        <v>25677</v>
      </c>
      <c r="D5553" s="14" t="s">
        <v>25678</v>
      </c>
      <c r="E5553" s="14" t="s">
        <v>25679</v>
      </c>
      <c r="F5553" s="14" t="s">
        <v>134</v>
      </c>
      <c r="G5553" s="26">
        <v>42826</v>
      </c>
      <c r="H5553" s="14">
        <v>2016</v>
      </c>
      <c r="I5553" s="14" t="s">
        <v>360</v>
      </c>
      <c r="J5553" s="14" t="s">
        <v>2352</v>
      </c>
      <c r="K5553" s="14" t="s">
        <v>475</v>
      </c>
      <c r="L5553" s="14" t="s">
        <v>25680</v>
      </c>
      <c r="M5553" s="14">
        <f t="shared" si="688"/>
        <v>2017</v>
      </c>
      <c r="N5553" s="14">
        <f t="shared" si="689"/>
        <v>4</v>
      </c>
      <c r="O5553" s="14" t="str">
        <f>IFERROR(VLOOKUP(I5553,Lists!$F$2:$G$16,2,FALSE()),"Not Rated")</f>
        <v>Adults</v>
      </c>
      <c r="P5553" s="14">
        <f t="shared" si="690"/>
        <v>81</v>
      </c>
      <c r="Q5553" s="14" t="str">
        <f t="shared" si="691"/>
        <v>Argentina</v>
      </c>
      <c r="R5553" s="14" t="str">
        <f t="shared" si="692"/>
        <v>|Argentina|</v>
      </c>
      <c r="S5553" s="14" t="str">
        <f t="shared" si="693"/>
        <v>|Dramas|International Movies|</v>
      </c>
      <c r="T5553" s="14" t="str">
        <f t="shared" si="694"/>
        <v>|Daniel Burman|</v>
      </c>
      <c r="U5553" s="14" t="str">
        <f t="shared" si="695"/>
        <v>|Alan Sabbagh|Julieta Zylberberg|Usher Barilka|Elvira Onetto|Adrián Stoppelman|Dan Breitman|Elisa Carricajo|</v>
      </c>
    </row>
    <row r="5554" spans="1:21">
      <c r="A5554" s="14" t="s">
        <v>25681</v>
      </c>
      <c r="B5554" s="14" t="s">
        <v>48</v>
      </c>
      <c r="C5554" s="14" t="s">
        <v>25682</v>
      </c>
      <c r="D5554" s="14" t="s">
        <v>25683</v>
      </c>
      <c r="E5554" s="14" t="s">
        <v>25684</v>
      </c>
      <c r="F5554" s="14" t="s">
        <v>122</v>
      </c>
      <c r="G5554" s="26">
        <v>42826</v>
      </c>
      <c r="H5554" s="14">
        <v>2016</v>
      </c>
      <c r="I5554" s="14" t="s">
        <v>360</v>
      </c>
      <c r="J5554" s="14" t="s">
        <v>574</v>
      </c>
      <c r="K5554" s="14" t="s">
        <v>605</v>
      </c>
      <c r="L5554" s="14" t="s">
        <v>25685</v>
      </c>
      <c r="M5554" s="14">
        <f t="shared" si="688"/>
        <v>2017</v>
      </c>
      <c r="N5554" s="14">
        <f t="shared" si="689"/>
        <v>4</v>
      </c>
      <c r="O5554" s="14" t="str">
        <f>IFERROR(VLOOKUP(I5554,Lists!$F$2:$G$16,2,FALSE()),"Not Rated")</f>
        <v>Adults</v>
      </c>
      <c r="P5554" s="14">
        <f t="shared" si="690"/>
        <v>106</v>
      </c>
      <c r="Q5554" s="14" t="str">
        <f t="shared" si="691"/>
        <v>Spain</v>
      </c>
      <c r="R5554" s="14" t="str">
        <f t="shared" si="692"/>
        <v>|Spain|</v>
      </c>
      <c r="S5554" s="14" t="str">
        <f t="shared" si="693"/>
        <v>|Dramas|International Movies|Thrillers|</v>
      </c>
      <c r="T5554" s="14" t="str">
        <f t="shared" si="694"/>
        <v>|Kike Maíllo|</v>
      </c>
      <c r="U5554" s="14" t="str">
        <f t="shared" si="695"/>
        <v>|Mario Casas|Luis Tosar|José Sacristán|Claudia Canal|José Manuel Poga|Ingrid García Jonsson|Luichi Macías|</v>
      </c>
    </row>
    <row r="5555" spans="1:21">
      <c r="A5555" s="14" t="s">
        <v>25686</v>
      </c>
      <c r="B5555" s="14" t="s">
        <v>48</v>
      </c>
      <c r="C5555" s="14" t="s">
        <v>25687</v>
      </c>
      <c r="D5555" s="14" t="s">
        <v>117</v>
      </c>
      <c r="E5555" s="14" t="s">
        <v>25688</v>
      </c>
      <c r="F5555" s="14" t="s">
        <v>118</v>
      </c>
      <c r="G5555" s="26">
        <v>42825</v>
      </c>
      <c r="H5555" s="14">
        <v>2016</v>
      </c>
      <c r="I5555" s="14" t="s">
        <v>360</v>
      </c>
      <c r="J5555" s="14" t="s">
        <v>6186</v>
      </c>
      <c r="K5555" s="14" t="s">
        <v>261</v>
      </c>
      <c r="L5555" s="14" t="s">
        <v>25689</v>
      </c>
      <c r="M5555" s="14">
        <f t="shared" si="688"/>
        <v>2017</v>
      </c>
      <c r="N5555" s="14">
        <f t="shared" si="689"/>
        <v>3</v>
      </c>
      <c r="O5555" s="14" t="str">
        <f>IFERROR(VLOOKUP(I5555,Lists!$F$2:$G$16,2,FALSE()),"Not Rated")</f>
        <v>Adults</v>
      </c>
      <c r="P5555" s="14">
        <f t="shared" si="690"/>
        <v>51</v>
      </c>
      <c r="Q5555" s="14" t="str">
        <f t="shared" si="691"/>
        <v>United Kingdom</v>
      </c>
      <c r="R5555" s="14" t="str">
        <f t="shared" si="692"/>
        <v>|United Kingdom|</v>
      </c>
      <c r="S5555" s="14" t="str">
        <f t="shared" si="693"/>
        <v>|Stand-Up Comedy|</v>
      </c>
      <c r="T5555" s="14" t="str">
        <f t="shared" si="694"/>
        <v>|Unknown|</v>
      </c>
      <c r="U5555" s="14" t="str">
        <f t="shared" si="695"/>
        <v>|Bridget Christie|</v>
      </c>
    </row>
    <row r="5556" spans="1:21">
      <c r="A5556" s="14" t="s">
        <v>25690</v>
      </c>
      <c r="B5556" s="14" t="s">
        <v>49</v>
      </c>
      <c r="C5556" s="14" t="s">
        <v>25691</v>
      </c>
      <c r="D5556" s="14" t="s">
        <v>25692</v>
      </c>
      <c r="E5556" s="14" t="s">
        <v>25693</v>
      </c>
      <c r="F5556" s="14" t="s">
        <v>117</v>
      </c>
      <c r="G5556" s="26">
        <v>42825</v>
      </c>
      <c r="H5556" s="14">
        <v>2017</v>
      </c>
      <c r="I5556" s="14" t="s">
        <v>360</v>
      </c>
      <c r="J5556" s="14" t="s">
        <v>105</v>
      </c>
      <c r="K5556" s="14" t="s">
        <v>257</v>
      </c>
      <c r="L5556" s="14" t="s">
        <v>25694</v>
      </c>
      <c r="M5556" s="14">
        <f t="shared" si="688"/>
        <v>2017</v>
      </c>
      <c r="N5556" s="14">
        <f t="shared" si="689"/>
        <v>3</v>
      </c>
      <c r="O5556" s="14" t="str">
        <f>IFERROR(VLOOKUP(I5556,Lists!$F$2:$G$16,2,FALSE()),"Not Rated")</f>
        <v>Adults</v>
      </c>
      <c r="P5556" s="14">
        <f t="shared" si="690"/>
        <v>1</v>
      </c>
      <c r="Q5556" s="14" t="str">
        <f t="shared" si="691"/>
        <v>Unknown</v>
      </c>
      <c r="R5556" s="14" t="str">
        <f t="shared" si="692"/>
        <v>|Unknown|</v>
      </c>
      <c r="S5556" s="14" t="str">
        <f t="shared" si="693"/>
        <v>|Docuseries|</v>
      </c>
      <c r="T5556" s="14" t="str">
        <f t="shared" si="694"/>
        <v>|Laurent Bouzereau|</v>
      </c>
      <c r="U5556" s="14" t="str">
        <f t="shared" si="695"/>
        <v>|Steven Spielberg|Guillermo del Toro|Lawrence Kasdan|Francis Ford Coppola|Paul Greengrass|Meryl Streep|</v>
      </c>
    </row>
    <row r="5557" spans="1:21">
      <c r="A5557" s="14" t="s">
        <v>25695</v>
      </c>
      <c r="B5557" s="14" t="s">
        <v>49</v>
      </c>
      <c r="C5557" s="14" t="s">
        <v>25696</v>
      </c>
      <c r="D5557" s="14" t="s">
        <v>25697</v>
      </c>
      <c r="E5557" s="14" t="s">
        <v>25698</v>
      </c>
      <c r="F5557" s="14" t="s">
        <v>118</v>
      </c>
      <c r="G5557" s="26">
        <v>42825</v>
      </c>
      <c r="H5557" s="14">
        <v>2016</v>
      </c>
      <c r="I5557" s="14" t="s">
        <v>360</v>
      </c>
      <c r="J5557" s="14" t="s">
        <v>106</v>
      </c>
      <c r="K5557" s="14" t="s">
        <v>20003</v>
      </c>
      <c r="L5557" s="14" t="s">
        <v>25699</v>
      </c>
      <c r="M5557" s="14">
        <f t="shared" si="688"/>
        <v>2017</v>
      </c>
      <c r="N5557" s="14">
        <f t="shared" si="689"/>
        <v>3</v>
      </c>
      <c r="O5557" s="14" t="str">
        <f>IFERROR(VLOOKUP(I5557,Lists!$F$2:$G$16,2,FALSE()),"Not Rated")</f>
        <v>Adults</v>
      </c>
      <c r="P5557" s="14">
        <f t="shared" si="690"/>
        <v>2</v>
      </c>
      <c r="Q5557" s="14" t="str">
        <f t="shared" si="691"/>
        <v>United Kingdom</v>
      </c>
      <c r="R5557" s="14" t="str">
        <f t="shared" si="692"/>
        <v>|United Kingdom|</v>
      </c>
      <c r="S5557" s="14" t="str">
        <f t="shared" si="693"/>
        <v>|British TV Shows|TV Comedies|</v>
      </c>
      <c r="T5557" s="14" t="str">
        <f t="shared" si="694"/>
        <v>|Gordon Anderson|</v>
      </c>
      <c r="U5557" s="14" t="str">
        <f t="shared" si="695"/>
        <v>|David Hasselhoff|Asim Chaudhry|Fergus Craig|Mark Quartley|Ella Smith|Brett Goldstein|</v>
      </c>
    </row>
    <row r="5558" spans="1:21">
      <c r="A5558" s="14" t="s">
        <v>25700</v>
      </c>
      <c r="B5558" s="14" t="s">
        <v>48</v>
      </c>
      <c r="C5558" s="14" t="s">
        <v>25701</v>
      </c>
      <c r="D5558" s="14" t="s">
        <v>25702</v>
      </c>
      <c r="E5558" s="14" t="s">
        <v>25703</v>
      </c>
      <c r="F5558" s="14" t="s">
        <v>115</v>
      </c>
      <c r="G5558" s="26">
        <v>42825</v>
      </c>
      <c r="H5558" s="14">
        <v>2017</v>
      </c>
      <c r="I5558" s="14" t="s">
        <v>360</v>
      </c>
      <c r="J5558" s="14" t="s">
        <v>724</v>
      </c>
      <c r="K5558" s="14" t="s">
        <v>1614</v>
      </c>
      <c r="L5558" s="14" t="s">
        <v>25704</v>
      </c>
      <c r="M5558" s="14">
        <f t="shared" si="688"/>
        <v>2017</v>
      </c>
      <c r="N5558" s="14">
        <f t="shared" si="689"/>
        <v>3</v>
      </c>
      <c r="O5558" s="14" t="str">
        <f>IFERROR(VLOOKUP(I5558,Lists!$F$2:$G$16,2,FALSE()),"Not Rated")</f>
        <v>Adults</v>
      </c>
      <c r="P5558" s="14">
        <f t="shared" si="690"/>
        <v>102</v>
      </c>
      <c r="Q5558" s="14" t="str">
        <f t="shared" si="691"/>
        <v>United States</v>
      </c>
      <c r="R5558" s="14" t="str">
        <f t="shared" si="692"/>
        <v>|United States|</v>
      </c>
      <c r="S5558" s="14" t="str">
        <f t="shared" si="693"/>
        <v>|Dramas|Independent Movies|Romantic Movies|</v>
      </c>
      <c r="T5558" s="14" t="str">
        <f t="shared" si="694"/>
        <v>|Charlie McDowell|</v>
      </c>
      <c r="U5558" s="14" t="str">
        <f t="shared" si="695"/>
        <v>|Jason Segel|Rooney Mara|Robert Redford|Riley Keough|Jesse Plemons|Ron Canada|</v>
      </c>
    </row>
    <row r="5559" spans="1:21">
      <c r="A5559" s="14" t="s">
        <v>25705</v>
      </c>
      <c r="B5559" s="14" t="s">
        <v>48</v>
      </c>
      <c r="C5559" s="14" t="s">
        <v>25706</v>
      </c>
      <c r="D5559" s="14" t="s">
        <v>300</v>
      </c>
      <c r="E5559" s="14" t="s">
        <v>855</v>
      </c>
      <c r="F5559" s="14" t="s">
        <v>115</v>
      </c>
      <c r="G5559" s="26">
        <v>42822</v>
      </c>
      <c r="H5559" s="14">
        <v>2017</v>
      </c>
      <c r="I5559" s="14" t="s">
        <v>360</v>
      </c>
      <c r="J5559" s="14" t="s">
        <v>1102</v>
      </c>
      <c r="K5559" s="14" t="s">
        <v>261</v>
      </c>
      <c r="L5559" s="14" t="s">
        <v>25707</v>
      </c>
      <c r="M5559" s="14">
        <f t="shared" si="688"/>
        <v>2017</v>
      </c>
      <c r="N5559" s="14">
        <f t="shared" si="689"/>
        <v>3</v>
      </c>
      <c r="O5559" s="14" t="str">
        <f>IFERROR(VLOOKUP(I5559,Lists!$F$2:$G$16,2,FALSE()),"Not Rated")</f>
        <v>Adults</v>
      </c>
      <c r="P5559" s="14">
        <f t="shared" si="690"/>
        <v>63</v>
      </c>
      <c r="Q5559" s="14" t="str">
        <f t="shared" si="691"/>
        <v>United States</v>
      </c>
      <c r="R5559" s="14" t="str">
        <f t="shared" si="692"/>
        <v>|United States|</v>
      </c>
      <c r="S5559" s="14" t="str">
        <f t="shared" si="693"/>
        <v>|Stand-Up Comedy|</v>
      </c>
      <c r="T5559" s="14" t="str">
        <f t="shared" si="694"/>
        <v>|Shannon Hartman|</v>
      </c>
      <c r="U5559" s="14" t="str">
        <f t="shared" si="695"/>
        <v>|Jo Koy|</v>
      </c>
    </row>
    <row r="5560" spans="1:21">
      <c r="A5560" s="14" t="s">
        <v>25708</v>
      </c>
      <c r="B5560" s="14" t="s">
        <v>49</v>
      </c>
      <c r="C5560" s="14" t="s">
        <v>25709</v>
      </c>
      <c r="D5560" s="14" t="s">
        <v>117</v>
      </c>
      <c r="E5560" s="14" t="s">
        <v>25710</v>
      </c>
      <c r="F5560" s="14" t="s">
        <v>25711</v>
      </c>
      <c r="G5560" s="26">
        <v>42818</v>
      </c>
      <c r="H5560" s="14">
        <v>2017</v>
      </c>
      <c r="I5560" s="14" t="s">
        <v>365</v>
      </c>
      <c r="J5560" s="14" t="s">
        <v>106</v>
      </c>
      <c r="K5560" s="14" t="s">
        <v>937</v>
      </c>
      <c r="L5560" s="14" t="s">
        <v>25712</v>
      </c>
      <c r="M5560" s="14">
        <f t="shared" si="688"/>
        <v>2017</v>
      </c>
      <c r="N5560" s="14">
        <f t="shared" si="689"/>
        <v>3</v>
      </c>
      <c r="O5560" s="14" t="str">
        <f>IFERROR(VLOOKUP(I5560,Lists!$F$2:$G$16,2,FALSE()),"Not Rated")</f>
        <v>Kids</v>
      </c>
      <c r="P5560" s="14">
        <f t="shared" si="690"/>
        <v>2</v>
      </c>
      <c r="Q5560" s="14" t="str">
        <f t="shared" si="691"/>
        <v>United States</v>
      </c>
      <c r="R5560" s="14" t="str">
        <f t="shared" si="692"/>
        <v>|United States|United Kingdom|Australia|</v>
      </c>
      <c r="S5560" s="14" t="str">
        <f t="shared" si="693"/>
        <v>|British TV Shows|Kids' TV|</v>
      </c>
      <c r="T5560" s="14" t="str">
        <f t="shared" si="694"/>
        <v>|Unknown|</v>
      </c>
      <c r="U5560" s="14" t="str">
        <f t="shared" si="695"/>
        <v>|Jason Callender|Kathryn Drysdale|Akiya Henry|Jeff Rawle|Richard Grieve|Simone Craddock|Alex Babic|Miriam Margolyes|</v>
      </c>
    </row>
    <row r="5561" spans="1:21">
      <c r="A5561" s="14" t="s">
        <v>25713</v>
      </c>
      <c r="B5561" s="14" t="s">
        <v>48</v>
      </c>
      <c r="C5561" s="14" t="s">
        <v>25714</v>
      </c>
      <c r="D5561" s="14" t="s">
        <v>13000</v>
      </c>
      <c r="E5561" s="14" t="s">
        <v>25715</v>
      </c>
      <c r="F5561" s="14" t="s">
        <v>133</v>
      </c>
      <c r="G5561" s="26">
        <v>42818</v>
      </c>
      <c r="H5561" s="14">
        <v>2017</v>
      </c>
      <c r="I5561" s="14" t="s">
        <v>360</v>
      </c>
      <c r="J5561" s="14" t="s">
        <v>436</v>
      </c>
      <c r="K5561" s="14" t="s">
        <v>261</v>
      </c>
      <c r="L5561" s="14" t="s">
        <v>25716</v>
      </c>
      <c r="M5561" s="14">
        <f t="shared" si="688"/>
        <v>2017</v>
      </c>
      <c r="N5561" s="14">
        <f t="shared" si="689"/>
        <v>3</v>
      </c>
      <c r="O5561" s="14" t="str">
        <f>IFERROR(VLOOKUP(I5561,Lists!$F$2:$G$16,2,FALSE()),"Not Rated")</f>
        <v>Adults</v>
      </c>
      <c r="P5561" s="14">
        <f t="shared" si="690"/>
        <v>91</v>
      </c>
      <c r="Q5561" s="14" t="str">
        <f t="shared" si="691"/>
        <v>Brazil</v>
      </c>
      <c r="R5561" s="14" t="str">
        <f t="shared" si="692"/>
        <v>|Brazil|</v>
      </c>
      <c r="S5561" s="14" t="str">
        <f t="shared" si="693"/>
        <v>|Stand-Up Comedy|</v>
      </c>
      <c r="T5561" s="14" t="str">
        <f t="shared" si="694"/>
        <v>|Diego Pignataro|</v>
      </c>
      <c r="U5561" s="14" t="str">
        <f t="shared" si="695"/>
        <v>|Felipe Neto|</v>
      </c>
    </row>
    <row r="5562" spans="1:21">
      <c r="A5562" s="14" t="s">
        <v>25717</v>
      </c>
      <c r="B5562" s="14" t="s">
        <v>48</v>
      </c>
      <c r="C5562" s="14" t="s">
        <v>25718</v>
      </c>
      <c r="D5562" s="14" t="s">
        <v>25719</v>
      </c>
      <c r="E5562" s="14" t="s">
        <v>353</v>
      </c>
      <c r="F5562" s="14" t="s">
        <v>115</v>
      </c>
      <c r="G5562" s="26">
        <v>42818</v>
      </c>
      <c r="H5562" s="14">
        <v>2016</v>
      </c>
      <c r="I5562" s="14" t="s">
        <v>361</v>
      </c>
      <c r="J5562" s="14" t="s">
        <v>730</v>
      </c>
      <c r="K5562" s="14" t="s">
        <v>247</v>
      </c>
      <c r="L5562" s="14" t="s">
        <v>25720</v>
      </c>
      <c r="M5562" s="14">
        <f t="shared" si="688"/>
        <v>2017</v>
      </c>
      <c r="N5562" s="14">
        <f t="shared" si="689"/>
        <v>3</v>
      </c>
      <c r="O5562" s="14" t="str">
        <f>IFERROR(VLOOKUP(I5562,Lists!$F$2:$G$16,2,FALSE()),"Not Rated")</f>
        <v>Teens</v>
      </c>
      <c r="P5562" s="14">
        <f t="shared" si="690"/>
        <v>93</v>
      </c>
      <c r="Q5562" s="14" t="str">
        <f t="shared" si="691"/>
        <v>United States</v>
      </c>
      <c r="R5562" s="14" t="str">
        <f t="shared" si="692"/>
        <v>|United States|</v>
      </c>
      <c r="S5562" s="14" t="str">
        <f t="shared" si="693"/>
        <v>|Documentaries|</v>
      </c>
      <c r="T5562" s="14" t="str">
        <f t="shared" si="694"/>
        <v>|Meghan O'Hara|</v>
      </c>
      <c r="U5562" s="14" t="str">
        <f t="shared" si="695"/>
        <v>|Morgan Freeman|</v>
      </c>
    </row>
    <row r="5563" spans="1:21">
      <c r="A5563" s="14" t="s">
        <v>25721</v>
      </c>
      <c r="B5563" s="14" t="s">
        <v>48</v>
      </c>
      <c r="C5563" s="14" t="s">
        <v>25722</v>
      </c>
      <c r="D5563" s="14" t="s">
        <v>25723</v>
      </c>
      <c r="E5563" s="14" t="s">
        <v>25724</v>
      </c>
      <c r="F5563" s="14" t="s">
        <v>115</v>
      </c>
      <c r="G5563" s="26">
        <v>42818</v>
      </c>
      <c r="H5563" s="14">
        <v>2017</v>
      </c>
      <c r="I5563" s="14" t="s">
        <v>360</v>
      </c>
      <c r="J5563" s="14" t="s">
        <v>730</v>
      </c>
      <c r="K5563" s="14" t="s">
        <v>244</v>
      </c>
      <c r="L5563" s="14" t="s">
        <v>25725</v>
      </c>
      <c r="M5563" s="14">
        <f t="shared" si="688"/>
        <v>2017</v>
      </c>
      <c r="N5563" s="14">
        <f t="shared" si="689"/>
        <v>3</v>
      </c>
      <c r="O5563" s="14" t="str">
        <f>IFERROR(VLOOKUP(I5563,Lists!$F$2:$G$16,2,FALSE()),"Not Rated")</f>
        <v>Adults</v>
      </c>
      <c r="P5563" s="14">
        <f t="shared" si="690"/>
        <v>93</v>
      </c>
      <c r="Q5563" s="14" t="str">
        <f t="shared" si="691"/>
        <v>United States</v>
      </c>
      <c r="R5563" s="14" t="str">
        <f t="shared" si="692"/>
        <v>|United States|</v>
      </c>
      <c r="S5563" s="14" t="str">
        <f t="shared" si="693"/>
        <v>|Dramas|</v>
      </c>
      <c r="T5563" s="14" t="str">
        <f t="shared" si="694"/>
        <v>|Tommy O'Haver|</v>
      </c>
      <c r="U5563" s="14" t="str">
        <f t="shared" si="695"/>
        <v>|Melissa Leo|Josh Lucas|Vincent Kartheiser|Juno Temple|Adam Scott|Peter Fonda|Sally Kirkland|Rory Cochrane|</v>
      </c>
    </row>
    <row r="5564" spans="1:21">
      <c r="A5564" s="14" t="s">
        <v>25726</v>
      </c>
      <c r="B5564" s="14" t="s">
        <v>49</v>
      </c>
      <c r="C5564" s="14" t="s">
        <v>6749</v>
      </c>
      <c r="D5564" s="14" t="s">
        <v>16944</v>
      </c>
      <c r="E5564" s="14" t="s">
        <v>6749</v>
      </c>
      <c r="F5564" s="14" t="s">
        <v>115</v>
      </c>
      <c r="G5564" s="26">
        <v>42815</v>
      </c>
      <c r="H5564" s="14">
        <v>2017</v>
      </c>
      <c r="I5564" s="14" t="s">
        <v>360</v>
      </c>
      <c r="J5564" s="14" t="s">
        <v>105</v>
      </c>
      <c r="K5564" s="14" t="s">
        <v>2400</v>
      </c>
      <c r="L5564" s="14" t="s">
        <v>25727</v>
      </c>
      <c r="M5564" s="14">
        <f t="shared" si="688"/>
        <v>2017</v>
      </c>
      <c r="N5564" s="14">
        <f t="shared" si="689"/>
        <v>3</v>
      </c>
      <c r="O5564" s="14" t="str">
        <f>IFERROR(VLOOKUP(I5564,Lists!$F$2:$G$16,2,FALSE()),"Not Rated")</f>
        <v>Adults</v>
      </c>
      <c r="P5564" s="14">
        <f t="shared" si="690"/>
        <v>1</v>
      </c>
      <c r="Q5564" s="14" t="str">
        <f t="shared" si="691"/>
        <v>United States</v>
      </c>
      <c r="R5564" s="14" t="str">
        <f t="shared" si="692"/>
        <v>|United States|</v>
      </c>
      <c r="S5564" s="14" t="str">
        <f t="shared" si="693"/>
        <v>|Stand-Up Comedy &amp; Talk Shows|TV Comedies|</v>
      </c>
      <c r="T5564" s="14" t="str">
        <f t="shared" si="694"/>
        <v>|Stan Lathan|</v>
      </c>
      <c r="U5564" s="14" t="str">
        <f t="shared" si="695"/>
        <v>|Dave Chappelle|</v>
      </c>
    </row>
    <row r="5565" spans="1:21">
      <c r="A5565" s="14" t="s">
        <v>25728</v>
      </c>
      <c r="B5565" s="14" t="s">
        <v>49</v>
      </c>
      <c r="C5565" s="14" t="s">
        <v>25729</v>
      </c>
      <c r="D5565" s="14" t="s">
        <v>117</v>
      </c>
      <c r="E5565" s="14" t="s">
        <v>25730</v>
      </c>
      <c r="F5565" s="14" t="s">
        <v>121</v>
      </c>
      <c r="G5565" s="26">
        <v>42814</v>
      </c>
      <c r="H5565" s="14">
        <v>2015</v>
      </c>
      <c r="I5565" s="14" t="s">
        <v>361</v>
      </c>
      <c r="J5565" s="14" t="s">
        <v>105</v>
      </c>
      <c r="K5565" s="14" t="s">
        <v>3504</v>
      </c>
      <c r="L5565" s="14" t="s">
        <v>25731</v>
      </c>
      <c r="M5565" s="14">
        <f t="shared" si="688"/>
        <v>2017</v>
      </c>
      <c r="N5565" s="14">
        <f t="shared" si="689"/>
        <v>3</v>
      </c>
      <c r="O5565" s="14" t="str">
        <f>IFERROR(VLOOKUP(I5565,Lists!$F$2:$G$16,2,FALSE()),"Not Rated")</f>
        <v>Teens</v>
      </c>
      <c r="P5565" s="14">
        <f t="shared" si="690"/>
        <v>1</v>
      </c>
      <c r="Q5565" s="14" t="str">
        <f t="shared" si="691"/>
        <v>Japan</v>
      </c>
      <c r="R5565" s="14" t="str">
        <f t="shared" si="692"/>
        <v>|Japan|</v>
      </c>
      <c r="S5565" s="14" t="str">
        <f t="shared" si="693"/>
        <v>|Anime Series|Crime TV Shows|International TV Shows|</v>
      </c>
      <c r="T5565" s="14" t="str">
        <f t="shared" si="694"/>
        <v>|Unknown|</v>
      </c>
      <c r="U5565" s="14" t="str">
        <f t="shared" si="695"/>
        <v>|Makoto Furukawa|Kaito Ishikawa|Yuki Kaji|Aoi Yuki|Kazuhiro Yamaji|Kenjiro Tsuda|Minami Takayama|Tessho Genda|</v>
      </c>
    </row>
    <row r="5566" spans="1:21">
      <c r="A5566" s="14" t="s">
        <v>25732</v>
      </c>
      <c r="B5566" s="14" t="s">
        <v>48</v>
      </c>
      <c r="C5566" s="14" t="s">
        <v>25733</v>
      </c>
      <c r="D5566" s="14" t="s">
        <v>25734</v>
      </c>
      <c r="E5566" s="14" t="s">
        <v>25735</v>
      </c>
      <c r="F5566" s="14" t="s">
        <v>115</v>
      </c>
      <c r="G5566" s="26">
        <v>42812</v>
      </c>
      <c r="H5566" s="14">
        <v>2016</v>
      </c>
      <c r="I5566" s="14" t="s">
        <v>360</v>
      </c>
      <c r="J5566" s="14" t="s">
        <v>566</v>
      </c>
      <c r="K5566" s="14" t="s">
        <v>247</v>
      </c>
      <c r="L5566" s="14" t="s">
        <v>25736</v>
      </c>
      <c r="M5566" s="14">
        <f t="shared" si="688"/>
        <v>2017</v>
      </c>
      <c r="N5566" s="14">
        <f t="shared" si="689"/>
        <v>3</v>
      </c>
      <c r="O5566" s="14" t="str">
        <f>IFERROR(VLOOKUP(I5566,Lists!$F$2:$G$16,2,FALSE()),"Not Rated")</f>
        <v>Adults</v>
      </c>
      <c r="P5566" s="14">
        <f t="shared" si="690"/>
        <v>97</v>
      </c>
      <c r="Q5566" s="14" t="str">
        <f t="shared" si="691"/>
        <v>United States</v>
      </c>
      <c r="R5566" s="14" t="str">
        <f t="shared" si="692"/>
        <v>|United States|</v>
      </c>
      <c r="S5566" s="14" t="str">
        <f t="shared" si="693"/>
        <v>|Documentaries|</v>
      </c>
      <c r="T5566" s="14" t="str">
        <f t="shared" si="694"/>
        <v>|Lonny Price|</v>
      </c>
      <c r="U5566" s="14" t="str">
        <f t="shared" si="695"/>
        <v>|Stephen Sondheim|Harold Prince|Jason Alexander|Mandy Patinkin|Lonny Price|</v>
      </c>
    </row>
    <row r="5567" spans="1:21">
      <c r="A5567" s="14" t="s">
        <v>25737</v>
      </c>
      <c r="B5567" s="14" t="s">
        <v>48</v>
      </c>
      <c r="C5567" s="14" t="s">
        <v>25738</v>
      </c>
      <c r="D5567" s="14" t="s">
        <v>25739</v>
      </c>
      <c r="E5567" s="14" t="s">
        <v>25740</v>
      </c>
      <c r="F5567" s="14" t="s">
        <v>115</v>
      </c>
      <c r="G5567" s="26">
        <v>42811</v>
      </c>
      <c r="H5567" s="14">
        <v>2017</v>
      </c>
      <c r="I5567" s="14" t="s">
        <v>361</v>
      </c>
      <c r="J5567" s="14" t="s">
        <v>900</v>
      </c>
      <c r="K5567" s="14" t="s">
        <v>1034</v>
      </c>
      <c r="L5567" s="14" t="s">
        <v>25741</v>
      </c>
      <c r="M5567" s="14">
        <f t="shared" si="688"/>
        <v>2017</v>
      </c>
      <c r="N5567" s="14">
        <f t="shared" si="689"/>
        <v>3</v>
      </c>
      <c r="O5567" s="14" t="str">
        <f>IFERROR(VLOOKUP(I5567,Lists!$F$2:$G$16,2,FALSE()),"Not Rated")</f>
        <v>Teens</v>
      </c>
      <c r="P5567" s="14">
        <f t="shared" si="690"/>
        <v>92</v>
      </c>
      <c r="Q5567" s="14" t="str">
        <f t="shared" si="691"/>
        <v>United States</v>
      </c>
      <c r="R5567" s="14" t="str">
        <f t="shared" si="692"/>
        <v>|United States|</v>
      </c>
      <c r="S5567" s="14" t="str">
        <f t="shared" si="693"/>
        <v>|Comedies|Dramas|Independent Movies|</v>
      </c>
      <c r="T5567" s="14" t="str">
        <f t="shared" si="694"/>
        <v>|Sydney Freeland|</v>
      </c>
      <c r="U5567" s="14" t="str">
        <f t="shared" si="695"/>
        <v>|Rachel Crow|Ashleigh Murray|Sasheer Zamata|Danielle Nicolet|David Sullivan|Tim Blake Nelson|Missi Pyle|Arturo Castro|Sharon Lawrence|Brooke Markham|Kinna McInroe|Myko Olivier|Lance Gray|</v>
      </c>
    </row>
    <row r="5568" spans="1:21">
      <c r="A5568" s="14" t="s">
        <v>25742</v>
      </c>
      <c r="B5568" s="14" t="s">
        <v>49</v>
      </c>
      <c r="C5568" s="14" t="s">
        <v>25743</v>
      </c>
      <c r="D5568" s="14" t="s">
        <v>117</v>
      </c>
      <c r="E5568" s="14" t="s">
        <v>25744</v>
      </c>
      <c r="F5568" s="14" t="s">
        <v>115</v>
      </c>
      <c r="G5568" s="26">
        <v>42811</v>
      </c>
      <c r="H5568" s="14">
        <v>2017</v>
      </c>
      <c r="I5568" s="14" t="s">
        <v>366</v>
      </c>
      <c r="J5568" s="14" t="s">
        <v>105</v>
      </c>
      <c r="K5568" s="14" t="s">
        <v>256</v>
      </c>
      <c r="L5568" s="14" t="s">
        <v>25745</v>
      </c>
      <c r="M5568" s="14">
        <f t="shared" si="688"/>
        <v>2017</v>
      </c>
      <c r="N5568" s="14">
        <f t="shared" si="689"/>
        <v>3</v>
      </c>
      <c r="O5568" s="14" t="str">
        <f>IFERROR(VLOOKUP(I5568,Lists!$F$2:$G$16,2,FALSE()),"Not Rated")</f>
        <v>Kids</v>
      </c>
      <c r="P5568" s="14">
        <f t="shared" si="690"/>
        <v>1</v>
      </c>
      <c r="Q5568" s="14" t="str">
        <f t="shared" si="691"/>
        <v>United States</v>
      </c>
      <c r="R5568" s="14" t="str">
        <f t="shared" si="692"/>
        <v>|United States|</v>
      </c>
      <c r="S5568" s="14" t="str">
        <f t="shared" si="693"/>
        <v>|Kids' TV|</v>
      </c>
      <c r="T5568" s="14" t="str">
        <f t="shared" si="694"/>
        <v>|Unknown|</v>
      </c>
      <c r="U5568" s="14" t="str">
        <f t="shared" si="695"/>
        <v>|Julie Andrews|Giullian Yao Gioiello|Jennifer Barnhart|Tyler Bunch|Frankie Cordero|Stephanie D'Abruzzo|Dorien Davies|John Kennedy|John Tartaglia|</v>
      </c>
    </row>
    <row r="5569" spans="1:21">
      <c r="A5569" s="14" t="s">
        <v>25746</v>
      </c>
      <c r="B5569" s="14" t="s">
        <v>49</v>
      </c>
      <c r="C5569" s="14" t="s">
        <v>25747</v>
      </c>
      <c r="D5569" s="14" t="s">
        <v>117</v>
      </c>
      <c r="E5569" s="14" t="s">
        <v>117</v>
      </c>
      <c r="F5569" s="14" t="s">
        <v>127</v>
      </c>
      <c r="G5569" s="26">
        <v>42811</v>
      </c>
      <c r="H5569" s="14">
        <v>2015</v>
      </c>
      <c r="I5569" s="14" t="s">
        <v>360</v>
      </c>
      <c r="J5569" s="14" t="s">
        <v>107</v>
      </c>
      <c r="K5569" s="14" t="s">
        <v>262</v>
      </c>
      <c r="L5569" s="14" t="s">
        <v>25748</v>
      </c>
      <c r="M5569" s="14">
        <f t="shared" si="688"/>
        <v>2017</v>
      </c>
      <c r="N5569" s="14">
        <f t="shared" si="689"/>
        <v>3</v>
      </c>
      <c r="O5569" s="14" t="str">
        <f>IFERROR(VLOOKUP(I5569,Lists!$F$2:$G$16,2,FALSE()),"Not Rated")</f>
        <v>Adults</v>
      </c>
      <c r="P5569" s="14">
        <f t="shared" si="690"/>
        <v>3</v>
      </c>
      <c r="Q5569" s="14" t="str">
        <f t="shared" si="691"/>
        <v>Australia</v>
      </c>
      <c r="R5569" s="14" t="str">
        <f t="shared" si="692"/>
        <v>|Australia|</v>
      </c>
      <c r="S5569" s="14" t="str">
        <f t="shared" si="693"/>
        <v>|Reality TV|</v>
      </c>
      <c r="T5569" s="14" t="str">
        <f t="shared" si="694"/>
        <v>|Unknown|</v>
      </c>
      <c r="U5569" s="14" t="str">
        <f t="shared" si="695"/>
        <v>|Unknown|</v>
      </c>
    </row>
    <row r="5570" spans="1:21">
      <c r="A5570" s="14" t="s">
        <v>25749</v>
      </c>
      <c r="B5570" s="14" t="s">
        <v>48</v>
      </c>
      <c r="C5570" s="14" t="s">
        <v>25750</v>
      </c>
      <c r="D5570" s="14" t="s">
        <v>25751</v>
      </c>
      <c r="E5570" s="14" t="s">
        <v>25752</v>
      </c>
      <c r="F5570" s="14" t="s">
        <v>123</v>
      </c>
      <c r="G5570" s="26">
        <v>42811</v>
      </c>
      <c r="H5570" s="14">
        <v>2016</v>
      </c>
      <c r="I5570" s="14" t="s">
        <v>360</v>
      </c>
      <c r="J5570" s="14" t="s">
        <v>3814</v>
      </c>
      <c r="K5570" s="14" t="s">
        <v>605</v>
      </c>
      <c r="L5570" s="14" t="s">
        <v>25753</v>
      </c>
      <c r="M5570" s="14">
        <f t="shared" ref="M5570:M5633" si="696">IF(G5570="","",YEAR(G5570))</f>
        <v>2017</v>
      </c>
      <c r="N5570" s="14">
        <f t="shared" ref="N5570:N5633" si="697">IF(G5570="","",MONTH(G5570))</f>
        <v>3</v>
      </c>
      <c r="O5570" s="14" t="str">
        <f>IFERROR(VLOOKUP(I5570,Lists!$F$2:$G$16,2,FALSE()),"Not Rated")</f>
        <v>Adults</v>
      </c>
      <c r="P5570" s="14">
        <f t="shared" ref="P5570:P5633" si="698">IFERROR(VALUE(LEFT(J5570,FIND(" ",J5570)-1)),"")</f>
        <v>137</v>
      </c>
      <c r="Q5570" s="14" t="str">
        <f t="shared" ref="Q5570:Q5633" si="699">IFERROR(LEFT(F5570,FIND(",",F5570)-1),F5570)</f>
        <v>South Korea</v>
      </c>
      <c r="R5570" s="14" t="str">
        <f t="shared" ref="R5570:R5633" si="700">"|"&amp;SUBSTITUTE(F5570,", ","|")&amp;"|"</f>
        <v>|South Korea|</v>
      </c>
      <c r="S5570" s="14" t="str">
        <f t="shared" ref="S5570:S5633" si="701">"|"&amp;SUBSTITUTE(K5570,", ","|")&amp;"|"</f>
        <v>|Dramas|International Movies|Thrillers|</v>
      </c>
      <c r="T5570" s="14" t="str">
        <f t="shared" ref="T5570:T5633" si="702">"|"&amp;SUBSTITUTE(D5570,", ","|")&amp;"|"</f>
        <v>|Jung-woo Park|</v>
      </c>
      <c r="U5570" s="14" t="str">
        <f t="shared" ref="U5570:U5633" si="703">"|"&amp;SUBSTITUTE(E5570,", ","|")&amp;"|"</f>
        <v>|Nam-gil Kim|Young-ae Kim|Jeong-hee Moon|Joo-hyun Kim|Jin-young Jung|Kyeong-yeong Lee|Shin-il Kang|Dae-Myung Kim|Seung-mok Yoo|Myung-min Kim|</v>
      </c>
    </row>
    <row r="5571" spans="1:21">
      <c r="A5571" s="14" t="s">
        <v>25754</v>
      </c>
      <c r="B5571" s="14" t="s">
        <v>49</v>
      </c>
      <c r="C5571" s="14" t="s">
        <v>25755</v>
      </c>
      <c r="D5571" s="14" t="s">
        <v>117</v>
      </c>
      <c r="E5571" s="14" t="s">
        <v>25756</v>
      </c>
      <c r="F5571" s="14" t="s">
        <v>121</v>
      </c>
      <c r="G5571" s="26">
        <v>42811</v>
      </c>
      <c r="H5571" s="14">
        <v>2017</v>
      </c>
      <c r="I5571" s="14" t="s">
        <v>362</v>
      </c>
      <c r="J5571" s="14" t="s">
        <v>105</v>
      </c>
      <c r="K5571" s="14" t="s">
        <v>688</v>
      </c>
      <c r="L5571" s="14" t="s">
        <v>25757</v>
      </c>
      <c r="M5571" s="14">
        <f t="shared" si="696"/>
        <v>2017</v>
      </c>
      <c r="N5571" s="14">
        <f t="shared" si="697"/>
        <v>3</v>
      </c>
      <c r="O5571" s="14" t="str">
        <f>IFERROR(VLOOKUP(I5571,Lists!$F$2:$G$16,2,FALSE()),"Not Rated")</f>
        <v>Older Kids</v>
      </c>
      <c r="P5571" s="14">
        <f t="shared" si="698"/>
        <v>1</v>
      </c>
      <c r="Q5571" s="14" t="str">
        <f t="shared" si="699"/>
        <v>Japan</v>
      </c>
      <c r="R5571" s="14" t="str">
        <f t="shared" si="700"/>
        <v>|Japan|</v>
      </c>
      <c r="S5571" s="14" t="str">
        <f t="shared" si="701"/>
        <v>|International TV Shows|TV Dramas|</v>
      </c>
      <c r="T5571" s="14" t="str">
        <f t="shared" si="702"/>
        <v>|Unknown|</v>
      </c>
      <c r="U5571" s="14" t="str">
        <f t="shared" si="703"/>
        <v>|Naoto Takenaka|Tetsuji Tamayama|Honami Suzuki|</v>
      </c>
    </row>
    <row r="5572" spans="1:21">
      <c r="A5572" s="14" t="s">
        <v>25758</v>
      </c>
      <c r="B5572" s="14" t="s">
        <v>48</v>
      </c>
      <c r="C5572" s="14" t="s">
        <v>25759</v>
      </c>
      <c r="D5572" s="14" t="s">
        <v>25760</v>
      </c>
      <c r="E5572" s="14" t="s">
        <v>25761</v>
      </c>
      <c r="F5572" s="14" t="s">
        <v>15662</v>
      </c>
      <c r="G5572" s="26">
        <v>42810</v>
      </c>
      <c r="H5572" s="14">
        <v>1992</v>
      </c>
      <c r="I5572" s="14" t="s">
        <v>367</v>
      </c>
      <c r="J5572" s="14" t="s">
        <v>1020</v>
      </c>
      <c r="K5572" s="14" t="s">
        <v>1796</v>
      </c>
      <c r="L5572" s="14" t="s">
        <v>25762</v>
      </c>
      <c r="M5572" s="14">
        <f t="shared" si="696"/>
        <v>2017</v>
      </c>
      <c r="N5572" s="14">
        <f t="shared" si="697"/>
        <v>3</v>
      </c>
      <c r="O5572" s="14" t="str">
        <f>IFERROR(VLOOKUP(I5572,Lists!$F$2:$G$16,2,FALSE()),"Not Rated")</f>
        <v>Older Kids</v>
      </c>
      <c r="P5572" s="14">
        <f t="shared" si="698"/>
        <v>143</v>
      </c>
      <c r="Q5572" s="14" t="str">
        <f t="shared" si="699"/>
        <v>United Kingdom</v>
      </c>
      <c r="R5572" s="14" t="str">
        <f t="shared" si="700"/>
        <v>|United Kingdom|Japan|United States|</v>
      </c>
      <c r="S5572" s="14" t="str">
        <f t="shared" si="701"/>
        <v>|Classic Movies|Dramas|Independent Movies|</v>
      </c>
      <c r="T5572" s="14" t="str">
        <f t="shared" si="702"/>
        <v>|James Ivory|</v>
      </c>
      <c r="U5572" s="14" t="str">
        <f t="shared" si="703"/>
        <v>|Anthony Hopkins|Vanessa Redgrave|Helena Bonham Carter|Emma Thompson|James Wilby|Samuel West|Jemma Redgrave|Joseph Bennett|Nicola Duffett|Susie Lindeman|</v>
      </c>
    </row>
    <row r="5573" spans="1:21">
      <c r="A5573" s="14" t="s">
        <v>25763</v>
      </c>
      <c r="B5573" s="14" t="s">
        <v>48</v>
      </c>
      <c r="C5573" s="14" t="s">
        <v>25764</v>
      </c>
      <c r="D5573" s="14" t="s">
        <v>25765</v>
      </c>
      <c r="E5573" s="14" t="s">
        <v>25766</v>
      </c>
      <c r="F5573" s="14" t="s">
        <v>116</v>
      </c>
      <c r="G5573" s="26">
        <v>42809</v>
      </c>
      <c r="H5573" s="14">
        <v>2001</v>
      </c>
      <c r="I5573" s="14" t="s">
        <v>363</v>
      </c>
      <c r="J5573" s="14" t="s">
        <v>18394</v>
      </c>
      <c r="K5573" s="14" t="s">
        <v>612</v>
      </c>
      <c r="L5573" s="14" t="s">
        <v>25767</v>
      </c>
      <c r="M5573" s="14">
        <f t="shared" si="696"/>
        <v>2017</v>
      </c>
      <c r="N5573" s="14">
        <f t="shared" si="697"/>
        <v>3</v>
      </c>
      <c r="O5573" s="14" t="str">
        <f>IFERROR(VLOOKUP(I5573,Lists!$F$2:$G$16,2,FALSE()),"Not Rated")</f>
        <v>Adults</v>
      </c>
      <c r="P5573" s="14">
        <f t="shared" si="698"/>
        <v>168</v>
      </c>
      <c r="Q5573" s="14" t="str">
        <f t="shared" si="699"/>
        <v>India</v>
      </c>
      <c r="R5573" s="14" t="str">
        <f t="shared" si="700"/>
        <v>|India|</v>
      </c>
      <c r="S5573" s="14" t="str">
        <f t="shared" si="701"/>
        <v>|Action &amp; Adventure|Dramas|International Movies|</v>
      </c>
      <c r="T5573" s="14" t="str">
        <f t="shared" si="702"/>
        <v>|Santosh Sivan|</v>
      </c>
      <c r="U5573" s="14" t="str">
        <f t="shared" si="703"/>
        <v>|Shah Rukh Khan|Kareena Kapoor|Danny Denzongpa|Rahul Dev|Hrishitaa Bhatt|Gerson Da Cunha|Subhashini Ali|Umesh Mehra|Sooraj Balaji|</v>
      </c>
    </row>
    <row r="5574" spans="1:21">
      <c r="A5574" s="14" t="s">
        <v>25768</v>
      </c>
      <c r="B5574" s="14" t="s">
        <v>48</v>
      </c>
      <c r="C5574" s="14" t="s">
        <v>25769</v>
      </c>
      <c r="D5574" s="14" t="s">
        <v>25770</v>
      </c>
      <c r="E5574" s="14" t="s">
        <v>25771</v>
      </c>
      <c r="F5574" s="14" t="s">
        <v>119</v>
      </c>
      <c r="G5574" s="26">
        <v>42809</v>
      </c>
      <c r="H5574" s="14">
        <v>2006</v>
      </c>
      <c r="I5574" s="14" t="s">
        <v>360</v>
      </c>
      <c r="J5574" s="14" t="s">
        <v>962</v>
      </c>
      <c r="K5574" s="14" t="s">
        <v>1442</v>
      </c>
      <c r="L5574" s="14" t="s">
        <v>25772</v>
      </c>
      <c r="M5574" s="14">
        <f t="shared" si="696"/>
        <v>2017</v>
      </c>
      <c r="N5574" s="14">
        <f t="shared" si="697"/>
        <v>3</v>
      </c>
      <c r="O5574" s="14" t="str">
        <f>IFERROR(VLOOKUP(I5574,Lists!$F$2:$G$16,2,FALSE()),"Not Rated")</f>
        <v>Adults</v>
      </c>
      <c r="P5574" s="14">
        <f t="shared" si="698"/>
        <v>117</v>
      </c>
      <c r="Q5574" s="14" t="str">
        <f t="shared" si="699"/>
        <v>Canada</v>
      </c>
      <c r="R5574" s="14" t="str">
        <f t="shared" si="700"/>
        <v>|Canada|</v>
      </c>
      <c r="S5574" s="14" t="str">
        <f t="shared" si="701"/>
        <v>|Action &amp; Adventure|Comedies|International Movies|</v>
      </c>
      <c r="T5574" s="14" t="str">
        <f t="shared" si="702"/>
        <v>|Erik Canuel|</v>
      </c>
      <c r="U5574" s="14" t="str">
        <f t="shared" si="703"/>
        <v>|Patrick Huard|Colm Feore|Sylvain Marcel|Lucie Laurier|Pierre Lebeau|Ron Lea|Sarain Boylan|Louis-José Houde|</v>
      </c>
    </row>
    <row r="5575" spans="1:21">
      <c r="A5575" s="14" t="s">
        <v>25773</v>
      </c>
      <c r="B5575" s="14" t="s">
        <v>48</v>
      </c>
      <c r="C5575" s="14" t="s">
        <v>25774</v>
      </c>
      <c r="D5575" s="14" t="s">
        <v>25775</v>
      </c>
      <c r="E5575" s="14" t="s">
        <v>25776</v>
      </c>
      <c r="F5575" s="14" t="s">
        <v>118</v>
      </c>
      <c r="G5575" s="26">
        <v>42809</v>
      </c>
      <c r="H5575" s="14">
        <v>2016</v>
      </c>
      <c r="I5575" s="14" t="s">
        <v>362</v>
      </c>
      <c r="J5575" s="14" t="s">
        <v>872</v>
      </c>
      <c r="K5575" s="14" t="s">
        <v>25777</v>
      </c>
      <c r="L5575" s="14" t="s">
        <v>25778</v>
      </c>
      <c r="M5575" s="14">
        <f t="shared" si="696"/>
        <v>2017</v>
      </c>
      <c r="N5575" s="14">
        <f t="shared" si="697"/>
        <v>3</v>
      </c>
      <c r="O5575" s="14" t="str">
        <f>IFERROR(VLOOKUP(I5575,Lists!$F$2:$G$16,2,FALSE()),"Not Rated")</f>
        <v>Older Kids</v>
      </c>
      <c r="P5575" s="14">
        <f t="shared" si="698"/>
        <v>87</v>
      </c>
      <c r="Q5575" s="14" t="str">
        <f t="shared" si="699"/>
        <v>United Kingdom</v>
      </c>
      <c r="R5575" s="14" t="str">
        <f t="shared" si="700"/>
        <v>|United Kingdom|</v>
      </c>
      <c r="S5575" s="14" t="str">
        <f t="shared" si="701"/>
        <v>|Documentaries|Dramas|International Movies|</v>
      </c>
      <c r="T5575" s="14" t="str">
        <f t="shared" si="702"/>
        <v>|Peter Middleton|James Spinney|</v>
      </c>
      <c r="U5575" s="14" t="str">
        <f t="shared" si="703"/>
        <v>|Dan Renton Skinner|Simone Kirby|</v>
      </c>
    </row>
    <row r="5576" spans="1:21">
      <c r="A5576" s="14" t="s">
        <v>25779</v>
      </c>
      <c r="B5576" s="14" t="s">
        <v>48</v>
      </c>
      <c r="C5576" s="14" t="s">
        <v>25780</v>
      </c>
      <c r="D5576" s="14" t="s">
        <v>25781</v>
      </c>
      <c r="E5576" s="14" t="s">
        <v>25782</v>
      </c>
      <c r="F5576" s="14" t="s">
        <v>116</v>
      </c>
      <c r="G5576" s="26">
        <v>42809</v>
      </c>
      <c r="H5576" s="14">
        <v>2001</v>
      </c>
      <c r="I5576" s="14" t="s">
        <v>361</v>
      </c>
      <c r="J5576" s="14" t="s">
        <v>12386</v>
      </c>
      <c r="K5576" s="14" t="s">
        <v>861</v>
      </c>
      <c r="L5576" s="14" t="s">
        <v>25783</v>
      </c>
      <c r="M5576" s="14">
        <f t="shared" si="696"/>
        <v>2017</v>
      </c>
      <c r="N5576" s="14">
        <f t="shared" si="697"/>
        <v>3</v>
      </c>
      <c r="O5576" s="14" t="str">
        <f>IFERROR(VLOOKUP(I5576,Lists!$F$2:$G$16,2,FALSE()),"Not Rated")</f>
        <v>Teens</v>
      </c>
      <c r="P5576" s="14">
        <f t="shared" si="698"/>
        <v>160</v>
      </c>
      <c r="Q5576" s="14" t="str">
        <f t="shared" si="699"/>
        <v>India</v>
      </c>
      <c r="R5576" s="14" t="str">
        <f t="shared" si="700"/>
        <v>|India|</v>
      </c>
      <c r="S5576" s="14" t="str">
        <f t="shared" si="701"/>
        <v>|Action &amp; Adventure|Comedies|Dramas|</v>
      </c>
      <c r="T5576" s="14" t="str">
        <f t="shared" si="702"/>
        <v>|Shashilal K. Nair|</v>
      </c>
      <c r="U5576" s="14" t="str">
        <f t="shared" si="703"/>
        <v>|Shah Rukh Khan|Juhi Chawla|Jackie Shroff|Nirmal Pandey|Dilip Joshi|Sahila Chaddha|Suresh Chatwal|Bharat Dabholkar|Baby Gazala|Akash Khurana|</v>
      </c>
    </row>
    <row r="5577" spans="1:21">
      <c r="A5577" s="14" t="s">
        <v>25784</v>
      </c>
      <c r="B5577" s="14" t="s">
        <v>49</v>
      </c>
      <c r="C5577" s="14" t="s">
        <v>25785</v>
      </c>
      <c r="D5577" s="14" t="s">
        <v>117</v>
      </c>
      <c r="E5577" s="14" t="s">
        <v>117</v>
      </c>
      <c r="F5577" s="14" t="s">
        <v>115</v>
      </c>
      <c r="G5577" s="26">
        <v>42808</v>
      </c>
      <c r="H5577" s="14">
        <v>2016</v>
      </c>
      <c r="I5577" s="14" t="s">
        <v>362</v>
      </c>
      <c r="J5577" s="14" t="s">
        <v>105</v>
      </c>
      <c r="K5577" s="14" t="s">
        <v>1572</v>
      </c>
      <c r="L5577" s="14" t="s">
        <v>25786</v>
      </c>
      <c r="M5577" s="14">
        <f t="shared" si="696"/>
        <v>2017</v>
      </c>
      <c r="N5577" s="14">
        <f t="shared" si="697"/>
        <v>3</v>
      </c>
      <c r="O5577" s="14" t="str">
        <f>IFERROR(VLOOKUP(I5577,Lists!$F$2:$G$16,2,FALSE()),"Not Rated")</f>
        <v>Older Kids</v>
      </c>
      <c r="P5577" s="14">
        <f t="shared" si="698"/>
        <v>1</v>
      </c>
      <c r="Q5577" s="14" t="str">
        <f t="shared" si="699"/>
        <v>United States</v>
      </c>
      <c r="R5577" s="14" t="str">
        <f t="shared" si="700"/>
        <v>|United States|</v>
      </c>
      <c r="S5577" s="14" t="str">
        <f t="shared" si="701"/>
        <v>|Reality TV|Teen TV Shows|</v>
      </c>
      <c r="T5577" s="14" t="str">
        <f t="shared" si="702"/>
        <v>|Unknown|</v>
      </c>
      <c r="U5577" s="14" t="str">
        <f t="shared" si="703"/>
        <v>|Unknown|</v>
      </c>
    </row>
    <row r="5578" spans="1:21">
      <c r="A5578" s="14" t="s">
        <v>25787</v>
      </c>
      <c r="B5578" s="14" t="s">
        <v>48</v>
      </c>
      <c r="C5578" s="14" t="s">
        <v>25788</v>
      </c>
      <c r="D5578" s="14" t="s">
        <v>300</v>
      </c>
      <c r="E5578" s="14" t="s">
        <v>25789</v>
      </c>
      <c r="F5578" s="14" t="s">
        <v>115</v>
      </c>
      <c r="G5578" s="26">
        <v>42808</v>
      </c>
      <c r="H5578" s="14">
        <v>2017</v>
      </c>
      <c r="I5578" s="14" t="s">
        <v>360</v>
      </c>
      <c r="J5578" s="14" t="s">
        <v>2524</v>
      </c>
      <c r="K5578" s="14" t="s">
        <v>261</v>
      </c>
      <c r="L5578" s="14" t="s">
        <v>25790</v>
      </c>
      <c r="M5578" s="14">
        <f t="shared" si="696"/>
        <v>2017</v>
      </c>
      <c r="N5578" s="14">
        <f t="shared" si="697"/>
        <v>3</v>
      </c>
      <c r="O5578" s="14" t="str">
        <f>IFERROR(VLOOKUP(I5578,Lists!$F$2:$G$16,2,FALSE()),"Not Rated")</f>
        <v>Adults</v>
      </c>
      <c r="P5578" s="14">
        <f t="shared" si="698"/>
        <v>62</v>
      </c>
      <c r="Q5578" s="14" t="str">
        <f t="shared" si="699"/>
        <v>United States</v>
      </c>
      <c r="R5578" s="14" t="str">
        <f t="shared" si="700"/>
        <v>|United States|</v>
      </c>
      <c r="S5578" s="14" t="str">
        <f t="shared" si="701"/>
        <v>|Stand-Up Comedy|</v>
      </c>
      <c r="T5578" s="14" t="str">
        <f t="shared" si="702"/>
        <v>|Shannon Hartman|</v>
      </c>
      <c r="U5578" s="14" t="str">
        <f t="shared" si="703"/>
        <v>|Jim Norton|</v>
      </c>
    </row>
    <row r="5579" spans="1:21">
      <c r="A5579" s="14" t="s">
        <v>25791</v>
      </c>
      <c r="B5579" s="14" t="s">
        <v>48</v>
      </c>
      <c r="C5579" s="14" t="s">
        <v>25792</v>
      </c>
      <c r="D5579" s="14" t="s">
        <v>25793</v>
      </c>
      <c r="E5579" s="14" t="s">
        <v>25794</v>
      </c>
      <c r="F5579" s="14" t="s">
        <v>7084</v>
      </c>
      <c r="G5579" s="26">
        <v>42804</v>
      </c>
      <c r="H5579" s="14">
        <v>2016</v>
      </c>
      <c r="I5579" s="14" t="s">
        <v>360</v>
      </c>
      <c r="J5579" s="14" t="s">
        <v>1226</v>
      </c>
      <c r="K5579" s="14" t="s">
        <v>4531</v>
      </c>
      <c r="L5579" s="14" t="s">
        <v>25795</v>
      </c>
      <c r="M5579" s="14">
        <f t="shared" si="696"/>
        <v>2017</v>
      </c>
      <c r="N5579" s="14">
        <f t="shared" si="697"/>
        <v>3</v>
      </c>
      <c r="O5579" s="14" t="str">
        <f>IFERROR(VLOOKUP(I5579,Lists!$F$2:$G$16,2,FALSE()),"Not Rated")</f>
        <v>Adults</v>
      </c>
      <c r="P5579" s="14">
        <f t="shared" si="698"/>
        <v>109</v>
      </c>
      <c r="Q5579" s="14" t="str">
        <f t="shared" si="699"/>
        <v>Portugal</v>
      </c>
      <c r="R5579" s="14" t="str">
        <f t="shared" si="700"/>
        <v>|Portugal|Spain|</v>
      </c>
      <c r="S5579" s="14" t="str">
        <f t="shared" si="701"/>
        <v>|Dramas|International Movies|Sports Movies|</v>
      </c>
      <c r="T5579" s="14" t="str">
        <f t="shared" si="702"/>
        <v>|Marcel Barrena|</v>
      </c>
      <c r="U5579" s="14" t="str">
        <f t="shared" si="703"/>
        <v>|Dani Rovira|Karra Elejalde|Alexandra Jiménez|David Verdaguer|Clara Segura|Alba Ribas|Bruno Bergonzini|Ricardo Pereira|Manuela Couto|Marc Balaguer|</v>
      </c>
    </row>
    <row r="5580" spans="1:21">
      <c r="A5580" s="14" t="s">
        <v>25796</v>
      </c>
      <c r="B5580" s="14" t="s">
        <v>49</v>
      </c>
      <c r="C5580" s="14" t="s">
        <v>25797</v>
      </c>
      <c r="D5580" s="14" t="s">
        <v>117</v>
      </c>
      <c r="E5580" s="14" t="s">
        <v>25798</v>
      </c>
      <c r="F5580" s="14" t="s">
        <v>115</v>
      </c>
      <c r="G5580" s="26">
        <v>42804</v>
      </c>
      <c r="H5580" s="14">
        <v>2017</v>
      </c>
      <c r="I5580" s="14" t="s">
        <v>365</v>
      </c>
      <c r="J5580" s="14" t="s">
        <v>105</v>
      </c>
      <c r="K5580" s="14" t="s">
        <v>617</v>
      </c>
      <c r="L5580" s="14" t="s">
        <v>25799</v>
      </c>
      <c r="M5580" s="14">
        <f t="shared" si="696"/>
        <v>2017</v>
      </c>
      <c r="N5580" s="14">
        <f t="shared" si="697"/>
        <v>3</v>
      </c>
      <c r="O5580" s="14" t="str">
        <f>IFERROR(VLOOKUP(I5580,Lists!$F$2:$G$16,2,FALSE()),"Not Rated")</f>
        <v>Kids</v>
      </c>
      <c r="P5580" s="14">
        <f t="shared" si="698"/>
        <v>1</v>
      </c>
      <c r="Q5580" s="14" t="str">
        <f t="shared" si="699"/>
        <v>United States</v>
      </c>
      <c r="R5580" s="14" t="str">
        <f t="shared" si="700"/>
        <v>|United States|</v>
      </c>
      <c r="S5580" s="14" t="str">
        <f t="shared" si="701"/>
        <v>|Kids' TV|TV Comedies|</v>
      </c>
      <c r="T5580" s="14" t="str">
        <f t="shared" si="702"/>
        <v>|Unknown|</v>
      </c>
      <c r="U5580" s="14" t="str">
        <f t="shared" si="703"/>
        <v>|Brian Atkinson|Ted Raimi|Harry Chaskin|Justin Michael|Debi Derryberry|Philip Maurice Hayes|Leigh Kelly|J.D. Ryznar|Nick Shakoour|Ryan Wiesbrock|Clark Wiesbrock|</v>
      </c>
    </row>
    <row r="5581" spans="1:21">
      <c r="A5581" s="14" t="s">
        <v>25800</v>
      </c>
      <c r="B5581" s="14" t="s">
        <v>48</v>
      </c>
      <c r="C5581" s="14" t="s">
        <v>25801</v>
      </c>
      <c r="D5581" s="14" t="s">
        <v>25802</v>
      </c>
      <c r="E5581" s="14" t="s">
        <v>25803</v>
      </c>
      <c r="F5581" s="14" t="s">
        <v>115</v>
      </c>
      <c r="G5581" s="26">
        <v>42804</v>
      </c>
      <c r="H5581" s="14">
        <v>2017</v>
      </c>
      <c r="I5581" s="14" t="s">
        <v>360</v>
      </c>
      <c r="J5581" s="14" t="s">
        <v>724</v>
      </c>
      <c r="K5581" s="14" t="s">
        <v>1436</v>
      </c>
      <c r="L5581" s="14" t="s">
        <v>25804</v>
      </c>
      <c r="M5581" s="14">
        <f t="shared" si="696"/>
        <v>2017</v>
      </c>
      <c r="N5581" s="14">
        <f t="shared" si="697"/>
        <v>3</v>
      </c>
      <c r="O5581" s="14" t="str">
        <f>IFERROR(VLOOKUP(I5581,Lists!$F$2:$G$16,2,FALSE()),"Not Rated")</f>
        <v>Adults</v>
      </c>
      <c r="P5581" s="14">
        <f t="shared" si="698"/>
        <v>102</v>
      </c>
      <c r="Q5581" s="14" t="str">
        <f t="shared" si="699"/>
        <v>United States</v>
      </c>
      <c r="R5581" s="14" t="str">
        <f t="shared" si="700"/>
        <v>|United States|</v>
      </c>
      <c r="S5581" s="14" t="str">
        <f t="shared" si="701"/>
        <v>|Dramas|Independent Movies|</v>
      </c>
      <c r="T5581" s="14" t="str">
        <f t="shared" si="702"/>
        <v>|Gerard McMurray|</v>
      </c>
      <c r="U5581" s="14" t="str">
        <f t="shared" si="703"/>
        <v>|Trevor Jackson|Alfre Woodard|Trevante Rhodes|Steve Harris|DeRon Horton|Rotimi|Serayah|Tosin Cole|Malik Bazille|Octavius J. Johnson|Davyon St. Usaire|Mitchell Edwards|Nafessa Williams|Christian Robinson|Imani Hakim|Raquel Bianca John|</v>
      </c>
    </row>
    <row r="5582" spans="1:21">
      <c r="A5582" s="14" t="s">
        <v>25805</v>
      </c>
      <c r="B5582" s="14" t="s">
        <v>49</v>
      </c>
      <c r="C5582" s="14" t="s">
        <v>25806</v>
      </c>
      <c r="D5582" s="14" t="s">
        <v>117</v>
      </c>
      <c r="E5582" s="14" t="s">
        <v>25807</v>
      </c>
      <c r="F5582" s="14" t="s">
        <v>123</v>
      </c>
      <c r="G5582" s="26">
        <v>42804</v>
      </c>
      <c r="H5582" s="14">
        <v>2016</v>
      </c>
      <c r="I5582" s="14" t="s">
        <v>361</v>
      </c>
      <c r="J5582" s="14" t="s">
        <v>105</v>
      </c>
      <c r="K5582" s="14" t="s">
        <v>6268</v>
      </c>
      <c r="L5582" s="14" t="s">
        <v>25808</v>
      </c>
      <c r="M5582" s="14">
        <f t="shared" si="696"/>
        <v>2017</v>
      </c>
      <c r="N5582" s="14">
        <f t="shared" si="697"/>
        <v>3</v>
      </c>
      <c r="O5582" s="14" t="str">
        <f>IFERROR(VLOOKUP(I5582,Lists!$F$2:$G$16,2,FALSE()),"Not Rated")</f>
        <v>Teens</v>
      </c>
      <c r="P5582" s="14">
        <f t="shared" si="698"/>
        <v>1</v>
      </c>
      <c r="Q5582" s="14" t="str">
        <f t="shared" si="699"/>
        <v>South Korea</v>
      </c>
      <c r="R5582" s="14" t="str">
        <f t="shared" si="700"/>
        <v>|South Korea|</v>
      </c>
      <c r="S5582" s="14" t="str">
        <f t="shared" si="701"/>
        <v>|International TV Shows|Korean TV Shows|Romantic TV Shows|</v>
      </c>
      <c r="T5582" s="14" t="str">
        <f t="shared" si="702"/>
        <v>|Unknown|</v>
      </c>
      <c r="U5582" s="14" t="str">
        <f t="shared" si="703"/>
        <v>|L|So-hui Yoon|Gi-du Kim|Chang-hwan Kim|Ji Su|Tae-im Lee|Nam-gil Kang|</v>
      </c>
    </row>
    <row r="5583" spans="1:21">
      <c r="A5583" s="14" t="s">
        <v>25809</v>
      </c>
      <c r="B5583" s="14" t="s">
        <v>48</v>
      </c>
      <c r="C5583" s="14" t="s">
        <v>25810</v>
      </c>
      <c r="D5583" s="14" t="s">
        <v>298</v>
      </c>
      <c r="E5583" s="14" t="s">
        <v>25811</v>
      </c>
      <c r="F5583" s="14" t="s">
        <v>129</v>
      </c>
      <c r="G5583" s="26">
        <v>42804</v>
      </c>
      <c r="H5583" s="14">
        <v>2013</v>
      </c>
      <c r="I5583" s="14" t="s">
        <v>362</v>
      </c>
      <c r="J5583" s="14" t="s">
        <v>1062</v>
      </c>
      <c r="K5583" s="14" t="s">
        <v>910</v>
      </c>
      <c r="L5583" s="14" t="s">
        <v>25812</v>
      </c>
      <c r="M5583" s="14">
        <f t="shared" si="696"/>
        <v>2017</v>
      </c>
      <c r="N5583" s="14">
        <f t="shared" si="697"/>
        <v>3</v>
      </c>
      <c r="O5583" s="14" t="str">
        <f>IFERROR(VLOOKUP(I5583,Lists!$F$2:$G$16,2,FALSE()),"Not Rated")</f>
        <v>Older Kids</v>
      </c>
      <c r="P5583" s="14">
        <f t="shared" si="698"/>
        <v>118</v>
      </c>
      <c r="Q5583" s="14" t="str">
        <f t="shared" si="699"/>
        <v>Turkey</v>
      </c>
      <c r="R5583" s="14" t="str">
        <f t="shared" si="700"/>
        <v>|Turkey|</v>
      </c>
      <c r="S5583" s="14" t="str">
        <f t="shared" si="701"/>
        <v>|Dramas|International Movies|Romantic Movies|</v>
      </c>
      <c r="T5583" s="14" t="str">
        <f t="shared" si="702"/>
        <v>|Yılmaz Erdoğan|</v>
      </c>
      <c r="U5583" s="14" t="str">
        <f t="shared" si="703"/>
        <v>|Kıvanç Tatlıtuğ|Mert Fırat|Belçim Bilgin|Farah Zeynep Abdullah|Yılmaz Erdoğan|Ahmet Mümtaz Taylan|Taner Birsel|Selman Ünlüsoy|İpek Bilgin|Aksel Bonfil|Devrim Yakut|Salih Kalyon|</v>
      </c>
    </row>
    <row r="5584" spans="1:21">
      <c r="A5584" s="14" t="s">
        <v>25813</v>
      </c>
      <c r="B5584" s="14" t="s">
        <v>48</v>
      </c>
      <c r="C5584" s="14" t="s">
        <v>25814</v>
      </c>
      <c r="D5584" s="14" t="s">
        <v>18850</v>
      </c>
      <c r="E5584" s="14" t="s">
        <v>18850</v>
      </c>
      <c r="F5584" s="14" t="s">
        <v>115</v>
      </c>
      <c r="G5584" s="26">
        <v>42801</v>
      </c>
      <c r="H5584" s="14">
        <v>2017</v>
      </c>
      <c r="I5584" s="14" t="s">
        <v>360</v>
      </c>
      <c r="J5584" s="14" t="s">
        <v>7647</v>
      </c>
      <c r="K5584" s="14" t="s">
        <v>261</v>
      </c>
      <c r="L5584" s="14" t="s">
        <v>25815</v>
      </c>
      <c r="M5584" s="14">
        <f t="shared" si="696"/>
        <v>2017</v>
      </c>
      <c r="N5584" s="14">
        <f t="shared" si="697"/>
        <v>3</v>
      </c>
      <c r="O5584" s="14" t="str">
        <f>IFERROR(VLOOKUP(I5584,Lists!$F$2:$G$16,2,FALSE()),"Not Rated")</f>
        <v>Adults</v>
      </c>
      <c r="P5584" s="14">
        <f t="shared" si="698"/>
        <v>57</v>
      </c>
      <c r="Q5584" s="14" t="str">
        <f t="shared" si="699"/>
        <v>United States</v>
      </c>
      <c r="R5584" s="14" t="str">
        <f t="shared" si="700"/>
        <v>|United States|</v>
      </c>
      <c r="S5584" s="14" t="str">
        <f t="shared" si="701"/>
        <v>|Stand-Up Comedy|</v>
      </c>
      <c r="T5584" s="14" t="str">
        <f t="shared" si="702"/>
        <v>|Amy Schumer|</v>
      </c>
      <c r="U5584" s="14" t="str">
        <f t="shared" si="703"/>
        <v>|Amy Schumer|</v>
      </c>
    </row>
    <row r="5585" spans="1:21">
      <c r="A5585" s="14" t="s">
        <v>25816</v>
      </c>
      <c r="B5585" s="14" t="s">
        <v>49</v>
      </c>
      <c r="C5585" s="14" t="s">
        <v>25817</v>
      </c>
      <c r="D5585" s="14" t="s">
        <v>117</v>
      </c>
      <c r="E5585" s="14" t="s">
        <v>25818</v>
      </c>
      <c r="F5585" s="14" t="s">
        <v>118</v>
      </c>
      <c r="G5585" s="26">
        <v>42795</v>
      </c>
      <c r="H5585" s="14">
        <v>2010</v>
      </c>
      <c r="I5585" s="14" t="s">
        <v>361</v>
      </c>
      <c r="J5585" s="14" t="s">
        <v>105</v>
      </c>
      <c r="K5585" s="14" t="s">
        <v>688</v>
      </c>
      <c r="L5585" s="14" t="s">
        <v>25819</v>
      </c>
      <c r="M5585" s="14">
        <f t="shared" si="696"/>
        <v>2017</v>
      </c>
      <c r="N5585" s="14">
        <f t="shared" si="697"/>
        <v>3</v>
      </c>
      <c r="O5585" s="14" t="str">
        <f>IFERROR(VLOOKUP(I5585,Lists!$F$2:$G$16,2,FALSE()),"Not Rated")</f>
        <v>Teens</v>
      </c>
      <c r="P5585" s="14">
        <f t="shared" si="698"/>
        <v>1</v>
      </c>
      <c r="Q5585" s="14" t="str">
        <f t="shared" si="699"/>
        <v>United Kingdom</v>
      </c>
      <c r="R5585" s="14" t="str">
        <f t="shared" si="700"/>
        <v>|United Kingdom|</v>
      </c>
      <c r="S5585" s="14" t="str">
        <f t="shared" si="701"/>
        <v>|International TV Shows|TV Dramas|</v>
      </c>
      <c r="T5585" s="14" t="str">
        <f t="shared" si="702"/>
        <v>|Unknown|</v>
      </c>
      <c r="U5585" s="14" t="str">
        <f t="shared" si="703"/>
        <v>|Murat Ünalmış|Birce Akalay|Selen Soyder|Erman Okay|Kanbolat Gorkem Arslan|Levent Yilmaz|Aysegül Günay|Selma Kutluğ|Ulvi Alacakaptan|İpek Erdem|Yilmaz Calayir|Isil Yücesoy|</v>
      </c>
    </row>
    <row r="5586" spans="1:21">
      <c r="A5586" s="14" t="s">
        <v>25820</v>
      </c>
      <c r="B5586" s="14" t="s">
        <v>48</v>
      </c>
      <c r="C5586" s="14" t="s">
        <v>25821</v>
      </c>
      <c r="D5586" s="14" t="s">
        <v>25822</v>
      </c>
      <c r="E5586" s="14" t="s">
        <v>25823</v>
      </c>
      <c r="F5586" s="14" t="s">
        <v>116</v>
      </c>
      <c r="G5586" s="26">
        <v>42795</v>
      </c>
      <c r="H5586" s="14">
        <v>2016</v>
      </c>
      <c r="I5586" s="14" t="s">
        <v>360</v>
      </c>
      <c r="J5586" s="14" t="s">
        <v>507</v>
      </c>
      <c r="K5586" s="14" t="s">
        <v>910</v>
      </c>
      <c r="L5586" s="14" t="s">
        <v>25824</v>
      </c>
      <c r="M5586" s="14">
        <f t="shared" si="696"/>
        <v>2017</v>
      </c>
      <c r="N5586" s="14">
        <f t="shared" si="697"/>
        <v>3</v>
      </c>
      <c r="O5586" s="14" t="str">
        <f>IFERROR(VLOOKUP(I5586,Lists!$F$2:$G$16,2,FALSE()),"Not Rated")</f>
        <v>Adults</v>
      </c>
      <c r="P5586" s="14">
        <f t="shared" si="698"/>
        <v>94</v>
      </c>
      <c r="Q5586" s="14" t="str">
        <f t="shared" si="699"/>
        <v>India</v>
      </c>
      <c r="R5586" s="14" t="str">
        <f t="shared" si="700"/>
        <v>|India|</v>
      </c>
      <c r="S5586" s="14" t="str">
        <f t="shared" si="701"/>
        <v>|Dramas|International Movies|Romantic Movies|</v>
      </c>
      <c r="T5586" s="14" t="str">
        <f t="shared" si="702"/>
        <v>|Selvamani Selvaraj|</v>
      </c>
      <c r="U5586" s="14" t="str">
        <f t="shared" si="703"/>
        <v>|Sruthi Hariharan|Vicky R|</v>
      </c>
    </row>
    <row r="5587" spans="1:21">
      <c r="A5587" s="14" t="s">
        <v>25825</v>
      </c>
      <c r="B5587" s="14" t="s">
        <v>49</v>
      </c>
      <c r="C5587" s="14" t="s">
        <v>25826</v>
      </c>
      <c r="D5587" s="14" t="s">
        <v>117</v>
      </c>
      <c r="E5587" s="14" t="s">
        <v>25827</v>
      </c>
      <c r="F5587" s="14" t="s">
        <v>123</v>
      </c>
      <c r="G5587" s="26">
        <v>42795</v>
      </c>
      <c r="H5587" s="14">
        <v>2016</v>
      </c>
      <c r="I5587" s="14" t="s">
        <v>360</v>
      </c>
      <c r="J5587" s="14" t="s">
        <v>105</v>
      </c>
      <c r="K5587" s="14" t="s">
        <v>12259</v>
      </c>
      <c r="L5587" s="14" t="s">
        <v>25828</v>
      </c>
      <c r="M5587" s="14">
        <f t="shared" si="696"/>
        <v>2017</v>
      </c>
      <c r="N5587" s="14">
        <f t="shared" si="697"/>
        <v>3</v>
      </c>
      <c r="O5587" s="14" t="str">
        <f>IFERROR(VLOOKUP(I5587,Lists!$F$2:$G$16,2,FALSE()),"Not Rated")</f>
        <v>Adults</v>
      </c>
      <c r="P5587" s="14">
        <f t="shared" si="698"/>
        <v>1</v>
      </c>
      <c r="Q5587" s="14" t="str">
        <f t="shared" si="699"/>
        <v>South Korea</v>
      </c>
      <c r="R5587" s="14" t="str">
        <f t="shared" si="700"/>
        <v>|South Korea|</v>
      </c>
      <c r="S5587" s="14" t="str">
        <f t="shared" si="701"/>
        <v>|International TV Shows|Korean TV Shows|TV Action &amp; Adventure|</v>
      </c>
      <c r="T5587" s="14" t="str">
        <f t="shared" si="702"/>
        <v>|Unknown|</v>
      </c>
      <c r="U5587" s="14" t="str">
        <f t="shared" si="703"/>
        <v>|Lee Hak Joo|Ji-an Kim|Jae-yoon Lee|Heo Ji Won|Yang Hak Jin|Choi Yeong Min|</v>
      </c>
    </row>
    <row r="5588" spans="1:21">
      <c r="A5588" s="14" t="s">
        <v>25829</v>
      </c>
      <c r="B5588" s="14" t="s">
        <v>48</v>
      </c>
      <c r="C5588" s="14" t="s">
        <v>25830</v>
      </c>
      <c r="D5588" s="14" t="s">
        <v>25831</v>
      </c>
      <c r="E5588" s="14" t="s">
        <v>12508</v>
      </c>
      <c r="F5588" s="14" t="s">
        <v>115</v>
      </c>
      <c r="G5588" s="26">
        <v>42794</v>
      </c>
      <c r="H5588" s="14">
        <v>2017</v>
      </c>
      <c r="I5588" s="14" t="s">
        <v>360</v>
      </c>
      <c r="J5588" s="14" t="s">
        <v>4998</v>
      </c>
      <c r="K5588" s="14" t="s">
        <v>261</v>
      </c>
      <c r="L5588" s="14" t="s">
        <v>25832</v>
      </c>
      <c r="M5588" s="14">
        <f t="shared" si="696"/>
        <v>2017</v>
      </c>
      <c r="N5588" s="14">
        <f t="shared" si="697"/>
        <v>2</v>
      </c>
      <c r="O5588" s="14" t="str">
        <f>IFERROR(VLOOKUP(I5588,Lists!$F$2:$G$16,2,FALSE()),"Not Rated")</f>
        <v>Adults</v>
      </c>
      <c r="P5588" s="14">
        <f t="shared" si="698"/>
        <v>71</v>
      </c>
      <c r="Q5588" s="14" t="str">
        <f t="shared" si="699"/>
        <v>United States</v>
      </c>
      <c r="R5588" s="14" t="str">
        <f t="shared" si="700"/>
        <v>|United States|</v>
      </c>
      <c r="S5588" s="14" t="str">
        <f t="shared" si="701"/>
        <v>|Stand-Up Comedy|</v>
      </c>
      <c r="T5588" s="14" t="str">
        <f t="shared" si="702"/>
        <v>|Seth Barrish|Mike Birbiglia|</v>
      </c>
      <c r="U5588" s="14" t="str">
        <f t="shared" si="703"/>
        <v>|Mike Birbiglia|</v>
      </c>
    </row>
    <row r="5589" spans="1:21">
      <c r="A5589" s="14" t="s">
        <v>25833</v>
      </c>
      <c r="B5589" s="14" t="s">
        <v>48</v>
      </c>
      <c r="C5589" s="14" t="s">
        <v>25834</v>
      </c>
      <c r="D5589" s="14" t="s">
        <v>5356</v>
      </c>
      <c r="E5589" s="14" t="s">
        <v>25835</v>
      </c>
      <c r="F5589" s="14" t="s">
        <v>116</v>
      </c>
      <c r="G5589" s="26">
        <v>42793</v>
      </c>
      <c r="H5589" s="14">
        <v>2016</v>
      </c>
      <c r="I5589" s="14" t="s">
        <v>361</v>
      </c>
      <c r="J5589" s="14" t="s">
        <v>2442</v>
      </c>
      <c r="K5589" s="14" t="s">
        <v>1227</v>
      </c>
      <c r="L5589" s="14" t="s">
        <v>25836</v>
      </c>
      <c r="M5589" s="14">
        <f t="shared" si="696"/>
        <v>2017</v>
      </c>
      <c r="N5589" s="14">
        <f t="shared" si="697"/>
        <v>2</v>
      </c>
      <c r="O5589" s="14" t="str">
        <f>IFERROR(VLOOKUP(I5589,Lists!$F$2:$G$16,2,FALSE()),"Not Rated")</f>
        <v>Teens</v>
      </c>
      <c r="P5589" s="14">
        <f t="shared" si="698"/>
        <v>123</v>
      </c>
      <c r="Q5589" s="14" t="str">
        <f t="shared" si="699"/>
        <v>India</v>
      </c>
      <c r="R5589" s="14" t="str">
        <f t="shared" si="700"/>
        <v>|India|</v>
      </c>
      <c r="S5589" s="14" t="str">
        <f t="shared" si="701"/>
        <v>|Action &amp; Adventure|International Movies|</v>
      </c>
      <c r="T5589" s="14" t="str">
        <f t="shared" si="702"/>
        <v>|Abhinay Deo|</v>
      </c>
      <c r="U5589" s="14" t="str">
        <f t="shared" si="703"/>
        <v>|John Abraham|Sonakshi Sinha|Tahir Raj Bhasin|Narendra Jha|Adil Hussain|Vikram Kapadia|Patricia Hittler|Genelia D'souza|Raj Babbar|Freddy Daruwala|Boman Irani|</v>
      </c>
    </row>
    <row r="5590" spans="1:21">
      <c r="A5590" s="14" t="s">
        <v>25837</v>
      </c>
      <c r="B5590" s="14" t="s">
        <v>48</v>
      </c>
      <c r="C5590" s="14" t="s">
        <v>25838</v>
      </c>
      <c r="D5590" s="14" t="s">
        <v>25839</v>
      </c>
      <c r="E5590" s="14" t="s">
        <v>25840</v>
      </c>
      <c r="F5590" s="14" t="s">
        <v>133</v>
      </c>
      <c r="G5590" s="26">
        <v>42792</v>
      </c>
      <c r="H5590" s="14">
        <v>2015</v>
      </c>
      <c r="I5590" s="14" t="s">
        <v>360</v>
      </c>
      <c r="J5590" s="14" t="s">
        <v>566</v>
      </c>
      <c r="K5590" s="14" t="s">
        <v>475</v>
      </c>
      <c r="L5590" s="14" t="s">
        <v>25841</v>
      </c>
      <c r="M5590" s="14">
        <f t="shared" si="696"/>
        <v>2017</v>
      </c>
      <c r="N5590" s="14">
        <f t="shared" si="697"/>
        <v>2</v>
      </c>
      <c r="O5590" s="14" t="str">
        <f>IFERROR(VLOOKUP(I5590,Lists!$F$2:$G$16,2,FALSE()),"Not Rated")</f>
        <v>Adults</v>
      </c>
      <c r="P5590" s="14">
        <f t="shared" si="698"/>
        <v>97</v>
      </c>
      <c r="Q5590" s="14" t="str">
        <f t="shared" si="699"/>
        <v>Brazil</v>
      </c>
      <c r="R5590" s="14" t="str">
        <f t="shared" si="700"/>
        <v>|Brazil|</v>
      </c>
      <c r="S5590" s="14" t="str">
        <f t="shared" si="701"/>
        <v>|Dramas|International Movies|</v>
      </c>
      <c r="T5590" s="14" t="str">
        <f t="shared" si="702"/>
        <v>|Lô Politi|</v>
      </c>
      <c r="U5590" s="14" t="str">
        <f t="shared" si="703"/>
        <v>|Jesuíta Barbosa|Laura Neiva|Criolo|Ana Cecília Costa|João Fábio Cabral|Ariclenes Barroso|Karol Conká|Chay Suede|Luciana Souza|Chris Couto|Roberto Berindelli|</v>
      </c>
    </row>
    <row r="5591" spans="1:21">
      <c r="A5591" s="14" t="s">
        <v>25842</v>
      </c>
      <c r="B5591" s="14" t="s">
        <v>48</v>
      </c>
      <c r="C5591" s="14" t="s">
        <v>25843</v>
      </c>
      <c r="D5591" s="14" t="s">
        <v>25844</v>
      </c>
      <c r="E5591" s="14" t="s">
        <v>25845</v>
      </c>
      <c r="F5591" s="14" t="s">
        <v>133</v>
      </c>
      <c r="G5591" s="26">
        <v>42791</v>
      </c>
      <c r="H5591" s="14">
        <v>2015</v>
      </c>
      <c r="I5591" s="14" t="s">
        <v>360</v>
      </c>
      <c r="J5591" s="14" t="s">
        <v>698</v>
      </c>
      <c r="K5591" s="14" t="s">
        <v>1227</v>
      </c>
      <c r="L5591" s="14" t="s">
        <v>25846</v>
      </c>
      <c r="M5591" s="14">
        <f t="shared" si="696"/>
        <v>2017</v>
      </c>
      <c r="N5591" s="14">
        <f t="shared" si="697"/>
        <v>2</v>
      </c>
      <c r="O5591" s="14" t="str">
        <f>IFERROR(VLOOKUP(I5591,Lists!$F$2:$G$16,2,FALSE()),"Not Rated")</f>
        <v>Adults</v>
      </c>
      <c r="P5591" s="14">
        <f t="shared" si="698"/>
        <v>99</v>
      </c>
      <c r="Q5591" s="14" t="str">
        <f t="shared" si="699"/>
        <v>Brazil</v>
      </c>
      <c r="R5591" s="14" t="str">
        <f t="shared" si="700"/>
        <v>|Brazil|</v>
      </c>
      <c r="S5591" s="14" t="str">
        <f t="shared" si="701"/>
        <v>|Action &amp; Adventure|International Movies|</v>
      </c>
      <c r="T5591" s="14" t="str">
        <f t="shared" si="702"/>
        <v>|Tomas Portella|</v>
      </c>
      <c r="U5591" s="14" t="str">
        <f t="shared" si="703"/>
        <v>|Cleo Pires|Marcos Caruso|Thiago Martins|Fabrício Boliveira|Fabiula Nascimento|Antonio Pedro Tabet|Fábio Lago|Analú Prestes|Gillray Coutinho|Augusto Madeira|</v>
      </c>
    </row>
    <row r="5592" spans="1:21">
      <c r="A5592" s="14" t="s">
        <v>25847</v>
      </c>
      <c r="B5592" s="14" t="s">
        <v>48</v>
      </c>
      <c r="C5592" s="14" t="s">
        <v>25848</v>
      </c>
      <c r="D5592" s="14" t="s">
        <v>25849</v>
      </c>
      <c r="E5592" s="14" t="s">
        <v>25850</v>
      </c>
      <c r="F5592" s="14" t="s">
        <v>115</v>
      </c>
      <c r="G5592" s="26">
        <v>42790</v>
      </c>
      <c r="H5592" s="14">
        <v>2017</v>
      </c>
      <c r="I5592" s="14" t="s">
        <v>360</v>
      </c>
      <c r="J5592" s="14" t="s">
        <v>566</v>
      </c>
      <c r="K5592" s="14" t="s">
        <v>2253</v>
      </c>
      <c r="L5592" s="14" t="s">
        <v>25851</v>
      </c>
      <c r="M5592" s="14">
        <f t="shared" si="696"/>
        <v>2017</v>
      </c>
      <c r="N5592" s="14">
        <f t="shared" si="697"/>
        <v>2</v>
      </c>
      <c r="O5592" s="14" t="str">
        <f>IFERROR(VLOOKUP(I5592,Lists!$F$2:$G$16,2,FALSE()),"Not Rated")</f>
        <v>Adults</v>
      </c>
      <c r="P5592" s="14">
        <f t="shared" si="698"/>
        <v>97</v>
      </c>
      <c r="Q5592" s="14" t="str">
        <f t="shared" si="699"/>
        <v>United States</v>
      </c>
      <c r="R5592" s="14" t="str">
        <f t="shared" si="700"/>
        <v>|United States|</v>
      </c>
      <c r="S5592" s="14" t="str">
        <f t="shared" si="701"/>
        <v>|Dramas|Independent Movies|Thrillers|</v>
      </c>
      <c r="T5592" s="14" t="str">
        <f t="shared" si="702"/>
        <v>|Macon Blair|</v>
      </c>
      <c r="U5592" s="14" t="str">
        <f t="shared" si="703"/>
        <v>|Melanie Lynskey|Elijah Wood|David Yow|Jane Levy|Devon Graye|Christine Woods|Robert Longstreet|Gary Anthony Williams|</v>
      </c>
    </row>
    <row r="5593" spans="1:21">
      <c r="A5593" s="14" t="s">
        <v>25852</v>
      </c>
      <c r="B5593" s="14" t="s">
        <v>49</v>
      </c>
      <c r="C5593" s="14" t="s">
        <v>25853</v>
      </c>
      <c r="D5593" s="14" t="s">
        <v>117</v>
      </c>
      <c r="E5593" s="14" t="s">
        <v>25854</v>
      </c>
      <c r="F5593" s="14" t="s">
        <v>125</v>
      </c>
      <c r="G5593" s="26">
        <v>42790</v>
      </c>
      <c r="H5593" s="14">
        <v>2017</v>
      </c>
      <c r="I5593" s="14" t="s">
        <v>365</v>
      </c>
      <c r="J5593" s="14" t="s">
        <v>105</v>
      </c>
      <c r="K5593" s="14" t="s">
        <v>256</v>
      </c>
      <c r="L5593" s="14" t="s">
        <v>25855</v>
      </c>
      <c r="M5593" s="14">
        <f t="shared" si="696"/>
        <v>2017</v>
      </c>
      <c r="N5593" s="14">
        <f t="shared" si="697"/>
        <v>2</v>
      </c>
      <c r="O5593" s="14" t="str">
        <f>IFERROR(VLOOKUP(I5593,Lists!$F$2:$G$16,2,FALSE()),"Not Rated")</f>
        <v>Kids</v>
      </c>
      <c r="P5593" s="14">
        <f t="shared" si="698"/>
        <v>1</v>
      </c>
      <c r="Q5593" s="14" t="str">
        <f t="shared" si="699"/>
        <v>Mexico</v>
      </c>
      <c r="R5593" s="14" t="str">
        <f t="shared" si="700"/>
        <v>|Mexico|</v>
      </c>
      <c r="S5593" s="14" t="str">
        <f t="shared" si="701"/>
        <v>|Kids' TV|</v>
      </c>
      <c r="T5593" s="14" t="str">
        <f t="shared" si="702"/>
        <v>|Unknown|</v>
      </c>
      <c r="U5593" s="14" t="str">
        <f t="shared" si="703"/>
        <v>|Benny Emmanuel|Mayté Cordeiro|Andrés Couturier|Ricardo O'Farrill|Alondra Hidalgo|Alejandro Villeli|Sofía Niño de Rivera|Johnny Rose|Annemarie Blanco|Oscar Cheda|Paul Tei|Cydney J. Fam|Lisa Grossman|</v>
      </c>
    </row>
    <row r="5594" spans="1:21">
      <c r="A5594" s="14" t="s">
        <v>25856</v>
      </c>
      <c r="B5594" s="14" t="s">
        <v>49</v>
      </c>
      <c r="C5594" s="14" t="s">
        <v>25857</v>
      </c>
      <c r="D5594" s="14" t="s">
        <v>117</v>
      </c>
      <c r="E5594" s="14" t="s">
        <v>25858</v>
      </c>
      <c r="F5594" s="14" t="s">
        <v>123</v>
      </c>
      <c r="G5594" s="26">
        <v>42790</v>
      </c>
      <c r="H5594" s="14">
        <v>2016</v>
      </c>
      <c r="I5594" s="14" t="s">
        <v>361</v>
      </c>
      <c r="J5594" s="14" t="s">
        <v>105</v>
      </c>
      <c r="K5594" s="14" t="s">
        <v>3795</v>
      </c>
      <c r="L5594" s="14" t="s">
        <v>25859</v>
      </c>
      <c r="M5594" s="14">
        <f t="shared" si="696"/>
        <v>2017</v>
      </c>
      <c r="N5594" s="14">
        <f t="shared" si="697"/>
        <v>2</v>
      </c>
      <c r="O5594" s="14" t="str">
        <f>IFERROR(VLOOKUP(I5594,Lists!$F$2:$G$16,2,FALSE()),"Not Rated")</f>
        <v>Teens</v>
      </c>
      <c r="P5594" s="14">
        <f t="shared" si="698"/>
        <v>1</v>
      </c>
      <c r="Q5594" s="14" t="str">
        <f t="shared" si="699"/>
        <v>South Korea</v>
      </c>
      <c r="R5594" s="14" t="str">
        <f t="shared" si="700"/>
        <v>|South Korea|</v>
      </c>
      <c r="S5594" s="14" t="str">
        <f t="shared" si="701"/>
        <v>|International TV Shows|Korean TV Shows|TV Comedies|</v>
      </c>
      <c r="T5594" s="14" t="str">
        <f t="shared" si="702"/>
        <v>|Unknown|</v>
      </c>
      <c r="U5594" s="14" t="str">
        <f t="shared" si="703"/>
        <v>|Kwang-soo Lee|Dae-Myung Kim|So-min Jung|Byeong-ok Kim|Mi-kyung Kim|</v>
      </c>
    </row>
    <row r="5595" spans="1:21">
      <c r="A5595" s="14" t="s">
        <v>25860</v>
      </c>
      <c r="B5595" s="14" t="s">
        <v>49</v>
      </c>
      <c r="C5595" s="14" t="s">
        <v>25861</v>
      </c>
      <c r="D5595" s="14" t="s">
        <v>117</v>
      </c>
      <c r="E5595" s="14" t="s">
        <v>25862</v>
      </c>
      <c r="F5595" s="14" t="s">
        <v>129</v>
      </c>
      <c r="G5595" s="26">
        <v>42788</v>
      </c>
      <c r="H5595" s="14">
        <v>2015</v>
      </c>
      <c r="I5595" s="14" t="s">
        <v>362</v>
      </c>
      <c r="J5595" s="14" t="s">
        <v>107</v>
      </c>
      <c r="K5595" s="14" t="s">
        <v>424</v>
      </c>
      <c r="L5595" s="14" t="s">
        <v>25863</v>
      </c>
      <c r="M5595" s="14">
        <f t="shared" si="696"/>
        <v>2017</v>
      </c>
      <c r="N5595" s="14">
        <f t="shared" si="697"/>
        <v>2</v>
      </c>
      <c r="O5595" s="14" t="str">
        <f>IFERROR(VLOOKUP(I5595,Lists!$F$2:$G$16,2,FALSE()),"Not Rated")</f>
        <v>Older Kids</v>
      </c>
      <c r="P5595" s="14">
        <f t="shared" si="698"/>
        <v>3</v>
      </c>
      <c r="Q5595" s="14" t="str">
        <f t="shared" si="699"/>
        <v>Turkey</v>
      </c>
      <c r="R5595" s="14" t="str">
        <f t="shared" si="700"/>
        <v>|Turkey|</v>
      </c>
      <c r="S5595" s="14" t="str">
        <f t="shared" si="701"/>
        <v>|International TV Shows|Romantic TV Shows|TV Comedies|</v>
      </c>
      <c r="T5595" s="14" t="str">
        <f t="shared" si="702"/>
        <v>|Unknown|</v>
      </c>
      <c r="U5595" s="14" t="str">
        <f t="shared" si="703"/>
        <v>|Alper Saldıran|Zeynep Çamcı|Burcu Altın|Umut Kurt|Eda Ece|Ozan Osmanpaşaoğlu|Mert Turak|Burcu Biricik|Yusuf Akgün|Selen Uçer|</v>
      </c>
    </row>
    <row r="5596" spans="1:21">
      <c r="A5596" s="14" t="s">
        <v>25864</v>
      </c>
      <c r="B5596" s="14" t="s">
        <v>48</v>
      </c>
      <c r="C5596" s="14" t="s">
        <v>25865</v>
      </c>
      <c r="D5596" s="14" t="s">
        <v>20507</v>
      </c>
      <c r="E5596" s="14" t="s">
        <v>20508</v>
      </c>
      <c r="F5596" s="14" t="s">
        <v>115</v>
      </c>
      <c r="G5596" s="26">
        <v>42787</v>
      </c>
      <c r="H5596" s="14">
        <v>2017</v>
      </c>
      <c r="I5596" s="14" t="s">
        <v>361</v>
      </c>
      <c r="J5596" s="14" t="s">
        <v>495</v>
      </c>
      <c r="K5596" s="14" t="s">
        <v>261</v>
      </c>
      <c r="L5596" s="14" t="s">
        <v>25866</v>
      </c>
      <c r="M5596" s="14">
        <f t="shared" si="696"/>
        <v>2017</v>
      </c>
      <c r="N5596" s="14">
        <f t="shared" si="697"/>
        <v>2</v>
      </c>
      <c r="O5596" s="14" t="str">
        <f>IFERROR(VLOOKUP(I5596,Lists!$F$2:$G$16,2,FALSE()),"Not Rated")</f>
        <v>Teens</v>
      </c>
      <c r="P5596" s="14">
        <f t="shared" si="698"/>
        <v>67</v>
      </c>
      <c r="Q5596" s="14" t="str">
        <f t="shared" si="699"/>
        <v>United States</v>
      </c>
      <c r="R5596" s="14" t="str">
        <f t="shared" si="700"/>
        <v>|United States|</v>
      </c>
      <c r="S5596" s="14" t="str">
        <f t="shared" si="701"/>
        <v>|Stand-Up Comedy|</v>
      </c>
      <c r="T5596" s="14" t="str">
        <f t="shared" si="702"/>
        <v>|David Paul Meyer|</v>
      </c>
      <c r="U5596" s="14" t="str">
        <f t="shared" si="703"/>
        <v>|Trevor Noah|</v>
      </c>
    </row>
    <row r="5597" spans="1:21">
      <c r="A5597" s="14" t="s">
        <v>25867</v>
      </c>
      <c r="B5597" s="14" t="s">
        <v>48</v>
      </c>
      <c r="C5597" s="14" t="s">
        <v>25868</v>
      </c>
      <c r="D5597" s="14" t="s">
        <v>19208</v>
      </c>
      <c r="E5597" s="14" t="s">
        <v>25869</v>
      </c>
      <c r="F5597" s="14" t="s">
        <v>122</v>
      </c>
      <c r="G5597" s="26">
        <v>42785</v>
      </c>
      <c r="H5597" s="14">
        <v>2016</v>
      </c>
      <c r="I5597" s="14" t="s">
        <v>360</v>
      </c>
      <c r="J5597" s="14" t="s">
        <v>611</v>
      </c>
      <c r="K5597" s="14" t="s">
        <v>873</v>
      </c>
      <c r="L5597" s="14" t="s">
        <v>25870</v>
      </c>
      <c r="M5597" s="14">
        <f t="shared" si="696"/>
        <v>2017</v>
      </c>
      <c r="N5597" s="14">
        <f t="shared" si="697"/>
        <v>2</v>
      </c>
      <c r="O5597" s="14" t="str">
        <f>IFERROR(VLOOKUP(I5597,Lists!$F$2:$G$16,2,FALSE()),"Not Rated")</f>
        <v>Adults</v>
      </c>
      <c r="P5597" s="14">
        <f t="shared" si="698"/>
        <v>105</v>
      </c>
      <c r="Q5597" s="14" t="str">
        <f t="shared" si="699"/>
        <v>Spain</v>
      </c>
      <c r="R5597" s="14" t="str">
        <f t="shared" si="700"/>
        <v>|Spain|</v>
      </c>
      <c r="S5597" s="14" t="str">
        <f t="shared" si="701"/>
        <v>|International Movies|Thrillers|</v>
      </c>
      <c r="T5597" s="14" t="str">
        <f t="shared" si="702"/>
        <v>|Mar Targarona|</v>
      </c>
      <c r="U5597" s="14" t="str">
        <f t="shared" si="703"/>
        <v>|Blanca Portillo|Antonio Dechent|Vicente Romero|Marc Domènech|Nausicaa Bonnín|Andrés Herrera|José Coronado|Macarena Gómez|Paco Manzanedo|Sergi Subirà|</v>
      </c>
    </row>
    <row r="5598" spans="1:21">
      <c r="A5598" s="14" t="s">
        <v>25871</v>
      </c>
      <c r="B5598" s="14" t="s">
        <v>48</v>
      </c>
      <c r="C5598" s="14" t="s">
        <v>25872</v>
      </c>
      <c r="D5598" s="14" t="s">
        <v>25873</v>
      </c>
      <c r="E5598" s="14" t="s">
        <v>25874</v>
      </c>
      <c r="F5598" s="14" t="s">
        <v>115</v>
      </c>
      <c r="G5598" s="26">
        <v>42785</v>
      </c>
      <c r="H5598" s="14">
        <v>2016</v>
      </c>
      <c r="I5598" s="14" t="s">
        <v>370</v>
      </c>
      <c r="J5598" s="14" t="s">
        <v>1773</v>
      </c>
      <c r="K5598" s="14" t="s">
        <v>8253</v>
      </c>
      <c r="L5598" s="14" t="s">
        <v>25875</v>
      </c>
      <c r="M5598" s="14">
        <f t="shared" si="696"/>
        <v>2017</v>
      </c>
      <c r="N5598" s="14">
        <f t="shared" si="697"/>
        <v>2</v>
      </c>
      <c r="O5598" s="14" t="str">
        <f>IFERROR(VLOOKUP(I5598,Lists!$F$2:$G$16,2,FALSE()),"Not Rated")</f>
        <v>Kids</v>
      </c>
      <c r="P5598" s="14">
        <f t="shared" si="698"/>
        <v>78</v>
      </c>
      <c r="Q5598" s="14" t="str">
        <f t="shared" si="699"/>
        <v>United States</v>
      </c>
      <c r="R5598" s="14" t="str">
        <f t="shared" si="700"/>
        <v>|United States|</v>
      </c>
      <c r="S5598" s="14" t="str">
        <f t="shared" si="701"/>
        <v>|Children &amp; Family Movies|Documentaries|</v>
      </c>
      <c r="T5598" s="14" t="str">
        <f t="shared" si="702"/>
        <v>|Keith Scholey|</v>
      </c>
      <c r="U5598" s="14" t="str">
        <f t="shared" si="703"/>
        <v>|Daveed Diggs|</v>
      </c>
    </row>
    <row r="5599" spans="1:21">
      <c r="A5599" s="14" t="s">
        <v>25876</v>
      </c>
      <c r="B5599" s="14" t="s">
        <v>48</v>
      </c>
      <c r="C5599" s="14" t="s">
        <v>25877</v>
      </c>
      <c r="D5599" s="14" t="s">
        <v>25878</v>
      </c>
      <c r="E5599" s="14" t="s">
        <v>25879</v>
      </c>
      <c r="F5599" s="14" t="s">
        <v>25880</v>
      </c>
      <c r="G5599" s="26">
        <v>42785</v>
      </c>
      <c r="H5599" s="14">
        <v>2016</v>
      </c>
      <c r="I5599" s="14" t="s">
        <v>370</v>
      </c>
      <c r="J5599" s="14" t="s">
        <v>698</v>
      </c>
      <c r="K5599" s="14" t="s">
        <v>1103</v>
      </c>
      <c r="L5599" s="14" t="s">
        <v>25881</v>
      </c>
      <c r="M5599" s="14">
        <f t="shared" si="696"/>
        <v>2017</v>
      </c>
      <c r="N5599" s="14">
        <f t="shared" si="697"/>
        <v>2</v>
      </c>
      <c r="O5599" s="14" t="str">
        <f>IFERROR(VLOOKUP(I5599,Lists!$F$2:$G$16,2,FALSE()),"Not Rated")</f>
        <v>Kids</v>
      </c>
      <c r="P5599" s="14">
        <f t="shared" si="698"/>
        <v>99</v>
      </c>
      <c r="Q5599" s="14" t="str">
        <f t="shared" si="699"/>
        <v>Spain</v>
      </c>
      <c r="R5599" s="14" t="str">
        <f t="shared" si="700"/>
        <v>|Spain|Italy|Argentina|</v>
      </c>
      <c r="S5599" s="14" t="str">
        <f t="shared" si="701"/>
        <v>|Children &amp; Family Movies|Music &amp; Musicals|</v>
      </c>
      <c r="T5599" s="14" t="str">
        <f t="shared" si="702"/>
        <v>|Juan Pablo Buscarini|</v>
      </c>
      <c r="U5599" s="14" t="str">
        <f t="shared" si="703"/>
        <v>|Martina Stoessel|Jorge Blanco|Adrián Salzedo|Mercedes Lambre|Diego Ramos|Clara Alonso|Sofia Carson|Leonardo Cecchi|Ridder van Kooten|Beatrice Arnera|Georgina Amorós|</v>
      </c>
    </row>
    <row r="5600" spans="1:21">
      <c r="A5600" s="14" t="s">
        <v>25882</v>
      </c>
      <c r="B5600" s="14" t="s">
        <v>49</v>
      </c>
      <c r="C5600" s="14" t="s">
        <v>25883</v>
      </c>
      <c r="D5600" s="14" t="s">
        <v>117</v>
      </c>
      <c r="E5600" s="14" t="s">
        <v>25884</v>
      </c>
      <c r="F5600" s="14" t="s">
        <v>123</v>
      </c>
      <c r="G5600" s="26">
        <v>42783</v>
      </c>
      <c r="H5600" s="14">
        <v>2013</v>
      </c>
      <c r="I5600" s="14" t="s">
        <v>361</v>
      </c>
      <c r="J5600" s="14" t="s">
        <v>105</v>
      </c>
      <c r="K5600" s="14" t="s">
        <v>6268</v>
      </c>
      <c r="L5600" s="14" t="s">
        <v>25885</v>
      </c>
      <c r="M5600" s="14">
        <f t="shared" si="696"/>
        <v>2017</v>
      </c>
      <c r="N5600" s="14">
        <f t="shared" si="697"/>
        <v>2</v>
      </c>
      <c r="O5600" s="14" t="str">
        <f>IFERROR(VLOOKUP(I5600,Lists!$F$2:$G$16,2,FALSE()),"Not Rated")</f>
        <v>Teens</v>
      </c>
      <c r="P5600" s="14">
        <f t="shared" si="698"/>
        <v>1</v>
      </c>
      <c r="Q5600" s="14" t="str">
        <f t="shared" si="699"/>
        <v>South Korea</v>
      </c>
      <c r="R5600" s="14" t="str">
        <f t="shared" si="700"/>
        <v>|South Korea|</v>
      </c>
      <c r="S5600" s="14" t="str">
        <f t="shared" si="701"/>
        <v>|International TV Shows|Korean TV Shows|Romantic TV Shows|</v>
      </c>
      <c r="T5600" s="14" t="str">
        <f t="shared" si="702"/>
        <v>|Unknown|</v>
      </c>
      <c r="U5600" s="14" t="str">
        <f t="shared" si="703"/>
        <v>|Sung-yeol Lee|Ji-hyun Nam|Clara Lee|Jin Won|</v>
      </c>
    </row>
    <row r="5601" spans="1:21">
      <c r="A5601" s="14" t="s">
        <v>25886</v>
      </c>
      <c r="B5601" s="14" t="s">
        <v>48</v>
      </c>
      <c r="C5601" s="14" t="s">
        <v>25887</v>
      </c>
      <c r="D5601" s="14" t="s">
        <v>11132</v>
      </c>
      <c r="E5601" s="14" t="s">
        <v>25888</v>
      </c>
      <c r="F5601" s="14" t="s">
        <v>116</v>
      </c>
      <c r="G5601" s="26">
        <v>42783</v>
      </c>
      <c r="H5601" s="14">
        <v>2016</v>
      </c>
      <c r="I5601" s="14" t="s">
        <v>360</v>
      </c>
      <c r="J5601" s="14" t="s">
        <v>1008</v>
      </c>
      <c r="K5601" s="14" t="s">
        <v>1227</v>
      </c>
      <c r="L5601" s="14" t="s">
        <v>25889</v>
      </c>
      <c r="M5601" s="14">
        <f t="shared" si="696"/>
        <v>2017</v>
      </c>
      <c r="N5601" s="14">
        <f t="shared" si="697"/>
        <v>2</v>
      </c>
      <c r="O5601" s="14" t="str">
        <f>IFERROR(VLOOKUP(I5601,Lists!$F$2:$G$16,2,FALSE()),"Not Rated")</f>
        <v>Adults</v>
      </c>
      <c r="P5601" s="14">
        <f t="shared" si="698"/>
        <v>119</v>
      </c>
      <c r="Q5601" s="14" t="str">
        <f t="shared" si="699"/>
        <v>India</v>
      </c>
      <c r="R5601" s="14" t="str">
        <f t="shared" si="700"/>
        <v>|India|</v>
      </c>
      <c r="S5601" s="14" t="str">
        <f t="shared" si="701"/>
        <v>|Action &amp; Adventure|International Movies|</v>
      </c>
      <c r="T5601" s="14" t="str">
        <f t="shared" si="702"/>
        <v>|Nishikant Kamat|</v>
      </c>
      <c r="U5601" s="14" t="str">
        <f t="shared" si="703"/>
        <v>|John Abraham|Diya Chalwad|Shruti Haasan|Nishikant Kamat|Sharad Kelkar|Nathalia Kaur|</v>
      </c>
    </row>
    <row r="5602" spans="1:21">
      <c r="A5602" s="14" t="s">
        <v>25890</v>
      </c>
      <c r="B5602" s="14" t="s">
        <v>48</v>
      </c>
      <c r="C5602" s="14" t="s">
        <v>25891</v>
      </c>
      <c r="D5602" s="14" t="s">
        <v>25892</v>
      </c>
      <c r="E5602" s="14" t="s">
        <v>25893</v>
      </c>
      <c r="F5602" s="14" t="s">
        <v>124</v>
      </c>
      <c r="G5602" s="26">
        <v>42781</v>
      </c>
      <c r="H5602" s="14">
        <v>2015</v>
      </c>
      <c r="I5602" s="14" t="s">
        <v>360</v>
      </c>
      <c r="J5602" s="14" t="s">
        <v>1226</v>
      </c>
      <c r="K5602" s="14" t="s">
        <v>444</v>
      </c>
      <c r="L5602" s="14" t="s">
        <v>25894</v>
      </c>
      <c r="M5602" s="14">
        <f t="shared" si="696"/>
        <v>2017</v>
      </c>
      <c r="N5602" s="14">
        <f t="shared" si="697"/>
        <v>2</v>
      </c>
      <c r="O5602" s="14" t="str">
        <f>IFERROR(VLOOKUP(I5602,Lists!$F$2:$G$16,2,FALSE()),"Not Rated")</f>
        <v>Adults</v>
      </c>
      <c r="P5602" s="14">
        <f t="shared" si="698"/>
        <v>109</v>
      </c>
      <c r="Q5602" s="14" t="str">
        <f t="shared" si="699"/>
        <v>Germany</v>
      </c>
      <c r="R5602" s="14" t="str">
        <f t="shared" si="700"/>
        <v>|Germany|</v>
      </c>
      <c r="S5602" s="14" t="str">
        <f t="shared" si="701"/>
        <v>|Dramas|Independent Movies|International Movies|</v>
      </c>
      <c r="T5602" s="14" t="str">
        <f t="shared" si="702"/>
        <v>|Thomas Stuber|</v>
      </c>
      <c r="U5602" s="14" t="str">
        <f t="shared" si="703"/>
        <v>|Peter Kurth|Lena Lauzemis|Lina Wendel|Edin Hasanovic|Marko Dyrlich|Peter Schneider|Reiner Schöne|Udo Kroschwald|</v>
      </c>
    </row>
    <row r="5603" spans="1:21">
      <c r="A5603" s="14" t="s">
        <v>25895</v>
      </c>
      <c r="B5603" s="14" t="s">
        <v>49</v>
      </c>
      <c r="C5603" s="14" t="s">
        <v>25896</v>
      </c>
      <c r="D5603" s="14" t="s">
        <v>117</v>
      </c>
      <c r="E5603" s="14" t="s">
        <v>25897</v>
      </c>
      <c r="F5603" s="14" t="s">
        <v>123</v>
      </c>
      <c r="G5603" s="26">
        <v>42781</v>
      </c>
      <c r="H5603" s="14">
        <v>2016</v>
      </c>
      <c r="I5603" s="14" t="s">
        <v>361</v>
      </c>
      <c r="J5603" s="14" t="s">
        <v>105</v>
      </c>
      <c r="K5603" s="14" t="s">
        <v>11930</v>
      </c>
      <c r="L5603" s="14" t="s">
        <v>25898</v>
      </c>
      <c r="M5603" s="14">
        <f t="shared" si="696"/>
        <v>2017</v>
      </c>
      <c r="N5603" s="14">
        <f t="shared" si="697"/>
        <v>2</v>
      </c>
      <c r="O5603" s="14" t="str">
        <f>IFERROR(VLOOKUP(I5603,Lists!$F$2:$G$16,2,FALSE()),"Not Rated")</f>
        <v>Teens</v>
      </c>
      <c r="P5603" s="14">
        <f t="shared" si="698"/>
        <v>1</v>
      </c>
      <c r="Q5603" s="14" t="str">
        <f t="shared" si="699"/>
        <v>South Korea</v>
      </c>
      <c r="R5603" s="14" t="str">
        <f t="shared" si="700"/>
        <v>|South Korea|</v>
      </c>
      <c r="S5603" s="14" t="str">
        <f t="shared" si="701"/>
        <v>|International TV Shows|Korean TV Shows|TV Dramas|</v>
      </c>
      <c r="T5603" s="14" t="str">
        <f t="shared" si="702"/>
        <v>|Unknown|</v>
      </c>
      <c r="U5603" s="14" t="str">
        <f t="shared" si="703"/>
        <v>|So-hyun Kim|Min-hyuk Lee|Ki-joon Uhm|Da-Ye Kim|Seung-do Baek|Shin-ae Seo|</v>
      </c>
    </row>
    <row r="5604" spans="1:21">
      <c r="A5604" s="14" t="s">
        <v>25899</v>
      </c>
      <c r="B5604" s="14" t="s">
        <v>48</v>
      </c>
      <c r="C5604" s="14" t="s">
        <v>25900</v>
      </c>
      <c r="D5604" s="14" t="s">
        <v>25901</v>
      </c>
      <c r="E5604" s="14" t="s">
        <v>117</v>
      </c>
      <c r="F5604" s="14" t="s">
        <v>119</v>
      </c>
      <c r="G5604" s="26">
        <v>42781</v>
      </c>
      <c r="H5604" s="14">
        <v>2010</v>
      </c>
      <c r="I5604" s="14" t="s">
        <v>360</v>
      </c>
      <c r="J5604" s="14" t="s">
        <v>1386</v>
      </c>
      <c r="K5604" s="14" t="s">
        <v>927</v>
      </c>
      <c r="L5604" s="14" t="s">
        <v>25902</v>
      </c>
      <c r="M5604" s="14">
        <f t="shared" si="696"/>
        <v>2017</v>
      </c>
      <c r="N5604" s="14">
        <f t="shared" si="697"/>
        <v>2</v>
      </c>
      <c r="O5604" s="14" t="str">
        <f>IFERROR(VLOOKUP(I5604,Lists!$F$2:$G$16,2,FALSE()),"Not Rated")</f>
        <v>Adults</v>
      </c>
      <c r="P5604" s="14">
        <f t="shared" si="698"/>
        <v>107</v>
      </c>
      <c r="Q5604" s="14" t="str">
        <f t="shared" si="699"/>
        <v>Canada</v>
      </c>
      <c r="R5604" s="14" t="str">
        <f t="shared" si="700"/>
        <v>|Canada|</v>
      </c>
      <c r="S5604" s="14" t="str">
        <f t="shared" si="701"/>
        <v>|Documentaries|Music &amp; Musicals|</v>
      </c>
      <c r="T5604" s="14" t="str">
        <f t="shared" si="702"/>
        <v>|Sam Dunn|Scot McFadyen|</v>
      </c>
      <c r="U5604" s="14" t="str">
        <f t="shared" si="703"/>
        <v>|Unknown|</v>
      </c>
    </row>
    <row r="5605" spans="1:21">
      <c r="A5605" s="14" t="s">
        <v>25903</v>
      </c>
      <c r="B5605" s="14" t="s">
        <v>49</v>
      </c>
      <c r="C5605" s="14" t="s">
        <v>25904</v>
      </c>
      <c r="D5605" s="14" t="s">
        <v>117</v>
      </c>
      <c r="E5605" s="14" t="s">
        <v>25905</v>
      </c>
      <c r="F5605" s="14" t="s">
        <v>123</v>
      </c>
      <c r="G5605" s="26">
        <v>42781</v>
      </c>
      <c r="H5605" s="14">
        <v>2016</v>
      </c>
      <c r="I5605" s="14" t="s">
        <v>362</v>
      </c>
      <c r="J5605" s="14" t="s">
        <v>105</v>
      </c>
      <c r="K5605" s="14" t="s">
        <v>6268</v>
      </c>
      <c r="L5605" s="14" t="s">
        <v>25906</v>
      </c>
      <c r="M5605" s="14">
        <f t="shared" si="696"/>
        <v>2017</v>
      </c>
      <c r="N5605" s="14">
        <f t="shared" si="697"/>
        <v>2</v>
      </c>
      <c r="O5605" s="14" t="str">
        <f>IFERROR(VLOOKUP(I5605,Lists!$F$2:$G$16,2,FALSE()),"Not Rated")</f>
        <v>Older Kids</v>
      </c>
      <c r="P5605" s="14">
        <f t="shared" si="698"/>
        <v>1</v>
      </c>
      <c r="Q5605" s="14" t="str">
        <f t="shared" si="699"/>
        <v>South Korea</v>
      </c>
      <c r="R5605" s="14" t="str">
        <f t="shared" si="700"/>
        <v>|South Korea|</v>
      </c>
      <c r="S5605" s="14" t="str">
        <f t="shared" si="701"/>
        <v>|International TV Shows|Korean TV Shows|Romantic TV Shows|</v>
      </c>
      <c r="T5605" s="14" t="str">
        <f t="shared" si="702"/>
        <v>|Unknown|</v>
      </c>
      <c r="U5605" s="14" t="str">
        <f t="shared" si="703"/>
        <v>|Jong-chan Na|Bo-ra Nam|Da-young Joo|Yeo One|Ki-sung Bae|Jin-joo Park|Eun-soo Kwon|</v>
      </c>
    </row>
    <row r="5606" spans="1:21">
      <c r="A5606" s="14" t="s">
        <v>25907</v>
      </c>
      <c r="B5606" s="14" t="s">
        <v>48</v>
      </c>
      <c r="C5606" s="14" t="s">
        <v>25908</v>
      </c>
      <c r="D5606" s="14" t="s">
        <v>25909</v>
      </c>
      <c r="E5606" s="14" t="s">
        <v>25910</v>
      </c>
      <c r="F5606" s="14" t="s">
        <v>122</v>
      </c>
      <c r="G5606" s="26">
        <v>42781</v>
      </c>
      <c r="H5606" s="14">
        <v>2016</v>
      </c>
      <c r="I5606" s="14" t="s">
        <v>360</v>
      </c>
      <c r="J5606" s="14" t="s">
        <v>900</v>
      </c>
      <c r="K5606" s="14" t="s">
        <v>873</v>
      </c>
      <c r="L5606" s="14" t="s">
        <v>25911</v>
      </c>
      <c r="M5606" s="14">
        <f t="shared" si="696"/>
        <v>2017</v>
      </c>
      <c r="N5606" s="14">
        <f t="shared" si="697"/>
        <v>2</v>
      </c>
      <c r="O5606" s="14" t="str">
        <f>IFERROR(VLOOKUP(I5606,Lists!$F$2:$G$16,2,FALSE()),"Not Rated")</f>
        <v>Adults</v>
      </c>
      <c r="P5606" s="14">
        <f t="shared" si="698"/>
        <v>92</v>
      </c>
      <c r="Q5606" s="14" t="str">
        <f t="shared" si="699"/>
        <v>Spain</v>
      </c>
      <c r="R5606" s="14" t="str">
        <f t="shared" si="700"/>
        <v>|Spain|</v>
      </c>
      <c r="S5606" s="14" t="str">
        <f t="shared" si="701"/>
        <v>|International Movies|Thrillers|</v>
      </c>
      <c r="T5606" s="14" t="str">
        <f t="shared" si="702"/>
        <v>|Raúl Arévalo|</v>
      </c>
      <c r="U5606" s="14" t="str">
        <f t="shared" si="703"/>
        <v>|Antonio de la Torre|Luis Callejo|Ruth Díaz|Raúl Jiménez|Manolo Solo|Font García|Pilar Gómez|Alicia Rubio|</v>
      </c>
    </row>
    <row r="5607" spans="1:21">
      <c r="A5607" s="14" t="s">
        <v>25912</v>
      </c>
      <c r="B5607" s="14" t="s">
        <v>48</v>
      </c>
      <c r="C5607" s="14" t="s">
        <v>25913</v>
      </c>
      <c r="D5607" s="14" t="s">
        <v>25914</v>
      </c>
      <c r="E5607" s="14" t="s">
        <v>25915</v>
      </c>
      <c r="F5607" s="14" t="s">
        <v>25916</v>
      </c>
      <c r="G5607" s="26">
        <v>42781</v>
      </c>
      <c r="H5607" s="14">
        <v>2015</v>
      </c>
      <c r="I5607" s="14" t="s">
        <v>360</v>
      </c>
      <c r="J5607" s="14" t="s">
        <v>708</v>
      </c>
      <c r="K5607" s="14" t="s">
        <v>475</v>
      </c>
      <c r="L5607" s="14" t="s">
        <v>25917</v>
      </c>
      <c r="M5607" s="14">
        <f t="shared" si="696"/>
        <v>2017</v>
      </c>
      <c r="N5607" s="14">
        <f t="shared" si="697"/>
        <v>2</v>
      </c>
      <c r="O5607" s="14" t="str">
        <f>IFERROR(VLOOKUP(I5607,Lists!$F$2:$G$16,2,FALSE()),"Not Rated")</f>
        <v>Adults</v>
      </c>
      <c r="P5607" s="14">
        <f t="shared" si="698"/>
        <v>88</v>
      </c>
      <c r="Q5607" s="14" t="str">
        <f t="shared" si="699"/>
        <v>Chile</v>
      </c>
      <c r="R5607" s="14" t="str">
        <f t="shared" si="700"/>
        <v>|Chile|Spain|Argentina|Germany|</v>
      </c>
      <c r="S5607" s="14" t="str">
        <f t="shared" si="701"/>
        <v>|Dramas|International Movies|</v>
      </c>
      <c r="T5607" s="14" t="str">
        <f t="shared" si="702"/>
        <v>|Matías Bize|</v>
      </c>
      <c r="U5607" s="14" t="str">
        <f t="shared" si="703"/>
        <v>|Elena Anaya|Benjamín Vicuña|Néstor Cantillana|Sergio Hernández|Silvia Marty|Etienne Bobenrieth|Antonia Zegers|Pablo Cerda|</v>
      </c>
    </row>
    <row r="5608" spans="1:21">
      <c r="A5608" s="14" t="s">
        <v>25918</v>
      </c>
      <c r="B5608" s="14" t="s">
        <v>48</v>
      </c>
      <c r="C5608" s="14" t="s">
        <v>25919</v>
      </c>
      <c r="D5608" s="14" t="s">
        <v>25920</v>
      </c>
      <c r="E5608" s="14" t="s">
        <v>25921</v>
      </c>
      <c r="F5608" s="14" t="s">
        <v>115</v>
      </c>
      <c r="G5608" s="26">
        <v>42780</v>
      </c>
      <c r="H5608" s="14">
        <v>2017</v>
      </c>
      <c r="I5608" s="14" t="s">
        <v>360</v>
      </c>
      <c r="J5608" s="14" t="s">
        <v>4998</v>
      </c>
      <c r="K5608" s="14" t="s">
        <v>1782</v>
      </c>
      <c r="L5608" s="14" t="s">
        <v>25922</v>
      </c>
      <c r="M5608" s="14">
        <f t="shared" si="696"/>
        <v>2017</v>
      </c>
      <c r="N5608" s="14">
        <f t="shared" si="697"/>
        <v>2</v>
      </c>
      <c r="O5608" s="14" t="str">
        <f>IFERROR(VLOOKUP(I5608,Lists!$F$2:$G$16,2,FALSE()),"Not Rated")</f>
        <v>Adults</v>
      </c>
      <c r="P5608" s="14">
        <f t="shared" si="698"/>
        <v>71</v>
      </c>
      <c r="Q5608" s="14" t="str">
        <f t="shared" si="699"/>
        <v>United States</v>
      </c>
      <c r="R5608" s="14" t="str">
        <f t="shared" si="700"/>
        <v>|United States|</v>
      </c>
      <c r="S5608" s="14" t="str">
        <f t="shared" si="701"/>
        <v>|Comedies|Independent Movies|</v>
      </c>
      <c r="T5608" s="14" t="str">
        <f t="shared" si="702"/>
        <v>|Michael Paul Stephenson|</v>
      </c>
      <c r="U5608" s="14" t="str">
        <f t="shared" si="703"/>
        <v>|Bob Odenkirk|Amber Tamblyn|Natasha Lyonne|Alex Karpovsky|Stacy Keach|Andy Richter|Ed Begley Jr.|David Sullivan|Larry Fessenden|June Diane Raphael|Rich Sommer|Steven Michael Quezada|Echo Kellum|Stephanie Courtney|Toby Huss|Tucker Smallwood|Kevin O'Grady|Nate Mooney|</v>
      </c>
    </row>
    <row r="5609" spans="1:21">
      <c r="A5609" s="14" t="s">
        <v>25923</v>
      </c>
      <c r="B5609" s="14" t="s">
        <v>48</v>
      </c>
      <c r="C5609" s="14" t="s">
        <v>25924</v>
      </c>
      <c r="D5609" s="14" t="s">
        <v>25925</v>
      </c>
      <c r="E5609" s="14" t="s">
        <v>17517</v>
      </c>
      <c r="F5609" s="14" t="s">
        <v>118</v>
      </c>
      <c r="G5609" s="26">
        <v>42780</v>
      </c>
      <c r="H5609" s="14">
        <v>2017</v>
      </c>
      <c r="I5609" s="14" t="s">
        <v>360</v>
      </c>
      <c r="J5609" s="14" t="s">
        <v>1850</v>
      </c>
      <c r="K5609" s="14" t="s">
        <v>261</v>
      </c>
      <c r="L5609" s="14" t="s">
        <v>25926</v>
      </c>
      <c r="M5609" s="14">
        <f t="shared" si="696"/>
        <v>2017</v>
      </c>
      <c r="N5609" s="14">
        <f t="shared" si="697"/>
        <v>2</v>
      </c>
      <c r="O5609" s="14" t="str">
        <f>IFERROR(VLOOKUP(I5609,Lists!$F$2:$G$16,2,FALSE()),"Not Rated")</f>
        <v>Adults</v>
      </c>
      <c r="P5609" s="14">
        <f t="shared" si="698"/>
        <v>64</v>
      </c>
      <c r="Q5609" s="14" t="str">
        <f t="shared" si="699"/>
        <v>United Kingdom</v>
      </c>
      <c r="R5609" s="14" t="str">
        <f t="shared" si="700"/>
        <v>|United Kingdom|</v>
      </c>
      <c r="S5609" s="14" t="str">
        <f t="shared" si="701"/>
        <v>|Stand-Up Comedy|</v>
      </c>
      <c r="T5609" s="14" t="str">
        <f t="shared" si="702"/>
        <v>|Colin Dench|</v>
      </c>
      <c r="U5609" s="14" t="str">
        <f t="shared" si="703"/>
        <v>|Katherine Ryan|</v>
      </c>
    </row>
    <row r="5610" spans="1:21">
      <c r="A5610" s="14" t="s">
        <v>25927</v>
      </c>
      <c r="B5610" s="14" t="s">
        <v>49</v>
      </c>
      <c r="C5610" s="14" t="s">
        <v>25928</v>
      </c>
      <c r="D5610" s="14" t="s">
        <v>117</v>
      </c>
      <c r="E5610" s="14" t="s">
        <v>25929</v>
      </c>
      <c r="F5610" s="14" t="s">
        <v>123</v>
      </c>
      <c r="G5610" s="26">
        <v>42780</v>
      </c>
      <c r="H5610" s="14">
        <v>2016</v>
      </c>
      <c r="I5610" s="14" t="s">
        <v>361</v>
      </c>
      <c r="J5610" s="14" t="s">
        <v>105</v>
      </c>
      <c r="K5610" s="14" t="s">
        <v>11930</v>
      </c>
      <c r="L5610" s="14" t="s">
        <v>25930</v>
      </c>
      <c r="M5610" s="14">
        <f t="shared" si="696"/>
        <v>2017</v>
      </c>
      <c r="N5610" s="14">
        <f t="shared" si="697"/>
        <v>2</v>
      </c>
      <c r="O5610" s="14" t="str">
        <f>IFERROR(VLOOKUP(I5610,Lists!$F$2:$G$16,2,FALSE()),"Not Rated")</f>
        <v>Teens</v>
      </c>
      <c r="P5610" s="14">
        <f t="shared" si="698"/>
        <v>1</v>
      </c>
      <c r="Q5610" s="14" t="str">
        <f t="shared" si="699"/>
        <v>South Korea</v>
      </c>
      <c r="R5610" s="14" t="str">
        <f t="shared" si="700"/>
        <v>|South Korea|</v>
      </c>
      <c r="S5610" s="14" t="str">
        <f t="shared" si="701"/>
        <v>|International TV Shows|Korean TV Shows|TV Dramas|</v>
      </c>
      <c r="T5610" s="14" t="str">
        <f t="shared" si="702"/>
        <v>|Unknown|</v>
      </c>
      <c r="U5610" s="14" t="str">
        <f t="shared" si="703"/>
        <v>|Yo-Won Lee|Goo Jin|U-ie|Hae-in Jung|Gook-hwan Jeon|Han-yong Jeong|</v>
      </c>
    </row>
    <row r="5611" spans="1:21">
      <c r="A5611" s="14" t="s">
        <v>25931</v>
      </c>
      <c r="B5611" s="14" t="s">
        <v>49</v>
      </c>
      <c r="C5611" s="14" t="s">
        <v>25932</v>
      </c>
      <c r="D5611" s="14" t="s">
        <v>117</v>
      </c>
      <c r="E5611" s="14" t="s">
        <v>25933</v>
      </c>
      <c r="F5611" s="14" t="s">
        <v>121</v>
      </c>
      <c r="G5611" s="26">
        <v>42776</v>
      </c>
      <c r="H5611" s="14">
        <v>2017</v>
      </c>
      <c r="I5611" s="14" t="s">
        <v>361</v>
      </c>
      <c r="J5611" s="14" t="s">
        <v>105</v>
      </c>
      <c r="K5611" s="14" t="s">
        <v>822</v>
      </c>
      <c r="L5611" s="14" t="s">
        <v>25934</v>
      </c>
      <c r="M5611" s="14">
        <f t="shared" si="696"/>
        <v>2017</v>
      </c>
      <c r="N5611" s="14">
        <f t="shared" si="697"/>
        <v>2</v>
      </c>
      <c r="O5611" s="14" t="str">
        <f>IFERROR(VLOOKUP(I5611,Lists!$F$2:$G$16,2,FALSE()),"Not Rated")</f>
        <v>Teens</v>
      </c>
      <c r="P5611" s="14">
        <f t="shared" si="698"/>
        <v>1</v>
      </c>
      <c r="Q5611" s="14" t="str">
        <f t="shared" si="699"/>
        <v>Japan</v>
      </c>
      <c r="R5611" s="14" t="str">
        <f t="shared" si="700"/>
        <v>|Japan|</v>
      </c>
      <c r="S5611" s="14" t="str">
        <f t="shared" si="701"/>
        <v>|Anime Series|International TV Shows|</v>
      </c>
      <c r="T5611" s="14" t="str">
        <f t="shared" si="702"/>
        <v>|Unknown|</v>
      </c>
      <c r="U5611" s="14" t="str">
        <f t="shared" si="703"/>
        <v>|Keisuke Koumoto|Risa Taneda|Misato Fukuen|Takuya Sato|Satoshi Hino|Kenji Nomura|Mitsuaki Madono|Setsuji Sato|Haruki Ishiya|Ryo Sugisaki|Yui Makino|Kazuhiko Inoue|Yuko Kaida|</v>
      </c>
    </row>
    <row r="5612" spans="1:21">
      <c r="A5612" s="14" t="s">
        <v>25935</v>
      </c>
      <c r="B5612" s="14" t="s">
        <v>48</v>
      </c>
      <c r="C5612" s="14" t="s">
        <v>25936</v>
      </c>
      <c r="D5612" s="14" t="s">
        <v>23231</v>
      </c>
      <c r="E5612" s="14" t="s">
        <v>25937</v>
      </c>
      <c r="F5612" s="14" t="s">
        <v>916</v>
      </c>
      <c r="G5612" s="26">
        <v>42776</v>
      </c>
      <c r="H5612" s="14">
        <v>2016</v>
      </c>
      <c r="I5612" s="14" t="s">
        <v>360</v>
      </c>
      <c r="J5612" s="14" t="s">
        <v>566</v>
      </c>
      <c r="K5612" s="14" t="s">
        <v>554</v>
      </c>
      <c r="L5612" s="14" t="s">
        <v>25938</v>
      </c>
      <c r="M5612" s="14">
        <f t="shared" si="696"/>
        <v>2017</v>
      </c>
      <c r="N5612" s="14">
        <f t="shared" si="697"/>
        <v>2</v>
      </c>
      <c r="O5612" s="14" t="str">
        <f>IFERROR(VLOOKUP(I5612,Lists!$F$2:$G$16,2,FALSE()),"Not Rated")</f>
        <v>Adults</v>
      </c>
      <c r="P5612" s="14">
        <f t="shared" si="698"/>
        <v>97</v>
      </c>
      <c r="Q5612" s="14" t="str">
        <f t="shared" si="699"/>
        <v>United Kingdom</v>
      </c>
      <c r="R5612" s="14" t="str">
        <f t="shared" si="700"/>
        <v>|United Kingdom|United States|</v>
      </c>
      <c r="S5612" s="14" t="str">
        <f t="shared" si="701"/>
        <v>|Comedies|International Movies|Music &amp; Musicals|</v>
      </c>
      <c r="T5612" s="14" t="str">
        <f t="shared" si="702"/>
        <v>|Ricky Gervais|</v>
      </c>
      <c r="U5612" s="14" t="str">
        <f t="shared" si="703"/>
        <v>|Ricky Gervais|Doc Brown|Tom Basden|Jo Hartley|Tom Bennett|Andrew Brooke|Nina Sosanya|Andy Burrows|Kevin Bishop|Roisin Conaty|Diane Morgan|Ashley McGuire|Alexander Arnold|Mandeep Dhillon|</v>
      </c>
    </row>
    <row r="5613" spans="1:21">
      <c r="A5613" s="14" t="s">
        <v>25939</v>
      </c>
      <c r="B5613" s="14" t="s">
        <v>48</v>
      </c>
      <c r="C5613" s="14" t="s">
        <v>25940</v>
      </c>
      <c r="D5613" s="14" t="s">
        <v>117</v>
      </c>
      <c r="E5613" s="14" t="s">
        <v>25941</v>
      </c>
      <c r="F5613" s="14" t="s">
        <v>132</v>
      </c>
      <c r="G5613" s="26">
        <v>42776</v>
      </c>
      <c r="H5613" s="14">
        <v>2017</v>
      </c>
      <c r="I5613" s="14" t="s">
        <v>360</v>
      </c>
      <c r="J5613" s="14" t="s">
        <v>624</v>
      </c>
      <c r="K5613" s="14" t="s">
        <v>261</v>
      </c>
      <c r="L5613" s="14" t="s">
        <v>25942</v>
      </c>
      <c r="M5613" s="14">
        <f t="shared" si="696"/>
        <v>2017</v>
      </c>
      <c r="N5613" s="14">
        <f t="shared" si="697"/>
        <v>2</v>
      </c>
      <c r="O5613" s="14" t="str">
        <f>IFERROR(VLOOKUP(I5613,Lists!$F$2:$G$16,2,FALSE()),"Not Rated")</f>
        <v>Adults</v>
      </c>
      <c r="P5613" s="14">
        <f t="shared" si="698"/>
        <v>96</v>
      </c>
      <c r="Q5613" s="14" t="str">
        <f t="shared" si="699"/>
        <v>Italy</v>
      </c>
      <c r="R5613" s="14" t="str">
        <f t="shared" si="700"/>
        <v>|Italy|</v>
      </c>
      <c r="S5613" s="14" t="str">
        <f t="shared" si="701"/>
        <v>|Stand-Up Comedy|</v>
      </c>
      <c r="T5613" s="14" t="str">
        <f t="shared" si="702"/>
        <v>|Unknown|</v>
      </c>
      <c r="U5613" s="14" t="str">
        <f t="shared" si="703"/>
        <v>|Beppe Grillo|</v>
      </c>
    </row>
    <row r="5614" spans="1:21">
      <c r="A5614" s="14" t="s">
        <v>25943</v>
      </c>
      <c r="B5614" s="14" t="s">
        <v>48</v>
      </c>
      <c r="C5614" s="14" t="s">
        <v>25944</v>
      </c>
      <c r="D5614" s="14" t="s">
        <v>25945</v>
      </c>
      <c r="E5614" s="14" t="s">
        <v>117</v>
      </c>
      <c r="F5614" s="14" t="s">
        <v>180</v>
      </c>
      <c r="G5614" s="26">
        <v>42776</v>
      </c>
      <c r="H5614" s="14">
        <v>1977</v>
      </c>
      <c r="I5614" s="14" t="s">
        <v>360</v>
      </c>
      <c r="J5614" s="14" t="s">
        <v>1508</v>
      </c>
      <c r="K5614" s="14" t="s">
        <v>496</v>
      </c>
      <c r="L5614" s="14" t="s">
        <v>25946</v>
      </c>
      <c r="M5614" s="14">
        <f t="shared" si="696"/>
        <v>2017</v>
      </c>
      <c r="N5614" s="14">
        <f t="shared" si="697"/>
        <v>2</v>
      </c>
      <c r="O5614" s="14" t="str">
        <f>IFERROR(VLOOKUP(I5614,Lists!$F$2:$G$16,2,FALSE()),"Not Rated")</f>
        <v>Adults</v>
      </c>
      <c r="P5614" s="14">
        <f t="shared" si="698"/>
        <v>150</v>
      </c>
      <c r="Q5614" s="14" t="str">
        <f t="shared" si="699"/>
        <v>West Germany</v>
      </c>
      <c r="R5614" s="14" t="str">
        <f t="shared" si="700"/>
        <v>|West Germany|</v>
      </c>
      <c r="S5614" s="14" t="str">
        <f t="shared" si="701"/>
        <v>|Documentaries|International Movies|</v>
      </c>
      <c r="T5614" s="14" t="str">
        <f t="shared" si="702"/>
        <v>|Joachim Fest|Christian Herrendoerfer|</v>
      </c>
      <c r="U5614" s="14" t="str">
        <f t="shared" si="703"/>
        <v>|Unknown|</v>
      </c>
    </row>
    <row r="5615" spans="1:21">
      <c r="A5615" s="14" t="s">
        <v>25947</v>
      </c>
      <c r="B5615" s="14" t="s">
        <v>48</v>
      </c>
      <c r="C5615" s="14" t="s">
        <v>25948</v>
      </c>
      <c r="D5615" s="14" t="s">
        <v>25949</v>
      </c>
      <c r="E5615" s="14" t="s">
        <v>25950</v>
      </c>
      <c r="F5615" s="14" t="s">
        <v>115</v>
      </c>
      <c r="G5615" s="26">
        <v>42773</v>
      </c>
      <c r="H5615" s="14">
        <v>2017</v>
      </c>
      <c r="I5615" s="14" t="s">
        <v>360</v>
      </c>
      <c r="J5615" s="14" t="s">
        <v>5250</v>
      </c>
      <c r="K5615" s="14" t="s">
        <v>11401</v>
      </c>
      <c r="L5615" s="14" t="s">
        <v>25951</v>
      </c>
      <c r="M5615" s="14">
        <f t="shared" si="696"/>
        <v>2017</v>
      </c>
      <c r="N5615" s="14">
        <f t="shared" si="697"/>
        <v>2</v>
      </c>
      <c r="O5615" s="14" t="str">
        <f>IFERROR(VLOOKUP(I5615,Lists!$F$2:$G$16,2,FALSE()),"Not Rated")</f>
        <v>Adults</v>
      </c>
      <c r="P5615" s="14">
        <f t="shared" si="698"/>
        <v>54</v>
      </c>
      <c r="Q5615" s="14" t="str">
        <f t="shared" si="699"/>
        <v>United States</v>
      </c>
      <c r="R5615" s="14" t="str">
        <f t="shared" si="700"/>
        <v>|United States|</v>
      </c>
      <c r="S5615" s="14" t="str">
        <f t="shared" si="701"/>
        <v>|Comedies|Music &amp; Musicals|Romantic Movies|</v>
      </c>
      <c r="T5615" s="14" t="str">
        <f t="shared" si="702"/>
        <v>|Scott Aukerman|Akiva Schaffer|</v>
      </c>
      <c r="U5615" s="14" t="str">
        <f t="shared" si="703"/>
        <v>|Michael Bolton|Andy Samberg|Will Forte|Kenny G|Maya Rudolph|Adam Scott|Janeane Garofalo|Brooke Shields|Sinbad|Michael Sheen|Tim Robinson|Bob Saget|Mary Holland|Andy Richter|Colton Dunn|David Theune|Randall Park|Sarah Silverman|Mary Sohn|Fred Armisen|Matthew Kimbrough|Maya Erskine|Louie Anderson|Claudia O'Doherty|Kate Berlant|Baron Vaughn|Zachary Oyama|Casey Wilson|Sarah Shahi|Jimmy Graham|Luka Jones|Akiva Schaffer|Eric André|Scott Aukerman|Nicole Byer|Dave Ferguson|Tim Kalpakis|Mike Hanford|Mircea Monroe|Chris Parnell|Sal Stowers|</v>
      </c>
    </row>
    <row r="5616" spans="1:21">
      <c r="A5616" s="14" t="s">
        <v>25952</v>
      </c>
      <c r="B5616" s="14" t="s">
        <v>48</v>
      </c>
      <c r="C5616" s="14" t="s">
        <v>25953</v>
      </c>
      <c r="D5616" s="14" t="s">
        <v>22171</v>
      </c>
      <c r="E5616" s="14" t="s">
        <v>17595</v>
      </c>
      <c r="F5616" s="14" t="s">
        <v>125</v>
      </c>
      <c r="G5616" s="26">
        <v>42769</v>
      </c>
      <c r="H5616" s="14">
        <v>2017</v>
      </c>
      <c r="I5616" s="14" t="s">
        <v>360</v>
      </c>
      <c r="J5616" s="14" t="s">
        <v>1773</v>
      </c>
      <c r="K5616" s="14" t="s">
        <v>261</v>
      </c>
      <c r="L5616" s="14" t="s">
        <v>25954</v>
      </c>
      <c r="M5616" s="14">
        <f t="shared" si="696"/>
        <v>2017</v>
      </c>
      <c r="N5616" s="14">
        <f t="shared" si="697"/>
        <v>2</v>
      </c>
      <c r="O5616" s="14" t="str">
        <f>IFERROR(VLOOKUP(I5616,Lists!$F$2:$G$16,2,FALSE()),"Not Rated")</f>
        <v>Adults</v>
      </c>
      <c r="P5616" s="14">
        <f t="shared" si="698"/>
        <v>78</v>
      </c>
      <c r="Q5616" s="14" t="str">
        <f t="shared" si="699"/>
        <v>Mexico</v>
      </c>
      <c r="R5616" s="14" t="str">
        <f t="shared" si="700"/>
        <v>|Mexico|</v>
      </c>
      <c r="S5616" s="14" t="str">
        <f t="shared" si="701"/>
        <v>|Stand-Up Comedy|</v>
      </c>
      <c r="T5616" s="14" t="str">
        <f t="shared" si="702"/>
        <v>|Raúl Campos|Jan Suter|</v>
      </c>
      <c r="U5616" s="14" t="str">
        <f t="shared" si="703"/>
        <v>|Daniel Sosa|</v>
      </c>
    </row>
    <row r="5617" spans="1:21">
      <c r="A5617" s="14" t="s">
        <v>25955</v>
      </c>
      <c r="B5617" s="14" t="s">
        <v>48</v>
      </c>
      <c r="C5617" s="14" t="s">
        <v>25956</v>
      </c>
      <c r="D5617" s="14" t="s">
        <v>25957</v>
      </c>
      <c r="E5617" s="14" t="s">
        <v>25958</v>
      </c>
      <c r="F5617" s="14" t="s">
        <v>115</v>
      </c>
      <c r="G5617" s="26">
        <v>42769</v>
      </c>
      <c r="H5617" s="14">
        <v>2014</v>
      </c>
      <c r="I5617" s="14" t="s">
        <v>360</v>
      </c>
      <c r="J5617" s="14" t="s">
        <v>1290</v>
      </c>
      <c r="K5617" s="14" t="s">
        <v>244</v>
      </c>
      <c r="L5617" s="14" t="s">
        <v>25959</v>
      </c>
      <c r="M5617" s="14">
        <f t="shared" si="696"/>
        <v>2017</v>
      </c>
      <c r="N5617" s="14">
        <f t="shared" si="697"/>
        <v>2</v>
      </c>
      <c r="O5617" s="14" t="str">
        <f>IFERROR(VLOOKUP(I5617,Lists!$F$2:$G$16,2,FALSE()),"Not Rated")</f>
        <v>Adults</v>
      </c>
      <c r="P5617" s="14">
        <f t="shared" si="698"/>
        <v>86</v>
      </c>
      <c r="Q5617" s="14" t="str">
        <f t="shared" si="699"/>
        <v>United States</v>
      </c>
      <c r="R5617" s="14" t="str">
        <f t="shared" si="700"/>
        <v>|United States|</v>
      </c>
      <c r="S5617" s="14" t="str">
        <f t="shared" si="701"/>
        <v>|Dramas|</v>
      </c>
      <c r="T5617" s="14" t="str">
        <f t="shared" si="702"/>
        <v>|Malik Vitthal|</v>
      </c>
      <c r="U5617" s="14" t="str">
        <f t="shared" si="703"/>
        <v>|John Boyega|Rotimi|Glenn Plummer|De'Aundre Bonds|Keke Palmer|Nora Zehetner|Todd Louiso|</v>
      </c>
    </row>
    <row r="5618" spans="1:21">
      <c r="A5618" s="14" t="s">
        <v>25960</v>
      </c>
      <c r="B5618" s="14" t="s">
        <v>48</v>
      </c>
      <c r="C5618" s="14" t="s">
        <v>25961</v>
      </c>
      <c r="D5618" s="14" t="s">
        <v>1967</v>
      </c>
      <c r="E5618" s="14" t="s">
        <v>25962</v>
      </c>
      <c r="F5618" s="14" t="s">
        <v>116</v>
      </c>
      <c r="G5618" s="26">
        <v>42767</v>
      </c>
      <c r="H5618" s="14">
        <v>2015</v>
      </c>
      <c r="I5618" s="14" t="s">
        <v>362</v>
      </c>
      <c r="J5618" s="14" t="s">
        <v>1142</v>
      </c>
      <c r="K5618" s="14" t="s">
        <v>612</v>
      </c>
      <c r="L5618" s="14" t="s">
        <v>25963</v>
      </c>
      <c r="M5618" s="14">
        <f t="shared" si="696"/>
        <v>2017</v>
      </c>
      <c r="N5618" s="14">
        <f t="shared" si="697"/>
        <v>2</v>
      </c>
      <c r="O5618" s="14" t="str">
        <f>IFERROR(VLOOKUP(I5618,Lists!$F$2:$G$16,2,FALSE()),"Not Rated")</f>
        <v>Older Kids</v>
      </c>
      <c r="P5618" s="14">
        <f t="shared" si="698"/>
        <v>154</v>
      </c>
      <c r="Q5618" s="14" t="str">
        <f t="shared" si="699"/>
        <v>India</v>
      </c>
      <c r="R5618" s="14" t="str">
        <f t="shared" si="700"/>
        <v>|India|</v>
      </c>
      <c r="S5618" s="14" t="str">
        <f t="shared" si="701"/>
        <v>|Action &amp; Adventure|Dramas|International Movies|</v>
      </c>
      <c r="T5618" s="14" t="str">
        <f t="shared" si="702"/>
        <v>|Rohit Shetty|</v>
      </c>
      <c r="U5618" s="14" t="str">
        <f t="shared" si="703"/>
        <v>|Shah Rukh Khan|Kajol|Kriti Sanon|Kabir Bedi|Varun Dhawan|Boman Irani|Johnny Lever|Varun Sharma|Sanjay Mishra|Vinod Khanna|Mukesh Tiwari|Pankaj Tripathi|Shawar Ali|</v>
      </c>
    </row>
    <row r="5619" spans="1:21">
      <c r="A5619" s="14" t="s">
        <v>25964</v>
      </c>
      <c r="B5619" s="14" t="s">
        <v>48</v>
      </c>
      <c r="C5619" s="14" t="s">
        <v>25965</v>
      </c>
      <c r="D5619" s="14" t="s">
        <v>23060</v>
      </c>
      <c r="E5619" s="14" t="s">
        <v>25966</v>
      </c>
      <c r="F5619" s="14" t="s">
        <v>116</v>
      </c>
      <c r="G5619" s="26">
        <v>42767</v>
      </c>
      <c r="H5619" s="14">
        <v>2014</v>
      </c>
      <c r="I5619" s="14" t="s">
        <v>361</v>
      </c>
      <c r="J5619" s="14" t="s">
        <v>25967</v>
      </c>
      <c r="K5619" s="14" t="s">
        <v>861</v>
      </c>
      <c r="L5619" s="14" t="s">
        <v>25968</v>
      </c>
      <c r="M5619" s="14">
        <f t="shared" si="696"/>
        <v>2017</v>
      </c>
      <c r="N5619" s="14">
        <f t="shared" si="697"/>
        <v>2</v>
      </c>
      <c r="O5619" s="14" t="str">
        <f>IFERROR(VLOOKUP(I5619,Lists!$F$2:$G$16,2,FALSE()),"Not Rated")</f>
        <v>Teens</v>
      </c>
      <c r="P5619" s="14">
        <f t="shared" si="698"/>
        <v>179</v>
      </c>
      <c r="Q5619" s="14" t="str">
        <f t="shared" si="699"/>
        <v>India</v>
      </c>
      <c r="R5619" s="14" t="str">
        <f t="shared" si="700"/>
        <v>|India|</v>
      </c>
      <c r="S5619" s="14" t="str">
        <f t="shared" si="701"/>
        <v>|Action &amp; Adventure|Comedies|Dramas|</v>
      </c>
      <c r="T5619" s="14" t="str">
        <f t="shared" si="702"/>
        <v>|Farah Khan|</v>
      </c>
      <c r="U5619" s="14" t="str">
        <f t="shared" si="703"/>
        <v>|Shah Rukh Khan|Deepika Padukone|Abhishek Bachchan|Sonu Sood|Boman Irani|Vivaan Shah|</v>
      </c>
    </row>
    <row r="5620" spans="1:21">
      <c r="A5620" s="14" t="s">
        <v>25969</v>
      </c>
      <c r="B5620" s="14" t="s">
        <v>48</v>
      </c>
      <c r="C5620" s="14" t="s">
        <v>25970</v>
      </c>
      <c r="D5620" s="14" t="s">
        <v>22391</v>
      </c>
      <c r="E5620" s="14" t="s">
        <v>25971</v>
      </c>
      <c r="F5620" s="14" t="s">
        <v>116</v>
      </c>
      <c r="G5620" s="26">
        <v>42767</v>
      </c>
      <c r="H5620" s="14">
        <v>2015</v>
      </c>
      <c r="I5620" s="14" t="s">
        <v>361</v>
      </c>
      <c r="J5620" s="14" t="s">
        <v>730</v>
      </c>
      <c r="K5620" s="14" t="s">
        <v>444</v>
      </c>
      <c r="L5620" s="14" t="s">
        <v>25972</v>
      </c>
      <c r="M5620" s="14">
        <f t="shared" si="696"/>
        <v>2017</v>
      </c>
      <c r="N5620" s="14">
        <f t="shared" si="697"/>
        <v>2</v>
      </c>
      <c r="O5620" s="14" t="str">
        <f>IFERROR(VLOOKUP(I5620,Lists!$F$2:$G$16,2,FALSE()),"Not Rated")</f>
        <v>Teens</v>
      </c>
      <c r="P5620" s="14">
        <f t="shared" si="698"/>
        <v>93</v>
      </c>
      <c r="Q5620" s="14" t="str">
        <f t="shared" si="699"/>
        <v>India</v>
      </c>
      <c r="R5620" s="14" t="str">
        <f t="shared" si="700"/>
        <v>|India|</v>
      </c>
      <c r="S5620" s="14" t="str">
        <f t="shared" si="701"/>
        <v>|Dramas|Independent Movies|International Movies|</v>
      </c>
      <c r="T5620" s="14" t="str">
        <f t="shared" si="702"/>
        <v>|Shlok Sharma|</v>
      </c>
      <c r="U5620" s="14" t="str">
        <f t="shared" si="703"/>
        <v>|Nawazuddin Siddiqui|Shweta Tripathi|Harish Khanna|Irfan Khan|Trimala Adhikari|Mohd Samad|</v>
      </c>
    </row>
    <row r="5621" spans="1:21">
      <c r="A5621" s="14" t="s">
        <v>25973</v>
      </c>
      <c r="B5621" s="14" t="s">
        <v>48</v>
      </c>
      <c r="C5621" s="14" t="s">
        <v>25974</v>
      </c>
      <c r="D5621" s="14" t="s">
        <v>25975</v>
      </c>
      <c r="E5621" s="14" t="s">
        <v>25976</v>
      </c>
      <c r="F5621" s="14" t="s">
        <v>122</v>
      </c>
      <c r="G5621" s="26">
        <v>42767</v>
      </c>
      <c r="H5621" s="14">
        <v>2016</v>
      </c>
      <c r="I5621" s="14" t="s">
        <v>360</v>
      </c>
      <c r="J5621" s="14" t="s">
        <v>566</v>
      </c>
      <c r="K5621" s="14" t="s">
        <v>1442</v>
      </c>
      <c r="L5621" s="14" t="s">
        <v>25977</v>
      </c>
      <c r="M5621" s="14">
        <f t="shared" si="696"/>
        <v>2017</v>
      </c>
      <c r="N5621" s="14">
        <f t="shared" si="697"/>
        <v>2</v>
      </c>
      <c r="O5621" s="14" t="str">
        <f>IFERROR(VLOOKUP(I5621,Lists!$F$2:$G$16,2,FALSE()),"Not Rated")</f>
        <v>Adults</v>
      </c>
      <c r="P5621" s="14">
        <f t="shared" si="698"/>
        <v>97</v>
      </c>
      <c r="Q5621" s="14" t="str">
        <f t="shared" si="699"/>
        <v>Spain</v>
      </c>
      <c r="R5621" s="14" t="str">
        <f t="shared" si="700"/>
        <v>|Spain|</v>
      </c>
      <c r="S5621" s="14" t="str">
        <f t="shared" si="701"/>
        <v>|Action &amp; Adventure|Comedies|International Movies|</v>
      </c>
      <c r="T5621" s="14" t="str">
        <f t="shared" si="702"/>
        <v>|Joaquín Mazón|</v>
      </c>
      <c r="U5621" s="14" t="str">
        <f t="shared" si="703"/>
        <v>|María León|Miki Esparbé|Jordi Sánchez|Andoni Agirregomezkorta|Juan Carlos Aduviri|Sílvia Abril|Carlos Areces|Joaquín Reyes|</v>
      </c>
    </row>
    <row r="5622" spans="1:21">
      <c r="A5622" s="14" t="s">
        <v>25978</v>
      </c>
      <c r="B5622" s="14" t="s">
        <v>48</v>
      </c>
      <c r="C5622" s="14" t="s">
        <v>25979</v>
      </c>
      <c r="D5622" s="14" t="s">
        <v>25980</v>
      </c>
      <c r="E5622" s="14" t="s">
        <v>25981</v>
      </c>
      <c r="F5622" s="14" t="s">
        <v>122</v>
      </c>
      <c r="G5622" s="26">
        <v>42767</v>
      </c>
      <c r="H5622" s="14">
        <v>2016</v>
      </c>
      <c r="I5622" s="14" t="s">
        <v>360</v>
      </c>
      <c r="J5622" s="14" t="s">
        <v>1096</v>
      </c>
      <c r="K5622" s="14" t="s">
        <v>910</v>
      </c>
      <c r="L5622" s="14" t="s">
        <v>25982</v>
      </c>
      <c r="M5622" s="14">
        <f t="shared" si="696"/>
        <v>2017</v>
      </c>
      <c r="N5622" s="14">
        <f t="shared" si="697"/>
        <v>2</v>
      </c>
      <c r="O5622" s="14" t="str">
        <f>IFERROR(VLOOKUP(I5622,Lists!$F$2:$G$16,2,FALSE()),"Not Rated")</f>
        <v>Adults</v>
      </c>
      <c r="P5622" s="14">
        <f t="shared" si="698"/>
        <v>108</v>
      </c>
      <c r="Q5622" s="14" t="str">
        <f t="shared" si="699"/>
        <v>Spain</v>
      </c>
      <c r="R5622" s="14" t="str">
        <f t="shared" si="700"/>
        <v>|Spain|</v>
      </c>
      <c r="S5622" s="14" t="str">
        <f t="shared" si="701"/>
        <v>|Dramas|International Movies|Romantic Movies|</v>
      </c>
      <c r="T5622" s="14" t="str">
        <f t="shared" si="702"/>
        <v>|Jonás Trueba|</v>
      </c>
      <c r="U5622" s="14" t="str">
        <f t="shared" si="703"/>
        <v>|Francesco Carril|Itsaso Arana|Candela Recio|Pablo Hoyos|Aura Garrido|</v>
      </c>
    </row>
    <row r="5623" spans="1:21">
      <c r="A5623" s="14" t="s">
        <v>25983</v>
      </c>
      <c r="B5623" s="14" t="s">
        <v>48</v>
      </c>
      <c r="C5623" s="14" t="s">
        <v>25984</v>
      </c>
      <c r="D5623" s="14" t="s">
        <v>25985</v>
      </c>
      <c r="E5623" s="14" t="s">
        <v>25986</v>
      </c>
      <c r="F5623" s="14" t="s">
        <v>1963</v>
      </c>
      <c r="G5623" s="26">
        <v>42767</v>
      </c>
      <c r="H5623" s="14">
        <v>2014</v>
      </c>
      <c r="I5623" s="14" t="s">
        <v>366</v>
      </c>
      <c r="J5623" s="14" t="s">
        <v>900</v>
      </c>
      <c r="K5623" s="14" t="s">
        <v>481</v>
      </c>
      <c r="L5623" s="14" t="s">
        <v>25987</v>
      </c>
      <c r="M5623" s="14">
        <f t="shared" si="696"/>
        <v>2017</v>
      </c>
      <c r="N5623" s="14">
        <f t="shared" si="697"/>
        <v>2</v>
      </c>
      <c r="O5623" s="14" t="str">
        <f>IFERROR(VLOOKUP(I5623,Lists!$F$2:$G$16,2,FALSE()),"Not Rated")</f>
        <v>Kids</v>
      </c>
      <c r="P5623" s="14">
        <f t="shared" si="698"/>
        <v>92</v>
      </c>
      <c r="Q5623" s="14" t="str">
        <f t="shared" si="699"/>
        <v>Canada</v>
      </c>
      <c r="R5623" s="14" t="str">
        <f t="shared" si="700"/>
        <v>|Canada|United States|</v>
      </c>
      <c r="S5623" s="14" t="str">
        <f t="shared" si="701"/>
        <v>|Children &amp; Family Movies|Comedies|</v>
      </c>
      <c r="T5623" s="14" t="str">
        <f t="shared" si="702"/>
        <v>|Peter DeLuise|</v>
      </c>
      <c r="U5623" s="14" t="str">
        <f t="shared" si="703"/>
        <v>|Zendaya|Chanelle Peloso|Spencer Boldman|Emilia McCarthy|Adam DiMarco|William Ainscough|Aleks Paunovic|Lucia Walters|</v>
      </c>
    </row>
    <row r="5624" spans="1:21">
      <c r="A5624" s="14" t="s">
        <v>25988</v>
      </c>
      <c r="B5624" s="14" t="s">
        <v>48</v>
      </c>
      <c r="C5624" s="14" t="s">
        <v>25989</v>
      </c>
      <c r="D5624" s="14" t="s">
        <v>290</v>
      </c>
      <c r="E5624" s="14" t="s">
        <v>16809</v>
      </c>
      <c r="F5624" s="14" t="s">
        <v>115</v>
      </c>
      <c r="G5624" s="26">
        <v>42766</v>
      </c>
      <c r="H5624" s="14">
        <v>2017</v>
      </c>
      <c r="I5624" s="14" t="s">
        <v>360</v>
      </c>
      <c r="J5624" s="14" t="s">
        <v>1773</v>
      </c>
      <c r="K5624" s="14" t="s">
        <v>261</v>
      </c>
      <c r="L5624" s="14" t="s">
        <v>25990</v>
      </c>
      <c r="M5624" s="14">
        <f t="shared" si="696"/>
        <v>2017</v>
      </c>
      <c r="N5624" s="14">
        <f t="shared" si="697"/>
        <v>1</v>
      </c>
      <c r="O5624" s="14" t="str">
        <f>IFERROR(VLOOKUP(I5624,Lists!$F$2:$G$16,2,FALSE()),"Not Rated")</f>
        <v>Adults</v>
      </c>
      <c r="P5624" s="14">
        <f t="shared" si="698"/>
        <v>78</v>
      </c>
      <c r="Q5624" s="14" t="str">
        <f t="shared" si="699"/>
        <v>United States</v>
      </c>
      <c r="R5624" s="14" t="str">
        <f t="shared" si="700"/>
        <v>|United States|</v>
      </c>
      <c r="S5624" s="14" t="str">
        <f t="shared" si="701"/>
        <v>|Stand-Up Comedy|</v>
      </c>
      <c r="T5624" s="14" t="str">
        <f t="shared" si="702"/>
        <v>|Jay Karas|</v>
      </c>
      <c r="U5624" s="14" t="str">
        <f t="shared" si="703"/>
        <v>|Bill Burr|</v>
      </c>
    </row>
    <row r="5625" spans="1:21">
      <c r="A5625" s="14" t="s">
        <v>25991</v>
      </c>
      <c r="B5625" s="14" t="s">
        <v>48</v>
      </c>
      <c r="C5625" s="14" t="s">
        <v>25992</v>
      </c>
      <c r="D5625" s="14" t="s">
        <v>25993</v>
      </c>
      <c r="E5625" s="14" t="s">
        <v>25994</v>
      </c>
      <c r="F5625" s="14" t="s">
        <v>125</v>
      </c>
      <c r="G5625" s="26">
        <v>42766</v>
      </c>
      <c r="H5625" s="14">
        <v>2015</v>
      </c>
      <c r="I5625" s="14" t="s">
        <v>360</v>
      </c>
      <c r="J5625" s="14" t="s">
        <v>872</v>
      </c>
      <c r="K5625" s="14" t="s">
        <v>475</v>
      </c>
      <c r="L5625" s="14" t="s">
        <v>25995</v>
      </c>
      <c r="M5625" s="14">
        <f t="shared" si="696"/>
        <v>2017</v>
      </c>
      <c r="N5625" s="14">
        <f t="shared" si="697"/>
        <v>1</v>
      </c>
      <c r="O5625" s="14" t="str">
        <f>IFERROR(VLOOKUP(I5625,Lists!$F$2:$G$16,2,FALSE()),"Not Rated")</f>
        <v>Adults</v>
      </c>
      <c r="P5625" s="14">
        <f t="shared" si="698"/>
        <v>87</v>
      </c>
      <c r="Q5625" s="14" t="str">
        <f t="shared" si="699"/>
        <v>Mexico</v>
      </c>
      <c r="R5625" s="14" t="str">
        <f t="shared" si="700"/>
        <v>|Mexico|</v>
      </c>
      <c r="S5625" s="14" t="str">
        <f t="shared" si="701"/>
        <v>|Dramas|International Movies|</v>
      </c>
      <c r="T5625" s="14" t="str">
        <f t="shared" si="702"/>
        <v>|Alejandra Márquez Abella|</v>
      </c>
      <c r="U5625" s="14" t="str">
        <f t="shared" si="703"/>
        <v>|Tenoch Huerta|Anajosé Aldrete|Esteban Ávila|David Thornton|Jimena Cuarón|Lakshmi Picazo|</v>
      </c>
    </row>
    <row r="5626" spans="1:21">
      <c r="A5626" s="14" t="s">
        <v>25996</v>
      </c>
      <c r="B5626" s="14" t="s">
        <v>48</v>
      </c>
      <c r="C5626" s="14" t="s">
        <v>25997</v>
      </c>
      <c r="D5626" s="14" t="s">
        <v>25998</v>
      </c>
      <c r="E5626" s="14" t="s">
        <v>25999</v>
      </c>
      <c r="F5626" s="14" t="s">
        <v>120</v>
      </c>
      <c r="G5626" s="26">
        <v>42764</v>
      </c>
      <c r="H5626" s="14">
        <v>2016</v>
      </c>
      <c r="I5626" s="14" t="s">
        <v>361</v>
      </c>
      <c r="J5626" s="14" t="s">
        <v>698</v>
      </c>
      <c r="K5626" s="14" t="s">
        <v>529</v>
      </c>
      <c r="L5626" s="14" t="s">
        <v>26000</v>
      </c>
      <c r="M5626" s="14">
        <f t="shared" si="696"/>
        <v>2017</v>
      </c>
      <c r="N5626" s="14">
        <f t="shared" si="697"/>
        <v>1</v>
      </c>
      <c r="O5626" s="14" t="str">
        <f>IFERROR(VLOOKUP(I5626,Lists!$F$2:$G$16,2,FALSE()),"Not Rated")</f>
        <v>Teens</v>
      </c>
      <c r="P5626" s="14">
        <f t="shared" si="698"/>
        <v>99</v>
      </c>
      <c r="Q5626" s="14" t="str">
        <f t="shared" si="699"/>
        <v>France</v>
      </c>
      <c r="R5626" s="14" t="str">
        <f t="shared" si="700"/>
        <v>|France|</v>
      </c>
      <c r="S5626" s="14" t="str">
        <f t="shared" si="701"/>
        <v>|Comedies|International Movies|</v>
      </c>
      <c r="T5626" s="14" t="str">
        <f t="shared" si="702"/>
        <v>|Sébastien Betbeder|</v>
      </c>
      <c r="U5626" s="14" t="str">
        <f t="shared" si="703"/>
        <v>|Thomas Blanchard|Thomas Scimeca|François Chattot|Ole Eliassen|Adam Eskilden|</v>
      </c>
    </row>
    <row r="5627" spans="1:21">
      <c r="A5627" s="14" t="s">
        <v>26001</v>
      </c>
      <c r="B5627" s="14" t="s">
        <v>48</v>
      </c>
      <c r="C5627" s="14" t="s">
        <v>26002</v>
      </c>
      <c r="D5627" s="14" t="s">
        <v>26003</v>
      </c>
      <c r="E5627" s="14" t="s">
        <v>26004</v>
      </c>
      <c r="F5627" s="14" t="s">
        <v>118</v>
      </c>
      <c r="G5627" s="26">
        <v>42762</v>
      </c>
      <c r="H5627" s="14">
        <v>2017</v>
      </c>
      <c r="I5627" s="14" t="s">
        <v>360</v>
      </c>
      <c r="J5627" s="14" t="s">
        <v>436</v>
      </c>
      <c r="K5627" s="14" t="s">
        <v>12439</v>
      </c>
      <c r="L5627" s="14" t="s">
        <v>26005</v>
      </c>
      <c r="M5627" s="14">
        <f t="shared" si="696"/>
        <v>2017</v>
      </c>
      <c r="N5627" s="14">
        <f t="shared" si="697"/>
        <v>1</v>
      </c>
      <c r="O5627" s="14" t="str">
        <f>IFERROR(VLOOKUP(I5627,Lists!$F$2:$G$16,2,FALSE()),"Not Rated")</f>
        <v>Adults</v>
      </c>
      <c r="P5627" s="14">
        <f t="shared" si="698"/>
        <v>91</v>
      </c>
      <c r="Q5627" s="14" t="str">
        <f t="shared" si="699"/>
        <v>United Kingdom</v>
      </c>
      <c r="R5627" s="14" t="str">
        <f t="shared" si="700"/>
        <v>|United Kingdom|</v>
      </c>
      <c r="S5627" s="14" t="str">
        <f t="shared" si="701"/>
        <v>|International Movies|Sci-Fi &amp; Fantasy|Thrillers|</v>
      </c>
      <c r="T5627" s="14" t="str">
        <f t="shared" si="702"/>
        <v>|Adam Randall|</v>
      </c>
      <c r="U5627" s="14" t="str">
        <f t="shared" si="703"/>
        <v>|Bill Milner|Maisie Williams|Rory Kinnear|Miranda Richardson|Jordan Bolger|Charley Palmer Rothwell|Aymen Hamdouchi|</v>
      </c>
    </row>
    <row r="5628" spans="1:21">
      <c r="A5628" s="14" t="s">
        <v>26006</v>
      </c>
      <c r="B5628" s="14" t="s">
        <v>48</v>
      </c>
      <c r="C5628" s="14" t="s">
        <v>26007</v>
      </c>
      <c r="D5628" s="14" t="s">
        <v>26008</v>
      </c>
      <c r="E5628" s="14" t="s">
        <v>26009</v>
      </c>
      <c r="F5628" s="14" t="s">
        <v>133</v>
      </c>
      <c r="G5628" s="26">
        <v>42760</v>
      </c>
      <c r="H5628" s="14">
        <v>2016</v>
      </c>
      <c r="I5628" s="14" t="s">
        <v>360</v>
      </c>
      <c r="J5628" s="14" t="s">
        <v>724</v>
      </c>
      <c r="K5628" s="14" t="s">
        <v>475</v>
      </c>
      <c r="L5628" s="14" t="s">
        <v>26010</v>
      </c>
      <c r="M5628" s="14">
        <f t="shared" si="696"/>
        <v>2017</v>
      </c>
      <c r="N5628" s="14">
        <f t="shared" si="697"/>
        <v>1</v>
      </c>
      <c r="O5628" s="14" t="str">
        <f>IFERROR(VLOOKUP(I5628,Lists!$F$2:$G$16,2,FALSE()),"Not Rated")</f>
        <v>Adults</v>
      </c>
      <c r="P5628" s="14">
        <f t="shared" si="698"/>
        <v>102</v>
      </c>
      <c r="Q5628" s="14" t="str">
        <f t="shared" si="699"/>
        <v>Brazil</v>
      </c>
      <c r="R5628" s="14" t="str">
        <f t="shared" si="700"/>
        <v>|Brazil|</v>
      </c>
      <c r="S5628" s="14" t="str">
        <f t="shared" si="701"/>
        <v>|Dramas|International Movies|</v>
      </c>
      <c r="T5628" s="14" t="str">
        <f t="shared" si="702"/>
        <v>|Marco Dutra|</v>
      </c>
      <c r="U5628" s="14" t="str">
        <f t="shared" si="703"/>
        <v>|Leonardo Sbaraglia|Carolina Dieckmann|Chino Darín|Alvaro Armand Ugon|Mirella Pascual|Roberto Suárez|Paula Cohen|Dylan Cortes|Priscila Bellora|Gabriela Freire|María Mendive|</v>
      </c>
    </row>
    <row r="5629" spans="1:21">
      <c r="A5629" s="14" t="s">
        <v>26011</v>
      </c>
      <c r="B5629" s="14" t="s">
        <v>48</v>
      </c>
      <c r="C5629" s="14" t="s">
        <v>26012</v>
      </c>
      <c r="D5629" s="14" t="s">
        <v>289</v>
      </c>
      <c r="E5629" s="14" t="s">
        <v>26013</v>
      </c>
      <c r="F5629" s="14" t="s">
        <v>115</v>
      </c>
      <c r="G5629" s="26">
        <v>42759</v>
      </c>
      <c r="H5629" s="14">
        <v>2017</v>
      </c>
      <c r="I5629" s="14" t="s">
        <v>360</v>
      </c>
      <c r="J5629" s="14" t="s">
        <v>495</v>
      </c>
      <c r="K5629" s="14" t="s">
        <v>261</v>
      </c>
      <c r="L5629" s="14" t="s">
        <v>26014</v>
      </c>
      <c r="M5629" s="14">
        <f t="shared" si="696"/>
        <v>2017</v>
      </c>
      <c r="N5629" s="14">
        <f t="shared" si="697"/>
        <v>1</v>
      </c>
      <c r="O5629" s="14" t="str">
        <f>IFERROR(VLOOKUP(I5629,Lists!$F$2:$G$16,2,FALSE()),"Not Rated")</f>
        <v>Adults</v>
      </c>
      <c r="P5629" s="14">
        <f t="shared" si="698"/>
        <v>67</v>
      </c>
      <c r="Q5629" s="14" t="str">
        <f t="shared" si="699"/>
        <v>United States</v>
      </c>
      <c r="R5629" s="14" t="str">
        <f t="shared" si="700"/>
        <v>|United States|</v>
      </c>
      <c r="S5629" s="14" t="str">
        <f t="shared" si="701"/>
        <v>|Stand-Up Comedy|</v>
      </c>
      <c r="T5629" s="14" t="str">
        <f t="shared" si="702"/>
        <v>|Marcus Raboy|</v>
      </c>
      <c r="U5629" s="14" t="str">
        <f t="shared" si="703"/>
        <v>|Cristela Alonzo|</v>
      </c>
    </row>
    <row r="5630" spans="1:21">
      <c r="A5630" s="14" t="s">
        <v>26015</v>
      </c>
      <c r="B5630" s="14" t="s">
        <v>48</v>
      </c>
      <c r="C5630" s="14" t="s">
        <v>26016</v>
      </c>
      <c r="D5630" s="14" t="s">
        <v>26017</v>
      </c>
      <c r="E5630" s="14" t="s">
        <v>23272</v>
      </c>
      <c r="F5630" s="14" t="s">
        <v>120</v>
      </c>
      <c r="G5630" s="26">
        <v>42758</v>
      </c>
      <c r="H5630" s="14">
        <v>2017</v>
      </c>
      <c r="I5630" s="14" t="s">
        <v>360</v>
      </c>
      <c r="J5630" s="14" t="s">
        <v>7647</v>
      </c>
      <c r="K5630" s="14" t="s">
        <v>261</v>
      </c>
      <c r="L5630" s="14" t="s">
        <v>26018</v>
      </c>
      <c r="M5630" s="14">
        <f t="shared" si="696"/>
        <v>2017</v>
      </c>
      <c r="N5630" s="14">
        <f t="shared" si="697"/>
        <v>1</v>
      </c>
      <c r="O5630" s="14" t="str">
        <f>IFERROR(VLOOKUP(I5630,Lists!$F$2:$G$16,2,FALSE()),"Not Rated")</f>
        <v>Adults</v>
      </c>
      <c r="P5630" s="14">
        <f t="shared" si="698"/>
        <v>57</v>
      </c>
      <c r="Q5630" s="14" t="str">
        <f t="shared" si="699"/>
        <v>France</v>
      </c>
      <c r="R5630" s="14" t="str">
        <f t="shared" si="700"/>
        <v>|France|</v>
      </c>
      <c r="S5630" s="14" t="str">
        <f t="shared" si="701"/>
        <v>|Stand-Up Comedy|</v>
      </c>
      <c r="T5630" s="14" t="str">
        <f t="shared" si="702"/>
        <v>|Mario Rouleau|</v>
      </c>
      <c r="U5630" s="14" t="str">
        <f t="shared" si="703"/>
        <v>|Gad Elmaleh|</v>
      </c>
    </row>
    <row r="5631" spans="1:21">
      <c r="A5631" s="14" t="s">
        <v>26019</v>
      </c>
      <c r="B5631" s="14" t="s">
        <v>48</v>
      </c>
      <c r="C5631" s="14" t="s">
        <v>26020</v>
      </c>
      <c r="D5631" s="14" t="s">
        <v>26021</v>
      </c>
      <c r="E5631" s="14" t="s">
        <v>26022</v>
      </c>
      <c r="F5631" s="14" t="s">
        <v>116</v>
      </c>
      <c r="G5631" s="26">
        <v>42755</v>
      </c>
      <c r="H5631" s="14">
        <v>2016</v>
      </c>
      <c r="I5631" s="14" t="s">
        <v>361</v>
      </c>
      <c r="J5631" s="14" t="s">
        <v>2213</v>
      </c>
      <c r="K5631" s="14" t="s">
        <v>475</v>
      </c>
      <c r="L5631" s="14" t="s">
        <v>26023</v>
      </c>
      <c r="M5631" s="14">
        <f t="shared" si="696"/>
        <v>2017</v>
      </c>
      <c r="N5631" s="14">
        <f t="shared" si="697"/>
        <v>1</v>
      </c>
      <c r="O5631" s="14" t="str">
        <f>IFERROR(VLOOKUP(I5631,Lists!$F$2:$G$16,2,FALSE()),"Not Rated")</f>
        <v>Teens</v>
      </c>
      <c r="P5631" s="14">
        <f t="shared" si="698"/>
        <v>130</v>
      </c>
      <c r="Q5631" s="14" t="str">
        <f t="shared" si="699"/>
        <v>India</v>
      </c>
      <c r="R5631" s="14" t="str">
        <f t="shared" si="700"/>
        <v>|India|</v>
      </c>
      <c r="S5631" s="14" t="str">
        <f t="shared" si="701"/>
        <v>|Dramas|International Movies|</v>
      </c>
      <c r="T5631" s="14" t="str">
        <f t="shared" si="702"/>
        <v>|Aniruddha Roy Chowdhury|</v>
      </c>
      <c r="U5631" s="14" t="str">
        <f t="shared" si="703"/>
        <v>|Tapsee Pannu|Kirti Kulhari|Andrea Tariang|Amitabh Bachchan|Piyush Mishra|Angad Bedi|Vijay Varma|Raashul Tandon|Tushar Pandey|Dhritiman Chatterjee|Mamata Shankar|</v>
      </c>
    </row>
    <row r="5632" spans="1:21">
      <c r="A5632" s="14" t="s">
        <v>26024</v>
      </c>
      <c r="B5632" s="14" t="s">
        <v>48</v>
      </c>
      <c r="C5632" s="14" t="s">
        <v>26025</v>
      </c>
      <c r="D5632" s="14" t="s">
        <v>26026</v>
      </c>
      <c r="E5632" s="14" t="s">
        <v>26027</v>
      </c>
      <c r="F5632" s="14" t="s">
        <v>115</v>
      </c>
      <c r="G5632" s="26">
        <v>42755</v>
      </c>
      <c r="H5632" s="14">
        <v>2017</v>
      </c>
      <c r="I5632" s="14" t="s">
        <v>360</v>
      </c>
      <c r="J5632" s="14" t="s">
        <v>951</v>
      </c>
      <c r="K5632" s="14" t="s">
        <v>245</v>
      </c>
      <c r="L5632" s="14" t="s">
        <v>26028</v>
      </c>
      <c r="M5632" s="14">
        <f t="shared" si="696"/>
        <v>2017</v>
      </c>
      <c r="N5632" s="14">
        <f t="shared" si="697"/>
        <v>1</v>
      </c>
      <c r="O5632" s="14" t="str">
        <f>IFERROR(VLOOKUP(I5632,Lists!$F$2:$G$16,2,FALSE()),"Not Rated")</f>
        <v>Adults</v>
      </c>
      <c r="P5632" s="14">
        <f t="shared" si="698"/>
        <v>80</v>
      </c>
      <c r="Q5632" s="14" t="str">
        <f t="shared" si="699"/>
        <v>United States</v>
      </c>
      <c r="R5632" s="14" t="str">
        <f t="shared" si="700"/>
        <v>|United States|</v>
      </c>
      <c r="S5632" s="14" t="str">
        <f t="shared" si="701"/>
        <v>|Comedies|</v>
      </c>
      <c r="T5632" s="14" t="str">
        <f t="shared" si="702"/>
        <v>|Chester Tam|</v>
      </c>
      <c r="U5632" s="14" t="str">
        <f t="shared" si="703"/>
        <v>|Josh Peck|Tony Revolori|Kevin Corrigan|Chester Tam|Andy Samberg|Stella Maeve|Jordan Rock|Carlos Alazraqui|Fred Armisen|</v>
      </c>
    </row>
    <row r="5633" spans="1:21">
      <c r="A5633" s="14" t="s">
        <v>26029</v>
      </c>
      <c r="B5633" s="14" t="s">
        <v>48</v>
      </c>
      <c r="C5633" s="14" t="s">
        <v>26030</v>
      </c>
      <c r="D5633" s="14" t="s">
        <v>15843</v>
      </c>
      <c r="E5633" s="14" t="s">
        <v>15843</v>
      </c>
      <c r="F5633" s="14" t="s">
        <v>115</v>
      </c>
      <c r="G5633" s="26">
        <v>42752</v>
      </c>
      <c r="H5633" s="14">
        <v>2017</v>
      </c>
      <c r="I5633" s="14" t="s">
        <v>360</v>
      </c>
      <c r="J5633" s="14" t="s">
        <v>2497</v>
      </c>
      <c r="K5633" s="14" t="s">
        <v>261</v>
      </c>
      <c r="L5633" s="14" t="s">
        <v>26031</v>
      </c>
      <c r="M5633" s="14">
        <f t="shared" si="696"/>
        <v>2017</v>
      </c>
      <c r="N5633" s="14">
        <f t="shared" si="697"/>
        <v>1</v>
      </c>
      <c r="O5633" s="14" t="str">
        <f>IFERROR(VLOOKUP(I5633,Lists!$F$2:$G$16,2,FALSE()),"Not Rated")</f>
        <v>Adults</v>
      </c>
      <c r="P5633" s="14">
        <f t="shared" si="698"/>
        <v>66</v>
      </c>
      <c r="Q5633" s="14" t="str">
        <f t="shared" si="699"/>
        <v>United States</v>
      </c>
      <c r="R5633" s="14" t="str">
        <f t="shared" si="700"/>
        <v>|United States|</v>
      </c>
      <c r="S5633" s="14" t="str">
        <f t="shared" si="701"/>
        <v>|Stand-Up Comedy|</v>
      </c>
      <c r="T5633" s="14" t="str">
        <f t="shared" si="702"/>
        <v>|Neal Brennan|</v>
      </c>
      <c r="U5633" s="14" t="str">
        <f t="shared" si="703"/>
        <v>|Neal Brennan|</v>
      </c>
    </row>
    <row r="5634" spans="1:21">
      <c r="A5634" s="14" t="s">
        <v>26032</v>
      </c>
      <c r="B5634" s="14" t="s">
        <v>48</v>
      </c>
      <c r="C5634" s="14" t="s">
        <v>26033</v>
      </c>
      <c r="D5634" s="14" t="s">
        <v>26034</v>
      </c>
      <c r="E5634" s="14" t="s">
        <v>26035</v>
      </c>
      <c r="F5634" s="14" t="s">
        <v>124</v>
      </c>
      <c r="G5634" s="26">
        <v>42750</v>
      </c>
      <c r="H5634" s="14">
        <v>2008</v>
      </c>
      <c r="I5634" s="14" t="s">
        <v>360</v>
      </c>
      <c r="J5634" s="14" t="s">
        <v>611</v>
      </c>
      <c r="K5634" s="14" t="s">
        <v>1527</v>
      </c>
      <c r="L5634" s="14" t="s">
        <v>26036</v>
      </c>
      <c r="M5634" s="14">
        <f t="shared" ref="M5634:M5697" si="704">IF(G5634="","",YEAR(G5634))</f>
        <v>2017</v>
      </c>
      <c r="N5634" s="14">
        <f t="shared" ref="N5634:N5697" si="705">IF(G5634="","",MONTH(G5634))</f>
        <v>1</v>
      </c>
      <c r="O5634" s="14" t="str">
        <f>IFERROR(VLOOKUP(I5634,Lists!$F$2:$G$16,2,FALSE()),"Not Rated")</f>
        <v>Adults</v>
      </c>
      <c r="P5634" s="14">
        <f t="shared" ref="P5634:P5697" si="706">IFERROR(VALUE(LEFT(J5634,FIND(" ",J5634)-1)),"")</f>
        <v>105</v>
      </c>
      <c r="Q5634" s="14" t="str">
        <f t="shared" ref="Q5634:Q5697" si="707">IFERROR(LEFT(F5634,FIND(",",F5634)-1),F5634)</f>
        <v>Germany</v>
      </c>
      <c r="R5634" s="14" t="str">
        <f t="shared" ref="R5634:R5697" si="708">"|"&amp;SUBSTITUTE(F5634,", ","|")&amp;"|"</f>
        <v>|Germany|</v>
      </c>
      <c r="S5634" s="14" t="str">
        <f t="shared" ref="S5634:S5697" si="709">"|"&amp;SUBSTITUTE(K5634,", ","|")&amp;"|"</f>
        <v>|Dramas|International Movies|Music &amp; Musicals|</v>
      </c>
      <c r="T5634" s="14" t="str">
        <f t="shared" ref="T5634:T5697" si="710">"|"&amp;SUBSTITUTE(D5634,", ","|")&amp;"|"</f>
        <v>|Hannes Stöhr|</v>
      </c>
      <c r="U5634" s="14" t="str">
        <f t="shared" ref="U5634:U5697" si="711">"|"&amp;SUBSTITUTE(E5634,", ","|")&amp;"|"</f>
        <v>|Paul Kalkbrenner|Rita Lengyel|Corinna Harfouch|Araba Walton|Peter Schneider|Rolf Peter Kahl|Henriette Müller|Udo Kroschwald|Megan Gay|Max Mauff|</v>
      </c>
    </row>
    <row r="5635" spans="1:21">
      <c r="A5635" s="14" t="s">
        <v>26037</v>
      </c>
      <c r="B5635" s="14" t="s">
        <v>48</v>
      </c>
      <c r="C5635" s="14" t="s">
        <v>26038</v>
      </c>
      <c r="D5635" s="14" t="s">
        <v>26039</v>
      </c>
      <c r="E5635" s="14" t="s">
        <v>26040</v>
      </c>
      <c r="F5635" s="14" t="s">
        <v>26041</v>
      </c>
      <c r="G5635" s="26">
        <v>42750</v>
      </c>
      <c r="H5635" s="14">
        <v>2014</v>
      </c>
      <c r="I5635" s="14" t="s">
        <v>362</v>
      </c>
      <c r="J5635" s="14" t="s">
        <v>653</v>
      </c>
      <c r="K5635" s="14" t="s">
        <v>475</v>
      </c>
      <c r="L5635" s="14" t="s">
        <v>26042</v>
      </c>
      <c r="M5635" s="14">
        <f t="shared" si="704"/>
        <v>2017</v>
      </c>
      <c r="N5635" s="14">
        <f t="shared" si="705"/>
        <v>1</v>
      </c>
      <c r="O5635" s="14" t="str">
        <f>IFERROR(VLOOKUP(I5635,Lists!$F$2:$G$16,2,FALSE()),"Not Rated")</f>
        <v>Older Kids</v>
      </c>
      <c r="P5635" s="14">
        <f t="shared" si="706"/>
        <v>98</v>
      </c>
      <c r="Q5635" s="14" t="str">
        <f t="shared" si="707"/>
        <v>Austria</v>
      </c>
      <c r="R5635" s="14" t="str">
        <f t="shared" si="708"/>
        <v>|Austria|Czech Republic|</v>
      </c>
      <c r="S5635" s="14" t="str">
        <f t="shared" si="709"/>
        <v>|Dramas|International Movies|</v>
      </c>
      <c r="T5635" s="14" t="str">
        <f t="shared" si="710"/>
        <v>|Andreas Prochaska|</v>
      </c>
      <c r="U5635" s="14" t="str">
        <f t="shared" si="711"/>
        <v>|Florian Teichtmeister|Heino Ferch|Melika Foroutan|Juergen Maurer|Edin Hasanovic|Eugen Knecht|Mateusz Dopieralski|Dominik Warta|Simon Hatzl|Erwin Steinhauer|Friedrich von Thun|Juraj Kukura|</v>
      </c>
    </row>
    <row r="5636" spans="1:21">
      <c r="A5636" s="14" t="s">
        <v>26043</v>
      </c>
      <c r="B5636" s="14" t="s">
        <v>48</v>
      </c>
      <c r="C5636" s="14" t="s">
        <v>26044</v>
      </c>
      <c r="D5636" s="14" t="s">
        <v>26045</v>
      </c>
      <c r="E5636" s="14" t="s">
        <v>26046</v>
      </c>
      <c r="F5636" s="14" t="s">
        <v>124</v>
      </c>
      <c r="G5636" s="26">
        <v>42750</v>
      </c>
      <c r="H5636" s="14">
        <v>2014</v>
      </c>
      <c r="I5636" s="14" t="s">
        <v>360</v>
      </c>
      <c r="J5636" s="14" t="s">
        <v>436</v>
      </c>
      <c r="K5636" s="14" t="s">
        <v>873</v>
      </c>
      <c r="L5636" s="14" t="s">
        <v>26047</v>
      </c>
      <c r="M5636" s="14">
        <f t="shared" si="704"/>
        <v>2017</v>
      </c>
      <c r="N5636" s="14">
        <f t="shared" si="705"/>
        <v>1</v>
      </c>
      <c r="O5636" s="14" t="str">
        <f>IFERROR(VLOOKUP(I5636,Lists!$F$2:$G$16,2,FALSE()),"Not Rated")</f>
        <v>Adults</v>
      </c>
      <c r="P5636" s="14">
        <f t="shared" si="706"/>
        <v>91</v>
      </c>
      <c r="Q5636" s="14" t="str">
        <f t="shared" si="707"/>
        <v>Germany</v>
      </c>
      <c r="R5636" s="14" t="str">
        <f t="shared" si="708"/>
        <v>|Germany|</v>
      </c>
      <c r="S5636" s="14" t="str">
        <f t="shared" si="709"/>
        <v>|International Movies|Thrillers|</v>
      </c>
      <c r="T5636" s="14" t="str">
        <f t="shared" si="710"/>
        <v>|Maximilian Erlenwein|</v>
      </c>
      <c r="U5636" s="14" t="str">
        <f t="shared" si="711"/>
        <v>|Jürgen Vogel|Moritz Bleibtreu|Petra Schmidt-Schaller|Georg Friedrich|Rainer Bock|Mark Zak|Helena Schönfelder|Fabian Hinrichs|</v>
      </c>
    </row>
    <row r="5637" spans="1:21">
      <c r="A5637" s="14" t="s">
        <v>26048</v>
      </c>
      <c r="B5637" s="14" t="s">
        <v>48</v>
      </c>
      <c r="C5637" s="14" t="s">
        <v>26049</v>
      </c>
      <c r="D5637" s="14" t="s">
        <v>26050</v>
      </c>
      <c r="E5637" s="14" t="s">
        <v>26051</v>
      </c>
      <c r="F5637" s="14" t="s">
        <v>124</v>
      </c>
      <c r="G5637" s="26">
        <v>42750</v>
      </c>
      <c r="H5637" s="14">
        <v>2014</v>
      </c>
      <c r="I5637" s="14" t="s">
        <v>360</v>
      </c>
      <c r="J5637" s="14" t="s">
        <v>2442</v>
      </c>
      <c r="K5637" s="14" t="s">
        <v>475</v>
      </c>
      <c r="L5637" s="14" t="s">
        <v>26052</v>
      </c>
      <c r="M5637" s="14">
        <f t="shared" si="704"/>
        <v>2017</v>
      </c>
      <c r="N5637" s="14">
        <f t="shared" si="705"/>
        <v>1</v>
      </c>
      <c r="O5637" s="14" t="str">
        <f>IFERROR(VLOOKUP(I5637,Lists!$F$2:$G$16,2,FALSE()),"Not Rated")</f>
        <v>Adults</v>
      </c>
      <c r="P5637" s="14">
        <f t="shared" si="706"/>
        <v>123</v>
      </c>
      <c r="Q5637" s="14" t="str">
        <f t="shared" si="707"/>
        <v>Germany</v>
      </c>
      <c r="R5637" s="14" t="str">
        <f t="shared" si="708"/>
        <v>|Germany|</v>
      </c>
      <c r="S5637" s="14" t="str">
        <f t="shared" si="709"/>
        <v>|Dramas|International Movies|</v>
      </c>
      <c r="T5637" s="14" t="str">
        <f t="shared" si="710"/>
        <v>|Burhan Qurbani|</v>
      </c>
      <c r="U5637" s="14" t="str">
        <f t="shared" si="711"/>
        <v>|Jonas Nay|Trang Le Hong|Devid Striesow|Joel Basman|Saskia Rosendahl|Paul Gäbler|David Schütter|Jakob Bieber|Swantje Kohlhof|Mai Duong Kieu|</v>
      </c>
    </row>
    <row r="5638" spans="1:21">
      <c r="A5638" s="14" t="s">
        <v>26053</v>
      </c>
      <c r="B5638" s="14" t="s">
        <v>48</v>
      </c>
      <c r="C5638" s="14" t="s">
        <v>26054</v>
      </c>
      <c r="D5638" s="14" t="s">
        <v>26055</v>
      </c>
      <c r="E5638" s="14" t="s">
        <v>117</v>
      </c>
      <c r="F5638" s="14" t="s">
        <v>120</v>
      </c>
      <c r="G5638" s="26">
        <v>42748</v>
      </c>
      <c r="H5638" s="14">
        <v>2016</v>
      </c>
      <c r="I5638" s="14" t="s">
        <v>361</v>
      </c>
      <c r="J5638" s="14" t="s">
        <v>1173</v>
      </c>
      <c r="K5638" s="14" t="s">
        <v>496</v>
      </c>
      <c r="L5638" s="14" t="s">
        <v>26056</v>
      </c>
      <c r="M5638" s="14">
        <f t="shared" si="704"/>
        <v>2017</v>
      </c>
      <c r="N5638" s="14">
        <f t="shared" si="705"/>
        <v>1</v>
      </c>
      <c r="O5638" s="14" t="str">
        <f>IFERROR(VLOOKUP(I5638,Lists!$F$2:$G$16,2,FALSE()),"Not Rated")</f>
        <v>Teens</v>
      </c>
      <c r="P5638" s="14">
        <f t="shared" si="706"/>
        <v>82</v>
      </c>
      <c r="Q5638" s="14" t="str">
        <f t="shared" si="707"/>
        <v>France</v>
      </c>
      <c r="R5638" s="14" t="str">
        <f t="shared" si="708"/>
        <v>|France|</v>
      </c>
      <c r="S5638" s="14" t="str">
        <f t="shared" si="709"/>
        <v>|Documentaries|International Movies|</v>
      </c>
      <c r="T5638" s="14" t="str">
        <f t="shared" si="710"/>
        <v>|Hubert Woroniecki|</v>
      </c>
      <c r="U5638" s="14" t="str">
        <f t="shared" si="711"/>
        <v>|Unknown|</v>
      </c>
    </row>
    <row r="5639" spans="1:21">
      <c r="A5639" s="14" t="s">
        <v>26057</v>
      </c>
      <c r="B5639" s="14" t="s">
        <v>48</v>
      </c>
      <c r="C5639" s="14" t="s">
        <v>26058</v>
      </c>
      <c r="D5639" s="14" t="s">
        <v>26059</v>
      </c>
      <c r="E5639" s="14" t="s">
        <v>26060</v>
      </c>
      <c r="F5639" s="14" t="s">
        <v>115</v>
      </c>
      <c r="G5639" s="26">
        <v>42748</v>
      </c>
      <c r="H5639" s="14">
        <v>2017</v>
      </c>
      <c r="I5639" s="14" t="s">
        <v>360</v>
      </c>
      <c r="J5639" s="14" t="s">
        <v>457</v>
      </c>
      <c r="K5639" s="14" t="s">
        <v>3429</v>
      </c>
      <c r="L5639" s="14" t="s">
        <v>26061</v>
      </c>
      <c r="M5639" s="14">
        <f t="shared" si="704"/>
        <v>2017</v>
      </c>
      <c r="N5639" s="14">
        <f t="shared" si="705"/>
        <v>1</v>
      </c>
      <c r="O5639" s="14" t="str">
        <f>IFERROR(VLOOKUP(I5639,Lists!$F$2:$G$16,2,FALSE()),"Not Rated")</f>
        <v>Adults</v>
      </c>
      <c r="P5639" s="14">
        <f t="shared" si="706"/>
        <v>104</v>
      </c>
      <c r="Q5639" s="14" t="str">
        <f t="shared" si="707"/>
        <v>United States</v>
      </c>
      <c r="R5639" s="14" t="str">
        <f t="shared" si="708"/>
        <v>|United States|</v>
      </c>
      <c r="S5639" s="14" t="str">
        <f t="shared" si="709"/>
        <v>|Horror Movies|Thrillers|</v>
      </c>
      <c r="T5639" s="14" t="str">
        <f t="shared" si="710"/>
        <v>|Alistair Legrand|</v>
      </c>
      <c r="U5639" s="14" t="str">
        <f t="shared" si="711"/>
        <v>|Vinessa Shaw|Kevin Rahm|William Atherton|Aaron Stanford|Wilmer Calderon|Sydney Tamiia Poitier|India Eisley|Nestor Serrano|</v>
      </c>
    </row>
    <row r="5640" spans="1:21">
      <c r="A5640" s="14" t="s">
        <v>26062</v>
      </c>
      <c r="B5640" s="14" t="s">
        <v>48</v>
      </c>
      <c r="C5640" s="14" t="s">
        <v>26063</v>
      </c>
      <c r="D5640" s="14" t="s">
        <v>26064</v>
      </c>
      <c r="E5640" s="14" t="s">
        <v>26065</v>
      </c>
      <c r="F5640" s="14" t="s">
        <v>26066</v>
      </c>
      <c r="G5640" s="26">
        <v>42747</v>
      </c>
      <c r="H5640" s="14">
        <v>2015</v>
      </c>
      <c r="I5640" s="14" t="s">
        <v>360</v>
      </c>
      <c r="J5640" s="14" t="s">
        <v>1226</v>
      </c>
      <c r="K5640" s="14" t="s">
        <v>834</v>
      </c>
      <c r="L5640" s="14" t="s">
        <v>26067</v>
      </c>
      <c r="M5640" s="14">
        <f t="shared" si="704"/>
        <v>2017</v>
      </c>
      <c r="N5640" s="14">
        <f t="shared" si="705"/>
        <v>1</v>
      </c>
      <c r="O5640" s="14" t="str">
        <f>IFERROR(VLOOKUP(I5640,Lists!$F$2:$G$16,2,FALSE()),"Not Rated")</f>
        <v>Adults</v>
      </c>
      <c r="P5640" s="14">
        <f t="shared" si="706"/>
        <v>109</v>
      </c>
      <c r="Q5640" s="14" t="str">
        <f t="shared" si="707"/>
        <v>Lebanon</v>
      </c>
      <c r="R5640" s="14" t="str">
        <f t="shared" si="708"/>
        <v>|Lebanon|Qatar|</v>
      </c>
      <c r="S5640" s="14" t="str">
        <f t="shared" si="709"/>
        <v>|Comedies|Dramas|International Movies|</v>
      </c>
      <c r="T5640" s="14" t="str">
        <f t="shared" si="710"/>
        <v>|Mir-Jean Bou Chaaya|</v>
      </c>
      <c r="U5640" s="14" t="str">
        <f t="shared" si="711"/>
        <v>|Alain Saadeh|Fouad Yammine|Tarek Yaacoub|Alexandra Kahwaji|Wissam Fares|Georges Hayeck|Fadi Abi Samra|Marcel Ghanem|</v>
      </c>
    </row>
    <row r="5641" spans="1:21">
      <c r="A5641" s="14" t="s">
        <v>26068</v>
      </c>
      <c r="B5641" s="14" t="s">
        <v>48</v>
      </c>
      <c r="C5641" s="14" t="s">
        <v>26069</v>
      </c>
      <c r="D5641" s="14" t="s">
        <v>26070</v>
      </c>
      <c r="E5641" s="14" t="s">
        <v>26071</v>
      </c>
      <c r="F5641" s="14" t="s">
        <v>115</v>
      </c>
      <c r="G5641" s="26">
        <v>42745</v>
      </c>
      <c r="H5641" s="14">
        <v>2017</v>
      </c>
      <c r="I5641" s="14" t="s">
        <v>361</v>
      </c>
      <c r="J5641" s="14" t="s">
        <v>2548</v>
      </c>
      <c r="K5641" s="14" t="s">
        <v>261</v>
      </c>
      <c r="L5641" s="14" t="s">
        <v>26072</v>
      </c>
      <c r="M5641" s="14">
        <f t="shared" si="704"/>
        <v>2017</v>
      </c>
      <c r="N5641" s="14">
        <f t="shared" si="705"/>
        <v>1</v>
      </c>
      <c r="O5641" s="14" t="str">
        <f>IFERROR(VLOOKUP(I5641,Lists!$F$2:$G$16,2,FALSE()),"Not Rated")</f>
        <v>Teens</v>
      </c>
      <c r="P5641" s="14">
        <f t="shared" si="706"/>
        <v>74</v>
      </c>
      <c r="Q5641" s="14" t="str">
        <f t="shared" si="707"/>
        <v>United States</v>
      </c>
      <c r="R5641" s="14" t="str">
        <f t="shared" si="708"/>
        <v>|United States|</v>
      </c>
      <c r="S5641" s="14" t="str">
        <f t="shared" si="709"/>
        <v>|Stand-Up Comedy|</v>
      </c>
      <c r="T5641" s="14" t="str">
        <f t="shared" si="710"/>
        <v>|Jeannie Gaffigan|</v>
      </c>
      <c r="U5641" s="14" t="str">
        <f t="shared" si="711"/>
        <v>|Jim Gaffigan|</v>
      </c>
    </row>
    <row r="5642" spans="1:21">
      <c r="A5642" s="14" t="s">
        <v>26073</v>
      </c>
      <c r="B5642" s="14" t="s">
        <v>49</v>
      </c>
      <c r="C5642" s="14" t="s">
        <v>26074</v>
      </c>
      <c r="D5642" s="14" t="s">
        <v>117</v>
      </c>
      <c r="E5642" s="14" t="s">
        <v>26075</v>
      </c>
      <c r="F5642" s="14" t="s">
        <v>115</v>
      </c>
      <c r="G5642" s="26">
        <v>42745</v>
      </c>
      <c r="H5642" s="14">
        <v>2017</v>
      </c>
      <c r="I5642" s="14" t="s">
        <v>366</v>
      </c>
      <c r="J5642" s="14" t="s">
        <v>105</v>
      </c>
      <c r="K5642" s="14" t="s">
        <v>617</v>
      </c>
      <c r="L5642" s="14" t="s">
        <v>26076</v>
      </c>
      <c r="M5642" s="14">
        <f t="shared" si="704"/>
        <v>2017</v>
      </c>
      <c r="N5642" s="14">
        <f t="shared" si="705"/>
        <v>1</v>
      </c>
      <c r="O5642" s="14" t="str">
        <f>IFERROR(VLOOKUP(I5642,Lists!$F$2:$G$16,2,FALSE()),"Not Rated")</f>
        <v>Kids</v>
      </c>
      <c r="P5642" s="14">
        <f t="shared" si="706"/>
        <v>1</v>
      </c>
      <c r="Q5642" s="14" t="str">
        <f t="shared" si="707"/>
        <v>United States</v>
      </c>
      <c r="R5642" s="14" t="str">
        <f t="shared" si="708"/>
        <v>|United States|</v>
      </c>
      <c r="S5642" s="14" t="str">
        <f t="shared" si="709"/>
        <v>|Kids' TV|TV Comedies|</v>
      </c>
      <c r="T5642" s="14" t="str">
        <f t="shared" si="710"/>
        <v>|Unknown|</v>
      </c>
      <c r="U5642" s="14" t="str">
        <f t="shared" si="711"/>
        <v>|Mariee Devereux|Kazumi Evans|Maryke Hendrikse|Matt Hill|Diana Kaarina|Jocelyne Loewen|Sabrina Pitre|</v>
      </c>
    </row>
    <row r="5643" spans="1:21">
      <c r="A5643" s="14" t="s">
        <v>26077</v>
      </c>
      <c r="B5643" s="14" t="s">
        <v>48</v>
      </c>
      <c r="C5643" s="14" t="s">
        <v>26078</v>
      </c>
      <c r="D5643" s="14" t="s">
        <v>26079</v>
      </c>
      <c r="E5643" s="14" t="s">
        <v>26080</v>
      </c>
      <c r="F5643" s="14" t="s">
        <v>26081</v>
      </c>
      <c r="G5643" s="26">
        <v>42742</v>
      </c>
      <c r="H5643" s="14">
        <v>2016</v>
      </c>
      <c r="I5643" s="14" t="s">
        <v>364</v>
      </c>
      <c r="J5643" s="14" t="s">
        <v>1668</v>
      </c>
      <c r="K5643" s="14" t="s">
        <v>1656</v>
      </c>
      <c r="L5643" s="14" t="s">
        <v>26082</v>
      </c>
      <c r="M5643" s="14">
        <f t="shared" si="704"/>
        <v>2017</v>
      </c>
      <c r="N5643" s="14">
        <f t="shared" si="705"/>
        <v>1</v>
      </c>
      <c r="O5643" s="14" t="str">
        <f>IFERROR(VLOOKUP(I5643,Lists!$F$2:$G$16,2,FALSE()),"Not Rated")</f>
        <v>Teens</v>
      </c>
      <c r="P5643" s="14">
        <f t="shared" si="706"/>
        <v>84</v>
      </c>
      <c r="Q5643" s="14" t="str">
        <f t="shared" si="707"/>
        <v>United Kingdom</v>
      </c>
      <c r="R5643" s="14" t="str">
        <f t="shared" si="708"/>
        <v>|United Kingdom|Jordan|Qatar|Iran|</v>
      </c>
      <c r="S5643" s="14" t="str">
        <f t="shared" si="709"/>
        <v>|Horror Movies|International Movies|Thrillers|</v>
      </c>
      <c r="T5643" s="14" t="str">
        <f t="shared" si="710"/>
        <v>|Babak Anvari|</v>
      </c>
      <c r="U5643" s="14" t="str">
        <f t="shared" si="711"/>
        <v>|Narges Rashidi|Avin Manshadi|Bobby Naderi|Ray Haratian|Arash Marandi|Hamidreza Djavdan|Soussan Farrokhnia|Bijan Daneshmand|Sajjad Delafrooz|Behi Djanati Atai|</v>
      </c>
    </row>
    <row r="5644" spans="1:21">
      <c r="A5644" s="14" t="s">
        <v>26083</v>
      </c>
      <c r="B5644" s="14" t="s">
        <v>48</v>
      </c>
      <c r="C5644" s="14" t="s">
        <v>26084</v>
      </c>
      <c r="D5644" s="14" t="s">
        <v>26085</v>
      </c>
      <c r="E5644" s="14" t="s">
        <v>26086</v>
      </c>
      <c r="F5644" s="14" t="s">
        <v>115</v>
      </c>
      <c r="G5644" s="26">
        <v>42741</v>
      </c>
      <c r="H5644" s="14">
        <v>2017</v>
      </c>
      <c r="I5644" s="14" t="s">
        <v>361</v>
      </c>
      <c r="J5644" s="14" t="s">
        <v>653</v>
      </c>
      <c r="K5644" s="14" t="s">
        <v>982</v>
      </c>
      <c r="L5644" s="14" t="s">
        <v>26087</v>
      </c>
      <c r="M5644" s="14">
        <f t="shared" si="704"/>
        <v>2017</v>
      </c>
      <c r="N5644" s="14">
        <f t="shared" si="705"/>
        <v>1</v>
      </c>
      <c r="O5644" s="14" t="str">
        <f>IFERROR(VLOOKUP(I5644,Lists!$F$2:$G$16,2,FALSE()),"Not Rated")</f>
        <v>Teens</v>
      </c>
      <c r="P5644" s="14">
        <f t="shared" si="706"/>
        <v>98</v>
      </c>
      <c r="Q5644" s="14" t="str">
        <f t="shared" si="707"/>
        <v>United States</v>
      </c>
      <c r="R5644" s="14" t="str">
        <f t="shared" si="708"/>
        <v>|United States|</v>
      </c>
      <c r="S5644" s="14" t="str">
        <f t="shared" si="709"/>
        <v>|Children &amp; Family Movies|Dramas|</v>
      </c>
      <c r="T5644" s="14" t="str">
        <f t="shared" si="710"/>
        <v>|Emily Hagins|</v>
      </c>
      <c r="U5644" s="14" t="str">
        <f t="shared" si="711"/>
        <v>|Sasha Pieterse|Alexis G. Zall|Alex Saxon|Jay Walker|Mark Blum|Neal Huff|Michael Cyril Creighton|Blanche Baker|Connor Ratliff|Will Denton|</v>
      </c>
    </row>
    <row r="5645" spans="1:21">
      <c r="A5645" s="14" t="s">
        <v>26088</v>
      </c>
      <c r="B5645" s="14" t="s">
        <v>48</v>
      </c>
      <c r="C5645" s="14" t="s">
        <v>26089</v>
      </c>
      <c r="D5645" s="14" t="s">
        <v>26090</v>
      </c>
      <c r="E5645" s="14" t="s">
        <v>26091</v>
      </c>
      <c r="F5645" s="14" t="s">
        <v>115</v>
      </c>
      <c r="G5645" s="26">
        <v>42741</v>
      </c>
      <c r="H5645" s="14">
        <v>2013</v>
      </c>
      <c r="I5645" s="14" t="s">
        <v>365</v>
      </c>
      <c r="J5645" s="14" t="s">
        <v>6472</v>
      </c>
      <c r="K5645" s="14" t="s">
        <v>251</v>
      </c>
      <c r="L5645" s="14" t="s">
        <v>26092</v>
      </c>
      <c r="M5645" s="14">
        <f t="shared" si="704"/>
        <v>2017</v>
      </c>
      <c r="N5645" s="14">
        <f t="shared" si="705"/>
        <v>1</v>
      </c>
      <c r="O5645" s="14" t="str">
        <f>IFERROR(VLOOKUP(I5645,Lists!$F$2:$G$16,2,FALSE()),"Not Rated")</f>
        <v>Kids</v>
      </c>
      <c r="P5645" s="14">
        <f t="shared" si="706"/>
        <v>22</v>
      </c>
      <c r="Q5645" s="14" t="str">
        <f t="shared" si="707"/>
        <v>United States</v>
      </c>
      <c r="R5645" s="14" t="str">
        <f t="shared" si="708"/>
        <v>|United States|</v>
      </c>
      <c r="S5645" s="14" t="str">
        <f t="shared" si="709"/>
        <v>|Children &amp; Family Movies|</v>
      </c>
      <c r="T5645" s="14" t="str">
        <f t="shared" si="710"/>
        <v>|Greg Richardson|</v>
      </c>
      <c r="U5645" s="14" t="str">
        <f t="shared" si="711"/>
        <v>|Troy Baker|Drake Bell|Fred Tatasciore|Dee Bradley Baker|Steve Blum|Adrian Pasdar|Greg Cipes|Chi McBride|Barry Dennen|Robin Atkin Downes|</v>
      </c>
    </row>
    <row r="5646" spans="1:21">
      <c r="A5646" s="14" t="s">
        <v>26093</v>
      </c>
      <c r="B5646" s="14" t="s">
        <v>48</v>
      </c>
      <c r="C5646" s="14" t="s">
        <v>26094</v>
      </c>
      <c r="D5646" s="14" t="s">
        <v>26095</v>
      </c>
      <c r="E5646" s="14" t="s">
        <v>26096</v>
      </c>
      <c r="F5646" s="14" t="s">
        <v>119</v>
      </c>
      <c r="G5646" s="26">
        <v>42740</v>
      </c>
      <c r="H5646" s="14">
        <v>2016</v>
      </c>
      <c r="I5646" s="14" t="s">
        <v>360</v>
      </c>
      <c r="J5646" s="14" t="s">
        <v>713</v>
      </c>
      <c r="K5646" s="14" t="s">
        <v>1227</v>
      </c>
      <c r="L5646" s="14" t="s">
        <v>26097</v>
      </c>
      <c r="M5646" s="14">
        <f t="shared" si="704"/>
        <v>2017</v>
      </c>
      <c r="N5646" s="14">
        <f t="shared" si="705"/>
        <v>1</v>
      </c>
      <c r="O5646" s="14" t="str">
        <f>IFERROR(VLOOKUP(I5646,Lists!$F$2:$G$16,2,FALSE()),"Not Rated")</f>
        <v>Adults</v>
      </c>
      <c r="P5646" s="14">
        <f t="shared" si="706"/>
        <v>100</v>
      </c>
      <c r="Q5646" s="14" t="str">
        <f t="shared" si="707"/>
        <v>Canada</v>
      </c>
      <c r="R5646" s="14" t="str">
        <f t="shared" si="708"/>
        <v>|Canada|</v>
      </c>
      <c r="S5646" s="14" t="str">
        <f t="shared" si="709"/>
        <v>|Action &amp; Adventure|International Movies|</v>
      </c>
      <c r="T5646" s="14" t="str">
        <f t="shared" si="710"/>
        <v>|Uwe Boll|</v>
      </c>
      <c r="U5646" s="14" t="str">
        <f t="shared" si="711"/>
        <v>|Brendan Fletcher|Steve Baran|Ryan McDonell|Scott Patey|Loretta Walsh|Zain Meghji|Crystal Lowe|</v>
      </c>
    </row>
    <row r="5647" spans="1:21">
      <c r="A5647" s="14" t="s">
        <v>26098</v>
      </c>
      <c r="B5647" s="14" t="s">
        <v>48</v>
      </c>
      <c r="C5647" s="14" t="s">
        <v>26099</v>
      </c>
      <c r="D5647" s="14" t="s">
        <v>26100</v>
      </c>
      <c r="E5647" s="14" t="s">
        <v>26101</v>
      </c>
      <c r="F5647" s="14" t="s">
        <v>115</v>
      </c>
      <c r="G5647" s="26">
        <v>42739</v>
      </c>
      <c r="H5647" s="14">
        <v>2016</v>
      </c>
      <c r="I5647" s="14" t="s">
        <v>367</v>
      </c>
      <c r="J5647" s="14" t="s">
        <v>5539</v>
      </c>
      <c r="K5647" s="14" t="s">
        <v>6982</v>
      </c>
      <c r="L5647" s="14" t="s">
        <v>26102</v>
      </c>
      <c r="M5647" s="14">
        <f t="shared" si="704"/>
        <v>2017</v>
      </c>
      <c r="N5647" s="14">
        <f t="shared" si="705"/>
        <v>1</v>
      </c>
      <c r="O5647" s="14" t="str">
        <f>IFERROR(VLOOKUP(I5647,Lists!$F$2:$G$16,2,FALSE()),"Not Rated")</f>
        <v>Older Kids</v>
      </c>
      <c r="P5647" s="14">
        <f t="shared" si="706"/>
        <v>75</v>
      </c>
      <c r="Q5647" s="14" t="str">
        <f t="shared" si="707"/>
        <v>United States</v>
      </c>
      <c r="R5647" s="14" t="str">
        <f t="shared" si="708"/>
        <v>|United States|</v>
      </c>
      <c r="S5647" s="14" t="str">
        <f t="shared" si="709"/>
        <v>|Children &amp; Family Movies|Sci-Fi &amp; Fantasy|</v>
      </c>
      <c r="T5647" s="14" t="str">
        <f t="shared" si="710"/>
        <v>|Mitch Schauer|</v>
      </c>
      <c r="U5647" s="14" t="str">
        <f t="shared" si="711"/>
        <v>|Fred Tatasciore|Liam O'Brien|Jesse Burch|Edward Bosco|Chiara Zanni|Mike Vaughn|Jon Olson|Matthew Waterson|Zach Callison|Laura Bailey|Hope Levy|</v>
      </c>
    </row>
    <row r="5648" spans="1:21">
      <c r="A5648" s="14" t="s">
        <v>26103</v>
      </c>
      <c r="B5648" s="14" t="s">
        <v>48</v>
      </c>
      <c r="C5648" s="14" t="s">
        <v>26104</v>
      </c>
      <c r="D5648" s="14" t="s">
        <v>310</v>
      </c>
      <c r="E5648" s="14" t="s">
        <v>26105</v>
      </c>
      <c r="F5648" s="14" t="s">
        <v>115</v>
      </c>
      <c r="G5648" s="26">
        <v>42738</v>
      </c>
      <c r="H5648" s="14">
        <v>2017</v>
      </c>
      <c r="I5648" s="14" t="s">
        <v>360</v>
      </c>
      <c r="J5648" s="14" t="s">
        <v>1973</v>
      </c>
      <c r="K5648" s="14" t="s">
        <v>261</v>
      </c>
      <c r="L5648" s="14" t="s">
        <v>26106</v>
      </c>
      <c r="M5648" s="14">
        <f t="shared" si="704"/>
        <v>2017</v>
      </c>
      <c r="N5648" s="14">
        <f t="shared" si="705"/>
        <v>1</v>
      </c>
      <c r="O5648" s="14" t="str">
        <f>IFERROR(VLOOKUP(I5648,Lists!$F$2:$G$16,2,FALSE()),"Not Rated")</f>
        <v>Adults</v>
      </c>
      <c r="P5648" s="14">
        <f t="shared" si="706"/>
        <v>69</v>
      </c>
      <c r="Q5648" s="14" t="str">
        <f t="shared" si="707"/>
        <v>United States</v>
      </c>
      <c r="R5648" s="14" t="str">
        <f t="shared" si="708"/>
        <v>|United States|</v>
      </c>
      <c r="S5648" s="14" t="str">
        <f t="shared" si="709"/>
        <v>|Stand-Up Comedy|</v>
      </c>
      <c r="T5648" s="14" t="str">
        <f t="shared" si="710"/>
        <v>|Lance Bangs|</v>
      </c>
      <c r="U5648" s="14" t="str">
        <f t="shared" si="711"/>
        <v>|Jen Kirkman|</v>
      </c>
    </row>
    <row r="5649" spans="1:21">
      <c r="A5649" s="14" t="s">
        <v>26107</v>
      </c>
      <c r="B5649" s="14" t="s">
        <v>48</v>
      </c>
      <c r="C5649" s="14" t="s">
        <v>26108</v>
      </c>
      <c r="D5649" s="14" t="s">
        <v>26109</v>
      </c>
      <c r="E5649" s="14" t="s">
        <v>26110</v>
      </c>
      <c r="F5649" s="14" t="s">
        <v>116</v>
      </c>
      <c r="G5649" s="26">
        <v>42736</v>
      </c>
      <c r="H5649" s="14">
        <v>2016</v>
      </c>
      <c r="I5649" s="14" t="s">
        <v>360</v>
      </c>
      <c r="J5649" s="14" t="s">
        <v>566</v>
      </c>
      <c r="K5649" s="14" t="s">
        <v>605</v>
      </c>
      <c r="L5649" s="14" t="s">
        <v>26111</v>
      </c>
      <c r="M5649" s="14">
        <f t="shared" si="704"/>
        <v>2017</v>
      </c>
      <c r="N5649" s="14">
        <f t="shared" si="705"/>
        <v>1</v>
      </c>
      <c r="O5649" s="14" t="str">
        <f>IFERROR(VLOOKUP(I5649,Lists!$F$2:$G$16,2,FALSE()),"Not Rated")</f>
        <v>Adults</v>
      </c>
      <c r="P5649" s="14">
        <f t="shared" si="706"/>
        <v>97</v>
      </c>
      <c r="Q5649" s="14" t="str">
        <f t="shared" si="707"/>
        <v>India</v>
      </c>
      <c r="R5649" s="14" t="str">
        <f t="shared" si="708"/>
        <v>|India|</v>
      </c>
      <c r="S5649" s="14" t="str">
        <f t="shared" si="709"/>
        <v>|Dramas|International Movies|Thrillers|</v>
      </c>
      <c r="T5649" s="14" t="str">
        <f t="shared" si="710"/>
        <v>|Rohit Mittal|</v>
      </c>
      <c r="U5649" s="14" t="str">
        <f t="shared" si="711"/>
        <v>|Deepak Sampat|Ronjini Chakroborty|Vikrant Singh|Jhanvi Dwivedi|Ajay Mishra|Rohit Mittal|Sunny Banerjee|Ravidev Singh|</v>
      </c>
    </row>
    <row r="5650" spans="1:21">
      <c r="A5650" s="14" t="s">
        <v>26112</v>
      </c>
      <c r="B5650" s="14" t="s">
        <v>48</v>
      </c>
      <c r="C5650" s="14" t="s">
        <v>26113</v>
      </c>
      <c r="D5650" s="14" t="s">
        <v>26114</v>
      </c>
      <c r="E5650" s="14" t="s">
        <v>26115</v>
      </c>
      <c r="F5650" s="14" t="s">
        <v>115</v>
      </c>
      <c r="G5650" s="26">
        <v>42736</v>
      </c>
      <c r="H5650" s="14">
        <v>2007</v>
      </c>
      <c r="I5650" s="14" t="s">
        <v>367</v>
      </c>
      <c r="J5650" s="14" t="s">
        <v>900</v>
      </c>
      <c r="K5650" s="14" t="s">
        <v>481</v>
      </c>
      <c r="L5650" s="14" t="s">
        <v>26116</v>
      </c>
      <c r="M5650" s="14">
        <f t="shared" si="704"/>
        <v>2017</v>
      </c>
      <c r="N5650" s="14">
        <f t="shared" si="705"/>
        <v>1</v>
      </c>
      <c r="O5650" s="14" t="str">
        <f>IFERROR(VLOOKUP(I5650,Lists!$F$2:$G$16,2,FALSE()),"Not Rated")</f>
        <v>Older Kids</v>
      </c>
      <c r="P5650" s="14">
        <f t="shared" si="706"/>
        <v>92</v>
      </c>
      <c r="Q5650" s="14" t="str">
        <f t="shared" si="707"/>
        <v>United States</v>
      </c>
      <c r="R5650" s="14" t="str">
        <f t="shared" si="708"/>
        <v>|United States|</v>
      </c>
      <c r="S5650" s="14" t="str">
        <f t="shared" si="709"/>
        <v>|Children &amp; Family Movies|Comedies|</v>
      </c>
      <c r="T5650" s="14" t="str">
        <f t="shared" si="710"/>
        <v>|Steve Hickner|Simon J. Smith|</v>
      </c>
      <c r="U5650" s="14" t="str">
        <f t="shared" si="711"/>
        <v>|Jerry Seinfeld|Renée Zellweger|Matthew Broderick|Patrick Warburton|John Goodman|Chris Rock|Kathy Bates|Barry Levinson|Larry King|Ray Liotta|</v>
      </c>
    </row>
    <row r="5651" spans="1:21">
      <c r="A5651" s="14" t="s">
        <v>26117</v>
      </c>
      <c r="B5651" s="14" t="s">
        <v>48</v>
      </c>
      <c r="C5651" s="14" t="s">
        <v>26118</v>
      </c>
      <c r="D5651" s="14" t="s">
        <v>8017</v>
      </c>
      <c r="E5651" s="14" t="s">
        <v>26119</v>
      </c>
      <c r="F5651" s="14" t="s">
        <v>2970</v>
      </c>
      <c r="G5651" s="26">
        <v>42736</v>
      </c>
      <c r="H5651" s="14">
        <v>2011</v>
      </c>
      <c r="I5651" s="14" t="s">
        <v>360</v>
      </c>
      <c r="J5651" s="14" t="s">
        <v>900</v>
      </c>
      <c r="K5651" s="14" t="s">
        <v>444</v>
      </c>
      <c r="L5651" s="14" t="s">
        <v>26120</v>
      </c>
      <c r="M5651" s="14">
        <f t="shared" si="704"/>
        <v>2017</v>
      </c>
      <c r="N5651" s="14">
        <f t="shared" si="705"/>
        <v>1</v>
      </c>
      <c r="O5651" s="14" t="str">
        <f>IFERROR(VLOOKUP(I5651,Lists!$F$2:$G$16,2,FALSE()),"Not Rated")</f>
        <v>Adults</v>
      </c>
      <c r="P5651" s="14">
        <f t="shared" si="706"/>
        <v>92</v>
      </c>
      <c r="Q5651" s="14" t="str">
        <f t="shared" si="707"/>
        <v>France</v>
      </c>
      <c r="R5651" s="14" t="str">
        <f t="shared" si="708"/>
        <v>|France|Belgium|</v>
      </c>
      <c r="S5651" s="14" t="str">
        <f t="shared" si="709"/>
        <v>|Dramas|Independent Movies|International Movies|</v>
      </c>
      <c r="T5651" s="14" t="str">
        <f t="shared" si="710"/>
        <v>|Jalil Lespert|</v>
      </c>
      <c r="U5651" s="14" t="str">
        <f t="shared" si="711"/>
        <v>|Benoît Magimel|Isabelle Carré|Antoine Duléry|Ramzy Bédia|Bouli Lanners|Marie-Ange Casta|Daniel Duval|Lubna Azabal|Aurore Clément|Audrey Tautou|</v>
      </c>
    </row>
    <row r="5652" spans="1:21">
      <c r="A5652" s="14" t="s">
        <v>26121</v>
      </c>
      <c r="B5652" s="14" t="s">
        <v>49</v>
      </c>
      <c r="C5652" s="14" t="s">
        <v>26122</v>
      </c>
      <c r="D5652" s="14" t="s">
        <v>117</v>
      </c>
      <c r="E5652" s="14" t="s">
        <v>26123</v>
      </c>
      <c r="F5652" s="14" t="s">
        <v>115</v>
      </c>
      <c r="G5652" s="26">
        <v>42736</v>
      </c>
      <c r="H5652" s="14">
        <v>1999</v>
      </c>
      <c r="I5652" s="14" t="s">
        <v>361</v>
      </c>
      <c r="J5652" s="14" t="s">
        <v>1829</v>
      </c>
      <c r="K5652" s="14" t="s">
        <v>2456</v>
      </c>
      <c r="L5652" s="14" t="s">
        <v>26124</v>
      </c>
      <c r="M5652" s="14">
        <f t="shared" si="704"/>
        <v>2017</v>
      </c>
      <c r="N5652" s="14">
        <f t="shared" si="705"/>
        <v>1</v>
      </c>
      <c r="O5652" s="14" t="str">
        <f>IFERROR(VLOOKUP(I5652,Lists!$F$2:$G$16,2,FALSE()),"Not Rated")</f>
        <v>Teens</v>
      </c>
      <c r="P5652" s="14">
        <f t="shared" si="706"/>
        <v>7</v>
      </c>
      <c r="Q5652" s="14" t="str">
        <f t="shared" si="707"/>
        <v>United States</v>
      </c>
      <c r="R5652" s="14" t="str">
        <f t="shared" si="708"/>
        <v>|United States|</v>
      </c>
      <c r="S5652" s="14" t="str">
        <f t="shared" si="709"/>
        <v>|TV Action &amp; Adventure|TV Sci-Fi &amp; Fantasy|</v>
      </c>
      <c r="T5652" s="14" t="str">
        <f t="shared" si="710"/>
        <v>|Unknown|</v>
      </c>
      <c r="U5652" s="14" t="str">
        <f t="shared" si="711"/>
        <v>|Avery Brooks|Nana Visitor|Rene Auberjonois|Cirroc Lofton|Alexander Siddig|Colm Meaney|Armin Shimerman|Terry Farrell|Michael Dorn|</v>
      </c>
    </row>
    <row r="5653" spans="1:21">
      <c r="A5653" s="14" t="s">
        <v>26125</v>
      </c>
      <c r="B5653" s="14" t="s">
        <v>48</v>
      </c>
      <c r="C5653" s="14" t="s">
        <v>26126</v>
      </c>
      <c r="D5653" s="14" t="s">
        <v>9624</v>
      </c>
      <c r="E5653" s="14" t="s">
        <v>26127</v>
      </c>
      <c r="F5653" s="14" t="s">
        <v>116</v>
      </c>
      <c r="G5653" s="26">
        <v>42736</v>
      </c>
      <c r="H5653" s="14">
        <v>2016</v>
      </c>
      <c r="I5653" s="14" t="s">
        <v>360</v>
      </c>
      <c r="J5653" s="14" t="s">
        <v>9626</v>
      </c>
      <c r="K5653" s="14" t="s">
        <v>475</v>
      </c>
      <c r="L5653" s="14" t="s">
        <v>26128</v>
      </c>
      <c r="M5653" s="14">
        <f t="shared" si="704"/>
        <v>2017</v>
      </c>
      <c r="N5653" s="14">
        <f t="shared" si="705"/>
        <v>1</v>
      </c>
      <c r="O5653" s="14" t="str">
        <f>IFERROR(VLOOKUP(I5653,Lists!$F$2:$G$16,2,FALSE()),"Not Rated")</f>
        <v>Adults</v>
      </c>
      <c r="P5653" s="14">
        <f t="shared" si="706"/>
        <v>146</v>
      </c>
      <c r="Q5653" s="14" t="str">
        <f t="shared" si="707"/>
        <v>India</v>
      </c>
      <c r="R5653" s="14" t="str">
        <f t="shared" si="708"/>
        <v>|India|</v>
      </c>
      <c r="S5653" s="14" t="str">
        <f t="shared" si="709"/>
        <v>|Dramas|International Movies|</v>
      </c>
      <c r="T5653" s="14" t="str">
        <f t="shared" si="710"/>
        <v>|Abhishek Chaubey|</v>
      </c>
      <c r="U5653" s="14" t="str">
        <f t="shared" si="711"/>
        <v>|Shahid Kapoor|Kareena Kapoor|Alia Bhatt|Diljit Dosanjh|Satish Kaushik|Suhail Nayyar|Prabhjyot Singh|Harpreet Singh|Manav Vij|Taran Bajaj|</v>
      </c>
    </row>
    <row r="5654" spans="1:21">
      <c r="A5654" s="14" t="s">
        <v>26129</v>
      </c>
      <c r="B5654" s="14" t="s">
        <v>48</v>
      </c>
      <c r="C5654" s="14" t="s">
        <v>26130</v>
      </c>
      <c r="D5654" s="14" t="s">
        <v>26131</v>
      </c>
      <c r="E5654" s="14" t="s">
        <v>26132</v>
      </c>
      <c r="F5654" s="14" t="s">
        <v>125</v>
      </c>
      <c r="G5654" s="26">
        <v>42735</v>
      </c>
      <c r="H5654" s="14">
        <v>2016</v>
      </c>
      <c r="I5654" s="14" t="s">
        <v>360</v>
      </c>
      <c r="J5654" s="14" t="s">
        <v>566</v>
      </c>
      <c r="K5654" s="14" t="s">
        <v>444</v>
      </c>
      <c r="L5654" s="14" t="s">
        <v>26133</v>
      </c>
      <c r="M5654" s="14">
        <f t="shared" si="704"/>
        <v>2016</v>
      </c>
      <c r="N5654" s="14">
        <f t="shared" si="705"/>
        <v>12</v>
      </c>
      <c r="O5654" s="14" t="str">
        <f>IFERROR(VLOOKUP(I5654,Lists!$F$2:$G$16,2,FALSE()),"Not Rated")</f>
        <v>Adults</v>
      </c>
      <c r="P5654" s="14">
        <f t="shared" si="706"/>
        <v>97</v>
      </c>
      <c r="Q5654" s="14" t="str">
        <f t="shared" si="707"/>
        <v>Mexico</v>
      </c>
      <c r="R5654" s="14" t="str">
        <f t="shared" si="708"/>
        <v>|Mexico|</v>
      </c>
      <c r="S5654" s="14" t="str">
        <f t="shared" si="709"/>
        <v>|Dramas|Independent Movies|International Movies|</v>
      </c>
      <c r="T5654" s="14" t="str">
        <f t="shared" si="710"/>
        <v>|Diego Luna|</v>
      </c>
      <c r="U5654" s="14" t="str">
        <f t="shared" si="711"/>
        <v>|Danny Glover|Maya Rudolph|José María Yazpik|Joel Murray|Angélica Aragón|Gabriela Araujo|</v>
      </c>
    </row>
    <row r="5655" spans="1:21">
      <c r="A5655" s="14" t="s">
        <v>26134</v>
      </c>
      <c r="B5655" s="14" t="s">
        <v>49</v>
      </c>
      <c r="C5655" s="14" t="s">
        <v>26135</v>
      </c>
      <c r="D5655" s="14" t="s">
        <v>117</v>
      </c>
      <c r="E5655" s="14" t="s">
        <v>26136</v>
      </c>
      <c r="F5655" s="14" t="s">
        <v>123</v>
      </c>
      <c r="G5655" s="26">
        <v>42734</v>
      </c>
      <c r="H5655" s="14">
        <v>2016</v>
      </c>
      <c r="I5655" s="14" t="s">
        <v>361</v>
      </c>
      <c r="J5655" s="14" t="s">
        <v>105</v>
      </c>
      <c r="K5655" s="14" t="s">
        <v>6268</v>
      </c>
      <c r="L5655" s="14" t="s">
        <v>26137</v>
      </c>
      <c r="M5655" s="14">
        <f t="shared" si="704"/>
        <v>2016</v>
      </c>
      <c r="N5655" s="14">
        <f t="shared" si="705"/>
        <v>12</v>
      </c>
      <c r="O5655" s="14" t="str">
        <f>IFERROR(VLOOKUP(I5655,Lists!$F$2:$G$16,2,FALSE()),"Not Rated")</f>
        <v>Teens</v>
      </c>
      <c r="P5655" s="14">
        <f t="shared" si="706"/>
        <v>1</v>
      </c>
      <c r="Q5655" s="14" t="str">
        <f t="shared" si="707"/>
        <v>South Korea</v>
      </c>
      <c r="R5655" s="14" t="str">
        <f t="shared" si="708"/>
        <v>|South Korea|</v>
      </c>
      <c r="S5655" s="14" t="str">
        <f t="shared" si="709"/>
        <v>|International TV Shows|Korean TV Shows|Romantic TV Shows|</v>
      </c>
      <c r="T5655" s="14" t="str">
        <f t="shared" si="710"/>
        <v>|Unknown|</v>
      </c>
      <c r="U5655" s="14" t="str">
        <f t="shared" si="711"/>
        <v>|Ji-yeon Park|Dong-ho Kang|Chul-woong Kang|Bo-hyun Ahn|Hak Jin|Se-jin Park|Kisum|</v>
      </c>
    </row>
    <row r="5656" spans="1:21">
      <c r="A5656" s="14" t="s">
        <v>26138</v>
      </c>
      <c r="B5656" s="14" t="s">
        <v>49</v>
      </c>
      <c r="C5656" s="14" t="s">
        <v>26139</v>
      </c>
      <c r="D5656" s="14" t="s">
        <v>117</v>
      </c>
      <c r="E5656" s="14" t="s">
        <v>26140</v>
      </c>
      <c r="F5656" s="14" t="s">
        <v>121</v>
      </c>
      <c r="G5656" s="26">
        <v>42731</v>
      </c>
      <c r="H5656" s="14">
        <v>2016</v>
      </c>
      <c r="I5656" s="14" t="s">
        <v>360</v>
      </c>
      <c r="J5656" s="14" t="s">
        <v>106</v>
      </c>
      <c r="K5656" s="14" t="s">
        <v>822</v>
      </c>
      <c r="L5656" s="14" t="s">
        <v>26141</v>
      </c>
      <c r="M5656" s="14">
        <f t="shared" si="704"/>
        <v>2016</v>
      </c>
      <c r="N5656" s="14">
        <f t="shared" si="705"/>
        <v>12</v>
      </c>
      <c r="O5656" s="14" t="str">
        <f>IFERROR(VLOOKUP(I5656,Lists!$F$2:$G$16,2,FALSE()),"Not Rated")</f>
        <v>Adults</v>
      </c>
      <c r="P5656" s="14">
        <f t="shared" si="706"/>
        <v>2</v>
      </c>
      <c r="Q5656" s="14" t="str">
        <f t="shared" si="707"/>
        <v>Japan</v>
      </c>
      <c r="R5656" s="14" t="str">
        <f t="shared" si="708"/>
        <v>|Japan|</v>
      </c>
      <c r="S5656" s="14" t="str">
        <f t="shared" si="709"/>
        <v>|Anime Series|International TV Shows|</v>
      </c>
      <c r="T5656" s="14" t="str">
        <f t="shared" si="710"/>
        <v>|Unknown|</v>
      </c>
      <c r="U5656" s="14" t="str">
        <f t="shared" si="711"/>
        <v>|Mamoru Miyano|Yoshimasa Hosoya|Jun Fukuyama|Hochu Otsuka|Daisuke Hirakawa|Takahiro Sakurai|Mikako Komatsu|Hiroyuki Kinoshita|Aya Suzaki|</v>
      </c>
    </row>
    <row r="5657" spans="1:21">
      <c r="A5657" s="14" t="s">
        <v>26142</v>
      </c>
      <c r="B5657" s="14" t="s">
        <v>49</v>
      </c>
      <c r="C5657" s="14" t="s">
        <v>26143</v>
      </c>
      <c r="D5657" s="14" t="s">
        <v>117</v>
      </c>
      <c r="E5657" s="14" t="s">
        <v>26144</v>
      </c>
      <c r="F5657" s="14" t="s">
        <v>115</v>
      </c>
      <c r="G5657" s="26">
        <v>42731</v>
      </c>
      <c r="H5657" s="14">
        <v>2016</v>
      </c>
      <c r="I5657" s="14" t="s">
        <v>361</v>
      </c>
      <c r="J5657" s="14" t="s">
        <v>105</v>
      </c>
      <c r="K5657" s="14" t="s">
        <v>1572</v>
      </c>
      <c r="L5657" s="14" t="s">
        <v>26145</v>
      </c>
      <c r="M5657" s="14">
        <f t="shared" si="704"/>
        <v>2016</v>
      </c>
      <c r="N5657" s="14">
        <f t="shared" si="705"/>
        <v>12</v>
      </c>
      <c r="O5657" s="14" t="str">
        <f>IFERROR(VLOOKUP(I5657,Lists!$F$2:$G$16,2,FALSE()),"Not Rated")</f>
        <v>Teens</v>
      </c>
      <c r="P5657" s="14">
        <f t="shared" si="706"/>
        <v>1</v>
      </c>
      <c r="Q5657" s="14" t="str">
        <f t="shared" si="707"/>
        <v>United States</v>
      </c>
      <c r="R5657" s="14" t="str">
        <f t="shared" si="708"/>
        <v>|United States|</v>
      </c>
      <c r="S5657" s="14" t="str">
        <f t="shared" si="709"/>
        <v>|Reality TV|Teen TV Shows|</v>
      </c>
      <c r="T5657" s="14" t="str">
        <f t="shared" si="710"/>
        <v>|Unknown|</v>
      </c>
      <c r="U5657" s="14" t="str">
        <f t="shared" si="711"/>
        <v>|Cameron Dallas|Aaron Carpenter|Taylor Caniff|Willie Jones|Trey Schafer|Bart Bordelon|Blake Gray|</v>
      </c>
    </row>
    <row r="5658" spans="1:21">
      <c r="A5658" s="14" t="s">
        <v>26146</v>
      </c>
      <c r="B5658" s="14" t="s">
        <v>48</v>
      </c>
      <c r="C5658" s="14" t="s">
        <v>26147</v>
      </c>
      <c r="D5658" s="14" t="s">
        <v>26148</v>
      </c>
      <c r="E5658" s="14" t="s">
        <v>26149</v>
      </c>
      <c r="F5658" s="14" t="s">
        <v>125</v>
      </c>
      <c r="G5658" s="26">
        <v>42727</v>
      </c>
      <c r="H5658" s="14">
        <v>2016</v>
      </c>
      <c r="I5658" s="14" t="s">
        <v>360</v>
      </c>
      <c r="J5658" s="14" t="s">
        <v>730</v>
      </c>
      <c r="K5658" s="14" t="s">
        <v>475</v>
      </c>
      <c r="L5658" s="14" t="s">
        <v>26150</v>
      </c>
      <c r="M5658" s="14">
        <f t="shared" si="704"/>
        <v>2016</v>
      </c>
      <c r="N5658" s="14">
        <f t="shared" si="705"/>
        <v>12</v>
      </c>
      <c r="O5658" s="14" t="str">
        <f>IFERROR(VLOOKUP(I5658,Lists!$F$2:$G$16,2,FALSE()),"Not Rated")</f>
        <v>Adults</v>
      </c>
      <c r="P5658" s="14">
        <f t="shared" si="706"/>
        <v>93</v>
      </c>
      <c r="Q5658" s="14" t="str">
        <f t="shared" si="707"/>
        <v>Mexico</v>
      </c>
      <c r="R5658" s="14" t="str">
        <f t="shared" si="708"/>
        <v>|Mexico|</v>
      </c>
      <c r="S5658" s="14" t="str">
        <f t="shared" si="709"/>
        <v>|Dramas|International Movies|</v>
      </c>
      <c r="T5658" s="14" t="str">
        <f t="shared" si="710"/>
        <v>|Jorge Michel Grau|</v>
      </c>
      <c r="U5658" s="14" t="str">
        <f t="shared" si="711"/>
        <v>|Demián Bichir|Héctor Bonilla|Oscar Serrano|Azalia Ortiz|Octavio Michel|Carmen Beato|</v>
      </c>
    </row>
    <row r="5659" spans="1:21">
      <c r="A5659" s="14" t="s">
        <v>26151</v>
      </c>
      <c r="B5659" s="14" t="s">
        <v>48</v>
      </c>
      <c r="C5659" s="14" t="s">
        <v>26152</v>
      </c>
      <c r="D5659" s="14" t="s">
        <v>26153</v>
      </c>
      <c r="E5659" s="14" t="s">
        <v>26154</v>
      </c>
      <c r="F5659" s="14" t="s">
        <v>115</v>
      </c>
      <c r="G5659" s="26">
        <v>42727</v>
      </c>
      <c r="H5659" s="14">
        <v>2016</v>
      </c>
      <c r="I5659" s="14" t="s">
        <v>360</v>
      </c>
      <c r="J5659" s="14" t="s">
        <v>2524</v>
      </c>
      <c r="K5659" s="14" t="s">
        <v>19926</v>
      </c>
      <c r="L5659" s="14" t="s">
        <v>26155</v>
      </c>
      <c r="M5659" s="14">
        <f t="shared" si="704"/>
        <v>2016</v>
      </c>
      <c r="N5659" s="14">
        <f t="shared" si="705"/>
        <v>12</v>
      </c>
      <c r="O5659" s="14" t="str">
        <f>IFERROR(VLOOKUP(I5659,Lists!$F$2:$G$16,2,FALSE()),"Not Rated")</f>
        <v>Adults</v>
      </c>
      <c r="P5659" s="14">
        <f t="shared" si="706"/>
        <v>62</v>
      </c>
      <c r="Q5659" s="14" t="str">
        <f t="shared" si="707"/>
        <v>United States</v>
      </c>
      <c r="R5659" s="14" t="str">
        <f t="shared" si="708"/>
        <v>|United States|</v>
      </c>
      <c r="S5659" s="14" t="str">
        <f t="shared" si="709"/>
        <v>|Music &amp; Musicals|Stand-Up Comedy|</v>
      </c>
      <c r="T5659" s="14" t="str">
        <f t="shared" si="710"/>
        <v>|Riki Lindhome|Jeremy Konner|</v>
      </c>
      <c r="U5659" s="14" t="str">
        <f t="shared" si="711"/>
        <v>|Riki Lindhome|Kate Micucci|Anthony Jeselnik|Steve Agee|</v>
      </c>
    </row>
    <row r="5660" spans="1:21">
      <c r="A5660" s="14" t="s">
        <v>26156</v>
      </c>
      <c r="B5660" s="14" t="s">
        <v>49</v>
      </c>
      <c r="C5660" s="14" t="s">
        <v>26157</v>
      </c>
      <c r="D5660" s="14" t="s">
        <v>117</v>
      </c>
      <c r="E5660" s="14" t="s">
        <v>26158</v>
      </c>
      <c r="F5660" s="14" t="s">
        <v>115</v>
      </c>
      <c r="G5660" s="26">
        <v>42727</v>
      </c>
      <c r="H5660" s="14">
        <v>2018</v>
      </c>
      <c r="I5660" s="14" t="s">
        <v>360</v>
      </c>
      <c r="J5660" s="14" t="s">
        <v>106</v>
      </c>
      <c r="K5660" s="14" t="s">
        <v>1591</v>
      </c>
      <c r="L5660" s="14" t="s">
        <v>26159</v>
      </c>
      <c r="M5660" s="14">
        <f t="shared" si="704"/>
        <v>2016</v>
      </c>
      <c r="N5660" s="14">
        <f t="shared" si="705"/>
        <v>12</v>
      </c>
      <c r="O5660" s="14" t="str">
        <f>IFERROR(VLOOKUP(I5660,Lists!$F$2:$G$16,2,FALSE()),"Not Rated")</f>
        <v>Adults</v>
      </c>
      <c r="P5660" s="14">
        <f t="shared" si="706"/>
        <v>2</v>
      </c>
      <c r="Q5660" s="14" t="str">
        <f t="shared" si="707"/>
        <v>United States</v>
      </c>
      <c r="R5660" s="14" t="str">
        <f t="shared" si="708"/>
        <v>|United States|</v>
      </c>
      <c r="S5660" s="14" t="str">
        <f t="shared" si="709"/>
        <v>|Crime TV Shows|TV Dramas|TV Mysteries|</v>
      </c>
      <c r="T5660" s="14" t="str">
        <f t="shared" si="710"/>
        <v>|Unknown|</v>
      </c>
      <c r="U5660" s="14" t="str">
        <f t="shared" si="711"/>
        <v>|Tuppence Middleton|Brian J. Smith|Doona Bae|Max Riemelt|Naveen Andrews|Daryl Hannah|Freema Agyeman|Terrence Mann|Adam Shapiro|Max Mauff|Alfonso Herrera|Eréndira Ibarra|Aml Ameen|Jamie Clayton|Tina Desae|Miguel Ángel Silvestre|Toby Onwumere|Joe Pantoliano|</v>
      </c>
    </row>
    <row r="5661" spans="1:21">
      <c r="A5661" s="14" t="s">
        <v>26160</v>
      </c>
      <c r="B5661" s="14" t="s">
        <v>48</v>
      </c>
      <c r="C5661" s="14" t="s">
        <v>26161</v>
      </c>
      <c r="D5661" s="14" t="s">
        <v>14302</v>
      </c>
      <c r="E5661" s="14" t="s">
        <v>26162</v>
      </c>
      <c r="F5661" s="14" t="s">
        <v>26163</v>
      </c>
      <c r="G5661" s="26">
        <v>42724</v>
      </c>
      <c r="H5661" s="14">
        <v>2016</v>
      </c>
      <c r="I5661" s="14" t="s">
        <v>365</v>
      </c>
      <c r="J5661" s="14" t="s">
        <v>6472</v>
      </c>
      <c r="K5661" s="14" t="s">
        <v>61</v>
      </c>
      <c r="L5661" s="14" t="s">
        <v>26164</v>
      </c>
      <c r="M5661" s="14">
        <f t="shared" si="704"/>
        <v>2016</v>
      </c>
      <c r="N5661" s="14">
        <f t="shared" si="705"/>
        <v>12</v>
      </c>
      <c r="O5661" s="14" t="str">
        <f>IFERROR(VLOOKUP(I5661,Lists!$F$2:$G$16,2,FALSE()),"Not Rated")</f>
        <v>Kids</v>
      </c>
      <c r="P5661" s="14">
        <f t="shared" si="706"/>
        <v>22</v>
      </c>
      <c r="Q5661" s="14" t="str">
        <f t="shared" si="707"/>
        <v>France</v>
      </c>
      <c r="R5661" s="14" t="str">
        <f t="shared" si="708"/>
        <v>|France|South Korea|Japan|</v>
      </c>
      <c r="S5661" s="14" t="str">
        <f t="shared" si="709"/>
        <v>|Movies|</v>
      </c>
      <c r="T5661" s="14" t="str">
        <f t="shared" si="710"/>
        <v>|Thomas Astruc|</v>
      </c>
      <c r="U5661" s="14" t="str">
        <f t="shared" si="711"/>
        <v>|Cristina Vee|Bryce Papenbrook|Keith Silverstein|Mela Lee|Max Mittelman|Carrie Keranen|Stephanie Sheh|Selah Victor|Ben Diskin|Erin Fitzgerald|Grant George|</v>
      </c>
    </row>
    <row r="5662" spans="1:21">
      <c r="A5662" s="14" t="s">
        <v>26165</v>
      </c>
      <c r="B5662" s="14" t="s">
        <v>48</v>
      </c>
      <c r="C5662" s="14" t="s">
        <v>26166</v>
      </c>
      <c r="D5662" s="14" t="s">
        <v>16743</v>
      </c>
      <c r="E5662" s="14" t="s">
        <v>6175</v>
      </c>
      <c r="F5662" s="14" t="s">
        <v>115</v>
      </c>
      <c r="G5662" s="26">
        <v>42724</v>
      </c>
      <c r="H5662" s="14">
        <v>2016</v>
      </c>
      <c r="I5662" s="14" t="s">
        <v>361</v>
      </c>
      <c r="J5662" s="14" t="s">
        <v>708</v>
      </c>
      <c r="K5662" s="14" t="s">
        <v>261</v>
      </c>
      <c r="L5662" s="14" t="s">
        <v>26167</v>
      </c>
      <c r="M5662" s="14">
        <f t="shared" si="704"/>
        <v>2016</v>
      </c>
      <c r="N5662" s="14">
        <f t="shared" si="705"/>
        <v>12</v>
      </c>
      <c r="O5662" s="14" t="str">
        <f>IFERROR(VLOOKUP(I5662,Lists!$F$2:$G$16,2,FALSE()),"Not Rated")</f>
        <v>Teens</v>
      </c>
      <c r="P5662" s="14">
        <f t="shared" si="706"/>
        <v>88</v>
      </c>
      <c r="Q5662" s="14" t="str">
        <f t="shared" si="707"/>
        <v>United States</v>
      </c>
      <c r="R5662" s="14" t="str">
        <f t="shared" si="708"/>
        <v>|United States|</v>
      </c>
      <c r="S5662" s="14" t="str">
        <f t="shared" si="709"/>
        <v>|Stand-Up Comedy|</v>
      </c>
      <c r="T5662" s="14" t="str">
        <f t="shared" si="710"/>
        <v>|Manny Rodriguez|</v>
      </c>
      <c r="U5662" s="14" t="str">
        <f t="shared" si="711"/>
        <v>|Gabriel Iglesias|</v>
      </c>
    </row>
    <row r="5663" spans="1:21">
      <c r="A5663" s="14" t="s">
        <v>26168</v>
      </c>
      <c r="B5663" s="14" t="s">
        <v>48</v>
      </c>
      <c r="C5663" s="14" t="s">
        <v>26169</v>
      </c>
      <c r="D5663" s="14" t="s">
        <v>26170</v>
      </c>
      <c r="E5663" s="14" t="s">
        <v>26171</v>
      </c>
      <c r="F5663" s="14" t="s">
        <v>115</v>
      </c>
      <c r="G5663" s="26">
        <v>42720</v>
      </c>
      <c r="H5663" s="14">
        <v>2016</v>
      </c>
      <c r="I5663" s="14" t="s">
        <v>360</v>
      </c>
      <c r="J5663" s="14" t="s">
        <v>611</v>
      </c>
      <c r="K5663" s="14" t="s">
        <v>244</v>
      </c>
      <c r="L5663" s="14" t="s">
        <v>26172</v>
      </c>
      <c r="M5663" s="14">
        <f t="shared" si="704"/>
        <v>2016</v>
      </c>
      <c r="N5663" s="14">
        <f t="shared" si="705"/>
        <v>12</v>
      </c>
      <c r="O5663" s="14" t="str">
        <f>IFERROR(VLOOKUP(I5663,Lists!$F$2:$G$16,2,FALSE()),"Not Rated")</f>
        <v>Adults</v>
      </c>
      <c r="P5663" s="14">
        <f t="shared" si="706"/>
        <v>105</v>
      </c>
      <c r="Q5663" s="14" t="str">
        <f t="shared" si="707"/>
        <v>United States</v>
      </c>
      <c r="R5663" s="14" t="str">
        <f t="shared" si="708"/>
        <v>|United States|</v>
      </c>
      <c r="S5663" s="14" t="str">
        <f t="shared" si="709"/>
        <v>|Dramas|</v>
      </c>
      <c r="T5663" s="14" t="str">
        <f t="shared" si="710"/>
        <v>|Vikram Gandhi|</v>
      </c>
      <c r="U5663" s="14" t="str">
        <f t="shared" si="711"/>
        <v>|Devon Terrell|Anya Taylor-Joy|Jason Mitchell|Ashley Judd|Jenna Elfman|Ellar Coltrane|Avi Nash|Linus Roache|John Benjamin Hickey|</v>
      </c>
    </row>
    <row r="5664" spans="1:21">
      <c r="A5664" s="14" t="s">
        <v>26173</v>
      </c>
      <c r="B5664" s="14" t="s">
        <v>49</v>
      </c>
      <c r="C5664" s="14" t="s">
        <v>26174</v>
      </c>
      <c r="D5664" s="14" t="s">
        <v>117</v>
      </c>
      <c r="E5664" s="14" t="s">
        <v>26175</v>
      </c>
      <c r="F5664" s="14" t="s">
        <v>118</v>
      </c>
      <c r="G5664" s="26">
        <v>42720</v>
      </c>
      <c r="H5664" s="14">
        <v>2016</v>
      </c>
      <c r="I5664" s="14" t="s">
        <v>360</v>
      </c>
      <c r="J5664" s="14" t="s">
        <v>105</v>
      </c>
      <c r="K5664" s="14" t="s">
        <v>589</v>
      </c>
      <c r="L5664" s="14" t="s">
        <v>26176</v>
      </c>
      <c r="M5664" s="14">
        <f t="shared" si="704"/>
        <v>2016</v>
      </c>
      <c r="N5664" s="14">
        <f t="shared" si="705"/>
        <v>12</v>
      </c>
      <c r="O5664" s="14" t="str">
        <f>IFERROR(VLOOKUP(I5664,Lists!$F$2:$G$16,2,FALSE()),"Not Rated")</f>
        <v>Adults</v>
      </c>
      <c r="P5664" s="14">
        <f t="shared" si="706"/>
        <v>1</v>
      </c>
      <c r="Q5664" s="14" t="str">
        <f t="shared" si="707"/>
        <v>United Kingdom</v>
      </c>
      <c r="R5664" s="14" t="str">
        <f t="shared" si="708"/>
        <v>|United Kingdom|</v>
      </c>
      <c r="S5664" s="14" t="str">
        <f t="shared" si="709"/>
        <v>|British TV Shows|International TV Shows|TV Comedies|</v>
      </c>
      <c r="T5664" s="14" t="str">
        <f t="shared" si="710"/>
        <v>|Unknown|</v>
      </c>
      <c r="U5664" s="14" t="str">
        <f t="shared" si="711"/>
        <v>|Cara Theobold|Susan Wokoma|Riann Steele|Arinzé Kene|Lewis Reeves|Tony Curran|</v>
      </c>
    </row>
    <row r="5665" spans="1:21">
      <c r="A5665" s="14" t="s">
        <v>26177</v>
      </c>
      <c r="B5665" s="14" t="s">
        <v>48</v>
      </c>
      <c r="C5665" s="14" t="s">
        <v>26178</v>
      </c>
      <c r="D5665" s="14" t="s">
        <v>26179</v>
      </c>
      <c r="E5665" s="14" t="s">
        <v>26180</v>
      </c>
      <c r="F5665" s="14" t="s">
        <v>115</v>
      </c>
      <c r="G5665" s="26">
        <v>42720</v>
      </c>
      <c r="H5665" s="14">
        <v>2016</v>
      </c>
      <c r="I5665" s="14" t="s">
        <v>360</v>
      </c>
      <c r="J5665" s="14" t="s">
        <v>708</v>
      </c>
      <c r="K5665" s="14" t="s">
        <v>244</v>
      </c>
      <c r="L5665" s="14" t="s">
        <v>26181</v>
      </c>
      <c r="M5665" s="14">
        <f t="shared" si="704"/>
        <v>2016</v>
      </c>
      <c r="N5665" s="14">
        <f t="shared" si="705"/>
        <v>12</v>
      </c>
      <c r="O5665" s="14" t="str">
        <f>IFERROR(VLOOKUP(I5665,Lists!$F$2:$G$16,2,FALSE()),"Not Rated")</f>
        <v>Adults</v>
      </c>
      <c r="P5665" s="14">
        <f t="shared" si="706"/>
        <v>88</v>
      </c>
      <c r="Q5665" s="14" t="str">
        <f t="shared" si="707"/>
        <v>United States</v>
      </c>
      <c r="R5665" s="14" t="str">
        <f t="shared" si="708"/>
        <v>|United States|</v>
      </c>
      <c r="S5665" s="14" t="str">
        <f t="shared" si="709"/>
        <v>|Dramas|</v>
      </c>
      <c r="T5665" s="14" t="str">
        <f t="shared" si="710"/>
        <v>|Sean Hanish|</v>
      </c>
      <c r="U5665" s="14" t="str">
        <f t="shared" si="711"/>
        <v>|Jacki Weaver|Troian Bellisario|Stana Katic|Michelle Trachtenberg|Jess Weixler|Alfred Molina|Amy Smart|Tom Everett Scott|Kaia Gerber|Aimee Garcia|Kathy Baker|Peter Jason|</v>
      </c>
    </row>
    <row r="5666" spans="1:21">
      <c r="A5666" s="14" t="s">
        <v>26182</v>
      </c>
      <c r="B5666" s="14" t="s">
        <v>48</v>
      </c>
      <c r="C5666" s="14" t="s">
        <v>26183</v>
      </c>
      <c r="D5666" s="14" t="s">
        <v>26184</v>
      </c>
      <c r="E5666" s="14" t="s">
        <v>26185</v>
      </c>
      <c r="F5666" s="14" t="s">
        <v>124</v>
      </c>
      <c r="G5666" s="26">
        <v>42719</v>
      </c>
      <c r="H5666" s="14">
        <v>2015</v>
      </c>
      <c r="I5666" s="14" t="s">
        <v>360</v>
      </c>
      <c r="J5666" s="14" t="s">
        <v>730</v>
      </c>
      <c r="K5666" s="14" t="s">
        <v>529</v>
      </c>
      <c r="L5666" s="14" t="s">
        <v>26186</v>
      </c>
      <c r="M5666" s="14">
        <f t="shared" si="704"/>
        <v>2016</v>
      </c>
      <c r="N5666" s="14">
        <f t="shared" si="705"/>
        <v>12</v>
      </c>
      <c r="O5666" s="14" t="str">
        <f>IFERROR(VLOOKUP(I5666,Lists!$F$2:$G$16,2,FALSE()),"Not Rated")</f>
        <v>Adults</v>
      </c>
      <c r="P5666" s="14">
        <f t="shared" si="706"/>
        <v>93</v>
      </c>
      <c r="Q5666" s="14" t="str">
        <f t="shared" si="707"/>
        <v>Germany</v>
      </c>
      <c r="R5666" s="14" t="str">
        <f t="shared" si="708"/>
        <v>|Germany|</v>
      </c>
      <c r="S5666" s="14" t="str">
        <f t="shared" si="709"/>
        <v>|Comedies|International Movies|</v>
      </c>
      <c r="T5666" s="14" t="str">
        <f t="shared" si="710"/>
        <v>|Sinan Akkuş|</v>
      </c>
      <c r="U5666" s="14" t="str">
        <f t="shared" si="711"/>
        <v>|Kostja Ullmann|Eko Fresh|Kida Khodr Ramadan|Sabrina Klüber|Sami Nasser|Kayla Rybicka|Jytte-Merle Böhrnsen|Emrah Erdogru|Tim Grothe|Hülya Duyar|</v>
      </c>
    </row>
    <row r="5667" spans="1:21">
      <c r="A5667" s="14" t="s">
        <v>26187</v>
      </c>
      <c r="B5667" s="14" t="s">
        <v>49</v>
      </c>
      <c r="C5667" s="14" t="s">
        <v>26188</v>
      </c>
      <c r="D5667" s="14" t="s">
        <v>117</v>
      </c>
      <c r="E5667" s="14" t="s">
        <v>26189</v>
      </c>
      <c r="F5667" s="14" t="s">
        <v>123</v>
      </c>
      <c r="G5667" s="26">
        <v>42719</v>
      </c>
      <c r="H5667" s="14">
        <v>2012</v>
      </c>
      <c r="I5667" s="14" t="s">
        <v>362</v>
      </c>
      <c r="J5667" s="14" t="s">
        <v>105</v>
      </c>
      <c r="K5667" s="14" t="s">
        <v>6268</v>
      </c>
      <c r="L5667" s="14" t="s">
        <v>26190</v>
      </c>
      <c r="M5667" s="14">
        <f t="shared" si="704"/>
        <v>2016</v>
      </c>
      <c r="N5667" s="14">
        <f t="shared" si="705"/>
        <v>12</v>
      </c>
      <c r="O5667" s="14" t="str">
        <f>IFERROR(VLOOKUP(I5667,Lists!$F$2:$G$16,2,FALSE()),"Not Rated")</f>
        <v>Older Kids</v>
      </c>
      <c r="P5667" s="14">
        <f t="shared" si="706"/>
        <v>1</v>
      </c>
      <c r="Q5667" s="14" t="str">
        <f t="shared" si="707"/>
        <v>South Korea</v>
      </c>
      <c r="R5667" s="14" t="str">
        <f t="shared" si="708"/>
        <v>|South Korea|</v>
      </c>
      <c r="S5667" s="14" t="str">
        <f t="shared" si="709"/>
        <v>|International TV Shows|Korean TV Shows|Romantic TV Shows|</v>
      </c>
      <c r="T5667" s="14" t="str">
        <f t="shared" si="710"/>
        <v>|Unknown|</v>
      </c>
      <c r="U5667" s="14" t="str">
        <f t="shared" si="711"/>
        <v>|Jae Hee|Soo-kyung Lee|So-yi Yoon|Ji-ho Shim|Sang-Myeon Park|Joo-young Kim|</v>
      </c>
    </row>
    <row r="5668" spans="1:21">
      <c r="A5668" s="14" t="s">
        <v>26191</v>
      </c>
      <c r="B5668" s="14" t="s">
        <v>48</v>
      </c>
      <c r="C5668" s="14" t="s">
        <v>26192</v>
      </c>
      <c r="D5668" s="14" t="s">
        <v>26193</v>
      </c>
      <c r="E5668" s="14" t="s">
        <v>26194</v>
      </c>
      <c r="F5668" s="14" t="s">
        <v>118</v>
      </c>
      <c r="G5668" s="26">
        <v>42719</v>
      </c>
      <c r="H5668" s="14">
        <v>2015</v>
      </c>
      <c r="I5668" s="14" t="s">
        <v>360</v>
      </c>
      <c r="J5668" s="14" t="s">
        <v>653</v>
      </c>
      <c r="K5668" s="14" t="s">
        <v>884</v>
      </c>
      <c r="L5668" s="14" t="s">
        <v>26195</v>
      </c>
      <c r="M5668" s="14">
        <f t="shared" si="704"/>
        <v>2016</v>
      </c>
      <c r="N5668" s="14">
        <f t="shared" si="705"/>
        <v>12</v>
      </c>
      <c r="O5668" s="14" t="str">
        <f>IFERROR(VLOOKUP(I5668,Lists!$F$2:$G$16,2,FALSE()),"Not Rated")</f>
        <v>Adults</v>
      </c>
      <c r="P5668" s="14">
        <f t="shared" si="706"/>
        <v>98</v>
      </c>
      <c r="Q5668" s="14" t="str">
        <f t="shared" si="707"/>
        <v>United Kingdom</v>
      </c>
      <c r="R5668" s="14" t="str">
        <f t="shared" si="708"/>
        <v>|United Kingdom|</v>
      </c>
      <c r="S5668" s="14" t="str">
        <f t="shared" si="709"/>
        <v>|Documentaries|Sports Movies|</v>
      </c>
      <c r="T5668" s="14" t="str">
        <f t="shared" si="710"/>
        <v>|Matt Bell|</v>
      </c>
      <c r="U5668" s="14" t="str">
        <f t="shared" si="711"/>
        <v>|Eddie Hall|</v>
      </c>
    </row>
    <row r="5669" spans="1:21">
      <c r="A5669" s="14" t="s">
        <v>26196</v>
      </c>
      <c r="B5669" s="14" t="s">
        <v>49</v>
      </c>
      <c r="C5669" s="14" t="s">
        <v>26197</v>
      </c>
      <c r="D5669" s="14" t="s">
        <v>117</v>
      </c>
      <c r="E5669" s="14" t="s">
        <v>26198</v>
      </c>
      <c r="F5669" s="14" t="s">
        <v>123</v>
      </c>
      <c r="G5669" s="26">
        <v>42719</v>
      </c>
      <c r="H5669" s="14">
        <v>2012</v>
      </c>
      <c r="I5669" s="14" t="s">
        <v>361</v>
      </c>
      <c r="J5669" s="14" t="s">
        <v>105</v>
      </c>
      <c r="K5669" s="14" t="s">
        <v>6268</v>
      </c>
      <c r="L5669" s="14" t="s">
        <v>26199</v>
      </c>
      <c r="M5669" s="14">
        <f t="shared" si="704"/>
        <v>2016</v>
      </c>
      <c r="N5669" s="14">
        <f t="shared" si="705"/>
        <v>12</v>
      </c>
      <c r="O5669" s="14" t="str">
        <f>IFERROR(VLOOKUP(I5669,Lists!$F$2:$G$16,2,FALSE()),"Not Rated")</f>
        <v>Teens</v>
      </c>
      <c r="P5669" s="14">
        <f t="shared" si="706"/>
        <v>1</v>
      </c>
      <c r="Q5669" s="14" t="str">
        <f t="shared" si="707"/>
        <v>South Korea</v>
      </c>
      <c r="R5669" s="14" t="str">
        <f t="shared" si="708"/>
        <v>|South Korea|</v>
      </c>
      <c r="S5669" s="14" t="str">
        <f t="shared" si="709"/>
        <v>|International TV Shows|Korean TV Shows|Romantic TV Shows|</v>
      </c>
      <c r="T5669" s="14" t="str">
        <f t="shared" si="710"/>
        <v>|Unknown|</v>
      </c>
      <c r="U5669" s="14" t="str">
        <f t="shared" si="711"/>
        <v>|Soo-hyun Hong|Si Won Ryu|Ji-yoon Park|Min-soo Kim|Julien Kang|Joo-eun Oh|Seong-mo Jeong|</v>
      </c>
    </row>
    <row r="5670" spans="1:21">
      <c r="A5670" s="14" t="s">
        <v>26200</v>
      </c>
      <c r="B5670" s="14" t="s">
        <v>49</v>
      </c>
      <c r="C5670" s="14" t="s">
        <v>26201</v>
      </c>
      <c r="D5670" s="14" t="s">
        <v>117</v>
      </c>
      <c r="E5670" s="14" t="s">
        <v>26202</v>
      </c>
      <c r="F5670" s="14" t="s">
        <v>123</v>
      </c>
      <c r="G5670" s="26">
        <v>42719</v>
      </c>
      <c r="H5670" s="14">
        <v>2012</v>
      </c>
      <c r="I5670" s="14" t="s">
        <v>361</v>
      </c>
      <c r="J5670" s="14" t="s">
        <v>105</v>
      </c>
      <c r="K5670" s="14" t="s">
        <v>11930</v>
      </c>
      <c r="L5670" s="14" t="s">
        <v>26203</v>
      </c>
      <c r="M5670" s="14">
        <f t="shared" si="704"/>
        <v>2016</v>
      </c>
      <c r="N5670" s="14">
        <f t="shared" si="705"/>
        <v>12</v>
      </c>
      <c r="O5670" s="14" t="str">
        <f>IFERROR(VLOOKUP(I5670,Lists!$F$2:$G$16,2,FALSE()),"Not Rated")</f>
        <v>Teens</v>
      </c>
      <c r="P5670" s="14">
        <f t="shared" si="706"/>
        <v>1</v>
      </c>
      <c r="Q5670" s="14" t="str">
        <f t="shared" si="707"/>
        <v>South Korea</v>
      </c>
      <c r="R5670" s="14" t="str">
        <f t="shared" si="708"/>
        <v>|South Korea|</v>
      </c>
      <c r="S5670" s="14" t="str">
        <f t="shared" si="709"/>
        <v>|International TV Shows|Korean TV Shows|TV Dramas|</v>
      </c>
      <c r="T5670" s="14" t="str">
        <f t="shared" si="710"/>
        <v>|Unknown|</v>
      </c>
      <c r="U5670" s="14" t="str">
        <f t="shared" si="711"/>
        <v>|Hee-Jin Lee|Hae-seong Kwon|Paul Stafford|Mi-ji Lee|Ik-tae Kim|Ki-hyeon Kim|</v>
      </c>
    </row>
    <row r="5671" spans="1:21">
      <c r="A5671" s="14" t="s">
        <v>26204</v>
      </c>
      <c r="B5671" s="14" t="s">
        <v>49</v>
      </c>
      <c r="C5671" s="14" t="s">
        <v>26205</v>
      </c>
      <c r="D5671" s="14" t="s">
        <v>117</v>
      </c>
      <c r="E5671" s="14" t="s">
        <v>26206</v>
      </c>
      <c r="F5671" s="14" t="s">
        <v>123</v>
      </c>
      <c r="G5671" s="26">
        <v>42719</v>
      </c>
      <c r="H5671" s="14">
        <v>2011</v>
      </c>
      <c r="I5671" s="14" t="s">
        <v>360</v>
      </c>
      <c r="J5671" s="14" t="s">
        <v>105</v>
      </c>
      <c r="K5671" s="14" t="s">
        <v>11930</v>
      </c>
      <c r="L5671" s="14" t="s">
        <v>26207</v>
      </c>
      <c r="M5671" s="14">
        <f t="shared" si="704"/>
        <v>2016</v>
      </c>
      <c r="N5671" s="14">
        <f t="shared" si="705"/>
        <v>12</v>
      </c>
      <c r="O5671" s="14" t="str">
        <f>IFERROR(VLOOKUP(I5671,Lists!$F$2:$G$16,2,FALSE()),"Not Rated")</f>
        <v>Adults</v>
      </c>
      <c r="P5671" s="14">
        <f t="shared" si="706"/>
        <v>1</v>
      </c>
      <c r="Q5671" s="14" t="str">
        <f t="shared" si="707"/>
        <v>South Korea</v>
      </c>
      <c r="R5671" s="14" t="str">
        <f t="shared" si="708"/>
        <v>|South Korea|</v>
      </c>
      <c r="S5671" s="14" t="str">
        <f t="shared" si="709"/>
        <v>|International TV Shows|Korean TV Shows|TV Dramas|</v>
      </c>
      <c r="T5671" s="14" t="str">
        <f t="shared" si="710"/>
        <v>|Unknown|</v>
      </c>
      <c r="U5671" s="14" t="str">
        <f t="shared" si="711"/>
        <v>|Bul-am Choi|Ho-Jeong Yoo|Sae-ron Kim|Chan-hee Kang|Woo-Sung Hyun|An Seo Hyun|Ho-Jin Kim|</v>
      </c>
    </row>
    <row r="5672" spans="1:21">
      <c r="A5672" s="14" t="s">
        <v>26208</v>
      </c>
      <c r="B5672" s="14" t="s">
        <v>49</v>
      </c>
      <c r="C5672" s="14" t="s">
        <v>26209</v>
      </c>
      <c r="D5672" s="14" t="s">
        <v>117</v>
      </c>
      <c r="E5672" s="14" t="s">
        <v>26210</v>
      </c>
      <c r="F5672" s="14" t="s">
        <v>126</v>
      </c>
      <c r="G5672" s="26">
        <v>42719</v>
      </c>
      <c r="H5672" s="14">
        <v>2016</v>
      </c>
      <c r="I5672" s="14" t="s">
        <v>361</v>
      </c>
      <c r="J5672" s="14" t="s">
        <v>105</v>
      </c>
      <c r="K5672" s="14" t="s">
        <v>17440</v>
      </c>
      <c r="L5672" s="14" t="s">
        <v>26211</v>
      </c>
      <c r="M5672" s="14">
        <f t="shared" si="704"/>
        <v>2016</v>
      </c>
      <c r="N5672" s="14">
        <f t="shared" si="705"/>
        <v>12</v>
      </c>
      <c r="O5672" s="14" t="str">
        <f>IFERROR(VLOOKUP(I5672,Lists!$F$2:$G$16,2,FALSE()),"Not Rated")</f>
        <v>Teens</v>
      </c>
      <c r="P5672" s="14">
        <f t="shared" si="706"/>
        <v>1</v>
      </c>
      <c r="Q5672" s="14" t="str">
        <f t="shared" si="707"/>
        <v>China</v>
      </c>
      <c r="R5672" s="14" t="str">
        <f t="shared" si="708"/>
        <v>|China|</v>
      </c>
      <c r="S5672" s="14" t="str">
        <f t="shared" si="709"/>
        <v>|International TV Shows|TV Action &amp; Adventure|TV Sci-Fi &amp; Fantasy|</v>
      </c>
      <c r="T5672" s="14" t="str">
        <f t="shared" si="710"/>
        <v>|Unknown|</v>
      </c>
      <c r="U5672" s="14" t="str">
        <f t="shared" si="711"/>
        <v>|Feng Shaofeng|Victoria Song|Ma Tianyu|Zhang Meng|Hee-seon Kim|Gong Beibi|Shao Bing|Hu Bing|Wang Duo|</v>
      </c>
    </row>
    <row r="5673" spans="1:21">
      <c r="A5673" s="14" t="s">
        <v>26212</v>
      </c>
      <c r="B5673" s="14" t="s">
        <v>49</v>
      </c>
      <c r="C5673" s="14" t="s">
        <v>26213</v>
      </c>
      <c r="D5673" s="14" t="s">
        <v>117</v>
      </c>
      <c r="E5673" s="14" t="s">
        <v>26214</v>
      </c>
      <c r="F5673" s="14" t="s">
        <v>123</v>
      </c>
      <c r="G5673" s="26">
        <v>42719</v>
      </c>
      <c r="H5673" s="14">
        <v>2012</v>
      </c>
      <c r="I5673" s="14" t="s">
        <v>361</v>
      </c>
      <c r="J5673" s="14" t="s">
        <v>105</v>
      </c>
      <c r="K5673" s="14" t="s">
        <v>11930</v>
      </c>
      <c r="L5673" s="14" t="s">
        <v>26215</v>
      </c>
      <c r="M5673" s="14">
        <f t="shared" si="704"/>
        <v>2016</v>
      </c>
      <c r="N5673" s="14">
        <f t="shared" si="705"/>
        <v>12</v>
      </c>
      <c r="O5673" s="14" t="str">
        <f>IFERROR(VLOOKUP(I5673,Lists!$F$2:$G$16,2,FALSE()),"Not Rated")</f>
        <v>Teens</v>
      </c>
      <c r="P5673" s="14">
        <f t="shared" si="706"/>
        <v>1</v>
      </c>
      <c r="Q5673" s="14" t="str">
        <f t="shared" si="707"/>
        <v>South Korea</v>
      </c>
      <c r="R5673" s="14" t="str">
        <f t="shared" si="708"/>
        <v>|South Korea|</v>
      </c>
      <c r="S5673" s="14" t="str">
        <f t="shared" si="709"/>
        <v>|International TV Shows|Korean TV Shows|TV Dramas|</v>
      </c>
      <c r="T5673" s="14" t="str">
        <f t="shared" si="710"/>
        <v>|Unknown|</v>
      </c>
      <c r="U5673" s="14" t="str">
        <f t="shared" si="711"/>
        <v>|Jae-suk Han|Sun-Young Park|Du-shim Ko|Ye-jin Lim|Jong-hwan Choi|Ha-Nui Lee|Yun-Hoo Ko|Byeong-Ki Kim|Sun-kyung Kim|Yoon-Sik Baek|</v>
      </c>
    </row>
    <row r="5674" spans="1:21">
      <c r="A5674" s="14" t="s">
        <v>26216</v>
      </c>
      <c r="B5674" s="14" t="s">
        <v>49</v>
      </c>
      <c r="C5674" s="14" t="s">
        <v>26217</v>
      </c>
      <c r="D5674" s="14" t="s">
        <v>117</v>
      </c>
      <c r="E5674" s="14" t="s">
        <v>26218</v>
      </c>
      <c r="F5674" s="14" t="s">
        <v>121</v>
      </c>
      <c r="G5674" s="26">
        <v>42719</v>
      </c>
      <c r="H5674" s="14">
        <v>2001</v>
      </c>
      <c r="I5674" s="14" t="s">
        <v>361</v>
      </c>
      <c r="J5674" s="14" t="s">
        <v>106</v>
      </c>
      <c r="K5674" s="14" t="s">
        <v>822</v>
      </c>
      <c r="L5674" s="14" t="s">
        <v>26219</v>
      </c>
      <c r="M5674" s="14">
        <f t="shared" si="704"/>
        <v>2016</v>
      </c>
      <c r="N5674" s="14">
        <f t="shared" si="705"/>
        <v>12</v>
      </c>
      <c r="O5674" s="14" t="str">
        <f>IFERROR(VLOOKUP(I5674,Lists!$F$2:$G$16,2,FALSE()),"Not Rated")</f>
        <v>Teens</v>
      </c>
      <c r="P5674" s="14">
        <f t="shared" si="706"/>
        <v>2</v>
      </c>
      <c r="Q5674" s="14" t="str">
        <f t="shared" si="707"/>
        <v>Japan</v>
      </c>
      <c r="R5674" s="14" t="str">
        <f t="shared" si="708"/>
        <v>|Japan|</v>
      </c>
      <c r="S5674" s="14" t="str">
        <f t="shared" si="709"/>
        <v>|Anime Series|International TV Shows|</v>
      </c>
      <c r="T5674" s="14" t="str">
        <f t="shared" si="710"/>
        <v>|Unknown|</v>
      </c>
      <c r="U5674" s="14" t="str">
        <f t="shared" si="711"/>
        <v>|Kappei Yamaguchi|Satsuki Yukino|Kumiko Watanabe|Noriko Hidaka|Koji Tsujitani|Houko Kuwashima|Toshiyuki Morikawa|Richard Ian Cox|Moneca Stori|Paul Dobson|Kirby Morrow|Kelly Sheridan|Jillian Michaels|</v>
      </c>
    </row>
    <row r="5675" spans="1:21">
      <c r="A5675" s="14" t="s">
        <v>26220</v>
      </c>
      <c r="B5675" s="14" t="s">
        <v>49</v>
      </c>
      <c r="C5675" s="14" t="s">
        <v>26221</v>
      </c>
      <c r="D5675" s="14" t="s">
        <v>117</v>
      </c>
      <c r="E5675" s="14" t="s">
        <v>26222</v>
      </c>
      <c r="F5675" s="14" t="s">
        <v>123</v>
      </c>
      <c r="G5675" s="26">
        <v>42719</v>
      </c>
      <c r="H5675" s="14">
        <v>2012</v>
      </c>
      <c r="I5675" s="14" t="s">
        <v>361</v>
      </c>
      <c r="J5675" s="14" t="s">
        <v>105</v>
      </c>
      <c r="K5675" s="14" t="s">
        <v>6268</v>
      </c>
      <c r="L5675" s="14" t="s">
        <v>26223</v>
      </c>
      <c r="M5675" s="14">
        <f t="shared" si="704"/>
        <v>2016</v>
      </c>
      <c r="N5675" s="14">
        <f t="shared" si="705"/>
        <v>12</v>
      </c>
      <c r="O5675" s="14" t="str">
        <f>IFERROR(VLOOKUP(I5675,Lists!$F$2:$G$16,2,FALSE()),"Not Rated")</f>
        <v>Teens</v>
      </c>
      <c r="P5675" s="14">
        <f t="shared" si="706"/>
        <v>1</v>
      </c>
      <c r="Q5675" s="14" t="str">
        <f t="shared" si="707"/>
        <v>South Korea</v>
      </c>
      <c r="R5675" s="14" t="str">
        <f t="shared" si="708"/>
        <v>|South Korea|</v>
      </c>
      <c r="S5675" s="14" t="str">
        <f t="shared" si="709"/>
        <v>|International TV Shows|Korean TV Shows|Romantic TV Shows|</v>
      </c>
      <c r="T5675" s="14" t="str">
        <f t="shared" si="710"/>
        <v>|Unknown|</v>
      </c>
      <c r="U5675" s="14" t="str">
        <f t="shared" si="711"/>
        <v>|Jung Eun Kim|Yu-hwan Park|Eun-ah Go|Yong Hwan Kwak|Jin Hyuk|</v>
      </c>
    </row>
    <row r="5676" spans="1:21">
      <c r="A5676" s="14" t="s">
        <v>26224</v>
      </c>
      <c r="B5676" s="14" t="s">
        <v>49</v>
      </c>
      <c r="C5676" s="14" t="s">
        <v>26225</v>
      </c>
      <c r="D5676" s="14" t="s">
        <v>26226</v>
      </c>
      <c r="E5676" s="14" t="s">
        <v>26227</v>
      </c>
      <c r="F5676" s="14" t="s">
        <v>118</v>
      </c>
      <c r="G5676" s="26">
        <v>42719</v>
      </c>
      <c r="H5676" s="14">
        <v>2012</v>
      </c>
      <c r="I5676" s="14" t="s">
        <v>362</v>
      </c>
      <c r="J5676" s="14" t="s">
        <v>521</v>
      </c>
      <c r="K5676" s="14" t="s">
        <v>12766</v>
      </c>
      <c r="L5676" s="14" t="s">
        <v>26228</v>
      </c>
      <c r="M5676" s="14">
        <f t="shared" si="704"/>
        <v>2016</v>
      </c>
      <c r="N5676" s="14">
        <f t="shared" si="705"/>
        <v>12</v>
      </c>
      <c r="O5676" s="14" t="str">
        <f>IFERROR(VLOOKUP(I5676,Lists!$F$2:$G$16,2,FALSE()),"Not Rated")</f>
        <v>Older Kids</v>
      </c>
      <c r="P5676" s="14">
        <f t="shared" si="706"/>
        <v>5</v>
      </c>
      <c r="Q5676" s="14" t="str">
        <f t="shared" si="707"/>
        <v>United Kingdom</v>
      </c>
      <c r="R5676" s="14" t="str">
        <f t="shared" si="708"/>
        <v>|United Kingdom|</v>
      </c>
      <c r="S5676" s="14" t="str">
        <f t="shared" si="709"/>
        <v>|British TV Shows|International TV Shows|TV Action &amp; Adventure|</v>
      </c>
      <c r="T5676" s="14" t="str">
        <f t="shared" si="710"/>
        <v>|James Hawes|</v>
      </c>
      <c r="U5676" s="14" t="str">
        <f t="shared" si="711"/>
        <v>|Colin Morgan|Bradley James|Katie McGrath|Angel Coulby|Richard Wilson|Anthony Head|John Hurt|Nathaniel Parker|</v>
      </c>
    </row>
    <row r="5677" spans="1:21">
      <c r="A5677" s="14" t="s">
        <v>26229</v>
      </c>
      <c r="B5677" s="14" t="s">
        <v>49</v>
      </c>
      <c r="C5677" s="14" t="s">
        <v>26230</v>
      </c>
      <c r="D5677" s="14" t="s">
        <v>117</v>
      </c>
      <c r="E5677" s="14" t="s">
        <v>26231</v>
      </c>
      <c r="F5677" s="14" t="s">
        <v>123</v>
      </c>
      <c r="G5677" s="26">
        <v>42719</v>
      </c>
      <c r="H5677" s="14">
        <v>2012</v>
      </c>
      <c r="I5677" s="14" t="s">
        <v>362</v>
      </c>
      <c r="J5677" s="14" t="s">
        <v>105</v>
      </c>
      <c r="K5677" s="14" t="s">
        <v>6268</v>
      </c>
      <c r="L5677" s="14" t="s">
        <v>26232</v>
      </c>
      <c r="M5677" s="14">
        <f t="shared" si="704"/>
        <v>2016</v>
      </c>
      <c r="N5677" s="14">
        <f t="shared" si="705"/>
        <v>12</v>
      </c>
      <c r="O5677" s="14" t="str">
        <f>IFERROR(VLOOKUP(I5677,Lists!$F$2:$G$16,2,FALSE()),"Not Rated")</f>
        <v>Older Kids</v>
      </c>
      <c r="P5677" s="14">
        <f t="shared" si="706"/>
        <v>1</v>
      </c>
      <c r="Q5677" s="14" t="str">
        <f t="shared" si="707"/>
        <v>South Korea</v>
      </c>
      <c r="R5677" s="14" t="str">
        <f t="shared" si="708"/>
        <v>|South Korea|</v>
      </c>
      <c r="S5677" s="14" t="str">
        <f t="shared" si="709"/>
        <v>|International TV Shows|Korean TV Shows|Romantic TV Shows|</v>
      </c>
      <c r="T5677" s="14" t="str">
        <f t="shared" si="710"/>
        <v>|Unknown|</v>
      </c>
      <c r="U5677" s="14" t="str">
        <f t="shared" si="711"/>
        <v>|Dong-hae Lee|Seung-ah Yoon|Jin-hyuk Choi|So-young Yoo|Yeo-jin Hong|Min-jin Jung|</v>
      </c>
    </row>
    <row r="5678" spans="1:21">
      <c r="A5678" s="14" t="s">
        <v>26233</v>
      </c>
      <c r="B5678" s="14" t="s">
        <v>48</v>
      </c>
      <c r="C5678" s="14" t="s">
        <v>26234</v>
      </c>
      <c r="D5678" s="14" t="s">
        <v>26235</v>
      </c>
      <c r="E5678" s="14" t="s">
        <v>26236</v>
      </c>
      <c r="F5678" s="14" t="s">
        <v>26237</v>
      </c>
      <c r="G5678" s="26">
        <v>42719</v>
      </c>
      <c r="H5678" s="14">
        <v>2016</v>
      </c>
      <c r="I5678" s="14" t="s">
        <v>362</v>
      </c>
      <c r="J5678" s="14" t="s">
        <v>708</v>
      </c>
      <c r="K5678" s="14" t="s">
        <v>444</v>
      </c>
      <c r="L5678" s="14" t="s">
        <v>26238</v>
      </c>
      <c r="M5678" s="14">
        <f t="shared" si="704"/>
        <v>2016</v>
      </c>
      <c r="N5678" s="14">
        <f t="shared" si="705"/>
        <v>12</v>
      </c>
      <c r="O5678" s="14" t="str">
        <f>IFERROR(VLOOKUP(I5678,Lists!$F$2:$G$16,2,FALSE()),"Not Rated")</f>
        <v>Older Kids</v>
      </c>
      <c r="P5678" s="14">
        <f t="shared" si="706"/>
        <v>88</v>
      </c>
      <c r="Q5678" s="14" t="str">
        <f t="shared" si="707"/>
        <v>Israel</v>
      </c>
      <c r="R5678" s="14" t="str">
        <f t="shared" si="708"/>
        <v>|Israel|Germany|France|</v>
      </c>
      <c r="S5678" s="14" t="str">
        <f t="shared" si="709"/>
        <v>|Dramas|Independent Movies|International Movies|</v>
      </c>
      <c r="T5678" s="14" t="str">
        <f t="shared" si="710"/>
        <v>|Elite Zexer|</v>
      </c>
      <c r="U5678" s="14" t="str">
        <f t="shared" si="711"/>
        <v>|Lamis Ammar|Ruba Blal|Haitham Omari|Khadija Alakel|Jalal Masarwa|</v>
      </c>
    </row>
    <row r="5679" spans="1:21">
      <c r="A5679" s="14" t="s">
        <v>26239</v>
      </c>
      <c r="B5679" s="14" t="s">
        <v>49</v>
      </c>
      <c r="C5679" s="14" t="s">
        <v>26240</v>
      </c>
      <c r="D5679" s="14" t="s">
        <v>117</v>
      </c>
      <c r="E5679" s="14" t="s">
        <v>26241</v>
      </c>
      <c r="F5679" s="14" t="s">
        <v>26242</v>
      </c>
      <c r="G5679" s="26">
        <v>42717</v>
      </c>
      <c r="H5679" s="14">
        <v>2017</v>
      </c>
      <c r="I5679" s="14" t="s">
        <v>360</v>
      </c>
      <c r="J5679" s="14" t="s">
        <v>105</v>
      </c>
      <c r="K5679" s="14" t="s">
        <v>688</v>
      </c>
      <c r="L5679" s="14" t="s">
        <v>26243</v>
      </c>
      <c r="M5679" s="14">
        <f t="shared" si="704"/>
        <v>2016</v>
      </c>
      <c r="N5679" s="14">
        <f t="shared" si="705"/>
        <v>12</v>
      </c>
      <c r="O5679" s="14" t="str">
        <f>IFERROR(VLOOKUP(I5679,Lists!$F$2:$G$16,2,FALSE()),"Not Rated")</f>
        <v>Adults</v>
      </c>
      <c r="P5679" s="14">
        <f t="shared" si="706"/>
        <v>1</v>
      </c>
      <c r="Q5679" s="14" t="str">
        <f t="shared" si="707"/>
        <v>Canada</v>
      </c>
      <c r="R5679" s="14" t="str">
        <f t="shared" si="708"/>
        <v>|Canada|Japan|Netherlands|</v>
      </c>
      <c r="S5679" s="14" t="str">
        <f t="shared" si="709"/>
        <v>|International TV Shows|TV Dramas|</v>
      </c>
      <c r="T5679" s="14" t="str">
        <f t="shared" si="710"/>
        <v>|Unknown|</v>
      </c>
      <c r="U5679" s="14" t="str">
        <f t="shared" si="711"/>
        <v>|Marcel Hensema|Paul Freeman|Irrfan Khan|Stacy Keach|Michael Ironside|Stephen McHattie|Shinya Tsukamoto|</v>
      </c>
    </row>
    <row r="5680" spans="1:21">
      <c r="A5680" s="14" t="s">
        <v>26244</v>
      </c>
      <c r="B5680" s="14" t="s">
        <v>48</v>
      </c>
      <c r="C5680" s="14" t="s">
        <v>26245</v>
      </c>
      <c r="D5680" s="14" t="s">
        <v>22171</v>
      </c>
      <c r="E5680" s="14" t="s">
        <v>26246</v>
      </c>
      <c r="F5680" s="14" t="s">
        <v>125</v>
      </c>
      <c r="G5680" s="26">
        <v>42716</v>
      </c>
      <c r="H5680" s="14">
        <v>2016</v>
      </c>
      <c r="I5680" s="14" t="s">
        <v>360</v>
      </c>
      <c r="J5680" s="14" t="s">
        <v>21891</v>
      </c>
      <c r="K5680" s="14" t="s">
        <v>261</v>
      </c>
      <c r="L5680" s="14" t="s">
        <v>26247</v>
      </c>
      <c r="M5680" s="14">
        <f t="shared" si="704"/>
        <v>2016</v>
      </c>
      <c r="N5680" s="14">
        <f t="shared" si="705"/>
        <v>12</v>
      </c>
      <c r="O5680" s="14" t="str">
        <f>IFERROR(VLOOKUP(I5680,Lists!$F$2:$G$16,2,FALSE()),"Not Rated")</f>
        <v>Adults</v>
      </c>
      <c r="P5680" s="14">
        <f t="shared" si="706"/>
        <v>31</v>
      </c>
      <c r="Q5680" s="14" t="str">
        <f t="shared" si="707"/>
        <v>Mexico</v>
      </c>
      <c r="R5680" s="14" t="str">
        <f t="shared" si="708"/>
        <v>|Mexico|</v>
      </c>
      <c r="S5680" s="14" t="str">
        <f t="shared" si="709"/>
        <v>|Stand-Up Comedy|</v>
      </c>
      <c r="T5680" s="14" t="str">
        <f t="shared" si="710"/>
        <v>|Raúl Campos|Jan Suter|</v>
      </c>
      <c r="U5680" s="14" t="str">
        <f t="shared" si="711"/>
        <v>|Ricardo O'Farrill|Carlos Ballarta|Sofía Niño de Rivera|Chumel Torres|Marissa "Chabe" Lozano|</v>
      </c>
    </row>
    <row r="5681" spans="1:21">
      <c r="A5681" s="14" t="s">
        <v>26248</v>
      </c>
      <c r="B5681" s="14" t="s">
        <v>48</v>
      </c>
      <c r="C5681" s="14" t="s">
        <v>26249</v>
      </c>
      <c r="D5681" s="14" t="s">
        <v>19224</v>
      </c>
      <c r="E5681" s="14" t="s">
        <v>26250</v>
      </c>
      <c r="F5681" s="14" t="s">
        <v>115</v>
      </c>
      <c r="G5681" s="26">
        <v>42715</v>
      </c>
      <c r="H5681" s="14">
        <v>2016</v>
      </c>
      <c r="I5681" s="14" t="s">
        <v>360</v>
      </c>
      <c r="J5681" s="14" t="s">
        <v>760</v>
      </c>
      <c r="K5681" s="14" t="s">
        <v>247</v>
      </c>
      <c r="L5681" s="14" t="s">
        <v>26251</v>
      </c>
      <c r="M5681" s="14">
        <f t="shared" si="704"/>
        <v>2016</v>
      </c>
      <c r="N5681" s="14">
        <f t="shared" si="705"/>
        <v>12</v>
      </c>
      <c r="O5681" s="14" t="str">
        <f>IFERROR(VLOOKUP(I5681,Lists!$F$2:$G$16,2,FALSE()),"Not Rated")</f>
        <v>Adults</v>
      </c>
      <c r="P5681" s="14">
        <f t="shared" si="706"/>
        <v>83</v>
      </c>
      <c r="Q5681" s="14" t="str">
        <f t="shared" si="707"/>
        <v>United States</v>
      </c>
      <c r="R5681" s="14" t="str">
        <f t="shared" si="708"/>
        <v>|United States|</v>
      </c>
      <c r="S5681" s="14" t="str">
        <f t="shared" si="709"/>
        <v>|Documentaries|</v>
      </c>
      <c r="T5681" s="14" t="str">
        <f t="shared" si="710"/>
        <v>|Alex Lehmann|</v>
      </c>
      <c r="U5681" s="14" t="str">
        <f t="shared" si="711"/>
        <v>|Noah Britton|Ethan Finlan|Jack Hanke|New Michael Ingemi|</v>
      </c>
    </row>
    <row r="5682" spans="1:21">
      <c r="A5682" s="14" t="s">
        <v>26252</v>
      </c>
      <c r="B5682" s="14" t="s">
        <v>49</v>
      </c>
      <c r="C5682" s="14" t="s">
        <v>26253</v>
      </c>
      <c r="D5682" s="14" t="s">
        <v>117</v>
      </c>
      <c r="E5682" s="14" t="s">
        <v>117</v>
      </c>
      <c r="F5682" s="14" t="s">
        <v>118</v>
      </c>
      <c r="G5682" s="26">
        <v>42713</v>
      </c>
      <c r="H5682" s="14">
        <v>2016</v>
      </c>
      <c r="I5682" s="14" t="s">
        <v>360</v>
      </c>
      <c r="J5682" s="14" t="s">
        <v>105</v>
      </c>
      <c r="K5682" s="14" t="s">
        <v>2015</v>
      </c>
      <c r="L5682" s="14" t="s">
        <v>26254</v>
      </c>
      <c r="M5682" s="14">
        <f t="shared" si="704"/>
        <v>2016</v>
      </c>
      <c r="N5682" s="14">
        <f t="shared" si="705"/>
        <v>12</v>
      </c>
      <c r="O5682" s="14" t="str">
        <f>IFERROR(VLOOKUP(I5682,Lists!$F$2:$G$16,2,FALSE()),"Not Rated")</f>
        <v>Adults</v>
      </c>
      <c r="P5682" s="14">
        <f t="shared" si="706"/>
        <v>1</v>
      </c>
      <c r="Q5682" s="14" t="str">
        <f t="shared" si="707"/>
        <v>United Kingdom</v>
      </c>
      <c r="R5682" s="14" t="str">
        <f t="shared" si="708"/>
        <v>|United Kingdom|</v>
      </c>
      <c r="S5682" s="14" t="str">
        <f t="shared" si="709"/>
        <v>|Crime TV Shows|Docuseries|</v>
      </c>
      <c r="T5682" s="14" t="str">
        <f t="shared" si="710"/>
        <v>|Unknown|</v>
      </c>
      <c r="U5682" s="14" t="str">
        <f t="shared" si="711"/>
        <v>|Unknown|</v>
      </c>
    </row>
    <row r="5683" spans="1:21">
      <c r="A5683" s="14" t="s">
        <v>26255</v>
      </c>
      <c r="B5683" s="14" t="s">
        <v>48</v>
      </c>
      <c r="C5683" s="14" t="s">
        <v>26256</v>
      </c>
      <c r="D5683" s="14" t="s">
        <v>26257</v>
      </c>
      <c r="E5683" s="14" t="s">
        <v>26258</v>
      </c>
      <c r="F5683" s="14" t="s">
        <v>115</v>
      </c>
      <c r="G5683" s="26">
        <v>42713</v>
      </c>
      <c r="H5683" s="14">
        <v>2015</v>
      </c>
      <c r="I5683" s="14" t="s">
        <v>368</v>
      </c>
      <c r="J5683" s="14" t="s">
        <v>2892</v>
      </c>
      <c r="K5683" s="14" t="s">
        <v>1103</v>
      </c>
      <c r="L5683" s="14" t="s">
        <v>26259</v>
      </c>
      <c r="M5683" s="14">
        <f t="shared" si="704"/>
        <v>2016</v>
      </c>
      <c r="N5683" s="14">
        <f t="shared" si="705"/>
        <v>12</v>
      </c>
      <c r="O5683" s="14" t="str">
        <f>IFERROR(VLOOKUP(I5683,Lists!$F$2:$G$16,2,FALSE()),"Not Rated")</f>
        <v>Kids</v>
      </c>
      <c r="P5683" s="14">
        <f t="shared" si="706"/>
        <v>38</v>
      </c>
      <c r="Q5683" s="14" t="str">
        <f t="shared" si="707"/>
        <v>United States</v>
      </c>
      <c r="R5683" s="14" t="str">
        <f t="shared" si="708"/>
        <v>|United States|</v>
      </c>
      <c r="S5683" s="14" t="str">
        <f t="shared" si="709"/>
        <v>|Children &amp; Family Movies|Music &amp; Musicals|</v>
      </c>
      <c r="T5683" s="14" t="str">
        <f t="shared" si="710"/>
        <v>|James Yukich|</v>
      </c>
      <c r="U5683" s="14" t="str">
        <f t="shared" si="711"/>
        <v>|Mariah Carey|Lacey Chabert|Kelsey Grammer|Billy Gardell|Fina Strazza|Kenneth Edmonds|Cameron Mathison|Brennan Elliott|</v>
      </c>
    </row>
    <row r="5684" spans="1:21">
      <c r="A5684" s="14" t="s">
        <v>26260</v>
      </c>
      <c r="B5684" s="14" t="s">
        <v>48</v>
      </c>
      <c r="C5684" s="14" t="s">
        <v>26261</v>
      </c>
      <c r="D5684" s="14" t="s">
        <v>26262</v>
      </c>
      <c r="E5684" s="14" t="s">
        <v>26263</v>
      </c>
      <c r="F5684" s="14" t="s">
        <v>26264</v>
      </c>
      <c r="G5684" s="26">
        <v>42713</v>
      </c>
      <c r="H5684" s="14">
        <v>2016</v>
      </c>
      <c r="I5684" s="14" t="s">
        <v>361</v>
      </c>
      <c r="J5684" s="14" t="s">
        <v>1096</v>
      </c>
      <c r="K5684" s="14" t="s">
        <v>1122</v>
      </c>
      <c r="L5684" s="14" t="s">
        <v>26265</v>
      </c>
      <c r="M5684" s="14">
        <f t="shared" si="704"/>
        <v>2016</v>
      </c>
      <c r="N5684" s="14">
        <f t="shared" si="705"/>
        <v>12</v>
      </c>
      <c r="O5684" s="14" t="str">
        <f>IFERROR(VLOOKUP(I5684,Lists!$F$2:$G$16,2,FALSE()),"Not Rated")</f>
        <v>Teens</v>
      </c>
      <c r="P5684" s="14">
        <f t="shared" si="706"/>
        <v>108</v>
      </c>
      <c r="Q5684" s="14" t="str">
        <f t="shared" si="707"/>
        <v>United States</v>
      </c>
      <c r="R5684" s="14" t="str">
        <f t="shared" si="708"/>
        <v>|United States|Hungary|</v>
      </c>
      <c r="S5684" s="14" t="str">
        <f t="shared" si="709"/>
        <v>|Action &amp; Adventure|Sci-Fi &amp; Fantasy|</v>
      </c>
      <c r="T5684" s="14" t="str">
        <f t="shared" si="710"/>
        <v>|Nic Mathieu|</v>
      </c>
      <c r="U5684" s="14" t="str">
        <f t="shared" si="711"/>
        <v>|James Badge Dale|Emily Mortimer|Bruce Greenwood|Max Martini|Clayne Crawford|Cory Hardrict|Louis Ozawa Changchien|Jimmy Akingbola|Dylan Smith|Philip Bulcock|</v>
      </c>
    </row>
    <row r="5685" spans="1:21">
      <c r="A5685" s="14" t="s">
        <v>26266</v>
      </c>
      <c r="B5685" s="14" t="s">
        <v>49</v>
      </c>
      <c r="C5685" s="14" t="s">
        <v>26267</v>
      </c>
      <c r="D5685" s="14" t="s">
        <v>117</v>
      </c>
      <c r="E5685" s="14" t="s">
        <v>26268</v>
      </c>
      <c r="F5685" s="14" t="s">
        <v>115</v>
      </c>
      <c r="G5685" s="26">
        <v>42713</v>
      </c>
      <c r="H5685" s="14">
        <v>2016</v>
      </c>
      <c r="I5685" s="14" t="s">
        <v>361</v>
      </c>
      <c r="J5685" s="14" t="s">
        <v>105</v>
      </c>
      <c r="K5685" s="14" t="s">
        <v>547</v>
      </c>
      <c r="L5685" s="14" t="s">
        <v>26269</v>
      </c>
      <c r="M5685" s="14">
        <f t="shared" si="704"/>
        <v>2016</v>
      </c>
      <c r="N5685" s="14">
        <f t="shared" si="705"/>
        <v>12</v>
      </c>
      <c r="O5685" s="14" t="str">
        <f>IFERROR(VLOOKUP(I5685,Lists!$F$2:$G$16,2,FALSE()),"Not Rated")</f>
        <v>Teens</v>
      </c>
      <c r="P5685" s="14">
        <f t="shared" si="706"/>
        <v>1</v>
      </c>
      <c r="Q5685" s="14" t="str">
        <f t="shared" si="707"/>
        <v>United States</v>
      </c>
      <c r="R5685" s="14" t="str">
        <f t="shared" si="708"/>
        <v>|United States|</v>
      </c>
      <c r="S5685" s="14" t="str">
        <f t="shared" si="709"/>
        <v>|Docuseries|International TV Shows|Reality TV|</v>
      </c>
      <c r="T5685" s="14" t="str">
        <f t="shared" si="710"/>
        <v>|Unknown|</v>
      </c>
      <c r="U5685" s="14" t="str">
        <f t="shared" si="711"/>
        <v>|Tory Belleci|Kari Byron|Grant Imahara|</v>
      </c>
    </row>
    <row r="5686" spans="1:21">
      <c r="A5686" s="14" t="s">
        <v>26270</v>
      </c>
      <c r="B5686" s="14" t="s">
        <v>49</v>
      </c>
      <c r="C5686" s="14" t="s">
        <v>26271</v>
      </c>
      <c r="D5686" s="14" t="s">
        <v>117</v>
      </c>
      <c r="E5686" s="14" t="s">
        <v>26272</v>
      </c>
      <c r="F5686" s="14" t="s">
        <v>137</v>
      </c>
      <c r="G5686" s="26">
        <v>42712</v>
      </c>
      <c r="H5686" s="14">
        <v>2016</v>
      </c>
      <c r="I5686" s="14" t="s">
        <v>361</v>
      </c>
      <c r="J5686" s="14" t="s">
        <v>105</v>
      </c>
      <c r="K5686" s="14" t="s">
        <v>424</v>
      </c>
      <c r="L5686" s="14" t="s">
        <v>26273</v>
      </c>
      <c r="M5686" s="14">
        <f t="shared" si="704"/>
        <v>2016</v>
      </c>
      <c r="N5686" s="14">
        <f t="shared" si="705"/>
        <v>12</v>
      </c>
      <c r="O5686" s="14" t="str">
        <f>IFERROR(VLOOKUP(I5686,Lists!$F$2:$G$16,2,FALSE()),"Not Rated")</f>
        <v>Teens</v>
      </c>
      <c r="P5686" s="14">
        <f t="shared" si="706"/>
        <v>1</v>
      </c>
      <c r="Q5686" s="14" t="str">
        <f t="shared" si="707"/>
        <v>Taiwan</v>
      </c>
      <c r="R5686" s="14" t="str">
        <f t="shared" si="708"/>
        <v>|Taiwan|</v>
      </c>
      <c r="S5686" s="14" t="str">
        <f t="shared" si="709"/>
        <v>|International TV Shows|Romantic TV Shows|TV Comedies|</v>
      </c>
      <c r="T5686" s="14" t="str">
        <f t="shared" si="710"/>
        <v>|Unknown|</v>
      </c>
      <c r="U5686" s="14" t="str">
        <f t="shared" si="711"/>
        <v>|Esther Wu|Dino Lee|Gong Yi Teng|Xi Wei Lun|Honduras|Vega Tsai|Shen Chang Hung|</v>
      </c>
    </row>
    <row r="5687" spans="1:21">
      <c r="A5687" s="14" t="s">
        <v>26274</v>
      </c>
      <c r="B5687" s="14" t="s">
        <v>48</v>
      </c>
      <c r="C5687" s="14" t="s">
        <v>26275</v>
      </c>
      <c r="D5687" s="14" t="s">
        <v>26276</v>
      </c>
      <c r="E5687" s="14" t="s">
        <v>26277</v>
      </c>
      <c r="F5687" s="14" t="s">
        <v>115</v>
      </c>
      <c r="G5687" s="26">
        <v>42712</v>
      </c>
      <c r="H5687" s="14">
        <v>2016</v>
      </c>
      <c r="I5687" s="14" t="s">
        <v>360</v>
      </c>
      <c r="J5687" s="14" t="s">
        <v>566</v>
      </c>
      <c r="K5687" s="14" t="s">
        <v>1034</v>
      </c>
      <c r="L5687" s="14" t="s">
        <v>26278</v>
      </c>
      <c r="M5687" s="14">
        <f t="shared" si="704"/>
        <v>2016</v>
      </c>
      <c r="N5687" s="14">
        <f t="shared" si="705"/>
        <v>12</v>
      </c>
      <c r="O5687" s="14" t="str">
        <f>IFERROR(VLOOKUP(I5687,Lists!$F$2:$G$16,2,FALSE()),"Not Rated")</f>
        <v>Adults</v>
      </c>
      <c r="P5687" s="14">
        <f t="shared" si="706"/>
        <v>97</v>
      </c>
      <c r="Q5687" s="14" t="str">
        <f t="shared" si="707"/>
        <v>United States</v>
      </c>
      <c r="R5687" s="14" t="str">
        <f t="shared" si="708"/>
        <v>|United States|</v>
      </c>
      <c r="S5687" s="14" t="str">
        <f t="shared" si="709"/>
        <v>|Comedies|Dramas|Independent Movies|</v>
      </c>
      <c r="T5687" s="14" t="str">
        <f t="shared" si="710"/>
        <v>|Chris Kelly|</v>
      </c>
      <c r="U5687" s="14" t="str">
        <f t="shared" si="711"/>
        <v>|Jesse Plemons|Molly Shannon|Bradley Whitford|Maude Apatow|Madisen Beaty|John Early|Zach Woods|Paul Dooley|June Squibb|</v>
      </c>
    </row>
    <row r="5688" spans="1:21">
      <c r="A5688" s="14" t="s">
        <v>26279</v>
      </c>
      <c r="B5688" s="14" t="s">
        <v>49</v>
      </c>
      <c r="C5688" s="14" t="s">
        <v>26280</v>
      </c>
      <c r="D5688" s="14" t="s">
        <v>117</v>
      </c>
      <c r="E5688" s="14" t="s">
        <v>117</v>
      </c>
      <c r="F5688" s="14" t="s">
        <v>26281</v>
      </c>
      <c r="G5688" s="26">
        <v>42712</v>
      </c>
      <c r="H5688" s="14">
        <v>2015</v>
      </c>
      <c r="I5688" s="14" t="s">
        <v>361</v>
      </c>
      <c r="J5688" s="14" t="s">
        <v>105</v>
      </c>
      <c r="K5688" s="14" t="s">
        <v>773</v>
      </c>
      <c r="L5688" s="14" t="s">
        <v>26282</v>
      </c>
      <c r="M5688" s="14">
        <f t="shared" si="704"/>
        <v>2016</v>
      </c>
      <c r="N5688" s="14">
        <f t="shared" si="705"/>
        <v>12</v>
      </c>
      <c r="O5688" s="14" t="str">
        <f>IFERROR(VLOOKUP(I5688,Lists!$F$2:$G$16,2,FALSE()),"Not Rated")</f>
        <v>Teens</v>
      </c>
      <c r="P5688" s="14">
        <f t="shared" si="706"/>
        <v>1</v>
      </c>
      <c r="Q5688" s="14" t="str">
        <f t="shared" si="707"/>
        <v>France</v>
      </c>
      <c r="R5688" s="14" t="str">
        <f t="shared" si="708"/>
        <v>|France|Germany|</v>
      </c>
      <c r="S5688" s="14" t="str">
        <f t="shared" si="709"/>
        <v>|Docuseries|International TV Shows|</v>
      </c>
      <c r="T5688" s="14" t="str">
        <f t="shared" si="710"/>
        <v>|Unknown|</v>
      </c>
      <c r="U5688" s="14" t="str">
        <f t="shared" si="711"/>
        <v>|Unknown|</v>
      </c>
    </row>
    <row r="5689" spans="1:21">
      <c r="A5689" s="14" t="s">
        <v>26283</v>
      </c>
      <c r="B5689" s="14" t="s">
        <v>48</v>
      </c>
      <c r="C5689" s="14" t="s">
        <v>26284</v>
      </c>
      <c r="D5689" s="14" t="s">
        <v>19224</v>
      </c>
      <c r="E5689" s="14" t="s">
        <v>26285</v>
      </c>
      <c r="F5689" s="14" t="s">
        <v>115</v>
      </c>
      <c r="G5689" s="26">
        <v>42710</v>
      </c>
      <c r="H5689" s="14">
        <v>2016</v>
      </c>
      <c r="I5689" s="14" t="s">
        <v>360</v>
      </c>
      <c r="J5689" s="14" t="s">
        <v>2352</v>
      </c>
      <c r="K5689" s="14" t="s">
        <v>1614</v>
      </c>
      <c r="L5689" s="14" t="s">
        <v>26286</v>
      </c>
      <c r="M5689" s="14">
        <f t="shared" si="704"/>
        <v>2016</v>
      </c>
      <c r="N5689" s="14">
        <f t="shared" si="705"/>
        <v>12</v>
      </c>
      <c r="O5689" s="14" t="str">
        <f>IFERROR(VLOOKUP(I5689,Lists!$F$2:$G$16,2,FALSE()),"Not Rated")</f>
        <v>Adults</v>
      </c>
      <c r="P5689" s="14">
        <f t="shared" si="706"/>
        <v>81</v>
      </c>
      <c r="Q5689" s="14" t="str">
        <f t="shared" si="707"/>
        <v>United States</v>
      </c>
      <c r="R5689" s="14" t="str">
        <f t="shared" si="708"/>
        <v>|United States|</v>
      </c>
      <c r="S5689" s="14" t="str">
        <f t="shared" si="709"/>
        <v>|Dramas|Independent Movies|Romantic Movies|</v>
      </c>
      <c r="T5689" s="14" t="str">
        <f t="shared" si="710"/>
        <v>|Alex Lehmann|</v>
      </c>
      <c r="U5689" s="14" t="str">
        <f t="shared" si="711"/>
        <v>|Sarah Paulson|Mark Duplass|Clu Gulager|</v>
      </c>
    </row>
    <row r="5690" spans="1:21">
      <c r="A5690" s="14" t="s">
        <v>26287</v>
      </c>
      <c r="B5690" s="14" t="s">
        <v>48</v>
      </c>
      <c r="C5690" s="14" t="s">
        <v>26288</v>
      </c>
      <c r="D5690" s="14" t="s">
        <v>26289</v>
      </c>
      <c r="E5690" s="14" t="s">
        <v>26290</v>
      </c>
      <c r="F5690" s="14" t="s">
        <v>115</v>
      </c>
      <c r="G5690" s="26">
        <v>42710</v>
      </c>
      <c r="H5690" s="14">
        <v>2016</v>
      </c>
      <c r="I5690" s="14" t="s">
        <v>361</v>
      </c>
      <c r="J5690" s="14" t="s">
        <v>1649</v>
      </c>
      <c r="K5690" s="14" t="s">
        <v>884</v>
      </c>
      <c r="L5690" s="14" t="s">
        <v>26291</v>
      </c>
      <c r="M5690" s="14">
        <f t="shared" si="704"/>
        <v>2016</v>
      </c>
      <c r="N5690" s="14">
        <f t="shared" si="705"/>
        <v>12</v>
      </c>
      <c r="O5690" s="14" t="str">
        <f>IFERROR(VLOOKUP(I5690,Lists!$F$2:$G$16,2,FALSE()),"Not Rated")</f>
        <v>Teens</v>
      </c>
      <c r="P5690" s="14">
        <f t="shared" si="706"/>
        <v>70</v>
      </c>
      <c r="Q5690" s="14" t="str">
        <f t="shared" si="707"/>
        <v>United States</v>
      </c>
      <c r="R5690" s="14" t="str">
        <f t="shared" si="708"/>
        <v>|United States|</v>
      </c>
      <c r="S5690" s="14" t="str">
        <f t="shared" si="709"/>
        <v>|Documentaries|Sports Movies|</v>
      </c>
      <c r="T5690" s="14" t="str">
        <f t="shared" si="710"/>
        <v>|Roman Gackowski|</v>
      </c>
      <c r="U5690" s="14" t="str">
        <f t="shared" si="711"/>
        <v>|Satnam Singh Bhamara|Mark Cuban|Adam Silver|Vivek Ranadivé|</v>
      </c>
    </row>
    <row r="5691" spans="1:21">
      <c r="A5691" s="14" t="s">
        <v>26292</v>
      </c>
      <c r="B5691" s="14" t="s">
        <v>48</v>
      </c>
      <c r="C5691" s="14" t="s">
        <v>26293</v>
      </c>
      <c r="D5691" s="14" t="s">
        <v>26294</v>
      </c>
      <c r="E5691" s="14" t="s">
        <v>26295</v>
      </c>
      <c r="F5691" s="14" t="s">
        <v>115</v>
      </c>
      <c r="G5691" s="26">
        <v>42710</v>
      </c>
      <c r="H5691" s="14">
        <v>2016</v>
      </c>
      <c r="I5691" s="14" t="s">
        <v>360</v>
      </c>
      <c r="J5691" s="14" t="s">
        <v>2524</v>
      </c>
      <c r="K5691" s="14" t="s">
        <v>19926</v>
      </c>
      <c r="L5691" s="14" t="s">
        <v>26296</v>
      </c>
      <c r="M5691" s="14">
        <f t="shared" si="704"/>
        <v>2016</v>
      </c>
      <c r="N5691" s="14">
        <f t="shared" si="705"/>
        <v>12</v>
      </c>
      <c r="O5691" s="14" t="str">
        <f>IFERROR(VLOOKUP(I5691,Lists!$F$2:$G$16,2,FALSE()),"Not Rated")</f>
        <v>Adults</v>
      </c>
      <c r="P5691" s="14">
        <f t="shared" si="706"/>
        <v>62</v>
      </c>
      <c r="Q5691" s="14" t="str">
        <f t="shared" si="707"/>
        <v>United States</v>
      </c>
      <c r="R5691" s="14" t="str">
        <f t="shared" si="708"/>
        <v>|United States|</v>
      </c>
      <c r="S5691" s="14" t="str">
        <f t="shared" si="709"/>
        <v>|Music &amp; Musicals|Stand-Up Comedy|</v>
      </c>
      <c r="T5691" s="14" t="str">
        <f t="shared" si="710"/>
        <v>|Benjamin Dickinson|</v>
      </c>
      <c r="U5691" s="14" t="str">
        <f t="shared" si="711"/>
        <v>|Reggie Watts|</v>
      </c>
    </row>
    <row r="5692" spans="1:21">
      <c r="A5692" s="14" t="s">
        <v>26297</v>
      </c>
      <c r="B5692" s="14" t="s">
        <v>49</v>
      </c>
      <c r="C5692" s="14" t="s">
        <v>26298</v>
      </c>
      <c r="D5692" s="14" t="s">
        <v>117</v>
      </c>
      <c r="E5692" s="14" t="s">
        <v>26299</v>
      </c>
      <c r="F5692" s="14" t="s">
        <v>115</v>
      </c>
      <c r="G5692" s="26">
        <v>42709</v>
      </c>
      <c r="H5692" s="14">
        <v>2016</v>
      </c>
      <c r="I5692" s="14" t="s">
        <v>360</v>
      </c>
      <c r="J5692" s="14" t="s">
        <v>107</v>
      </c>
      <c r="K5692" s="14" t="s">
        <v>11822</v>
      </c>
      <c r="L5692" s="14" t="s">
        <v>26300</v>
      </c>
      <c r="M5692" s="14">
        <f t="shared" si="704"/>
        <v>2016</v>
      </c>
      <c r="N5692" s="14">
        <f t="shared" si="705"/>
        <v>12</v>
      </c>
      <c r="O5692" s="14" t="str">
        <f>IFERROR(VLOOKUP(I5692,Lists!$F$2:$G$16,2,FALSE()),"Not Rated")</f>
        <v>Adults</v>
      </c>
      <c r="P5692" s="14">
        <f t="shared" si="706"/>
        <v>3</v>
      </c>
      <c r="Q5692" s="14" t="str">
        <f t="shared" si="707"/>
        <v>United States</v>
      </c>
      <c r="R5692" s="14" t="str">
        <f t="shared" si="708"/>
        <v>|United States|</v>
      </c>
      <c r="S5692" s="14" t="str">
        <f t="shared" si="709"/>
        <v>|Classic &amp; Cult TV|TV Action &amp; Adventure|TV Horror|</v>
      </c>
      <c r="T5692" s="14" t="str">
        <f t="shared" si="710"/>
        <v>|Unknown|</v>
      </c>
      <c r="U5692" s="14" t="str">
        <f t="shared" si="711"/>
        <v>|D.J. Cotrona|Zane Holtz|Eiza Gonzalez|Jesse Garcia|Madison Davenport|Brandon Soo Hoo|Wilmer Valderrama|Robert Patrick|Jake Busey|Samantha Esteban|Don Johnson|</v>
      </c>
    </row>
    <row r="5693" spans="1:21">
      <c r="A5693" s="14" t="s">
        <v>26301</v>
      </c>
      <c r="B5693" s="14" t="s">
        <v>48</v>
      </c>
      <c r="C5693" s="14" t="s">
        <v>26302</v>
      </c>
      <c r="D5693" s="14" t="s">
        <v>26303</v>
      </c>
      <c r="E5693" s="14" t="s">
        <v>26304</v>
      </c>
      <c r="F5693" s="14" t="s">
        <v>120</v>
      </c>
      <c r="G5693" s="26">
        <v>42708</v>
      </c>
      <c r="H5693" s="14">
        <v>2016</v>
      </c>
      <c r="I5693" s="14" t="s">
        <v>360</v>
      </c>
      <c r="J5693" s="14" t="s">
        <v>698</v>
      </c>
      <c r="K5693" s="14" t="s">
        <v>4531</v>
      </c>
      <c r="L5693" s="14" t="s">
        <v>26305</v>
      </c>
      <c r="M5693" s="14">
        <f t="shared" si="704"/>
        <v>2016</v>
      </c>
      <c r="N5693" s="14">
        <f t="shared" si="705"/>
        <v>12</v>
      </c>
      <c r="O5693" s="14" t="str">
        <f>IFERROR(VLOOKUP(I5693,Lists!$F$2:$G$16,2,FALSE()),"Not Rated")</f>
        <v>Adults</v>
      </c>
      <c r="P5693" s="14">
        <f t="shared" si="706"/>
        <v>99</v>
      </c>
      <c r="Q5693" s="14" t="str">
        <f t="shared" si="707"/>
        <v>France</v>
      </c>
      <c r="R5693" s="14" t="str">
        <f t="shared" si="708"/>
        <v>|France|</v>
      </c>
      <c r="S5693" s="14" t="str">
        <f t="shared" si="709"/>
        <v>|Dramas|International Movies|Sports Movies|</v>
      </c>
      <c r="T5693" s="14" t="str">
        <f t="shared" si="710"/>
        <v>|Sacha Wolff|</v>
      </c>
      <c r="U5693" s="14" t="str">
        <f t="shared" si="711"/>
        <v>|Toki Pilioko|Iliana Zabeth|Mikaele Tuugahala|Laurent Pakihivatau|Petelo Sealeu|Maoni Talalua|Teotola Maka|Bessarion Udesiani|</v>
      </c>
    </row>
    <row r="5694" spans="1:21">
      <c r="A5694" s="14" t="s">
        <v>26306</v>
      </c>
      <c r="B5694" s="14" t="s">
        <v>49</v>
      </c>
      <c r="C5694" s="14" t="s">
        <v>26307</v>
      </c>
      <c r="D5694" s="14" t="s">
        <v>117</v>
      </c>
      <c r="E5694" s="14" t="s">
        <v>26308</v>
      </c>
      <c r="F5694" s="14" t="s">
        <v>119</v>
      </c>
      <c r="G5694" s="26">
        <v>42707</v>
      </c>
      <c r="H5694" s="14">
        <v>2016</v>
      </c>
      <c r="I5694" s="14" t="s">
        <v>368</v>
      </c>
      <c r="J5694" s="14" t="s">
        <v>106</v>
      </c>
      <c r="K5694" s="14" t="s">
        <v>13343</v>
      </c>
      <c r="L5694" s="14" t="s">
        <v>26309</v>
      </c>
      <c r="M5694" s="14">
        <f t="shared" si="704"/>
        <v>2016</v>
      </c>
      <c r="N5694" s="14">
        <f t="shared" si="705"/>
        <v>12</v>
      </c>
      <c r="O5694" s="14" t="str">
        <f>IFERROR(VLOOKUP(I5694,Lists!$F$2:$G$16,2,FALSE()),"Not Rated")</f>
        <v>Kids</v>
      </c>
      <c r="P5694" s="14">
        <f t="shared" si="706"/>
        <v>2</v>
      </c>
      <c r="Q5694" s="14" t="str">
        <f t="shared" si="707"/>
        <v>Canada</v>
      </c>
      <c r="R5694" s="14" t="str">
        <f t="shared" si="708"/>
        <v>|Canada|</v>
      </c>
      <c r="S5694" s="14" t="str">
        <f t="shared" si="709"/>
        <v>|Kids' TV|TV Comedies|TV Dramas|</v>
      </c>
      <c r="T5694" s="14" t="str">
        <f t="shared" si="710"/>
        <v>|Unknown|</v>
      </c>
      <c r="U5694" s="14" t="str">
        <f t="shared" si="711"/>
        <v>|Victoria Baldesarra|Sarah Carmosino|Jordan Clark|DeShaun Clarke|Keara Graves|Katrina Hachey|Shane Harte|Ali Milner|Levi Randall|Brittany Raymond|Trevor Tordjman|Michael Torontow|Alex Zaichkowski|Matthew Bacik|Alyssa Baker|Ella Jonas Farlinger|Ian Matthews|Rakim Kelly|Bailey Pelkman|Olivia Solo|</v>
      </c>
    </row>
    <row r="5695" spans="1:21">
      <c r="A5695" s="14" t="s">
        <v>26310</v>
      </c>
      <c r="B5695" s="14" t="s">
        <v>48</v>
      </c>
      <c r="C5695" s="14" t="s">
        <v>26311</v>
      </c>
      <c r="D5695" s="14" t="s">
        <v>26312</v>
      </c>
      <c r="E5695" s="14" t="s">
        <v>26313</v>
      </c>
      <c r="F5695" s="14" t="s">
        <v>1963</v>
      </c>
      <c r="G5695" s="26">
        <v>42706</v>
      </c>
      <c r="H5695" s="14">
        <v>2016</v>
      </c>
      <c r="I5695" s="14" t="s">
        <v>361</v>
      </c>
      <c r="J5695" s="14" t="s">
        <v>1375</v>
      </c>
      <c r="K5695" s="14" t="s">
        <v>247</v>
      </c>
      <c r="L5695" s="14" t="s">
        <v>26314</v>
      </c>
      <c r="M5695" s="14">
        <f t="shared" si="704"/>
        <v>2016</v>
      </c>
      <c r="N5695" s="14">
        <f t="shared" si="705"/>
        <v>12</v>
      </c>
      <c r="O5695" s="14" t="str">
        <f>IFERROR(VLOOKUP(I5695,Lists!$F$2:$G$16,2,FALSE()),"Not Rated")</f>
        <v>Teens</v>
      </c>
      <c r="P5695" s="14">
        <f t="shared" si="706"/>
        <v>112</v>
      </c>
      <c r="Q5695" s="14" t="str">
        <f t="shared" si="707"/>
        <v>Canada</v>
      </c>
      <c r="R5695" s="14" t="str">
        <f t="shared" si="708"/>
        <v>|Canada|United States|</v>
      </c>
      <c r="S5695" s="14" t="str">
        <f t="shared" si="709"/>
        <v>|Documentaries|</v>
      </c>
      <c r="T5695" s="14" t="str">
        <f t="shared" si="710"/>
        <v>|Adam Nimoy|</v>
      </c>
      <c r="U5695" s="14" t="str">
        <f t="shared" si="711"/>
        <v>|Leonard Nimoy|William Shatner|George Takei|Nichelle Nichols|Chris Pine|Zachary Quinto|Simon Pegg|Zoe Saldana|Jim Parsons|Jason Alexander|Neil deGrasse Tyson|J.J. Abrams|</v>
      </c>
    </row>
    <row r="5696" spans="1:21">
      <c r="A5696" s="14" t="s">
        <v>26315</v>
      </c>
      <c r="B5696" s="14" t="s">
        <v>48</v>
      </c>
      <c r="C5696" s="14" t="s">
        <v>26316</v>
      </c>
      <c r="D5696" s="14" t="s">
        <v>26317</v>
      </c>
      <c r="E5696" s="14" t="s">
        <v>26318</v>
      </c>
      <c r="F5696" s="14" t="s">
        <v>115</v>
      </c>
      <c r="G5696" s="26">
        <v>42706</v>
      </c>
      <c r="H5696" s="14">
        <v>2016</v>
      </c>
      <c r="I5696" s="14" t="s">
        <v>360</v>
      </c>
      <c r="J5696" s="14" t="s">
        <v>404</v>
      </c>
      <c r="K5696" s="14" t="s">
        <v>1436</v>
      </c>
      <c r="L5696" s="14" t="s">
        <v>26319</v>
      </c>
      <c r="M5696" s="14">
        <f t="shared" si="704"/>
        <v>2016</v>
      </c>
      <c r="N5696" s="14">
        <f t="shared" si="705"/>
        <v>12</v>
      </c>
      <c r="O5696" s="14" t="str">
        <f>IFERROR(VLOOKUP(I5696,Lists!$F$2:$G$16,2,FALSE()),"Not Rated")</f>
        <v>Adults</v>
      </c>
      <c r="P5696" s="14">
        <f t="shared" si="706"/>
        <v>90</v>
      </c>
      <c r="Q5696" s="14" t="str">
        <f t="shared" si="707"/>
        <v>United States</v>
      </c>
      <c r="R5696" s="14" t="str">
        <f t="shared" si="708"/>
        <v>|United States|</v>
      </c>
      <c r="S5696" s="14" t="str">
        <f t="shared" si="709"/>
        <v>|Dramas|Independent Movies|</v>
      </c>
      <c r="T5696" s="14" t="str">
        <f t="shared" si="710"/>
        <v>|Elizabeth Wood|</v>
      </c>
      <c r="U5696" s="14" t="str">
        <f t="shared" si="711"/>
        <v>|Morgan Saylor|Brian 'Sene' Marc|Justin Bartha|Chris Noth|Adrian Martinez|India Menuez|Anthony Ramos|Ralph Rodriguez|Annabelle Dexter-Jones|</v>
      </c>
    </row>
    <row r="5697" spans="1:21">
      <c r="A5697" s="14" t="s">
        <v>26320</v>
      </c>
      <c r="B5697" s="14" t="s">
        <v>48</v>
      </c>
      <c r="C5697" s="14" t="s">
        <v>26321</v>
      </c>
      <c r="D5697" s="14" t="s">
        <v>26322</v>
      </c>
      <c r="E5697" s="14" t="s">
        <v>117</v>
      </c>
      <c r="F5697" s="14" t="s">
        <v>115</v>
      </c>
      <c r="G5697" s="26">
        <v>42705</v>
      </c>
      <c r="H5697" s="14">
        <v>2016</v>
      </c>
      <c r="I5697" s="14" t="s">
        <v>362</v>
      </c>
      <c r="J5697" s="14" t="s">
        <v>14612</v>
      </c>
      <c r="K5697" s="14" t="s">
        <v>884</v>
      </c>
      <c r="L5697" s="14" t="s">
        <v>26323</v>
      </c>
      <c r="M5697" s="14">
        <f t="shared" si="704"/>
        <v>2016</v>
      </c>
      <c r="N5697" s="14">
        <f t="shared" si="705"/>
        <v>12</v>
      </c>
      <c r="O5697" s="14" t="str">
        <f>IFERROR(VLOOKUP(I5697,Lists!$F$2:$G$16,2,FALSE()),"Not Rated")</f>
        <v>Older Kids</v>
      </c>
      <c r="P5697" s="14">
        <f t="shared" si="706"/>
        <v>56</v>
      </c>
      <c r="Q5697" s="14" t="str">
        <f t="shared" si="707"/>
        <v>United States</v>
      </c>
      <c r="R5697" s="14" t="str">
        <f t="shared" si="708"/>
        <v>|United States|</v>
      </c>
      <c r="S5697" s="14" t="str">
        <f t="shared" si="709"/>
        <v>|Documentaries|Sports Movies|</v>
      </c>
      <c r="T5697" s="14" t="str">
        <f t="shared" si="710"/>
        <v>|Robert McCullough Jr.|</v>
      </c>
      <c r="U5697" s="14" t="str">
        <f t="shared" si="711"/>
        <v>|Unknown|</v>
      </c>
    </row>
    <row r="5698" spans="1:21">
      <c r="A5698" s="14" t="s">
        <v>26324</v>
      </c>
      <c r="B5698" s="14" t="s">
        <v>48</v>
      </c>
      <c r="C5698" s="14" t="s">
        <v>26325</v>
      </c>
      <c r="D5698" s="14" t="s">
        <v>26326</v>
      </c>
      <c r="E5698" s="14" t="s">
        <v>26327</v>
      </c>
      <c r="F5698" s="14" t="s">
        <v>116</v>
      </c>
      <c r="G5698" s="26">
        <v>42705</v>
      </c>
      <c r="H5698" s="14">
        <v>2014</v>
      </c>
      <c r="I5698" s="14" t="s">
        <v>361</v>
      </c>
      <c r="J5698" s="14" t="s">
        <v>1330</v>
      </c>
      <c r="K5698" s="14" t="s">
        <v>475</v>
      </c>
      <c r="L5698" s="14" t="s">
        <v>26328</v>
      </c>
      <c r="M5698" s="14">
        <f t="shared" ref="M5698:M5761" si="712">IF(G5698="","",YEAR(G5698))</f>
        <v>2016</v>
      </c>
      <c r="N5698" s="14">
        <f t="shared" ref="N5698:N5761" si="713">IF(G5698="","",MONTH(G5698))</f>
        <v>12</v>
      </c>
      <c r="O5698" s="14" t="str">
        <f>IFERROR(VLOOKUP(I5698,Lists!$F$2:$G$16,2,FALSE()),"Not Rated")</f>
        <v>Teens</v>
      </c>
      <c r="P5698" s="14">
        <f t="shared" ref="P5698:P5761" si="714">IFERROR(VALUE(LEFT(J5698,FIND(" ",J5698)-1)),"")</f>
        <v>89</v>
      </c>
      <c r="Q5698" s="14" t="str">
        <f t="shared" ref="Q5698:Q5761" si="715">IFERROR(LEFT(F5698,FIND(",",F5698)-1),F5698)</f>
        <v>India</v>
      </c>
      <c r="R5698" s="14" t="str">
        <f t="shared" ref="R5698:R5761" si="716">"|"&amp;SUBSTITUTE(F5698,", ","|")&amp;"|"</f>
        <v>|India|</v>
      </c>
      <c r="S5698" s="14" t="str">
        <f t="shared" ref="S5698:S5761" si="717">"|"&amp;SUBSTITUTE(K5698,", ","|")&amp;"|"</f>
        <v>|Dramas|International Movies|</v>
      </c>
      <c r="T5698" s="14" t="str">
        <f t="shared" ref="T5698:T5761" si="718">"|"&amp;SUBSTITUTE(D5698,", ","|")&amp;"|"</f>
        <v>|Shrihari Sathe|</v>
      </c>
      <c r="U5698" s="14" t="str">
        <f t="shared" ref="U5698:U5761" si="719">"|"&amp;SUBSTITUTE(E5698,", ","|")&amp;"|"</f>
        <v>|Usha Naik|Sandeep Pathak|Shrikant Yadav|Ganesh Yadav|Pooja Nayak|Devendra Gaikwad|</v>
      </c>
    </row>
    <row r="5699" spans="1:21">
      <c r="A5699" s="14" t="s">
        <v>26329</v>
      </c>
      <c r="B5699" s="14" t="s">
        <v>48</v>
      </c>
      <c r="C5699" s="14" t="s">
        <v>26330</v>
      </c>
      <c r="D5699" s="14" t="s">
        <v>26331</v>
      </c>
      <c r="E5699" s="14" t="s">
        <v>26332</v>
      </c>
      <c r="F5699" s="14" t="s">
        <v>115</v>
      </c>
      <c r="G5699" s="26">
        <v>42705</v>
      </c>
      <c r="H5699" s="14">
        <v>2013</v>
      </c>
      <c r="I5699" s="14" t="s">
        <v>362</v>
      </c>
      <c r="J5699" s="14" t="s">
        <v>6181</v>
      </c>
      <c r="K5699" s="14" t="s">
        <v>244</v>
      </c>
      <c r="L5699" s="14" t="s">
        <v>26333</v>
      </c>
      <c r="M5699" s="14">
        <f t="shared" si="712"/>
        <v>2016</v>
      </c>
      <c r="N5699" s="14">
        <f t="shared" si="713"/>
        <v>12</v>
      </c>
      <c r="O5699" s="14" t="str">
        <f>IFERROR(VLOOKUP(I5699,Lists!$F$2:$G$16,2,FALSE()),"Not Rated")</f>
        <v>Older Kids</v>
      </c>
      <c r="P5699" s="14">
        <f t="shared" si="714"/>
        <v>24</v>
      </c>
      <c r="Q5699" s="14" t="str">
        <f t="shared" si="715"/>
        <v>United States</v>
      </c>
      <c r="R5699" s="14" t="str">
        <f t="shared" si="716"/>
        <v>|United States|</v>
      </c>
      <c r="S5699" s="14" t="str">
        <f t="shared" si="717"/>
        <v>|Dramas|</v>
      </c>
      <c r="T5699" s="14" t="str">
        <f t="shared" si="718"/>
        <v>|Ralph Macchio|</v>
      </c>
      <c r="U5699" s="14" t="str">
        <f t="shared" si="719"/>
        <v>|Ben Hyland|Marsha Mason|Karina Smirnoff|Colin Branca|Ralph Macchio|Tricia Paoluccio|</v>
      </c>
    </row>
    <row r="5700" spans="1:21">
      <c r="A5700" s="14" t="s">
        <v>26334</v>
      </c>
      <c r="B5700" s="14" t="s">
        <v>48</v>
      </c>
      <c r="C5700" s="14" t="s">
        <v>26335</v>
      </c>
      <c r="D5700" s="14" t="s">
        <v>26336</v>
      </c>
      <c r="E5700" s="14" t="s">
        <v>26337</v>
      </c>
      <c r="F5700" s="14" t="s">
        <v>170</v>
      </c>
      <c r="G5700" s="26">
        <v>42705</v>
      </c>
      <c r="H5700" s="14">
        <v>2015</v>
      </c>
      <c r="I5700" s="14" t="s">
        <v>361</v>
      </c>
      <c r="J5700" s="14" t="s">
        <v>713</v>
      </c>
      <c r="K5700" s="14" t="s">
        <v>529</v>
      </c>
      <c r="L5700" s="14" t="s">
        <v>26338</v>
      </c>
      <c r="M5700" s="14">
        <f t="shared" si="712"/>
        <v>2016</v>
      </c>
      <c r="N5700" s="14">
        <f t="shared" si="713"/>
        <v>12</v>
      </c>
      <c r="O5700" s="14" t="str">
        <f>IFERROR(VLOOKUP(I5700,Lists!$F$2:$G$16,2,FALSE()),"Not Rated")</f>
        <v>Teens</v>
      </c>
      <c r="P5700" s="14">
        <f t="shared" si="714"/>
        <v>100</v>
      </c>
      <c r="Q5700" s="14" t="str">
        <f t="shared" si="715"/>
        <v>Peru</v>
      </c>
      <c r="R5700" s="14" t="str">
        <f t="shared" si="716"/>
        <v>|Peru|</v>
      </c>
      <c r="S5700" s="14" t="str">
        <f t="shared" si="717"/>
        <v>|Comedies|International Movies|</v>
      </c>
      <c r="T5700" s="14" t="str">
        <f t="shared" si="718"/>
        <v>|Ricardo Maldonado|</v>
      </c>
      <c r="U5700" s="14" t="str">
        <f t="shared" si="719"/>
        <v>|Carlos Alcántara|Emilia Drago|Christian Meier|Andrés Salas|Anahí de Cárdenas|Rodrigo Sánchez Patiño|Denisse Dibós|Javier Delgiudice|Ana Cecilia Natteri|</v>
      </c>
    </row>
    <row r="5701" spans="1:21">
      <c r="A5701" s="14" t="s">
        <v>26339</v>
      </c>
      <c r="B5701" s="14" t="s">
        <v>49</v>
      </c>
      <c r="C5701" s="14" t="s">
        <v>26340</v>
      </c>
      <c r="D5701" s="14" t="s">
        <v>117</v>
      </c>
      <c r="E5701" s="14" t="s">
        <v>26341</v>
      </c>
      <c r="F5701" s="14" t="s">
        <v>137</v>
      </c>
      <c r="G5701" s="26">
        <v>42705</v>
      </c>
      <c r="H5701" s="14">
        <v>2016</v>
      </c>
      <c r="I5701" s="14" t="s">
        <v>362</v>
      </c>
      <c r="J5701" s="14" t="s">
        <v>105</v>
      </c>
      <c r="K5701" s="14" t="s">
        <v>424</v>
      </c>
      <c r="L5701" s="14" t="s">
        <v>26342</v>
      </c>
      <c r="M5701" s="14">
        <f t="shared" si="712"/>
        <v>2016</v>
      </c>
      <c r="N5701" s="14">
        <f t="shared" si="713"/>
        <v>12</v>
      </c>
      <c r="O5701" s="14" t="str">
        <f>IFERROR(VLOOKUP(I5701,Lists!$F$2:$G$16,2,FALSE()),"Not Rated")</f>
        <v>Older Kids</v>
      </c>
      <c r="P5701" s="14">
        <f t="shared" si="714"/>
        <v>1</v>
      </c>
      <c r="Q5701" s="14" t="str">
        <f t="shared" si="715"/>
        <v>Taiwan</v>
      </c>
      <c r="R5701" s="14" t="str">
        <f t="shared" si="716"/>
        <v>|Taiwan|</v>
      </c>
      <c r="S5701" s="14" t="str">
        <f t="shared" si="717"/>
        <v>|International TV Shows|Romantic TV Shows|TV Comedies|</v>
      </c>
      <c r="T5701" s="14" t="str">
        <f t="shared" si="718"/>
        <v>|Unknown|</v>
      </c>
      <c r="U5701" s="14" t="str">
        <f t="shared" si="719"/>
        <v>|Marcus Chang|Ivy Shao|Mini Tsai|Yorke Sun|Ray Yang|Chang Chieh|</v>
      </c>
    </row>
    <row r="5702" spans="1:21">
      <c r="A5702" s="14" t="s">
        <v>26343</v>
      </c>
      <c r="B5702" s="14" t="s">
        <v>49</v>
      </c>
      <c r="C5702" s="14" t="s">
        <v>26344</v>
      </c>
      <c r="D5702" s="14" t="s">
        <v>117</v>
      </c>
      <c r="E5702" s="14" t="s">
        <v>26345</v>
      </c>
      <c r="F5702" s="14" t="s">
        <v>137</v>
      </c>
      <c r="G5702" s="26">
        <v>42705</v>
      </c>
      <c r="H5702" s="14">
        <v>2015</v>
      </c>
      <c r="I5702" s="14" t="s">
        <v>362</v>
      </c>
      <c r="J5702" s="14" t="s">
        <v>105</v>
      </c>
      <c r="K5702" s="14" t="s">
        <v>424</v>
      </c>
      <c r="L5702" s="14" t="s">
        <v>26346</v>
      </c>
      <c r="M5702" s="14">
        <f t="shared" si="712"/>
        <v>2016</v>
      </c>
      <c r="N5702" s="14">
        <f t="shared" si="713"/>
        <v>12</v>
      </c>
      <c r="O5702" s="14" t="str">
        <f>IFERROR(VLOOKUP(I5702,Lists!$F$2:$G$16,2,FALSE()),"Not Rated")</f>
        <v>Older Kids</v>
      </c>
      <c r="P5702" s="14">
        <f t="shared" si="714"/>
        <v>1</v>
      </c>
      <c r="Q5702" s="14" t="str">
        <f t="shared" si="715"/>
        <v>Taiwan</v>
      </c>
      <c r="R5702" s="14" t="str">
        <f t="shared" si="716"/>
        <v>|Taiwan|</v>
      </c>
      <c r="S5702" s="14" t="str">
        <f t="shared" si="717"/>
        <v>|International TV Shows|Romantic TV Shows|TV Comedies|</v>
      </c>
      <c r="T5702" s="14" t="str">
        <f t="shared" si="718"/>
        <v>|Unknown|</v>
      </c>
      <c r="U5702" s="14" t="str">
        <f t="shared" si="719"/>
        <v>|Baron Chen|Megan Lai|Bii|Katie Chen|Sean Lee|</v>
      </c>
    </row>
    <row r="5703" spans="1:21">
      <c r="A5703" s="14" t="s">
        <v>26347</v>
      </c>
      <c r="B5703" s="14" t="s">
        <v>48</v>
      </c>
      <c r="C5703" s="14" t="s">
        <v>26348</v>
      </c>
      <c r="D5703" s="14" t="s">
        <v>26349</v>
      </c>
      <c r="E5703" s="14" t="s">
        <v>26350</v>
      </c>
      <c r="F5703" s="14" t="s">
        <v>116</v>
      </c>
      <c r="G5703" s="26">
        <v>42705</v>
      </c>
      <c r="H5703" s="14">
        <v>2015</v>
      </c>
      <c r="I5703" s="14" t="s">
        <v>360</v>
      </c>
      <c r="J5703" s="14" t="s">
        <v>646</v>
      </c>
      <c r="K5703" s="14" t="s">
        <v>605</v>
      </c>
      <c r="L5703" s="14" t="s">
        <v>26351</v>
      </c>
      <c r="M5703" s="14">
        <f t="shared" si="712"/>
        <v>2016</v>
      </c>
      <c r="N5703" s="14">
        <f t="shared" si="713"/>
        <v>12</v>
      </c>
      <c r="O5703" s="14" t="str">
        <f>IFERROR(VLOOKUP(I5703,Lists!$F$2:$G$16,2,FALSE()),"Not Rated")</f>
        <v>Adults</v>
      </c>
      <c r="P5703" s="14">
        <f t="shared" si="714"/>
        <v>116</v>
      </c>
      <c r="Q5703" s="14" t="str">
        <f t="shared" si="715"/>
        <v>India</v>
      </c>
      <c r="R5703" s="14" t="str">
        <f t="shared" si="716"/>
        <v>|India|</v>
      </c>
      <c r="S5703" s="14" t="str">
        <f t="shared" si="717"/>
        <v>|Dramas|International Movies|Thrillers|</v>
      </c>
      <c r="T5703" s="14" t="str">
        <f t="shared" si="718"/>
        <v>|Vetrimaaran|</v>
      </c>
      <c r="U5703" s="14" t="str">
        <f t="shared" si="719"/>
        <v>|Dinesh Ravi|Samuthirakani|Kishore Kumar|Anandhi|Murugadoss|Ajay Ghosh|</v>
      </c>
    </row>
    <row r="5704" spans="1:21">
      <c r="A5704" s="14" t="s">
        <v>26352</v>
      </c>
      <c r="B5704" s="14" t="s">
        <v>48</v>
      </c>
      <c r="C5704" s="14" t="s">
        <v>26353</v>
      </c>
      <c r="D5704" s="14" t="s">
        <v>26354</v>
      </c>
      <c r="E5704" s="14" t="s">
        <v>26355</v>
      </c>
      <c r="F5704" s="14" t="s">
        <v>115</v>
      </c>
      <c r="G5704" s="26">
        <v>42705</v>
      </c>
      <c r="H5704" s="14">
        <v>2016</v>
      </c>
      <c r="I5704" s="14" t="s">
        <v>360</v>
      </c>
      <c r="J5704" s="14" t="s">
        <v>900</v>
      </c>
      <c r="K5704" s="14" t="s">
        <v>1034</v>
      </c>
      <c r="L5704" s="14" t="s">
        <v>26356</v>
      </c>
      <c r="M5704" s="14">
        <f t="shared" si="712"/>
        <v>2016</v>
      </c>
      <c r="N5704" s="14">
        <f t="shared" si="713"/>
        <v>12</v>
      </c>
      <c r="O5704" s="14" t="str">
        <f>IFERROR(VLOOKUP(I5704,Lists!$F$2:$G$16,2,FALSE()),"Not Rated")</f>
        <v>Adults</v>
      </c>
      <c r="P5704" s="14">
        <f t="shared" si="714"/>
        <v>92</v>
      </c>
      <c r="Q5704" s="14" t="str">
        <f t="shared" si="715"/>
        <v>United States</v>
      </c>
      <c r="R5704" s="14" t="str">
        <f t="shared" si="716"/>
        <v>|United States|</v>
      </c>
      <c r="S5704" s="14" t="str">
        <f t="shared" si="717"/>
        <v>|Comedies|Dramas|Independent Movies|</v>
      </c>
      <c r="T5704" s="14" t="str">
        <f t="shared" si="718"/>
        <v>|Linas Phillips|</v>
      </c>
      <c r="U5704" s="14" t="str">
        <f t="shared" si="719"/>
        <v>|Linas Phillips|Melanie Lynskey|Timm Sharp|Tobin Bell|Jay Duplass|Lauren Weedman|Artemis Pebdani|Reagan Yates|Austin Fryberger|</v>
      </c>
    </row>
    <row r="5705" spans="1:21">
      <c r="A5705" s="14" t="s">
        <v>26357</v>
      </c>
      <c r="B5705" s="14" t="s">
        <v>49</v>
      </c>
      <c r="C5705" s="14" t="s">
        <v>26358</v>
      </c>
      <c r="D5705" s="14" t="s">
        <v>117</v>
      </c>
      <c r="E5705" s="14" t="s">
        <v>26359</v>
      </c>
      <c r="F5705" s="14" t="s">
        <v>137</v>
      </c>
      <c r="G5705" s="26">
        <v>42705</v>
      </c>
      <c r="H5705" s="14">
        <v>2016</v>
      </c>
      <c r="I5705" s="14" t="s">
        <v>361</v>
      </c>
      <c r="J5705" s="14" t="s">
        <v>105</v>
      </c>
      <c r="K5705" s="14" t="s">
        <v>424</v>
      </c>
      <c r="L5705" s="14" t="s">
        <v>26360</v>
      </c>
      <c r="M5705" s="14">
        <f t="shared" si="712"/>
        <v>2016</v>
      </c>
      <c r="N5705" s="14">
        <f t="shared" si="713"/>
        <v>12</v>
      </c>
      <c r="O5705" s="14" t="str">
        <f>IFERROR(VLOOKUP(I5705,Lists!$F$2:$G$16,2,FALSE()),"Not Rated")</f>
        <v>Teens</v>
      </c>
      <c r="P5705" s="14">
        <f t="shared" si="714"/>
        <v>1</v>
      </c>
      <c r="Q5705" s="14" t="str">
        <f t="shared" si="715"/>
        <v>Taiwan</v>
      </c>
      <c r="R5705" s="14" t="str">
        <f t="shared" si="716"/>
        <v>|Taiwan|</v>
      </c>
      <c r="S5705" s="14" t="str">
        <f t="shared" si="717"/>
        <v>|International TV Shows|Romantic TV Shows|TV Comedies|</v>
      </c>
      <c r="T5705" s="14" t="str">
        <f t="shared" si="718"/>
        <v>|Unknown|</v>
      </c>
      <c r="U5705" s="14" t="str">
        <f t="shared" si="719"/>
        <v>|Aaron Yan|Joanne Tseng|Lene Lai|Jack Lee|JR|</v>
      </c>
    </row>
    <row r="5706" spans="1:21">
      <c r="A5706" s="14" t="s">
        <v>26361</v>
      </c>
      <c r="B5706" s="14" t="s">
        <v>48</v>
      </c>
      <c r="C5706" s="14" t="s">
        <v>26362</v>
      </c>
      <c r="D5706" s="14" t="s">
        <v>26363</v>
      </c>
      <c r="E5706" s="14" t="s">
        <v>26364</v>
      </c>
      <c r="F5706" s="14" t="s">
        <v>115</v>
      </c>
      <c r="G5706" s="26">
        <v>42705</v>
      </c>
      <c r="H5706" s="14">
        <v>1979</v>
      </c>
      <c r="I5706" s="14" t="s">
        <v>360</v>
      </c>
      <c r="J5706" s="14" t="s">
        <v>5629</v>
      </c>
      <c r="K5706" s="14" t="s">
        <v>261</v>
      </c>
      <c r="L5706" s="14" t="s">
        <v>26365</v>
      </c>
      <c r="M5706" s="14">
        <f t="shared" si="712"/>
        <v>2016</v>
      </c>
      <c r="N5706" s="14">
        <f t="shared" si="713"/>
        <v>12</v>
      </c>
      <c r="O5706" s="14" t="str">
        <f>IFERROR(VLOOKUP(I5706,Lists!$F$2:$G$16,2,FALSE()),"Not Rated")</f>
        <v>Adults</v>
      </c>
      <c r="P5706" s="14">
        <f t="shared" si="714"/>
        <v>79</v>
      </c>
      <c r="Q5706" s="14" t="str">
        <f t="shared" si="715"/>
        <v>United States</v>
      </c>
      <c r="R5706" s="14" t="str">
        <f t="shared" si="716"/>
        <v>|United States|</v>
      </c>
      <c r="S5706" s="14" t="str">
        <f t="shared" si="717"/>
        <v>|Stand-Up Comedy|</v>
      </c>
      <c r="T5706" s="14" t="str">
        <f t="shared" si="718"/>
        <v>|Jeff Margolis|</v>
      </c>
      <c r="U5706" s="14" t="str">
        <f t="shared" si="719"/>
        <v>|Richard Pryor|</v>
      </c>
    </row>
    <row r="5707" spans="1:21">
      <c r="A5707" s="14" t="s">
        <v>26366</v>
      </c>
      <c r="B5707" s="14" t="s">
        <v>48</v>
      </c>
      <c r="C5707" s="14" t="s">
        <v>26367</v>
      </c>
      <c r="D5707" s="14" t="s">
        <v>26368</v>
      </c>
      <c r="E5707" s="14" t="s">
        <v>26369</v>
      </c>
      <c r="F5707" s="14" t="s">
        <v>116</v>
      </c>
      <c r="G5707" s="26">
        <v>42705</v>
      </c>
      <c r="H5707" s="14">
        <v>2016</v>
      </c>
      <c r="I5707" s="14" t="s">
        <v>361</v>
      </c>
      <c r="J5707" s="14" t="s">
        <v>4187</v>
      </c>
      <c r="K5707" s="14" t="s">
        <v>444</v>
      </c>
      <c r="L5707" s="14" t="s">
        <v>26370</v>
      </c>
      <c r="M5707" s="14">
        <f t="shared" si="712"/>
        <v>2016</v>
      </c>
      <c r="N5707" s="14">
        <f t="shared" si="713"/>
        <v>12</v>
      </c>
      <c r="O5707" s="14" t="str">
        <f>IFERROR(VLOOKUP(I5707,Lists!$F$2:$G$16,2,FALSE()),"Not Rated")</f>
        <v>Teens</v>
      </c>
      <c r="P5707" s="14">
        <f t="shared" si="714"/>
        <v>72</v>
      </c>
      <c r="Q5707" s="14" t="str">
        <f t="shared" si="715"/>
        <v>India</v>
      </c>
      <c r="R5707" s="14" t="str">
        <f t="shared" si="716"/>
        <v>|India|</v>
      </c>
      <c r="S5707" s="14" t="str">
        <f t="shared" si="717"/>
        <v>|Dramas|Independent Movies|International Movies|</v>
      </c>
      <c r="T5707" s="14" t="str">
        <f t="shared" si="718"/>
        <v>|Bauddhayan Mukherji|</v>
      </c>
      <c r="U5707" s="14" t="str">
        <f t="shared" si="719"/>
        <v>|Ritwick Chakraborty|Adil Hussain|Nayani Dixit|Sonam Stobgais|</v>
      </c>
    </row>
    <row r="5708" spans="1:21">
      <c r="A5708" s="14" t="s">
        <v>26371</v>
      </c>
      <c r="B5708" s="14" t="s">
        <v>48</v>
      </c>
      <c r="C5708" s="14" t="s">
        <v>26372</v>
      </c>
      <c r="D5708" s="14" t="s">
        <v>26373</v>
      </c>
      <c r="E5708" s="14" t="s">
        <v>26374</v>
      </c>
      <c r="F5708" s="14" t="s">
        <v>125</v>
      </c>
      <c r="G5708" s="26">
        <v>42699</v>
      </c>
      <c r="H5708" s="14">
        <v>2016</v>
      </c>
      <c r="I5708" s="14" t="s">
        <v>360</v>
      </c>
      <c r="J5708" s="14" t="s">
        <v>900</v>
      </c>
      <c r="K5708" s="14" t="s">
        <v>496</v>
      </c>
      <c r="L5708" s="14" t="s">
        <v>26375</v>
      </c>
      <c r="M5708" s="14">
        <f t="shared" si="712"/>
        <v>2016</v>
      </c>
      <c r="N5708" s="14">
        <f t="shared" si="713"/>
        <v>11</v>
      </c>
      <c r="O5708" s="14" t="str">
        <f>IFERROR(VLOOKUP(I5708,Lists!$F$2:$G$16,2,FALSE()),"Not Rated")</f>
        <v>Adults</v>
      </c>
      <c r="P5708" s="14">
        <f t="shared" si="714"/>
        <v>92</v>
      </c>
      <c r="Q5708" s="14" t="str">
        <f t="shared" si="715"/>
        <v>Mexico</v>
      </c>
      <c r="R5708" s="14" t="str">
        <f t="shared" si="716"/>
        <v>|Mexico|</v>
      </c>
      <c r="S5708" s="14" t="str">
        <f t="shared" si="717"/>
        <v>|Documentaries|International Movies|</v>
      </c>
      <c r="T5708" s="14" t="str">
        <f t="shared" si="718"/>
        <v>|María Jose Cuevas|</v>
      </c>
      <c r="U5708" s="14" t="str">
        <f t="shared" si="719"/>
        <v>|Olga Breeskin|Lyn May|Rossy Mendoza|Wanda Seux|Princesa Yamal|</v>
      </c>
    </row>
    <row r="5709" spans="1:21">
      <c r="A5709" s="14" t="s">
        <v>26376</v>
      </c>
      <c r="B5709" s="14" t="s">
        <v>49</v>
      </c>
      <c r="C5709" s="14" t="s">
        <v>26377</v>
      </c>
      <c r="D5709" s="14" t="s">
        <v>117</v>
      </c>
      <c r="E5709" s="14" t="s">
        <v>26378</v>
      </c>
      <c r="F5709" s="14" t="s">
        <v>115</v>
      </c>
      <c r="G5709" s="26">
        <v>42699</v>
      </c>
      <c r="H5709" s="14">
        <v>2016</v>
      </c>
      <c r="I5709" s="14" t="s">
        <v>361</v>
      </c>
      <c r="J5709" s="14" t="s">
        <v>105</v>
      </c>
      <c r="K5709" s="14" t="s">
        <v>2720</v>
      </c>
      <c r="L5709" s="14" t="s">
        <v>26379</v>
      </c>
      <c r="M5709" s="14">
        <f t="shared" si="712"/>
        <v>2016</v>
      </c>
      <c r="N5709" s="14">
        <f t="shared" si="713"/>
        <v>11</v>
      </c>
      <c r="O5709" s="14" t="str">
        <f>IFERROR(VLOOKUP(I5709,Lists!$F$2:$G$16,2,FALSE()),"Not Rated")</f>
        <v>Teens</v>
      </c>
      <c r="P5709" s="14">
        <f t="shared" si="714"/>
        <v>1</v>
      </c>
      <c r="Q5709" s="14" t="str">
        <f t="shared" si="715"/>
        <v>United States</v>
      </c>
      <c r="R5709" s="14" t="str">
        <f t="shared" si="716"/>
        <v>|United States|</v>
      </c>
      <c r="S5709" s="14" t="str">
        <f t="shared" si="717"/>
        <v>|TV Comedies|TV Dramas|Teen TV Shows|</v>
      </c>
      <c r="T5709" s="14" t="str">
        <f t="shared" si="718"/>
        <v>|Unknown|</v>
      </c>
      <c r="U5709" s="14" t="str">
        <f t="shared" si="719"/>
        <v>|Lauren Graham|Alexis Bledel|Kelly Bishop|Scott Patterson|Yanic Truesdale|Matt Czuchry|Liza Weil|Milo Ventimiglia|Sean Gunn|Keiko Agena|Rose Abdoo|Melissa McCarthy|</v>
      </c>
    </row>
    <row r="5710" spans="1:21">
      <c r="A5710" s="14" t="s">
        <v>26380</v>
      </c>
      <c r="B5710" s="14" t="s">
        <v>48</v>
      </c>
      <c r="C5710" s="14" t="s">
        <v>26381</v>
      </c>
      <c r="D5710" s="14" t="s">
        <v>9448</v>
      </c>
      <c r="E5710" s="14" t="s">
        <v>26382</v>
      </c>
      <c r="F5710" s="14" t="s">
        <v>115</v>
      </c>
      <c r="G5710" s="26">
        <v>42699</v>
      </c>
      <c r="H5710" s="14">
        <v>2016</v>
      </c>
      <c r="I5710" s="14" t="s">
        <v>360</v>
      </c>
      <c r="J5710" s="14" t="s">
        <v>535</v>
      </c>
      <c r="K5710" s="14" t="s">
        <v>261</v>
      </c>
      <c r="L5710" s="14" t="s">
        <v>26383</v>
      </c>
      <c r="M5710" s="14">
        <f t="shared" si="712"/>
        <v>2016</v>
      </c>
      <c r="N5710" s="14">
        <f t="shared" si="713"/>
        <v>11</v>
      </c>
      <c r="O5710" s="14" t="str">
        <f>IFERROR(VLOOKUP(I5710,Lists!$F$2:$G$16,2,FALSE()),"Not Rated")</f>
        <v>Adults</v>
      </c>
      <c r="P5710" s="14">
        <f t="shared" si="714"/>
        <v>61</v>
      </c>
      <c r="Q5710" s="14" t="str">
        <f t="shared" si="715"/>
        <v>United States</v>
      </c>
      <c r="R5710" s="14" t="str">
        <f t="shared" si="716"/>
        <v>|United States|</v>
      </c>
      <c r="S5710" s="14" t="str">
        <f t="shared" si="717"/>
        <v>|Stand-Up Comedy|</v>
      </c>
      <c r="T5710" s="14" t="str">
        <f t="shared" si="718"/>
        <v>|Oz Rodriguez|</v>
      </c>
      <c r="U5710" s="14" t="str">
        <f t="shared" si="719"/>
        <v>|Michael Che|</v>
      </c>
    </row>
    <row r="5711" spans="1:21">
      <c r="A5711" s="14" t="s">
        <v>26384</v>
      </c>
      <c r="B5711" s="14" t="s">
        <v>48</v>
      </c>
      <c r="C5711" s="14" t="s">
        <v>26385</v>
      </c>
      <c r="D5711" s="14" t="s">
        <v>26386</v>
      </c>
      <c r="E5711" s="14" t="s">
        <v>26387</v>
      </c>
      <c r="F5711" s="14" t="s">
        <v>115</v>
      </c>
      <c r="G5711" s="26">
        <v>42696</v>
      </c>
      <c r="H5711" s="14">
        <v>2016</v>
      </c>
      <c r="I5711" s="14" t="s">
        <v>360</v>
      </c>
      <c r="J5711" s="14" t="s">
        <v>708</v>
      </c>
      <c r="K5711" s="14" t="s">
        <v>683</v>
      </c>
      <c r="L5711" s="14" t="s">
        <v>26388</v>
      </c>
      <c r="M5711" s="14">
        <f t="shared" si="712"/>
        <v>2016</v>
      </c>
      <c r="N5711" s="14">
        <f t="shared" si="713"/>
        <v>11</v>
      </c>
      <c r="O5711" s="14" t="str">
        <f>IFERROR(VLOOKUP(I5711,Lists!$F$2:$G$16,2,FALSE()),"Not Rated")</f>
        <v>Adults</v>
      </c>
      <c r="P5711" s="14">
        <f t="shared" si="714"/>
        <v>88</v>
      </c>
      <c r="Q5711" s="14" t="str">
        <f t="shared" si="715"/>
        <v>United States</v>
      </c>
      <c r="R5711" s="14" t="str">
        <f t="shared" si="716"/>
        <v>|United States|</v>
      </c>
      <c r="S5711" s="14" t="str">
        <f t="shared" si="717"/>
        <v>|Dramas|Thrillers|</v>
      </c>
      <c r="T5711" s="14" t="str">
        <f t="shared" si="718"/>
        <v>|Chris Sparling|</v>
      </c>
      <c r="U5711" s="14" t="str">
        <f t="shared" si="719"/>
        <v>|James Wolk|Caitlin Fitzgerald|Tom Lipinski|Dan Ziskie|Michael Godere|Michael Donovan|Dion Graham|Constance Barron|</v>
      </c>
    </row>
    <row r="5712" spans="1:21">
      <c r="A5712" s="14" t="s">
        <v>26389</v>
      </c>
      <c r="B5712" s="14" t="s">
        <v>48</v>
      </c>
      <c r="C5712" s="14" t="s">
        <v>26390</v>
      </c>
      <c r="D5712" s="14" t="s">
        <v>21800</v>
      </c>
      <c r="E5712" s="14" t="s">
        <v>26391</v>
      </c>
      <c r="F5712" s="14" t="s">
        <v>116</v>
      </c>
      <c r="G5712" s="26">
        <v>42696</v>
      </c>
      <c r="H5712" s="14">
        <v>2012</v>
      </c>
      <c r="I5712" s="14" t="s">
        <v>361</v>
      </c>
      <c r="J5712" s="14" t="s">
        <v>783</v>
      </c>
      <c r="K5712" s="14" t="s">
        <v>444</v>
      </c>
      <c r="L5712" s="14" t="s">
        <v>26392</v>
      </c>
      <c r="M5712" s="14">
        <f t="shared" si="712"/>
        <v>2016</v>
      </c>
      <c r="N5712" s="14">
        <f t="shared" si="713"/>
        <v>11</v>
      </c>
      <c r="O5712" s="14" t="str">
        <f>IFERROR(VLOOKUP(I5712,Lists!$F$2:$G$16,2,FALSE()),"Not Rated")</f>
        <v>Teens</v>
      </c>
      <c r="P5712" s="14">
        <f t="shared" si="714"/>
        <v>113</v>
      </c>
      <c r="Q5712" s="14" t="str">
        <f t="shared" si="715"/>
        <v>India</v>
      </c>
      <c r="R5712" s="14" t="str">
        <f t="shared" si="716"/>
        <v>|India|</v>
      </c>
      <c r="S5712" s="14" t="str">
        <f t="shared" si="717"/>
        <v>|Dramas|Independent Movies|International Movies|</v>
      </c>
      <c r="T5712" s="14" t="str">
        <f t="shared" si="718"/>
        <v>|Qaushiq Mukherjee|</v>
      </c>
      <c r="U5712" s="14" t="str">
        <f t="shared" si="719"/>
        <v>|Joyraj Bhattacharya|Rii|Soumyak Kanti DeBiswas|Anubrata Basu|Tillotama Shome|Maya Tideman|Tinu Verghese|Immaduddin Shah|Sayani Gupta|</v>
      </c>
    </row>
    <row r="5713" spans="1:21">
      <c r="A5713" s="14" t="s">
        <v>26393</v>
      </c>
      <c r="B5713" s="14" t="s">
        <v>48</v>
      </c>
      <c r="C5713" s="14" t="s">
        <v>26394</v>
      </c>
      <c r="D5713" s="14" t="s">
        <v>26395</v>
      </c>
      <c r="E5713" s="14" t="s">
        <v>22665</v>
      </c>
      <c r="F5713" s="14" t="s">
        <v>125</v>
      </c>
      <c r="G5713" s="26">
        <v>42695</v>
      </c>
      <c r="H5713" s="14">
        <v>2016</v>
      </c>
      <c r="I5713" s="14" t="s">
        <v>360</v>
      </c>
      <c r="J5713" s="14" t="s">
        <v>495</v>
      </c>
      <c r="K5713" s="14" t="s">
        <v>261</v>
      </c>
      <c r="L5713" s="14" t="s">
        <v>26396</v>
      </c>
      <c r="M5713" s="14">
        <f t="shared" si="712"/>
        <v>2016</v>
      </c>
      <c r="N5713" s="14">
        <f t="shared" si="713"/>
        <v>11</v>
      </c>
      <c r="O5713" s="14" t="str">
        <f>IFERROR(VLOOKUP(I5713,Lists!$F$2:$G$16,2,FALSE()),"Not Rated")</f>
        <v>Adults</v>
      </c>
      <c r="P5713" s="14">
        <f t="shared" si="714"/>
        <v>67</v>
      </c>
      <c r="Q5713" s="14" t="str">
        <f t="shared" si="715"/>
        <v>Mexico</v>
      </c>
      <c r="R5713" s="14" t="str">
        <f t="shared" si="716"/>
        <v>|Mexico|</v>
      </c>
      <c r="S5713" s="14" t="str">
        <f t="shared" si="717"/>
        <v>|Stand-Up Comedy|</v>
      </c>
      <c r="T5713" s="14" t="str">
        <f t="shared" si="718"/>
        <v>|Jan Suter|Raúl Campos Delgado|</v>
      </c>
      <c r="U5713" s="14" t="str">
        <f t="shared" si="719"/>
        <v>|Carlos Ballarta|</v>
      </c>
    </row>
    <row r="5714" spans="1:21">
      <c r="A5714" s="14" t="s">
        <v>26397</v>
      </c>
      <c r="B5714" s="14" t="s">
        <v>48</v>
      </c>
      <c r="C5714" s="14" t="s">
        <v>26398</v>
      </c>
      <c r="D5714" s="14" t="s">
        <v>26399</v>
      </c>
      <c r="E5714" s="14" t="s">
        <v>26400</v>
      </c>
      <c r="F5714" s="14" t="s">
        <v>115</v>
      </c>
      <c r="G5714" s="26">
        <v>42693</v>
      </c>
      <c r="H5714" s="14">
        <v>2012</v>
      </c>
      <c r="I5714" s="14" t="s">
        <v>360</v>
      </c>
      <c r="J5714" s="14" t="s">
        <v>2482</v>
      </c>
      <c r="K5714" s="14" t="s">
        <v>261</v>
      </c>
      <c r="L5714" s="14" t="s">
        <v>26401</v>
      </c>
      <c r="M5714" s="14">
        <f t="shared" si="712"/>
        <v>2016</v>
      </c>
      <c r="N5714" s="14">
        <f t="shared" si="713"/>
        <v>11</v>
      </c>
      <c r="O5714" s="14" t="str">
        <f>IFERROR(VLOOKUP(I5714,Lists!$F$2:$G$16,2,FALSE()),"Not Rated")</f>
        <v>Adults</v>
      </c>
      <c r="P5714" s="14">
        <f t="shared" si="714"/>
        <v>65</v>
      </c>
      <c r="Q5714" s="14" t="str">
        <f t="shared" si="715"/>
        <v>United States</v>
      </c>
      <c r="R5714" s="14" t="str">
        <f t="shared" si="716"/>
        <v>|United States|</v>
      </c>
      <c r="S5714" s="14" t="str">
        <f t="shared" si="717"/>
        <v>|Stand-Up Comedy|</v>
      </c>
      <c r="T5714" s="14" t="str">
        <f t="shared" si="718"/>
        <v>|Shannon Hartman|Michelle Caputo|</v>
      </c>
      <c r="U5714" s="14" t="str">
        <f t="shared" si="719"/>
        <v>|Donald Glover|</v>
      </c>
    </row>
    <row r="5715" spans="1:21">
      <c r="A5715" s="14" t="s">
        <v>26402</v>
      </c>
      <c r="B5715" s="14" t="s">
        <v>48</v>
      </c>
      <c r="C5715" s="14" t="s">
        <v>26403</v>
      </c>
      <c r="D5715" s="14" t="s">
        <v>12463</v>
      </c>
      <c r="E5715" s="14" t="s">
        <v>17114</v>
      </c>
      <c r="F5715" s="14" t="s">
        <v>115</v>
      </c>
      <c r="G5715" s="26">
        <v>42692</v>
      </c>
      <c r="H5715" s="14">
        <v>2016</v>
      </c>
      <c r="I5715" s="14" t="s">
        <v>360</v>
      </c>
      <c r="J5715" s="14" t="s">
        <v>2524</v>
      </c>
      <c r="K5715" s="14" t="s">
        <v>261</v>
      </c>
      <c r="L5715" s="14" t="s">
        <v>26404</v>
      </c>
      <c r="M5715" s="14">
        <f t="shared" si="712"/>
        <v>2016</v>
      </c>
      <c r="N5715" s="14">
        <f t="shared" si="713"/>
        <v>11</v>
      </c>
      <c r="O5715" s="14" t="str">
        <f>IFERROR(VLOOKUP(I5715,Lists!$F$2:$G$16,2,FALSE()),"Not Rated")</f>
        <v>Adults</v>
      </c>
      <c r="P5715" s="14">
        <f t="shared" si="714"/>
        <v>62</v>
      </c>
      <c r="Q5715" s="14" t="str">
        <f t="shared" si="715"/>
        <v>United States</v>
      </c>
      <c r="R5715" s="14" t="str">
        <f t="shared" si="716"/>
        <v>|United States|</v>
      </c>
      <c r="S5715" s="14" t="str">
        <f t="shared" si="717"/>
        <v>|Stand-Up Comedy|</v>
      </c>
      <c r="T5715" s="14" t="str">
        <f t="shared" si="718"/>
        <v>|Jerry Seinfeld|</v>
      </c>
      <c r="U5715" s="14" t="str">
        <f t="shared" si="719"/>
        <v>|Colin Quinn|</v>
      </c>
    </row>
    <row r="5716" spans="1:21">
      <c r="A5716" s="14" t="s">
        <v>26405</v>
      </c>
      <c r="B5716" s="14" t="s">
        <v>48</v>
      </c>
      <c r="C5716" s="14" t="s">
        <v>26406</v>
      </c>
      <c r="D5716" s="14" t="s">
        <v>26407</v>
      </c>
      <c r="E5716" s="14" t="s">
        <v>26408</v>
      </c>
      <c r="F5716" s="14" t="s">
        <v>26409</v>
      </c>
      <c r="G5716" s="26">
        <v>42692</v>
      </c>
      <c r="H5716" s="14">
        <v>2016</v>
      </c>
      <c r="I5716" s="14" t="s">
        <v>360</v>
      </c>
      <c r="J5716" s="14" t="s">
        <v>1386</v>
      </c>
      <c r="K5716" s="14" t="s">
        <v>444</v>
      </c>
      <c r="L5716" s="14" t="s">
        <v>26410</v>
      </c>
      <c r="M5716" s="14">
        <f t="shared" si="712"/>
        <v>2016</v>
      </c>
      <c r="N5716" s="14">
        <f t="shared" si="713"/>
        <v>11</v>
      </c>
      <c r="O5716" s="14" t="str">
        <f>IFERROR(VLOOKUP(I5716,Lists!$F$2:$G$16,2,FALSE()),"Not Rated")</f>
        <v>Adults</v>
      </c>
      <c r="P5716" s="14">
        <f t="shared" si="714"/>
        <v>107</v>
      </c>
      <c r="Q5716" s="14" t="str">
        <f t="shared" si="715"/>
        <v>France</v>
      </c>
      <c r="R5716" s="14" t="str">
        <f t="shared" si="716"/>
        <v>|France|Qatar|</v>
      </c>
      <c r="S5716" s="14" t="str">
        <f t="shared" si="717"/>
        <v>|Dramas|Independent Movies|International Movies|</v>
      </c>
      <c r="T5716" s="14" t="str">
        <f t="shared" si="718"/>
        <v>|Houda Benyamina|</v>
      </c>
      <c r="U5716" s="14" t="str">
        <f t="shared" si="719"/>
        <v>|Déborah Lukumuena|Jisca Kalvanda|Kévin Mischel|Majdouline Idrissi|Oulaya Amamra|Yasin Houicha|</v>
      </c>
    </row>
    <row r="5717" spans="1:21">
      <c r="A5717" s="14" t="s">
        <v>26411</v>
      </c>
      <c r="B5717" s="14" t="s">
        <v>49</v>
      </c>
      <c r="C5717" s="14" t="s">
        <v>26412</v>
      </c>
      <c r="D5717" s="14" t="s">
        <v>117</v>
      </c>
      <c r="E5717" s="14" t="s">
        <v>26413</v>
      </c>
      <c r="F5717" s="14" t="s">
        <v>141</v>
      </c>
      <c r="G5717" s="26">
        <v>42692</v>
      </c>
      <c r="H5717" s="14">
        <v>2016</v>
      </c>
      <c r="I5717" s="14" t="s">
        <v>360</v>
      </c>
      <c r="J5717" s="14" t="s">
        <v>105</v>
      </c>
      <c r="K5717" s="14" t="s">
        <v>992</v>
      </c>
      <c r="L5717" s="14" t="s">
        <v>26414</v>
      </c>
      <c r="M5717" s="14">
        <f t="shared" si="712"/>
        <v>2016</v>
      </c>
      <c r="N5717" s="14">
        <f t="shared" si="713"/>
        <v>11</v>
      </c>
      <c r="O5717" s="14" t="str">
        <f>IFERROR(VLOOKUP(I5717,Lists!$F$2:$G$16,2,FALSE()),"Not Rated")</f>
        <v>Adults</v>
      </c>
      <c r="P5717" s="14">
        <f t="shared" si="714"/>
        <v>1</v>
      </c>
      <c r="Q5717" s="14" t="str">
        <f t="shared" si="715"/>
        <v>Colombia</v>
      </c>
      <c r="R5717" s="14" t="str">
        <f t="shared" si="716"/>
        <v>|Colombia|</v>
      </c>
      <c r="S5717" s="14" t="str">
        <f t="shared" si="717"/>
        <v>|Crime TV Shows|International TV Shows|Spanish-Language TV Shows|</v>
      </c>
      <c r="T5717" s="14" t="str">
        <f t="shared" si="718"/>
        <v>|Unknown|</v>
      </c>
      <c r="U5717" s="14" t="str">
        <f t="shared" si="719"/>
        <v>|Ana María Estupiñán|Sebastian Eslava|Juan Sebastián Aragón|Diego Vásquez|Carlos Velazquez|Marcela Benjumea|Melisa Caceres|Michelle Orozco|Alberto Cardeño|Constanza Camelo|Fernando Arévalo|</v>
      </c>
    </row>
    <row r="5718" spans="1:21">
      <c r="A5718" s="14" t="s">
        <v>26415</v>
      </c>
      <c r="B5718" s="14" t="s">
        <v>49</v>
      </c>
      <c r="C5718" s="14" t="s">
        <v>26416</v>
      </c>
      <c r="D5718" s="14" t="s">
        <v>117</v>
      </c>
      <c r="E5718" s="14" t="s">
        <v>26417</v>
      </c>
      <c r="F5718" s="14" t="s">
        <v>118</v>
      </c>
      <c r="G5718" s="26">
        <v>42691</v>
      </c>
      <c r="H5718" s="14">
        <v>2016</v>
      </c>
      <c r="I5718" s="14" t="s">
        <v>360</v>
      </c>
      <c r="J5718" s="14" t="s">
        <v>105</v>
      </c>
      <c r="K5718" s="14" t="s">
        <v>3016</v>
      </c>
      <c r="L5718" s="14" t="s">
        <v>26418</v>
      </c>
      <c r="M5718" s="14">
        <f t="shared" si="712"/>
        <v>2016</v>
      </c>
      <c r="N5718" s="14">
        <f t="shared" si="713"/>
        <v>11</v>
      </c>
      <c r="O5718" s="14" t="str">
        <f>IFERROR(VLOOKUP(I5718,Lists!$F$2:$G$16,2,FALSE()),"Not Rated")</f>
        <v>Adults</v>
      </c>
      <c r="P5718" s="14">
        <f t="shared" si="714"/>
        <v>1</v>
      </c>
      <c r="Q5718" s="14" t="str">
        <f t="shared" si="715"/>
        <v>United Kingdom</v>
      </c>
      <c r="R5718" s="14" t="str">
        <f t="shared" si="716"/>
        <v>|United Kingdom|</v>
      </c>
      <c r="S5718" s="14" t="str">
        <f t="shared" si="717"/>
        <v>|British TV Shows|Crime TV Shows|International TV Shows|</v>
      </c>
      <c r="T5718" s="14" t="str">
        <f t="shared" si="718"/>
        <v>|Unknown|</v>
      </c>
      <c r="U5718" s="14" t="str">
        <f t="shared" si="719"/>
        <v>|Indira Varma|Robert Glenister|Dino Fetscher|Neil Stuke|Christiane Paul|Lesley Sharp|Kevin Doyle|</v>
      </c>
    </row>
    <row r="5719" spans="1:21">
      <c r="A5719" s="14" t="s">
        <v>26419</v>
      </c>
      <c r="B5719" s="14" t="s">
        <v>48</v>
      </c>
      <c r="C5719" s="14" t="s">
        <v>26420</v>
      </c>
      <c r="D5719" s="14" t="s">
        <v>26421</v>
      </c>
      <c r="E5719" s="14" t="s">
        <v>26422</v>
      </c>
      <c r="F5719" s="14" t="s">
        <v>124</v>
      </c>
      <c r="G5719" s="26">
        <v>42689</v>
      </c>
      <c r="H5719" s="14">
        <v>2016</v>
      </c>
      <c r="I5719" s="14" t="s">
        <v>360</v>
      </c>
      <c r="J5719" s="14" t="s">
        <v>1973</v>
      </c>
      <c r="K5719" s="14" t="s">
        <v>261</v>
      </c>
      <c r="L5719" s="14" t="s">
        <v>26423</v>
      </c>
      <c r="M5719" s="14">
        <f t="shared" si="712"/>
        <v>2016</v>
      </c>
      <c r="N5719" s="14">
        <f t="shared" si="713"/>
        <v>11</v>
      </c>
      <c r="O5719" s="14" t="str">
        <f>IFERROR(VLOOKUP(I5719,Lists!$F$2:$G$16,2,FALSE()),"Not Rated")</f>
        <v>Adults</v>
      </c>
      <c r="P5719" s="14">
        <f t="shared" si="714"/>
        <v>69</v>
      </c>
      <c r="Q5719" s="14" t="str">
        <f t="shared" si="715"/>
        <v>Germany</v>
      </c>
      <c r="R5719" s="14" t="str">
        <f t="shared" si="716"/>
        <v>|Germany|</v>
      </c>
      <c r="S5719" s="14" t="str">
        <f t="shared" si="717"/>
        <v>|Stand-Up Comedy|</v>
      </c>
      <c r="T5719" s="14" t="str">
        <f t="shared" si="718"/>
        <v>|Volker Weicker|</v>
      </c>
      <c r="U5719" s="14" t="str">
        <f t="shared" si="719"/>
        <v>|Dieter Nuhr|</v>
      </c>
    </row>
    <row r="5720" spans="1:21">
      <c r="A5720" s="14" t="s">
        <v>26424</v>
      </c>
      <c r="B5720" s="14" t="s">
        <v>48</v>
      </c>
      <c r="C5720" s="14" t="s">
        <v>26425</v>
      </c>
      <c r="D5720" s="14" t="s">
        <v>26426</v>
      </c>
      <c r="E5720" s="14" t="s">
        <v>26427</v>
      </c>
      <c r="F5720" s="14" t="s">
        <v>116</v>
      </c>
      <c r="G5720" s="26">
        <v>42689</v>
      </c>
      <c r="H5720" s="14">
        <v>2012</v>
      </c>
      <c r="I5720" s="14" t="s">
        <v>360</v>
      </c>
      <c r="J5720" s="14" t="s">
        <v>4073</v>
      </c>
      <c r="K5720" s="14" t="s">
        <v>444</v>
      </c>
      <c r="L5720" s="14" t="s">
        <v>26428</v>
      </c>
      <c r="M5720" s="14">
        <f t="shared" si="712"/>
        <v>2016</v>
      </c>
      <c r="N5720" s="14">
        <f t="shared" si="713"/>
        <v>11</v>
      </c>
      <c r="O5720" s="14" t="str">
        <f>IFERROR(VLOOKUP(I5720,Lists!$F$2:$G$16,2,FALSE()),"Not Rated")</f>
        <v>Adults</v>
      </c>
      <c r="P5720" s="14">
        <f t="shared" si="714"/>
        <v>77</v>
      </c>
      <c r="Q5720" s="14" t="str">
        <f t="shared" si="715"/>
        <v>India</v>
      </c>
      <c r="R5720" s="14" t="str">
        <f t="shared" si="716"/>
        <v>|India|</v>
      </c>
      <c r="S5720" s="14" t="str">
        <f t="shared" si="717"/>
        <v>|Dramas|Independent Movies|International Movies|</v>
      </c>
      <c r="T5720" s="14" t="str">
        <f t="shared" si="718"/>
        <v>|Manjeet Singh|</v>
      </c>
      <c r="U5720" s="14" t="str">
        <f t="shared" si="719"/>
        <v>|Rahul Bairagi|Arbaaz Khan|Tejas Parvatkar|Dhanshree Jain|Salman Khan|Aftab Khan|</v>
      </c>
    </row>
    <row r="5721" spans="1:21">
      <c r="A5721" s="14" t="s">
        <v>26429</v>
      </c>
      <c r="B5721" s="14" t="s">
        <v>48</v>
      </c>
      <c r="C5721" s="14" t="s">
        <v>26430</v>
      </c>
      <c r="D5721" s="14" t="s">
        <v>5007</v>
      </c>
      <c r="E5721" s="14" t="s">
        <v>26431</v>
      </c>
      <c r="F5721" s="14" t="s">
        <v>115</v>
      </c>
      <c r="G5721" s="26">
        <v>42685</v>
      </c>
      <c r="H5721" s="14">
        <v>2016</v>
      </c>
      <c r="I5721" s="14" t="s">
        <v>361</v>
      </c>
      <c r="J5721" s="14" t="s">
        <v>653</v>
      </c>
      <c r="K5721" s="14" t="s">
        <v>1149</v>
      </c>
      <c r="L5721" s="14" t="s">
        <v>26432</v>
      </c>
      <c r="M5721" s="14">
        <f t="shared" si="712"/>
        <v>2016</v>
      </c>
      <c r="N5721" s="14">
        <f t="shared" si="713"/>
        <v>11</v>
      </c>
      <c r="O5721" s="14" t="str">
        <f>IFERROR(VLOOKUP(I5721,Lists!$F$2:$G$16,2,FALSE()),"Not Rated")</f>
        <v>Teens</v>
      </c>
      <c r="P5721" s="14">
        <f t="shared" si="714"/>
        <v>98</v>
      </c>
      <c r="Q5721" s="14" t="str">
        <f t="shared" si="715"/>
        <v>United States</v>
      </c>
      <c r="R5721" s="14" t="str">
        <f t="shared" si="716"/>
        <v>|United States|</v>
      </c>
      <c r="S5721" s="14" t="str">
        <f t="shared" si="717"/>
        <v>|Action &amp; Adventure|Comedies|</v>
      </c>
      <c r="T5721" s="14" t="str">
        <f t="shared" si="718"/>
        <v>|Jeff Wadlow|</v>
      </c>
      <c r="U5721" s="14" t="str">
        <f t="shared" si="719"/>
        <v>|Kevin James|Andy Garcia|Zulay Henao|Maurice Compte|Kelen Coleman|Andrew Howard|Rob Riggle|Leonard Earl Howze|Yul Vazquez|Kim Coates|Daniel Zacapa|Ron Rifkin|Jeff Chase|</v>
      </c>
    </row>
    <row r="5722" spans="1:21">
      <c r="A5722" s="14" t="s">
        <v>26433</v>
      </c>
      <c r="B5722" s="14" t="s">
        <v>49</v>
      </c>
      <c r="C5722" s="14" t="s">
        <v>26434</v>
      </c>
      <c r="D5722" s="14" t="s">
        <v>117</v>
      </c>
      <c r="E5722" s="14" t="s">
        <v>26435</v>
      </c>
      <c r="F5722" s="14" t="s">
        <v>120</v>
      </c>
      <c r="G5722" s="26">
        <v>42684</v>
      </c>
      <c r="H5722" s="14">
        <v>2009</v>
      </c>
      <c r="I5722" s="14" t="s">
        <v>360</v>
      </c>
      <c r="J5722" s="14" t="s">
        <v>105</v>
      </c>
      <c r="K5722" s="14" t="s">
        <v>773</v>
      </c>
      <c r="L5722" s="14" t="s">
        <v>26436</v>
      </c>
      <c r="M5722" s="14">
        <f t="shared" si="712"/>
        <v>2016</v>
      </c>
      <c r="N5722" s="14">
        <f t="shared" si="713"/>
        <v>11</v>
      </c>
      <c r="O5722" s="14" t="str">
        <f>IFERROR(VLOOKUP(I5722,Lists!$F$2:$G$16,2,FALSE()),"Not Rated")</f>
        <v>Adults</v>
      </c>
      <c r="P5722" s="14">
        <f t="shared" si="714"/>
        <v>1</v>
      </c>
      <c r="Q5722" s="14" t="str">
        <f t="shared" si="715"/>
        <v>France</v>
      </c>
      <c r="R5722" s="14" t="str">
        <f t="shared" si="716"/>
        <v>|France|</v>
      </c>
      <c r="S5722" s="14" t="str">
        <f t="shared" si="717"/>
        <v>|Docuseries|International TV Shows|</v>
      </c>
      <c r="T5722" s="14" t="str">
        <f t="shared" si="718"/>
        <v>|Unknown|</v>
      </c>
      <c r="U5722" s="14" t="str">
        <f t="shared" si="719"/>
        <v>|Paul Bandey|</v>
      </c>
    </row>
    <row r="5723" spans="1:21">
      <c r="A5723" s="14" t="s">
        <v>26437</v>
      </c>
      <c r="B5723" s="14" t="s">
        <v>48</v>
      </c>
      <c r="C5723" s="14" t="s">
        <v>26438</v>
      </c>
      <c r="D5723" s="14" t="s">
        <v>26439</v>
      </c>
      <c r="E5723" s="14" t="s">
        <v>26440</v>
      </c>
      <c r="F5723" s="14" t="s">
        <v>115</v>
      </c>
      <c r="G5723" s="26">
        <v>42684</v>
      </c>
      <c r="H5723" s="14">
        <v>2016</v>
      </c>
      <c r="I5723" s="14" t="s">
        <v>360</v>
      </c>
      <c r="J5723" s="14" t="s">
        <v>4998</v>
      </c>
      <c r="K5723" s="14" t="s">
        <v>261</v>
      </c>
      <c r="L5723" s="14" t="s">
        <v>26441</v>
      </c>
      <c r="M5723" s="14">
        <f t="shared" si="712"/>
        <v>2016</v>
      </c>
      <c r="N5723" s="14">
        <f t="shared" si="713"/>
        <v>11</v>
      </c>
      <c r="O5723" s="14" t="str">
        <f>IFERROR(VLOOKUP(I5723,Lists!$F$2:$G$16,2,FALSE()),"Not Rated")</f>
        <v>Adults</v>
      </c>
      <c r="P5723" s="14">
        <f t="shared" si="714"/>
        <v>71</v>
      </c>
      <c r="Q5723" s="14" t="str">
        <f t="shared" si="715"/>
        <v>United States</v>
      </c>
      <c r="R5723" s="14" t="str">
        <f t="shared" si="716"/>
        <v>|United States|</v>
      </c>
      <c r="S5723" s="14" t="str">
        <f t="shared" si="717"/>
        <v>|Stand-Up Comedy|</v>
      </c>
      <c r="T5723" s="14" t="str">
        <f t="shared" si="718"/>
        <v>|Lorene Machado|</v>
      </c>
      <c r="U5723" s="14" t="str">
        <f t="shared" si="719"/>
        <v>|Kathleen Madigan|</v>
      </c>
    </row>
    <row r="5724" spans="1:21">
      <c r="A5724" s="14" t="s">
        <v>26442</v>
      </c>
      <c r="B5724" s="14" t="s">
        <v>49</v>
      </c>
      <c r="C5724" s="14" t="s">
        <v>26443</v>
      </c>
      <c r="D5724" s="14" t="s">
        <v>117</v>
      </c>
      <c r="E5724" s="14" t="s">
        <v>26444</v>
      </c>
      <c r="F5724" s="14" t="s">
        <v>167</v>
      </c>
      <c r="G5724" s="26">
        <v>42683</v>
      </c>
      <c r="H5724" s="14">
        <v>2015</v>
      </c>
      <c r="I5724" s="14" t="s">
        <v>360</v>
      </c>
      <c r="J5724" s="14" t="s">
        <v>105</v>
      </c>
      <c r="K5724" s="14" t="s">
        <v>1470</v>
      </c>
      <c r="L5724" s="14" t="s">
        <v>26445</v>
      </c>
      <c r="M5724" s="14">
        <f t="shared" si="712"/>
        <v>2016</v>
      </c>
      <c r="N5724" s="14">
        <f t="shared" si="713"/>
        <v>11</v>
      </c>
      <c r="O5724" s="14" t="str">
        <f>IFERROR(VLOOKUP(I5724,Lists!$F$2:$G$16,2,FALSE()),"Not Rated")</f>
        <v>Adults</v>
      </c>
      <c r="P5724" s="14">
        <f t="shared" si="714"/>
        <v>1</v>
      </c>
      <c r="Q5724" s="14" t="str">
        <f t="shared" si="715"/>
        <v>Iceland</v>
      </c>
      <c r="R5724" s="14" t="str">
        <f t="shared" si="716"/>
        <v>|Iceland|</v>
      </c>
      <c r="S5724" s="14" t="str">
        <f t="shared" si="717"/>
        <v>|Crime TV Shows|International TV Shows|TV Dramas|</v>
      </c>
      <c r="T5724" s="14" t="str">
        <f t="shared" si="718"/>
        <v>|Unknown|</v>
      </c>
      <c r="U5724" s="14" t="str">
        <f t="shared" si="719"/>
        <v>|Steinunn Ólína Þorsteinsdóttir|Magnús Jónsson|Þorsteinn Bachmann|Jóhanna Vigdís Arnardóttir|Birna Rún Eiríksdóttir|Elma Stefania Agustsdottir|Bergur Þór Ingólfsson|Halldóra Geirharðsdóttir|Arnar Jónsson|Davíð Freyr Þórunnarson|Björn Stefánsson|Nína Dögg Filippusdóttir|Hjortur Jóhann Jónsson|</v>
      </c>
    </row>
    <row r="5725" spans="1:21">
      <c r="A5725" s="14" t="s">
        <v>26446</v>
      </c>
      <c r="B5725" s="14" t="s">
        <v>49</v>
      </c>
      <c r="C5725" s="14" t="s">
        <v>26447</v>
      </c>
      <c r="D5725" s="14" t="s">
        <v>117</v>
      </c>
      <c r="E5725" s="14" t="s">
        <v>26448</v>
      </c>
      <c r="F5725" s="14" t="s">
        <v>118</v>
      </c>
      <c r="G5725" s="26">
        <v>42683</v>
      </c>
      <c r="H5725" s="14">
        <v>2016</v>
      </c>
      <c r="I5725" s="14" t="s">
        <v>365</v>
      </c>
      <c r="J5725" s="14" t="s">
        <v>106</v>
      </c>
      <c r="K5725" s="14" t="s">
        <v>937</v>
      </c>
      <c r="L5725" s="14" t="s">
        <v>26449</v>
      </c>
      <c r="M5725" s="14">
        <f t="shared" si="712"/>
        <v>2016</v>
      </c>
      <c r="N5725" s="14">
        <f t="shared" si="713"/>
        <v>11</v>
      </c>
      <c r="O5725" s="14" t="str">
        <f>IFERROR(VLOOKUP(I5725,Lists!$F$2:$G$16,2,FALSE()),"Not Rated")</f>
        <v>Kids</v>
      </c>
      <c r="P5725" s="14">
        <f t="shared" si="714"/>
        <v>2</v>
      </c>
      <c r="Q5725" s="14" t="str">
        <f t="shared" si="715"/>
        <v>United Kingdom</v>
      </c>
      <c r="R5725" s="14" t="str">
        <f t="shared" si="716"/>
        <v>|United Kingdom|</v>
      </c>
      <c r="S5725" s="14" t="str">
        <f t="shared" si="717"/>
        <v>|British TV Shows|Kids' TV|</v>
      </c>
      <c r="T5725" s="14" t="str">
        <f t="shared" si="718"/>
        <v>|Unknown|</v>
      </c>
      <c r="U5725" s="14" t="str">
        <f t="shared" si="719"/>
        <v>|Alexander Armstrong|Kevin Eldon|Stephen Fry|Ed Gaughan|Shauna Macdonald|Dave Lamb|Morwenna Banks|</v>
      </c>
    </row>
    <row r="5726" spans="1:21">
      <c r="A5726" s="14" t="s">
        <v>26450</v>
      </c>
      <c r="B5726" s="14" t="s">
        <v>48</v>
      </c>
      <c r="C5726" s="14" t="s">
        <v>26451</v>
      </c>
      <c r="D5726" s="14" t="s">
        <v>289</v>
      </c>
      <c r="E5726" s="14" t="s">
        <v>26452</v>
      </c>
      <c r="F5726" s="14" t="s">
        <v>115</v>
      </c>
      <c r="G5726" s="26">
        <v>42678</v>
      </c>
      <c r="H5726" s="14">
        <v>2016</v>
      </c>
      <c r="I5726" s="14" t="s">
        <v>360</v>
      </c>
      <c r="J5726" s="14" t="s">
        <v>1850</v>
      </c>
      <c r="K5726" s="14" t="s">
        <v>261</v>
      </c>
      <c r="L5726" s="14" t="s">
        <v>26453</v>
      </c>
      <c r="M5726" s="14">
        <f t="shared" si="712"/>
        <v>2016</v>
      </c>
      <c r="N5726" s="14">
        <f t="shared" si="713"/>
        <v>11</v>
      </c>
      <c r="O5726" s="14" t="str">
        <f>IFERROR(VLOOKUP(I5726,Lists!$F$2:$G$16,2,FALSE()),"Not Rated")</f>
        <v>Adults</v>
      </c>
      <c r="P5726" s="14">
        <f t="shared" si="714"/>
        <v>64</v>
      </c>
      <c r="Q5726" s="14" t="str">
        <f t="shared" si="715"/>
        <v>United States</v>
      </c>
      <c r="R5726" s="14" t="str">
        <f t="shared" si="716"/>
        <v>|United States|</v>
      </c>
      <c r="S5726" s="14" t="str">
        <f t="shared" si="717"/>
        <v>|Stand-Up Comedy|</v>
      </c>
      <c r="T5726" s="14" t="str">
        <f t="shared" si="718"/>
        <v>|Marcus Raboy|</v>
      </c>
      <c r="U5726" s="14" t="str">
        <f t="shared" si="719"/>
        <v>|Dana Carvey|</v>
      </c>
    </row>
    <row r="5727" spans="1:21">
      <c r="A5727" s="14" t="s">
        <v>26454</v>
      </c>
      <c r="B5727" s="14" t="s">
        <v>48</v>
      </c>
      <c r="C5727" s="14" t="s">
        <v>26455</v>
      </c>
      <c r="D5727" s="14" t="s">
        <v>26456</v>
      </c>
      <c r="E5727" s="14" t="s">
        <v>117</v>
      </c>
      <c r="F5727" s="14" t="s">
        <v>162</v>
      </c>
      <c r="G5727" s="26">
        <v>42678</v>
      </c>
      <c r="H5727" s="14">
        <v>2016</v>
      </c>
      <c r="I5727" s="14" t="s">
        <v>361</v>
      </c>
      <c r="J5727" s="14" t="s">
        <v>1375</v>
      </c>
      <c r="K5727" s="14" t="s">
        <v>247</v>
      </c>
      <c r="L5727" s="14" t="s">
        <v>26457</v>
      </c>
      <c r="M5727" s="14">
        <f t="shared" si="712"/>
        <v>2016</v>
      </c>
      <c r="N5727" s="14">
        <f t="shared" si="713"/>
        <v>11</v>
      </c>
      <c r="O5727" s="14" t="str">
        <f>IFERROR(VLOOKUP(I5727,Lists!$F$2:$G$16,2,FALSE()),"Not Rated")</f>
        <v>Teens</v>
      </c>
      <c r="P5727" s="14">
        <f t="shared" si="714"/>
        <v>112</v>
      </c>
      <c r="Q5727" s="14" t="str">
        <f t="shared" si="715"/>
        <v>Austria</v>
      </c>
      <c r="R5727" s="14" t="str">
        <f t="shared" si="716"/>
        <v>|Austria|</v>
      </c>
      <c r="S5727" s="14" t="str">
        <f t="shared" si="717"/>
        <v>|Documentaries|</v>
      </c>
      <c r="T5727" s="14" t="str">
        <f t="shared" si="718"/>
        <v>|Kief Davidson|Richard Ladkani|</v>
      </c>
      <c r="U5727" s="14" t="str">
        <f t="shared" si="719"/>
        <v>|Unknown|</v>
      </c>
    </row>
    <row r="5728" spans="1:21">
      <c r="A5728" s="14" t="s">
        <v>26458</v>
      </c>
      <c r="B5728" s="14" t="s">
        <v>48</v>
      </c>
      <c r="C5728" s="14" t="s">
        <v>26459</v>
      </c>
      <c r="D5728" s="14" t="s">
        <v>26460</v>
      </c>
      <c r="E5728" s="14" t="s">
        <v>26461</v>
      </c>
      <c r="F5728" s="14" t="s">
        <v>118</v>
      </c>
      <c r="G5728" s="26">
        <v>42675</v>
      </c>
      <c r="H5728" s="14">
        <v>2015</v>
      </c>
      <c r="I5728" s="14" t="s">
        <v>362</v>
      </c>
      <c r="J5728" s="14" t="s">
        <v>1857</v>
      </c>
      <c r="K5728" s="14" t="s">
        <v>247</v>
      </c>
      <c r="L5728" s="14" t="s">
        <v>26462</v>
      </c>
      <c r="M5728" s="14">
        <f t="shared" si="712"/>
        <v>2016</v>
      </c>
      <c r="N5728" s="14">
        <f t="shared" si="713"/>
        <v>11</v>
      </c>
      <c r="O5728" s="14" t="str">
        <f>IFERROR(VLOOKUP(I5728,Lists!$F$2:$G$16,2,FALSE()),"Not Rated")</f>
        <v>Older Kids</v>
      </c>
      <c r="P5728" s="14">
        <f t="shared" si="714"/>
        <v>59</v>
      </c>
      <c r="Q5728" s="14" t="str">
        <f t="shared" si="715"/>
        <v>United Kingdom</v>
      </c>
      <c r="R5728" s="14" t="str">
        <f t="shared" si="716"/>
        <v>|United Kingdom|</v>
      </c>
      <c r="S5728" s="14" t="str">
        <f t="shared" si="717"/>
        <v>|Documentaries|</v>
      </c>
      <c r="T5728" s="14" t="str">
        <f t="shared" si="718"/>
        <v>|Richard Mears|</v>
      </c>
      <c r="U5728" s="14" t="str">
        <f t="shared" si="719"/>
        <v>|Julie Walters|</v>
      </c>
    </row>
    <row r="5729" spans="1:21">
      <c r="A5729" s="14" t="s">
        <v>26463</v>
      </c>
      <c r="B5729" s="14" t="s">
        <v>49</v>
      </c>
      <c r="C5729" s="14" t="s">
        <v>26464</v>
      </c>
      <c r="D5729" s="14" t="s">
        <v>117</v>
      </c>
      <c r="E5729" s="14" t="s">
        <v>26465</v>
      </c>
      <c r="F5729" s="14" t="s">
        <v>137</v>
      </c>
      <c r="G5729" s="26">
        <v>42675</v>
      </c>
      <c r="H5729" s="14">
        <v>2011</v>
      </c>
      <c r="I5729" s="14" t="s">
        <v>361</v>
      </c>
      <c r="J5729" s="14" t="s">
        <v>105</v>
      </c>
      <c r="K5729" s="14" t="s">
        <v>424</v>
      </c>
      <c r="L5729" s="14" t="s">
        <v>26466</v>
      </c>
      <c r="M5729" s="14">
        <f t="shared" si="712"/>
        <v>2016</v>
      </c>
      <c r="N5729" s="14">
        <f t="shared" si="713"/>
        <v>11</v>
      </c>
      <c r="O5729" s="14" t="str">
        <f>IFERROR(VLOOKUP(I5729,Lists!$F$2:$G$16,2,FALSE()),"Not Rated")</f>
        <v>Teens</v>
      </c>
      <c r="P5729" s="14">
        <f t="shared" si="714"/>
        <v>1</v>
      </c>
      <c r="Q5729" s="14" t="str">
        <f t="shared" si="715"/>
        <v>Taiwan</v>
      </c>
      <c r="R5729" s="14" t="str">
        <f t="shared" si="716"/>
        <v>|Taiwan|</v>
      </c>
      <c r="S5729" s="14" t="str">
        <f t="shared" si="717"/>
        <v>|International TV Shows|Romantic TV Shows|TV Comedies|</v>
      </c>
      <c r="T5729" s="14" t="str">
        <f t="shared" si="718"/>
        <v>|Unknown|</v>
      </c>
      <c r="U5729" s="14" t="str">
        <f t="shared" si="719"/>
        <v>|Annie Chen|Chris Wang|Hsieh Kun Da|Puff Kuo|Jennifer Hong|</v>
      </c>
    </row>
    <row r="5730" spans="1:21">
      <c r="A5730" s="14" t="s">
        <v>26467</v>
      </c>
      <c r="B5730" s="14" t="s">
        <v>49</v>
      </c>
      <c r="C5730" s="14" t="s">
        <v>26468</v>
      </c>
      <c r="D5730" s="14" t="s">
        <v>117</v>
      </c>
      <c r="E5730" s="14" t="s">
        <v>26469</v>
      </c>
      <c r="F5730" s="14" t="s">
        <v>137</v>
      </c>
      <c r="G5730" s="26">
        <v>42675</v>
      </c>
      <c r="H5730" s="14">
        <v>2013</v>
      </c>
      <c r="I5730" s="14" t="s">
        <v>361</v>
      </c>
      <c r="J5730" s="14" t="s">
        <v>105</v>
      </c>
      <c r="K5730" s="14" t="s">
        <v>424</v>
      </c>
      <c r="L5730" s="14" t="s">
        <v>26470</v>
      </c>
      <c r="M5730" s="14">
        <f t="shared" si="712"/>
        <v>2016</v>
      </c>
      <c r="N5730" s="14">
        <f t="shared" si="713"/>
        <v>11</v>
      </c>
      <c r="O5730" s="14" t="str">
        <f>IFERROR(VLOOKUP(I5730,Lists!$F$2:$G$16,2,FALSE()),"Not Rated")</f>
        <v>Teens</v>
      </c>
      <c r="P5730" s="14">
        <f t="shared" si="714"/>
        <v>1</v>
      </c>
      <c r="Q5730" s="14" t="str">
        <f t="shared" si="715"/>
        <v>Taiwan</v>
      </c>
      <c r="R5730" s="14" t="str">
        <f t="shared" si="716"/>
        <v>|Taiwan|</v>
      </c>
      <c r="S5730" s="14" t="str">
        <f t="shared" si="717"/>
        <v>|International TV Shows|Romantic TV Shows|TV Comedies|</v>
      </c>
      <c r="T5730" s="14" t="str">
        <f t="shared" si="718"/>
        <v>|Unknown|</v>
      </c>
      <c r="U5730" s="14" t="str">
        <f t="shared" si="719"/>
        <v>|Aaron Yan|Puff Kuo|Katherine Wang|Dean Fujioka|Lyla Lin|Lin Yu-pin|</v>
      </c>
    </row>
    <row r="5731" spans="1:21">
      <c r="A5731" s="14" t="s">
        <v>26471</v>
      </c>
      <c r="B5731" s="14" t="s">
        <v>49</v>
      </c>
      <c r="C5731" s="14" t="s">
        <v>26472</v>
      </c>
      <c r="D5731" s="14" t="s">
        <v>117</v>
      </c>
      <c r="E5731" s="14" t="s">
        <v>26473</v>
      </c>
      <c r="F5731" s="14" t="s">
        <v>137</v>
      </c>
      <c r="G5731" s="26">
        <v>42675</v>
      </c>
      <c r="H5731" s="14">
        <v>2013</v>
      </c>
      <c r="I5731" s="14" t="s">
        <v>361</v>
      </c>
      <c r="J5731" s="14" t="s">
        <v>105</v>
      </c>
      <c r="K5731" s="14" t="s">
        <v>424</v>
      </c>
      <c r="L5731" s="14" t="s">
        <v>26474</v>
      </c>
      <c r="M5731" s="14">
        <f t="shared" si="712"/>
        <v>2016</v>
      </c>
      <c r="N5731" s="14">
        <f t="shared" si="713"/>
        <v>11</v>
      </c>
      <c r="O5731" s="14" t="str">
        <f>IFERROR(VLOOKUP(I5731,Lists!$F$2:$G$16,2,FALSE()),"Not Rated")</f>
        <v>Teens</v>
      </c>
      <c r="P5731" s="14">
        <f t="shared" si="714"/>
        <v>1</v>
      </c>
      <c r="Q5731" s="14" t="str">
        <f t="shared" si="715"/>
        <v>Taiwan</v>
      </c>
      <c r="R5731" s="14" t="str">
        <f t="shared" si="716"/>
        <v>|Taiwan|</v>
      </c>
      <c r="S5731" s="14" t="str">
        <f t="shared" si="717"/>
        <v>|International TV Shows|Romantic TV Shows|TV Comedies|</v>
      </c>
      <c r="T5731" s="14" t="str">
        <f t="shared" si="718"/>
        <v>|Unknown|</v>
      </c>
      <c r="U5731" s="14" t="str">
        <f t="shared" si="719"/>
        <v>|George Hu|Annie Chen|Mandy Tao|Jack Lee|Tan Ai-Chen|Jian Chang|Wang Chuan|</v>
      </c>
    </row>
    <row r="5732" spans="1:21">
      <c r="A5732" s="14" t="s">
        <v>26475</v>
      </c>
      <c r="B5732" s="14" t="s">
        <v>49</v>
      </c>
      <c r="C5732" s="14" t="s">
        <v>26476</v>
      </c>
      <c r="D5732" s="14" t="s">
        <v>117</v>
      </c>
      <c r="E5732" s="14" t="s">
        <v>26477</v>
      </c>
      <c r="F5732" s="14" t="s">
        <v>137</v>
      </c>
      <c r="G5732" s="26">
        <v>42675</v>
      </c>
      <c r="H5732" s="14">
        <v>2013</v>
      </c>
      <c r="I5732" s="14" t="s">
        <v>360</v>
      </c>
      <c r="J5732" s="14" t="s">
        <v>105</v>
      </c>
      <c r="K5732" s="14" t="s">
        <v>424</v>
      </c>
      <c r="L5732" s="14" t="s">
        <v>26478</v>
      </c>
      <c r="M5732" s="14">
        <f t="shared" si="712"/>
        <v>2016</v>
      </c>
      <c r="N5732" s="14">
        <f t="shared" si="713"/>
        <v>11</v>
      </c>
      <c r="O5732" s="14" t="str">
        <f>IFERROR(VLOOKUP(I5732,Lists!$F$2:$G$16,2,FALSE()),"Not Rated")</f>
        <v>Adults</v>
      </c>
      <c r="P5732" s="14">
        <f t="shared" si="714"/>
        <v>1</v>
      </c>
      <c r="Q5732" s="14" t="str">
        <f t="shared" si="715"/>
        <v>Taiwan</v>
      </c>
      <c r="R5732" s="14" t="str">
        <f t="shared" si="716"/>
        <v>|Taiwan|</v>
      </c>
      <c r="S5732" s="14" t="str">
        <f t="shared" si="717"/>
        <v>|International TV Shows|Romantic TV Shows|TV Comedies|</v>
      </c>
      <c r="T5732" s="14" t="str">
        <f t="shared" si="718"/>
        <v>|Unknown|</v>
      </c>
      <c r="U5732" s="14" t="str">
        <f t="shared" si="719"/>
        <v>|Chris Wang|Serena Fang|Jack Lee|Amanda Chou|Yin Fu|Rabbit Yang|Meng-sheng Shen|</v>
      </c>
    </row>
    <row r="5733" spans="1:21">
      <c r="A5733" s="14" t="s">
        <v>26479</v>
      </c>
      <c r="B5733" s="14" t="s">
        <v>49</v>
      </c>
      <c r="C5733" s="14" t="s">
        <v>26480</v>
      </c>
      <c r="D5733" s="14" t="s">
        <v>117</v>
      </c>
      <c r="E5733" s="14" t="s">
        <v>26481</v>
      </c>
      <c r="F5733" s="14" t="s">
        <v>137</v>
      </c>
      <c r="G5733" s="26">
        <v>42675</v>
      </c>
      <c r="H5733" s="14">
        <v>2012</v>
      </c>
      <c r="I5733" s="14" t="s">
        <v>361</v>
      </c>
      <c r="J5733" s="14" t="s">
        <v>105</v>
      </c>
      <c r="K5733" s="14" t="s">
        <v>424</v>
      </c>
      <c r="L5733" s="14" t="s">
        <v>26482</v>
      </c>
      <c r="M5733" s="14">
        <f t="shared" si="712"/>
        <v>2016</v>
      </c>
      <c r="N5733" s="14">
        <f t="shared" si="713"/>
        <v>11</v>
      </c>
      <c r="O5733" s="14" t="str">
        <f>IFERROR(VLOOKUP(I5733,Lists!$F$2:$G$16,2,FALSE()),"Not Rated")</f>
        <v>Teens</v>
      </c>
      <c r="P5733" s="14">
        <f t="shared" si="714"/>
        <v>1</v>
      </c>
      <c r="Q5733" s="14" t="str">
        <f t="shared" si="715"/>
        <v>Taiwan</v>
      </c>
      <c r="R5733" s="14" t="str">
        <f t="shared" si="716"/>
        <v>|Taiwan|</v>
      </c>
      <c r="S5733" s="14" t="str">
        <f t="shared" si="717"/>
        <v>|International TV Shows|Romantic TV Shows|TV Comedies|</v>
      </c>
      <c r="T5733" s="14" t="str">
        <f t="shared" si="718"/>
        <v>|Unknown|</v>
      </c>
      <c r="U5733" s="14" t="str">
        <f t="shared" si="719"/>
        <v>|Ann Hsu|Chris Wang|Alan Kuo|K'ang-i Lee|Albee Huang|</v>
      </c>
    </row>
    <row r="5734" spans="1:21">
      <c r="A5734" s="14" t="s">
        <v>26483</v>
      </c>
      <c r="B5734" s="14" t="s">
        <v>49</v>
      </c>
      <c r="C5734" s="14" t="s">
        <v>26484</v>
      </c>
      <c r="D5734" s="14" t="s">
        <v>117</v>
      </c>
      <c r="E5734" s="14" t="s">
        <v>26485</v>
      </c>
      <c r="F5734" s="14" t="s">
        <v>137</v>
      </c>
      <c r="G5734" s="26">
        <v>42675</v>
      </c>
      <c r="H5734" s="14">
        <v>2012</v>
      </c>
      <c r="I5734" s="14" t="s">
        <v>361</v>
      </c>
      <c r="J5734" s="14" t="s">
        <v>105</v>
      </c>
      <c r="K5734" s="14" t="s">
        <v>424</v>
      </c>
      <c r="L5734" s="14" t="s">
        <v>26486</v>
      </c>
      <c r="M5734" s="14">
        <f t="shared" si="712"/>
        <v>2016</v>
      </c>
      <c r="N5734" s="14">
        <f t="shared" si="713"/>
        <v>11</v>
      </c>
      <c r="O5734" s="14" t="str">
        <f>IFERROR(VLOOKUP(I5734,Lists!$F$2:$G$16,2,FALSE()),"Not Rated")</f>
        <v>Teens</v>
      </c>
      <c r="P5734" s="14">
        <f t="shared" si="714"/>
        <v>1</v>
      </c>
      <c r="Q5734" s="14" t="str">
        <f t="shared" si="715"/>
        <v>Taiwan</v>
      </c>
      <c r="R5734" s="14" t="str">
        <f t="shared" si="716"/>
        <v>|Taiwan|</v>
      </c>
      <c r="S5734" s="14" t="str">
        <f t="shared" si="717"/>
        <v>|International TV Shows|Romantic TV Shows|TV Comedies|</v>
      </c>
      <c r="T5734" s="14" t="str">
        <f t="shared" si="718"/>
        <v>|Unknown|</v>
      </c>
      <c r="U5734" s="14" t="str">
        <f t="shared" si="719"/>
        <v>|Annie Chen|George Hu|Bobby Dou|Vivi Lee|Harry Chang|Esther Yang|Mandy Wei|</v>
      </c>
    </row>
    <row r="5735" spans="1:21">
      <c r="A5735" s="14" t="s">
        <v>26487</v>
      </c>
      <c r="B5735" s="14" t="s">
        <v>48</v>
      </c>
      <c r="C5735" s="14" t="s">
        <v>26488</v>
      </c>
      <c r="D5735" s="14" t="s">
        <v>24185</v>
      </c>
      <c r="E5735" s="14" t="s">
        <v>26489</v>
      </c>
      <c r="F5735" s="14" t="s">
        <v>115</v>
      </c>
      <c r="G5735" s="26">
        <v>42675</v>
      </c>
      <c r="H5735" s="14">
        <v>2016</v>
      </c>
      <c r="I5735" s="14" t="s">
        <v>360</v>
      </c>
      <c r="J5735" s="14" t="s">
        <v>436</v>
      </c>
      <c r="K5735" s="14" t="s">
        <v>247</v>
      </c>
      <c r="L5735" s="14" t="s">
        <v>26490</v>
      </c>
      <c r="M5735" s="14">
        <f t="shared" si="712"/>
        <v>2016</v>
      </c>
      <c r="N5735" s="14">
        <f t="shared" si="713"/>
        <v>11</v>
      </c>
      <c r="O5735" s="14" t="str">
        <f>IFERROR(VLOOKUP(I5735,Lists!$F$2:$G$16,2,FALSE()),"Not Rated")</f>
        <v>Adults</v>
      </c>
      <c r="P5735" s="14">
        <f t="shared" si="714"/>
        <v>91</v>
      </c>
      <c r="Q5735" s="14" t="str">
        <f t="shared" si="715"/>
        <v>United States</v>
      </c>
      <c r="R5735" s="14" t="str">
        <f t="shared" si="716"/>
        <v>|United States|</v>
      </c>
      <c r="S5735" s="14" t="str">
        <f t="shared" si="717"/>
        <v>|Documentaries|</v>
      </c>
      <c r="T5735" s="14" t="str">
        <f t="shared" si="718"/>
        <v>|Heidi Ewing|Rachel Grady|</v>
      </c>
      <c r="U5735" s="14" t="str">
        <f t="shared" si="719"/>
        <v>|Norman Lear|George Clooney|Bill Moyers|John Amos|Russell Simmons|Louise Lasser|Rob Reiner|Jon Stewart|Amy Poehler|</v>
      </c>
    </row>
    <row r="5736" spans="1:21">
      <c r="A5736" s="14" t="s">
        <v>26491</v>
      </c>
      <c r="B5736" s="14" t="s">
        <v>48</v>
      </c>
      <c r="C5736" s="14" t="s">
        <v>26492</v>
      </c>
      <c r="D5736" s="14" t="s">
        <v>26493</v>
      </c>
      <c r="E5736" s="14" t="s">
        <v>26494</v>
      </c>
      <c r="F5736" s="14" t="s">
        <v>117</v>
      </c>
      <c r="G5736" s="26">
        <v>42675</v>
      </c>
      <c r="H5736" s="14">
        <v>2016</v>
      </c>
      <c r="I5736" s="14" t="s">
        <v>366</v>
      </c>
      <c r="J5736" s="14" t="s">
        <v>9393</v>
      </c>
      <c r="K5736" s="14" t="s">
        <v>61</v>
      </c>
      <c r="L5736" s="14" t="s">
        <v>26495</v>
      </c>
      <c r="M5736" s="14">
        <f t="shared" si="712"/>
        <v>2016</v>
      </c>
      <c r="N5736" s="14">
        <f t="shared" si="713"/>
        <v>11</v>
      </c>
      <c r="O5736" s="14" t="str">
        <f>IFERROR(VLOOKUP(I5736,Lists!$F$2:$G$16,2,FALSE()),"Not Rated")</f>
        <v>Kids</v>
      </c>
      <c r="P5736" s="14">
        <f t="shared" si="714"/>
        <v>44</v>
      </c>
      <c r="Q5736" s="14" t="str">
        <f t="shared" si="715"/>
        <v>Unknown</v>
      </c>
      <c r="R5736" s="14" t="str">
        <f t="shared" si="716"/>
        <v>|Unknown|</v>
      </c>
      <c r="S5736" s="14" t="str">
        <f t="shared" si="717"/>
        <v>|Movies|</v>
      </c>
      <c r="T5736" s="14" t="str">
        <f t="shared" si="718"/>
        <v>|Moto Sakakibara|</v>
      </c>
      <c r="U5736" s="14" t="str">
        <f t="shared" si="719"/>
        <v>|Erin Mathews|Sam Vincent|Andrea Libman|Ashleigh Ball|Ian James Corlett|Brian Drummond|Lee Tockar|Matt Hill|Richard Newman|</v>
      </c>
    </row>
    <row r="5737" spans="1:21">
      <c r="A5737" s="14" t="s">
        <v>26496</v>
      </c>
      <c r="B5737" s="14" t="s">
        <v>48</v>
      </c>
      <c r="C5737" s="14" t="s">
        <v>26497</v>
      </c>
      <c r="D5737" s="14" t="s">
        <v>26498</v>
      </c>
      <c r="E5737" s="14" t="s">
        <v>26499</v>
      </c>
      <c r="F5737" s="14" t="s">
        <v>122</v>
      </c>
      <c r="G5737" s="26">
        <v>42675</v>
      </c>
      <c r="H5737" s="14">
        <v>2015</v>
      </c>
      <c r="I5737" s="14" t="s">
        <v>360</v>
      </c>
      <c r="J5737" s="14" t="s">
        <v>1386</v>
      </c>
      <c r="K5737" s="14" t="s">
        <v>542</v>
      </c>
      <c r="L5737" s="14" t="s">
        <v>26500</v>
      </c>
      <c r="M5737" s="14">
        <f t="shared" si="712"/>
        <v>2016</v>
      </c>
      <c r="N5737" s="14">
        <f t="shared" si="713"/>
        <v>11</v>
      </c>
      <c r="O5737" s="14" t="str">
        <f>IFERROR(VLOOKUP(I5737,Lists!$F$2:$G$16,2,FALSE()),"Not Rated")</f>
        <v>Adults</v>
      </c>
      <c r="P5737" s="14">
        <f t="shared" si="714"/>
        <v>107</v>
      </c>
      <c r="Q5737" s="14" t="str">
        <f t="shared" si="715"/>
        <v>Spain</v>
      </c>
      <c r="R5737" s="14" t="str">
        <f t="shared" si="716"/>
        <v>|Spain|</v>
      </c>
      <c r="S5737" s="14" t="str">
        <f t="shared" si="717"/>
        <v>|Comedies|International Movies|Romantic Movies|</v>
      </c>
      <c r="T5737" s="14" t="str">
        <f t="shared" si="718"/>
        <v>|Emilio Martínez Lázaro|</v>
      </c>
      <c r="U5737" s="14" t="str">
        <f t="shared" si="719"/>
        <v>|Dani Rovira|Clara Lago|Karra Elejalde|Carmen Machi|Belén Cuesta|Berto Romero|Rosa María Sardà|Alfonso Sánchez|Alberto López|Josep Maria Riera|</v>
      </c>
    </row>
    <row r="5738" spans="1:21">
      <c r="A5738" s="14" t="s">
        <v>26501</v>
      </c>
      <c r="B5738" s="14" t="s">
        <v>48</v>
      </c>
      <c r="C5738" s="14" t="s">
        <v>26502</v>
      </c>
      <c r="D5738" s="14" t="s">
        <v>20489</v>
      </c>
      <c r="E5738" s="14" t="s">
        <v>26503</v>
      </c>
      <c r="F5738" s="14" t="s">
        <v>119</v>
      </c>
      <c r="G5738" s="26">
        <v>42672</v>
      </c>
      <c r="H5738" s="14">
        <v>2016</v>
      </c>
      <c r="I5738" s="14" t="s">
        <v>370</v>
      </c>
      <c r="J5738" s="14" t="s">
        <v>900</v>
      </c>
      <c r="K5738" s="14" t="s">
        <v>481</v>
      </c>
      <c r="L5738" s="14" t="s">
        <v>26504</v>
      </c>
      <c r="M5738" s="14">
        <f t="shared" si="712"/>
        <v>2016</v>
      </c>
      <c r="N5738" s="14">
        <f t="shared" si="713"/>
        <v>10</v>
      </c>
      <c r="O5738" s="14" t="str">
        <f>IFERROR(VLOOKUP(I5738,Lists!$F$2:$G$16,2,FALSE()),"Not Rated")</f>
        <v>Kids</v>
      </c>
      <c r="P5738" s="14">
        <f t="shared" si="714"/>
        <v>92</v>
      </c>
      <c r="Q5738" s="14" t="str">
        <f t="shared" si="715"/>
        <v>Canada</v>
      </c>
      <c r="R5738" s="14" t="str">
        <f t="shared" si="716"/>
        <v>|Canada|</v>
      </c>
      <c r="S5738" s="14" t="str">
        <f t="shared" si="717"/>
        <v>|Children &amp; Family Movies|Comedies|</v>
      </c>
      <c r="T5738" s="14" t="str">
        <f t="shared" si="718"/>
        <v>|Robert Vince|</v>
      </c>
      <c r="U5738" s="14" t="str">
        <f t="shared" si="719"/>
        <v>|Makenzie Moss|Jed Rees|David DeLuise|Carla Jimenez|Tom Everett Scott|Diedrich Bader|George Newbern|Bonnie Somerville|John Ratzenberger|</v>
      </c>
    </row>
    <row r="5739" spans="1:21">
      <c r="A5739" s="14" t="s">
        <v>26505</v>
      </c>
      <c r="B5739" s="14" t="s">
        <v>48</v>
      </c>
      <c r="C5739" s="14" t="s">
        <v>26506</v>
      </c>
      <c r="D5739" s="14" t="s">
        <v>26507</v>
      </c>
      <c r="E5739" s="14" t="s">
        <v>26508</v>
      </c>
      <c r="F5739" s="14" t="s">
        <v>1963</v>
      </c>
      <c r="G5739" s="26">
        <v>42671</v>
      </c>
      <c r="H5739" s="14">
        <v>2016</v>
      </c>
      <c r="I5739" s="14" t="s">
        <v>361</v>
      </c>
      <c r="J5739" s="14" t="s">
        <v>1330</v>
      </c>
      <c r="K5739" s="14" t="s">
        <v>1656</v>
      </c>
      <c r="L5739" s="14" t="s">
        <v>26509</v>
      </c>
      <c r="M5739" s="14">
        <f t="shared" si="712"/>
        <v>2016</v>
      </c>
      <c r="N5739" s="14">
        <f t="shared" si="713"/>
        <v>10</v>
      </c>
      <c r="O5739" s="14" t="str">
        <f>IFERROR(VLOOKUP(I5739,Lists!$F$2:$G$16,2,FALSE()),"Not Rated")</f>
        <v>Teens</v>
      </c>
      <c r="P5739" s="14">
        <f t="shared" si="714"/>
        <v>89</v>
      </c>
      <c r="Q5739" s="14" t="str">
        <f t="shared" si="715"/>
        <v>Canada</v>
      </c>
      <c r="R5739" s="14" t="str">
        <f t="shared" si="716"/>
        <v>|Canada|United States|</v>
      </c>
      <c r="S5739" s="14" t="str">
        <f t="shared" si="717"/>
        <v>|Horror Movies|International Movies|Thrillers|</v>
      </c>
      <c r="T5739" s="14" t="str">
        <f t="shared" si="718"/>
        <v>|Osgood Perkins|</v>
      </c>
      <c r="U5739" s="14" t="str">
        <f t="shared" si="719"/>
        <v>|Ruth Wilson|Bob Balaban|Lucy Boynton|Paula Prentiss|</v>
      </c>
    </row>
    <row r="5740" spans="1:21">
      <c r="A5740" s="14" t="s">
        <v>26510</v>
      </c>
      <c r="B5740" s="14" t="s">
        <v>48</v>
      </c>
      <c r="C5740" s="14" t="s">
        <v>26511</v>
      </c>
      <c r="D5740" s="14" t="s">
        <v>26512</v>
      </c>
      <c r="E5740" s="14" t="s">
        <v>26512</v>
      </c>
      <c r="F5740" s="14" t="s">
        <v>26513</v>
      </c>
      <c r="G5740" s="26">
        <v>42671</v>
      </c>
      <c r="H5740" s="14">
        <v>2016</v>
      </c>
      <c r="I5740" s="14" t="s">
        <v>362</v>
      </c>
      <c r="J5740" s="14" t="s">
        <v>1386</v>
      </c>
      <c r="K5740" s="14" t="s">
        <v>247</v>
      </c>
      <c r="L5740" s="14" t="s">
        <v>26514</v>
      </c>
      <c r="M5740" s="14">
        <f t="shared" si="712"/>
        <v>2016</v>
      </c>
      <c r="N5740" s="14">
        <f t="shared" si="713"/>
        <v>10</v>
      </c>
      <c r="O5740" s="14" t="str">
        <f>IFERROR(VLOOKUP(I5740,Lists!$F$2:$G$16,2,FALSE()),"Not Rated")</f>
        <v>Older Kids</v>
      </c>
      <c r="P5740" s="14">
        <f t="shared" si="714"/>
        <v>107</v>
      </c>
      <c r="Q5740" s="14" t="str">
        <f t="shared" si="715"/>
        <v>United Kingdom</v>
      </c>
      <c r="R5740" s="14" t="str">
        <f t="shared" si="716"/>
        <v>|United Kingdom|Germany|Canada|</v>
      </c>
      <c r="S5740" s="14" t="str">
        <f t="shared" si="717"/>
        <v>|Documentaries|</v>
      </c>
      <c r="T5740" s="14" t="str">
        <f t="shared" si="718"/>
        <v>|Werner Herzog|</v>
      </c>
      <c r="U5740" s="14" t="str">
        <f t="shared" si="719"/>
        <v>|Werner Herzog|</v>
      </c>
    </row>
    <row r="5741" spans="1:21">
      <c r="A5741" s="14" t="s">
        <v>26515</v>
      </c>
      <c r="B5741" s="14" t="s">
        <v>48</v>
      </c>
      <c r="C5741" s="14" t="s">
        <v>26516</v>
      </c>
      <c r="D5741" s="14" t="s">
        <v>26517</v>
      </c>
      <c r="E5741" s="14" t="s">
        <v>26518</v>
      </c>
      <c r="F5741" s="14" t="s">
        <v>120</v>
      </c>
      <c r="G5741" s="26">
        <v>42671</v>
      </c>
      <c r="H5741" s="14">
        <v>2016</v>
      </c>
      <c r="I5741" s="14" t="s">
        <v>361</v>
      </c>
      <c r="J5741" s="14" t="s">
        <v>507</v>
      </c>
      <c r="K5741" s="14" t="s">
        <v>834</v>
      </c>
      <c r="L5741" s="14" t="s">
        <v>26519</v>
      </c>
      <c r="M5741" s="14">
        <f t="shared" si="712"/>
        <v>2016</v>
      </c>
      <c r="N5741" s="14">
        <f t="shared" si="713"/>
        <v>10</v>
      </c>
      <c r="O5741" s="14" t="str">
        <f>IFERROR(VLOOKUP(I5741,Lists!$F$2:$G$16,2,FALSE()),"Not Rated")</f>
        <v>Teens</v>
      </c>
      <c r="P5741" s="14">
        <f t="shared" si="714"/>
        <v>94</v>
      </c>
      <c r="Q5741" s="14" t="str">
        <f t="shared" si="715"/>
        <v>France</v>
      </c>
      <c r="R5741" s="14" t="str">
        <f t="shared" si="716"/>
        <v>|France|</v>
      </c>
      <c r="S5741" s="14" t="str">
        <f t="shared" si="717"/>
        <v>|Comedies|Dramas|International Movies|</v>
      </c>
      <c r="T5741" s="14" t="str">
        <f t="shared" si="718"/>
        <v>|Julien Rambaldi|</v>
      </c>
      <c r="U5741" s="14" t="str">
        <f t="shared" si="719"/>
        <v>|Marc Zinga|Aïssa Maïga|Bayron Lebli|Médina Diarra|Rufus|Jonathan Lambert|Jean-Benoît Ugeux|</v>
      </c>
    </row>
    <row r="5742" spans="1:21">
      <c r="A5742" s="14" t="s">
        <v>26520</v>
      </c>
      <c r="B5742" s="14" t="s">
        <v>48</v>
      </c>
      <c r="C5742" s="14" t="s">
        <v>26521</v>
      </c>
      <c r="D5742" s="14" t="s">
        <v>26522</v>
      </c>
      <c r="E5742" s="14" t="s">
        <v>26523</v>
      </c>
      <c r="F5742" s="14" t="s">
        <v>2970</v>
      </c>
      <c r="G5742" s="26">
        <v>42671</v>
      </c>
      <c r="H5742" s="14">
        <v>2016</v>
      </c>
      <c r="I5742" s="14" t="s">
        <v>360</v>
      </c>
      <c r="J5742" s="14" t="s">
        <v>604</v>
      </c>
      <c r="K5742" s="14" t="s">
        <v>529</v>
      </c>
      <c r="L5742" s="14" t="s">
        <v>26524</v>
      </c>
      <c r="M5742" s="14">
        <f t="shared" si="712"/>
        <v>2016</v>
      </c>
      <c r="N5742" s="14">
        <f t="shared" si="713"/>
        <v>10</v>
      </c>
      <c r="O5742" s="14" t="str">
        <f>IFERROR(VLOOKUP(I5742,Lists!$F$2:$G$16,2,FALSE()),"Not Rated")</f>
        <v>Adults</v>
      </c>
      <c r="P5742" s="14">
        <f t="shared" si="714"/>
        <v>110</v>
      </c>
      <c r="Q5742" s="14" t="str">
        <f t="shared" si="715"/>
        <v>France</v>
      </c>
      <c r="R5742" s="14" t="str">
        <f t="shared" si="716"/>
        <v>|France|Belgium|</v>
      </c>
      <c r="S5742" s="14" t="str">
        <f t="shared" si="717"/>
        <v>|Comedies|International Movies|</v>
      </c>
      <c r="T5742" s="14" t="str">
        <f t="shared" si="718"/>
        <v>|Yvan Attal|</v>
      </c>
      <c r="U5742" s="14" t="str">
        <f t="shared" si="719"/>
        <v>|Yvan Attal|Benoît Poelvoorde|Charlotte Gainsbourg|Valérie Bonneton|Dany Boon|Grégory Gadebois|Denis Podalydès|François Damiens|Yamée Couture|Freya Mavor|Rivka Michaeli|</v>
      </c>
    </row>
    <row r="5743" spans="1:21">
      <c r="A5743" s="14" t="s">
        <v>26525</v>
      </c>
      <c r="B5743" s="14" t="s">
        <v>49</v>
      </c>
      <c r="C5743" s="14" t="s">
        <v>26526</v>
      </c>
      <c r="D5743" s="14" t="s">
        <v>117</v>
      </c>
      <c r="E5743" s="14" t="s">
        <v>23345</v>
      </c>
      <c r="F5743" s="14" t="s">
        <v>119</v>
      </c>
      <c r="G5743" s="26">
        <v>42671</v>
      </c>
      <c r="H5743" s="14">
        <v>2016</v>
      </c>
      <c r="I5743" s="14" t="s">
        <v>360</v>
      </c>
      <c r="J5743" s="14" t="s">
        <v>105</v>
      </c>
      <c r="K5743" s="14" t="s">
        <v>1415</v>
      </c>
      <c r="L5743" s="14" t="s">
        <v>26527</v>
      </c>
      <c r="M5743" s="14">
        <f t="shared" si="712"/>
        <v>2016</v>
      </c>
      <c r="N5743" s="14">
        <f t="shared" si="713"/>
        <v>10</v>
      </c>
      <c r="O5743" s="14" t="str">
        <f>IFERROR(VLOOKUP(I5743,Lists!$F$2:$G$16,2,FALSE()),"Not Rated")</f>
        <v>Adults</v>
      </c>
      <c r="P5743" s="14">
        <f t="shared" si="714"/>
        <v>1</v>
      </c>
      <c r="Q5743" s="14" t="str">
        <f t="shared" si="715"/>
        <v>Canada</v>
      </c>
      <c r="R5743" s="14" t="str">
        <f t="shared" si="716"/>
        <v>|Canada|</v>
      </c>
      <c r="S5743" s="14" t="str">
        <f t="shared" si="717"/>
        <v>|International TV Shows|TV Comedies|</v>
      </c>
      <c r="T5743" s="14" t="str">
        <f t="shared" si="718"/>
        <v>|Unknown|</v>
      </c>
      <c r="U5743" s="14" t="str">
        <f t="shared" si="719"/>
        <v>|Mike Smith|John Paul Tremblay|Robb Wells|</v>
      </c>
    </row>
    <row r="5744" spans="1:21">
      <c r="A5744" s="14" t="s">
        <v>26528</v>
      </c>
      <c r="B5744" s="14" t="s">
        <v>48</v>
      </c>
      <c r="C5744" s="14" t="s">
        <v>26529</v>
      </c>
      <c r="D5744" s="14" t="s">
        <v>26530</v>
      </c>
      <c r="E5744" s="14" t="s">
        <v>26531</v>
      </c>
      <c r="F5744" s="14" t="s">
        <v>120</v>
      </c>
      <c r="G5744" s="26">
        <v>42671</v>
      </c>
      <c r="H5744" s="14">
        <v>2016</v>
      </c>
      <c r="I5744" s="14" t="s">
        <v>360</v>
      </c>
      <c r="J5744" s="14" t="s">
        <v>2352</v>
      </c>
      <c r="K5744" s="14" t="s">
        <v>834</v>
      </c>
      <c r="L5744" s="14" t="s">
        <v>26532</v>
      </c>
      <c r="M5744" s="14">
        <f t="shared" si="712"/>
        <v>2016</v>
      </c>
      <c r="N5744" s="14">
        <f t="shared" si="713"/>
        <v>10</v>
      </c>
      <c r="O5744" s="14" t="str">
        <f>IFERROR(VLOOKUP(I5744,Lists!$F$2:$G$16,2,FALSE()),"Not Rated")</f>
        <v>Adults</v>
      </c>
      <c r="P5744" s="14">
        <f t="shared" si="714"/>
        <v>81</v>
      </c>
      <c r="Q5744" s="14" t="str">
        <f t="shared" si="715"/>
        <v>France</v>
      </c>
      <c r="R5744" s="14" t="str">
        <f t="shared" si="716"/>
        <v>|France|</v>
      </c>
      <c r="S5744" s="14" t="str">
        <f t="shared" si="717"/>
        <v>|Comedies|Dramas|International Movies|</v>
      </c>
      <c r="T5744" s="14" t="str">
        <f t="shared" si="718"/>
        <v>|Benjamin Weill|</v>
      </c>
      <c r="U5744" s="14" t="str">
        <f t="shared" si="719"/>
        <v>|Devi Couzigou|Mathis Crusson|Victor Le Blond|Sullivan Loyez|Pierre-François Martin-Laval|Hugo Chalan-Marchio|</v>
      </c>
    </row>
    <row r="5745" spans="1:21">
      <c r="A5745" s="14" t="s">
        <v>26533</v>
      </c>
      <c r="B5745" s="14" t="s">
        <v>48</v>
      </c>
      <c r="C5745" s="14" t="s">
        <v>26534</v>
      </c>
      <c r="D5745" s="14" t="s">
        <v>26535</v>
      </c>
      <c r="E5745" s="14" t="s">
        <v>26536</v>
      </c>
      <c r="F5745" s="14" t="s">
        <v>122</v>
      </c>
      <c r="G5745" s="26">
        <v>42670</v>
      </c>
      <c r="H5745" s="14">
        <v>2016</v>
      </c>
      <c r="I5745" s="14" t="s">
        <v>360</v>
      </c>
      <c r="J5745" s="14" t="s">
        <v>4073</v>
      </c>
      <c r="K5745" s="14" t="s">
        <v>475</v>
      </c>
      <c r="L5745" s="14" t="s">
        <v>26537</v>
      </c>
      <c r="M5745" s="14">
        <f t="shared" si="712"/>
        <v>2016</v>
      </c>
      <c r="N5745" s="14">
        <f t="shared" si="713"/>
        <v>10</v>
      </c>
      <c r="O5745" s="14" t="str">
        <f>IFERROR(VLOOKUP(I5745,Lists!$F$2:$G$16,2,FALSE()),"Not Rated")</f>
        <v>Adults</v>
      </c>
      <c r="P5745" s="14">
        <f t="shared" si="714"/>
        <v>77</v>
      </c>
      <c r="Q5745" s="14" t="str">
        <f t="shared" si="715"/>
        <v>Spain</v>
      </c>
      <c r="R5745" s="14" t="str">
        <f t="shared" si="716"/>
        <v>|Spain|</v>
      </c>
      <c r="S5745" s="14" t="str">
        <f t="shared" si="717"/>
        <v>|Dramas|International Movies|</v>
      </c>
      <c r="T5745" s="14" t="str">
        <f t="shared" si="718"/>
        <v>|Roger Gual|</v>
      </c>
      <c r="U5745" s="14" t="str">
        <f t="shared" si="719"/>
        <v>|Paco León|Juana Acosta|Juan Pablo Raba|Alex Brendemühl|Manuel Morón|</v>
      </c>
    </row>
    <row r="5746" spans="1:21">
      <c r="A5746" s="14" t="s">
        <v>26538</v>
      </c>
      <c r="B5746" s="14" t="s">
        <v>49</v>
      </c>
      <c r="C5746" s="14" t="s">
        <v>26539</v>
      </c>
      <c r="D5746" s="14" t="s">
        <v>117</v>
      </c>
      <c r="E5746" s="14" t="s">
        <v>26540</v>
      </c>
      <c r="F5746" s="14" t="s">
        <v>115</v>
      </c>
      <c r="G5746" s="26">
        <v>42664</v>
      </c>
      <c r="H5746" s="14">
        <v>2016</v>
      </c>
      <c r="I5746" s="14" t="s">
        <v>360</v>
      </c>
      <c r="J5746" s="14" t="s">
        <v>105</v>
      </c>
      <c r="K5746" s="14" t="s">
        <v>5566</v>
      </c>
      <c r="L5746" s="14" t="s">
        <v>26541</v>
      </c>
      <c r="M5746" s="14">
        <f t="shared" si="712"/>
        <v>2016</v>
      </c>
      <c r="N5746" s="14">
        <f t="shared" si="713"/>
        <v>10</v>
      </c>
      <c r="O5746" s="14" t="str">
        <f>IFERROR(VLOOKUP(I5746,Lists!$F$2:$G$16,2,FALSE()),"Not Rated")</f>
        <v>Adults</v>
      </c>
      <c r="P5746" s="14">
        <f t="shared" si="714"/>
        <v>1</v>
      </c>
      <c r="Q5746" s="14" t="str">
        <f t="shared" si="715"/>
        <v>United States</v>
      </c>
      <c r="R5746" s="14" t="str">
        <f t="shared" si="716"/>
        <v>|United States|</v>
      </c>
      <c r="S5746" s="14" t="str">
        <f t="shared" si="717"/>
        <v>|TV Dramas|TV Thrillers|</v>
      </c>
      <c r="T5746" s="14" t="str">
        <f t="shared" si="718"/>
        <v>|Unknown|</v>
      </c>
      <c r="U5746" s="14" t="str">
        <f t="shared" si="719"/>
        <v>|David Gyasi|Christina Marie Moses|Chris Wood|Kristen Gutoskie|Claudia Black|George Young|Hanna Mangan Lawrence|Trevor St. John|</v>
      </c>
    </row>
    <row r="5747" spans="1:21">
      <c r="A5747" s="14" t="s">
        <v>26542</v>
      </c>
      <c r="B5747" s="14" t="s">
        <v>48</v>
      </c>
      <c r="C5747" s="14" t="s">
        <v>26543</v>
      </c>
      <c r="D5747" s="14" t="s">
        <v>21243</v>
      </c>
      <c r="E5747" s="14" t="s">
        <v>21244</v>
      </c>
      <c r="F5747" s="14" t="s">
        <v>115</v>
      </c>
      <c r="G5747" s="26">
        <v>42664</v>
      </c>
      <c r="H5747" s="14">
        <v>2016</v>
      </c>
      <c r="I5747" s="14" t="s">
        <v>360</v>
      </c>
      <c r="J5747" s="14" t="s">
        <v>1850</v>
      </c>
      <c r="K5747" s="14" t="s">
        <v>261</v>
      </c>
      <c r="L5747" s="14" t="s">
        <v>26544</v>
      </c>
      <c r="M5747" s="14">
        <f t="shared" si="712"/>
        <v>2016</v>
      </c>
      <c r="N5747" s="14">
        <f t="shared" si="713"/>
        <v>10</v>
      </c>
      <c r="O5747" s="14" t="str">
        <f>IFERROR(VLOOKUP(I5747,Lists!$F$2:$G$16,2,FALSE()),"Not Rated")</f>
        <v>Adults</v>
      </c>
      <c r="P5747" s="14">
        <f t="shared" si="714"/>
        <v>64</v>
      </c>
      <c r="Q5747" s="14" t="str">
        <f t="shared" si="715"/>
        <v>United States</v>
      </c>
      <c r="R5747" s="14" t="str">
        <f t="shared" si="716"/>
        <v>|United States|</v>
      </c>
      <c r="S5747" s="14" t="str">
        <f t="shared" si="717"/>
        <v>|Stand-Up Comedy|</v>
      </c>
      <c r="T5747" s="14" t="str">
        <f t="shared" si="718"/>
        <v>|Anthony Giordano|</v>
      </c>
      <c r="U5747" s="14" t="str">
        <f t="shared" si="719"/>
        <v>|Joe Rogan|</v>
      </c>
    </row>
    <row r="5748" spans="1:21">
      <c r="A5748" s="14" t="s">
        <v>26545</v>
      </c>
      <c r="B5748" s="14" t="s">
        <v>48</v>
      </c>
      <c r="C5748" s="14" t="s">
        <v>26546</v>
      </c>
      <c r="D5748" s="14" t="s">
        <v>26547</v>
      </c>
      <c r="E5748" s="14" t="s">
        <v>26548</v>
      </c>
      <c r="F5748" s="14" t="s">
        <v>120</v>
      </c>
      <c r="G5748" s="26">
        <v>42658</v>
      </c>
      <c r="H5748" s="14">
        <v>2016</v>
      </c>
      <c r="I5748" s="14" t="s">
        <v>360</v>
      </c>
      <c r="J5748" s="14" t="s">
        <v>566</v>
      </c>
      <c r="K5748" s="14" t="s">
        <v>5818</v>
      </c>
      <c r="L5748" s="14" t="s">
        <v>26549</v>
      </c>
      <c r="M5748" s="14">
        <f t="shared" si="712"/>
        <v>2016</v>
      </c>
      <c r="N5748" s="14">
        <f t="shared" si="713"/>
        <v>10</v>
      </c>
      <c r="O5748" s="14" t="str">
        <f>IFERROR(VLOOKUP(I5748,Lists!$F$2:$G$16,2,FALSE()),"Not Rated")</f>
        <v>Adults</v>
      </c>
      <c r="P5748" s="14">
        <f t="shared" si="714"/>
        <v>97</v>
      </c>
      <c r="Q5748" s="14" t="str">
        <f t="shared" si="715"/>
        <v>France</v>
      </c>
      <c r="R5748" s="14" t="str">
        <f t="shared" si="716"/>
        <v>|France|</v>
      </c>
      <c r="S5748" s="14" t="str">
        <f t="shared" si="717"/>
        <v>|Comedies|International Movies|Sports Movies|</v>
      </c>
      <c r="T5748" s="14" t="str">
        <f t="shared" si="718"/>
        <v>|Thomas Sorriaux|</v>
      </c>
      <c r="U5748" s="14" t="str">
        <f t="shared" si="719"/>
        <v>|Gérard Depardieu|Chantal Lauby|Medi Sadoun|Ilian Bergala|Blanche Gardin|Patrick Timsit|Barbara Cabrita|Jean Dell|Thomas Vandenberghe|Théo Fernandez|Léa Lopez|</v>
      </c>
    </row>
    <row r="5749" spans="1:21">
      <c r="A5749" s="14" t="s">
        <v>26550</v>
      </c>
      <c r="B5749" s="14" t="s">
        <v>48</v>
      </c>
      <c r="C5749" s="14" t="s">
        <v>26551</v>
      </c>
      <c r="D5749" s="14" t="s">
        <v>24541</v>
      </c>
      <c r="E5749" s="14" t="s">
        <v>26552</v>
      </c>
      <c r="F5749" s="14" t="s">
        <v>121</v>
      </c>
      <c r="G5749" s="26">
        <v>42658</v>
      </c>
      <c r="H5749" s="14">
        <v>2012</v>
      </c>
      <c r="I5749" s="14" t="s">
        <v>360</v>
      </c>
      <c r="J5749" s="14" t="s">
        <v>4073</v>
      </c>
      <c r="K5749" s="14" t="s">
        <v>699</v>
      </c>
      <c r="L5749" s="14" t="s">
        <v>26553</v>
      </c>
      <c r="M5749" s="14">
        <f t="shared" si="712"/>
        <v>2016</v>
      </c>
      <c r="N5749" s="14">
        <f t="shared" si="713"/>
        <v>10</v>
      </c>
      <c r="O5749" s="14" t="str">
        <f>IFERROR(VLOOKUP(I5749,Lists!$F$2:$G$16,2,FALSE()),"Not Rated")</f>
        <v>Adults</v>
      </c>
      <c r="P5749" s="14">
        <f t="shared" si="714"/>
        <v>77</v>
      </c>
      <c r="Q5749" s="14" t="str">
        <f t="shared" si="715"/>
        <v>Japan</v>
      </c>
      <c r="R5749" s="14" t="str">
        <f t="shared" si="716"/>
        <v>|Japan|</v>
      </c>
      <c r="S5749" s="14" t="str">
        <f t="shared" si="717"/>
        <v>|Action &amp; Adventure|Anime Features|International Movies|</v>
      </c>
      <c r="T5749" s="14" t="str">
        <f t="shared" si="718"/>
        <v>|Toshiyuki Kubooka|</v>
      </c>
      <c r="U5749" s="14" t="str">
        <f t="shared" si="719"/>
        <v>|Hiroaki Iwanaga|Takahiro Sakurai|Toa Yukinari|Yuki Kaji|Minako Kotobuki|Takahiro Fujiwara|Yoshiro Matsumoto|Kazuki Yao|Aki Toyosaki|Rikiya Koyama|Kenta Miyake|</v>
      </c>
    </row>
    <row r="5750" spans="1:21">
      <c r="A5750" s="14" t="s">
        <v>26554</v>
      </c>
      <c r="B5750" s="14" t="s">
        <v>48</v>
      </c>
      <c r="C5750" s="14" t="s">
        <v>26555</v>
      </c>
      <c r="D5750" s="14" t="s">
        <v>19911</v>
      </c>
      <c r="E5750" s="14" t="s">
        <v>26556</v>
      </c>
      <c r="F5750" s="14" t="s">
        <v>121</v>
      </c>
      <c r="G5750" s="26">
        <v>42658</v>
      </c>
      <c r="H5750" s="14">
        <v>2008</v>
      </c>
      <c r="I5750" s="14" t="s">
        <v>362</v>
      </c>
      <c r="J5750" s="14" t="s">
        <v>507</v>
      </c>
      <c r="K5750" s="14" t="s">
        <v>22453</v>
      </c>
      <c r="L5750" s="14" t="s">
        <v>26557</v>
      </c>
      <c r="M5750" s="14">
        <f t="shared" si="712"/>
        <v>2016</v>
      </c>
      <c r="N5750" s="14">
        <f t="shared" si="713"/>
        <v>10</v>
      </c>
      <c r="O5750" s="14" t="str">
        <f>IFERROR(VLOOKUP(I5750,Lists!$F$2:$G$16,2,FALSE()),"Not Rated")</f>
        <v>Older Kids</v>
      </c>
      <c r="P5750" s="14">
        <f t="shared" si="714"/>
        <v>94</v>
      </c>
      <c r="Q5750" s="14" t="str">
        <f t="shared" si="715"/>
        <v>Japan</v>
      </c>
      <c r="R5750" s="14" t="str">
        <f t="shared" si="716"/>
        <v>|Japan|</v>
      </c>
      <c r="S5750" s="14" t="str">
        <f t="shared" si="717"/>
        <v>|Action &amp; Adventure|Anime Features|Sci-Fi &amp; Fantasy|</v>
      </c>
      <c r="T5750" s="14" t="str">
        <f t="shared" si="718"/>
        <v>|Noriyuki Abe|</v>
      </c>
      <c r="U5750" s="14" t="str">
        <f t="shared" si="719"/>
        <v>|Masakazu Morita|Fumiko Orikasa|Aya Hirano|Hiroshi Kamiya|Mitsuaki Madono|Ryotaro Okiayu|Kentaro Ito|Shinichiro Miki|Satsuki Yukino|Masaaki Tsukada|</v>
      </c>
    </row>
    <row r="5751" spans="1:21">
      <c r="A5751" s="14" t="s">
        <v>26558</v>
      </c>
      <c r="B5751" s="14" t="s">
        <v>48</v>
      </c>
      <c r="C5751" s="14" t="s">
        <v>26559</v>
      </c>
      <c r="D5751" s="14" t="s">
        <v>19911</v>
      </c>
      <c r="E5751" s="14" t="s">
        <v>26560</v>
      </c>
      <c r="F5751" s="14" t="s">
        <v>121</v>
      </c>
      <c r="G5751" s="26">
        <v>42658</v>
      </c>
      <c r="H5751" s="14">
        <v>2010</v>
      </c>
      <c r="I5751" s="14" t="s">
        <v>361</v>
      </c>
      <c r="J5751" s="14" t="s">
        <v>507</v>
      </c>
      <c r="K5751" s="14" t="s">
        <v>22453</v>
      </c>
      <c r="L5751" s="14" t="s">
        <v>26561</v>
      </c>
      <c r="M5751" s="14">
        <f t="shared" si="712"/>
        <v>2016</v>
      </c>
      <c r="N5751" s="14">
        <f t="shared" si="713"/>
        <v>10</v>
      </c>
      <c r="O5751" s="14" t="str">
        <f>IFERROR(VLOOKUP(I5751,Lists!$F$2:$G$16,2,FALSE()),"Not Rated")</f>
        <v>Teens</v>
      </c>
      <c r="P5751" s="14">
        <f t="shared" si="714"/>
        <v>94</v>
      </c>
      <c r="Q5751" s="14" t="str">
        <f t="shared" si="715"/>
        <v>Japan</v>
      </c>
      <c r="R5751" s="14" t="str">
        <f t="shared" si="716"/>
        <v>|Japan|</v>
      </c>
      <c r="S5751" s="14" t="str">
        <f t="shared" si="717"/>
        <v>|Action &amp; Adventure|Anime Features|Sci-Fi &amp; Fantasy|</v>
      </c>
      <c r="T5751" s="14" t="str">
        <f t="shared" si="718"/>
        <v>|Noriyuki Abe|</v>
      </c>
      <c r="U5751" s="14" t="str">
        <f t="shared" si="719"/>
        <v>|Masakazu Morita|Fumiko Orikasa|Kazuya Nakai|Noriaki Sugiyama|Kentarô Itô|Yuki Matsuoka|Ryotaro Okiayu|Romi Park|</v>
      </c>
    </row>
    <row r="5752" spans="1:21">
      <c r="A5752" s="14" t="s">
        <v>26562</v>
      </c>
      <c r="B5752" s="14" t="s">
        <v>48</v>
      </c>
      <c r="C5752" s="14" t="s">
        <v>26563</v>
      </c>
      <c r="D5752" s="14" t="s">
        <v>26564</v>
      </c>
      <c r="E5752" s="14" t="s">
        <v>26565</v>
      </c>
      <c r="F5752" s="14" t="s">
        <v>120</v>
      </c>
      <c r="G5752" s="26">
        <v>42658</v>
      </c>
      <c r="H5752" s="14">
        <v>2015</v>
      </c>
      <c r="I5752" s="14" t="s">
        <v>361</v>
      </c>
      <c r="J5752" s="14" t="s">
        <v>436</v>
      </c>
      <c r="K5752" s="14" t="s">
        <v>554</v>
      </c>
      <c r="L5752" s="14" t="s">
        <v>26566</v>
      </c>
      <c r="M5752" s="14">
        <f t="shared" si="712"/>
        <v>2016</v>
      </c>
      <c r="N5752" s="14">
        <f t="shared" si="713"/>
        <v>10</v>
      </c>
      <c r="O5752" s="14" t="str">
        <f>IFERROR(VLOOKUP(I5752,Lists!$F$2:$G$16,2,FALSE()),"Not Rated")</f>
        <v>Teens</v>
      </c>
      <c r="P5752" s="14">
        <f t="shared" si="714"/>
        <v>91</v>
      </c>
      <c r="Q5752" s="14" t="str">
        <f t="shared" si="715"/>
        <v>France</v>
      </c>
      <c r="R5752" s="14" t="str">
        <f t="shared" si="716"/>
        <v>|France|</v>
      </c>
      <c r="S5752" s="14" t="str">
        <f t="shared" si="717"/>
        <v>|Comedies|International Movies|Music &amp; Musicals|</v>
      </c>
      <c r="T5752" s="14" t="str">
        <f t="shared" si="718"/>
        <v>|Clovis Cornillac|</v>
      </c>
      <c r="U5752" s="14" t="str">
        <f t="shared" si="719"/>
        <v>|Mélanie Bernier|Clovis Cornillac|Lilou Fogli|Philippe Duquesne|Grégoire Oestermann|Oscar Copp|Boris Terral|Manu Payet|</v>
      </c>
    </row>
    <row r="5753" spans="1:21">
      <c r="A5753" s="14" t="s">
        <v>26567</v>
      </c>
      <c r="B5753" s="14" t="s">
        <v>49</v>
      </c>
      <c r="C5753" s="14" t="s">
        <v>26568</v>
      </c>
      <c r="D5753" s="14" t="s">
        <v>117</v>
      </c>
      <c r="E5753" s="14" t="s">
        <v>26569</v>
      </c>
      <c r="F5753" s="14" t="s">
        <v>121</v>
      </c>
      <c r="G5753" s="26">
        <v>42658</v>
      </c>
      <c r="H5753" s="14">
        <v>2006</v>
      </c>
      <c r="I5753" s="14" t="s">
        <v>361</v>
      </c>
      <c r="J5753" s="14" t="s">
        <v>105</v>
      </c>
      <c r="K5753" s="14" t="s">
        <v>3504</v>
      </c>
      <c r="L5753" s="14" t="s">
        <v>26570</v>
      </c>
      <c r="M5753" s="14">
        <f t="shared" si="712"/>
        <v>2016</v>
      </c>
      <c r="N5753" s="14">
        <f t="shared" si="713"/>
        <v>10</v>
      </c>
      <c r="O5753" s="14" t="str">
        <f>IFERROR(VLOOKUP(I5753,Lists!$F$2:$G$16,2,FALSE()),"Not Rated")</f>
        <v>Teens</v>
      </c>
      <c r="P5753" s="14">
        <f t="shared" si="714"/>
        <v>1</v>
      </c>
      <c r="Q5753" s="14" t="str">
        <f t="shared" si="715"/>
        <v>Japan</v>
      </c>
      <c r="R5753" s="14" t="str">
        <f t="shared" si="716"/>
        <v>|Japan|</v>
      </c>
      <c r="S5753" s="14" t="str">
        <f t="shared" si="717"/>
        <v>|Anime Series|Crime TV Shows|International TV Shows|</v>
      </c>
      <c r="T5753" s="14" t="str">
        <f t="shared" si="718"/>
        <v>|Unknown|</v>
      </c>
      <c r="U5753" s="14" t="str">
        <f t="shared" si="719"/>
        <v>|Kappei Yamaguchi|Alessandro Juliani|Mamoru Miyano|Brad Swaile|Ai Satou|Saffron Henderson|Akeno Watanabe|Lisa Ann Beley|Aya Hirano|Shannon Chan-Kent|Haruka Kudo|Kelly Metzger|Hideo Ishikawa|Brian Dobson|Hiroki Takahashi|Sam Vincent|Shido Nakamura|Brian Drummond|Naoya Uchida|Chris Britton|</v>
      </c>
    </row>
    <row r="5754" spans="1:21">
      <c r="A5754" s="14" t="s">
        <v>26571</v>
      </c>
      <c r="B5754" s="14" t="s">
        <v>49</v>
      </c>
      <c r="C5754" s="14" t="s">
        <v>26572</v>
      </c>
      <c r="D5754" s="14" t="s">
        <v>117</v>
      </c>
      <c r="E5754" s="14" t="s">
        <v>26573</v>
      </c>
      <c r="F5754" s="14" t="s">
        <v>15645</v>
      </c>
      <c r="G5754" s="26">
        <v>42658</v>
      </c>
      <c r="H5754" s="14">
        <v>2015</v>
      </c>
      <c r="I5754" s="14" t="s">
        <v>360</v>
      </c>
      <c r="J5754" s="14" t="s">
        <v>105</v>
      </c>
      <c r="K5754" s="14" t="s">
        <v>1470</v>
      </c>
      <c r="L5754" s="14" t="s">
        <v>26574</v>
      </c>
      <c r="M5754" s="14">
        <f t="shared" si="712"/>
        <v>2016</v>
      </c>
      <c r="N5754" s="14">
        <f t="shared" si="713"/>
        <v>10</v>
      </c>
      <c r="O5754" s="14" t="str">
        <f>IFERROR(VLOOKUP(I5754,Lists!$F$2:$G$16,2,FALSE()),"Not Rated")</f>
        <v>Adults</v>
      </c>
      <c r="P5754" s="14">
        <f t="shared" si="714"/>
        <v>1</v>
      </c>
      <c r="Q5754" s="14" t="str">
        <f t="shared" si="715"/>
        <v>United Kingdom</v>
      </c>
      <c r="R5754" s="14" t="str">
        <f t="shared" si="716"/>
        <v>|United Kingdom|France|</v>
      </c>
      <c r="S5754" s="14" t="str">
        <f t="shared" si="717"/>
        <v>|Crime TV Shows|International TV Shows|TV Dramas|</v>
      </c>
      <c r="T5754" s="14" t="str">
        <f t="shared" si="718"/>
        <v>|Unknown|</v>
      </c>
      <c r="U5754" s="14" t="str">
        <f t="shared" si="719"/>
        <v>|Marc-André Grondin|Denis Ménochet|Miranda Raison|Doug Allen|Liam Garrigan|Ciarán Owens|Kate Magowan|Tanya Fear|Naomi Radcliffe|Lucy Akhurst|Jemma Donovan|Niall Hayes|Brendan Coyle|</v>
      </c>
    </row>
    <row r="5755" spans="1:21">
      <c r="A5755" s="14" t="s">
        <v>26575</v>
      </c>
      <c r="B5755" s="14" t="s">
        <v>49</v>
      </c>
      <c r="C5755" s="14" t="s">
        <v>26576</v>
      </c>
      <c r="D5755" s="14" t="s">
        <v>117</v>
      </c>
      <c r="E5755" s="14" t="s">
        <v>26577</v>
      </c>
      <c r="F5755" s="14" t="s">
        <v>121</v>
      </c>
      <c r="G5755" s="26">
        <v>42658</v>
      </c>
      <c r="H5755" s="14">
        <v>2008</v>
      </c>
      <c r="I5755" s="14" t="s">
        <v>361</v>
      </c>
      <c r="J5755" s="14" t="s">
        <v>106</v>
      </c>
      <c r="K5755" s="14" t="s">
        <v>1787</v>
      </c>
      <c r="L5755" s="14" t="s">
        <v>26578</v>
      </c>
      <c r="M5755" s="14">
        <f t="shared" si="712"/>
        <v>2016</v>
      </c>
      <c r="N5755" s="14">
        <f t="shared" si="713"/>
        <v>10</v>
      </c>
      <c r="O5755" s="14" t="str">
        <f>IFERROR(VLOOKUP(I5755,Lists!$F$2:$G$16,2,FALSE()),"Not Rated")</f>
        <v>Teens</v>
      </c>
      <c r="P5755" s="14">
        <f t="shared" si="714"/>
        <v>2</v>
      </c>
      <c r="Q5755" s="14" t="str">
        <f t="shared" si="715"/>
        <v>Japan</v>
      </c>
      <c r="R5755" s="14" t="str">
        <f t="shared" si="716"/>
        <v>|Japan|</v>
      </c>
      <c r="S5755" s="14" t="str">
        <f t="shared" si="717"/>
        <v>|Anime Series|International TV Shows|Romantic TV Shows|</v>
      </c>
      <c r="T5755" s="14" t="str">
        <f t="shared" si="718"/>
        <v>|Unknown|</v>
      </c>
      <c r="U5755" s="14" t="str">
        <f t="shared" si="719"/>
        <v>|Daisuke Kishio|Ezra Weisz|Mamoru Miyano|Vic Mignogna|Yui Horie|Mela Lee|Risa Mizuno|Stephanie Sheh|Junichi Suwabe|Troy Baker|Jun Fukuyama|Bryce Papenbrook|Mai Nakahara|Laura Bailey|Soichiro Hoshi|Steve Staley|Susumu Chiba|Spike Spencer|Hiroki Yasumoto|Travis Willingham|Fumiko Orikasa|Wendee Lee|</v>
      </c>
    </row>
    <row r="5756" spans="1:21">
      <c r="A5756" s="14" t="s">
        <v>26579</v>
      </c>
      <c r="B5756" s="14" t="s">
        <v>48</v>
      </c>
      <c r="C5756" s="14" t="s">
        <v>26580</v>
      </c>
      <c r="D5756" s="14" t="s">
        <v>19267</v>
      </c>
      <c r="E5756" s="14" t="s">
        <v>26581</v>
      </c>
      <c r="F5756" s="14" t="s">
        <v>115</v>
      </c>
      <c r="G5756" s="26">
        <v>42657</v>
      </c>
      <c r="H5756" s="14">
        <v>2016</v>
      </c>
      <c r="I5756" s="14" t="s">
        <v>360</v>
      </c>
      <c r="J5756" s="14" t="s">
        <v>951</v>
      </c>
      <c r="K5756" s="14" t="s">
        <v>247</v>
      </c>
      <c r="L5756" s="14" t="s">
        <v>26582</v>
      </c>
      <c r="M5756" s="14">
        <f t="shared" si="712"/>
        <v>2016</v>
      </c>
      <c r="N5756" s="14">
        <f t="shared" si="713"/>
        <v>10</v>
      </c>
      <c r="O5756" s="14" t="str">
        <f>IFERROR(VLOOKUP(I5756,Lists!$F$2:$G$16,2,FALSE()),"Not Rated")</f>
        <v>Adults</v>
      </c>
      <c r="P5756" s="14">
        <f t="shared" si="714"/>
        <v>80</v>
      </c>
      <c r="Q5756" s="14" t="str">
        <f t="shared" si="715"/>
        <v>United States</v>
      </c>
      <c r="R5756" s="14" t="str">
        <f t="shared" si="716"/>
        <v>|United States|</v>
      </c>
      <c r="S5756" s="14" t="str">
        <f t="shared" si="717"/>
        <v>|Documentaries|</v>
      </c>
      <c r="T5756" s="14" t="str">
        <f t="shared" si="718"/>
        <v>|Kevin MacDonald|</v>
      </c>
      <c r="U5756" s="14" t="str">
        <f t="shared" si="719"/>
        <v>|Cai Guo-Qiang|</v>
      </c>
    </row>
    <row r="5757" spans="1:21">
      <c r="A5757" s="14" t="s">
        <v>26583</v>
      </c>
      <c r="B5757" s="14" t="s">
        <v>48</v>
      </c>
      <c r="C5757" s="14" t="s">
        <v>26584</v>
      </c>
      <c r="D5757" s="14" t="s">
        <v>20602</v>
      </c>
      <c r="E5757" s="14" t="s">
        <v>26585</v>
      </c>
      <c r="F5757" s="14" t="s">
        <v>115</v>
      </c>
      <c r="G5757" s="26">
        <v>42656</v>
      </c>
      <c r="H5757" s="14">
        <v>2016</v>
      </c>
      <c r="I5757" s="14" t="s">
        <v>360</v>
      </c>
      <c r="J5757" s="14" t="s">
        <v>739</v>
      </c>
      <c r="K5757" s="14" t="s">
        <v>245</v>
      </c>
      <c r="L5757" s="14" t="s">
        <v>26586</v>
      </c>
      <c r="M5757" s="14">
        <f t="shared" si="712"/>
        <v>2016</v>
      </c>
      <c r="N5757" s="14">
        <f t="shared" si="713"/>
        <v>10</v>
      </c>
      <c r="O5757" s="14" t="str">
        <f>IFERROR(VLOOKUP(I5757,Lists!$F$2:$G$16,2,FALSE()),"Not Rated")</f>
        <v>Adults</v>
      </c>
      <c r="P5757" s="14">
        <f t="shared" si="714"/>
        <v>95</v>
      </c>
      <c r="Q5757" s="14" t="str">
        <f t="shared" si="715"/>
        <v>United States</v>
      </c>
      <c r="R5757" s="14" t="str">
        <f t="shared" si="716"/>
        <v>|United States|</v>
      </c>
      <c r="S5757" s="14" t="str">
        <f t="shared" si="717"/>
        <v>|Comedies|</v>
      </c>
      <c r="T5757" s="14" t="str">
        <f t="shared" si="718"/>
        <v>|Christopher Guest|</v>
      </c>
      <c r="U5757" s="14" t="str">
        <f t="shared" si="719"/>
        <v>|Carrie Aizley|Sarah Baker|Bob Balaban|Ed Begley Jr.|Tom Bennett|Maria Blasucci|Jennifer Coolidge|Kerry Godliman|Matt Griesser|Christopher Guest|John Michael Higgins|Michael Hitchcock|Don Lake|Jane Lynch|Christopher Moynihan|Chris O'Dowd|Jim Piddock|Parker Posey|Harry Shearer|Fred Willard|Zach Woods|Susan Yeagley|</v>
      </c>
    </row>
    <row r="5758" spans="1:21">
      <c r="A5758" s="14" t="s">
        <v>26587</v>
      </c>
      <c r="B5758" s="14" t="s">
        <v>48</v>
      </c>
      <c r="C5758" s="14" t="s">
        <v>26588</v>
      </c>
      <c r="D5758" s="14" t="s">
        <v>26589</v>
      </c>
      <c r="E5758" s="14" t="s">
        <v>26590</v>
      </c>
      <c r="F5758" s="14" t="s">
        <v>115</v>
      </c>
      <c r="G5758" s="26">
        <v>42655</v>
      </c>
      <c r="H5758" s="14">
        <v>2016</v>
      </c>
      <c r="I5758" s="14" t="s">
        <v>360</v>
      </c>
      <c r="J5758" s="14" t="s">
        <v>404</v>
      </c>
      <c r="K5758" s="14" t="s">
        <v>258</v>
      </c>
      <c r="L5758" s="14" t="s">
        <v>26591</v>
      </c>
      <c r="M5758" s="14">
        <f t="shared" si="712"/>
        <v>2016</v>
      </c>
      <c r="N5758" s="14">
        <f t="shared" si="713"/>
        <v>10</v>
      </c>
      <c r="O5758" s="14" t="str">
        <f>IFERROR(VLOOKUP(I5758,Lists!$F$2:$G$16,2,FALSE()),"Not Rated")</f>
        <v>Adults</v>
      </c>
      <c r="P5758" s="14">
        <f t="shared" si="714"/>
        <v>90</v>
      </c>
      <c r="Q5758" s="14" t="str">
        <f t="shared" si="715"/>
        <v>United States</v>
      </c>
      <c r="R5758" s="14" t="str">
        <f t="shared" si="716"/>
        <v>|United States|</v>
      </c>
      <c r="S5758" s="14" t="str">
        <f t="shared" si="717"/>
        <v>|Music &amp; Musicals|</v>
      </c>
      <c r="T5758" s="14" t="str">
        <f t="shared" si="718"/>
        <v>|Jonathan Demme|</v>
      </c>
      <c r="U5758" s="14" t="str">
        <f t="shared" si="719"/>
        <v>|Justin Timberlake|</v>
      </c>
    </row>
    <row r="5759" spans="1:21">
      <c r="A5759" s="14" t="s">
        <v>26592</v>
      </c>
      <c r="B5759" s="14" t="s">
        <v>48</v>
      </c>
      <c r="C5759" s="14" t="s">
        <v>26593</v>
      </c>
      <c r="D5759" s="14" t="s">
        <v>6796</v>
      </c>
      <c r="E5759" s="14" t="s">
        <v>117</v>
      </c>
      <c r="F5759" s="14" t="s">
        <v>115</v>
      </c>
      <c r="G5759" s="26">
        <v>42650</v>
      </c>
      <c r="H5759" s="14">
        <v>2016</v>
      </c>
      <c r="I5759" s="14" t="s">
        <v>360</v>
      </c>
      <c r="J5759" s="14" t="s">
        <v>1247</v>
      </c>
      <c r="K5759" s="14" t="s">
        <v>247</v>
      </c>
      <c r="L5759" s="14" t="s">
        <v>26594</v>
      </c>
      <c r="M5759" s="14">
        <f t="shared" si="712"/>
        <v>2016</v>
      </c>
      <c r="N5759" s="14">
        <f t="shared" si="713"/>
        <v>10</v>
      </c>
      <c r="O5759" s="14" t="str">
        <f>IFERROR(VLOOKUP(I5759,Lists!$F$2:$G$16,2,FALSE()),"Not Rated")</f>
        <v>Adults</v>
      </c>
      <c r="P5759" s="14">
        <f t="shared" si="714"/>
        <v>101</v>
      </c>
      <c r="Q5759" s="14" t="str">
        <f t="shared" si="715"/>
        <v>United States</v>
      </c>
      <c r="R5759" s="14" t="str">
        <f t="shared" si="716"/>
        <v>|United States|</v>
      </c>
      <c r="S5759" s="14" t="str">
        <f t="shared" si="717"/>
        <v>|Documentaries|</v>
      </c>
      <c r="T5759" s="14" t="str">
        <f t="shared" si="718"/>
        <v>|Ava DuVernay|</v>
      </c>
      <c r="U5759" s="14" t="str">
        <f t="shared" si="719"/>
        <v>|Unknown|</v>
      </c>
    </row>
    <row r="5760" spans="1:21">
      <c r="A5760" s="14" t="s">
        <v>26595</v>
      </c>
      <c r="B5760" s="14" t="s">
        <v>48</v>
      </c>
      <c r="C5760" s="14" t="s">
        <v>26596</v>
      </c>
      <c r="D5760" s="14" t="s">
        <v>26597</v>
      </c>
      <c r="E5760" s="14" t="s">
        <v>26598</v>
      </c>
      <c r="F5760" s="14" t="s">
        <v>115</v>
      </c>
      <c r="G5760" s="26">
        <v>42650</v>
      </c>
      <c r="H5760" s="14">
        <v>2016</v>
      </c>
      <c r="I5760" s="14" t="s">
        <v>360</v>
      </c>
      <c r="J5760" s="14" t="s">
        <v>4548</v>
      </c>
      <c r="K5760" s="14" t="s">
        <v>261</v>
      </c>
      <c r="L5760" s="14" t="s">
        <v>26599</v>
      </c>
      <c r="M5760" s="14">
        <f t="shared" si="712"/>
        <v>2016</v>
      </c>
      <c r="N5760" s="14">
        <f t="shared" si="713"/>
        <v>10</v>
      </c>
      <c r="O5760" s="14" t="str">
        <f>IFERROR(VLOOKUP(I5760,Lists!$F$2:$G$16,2,FALSE()),"Not Rated")</f>
        <v>Adults</v>
      </c>
      <c r="P5760" s="14">
        <f t="shared" si="714"/>
        <v>73</v>
      </c>
      <c r="Q5760" s="14" t="str">
        <f t="shared" si="715"/>
        <v>United States</v>
      </c>
      <c r="R5760" s="14" t="str">
        <f t="shared" si="716"/>
        <v>|United States|</v>
      </c>
      <c r="S5760" s="14" t="str">
        <f t="shared" si="717"/>
        <v>|Stand-Up Comedy|</v>
      </c>
      <c r="T5760" s="14" t="str">
        <f t="shared" si="718"/>
        <v>|Dave Higby|</v>
      </c>
      <c r="U5760" s="14" t="str">
        <f t="shared" si="719"/>
        <v>|Russell Peters|</v>
      </c>
    </row>
    <row r="5761" spans="1:21">
      <c r="A5761" s="14" t="s">
        <v>26600</v>
      </c>
      <c r="B5761" s="14" t="s">
        <v>49</v>
      </c>
      <c r="C5761" s="14" t="s">
        <v>26601</v>
      </c>
      <c r="D5761" s="14" t="s">
        <v>117</v>
      </c>
      <c r="E5761" s="14" t="s">
        <v>26602</v>
      </c>
      <c r="F5761" s="14" t="s">
        <v>115</v>
      </c>
      <c r="G5761" s="26">
        <v>42650</v>
      </c>
      <c r="H5761" s="14">
        <v>2016</v>
      </c>
      <c r="I5761" s="14" t="s">
        <v>366</v>
      </c>
      <c r="J5761" s="14" t="s">
        <v>105</v>
      </c>
      <c r="K5761" s="14" t="s">
        <v>256</v>
      </c>
      <c r="L5761" s="14" t="s">
        <v>26603</v>
      </c>
      <c r="M5761" s="14">
        <f t="shared" si="712"/>
        <v>2016</v>
      </c>
      <c r="N5761" s="14">
        <f t="shared" si="713"/>
        <v>10</v>
      </c>
      <c r="O5761" s="14" t="str">
        <f>IFERROR(VLOOKUP(I5761,Lists!$F$2:$G$16,2,FALSE()),"Not Rated")</f>
        <v>Kids</v>
      </c>
      <c r="P5761" s="14">
        <f t="shared" si="714"/>
        <v>1</v>
      </c>
      <c r="Q5761" s="14" t="str">
        <f t="shared" si="715"/>
        <v>United States</v>
      </c>
      <c r="R5761" s="14" t="str">
        <f t="shared" si="716"/>
        <v>|United States|</v>
      </c>
      <c r="S5761" s="14" t="str">
        <f t="shared" si="717"/>
        <v>|Kids' TV|</v>
      </c>
      <c r="T5761" s="14" t="str">
        <f t="shared" si="718"/>
        <v>|Unknown|</v>
      </c>
      <c r="U5761" s="14" t="str">
        <f t="shared" si="719"/>
        <v>|Judy Greer|Jeff Gill|Erin Fitzgerald|Fred Tatasciore|Gregg Spiridellis|</v>
      </c>
    </row>
    <row r="5762" spans="1:21">
      <c r="A5762" s="14" t="s">
        <v>26604</v>
      </c>
      <c r="B5762" s="14" t="s">
        <v>48</v>
      </c>
      <c r="C5762" s="14" t="s">
        <v>26605</v>
      </c>
      <c r="D5762" s="14" t="s">
        <v>26606</v>
      </c>
      <c r="E5762" s="14" t="s">
        <v>26607</v>
      </c>
      <c r="F5762" s="14" t="s">
        <v>26608</v>
      </c>
      <c r="G5762" s="26">
        <v>42650</v>
      </c>
      <c r="H5762" s="14">
        <v>2016</v>
      </c>
      <c r="I5762" s="14" t="s">
        <v>360</v>
      </c>
      <c r="J5762" s="14" t="s">
        <v>1096</v>
      </c>
      <c r="K5762" s="14" t="s">
        <v>612</v>
      </c>
      <c r="L5762" s="14" t="s">
        <v>26609</v>
      </c>
      <c r="M5762" s="14">
        <f t="shared" ref="M5762:M5825" si="720">IF(G5762="","",YEAR(G5762))</f>
        <v>2016</v>
      </c>
      <c r="N5762" s="14">
        <f t="shared" ref="N5762:N5825" si="721">IF(G5762="","",MONTH(G5762))</f>
        <v>10</v>
      </c>
      <c r="O5762" s="14" t="str">
        <f>IFERROR(VLOOKUP(I5762,Lists!$F$2:$G$16,2,FALSE()),"Not Rated")</f>
        <v>Adults</v>
      </c>
      <c r="P5762" s="14">
        <f t="shared" ref="P5762:P5825" si="722">IFERROR(VALUE(LEFT(J5762,FIND(" ",J5762)-1)),"")</f>
        <v>108</v>
      </c>
      <c r="Q5762" s="14" t="str">
        <f t="shared" ref="Q5762:Q5825" si="723">IFERROR(LEFT(F5762,FIND(",",F5762)-1),F5762)</f>
        <v>Ireland</v>
      </c>
      <c r="R5762" s="14" t="str">
        <f t="shared" ref="R5762:R5825" si="724">"|"&amp;SUBSTITUTE(F5762,", ","|")&amp;"|"</f>
        <v>|Ireland|South Africa|</v>
      </c>
      <c r="S5762" s="14" t="str">
        <f t="shared" ref="S5762:S5825" si="725">"|"&amp;SUBSTITUTE(K5762,", ","|")&amp;"|"</f>
        <v>|Action &amp; Adventure|Dramas|International Movies|</v>
      </c>
      <c r="T5762" s="14" t="str">
        <f t="shared" ref="T5762:T5825" si="726">"|"&amp;SUBSTITUTE(D5762,", ","|")&amp;"|"</f>
        <v>|Richie Smyth|</v>
      </c>
      <c r="U5762" s="14" t="str">
        <f t="shared" ref="U5762:U5825" si="727">"|"&amp;SUBSTITUTE(E5762,", ","|")&amp;"|"</f>
        <v>|Jamie Dornan|Guillaume Canet|Emmanuelle Seigner|Jason O'Mara|Mikael Persbrandt|Mark Strong|Michael McElhatton|Danny Sapani|Sam Keeley|Ronan Raftery|Mike Noble|Charlie Kelly|Conor MacNeill|Fionn O'Shea|Conor Quinlan|Jordan Mifsud|</v>
      </c>
    </row>
    <row r="5763" spans="1:21">
      <c r="A5763" s="14" t="s">
        <v>26610</v>
      </c>
      <c r="B5763" s="14" t="s">
        <v>48</v>
      </c>
      <c r="C5763" s="14" t="s">
        <v>26611</v>
      </c>
      <c r="D5763" s="14" t="s">
        <v>19464</v>
      </c>
      <c r="E5763" s="14" t="s">
        <v>26612</v>
      </c>
      <c r="F5763" s="14" t="s">
        <v>115</v>
      </c>
      <c r="G5763" s="26">
        <v>42647</v>
      </c>
      <c r="H5763" s="14">
        <v>2016</v>
      </c>
      <c r="I5763" s="14" t="s">
        <v>365</v>
      </c>
      <c r="J5763" s="14" t="s">
        <v>4390</v>
      </c>
      <c r="K5763" s="14" t="s">
        <v>481</v>
      </c>
      <c r="L5763" s="14" t="s">
        <v>26613</v>
      </c>
      <c r="M5763" s="14">
        <f t="shared" si="720"/>
        <v>2016</v>
      </c>
      <c r="N5763" s="14">
        <f t="shared" si="721"/>
        <v>10</v>
      </c>
      <c r="O5763" s="14" t="str">
        <f>IFERROR(VLOOKUP(I5763,Lists!$F$2:$G$16,2,FALSE()),"Not Rated")</f>
        <v>Kids</v>
      </c>
      <c r="P5763" s="14">
        <f t="shared" si="722"/>
        <v>25</v>
      </c>
      <c r="Q5763" s="14" t="str">
        <f t="shared" si="723"/>
        <v>United States</v>
      </c>
      <c r="R5763" s="14" t="str">
        <f t="shared" si="724"/>
        <v>|United States|</v>
      </c>
      <c r="S5763" s="14" t="str">
        <f t="shared" si="725"/>
        <v>|Children &amp; Family Movies|Comedies|</v>
      </c>
      <c r="T5763" s="14" t="str">
        <f t="shared" si="726"/>
        <v>|Michael D. Black|</v>
      </c>
      <c r="U5763" s="14" t="str">
        <f t="shared" si="727"/>
        <v>|A.J. LoCascio|Sendhil Ramamurthy|Fred Tatasciore|Jake Johnson|Lauren Lapkus|Zachary Levi|BD Wong|David Gunning|</v>
      </c>
    </row>
    <row r="5764" spans="1:21">
      <c r="A5764" s="14" t="s">
        <v>26614</v>
      </c>
      <c r="B5764" s="14" t="s">
        <v>49</v>
      </c>
      <c r="C5764" s="14" t="s">
        <v>26615</v>
      </c>
      <c r="D5764" s="14" t="s">
        <v>117</v>
      </c>
      <c r="E5764" s="14" t="s">
        <v>26616</v>
      </c>
      <c r="F5764" s="14" t="s">
        <v>137</v>
      </c>
      <c r="G5764" s="26">
        <v>42644</v>
      </c>
      <c r="H5764" s="14">
        <v>2015</v>
      </c>
      <c r="I5764" s="14" t="s">
        <v>362</v>
      </c>
      <c r="J5764" s="14" t="s">
        <v>105</v>
      </c>
      <c r="K5764" s="14" t="s">
        <v>1905</v>
      </c>
      <c r="L5764" s="14" t="s">
        <v>26617</v>
      </c>
      <c r="M5764" s="14">
        <f t="shared" si="720"/>
        <v>2016</v>
      </c>
      <c r="N5764" s="14">
        <f t="shared" si="721"/>
        <v>10</v>
      </c>
      <c r="O5764" s="14" t="str">
        <f>IFERROR(VLOOKUP(I5764,Lists!$F$2:$G$16,2,FALSE()),"Not Rated")</f>
        <v>Older Kids</v>
      </c>
      <c r="P5764" s="14">
        <f t="shared" si="722"/>
        <v>1</v>
      </c>
      <c r="Q5764" s="14" t="str">
        <f t="shared" si="723"/>
        <v>Taiwan</v>
      </c>
      <c r="R5764" s="14" t="str">
        <f t="shared" si="724"/>
        <v>|Taiwan|</v>
      </c>
      <c r="S5764" s="14" t="str">
        <f t="shared" si="725"/>
        <v>|International TV Shows|Romantic TV Shows|TV Dramas|</v>
      </c>
      <c r="T5764" s="14" t="str">
        <f t="shared" si="726"/>
        <v>|Unknown|</v>
      </c>
      <c r="U5764" s="14" t="str">
        <f t="shared" si="727"/>
        <v>|Jason Tsou|Queen Wei|River Huang|Fabien Yang|Tang Chen-Kang|Figaro Tseng|</v>
      </c>
    </row>
    <row r="5765" spans="1:21">
      <c r="A5765" s="14" t="s">
        <v>26618</v>
      </c>
      <c r="B5765" s="14" t="s">
        <v>49</v>
      </c>
      <c r="C5765" s="14" t="s">
        <v>26619</v>
      </c>
      <c r="D5765" s="14" t="s">
        <v>117</v>
      </c>
      <c r="E5765" s="14" t="s">
        <v>26620</v>
      </c>
      <c r="F5765" s="14" t="s">
        <v>137</v>
      </c>
      <c r="G5765" s="26">
        <v>42644</v>
      </c>
      <c r="H5765" s="14">
        <v>2015</v>
      </c>
      <c r="I5765" s="14" t="s">
        <v>361</v>
      </c>
      <c r="J5765" s="14" t="s">
        <v>105</v>
      </c>
      <c r="K5765" s="14" t="s">
        <v>1905</v>
      </c>
      <c r="L5765" s="14" t="s">
        <v>26621</v>
      </c>
      <c r="M5765" s="14">
        <f t="shared" si="720"/>
        <v>2016</v>
      </c>
      <c r="N5765" s="14">
        <f t="shared" si="721"/>
        <v>10</v>
      </c>
      <c r="O5765" s="14" t="str">
        <f>IFERROR(VLOOKUP(I5765,Lists!$F$2:$G$16,2,FALSE()),"Not Rated")</f>
        <v>Teens</v>
      </c>
      <c r="P5765" s="14">
        <f t="shared" si="722"/>
        <v>1</v>
      </c>
      <c r="Q5765" s="14" t="str">
        <f t="shared" si="723"/>
        <v>Taiwan</v>
      </c>
      <c r="R5765" s="14" t="str">
        <f t="shared" si="724"/>
        <v>|Taiwan|</v>
      </c>
      <c r="S5765" s="14" t="str">
        <f t="shared" si="725"/>
        <v>|International TV Shows|Romantic TV Shows|TV Dramas|</v>
      </c>
      <c r="T5765" s="14" t="str">
        <f t="shared" si="726"/>
        <v>|Unknown|</v>
      </c>
      <c r="U5765" s="14" t="str">
        <f t="shared" si="727"/>
        <v>|Bobby Dou|Peijia Huang|Nylon Chen|Vivi Lee|Edison Wang|Serena Fang|</v>
      </c>
    </row>
    <row r="5766" spans="1:21">
      <c r="A5766" s="14" t="s">
        <v>26622</v>
      </c>
      <c r="B5766" s="14" t="s">
        <v>48</v>
      </c>
      <c r="C5766" s="14" t="s">
        <v>26623</v>
      </c>
      <c r="D5766" s="14" t="s">
        <v>26624</v>
      </c>
      <c r="E5766" s="14" t="s">
        <v>26625</v>
      </c>
      <c r="F5766" s="14" t="s">
        <v>149</v>
      </c>
      <c r="G5766" s="26">
        <v>42644</v>
      </c>
      <c r="H5766" s="14">
        <v>2016</v>
      </c>
      <c r="I5766" s="14" t="s">
        <v>360</v>
      </c>
      <c r="J5766" s="14" t="s">
        <v>1290</v>
      </c>
      <c r="K5766" s="14" t="s">
        <v>244</v>
      </c>
      <c r="L5766" s="14" t="s">
        <v>26626</v>
      </c>
      <c r="M5766" s="14">
        <f t="shared" si="720"/>
        <v>2016</v>
      </c>
      <c r="N5766" s="14">
        <f t="shared" si="721"/>
        <v>10</v>
      </c>
      <c r="O5766" s="14" t="str">
        <f>IFERROR(VLOOKUP(I5766,Lists!$F$2:$G$16,2,FALSE()),"Not Rated")</f>
        <v>Adults</v>
      </c>
      <c r="P5766" s="14">
        <f t="shared" si="722"/>
        <v>86</v>
      </c>
      <c r="Q5766" s="14" t="str">
        <f t="shared" si="723"/>
        <v>New Zealand</v>
      </c>
      <c r="R5766" s="14" t="str">
        <f t="shared" si="724"/>
        <v>|New Zealand|</v>
      </c>
      <c r="S5766" s="14" t="str">
        <f t="shared" si="725"/>
        <v>|Dramas|</v>
      </c>
      <c r="T5766" s="14" t="str">
        <f t="shared" si="726"/>
        <v>|Riccardo Pilizzeri|</v>
      </c>
      <c r="U5766" s="14" t="str">
        <f t="shared" si="727"/>
        <v>|Ande Cunningham|Mark Mitchinson|Mia Pistorius|Nathalie Boltt|Nathan Lovejoy|Colin Moy|Jay Simon|Coen Falke|Greta Gregory|Byron Coll|</v>
      </c>
    </row>
    <row r="5767" spans="1:21">
      <c r="A5767" s="14" t="s">
        <v>26627</v>
      </c>
      <c r="B5767" s="14" t="s">
        <v>48</v>
      </c>
      <c r="C5767" s="14" t="s">
        <v>26628</v>
      </c>
      <c r="D5767" s="14" t="s">
        <v>26629</v>
      </c>
      <c r="E5767" s="14" t="s">
        <v>26630</v>
      </c>
      <c r="F5767" s="14" t="s">
        <v>133</v>
      </c>
      <c r="G5767" s="26">
        <v>42644</v>
      </c>
      <c r="H5767" s="14">
        <v>2015</v>
      </c>
      <c r="I5767" s="14" t="s">
        <v>360</v>
      </c>
      <c r="J5767" s="14" t="s">
        <v>611</v>
      </c>
      <c r="K5767" s="14" t="s">
        <v>475</v>
      </c>
      <c r="L5767" s="14" t="s">
        <v>26631</v>
      </c>
      <c r="M5767" s="14">
        <f t="shared" si="720"/>
        <v>2016</v>
      </c>
      <c r="N5767" s="14">
        <f t="shared" si="721"/>
        <v>10</v>
      </c>
      <c r="O5767" s="14" t="str">
        <f>IFERROR(VLOOKUP(I5767,Lists!$F$2:$G$16,2,FALSE()),"Not Rated")</f>
        <v>Adults</v>
      </c>
      <c r="P5767" s="14">
        <f t="shared" si="722"/>
        <v>105</v>
      </c>
      <c r="Q5767" s="14" t="str">
        <f t="shared" si="723"/>
        <v>Brazil</v>
      </c>
      <c r="R5767" s="14" t="str">
        <f t="shared" si="724"/>
        <v>|Brazil|</v>
      </c>
      <c r="S5767" s="14" t="str">
        <f t="shared" si="725"/>
        <v>|Dramas|International Movies|</v>
      </c>
      <c r="T5767" s="14" t="str">
        <f t="shared" si="726"/>
        <v>|Guilherme Fontes|</v>
      </c>
      <c r="U5767" s="14" t="str">
        <f t="shared" si="727"/>
        <v>|Marco Ricca|Andrea Beltrão|Letícia Sabatella|Leandra Leal|Gabriel Braga Nunes|Paulo Betti|Marcos Oliveira|Eliane Giardini|</v>
      </c>
    </row>
    <row r="5768" spans="1:21">
      <c r="A5768" s="14" t="s">
        <v>26632</v>
      </c>
      <c r="B5768" s="14" t="s">
        <v>49</v>
      </c>
      <c r="C5768" s="14" t="s">
        <v>26633</v>
      </c>
      <c r="D5768" s="14" t="s">
        <v>117</v>
      </c>
      <c r="E5768" s="14" t="s">
        <v>26634</v>
      </c>
      <c r="F5768" s="14" t="s">
        <v>137</v>
      </c>
      <c r="G5768" s="26">
        <v>42644</v>
      </c>
      <c r="H5768" s="14">
        <v>2014</v>
      </c>
      <c r="I5768" s="14" t="s">
        <v>361</v>
      </c>
      <c r="J5768" s="14" t="s">
        <v>105</v>
      </c>
      <c r="K5768" s="14" t="s">
        <v>424</v>
      </c>
      <c r="L5768" s="14" t="s">
        <v>26635</v>
      </c>
      <c r="M5768" s="14">
        <f t="shared" si="720"/>
        <v>2016</v>
      </c>
      <c r="N5768" s="14">
        <f t="shared" si="721"/>
        <v>10</v>
      </c>
      <c r="O5768" s="14" t="str">
        <f>IFERROR(VLOOKUP(I5768,Lists!$F$2:$G$16,2,FALSE()),"Not Rated")</f>
        <v>Teens</v>
      </c>
      <c r="P5768" s="14">
        <f t="shared" si="722"/>
        <v>1</v>
      </c>
      <c r="Q5768" s="14" t="str">
        <f t="shared" si="723"/>
        <v>Taiwan</v>
      </c>
      <c r="R5768" s="14" t="str">
        <f t="shared" si="724"/>
        <v>|Taiwan|</v>
      </c>
      <c r="S5768" s="14" t="str">
        <f t="shared" si="725"/>
        <v>|International TV Shows|Romantic TV Shows|TV Comedies|</v>
      </c>
      <c r="T5768" s="14" t="str">
        <f t="shared" si="726"/>
        <v>|Unknown|</v>
      </c>
      <c r="U5768" s="14" t="str">
        <f t="shared" si="727"/>
        <v>|Aaron Yan|Tia Lee|Jack Lee|Katherine Wang|Beatrice Fang|Vince Kao|Chen Bor Jeng|</v>
      </c>
    </row>
    <row r="5769" spans="1:21">
      <c r="A5769" s="14" t="s">
        <v>26636</v>
      </c>
      <c r="B5769" s="14" t="s">
        <v>48</v>
      </c>
      <c r="C5769" s="14" t="s">
        <v>26637</v>
      </c>
      <c r="D5769" s="14" t="s">
        <v>26638</v>
      </c>
      <c r="E5769" s="14" t="s">
        <v>26639</v>
      </c>
      <c r="F5769" s="14" t="s">
        <v>116</v>
      </c>
      <c r="G5769" s="26">
        <v>42644</v>
      </c>
      <c r="H5769" s="14">
        <v>2010</v>
      </c>
      <c r="I5769" s="14" t="s">
        <v>360</v>
      </c>
      <c r="J5769" s="14" t="s">
        <v>713</v>
      </c>
      <c r="K5769" s="14" t="s">
        <v>475</v>
      </c>
      <c r="L5769" s="14" t="s">
        <v>26640</v>
      </c>
      <c r="M5769" s="14">
        <f t="shared" si="720"/>
        <v>2016</v>
      </c>
      <c r="N5769" s="14">
        <f t="shared" si="721"/>
        <v>10</v>
      </c>
      <c r="O5769" s="14" t="str">
        <f>IFERROR(VLOOKUP(I5769,Lists!$F$2:$G$16,2,FALSE()),"Not Rated")</f>
        <v>Adults</v>
      </c>
      <c r="P5769" s="14">
        <f t="shared" si="722"/>
        <v>100</v>
      </c>
      <c r="Q5769" s="14" t="str">
        <f t="shared" si="723"/>
        <v>India</v>
      </c>
      <c r="R5769" s="14" t="str">
        <f t="shared" si="724"/>
        <v>|India|</v>
      </c>
      <c r="S5769" s="14" t="str">
        <f t="shared" si="725"/>
        <v>|Dramas|International Movies|</v>
      </c>
      <c r="T5769" s="14" t="str">
        <f t="shared" si="726"/>
        <v>|Aamir Bashir|</v>
      </c>
      <c r="U5769" s="14" t="str">
        <f t="shared" si="727"/>
        <v>|Mohammad Amir Naji|Shahnawaz Bhat|Shamim Basharat|Salma Ashai|Mudessir Ahmed Khan|Rayes Mohiuddin|</v>
      </c>
    </row>
    <row r="5770" spans="1:21">
      <c r="A5770" s="14" t="s">
        <v>26641</v>
      </c>
      <c r="B5770" s="14" t="s">
        <v>49</v>
      </c>
      <c r="C5770" s="14" t="s">
        <v>26642</v>
      </c>
      <c r="D5770" s="14" t="s">
        <v>117</v>
      </c>
      <c r="E5770" s="14" t="s">
        <v>26643</v>
      </c>
      <c r="F5770" s="14" t="s">
        <v>137</v>
      </c>
      <c r="G5770" s="26">
        <v>42644</v>
      </c>
      <c r="H5770" s="14">
        <v>2014</v>
      </c>
      <c r="I5770" s="14" t="s">
        <v>361</v>
      </c>
      <c r="J5770" s="14" t="s">
        <v>105</v>
      </c>
      <c r="K5770" s="14" t="s">
        <v>424</v>
      </c>
      <c r="L5770" s="14" t="s">
        <v>26644</v>
      </c>
      <c r="M5770" s="14">
        <f t="shared" si="720"/>
        <v>2016</v>
      </c>
      <c r="N5770" s="14">
        <f t="shared" si="721"/>
        <v>10</v>
      </c>
      <c r="O5770" s="14" t="str">
        <f>IFERROR(VLOOKUP(I5770,Lists!$F$2:$G$16,2,FALSE()),"Not Rated")</f>
        <v>Teens</v>
      </c>
      <c r="P5770" s="14">
        <f t="shared" si="722"/>
        <v>1</v>
      </c>
      <c r="Q5770" s="14" t="str">
        <f t="shared" si="723"/>
        <v>Taiwan</v>
      </c>
      <c r="R5770" s="14" t="str">
        <f t="shared" si="724"/>
        <v>|Taiwan|</v>
      </c>
      <c r="S5770" s="14" t="str">
        <f t="shared" si="725"/>
        <v>|International TV Shows|Romantic TV Shows|TV Comedies|</v>
      </c>
      <c r="T5770" s="14" t="str">
        <f t="shared" si="726"/>
        <v>|Unknown|</v>
      </c>
      <c r="U5770" s="14" t="str">
        <f t="shared" si="727"/>
        <v>|George Hu|Phoebe Yuan|Hsieh Kun Da|Jay Shih|Smile Weng|Jet Chao|Jessie Chang|</v>
      </c>
    </row>
    <row r="5771" spans="1:21">
      <c r="A5771" s="14" t="s">
        <v>26645</v>
      </c>
      <c r="B5771" s="14" t="s">
        <v>49</v>
      </c>
      <c r="C5771" s="14" t="s">
        <v>26646</v>
      </c>
      <c r="D5771" s="14" t="s">
        <v>117</v>
      </c>
      <c r="E5771" s="14" t="s">
        <v>117</v>
      </c>
      <c r="F5771" s="14" t="s">
        <v>5040</v>
      </c>
      <c r="G5771" s="26">
        <v>42644</v>
      </c>
      <c r="H5771" s="14">
        <v>2012</v>
      </c>
      <c r="I5771" s="14" t="s">
        <v>366</v>
      </c>
      <c r="J5771" s="14" t="s">
        <v>105</v>
      </c>
      <c r="K5771" s="14" t="s">
        <v>256</v>
      </c>
      <c r="L5771" s="14" t="s">
        <v>26647</v>
      </c>
      <c r="M5771" s="14">
        <f t="shared" si="720"/>
        <v>2016</v>
      </c>
      <c r="N5771" s="14">
        <f t="shared" si="721"/>
        <v>10</v>
      </c>
      <c r="O5771" s="14" t="str">
        <f>IFERROR(VLOOKUP(I5771,Lists!$F$2:$G$16,2,FALSE()),"Not Rated")</f>
        <v>Kids</v>
      </c>
      <c r="P5771" s="14">
        <f t="shared" si="722"/>
        <v>1</v>
      </c>
      <c r="Q5771" s="14" t="str">
        <f t="shared" si="723"/>
        <v>United States</v>
      </c>
      <c r="R5771" s="14" t="str">
        <f t="shared" si="724"/>
        <v>|United States|Russia|</v>
      </c>
      <c r="S5771" s="14" t="str">
        <f t="shared" si="725"/>
        <v>|Kids' TV|</v>
      </c>
      <c r="T5771" s="14" t="str">
        <f t="shared" si="726"/>
        <v>|Unknown|</v>
      </c>
      <c r="U5771" s="14" t="str">
        <f t="shared" si="727"/>
        <v>|Unknown|</v>
      </c>
    </row>
    <row r="5772" spans="1:21">
      <c r="A5772" s="14" t="s">
        <v>26648</v>
      </c>
      <c r="B5772" s="14" t="s">
        <v>48</v>
      </c>
      <c r="C5772" s="14" t="s">
        <v>26649</v>
      </c>
      <c r="D5772" s="14" t="s">
        <v>16901</v>
      </c>
      <c r="E5772" s="14" t="s">
        <v>26650</v>
      </c>
      <c r="F5772" s="14" t="s">
        <v>26651</v>
      </c>
      <c r="G5772" s="26">
        <v>42644</v>
      </c>
      <c r="H5772" s="14">
        <v>2016</v>
      </c>
      <c r="I5772" s="14" t="s">
        <v>360</v>
      </c>
      <c r="J5772" s="14" t="s">
        <v>624</v>
      </c>
      <c r="K5772" s="14" t="s">
        <v>444</v>
      </c>
      <c r="L5772" s="14" t="s">
        <v>26652</v>
      </c>
      <c r="M5772" s="14">
        <f t="shared" si="720"/>
        <v>2016</v>
      </c>
      <c r="N5772" s="14">
        <f t="shared" si="721"/>
        <v>10</v>
      </c>
      <c r="O5772" s="14" t="str">
        <f>IFERROR(VLOOKUP(I5772,Lists!$F$2:$G$16,2,FALSE()),"Not Rated")</f>
        <v>Adults</v>
      </c>
      <c r="P5772" s="14">
        <f t="shared" si="722"/>
        <v>96</v>
      </c>
      <c r="Q5772" s="14" t="str">
        <f t="shared" si="723"/>
        <v>Chile</v>
      </c>
      <c r="R5772" s="14" t="str">
        <f t="shared" si="724"/>
        <v>|Chile|United States|France|</v>
      </c>
      <c r="S5772" s="14" t="str">
        <f t="shared" si="725"/>
        <v>|Dramas|Independent Movies|International Movies|</v>
      </c>
      <c r="T5772" s="14" t="str">
        <f t="shared" si="726"/>
        <v>|Alejandro Fernández Almendras|</v>
      </c>
      <c r="U5772" s="14" t="str">
        <f t="shared" si="727"/>
        <v>|Agustín Silva|Paulina García|Daniel Alcaíno|Alejandro Goic|Luis Gnecco|Samuel Landea|Dindi Jane|Isabella Costa|Augusto Schuster|Pilar Ronderos|</v>
      </c>
    </row>
    <row r="5773" spans="1:21">
      <c r="A5773" s="14" t="s">
        <v>26653</v>
      </c>
      <c r="B5773" s="14" t="s">
        <v>49</v>
      </c>
      <c r="C5773" s="14" t="s">
        <v>26654</v>
      </c>
      <c r="D5773" s="14" t="s">
        <v>117</v>
      </c>
      <c r="E5773" s="14" t="s">
        <v>26655</v>
      </c>
      <c r="F5773" s="14" t="s">
        <v>137</v>
      </c>
      <c r="G5773" s="26">
        <v>42644</v>
      </c>
      <c r="H5773" s="14">
        <v>2015</v>
      </c>
      <c r="I5773" s="14" t="s">
        <v>362</v>
      </c>
      <c r="J5773" s="14" t="s">
        <v>105</v>
      </c>
      <c r="K5773" s="14" t="s">
        <v>424</v>
      </c>
      <c r="L5773" s="14" t="s">
        <v>26656</v>
      </c>
      <c r="M5773" s="14">
        <f t="shared" si="720"/>
        <v>2016</v>
      </c>
      <c r="N5773" s="14">
        <f t="shared" si="721"/>
        <v>10</v>
      </c>
      <c r="O5773" s="14" t="str">
        <f>IFERROR(VLOOKUP(I5773,Lists!$F$2:$G$16,2,FALSE()),"Not Rated")</f>
        <v>Older Kids</v>
      </c>
      <c r="P5773" s="14">
        <f t="shared" si="722"/>
        <v>1</v>
      </c>
      <c r="Q5773" s="14" t="str">
        <f t="shared" si="723"/>
        <v>Taiwan</v>
      </c>
      <c r="R5773" s="14" t="str">
        <f t="shared" si="724"/>
        <v>|Taiwan|</v>
      </c>
      <c r="S5773" s="14" t="str">
        <f t="shared" si="725"/>
        <v>|International TV Shows|Romantic TV Shows|TV Comedies|</v>
      </c>
      <c r="T5773" s="14" t="str">
        <f t="shared" si="726"/>
        <v>|Unknown|</v>
      </c>
      <c r="U5773" s="14" t="str">
        <f t="shared" si="727"/>
        <v>|Danson Tang|Chia-ying Lee|Jolin Chien|Jenna Wang|Meng-sheng Shen|Wen-lin Fang|Wei Lin|Phoebe Huang|</v>
      </c>
    </row>
    <row r="5774" spans="1:21">
      <c r="A5774" s="14" t="s">
        <v>26657</v>
      </c>
      <c r="B5774" s="14" t="s">
        <v>48</v>
      </c>
      <c r="C5774" s="14" t="s">
        <v>26658</v>
      </c>
      <c r="D5774" s="14" t="s">
        <v>24431</v>
      </c>
      <c r="E5774" s="14" t="s">
        <v>26659</v>
      </c>
      <c r="F5774" s="14" t="s">
        <v>122</v>
      </c>
      <c r="G5774" s="26">
        <v>42644</v>
      </c>
      <c r="H5774" s="14">
        <v>2015</v>
      </c>
      <c r="I5774" s="14" t="s">
        <v>360</v>
      </c>
      <c r="J5774" s="14" t="s">
        <v>566</v>
      </c>
      <c r="K5774" s="14" t="s">
        <v>554</v>
      </c>
      <c r="L5774" s="14" t="s">
        <v>26660</v>
      </c>
      <c r="M5774" s="14">
        <f t="shared" si="720"/>
        <v>2016</v>
      </c>
      <c r="N5774" s="14">
        <f t="shared" si="721"/>
        <v>10</v>
      </c>
      <c r="O5774" s="14" t="str">
        <f>IFERROR(VLOOKUP(I5774,Lists!$F$2:$G$16,2,FALSE()),"Not Rated")</f>
        <v>Adults</v>
      </c>
      <c r="P5774" s="14">
        <f t="shared" si="722"/>
        <v>97</v>
      </c>
      <c r="Q5774" s="14" t="str">
        <f t="shared" si="723"/>
        <v>Spain</v>
      </c>
      <c r="R5774" s="14" t="str">
        <f t="shared" si="724"/>
        <v>|Spain|</v>
      </c>
      <c r="S5774" s="14" t="str">
        <f t="shared" si="725"/>
        <v>|Comedies|International Movies|Music &amp; Musicals|</v>
      </c>
      <c r="T5774" s="14" t="str">
        <f t="shared" si="726"/>
        <v>|Álex de la Iglesia|</v>
      </c>
      <c r="U5774" s="14" t="str">
        <f t="shared" si="727"/>
        <v>|Raphael|Mario Casas|Pepón Nieto|Blanca Suárez|Hugo Silva|Carmen Machi|Luis Callejo|Carlos Areces|Enrique Villén|Santiago Segura|Jaime Ordoñez|Tomás Pozzi|Carolina Bang|Ana Polvorosa|Luis Fernández|</v>
      </c>
    </row>
    <row r="5775" spans="1:21">
      <c r="A5775" s="14" t="s">
        <v>26661</v>
      </c>
      <c r="B5775" s="14" t="s">
        <v>48</v>
      </c>
      <c r="C5775" s="14" t="s">
        <v>26662</v>
      </c>
      <c r="D5775" s="14" t="s">
        <v>21463</v>
      </c>
      <c r="E5775" s="14" t="s">
        <v>26663</v>
      </c>
      <c r="F5775" s="14" t="s">
        <v>1084</v>
      </c>
      <c r="G5775" s="26">
        <v>42644</v>
      </c>
      <c r="H5775" s="14">
        <v>2016</v>
      </c>
      <c r="I5775" s="14" t="s">
        <v>365</v>
      </c>
      <c r="J5775" s="14" t="s">
        <v>4548</v>
      </c>
      <c r="K5775" s="14" t="s">
        <v>481</v>
      </c>
      <c r="L5775" s="14" t="s">
        <v>26664</v>
      </c>
      <c r="M5775" s="14">
        <f t="shared" si="720"/>
        <v>2016</v>
      </c>
      <c r="N5775" s="14">
        <f t="shared" si="721"/>
        <v>10</v>
      </c>
      <c r="O5775" s="14" t="str">
        <f>IFERROR(VLOOKUP(I5775,Lists!$F$2:$G$16,2,FALSE()),"Not Rated")</f>
        <v>Kids</v>
      </c>
      <c r="P5775" s="14">
        <f t="shared" si="722"/>
        <v>73</v>
      </c>
      <c r="Q5775" s="14" t="str">
        <f t="shared" si="723"/>
        <v>United States</v>
      </c>
      <c r="R5775" s="14" t="str">
        <f t="shared" si="724"/>
        <v>|United States|Canada|</v>
      </c>
      <c r="S5775" s="14" t="str">
        <f t="shared" si="725"/>
        <v>|Children &amp; Family Movies|Comedies|</v>
      </c>
      <c r="T5775" s="14" t="str">
        <f t="shared" si="726"/>
        <v>|Ishi Rudell|</v>
      </c>
      <c r="U5775" s="14" t="str">
        <f t="shared" si="727"/>
        <v>|Tara Strong|Rebecca Shoichet|Ashleigh Ball|Andrea Libman|Tabitha St. Germain|Cathy Weseluck|Enid-Raye Adams|Brian Doe|Nicole Oliver|</v>
      </c>
    </row>
    <row r="5776" spans="1:21">
      <c r="A5776" s="14" t="s">
        <v>26665</v>
      </c>
      <c r="B5776" s="14" t="s">
        <v>49</v>
      </c>
      <c r="C5776" s="14" t="s">
        <v>26666</v>
      </c>
      <c r="D5776" s="14" t="s">
        <v>26667</v>
      </c>
      <c r="E5776" s="14" t="s">
        <v>26668</v>
      </c>
      <c r="F5776" s="14" t="s">
        <v>115</v>
      </c>
      <c r="G5776" s="26">
        <v>42644</v>
      </c>
      <c r="H5776" s="14">
        <v>2015</v>
      </c>
      <c r="I5776" s="14" t="s">
        <v>360</v>
      </c>
      <c r="J5776" s="14" t="s">
        <v>105</v>
      </c>
      <c r="K5776" s="14" t="s">
        <v>1608</v>
      </c>
      <c r="L5776" s="14" t="s">
        <v>26669</v>
      </c>
      <c r="M5776" s="14">
        <f t="shared" si="720"/>
        <v>2016</v>
      </c>
      <c r="N5776" s="14">
        <f t="shared" si="721"/>
        <v>10</v>
      </c>
      <c r="O5776" s="14" t="str">
        <f>IFERROR(VLOOKUP(I5776,Lists!$F$2:$G$16,2,FALSE()),"Not Rated")</f>
        <v>Adults</v>
      </c>
      <c r="P5776" s="14">
        <f t="shared" si="722"/>
        <v>1</v>
      </c>
      <c r="Q5776" s="14" t="str">
        <f t="shared" si="723"/>
        <v>United States</v>
      </c>
      <c r="R5776" s="14" t="str">
        <f t="shared" si="724"/>
        <v>|United States|</v>
      </c>
      <c r="S5776" s="14" t="str">
        <f t="shared" si="725"/>
        <v>|International TV Shows|TV Comedies|TV Dramas|</v>
      </c>
      <c r="T5776" s="14" t="str">
        <f t="shared" si="726"/>
        <v>|David Schalko|</v>
      </c>
      <c r="U5776" s="14" t="str">
        <f t="shared" si="727"/>
        <v>|Udo Kier|Sunnyi Melles|Nicholas Ofczarek|Manuel Rubey|Nora von Waldstätten|Thomas Stipsits|Ursula Strauss|Robert Palfrader|Simon Schwarz|Johannes Krisch|Lukas Miko|</v>
      </c>
    </row>
    <row r="5777" spans="1:21">
      <c r="A5777" s="14" t="s">
        <v>26670</v>
      </c>
      <c r="B5777" s="14" t="s">
        <v>48</v>
      </c>
      <c r="C5777" s="14" t="s">
        <v>26671</v>
      </c>
      <c r="D5777" s="14" t="s">
        <v>117</v>
      </c>
      <c r="E5777" s="14" t="s">
        <v>25104</v>
      </c>
      <c r="F5777" s="14" t="s">
        <v>117</v>
      </c>
      <c r="G5777" s="26">
        <v>42644</v>
      </c>
      <c r="H5777" s="14">
        <v>2016</v>
      </c>
      <c r="I5777" s="14" t="s">
        <v>365</v>
      </c>
      <c r="J5777" s="14" t="s">
        <v>9393</v>
      </c>
      <c r="K5777" s="14" t="s">
        <v>61</v>
      </c>
      <c r="L5777" s="14" t="s">
        <v>26672</v>
      </c>
      <c r="M5777" s="14">
        <f t="shared" si="720"/>
        <v>2016</v>
      </c>
      <c r="N5777" s="14">
        <f t="shared" si="721"/>
        <v>10</v>
      </c>
      <c r="O5777" s="14" t="str">
        <f>IFERROR(VLOOKUP(I5777,Lists!$F$2:$G$16,2,FALSE()),"Not Rated")</f>
        <v>Kids</v>
      </c>
      <c r="P5777" s="14">
        <f t="shared" si="722"/>
        <v>44</v>
      </c>
      <c r="Q5777" s="14" t="str">
        <f t="shared" si="723"/>
        <v>Unknown</v>
      </c>
      <c r="R5777" s="14" t="str">
        <f t="shared" si="724"/>
        <v>|Unknown|</v>
      </c>
      <c r="S5777" s="14" t="str">
        <f t="shared" si="725"/>
        <v>|Movies|</v>
      </c>
      <c r="T5777" s="14" t="str">
        <f t="shared" si="726"/>
        <v>|Unknown|</v>
      </c>
      <c r="U5777" s="14" t="str">
        <f t="shared" si="727"/>
        <v>|Erin Mathews|Sam Vincent|Andrea Libman|Ashleigh Ball|Ian James Corlett|Brian Drummond|Lee Tockar|Matt Hill|</v>
      </c>
    </row>
    <row r="5778" spans="1:21">
      <c r="A5778" s="14" t="s">
        <v>26673</v>
      </c>
      <c r="B5778" s="14" t="s">
        <v>48</v>
      </c>
      <c r="C5778" s="14" t="s">
        <v>26674</v>
      </c>
      <c r="D5778" s="14" t="s">
        <v>26675</v>
      </c>
      <c r="E5778" s="14" t="s">
        <v>26676</v>
      </c>
      <c r="F5778" s="14" t="s">
        <v>142</v>
      </c>
      <c r="G5778" s="26">
        <v>42644</v>
      </c>
      <c r="H5778" s="14">
        <v>2016</v>
      </c>
      <c r="I5778" s="14" t="s">
        <v>361</v>
      </c>
      <c r="J5778" s="14" t="s">
        <v>2394</v>
      </c>
      <c r="K5778" s="14" t="s">
        <v>475</v>
      </c>
      <c r="L5778" s="14" t="s">
        <v>26677</v>
      </c>
      <c r="M5778" s="14">
        <f t="shared" si="720"/>
        <v>2016</v>
      </c>
      <c r="N5778" s="14">
        <f t="shared" si="721"/>
        <v>10</v>
      </c>
      <c r="O5778" s="14" t="str">
        <f>IFERROR(VLOOKUP(I5778,Lists!$F$2:$G$16,2,FALSE()),"Not Rated")</f>
        <v>Teens</v>
      </c>
      <c r="P5778" s="14">
        <f t="shared" si="722"/>
        <v>132</v>
      </c>
      <c r="Q5778" s="14" t="str">
        <f t="shared" si="723"/>
        <v>Netherlands</v>
      </c>
      <c r="R5778" s="14" t="str">
        <f t="shared" si="724"/>
        <v>|Netherlands|</v>
      </c>
      <c r="S5778" s="14" t="str">
        <f t="shared" si="725"/>
        <v>|Dramas|International Movies|</v>
      </c>
      <c r="T5778" s="14" t="str">
        <f t="shared" si="726"/>
        <v>|Pieter Kuijpers|</v>
      </c>
      <c r="U5778" s="14" t="str">
        <f t="shared" si="727"/>
        <v>|Jeroen van Koningsbrugge|Anna Raadsveld|Sigrid ten Napel|Peter Blok|Bob Stoop|Lisa Zweerman|Kay Greidanus|René Kortekaas|Sieger Sloot|Mark Rietman|</v>
      </c>
    </row>
    <row r="5779" spans="1:21">
      <c r="A5779" s="14" t="s">
        <v>26678</v>
      </c>
      <c r="B5779" s="14" t="s">
        <v>49</v>
      </c>
      <c r="C5779" s="14" t="s">
        <v>26679</v>
      </c>
      <c r="D5779" s="14" t="s">
        <v>117</v>
      </c>
      <c r="E5779" s="14" t="s">
        <v>26680</v>
      </c>
      <c r="F5779" s="14" t="s">
        <v>137</v>
      </c>
      <c r="G5779" s="26">
        <v>42644</v>
      </c>
      <c r="H5779" s="14">
        <v>2015</v>
      </c>
      <c r="I5779" s="14" t="s">
        <v>361</v>
      </c>
      <c r="J5779" s="14" t="s">
        <v>105</v>
      </c>
      <c r="K5779" s="14" t="s">
        <v>1905</v>
      </c>
      <c r="L5779" s="14" t="s">
        <v>26681</v>
      </c>
      <c r="M5779" s="14">
        <f t="shared" si="720"/>
        <v>2016</v>
      </c>
      <c r="N5779" s="14">
        <f t="shared" si="721"/>
        <v>10</v>
      </c>
      <c r="O5779" s="14" t="str">
        <f>IFERROR(VLOOKUP(I5779,Lists!$F$2:$G$16,2,FALSE()),"Not Rated")</f>
        <v>Teens</v>
      </c>
      <c r="P5779" s="14">
        <f t="shared" si="722"/>
        <v>1</v>
      </c>
      <c r="Q5779" s="14" t="str">
        <f t="shared" si="723"/>
        <v>Taiwan</v>
      </c>
      <c r="R5779" s="14" t="str">
        <f t="shared" si="724"/>
        <v>|Taiwan|</v>
      </c>
      <c r="S5779" s="14" t="str">
        <f t="shared" si="725"/>
        <v>|International TV Shows|Romantic TV Shows|TV Dramas|</v>
      </c>
      <c r="T5779" s="14" t="str">
        <f t="shared" si="726"/>
        <v>|Unknown|</v>
      </c>
      <c r="U5779" s="14" t="str">
        <f t="shared" si="727"/>
        <v>|Kingone Wang|Lorene Ren|Sean Lee|Nita Lei|William Liao|</v>
      </c>
    </row>
    <row r="5780" spans="1:21">
      <c r="A5780" s="14" t="s">
        <v>26682</v>
      </c>
      <c r="B5780" s="14" t="s">
        <v>48</v>
      </c>
      <c r="C5780" s="14" t="s">
        <v>26683</v>
      </c>
      <c r="D5780" s="14" t="s">
        <v>26684</v>
      </c>
      <c r="E5780" s="14" t="s">
        <v>26685</v>
      </c>
      <c r="F5780" s="14" t="s">
        <v>116</v>
      </c>
      <c r="G5780" s="26">
        <v>42644</v>
      </c>
      <c r="H5780" s="14">
        <v>2015</v>
      </c>
      <c r="I5780" s="14" t="s">
        <v>360</v>
      </c>
      <c r="J5780" s="14" t="s">
        <v>624</v>
      </c>
      <c r="K5780" s="14" t="s">
        <v>444</v>
      </c>
      <c r="L5780" s="14" t="s">
        <v>26686</v>
      </c>
      <c r="M5780" s="14">
        <f t="shared" si="720"/>
        <v>2016</v>
      </c>
      <c r="N5780" s="14">
        <f t="shared" si="721"/>
        <v>10</v>
      </c>
      <c r="O5780" s="14" t="str">
        <f>IFERROR(VLOOKUP(I5780,Lists!$F$2:$G$16,2,FALSE()),"Not Rated")</f>
        <v>Adults</v>
      </c>
      <c r="P5780" s="14">
        <f t="shared" si="722"/>
        <v>96</v>
      </c>
      <c r="Q5780" s="14" t="str">
        <f t="shared" si="723"/>
        <v>India</v>
      </c>
      <c r="R5780" s="14" t="str">
        <f t="shared" si="724"/>
        <v>|India|</v>
      </c>
      <c r="S5780" s="14" t="str">
        <f t="shared" si="725"/>
        <v>|Dramas|Independent Movies|International Movies|</v>
      </c>
      <c r="T5780" s="14" t="str">
        <f t="shared" si="726"/>
        <v>|Prashant Nair|</v>
      </c>
      <c r="U5780" s="14" t="str">
        <f t="shared" si="727"/>
        <v>|Suraj Sharma|Tony Revolori|Smita Tambe|Adil Hussain|Rajesh Tailang|Prateik Babbar|Pramod Pathak|Amit Sial|Sauraseni Maitra|</v>
      </c>
    </row>
    <row r="5781" spans="1:21">
      <c r="A5781" s="14" t="s">
        <v>26687</v>
      </c>
      <c r="B5781" s="14" t="s">
        <v>48</v>
      </c>
      <c r="C5781" s="14" t="s">
        <v>26688</v>
      </c>
      <c r="D5781" s="14" t="s">
        <v>26689</v>
      </c>
      <c r="E5781" s="14" t="s">
        <v>26690</v>
      </c>
      <c r="F5781" s="14" t="s">
        <v>115</v>
      </c>
      <c r="G5781" s="26">
        <v>42644</v>
      </c>
      <c r="H5781" s="14">
        <v>2016</v>
      </c>
      <c r="I5781" s="14" t="s">
        <v>360</v>
      </c>
      <c r="J5781" s="14" t="s">
        <v>900</v>
      </c>
      <c r="K5781" s="14" t="s">
        <v>884</v>
      </c>
      <c r="L5781" s="14" t="s">
        <v>26691</v>
      </c>
      <c r="M5781" s="14">
        <f t="shared" si="720"/>
        <v>2016</v>
      </c>
      <c r="N5781" s="14">
        <f t="shared" si="721"/>
        <v>10</v>
      </c>
      <c r="O5781" s="14" t="str">
        <f>IFERROR(VLOOKUP(I5781,Lists!$F$2:$G$16,2,FALSE()),"Not Rated")</f>
        <v>Adults</v>
      </c>
      <c r="P5781" s="14">
        <f t="shared" si="722"/>
        <v>92</v>
      </c>
      <c r="Q5781" s="14" t="str">
        <f t="shared" si="723"/>
        <v>United States</v>
      </c>
      <c r="R5781" s="14" t="str">
        <f t="shared" si="724"/>
        <v>|United States|</v>
      </c>
      <c r="S5781" s="14" t="str">
        <f t="shared" si="725"/>
        <v>|Documentaries|Sports Movies|</v>
      </c>
      <c r="T5781" s="14" t="str">
        <f t="shared" si="726"/>
        <v>|Paul Taublieb|Jon Freeman|</v>
      </c>
      <c r="U5781" s="14" t="str">
        <f t="shared" si="727"/>
        <v>|Josh Brolin|</v>
      </c>
    </row>
    <row r="5782" spans="1:21">
      <c r="A5782" s="14" t="s">
        <v>26692</v>
      </c>
      <c r="B5782" s="14" t="s">
        <v>48</v>
      </c>
      <c r="C5782" s="14" t="s">
        <v>26693</v>
      </c>
      <c r="D5782" s="14" t="s">
        <v>26694</v>
      </c>
      <c r="E5782" s="14" t="s">
        <v>26695</v>
      </c>
      <c r="F5782" s="14" t="s">
        <v>132</v>
      </c>
      <c r="G5782" s="26">
        <v>42644</v>
      </c>
      <c r="H5782" s="14">
        <v>2013</v>
      </c>
      <c r="I5782" s="14" t="s">
        <v>360</v>
      </c>
      <c r="J5782" s="14" t="s">
        <v>698</v>
      </c>
      <c r="K5782" s="14" t="s">
        <v>529</v>
      </c>
      <c r="L5782" s="14" t="s">
        <v>26696</v>
      </c>
      <c r="M5782" s="14">
        <f t="shared" si="720"/>
        <v>2016</v>
      </c>
      <c r="N5782" s="14">
        <f t="shared" si="721"/>
        <v>10</v>
      </c>
      <c r="O5782" s="14" t="str">
        <f>IFERROR(VLOOKUP(I5782,Lists!$F$2:$G$16,2,FALSE()),"Not Rated")</f>
        <v>Adults</v>
      </c>
      <c r="P5782" s="14">
        <f t="shared" si="722"/>
        <v>99</v>
      </c>
      <c r="Q5782" s="14" t="str">
        <f t="shared" si="723"/>
        <v>Italy</v>
      </c>
      <c r="R5782" s="14" t="str">
        <f t="shared" si="724"/>
        <v>|Italy|</v>
      </c>
      <c r="S5782" s="14" t="str">
        <f t="shared" si="725"/>
        <v>|Comedies|International Movies|</v>
      </c>
      <c r="T5782" s="14" t="str">
        <f t="shared" si="726"/>
        <v>|Riccardo Milani|</v>
      </c>
      <c r="U5782" s="14" t="str">
        <f t="shared" si="727"/>
        <v>|Claudio Bisio|Kasia Smutniak|Beppe Fiorello|Remo Girone|Massimo Popolizio|Cesare Bocci|Omero Antonutti|Michele Alhaique|Franco Ravera|Patrizio Rispo|Piera Degli Esposti|Gianni Cavina|</v>
      </c>
    </row>
    <row r="5783" spans="1:21">
      <c r="A5783" s="14" t="s">
        <v>26697</v>
      </c>
      <c r="B5783" s="14" t="s">
        <v>49</v>
      </c>
      <c r="C5783" s="14" t="s">
        <v>26698</v>
      </c>
      <c r="D5783" s="14" t="s">
        <v>117</v>
      </c>
      <c r="E5783" s="14" t="s">
        <v>26699</v>
      </c>
      <c r="F5783" s="14" t="s">
        <v>137</v>
      </c>
      <c r="G5783" s="26">
        <v>42644</v>
      </c>
      <c r="H5783" s="14">
        <v>2015</v>
      </c>
      <c r="I5783" s="14" t="s">
        <v>361</v>
      </c>
      <c r="J5783" s="14" t="s">
        <v>105</v>
      </c>
      <c r="K5783" s="14" t="s">
        <v>424</v>
      </c>
      <c r="L5783" s="14" t="s">
        <v>26700</v>
      </c>
      <c r="M5783" s="14">
        <f t="shared" si="720"/>
        <v>2016</v>
      </c>
      <c r="N5783" s="14">
        <f t="shared" si="721"/>
        <v>10</v>
      </c>
      <c r="O5783" s="14" t="str">
        <f>IFERROR(VLOOKUP(I5783,Lists!$F$2:$G$16,2,FALSE()),"Not Rated")</f>
        <v>Teens</v>
      </c>
      <c r="P5783" s="14">
        <f t="shared" si="722"/>
        <v>1</v>
      </c>
      <c r="Q5783" s="14" t="str">
        <f t="shared" si="723"/>
        <v>Taiwan</v>
      </c>
      <c r="R5783" s="14" t="str">
        <f t="shared" si="724"/>
        <v>|Taiwan|</v>
      </c>
      <c r="S5783" s="14" t="str">
        <f t="shared" si="725"/>
        <v>|International TV Shows|Romantic TV Shows|TV Comedies|</v>
      </c>
      <c r="T5783" s="14" t="str">
        <f t="shared" si="726"/>
        <v>|Unknown|</v>
      </c>
      <c r="U5783" s="14" t="str">
        <f t="shared" si="727"/>
        <v>|Jasper Liu|Mandy Wei|Jet Chao|Ivy Shao|Tina Chou|Kao Meng-Chieh|</v>
      </c>
    </row>
    <row r="5784" spans="1:21">
      <c r="A5784" s="14" t="s">
        <v>26701</v>
      </c>
      <c r="B5784" s="14" t="s">
        <v>48</v>
      </c>
      <c r="C5784" s="14" t="s">
        <v>26702</v>
      </c>
      <c r="D5784" s="14" t="s">
        <v>26703</v>
      </c>
      <c r="E5784" s="14" t="s">
        <v>117</v>
      </c>
      <c r="F5784" s="14" t="s">
        <v>7525</v>
      </c>
      <c r="G5784" s="26">
        <v>42643</v>
      </c>
      <c r="H5784" s="14">
        <v>2016</v>
      </c>
      <c r="I5784" s="14" t="s">
        <v>360</v>
      </c>
      <c r="J5784" s="14" t="s">
        <v>900</v>
      </c>
      <c r="K5784" s="14" t="s">
        <v>247</v>
      </c>
      <c r="L5784" s="14" t="s">
        <v>26704</v>
      </c>
      <c r="M5784" s="14">
        <f t="shared" si="720"/>
        <v>2016</v>
      </c>
      <c r="N5784" s="14">
        <f t="shared" si="721"/>
        <v>9</v>
      </c>
      <c r="O5784" s="14" t="str">
        <f>IFERROR(VLOOKUP(I5784,Lists!$F$2:$G$16,2,FALSE()),"Not Rated")</f>
        <v>Adults</v>
      </c>
      <c r="P5784" s="14">
        <f t="shared" si="722"/>
        <v>92</v>
      </c>
      <c r="Q5784" s="14" t="str">
        <f t="shared" si="723"/>
        <v>Denmark</v>
      </c>
      <c r="R5784" s="14" t="str">
        <f t="shared" si="724"/>
        <v>|Denmark|United States|</v>
      </c>
      <c r="S5784" s="14" t="str">
        <f t="shared" si="725"/>
        <v>|Documentaries|</v>
      </c>
      <c r="T5784" s="14" t="str">
        <f t="shared" si="726"/>
        <v>|Rod Blackhurst|Brian McGinn|</v>
      </c>
      <c r="U5784" s="14" t="str">
        <f t="shared" si="727"/>
        <v>|Unknown|</v>
      </c>
    </row>
    <row r="5785" spans="1:21">
      <c r="A5785" s="14" t="s">
        <v>26705</v>
      </c>
      <c r="B5785" s="14" t="s">
        <v>48</v>
      </c>
      <c r="C5785" s="14" t="s">
        <v>26706</v>
      </c>
      <c r="D5785" s="14" t="s">
        <v>11445</v>
      </c>
      <c r="E5785" s="14" t="s">
        <v>117</v>
      </c>
      <c r="F5785" s="14" t="s">
        <v>115</v>
      </c>
      <c r="G5785" s="26">
        <v>42636</v>
      </c>
      <c r="H5785" s="14">
        <v>2016</v>
      </c>
      <c r="I5785" s="14" t="s">
        <v>360</v>
      </c>
      <c r="J5785" s="14" t="s">
        <v>698</v>
      </c>
      <c r="K5785" s="14" t="s">
        <v>247</v>
      </c>
      <c r="L5785" s="14" t="s">
        <v>26707</v>
      </c>
      <c r="M5785" s="14">
        <f t="shared" si="720"/>
        <v>2016</v>
      </c>
      <c r="N5785" s="14">
        <f t="shared" si="721"/>
        <v>9</v>
      </c>
      <c r="O5785" s="14" t="str">
        <f>IFERROR(VLOOKUP(I5785,Lists!$F$2:$G$16,2,FALSE()),"Not Rated")</f>
        <v>Adults</v>
      </c>
      <c r="P5785" s="14">
        <f t="shared" si="722"/>
        <v>99</v>
      </c>
      <c r="Q5785" s="14" t="str">
        <f t="shared" si="723"/>
        <v>United States</v>
      </c>
      <c r="R5785" s="14" t="str">
        <f t="shared" si="724"/>
        <v>|United States|</v>
      </c>
      <c r="S5785" s="14" t="str">
        <f t="shared" si="725"/>
        <v>|Documentaries|</v>
      </c>
      <c r="T5785" s="14" t="str">
        <f t="shared" si="726"/>
        <v>|Bonni Cohen|Jon Shenk|</v>
      </c>
      <c r="U5785" s="14" t="str">
        <f t="shared" si="727"/>
        <v>|Unknown|</v>
      </c>
    </row>
    <row r="5786" spans="1:21">
      <c r="A5786" s="14" t="s">
        <v>26708</v>
      </c>
      <c r="B5786" s="14" t="s">
        <v>48</v>
      </c>
      <c r="C5786" s="14" t="s">
        <v>26709</v>
      </c>
      <c r="D5786" s="14" t="s">
        <v>22681</v>
      </c>
      <c r="E5786" s="14" t="s">
        <v>15623</v>
      </c>
      <c r="F5786" s="14" t="s">
        <v>115</v>
      </c>
      <c r="G5786" s="26">
        <v>42636</v>
      </c>
      <c r="H5786" s="14">
        <v>2016</v>
      </c>
      <c r="I5786" s="14" t="s">
        <v>360</v>
      </c>
      <c r="J5786" s="14" t="s">
        <v>1773</v>
      </c>
      <c r="K5786" s="14" t="s">
        <v>261</v>
      </c>
      <c r="L5786" s="14" t="s">
        <v>26710</v>
      </c>
      <c r="M5786" s="14">
        <f t="shared" si="720"/>
        <v>2016</v>
      </c>
      <c r="N5786" s="14">
        <f t="shared" si="721"/>
        <v>9</v>
      </c>
      <c r="O5786" s="14" t="str">
        <f>IFERROR(VLOOKUP(I5786,Lists!$F$2:$G$16,2,FALSE()),"Not Rated")</f>
        <v>Adults</v>
      </c>
      <c r="P5786" s="14">
        <f t="shared" si="722"/>
        <v>78</v>
      </c>
      <c r="Q5786" s="14" t="str">
        <f t="shared" si="723"/>
        <v>United States</v>
      </c>
      <c r="R5786" s="14" t="str">
        <f t="shared" si="724"/>
        <v>|United States|</v>
      </c>
      <c r="S5786" s="14" t="str">
        <f t="shared" si="725"/>
        <v>|Stand-Up Comedy|</v>
      </c>
      <c r="T5786" s="14" t="str">
        <f t="shared" si="726"/>
        <v>|Bobcat Goldthwait|</v>
      </c>
      <c r="U5786" s="14" t="str">
        <f t="shared" si="727"/>
        <v>|Iliza Shlesinger|</v>
      </c>
    </row>
    <row r="5787" spans="1:21">
      <c r="A5787" s="14" t="s">
        <v>26711</v>
      </c>
      <c r="B5787" s="14" t="s">
        <v>49</v>
      </c>
      <c r="C5787" s="14" t="s">
        <v>26712</v>
      </c>
      <c r="D5787" s="14" t="s">
        <v>117</v>
      </c>
      <c r="E5787" s="14" t="s">
        <v>24464</v>
      </c>
      <c r="F5787" s="14" t="s">
        <v>115</v>
      </c>
      <c r="G5787" s="26">
        <v>42636</v>
      </c>
      <c r="H5787" s="14">
        <v>2016</v>
      </c>
      <c r="I5787" s="14" t="s">
        <v>366</v>
      </c>
      <c r="J5787" s="14" t="s">
        <v>108</v>
      </c>
      <c r="K5787" s="14" t="s">
        <v>256</v>
      </c>
      <c r="L5787" s="14" t="s">
        <v>26713</v>
      </c>
      <c r="M5787" s="14">
        <f t="shared" si="720"/>
        <v>2016</v>
      </c>
      <c r="N5787" s="14">
        <f t="shared" si="721"/>
        <v>9</v>
      </c>
      <c r="O5787" s="14" t="str">
        <f>IFERROR(VLOOKUP(I5787,Lists!$F$2:$G$16,2,FALSE()),"Not Rated")</f>
        <v>Kids</v>
      </c>
      <c r="P5787" s="14">
        <f t="shared" si="722"/>
        <v>4</v>
      </c>
      <c r="Q5787" s="14" t="str">
        <f t="shared" si="723"/>
        <v>United States</v>
      </c>
      <c r="R5787" s="14" t="str">
        <f t="shared" si="724"/>
        <v>|United States|</v>
      </c>
      <c r="S5787" s="14" t="str">
        <f t="shared" si="725"/>
        <v>|Kids' TV|</v>
      </c>
      <c r="T5787" s="14" t="str">
        <f t="shared" si="726"/>
        <v>|Unknown|</v>
      </c>
      <c r="U5787" s="14" t="str">
        <f t="shared" si="727"/>
        <v>|Phil Vischer|Mike Nawrocki|Rob Paulsen|Tress MacNeille|</v>
      </c>
    </row>
    <row r="5788" spans="1:21">
      <c r="A5788" s="14" t="s">
        <v>26714</v>
      </c>
      <c r="B5788" s="14" t="s">
        <v>48</v>
      </c>
      <c r="C5788" s="14" t="s">
        <v>26715</v>
      </c>
      <c r="D5788" s="14" t="s">
        <v>117</v>
      </c>
      <c r="E5788" s="14" t="s">
        <v>26716</v>
      </c>
      <c r="F5788" s="14" t="s">
        <v>117</v>
      </c>
      <c r="G5788" s="26">
        <v>42632</v>
      </c>
      <c r="H5788" s="14">
        <v>2016</v>
      </c>
      <c r="I5788" s="14" t="s">
        <v>360</v>
      </c>
      <c r="J5788" s="14" t="s">
        <v>2482</v>
      </c>
      <c r="K5788" s="14" t="s">
        <v>261</v>
      </c>
      <c r="L5788" s="14" t="s">
        <v>26717</v>
      </c>
      <c r="M5788" s="14">
        <f t="shared" si="720"/>
        <v>2016</v>
      </c>
      <c r="N5788" s="14">
        <f t="shared" si="721"/>
        <v>9</v>
      </c>
      <c r="O5788" s="14" t="str">
        <f>IFERROR(VLOOKUP(I5788,Lists!$F$2:$G$16,2,FALSE()),"Not Rated")</f>
        <v>Adults</v>
      </c>
      <c r="P5788" s="14">
        <f t="shared" si="722"/>
        <v>65</v>
      </c>
      <c r="Q5788" s="14" t="str">
        <f t="shared" si="723"/>
        <v>Unknown</v>
      </c>
      <c r="R5788" s="14" t="str">
        <f t="shared" si="724"/>
        <v>|Unknown|</v>
      </c>
      <c r="S5788" s="14" t="str">
        <f t="shared" si="725"/>
        <v>|Stand-Up Comedy|</v>
      </c>
      <c r="T5788" s="14" t="str">
        <f t="shared" si="726"/>
        <v>|Unknown|</v>
      </c>
      <c r="U5788" s="14" t="str">
        <f t="shared" si="727"/>
        <v>|Karol Modzelewski|Łukasz "Lotek” Lodkowski|</v>
      </c>
    </row>
    <row r="5789" spans="1:21">
      <c r="A5789" s="14" t="s">
        <v>26718</v>
      </c>
      <c r="B5789" s="14" t="s">
        <v>48</v>
      </c>
      <c r="C5789" s="14" t="s">
        <v>26719</v>
      </c>
      <c r="D5789" s="14" t="s">
        <v>117</v>
      </c>
      <c r="E5789" s="14" t="s">
        <v>26720</v>
      </c>
      <c r="F5789" s="14" t="s">
        <v>117</v>
      </c>
      <c r="G5789" s="26">
        <v>42632</v>
      </c>
      <c r="H5789" s="14">
        <v>2016</v>
      </c>
      <c r="I5789" s="14" t="s">
        <v>360</v>
      </c>
      <c r="J5789" s="14" t="s">
        <v>2482</v>
      </c>
      <c r="K5789" s="14" t="s">
        <v>261</v>
      </c>
      <c r="L5789" s="14" t="s">
        <v>26721</v>
      </c>
      <c r="M5789" s="14">
        <f t="shared" si="720"/>
        <v>2016</v>
      </c>
      <c r="N5789" s="14">
        <f t="shared" si="721"/>
        <v>9</v>
      </c>
      <c r="O5789" s="14" t="str">
        <f>IFERROR(VLOOKUP(I5789,Lists!$F$2:$G$16,2,FALSE()),"Not Rated")</f>
        <v>Adults</v>
      </c>
      <c r="P5789" s="14">
        <f t="shared" si="722"/>
        <v>65</v>
      </c>
      <c r="Q5789" s="14" t="str">
        <f t="shared" si="723"/>
        <v>Unknown</v>
      </c>
      <c r="R5789" s="14" t="str">
        <f t="shared" si="724"/>
        <v>|Unknown|</v>
      </c>
      <c r="S5789" s="14" t="str">
        <f t="shared" si="725"/>
        <v>|Stand-Up Comedy|</v>
      </c>
      <c r="T5789" s="14" t="str">
        <f t="shared" si="726"/>
        <v>|Unknown|</v>
      </c>
      <c r="U5789" s="14" t="str">
        <f t="shared" si="727"/>
        <v>|Katarzyna Piasecka|Rafał Pacześ|</v>
      </c>
    </row>
    <row r="5790" spans="1:21">
      <c r="A5790" s="14" t="s">
        <v>26722</v>
      </c>
      <c r="B5790" s="14" t="s">
        <v>48</v>
      </c>
      <c r="C5790" s="14" t="s">
        <v>26723</v>
      </c>
      <c r="D5790" s="14" t="s">
        <v>117</v>
      </c>
      <c r="E5790" s="14" t="s">
        <v>26724</v>
      </c>
      <c r="F5790" s="14" t="s">
        <v>117</v>
      </c>
      <c r="G5790" s="26">
        <v>42632</v>
      </c>
      <c r="H5790" s="14">
        <v>2016</v>
      </c>
      <c r="I5790" s="14" t="s">
        <v>360</v>
      </c>
      <c r="J5790" s="14" t="s">
        <v>1973</v>
      </c>
      <c r="K5790" s="14" t="s">
        <v>261</v>
      </c>
      <c r="L5790" s="14" t="s">
        <v>26725</v>
      </c>
      <c r="M5790" s="14">
        <f t="shared" si="720"/>
        <v>2016</v>
      </c>
      <c r="N5790" s="14">
        <f t="shared" si="721"/>
        <v>9</v>
      </c>
      <c r="O5790" s="14" t="str">
        <f>IFERROR(VLOOKUP(I5790,Lists!$F$2:$G$16,2,FALSE()),"Not Rated")</f>
        <v>Adults</v>
      </c>
      <c r="P5790" s="14">
        <f t="shared" si="722"/>
        <v>69</v>
      </c>
      <c r="Q5790" s="14" t="str">
        <f t="shared" si="723"/>
        <v>Unknown</v>
      </c>
      <c r="R5790" s="14" t="str">
        <f t="shared" si="724"/>
        <v>|Unknown|</v>
      </c>
      <c r="S5790" s="14" t="str">
        <f t="shared" si="725"/>
        <v>|Stand-Up Comedy|</v>
      </c>
      <c r="T5790" s="14" t="str">
        <f t="shared" si="726"/>
        <v>|Unknown|</v>
      </c>
      <c r="U5790" s="14" t="str">
        <f t="shared" si="727"/>
        <v>|Mariusz Kałamaga|Karol Kopiec|Wiolka Walaszczyk|</v>
      </c>
    </row>
    <row r="5791" spans="1:21">
      <c r="A5791" s="14" t="s">
        <v>26726</v>
      </c>
      <c r="B5791" s="14" t="s">
        <v>48</v>
      </c>
      <c r="C5791" s="14" t="s">
        <v>26727</v>
      </c>
      <c r="D5791" s="14" t="s">
        <v>117</v>
      </c>
      <c r="E5791" s="14" t="s">
        <v>26728</v>
      </c>
      <c r="F5791" s="14" t="s">
        <v>117</v>
      </c>
      <c r="G5791" s="26">
        <v>42632</v>
      </c>
      <c r="H5791" s="14">
        <v>2016</v>
      </c>
      <c r="I5791" s="14" t="s">
        <v>360</v>
      </c>
      <c r="J5791" s="14" t="s">
        <v>1850</v>
      </c>
      <c r="K5791" s="14" t="s">
        <v>261</v>
      </c>
      <c r="L5791" s="14" t="s">
        <v>26729</v>
      </c>
      <c r="M5791" s="14">
        <f t="shared" si="720"/>
        <v>2016</v>
      </c>
      <c r="N5791" s="14">
        <f t="shared" si="721"/>
        <v>9</v>
      </c>
      <c r="O5791" s="14" t="str">
        <f>IFERROR(VLOOKUP(I5791,Lists!$F$2:$G$16,2,FALSE()),"Not Rated")</f>
        <v>Adults</v>
      </c>
      <c r="P5791" s="14">
        <f t="shared" si="722"/>
        <v>64</v>
      </c>
      <c r="Q5791" s="14" t="str">
        <f t="shared" si="723"/>
        <v>Unknown</v>
      </c>
      <c r="R5791" s="14" t="str">
        <f t="shared" si="724"/>
        <v>|Unknown|</v>
      </c>
      <c r="S5791" s="14" t="str">
        <f t="shared" si="725"/>
        <v>|Stand-Up Comedy|</v>
      </c>
      <c r="T5791" s="14" t="str">
        <f t="shared" si="726"/>
        <v>|Unknown|</v>
      </c>
      <c r="U5791" s="14" t="str">
        <f t="shared" si="727"/>
        <v>|Rafał Banaś|Michał Leja|</v>
      </c>
    </row>
    <row r="5792" spans="1:21">
      <c r="A5792" s="14" t="s">
        <v>26730</v>
      </c>
      <c r="B5792" s="14" t="s">
        <v>48</v>
      </c>
      <c r="C5792" s="14" t="s">
        <v>26731</v>
      </c>
      <c r="D5792" s="14" t="s">
        <v>117</v>
      </c>
      <c r="E5792" s="14" t="s">
        <v>26732</v>
      </c>
      <c r="F5792" s="14" t="s">
        <v>117</v>
      </c>
      <c r="G5792" s="26">
        <v>42632</v>
      </c>
      <c r="H5792" s="14">
        <v>2016</v>
      </c>
      <c r="I5792" s="14" t="s">
        <v>360</v>
      </c>
      <c r="J5792" s="14" t="s">
        <v>1102</v>
      </c>
      <c r="K5792" s="14" t="s">
        <v>261</v>
      </c>
      <c r="L5792" s="14" t="s">
        <v>26733</v>
      </c>
      <c r="M5792" s="14">
        <f t="shared" si="720"/>
        <v>2016</v>
      </c>
      <c r="N5792" s="14">
        <f t="shared" si="721"/>
        <v>9</v>
      </c>
      <c r="O5792" s="14" t="str">
        <f>IFERROR(VLOOKUP(I5792,Lists!$F$2:$G$16,2,FALSE()),"Not Rated")</f>
        <v>Adults</v>
      </c>
      <c r="P5792" s="14">
        <f t="shared" si="722"/>
        <v>63</v>
      </c>
      <c r="Q5792" s="14" t="str">
        <f t="shared" si="723"/>
        <v>Unknown</v>
      </c>
      <c r="R5792" s="14" t="str">
        <f t="shared" si="724"/>
        <v>|Unknown|</v>
      </c>
      <c r="S5792" s="14" t="str">
        <f t="shared" si="725"/>
        <v>|Stand-Up Comedy|</v>
      </c>
      <c r="T5792" s="14" t="str">
        <f t="shared" si="726"/>
        <v>|Unknown|</v>
      </c>
      <c r="U5792" s="14" t="str">
        <f t="shared" si="727"/>
        <v>|Rafał Rutkowski|Olka Szczęśniak|</v>
      </c>
    </row>
    <row r="5793" spans="1:21">
      <c r="A5793" s="14" t="s">
        <v>26734</v>
      </c>
      <c r="B5793" s="14" t="s">
        <v>48</v>
      </c>
      <c r="C5793" s="14" t="s">
        <v>26735</v>
      </c>
      <c r="D5793" s="14" t="s">
        <v>117</v>
      </c>
      <c r="E5793" s="14" t="s">
        <v>26736</v>
      </c>
      <c r="F5793" s="14" t="s">
        <v>117</v>
      </c>
      <c r="G5793" s="26">
        <v>42632</v>
      </c>
      <c r="H5793" s="14">
        <v>2016</v>
      </c>
      <c r="I5793" s="14" t="s">
        <v>360</v>
      </c>
      <c r="J5793" s="14" t="s">
        <v>1102</v>
      </c>
      <c r="K5793" s="14" t="s">
        <v>261</v>
      </c>
      <c r="L5793" s="14" t="s">
        <v>26737</v>
      </c>
      <c r="M5793" s="14">
        <f t="shared" si="720"/>
        <v>2016</v>
      </c>
      <c r="N5793" s="14">
        <f t="shared" si="721"/>
        <v>9</v>
      </c>
      <c r="O5793" s="14" t="str">
        <f>IFERROR(VLOOKUP(I5793,Lists!$F$2:$G$16,2,FALSE()),"Not Rated")</f>
        <v>Adults</v>
      </c>
      <c r="P5793" s="14">
        <f t="shared" si="722"/>
        <v>63</v>
      </c>
      <c r="Q5793" s="14" t="str">
        <f t="shared" si="723"/>
        <v>Unknown</v>
      </c>
      <c r="R5793" s="14" t="str">
        <f t="shared" si="724"/>
        <v>|Unknown|</v>
      </c>
      <c r="S5793" s="14" t="str">
        <f t="shared" si="725"/>
        <v>|Stand-Up Comedy|</v>
      </c>
      <c r="T5793" s="14" t="str">
        <f t="shared" si="726"/>
        <v>|Unknown|</v>
      </c>
      <c r="U5793" s="14" t="str">
        <f t="shared" si="727"/>
        <v>|Tomasz Jachimek|Jacek Stramik|</v>
      </c>
    </row>
    <row r="5794" spans="1:21">
      <c r="A5794" s="14" t="s">
        <v>26738</v>
      </c>
      <c r="B5794" s="14" t="s">
        <v>48</v>
      </c>
      <c r="C5794" s="14" t="s">
        <v>26739</v>
      </c>
      <c r="D5794" s="14" t="s">
        <v>26740</v>
      </c>
      <c r="E5794" s="14" t="s">
        <v>26741</v>
      </c>
      <c r="F5794" s="14" t="s">
        <v>1963</v>
      </c>
      <c r="G5794" s="26">
        <v>42629</v>
      </c>
      <c r="H5794" s="14">
        <v>2016</v>
      </c>
      <c r="I5794" s="14" t="s">
        <v>360</v>
      </c>
      <c r="J5794" s="14" t="s">
        <v>1330</v>
      </c>
      <c r="K5794" s="14" t="s">
        <v>12439</v>
      </c>
      <c r="L5794" s="14" t="s">
        <v>26742</v>
      </c>
      <c r="M5794" s="14">
        <f t="shared" si="720"/>
        <v>2016</v>
      </c>
      <c r="N5794" s="14">
        <f t="shared" si="721"/>
        <v>9</v>
      </c>
      <c r="O5794" s="14" t="str">
        <f>IFERROR(VLOOKUP(I5794,Lists!$F$2:$G$16,2,FALSE()),"Not Rated")</f>
        <v>Adults</v>
      </c>
      <c r="P5794" s="14">
        <f t="shared" si="722"/>
        <v>89</v>
      </c>
      <c r="Q5794" s="14" t="str">
        <f t="shared" si="723"/>
        <v>Canada</v>
      </c>
      <c r="R5794" s="14" t="str">
        <f t="shared" si="724"/>
        <v>|Canada|United States|</v>
      </c>
      <c r="S5794" s="14" t="str">
        <f t="shared" si="725"/>
        <v>|International Movies|Sci-Fi &amp; Fantasy|Thrillers|</v>
      </c>
      <c r="T5794" s="14" t="str">
        <f t="shared" si="726"/>
        <v>|Tony Elliott|</v>
      </c>
      <c r="U5794" s="14" t="str">
        <f t="shared" si="727"/>
        <v>|Robbie Amell|Rachael Taylor|Shaun Benson|Gray Powell|Jacob Neayem|Adam Butcher|Tantoo Cardinal|</v>
      </c>
    </row>
    <row r="5795" spans="1:21">
      <c r="A5795" s="14" t="s">
        <v>26743</v>
      </c>
      <c r="B5795" s="14" t="s">
        <v>48</v>
      </c>
      <c r="C5795" s="14" t="s">
        <v>26744</v>
      </c>
      <c r="D5795" s="14" t="s">
        <v>306</v>
      </c>
      <c r="E5795" s="14" t="s">
        <v>26745</v>
      </c>
      <c r="F5795" s="14" t="s">
        <v>115</v>
      </c>
      <c r="G5795" s="26">
        <v>42629</v>
      </c>
      <c r="H5795" s="14">
        <v>2016</v>
      </c>
      <c r="I5795" s="14" t="s">
        <v>360</v>
      </c>
      <c r="J5795" s="14" t="s">
        <v>4137</v>
      </c>
      <c r="K5795" s="14" t="s">
        <v>261</v>
      </c>
      <c r="L5795" s="14" t="s">
        <v>26746</v>
      </c>
      <c r="M5795" s="14">
        <f t="shared" si="720"/>
        <v>2016</v>
      </c>
      <c r="N5795" s="14">
        <f t="shared" si="721"/>
        <v>9</v>
      </c>
      <c r="O5795" s="14" t="str">
        <f>IFERROR(VLOOKUP(I5795,Lists!$F$2:$G$16,2,FALSE()),"Not Rated")</f>
        <v>Adults</v>
      </c>
      <c r="P5795" s="14">
        <f t="shared" si="722"/>
        <v>60</v>
      </c>
      <c r="Q5795" s="14" t="str">
        <f t="shared" si="723"/>
        <v>United States</v>
      </c>
      <c r="R5795" s="14" t="str">
        <f t="shared" si="724"/>
        <v>|United States|</v>
      </c>
      <c r="S5795" s="14" t="str">
        <f t="shared" si="725"/>
        <v>|Stand-Up Comedy|</v>
      </c>
      <c r="T5795" s="14" t="str">
        <f t="shared" si="726"/>
        <v>|Troy Miller|</v>
      </c>
      <c r="U5795" s="14" t="str">
        <f t="shared" si="727"/>
        <v>|Cedric the Entertainer|</v>
      </c>
    </row>
    <row r="5796" spans="1:21">
      <c r="A5796" s="14" t="s">
        <v>26747</v>
      </c>
      <c r="B5796" s="14" t="s">
        <v>48</v>
      </c>
      <c r="C5796" s="14" t="s">
        <v>26748</v>
      </c>
      <c r="D5796" s="14" t="s">
        <v>25631</v>
      </c>
      <c r="E5796" s="14" t="s">
        <v>25631</v>
      </c>
      <c r="F5796" s="14" t="s">
        <v>115</v>
      </c>
      <c r="G5796" s="26">
        <v>42629</v>
      </c>
      <c r="H5796" s="14">
        <v>2010</v>
      </c>
      <c r="I5796" s="14" t="s">
        <v>58</v>
      </c>
      <c r="J5796" s="14" t="s">
        <v>1668</v>
      </c>
      <c r="K5796" s="14" t="s">
        <v>61</v>
      </c>
      <c r="L5796" s="14" t="s">
        <v>26749</v>
      </c>
      <c r="M5796" s="14">
        <f t="shared" si="720"/>
        <v>2016</v>
      </c>
      <c r="N5796" s="14">
        <f t="shared" si="721"/>
        <v>9</v>
      </c>
      <c r="O5796" s="14" t="str">
        <f>IFERROR(VLOOKUP(I5796,Lists!$F$2:$G$16,2,FALSE()),"Not Rated")</f>
        <v>Not Rated</v>
      </c>
      <c r="P5796" s="14">
        <f t="shared" si="722"/>
        <v>84</v>
      </c>
      <c r="Q5796" s="14" t="str">
        <f t="shared" si="723"/>
        <v>United States</v>
      </c>
      <c r="R5796" s="14" t="str">
        <f t="shared" si="724"/>
        <v>|United States|</v>
      </c>
      <c r="S5796" s="14" t="str">
        <f t="shared" si="725"/>
        <v>|Movies|</v>
      </c>
      <c r="T5796" s="14" t="str">
        <f t="shared" si="726"/>
        <v>|Louis C.K.|</v>
      </c>
      <c r="U5796" s="14" t="str">
        <f t="shared" si="727"/>
        <v>|Louis C.K.|</v>
      </c>
    </row>
    <row r="5797" spans="1:21">
      <c r="A5797" s="14" t="s">
        <v>26750</v>
      </c>
      <c r="B5797" s="14" t="s">
        <v>48</v>
      </c>
      <c r="C5797" s="14" t="s">
        <v>26751</v>
      </c>
      <c r="D5797" s="14" t="s">
        <v>16813</v>
      </c>
      <c r="E5797" s="14" t="s">
        <v>117</v>
      </c>
      <c r="F5797" s="14" t="s">
        <v>118</v>
      </c>
      <c r="G5797" s="26">
        <v>42629</v>
      </c>
      <c r="H5797" s="14">
        <v>2016</v>
      </c>
      <c r="I5797" s="14" t="s">
        <v>362</v>
      </c>
      <c r="J5797" s="14" t="s">
        <v>10798</v>
      </c>
      <c r="K5797" s="14" t="s">
        <v>247</v>
      </c>
      <c r="L5797" s="14" t="s">
        <v>26752</v>
      </c>
      <c r="M5797" s="14">
        <f t="shared" si="720"/>
        <v>2016</v>
      </c>
      <c r="N5797" s="14">
        <f t="shared" si="721"/>
        <v>9</v>
      </c>
      <c r="O5797" s="14" t="str">
        <f>IFERROR(VLOOKUP(I5797,Lists!$F$2:$G$16,2,FALSE()),"Not Rated")</f>
        <v>Older Kids</v>
      </c>
      <c r="P5797" s="14">
        <f t="shared" si="722"/>
        <v>41</v>
      </c>
      <c r="Q5797" s="14" t="str">
        <f t="shared" si="723"/>
        <v>United Kingdom</v>
      </c>
      <c r="R5797" s="14" t="str">
        <f t="shared" si="724"/>
        <v>|United Kingdom|</v>
      </c>
      <c r="S5797" s="14" t="str">
        <f t="shared" si="725"/>
        <v>|Documentaries|</v>
      </c>
      <c r="T5797" s="14" t="str">
        <f t="shared" si="726"/>
        <v>|Orlando von Einsiedel|</v>
      </c>
      <c r="U5797" s="14" t="str">
        <f t="shared" si="727"/>
        <v>|Unknown|</v>
      </c>
    </row>
    <row r="5798" spans="1:21">
      <c r="A5798" s="14" t="s">
        <v>26753</v>
      </c>
      <c r="B5798" s="14" t="s">
        <v>48</v>
      </c>
      <c r="C5798" s="14" t="s">
        <v>26754</v>
      </c>
      <c r="D5798" s="14" t="s">
        <v>23512</v>
      </c>
      <c r="E5798" s="14" t="s">
        <v>26755</v>
      </c>
      <c r="F5798" s="14" t="s">
        <v>115</v>
      </c>
      <c r="G5798" s="26">
        <v>42628</v>
      </c>
      <c r="H5798" s="14">
        <v>2012</v>
      </c>
      <c r="I5798" s="14" t="s">
        <v>361</v>
      </c>
      <c r="J5798" s="14" t="s">
        <v>760</v>
      </c>
      <c r="K5798" s="14" t="s">
        <v>927</v>
      </c>
      <c r="L5798" s="14" t="s">
        <v>26756</v>
      </c>
      <c r="M5798" s="14">
        <f t="shared" si="720"/>
        <v>2016</v>
      </c>
      <c r="N5798" s="14">
        <f t="shared" si="721"/>
        <v>9</v>
      </c>
      <c r="O5798" s="14" t="str">
        <f>IFERROR(VLOOKUP(I5798,Lists!$F$2:$G$16,2,FALSE()),"Not Rated")</f>
        <v>Teens</v>
      </c>
      <c r="P5798" s="14">
        <f t="shared" si="722"/>
        <v>83</v>
      </c>
      <c r="Q5798" s="14" t="str">
        <f t="shared" si="723"/>
        <v>United States</v>
      </c>
      <c r="R5798" s="14" t="str">
        <f t="shared" si="724"/>
        <v>|United States|</v>
      </c>
      <c r="S5798" s="14" t="str">
        <f t="shared" si="725"/>
        <v>|Documentaries|Music &amp; Musicals|</v>
      </c>
      <c r="T5798" s="14" t="str">
        <f t="shared" si="726"/>
        <v>|Dan Forrer|</v>
      </c>
      <c r="U5798" s="14" t="str">
        <f t="shared" si="727"/>
        <v>|Gene Simmons|</v>
      </c>
    </row>
    <row r="5799" spans="1:21">
      <c r="A5799" s="14" t="s">
        <v>26757</v>
      </c>
      <c r="B5799" s="14" t="s">
        <v>48</v>
      </c>
      <c r="C5799" s="14" t="s">
        <v>26758</v>
      </c>
      <c r="D5799" s="14" t="s">
        <v>26759</v>
      </c>
      <c r="E5799" s="14" t="s">
        <v>117</v>
      </c>
      <c r="F5799" s="14" t="s">
        <v>115</v>
      </c>
      <c r="G5799" s="26">
        <v>42626</v>
      </c>
      <c r="H5799" s="14">
        <v>2016</v>
      </c>
      <c r="I5799" s="14" t="s">
        <v>362</v>
      </c>
      <c r="J5799" s="14" t="s">
        <v>4390</v>
      </c>
      <c r="K5799" s="14" t="s">
        <v>247</v>
      </c>
      <c r="L5799" s="14" t="s">
        <v>26760</v>
      </c>
      <c r="M5799" s="14">
        <f t="shared" si="720"/>
        <v>2016</v>
      </c>
      <c r="N5799" s="14">
        <f t="shared" si="721"/>
        <v>9</v>
      </c>
      <c r="O5799" s="14" t="str">
        <f>IFERROR(VLOOKUP(I5799,Lists!$F$2:$G$16,2,FALSE()),"Not Rated")</f>
        <v>Older Kids</v>
      </c>
      <c r="P5799" s="14">
        <f t="shared" si="722"/>
        <v>25</v>
      </c>
      <c r="Q5799" s="14" t="str">
        <f t="shared" si="723"/>
        <v>United States</v>
      </c>
      <c r="R5799" s="14" t="str">
        <f t="shared" si="724"/>
        <v>|United States|</v>
      </c>
      <c r="S5799" s="14" t="str">
        <f t="shared" si="725"/>
        <v>|Documentaries|</v>
      </c>
      <c r="T5799" s="14" t="str">
        <f t="shared" si="726"/>
        <v>|Dan Krauss|</v>
      </c>
      <c r="U5799" s="14" t="str">
        <f t="shared" si="727"/>
        <v>|Unknown|</v>
      </c>
    </row>
    <row r="5800" spans="1:21">
      <c r="A5800" s="14" t="s">
        <v>26761</v>
      </c>
      <c r="B5800" s="14" t="s">
        <v>48</v>
      </c>
      <c r="C5800" s="14" t="s">
        <v>26762</v>
      </c>
      <c r="D5800" s="14" t="s">
        <v>117</v>
      </c>
      <c r="E5800" s="14" t="s">
        <v>26763</v>
      </c>
      <c r="F5800" s="14" t="s">
        <v>118</v>
      </c>
      <c r="G5800" s="26">
        <v>42622</v>
      </c>
      <c r="H5800" s="14">
        <v>2016</v>
      </c>
      <c r="I5800" s="14" t="s">
        <v>360</v>
      </c>
      <c r="J5800" s="14" t="s">
        <v>507</v>
      </c>
      <c r="K5800" s="14" t="s">
        <v>261</v>
      </c>
      <c r="L5800" s="14" t="s">
        <v>26764</v>
      </c>
      <c r="M5800" s="14">
        <f t="shared" si="720"/>
        <v>2016</v>
      </c>
      <c r="N5800" s="14">
        <f t="shared" si="721"/>
        <v>9</v>
      </c>
      <c r="O5800" s="14" t="str">
        <f>IFERROR(VLOOKUP(I5800,Lists!$F$2:$G$16,2,FALSE()),"Not Rated")</f>
        <v>Adults</v>
      </c>
      <c r="P5800" s="14">
        <f t="shared" si="722"/>
        <v>94</v>
      </c>
      <c r="Q5800" s="14" t="str">
        <f t="shared" si="723"/>
        <v>United Kingdom</v>
      </c>
      <c r="R5800" s="14" t="str">
        <f t="shared" si="724"/>
        <v>|United Kingdom|</v>
      </c>
      <c r="S5800" s="14" t="str">
        <f t="shared" si="725"/>
        <v>|Stand-Up Comedy|</v>
      </c>
      <c r="T5800" s="14" t="str">
        <f t="shared" si="726"/>
        <v>|Unknown|</v>
      </c>
      <c r="U5800" s="14" t="str">
        <f t="shared" si="727"/>
        <v>|Jandino Asporaat|</v>
      </c>
    </row>
    <row r="5801" spans="1:21">
      <c r="A5801" s="14" t="s">
        <v>26765</v>
      </c>
      <c r="B5801" s="14" t="s">
        <v>49</v>
      </c>
      <c r="C5801" s="14" t="s">
        <v>26766</v>
      </c>
      <c r="D5801" s="14" t="s">
        <v>117</v>
      </c>
      <c r="E5801" s="14" t="s">
        <v>117</v>
      </c>
      <c r="F5801" s="14" t="s">
        <v>117</v>
      </c>
      <c r="G5801" s="26">
        <v>42615</v>
      </c>
      <c r="H5801" s="14">
        <v>2016</v>
      </c>
      <c r="I5801" s="14" t="s">
        <v>361</v>
      </c>
      <c r="J5801" s="14" t="s">
        <v>105</v>
      </c>
      <c r="K5801" s="14" t="s">
        <v>257</v>
      </c>
      <c r="L5801" s="14" t="s">
        <v>26767</v>
      </c>
      <c r="M5801" s="14">
        <f t="shared" si="720"/>
        <v>2016</v>
      </c>
      <c r="N5801" s="14">
        <f t="shared" si="721"/>
        <v>9</v>
      </c>
      <c r="O5801" s="14" t="str">
        <f>IFERROR(VLOOKUP(I5801,Lists!$F$2:$G$16,2,FALSE()),"Not Rated")</f>
        <v>Teens</v>
      </c>
      <c r="P5801" s="14">
        <f t="shared" si="722"/>
        <v>1</v>
      </c>
      <c r="Q5801" s="14" t="str">
        <f t="shared" si="723"/>
        <v>Unknown</v>
      </c>
      <c r="R5801" s="14" t="str">
        <f t="shared" si="724"/>
        <v>|Unknown|</v>
      </c>
      <c r="S5801" s="14" t="str">
        <f t="shared" si="725"/>
        <v>|Docuseries|</v>
      </c>
      <c r="T5801" s="14" t="str">
        <f t="shared" si="726"/>
        <v>|Unknown|</v>
      </c>
      <c r="U5801" s="14" t="str">
        <f t="shared" si="727"/>
        <v>|Unknown|</v>
      </c>
    </row>
    <row r="5802" spans="1:21">
      <c r="A5802" s="14" t="s">
        <v>26768</v>
      </c>
      <c r="B5802" s="14" t="s">
        <v>49</v>
      </c>
      <c r="C5802" s="14" t="s">
        <v>26769</v>
      </c>
      <c r="D5802" s="14" t="s">
        <v>117</v>
      </c>
      <c r="E5802" s="14" t="s">
        <v>26770</v>
      </c>
      <c r="F5802" s="14" t="s">
        <v>115</v>
      </c>
      <c r="G5802" s="26">
        <v>42615</v>
      </c>
      <c r="H5802" s="14">
        <v>2016</v>
      </c>
      <c r="I5802" s="14" t="s">
        <v>365</v>
      </c>
      <c r="J5802" s="14" t="s">
        <v>105</v>
      </c>
      <c r="K5802" s="14" t="s">
        <v>256</v>
      </c>
      <c r="L5802" s="14" t="s">
        <v>26771</v>
      </c>
      <c r="M5802" s="14">
        <f t="shared" si="720"/>
        <v>2016</v>
      </c>
      <c r="N5802" s="14">
        <f t="shared" si="721"/>
        <v>9</v>
      </c>
      <c r="O5802" s="14" t="str">
        <f>IFERROR(VLOOKUP(I5802,Lists!$F$2:$G$16,2,FALSE()),"Not Rated")</f>
        <v>Kids</v>
      </c>
      <c r="P5802" s="14">
        <f t="shared" si="722"/>
        <v>1</v>
      </c>
      <c r="Q5802" s="14" t="str">
        <f t="shared" si="723"/>
        <v>United States</v>
      </c>
      <c r="R5802" s="14" t="str">
        <f t="shared" si="724"/>
        <v>|United States|</v>
      </c>
      <c r="S5802" s="14" t="str">
        <f t="shared" si="725"/>
        <v>|Kids' TV|</v>
      </c>
      <c r="T5802" s="14" t="str">
        <f t="shared" si="726"/>
        <v>|Unknown|</v>
      </c>
      <c r="U5802" s="14" t="str">
        <f t="shared" si="727"/>
        <v>|Mark Hamill|Keith David|Wendie Malick|Josh Keaton|Mikey Kelley|Phil LaMarr|Laraine Newman|Jess Harnell|Charles Adler|Amy Margolis|Cree Summer|Lacey Chabert|Rolonda Watts|Kevin Michael Richardson|Candi Milo|</v>
      </c>
    </row>
    <row r="5803" spans="1:21">
      <c r="A5803" s="14" t="s">
        <v>26772</v>
      </c>
      <c r="B5803" s="14" t="s">
        <v>49</v>
      </c>
      <c r="C5803" s="14" t="s">
        <v>26773</v>
      </c>
      <c r="D5803" s="14" t="s">
        <v>117</v>
      </c>
      <c r="E5803" s="14" t="s">
        <v>26774</v>
      </c>
      <c r="F5803" s="14" t="s">
        <v>118</v>
      </c>
      <c r="G5803" s="26">
        <v>42614</v>
      </c>
      <c r="H5803" s="14">
        <v>2015</v>
      </c>
      <c r="I5803" s="14" t="s">
        <v>361</v>
      </c>
      <c r="J5803" s="14" t="s">
        <v>105</v>
      </c>
      <c r="K5803" s="14" t="s">
        <v>3772</v>
      </c>
      <c r="L5803" s="14" t="s">
        <v>26775</v>
      </c>
      <c r="M5803" s="14">
        <f t="shared" si="720"/>
        <v>2016</v>
      </c>
      <c r="N5803" s="14">
        <f t="shared" si="721"/>
        <v>9</v>
      </c>
      <c r="O5803" s="14" t="str">
        <f>IFERROR(VLOOKUP(I5803,Lists!$F$2:$G$16,2,FALSE()),"Not Rated")</f>
        <v>Teens</v>
      </c>
      <c r="P5803" s="14">
        <f t="shared" si="722"/>
        <v>1</v>
      </c>
      <c r="Q5803" s="14" t="str">
        <f t="shared" si="723"/>
        <v>United Kingdom</v>
      </c>
      <c r="R5803" s="14" t="str">
        <f t="shared" si="724"/>
        <v>|United Kingdom|</v>
      </c>
      <c r="S5803" s="14" t="str">
        <f t="shared" si="725"/>
        <v>|British TV Shows|Docuseries|</v>
      </c>
      <c r="T5803" s="14" t="str">
        <f t="shared" si="726"/>
        <v>|Unknown|</v>
      </c>
      <c r="U5803" s="14" t="str">
        <f t="shared" si="727"/>
        <v>|Mark Bazeley|</v>
      </c>
    </row>
    <row r="5804" spans="1:21">
      <c r="A5804" s="14" t="s">
        <v>26776</v>
      </c>
      <c r="B5804" s="14" t="s">
        <v>49</v>
      </c>
      <c r="C5804" s="14" t="s">
        <v>26777</v>
      </c>
      <c r="D5804" s="14" t="s">
        <v>117</v>
      </c>
      <c r="E5804" s="14" t="s">
        <v>26778</v>
      </c>
      <c r="F5804" s="14" t="s">
        <v>118</v>
      </c>
      <c r="G5804" s="26">
        <v>42614</v>
      </c>
      <c r="H5804" s="14">
        <v>2008</v>
      </c>
      <c r="I5804" s="14" t="s">
        <v>360</v>
      </c>
      <c r="J5804" s="14" t="s">
        <v>105</v>
      </c>
      <c r="K5804" s="14" t="s">
        <v>26779</v>
      </c>
      <c r="L5804" s="14" t="s">
        <v>26780</v>
      </c>
      <c r="M5804" s="14">
        <f t="shared" si="720"/>
        <v>2016</v>
      </c>
      <c r="N5804" s="14">
        <f t="shared" si="721"/>
        <v>9</v>
      </c>
      <c r="O5804" s="14" t="str">
        <f>IFERROR(VLOOKUP(I5804,Lists!$F$2:$G$16,2,FALSE()),"Not Rated")</f>
        <v>Adults</v>
      </c>
      <c r="P5804" s="14">
        <f t="shared" si="722"/>
        <v>1</v>
      </c>
      <c r="Q5804" s="14" t="str">
        <f t="shared" si="723"/>
        <v>United Kingdom</v>
      </c>
      <c r="R5804" s="14" t="str">
        <f t="shared" si="724"/>
        <v>|United Kingdom|</v>
      </c>
      <c r="S5804" s="14" t="str">
        <f t="shared" si="725"/>
        <v>|British TV Shows|TV Horror|TV Thrillers|</v>
      </c>
      <c r="T5804" s="14" t="str">
        <f t="shared" si="726"/>
        <v>|Unknown|</v>
      </c>
      <c r="U5804" s="14" t="str">
        <f t="shared" si="727"/>
        <v>|Jaime Winstone|Andy Nyman|Kevin Eldon|Davina McCall|Warren Brown|Riz Ahmed|Beth Cordingly|Kathleen McDermott|Raj Ghatak|</v>
      </c>
    </row>
    <row r="5805" spans="1:21">
      <c r="A5805" s="14" t="s">
        <v>26781</v>
      </c>
      <c r="B5805" s="14" t="s">
        <v>49</v>
      </c>
      <c r="C5805" s="14" t="s">
        <v>26782</v>
      </c>
      <c r="D5805" s="14" t="s">
        <v>117</v>
      </c>
      <c r="E5805" s="14" t="s">
        <v>26783</v>
      </c>
      <c r="F5805" s="14" t="s">
        <v>115</v>
      </c>
      <c r="G5805" s="26">
        <v>42614</v>
      </c>
      <c r="H5805" s="14">
        <v>2011</v>
      </c>
      <c r="I5805" s="14" t="s">
        <v>360</v>
      </c>
      <c r="J5805" s="14" t="s">
        <v>450</v>
      </c>
      <c r="K5805" s="14" t="s">
        <v>17566</v>
      </c>
      <c r="L5805" s="14" t="s">
        <v>26784</v>
      </c>
      <c r="M5805" s="14">
        <f t="shared" si="720"/>
        <v>2016</v>
      </c>
      <c r="N5805" s="14">
        <f t="shared" si="721"/>
        <v>9</v>
      </c>
      <c r="O5805" s="14" t="str">
        <f>IFERROR(VLOOKUP(I5805,Lists!$F$2:$G$16,2,FALSE()),"Not Rated")</f>
        <v>Adults</v>
      </c>
      <c r="P5805" s="14">
        <f t="shared" si="722"/>
        <v>9</v>
      </c>
      <c r="Q5805" s="14" t="str">
        <f t="shared" si="723"/>
        <v>United States</v>
      </c>
      <c r="R5805" s="14" t="str">
        <f t="shared" si="724"/>
        <v>|United States|</v>
      </c>
      <c r="S5805" s="14" t="str">
        <f t="shared" si="725"/>
        <v>|Crime TV Shows|Docuseries|Science &amp; Nature TV|</v>
      </c>
      <c r="T5805" s="14" t="str">
        <f t="shared" si="726"/>
        <v>|Unknown|</v>
      </c>
      <c r="U5805" s="14" t="str">
        <f t="shared" si="727"/>
        <v>|Peter Thomas|</v>
      </c>
    </row>
    <row r="5806" spans="1:21">
      <c r="A5806" s="14" t="s">
        <v>26785</v>
      </c>
      <c r="B5806" s="14" t="s">
        <v>48</v>
      </c>
      <c r="C5806" s="14" t="s">
        <v>26786</v>
      </c>
      <c r="D5806" s="14" t="s">
        <v>117</v>
      </c>
      <c r="E5806" s="14" t="s">
        <v>117</v>
      </c>
      <c r="F5806" s="14" t="s">
        <v>118</v>
      </c>
      <c r="G5806" s="26">
        <v>42614</v>
      </c>
      <c r="H5806" s="14">
        <v>2016</v>
      </c>
      <c r="I5806" s="14" t="s">
        <v>361</v>
      </c>
      <c r="J5806" s="14" t="s">
        <v>7029</v>
      </c>
      <c r="K5806" s="14" t="s">
        <v>247</v>
      </c>
      <c r="L5806" s="14" t="s">
        <v>26787</v>
      </c>
      <c r="M5806" s="14">
        <f t="shared" si="720"/>
        <v>2016</v>
      </c>
      <c r="N5806" s="14">
        <f t="shared" si="721"/>
        <v>9</v>
      </c>
      <c r="O5806" s="14" t="str">
        <f>IFERROR(VLOOKUP(I5806,Lists!$F$2:$G$16,2,FALSE()),"Not Rated")</f>
        <v>Teens</v>
      </c>
      <c r="P5806" s="14">
        <f t="shared" si="722"/>
        <v>52</v>
      </c>
      <c r="Q5806" s="14" t="str">
        <f t="shared" si="723"/>
        <v>United Kingdom</v>
      </c>
      <c r="R5806" s="14" t="str">
        <f t="shared" si="724"/>
        <v>|United Kingdom|</v>
      </c>
      <c r="S5806" s="14" t="str">
        <f t="shared" si="725"/>
        <v>|Documentaries|</v>
      </c>
      <c r="T5806" s="14" t="str">
        <f t="shared" si="726"/>
        <v>|Unknown|</v>
      </c>
      <c r="U5806" s="14" t="str">
        <f t="shared" si="727"/>
        <v>|Unknown|</v>
      </c>
    </row>
    <row r="5807" spans="1:21">
      <c r="A5807" s="14" t="s">
        <v>26788</v>
      </c>
      <c r="B5807" s="14" t="s">
        <v>49</v>
      </c>
      <c r="C5807" s="14" t="s">
        <v>26789</v>
      </c>
      <c r="D5807" s="14" t="s">
        <v>117</v>
      </c>
      <c r="E5807" s="14" t="s">
        <v>26790</v>
      </c>
      <c r="F5807" s="14" t="s">
        <v>137</v>
      </c>
      <c r="G5807" s="26">
        <v>42614</v>
      </c>
      <c r="H5807" s="14">
        <v>2010</v>
      </c>
      <c r="I5807" s="14" t="s">
        <v>360</v>
      </c>
      <c r="J5807" s="14" t="s">
        <v>105</v>
      </c>
      <c r="K5807" s="14" t="s">
        <v>1905</v>
      </c>
      <c r="L5807" s="14" t="s">
        <v>26791</v>
      </c>
      <c r="M5807" s="14">
        <f t="shared" si="720"/>
        <v>2016</v>
      </c>
      <c r="N5807" s="14">
        <f t="shared" si="721"/>
        <v>9</v>
      </c>
      <c r="O5807" s="14" t="str">
        <f>IFERROR(VLOOKUP(I5807,Lists!$F$2:$G$16,2,FALSE()),"Not Rated")</f>
        <v>Adults</v>
      </c>
      <c r="P5807" s="14">
        <f t="shared" si="722"/>
        <v>1</v>
      </c>
      <c r="Q5807" s="14" t="str">
        <f t="shared" si="723"/>
        <v>Taiwan</v>
      </c>
      <c r="R5807" s="14" t="str">
        <f t="shared" si="724"/>
        <v>|Taiwan|</v>
      </c>
      <c r="S5807" s="14" t="str">
        <f t="shared" si="725"/>
        <v>|International TV Shows|Romantic TV Shows|TV Dramas|</v>
      </c>
      <c r="T5807" s="14" t="str">
        <f t="shared" si="726"/>
        <v>|Unknown|</v>
      </c>
      <c r="U5807" s="14" t="str">
        <f t="shared" si="727"/>
        <v>|Sonia Sui|James Wen|Amanda Chu|Chris Wang|Karen Ying-Chen Hu|Patrick Lee|Janel Tsai|Li-li Pan|Fu Lei|</v>
      </c>
    </row>
    <row r="5808" spans="1:21">
      <c r="A5808" s="14" t="s">
        <v>26792</v>
      </c>
      <c r="B5808" s="14" t="s">
        <v>49</v>
      </c>
      <c r="C5808" s="14" t="s">
        <v>26793</v>
      </c>
      <c r="D5808" s="14" t="s">
        <v>117</v>
      </c>
      <c r="E5808" s="14" t="s">
        <v>26794</v>
      </c>
      <c r="F5808" s="14" t="s">
        <v>118</v>
      </c>
      <c r="G5808" s="26">
        <v>42614</v>
      </c>
      <c r="H5808" s="14">
        <v>2015</v>
      </c>
      <c r="I5808" s="14" t="s">
        <v>361</v>
      </c>
      <c r="J5808" s="14" t="s">
        <v>105</v>
      </c>
      <c r="K5808" s="14" t="s">
        <v>485</v>
      </c>
      <c r="L5808" s="14" t="s">
        <v>26795</v>
      </c>
      <c r="M5808" s="14">
        <f t="shared" si="720"/>
        <v>2016</v>
      </c>
      <c r="N5808" s="14">
        <f t="shared" si="721"/>
        <v>9</v>
      </c>
      <c r="O5808" s="14" t="str">
        <f>IFERROR(VLOOKUP(I5808,Lists!$F$2:$G$16,2,FALSE()),"Not Rated")</f>
        <v>Teens</v>
      </c>
      <c r="P5808" s="14">
        <f t="shared" si="722"/>
        <v>1</v>
      </c>
      <c r="Q5808" s="14" t="str">
        <f t="shared" si="723"/>
        <v>United Kingdom</v>
      </c>
      <c r="R5808" s="14" t="str">
        <f t="shared" si="724"/>
        <v>|United Kingdom|</v>
      </c>
      <c r="S5808" s="14" t="str">
        <f t="shared" si="725"/>
        <v>|British TV Shows|Crime TV Shows|Docuseries|</v>
      </c>
      <c r="T5808" s="14" t="str">
        <f t="shared" si="726"/>
        <v>|Unknown|</v>
      </c>
      <c r="U5808" s="14" t="str">
        <f t="shared" si="727"/>
        <v>|Suzannah Lipscomb|</v>
      </c>
    </row>
    <row r="5809" spans="1:21">
      <c r="A5809" s="14" t="s">
        <v>26796</v>
      </c>
      <c r="B5809" s="14" t="s">
        <v>49</v>
      </c>
      <c r="C5809" s="14" t="s">
        <v>26797</v>
      </c>
      <c r="D5809" s="14" t="s">
        <v>117</v>
      </c>
      <c r="E5809" s="14" t="s">
        <v>26798</v>
      </c>
      <c r="F5809" s="14" t="s">
        <v>121</v>
      </c>
      <c r="G5809" s="26">
        <v>42608</v>
      </c>
      <c r="H5809" s="14">
        <v>2016</v>
      </c>
      <c r="I5809" s="14" t="s">
        <v>365</v>
      </c>
      <c r="J5809" s="14" t="s">
        <v>106</v>
      </c>
      <c r="K5809" s="14" t="s">
        <v>866</v>
      </c>
      <c r="L5809" s="14" t="s">
        <v>26799</v>
      </c>
      <c r="M5809" s="14">
        <f t="shared" si="720"/>
        <v>2016</v>
      </c>
      <c r="N5809" s="14">
        <f t="shared" si="721"/>
        <v>8</v>
      </c>
      <c r="O5809" s="14" t="str">
        <f>IFERROR(VLOOKUP(I5809,Lists!$F$2:$G$16,2,FALSE()),"Not Rated")</f>
        <v>Kids</v>
      </c>
      <c r="P5809" s="14">
        <f t="shared" si="722"/>
        <v>2</v>
      </c>
      <c r="Q5809" s="14" t="str">
        <f t="shared" si="723"/>
        <v>Japan</v>
      </c>
      <c r="R5809" s="14" t="str">
        <f t="shared" si="724"/>
        <v>|Japan|</v>
      </c>
      <c r="S5809" s="14" t="str">
        <f t="shared" si="725"/>
        <v>|Anime Series|Kids' TV|</v>
      </c>
      <c r="T5809" s="14" t="str">
        <f t="shared" si="726"/>
        <v>|Unknown|</v>
      </c>
      <c r="U5809" s="14" t="str">
        <f t="shared" si="727"/>
        <v>|Laura Bailey|Kate Higgins|Alex Cazares|Colleen O'Shaughnessey|Danielle Nicole|Debi Derryberry|Mary Elizabeth McGlynn|Patrick Seitz|Keith Silverstein|</v>
      </c>
    </row>
    <row r="5810" spans="1:21">
      <c r="A5810" s="14" t="s">
        <v>26800</v>
      </c>
      <c r="B5810" s="14" t="s">
        <v>48</v>
      </c>
      <c r="C5810" s="14" t="s">
        <v>26801</v>
      </c>
      <c r="D5810" s="14" t="s">
        <v>290</v>
      </c>
      <c r="E5810" s="14" t="s">
        <v>26802</v>
      </c>
      <c r="F5810" s="14" t="s">
        <v>115</v>
      </c>
      <c r="G5810" s="26">
        <v>42608</v>
      </c>
      <c r="H5810" s="14">
        <v>2016</v>
      </c>
      <c r="I5810" s="14" t="s">
        <v>361</v>
      </c>
      <c r="J5810" s="14" t="s">
        <v>5539</v>
      </c>
      <c r="K5810" s="14" t="s">
        <v>261</v>
      </c>
      <c r="L5810" s="14" t="s">
        <v>26803</v>
      </c>
      <c r="M5810" s="14">
        <f t="shared" si="720"/>
        <v>2016</v>
      </c>
      <c r="N5810" s="14">
        <f t="shared" si="721"/>
        <v>8</v>
      </c>
      <c r="O5810" s="14" t="str">
        <f>IFERROR(VLOOKUP(I5810,Lists!$F$2:$G$16,2,FALSE()),"Not Rated")</f>
        <v>Teens</v>
      </c>
      <c r="P5810" s="14">
        <f t="shared" si="722"/>
        <v>75</v>
      </c>
      <c r="Q5810" s="14" t="str">
        <f t="shared" si="723"/>
        <v>United States</v>
      </c>
      <c r="R5810" s="14" t="str">
        <f t="shared" si="724"/>
        <v>|United States|</v>
      </c>
      <c r="S5810" s="14" t="str">
        <f t="shared" si="725"/>
        <v>|Stand-Up Comedy|</v>
      </c>
      <c r="T5810" s="14" t="str">
        <f t="shared" si="726"/>
        <v>|Jay Karas|</v>
      </c>
      <c r="U5810" s="14" t="str">
        <f t="shared" si="727"/>
        <v>|Jeff Foxworthy|Larry the Cable Guy|</v>
      </c>
    </row>
    <row r="5811" spans="1:21">
      <c r="A5811" s="14" t="s">
        <v>26804</v>
      </c>
      <c r="B5811" s="14" t="s">
        <v>48</v>
      </c>
      <c r="C5811" s="14" t="s">
        <v>26805</v>
      </c>
      <c r="D5811" s="14" t="s">
        <v>26806</v>
      </c>
      <c r="E5811" s="14" t="s">
        <v>26807</v>
      </c>
      <c r="F5811" s="14" t="s">
        <v>115</v>
      </c>
      <c r="G5811" s="26">
        <v>42608</v>
      </c>
      <c r="H5811" s="14">
        <v>2016</v>
      </c>
      <c r="I5811" s="14" t="s">
        <v>360</v>
      </c>
      <c r="J5811" s="14" t="s">
        <v>900</v>
      </c>
      <c r="K5811" s="14" t="s">
        <v>6206</v>
      </c>
      <c r="L5811" s="14" t="s">
        <v>26808</v>
      </c>
      <c r="M5811" s="14">
        <f t="shared" si="720"/>
        <v>2016</v>
      </c>
      <c r="N5811" s="14">
        <f t="shared" si="721"/>
        <v>8</v>
      </c>
      <c r="O5811" s="14" t="str">
        <f>IFERROR(VLOOKUP(I5811,Lists!$F$2:$G$16,2,FALSE()),"Not Rated")</f>
        <v>Adults</v>
      </c>
      <c r="P5811" s="14">
        <f t="shared" si="722"/>
        <v>92</v>
      </c>
      <c r="Q5811" s="14" t="str">
        <f t="shared" si="723"/>
        <v>United States</v>
      </c>
      <c r="R5811" s="14" t="str">
        <f t="shared" si="724"/>
        <v>|United States|</v>
      </c>
      <c r="S5811" s="14" t="str">
        <f t="shared" si="725"/>
        <v>|Dramas|Music &amp; Musicals|</v>
      </c>
      <c r="T5811" s="14" t="str">
        <f t="shared" si="726"/>
        <v>|Christopher Louie|</v>
      </c>
      <c r="U5811" s="14" t="str">
        <f t="shared" si="727"/>
        <v>|Sarah Hyland|Graham Phillips|Chris D'Elia|Hayley Kiyoko|Brett DelBuono|Ryan Hansen|Ian Anthony Dale|Ione Skye|Colin Woodell|LaMonica Garrett|Brianne Howey|</v>
      </c>
    </row>
    <row r="5812" spans="1:21">
      <c r="A5812" s="14" t="s">
        <v>26809</v>
      </c>
      <c r="B5812" s="14" t="s">
        <v>48</v>
      </c>
      <c r="C5812" s="14" t="s">
        <v>26810</v>
      </c>
      <c r="D5812" s="14" t="s">
        <v>26811</v>
      </c>
      <c r="E5812" s="14" t="s">
        <v>26812</v>
      </c>
      <c r="F5812" s="14" t="s">
        <v>115</v>
      </c>
      <c r="G5812" s="26">
        <v>42601</v>
      </c>
      <c r="H5812" s="14">
        <v>2016</v>
      </c>
      <c r="I5812" s="14" t="s">
        <v>360</v>
      </c>
      <c r="J5812" s="14" t="s">
        <v>951</v>
      </c>
      <c r="K5812" s="14" t="s">
        <v>927</v>
      </c>
      <c r="L5812" s="14" t="s">
        <v>26813</v>
      </c>
      <c r="M5812" s="14">
        <f t="shared" si="720"/>
        <v>2016</v>
      </c>
      <c r="N5812" s="14">
        <f t="shared" si="721"/>
        <v>8</v>
      </c>
      <c r="O5812" s="14" t="str">
        <f>IFERROR(VLOOKUP(I5812,Lists!$F$2:$G$16,2,FALSE()),"Not Rated")</f>
        <v>Adults</v>
      </c>
      <c r="P5812" s="14">
        <f t="shared" si="722"/>
        <v>80</v>
      </c>
      <c r="Q5812" s="14" t="str">
        <f t="shared" si="723"/>
        <v>United States</v>
      </c>
      <c r="R5812" s="14" t="str">
        <f t="shared" si="724"/>
        <v>|United States|</v>
      </c>
      <c r="S5812" s="14" t="str">
        <f t="shared" si="725"/>
        <v>|Documentaries|Music &amp; Musicals|</v>
      </c>
      <c r="T5812" s="14" t="str">
        <f t="shared" si="726"/>
        <v>|Justin Krook|</v>
      </c>
      <c r="U5812" s="14" t="str">
        <f t="shared" si="727"/>
        <v>|Steve Aoki|</v>
      </c>
    </row>
    <row r="5813" spans="1:21">
      <c r="A5813" s="14" t="s">
        <v>26814</v>
      </c>
      <c r="B5813" s="14" t="s">
        <v>49</v>
      </c>
      <c r="C5813" s="14" t="s">
        <v>26815</v>
      </c>
      <c r="D5813" s="14" t="s">
        <v>117</v>
      </c>
      <c r="E5813" s="14" t="s">
        <v>117</v>
      </c>
      <c r="F5813" s="14" t="s">
        <v>115</v>
      </c>
      <c r="G5813" s="26">
        <v>42597</v>
      </c>
      <c r="H5813" s="14">
        <v>2001</v>
      </c>
      <c r="I5813" s="14" t="s">
        <v>361</v>
      </c>
      <c r="J5813" s="14" t="s">
        <v>105</v>
      </c>
      <c r="K5813" s="14" t="s">
        <v>3772</v>
      </c>
      <c r="L5813" s="14" t="s">
        <v>26816</v>
      </c>
      <c r="M5813" s="14">
        <f t="shared" si="720"/>
        <v>2016</v>
      </c>
      <c r="N5813" s="14">
        <f t="shared" si="721"/>
        <v>8</v>
      </c>
      <c r="O5813" s="14" t="str">
        <f>IFERROR(VLOOKUP(I5813,Lists!$F$2:$G$16,2,FALSE()),"Not Rated")</f>
        <v>Teens</v>
      </c>
      <c r="P5813" s="14">
        <f t="shared" si="722"/>
        <v>1</v>
      </c>
      <c r="Q5813" s="14" t="str">
        <f t="shared" si="723"/>
        <v>United States</v>
      </c>
      <c r="R5813" s="14" t="str">
        <f t="shared" si="724"/>
        <v>|United States|</v>
      </c>
      <c r="S5813" s="14" t="str">
        <f t="shared" si="725"/>
        <v>|British TV Shows|Docuseries|</v>
      </c>
      <c r="T5813" s="14" t="str">
        <f t="shared" si="726"/>
        <v>|Unknown|</v>
      </c>
      <c r="U5813" s="14" t="str">
        <f t="shared" si="727"/>
        <v>|Unknown|</v>
      </c>
    </row>
    <row r="5814" spans="1:21">
      <c r="A5814" s="14" t="s">
        <v>26817</v>
      </c>
      <c r="B5814" s="14" t="s">
        <v>49</v>
      </c>
      <c r="C5814" s="14" t="s">
        <v>26818</v>
      </c>
      <c r="D5814" s="14" t="s">
        <v>117</v>
      </c>
      <c r="E5814" s="14" t="s">
        <v>26819</v>
      </c>
      <c r="F5814" s="14" t="s">
        <v>118</v>
      </c>
      <c r="G5814" s="26">
        <v>42597</v>
      </c>
      <c r="H5814" s="14">
        <v>2015</v>
      </c>
      <c r="I5814" s="14" t="s">
        <v>360</v>
      </c>
      <c r="J5814" s="14" t="s">
        <v>107</v>
      </c>
      <c r="K5814" s="14" t="s">
        <v>485</v>
      </c>
      <c r="L5814" s="14" t="s">
        <v>26820</v>
      </c>
      <c r="M5814" s="14">
        <f t="shared" si="720"/>
        <v>2016</v>
      </c>
      <c r="N5814" s="14">
        <f t="shared" si="721"/>
        <v>8</v>
      </c>
      <c r="O5814" s="14" t="str">
        <f>IFERROR(VLOOKUP(I5814,Lists!$F$2:$G$16,2,FALSE()),"Not Rated")</f>
        <v>Adults</v>
      </c>
      <c r="P5814" s="14">
        <f t="shared" si="722"/>
        <v>3</v>
      </c>
      <c r="Q5814" s="14" t="str">
        <f t="shared" si="723"/>
        <v>United Kingdom</v>
      </c>
      <c r="R5814" s="14" t="str">
        <f t="shared" si="724"/>
        <v>|United Kingdom|</v>
      </c>
      <c r="S5814" s="14" t="str">
        <f t="shared" si="725"/>
        <v>|British TV Shows|Crime TV Shows|Docuseries|</v>
      </c>
      <c r="T5814" s="14" t="str">
        <f t="shared" si="726"/>
        <v>|Unknown|</v>
      </c>
      <c r="U5814" s="14" t="str">
        <f t="shared" si="727"/>
        <v>|Nick Wallis|</v>
      </c>
    </row>
    <row r="5815" spans="1:21">
      <c r="A5815" s="14" t="s">
        <v>26821</v>
      </c>
      <c r="B5815" s="14" t="s">
        <v>48</v>
      </c>
      <c r="C5815" s="14" t="s">
        <v>26822</v>
      </c>
      <c r="D5815" s="14" t="s">
        <v>25631</v>
      </c>
      <c r="E5815" s="14" t="s">
        <v>25631</v>
      </c>
      <c r="F5815" s="14" t="s">
        <v>115</v>
      </c>
      <c r="G5815" s="26">
        <v>42597</v>
      </c>
      <c r="H5815" s="14">
        <v>2015</v>
      </c>
      <c r="I5815" s="14" t="s">
        <v>58</v>
      </c>
      <c r="J5815" s="14" t="s">
        <v>2497</v>
      </c>
      <c r="K5815" s="14" t="s">
        <v>61</v>
      </c>
      <c r="L5815" s="14" t="s">
        <v>26823</v>
      </c>
      <c r="M5815" s="14">
        <f t="shared" si="720"/>
        <v>2016</v>
      </c>
      <c r="N5815" s="14">
        <f t="shared" si="721"/>
        <v>8</v>
      </c>
      <c r="O5815" s="14" t="str">
        <f>IFERROR(VLOOKUP(I5815,Lists!$F$2:$G$16,2,FALSE()),"Not Rated")</f>
        <v>Not Rated</v>
      </c>
      <c r="P5815" s="14">
        <f t="shared" si="722"/>
        <v>66</v>
      </c>
      <c r="Q5815" s="14" t="str">
        <f t="shared" si="723"/>
        <v>United States</v>
      </c>
      <c r="R5815" s="14" t="str">
        <f t="shared" si="724"/>
        <v>|United States|</v>
      </c>
      <c r="S5815" s="14" t="str">
        <f t="shared" si="725"/>
        <v>|Movies|</v>
      </c>
      <c r="T5815" s="14" t="str">
        <f t="shared" si="726"/>
        <v>|Louis C.K.|</v>
      </c>
      <c r="U5815" s="14" t="str">
        <f t="shared" si="727"/>
        <v>|Louis C.K.|</v>
      </c>
    </row>
    <row r="5816" spans="1:21">
      <c r="A5816" s="14" t="s">
        <v>26824</v>
      </c>
      <c r="B5816" s="14" t="s">
        <v>48</v>
      </c>
      <c r="C5816" s="14" t="s">
        <v>26825</v>
      </c>
      <c r="D5816" s="14" t="s">
        <v>117</v>
      </c>
      <c r="E5816" s="14" t="s">
        <v>117</v>
      </c>
      <c r="F5816" s="14" t="s">
        <v>118</v>
      </c>
      <c r="G5816" s="26">
        <v>42597</v>
      </c>
      <c r="H5816" s="14">
        <v>2010</v>
      </c>
      <c r="I5816" s="14" t="s">
        <v>361</v>
      </c>
      <c r="J5816" s="14" t="s">
        <v>2838</v>
      </c>
      <c r="K5816" s="14" t="s">
        <v>247</v>
      </c>
      <c r="L5816" s="14" t="s">
        <v>26826</v>
      </c>
      <c r="M5816" s="14">
        <f t="shared" si="720"/>
        <v>2016</v>
      </c>
      <c r="N5816" s="14">
        <f t="shared" si="721"/>
        <v>8</v>
      </c>
      <c r="O5816" s="14" t="str">
        <f>IFERROR(VLOOKUP(I5816,Lists!$F$2:$G$16,2,FALSE()),"Not Rated")</f>
        <v>Teens</v>
      </c>
      <c r="P5816" s="14">
        <f t="shared" si="722"/>
        <v>46</v>
      </c>
      <c r="Q5816" s="14" t="str">
        <f t="shared" si="723"/>
        <v>United Kingdom</v>
      </c>
      <c r="R5816" s="14" t="str">
        <f t="shared" si="724"/>
        <v>|United Kingdom|</v>
      </c>
      <c r="S5816" s="14" t="str">
        <f t="shared" si="725"/>
        <v>|Documentaries|</v>
      </c>
      <c r="T5816" s="14" t="str">
        <f t="shared" si="726"/>
        <v>|Unknown|</v>
      </c>
      <c r="U5816" s="14" t="str">
        <f t="shared" si="727"/>
        <v>|Unknown|</v>
      </c>
    </row>
    <row r="5817" spans="1:21">
      <c r="A5817" s="14" t="s">
        <v>26827</v>
      </c>
      <c r="B5817" s="14" t="s">
        <v>48</v>
      </c>
      <c r="C5817" s="14" t="s">
        <v>26828</v>
      </c>
      <c r="D5817" s="14" t="s">
        <v>26829</v>
      </c>
      <c r="E5817" s="14" t="s">
        <v>26071</v>
      </c>
      <c r="F5817" s="14" t="s">
        <v>115</v>
      </c>
      <c r="G5817" s="26">
        <v>42593</v>
      </c>
      <c r="H5817" s="14">
        <v>2005</v>
      </c>
      <c r="I5817" s="14" t="s">
        <v>361</v>
      </c>
      <c r="J5817" s="14" t="s">
        <v>4187</v>
      </c>
      <c r="K5817" s="14" t="s">
        <v>261</v>
      </c>
      <c r="L5817" s="14" t="s">
        <v>26830</v>
      </c>
      <c r="M5817" s="14">
        <f t="shared" si="720"/>
        <v>2016</v>
      </c>
      <c r="N5817" s="14">
        <f t="shared" si="721"/>
        <v>8</v>
      </c>
      <c r="O5817" s="14" t="str">
        <f>IFERROR(VLOOKUP(I5817,Lists!$F$2:$G$16,2,FALSE()),"Not Rated")</f>
        <v>Teens</v>
      </c>
      <c r="P5817" s="14">
        <f t="shared" si="722"/>
        <v>72</v>
      </c>
      <c r="Q5817" s="14" t="str">
        <f t="shared" si="723"/>
        <v>United States</v>
      </c>
      <c r="R5817" s="14" t="str">
        <f t="shared" si="724"/>
        <v>|United States|</v>
      </c>
      <c r="S5817" s="14" t="str">
        <f t="shared" si="725"/>
        <v>|Stand-Up Comedy|</v>
      </c>
      <c r="T5817" s="14" t="str">
        <f t="shared" si="726"/>
        <v>|Michael Drumm|</v>
      </c>
      <c r="U5817" s="14" t="str">
        <f t="shared" si="727"/>
        <v>|Jim Gaffigan|</v>
      </c>
    </row>
    <row r="5818" spans="1:21">
      <c r="A5818" s="14" t="s">
        <v>26831</v>
      </c>
      <c r="B5818" s="14" t="s">
        <v>48</v>
      </c>
      <c r="C5818" s="14" t="s">
        <v>26832</v>
      </c>
      <c r="D5818" s="14" t="s">
        <v>306</v>
      </c>
      <c r="E5818" s="14" t="s">
        <v>26071</v>
      </c>
      <c r="F5818" s="14" t="s">
        <v>115</v>
      </c>
      <c r="G5818" s="26">
        <v>42593</v>
      </c>
      <c r="H5818" s="14">
        <v>2009</v>
      </c>
      <c r="I5818" s="14" t="s">
        <v>362</v>
      </c>
      <c r="J5818" s="14" t="s">
        <v>4998</v>
      </c>
      <c r="K5818" s="14" t="s">
        <v>261</v>
      </c>
      <c r="L5818" s="14" t="s">
        <v>26833</v>
      </c>
      <c r="M5818" s="14">
        <f t="shared" si="720"/>
        <v>2016</v>
      </c>
      <c r="N5818" s="14">
        <f t="shared" si="721"/>
        <v>8</v>
      </c>
      <c r="O5818" s="14" t="str">
        <f>IFERROR(VLOOKUP(I5818,Lists!$F$2:$G$16,2,FALSE()),"Not Rated")</f>
        <v>Older Kids</v>
      </c>
      <c r="P5818" s="14">
        <f t="shared" si="722"/>
        <v>71</v>
      </c>
      <c r="Q5818" s="14" t="str">
        <f t="shared" si="723"/>
        <v>United States</v>
      </c>
      <c r="R5818" s="14" t="str">
        <f t="shared" si="724"/>
        <v>|United States|</v>
      </c>
      <c r="S5818" s="14" t="str">
        <f t="shared" si="725"/>
        <v>|Stand-Up Comedy|</v>
      </c>
      <c r="T5818" s="14" t="str">
        <f t="shared" si="726"/>
        <v>|Troy Miller|</v>
      </c>
      <c r="U5818" s="14" t="str">
        <f t="shared" si="727"/>
        <v>|Jim Gaffigan|</v>
      </c>
    </row>
    <row r="5819" spans="1:21">
      <c r="A5819" s="14" t="s">
        <v>26834</v>
      </c>
      <c r="B5819" s="14" t="s">
        <v>48</v>
      </c>
      <c r="C5819" s="14" t="s">
        <v>26835</v>
      </c>
      <c r="D5819" s="14" t="s">
        <v>290</v>
      </c>
      <c r="E5819" s="14" t="s">
        <v>26071</v>
      </c>
      <c r="F5819" s="14" t="s">
        <v>115</v>
      </c>
      <c r="G5819" s="26">
        <v>42593</v>
      </c>
      <c r="H5819" s="14">
        <v>2012</v>
      </c>
      <c r="I5819" s="14" t="s">
        <v>361</v>
      </c>
      <c r="J5819" s="14" t="s">
        <v>4073</v>
      </c>
      <c r="K5819" s="14" t="s">
        <v>261</v>
      </c>
      <c r="L5819" s="14" t="s">
        <v>26836</v>
      </c>
      <c r="M5819" s="14">
        <f t="shared" si="720"/>
        <v>2016</v>
      </c>
      <c r="N5819" s="14">
        <f t="shared" si="721"/>
        <v>8</v>
      </c>
      <c r="O5819" s="14" t="str">
        <f>IFERROR(VLOOKUP(I5819,Lists!$F$2:$G$16,2,FALSE()),"Not Rated")</f>
        <v>Teens</v>
      </c>
      <c r="P5819" s="14">
        <f t="shared" si="722"/>
        <v>77</v>
      </c>
      <c r="Q5819" s="14" t="str">
        <f t="shared" si="723"/>
        <v>United States</v>
      </c>
      <c r="R5819" s="14" t="str">
        <f t="shared" si="724"/>
        <v>|United States|</v>
      </c>
      <c r="S5819" s="14" t="str">
        <f t="shared" si="725"/>
        <v>|Stand-Up Comedy|</v>
      </c>
      <c r="T5819" s="14" t="str">
        <f t="shared" si="726"/>
        <v>|Jay Karas|</v>
      </c>
      <c r="U5819" s="14" t="str">
        <f t="shared" si="727"/>
        <v>|Jim Gaffigan|</v>
      </c>
    </row>
    <row r="5820" spans="1:21">
      <c r="A5820" s="14" t="s">
        <v>26837</v>
      </c>
      <c r="B5820" s="14" t="s">
        <v>48</v>
      </c>
      <c r="C5820" s="14" t="s">
        <v>26838</v>
      </c>
      <c r="D5820" s="14" t="s">
        <v>294</v>
      </c>
      <c r="E5820" s="14" t="s">
        <v>26071</v>
      </c>
      <c r="F5820" s="14" t="s">
        <v>115</v>
      </c>
      <c r="G5820" s="26">
        <v>42593</v>
      </c>
      <c r="H5820" s="14">
        <v>2014</v>
      </c>
      <c r="I5820" s="14" t="s">
        <v>361</v>
      </c>
      <c r="J5820" s="14" t="s">
        <v>1649</v>
      </c>
      <c r="K5820" s="14" t="s">
        <v>261</v>
      </c>
      <c r="L5820" s="14" t="s">
        <v>26839</v>
      </c>
      <c r="M5820" s="14">
        <f t="shared" si="720"/>
        <v>2016</v>
      </c>
      <c r="N5820" s="14">
        <f t="shared" si="721"/>
        <v>8</v>
      </c>
      <c r="O5820" s="14" t="str">
        <f>IFERROR(VLOOKUP(I5820,Lists!$F$2:$G$16,2,FALSE()),"Not Rated")</f>
        <v>Teens</v>
      </c>
      <c r="P5820" s="14">
        <f t="shared" si="722"/>
        <v>70</v>
      </c>
      <c r="Q5820" s="14" t="str">
        <f t="shared" si="723"/>
        <v>United States</v>
      </c>
      <c r="R5820" s="14" t="str">
        <f t="shared" si="724"/>
        <v>|United States|</v>
      </c>
      <c r="S5820" s="14" t="str">
        <f t="shared" si="725"/>
        <v>|Stand-Up Comedy|</v>
      </c>
      <c r="T5820" s="14" t="str">
        <f t="shared" si="726"/>
        <v>|Jay Chapman|</v>
      </c>
      <c r="U5820" s="14" t="str">
        <f t="shared" si="727"/>
        <v>|Jim Gaffigan|</v>
      </c>
    </row>
    <row r="5821" spans="1:21">
      <c r="A5821" s="14" t="s">
        <v>26840</v>
      </c>
      <c r="B5821" s="14" t="s">
        <v>48</v>
      </c>
      <c r="C5821" s="14" t="s">
        <v>26841</v>
      </c>
      <c r="D5821" s="14" t="s">
        <v>26842</v>
      </c>
      <c r="E5821" s="14" t="s">
        <v>26843</v>
      </c>
      <c r="F5821" s="14" t="s">
        <v>115</v>
      </c>
      <c r="G5821" s="26">
        <v>42587</v>
      </c>
      <c r="H5821" s="14">
        <v>2016</v>
      </c>
      <c r="I5821" s="14" t="s">
        <v>360</v>
      </c>
      <c r="J5821" s="14" t="s">
        <v>4548</v>
      </c>
      <c r="K5821" s="14" t="s">
        <v>261</v>
      </c>
      <c r="L5821" s="14" t="s">
        <v>26844</v>
      </c>
      <c r="M5821" s="14">
        <f t="shared" si="720"/>
        <v>2016</v>
      </c>
      <c r="N5821" s="14">
        <f t="shared" si="721"/>
        <v>8</v>
      </c>
      <c r="O5821" s="14" t="str">
        <f>IFERROR(VLOOKUP(I5821,Lists!$F$2:$G$16,2,FALSE()),"Not Rated")</f>
        <v>Adults</v>
      </c>
      <c r="P5821" s="14">
        <f t="shared" si="722"/>
        <v>73</v>
      </c>
      <c r="Q5821" s="14" t="str">
        <f t="shared" si="723"/>
        <v>United States</v>
      </c>
      <c r="R5821" s="14" t="str">
        <f t="shared" si="724"/>
        <v>|United States|</v>
      </c>
      <c r="S5821" s="14" t="str">
        <f t="shared" si="725"/>
        <v>|Stand-Up Comedy|</v>
      </c>
      <c r="T5821" s="14" t="str">
        <f t="shared" si="726"/>
        <v>|Alex Coletti|</v>
      </c>
      <c r="U5821" s="14" t="str">
        <f t="shared" si="727"/>
        <v>|David Cross|</v>
      </c>
    </row>
    <row r="5822" spans="1:21">
      <c r="A5822" s="14" t="s">
        <v>26845</v>
      </c>
      <c r="B5822" s="14" t="s">
        <v>48</v>
      </c>
      <c r="C5822" s="14" t="s">
        <v>26846</v>
      </c>
      <c r="D5822" s="14" t="s">
        <v>26829</v>
      </c>
      <c r="E5822" s="14" t="s">
        <v>26847</v>
      </c>
      <c r="F5822" s="14" t="s">
        <v>115</v>
      </c>
      <c r="G5822" s="26">
        <v>42584</v>
      </c>
      <c r="H5822" s="14">
        <v>2011</v>
      </c>
      <c r="I5822" s="14" t="s">
        <v>360</v>
      </c>
      <c r="J5822" s="14" t="s">
        <v>2352</v>
      </c>
      <c r="K5822" s="14" t="s">
        <v>261</v>
      </c>
      <c r="L5822" s="14" t="s">
        <v>26848</v>
      </c>
      <c r="M5822" s="14">
        <f t="shared" si="720"/>
        <v>2016</v>
      </c>
      <c r="N5822" s="14">
        <f t="shared" si="721"/>
        <v>8</v>
      </c>
      <c r="O5822" s="14" t="str">
        <f>IFERROR(VLOOKUP(I5822,Lists!$F$2:$G$16,2,FALSE()),"Not Rated")</f>
        <v>Adults</v>
      </c>
      <c r="P5822" s="14">
        <f t="shared" si="722"/>
        <v>81</v>
      </c>
      <c r="Q5822" s="14" t="str">
        <f t="shared" si="723"/>
        <v>United States</v>
      </c>
      <c r="R5822" s="14" t="str">
        <f t="shared" si="724"/>
        <v>|United States|</v>
      </c>
      <c r="S5822" s="14" t="str">
        <f t="shared" si="725"/>
        <v>|Stand-Up Comedy|</v>
      </c>
      <c r="T5822" s="14" t="str">
        <f t="shared" si="726"/>
        <v>|Michael Drumm|</v>
      </c>
      <c r="U5822" s="14" t="str">
        <f t="shared" si="727"/>
        <v>|Lavell Crawford|</v>
      </c>
    </row>
    <row r="5823" spans="1:21">
      <c r="A5823" s="14" t="s">
        <v>26849</v>
      </c>
      <c r="B5823" s="14" t="s">
        <v>48</v>
      </c>
      <c r="C5823" s="14" t="s">
        <v>26850</v>
      </c>
      <c r="D5823" s="14" t="s">
        <v>26851</v>
      </c>
      <c r="E5823" s="14" t="s">
        <v>117</v>
      </c>
      <c r="F5823" s="14" t="s">
        <v>118</v>
      </c>
      <c r="G5823" s="26">
        <v>42583</v>
      </c>
      <c r="H5823" s="14">
        <v>1994</v>
      </c>
      <c r="I5823" s="14" t="s">
        <v>360</v>
      </c>
      <c r="J5823" s="14" t="s">
        <v>1102</v>
      </c>
      <c r="K5823" s="14" t="s">
        <v>247</v>
      </c>
      <c r="L5823" s="14" t="s">
        <v>26852</v>
      </c>
      <c r="M5823" s="14">
        <f t="shared" si="720"/>
        <v>2016</v>
      </c>
      <c r="N5823" s="14">
        <f t="shared" si="721"/>
        <v>8</v>
      </c>
      <c r="O5823" s="14" t="str">
        <f>IFERROR(VLOOKUP(I5823,Lists!$F$2:$G$16,2,FALSE()),"Not Rated")</f>
        <v>Adults</v>
      </c>
      <c r="P5823" s="14">
        <f t="shared" si="722"/>
        <v>63</v>
      </c>
      <c r="Q5823" s="14" t="str">
        <f t="shared" si="723"/>
        <v>United Kingdom</v>
      </c>
      <c r="R5823" s="14" t="str">
        <f t="shared" si="724"/>
        <v>|United Kingdom|</v>
      </c>
      <c r="S5823" s="14" t="str">
        <f t="shared" si="725"/>
        <v>|Documentaries|</v>
      </c>
      <c r="T5823" s="14" t="str">
        <f t="shared" si="726"/>
        <v>|John Smithson|</v>
      </c>
      <c r="U5823" s="14" t="str">
        <f t="shared" si="727"/>
        <v>|Unknown|</v>
      </c>
    </row>
    <row r="5824" spans="1:21">
      <c r="A5824" s="14" t="s">
        <v>26853</v>
      </c>
      <c r="B5824" s="14" t="s">
        <v>49</v>
      </c>
      <c r="C5824" s="14" t="s">
        <v>26854</v>
      </c>
      <c r="D5824" s="14" t="s">
        <v>117</v>
      </c>
      <c r="E5824" s="14" t="s">
        <v>117</v>
      </c>
      <c r="F5824" s="14" t="s">
        <v>118</v>
      </c>
      <c r="G5824" s="26">
        <v>42583</v>
      </c>
      <c r="H5824" s="14">
        <v>2005</v>
      </c>
      <c r="I5824" s="14" t="s">
        <v>361</v>
      </c>
      <c r="J5824" s="14" t="s">
        <v>105</v>
      </c>
      <c r="K5824" s="14" t="s">
        <v>485</v>
      </c>
      <c r="L5824" s="14" t="s">
        <v>26855</v>
      </c>
      <c r="M5824" s="14">
        <f t="shared" si="720"/>
        <v>2016</v>
      </c>
      <c r="N5824" s="14">
        <f t="shared" si="721"/>
        <v>8</v>
      </c>
      <c r="O5824" s="14" t="str">
        <f>IFERROR(VLOOKUP(I5824,Lists!$F$2:$G$16,2,FALSE()),"Not Rated")</f>
        <v>Teens</v>
      </c>
      <c r="P5824" s="14">
        <f t="shared" si="722"/>
        <v>1</v>
      </c>
      <c r="Q5824" s="14" t="str">
        <f t="shared" si="723"/>
        <v>United Kingdom</v>
      </c>
      <c r="R5824" s="14" t="str">
        <f t="shared" si="724"/>
        <v>|United Kingdom|</v>
      </c>
      <c r="S5824" s="14" t="str">
        <f t="shared" si="725"/>
        <v>|British TV Shows|Crime TV Shows|Docuseries|</v>
      </c>
      <c r="T5824" s="14" t="str">
        <f t="shared" si="726"/>
        <v>|Unknown|</v>
      </c>
      <c r="U5824" s="14" t="str">
        <f t="shared" si="727"/>
        <v>|Unknown|</v>
      </c>
    </row>
    <row r="5825" spans="1:21">
      <c r="A5825" s="14" t="s">
        <v>26856</v>
      </c>
      <c r="B5825" s="14" t="s">
        <v>49</v>
      </c>
      <c r="C5825" s="14" t="s">
        <v>26857</v>
      </c>
      <c r="D5825" s="14" t="s">
        <v>117</v>
      </c>
      <c r="E5825" s="14" t="s">
        <v>117</v>
      </c>
      <c r="F5825" s="14" t="s">
        <v>118</v>
      </c>
      <c r="G5825" s="26">
        <v>42583</v>
      </c>
      <c r="H5825" s="14">
        <v>2008</v>
      </c>
      <c r="I5825" s="14" t="s">
        <v>368</v>
      </c>
      <c r="J5825" s="14" t="s">
        <v>105</v>
      </c>
      <c r="K5825" s="14" t="s">
        <v>26858</v>
      </c>
      <c r="L5825" s="14" t="s">
        <v>26859</v>
      </c>
      <c r="M5825" s="14">
        <f t="shared" si="720"/>
        <v>2016</v>
      </c>
      <c r="N5825" s="14">
        <f t="shared" si="721"/>
        <v>8</v>
      </c>
      <c r="O5825" s="14" t="str">
        <f>IFERROR(VLOOKUP(I5825,Lists!$F$2:$G$16,2,FALSE()),"Not Rated")</f>
        <v>Kids</v>
      </c>
      <c r="P5825" s="14">
        <f t="shared" si="722"/>
        <v>1</v>
      </c>
      <c r="Q5825" s="14" t="str">
        <f t="shared" si="723"/>
        <v>United Kingdom</v>
      </c>
      <c r="R5825" s="14" t="str">
        <f t="shared" si="724"/>
        <v>|United Kingdom|</v>
      </c>
      <c r="S5825" s="14" t="str">
        <f t="shared" si="725"/>
        <v>|British TV Shows|Docuseries|Science &amp; Nature TV|</v>
      </c>
      <c r="T5825" s="14" t="str">
        <f t="shared" si="726"/>
        <v>|Unknown|</v>
      </c>
      <c r="U5825" s="14" t="str">
        <f t="shared" si="727"/>
        <v>|Unknown|</v>
      </c>
    </row>
    <row r="5826" spans="1:21">
      <c r="A5826" s="14" t="s">
        <v>26860</v>
      </c>
      <c r="B5826" s="14" t="s">
        <v>48</v>
      </c>
      <c r="C5826" s="14" t="s">
        <v>26861</v>
      </c>
      <c r="D5826" s="14" t="s">
        <v>26862</v>
      </c>
      <c r="E5826" s="14" t="s">
        <v>26863</v>
      </c>
      <c r="F5826" s="14" t="s">
        <v>115</v>
      </c>
      <c r="G5826" s="26">
        <v>42583</v>
      </c>
      <c r="H5826" s="14">
        <v>2008</v>
      </c>
      <c r="I5826" s="14" t="s">
        <v>360</v>
      </c>
      <c r="J5826" s="14" t="s">
        <v>8233</v>
      </c>
      <c r="K5826" s="14" t="s">
        <v>247</v>
      </c>
      <c r="L5826" s="14" t="s">
        <v>26864</v>
      </c>
      <c r="M5826" s="14">
        <f t="shared" ref="M5826:M5889" si="728">IF(G5826="","",YEAR(G5826))</f>
        <v>2016</v>
      </c>
      <c r="N5826" s="14">
        <f t="shared" ref="N5826:N5889" si="729">IF(G5826="","",MONTH(G5826))</f>
        <v>8</v>
      </c>
      <c r="O5826" s="14" t="str">
        <f>IFERROR(VLOOKUP(I5826,Lists!$F$2:$G$16,2,FALSE()),"Not Rated")</f>
        <v>Adults</v>
      </c>
      <c r="P5826" s="14">
        <f t="shared" ref="P5826:P5889" si="730">IFERROR(VALUE(LEFT(J5826,FIND(" ",J5826)-1)),"")</f>
        <v>45</v>
      </c>
      <c r="Q5826" s="14" t="str">
        <f t="shared" ref="Q5826:Q5889" si="731">IFERROR(LEFT(F5826,FIND(",",F5826)-1),F5826)</f>
        <v>United States</v>
      </c>
      <c r="R5826" s="14" t="str">
        <f t="shared" ref="R5826:R5889" si="732">"|"&amp;SUBSTITUTE(F5826,", ","|")&amp;"|"</f>
        <v>|United States|</v>
      </c>
      <c r="S5826" s="14" t="str">
        <f t="shared" ref="S5826:S5889" si="733">"|"&amp;SUBSTITUTE(K5826,", ","|")&amp;"|"</f>
        <v>|Documentaries|</v>
      </c>
      <c r="T5826" s="14" t="str">
        <f t="shared" ref="T5826:T5889" si="734">"|"&amp;SUBSTITUTE(D5826,", ","|")&amp;"|"</f>
        <v>|Christopher Martin|</v>
      </c>
      <c r="U5826" s="14" t="str">
        <f t="shared" ref="U5826:U5889" si="735">"|"&amp;SUBSTITUTE(E5826,", ","|")&amp;"|"</f>
        <v>|Arthur Shawcross|</v>
      </c>
    </row>
    <row r="5827" spans="1:21">
      <c r="A5827" s="14" t="s">
        <v>26865</v>
      </c>
      <c r="B5827" s="14" t="s">
        <v>49</v>
      </c>
      <c r="C5827" s="14" t="s">
        <v>26866</v>
      </c>
      <c r="D5827" s="14" t="s">
        <v>117</v>
      </c>
      <c r="E5827" s="14" t="s">
        <v>26867</v>
      </c>
      <c r="F5827" s="14" t="s">
        <v>141</v>
      </c>
      <c r="G5827" s="26">
        <v>42583</v>
      </c>
      <c r="H5827" s="14">
        <v>2016</v>
      </c>
      <c r="I5827" s="14" t="s">
        <v>360</v>
      </c>
      <c r="J5827" s="14" t="s">
        <v>105</v>
      </c>
      <c r="K5827" s="14" t="s">
        <v>1451</v>
      </c>
      <c r="L5827" s="14" t="s">
        <v>26868</v>
      </c>
      <c r="M5827" s="14">
        <f t="shared" si="728"/>
        <v>2016</v>
      </c>
      <c r="N5827" s="14">
        <f t="shared" si="729"/>
        <v>8</v>
      </c>
      <c r="O5827" s="14" t="str">
        <f>IFERROR(VLOOKUP(I5827,Lists!$F$2:$G$16,2,FALSE()),"Not Rated")</f>
        <v>Adults</v>
      </c>
      <c r="P5827" s="14">
        <f t="shared" si="730"/>
        <v>1</v>
      </c>
      <c r="Q5827" s="14" t="str">
        <f t="shared" si="731"/>
        <v>Colombia</v>
      </c>
      <c r="R5827" s="14" t="str">
        <f t="shared" si="732"/>
        <v>|Colombia|</v>
      </c>
      <c r="S5827" s="14" t="str">
        <f t="shared" si="733"/>
        <v>|International TV Shows|Spanish-Language TV Shows|TV Dramas|</v>
      </c>
      <c r="T5827" s="14" t="str">
        <f t="shared" si="734"/>
        <v>|Unknown|</v>
      </c>
      <c r="U5827" s="14" t="str">
        <f t="shared" si="735"/>
        <v>|Nerea Camacho|Orián Suárez|Miguel de Miguel|Modesto Lacen|Norma Martínez|Ricardo Vesga|Viña Machado|Andrés Suárez|Natasha Klauss|Miroslava Morales|</v>
      </c>
    </row>
    <row r="5828" spans="1:21">
      <c r="A5828" s="14" t="s">
        <v>26869</v>
      </c>
      <c r="B5828" s="14" t="s">
        <v>48</v>
      </c>
      <c r="C5828" s="14" t="s">
        <v>26870</v>
      </c>
      <c r="D5828" s="14" t="s">
        <v>26871</v>
      </c>
      <c r="E5828" s="14" t="s">
        <v>26872</v>
      </c>
      <c r="F5828" s="14" t="s">
        <v>118</v>
      </c>
      <c r="G5828" s="26">
        <v>42583</v>
      </c>
      <c r="H5828" s="14">
        <v>2008</v>
      </c>
      <c r="I5828" s="14" t="s">
        <v>361</v>
      </c>
      <c r="J5828" s="14" t="s">
        <v>2838</v>
      </c>
      <c r="K5828" s="14" t="s">
        <v>247</v>
      </c>
      <c r="L5828" s="14" t="s">
        <v>26873</v>
      </c>
      <c r="M5828" s="14">
        <f t="shared" si="728"/>
        <v>2016</v>
      </c>
      <c r="N5828" s="14">
        <f t="shared" si="729"/>
        <v>8</v>
      </c>
      <c r="O5828" s="14" t="str">
        <f>IFERROR(VLOOKUP(I5828,Lists!$F$2:$G$16,2,FALSE()),"Not Rated")</f>
        <v>Teens</v>
      </c>
      <c r="P5828" s="14">
        <f t="shared" si="730"/>
        <v>46</v>
      </c>
      <c r="Q5828" s="14" t="str">
        <f t="shared" si="731"/>
        <v>United Kingdom</v>
      </c>
      <c r="R5828" s="14" t="str">
        <f t="shared" si="732"/>
        <v>|United Kingdom|</v>
      </c>
      <c r="S5828" s="14" t="str">
        <f t="shared" si="733"/>
        <v>|Documentaries|</v>
      </c>
      <c r="T5828" s="14" t="str">
        <f t="shared" si="734"/>
        <v>|Tom Whitter|</v>
      </c>
      <c r="U5828" s="14" t="str">
        <f t="shared" si="735"/>
        <v>|Forbes KB|</v>
      </c>
    </row>
    <row r="5829" spans="1:21">
      <c r="A5829" s="14" t="s">
        <v>26874</v>
      </c>
      <c r="B5829" s="14" t="s">
        <v>49</v>
      </c>
      <c r="C5829" s="14" t="s">
        <v>26875</v>
      </c>
      <c r="D5829" s="14" t="s">
        <v>117</v>
      </c>
      <c r="E5829" s="14" t="s">
        <v>26876</v>
      </c>
      <c r="F5829" s="14" t="s">
        <v>115</v>
      </c>
      <c r="G5829" s="26">
        <v>42580</v>
      </c>
      <c r="H5829" s="14">
        <v>2016</v>
      </c>
      <c r="I5829" s="14" t="s">
        <v>365</v>
      </c>
      <c r="J5829" s="14" t="s">
        <v>106</v>
      </c>
      <c r="K5829" s="14" t="s">
        <v>256</v>
      </c>
      <c r="L5829" s="14" t="s">
        <v>26877</v>
      </c>
      <c r="M5829" s="14">
        <f t="shared" si="728"/>
        <v>2016</v>
      </c>
      <c r="N5829" s="14">
        <f t="shared" si="729"/>
        <v>7</v>
      </c>
      <c r="O5829" s="14" t="str">
        <f>IFERROR(VLOOKUP(I5829,Lists!$F$2:$G$16,2,FALSE()),"Not Rated")</f>
        <v>Kids</v>
      </c>
      <c r="P5829" s="14">
        <f t="shared" si="730"/>
        <v>2</v>
      </c>
      <c r="Q5829" s="14" t="str">
        <f t="shared" si="731"/>
        <v>United States</v>
      </c>
      <c r="R5829" s="14" t="str">
        <f t="shared" si="732"/>
        <v>|United States|</v>
      </c>
      <c r="S5829" s="14" t="str">
        <f t="shared" si="733"/>
        <v>|Kids' TV|</v>
      </c>
      <c r="T5829" s="14" t="str">
        <f t="shared" si="734"/>
        <v>|Unknown|</v>
      </c>
      <c r="U5829" s="14" t="str">
        <f t="shared" si="735"/>
        <v>|Nolan Balzer|Paolo Bryant|Jacqui Fox|Quinn Greene|Geoff Hughes|Cory Hunter|William Jordan|Corny Rempel|Michael Strickland|</v>
      </c>
    </row>
    <row r="5830" spans="1:21">
      <c r="A5830" s="14" t="s">
        <v>26878</v>
      </c>
      <c r="B5830" s="14" t="s">
        <v>48</v>
      </c>
      <c r="C5830" s="14" t="s">
        <v>26879</v>
      </c>
      <c r="D5830" s="14" t="s">
        <v>26880</v>
      </c>
      <c r="E5830" s="14" t="s">
        <v>26881</v>
      </c>
      <c r="F5830" s="14" t="s">
        <v>115</v>
      </c>
      <c r="G5830" s="26">
        <v>42580</v>
      </c>
      <c r="H5830" s="14">
        <v>2016</v>
      </c>
      <c r="I5830" s="14" t="s">
        <v>360</v>
      </c>
      <c r="J5830" s="14" t="s">
        <v>1375</v>
      </c>
      <c r="K5830" s="14" t="s">
        <v>1436</v>
      </c>
      <c r="L5830" s="14" t="s">
        <v>26882</v>
      </c>
      <c r="M5830" s="14">
        <f t="shared" si="728"/>
        <v>2016</v>
      </c>
      <c r="N5830" s="14">
        <f t="shared" si="729"/>
        <v>7</v>
      </c>
      <c r="O5830" s="14" t="str">
        <f>IFERROR(VLOOKUP(I5830,Lists!$F$2:$G$16,2,FALSE()),"Not Rated")</f>
        <v>Adults</v>
      </c>
      <c r="P5830" s="14">
        <f t="shared" si="730"/>
        <v>112</v>
      </c>
      <c r="Q5830" s="14" t="str">
        <f t="shared" si="731"/>
        <v>United States</v>
      </c>
      <c r="R5830" s="14" t="str">
        <f t="shared" si="732"/>
        <v>|United States|</v>
      </c>
      <c r="S5830" s="14" t="str">
        <f t="shared" si="733"/>
        <v>|Dramas|Independent Movies|</v>
      </c>
      <c r="T5830" s="14" t="str">
        <f t="shared" si="734"/>
        <v>|Sian Heder|</v>
      </c>
      <c r="U5830" s="14" t="str">
        <f t="shared" si="735"/>
        <v>|Ellen Page|Allison Janney|Tammy Blanchard|Evan Jonigkeit|Uzo Aduba|John Benjamin Hickey|David Zayas|Zachary Quinto|Fredric Lehne|</v>
      </c>
    </row>
    <row r="5831" spans="1:21">
      <c r="A5831" s="14" t="s">
        <v>26883</v>
      </c>
      <c r="B5831" s="14" t="s">
        <v>49</v>
      </c>
      <c r="C5831" s="14" t="s">
        <v>26884</v>
      </c>
      <c r="D5831" s="14" t="s">
        <v>117</v>
      </c>
      <c r="E5831" s="14" t="s">
        <v>26885</v>
      </c>
      <c r="F5831" s="14" t="s">
        <v>2247</v>
      </c>
      <c r="G5831" s="26">
        <v>42575</v>
      </c>
      <c r="H5831" s="14">
        <v>2016</v>
      </c>
      <c r="I5831" s="14" t="s">
        <v>366</v>
      </c>
      <c r="J5831" s="14" t="s">
        <v>107</v>
      </c>
      <c r="K5831" s="14" t="s">
        <v>256</v>
      </c>
      <c r="L5831" s="14" t="s">
        <v>26886</v>
      </c>
      <c r="M5831" s="14">
        <f t="shared" si="728"/>
        <v>2016</v>
      </c>
      <c r="N5831" s="14">
        <f t="shared" si="729"/>
        <v>7</v>
      </c>
      <c r="O5831" s="14" t="str">
        <f>IFERROR(VLOOKUP(I5831,Lists!$F$2:$G$16,2,FALSE()),"Not Rated")</f>
        <v>Kids</v>
      </c>
      <c r="P5831" s="14">
        <f t="shared" si="730"/>
        <v>3</v>
      </c>
      <c r="Q5831" s="14" t="str">
        <f t="shared" si="731"/>
        <v>United States</v>
      </c>
      <c r="R5831" s="14" t="str">
        <f t="shared" si="732"/>
        <v>|United States|France|</v>
      </c>
      <c r="S5831" s="14" t="str">
        <f t="shared" si="733"/>
        <v>|Kids' TV|</v>
      </c>
      <c r="T5831" s="14" t="str">
        <f t="shared" si="734"/>
        <v>|Unknown|</v>
      </c>
      <c r="U5831" s="14" t="str">
        <f t="shared" si="735"/>
        <v>|Erin Fitzgerald|Wendee Lee|Cassandra Morris|Cindy Robinson|Reba Buhr|Ben Diskin|Ezra Weisz|Karen Strassman|</v>
      </c>
    </row>
    <row r="5832" spans="1:21">
      <c r="A5832" s="14" t="s">
        <v>26887</v>
      </c>
      <c r="B5832" s="14" t="s">
        <v>48</v>
      </c>
      <c r="C5832" s="14" t="s">
        <v>26888</v>
      </c>
      <c r="D5832" s="14" t="s">
        <v>26889</v>
      </c>
      <c r="E5832" s="14" t="s">
        <v>26890</v>
      </c>
      <c r="F5832" s="14" t="s">
        <v>115</v>
      </c>
      <c r="G5832" s="26">
        <v>42566</v>
      </c>
      <c r="H5832" s="14">
        <v>2016</v>
      </c>
      <c r="I5832" s="14" t="s">
        <v>360</v>
      </c>
      <c r="J5832" s="14" t="s">
        <v>1247</v>
      </c>
      <c r="K5832" s="14" t="s">
        <v>683</v>
      </c>
      <c r="L5832" s="14" t="s">
        <v>26891</v>
      </c>
      <c r="M5832" s="14">
        <f t="shared" si="728"/>
        <v>2016</v>
      </c>
      <c r="N5832" s="14">
        <f t="shared" si="729"/>
        <v>7</v>
      </c>
      <c r="O5832" s="14" t="str">
        <f>IFERROR(VLOOKUP(I5832,Lists!$F$2:$G$16,2,FALSE()),"Not Rated")</f>
        <v>Adults</v>
      </c>
      <c r="P5832" s="14">
        <f t="shared" si="730"/>
        <v>101</v>
      </c>
      <c r="Q5832" s="14" t="str">
        <f t="shared" si="731"/>
        <v>United States</v>
      </c>
      <c r="R5832" s="14" t="str">
        <f t="shared" si="732"/>
        <v>|United States|</v>
      </c>
      <c r="S5832" s="14" t="str">
        <f t="shared" si="733"/>
        <v>|Dramas|Thrillers|</v>
      </c>
      <c r="T5832" s="14" t="str">
        <f t="shared" si="734"/>
        <v>|Karl Mueller|</v>
      </c>
      <c r="U5832" s="14" t="str">
        <f t="shared" si="735"/>
        <v>|Fran Kranz|Adam Goldberg|Nicky Whelan|Luis Gerardo Méndez|Harry Hamlin|Pat Healy|Kat Foster|Andrew J. West|Eric Ladin|Steve Agee|</v>
      </c>
    </row>
    <row r="5833" spans="1:21">
      <c r="A5833" s="14" t="s">
        <v>26892</v>
      </c>
      <c r="B5833" s="14" t="s">
        <v>48</v>
      </c>
      <c r="C5833" s="14" t="s">
        <v>26893</v>
      </c>
      <c r="D5833" s="14" t="s">
        <v>6815</v>
      </c>
      <c r="E5833" s="14" t="s">
        <v>26894</v>
      </c>
      <c r="F5833" s="14" t="s">
        <v>115</v>
      </c>
      <c r="G5833" s="26">
        <v>42566</v>
      </c>
      <c r="H5833" s="14">
        <v>2016</v>
      </c>
      <c r="I5833" s="14" t="s">
        <v>360</v>
      </c>
      <c r="J5833" s="14" t="s">
        <v>962</v>
      </c>
      <c r="K5833" s="14" t="s">
        <v>247</v>
      </c>
      <c r="L5833" s="14" t="s">
        <v>26895</v>
      </c>
      <c r="M5833" s="14">
        <f t="shared" si="728"/>
        <v>2016</v>
      </c>
      <c r="N5833" s="14">
        <f t="shared" si="729"/>
        <v>7</v>
      </c>
      <c r="O5833" s="14" t="str">
        <f>IFERROR(VLOOKUP(I5833,Lists!$F$2:$G$16,2,FALSE()),"Not Rated")</f>
        <v>Adults</v>
      </c>
      <c r="P5833" s="14">
        <f t="shared" si="730"/>
        <v>117</v>
      </c>
      <c r="Q5833" s="14" t="str">
        <f t="shared" si="731"/>
        <v>United States</v>
      </c>
      <c r="R5833" s="14" t="str">
        <f t="shared" si="732"/>
        <v>|United States|</v>
      </c>
      <c r="S5833" s="14" t="str">
        <f t="shared" si="733"/>
        <v>|Documentaries|</v>
      </c>
      <c r="T5833" s="14" t="str">
        <f t="shared" si="734"/>
        <v>|Joe Berlinger|</v>
      </c>
      <c r="U5833" s="14" t="str">
        <f t="shared" si="735"/>
        <v>|Tony Robbins|</v>
      </c>
    </row>
    <row r="5834" spans="1:21">
      <c r="A5834" s="14" t="s">
        <v>26896</v>
      </c>
      <c r="B5834" s="14" t="s">
        <v>48</v>
      </c>
      <c r="C5834" s="14" t="s">
        <v>26897</v>
      </c>
      <c r="D5834" s="14" t="s">
        <v>26898</v>
      </c>
      <c r="E5834" s="14" t="s">
        <v>26899</v>
      </c>
      <c r="F5834" s="14" t="s">
        <v>119</v>
      </c>
      <c r="G5834" s="26">
        <v>42565</v>
      </c>
      <c r="H5834" s="14">
        <v>2015</v>
      </c>
      <c r="I5834" s="14" t="s">
        <v>363</v>
      </c>
      <c r="J5834" s="14" t="s">
        <v>1033</v>
      </c>
      <c r="K5834" s="14" t="s">
        <v>248</v>
      </c>
      <c r="L5834" s="14" t="s">
        <v>26900</v>
      </c>
      <c r="M5834" s="14">
        <f t="shared" si="728"/>
        <v>2016</v>
      </c>
      <c r="N5834" s="14">
        <f t="shared" si="729"/>
        <v>7</v>
      </c>
      <c r="O5834" s="14" t="str">
        <f>IFERROR(VLOOKUP(I5834,Lists!$F$2:$G$16,2,FALSE()),"Not Rated")</f>
        <v>Adults</v>
      </c>
      <c r="P5834" s="14">
        <f t="shared" si="730"/>
        <v>114</v>
      </c>
      <c r="Q5834" s="14" t="str">
        <f t="shared" si="731"/>
        <v>Canada</v>
      </c>
      <c r="R5834" s="14" t="str">
        <f t="shared" si="732"/>
        <v>|Canada|</v>
      </c>
      <c r="S5834" s="14" t="str">
        <f t="shared" si="733"/>
        <v>|Action &amp; Adventure|</v>
      </c>
      <c r="T5834" s="14" t="str">
        <f t="shared" si="734"/>
        <v>|Allan Ungar|</v>
      </c>
      <c r="U5834" s="14" t="str">
        <f t="shared" si="735"/>
        <v>|Dominic Purcell|Cody Hackman|Stephen Lang|Trish Stratus|Danny Glover|Vinnie Jones|Saul Rubinek|Richard Gunn|Steve Byers|James A. Woods|</v>
      </c>
    </row>
    <row r="5835" spans="1:21">
      <c r="A5835" s="14" t="s">
        <v>26901</v>
      </c>
      <c r="B5835" s="14" t="s">
        <v>48</v>
      </c>
      <c r="C5835" s="14" t="s">
        <v>26902</v>
      </c>
      <c r="D5835" s="14" t="s">
        <v>21800</v>
      </c>
      <c r="E5835" s="14" t="s">
        <v>26903</v>
      </c>
      <c r="F5835" s="14" t="s">
        <v>5373</v>
      </c>
      <c r="G5835" s="26">
        <v>42557</v>
      </c>
      <c r="H5835" s="14">
        <v>2016</v>
      </c>
      <c r="I5835" s="14" t="s">
        <v>360</v>
      </c>
      <c r="J5835" s="14" t="s">
        <v>624</v>
      </c>
      <c r="K5835" s="14" t="s">
        <v>4695</v>
      </c>
      <c r="L5835" s="14" t="s">
        <v>26904</v>
      </c>
      <c r="M5835" s="14">
        <f t="shared" si="728"/>
        <v>2016</v>
      </c>
      <c r="N5835" s="14">
        <f t="shared" si="729"/>
        <v>7</v>
      </c>
      <c r="O5835" s="14" t="str">
        <f>IFERROR(VLOOKUP(I5835,Lists!$F$2:$G$16,2,FALSE()),"Not Rated")</f>
        <v>Adults</v>
      </c>
      <c r="P5835" s="14">
        <f t="shared" si="730"/>
        <v>96</v>
      </c>
      <c r="Q5835" s="14" t="str">
        <f t="shared" si="731"/>
        <v>India</v>
      </c>
      <c r="R5835" s="14" t="str">
        <f t="shared" si="732"/>
        <v>|India|United Kingdom|</v>
      </c>
      <c r="S5835" s="14" t="str">
        <f t="shared" si="733"/>
        <v>|Comedies|Independent Movies|International Movies|</v>
      </c>
      <c r="T5835" s="14" t="str">
        <f t="shared" si="734"/>
        <v>|Qaushiq Mukherjee|</v>
      </c>
      <c r="U5835" s="14" t="str">
        <f t="shared" si="735"/>
        <v>|Shashank Arora|Tanmay Dhanania|Chaitanya Varad|Vaishwath Shankar|Sindhu Sreenivasa Murthy|Sid Mallya|Denzil Smith|</v>
      </c>
    </row>
    <row r="5836" spans="1:21">
      <c r="A5836" s="14" t="s">
        <v>26905</v>
      </c>
      <c r="B5836" s="14" t="s">
        <v>49</v>
      </c>
      <c r="C5836" s="14" t="s">
        <v>26906</v>
      </c>
      <c r="D5836" s="14" t="s">
        <v>758</v>
      </c>
      <c r="E5836" s="14" t="s">
        <v>26907</v>
      </c>
      <c r="F5836" s="14" t="s">
        <v>121</v>
      </c>
      <c r="G5836" s="26">
        <v>42555</v>
      </c>
      <c r="H5836" s="14">
        <v>2016</v>
      </c>
      <c r="I5836" s="14" t="s">
        <v>361</v>
      </c>
      <c r="J5836" s="14" t="s">
        <v>106</v>
      </c>
      <c r="K5836" s="14" t="s">
        <v>822</v>
      </c>
      <c r="L5836" s="14" t="s">
        <v>26908</v>
      </c>
      <c r="M5836" s="14">
        <f t="shared" si="728"/>
        <v>2016</v>
      </c>
      <c r="N5836" s="14">
        <f t="shared" si="729"/>
        <v>7</v>
      </c>
      <c r="O5836" s="14" t="str">
        <f>IFERROR(VLOOKUP(I5836,Lists!$F$2:$G$16,2,FALSE()),"Not Rated")</f>
        <v>Teens</v>
      </c>
      <c r="P5836" s="14">
        <f t="shared" si="730"/>
        <v>2</v>
      </c>
      <c r="Q5836" s="14" t="str">
        <f t="shared" si="731"/>
        <v>Japan</v>
      </c>
      <c r="R5836" s="14" t="str">
        <f t="shared" si="732"/>
        <v>|Japan|</v>
      </c>
      <c r="S5836" s="14" t="str">
        <f t="shared" si="733"/>
        <v>|Anime Series|International TV Shows|</v>
      </c>
      <c r="T5836" s="14" t="str">
        <f t="shared" si="734"/>
        <v>|Tensai Okamura|</v>
      </c>
      <c r="U5836" s="14" t="str">
        <f t="shared" si="735"/>
        <v>|Yohei Azakami|M・A・O|Reina Ueda|Asami Seto|Kaito Ishikawa|Yusuke Kobayashi|Shunsuke Takeuchi|Manami Sugihira|Momo Asakura|Kanako Tojo|Ryohei Kimura|Hikaru Ueda|Taiten Kusunoki|</v>
      </c>
    </row>
    <row r="5837" spans="1:21">
      <c r="A5837" s="14" t="s">
        <v>26909</v>
      </c>
      <c r="B5837" s="14" t="s">
        <v>48</v>
      </c>
      <c r="C5837" s="14" t="s">
        <v>26910</v>
      </c>
      <c r="D5837" s="14" t="s">
        <v>309</v>
      </c>
      <c r="E5837" s="14" t="s">
        <v>11079</v>
      </c>
      <c r="F5837" s="14" t="s">
        <v>115</v>
      </c>
      <c r="G5837" s="26">
        <v>42552</v>
      </c>
      <c r="H5837" s="14">
        <v>2016</v>
      </c>
      <c r="I5837" s="14" t="s">
        <v>360</v>
      </c>
      <c r="J5837" s="14" t="s">
        <v>872</v>
      </c>
      <c r="K5837" s="14" t="s">
        <v>261</v>
      </c>
      <c r="L5837" s="14" t="s">
        <v>26911</v>
      </c>
      <c r="M5837" s="14">
        <f t="shared" si="728"/>
        <v>2016</v>
      </c>
      <c r="N5837" s="14">
        <f t="shared" si="729"/>
        <v>7</v>
      </c>
      <c r="O5837" s="14" t="str">
        <f>IFERROR(VLOOKUP(I5837,Lists!$F$2:$G$16,2,FALSE()),"Not Rated")</f>
        <v>Adults</v>
      </c>
      <c r="P5837" s="14">
        <f t="shared" si="730"/>
        <v>87</v>
      </c>
      <c r="Q5837" s="14" t="str">
        <f t="shared" si="731"/>
        <v>United States</v>
      </c>
      <c r="R5837" s="14" t="str">
        <f t="shared" si="732"/>
        <v>|United States|</v>
      </c>
      <c r="S5837" s="14" t="str">
        <f t="shared" si="733"/>
        <v>|Stand-Up Comedy|</v>
      </c>
      <c r="T5837" s="14" t="str">
        <f t="shared" si="734"/>
        <v>|Ryan Polito|</v>
      </c>
      <c r="U5837" s="14" t="str">
        <f t="shared" si="735"/>
        <v>|Jim Jefferies|</v>
      </c>
    </row>
    <row r="5838" spans="1:21">
      <c r="A5838" s="14" t="s">
        <v>26912</v>
      </c>
      <c r="B5838" s="14" t="s">
        <v>49</v>
      </c>
      <c r="C5838" s="14" t="s">
        <v>26913</v>
      </c>
      <c r="D5838" s="14" t="s">
        <v>117</v>
      </c>
      <c r="E5838" s="14" t="s">
        <v>26914</v>
      </c>
      <c r="F5838" s="14" t="s">
        <v>115</v>
      </c>
      <c r="G5838" s="26">
        <v>42552</v>
      </c>
      <c r="H5838" s="14">
        <v>2016</v>
      </c>
      <c r="I5838" s="14" t="s">
        <v>360</v>
      </c>
      <c r="J5838" s="14" t="s">
        <v>106</v>
      </c>
      <c r="K5838" s="14" t="s">
        <v>8613</v>
      </c>
      <c r="L5838" s="14" t="s">
        <v>26915</v>
      </c>
      <c r="M5838" s="14">
        <f t="shared" si="728"/>
        <v>2016</v>
      </c>
      <c r="N5838" s="14">
        <f t="shared" si="729"/>
        <v>7</v>
      </c>
      <c r="O5838" s="14" t="str">
        <f>IFERROR(VLOOKUP(I5838,Lists!$F$2:$G$16,2,FALSE()),"Not Rated")</f>
        <v>Adults</v>
      </c>
      <c r="P5838" s="14">
        <f t="shared" si="730"/>
        <v>2</v>
      </c>
      <c r="Q5838" s="14" t="str">
        <f t="shared" si="731"/>
        <v>United States</v>
      </c>
      <c r="R5838" s="14" t="str">
        <f t="shared" si="732"/>
        <v>|United States|</v>
      </c>
      <c r="S5838" s="14" t="str">
        <f t="shared" si="733"/>
        <v>|TV Action &amp; Adventure|TV Dramas|</v>
      </c>
      <c r="T5838" s="14" t="str">
        <f t="shared" si="734"/>
        <v>|Unknown|</v>
      </c>
      <c r="U5838" s="14" t="str">
        <f t="shared" si="735"/>
        <v>|Lorenzo Richelmy|Benedict Wong|Chin Han|Joan Chen|Michelle Yeoh|Rick Yune|Claudia Kim|Remy Hii|Zhu Zhu|Tom Wu|Mahesh Jadu|Olivia Cheng|Uli Latukefu|Pierfrancesco Favino|Jacqueline Chan|Leonard Wu|Gabriel Byrne|</v>
      </c>
    </row>
    <row r="5839" spans="1:21">
      <c r="A5839" s="14" t="s">
        <v>26916</v>
      </c>
      <c r="B5839" s="14" t="s">
        <v>48</v>
      </c>
      <c r="C5839" s="14" t="s">
        <v>26917</v>
      </c>
      <c r="D5839" s="14" t="s">
        <v>26918</v>
      </c>
      <c r="E5839" s="14" t="s">
        <v>26919</v>
      </c>
      <c r="F5839" s="14" t="s">
        <v>116</v>
      </c>
      <c r="G5839" s="26">
        <v>42552</v>
      </c>
      <c r="H5839" s="14">
        <v>2015</v>
      </c>
      <c r="I5839" s="14" t="s">
        <v>360</v>
      </c>
      <c r="J5839" s="14" t="s">
        <v>611</v>
      </c>
      <c r="K5839" s="14" t="s">
        <v>444</v>
      </c>
      <c r="L5839" s="14" t="s">
        <v>26920</v>
      </c>
      <c r="M5839" s="14">
        <f t="shared" si="728"/>
        <v>2016</v>
      </c>
      <c r="N5839" s="14">
        <f t="shared" si="729"/>
        <v>7</v>
      </c>
      <c r="O5839" s="14" t="str">
        <f>IFERROR(VLOOKUP(I5839,Lists!$F$2:$G$16,2,FALSE()),"Not Rated")</f>
        <v>Adults</v>
      </c>
      <c r="P5839" s="14">
        <f t="shared" si="730"/>
        <v>105</v>
      </c>
      <c r="Q5839" s="14" t="str">
        <f t="shared" si="731"/>
        <v>India</v>
      </c>
      <c r="R5839" s="14" t="str">
        <f t="shared" si="732"/>
        <v>|India|</v>
      </c>
      <c r="S5839" s="14" t="str">
        <f t="shared" si="733"/>
        <v>|Dramas|Independent Movies|International Movies|</v>
      </c>
      <c r="T5839" s="14" t="str">
        <f t="shared" si="734"/>
        <v>|Hemant Gaba|Pratim D. Gupta|Sudhish Kamath|Nalan Kumarasamy|Anu Menon|Sandeep Mohan|Qaushiq Mukherjee|Rajshree Ojha|Raja Sen|Abhinav Shiv Tiwari|Suparn Verma|</v>
      </c>
      <c r="U5839" s="14" t="str">
        <f t="shared" si="735"/>
        <v>|Anshuman Jha|Rajat Kapoor|Pooja Ruparel|Piaa Bajpai|Huma Qureshi|Usha Uthup|Radhika Apte|Swara Bhaskar|</v>
      </c>
    </row>
    <row r="5840" spans="1:21">
      <c r="A5840" s="14" t="s">
        <v>26921</v>
      </c>
      <c r="B5840" s="14" t="s">
        <v>49</v>
      </c>
      <c r="C5840" s="14" t="s">
        <v>26922</v>
      </c>
      <c r="D5840" s="14" t="s">
        <v>117</v>
      </c>
      <c r="E5840" s="14" t="s">
        <v>26923</v>
      </c>
      <c r="F5840" s="14" t="s">
        <v>117</v>
      </c>
      <c r="G5840" s="26">
        <v>42545</v>
      </c>
      <c r="H5840" s="14">
        <v>2016</v>
      </c>
      <c r="I5840" s="14" t="s">
        <v>366</v>
      </c>
      <c r="J5840" s="14" t="s">
        <v>105</v>
      </c>
      <c r="K5840" s="14" t="s">
        <v>256</v>
      </c>
      <c r="L5840" s="14" t="s">
        <v>26924</v>
      </c>
      <c r="M5840" s="14">
        <f t="shared" si="728"/>
        <v>2016</v>
      </c>
      <c r="N5840" s="14">
        <f t="shared" si="729"/>
        <v>6</v>
      </c>
      <c r="O5840" s="14" t="str">
        <f>IFERROR(VLOOKUP(I5840,Lists!$F$2:$G$16,2,FALSE()),"Not Rated")</f>
        <v>Kids</v>
      </c>
      <c r="P5840" s="14">
        <f t="shared" si="730"/>
        <v>1</v>
      </c>
      <c r="Q5840" s="14" t="str">
        <f t="shared" si="731"/>
        <v>Unknown</v>
      </c>
      <c r="R5840" s="14" t="str">
        <f t="shared" si="732"/>
        <v>|Unknown|</v>
      </c>
      <c r="S5840" s="14" t="str">
        <f t="shared" si="733"/>
        <v>|Kids' TV|</v>
      </c>
      <c r="T5840" s="14" t="str">
        <f t="shared" si="734"/>
        <v>|Unknown|</v>
      </c>
      <c r="U5840" s="14" t="str">
        <f t="shared" si="735"/>
        <v>|Drew Davis|Scott McCord|Jenna Warren|</v>
      </c>
    </row>
    <row r="5841" spans="1:21">
      <c r="A5841" s="14" t="s">
        <v>26925</v>
      </c>
      <c r="B5841" s="14" t="s">
        <v>48</v>
      </c>
      <c r="C5841" s="14" t="s">
        <v>26926</v>
      </c>
      <c r="D5841" s="14" t="s">
        <v>22171</v>
      </c>
      <c r="E5841" s="14" t="s">
        <v>23106</v>
      </c>
      <c r="F5841" s="14" t="s">
        <v>125</v>
      </c>
      <c r="G5841" s="26">
        <v>42545</v>
      </c>
      <c r="H5841" s="14">
        <v>2016</v>
      </c>
      <c r="I5841" s="14" t="s">
        <v>360</v>
      </c>
      <c r="J5841" s="14" t="s">
        <v>951</v>
      </c>
      <c r="K5841" s="14" t="s">
        <v>261</v>
      </c>
      <c r="L5841" s="14" t="s">
        <v>26927</v>
      </c>
      <c r="M5841" s="14">
        <f t="shared" si="728"/>
        <v>2016</v>
      </c>
      <c r="N5841" s="14">
        <f t="shared" si="729"/>
        <v>6</v>
      </c>
      <c r="O5841" s="14" t="str">
        <f>IFERROR(VLOOKUP(I5841,Lists!$F$2:$G$16,2,FALSE()),"Not Rated")</f>
        <v>Adults</v>
      </c>
      <c r="P5841" s="14">
        <f t="shared" si="730"/>
        <v>80</v>
      </c>
      <c r="Q5841" s="14" t="str">
        <f t="shared" si="731"/>
        <v>Mexico</v>
      </c>
      <c r="R5841" s="14" t="str">
        <f t="shared" si="732"/>
        <v>|Mexico|</v>
      </c>
      <c r="S5841" s="14" t="str">
        <f t="shared" si="733"/>
        <v>|Stand-Up Comedy|</v>
      </c>
      <c r="T5841" s="14" t="str">
        <f t="shared" si="734"/>
        <v>|Raúl Campos|Jan Suter|</v>
      </c>
      <c r="U5841" s="14" t="str">
        <f t="shared" si="735"/>
        <v>|Sofía Niño de Rivera|</v>
      </c>
    </row>
    <row r="5842" spans="1:21">
      <c r="A5842" s="14" t="s">
        <v>26928</v>
      </c>
      <c r="B5842" s="14" t="s">
        <v>48</v>
      </c>
      <c r="C5842" s="14" t="s">
        <v>26929</v>
      </c>
      <c r="D5842" s="14" t="s">
        <v>26930</v>
      </c>
      <c r="E5842" s="14" t="s">
        <v>26931</v>
      </c>
      <c r="F5842" s="14" t="s">
        <v>115</v>
      </c>
      <c r="G5842" s="26">
        <v>42545</v>
      </c>
      <c r="H5842" s="14">
        <v>2016</v>
      </c>
      <c r="I5842" s="14" t="s">
        <v>360</v>
      </c>
      <c r="J5842" s="14" t="s">
        <v>566</v>
      </c>
      <c r="K5842" s="14" t="s">
        <v>1034</v>
      </c>
      <c r="L5842" s="14" t="s">
        <v>26932</v>
      </c>
      <c r="M5842" s="14">
        <f t="shared" si="728"/>
        <v>2016</v>
      </c>
      <c r="N5842" s="14">
        <f t="shared" si="729"/>
        <v>6</v>
      </c>
      <c r="O5842" s="14" t="str">
        <f>IFERROR(VLOOKUP(I5842,Lists!$F$2:$G$16,2,FALSE()),"Not Rated")</f>
        <v>Adults</v>
      </c>
      <c r="P5842" s="14">
        <f t="shared" si="730"/>
        <v>97</v>
      </c>
      <c r="Q5842" s="14" t="str">
        <f t="shared" si="731"/>
        <v>United States</v>
      </c>
      <c r="R5842" s="14" t="str">
        <f t="shared" si="732"/>
        <v>|United States|</v>
      </c>
      <c r="S5842" s="14" t="str">
        <f t="shared" si="733"/>
        <v>|Comedies|Dramas|Independent Movies|</v>
      </c>
      <c r="T5842" s="14" t="str">
        <f t="shared" si="734"/>
        <v>|Rob Burnett|</v>
      </c>
      <c r="U5842" s="14" t="str">
        <f t="shared" si="735"/>
        <v>|Paul Rudd|Craig Roberts|Selena Gomez|Jennifer Ehle|Megan Ferguson|Frederick Weller|Bobby Cannavale|</v>
      </c>
    </row>
    <row r="5843" spans="1:21">
      <c r="A5843" s="14" t="s">
        <v>26933</v>
      </c>
      <c r="B5843" s="14" t="s">
        <v>48</v>
      </c>
      <c r="C5843" s="14" t="s">
        <v>26934</v>
      </c>
      <c r="D5843" s="14" t="s">
        <v>10894</v>
      </c>
      <c r="E5843" s="14" t="s">
        <v>26935</v>
      </c>
      <c r="F5843" s="14" t="s">
        <v>1225</v>
      </c>
      <c r="G5843" s="26">
        <v>42539</v>
      </c>
      <c r="H5843" s="14">
        <v>2015</v>
      </c>
      <c r="I5843" s="14" t="s">
        <v>364</v>
      </c>
      <c r="J5843" s="14" t="s">
        <v>611</v>
      </c>
      <c r="K5843" s="14" t="s">
        <v>612</v>
      </c>
      <c r="L5843" s="14" t="s">
        <v>26936</v>
      </c>
      <c r="M5843" s="14">
        <f t="shared" si="728"/>
        <v>2016</v>
      </c>
      <c r="N5843" s="14">
        <f t="shared" si="729"/>
        <v>6</v>
      </c>
      <c r="O5843" s="14" t="str">
        <f>IFERROR(VLOOKUP(I5843,Lists!$F$2:$G$16,2,FALSE()),"Not Rated")</f>
        <v>Teens</v>
      </c>
      <c r="P5843" s="14">
        <f t="shared" si="730"/>
        <v>105</v>
      </c>
      <c r="Q5843" s="14" t="str">
        <f t="shared" si="731"/>
        <v>China</v>
      </c>
      <c r="R5843" s="14" t="str">
        <f t="shared" si="732"/>
        <v>|China|Hong Kong|</v>
      </c>
      <c r="S5843" s="14" t="str">
        <f t="shared" si="733"/>
        <v>|Action &amp; Adventure|Dramas|International Movies|</v>
      </c>
      <c r="T5843" s="14" t="str">
        <f t="shared" si="734"/>
        <v>|Wilson Yip|</v>
      </c>
      <c r="U5843" s="14" t="str">
        <f t="shared" si="735"/>
        <v>|Donnie Yen|Zhang Jin|Lynn Hung|Patrick Tam|Karena Ng|Kent Cheng|Bryan Leung|Louis Cheung|Danny Chan|Mike Tyson|Babyjohn Choi|</v>
      </c>
    </row>
    <row r="5844" spans="1:21">
      <c r="A5844" s="14" t="s">
        <v>26937</v>
      </c>
      <c r="B5844" s="14" t="s">
        <v>48</v>
      </c>
      <c r="C5844" s="14" t="s">
        <v>26938</v>
      </c>
      <c r="D5844" s="14" t="s">
        <v>22344</v>
      </c>
      <c r="E5844" s="14" t="s">
        <v>4463</v>
      </c>
      <c r="F5844" s="14" t="s">
        <v>115</v>
      </c>
      <c r="G5844" s="26">
        <v>42524</v>
      </c>
      <c r="H5844" s="14">
        <v>2016</v>
      </c>
      <c r="I5844" s="14" t="s">
        <v>360</v>
      </c>
      <c r="J5844" s="14" t="s">
        <v>4137</v>
      </c>
      <c r="K5844" s="14" t="s">
        <v>19926</v>
      </c>
      <c r="L5844" s="14" t="s">
        <v>26939</v>
      </c>
      <c r="M5844" s="14">
        <f t="shared" si="728"/>
        <v>2016</v>
      </c>
      <c r="N5844" s="14">
        <f t="shared" si="729"/>
        <v>6</v>
      </c>
      <c r="O5844" s="14" t="str">
        <f>IFERROR(VLOOKUP(I5844,Lists!$F$2:$G$16,2,FALSE()),"Not Rated")</f>
        <v>Adults</v>
      </c>
      <c r="P5844" s="14">
        <f t="shared" si="730"/>
        <v>60</v>
      </c>
      <c r="Q5844" s="14" t="str">
        <f t="shared" si="731"/>
        <v>United States</v>
      </c>
      <c r="R5844" s="14" t="str">
        <f t="shared" si="732"/>
        <v>|United States|</v>
      </c>
      <c r="S5844" s="14" t="str">
        <f t="shared" si="733"/>
        <v>|Music &amp; Musicals|Stand-Up Comedy|</v>
      </c>
      <c r="T5844" s="14" t="str">
        <f t="shared" si="734"/>
        <v>|Bo Burnham|Christopher Storer|</v>
      </c>
      <c r="U5844" s="14" t="str">
        <f t="shared" si="735"/>
        <v>|Bo Burnham|</v>
      </c>
    </row>
    <row r="5845" spans="1:21">
      <c r="A5845" s="14" t="s">
        <v>26940</v>
      </c>
      <c r="B5845" s="14" t="s">
        <v>49</v>
      </c>
      <c r="C5845" s="14" t="s">
        <v>26941</v>
      </c>
      <c r="D5845" s="14" t="s">
        <v>117</v>
      </c>
      <c r="E5845" s="14" t="s">
        <v>26942</v>
      </c>
      <c r="F5845" s="14" t="s">
        <v>121</v>
      </c>
      <c r="G5845" s="26">
        <v>42523</v>
      </c>
      <c r="H5845" s="14">
        <v>2016</v>
      </c>
      <c r="I5845" s="14" t="s">
        <v>360</v>
      </c>
      <c r="J5845" s="14" t="s">
        <v>105</v>
      </c>
      <c r="K5845" s="14" t="s">
        <v>688</v>
      </c>
      <c r="L5845" s="14" t="s">
        <v>26943</v>
      </c>
      <c r="M5845" s="14">
        <f t="shared" si="728"/>
        <v>2016</v>
      </c>
      <c r="N5845" s="14">
        <f t="shared" si="729"/>
        <v>6</v>
      </c>
      <c r="O5845" s="14" t="str">
        <f>IFERROR(VLOOKUP(I5845,Lists!$F$2:$G$16,2,FALSE()),"Not Rated")</f>
        <v>Adults</v>
      </c>
      <c r="P5845" s="14">
        <f t="shared" si="730"/>
        <v>1</v>
      </c>
      <c r="Q5845" s="14" t="str">
        <f t="shared" si="731"/>
        <v>Japan</v>
      </c>
      <c r="R5845" s="14" t="str">
        <f t="shared" si="732"/>
        <v>|Japan|</v>
      </c>
      <c r="S5845" s="14" t="str">
        <f t="shared" si="733"/>
        <v>|International TV Shows|TV Dramas|</v>
      </c>
      <c r="T5845" s="14" t="str">
        <f t="shared" si="734"/>
        <v>|Unknown|</v>
      </c>
      <c r="U5845" s="14" t="str">
        <f t="shared" si="735"/>
        <v>|Kento Hayashi|Kazuki Namioka|Mugi Kadowaki|Masao Yoshii|Hideaki Murata|Nahana|Sayaka Yamamoto|Shota Sometani|Tomorowo Taguchi|Kaoru Kobayashi|</v>
      </c>
    </row>
    <row r="5846" spans="1:21">
      <c r="A5846" s="14" t="s">
        <v>26944</v>
      </c>
      <c r="B5846" s="14" t="s">
        <v>49</v>
      </c>
      <c r="C5846" s="14" t="s">
        <v>26945</v>
      </c>
      <c r="D5846" s="14" t="s">
        <v>117</v>
      </c>
      <c r="E5846" s="14" t="s">
        <v>117</v>
      </c>
      <c r="F5846" s="14" t="s">
        <v>127</v>
      </c>
      <c r="G5846" s="26">
        <v>42522</v>
      </c>
      <c r="H5846" s="14">
        <v>2016</v>
      </c>
      <c r="I5846" s="14" t="s">
        <v>362</v>
      </c>
      <c r="J5846" s="14" t="s">
        <v>105</v>
      </c>
      <c r="K5846" s="14" t="s">
        <v>3075</v>
      </c>
      <c r="L5846" s="14" t="s">
        <v>26946</v>
      </c>
      <c r="M5846" s="14">
        <f t="shared" si="728"/>
        <v>2016</v>
      </c>
      <c r="N5846" s="14">
        <f t="shared" si="729"/>
        <v>6</v>
      </c>
      <c r="O5846" s="14" t="str">
        <f>IFERROR(VLOOKUP(I5846,Lists!$F$2:$G$16,2,FALSE()),"Not Rated")</f>
        <v>Older Kids</v>
      </c>
      <c r="P5846" s="14">
        <f t="shared" si="730"/>
        <v>1</v>
      </c>
      <c r="Q5846" s="14" t="str">
        <f t="shared" si="731"/>
        <v>Australia</v>
      </c>
      <c r="R5846" s="14" t="str">
        <f t="shared" si="732"/>
        <v>|Australia|</v>
      </c>
      <c r="S5846" s="14" t="str">
        <f t="shared" si="733"/>
        <v>|Docuseries|International TV Shows|Science &amp; Nature TV|</v>
      </c>
      <c r="T5846" s="14" t="str">
        <f t="shared" si="734"/>
        <v>|Unknown|</v>
      </c>
      <c r="U5846" s="14" t="str">
        <f t="shared" si="735"/>
        <v>|Unknown|</v>
      </c>
    </row>
    <row r="5847" spans="1:21">
      <c r="A5847" s="14" t="s">
        <v>26947</v>
      </c>
      <c r="B5847" s="14" t="s">
        <v>49</v>
      </c>
      <c r="C5847" s="14" t="s">
        <v>26948</v>
      </c>
      <c r="D5847" s="14" t="s">
        <v>117</v>
      </c>
      <c r="E5847" s="14" t="s">
        <v>26949</v>
      </c>
      <c r="F5847" s="14" t="s">
        <v>127</v>
      </c>
      <c r="G5847" s="26">
        <v>42522</v>
      </c>
      <c r="H5847" s="14">
        <v>2016</v>
      </c>
      <c r="I5847" s="14" t="s">
        <v>362</v>
      </c>
      <c r="J5847" s="14" t="s">
        <v>105</v>
      </c>
      <c r="K5847" s="14" t="s">
        <v>3075</v>
      </c>
      <c r="L5847" s="14" t="s">
        <v>26950</v>
      </c>
      <c r="M5847" s="14">
        <f t="shared" si="728"/>
        <v>2016</v>
      </c>
      <c r="N5847" s="14">
        <f t="shared" si="729"/>
        <v>6</v>
      </c>
      <c r="O5847" s="14" t="str">
        <f>IFERROR(VLOOKUP(I5847,Lists!$F$2:$G$16,2,FALSE()),"Not Rated")</f>
        <v>Older Kids</v>
      </c>
      <c r="P5847" s="14">
        <f t="shared" si="730"/>
        <v>1</v>
      </c>
      <c r="Q5847" s="14" t="str">
        <f t="shared" si="731"/>
        <v>Australia</v>
      </c>
      <c r="R5847" s="14" t="str">
        <f t="shared" si="732"/>
        <v>|Australia|</v>
      </c>
      <c r="S5847" s="14" t="str">
        <f t="shared" si="733"/>
        <v>|Docuseries|International TV Shows|Science &amp; Nature TV|</v>
      </c>
      <c r="T5847" s="14" t="str">
        <f t="shared" si="734"/>
        <v>|Unknown|</v>
      </c>
      <c r="U5847" s="14" t="str">
        <f t="shared" si="735"/>
        <v>|Mitch Ryan|</v>
      </c>
    </row>
    <row r="5848" spans="1:21">
      <c r="A5848" s="14" t="s">
        <v>26951</v>
      </c>
      <c r="B5848" s="14" t="s">
        <v>48</v>
      </c>
      <c r="C5848" s="14" t="s">
        <v>26952</v>
      </c>
      <c r="D5848" s="14" t="s">
        <v>25595</v>
      </c>
      <c r="E5848" s="14" t="s">
        <v>26953</v>
      </c>
      <c r="F5848" s="14" t="s">
        <v>115</v>
      </c>
      <c r="G5848" s="26">
        <v>42517</v>
      </c>
      <c r="H5848" s="14">
        <v>2016</v>
      </c>
      <c r="I5848" s="14" t="s">
        <v>360</v>
      </c>
      <c r="J5848" s="14" t="s">
        <v>1226</v>
      </c>
      <c r="K5848" s="14" t="s">
        <v>1149</v>
      </c>
      <c r="L5848" s="14" t="s">
        <v>26954</v>
      </c>
      <c r="M5848" s="14">
        <f t="shared" si="728"/>
        <v>2016</v>
      </c>
      <c r="N5848" s="14">
        <f t="shared" si="729"/>
        <v>5</v>
      </c>
      <c r="O5848" s="14" t="str">
        <f>IFERROR(VLOOKUP(I5848,Lists!$F$2:$G$16,2,FALSE()),"Not Rated")</f>
        <v>Adults</v>
      </c>
      <c r="P5848" s="14">
        <f t="shared" si="730"/>
        <v>109</v>
      </c>
      <c r="Q5848" s="14" t="str">
        <f t="shared" si="731"/>
        <v>United States</v>
      </c>
      <c r="R5848" s="14" t="str">
        <f t="shared" si="732"/>
        <v>|United States|</v>
      </c>
      <c r="S5848" s="14" t="str">
        <f t="shared" si="733"/>
        <v>|Action &amp; Adventure|Comedies|</v>
      </c>
      <c r="T5848" s="14" t="str">
        <f t="shared" si="734"/>
        <v>|Steven Brill|</v>
      </c>
      <c r="U5848" s="14" t="str">
        <f t="shared" si="735"/>
        <v>|Adam Sandler|David Spade|Paula Patton|Kathryn Hahn|Nick Swardson|Catherine Bell|Michael Chiklis|Natasha Leggero|Sean Astin|</v>
      </c>
    </row>
    <row r="5849" spans="1:21">
      <c r="A5849" s="14" t="s">
        <v>26955</v>
      </c>
      <c r="B5849" s="14" t="s">
        <v>48</v>
      </c>
      <c r="C5849" s="14" t="s">
        <v>26956</v>
      </c>
      <c r="D5849" s="14" t="s">
        <v>290</v>
      </c>
      <c r="E5849" s="14" t="s">
        <v>22652</v>
      </c>
      <c r="F5849" s="14" t="s">
        <v>115</v>
      </c>
      <c r="G5849" s="26">
        <v>42496</v>
      </c>
      <c r="H5849" s="14">
        <v>2016</v>
      </c>
      <c r="I5849" s="14" t="s">
        <v>360</v>
      </c>
      <c r="J5849" s="14" t="s">
        <v>4137</v>
      </c>
      <c r="K5849" s="14" t="s">
        <v>261</v>
      </c>
      <c r="L5849" s="14" t="s">
        <v>26957</v>
      </c>
      <c r="M5849" s="14">
        <f t="shared" si="728"/>
        <v>2016</v>
      </c>
      <c r="N5849" s="14">
        <f t="shared" si="729"/>
        <v>5</v>
      </c>
      <c r="O5849" s="14" t="str">
        <f>IFERROR(VLOOKUP(I5849,Lists!$F$2:$G$16,2,FALSE()),"Not Rated")</f>
        <v>Adults</v>
      </c>
      <c r="P5849" s="14">
        <f t="shared" si="730"/>
        <v>60</v>
      </c>
      <c r="Q5849" s="14" t="str">
        <f t="shared" si="731"/>
        <v>United States</v>
      </c>
      <c r="R5849" s="14" t="str">
        <f t="shared" si="732"/>
        <v>|United States|</v>
      </c>
      <c r="S5849" s="14" t="str">
        <f t="shared" si="733"/>
        <v>|Stand-Up Comedy|</v>
      </c>
      <c r="T5849" s="14" t="str">
        <f t="shared" si="734"/>
        <v>|Jay Karas|</v>
      </c>
      <c r="U5849" s="14" t="str">
        <f t="shared" si="735"/>
        <v>|Ali Wong|</v>
      </c>
    </row>
    <row r="5850" spans="1:21">
      <c r="A5850" s="14" t="s">
        <v>26958</v>
      </c>
      <c r="B5850" s="14" t="s">
        <v>48</v>
      </c>
      <c r="C5850" s="14" t="s">
        <v>26959</v>
      </c>
      <c r="D5850" s="14" t="s">
        <v>23231</v>
      </c>
      <c r="E5850" s="14" t="s">
        <v>26960</v>
      </c>
      <c r="F5850" s="14" t="s">
        <v>7454</v>
      </c>
      <c r="G5850" s="26">
        <v>42489</v>
      </c>
      <c r="H5850" s="14">
        <v>2016</v>
      </c>
      <c r="I5850" s="14" t="s">
        <v>360</v>
      </c>
      <c r="J5850" s="14" t="s">
        <v>1247</v>
      </c>
      <c r="K5850" s="14" t="s">
        <v>245</v>
      </c>
      <c r="L5850" s="14" t="s">
        <v>26961</v>
      </c>
      <c r="M5850" s="14">
        <f t="shared" si="728"/>
        <v>2016</v>
      </c>
      <c r="N5850" s="14">
        <f t="shared" si="729"/>
        <v>4</v>
      </c>
      <c r="O5850" s="14" t="str">
        <f>IFERROR(VLOOKUP(I5850,Lists!$F$2:$G$16,2,FALSE()),"Not Rated")</f>
        <v>Adults</v>
      </c>
      <c r="P5850" s="14">
        <f t="shared" si="730"/>
        <v>101</v>
      </c>
      <c r="Q5850" s="14" t="str">
        <f t="shared" si="731"/>
        <v>Canada</v>
      </c>
      <c r="R5850" s="14" t="str">
        <f t="shared" si="732"/>
        <v>|Canada|United Kingdom|United States|</v>
      </c>
      <c r="S5850" s="14" t="str">
        <f t="shared" si="733"/>
        <v>|Comedies|</v>
      </c>
      <c r="T5850" s="14" t="str">
        <f t="shared" si="734"/>
        <v>|Ricky Gervais|</v>
      </c>
      <c r="U5850" s="14" t="str">
        <f t="shared" si="735"/>
        <v>|Eric Bana|Ricky Gervais|Vera Farmiga|Kelly Macdonald|Kevin Pollak|America Ferrera|Raúl Castillo|Benjamin Bratt|</v>
      </c>
    </row>
    <row r="5851" spans="1:21">
      <c r="A5851" s="14" t="s">
        <v>26962</v>
      </c>
      <c r="B5851" s="14" t="s">
        <v>48</v>
      </c>
      <c r="C5851" s="14" t="s">
        <v>26963</v>
      </c>
      <c r="D5851" s="14" t="s">
        <v>26964</v>
      </c>
      <c r="E5851" s="14" t="s">
        <v>117</v>
      </c>
      <c r="F5851" s="14" t="s">
        <v>115</v>
      </c>
      <c r="G5851" s="26">
        <v>42489</v>
      </c>
      <c r="H5851" s="14">
        <v>2016</v>
      </c>
      <c r="I5851" s="14" t="s">
        <v>360</v>
      </c>
      <c r="J5851" s="14" t="s">
        <v>436</v>
      </c>
      <c r="K5851" s="14" t="s">
        <v>884</v>
      </c>
      <c r="L5851" s="14" t="s">
        <v>26965</v>
      </c>
      <c r="M5851" s="14">
        <f t="shared" si="728"/>
        <v>2016</v>
      </c>
      <c r="N5851" s="14">
        <f t="shared" si="729"/>
        <v>4</v>
      </c>
      <c r="O5851" s="14" t="str">
        <f>IFERROR(VLOOKUP(I5851,Lists!$F$2:$G$16,2,FALSE()),"Not Rated")</f>
        <v>Adults</v>
      </c>
      <c r="P5851" s="14">
        <f t="shared" si="730"/>
        <v>91</v>
      </c>
      <c r="Q5851" s="14" t="str">
        <f t="shared" si="731"/>
        <v>United States</v>
      </c>
      <c r="R5851" s="14" t="str">
        <f t="shared" si="732"/>
        <v>|United States|</v>
      </c>
      <c r="S5851" s="14" t="str">
        <f t="shared" si="733"/>
        <v>|Documentaries|Sports Movies|</v>
      </c>
      <c r="T5851" s="14" t="str">
        <f t="shared" si="734"/>
        <v>|Jon Greenhalgh|</v>
      </c>
      <c r="U5851" s="14" t="str">
        <f t="shared" si="735"/>
        <v>|Unknown|</v>
      </c>
    </row>
    <row r="5852" spans="1:21">
      <c r="A5852" s="14" t="s">
        <v>26966</v>
      </c>
      <c r="B5852" s="14" t="s">
        <v>48</v>
      </c>
      <c r="C5852" s="14" t="s">
        <v>26967</v>
      </c>
      <c r="D5852" s="14" t="s">
        <v>117</v>
      </c>
      <c r="E5852" s="14" t="s">
        <v>24203</v>
      </c>
      <c r="F5852" s="14" t="s">
        <v>115</v>
      </c>
      <c r="G5852" s="26">
        <v>42482</v>
      </c>
      <c r="H5852" s="14">
        <v>2016</v>
      </c>
      <c r="I5852" s="14" t="s">
        <v>360</v>
      </c>
      <c r="J5852" s="14" t="s">
        <v>2497</v>
      </c>
      <c r="K5852" s="14" t="s">
        <v>261</v>
      </c>
      <c r="L5852" s="14" t="s">
        <v>26968</v>
      </c>
      <c r="M5852" s="14">
        <f t="shared" si="728"/>
        <v>2016</v>
      </c>
      <c r="N5852" s="14">
        <f t="shared" si="729"/>
        <v>4</v>
      </c>
      <c r="O5852" s="14" t="str">
        <f>IFERROR(VLOOKUP(I5852,Lists!$F$2:$G$16,2,FALSE()),"Not Rated")</f>
        <v>Adults</v>
      </c>
      <c r="P5852" s="14">
        <f t="shared" si="730"/>
        <v>66</v>
      </c>
      <c r="Q5852" s="14" t="str">
        <f t="shared" si="731"/>
        <v>United States</v>
      </c>
      <c r="R5852" s="14" t="str">
        <f t="shared" si="732"/>
        <v>|United States|</v>
      </c>
      <c r="S5852" s="14" t="str">
        <f t="shared" si="733"/>
        <v>|Stand-Up Comedy|</v>
      </c>
      <c r="T5852" s="14" t="str">
        <f t="shared" si="734"/>
        <v>|Unknown|</v>
      </c>
      <c r="U5852" s="14" t="str">
        <f t="shared" si="735"/>
        <v>|Patton Oswalt|</v>
      </c>
    </row>
    <row r="5853" spans="1:21">
      <c r="A5853" s="14" t="s">
        <v>26969</v>
      </c>
      <c r="B5853" s="14" t="s">
        <v>48</v>
      </c>
      <c r="C5853" s="14" t="s">
        <v>26970</v>
      </c>
      <c r="D5853" s="14" t="s">
        <v>26971</v>
      </c>
      <c r="E5853" s="14" t="s">
        <v>26972</v>
      </c>
      <c r="F5853" s="14" t="s">
        <v>26973</v>
      </c>
      <c r="G5853" s="26">
        <v>42475</v>
      </c>
      <c r="H5853" s="14">
        <v>2016</v>
      </c>
      <c r="I5853" s="14" t="s">
        <v>360</v>
      </c>
      <c r="J5853" s="14" t="s">
        <v>474</v>
      </c>
      <c r="K5853" s="14" t="s">
        <v>475</v>
      </c>
      <c r="L5853" s="14" t="s">
        <v>26974</v>
      </c>
      <c r="M5853" s="14">
        <f t="shared" si="728"/>
        <v>2016</v>
      </c>
      <c r="N5853" s="14">
        <f t="shared" si="729"/>
        <v>4</v>
      </c>
      <c r="O5853" s="14" t="str">
        <f>IFERROR(VLOOKUP(I5853,Lists!$F$2:$G$16,2,FALSE()),"Not Rated")</f>
        <v>Adults</v>
      </c>
      <c r="P5853" s="14">
        <f t="shared" si="730"/>
        <v>127</v>
      </c>
      <c r="Q5853" s="14" t="str">
        <f t="shared" si="731"/>
        <v>Belgium</v>
      </c>
      <c r="R5853" s="14" t="str">
        <f t="shared" si="732"/>
        <v>|Belgium|France|Netherlands|</v>
      </c>
      <c r="S5853" s="14" t="str">
        <f t="shared" si="733"/>
        <v>|Dramas|International Movies|</v>
      </c>
      <c r="T5853" s="14" t="str">
        <f t="shared" si="734"/>
        <v>|Felix Van Groeningen|Felix van Groeningen|</v>
      </c>
      <c r="U5853" s="14" t="str">
        <f t="shared" si="735"/>
        <v>|Stef Aerts|Tom Vermeir|Charlotte Vandermeersch|Hélène Devos|Boris Van Severen|Sara De Bosschere|Dominique Van Malder|Sam Louwyck|Stefaan De Winter|Silvanus Saow|</v>
      </c>
    </row>
    <row r="5854" spans="1:21">
      <c r="A5854" s="14" t="s">
        <v>26975</v>
      </c>
      <c r="B5854" s="14" t="s">
        <v>48</v>
      </c>
      <c r="C5854" s="14" t="s">
        <v>26976</v>
      </c>
      <c r="D5854" s="14" t="s">
        <v>428</v>
      </c>
      <c r="E5854" s="14" t="s">
        <v>26977</v>
      </c>
      <c r="F5854" s="14" t="s">
        <v>115</v>
      </c>
      <c r="G5854" s="26">
        <v>42468</v>
      </c>
      <c r="H5854" s="14">
        <v>2016</v>
      </c>
      <c r="I5854" s="14" t="s">
        <v>363</v>
      </c>
      <c r="J5854" s="14" t="s">
        <v>1173</v>
      </c>
      <c r="K5854" s="14" t="s">
        <v>3429</v>
      </c>
      <c r="L5854" s="14" t="s">
        <v>26978</v>
      </c>
      <c r="M5854" s="14">
        <f t="shared" si="728"/>
        <v>2016</v>
      </c>
      <c r="N5854" s="14">
        <f t="shared" si="729"/>
        <v>4</v>
      </c>
      <c r="O5854" s="14" t="str">
        <f>IFERROR(VLOOKUP(I5854,Lists!$F$2:$G$16,2,FALSE()),"Not Rated")</f>
        <v>Adults</v>
      </c>
      <c r="P5854" s="14">
        <f t="shared" si="730"/>
        <v>82</v>
      </c>
      <c r="Q5854" s="14" t="str">
        <f t="shared" si="731"/>
        <v>United States</v>
      </c>
      <c r="R5854" s="14" t="str">
        <f t="shared" si="732"/>
        <v>|United States|</v>
      </c>
      <c r="S5854" s="14" t="str">
        <f t="shared" si="733"/>
        <v>|Horror Movies|Thrillers|</v>
      </c>
      <c r="T5854" s="14" t="str">
        <f t="shared" si="734"/>
        <v>|Mike Flanagan|</v>
      </c>
      <c r="U5854" s="14" t="str">
        <f t="shared" si="735"/>
        <v>|John Gallagher Jr.|Kate Siegel|Michael Trucco|Samantha Sloyan|Emma Graves|</v>
      </c>
    </row>
    <row r="5855" spans="1:21">
      <c r="A5855" s="14" t="s">
        <v>26979</v>
      </c>
      <c r="B5855" s="14" t="s">
        <v>49</v>
      </c>
      <c r="C5855" s="14" t="s">
        <v>26980</v>
      </c>
      <c r="D5855" s="14" t="s">
        <v>117</v>
      </c>
      <c r="E5855" s="14" t="s">
        <v>26981</v>
      </c>
      <c r="F5855" s="14" t="s">
        <v>5842</v>
      </c>
      <c r="G5855" s="26">
        <v>42461</v>
      </c>
      <c r="H5855" s="14">
        <v>2015</v>
      </c>
      <c r="I5855" s="14" t="s">
        <v>360</v>
      </c>
      <c r="J5855" s="14" t="s">
        <v>105</v>
      </c>
      <c r="K5855" s="14" t="s">
        <v>822</v>
      </c>
      <c r="L5855" s="14" t="s">
        <v>26982</v>
      </c>
      <c r="M5855" s="14">
        <f t="shared" si="728"/>
        <v>2016</v>
      </c>
      <c r="N5855" s="14">
        <f t="shared" si="729"/>
        <v>4</v>
      </c>
      <c r="O5855" s="14" t="str">
        <f>IFERROR(VLOOKUP(I5855,Lists!$F$2:$G$16,2,FALSE()),"Not Rated")</f>
        <v>Adults</v>
      </c>
      <c r="P5855" s="14">
        <f t="shared" si="730"/>
        <v>1</v>
      </c>
      <c r="Q5855" s="14" t="str">
        <f t="shared" si="731"/>
        <v>Japan</v>
      </c>
      <c r="R5855" s="14" t="str">
        <f t="shared" si="732"/>
        <v>|Japan|United States|</v>
      </c>
      <c r="S5855" s="14" t="str">
        <f t="shared" si="733"/>
        <v>|Anime Series|International TV Shows|</v>
      </c>
      <c r="T5855" s="14" t="str">
        <f t="shared" si="734"/>
        <v>|Unknown|</v>
      </c>
      <c r="U5855" s="14" t="str">
        <f t="shared" si="735"/>
        <v>|Jun Fukuyama|Shintaro Asanuma|Haruka Shiraishi|Tomoaki Maeno|M・A・O|Hiroki Touchi|Takeshi Koyama|Yu Mizushima|Hozumi Goda|Ayumu Okamura|Saori Hayami|Satoshi Hino|Johnny Yong Bosch|Bryce Papenbrook|Christine Marie Cabanos|Spike Spencer|Stephanie Sheh|Michael Sinterniklaas|Keith Silverstein|Joey Lotsko|Tony Azzolino|Steve Staley|Cristina Vee|Christopher Corey Smith|</v>
      </c>
    </row>
    <row r="5856" spans="1:21">
      <c r="A5856" s="14" t="s">
        <v>26983</v>
      </c>
      <c r="B5856" s="14" t="s">
        <v>48</v>
      </c>
      <c r="C5856" s="14" t="s">
        <v>26984</v>
      </c>
      <c r="D5856" s="14" t="s">
        <v>14329</v>
      </c>
      <c r="E5856" s="14" t="s">
        <v>117</v>
      </c>
      <c r="F5856" s="14" t="s">
        <v>115</v>
      </c>
      <c r="G5856" s="26">
        <v>42461</v>
      </c>
      <c r="H5856" s="14">
        <v>2007</v>
      </c>
      <c r="I5856" s="14" t="s">
        <v>360</v>
      </c>
      <c r="J5856" s="14" t="s">
        <v>1649</v>
      </c>
      <c r="K5856" s="14" t="s">
        <v>927</v>
      </c>
      <c r="L5856" s="14" t="s">
        <v>26985</v>
      </c>
      <c r="M5856" s="14">
        <f t="shared" si="728"/>
        <v>2016</v>
      </c>
      <c r="N5856" s="14">
        <f t="shared" si="729"/>
        <v>4</v>
      </c>
      <c r="O5856" s="14" t="str">
        <f>IFERROR(VLOOKUP(I5856,Lists!$F$2:$G$16,2,FALSE()),"Not Rated")</f>
        <v>Adults</v>
      </c>
      <c r="P5856" s="14">
        <f t="shared" si="730"/>
        <v>70</v>
      </c>
      <c r="Q5856" s="14" t="str">
        <f t="shared" si="731"/>
        <v>United States</v>
      </c>
      <c r="R5856" s="14" t="str">
        <f t="shared" si="732"/>
        <v>|United States|</v>
      </c>
      <c r="S5856" s="14" t="str">
        <f t="shared" si="733"/>
        <v>|Documentaries|Music &amp; Musicals|</v>
      </c>
      <c r="T5856" s="14" t="str">
        <f t="shared" si="734"/>
        <v>|G.J. Echternkamp|</v>
      </c>
      <c r="U5856" s="14" t="str">
        <f t="shared" si="735"/>
        <v>|Unknown|</v>
      </c>
    </row>
    <row r="5857" spans="1:21">
      <c r="A5857" s="14" t="s">
        <v>26986</v>
      </c>
      <c r="B5857" s="14" t="s">
        <v>49</v>
      </c>
      <c r="C5857" s="14" t="s">
        <v>26987</v>
      </c>
      <c r="D5857" s="14" t="s">
        <v>117</v>
      </c>
      <c r="E5857" s="14" t="s">
        <v>26988</v>
      </c>
      <c r="F5857" s="14" t="s">
        <v>119</v>
      </c>
      <c r="G5857" s="26">
        <v>42461</v>
      </c>
      <c r="H5857" s="14">
        <v>2012</v>
      </c>
      <c r="I5857" s="14" t="s">
        <v>366</v>
      </c>
      <c r="J5857" s="14" t="s">
        <v>106</v>
      </c>
      <c r="K5857" s="14" t="s">
        <v>256</v>
      </c>
      <c r="L5857" s="14" t="s">
        <v>26989</v>
      </c>
      <c r="M5857" s="14">
        <f t="shared" si="728"/>
        <v>2016</v>
      </c>
      <c r="N5857" s="14">
        <f t="shared" si="729"/>
        <v>4</v>
      </c>
      <c r="O5857" s="14" t="str">
        <f>IFERROR(VLOOKUP(I5857,Lists!$F$2:$G$16,2,FALSE()),"Not Rated")</f>
        <v>Kids</v>
      </c>
      <c r="P5857" s="14">
        <f t="shared" si="730"/>
        <v>2</v>
      </c>
      <c r="Q5857" s="14" t="str">
        <f t="shared" si="731"/>
        <v>Canada</v>
      </c>
      <c r="R5857" s="14" t="str">
        <f t="shared" si="732"/>
        <v>|Canada|</v>
      </c>
      <c r="S5857" s="14" t="str">
        <f t="shared" si="733"/>
        <v>|Kids' TV|</v>
      </c>
      <c r="T5857" s="14" t="str">
        <f t="shared" si="734"/>
        <v>|Unknown|</v>
      </c>
      <c r="U5857" s="14" t="str">
        <f t="shared" si="735"/>
        <v>|Gage Munroe|Scott McCord|Jenna Warren|</v>
      </c>
    </row>
    <row r="5858" spans="1:21">
      <c r="A5858" s="14" t="s">
        <v>26990</v>
      </c>
      <c r="B5858" s="14" t="s">
        <v>49</v>
      </c>
      <c r="C5858" s="14" t="s">
        <v>26991</v>
      </c>
      <c r="D5858" s="14" t="s">
        <v>117</v>
      </c>
      <c r="E5858" s="14" t="s">
        <v>26992</v>
      </c>
      <c r="F5858" s="14" t="s">
        <v>121</v>
      </c>
      <c r="G5858" s="26">
        <v>42461</v>
      </c>
      <c r="H5858" s="14">
        <v>2016</v>
      </c>
      <c r="I5858" s="14" t="s">
        <v>361</v>
      </c>
      <c r="J5858" s="14" t="s">
        <v>106</v>
      </c>
      <c r="K5858" s="14" t="s">
        <v>1599</v>
      </c>
      <c r="L5858" s="14" t="s">
        <v>26993</v>
      </c>
      <c r="M5858" s="14">
        <f t="shared" si="728"/>
        <v>2016</v>
      </c>
      <c r="N5858" s="14">
        <f t="shared" si="729"/>
        <v>4</v>
      </c>
      <c r="O5858" s="14" t="str">
        <f>IFERROR(VLOOKUP(I5858,Lists!$F$2:$G$16,2,FALSE()),"Not Rated")</f>
        <v>Teens</v>
      </c>
      <c r="P5858" s="14">
        <f t="shared" si="730"/>
        <v>2</v>
      </c>
      <c r="Q5858" s="14" t="str">
        <f t="shared" si="731"/>
        <v>Japan</v>
      </c>
      <c r="R5858" s="14" t="str">
        <f t="shared" si="732"/>
        <v>|Japan|</v>
      </c>
      <c r="S5858" s="14" t="str">
        <f t="shared" si="733"/>
        <v>|International TV Shows|Reality TV|</v>
      </c>
      <c r="T5858" s="14" t="str">
        <f t="shared" si="734"/>
        <v>|Unknown|</v>
      </c>
      <c r="U5858" s="14" t="str">
        <f t="shared" si="735"/>
        <v>|You|Reina Triendl|Ryota Yamasato|Yoshimi Tokui|Azusa Babazono|Ayumu Mochizuki|Kentaro|</v>
      </c>
    </row>
    <row r="5859" spans="1:21">
      <c r="A5859" s="14" t="s">
        <v>26994</v>
      </c>
      <c r="B5859" s="14" t="s">
        <v>48</v>
      </c>
      <c r="C5859" s="14" t="s">
        <v>26995</v>
      </c>
      <c r="D5859" s="14" t="s">
        <v>26996</v>
      </c>
      <c r="E5859" s="14" t="s">
        <v>26997</v>
      </c>
      <c r="F5859" s="14" t="s">
        <v>115</v>
      </c>
      <c r="G5859" s="26">
        <v>42454</v>
      </c>
      <c r="H5859" s="14">
        <v>2016</v>
      </c>
      <c r="I5859" s="14" t="s">
        <v>362</v>
      </c>
      <c r="J5859" s="14" t="s">
        <v>664</v>
      </c>
      <c r="K5859" s="14" t="s">
        <v>481</v>
      </c>
      <c r="L5859" s="14" t="s">
        <v>26998</v>
      </c>
      <c r="M5859" s="14">
        <f t="shared" si="728"/>
        <v>2016</v>
      </c>
      <c r="N5859" s="14">
        <f t="shared" si="729"/>
        <v>3</v>
      </c>
      <c r="O5859" s="14" t="str">
        <f>IFERROR(VLOOKUP(I5859,Lists!$F$2:$G$16,2,FALSE()),"Not Rated")</f>
        <v>Older Kids</v>
      </c>
      <c r="P5859" s="14">
        <f t="shared" si="730"/>
        <v>23</v>
      </c>
      <c r="Q5859" s="14" t="str">
        <f t="shared" si="731"/>
        <v>United States</v>
      </c>
      <c r="R5859" s="14" t="str">
        <f t="shared" si="732"/>
        <v>|United States|</v>
      </c>
      <c r="S5859" s="14" t="str">
        <f t="shared" si="733"/>
        <v>|Children &amp; Family Movies|Comedies|</v>
      </c>
      <c r="T5859" s="14" t="str">
        <f t="shared" si="734"/>
        <v>|Rodolphe Guenoden|</v>
      </c>
      <c r="U5859" s="14" t="str">
        <f t="shared" si="735"/>
        <v>|Jack Black|Dustin Hoffman|Seth Rogen|David Cross|Lucy Liu|Tara Macri|James Hong|Randall Duk Kim|</v>
      </c>
    </row>
    <row r="5860" spans="1:21">
      <c r="A5860" s="14" t="s">
        <v>26999</v>
      </c>
      <c r="B5860" s="14" t="s">
        <v>48</v>
      </c>
      <c r="C5860" s="14" t="s">
        <v>27000</v>
      </c>
      <c r="D5860" s="14" t="s">
        <v>27001</v>
      </c>
      <c r="E5860" s="14" t="s">
        <v>27002</v>
      </c>
      <c r="F5860" s="14" t="s">
        <v>119</v>
      </c>
      <c r="G5860" s="26">
        <v>42447</v>
      </c>
      <c r="H5860" s="14">
        <v>2015</v>
      </c>
      <c r="I5860" s="14" t="s">
        <v>363</v>
      </c>
      <c r="J5860" s="14" t="s">
        <v>566</v>
      </c>
      <c r="K5860" s="14" t="s">
        <v>4045</v>
      </c>
      <c r="L5860" s="14" t="s">
        <v>27003</v>
      </c>
      <c r="M5860" s="14">
        <f t="shared" si="728"/>
        <v>2016</v>
      </c>
      <c r="N5860" s="14">
        <f t="shared" si="729"/>
        <v>3</v>
      </c>
      <c r="O5860" s="14" t="str">
        <f>IFERROR(VLOOKUP(I5860,Lists!$F$2:$G$16,2,FALSE()),"Not Rated")</f>
        <v>Adults</v>
      </c>
      <c r="P5860" s="14">
        <f t="shared" si="730"/>
        <v>97</v>
      </c>
      <c r="Q5860" s="14" t="str">
        <f t="shared" si="731"/>
        <v>Canada</v>
      </c>
      <c r="R5860" s="14" t="str">
        <f t="shared" si="732"/>
        <v>|Canada|</v>
      </c>
      <c r="S5860" s="14" t="str">
        <f t="shared" si="733"/>
        <v>|Comedies|Horror Movies|</v>
      </c>
      <c r="T5860" s="14" t="str">
        <f t="shared" si="734"/>
        <v>|Jason Krawczyk|</v>
      </c>
      <c r="U5860" s="14" t="str">
        <f t="shared" si="735"/>
        <v>|Henry Rollins|Booboo Stewart|Kate Greenhouse|Jordan Todosey|David Richmond-Peck|James Cade|Don Francks|Steven Ogg|</v>
      </c>
    </row>
    <row r="5861" spans="1:21">
      <c r="A5861" s="14" t="s">
        <v>27004</v>
      </c>
      <c r="B5861" s="14" t="s">
        <v>48</v>
      </c>
      <c r="C5861" s="14" t="s">
        <v>27005</v>
      </c>
      <c r="D5861" s="14" t="s">
        <v>27006</v>
      </c>
      <c r="E5861" s="14" t="s">
        <v>18962</v>
      </c>
      <c r="F5861" s="14" t="s">
        <v>118</v>
      </c>
      <c r="G5861" s="26">
        <v>42447</v>
      </c>
      <c r="H5861" s="14">
        <v>2016</v>
      </c>
      <c r="I5861" s="14" t="s">
        <v>360</v>
      </c>
      <c r="J5861" s="14" t="s">
        <v>2524</v>
      </c>
      <c r="K5861" s="14" t="s">
        <v>261</v>
      </c>
      <c r="L5861" s="14" t="s">
        <v>27007</v>
      </c>
      <c r="M5861" s="14">
        <f t="shared" si="728"/>
        <v>2016</v>
      </c>
      <c r="N5861" s="14">
        <f t="shared" si="729"/>
        <v>3</v>
      </c>
      <c r="O5861" s="14" t="str">
        <f>IFERROR(VLOOKUP(I5861,Lists!$F$2:$G$16,2,FALSE()),"Not Rated")</f>
        <v>Adults</v>
      </c>
      <c r="P5861" s="14">
        <f t="shared" si="730"/>
        <v>62</v>
      </c>
      <c r="Q5861" s="14" t="str">
        <f t="shared" si="731"/>
        <v>United Kingdom</v>
      </c>
      <c r="R5861" s="14" t="str">
        <f t="shared" si="732"/>
        <v>|United Kingdom|</v>
      </c>
      <c r="S5861" s="14" t="str">
        <f t="shared" si="733"/>
        <v>|Stand-Up Comedy|</v>
      </c>
      <c r="T5861" s="14" t="str">
        <f t="shared" si="734"/>
        <v>|Sam Wrench|</v>
      </c>
      <c r="U5861" s="14" t="str">
        <f t="shared" si="735"/>
        <v>|Jimmy Carr|</v>
      </c>
    </row>
    <row r="5862" spans="1:21">
      <c r="A5862" s="14" t="s">
        <v>27008</v>
      </c>
      <c r="B5862" s="14" t="s">
        <v>48</v>
      </c>
      <c r="C5862" s="14" t="s">
        <v>27009</v>
      </c>
      <c r="D5862" s="14" t="s">
        <v>27010</v>
      </c>
      <c r="E5862" s="14" t="s">
        <v>27010</v>
      </c>
      <c r="F5862" s="14" t="s">
        <v>118</v>
      </c>
      <c r="G5862" s="26">
        <v>42447</v>
      </c>
      <c r="H5862" s="14">
        <v>2016</v>
      </c>
      <c r="I5862" s="14" t="s">
        <v>361</v>
      </c>
      <c r="J5862" s="14" t="s">
        <v>1668</v>
      </c>
      <c r="K5862" s="14" t="s">
        <v>496</v>
      </c>
      <c r="L5862" s="14" t="s">
        <v>27011</v>
      </c>
      <c r="M5862" s="14">
        <f t="shared" si="728"/>
        <v>2016</v>
      </c>
      <c r="N5862" s="14">
        <f t="shared" si="729"/>
        <v>3</v>
      </c>
      <c r="O5862" s="14" t="str">
        <f>IFERROR(VLOOKUP(I5862,Lists!$F$2:$G$16,2,FALSE()),"Not Rated")</f>
        <v>Teens</v>
      </c>
      <c r="P5862" s="14">
        <f t="shared" si="730"/>
        <v>84</v>
      </c>
      <c r="Q5862" s="14" t="str">
        <f t="shared" si="731"/>
        <v>United Kingdom</v>
      </c>
      <c r="R5862" s="14" t="str">
        <f t="shared" si="732"/>
        <v>|United Kingdom|</v>
      </c>
      <c r="S5862" s="14" t="str">
        <f t="shared" si="733"/>
        <v>|Documentaries|International Movies|</v>
      </c>
      <c r="T5862" s="14" t="str">
        <f t="shared" si="734"/>
        <v>|Sophie Robinson|Lotje Sodderland|</v>
      </c>
      <c r="U5862" s="14" t="str">
        <f t="shared" si="735"/>
        <v>|Sophie Robinson|Lotje Sodderland|</v>
      </c>
    </row>
    <row r="5863" spans="1:21">
      <c r="A5863" s="14" t="s">
        <v>27012</v>
      </c>
      <c r="B5863" s="14" t="s">
        <v>48</v>
      </c>
      <c r="C5863" s="14" t="s">
        <v>27013</v>
      </c>
      <c r="D5863" s="14" t="s">
        <v>27014</v>
      </c>
      <c r="E5863" s="14" t="s">
        <v>27015</v>
      </c>
      <c r="F5863" s="14" t="s">
        <v>115</v>
      </c>
      <c r="G5863" s="26">
        <v>42447</v>
      </c>
      <c r="H5863" s="14">
        <v>2016</v>
      </c>
      <c r="I5863" s="14" t="s">
        <v>362</v>
      </c>
      <c r="J5863" s="14" t="s">
        <v>404</v>
      </c>
      <c r="K5863" s="14" t="s">
        <v>27016</v>
      </c>
      <c r="L5863" s="14" t="s">
        <v>27017</v>
      </c>
      <c r="M5863" s="14">
        <f t="shared" si="728"/>
        <v>2016</v>
      </c>
      <c r="N5863" s="14">
        <f t="shared" si="729"/>
        <v>3</v>
      </c>
      <c r="O5863" s="14" t="str">
        <f>IFERROR(VLOOKUP(I5863,Lists!$F$2:$G$16,2,FALSE()),"Not Rated")</f>
        <v>Older Kids</v>
      </c>
      <c r="P5863" s="14">
        <f t="shared" si="730"/>
        <v>90</v>
      </c>
      <c r="Q5863" s="14" t="str">
        <f t="shared" si="731"/>
        <v>United States</v>
      </c>
      <c r="R5863" s="14" t="str">
        <f t="shared" si="732"/>
        <v>|United States|</v>
      </c>
      <c r="S5863" s="14" t="str">
        <f t="shared" si="733"/>
        <v>|Children &amp; Family Movies|Comedies|Cult Movies|</v>
      </c>
      <c r="T5863" s="14" t="str">
        <f t="shared" si="734"/>
        <v>|John Lee|</v>
      </c>
      <c r="U5863" s="14" t="str">
        <f t="shared" si="735"/>
        <v>|Paul Reubens|Joe Manganiello|Jessica Pohly|Alia Shawkat|Stephanie Beatriz|Brad William Henke|Hal Landon Jr.|Diane Salinger|Patrick Egan|Tara Buck|Richard Riehle|</v>
      </c>
    </row>
    <row r="5864" spans="1:21">
      <c r="A5864" s="14" t="s">
        <v>27018</v>
      </c>
      <c r="B5864" s="14" t="s">
        <v>49</v>
      </c>
      <c r="C5864" s="14" t="s">
        <v>27019</v>
      </c>
      <c r="D5864" s="14" t="s">
        <v>117</v>
      </c>
      <c r="E5864" s="14" t="s">
        <v>27020</v>
      </c>
      <c r="F5864" s="14" t="s">
        <v>115</v>
      </c>
      <c r="G5864" s="26">
        <v>42440</v>
      </c>
      <c r="H5864" s="14">
        <v>2016</v>
      </c>
      <c r="I5864" s="14" t="s">
        <v>360</v>
      </c>
      <c r="J5864" s="14" t="s">
        <v>105</v>
      </c>
      <c r="K5864" s="14" t="s">
        <v>253</v>
      </c>
      <c r="L5864" s="14" t="s">
        <v>27021</v>
      </c>
      <c r="M5864" s="14">
        <f t="shared" si="728"/>
        <v>2016</v>
      </c>
      <c r="N5864" s="14">
        <f t="shared" si="729"/>
        <v>3</v>
      </c>
      <c r="O5864" s="14" t="str">
        <f>IFERROR(VLOOKUP(I5864,Lists!$F$2:$G$16,2,FALSE()),"Not Rated")</f>
        <v>Adults</v>
      </c>
      <c r="P5864" s="14">
        <f t="shared" si="730"/>
        <v>1</v>
      </c>
      <c r="Q5864" s="14" t="str">
        <f t="shared" si="731"/>
        <v>United States</v>
      </c>
      <c r="R5864" s="14" t="str">
        <f t="shared" si="732"/>
        <v>|United States|</v>
      </c>
      <c r="S5864" s="14" t="str">
        <f t="shared" si="733"/>
        <v>|TV Comedies|</v>
      </c>
      <c r="T5864" s="14" t="str">
        <f t="shared" si="734"/>
        <v>|Unknown|</v>
      </c>
      <c r="U5864" s="14" t="str">
        <f t="shared" si="735"/>
        <v>|Lauren Lapkus|John Early|Henry Zebrowski|Kate Berlant|Natasha Rothwell|Paul W. Downs|Tim Robinson|Dr. Brown|</v>
      </c>
    </row>
    <row r="5865" spans="1:21">
      <c r="A5865" s="14" t="s">
        <v>27022</v>
      </c>
      <c r="B5865" s="14" t="s">
        <v>49</v>
      </c>
      <c r="C5865" s="14" t="s">
        <v>27023</v>
      </c>
      <c r="D5865" s="14" t="s">
        <v>117</v>
      </c>
      <c r="E5865" s="14" t="s">
        <v>27024</v>
      </c>
      <c r="F5865" s="14" t="s">
        <v>121</v>
      </c>
      <c r="G5865" s="26">
        <v>42430</v>
      </c>
      <c r="H5865" s="14">
        <v>2014</v>
      </c>
      <c r="I5865" s="14" t="s">
        <v>361</v>
      </c>
      <c r="J5865" s="14" t="s">
        <v>105</v>
      </c>
      <c r="K5865" s="14" t="s">
        <v>1787</v>
      </c>
      <c r="L5865" s="14" t="s">
        <v>27025</v>
      </c>
      <c r="M5865" s="14">
        <f t="shared" si="728"/>
        <v>2016</v>
      </c>
      <c r="N5865" s="14">
        <f t="shared" si="729"/>
        <v>3</v>
      </c>
      <c r="O5865" s="14" t="str">
        <f>IFERROR(VLOOKUP(I5865,Lists!$F$2:$G$16,2,FALSE()),"Not Rated")</f>
        <v>Teens</v>
      </c>
      <c r="P5865" s="14">
        <f t="shared" si="730"/>
        <v>1</v>
      </c>
      <c r="Q5865" s="14" t="str">
        <f t="shared" si="731"/>
        <v>Japan</v>
      </c>
      <c r="R5865" s="14" t="str">
        <f t="shared" si="732"/>
        <v>|Japan|</v>
      </c>
      <c r="S5865" s="14" t="str">
        <f t="shared" si="733"/>
        <v>|Anime Series|International TV Shows|Romantic TV Shows|</v>
      </c>
      <c r="T5865" s="14" t="str">
        <f t="shared" si="734"/>
        <v>|Unknown|</v>
      </c>
      <c r="U5865" s="14" t="str">
        <f t="shared" si="735"/>
        <v>|Natsuki Hanae|Risa Taneda|Ayane Sakura|Ryota Osaka|Saori Hayami|Yuki Kaji|</v>
      </c>
    </row>
    <row r="5866" spans="1:21">
      <c r="A5866" s="14" t="s">
        <v>27026</v>
      </c>
      <c r="B5866" s="14" t="s">
        <v>48</v>
      </c>
      <c r="C5866" s="14" t="s">
        <v>27027</v>
      </c>
      <c r="D5866" s="14" t="s">
        <v>27028</v>
      </c>
      <c r="E5866" s="14" t="s">
        <v>27029</v>
      </c>
      <c r="F5866" s="14" t="s">
        <v>8995</v>
      </c>
      <c r="G5866" s="26">
        <v>42426</v>
      </c>
      <c r="H5866" s="14">
        <v>2016</v>
      </c>
      <c r="I5866" s="14" t="s">
        <v>364</v>
      </c>
      <c r="J5866" s="14" t="s">
        <v>1247</v>
      </c>
      <c r="K5866" s="14" t="s">
        <v>3442</v>
      </c>
      <c r="L5866" s="14" t="s">
        <v>27030</v>
      </c>
      <c r="M5866" s="14">
        <f t="shared" si="728"/>
        <v>2016</v>
      </c>
      <c r="N5866" s="14">
        <f t="shared" si="729"/>
        <v>2</v>
      </c>
      <c r="O5866" s="14" t="str">
        <f>IFERROR(VLOOKUP(I5866,Lists!$F$2:$G$16,2,FALSE()),"Not Rated")</f>
        <v>Teens</v>
      </c>
      <c r="P5866" s="14">
        <f t="shared" si="730"/>
        <v>101</v>
      </c>
      <c r="Q5866" s="14" t="str">
        <f t="shared" si="731"/>
        <v>China</v>
      </c>
      <c r="R5866" s="14" t="str">
        <f t="shared" si="732"/>
        <v>|China|United States|</v>
      </c>
      <c r="S5866" s="14" t="str">
        <f t="shared" si="733"/>
        <v>|Action &amp; Adventure|Romantic Movies|</v>
      </c>
      <c r="T5866" s="14" t="str">
        <f t="shared" si="734"/>
        <v>|Yuen Wo-Ping|</v>
      </c>
      <c r="U5866" s="14" t="str">
        <f t="shared" si="735"/>
        <v>|Michelle Yeoh|Donnie Yen|Harry Shum Jr.|Natasha Liu Bordizzo|Jason Scott Lee|Eugenia Yuan|Roger Yuan|Juju Chan|Chris Pang|Woon Young Park|Darryl Quon|</v>
      </c>
    </row>
    <row r="5867" spans="1:21">
      <c r="A5867" s="14" t="s">
        <v>27031</v>
      </c>
      <c r="B5867" s="14" t="s">
        <v>48</v>
      </c>
      <c r="C5867" s="14" t="s">
        <v>27032</v>
      </c>
      <c r="D5867" s="14" t="s">
        <v>26100</v>
      </c>
      <c r="E5867" s="14" t="s">
        <v>27033</v>
      </c>
      <c r="F5867" s="14" t="s">
        <v>115</v>
      </c>
      <c r="G5867" s="26">
        <v>42424</v>
      </c>
      <c r="H5867" s="14">
        <v>2015</v>
      </c>
      <c r="I5867" s="14" t="s">
        <v>367</v>
      </c>
      <c r="J5867" s="14" t="s">
        <v>2548</v>
      </c>
      <c r="K5867" s="14" t="s">
        <v>6982</v>
      </c>
      <c r="L5867" s="14" t="s">
        <v>27034</v>
      </c>
      <c r="M5867" s="14">
        <f t="shared" si="728"/>
        <v>2016</v>
      </c>
      <c r="N5867" s="14">
        <f t="shared" si="729"/>
        <v>2</v>
      </c>
      <c r="O5867" s="14" t="str">
        <f>IFERROR(VLOOKUP(I5867,Lists!$F$2:$G$16,2,FALSE()),"Not Rated")</f>
        <v>Older Kids</v>
      </c>
      <c r="P5867" s="14">
        <f t="shared" si="730"/>
        <v>74</v>
      </c>
      <c r="Q5867" s="14" t="str">
        <f t="shared" si="731"/>
        <v>United States</v>
      </c>
      <c r="R5867" s="14" t="str">
        <f t="shared" si="732"/>
        <v>|United States|</v>
      </c>
      <c r="S5867" s="14" t="str">
        <f t="shared" si="733"/>
        <v>|Children &amp; Family Movies|Sci-Fi &amp; Fantasy|</v>
      </c>
      <c r="T5867" s="14" t="str">
        <f t="shared" si="734"/>
        <v>|Mitch Schauer|</v>
      </c>
      <c r="U5867" s="14" t="str">
        <f t="shared" si="735"/>
        <v>|Mick Wingert|Matthew Mercer|Travis Willingham|Fred Tatasciore|Grey DeLisle|Troy Baker|Antony Del Rio|Trevor Devall|Kevin Michael Richardson|Steve Blum|Jane Singer|</v>
      </c>
    </row>
    <row r="5868" spans="1:21">
      <c r="A5868" s="14" t="s">
        <v>27035</v>
      </c>
      <c r="B5868" s="14" t="s">
        <v>49</v>
      </c>
      <c r="C5868" s="14" t="s">
        <v>27036</v>
      </c>
      <c r="D5868" s="14" t="s">
        <v>117</v>
      </c>
      <c r="E5868" s="14" t="s">
        <v>27037</v>
      </c>
      <c r="F5868" s="14" t="s">
        <v>115</v>
      </c>
      <c r="G5868" s="26">
        <v>42419</v>
      </c>
      <c r="H5868" s="14">
        <v>2016</v>
      </c>
      <c r="I5868" s="14" t="s">
        <v>361</v>
      </c>
      <c r="J5868" s="14" t="s">
        <v>105</v>
      </c>
      <c r="K5868" s="14" t="s">
        <v>257</v>
      </c>
      <c r="L5868" s="14" t="s">
        <v>27038</v>
      </c>
      <c r="M5868" s="14">
        <f t="shared" si="728"/>
        <v>2016</v>
      </c>
      <c r="N5868" s="14">
        <f t="shared" si="729"/>
        <v>2</v>
      </c>
      <c r="O5868" s="14" t="str">
        <f>IFERROR(VLOOKUP(I5868,Lists!$F$2:$G$16,2,FALSE()),"Not Rated")</f>
        <v>Teens</v>
      </c>
      <c r="P5868" s="14">
        <f t="shared" si="730"/>
        <v>1</v>
      </c>
      <c r="Q5868" s="14" t="str">
        <f t="shared" si="731"/>
        <v>United States</v>
      </c>
      <c r="R5868" s="14" t="str">
        <f t="shared" si="732"/>
        <v>|United States|</v>
      </c>
      <c r="S5868" s="14" t="str">
        <f t="shared" si="733"/>
        <v>|Docuseries|</v>
      </c>
      <c r="T5868" s="14" t="str">
        <f t="shared" si="734"/>
        <v>|Unknown|</v>
      </c>
      <c r="U5868" s="14" t="str">
        <f t="shared" si="735"/>
        <v>|Michael Pollan|</v>
      </c>
    </row>
    <row r="5869" spans="1:21">
      <c r="A5869" s="14" t="s">
        <v>27039</v>
      </c>
      <c r="B5869" s="14" t="s">
        <v>49</v>
      </c>
      <c r="C5869" s="14" t="s">
        <v>27040</v>
      </c>
      <c r="D5869" s="14" t="s">
        <v>117</v>
      </c>
      <c r="E5869" s="14" t="s">
        <v>27041</v>
      </c>
      <c r="F5869" s="14" t="s">
        <v>115</v>
      </c>
      <c r="G5869" s="26">
        <v>42405</v>
      </c>
      <c r="H5869" s="14">
        <v>2016</v>
      </c>
      <c r="I5869" s="14" t="s">
        <v>366</v>
      </c>
      <c r="J5869" s="14" t="s">
        <v>106</v>
      </c>
      <c r="K5869" s="14" t="s">
        <v>256</v>
      </c>
      <c r="L5869" s="14" t="s">
        <v>27042</v>
      </c>
      <c r="M5869" s="14">
        <f t="shared" si="728"/>
        <v>2016</v>
      </c>
      <c r="N5869" s="14">
        <f t="shared" si="729"/>
        <v>2</v>
      </c>
      <c r="O5869" s="14" t="str">
        <f>IFERROR(VLOOKUP(I5869,Lists!$F$2:$G$16,2,FALSE()),"Not Rated")</f>
        <v>Kids</v>
      </c>
      <c r="P5869" s="14">
        <f t="shared" si="730"/>
        <v>2</v>
      </c>
      <c r="Q5869" s="14" t="str">
        <f t="shared" si="731"/>
        <v>United States</v>
      </c>
      <c r="R5869" s="14" t="str">
        <f t="shared" si="732"/>
        <v>|United States|</v>
      </c>
      <c r="S5869" s="14" t="str">
        <f t="shared" si="733"/>
        <v>|Kids' TV|</v>
      </c>
      <c r="T5869" s="14" t="str">
        <f t="shared" si="734"/>
        <v>|Unknown|</v>
      </c>
      <c r="U5869" s="14" t="str">
        <f t="shared" si="735"/>
        <v>|Michael Sinterniklaas|Michaela Dean|Doug Erholtz|Braeden Fox|Olivia Hack|David Lodge|Nayo Wallace|Ryan Wiesbrock|</v>
      </c>
    </row>
    <row r="5870" spans="1:21">
      <c r="A5870" s="14" t="s">
        <v>27043</v>
      </c>
      <c r="B5870" s="14" t="s">
        <v>48</v>
      </c>
      <c r="C5870" s="14" t="s">
        <v>27044</v>
      </c>
      <c r="D5870" s="14" t="s">
        <v>310</v>
      </c>
      <c r="E5870" s="14" t="s">
        <v>27045</v>
      </c>
      <c r="F5870" s="14" t="s">
        <v>115</v>
      </c>
      <c r="G5870" s="26">
        <v>42405</v>
      </c>
      <c r="H5870" s="14">
        <v>2016</v>
      </c>
      <c r="I5870" s="14" t="s">
        <v>360</v>
      </c>
      <c r="J5870" s="14" t="s">
        <v>2489</v>
      </c>
      <c r="K5870" s="14" t="s">
        <v>261</v>
      </c>
      <c r="L5870" s="14" t="s">
        <v>27046</v>
      </c>
      <c r="M5870" s="14">
        <f t="shared" si="728"/>
        <v>2016</v>
      </c>
      <c r="N5870" s="14">
        <f t="shared" si="729"/>
        <v>2</v>
      </c>
      <c r="O5870" s="14" t="str">
        <f>IFERROR(VLOOKUP(I5870,Lists!$F$2:$G$16,2,FALSE()),"Not Rated")</f>
        <v>Adults</v>
      </c>
      <c r="P5870" s="14">
        <f t="shared" si="730"/>
        <v>68</v>
      </c>
      <c r="Q5870" s="14" t="str">
        <f t="shared" si="731"/>
        <v>United States</v>
      </c>
      <c r="R5870" s="14" t="str">
        <f t="shared" si="732"/>
        <v>|United States|</v>
      </c>
      <c r="S5870" s="14" t="str">
        <f t="shared" si="733"/>
        <v>|Stand-Up Comedy|</v>
      </c>
      <c r="T5870" s="14" t="str">
        <f t="shared" si="734"/>
        <v>|Lance Bangs|</v>
      </c>
      <c r="U5870" s="14" t="str">
        <f t="shared" si="735"/>
        <v>|Hannibal Buress|</v>
      </c>
    </row>
    <row r="5871" spans="1:21">
      <c r="A5871" s="14" t="s">
        <v>27047</v>
      </c>
      <c r="B5871" s="14" t="s">
        <v>49</v>
      </c>
      <c r="C5871" s="14" t="s">
        <v>27048</v>
      </c>
      <c r="D5871" s="14" t="s">
        <v>117</v>
      </c>
      <c r="E5871" s="14" t="s">
        <v>27049</v>
      </c>
      <c r="F5871" s="14" t="s">
        <v>115</v>
      </c>
      <c r="G5871" s="26">
        <v>42405</v>
      </c>
      <c r="H5871" s="14">
        <v>2016</v>
      </c>
      <c r="I5871" s="14" t="s">
        <v>365</v>
      </c>
      <c r="J5871" s="14" t="s">
        <v>107</v>
      </c>
      <c r="K5871" s="14" t="s">
        <v>256</v>
      </c>
      <c r="L5871" s="14" t="s">
        <v>27050</v>
      </c>
      <c r="M5871" s="14">
        <f t="shared" si="728"/>
        <v>2016</v>
      </c>
      <c r="N5871" s="14">
        <f t="shared" si="729"/>
        <v>2</v>
      </c>
      <c r="O5871" s="14" t="str">
        <f>IFERROR(VLOOKUP(I5871,Lists!$F$2:$G$16,2,FALSE()),"Not Rated")</f>
        <v>Kids</v>
      </c>
      <c r="P5871" s="14">
        <f t="shared" si="730"/>
        <v>3</v>
      </c>
      <c r="Q5871" s="14" t="str">
        <f t="shared" si="731"/>
        <v>United States</v>
      </c>
      <c r="R5871" s="14" t="str">
        <f t="shared" si="732"/>
        <v>|United States|</v>
      </c>
      <c r="S5871" s="14" t="str">
        <f t="shared" si="733"/>
        <v>|Kids' TV|</v>
      </c>
      <c r="T5871" s="14" t="str">
        <f t="shared" si="734"/>
        <v>|Unknown|</v>
      </c>
      <c r="U5871" s="14" t="str">
        <f t="shared" si="735"/>
        <v>|Reid Scott|John Eric Bentley|Amir Talai|Phil LaMarr|Grey DeLisle|Michael Patrick Bell|Eric Bauza|</v>
      </c>
    </row>
    <row r="5872" spans="1:21">
      <c r="A5872" s="14" t="s">
        <v>27051</v>
      </c>
      <c r="B5872" s="14" t="s">
        <v>49</v>
      </c>
      <c r="C5872" s="14" t="s">
        <v>27052</v>
      </c>
      <c r="D5872" s="14" t="s">
        <v>117</v>
      </c>
      <c r="E5872" s="14" t="s">
        <v>117</v>
      </c>
      <c r="F5872" s="14" t="s">
        <v>117</v>
      </c>
      <c r="G5872" s="26">
        <v>42401</v>
      </c>
      <c r="H5872" s="14">
        <v>2012</v>
      </c>
      <c r="I5872" s="14" t="s">
        <v>366</v>
      </c>
      <c r="J5872" s="14" t="s">
        <v>105</v>
      </c>
      <c r="K5872" s="14" t="s">
        <v>256</v>
      </c>
      <c r="L5872" s="14" t="s">
        <v>27053</v>
      </c>
      <c r="M5872" s="14">
        <f t="shared" si="728"/>
        <v>2016</v>
      </c>
      <c r="N5872" s="14">
        <f t="shared" si="729"/>
        <v>2</v>
      </c>
      <c r="O5872" s="14" t="str">
        <f>IFERROR(VLOOKUP(I5872,Lists!$F$2:$G$16,2,FALSE()),"Not Rated")</f>
        <v>Kids</v>
      </c>
      <c r="P5872" s="14">
        <f t="shared" si="730"/>
        <v>1</v>
      </c>
      <c r="Q5872" s="14" t="str">
        <f t="shared" si="731"/>
        <v>Unknown</v>
      </c>
      <c r="R5872" s="14" t="str">
        <f t="shared" si="732"/>
        <v>|Unknown|</v>
      </c>
      <c r="S5872" s="14" t="str">
        <f t="shared" si="733"/>
        <v>|Kids' TV|</v>
      </c>
      <c r="T5872" s="14" t="str">
        <f t="shared" si="734"/>
        <v>|Unknown|</v>
      </c>
      <c r="U5872" s="14" t="str">
        <f t="shared" si="735"/>
        <v>|Unknown|</v>
      </c>
    </row>
    <row r="5873" spans="1:21">
      <c r="A5873" s="14" t="s">
        <v>27054</v>
      </c>
      <c r="B5873" s="14" t="s">
        <v>49</v>
      </c>
      <c r="C5873" s="14" t="s">
        <v>27055</v>
      </c>
      <c r="D5873" s="14" t="s">
        <v>117</v>
      </c>
      <c r="E5873" s="14" t="s">
        <v>16767</v>
      </c>
      <c r="F5873" s="14" t="s">
        <v>115</v>
      </c>
      <c r="G5873" s="26">
        <v>42392</v>
      </c>
      <c r="H5873" s="14">
        <v>2016</v>
      </c>
      <c r="I5873" s="14" t="s">
        <v>360</v>
      </c>
      <c r="J5873" s="14" t="s">
        <v>105</v>
      </c>
      <c r="K5873" s="14" t="s">
        <v>956</v>
      </c>
      <c r="L5873" s="14" t="s">
        <v>27056</v>
      </c>
      <c r="M5873" s="14">
        <f t="shared" si="728"/>
        <v>2016</v>
      </c>
      <c r="N5873" s="14">
        <f t="shared" si="729"/>
        <v>1</v>
      </c>
      <c r="O5873" s="14" t="str">
        <f>IFERROR(VLOOKUP(I5873,Lists!$F$2:$G$16,2,FALSE()),"Not Rated")</f>
        <v>Adults</v>
      </c>
      <c r="P5873" s="14">
        <f t="shared" si="730"/>
        <v>1</v>
      </c>
      <c r="Q5873" s="14" t="str">
        <f t="shared" si="731"/>
        <v>United States</v>
      </c>
      <c r="R5873" s="14" t="str">
        <f t="shared" si="732"/>
        <v>|United States|</v>
      </c>
      <c r="S5873" s="14" t="str">
        <f t="shared" si="733"/>
        <v>|Docuseries|Science &amp; Nature TV|</v>
      </c>
      <c r="T5873" s="14" t="str">
        <f t="shared" si="734"/>
        <v>|Unknown|</v>
      </c>
      <c r="U5873" s="14" t="str">
        <f t="shared" si="735"/>
        <v>|Chelsea Handler|</v>
      </c>
    </row>
    <row r="5874" spans="1:21">
      <c r="A5874" s="14" t="s">
        <v>27057</v>
      </c>
      <c r="B5874" s="14" t="s">
        <v>48</v>
      </c>
      <c r="C5874" s="14" t="s">
        <v>27058</v>
      </c>
      <c r="D5874" s="14" t="s">
        <v>22171</v>
      </c>
      <c r="E5874" s="14" t="s">
        <v>27059</v>
      </c>
      <c r="F5874" s="14" t="s">
        <v>125</v>
      </c>
      <c r="G5874" s="26">
        <v>42391</v>
      </c>
      <c r="H5874" s="14">
        <v>2016</v>
      </c>
      <c r="I5874" s="14" t="s">
        <v>360</v>
      </c>
      <c r="J5874" s="14" t="s">
        <v>900</v>
      </c>
      <c r="K5874" s="14" t="s">
        <v>261</v>
      </c>
      <c r="L5874" s="14" t="s">
        <v>27060</v>
      </c>
      <c r="M5874" s="14">
        <f t="shared" si="728"/>
        <v>2016</v>
      </c>
      <c r="N5874" s="14">
        <f t="shared" si="729"/>
        <v>1</v>
      </c>
      <c r="O5874" s="14" t="str">
        <f>IFERROR(VLOOKUP(I5874,Lists!$F$2:$G$16,2,FALSE()),"Not Rated")</f>
        <v>Adults</v>
      </c>
      <c r="P5874" s="14">
        <f t="shared" si="730"/>
        <v>92</v>
      </c>
      <c r="Q5874" s="14" t="str">
        <f t="shared" si="731"/>
        <v>Mexico</v>
      </c>
      <c r="R5874" s="14" t="str">
        <f t="shared" si="732"/>
        <v>|Mexico|</v>
      </c>
      <c r="S5874" s="14" t="str">
        <f t="shared" si="733"/>
        <v>|Stand-Up Comedy|</v>
      </c>
      <c r="T5874" s="14" t="str">
        <f t="shared" si="734"/>
        <v>|Raúl Campos|Jan Suter|</v>
      </c>
      <c r="U5874" s="14" t="str">
        <f t="shared" si="735"/>
        <v>|Ricardo O'Farrill|</v>
      </c>
    </row>
    <row r="5875" spans="1:21">
      <c r="A5875" s="14" t="s">
        <v>27061</v>
      </c>
      <c r="B5875" s="14" t="s">
        <v>48</v>
      </c>
      <c r="C5875" s="14" t="s">
        <v>27062</v>
      </c>
      <c r="D5875" s="14" t="s">
        <v>10894</v>
      </c>
      <c r="E5875" s="14" t="s">
        <v>27063</v>
      </c>
      <c r="F5875" s="14" t="s">
        <v>10896</v>
      </c>
      <c r="G5875" s="26">
        <v>42384</v>
      </c>
      <c r="H5875" s="14">
        <v>2008</v>
      </c>
      <c r="I5875" s="14" t="s">
        <v>363</v>
      </c>
      <c r="J5875" s="14" t="s">
        <v>1386</v>
      </c>
      <c r="K5875" s="14" t="s">
        <v>612</v>
      </c>
      <c r="L5875" s="14" t="s">
        <v>27064</v>
      </c>
      <c r="M5875" s="14">
        <f t="shared" si="728"/>
        <v>2016</v>
      </c>
      <c r="N5875" s="14">
        <f t="shared" si="729"/>
        <v>1</v>
      </c>
      <c r="O5875" s="14" t="str">
        <f>IFERROR(VLOOKUP(I5875,Lists!$F$2:$G$16,2,FALSE()),"Not Rated")</f>
        <v>Adults</v>
      </c>
      <c r="P5875" s="14">
        <f t="shared" si="730"/>
        <v>107</v>
      </c>
      <c r="Q5875" s="14" t="str">
        <f t="shared" si="731"/>
        <v>Hong Kong</v>
      </c>
      <c r="R5875" s="14" t="str">
        <f t="shared" si="732"/>
        <v>|Hong Kong|China|</v>
      </c>
      <c r="S5875" s="14" t="str">
        <f t="shared" si="733"/>
        <v>|Action &amp; Adventure|Dramas|International Movies|</v>
      </c>
      <c r="T5875" s="14" t="str">
        <f t="shared" si="734"/>
        <v>|Wilson Yip|</v>
      </c>
      <c r="U5875" s="14" t="str">
        <f t="shared" si="735"/>
        <v>|Donnie Yen|Simon Yam|Louis Fan|Lam Ka Tung|Xing Yu|Wong You-nam|Chen Zhi Hui|Lynn Hung|Hiroyuki Ikeuchi|</v>
      </c>
    </row>
    <row r="5876" spans="1:21">
      <c r="A5876" s="14" t="s">
        <v>27065</v>
      </c>
      <c r="B5876" s="14" t="s">
        <v>48</v>
      </c>
      <c r="C5876" s="14" t="s">
        <v>27066</v>
      </c>
      <c r="D5876" s="14" t="s">
        <v>10894</v>
      </c>
      <c r="E5876" s="14" t="s">
        <v>27067</v>
      </c>
      <c r="F5876" s="14" t="s">
        <v>10896</v>
      </c>
      <c r="G5876" s="26">
        <v>42384</v>
      </c>
      <c r="H5876" s="14">
        <v>2010</v>
      </c>
      <c r="I5876" s="14" t="s">
        <v>363</v>
      </c>
      <c r="J5876" s="14" t="s">
        <v>1096</v>
      </c>
      <c r="K5876" s="14" t="s">
        <v>1227</v>
      </c>
      <c r="L5876" s="14" t="s">
        <v>27068</v>
      </c>
      <c r="M5876" s="14">
        <f t="shared" si="728"/>
        <v>2016</v>
      </c>
      <c r="N5876" s="14">
        <f t="shared" si="729"/>
        <v>1</v>
      </c>
      <c r="O5876" s="14" t="str">
        <f>IFERROR(VLOOKUP(I5876,Lists!$F$2:$G$16,2,FALSE()),"Not Rated")</f>
        <v>Adults</v>
      </c>
      <c r="P5876" s="14">
        <f t="shared" si="730"/>
        <v>108</v>
      </c>
      <c r="Q5876" s="14" t="str">
        <f t="shared" si="731"/>
        <v>Hong Kong</v>
      </c>
      <c r="R5876" s="14" t="str">
        <f t="shared" si="732"/>
        <v>|Hong Kong|China|</v>
      </c>
      <c r="S5876" s="14" t="str">
        <f t="shared" si="733"/>
        <v>|Action &amp; Adventure|International Movies|</v>
      </c>
      <c r="T5876" s="14" t="str">
        <f t="shared" si="734"/>
        <v>|Wilson Yip|</v>
      </c>
      <c r="U5876" s="14" t="str">
        <f t="shared" si="735"/>
        <v>|Donnie Yen|Sammo Kam-Bo Hung|Huang Xiaoming|Simon Yam|Lynn Hung|Kanin Ngo|Kent Cheng|Darren Shahlavi|Louis Fan|Calvin Ka-Sing Cheng|</v>
      </c>
    </row>
    <row r="5877" spans="1:21">
      <c r="A5877" s="14" t="s">
        <v>27069</v>
      </c>
      <c r="B5877" s="14" t="s">
        <v>48</v>
      </c>
      <c r="C5877" s="14" t="s">
        <v>27070</v>
      </c>
      <c r="D5877" s="14" t="s">
        <v>290</v>
      </c>
      <c r="E5877" s="14" t="s">
        <v>13484</v>
      </c>
      <c r="F5877" s="14" t="s">
        <v>115</v>
      </c>
      <c r="G5877" s="26">
        <v>42377</v>
      </c>
      <c r="H5877" s="14">
        <v>2016</v>
      </c>
      <c r="I5877" s="14" t="s">
        <v>360</v>
      </c>
      <c r="J5877" s="14" t="s">
        <v>2548</v>
      </c>
      <c r="K5877" s="14" t="s">
        <v>261</v>
      </c>
      <c r="L5877" s="14" t="s">
        <v>27071</v>
      </c>
      <c r="M5877" s="14">
        <f t="shared" si="728"/>
        <v>2016</v>
      </c>
      <c r="N5877" s="14">
        <f t="shared" si="729"/>
        <v>1</v>
      </c>
      <c r="O5877" s="14" t="str">
        <f>IFERROR(VLOOKUP(I5877,Lists!$F$2:$G$16,2,FALSE()),"Not Rated")</f>
        <v>Adults</v>
      </c>
      <c r="P5877" s="14">
        <f t="shared" si="730"/>
        <v>74</v>
      </c>
      <c r="Q5877" s="14" t="str">
        <f t="shared" si="731"/>
        <v>United States</v>
      </c>
      <c r="R5877" s="14" t="str">
        <f t="shared" si="732"/>
        <v>|United States|</v>
      </c>
      <c r="S5877" s="14" t="str">
        <f t="shared" si="733"/>
        <v>|Stand-Up Comedy|</v>
      </c>
      <c r="T5877" s="14" t="str">
        <f t="shared" si="734"/>
        <v>|Jay Karas|</v>
      </c>
      <c r="U5877" s="14" t="str">
        <f t="shared" si="735"/>
        <v>|Tom Segura|</v>
      </c>
    </row>
    <row r="5878" spans="1:21">
      <c r="A5878" s="14" t="s">
        <v>27072</v>
      </c>
      <c r="B5878" s="14" t="s">
        <v>48</v>
      </c>
      <c r="C5878" s="14" t="s">
        <v>27073</v>
      </c>
      <c r="D5878" s="14" t="s">
        <v>27074</v>
      </c>
      <c r="E5878" s="14" t="s">
        <v>27075</v>
      </c>
      <c r="F5878" s="14" t="s">
        <v>115</v>
      </c>
      <c r="G5878" s="26">
        <v>42364</v>
      </c>
      <c r="H5878" s="14">
        <v>2015</v>
      </c>
      <c r="I5878" s="14" t="s">
        <v>360</v>
      </c>
      <c r="J5878" s="14" t="s">
        <v>4589</v>
      </c>
      <c r="K5878" s="14" t="s">
        <v>61</v>
      </c>
      <c r="L5878" s="14" t="s">
        <v>27076</v>
      </c>
      <c r="M5878" s="14">
        <f t="shared" si="728"/>
        <v>2015</v>
      </c>
      <c r="N5878" s="14">
        <f t="shared" si="729"/>
        <v>12</v>
      </c>
      <c r="O5878" s="14" t="str">
        <f>IFERROR(VLOOKUP(I5878,Lists!$F$2:$G$16,2,FALSE()),"Not Rated")</f>
        <v>Adults</v>
      </c>
      <c r="P5878" s="14">
        <f t="shared" si="730"/>
        <v>29</v>
      </c>
      <c r="Q5878" s="14" t="str">
        <f t="shared" si="731"/>
        <v>United States</v>
      </c>
      <c r="R5878" s="14" t="str">
        <f t="shared" si="732"/>
        <v>|United States|</v>
      </c>
      <c r="S5878" s="14" t="str">
        <f t="shared" si="733"/>
        <v>|Movies|</v>
      </c>
      <c r="T5878" s="14" t="str">
        <f t="shared" si="734"/>
        <v>|Alik Sakharov|</v>
      </c>
      <c r="U5878" s="14" t="str">
        <f t="shared" si="735"/>
        <v>|Tom Wu|Benedict Wong|Michelle Yeoh|</v>
      </c>
    </row>
    <row r="5879" spans="1:21">
      <c r="A5879" s="14" t="s">
        <v>27077</v>
      </c>
      <c r="B5879" s="14" t="s">
        <v>49</v>
      </c>
      <c r="C5879" s="14" t="s">
        <v>27078</v>
      </c>
      <c r="D5879" s="14" t="s">
        <v>117</v>
      </c>
      <c r="E5879" s="14" t="s">
        <v>117</v>
      </c>
      <c r="F5879" s="14" t="s">
        <v>120</v>
      </c>
      <c r="G5879" s="26">
        <v>42363</v>
      </c>
      <c r="H5879" s="14">
        <v>2014</v>
      </c>
      <c r="I5879" s="14" t="s">
        <v>366</v>
      </c>
      <c r="J5879" s="14" t="s">
        <v>105</v>
      </c>
      <c r="K5879" s="14" t="s">
        <v>617</v>
      </c>
      <c r="L5879" s="14" t="s">
        <v>27079</v>
      </c>
      <c r="M5879" s="14">
        <f t="shared" si="728"/>
        <v>2015</v>
      </c>
      <c r="N5879" s="14">
        <f t="shared" si="729"/>
        <v>12</v>
      </c>
      <c r="O5879" s="14" t="str">
        <f>IFERROR(VLOOKUP(I5879,Lists!$F$2:$G$16,2,FALSE()),"Not Rated")</f>
        <v>Kids</v>
      </c>
      <c r="P5879" s="14">
        <f t="shared" si="730"/>
        <v>1</v>
      </c>
      <c r="Q5879" s="14" t="str">
        <f t="shared" si="731"/>
        <v>France</v>
      </c>
      <c r="R5879" s="14" t="str">
        <f t="shared" si="732"/>
        <v>|France|</v>
      </c>
      <c r="S5879" s="14" t="str">
        <f t="shared" si="733"/>
        <v>|Kids' TV|TV Comedies|</v>
      </c>
      <c r="T5879" s="14" t="str">
        <f t="shared" si="734"/>
        <v>|Unknown|</v>
      </c>
      <c r="U5879" s="14" t="str">
        <f t="shared" si="735"/>
        <v>|Unknown|</v>
      </c>
    </row>
    <row r="5880" spans="1:21">
      <c r="A5880" s="14" t="s">
        <v>27080</v>
      </c>
      <c r="B5880" s="14" t="s">
        <v>48</v>
      </c>
      <c r="C5880" s="14" t="s">
        <v>27081</v>
      </c>
      <c r="D5880" s="14" t="s">
        <v>27082</v>
      </c>
      <c r="E5880" s="14" t="s">
        <v>17613</v>
      </c>
      <c r="F5880" s="14" t="s">
        <v>115</v>
      </c>
      <c r="G5880" s="26">
        <v>42356</v>
      </c>
      <c r="H5880" s="14">
        <v>2015</v>
      </c>
      <c r="I5880" s="14" t="s">
        <v>360</v>
      </c>
      <c r="J5880" s="14" t="s">
        <v>4137</v>
      </c>
      <c r="K5880" s="14" t="s">
        <v>261</v>
      </c>
      <c r="L5880" s="14" t="s">
        <v>27083</v>
      </c>
      <c r="M5880" s="14">
        <f t="shared" si="728"/>
        <v>2015</v>
      </c>
      <c r="N5880" s="14">
        <f t="shared" si="729"/>
        <v>12</v>
      </c>
      <c r="O5880" s="14" t="str">
        <f>IFERROR(VLOOKUP(I5880,Lists!$F$2:$G$16,2,FALSE()),"Not Rated")</f>
        <v>Adults</v>
      </c>
      <c r="P5880" s="14">
        <f t="shared" si="730"/>
        <v>60</v>
      </c>
      <c r="Q5880" s="14" t="str">
        <f t="shared" si="731"/>
        <v>United States</v>
      </c>
      <c r="R5880" s="14" t="str">
        <f t="shared" si="732"/>
        <v>|United States|</v>
      </c>
      <c r="S5880" s="14" t="str">
        <f t="shared" si="733"/>
        <v>|Stand-Up Comedy|</v>
      </c>
      <c r="T5880" s="14" t="str">
        <f t="shared" si="734"/>
        <v>|L. Frazier|</v>
      </c>
      <c r="U5880" s="14" t="str">
        <f t="shared" si="735"/>
        <v>|Mike Epps|</v>
      </c>
    </row>
    <row r="5881" spans="1:21">
      <c r="A5881" s="14" t="s">
        <v>27084</v>
      </c>
      <c r="B5881" s="14" t="s">
        <v>48</v>
      </c>
      <c r="C5881" s="14" t="s">
        <v>27085</v>
      </c>
      <c r="D5881" s="14" t="s">
        <v>27086</v>
      </c>
      <c r="E5881" s="14" t="s">
        <v>27087</v>
      </c>
      <c r="F5881" s="14" t="s">
        <v>115</v>
      </c>
      <c r="G5881" s="26">
        <v>42349</v>
      </c>
      <c r="H5881" s="14">
        <v>2015</v>
      </c>
      <c r="I5881" s="14" t="s">
        <v>361</v>
      </c>
      <c r="J5881" s="14" t="s">
        <v>1159</v>
      </c>
      <c r="K5881" s="14" t="s">
        <v>1149</v>
      </c>
      <c r="L5881" s="14" t="s">
        <v>27088</v>
      </c>
      <c r="M5881" s="14">
        <f t="shared" si="728"/>
        <v>2015</v>
      </c>
      <c r="N5881" s="14">
        <f t="shared" si="729"/>
        <v>12</v>
      </c>
      <c r="O5881" s="14" t="str">
        <f>IFERROR(VLOOKUP(I5881,Lists!$F$2:$G$16,2,FALSE()),"Not Rated")</f>
        <v>Teens</v>
      </c>
      <c r="P5881" s="14">
        <f t="shared" si="730"/>
        <v>120</v>
      </c>
      <c r="Q5881" s="14" t="str">
        <f t="shared" si="731"/>
        <v>United States</v>
      </c>
      <c r="R5881" s="14" t="str">
        <f t="shared" si="732"/>
        <v>|United States|</v>
      </c>
      <c r="S5881" s="14" t="str">
        <f t="shared" si="733"/>
        <v>|Action &amp; Adventure|Comedies|</v>
      </c>
      <c r="T5881" s="14" t="str">
        <f t="shared" si="734"/>
        <v>|Frank Coraci|</v>
      </c>
      <c r="U5881" s="14" t="str">
        <f t="shared" si="735"/>
        <v>|Adam Sandler|Terry Crews|Jorge Garcia|Taylor Lautner|Rob Schneider|Luke Wilson|Will Forte|Steve Zahn|Harvey Keitel|Nick Nolte|Jon Lovitz|Whitney Cummings|David Spade|Danny Trejo|Nick Swardson|Blake Shelton|Vanilla Ice|Julia Jones|Saginaw Grant|Lavell Crawford|Steve Buscemi|</v>
      </c>
    </row>
    <row r="5882" spans="1:21">
      <c r="A5882" s="14" t="s">
        <v>27089</v>
      </c>
      <c r="B5882" s="14" t="s">
        <v>48</v>
      </c>
      <c r="C5882" s="14" t="s">
        <v>27090</v>
      </c>
      <c r="D5882" s="14" t="s">
        <v>27091</v>
      </c>
      <c r="E5882" s="14" t="s">
        <v>27092</v>
      </c>
      <c r="F5882" s="14" t="s">
        <v>119</v>
      </c>
      <c r="G5882" s="26">
        <v>42347</v>
      </c>
      <c r="H5882" s="14">
        <v>2015</v>
      </c>
      <c r="I5882" s="14" t="s">
        <v>360</v>
      </c>
      <c r="J5882" s="14" t="s">
        <v>2548</v>
      </c>
      <c r="K5882" s="14" t="s">
        <v>529</v>
      </c>
      <c r="L5882" s="14" t="s">
        <v>27093</v>
      </c>
      <c r="M5882" s="14">
        <f t="shared" si="728"/>
        <v>2015</v>
      </c>
      <c r="N5882" s="14">
        <f t="shared" si="729"/>
        <v>12</v>
      </c>
      <c r="O5882" s="14" t="str">
        <f>IFERROR(VLOOKUP(I5882,Lists!$F$2:$G$16,2,FALSE()),"Not Rated")</f>
        <v>Adults</v>
      </c>
      <c r="P5882" s="14">
        <f t="shared" si="730"/>
        <v>74</v>
      </c>
      <c r="Q5882" s="14" t="str">
        <f t="shared" si="731"/>
        <v>Canada</v>
      </c>
      <c r="R5882" s="14" t="str">
        <f t="shared" si="732"/>
        <v>|Canada|</v>
      </c>
      <c r="S5882" s="14" t="str">
        <f t="shared" si="733"/>
        <v>|Comedies|International Movies|</v>
      </c>
      <c r="T5882" s="14" t="str">
        <f t="shared" si="734"/>
        <v>|Gary Howsam|Mike Smith|John Paul Tremblay|Robb Wells|</v>
      </c>
      <c r="U5882" s="14" t="str">
        <f t="shared" si="735"/>
        <v>|Mike Smith|John Paul Tremblay|Robb Wells|John Dunsworth|Pat Roach|Tom Green|Verne Troyer|Jonathan Torrens|</v>
      </c>
    </row>
    <row r="5883" spans="1:21">
      <c r="A5883" s="14" t="s">
        <v>27094</v>
      </c>
      <c r="B5883" s="14" t="s">
        <v>48</v>
      </c>
      <c r="C5883" s="14" t="s">
        <v>27095</v>
      </c>
      <c r="D5883" s="14" t="s">
        <v>2649</v>
      </c>
      <c r="E5883" s="14" t="s">
        <v>27096</v>
      </c>
      <c r="F5883" s="14" t="s">
        <v>115</v>
      </c>
      <c r="G5883" s="26">
        <v>42342</v>
      </c>
      <c r="H5883" s="14">
        <v>2015</v>
      </c>
      <c r="I5883" s="14" t="s">
        <v>361</v>
      </c>
      <c r="J5883" s="14" t="s">
        <v>7647</v>
      </c>
      <c r="K5883" s="14" t="s">
        <v>1201</v>
      </c>
      <c r="L5883" s="14" t="s">
        <v>27097</v>
      </c>
      <c r="M5883" s="14">
        <f t="shared" si="728"/>
        <v>2015</v>
      </c>
      <c r="N5883" s="14">
        <f t="shared" si="729"/>
        <v>12</v>
      </c>
      <c r="O5883" s="14" t="str">
        <f>IFERROR(VLOOKUP(I5883,Lists!$F$2:$G$16,2,FALSE()),"Not Rated")</f>
        <v>Teens</v>
      </c>
      <c r="P5883" s="14">
        <f t="shared" si="730"/>
        <v>57</v>
      </c>
      <c r="Q5883" s="14" t="str">
        <f t="shared" si="731"/>
        <v>United States</v>
      </c>
      <c r="R5883" s="14" t="str">
        <f t="shared" si="732"/>
        <v>|United States|</v>
      </c>
      <c r="S5883" s="14" t="str">
        <f t="shared" si="733"/>
        <v>|Comedies|Music &amp; Musicals|</v>
      </c>
      <c r="T5883" s="14" t="str">
        <f t="shared" si="734"/>
        <v>|Sofia Coppola|</v>
      </c>
      <c r="U5883" s="14" t="str">
        <f t="shared" si="735"/>
        <v>|Bill Murray|Miley Cyrus|George Clooney|Chris Rock|Amy Poehler|Michael Cera|Maya Rudolph|Rashida Jones|Jason Schwartzman|Paul Shaffer|Jenny Lewis|Phoenix|</v>
      </c>
    </row>
    <row r="5884" spans="1:21">
      <c r="A5884" s="14" t="s">
        <v>27098</v>
      </c>
      <c r="B5884" s="14" t="s">
        <v>49</v>
      </c>
      <c r="C5884" s="14" t="s">
        <v>27099</v>
      </c>
      <c r="D5884" s="14" t="s">
        <v>117</v>
      </c>
      <c r="E5884" s="14" t="s">
        <v>27100</v>
      </c>
      <c r="F5884" s="14" t="s">
        <v>121</v>
      </c>
      <c r="G5884" s="26">
        <v>42339</v>
      </c>
      <c r="H5884" s="14">
        <v>2015</v>
      </c>
      <c r="I5884" s="14" t="s">
        <v>362</v>
      </c>
      <c r="J5884" s="14" t="s">
        <v>105</v>
      </c>
      <c r="K5884" s="14" t="s">
        <v>688</v>
      </c>
      <c r="L5884" s="14" t="s">
        <v>27101</v>
      </c>
      <c r="M5884" s="14">
        <f t="shared" si="728"/>
        <v>2015</v>
      </c>
      <c r="N5884" s="14">
        <f t="shared" si="729"/>
        <v>12</v>
      </c>
      <c r="O5884" s="14" t="str">
        <f>IFERROR(VLOOKUP(I5884,Lists!$F$2:$G$16,2,FALSE()),"Not Rated")</f>
        <v>Older Kids</v>
      </c>
      <c r="P5884" s="14">
        <f t="shared" si="730"/>
        <v>1</v>
      </c>
      <c r="Q5884" s="14" t="str">
        <f t="shared" si="731"/>
        <v>Japan</v>
      </c>
      <c r="R5884" s="14" t="str">
        <f t="shared" si="732"/>
        <v>|Japan|</v>
      </c>
      <c r="S5884" s="14" t="str">
        <f t="shared" si="733"/>
        <v>|International TV Shows|TV Dramas|</v>
      </c>
      <c r="T5884" s="14" t="str">
        <f t="shared" si="734"/>
        <v>|Unknown|</v>
      </c>
      <c r="U5884" s="14" t="str">
        <f t="shared" si="735"/>
        <v>|Mirei Kiritani|Mao Daichi|Wakana Sakai|Masako Chiba|Maiko|Ken Kaito|Dori Sakurada|Nicole Ishida|Mayuko Kawakita|</v>
      </c>
    </row>
    <row r="5885" spans="1:21">
      <c r="A5885" s="14" t="s">
        <v>27102</v>
      </c>
      <c r="B5885" s="14" t="s">
        <v>48</v>
      </c>
      <c r="C5885" s="14" t="s">
        <v>27103</v>
      </c>
      <c r="D5885" s="14" t="s">
        <v>27104</v>
      </c>
      <c r="E5885" s="14" t="s">
        <v>27105</v>
      </c>
      <c r="F5885" s="14" t="s">
        <v>115</v>
      </c>
      <c r="G5885" s="26">
        <v>42326</v>
      </c>
      <c r="H5885" s="14">
        <v>2015</v>
      </c>
      <c r="I5885" s="14" t="s">
        <v>360</v>
      </c>
      <c r="J5885" s="14" t="s">
        <v>436</v>
      </c>
      <c r="K5885" s="14" t="s">
        <v>12601</v>
      </c>
      <c r="L5885" s="14" t="s">
        <v>27106</v>
      </c>
      <c r="M5885" s="14">
        <f t="shared" si="728"/>
        <v>2015</v>
      </c>
      <c r="N5885" s="14">
        <f t="shared" si="729"/>
        <v>11</v>
      </c>
      <c r="O5885" s="14" t="str">
        <f>IFERROR(VLOOKUP(I5885,Lists!$F$2:$G$16,2,FALSE()),"Not Rated")</f>
        <v>Adults</v>
      </c>
      <c r="P5885" s="14">
        <f t="shared" si="730"/>
        <v>91</v>
      </c>
      <c r="Q5885" s="14" t="str">
        <f t="shared" si="731"/>
        <v>United States</v>
      </c>
      <c r="R5885" s="14" t="str">
        <f t="shared" si="732"/>
        <v>|United States|</v>
      </c>
      <c r="S5885" s="14" t="str">
        <f t="shared" si="733"/>
        <v>|Comedies|Dramas|LGBTQ Movies|</v>
      </c>
      <c r="T5885" s="14" t="str">
        <f t="shared" si="734"/>
        <v>|Kristin Hanggi|</v>
      </c>
      <c r="U5885" s="14" t="str">
        <f t="shared" si="735"/>
        <v>|Victoria Justice|Pierson Fode|Matthew Daddario|Ryan Ward|Griffin Newman|Monique Coleman|Danny Flaherty|</v>
      </c>
    </row>
    <row r="5886" spans="1:21">
      <c r="A5886" s="14" t="s">
        <v>27107</v>
      </c>
      <c r="B5886" s="14" t="s">
        <v>48</v>
      </c>
      <c r="C5886" s="14" t="s">
        <v>27108</v>
      </c>
      <c r="D5886" s="14" t="s">
        <v>14948</v>
      </c>
      <c r="E5886" s="14" t="s">
        <v>22781</v>
      </c>
      <c r="F5886" s="14" t="s">
        <v>115</v>
      </c>
      <c r="G5886" s="26">
        <v>42321</v>
      </c>
      <c r="H5886" s="14">
        <v>2015</v>
      </c>
      <c r="I5886" s="14" t="s">
        <v>360</v>
      </c>
      <c r="J5886" s="14" t="s">
        <v>2524</v>
      </c>
      <c r="K5886" s="14" t="s">
        <v>261</v>
      </c>
      <c r="L5886" s="14" t="s">
        <v>27109</v>
      </c>
      <c r="M5886" s="14">
        <f t="shared" si="728"/>
        <v>2015</v>
      </c>
      <c r="N5886" s="14">
        <f t="shared" si="729"/>
        <v>11</v>
      </c>
      <c r="O5886" s="14" t="str">
        <f>IFERROR(VLOOKUP(I5886,Lists!$F$2:$G$16,2,FALSE()),"Not Rated")</f>
        <v>Adults</v>
      </c>
      <c r="P5886" s="14">
        <f t="shared" si="730"/>
        <v>62</v>
      </c>
      <c r="Q5886" s="14" t="str">
        <f t="shared" si="731"/>
        <v>United States</v>
      </c>
      <c r="R5886" s="14" t="str">
        <f t="shared" si="732"/>
        <v>|United States|</v>
      </c>
      <c r="S5886" s="14" t="str">
        <f t="shared" si="733"/>
        <v>|Stand-Up Comedy|</v>
      </c>
      <c r="T5886" s="14" t="str">
        <f t="shared" si="734"/>
        <v>|Rhys Thomas|</v>
      </c>
      <c r="U5886" s="14" t="str">
        <f t="shared" si="735"/>
        <v>|John Mulaney|</v>
      </c>
    </row>
    <row r="5887" spans="1:21">
      <c r="A5887" s="14" t="s">
        <v>27110</v>
      </c>
      <c r="B5887" s="14" t="s">
        <v>49</v>
      </c>
      <c r="C5887" s="14" t="s">
        <v>27111</v>
      </c>
      <c r="D5887" s="14" t="s">
        <v>117</v>
      </c>
      <c r="E5887" s="14" t="s">
        <v>27112</v>
      </c>
      <c r="F5887" s="14" t="s">
        <v>115</v>
      </c>
      <c r="G5887" s="26">
        <v>42321</v>
      </c>
      <c r="H5887" s="14">
        <v>2015</v>
      </c>
      <c r="I5887" s="14" t="s">
        <v>360</v>
      </c>
      <c r="J5887" s="14" t="s">
        <v>105</v>
      </c>
      <c r="K5887" s="14" t="s">
        <v>253</v>
      </c>
      <c r="L5887" s="14" t="s">
        <v>27113</v>
      </c>
      <c r="M5887" s="14">
        <f t="shared" si="728"/>
        <v>2015</v>
      </c>
      <c r="N5887" s="14">
        <f t="shared" si="729"/>
        <v>11</v>
      </c>
      <c r="O5887" s="14" t="str">
        <f>IFERROR(VLOOKUP(I5887,Lists!$F$2:$G$16,2,FALSE()),"Not Rated")</f>
        <v>Adults</v>
      </c>
      <c r="P5887" s="14">
        <f t="shared" si="730"/>
        <v>1</v>
      </c>
      <c r="Q5887" s="14" t="str">
        <f t="shared" si="731"/>
        <v>United States</v>
      </c>
      <c r="R5887" s="14" t="str">
        <f t="shared" si="732"/>
        <v>|United States|</v>
      </c>
      <c r="S5887" s="14" t="str">
        <f t="shared" si="733"/>
        <v>|TV Comedies|</v>
      </c>
      <c r="T5887" s="14" t="str">
        <f t="shared" si="734"/>
        <v>|Unknown|</v>
      </c>
      <c r="U5887" s="14" t="str">
        <f t="shared" si="735"/>
        <v>|David Cross|Bob Odenkirk|John Ennis|Jay Johnston|Brian Posehn|Jill Talley|Paul F. Tompkins|Tom Kenny|Brett Paesel|</v>
      </c>
    </row>
    <row r="5888" spans="1:21">
      <c r="A5888" s="14" t="s">
        <v>27114</v>
      </c>
      <c r="B5888" s="14" t="s">
        <v>48</v>
      </c>
      <c r="C5888" s="14" t="s">
        <v>27115</v>
      </c>
      <c r="D5888" s="14" t="s">
        <v>27116</v>
      </c>
      <c r="E5888" s="14" t="s">
        <v>27117</v>
      </c>
      <c r="F5888" s="14" t="s">
        <v>115</v>
      </c>
      <c r="G5888" s="26">
        <v>42304</v>
      </c>
      <c r="H5888" s="14">
        <v>2015</v>
      </c>
      <c r="I5888" s="14" t="s">
        <v>360</v>
      </c>
      <c r="J5888" s="14" t="s">
        <v>744</v>
      </c>
      <c r="K5888" s="14" t="s">
        <v>1034</v>
      </c>
      <c r="L5888" s="14" t="s">
        <v>27118</v>
      </c>
      <c r="M5888" s="14">
        <f t="shared" si="728"/>
        <v>2015</v>
      </c>
      <c r="N5888" s="14">
        <f t="shared" si="729"/>
        <v>10</v>
      </c>
      <c r="O5888" s="14" t="str">
        <f>IFERROR(VLOOKUP(I5888,Lists!$F$2:$G$16,2,FALSE()),"Not Rated")</f>
        <v>Adults</v>
      </c>
      <c r="P5888" s="14">
        <f t="shared" si="730"/>
        <v>85</v>
      </c>
      <c r="Q5888" s="14" t="str">
        <f t="shared" si="731"/>
        <v>United States</v>
      </c>
      <c r="R5888" s="14" t="str">
        <f t="shared" si="732"/>
        <v>|United States|</v>
      </c>
      <c r="S5888" s="14" t="str">
        <f t="shared" si="733"/>
        <v>|Comedies|Dramas|Independent Movies|</v>
      </c>
      <c r="T5888" s="14" t="str">
        <f t="shared" si="734"/>
        <v>|J. Davis|</v>
      </c>
      <c r="U5888" s="14" t="str">
        <f t="shared" si="735"/>
        <v>|Jay Duplass|Linas Phillips|Leonora Pitts|Adam Chernick|Davie-Blue|Suzanne Ford|Tobin Bell|</v>
      </c>
    </row>
    <row r="5889" spans="1:21">
      <c r="A5889" s="14" t="s">
        <v>27119</v>
      </c>
      <c r="B5889" s="14" t="s">
        <v>48</v>
      </c>
      <c r="C5889" s="14" t="s">
        <v>27120</v>
      </c>
      <c r="D5889" s="14" t="s">
        <v>27121</v>
      </c>
      <c r="E5889" s="14" t="s">
        <v>27122</v>
      </c>
      <c r="F5889" s="14" t="s">
        <v>115</v>
      </c>
      <c r="G5889" s="26">
        <v>42302</v>
      </c>
      <c r="H5889" s="14">
        <v>2015</v>
      </c>
      <c r="I5889" s="14" t="s">
        <v>366</v>
      </c>
      <c r="J5889" s="14" t="s">
        <v>404</v>
      </c>
      <c r="K5889" s="14" t="s">
        <v>251</v>
      </c>
      <c r="L5889" s="14" t="s">
        <v>27123</v>
      </c>
      <c r="M5889" s="14">
        <f t="shared" si="728"/>
        <v>2015</v>
      </c>
      <c r="N5889" s="14">
        <f t="shared" si="729"/>
        <v>10</v>
      </c>
      <c r="O5889" s="14" t="str">
        <f>IFERROR(VLOOKUP(I5889,Lists!$F$2:$G$16,2,FALSE()),"Not Rated")</f>
        <v>Kids</v>
      </c>
      <c r="P5889" s="14">
        <f t="shared" si="730"/>
        <v>90</v>
      </c>
      <c r="Q5889" s="14" t="str">
        <f t="shared" si="731"/>
        <v>United States</v>
      </c>
      <c r="R5889" s="14" t="str">
        <f t="shared" si="732"/>
        <v>|United States|</v>
      </c>
      <c r="S5889" s="14" t="str">
        <f t="shared" si="733"/>
        <v>|Children &amp; Family Movies|</v>
      </c>
      <c r="T5889" s="14" t="str">
        <f t="shared" si="734"/>
        <v>|Chris Buck|Jennifer Lee|Patrick Osborne|Lauren MacMullan|John Kahrs|Nathan Greno|Byron Howard|Stevie Wermers|Dean Wellins|Kevin Deters|Roger Allers|Mike Gabriel|Mark Henn|</v>
      </c>
      <c r="U5889" s="14" t="str">
        <f t="shared" si="735"/>
        <v>|Kristen Bell|Josh Gad|Jonathan Groff|Idina Menzel|Geoffrey Jones|Alfre Woodard|Carrie Harrington|Tim Hodge|David Murray|Sarah Chalke|Dave Foley|Derek Richardson|Betty White|Zachary Levi|Mandy Moore|</v>
      </c>
    </row>
    <row r="5890" spans="1:21">
      <c r="A5890" s="14" t="s">
        <v>27124</v>
      </c>
      <c r="B5890" s="14" t="s">
        <v>49</v>
      </c>
      <c r="C5890" s="14" t="s">
        <v>27125</v>
      </c>
      <c r="D5890" s="14" t="s">
        <v>15649</v>
      </c>
      <c r="E5890" s="14" t="s">
        <v>27126</v>
      </c>
      <c r="F5890" s="14" t="s">
        <v>115</v>
      </c>
      <c r="G5890" s="26">
        <v>42300</v>
      </c>
      <c r="H5890" s="14">
        <v>2015</v>
      </c>
      <c r="I5890" s="14" t="s">
        <v>360</v>
      </c>
      <c r="J5890" s="14" t="s">
        <v>107</v>
      </c>
      <c r="K5890" s="14" t="s">
        <v>5590</v>
      </c>
      <c r="L5890" s="14" t="s">
        <v>27127</v>
      </c>
      <c r="M5890" s="14">
        <f t="shared" ref="M5890:M5953" si="736">IF(G5890="","",YEAR(G5890))</f>
        <v>2015</v>
      </c>
      <c r="N5890" s="14">
        <f t="shared" ref="N5890:N5953" si="737">IF(G5890="","",MONTH(G5890))</f>
        <v>10</v>
      </c>
      <c r="O5890" s="14" t="str">
        <f>IFERROR(VLOOKUP(I5890,Lists!$F$2:$G$16,2,FALSE()),"Not Rated")</f>
        <v>Adults</v>
      </c>
      <c r="P5890" s="14">
        <f t="shared" ref="P5890:P5953" si="738">IFERROR(VALUE(LEFT(J5890,FIND(" ",J5890)-1)),"")</f>
        <v>3</v>
      </c>
      <c r="Q5890" s="14" t="str">
        <f t="shared" ref="Q5890:Q5953" si="739">IFERROR(LEFT(F5890,FIND(",",F5890)-1),F5890)</f>
        <v>United States</v>
      </c>
      <c r="R5890" s="14" t="str">
        <f t="shared" ref="R5890:R5953" si="740">"|"&amp;SUBSTITUTE(F5890,", ","|")&amp;"|"</f>
        <v>|United States|</v>
      </c>
      <c r="S5890" s="14" t="str">
        <f t="shared" ref="S5890:S5953" si="741">"|"&amp;SUBSTITUTE(K5890,", ","|")&amp;"|"</f>
        <v>|TV Horror|TV Mysteries|TV Thrillers|</v>
      </c>
      <c r="T5890" s="14" t="str">
        <f t="shared" ref="T5890:T5953" si="742">"|"&amp;SUBSTITUTE(D5890,", ","|")&amp;"|"</f>
        <v>|Eli Roth|</v>
      </c>
      <c r="U5890" s="14" t="str">
        <f t="shared" ref="U5890:U5953" si="743">"|"&amp;SUBSTITUTE(E5890,", ","|")&amp;"|"</f>
        <v>|Famke Janssen|Landon Liboiron|Dougray Scott|Bill Skarsgård|Joel de la Fuente|Kaniehtiio Horn|Madeleine Martin|Michael Andreae|Penelope Mitchell|Freya Tingley|Laurie Fortier|Nicole Boivin|Ted Dykstra|Lili Taylor|Aaron Douglas|Kandyse McClure|Marty Adams|Demore Barnes|Madeline Brewer|</v>
      </c>
    </row>
    <row r="5891" spans="1:21">
      <c r="A5891" s="14" t="s">
        <v>27128</v>
      </c>
      <c r="B5891" s="14" t="s">
        <v>48</v>
      </c>
      <c r="C5891" s="14" t="s">
        <v>27129</v>
      </c>
      <c r="D5891" s="14" t="s">
        <v>27130</v>
      </c>
      <c r="E5891" s="14" t="s">
        <v>27131</v>
      </c>
      <c r="F5891" s="14" t="s">
        <v>115</v>
      </c>
      <c r="G5891" s="26">
        <v>42299</v>
      </c>
      <c r="H5891" s="14">
        <v>2015</v>
      </c>
      <c r="I5891" s="14" t="s">
        <v>363</v>
      </c>
      <c r="J5891" s="14" t="s">
        <v>611</v>
      </c>
      <c r="K5891" s="14" t="s">
        <v>1782</v>
      </c>
      <c r="L5891" s="14" t="s">
        <v>27132</v>
      </c>
      <c r="M5891" s="14">
        <f t="shared" si="736"/>
        <v>2015</v>
      </c>
      <c r="N5891" s="14">
        <f t="shared" si="737"/>
        <v>10</v>
      </c>
      <c r="O5891" s="14" t="str">
        <f>IFERROR(VLOOKUP(I5891,Lists!$F$2:$G$16,2,FALSE()),"Not Rated")</f>
        <v>Adults</v>
      </c>
      <c r="P5891" s="14">
        <f t="shared" si="738"/>
        <v>105</v>
      </c>
      <c r="Q5891" s="14" t="str">
        <f t="shared" si="739"/>
        <v>United States</v>
      </c>
      <c r="R5891" s="14" t="str">
        <f t="shared" si="740"/>
        <v>|United States|</v>
      </c>
      <c r="S5891" s="14" t="str">
        <f t="shared" si="741"/>
        <v>|Comedies|Independent Movies|</v>
      </c>
      <c r="T5891" s="14" t="str">
        <f t="shared" si="742"/>
        <v>|Andrew Bujalski|</v>
      </c>
      <c r="U5891" s="14" t="str">
        <f t="shared" si="743"/>
        <v>|Guy Pearce|Cobie Smulders|Kevin Corrigan|Giovanni Ribisi|Anthony Michael Hall|Brooklyn Decker|Constance Zimmer|Tishuan Scott|</v>
      </c>
    </row>
    <row r="5892" spans="1:21">
      <c r="A5892" s="14" t="s">
        <v>27133</v>
      </c>
      <c r="B5892" s="14" t="s">
        <v>48</v>
      </c>
      <c r="C5892" s="14" t="s">
        <v>27134</v>
      </c>
      <c r="D5892" s="14" t="s">
        <v>27135</v>
      </c>
      <c r="E5892" s="14" t="s">
        <v>18322</v>
      </c>
      <c r="F5892" s="14" t="s">
        <v>115</v>
      </c>
      <c r="G5892" s="26">
        <v>42293</v>
      </c>
      <c r="H5892" s="14">
        <v>2015</v>
      </c>
      <c r="I5892" s="14" t="s">
        <v>360</v>
      </c>
      <c r="J5892" s="14" t="s">
        <v>1857</v>
      </c>
      <c r="K5892" s="14" t="s">
        <v>261</v>
      </c>
      <c r="L5892" s="14" t="s">
        <v>27136</v>
      </c>
      <c r="M5892" s="14">
        <f t="shared" si="736"/>
        <v>2015</v>
      </c>
      <c r="N5892" s="14">
        <f t="shared" si="737"/>
        <v>10</v>
      </c>
      <c r="O5892" s="14" t="str">
        <f>IFERROR(VLOOKUP(I5892,Lists!$F$2:$G$16,2,FALSE()),"Not Rated")</f>
        <v>Adults</v>
      </c>
      <c r="P5892" s="14">
        <f t="shared" si="738"/>
        <v>59</v>
      </c>
      <c r="Q5892" s="14" t="str">
        <f t="shared" si="739"/>
        <v>United States</v>
      </c>
      <c r="R5892" s="14" t="str">
        <f t="shared" si="740"/>
        <v>|United States|</v>
      </c>
      <c r="S5892" s="14" t="str">
        <f t="shared" si="741"/>
        <v>|Stand-Up Comedy|</v>
      </c>
      <c r="T5892" s="14" t="str">
        <f t="shared" si="742"/>
        <v>|Adam Dubin|</v>
      </c>
      <c r="U5892" s="14" t="str">
        <f t="shared" si="743"/>
        <v>|Anthony Jeselnik|</v>
      </c>
    </row>
    <row r="5893" spans="1:21">
      <c r="A5893" s="14" t="s">
        <v>27137</v>
      </c>
      <c r="B5893" s="14" t="s">
        <v>48</v>
      </c>
      <c r="C5893" s="14" t="s">
        <v>27138</v>
      </c>
      <c r="D5893" s="14" t="s">
        <v>27139</v>
      </c>
      <c r="E5893" s="14" t="s">
        <v>27140</v>
      </c>
      <c r="F5893" s="14" t="s">
        <v>115</v>
      </c>
      <c r="G5893" s="26">
        <v>42293</v>
      </c>
      <c r="H5893" s="14">
        <v>2015</v>
      </c>
      <c r="I5893" s="14" t="s">
        <v>360</v>
      </c>
      <c r="J5893" s="14" t="s">
        <v>3814</v>
      </c>
      <c r="K5893" s="14" t="s">
        <v>1436</v>
      </c>
      <c r="L5893" s="14" t="s">
        <v>27141</v>
      </c>
      <c r="M5893" s="14">
        <f t="shared" si="736"/>
        <v>2015</v>
      </c>
      <c r="N5893" s="14">
        <f t="shared" si="737"/>
        <v>10</v>
      </c>
      <c r="O5893" s="14" t="str">
        <f>IFERROR(VLOOKUP(I5893,Lists!$F$2:$G$16,2,FALSE()),"Not Rated")</f>
        <v>Adults</v>
      </c>
      <c r="P5893" s="14">
        <f t="shared" si="738"/>
        <v>137</v>
      </c>
      <c r="Q5893" s="14" t="str">
        <f t="shared" si="739"/>
        <v>United States</v>
      </c>
      <c r="R5893" s="14" t="str">
        <f t="shared" si="740"/>
        <v>|United States|</v>
      </c>
      <c r="S5893" s="14" t="str">
        <f t="shared" si="741"/>
        <v>|Dramas|Independent Movies|</v>
      </c>
      <c r="T5893" s="14" t="str">
        <f t="shared" si="742"/>
        <v>|Cary Joji Fukunaga|</v>
      </c>
      <c r="U5893" s="14" t="str">
        <f t="shared" si="743"/>
        <v>|Idris Elba|Abraham Attah|Kurt Egyiawan|Jude Akuwudike|Emmanuel "King Kong" Nii Adom Quaye|Ama K. Abebrese|Kobina Amissah Sam|Francis Weddey|Richard Pepple|</v>
      </c>
    </row>
    <row r="5894" spans="1:21">
      <c r="A5894" s="14" t="s">
        <v>27142</v>
      </c>
      <c r="B5894" s="14" t="s">
        <v>48</v>
      </c>
      <c r="C5894" s="14" t="s">
        <v>27143</v>
      </c>
      <c r="D5894" s="14" t="s">
        <v>27144</v>
      </c>
      <c r="E5894" s="14" t="s">
        <v>27145</v>
      </c>
      <c r="F5894" s="14" t="s">
        <v>115</v>
      </c>
      <c r="G5894" s="26">
        <v>42293</v>
      </c>
      <c r="H5894" s="14">
        <v>2015</v>
      </c>
      <c r="I5894" s="14" t="s">
        <v>360</v>
      </c>
      <c r="J5894" s="14" t="s">
        <v>1290</v>
      </c>
      <c r="K5894" s="14" t="s">
        <v>4672</v>
      </c>
      <c r="L5894" s="14" t="s">
        <v>27146</v>
      </c>
      <c r="M5894" s="14">
        <f t="shared" si="736"/>
        <v>2015</v>
      </c>
      <c r="N5894" s="14">
        <f t="shared" si="737"/>
        <v>10</v>
      </c>
      <c r="O5894" s="14" t="str">
        <f>IFERROR(VLOOKUP(I5894,Lists!$F$2:$G$16,2,FALSE()),"Not Rated")</f>
        <v>Adults</v>
      </c>
      <c r="P5894" s="14">
        <f t="shared" si="738"/>
        <v>86</v>
      </c>
      <c r="Q5894" s="14" t="str">
        <f t="shared" si="739"/>
        <v>United States</v>
      </c>
      <c r="R5894" s="14" t="str">
        <f t="shared" si="740"/>
        <v>|United States|</v>
      </c>
      <c r="S5894" s="14" t="str">
        <f t="shared" si="741"/>
        <v>|Dramas|Independent Movies|Sci-Fi &amp; Fantasy|</v>
      </c>
      <c r="T5894" s="14" t="str">
        <f t="shared" si="742"/>
        <v>|Aaron Hann|Mario Miscione|</v>
      </c>
      <c r="U5894" s="14" t="str">
        <f t="shared" si="743"/>
        <v>|Julie Benz|Mercy Malick|Carter Jenkins|Molly Jackson|Michael Nardelli|Sara Sanderson|Kevin Sheridan|Cesar Garcia|Lisa Pelikan|Zachary James Rukavina|Lawrence Kao|Jordi Vilasuso|Kaiwi Lyman-Mersereau|Michael McLafferty|Allegra Masters|Autumn Federici|John Edward Lee|Matt Corboy|</v>
      </c>
    </row>
    <row r="5895" spans="1:21">
      <c r="A5895" s="14" t="s">
        <v>27147</v>
      </c>
      <c r="B5895" s="14" t="s">
        <v>48</v>
      </c>
      <c r="C5895" s="14" t="s">
        <v>27148</v>
      </c>
      <c r="D5895" s="14" t="s">
        <v>27149</v>
      </c>
      <c r="E5895" s="14" t="s">
        <v>117</v>
      </c>
      <c r="F5895" s="14" t="s">
        <v>27150</v>
      </c>
      <c r="G5895" s="26">
        <v>42286</v>
      </c>
      <c r="H5895" s="14">
        <v>2015</v>
      </c>
      <c r="I5895" s="14" t="s">
        <v>360</v>
      </c>
      <c r="J5895" s="14" t="s">
        <v>698</v>
      </c>
      <c r="K5895" s="14" t="s">
        <v>496</v>
      </c>
      <c r="L5895" s="14" t="s">
        <v>27151</v>
      </c>
      <c r="M5895" s="14">
        <f t="shared" si="736"/>
        <v>2015</v>
      </c>
      <c r="N5895" s="14">
        <f t="shared" si="737"/>
        <v>10</v>
      </c>
      <c r="O5895" s="14" t="str">
        <f>IFERROR(VLOOKUP(I5895,Lists!$F$2:$G$16,2,FALSE()),"Not Rated")</f>
        <v>Adults</v>
      </c>
      <c r="P5895" s="14">
        <f t="shared" si="738"/>
        <v>99</v>
      </c>
      <c r="Q5895" s="14" t="str">
        <f t="shared" si="739"/>
        <v>United Kingdom</v>
      </c>
      <c r="R5895" s="14" t="str">
        <f t="shared" si="740"/>
        <v>|United Kingdom|Ukraine|United States|</v>
      </c>
      <c r="S5895" s="14" t="str">
        <f t="shared" si="741"/>
        <v>|Documentaries|International Movies|</v>
      </c>
      <c r="T5895" s="14" t="str">
        <f t="shared" si="742"/>
        <v>|Evgeny Afineevsky|</v>
      </c>
      <c r="U5895" s="14" t="str">
        <f t="shared" si="743"/>
        <v>|Unknown|</v>
      </c>
    </row>
    <row r="5896" spans="1:21">
      <c r="A5896" s="14" t="s">
        <v>27152</v>
      </c>
      <c r="B5896" s="14" t="s">
        <v>48</v>
      </c>
      <c r="C5896" s="14" t="s">
        <v>27153</v>
      </c>
      <c r="D5896" s="14" t="s">
        <v>290</v>
      </c>
      <c r="E5896" s="14" t="s">
        <v>27154</v>
      </c>
      <c r="F5896" s="14" t="s">
        <v>115</v>
      </c>
      <c r="G5896" s="26">
        <v>42279</v>
      </c>
      <c r="H5896" s="14">
        <v>2015</v>
      </c>
      <c r="I5896" s="14" t="s">
        <v>361</v>
      </c>
      <c r="J5896" s="14" t="s">
        <v>1850</v>
      </c>
      <c r="K5896" s="14" t="s">
        <v>261</v>
      </c>
      <c r="L5896" s="14" t="s">
        <v>27155</v>
      </c>
      <c r="M5896" s="14">
        <f t="shared" si="736"/>
        <v>2015</v>
      </c>
      <c r="N5896" s="14">
        <f t="shared" si="737"/>
        <v>10</v>
      </c>
      <c r="O5896" s="14" t="str">
        <f>IFERROR(VLOOKUP(I5896,Lists!$F$2:$G$16,2,FALSE()),"Not Rated")</f>
        <v>Teens</v>
      </c>
      <c r="P5896" s="14">
        <f t="shared" si="738"/>
        <v>64</v>
      </c>
      <c r="Q5896" s="14" t="str">
        <f t="shared" si="739"/>
        <v>United States</v>
      </c>
      <c r="R5896" s="14" t="str">
        <f t="shared" si="740"/>
        <v>|United States|</v>
      </c>
      <c r="S5896" s="14" t="str">
        <f t="shared" si="741"/>
        <v>|Stand-Up Comedy|</v>
      </c>
      <c r="T5896" s="14" t="str">
        <f t="shared" si="742"/>
        <v>|Jay Karas|</v>
      </c>
      <c r="U5896" s="14" t="str">
        <f t="shared" si="743"/>
        <v>|Anjelah Johnson-Reyes|</v>
      </c>
    </row>
    <row r="5897" spans="1:21">
      <c r="A5897" s="14" t="s">
        <v>27156</v>
      </c>
      <c r="B5897" s="14" t="s">
        <v>49</v>
      </c>
      <c r="C5897" s="14" t="s">
        <v>27157</v>
      </c>
      <c r="D5897" s="14" t="s">
        <v>117</v>
      </c>
      <c r="E5897" s="14" t="s">
        <v>27158</v>
      </c>
      <c r="F5897" s="14" t="s">
        <v>117</v>
      </c>
      <c r="G5897" s="26">
        <v>42278</v>
      </c>
      <c r="H5897" s="14">
        <v>2014</v>
      </c>
      <c r="I5897" s="14" t="s">
        <v>362</v>
      </c>
      <c r="J5897" s="14" t="s">
        <v>105</v>
      </c>
      <c r="K5897" s="14" t="s">
        <v>256</v>
      </c>
      <c r="L5897" s="14" t="s">
        <v>27159</v>
      </c>
      <c r="M5897" s="14">
        <f t="shared" si="736"/>
        <v>2015</v>
      </c>
      <c r="N5897" s="14">
        <f t="shared" si="737"/>
        <v>10</v>
      </c>
      <c r="O5897" s="14" t="str">
        <f>IFERROR(VLOOKUP(I5897,Lists!$F$2:$G$16,2,FALSE()),"Not Rated")</f>
        <v>Older Kids</v>
      </c>
      <c r="P5897" s="14">
        <f t="shared" si="738"/>
        <v>1</v>
      </c>
      <c r="Q5897" s="14" t="str">
        <f t="shared" si="739"/>
        <v>Unknown</v>
      </c>
      <c r="R5897" s="14" t="str">
        <f t="shared" si="740"/>
        <v>|Unknown|</v>
      </c>
      <c r="S5897" s="14" t="str">
        <f t="shared" si="741"/>
        <v>|Kids' TV|</v>
      </c>
      <c r="T5897" s="14" t="str">
        <f t="shared" si="742"/>
        <v>|Unknown|</v>
      </c>
      <c r="U5897" s="14" t="str">
        <f t="shared" si="743"/>
        <v>|Fanny Bloc|Jules De Jongh|Patrick Béthune|Hugo Chandor|Adeline Chetail|Jessica Bell|Thomas Guitard|Ross Grant|Geneviève Doang|</v>
      </c>
    </row>
    <row r="5898" spans="1:21">
      <c r="A5898" s="14" t="s">
        <v>27160</v>
      </c>
      <c r="B5898" s="14" t="s">
        <v>48</v>
      </c>
      <c r="C5898" s="14" t="s">
        <v>27161</v>
      </c>
      <c r="D5898" s="14" t="s">
        <v>20695</v>
      </c>
      <c r="E5898" s="14" t="s">
        <v>27162</v>
      </c>
      <c r="F5898" s="14" t="s">
        <v>115</v>
      </c>
      <c r="G5898" s="26">
        <v>42265</v>
      </c>
      <c r="H5898" s="14">
        <v>2015</v>
      </c>
      <c r="I5898" s="14" t="s">
        <v>361</v>
      </c>
      <c r="J5898" s="14" t="s">
        <v>1173</v>
      </c>
      <c r="K5898" s="14" t="s">
        <v>927</v>
      </c>
      <c r="L5898" s="14" t="s">
        <v>27163</v>
      </c>
      <c r="M5898" s="14">
        <f t="shared" si="736"/>
        <v>2015</v>
      </c>
      <c r="N5898" s="14">
        <f t="shared" si="737"/>
        <v>9</v>
      </c>
      <c r="O5898" s="14" t="str">
        <f>IFERROR(VLOOKUP(I5898,Lists!$F$2:$G$16,2,FALSE()),"Not Rated")</f>
        <v>Teens</v>
      </c>
      <c r="P5898" s="14">
        <f t="shared" si="738"/>
        <v>82</v>
      </c>
      <c r="Q5898" s="14" t="str">
        <f t="shared" si="739"/>
        <v>United States</v>
      </c>
      <c r="R5898" s="14" t="str">
        <f t="shared" si="740"/>
        <v>|United States|</v>
      </c>
      <c r="S5898" s="14" t="str">
        <f t="shared" si="741"/>
        <v>|Documentaries|Music &amp; Musicals|</v>
      </c>
      <c r="T5898" s="14" t="str">
        <f t="shared" si="742"/>
        <v>|Morgan Neville|</v>
      </c>
      <c r="U5898" s="14" t="str">
        <f t="shared" si="743"/>
        <v>|Keith Richards|</v>
      </c>
    </row>
    <row r="5899" spans="1:21">
      <c r="A5899" s="14" t="s">
        <v>27164</v>
      </c>
      <c r="B5899" s="14" t="s">
        <v>48</v>
      </c>
      <c r="C5899" s="14" t="s">
        <v>27165</v>
      </c>
      <c r="D5899" s="14" t="s">
        <v>25125</v>
      </c>
      <c r="E5899" s="14" t="s">
        <v>27166</v>
      </c>
      <c r="F5899" s="14" t="s">
        <v>115</v>
      </c>
      <c r="G5899" s="26">
        <v>42262</v>
      </c>
      <c r="H5899" s="14">
        <v>2014</v>
      </c>
      <c r="I5899" s="14" t="s">
        <v>362</v>
      </c>
      <c r="J5899" s="14" t="s">
        <v>404</v>
      </c>
      <c r="K5899" s="14" t="s">
        <v>247</v>
      </c>
      <c r="L5899" s="14" t="s">
        <v>27167</v>
      </c>
      <c r="M5899" s="14">
        <f t="shared" si="736"/>
        <v>2015</v>
      </c>
      <c r="N5899" s="14">
        <f t="shared" si="737"/>
        <v>9</v>
      </c>
      <c r="O5899" s="14" t="str">
        <f>IFERROR(VLOOKUP(I5899,Lists!$F$2:$G$16,2,FALSE()),"Not Rated")</f>
        <v>Older Kids</v>
      </c>
      <c r="P5899" s="14">
        <f t="shared" si="738"/>
        <v>90</v>
      </c>
      <c r="Q5899" s="14" t="str">
        <f t="shared" si="739"/>
        <v>United States</v>
      </c>
      <c r="R5899" s="14" t="str">
        <f t="shared" si="740"/>
        <v>|United States|</v>
      </c>
      <c r="S5899" s="14" t="str">
        <f t="shared" si="741"/>
        <v>|Documentaries|</v>
      </c>
      <c r="T5899" s="14" t="str">
        <f t="shared" si="742"/>
        <v>|Kip Andersen|Keegan Kuhn|</v>
      </c>
      <c r="U5899" s="14" t="str">
        <f t="shared" si="743"/>
        <v>|Kip Andersen|</v>
      </c>
    </row>
    <row r="5900" spans="1:21">
      <c r="A5900" s="14" t="s">
        <v>27168</v>
      </c>
      <c r="B5900" s="14" t="s">
        <v>48</v>
      </c>
      <c r="C5900" s="14" t="s">
        <v>27169</v>
      </c>
      <c r="D5900" s="14" t="s">
        <v>11068</v>
      </c>
      <c r="E5900" s="14" t="s">
        <v>27170</v>
      </c>
      <c r="F5900" s="14" t="s">
        <v>115</v>
      </c>
      <c r="G5900" s="26">
        <v>42255</v>
      </c>
      <c r="H5900" s="14">
        <v>2015</v>
      </c>
      <c r="I5900" s="14" t="s">
        <v>360</v>
      </c>
      <c r="J5900" s="14" t="s">
        <v>951</v>
      </c>
      <c r="K5900" s="14" t="s">
        <v>1614</v>
      </c>
      <c r="L5900" s="14" t="s">
        <v>27171</v>
      </c>
      <c r="M5900" s="14">
        <f t="shared" si="736"/>
        <v>2015</v>
      </c>
      <c r="N5900" s="14">
        <f t="shared" si="737"/>
        <v>9</v>
      </c>
      <c r="O5900" s="14" t="str">
        <f>IFERROR(VLOOKUP(I5900,Lists!$F$2:$G$16,2,FALSE()),"Not Rated")</f>
        <v>Adults</v>
      </c>
      <c r="P5900" s="14">
        <f t="shared" si="738"/>
        <v>80</v>
      </c>
      <c r="Q5900" s="14" t="str">
        <f t="shared" si="739"/>
        <v>United States</v>
      </c>
      <c r="R5900" s="14" t="str">
        <f t="shared" si="740"/>
        <v>|United States|</v>
      </c>
      <c r="S5900" s="14" t="str">
        <f t="shared" si="741"/>
        <v>|Dramas|Independent Movies|Romantic Movies|</v>
      </c>
      <c r="T5900" s="14" t="str">
        <f t="shared" si="742"/>
        <v>|Hannah Fidell|</v>
      </c>
      <c r="U5900" s="14" t="str">
        <f t="shared" si="743"/>
        <v>|Taissa Farmiga|Ben Rosenfield|Lindsay Burdge|Joshua Leonard|Jennifer Lafleur|Peter Vack|Dana Wheeler-Nicholson|Jason Newman|Molly McMichael|</v>
      </c>
    </row>
    <row r="5901" spans="1:21">
      <c r="A5901" s="14" t="s">
        <v>27172</v>
      </c>
      <c r="B5901" s="14" t="s">
        <v>48</v>
      </c>
      <c r="C5901" s="14" t="s">
        <v>27173</v>
      </c>
      <c r="D5901" s="14" t="s">
        <v>290</v>
      </c>
      <c r="E5901" s="14" t="s">
        <v>17317</v>
      </c>
      <c r="F5901" s="14" t="s">
        <v>115</v>
      </c>
      <c r="G5901" s="26">
        <v>42230</v>
      </c>
      <c r="H5901" s="14">
        <v>2015</v>
      </c>
      <c r="I5901" s="14" t="s">
        <v>360</v>
      </c>
      <c r="J5901" s="14" t="s">
        <v>2524</v>
      </c>
      <c r="K5901" s="14" t="s">
        <v>261</v>
      </c>
      <c r="L5901" s="14" t="s">
        <v>27174</v>
      </c>
      <c r="M5901" s="14">
        <f t="shared" si="736"/>
        <v>2015</v>
      </c>
      <c r="N5901" s="14">
        <f t="shared" si="737"/>
        <v>8</v>
      </c>
      <c r="O5901" s="14" t="str">
        <f>IFERROR(VLOOKUP(I5901,Lists!$F$2:$G$16,2,FALSE()),"Not Rated")</f>
        <v>Adults</v>
      </c>
      <c r="P5901" s="14">
        <f t="shared" si="738"/>
        <v>62</v>
      </c>
      <c r="Q5901" s="14" t="str">
        <f t="shared" si="739"/>
        <v>United States</v>
      </c>
      <c r="R5901" s="14" t="str">
        <f t="shared" si="740"/>
        <v>|United States|</v>
      </c>
      <c r="S5901" s="14" t="str">
        <f t="shared" si="741"/>
        <v>|Stand-Up Comedy|</v>
      </c>
      <c r="T5901" s="14" t="str">
        <f t="shared" si="742"/>
        <v>|Jay Karas|</v>
      </c>
      <c r="U5901" s="14" t="str">
        <f t="shared" si="743"/>
        <v>|Demetri Martin|</v>
      </c>
    </row>
    <row r="5902" spans="1:21">
      <c r="A5902" s="14" t="s">
        <v>27175</v>
      </c>
      <c r="B5902" s="14" t="s">
        <v>49</v>
      </c>
      <c r="C5902" s="14" t="s">
        <v>27176</v>
      </c>
      <c r="D5902" s="14" t="s">
        <v>117</v>
      </c>
      <c r="E5902" s="14" t="s">
        <v>27177</v>
      </c>
      <c r="F5902" s="14" t="s">
        <v>115</v>
      </c>
      <c r="G5902" s="26">
        <v>42216</v>
      </c>
      <c r="H5902" s="14">
        <v>2015</v>
      </c>
      <c r="I5902" s="14" t="s">
        <v>360</v>
      </c>
      <c r="J5902" s="14" t="s">
        <v>105</v>
      </c>
      <c r="K5902" s="14" t="s">
        <v>253</v>
      </c>
      <c r="L5902" s="14" t="s">
        <v>27178</v>
      </c>
      <c r="M5902" s="14">
        <f t="shared" si="736"/>
        <v>2015</v>
      </c>
      <c r="N5902" s="14">
        <f t="shared" si="737"/>
        <v>7</v>
      </c>
      <c r="O5902" s="14" t="str">
        <f>IFERROR(VLOOKUP(I5902,Lists!$F$2:$G$16,2,FALSE()),"Not Rated")</f>
        <v>Adults</v>
      </c>
      <c r="P5902" s="14">
        <f t="shared" si="738"/>
        <v>1</v>
      </c>
      <c r="Q5902" s="14" t="str">
        <f t="shared" si="739"/>
        <v>United States</v>
      </c>
      <c r="R5902" s="14" t="str">
        <f t="shared" si="740"/>
        <v>|United States|</v>
      </c>
      <c r="S5902" s="14" t="str">
        <f t="shared" si="741"/>
        <v>|TV Comedies|</v>
      </c>
      <c r="T5902" s="14" t="str">
        <f t="shared" si="742"/>
        <v>|Unknown|</v>
      </c>
      <c r="U5902" s="14" t="str">
        <f t="shared" si="743"/>
        <v>|Elizabeth Banks|Lake Bell|H. Jon Benjamin|Michael Ian Black|Michael Cera|Josh Charles|Bradley Cooper|Judah Friedlander|Janeane Garofalo|Jon Hamm|Nina Hellman|Joe Lo Truglio|Ken Marino|Christopher Meloni|A.D. Miles|Marguerite Moreau|Zak Orth|Jordan Peele|David Hyde Pierce|Chris Pine|Amy Poehler|Paul Rudd|Marisa Ryan|Jason Schwartzman|Molly Shannon|Michael Showalter|John Slattery|Kevin Sussman|David Wain|Kristen Wiig|</v>
      </c>
    </row>
    <row r="5903" spans="1:21">
      <c r="A5903" s="14" t="s">
        <v>27179</v>
      </c>
      <c r="B5903" s="14" t="s">
        <v>48</v>
      </c>
      <c r="C5903" s="14" t="s">
        <v>27180</v>
      </c>
      <c r="D5903" s="14" t="s">
        <v>27181</v>
      </c>
      <c r="E5903" s="14" t="s">
        <v>22613</v>
      </c>
      <c r="F5903" s="14" t="s">
        <v>115</v>
      </c>
      <c r="G5903" s="26">
        <v>42202</v>
      </c>
      <c r="H5903" s="14">
        <v>2015</v>
      </c>
      <c r="I5903" s="14" t="s">
        <v>361</v>
      </c>
      <c r="J5903" s="14" t="s">
        <v>900</v>
      </c>
      <c r="K5903" s="14" t="s">
        <v>16214</v>
      </c>
      <c r="L5903" s="14" t="s">
        <v>27182</v>
      </c>
      <c r="M5903" s="14">
        <f t="shared" si="736"/>
        <v>2015</v>
      </c>
      <c r="N5903" s="14">
        <f t="shared" si="737"/>
        <v>7</v>
      </c>
      <c r="O5903" s="14" t="str">
        <f>IFERROR(VLOOKUP(I5903,Lists!$F$2:$G$16,2,FALSE()),"Not Rated")</f>
        <v>Teens</v>
      </c>
      <c r="P5903" s="14">
        <f t="shared" si="738"/>
        <v>92</v>
      </c>
      <c r="Q5903" s="14" t="str">
        <f t="shared" si="739"/>
        <v>United States</v>
      </c>
      <c r="R5903" s="14" t="str">
        <f t="shared" si="740"/>
        <v>|United States|</v>
      </c>
      <c r="S5903" s="14" t="str">
        <f t="shared" si="741"/>
        <v>|Documentaries|Stand-Up Comedy|</v>
      </c>
      <c r="T5903" s="14" t="str">
        <f t="shared" si="742"/>
        <v>|Kristina Goolsby|Ashley York|</v>
      </c>
      <c r="U5903" s="14" t="str">
        <f t="shared" si="743"/>
        <v>|Tig Notaro|</v>
      </c>
    </row>
    <row r="5904" spans="1:21">
      <c r="A5904" s="14" t="s">
        <v>27183</v>
      </c>
      <c r="B5904" s="14" t="s">
        <v>49</v>
      </c>
      <c r="C5904" s="14" t="s">
        <v>27184</v>
      </c>
      <c r="D5904" s="14" t="s">
        <v>117</v>
      </c>
      <c r="E5904" s="14" t="s">
        <v>27185</v>
      </c>
      <c r="F5904" s="14" t="s">
        <v>27186</v>
      </c>
      <c r="G5904" s="26">
        <v>42200</v>
      </c>
      <c r="H5904" s="14">
        <v>2015</v>
      </c>
      <c r="I5904" s="14" t="s">
        <v>365</v>
      </c>
      <c r="J5904" s="14" t="s">
        <v>106</v>
      </c>
      <c r="K5904" s="14" t="s">
        <v>256</v>
      </c>
      <c r="L5904" s="14" t="s">
        <v>27187</v>
      </c>
      <c r="M5904" s="14">
        <f t="shared" si="736"/>
        <v>2015</v>
      </c>
      <c r="N5904" s="14">
        <f t="shared" si="737"/>
        <v>7</v>
      </c>
      <c r="O5904" s="14" t="str">
        <f>IFERROR(VLOOKUP(I5904,Lists!$F$2:$G$16,2,FALSE()),"Not Rated")</f>
        <v>Kids</v>
      </c>
      <c r="P5904" s="14">
        <f t="shared" si="738"/>
        <v>2</v>
      </c>
      <c r="Q5904" s="14" t="str">
        <f t="shared" si="739"/>
        <v>Germany</v>
      </c>
      <c r="R5904" s="14" t="str">
        <f t="shared" si="740"/>
        <v>|Germany|Australia|France|China|</v>
      </c>
      <c r="S5904" s="14" t="str">
        <f t="shared" si="741"/>
        <v>|Kids' TV|</v>
      </c>
      <c r="T5904" s="14" t="str">
        <f t="shared" si="742"/>
        <v>|Unknown|</v>
      </c>
      <c r="U5904" s="14" t="str">
        <f t="shared" si="743"/>
        <v>|Sonja Ball|Holly Gauthier-Frankel|Thor Bishopric|Angela Galuppo|</v>
      </c>
    </row>
    <row r="5905" spans="1:21">
      <c r="A5905" s="14" t="s">
        <v>27188</v>
      </c>
      <c r="B5905" s="14" t="s">
        <v>48</v>
      </c>
      <c r="C5905" s="14" t="s">
        <v>27189</v>
      </c>
      <c r="D5905" s="14" t="s">
        <v>23754</v>
      </c>
      <c r="E5905" s="14" t="s">
        <v>27190</v>
      </c>
      <c r="F5905" s="14" t="s">
        <v>115</v>
      </c>
      <c r="G5905" s="26">
        <v>42199</v>
      </c>
      <c r="H5905" s="14">
        <v>2014</v>
      </c>
      <c r="I5905" s="14" t="s">
        <v>363</v>
      </c>
      <c r="J5905" s="14" t="s">
        <v>1773</v>
      </c>
      <c r="K5905" s="14" t="s">
        <v>16169</v>
      </c>
      <c r="L5905" s="14" t="s">
        <v>27191</v>
      </c>
      <c r="M5905" s="14">
        <f t="shared" si="736"/>
        <v>2015</v>
      </c>
      <c r="N5905" s="14">
        <f t="shared" si="737"/>
        <v>7</v>
      </c>
      <c r="O5905" s="14" t="str">
        <f>IFERROR(VLOOKUP(I5905,Lists!$F$2:$G$16,2,FALSE()),"Not Rated")</f>
        <v>Adults</v>
      </c>
      <c r="P5905" s="14">
        <f t="shared" si="738"/>
        <v>78</v>
      </c>
      <c r="Q5905" s="14" t="str">
        <f t="shared" si="739"/>
        <v>United States</v>
      </c>
      <c r="R5905" s="14" t="str">
        <f t="shared" si="740"/>
        <v>|United States|</v>
      </c>
      <c r="S5905" s="14" t="str">
        <f t="shared" si="741"/>
        <v>|Horror Movies|Independent Movies|Thrillers|</v>
      </c>
      <c r="T5905" s="14" t="str">
        <f t="shared" si="742"/>
        <v>|Patrick Brice|</v>
      </c>
      <c r="U5905" s="14" t="str">
        <f t="shared" si="743"/>
        <v>|Mark Duplass|Patrick Brice|</v>
      </c>
    </row>
    <row r="5906" spans="1:21">
      <c r="A5906" s="14" t="s">
        <v>27192</v>
      </c>
      <c r="B5906" s="14" t="s">
        <v>48</v>
      </c>
      <c r="C5906" s="14" t="s">
        <v>27193</v>
      </c>
      <c r="D5906" s="14" t="s">
        <v>27194</v>
      </c>
      <c r="E5906" s="14" t="s">
        <v>27195</v>
      </c>
      <c r="F5906" s="14" t="s">
        <v>115</v>
      </c>
      <c r="G5906" s="26">
        <v>42195</v>
      </c>
      <c r="H5906" s="14">
        <v>2015</v>
      </c>
      <c r="I5906" s="14" t="s">
        <v>360</v>
      </c>
      <c r="J5906" s="14" t="s">
        <v>900</v>
      </c>
      <c r="K5906" s="14" t="s">
        <v>261</v>
      </c>
      <c r="L5906" s="14" t="s">
        <v>27196</v>
      </c>
      <c r="M5906" s="14">
        <f t="shared" si="736"/>
        <v>2015</v>
      </c>
      <c r="N5906" s="14">
        <f t="shared" si="737"/>
        <v>7</v>
      </c>
      <c r="O5906" s="14" t="str">
        <f>IFERROR(VLOOKUP(I5906,Lists!$F$2:$G$16,2,FALSE()),"Not Rated")</f>
        <v>Adults</v>
      </c>
      <c r="P5906" s="14">
        <f t="shared" si="738"/>
        <v>92</v>
      </c>
      <c r="Q5906" s="14" t="str">
        <f t="shared" si="739"/>
        <v>United States</v>
      </c>
      <c r="R5906" s="14" t="str">
        <f t="shared" si="740"/>
        <v>|United States|</v>
      </c>
      <c r="S5906" s="14" t="str">
        <f t="shared" si="741"/>
        <v>|Stand-Up Comedy|</v>
      </c>
      <c r="T5906" s="14" t="str">
        <f t="shared" si="742"/>
        <v>|Phil Joanou|</v>
      </c>
      <c r="U5906" s="14" t="str">
        <f t="shared" si="743"/>
        <v>|Chris Tucker|</v>
      </c>
    </row>
    <row r="5907" spans="1:21">
      <c r="A5907" s="14" t="s">
        <v>27197</v>
      </c>
      <c r="B5907" s="14" t="s">
        <v>48</v>
      </c>
      <c r="C5907" s="14" t="s">
        <v>27198</v>
      </c>
      <c r="D5907" s="14" t="s">
        <v>27199</v>
      </c>
      <c r="E5907" s="14" t="s">
        <v>27200</v>
      </c>
      <c r="F5907" s="14" t="s">
        <v>115</v>
      </c>
      <c r="G5907" s="26">
        <v>42184</v>
      </c>
      <c r="H5907" s="14">
        <v>2015</v>
      </c>
      <c r="I5907" s="14" t="s">
        <v>360</v>
      </c>
      <c r="J5907" s="14" t="s">
        <v>1973</v>
      </c>
      <c r="K5907" s="14" t="s">
        <v>261</v>
      </c>
      <c r="L5907" s="14" t="s">
        <v>27201</v>
      </c>
      <c r="M5907" s="14">
        <f t="shared" si="736"/>
        <v>2015</v>
      </c>
      <c r="N5907" s="14">
        <f t="shared" si="737"/>
        <v>6</v>
      </c>
      <c r="O5907" s="14" t="str">
        <f>IFERROR(VLOOKUP(I5907,Lists!$F$2:$G$16,2,FALSE()),"Not Rated")</f>
        <v>Adults</v>
      </c>
      <c r="P5907" s="14">
        <f t="shared" si="738"/>
        <v>69</v>
      </c>
      <c r="Q5907" s="14" t="str">
        <f t="shared" si="739"/>
        <v>United States</v>
      </c>
      <c r="R5907" s="14" t="str">
        <f t="shared" si="740"/>
        <v>|United States|</v>
      </c>
      <c r="S5907" s="14" t="str">
        <f t="shared" si="741"/>
        <v>|Stand-Up Comedy|</v>
      </c>
      <c r="T5907" s="14" t="str">
        <f t="shared" si="742"/>
        <v>|Anthony Pierce|</v>
      </c>
      <c r="U5907" s="14" t="str">
        <f t="shared" si="743"/>
        <v>|Ralphie May|</v>
      </c>
    </row>
    <row r="5908" spans="1:21">
      <c r="A5908" s="14" t="s">
        <v>27202</v>
      </c>
      <c r="B5908" s="14" t="s">
        <v>48</v>
      </c>
      <c r="C5908" s="14" t="s">
        <v>27203</v>
      </c>
      <c r="D5908" s="14" t="s">
        <v>13663</v>
      </c>
      <c r="E5908" s="14" t="s">
        <v>117</v>
      </c>
      <c r="F5908" s="14" t="s">
        <v>115</v>
      </c>
      <c r="G5908" s="26">
        <v>42181</v>
      </c>
      <c r="H5908" s="14">
        <v>2015</v>
      </c>
      <c r="I5908" s="14" t="s">
        <v>361</v>
      </c>
      <c r="J5908" s="14" t="s">
        <v>560</v>
      </c>
      <c r="K5908" s="14" t="s">
        <v>927</v>
      </c>
      <c r="L5908" s="14" t="s">
        <v>27204</v>
      </c>
      <c r="M5908" s="14">
        <f t="shared" si="736"/>
        <v>2015</v>
      </c>
      <c r="N5908" s="14">
        <f t="shared" si="737"/>
        <v>6</v>
      </c>
      <c r="O5908" s="14" t="str">
        <f>IFERROR(VLOOKUP(I5908,Lists!$F$2:$G$16,2,FALSE()),"Not Rated")</f>
        <v>Teens</v>
      </c>
      <c r="P5908" s="14">
        <f t="shared" si="738"/>
        <v>103</v>
      </c>
      <c r="Q5908" s="14" t="str">
        <f t="shared" si="739"/>
        <v>United States</v>
      </c>
      <c r="R5908" s="14" t="str">
        <f t="shared" si="740"/>
        <v>|United States|</v>
      </c>
      <c r="S5908" s="14" t="str">
        <f t="shared" si="741"/>
        <v>|Documentaries|Music &amp; Musicals|</v>
      </c>
      <c r="T5908" s="14" t="str">
        <f t="shared" si="742"/>
        <v>|Liz Garbus|</v>
      </c>
      <c r="U5908" s="14" t="str">
        <f t="shared" si="743"/>
        <v>|Unknown|</v>
      </c>
    </row>
    <row r="5909" spans="1:21">
      <c r="A5909" s="14" t="s">
        <v>27205</v>
      </c>
      <c r="B5909" s="14" t="s">
        <v>48</v>
      </c>
      <c r="C5909" s="14" t="s">
        <v>27206</v>
      </c>
      <c r="D5909" s="14" t="s">
        <v>27207</v>
      </c>
      <c r="E5909" s="14" t="s">
        <v>27208</v>
      </c>
      <c r="F5909" s="14" t="s">
        <v>115</v>
      </c>
      <c r="G5909" s="26">
        <v>42178</v>
      </c>
      <c r="H5909" s="14">
        <v>2015</v>
      </c>
      <c r="I5909" s="14" t="s">
        <v>360</v>
      </c>
      <c r="J5909" s="14" t="s">
        <v>900</v>
      </c>
      <c r="K5909" s="14" t="s">
        <v>4672</v>
      </c>
      <c r="L5909" s="14" t="s">
        <v>27209</v>
      </c>
      <c r="M5909" s="14">
        <f t="shared" si="736"/>
        <v>2015</v>
      </c>
      <c r="N5909" s="14">
        <f t="shared" si="737"/>
        <v>6</v>
      </c>
      <c r="O5909" s="14" t="str">
        <f>IFERROR(VLOOKUP(I5909,Lists!$F$2:$G$16,2,FALSE()),"Not Rated")</f>
        <v>Adults</v>
      </c>
      <c r="P5909" s="14">
        <f t="shared" si="738"/>
        <v>92</v>
      </c>
      <c r="Q5909" s="14" t="str">
        <f t="shared" si="739"/>
        <v>United States</v>
      </c>
      <c r="R5909" s="14" t="str">
        <f t="shared" si="740"/>
        <v>|United States|</v>
      </c>
      <c r="S5909" s="14" t="str">
        <f t="shared" si="741"/>
        <v>|Dramas|Independent Movies|Sci-Fi &amp; Fantasy|</v>
      </c>
      <c r="T5909" s="14" t="str">
        <f t="shared" si="742"/>
        <v>|Jennifer Phang|</v>
      </c>
      <c r="U5909" s="14" t="str">
        <f t="shared" si="743"/>
        <v>|Jacqueline Kim|James Urbaniak|Freya Adams|Ken Jeong|Jennifer Ehle|Samantha Kim|Troi Zee|Olivia Horton|Jennifer Ikeda|Mercedes Griffeth|</v>
      </c>
    </row>
    <row r="5910" spans="1:21">
      <c r="A5910" s="14" t="s">
        <v>27210</v>
      </c>
      <c r="B5910" s="14" t="s">
        <v>49</v>
      </c>
      <c r="C5910" s="14" t="s">
        <v>27211</v>
      </c>
      <c r="D5910" s="14" t="s">
        <v>117</v>
      </c>
      <c r="E5910" s="14" t="s">
        <v>27212</v>
      </c>
      <c r="F5910" s="14" t="s">
        <v>118</v>
      </c>
      <c r="G5910" s="26">
        <v>42170</v>
      </c>
      <c r="H5910" s="14">
        <v>1992</v>
      </c>
      <c r="I5910" s="14" t="s">
        <v>366</v>
      </c>
      <c r="J5910" s="14" t="s">
        <v>2411</v>
      </c>
      <c r="K5910" s="14" t="s">
        <v>7657</v>
      </c>
      <c r="L5910" s="14" t="s">
        <v>27213</v>
      </c>
      <c r="M5910" s="14">
        <f t="shared" si="736"/>
        <v>2015</v>
      </c>
      <c r="N5910" s="14">
        <f t="shared" si="737"/>
        <v>6</v>
      </c>
      <c r="O5910" s="14" t="str">
        <f>IFERROR(VLOOKUP(I5910,Lists!$F$2:$G$16,2,FALSE()),"Not Rated")</f>
        <v>Kids</v>
      </c>
      <c r="P5910" s="14">
        <f t="shared" si="738"/>
        <v>10</v>
      </c>
      <c r="Q5910" s="14" t="str">
        <f t="shared" si="739"/>
        <v>United Kingdom</v>
      </c>
      <c r="R5910" s="14" t="str">
        <f t="shared" si="740"/>
        <v>|United Kingdom|</v>
      </c>
      <c r="S5910" s="14" t="str">
        <f t="shared" si="741"/>
        <v>|British TV Shows|Kids' TV|TV Comedies|</v>
      </c>
      <c r="T5910" s="14" t="str">
        <f t="shared" si="742"/>
        <v>|Unknown|</v>
      </c>
      <c r="U5910" s="14" t="str">
        <f t="shared" si="743"/>
        <v>|David Jason|Terry Scott|Edward Kelsey|Brian Trueman|</v>
      </c>
    </row>
    <row r="5911" spans="1:21">
      <c r="A5911" s="14" t="s">
        <v>27214</v>
      </c>
      <c r="B5911" s="14" t="s">
        <v>48</v>
      </c>
      <c r="C5911" s="14" t="s">
        <v>27215</v>
      </c>
      <c r="D5911" s="14" t="s">
        <v>2640</v>
      </c>
      <c r="E5911" s="14" t="s">
        <v>27216</v>
      </c>
      <c r="F5911" s="14" t="s">
        <v>125</v>
      </c>
      <c r="G5911" s="26">
        <v>42156</v>
      </c>
      <c r="H5911" s="14">
        <v>2014</v>
      </c>
      <c r="I5911" s="14" t="s">
        <v>360</v>
      </c>
      <c r="J5911" s="14" t="s">
        <v>1020</v>
      </c>
      <c r="K5911" s="14" t="s">
        <v>834</v>
      </c>
      <c r="L5911" s="14" t="s">
        <v>27217</v>
      </c>
      <c r="M5911" s="14">
        <f t="shared" si="736"/>
        <v>2015</v>
      </c>
      <c r="N5911" s="14">
        <f t="shared" si="737"/>
        <v>6</v>
      </c>
      <c r="O5911" s="14" t="str">
        <f>IFERROR(VLOOKUP(I5911,Lists!$F$2:$G$16,2,FALSE()),"Not Rated")</f>
        <v>Adults</v>
      </c>
      <c r="P5911" s="14">
        <f t="shared" si="738"/>
        <v>143</v>
      </c>
      <c r="Q5911" s="14" t="str">
        <f t="shared" si="739"/>
        <v>Mexico</v>
      </c>
      <c r="R5911" s="14" t="str">
        <f t="shared" si="740"/>
        <v>|Mexico|</v>
      </c>
      <c r="S5911" s="14" t="str">
        <f t="shared" si="741"/>
        <v>|Comedies|Dramas|International Movies|</v>
      </c>
      <c r="T5911" s="14" t="str">
        <f t="shared" si="742"/>
        <v>|Luis Estrada|</v>
      </c>
      <c r="U5911" s="14" t="str">
        <f t="shared" si="743"/>
        <v>|Damián Alcázar|Alfonso Herrera|Joaquín Cosio|Osvaldo Benavides|Silvia Navarro|Flavio Medina|Saúl Lisazo|Tony Dalton|</v>
      </c>
    </row>
    <row r="5912" spans="1:21">
      <c r="A5912" s="14" t="s">
        <v>27218</v>
      </c>
      <c r="B5912" s="14" t="s">
        <v>48</v>
      </c>
      <c r="C5912" s="14" t="s">
        <v>27219</v>
      </c>
      <c r="D5912" s="14" t="s">
        <v>27220</v>
      </c>
      <c r="E5912" s="14" t="s">
        <v>117</v>
      </c>
      <c r="F5912" s="14" t="s">
        <v>115</v>
      </c>
      <c r="G5912" s="26">
        <v>42153</v>
      </c>
      <c r="H5912" s="14">
        <v>2015</v>
      </c>
      <c r="I5912" s="14" t="s">
        <v>360</v>
      </c>
      <c r="J5912" s="14" t="s">
        <v>760</v>
      </c>
      <c r="K5912" s="14" t="s">
        <v>247</v>
      </c>
      <c r="L5912" s="14" t="s">
        <v>27221</v>
      </c>
      <c r="M5912" s="14">
        <f t="shared" si="736"/>
        <v>2015</v>
      </c>
      <c r="N5912" s="14">
        <f t="shared" si="737"/>
        <v>5</v>
      </c>
      <c r="O5912" s="14" t="str">
        <f>IFERROR(VLOOKUP(I5912,Lists!$F$2:$G$16,2,FALSE()),"Not Rated")</f>
        <v>Adults</v>
      </c>
      <c r="P5912" s="14">
        <f t="shared" si="738"/>
        <v>83</v>
      </c>
      <c r="Q5912" s="14" t="str">
        <f t="shared" si="739"/>
        <v>United States</v>
      </c>
      <c r="R5912" s="14" t="str">
        <f t="shared" si="740"/>
        <v>|United States|</v>
      </c>
      <c r="S5912" s="14" t="str">
        <f t="shared" si="741"/>
        <v>|Documentaries|</v>
      </c>
      <c r="T5912" s="14" t="str">
        <f t="shared" si="742"/>
        <v>|Jill Bauer|Ronna Gradus|</v>
      </c>
      <c r="U5912" s="14" t="str">
        <f t="shared" si="743"/>
        <v>|Unknown|</v>
      </c>
    </row>
    <row r="5913" spans="1:21">
      <c r="A5913" s="14" t="s">
        <v>27222</v>
      </c>
      <c r="B5913" s="14" t="s">
        <v>48</v>
      </c>
      <c r="C5913" s="14" t="s">
        <v>27223</v>
      </c>
      <c r="D5913" s="14" t="s">
        <v>310</v>
      </c>
      <c r="E5913" s="14" t="s">
        <v>26105</v>
      </c>
      <c r="F5913" s="14" t="s">
        <v>115</v>
      </c>
      <c r="G5913" s="26">
        <v>42146</v>
      </c>
      <c r="H5913" s="14">
        <v>2015</v>
      </c>
      <c r="I5913" s="14" t="s">
        <v>360</v>
      </c>
      <c r="J5913" s="14" t="s">
        <v>1773</v>
      </c>
      <c r="K5913" s="14" t="s">
        <v>261</v>
      </c>
      <c r="L5913" s="14" t="s">
        <v>27224</v>
      </c>
      <c r="M5913" s="14">
        <f t="shared" si="736"/>
        <v>2015</v>
      </c>
      <c r="N5913" s="14">
        <f t="shared" si="737"/>
        <v>5</v>
      </c>
      <c r="O5913" s="14" t="str">
        <f>IFERROR(VLOOKUP(I5913,Lists!$F$2:$G$16,2,FALSE()),"Not Rated")</f>
        <v>Adults</v>
      </c>
      <c r="P5913" s="14">
        <f t="shared" si="738"/>
        <v>78</v>
      </c>
      <c r="Q5913" s="14" t="str">
        <f t="shared" si="739"/>
        <v>United States</v>
      </c>
      <c r="R5913" s="14" t="str">
        <f t="shared" si="740"/>
        <v>|United States|</v>
      </c>
      <c r="S5913" s="14" t="str">
        <f t="shared" si="741"/>
        <v>|Stand-Up Comedy|</v>
      </c>
      <c r="T5913" s="14" t="str">
        <f t="shared" si="742"/>
        <v>|Lance Bangs|</v>
      </c>
      <c r="U5913" s="14" t="str">
        <f t="shared" si="743"/>
        <v>|Jen Kirkman|</v>
      </c>
    </row>
    <row r="5914" spans="1:21">
      <c r="A5914" s="14" t="s">
        <v>27225</v>
      </c>
      <c r="B5914" s="14" t="s">
        <v>48</v>
      </c>
      <c r="C5914" s="14" t="s">
        <v>27226</v>
      </c>
      <c r="D5914" s="14" t="s">
        <v>27227</v>
      </c>
      <c r="E5914" s="14" t="s">
        <v>27228</v>
      </c>
      <c r="F5914" s="14" t="s">
        <v>115</v>
      </c>
      <c r="G5914" s="26">
        <v>42146</v>
      </c>
      <c r="H5914" s="14">
        <v>2015</v>
      </c>
      <c r="I5914" s="14" t="s">
        <v>361</v>
      </c>
      <c r="J5914" s="14" t="s">
        <v>1668</v>
      </c>
      <c r="K5914" s="14" t="s">
        <v>927</v>
      </c>
      <c r="L5914" s="14" t="s">
        <v>27229</v>
      </c>
      <c r="M5914" s="14">
        <f t="shared" si="736"/>
        <v>2015</v>
      </c>
      <c r="N5914" s="14">
        <f t="shared" si="737"/>
        <v>5</v>
      </c>
      <c r="O5914" s="14" t="str">
        <f>IFERROR(VLOOKUP(I5914,Lists!$F$2:$G$16,2,FALSE()),"Not Rated")</f>
        <v>Teens</v>
      </c>
      <c r="P5914" s="14">
        <f t="shared" si="738"/>
        <v>84</v>
      </c>
      <c r="Q5914" s="14" t="str">
        <f t="shared" si="739"/>
        <v>United States</v>
      </c>
      <c r="R5914" s="14" t="str">
        <f t="shared" si="740"/>
        <v>|United States|</v>
      </c>
      <c r="S5914" s="14" t="str">
        <f t="shared" si="741"/>
        <v>|Documentaries|Music &amp; Musicals|</v>
      </c>
      <c r="T5914" s="14" t="str">
        <f t="shared" si="742"/>
        <v>|Mike Fleiss|</v>
      </c>
      <c r="U5914" s="14" t="str">
        <f t="shared" si="743"/>
        <v>|Bob Weir|</v>
      </c>
    </row>
    <row r="5915" spans="1:21">
      <c r="A5915" s="14" t="s">
        <v>27230</v>
      </c>
      <c r="B5915" s="14" t="s">
        <v>48</v>
      </c>
      <c r="C5915" s="14" t="s">
        <v>27231</v>
      </c>
      <c r="D5915" s="14" t="s">
        <v>25077</v>
      </c>
      <c r="E5915" s="14" t="s">
        <v>13034</v>
      </c>
      <c r="F5915" s="14" t="s">
        <v>115</v>
      </c>
      <c r="G5915" s="26">
        <v>42111</v>
      </c>
      <c r="H5915" s="14">
        <v>2015</v>
      </c>
      <c r="I5915" s="14" t="s">
        <v>360</v>
      </c>
      <c r="J5915" s="14" t="s">
        <v>1668</v>
      </c>
      <c r="K5915" s="14" t="s">
        <v>261</v>
      </c>
      <c r="L5915" s="14" t="s">
        <v>27232</v>
      </c>
      <c r="M5915" s="14">
        <f t="shared" si="736"/>
        <v>2015</v>
      </c>
      <c r="N5915" s="14">
        <f t="shared" si="737"/>
        <v>4</v>
      </c>
      <c r="O5915" s="14" t="str">
        <f>IFERROR(VLOOKUP(I5915,Lists!$F$2:$G$16,2,FALSE()),"Not Rated")</f>
        <v>Adults</v>
      </c>
      <c r="P5915" s="14">
        <f t="shared" si="738"/>
        <v>84</v>
      </c>
      <c r="Q5915" s="14" t="str">
        <f t="shared" si="739"/>
        <v>United States</v>
      </c>
      <c r="R5915" s="14" t="str">
        <f t="shared" si="740"/>
        <v>|United States|</v>
      </c>
      <c r="S5915" s="14" t="str">
        <f t="shared" si="741"/>
        <v>|Stand-Up Comedy|</v>
      </c>
      <c r="T5915" s="14" t="str">
        <f t="shared" si="742"/>
        <v>|Bill D'Elia|</v>
      </c>
      <c r="U5915" s="14" t="str">
        <f t="shared" si="743"/>
        <v>|Chris D'Elia|</v>
      </c>
    </row>
    <row r="5916" spans="1:21">
      <c r="A5916" s="14" t="s">
        <v>27233</v>
      </c>
      <c r="B5916" s="14" t="s">
        <v>49</v>
      </c>
      <c r="C5916" s="14" t="s">
        <v>27234</v>
      </c>
      <c r="D5916" s="14" t="s">
        <v>117</v>
      </c>
      <c r="E5916" s="14" t="s">
        <v>117</v>
      </c>
      <c r="F5916" s="14" t="s">
        <v>120</v>
      </c>
      <c r="G5916" s="26">
        <v>42078</v>
      </c>
      <c r="H5916" s="14">
        <v>2011</v>
      </c>
      <c r="I5916" s="14" t="s">
        <v>366</v>
      </c>
      <c r="J5916" s="14" t="s">
        <v>105</v>
      </c>
      <c r="K5916" s="14" t="s">
        <v>256</v>
      </c>
      <c r="L5916" s="14" t="s">
        <v>27235</v>
      </c>
      <c r="M5916" s="14">
        <f t="shared" si="736"/>
        <v>2015</v>
      </c>
      <c r="N5916" s="14">
        <f t="shared" si="737"/>
        <v>3</v>
      </c>
      <c r="O5916" s="14" t="str">
        <f>IFERROR(VLOOKUP(I5916,Lists!$F$2:$G$16,2,FALSE()),"Not Rated")</f>
        <v>Kids</v>
      </c>
      <c r="P5916" s="14">
        <f t="shared" si="738"/>
        <v>1</v>
      </c>
      <c r="Q5916" s="14" t="str">
        <f t="shared" si="739"/>
        <v>France</v>
      </c>
      <c r="R5916" s="14" t="str">
        <f t="shared" si="740"/>
        <v>|France|</v>
      </c>
      <c r="S5916" s="14" t="str">
        <f t="shared" si="741"/>
        <v>|Kids' TV|</v>
      </c>
      <c r="T5916" s="14" t="str">
        <f t="shared" si="742"/>
        <v>|Unknown|</v>
      </c>
      <c r="U5916" s="14" t="str">
        <f t="shared" si="743"/>
        <v>|Unknown|</v>
      </c>
    </row>
    <row r="5917" spans="1:21">
      <c r="A5917" s="14" t="s">
        <v>27236</v>
      </c>
      <c r="B5917" s="14" t="s">
        <v>48</v>
      </c>
      <c r="C5917" s="14" t="s">
        <v>27237</v>
      </c>
      <c r="D5917" s="14" t="s">
        <v>17462</v>
      </c>
      <c r="E5917" s="14" t="s">
        <v>17462</v>
      </c>
      <c r="F5917" s="14" t="s">
        <v>115</v>
      </c>
      <c r="G5917" s="26">
        <v>42069</v>
      </c>
      <c r="H5917" s="14">
        <v>2015</v>
      </c>
      <c r="I5917" s="14" t="s">
        <v>360</v>
      </c>
      <c r="J5917" s="14" t="s">
        <v>4182</v>
      </c>
      <c r="K5917" s="14" t="s">
        <v>261</v>
      </c>
      <c r="L5917" s="14" t="s">
        <v>27238</v>
      </c>
      <c r="M5917" s="14">
        <f t="shared" si="736"/>
        <v>2015</v>
      </c>
      <c r="N5917" s="14">
        <f t="shared" si="737"/>
        <v>3</v>
      </c>
      <c r="O5917" s="14" t="str">
        <f>IFERROR(VLOOKUP(I5917,Lists!$F$2:$G$16,2,FALSE()),"Not Rated")</f>
        <v>Adults</v>
      </c>
      <c r="P5917" s="14">
        <f t="shared" si="738"/>
        <v>58</v>
      </c>
      <c r="Q5917" s="14" t="str">
        <f t="shared" si="739"/>
        <v>United States</v>
      </c>
      <c r="R5917" s="14" t="str">
        <f t="shared" si="740"/>
        <v>|United States|</v>
      </c>
      <c r="S5917" s="14" t="str">
        <f t="shared" si="741"/>
        <v>|Stand-Up Comedy|</v>
      </c>
      <c r="T5917" s="14" t="str">
        <f t="shared" si="742"/>
        <v>|Aziz Ansari|</v>
      </c>
      <c r="U5917" s="14" t="str">
        <f t="shared" si="743"/>
        <v>|Aziz Ansari|</v>
      </c>
    </row>
    <row r="5918" spans="1:21">
      <c r="A5918" s="14" t="s">
        <v>27239</v>
      </c>
      <c r="B5918" s="14" t="s">
        <v>48</v>
      </c>
      <c r="C5918" s="14" t="s">
        <v>27240</v>
      </c>
      <c r="D5918" s="14" t="s">
        <v>27241</v>
      </c>
      <c r="E5918" s="14" t="s">
        <v>27241</v>
      </c>
      <c r="F5918" s="14" t="s">
        <v>115</v>
      </c>
      <c r="G5918" s="26">
        <v>42069</v>
      </c>
      <c r="H5918" s="14">
        <v>2015</v>
      </c>
      <c r="I5918" s="14" t="s">
        <v>360</v>
      </c>
      <c r="J5918" s="14" t="s">
        <v>1173</v>
      </c>
      <c r="K5918" s="14" t="s">
        <v>247</v>
      </c>
      <c r="L5918" s="14" t="s">
        <v>27242</v>
      </c>
      <c r="M5918" s="14">
        <f t="shared" si="736"/>
        <v>2015</v>
      </c>
      <c r="N5918" s="14">
        <f t="shared" si="737"/>
        <v>3</v>
      </c>
      <c r="O5918" s="14" t="str">
        <f>IFERROR(VLOOKUP(I5918,Lists!$F$2:$G$16,2,FALSE()),"Not Rated")</f>
        <v>Adults</v>
      </c>
      <c r="P5918" s="14">
        <f t="shared" si="738"/>
        <v>82</v>
      </c>
      <c r="Q5918" s="14" t="str">
        <f t="shared" si="739"/>
        <v>United States</v>
      </c>
      <c r="R5918" s="14" t="str">
        <f t="shared" si="740"/>
        <v>|United States|</v>
      </c>
      <c r="S5918" s="14" t="str">
        <f t="shared" si="741"/>
        <v>|Documentaries|</v>
      </c>
      <c r="T5918" s="14" t="str">
        <f t="shared" si="742"/>
        <v>|David Sampliner|</v>
      </c>
      <c r="U5918" s="14" t="str">
        <f t="shared" si="743"/>
        <v>|David Sampliner|</v>
      </c>
    </row>
    <row r="5919" spans="1:21">
      <c r="A5919" s="14" t="s">
        <v>27243</v>
      </c>
      <c r="B5919" s="14" t="s">
        <v>48</v>
      </c>
      <c r="C5919" s="14" t="s">
        <v>27244</v>
      </c>
      <c r="D5919" s="14" t="s">
        <v>17194</v>
      </c>
      <c r="E5919" s="14" t="s">
        <v>27200</v>
      </c>
      <c r="F5919" s="14" t="s">
        <v>115</v>
      </c>
      <c r="G5919" s="26">
        <v>42062</v>
      </c>
      <c r="H5919" s="14">
        <v>2015</v>
      </c>
      <c r="I5919" s="14" t="s">
        <v>360</v>
      </c>
      <c r="J5919" s="14" t="s">
        <v>760</v>
      </c>
      <c r="K5919" s="14" t="s">
        <v>261</v>
      </c>
      <c r="L5919" s="14" t="s">
        <v>27245</v>
      </c>
      <c r="M5919" s="14">
        <f t="shared" si="736"/>
        <v>2015</v>
      </c>
      <c r="N5919" s="14">
        <f t="shared" si="737"/>
        <v>2</v>
      </c>
      <c r="O5919" s="14" t="str">
        <f>IFERROR(VLOOKUP(I5919,Lists!$F$2:$G$16,2,FALSE()),"Not Rated")</f>
        <v>Adults</v>
      </c>
      <c r="P5919" s="14">
        <f t="shared" si="738"/>
        <v>83</v>
      </c>
      <c r="Q5919" s="14" t="str">
        <f t="shared" si="739"/>
        <v>United States</v>
      </c>
      <c r="R5919" s="14" t="str">
        <f t="shared" si="740"/>
        <v>|United States|</v>
      </c>
      <c r="S5919" s="14" t="str">
        <f t="shared" si="741"/>
        <v>|Stand-Up Comedy|</v>
      </c>
      <c r="T5919" s="14" t="str">
        <f t="shared" si="742"/>
        <v>|John Asher|</v>
      </c>
      <c r="U5919" s="14" t="str">
        <f t="shared" si="743"/>
        <v>|Ralphie May|</v>
      </c>
    </row>
    <row r="5920" spans="1:21">
      <c r="A5920" s="14" t="s">
        <v>27246</v>
      </c>
      <c r="B5920" s="14" t="s">
        <v>48</v>
      </c>
      <c r="C5920" s="14" t="s">
        <v>27247</v>
      </c>
      <c r="D5920" s="14" t="s">
        <v>117</v>
      </c>
      <c r="E5920" s="14" t="s">
        <v>117</v>
      </c>
      <c r="F5920" s="14" t="s">
        <v>115</v>
      </c>
      <c r="G5920" s="26">
        <v>42048</v>
      </c>
      <c r="H5920" s="14">
        <v>2015</v>
      </c>
      <c r="I5920" s="14" t="s">
        <v>361</v>
      </c>
      <c r="J5920" s="14" t="s">
        <v>4589</v>
      </c>
      <c r="K5920" s="14" t="s">
        <v>247</v>
      </c>
      <c r="L5920" s="14" t="s">
        <v>27248</v>
      </c>
      <c r="M5920" s="14">
        <f t="shared" si="736"/>
        <v>2015</v>
      </c>
      <c r="N5920" s="14">
        <f t="shared" si="737"/>
        <v>2</v>
      </c>
      <c r="O5920" s="14" t="str">
        <f>IFERROR(VLOOKUP(I5920,Lists!$F$2:$G$16,2,FALSE()),"Not Rated")</f>
        <v>Teens</v>
      </c>
      <c r="P5920" s="14">
        <f t="shared" si="738"/>
        <v>29</v>
      </c>
      <c r="Q5920" s="14" t="str">
        <f t="shared" si="739"/>
        <v>United States</v>
      </c>
      <c r="R5920" s="14" t="str">
        <f t="shared" si="740"/>
        <v>|United States|</v>
      </c>
      <c r="S5920" s="14" t="str">
        <f t="shared" si="741"/>
        <v>|Documentaries|</v>
      </c>
      <c r="T5920" s="14" t="str">
        <f t="shared" si="742"/>
        <v>|Unknown|</v>
      </c>
      <c r="U5920" s="14" t="str">
        <f t="shared" si="743"/>
        <v>|Unknown|</v>
      </c>
    </row>
    <row r="5921" spans="1:21">
      <c r="A5921" s="14" t="s">
        <v>27249</v>
      </c>
      <c r="B5921" s="14" t="s">
        <v>48</v>
      </c>
      <c r="C5921" s="14" t="s">
        <v>27250</v>
      </c>
      <c r="D5921" s="14" t="s">
        <v>117</v>
      </c>
      <c r="E5921" s="14" t="s">
        <v>15623</v>
      </c>
      <c r="F5921" s="14" t="s">
        <v>117</v>
      </c>
      <c r="G5921" s="26">
        <v>42027</v>
      </c>
      <c r="H5921" s="14">
        <v>2015</v>
      </c>
      <c r="I5921" s="14" t="s">
        <v>360</v>
      </c>
      <c r="J5921" s="14" t="s">
        <v>4187</v>
      </c>
      <c r="K5921" s="14" t="s">
        <v>261</v>
      </c>
      <c r="L5921" s="14" t="s">
        <v>27251</v>
      </c>
      <c r="M5921" s="14">
        <f t="shared" si="736"/>
        <v>2015</v>
      </c>
      <c r="N5921" s="14">
        <f t="shared" si="737"/>
        <v>1</v>
      </c>
      <c r="O5921" s="14" t="str">
        <f>IFERROR(VLOOKUP(I5921,Lists!$F$2:$G$16,2,FALSE()),"Not Rated")</f>
        <v>Adults</v>
      </c>
      <c r="P5921" s="14">
        <f t="shared" si="738"/>
        <v>72</v>
      </c>
      <c r="Q5921" s="14" t="str">
        <f t="shared" si="739"/>
        <v>Unknown</v>
      </c>
      <c r="R5921" s="14" t="str">
        <f t="shared" si="740"/>
        <v>|Unknown|</v>
      </c>
      <c r="S5921" s="14" t="str">
        <f t="shared" si="741"/>
        <v>|Stand-Up Comedy|</v>
      </c>
      <c r="T5921" s="14" t="str">
        <f t="shared" si="742"/>
        <v>|Unknown|</v>
      </c>
      <c r="U5921" s="14" t="str">
        <f t="shared" si="743"/>
        <v>|Iliza Shlesinger|</v>
      </c>
    </row>
    <row r="5922" spans="1:21">
      <c r="A5922" s="14" t="s">
        <v>27252</v>
      </c>
      <c r="B5922" s="14" t="s">
        <v>48</v>
      </c>
      <c r="C5922" s="14" t="s">
        <v>27253</v>
      </c>
      <c r="D5922" s="14" t="s">
        <v>117</v>
      </c>
      <c r="E5922" s="14" t="s">
        <v>27254</v>
      </c>
      <c r="F5922" s="14" t="s">
        <v>115</v>
      </c>
      <c r="G5922" s="26">
        <v>41992</v>
      </c>
      <c r="H5922" s="14">
        <v>2014</v>
      </c>
      <c r="I5922" s="14" t="s">
        <v>360</v>
      </c>
      <c r="J5922" s="14" t="s">
        <v>8029</v>
      </c>
      <c r="K5922" s="14" t="s">
        <v>61</v>
      </c>
      <c r="L5922" s="14" t="s">
        <v>27255</v>
      </c>
      <c r="M5922" s="14">
        <f t="shared" si="736"/>
        <v>2014</v>
      </c>
      <c r="N5922" s="14">
        <f t="shared" si="737"/>
        <v>12</v>
      </c>
      <c r="O5922" s="14" t="str">
        <f>IFERROR(VLOOKUP(I5922,Lists!$F$2:$G$16,2,FALSE()),"Not Rated")</f>
        <v>Adults</v>
      </c>
      <c r="P5922" s="14">
        <f t="shared" si="738"/>
        <v>26</v>
      </c>
      <c r="Q5922" s="14" t="str">
        <f t="shared" si="739"/>
        <v>United States</v>
      </c>
      <c r="R5922" s="14" t="str">
        <f t="shared" si="740"/>
        <v>|United States|</v>
      </c>
      <c r="S5922" s="14" t="str">
        <f t="shared" si="741"/>
        <v>|Movies|</v>
      </c>
      <c r="T5922" s="14" t="str">
        <f t="shared" si="742"/>
        <v>|Unknown|</v>
      </c>
      <c r="U5922" s="14" t="str">
        <f t="shared" si="743"/>
        <v>|Will Arnett|Aaron Paul|Alison Brie|Adam Conover|Kristen Schaal|Fred Savage|</v>
      </c>
    </row>
    <row r="5923" spans="1:21">
      <c r="A5923" s="14" t="s">
        <v>27256</v>
      </c>
      <c r="B5923" s="14" t="s">
        <v>48</v>
      </c>
      <c r="C5923" s="14" t="s">
        <v>27257</v>
      </c>
      <c r="D5923" s="14" t="s">
        <v>290</v>
      </c>
      <c r="E5923" s="14" t="s">
        <v>16809</v>
      </c>
      <c r="F5923" s="14" t="s">
        <v>115</v>
      </c>
      <c r="G5923" s="26">
        <v>41978</v>
      </c>
      <c r="H5923" s="14">
        <v>2014</v>
      </c>
      <c r="I5923" s="14" t="s">
        <v>360</v>
      </c>
      <c r="J5923" s="14" t="s">
        <v>2352</v>
      </c>
      <c r="K5923" s="14" t="s">
        <v>261</v>
      </c>
      <c r="L5923" s="14" t="s">
        <v>27258</v>
      </c>
      <c r="M5923" s="14">
        <f t="shared" si="736"/>
        <v>2014</v>
      </c>
      <c r="N5923" s="14">
        <f t="shared" si="737"/>
        <v>12</v>
      </c>
      <c r="O5923" s="14" t="str">
        <f>IFERROR(VLOOKUP(I5923,Lists!$F$2:$G$16,2,FALSE()),"Not Rated")</f>
        <v>Adults</v>
      </c>
      <c r="P5923" s="14">
        <f t="shared" si="738"/>
        <v>81</v>
      </c>
      <c r="Q5923" s="14" t="str">
        <f t="shared" si="739"/>
        <v>United States</v>
      </c>
      <c r="R5923" s="14" t="str">
        <f t="shared" si="740"/>
        <v>|United States|</v>
      </c>
      <c r="S5923" s="14" t="str">
        <f t="shared" si="741"/>
        <v>|Stand-Up Comedy|</v>
      </c>
      <c r="T5923" s="14" t="str">
        <f t="shared" si="742"/>
        <v>|Jay Karas|</v>
      </c>
      <c r="U5923" s="14" t="str">
        <f t="shared" si="743"/>
        <v>|Bill Burr|</v>
      </c>
    </row>
    <row r="5924" spans="1:21">
      <c r="A5924" s="14" t="s">
        <v>27259</v>
      </c>
      <c r="B5924" s="14" t="s">
        <v>49</v>
      </c>
      <c r="C5924" s="14" t="s">
        <v>27260</v>
      </c>
      <c r="D5924" s="14" t="s">
        <v>117</v>
      </c>
      <c r="E5924" s="14" t="s">
        <v>27261</v>
      </c>
      <c r="F5924" s="14" t="s">
        <v>27262</v>
      </c>
      <c r="G5924" s="26">
        <v>41964</v>
      </c>
      <c r="H5924" s="14">
        <v>2014</v>
      </c>
      <c r="I5924" s="14" t="s">
        <v>360</v>
      </c>
      <c r="J5924" s="14" t="s">
        <v>107</v>
      </c>
      <c r="K5924" s="14" t="s">
        <v>851</v>
      </c>
      <c r="L5924" s="14" t="s">
        <v>27263</v>
      </c>
      <c r="M5924" s="14">
        <f t="shared" si="736"/>
        <v>2014</v>
      </c>
      <c r="N5924" s="14">
        <f t="shared" si="737"/>
        <v>11</v>
      </c>
      <c r="O5924" s="14" t="str">
        <f>IFERROR(VLOOKUP(I5924,Lists!$F$2:$G$16,2,FALSE()),"Not Rated")</f>
        <v>Adults</v>
      </c>
      <c r="P5924" s="14">
        <f t="shared" si="738"/>
        <v>3</v>
      </c>
      <c r="Q5924" s="14" t="str">
        <f t="shared" si="739"/>
        <v>Norway</v>
      </c>
      <c r="R5924" s="14" t="str">
        <f t="shared" si="740"/>
        <v>|Norway|United States|</v>
      </c>
      <c r="S5924" s="14" t="str">
        <f t="shared" si="741"/>
        <v>|Crime TV Shows|TV Comedies|TV Dramas|</v>
      </c>
      <c r="T5924" s="14" t="str">
        <f t="shared" si="742"/>
        <v>|Unknown|</v>
      </c>
      <c r="U5924" s="14" t="str">
        <f t="shared" si="743"/>
        <v>|Steven Van Zandt|Trond Fausa|Steinar Sagen|Robert Skjærstad|Tommy Karlsen|Fridtjov Såheim|Marian Saastad Ottesen|</v>
      </c>
    </row>
    <row r="5925" spans="1:21">
      <c r="A5925" s="14" t="s">
        <v>27264</v>
      </c>
      <c r="B5925" s="14" t="s">
        <v>49</v>
      </c>
      <c r="C5925" s="14" t="s">
        <v>27265</v>
      </c>
      <c r="D5925" s="14" t="s">
        <v>117</v>
      </c>
      <c r="E5925" s="14" t="s">
        <v>27266</v>
      </c>
      <c r="F5925" s="14" t="s">
        <v>119</v>
      </c>
      <c r="G5925" s="26">
        <v>41962</v>
      </c>
      <c r="H5925" s="14">
        <v>1998</v>
      </c>
      <c r="I5925" s="14" t="s">
        <v>368</v>
      </c>
      <c r="J5925" s="14" t="s">
        <v>521</v>
      </c>
      <c r="K5925" s="14" t="s">
        <v>7158</v>
      </c>
      <c r="L5925" s="14" t="s">
        <v>27267</v>
      </c>
      <c r="M5925" s="14">
        <f t="shared" si="736"/>
        <v>2014</v>
      </c>
      <c r="N5925" s="14">
        <f t="shared" si="737"/>
        <v>11</v>
      </c>
      <c r="O5925" s="14" t="str">
        <f>IFERROR(VLOOKUP(I5925,Lists!$F$2:$G$16,2,FALSE()),"Not Rated")</f>
        <v>Kids</v>
      </c>
      <c r="P5925" s="14">
        <f t="shared" si="738"/>
        <v>5</v>
      </c>
      <c r="Q5925" s="14" t="str">
        <f t="shared" si="739"/>
        <v>Canada</v>
      </c>
      <c r="R5925" s="14" t="str">
        <f t="shared" si="740"/>
        <v>|Canada|</v>
      </c>
      <c r="S5925" s="14" t="str">
        <f t="shared" si="741"/>
        <v>|Kids' TV|TV Thrillers|</v>
      </c>
      <c r="T5925" s="14" t="str">
        <f t="shared" si="742"/>
        <v>|Unknown|</v>
      </c>
      <c r="U5925" s="14" t="str">
        <f t="shared" si="743"/>
        <v>|R.L. Stine|</v>
      </c>
    </row>
    <row r="5926" spans="1:21">
      <c r="A5926" s="14" t="s">
        <v>27268</v>
      </c>
      <c r="B5926" s="14" t="s">
        <v>48</v>
      </c>
      <c r="C5926" s="14" t="s">
        <v>27269</v>
      </c>
      <c r="D5926" s="14" t="s">
        <v>310</v>
      </c>
      <c r="E5926" s="14" t="s">
        <v>27270</v>
      </c>
      <c r="F5926" s="14" t="s">
        <v>115</v>
      </c>
      <c r="G5926" s="26">
        <v>41957</v>
      </c>
      <c r="H5926" s="14">
        <v>2014</v>
      </c>
      <c r="I5926" s="14" t="s">
        <v>360</v>
      </c>
      <c r="J5926" s="14" t="s">
        <v>5539</v>
      </c>
      <c r="K5926" s="14" t="s">
        <v>261</v>
      </c>
      <c r="L5926" s="14" t="s">
        <v>27271</v>
      </c>
      <c r="M5926" s="14">
        <f t="shared" si="736"/>
        <v>2014</v>
      </c>
      <c r="N5926" s="14">
        <f t="shared" si="737"/>
        <v>11</v>
      </c>
      <c r="O5926" s="14" t="str">
        <f>IFERROR(VLOOKUP(I5926,Lists!$F$2:$G$16,2,FALSE()),"Not Rated")</f>
        <v>Adults</v>
      </c>
      <c r="P5926" s="14">
        <f t="shared" si="738"/>
        <v>75</v>
      </c>
      <c r="Q5926" s="14" t="str">
        <f t="shared" si="739"/>
        <v>United States</v>
      </c>
      <c r="R5926" s="14" t="str">
        <f t="shared" si="740"/>
        <v>|United States|</v>
      </c>
      <c r="S5926" s="14" t="str">
        <f t="shared" si="741"/>
        <v>|Stand-Up Comedy|</v>
      </c>
      <c r="T5926" s="14" t="str">
        <f t="shared" si="742"/>
        <v>|Lance Bangs|</v>
      </c>
      <c r="U5926" s="14" t="str">
        <f t="shared" si="743"/>
        <v>|Chelsea Peretti|</v>
      </c>
    </row>
    <row r="5927" spans="1:21">
      <c r="A5927" s="14" t="s">
        <v>27272</v>
      </c>
      <c r="B5927" s="14" t="s">
        <v>48</v>
      </c>
      <c r="C5927" s="14" t="s">
        <v>27273</v>
      </c>
      <c r="D5927" s="14" t="s">
        <v>16813</v>
      </c>
      <c r="E5927" s="14" t="s">
        <v>117</v>
      </c>
      <c r="F5927" s="14" t="s">
        <v>118</v>
      </c>
      <c r="G5927" s="26">
        <v>41950</v>
      </c>
      <c r="H5927" s="14">
        <v>2014</v>
      </c>
      <c r="I5927" s="14" t="s">
        <v>360</v>
      </c>
      <c r="J5927" s="14" t="s">
        <v>713</v>
      </c>
      <c r="K5927" s="14" t="s">
        <v>496</v>
      </c>
      <c r="L5927" s="14" t="s">
        <v>27274</v>
      </c>
      <c r="M5927" s="14">
        <f t="shared" si="736"/>
        <v>2014</v>
      </c>
      <c r="N5927" s="14">
        <f t="shared" si="737"/>
        <v>11</v>
      </c>
      <c r="O5927" s="14" t="str">
        <f>IFERROR(VLOOKUP(I5927,Lists!$F$2:$G$16,2,FALSE()),"Not Rated")</f>
        <v>Adults</v>
      </c>
      <c r="P5927" s="14">
        <f t="shared" si="738"/>
        <v>100</v>
      </c>
      <c r="Q5927" s="14" t="str">
        <f t="shared" si="739"/>
        <v>United Kingdom</v>
      </c>
      <c r="R5927" s="14" t="str">
        <f t="shared" si="740"/>
        <v>|United Kingdom|</v>
      </c>
      <c r="S5927" s="14" t="str">
        <f t="shared" si="741"/>
        <v>|Documentaries|International Movies|</v>
      </c>
      <c r="T5927" s="14" t="str">
        <f t="shared" si="742"/>
        <v>|Orlando von Einsiedel|</v>
      </c>
      <c r="U5927" s="14" t="str">
        <f t="shared" si="743"/>
        <v>|Unknown|</v>
      </c>
    </row>
    <row r="5928" spans="1:21">
      <c r="A5928" s="14" t="s">
        <v>27275</v>
      </c>
      <c r="B5928" s="14" t="s">
        <v>48</v>
      </c>
      <c r="C5928" s="14" t="s">
        <v>27276</v>
      </c>
      <c r="D5928" s="14" t="s">
        <v>27277</v>
      </c>
      <c r="E5928" s="14" t="s">
        <v>117</v>
      </c>
      <c r="F5928" s="14" t="s">
        <v>115</v>
      </c>
      <c r="G5928" s="26">
        <v>41936</v>
      </c>
      <c r="H5928" s="14">
        <v>2014</v>
      </c>
      <c r="I5928" s="14" t="s">
        <v>360</v>
      </c>
      <c r="J5928" s="14" t="s">
        <v>404</v>
      </c>
      <c r="K5928" s="14" t="s">
        <v>247</v>
      </c>
      <c r="L5928" s="14" t="s">
        <v>27278</v>
      </c>
      <c r="M5928" s="14">
        <f t="shared" si="736"/>
        <v>2014</v>
      </c>
      <c r="N5928" s="14">
        <f t="shared" si="737"/>
        <v>10</v>
      </c>
      <c r="O5928" s="14" t="str">
        <f>IFERROR(VLOOKUP(I5928,Lists!$F$2:$G$16,2,FALSE()),"Not Rated")</f>
        <v>Adults</v>
      </c>
      <c r="P5928" s="14">
        <f t="shared" si="738"/>
        <v>90</v>
      </c>
      <c r="Q5928" s="14" t="str">
        <f t="shared" si="739"/>
        <v>United States</v>
      </c>
      <c r="R5928" s="14" t="str">
        <f t="shared" si="740"/>
        <v>|United States|</v>
      </c>
      <c r="S5928" s="14" t="str">
        <f t="shared" si="741"/>
        <v>|Documentaries|</v>
      </c>
      <c r="T5928" s="14" t="str">
        <f t="shared" si="742"/>
        <v>|Katy Chevigny|Ross Kauffman|</v>
      </c>
      <c r="U5928" s="14" t="str">
        <f t="shared" si="743"/>
        <v>|Unknown|</v>
      </c>
    </row>
    <row r="5929" spans="1:21">
      <c r="A5929" s="14" t="s">
        <v>27279</v>
      </c>
      <c r="B5929" s="14" t="s">
        <v>48</v>
      </c>
      <c r="C5929" s="14" t="s">
        <v>27280</v>
      </c>
      <c r="D5929" s="14" t="s">
        <v>27281</v>
      </c>
      <c r="E5929" s="14" t="s">
        <v>27281</v>
      </c>
      <c r="F5929" s="14" t="s">
        <v>115</v>
      </c>
      <c r="G5929" s="26">
        <v>41933</v>
      </c>
      <c r="H5929" s="14">
        <v>2014</v>
      </c>
      <c r="I5929" s="14" t="s">
        <v>360</v>
      </c>
      <c r="J5929" s="14" t="s">
        <v>2489</v>
      </c>
      <c r="K5929" s="14" t="s">
        <v>261</v>
      </c>
      <c r="L5929" s="14" t="s">
        <v>27282</v>
      </c>
      <c r="M5929" s="14">
        <f t="shared" si="736"/>
        <v>2014</v>
      </c>
      <c r="N5929" s="14">
        <f t="shared" si="737"/>
        <v>10</v>
      </c>
      <c r="O5929" s="14" t="str">
        <f>IFERROR(VLOOKUP(I5929,Lists!$F$2:$G$16,2,FALSE()),"Not Rated")</f>
        <v>Adults</v>
      </c>
      <c r="P5929" s="14">
        <f t="shared" si="738"/>
        <v>68</v>
      </c>
      <c r="Q5929" s="14" t="str">
        <f t="shared" si="739"/>
        <v>United States</v>
      </c>
      <c r="R5929" s="14" t="str">
        <f t="shared" si="740"/>
        <v>|United States|</v>
      </c>
      <c r="S5929" s="14" t="str">
        <f t="shared" si="741"/>
        <v>|Stand-Up Comedy|</v>
      </c>
      <c r="T5929" s="14" t="str">
        <f t="shared" si="742"/>
        <v>|Wyatt Cenac|</v>
      </c>
      <c r="U5929" s="14" t="str">
        <f t="shared" si="743"/>
        <v>|Wyatt Cenac|</v>
      </c>
    </row>
    <row r="5930" spans="1:21">
      <c r="A5930" s="14" t="s">
        <v>27283</v>
      </c>
      <c r="B5930" s="14" t="s">
        <v>48</v>
      </c>
      <c r="C5930" s="14" t="s">
        <v>27284</v>
      </c>
      <c r="D5930" s="14" t="s">
        <v>26257</v>
      </c>
      <c r="E5930" s="14" t="s">
        <v>16767</v>
      </c>
      <c r="F5930" s="14" t="s">
        <v>115</v>
      </c>
      <c r="G5930" s="26">
        <v>41922</v>
      </c>
      <c r="H5930" s="14">
        <v>2014</v>
      </c>
      <c r="I5930" s="14" t="s">
        <v>360</v>
      </c>
      <c r="J5930" s="14" t="s">
        <v>4998</v>
      </c>
      <c r="K5930" s="14" t="s">
        <v>261</v>
      </c>
      <c r="L5930" s="14" t="s">
        <v>27285</v>
      </c>
      <c r="M5930" s="14">
        <f t="shared" si="736"/>
        <v>2014</v>
      </c>
      <c r="N5930" s="14">
        <f t="shared" si="737"/>
        <v>10</v>
      </c>
      <c r="O5930" s="14" t="str">
        <f>IFERROR(VLOOKUP(I5930,Lists!$F$2:$G$16,2,FALSE()),"Not Rated")</f>
        <v>Adults</v>
      </c>
      <c r="P5930" s="14">
        <f t="shared" si="738"/>
        <v>71</v>
      </c>
      <c r="Q5930" s="14" t="str">
        <f t="shared" si="739"/>
        <v>United States</v>
      </c>
      <c r="R5930" s="14" t="str">
        <f t="shared" si="740"/>
        <v>|United States|</v>
      </c>
      <c r="S5930" s="14" t="str">
        <f t="shared" si="741"/>
        <v>|Stand-Up Comedy|</v>
      </c>
      <c r="T5930" s="14" t="str">
        <f t="shared" si="742"/>
        <v>|James Yukich|</v>
      </c>
      <c r="U5930" s="14" t="str">
        <f t="shared" si="743"/>
        <v>|Chelsea Handler|</v>
      </c>
    </row>
    <row r="5931" spans="1:21">
      <c r="A5931" s="14" t="s">
        <v>27286</v>
      </c>
      <c r="B5931" s="14" t="s">
        <v>48</v>
      </c>
      <c r="C5931" s="14" t="s">
        <v>27287</v>
      </c>
      <c r="D5931" s="14" t="s">
        <v>27288</v>
      </c>
      <c r="E5931" s="14" t="s">
        <v>117</v>
      </c>
      <c r="F5931" s="14" t="s">
        <v>115</v>
      </c>
      <c r="G5931" s="26">
        <v>41908</v>
      </c>
      <c r="H5931" s="14">
        <v>2014</v>
      </c>
      <c r="I5931" s="14" t="s">
        <v>361</v>
      </c>
      <c r="J5931" s="14" t="s">
        <v>713</v>
      </c>
      <c r="K5931" s="14" t="s">
        <v>247</v>
      </c>
      <c r="L5931" s="14" t="s">
        <v>27289</v>
      </c>
      <c r="M5931" s="14">
        <f t="shared" si="736"/>
        <v>2014</v>
      </c>
      <c r="N5931" s="14">
        <f t="shared" si="737"/>
        <v>9</v>
      </c>
      <c r="O5931" s="14" t="str">
        <f>IFERROR(VLOOKUP(I5931,Lists!$F$2:$G$16,2,FALSE()),"Not Rated")</f>
        <v>Teens</v>
      </c>
      <c r="P5931" s="14">
        <f t="shared" si="738"/>
        <v>100</v>
      </c>
      <c r="Q5931" s="14" t="str">
        <f t="shared" si="739"/>
        <v>United States</v>
      </c>
      <c r="R5931" s="14" t="str">
        <f t="shared" si="740"/>
        <v>|United States|</v>
      </c>
      <c r="S5931" s="14" t="str">
        <f t="shared" si="741"/>
        <v>|Documentaries|</v>
      </c>
      <c r="T5931" s="14" t="str">
        <f t="shared" si="742"/>
        <v>|Luis Lopez|Clay Tweel|</v>
      </c>
      <c r="U5931" s="14" t="str">
        <f t="shared" si="743"/>
        <v>|Unknown|</v>
      </c>
    </row>
    <row r="5932" spans="1:21">
      <c r="A5932" s="14" t="s">
        <v>27290</v>
      </c>
      <c r="B5932" s="14" t="s">
        <v>48</v>
      </c>
      <c r="C5932" s="14" t="s">
        <v>27291</v>
      </c>
      <c r="D5932" s="14" t="s">
        <v>27292</v>
      </c>
      <c r="E5932" s="14" t="s">
        <v>27293</v>
      </c>
      <c r="F5932" s="14" t="s">
        <v>27294</v>
      </c>
      <c r="G5932" s="26">
        <v>41866</v>
      </c>
      <c r="H5932" s="14">
        <v>2014</v>
      </c>
      <c r="I5932" s="14" t="s">
        <v>362</v>
      </c>
      <c r="J5932" s="14" t="s">
        <v>507</v>
      </c>
      <c r="K5932" s="14" t="s">
        <v>247</v>
      </c>
      <c r="L5932" s="14" t="s">
        <v>27295</v>
      </c>
      <c r="M5932" s="14">
        <f t="shared" si="736"/>
        <v>2014</v>
      </c>
      <c r="N5932" s="14">
        <f t="shared" si="737"/>
        <v>8</v>
      </c>
      <c r="O5932" s="14" t="str">
        <f>IFERROR(VLOOKUP(I5932,Lists!$F$2:$G$16,2,FALSE()),"Not Rated")</f>
        <v>Older Kids</v>
      </c>
      <c r="P5932" s="14">
        <f t="shared" si="738"/>
        <v>94</v>
      </c>
      <c r="Q5932" s="14" t="str">
        <f t="shared" si="739"/>
        <v>United States</v>
      </c>
      <c r="R5932" s="14" t="str">
        <f t="shared" si="740"/>
        <v>|United States|Bermuda|Ecuador|</v>
      </c>
      <c r="S5932" s="14" t="str">
        <f t="shared" si="741"/>
        <v>|Documentaries|</v>
      </c>
      <c r="T5932" s="14" t="str">
        <f t="shared" si="742"/>
        <v>|Robert Nixon|Fisher Stevens|</v>
      </c>
      <c r="U5932" s="14" t="str">
        <f t="shared" si="743"/>
        <v>|James Cameron|Michael deGruy|Sylvia Earle|Bryce Groark|Jeremy Jackson|Carl Safina|</v>
      </c>
    </row>
    <row r="5933" spans="1:21">
      <c r="A5933" s="14" t="s">
        <v>27296</v>
      </c>
      <c r="B5933" s="14" t="s">
        <v>48</v>
      </c>
      <c r="C5933" s="14" t="s">
        <v>27297</v>
      </c>
      <c r="D5933" s="14" t="s">
        <v>950</v>
      </c>
      <c r="E5933" s="14" t="s">
        <v>27298</v>
      </c>
      <c r="F5933" s="14" t="s">
        <v>115</v>
      </c>
      <c r="G5933" s="26">
        <v>41831</v>
      </c>
      <c r="H5933" s="14">
        <v>2014</v>
      </c>
      <c r="I5933" s="14" t="s">
        <v>360</v>
      </c>
      <c r="J5933" s="14" t="s">
        <v>951</v>
      </c>
      <c r="K5933" s="14" t="s">
        <v>884</v>
      </c>
      <c r="L5933" s="14" t="s">
        <v>27299</v>
      </c>
      <c r="M5933" s="14">
        <f t="shared" si="736"/>
        <v>2014</v>
      </c>
      <c r="N5933" s="14">
        <f t="shared" si="737"/>
        <v>7</v>
      </c>
      <c r="O5933" s="14" t="str">
        <f>IFERROR(VLOOKUP(I5933,Lists!$F$2:$G$16,2,FALSE()),"Not Rated")</f>
        <v>Adults</v>
      </c>
      <c r="P5933" s="14">
        <f t="shared" si="738"/>
        <v>80</v>
      </c>
      <c r="Q5933" s="14" t="str">
        <f t="shared" si="739"/>
        <v>United States</v>
      </c>
      <c r="R5933" s="14" t="str">
        <f t="shared" si="740"/>
        <v>|United States|</v>
      </c>
      <c r="S5933" s="14" t="str">
        <f t="shared" si="741"/>
        <v>|Documentaries|Sports Movies|</v>
      </c>
      <c r="T5933" s="14" t="str">
        <f t="shared" si="742"/>
        <v>|Chapman Way|Maclain Way|</v>
      </c>
      <c r="U5933" s="14" t="str">
        <f t="shared" si="743"/>
        <v>|Todd Field|Kurt Russell|</v>
      </c>
    </row>
    <row r="5934" spans="1:21">
      <c r="A5934" s="14" t="s">
        <v>27300</v>
      </c>
      <c r="B5934" s="14" t="s">
        <v>48</v>
      </c>
      <c r="C5934" s="14" t="s">
        <v>27301</v>
      </c>
      <c r="D5934" s="14" t="s">
        <v>26512</v>
      </c>
      <c r="E5934" s="14" t="s">
        <v>117</v>
      </c>
      <c r="F5934" s="14" t="s">
        <v>115</v>
      </c>
      <c r="G5934" s="26">
        <v>41744</v>
      </c>
      <c r="H5934" s="14">
        <v>2013</v>
      </c>
      <c r="I5934" s="14" t="s">
        <v>361</v>
      </c>
      <c r="J5934" s="14" t="s">
        <v>4864</v>
      </c>
      <c r="K5934" s="14" t="s">
        <v>247</v>
      </c>
      <c r="L5934" s="14" t="s">
        <v>27302</v>
      </c>
      <c r="M5934" s="14">
        <f t="shared" si="736"/>
        <v>2014</v>
      </c>
      <c r="N5934" s="14">
        <f t="shared" si="737"/>
        <v>4</v>
      </c>
      <c r="O5934" s="14" t="str">
        <f>IFERROR(VLOOKUP(I5934,Lists!$F$2:$G$16,2,FALSE()),"Not Rated")</f>
        <v>Teens</v>
      </c>
      <c r="P5934" s="14">
        <f t="shared" si="738"/>
        <v>35</v>
      </c>
      <c r="Q5934" s="14" t="str">
        <f t="shared" si="739"/>
        <v>United States</v>
      </c>
      <c r="R5934" s="14" t="str">
        <f t="shared" si="740"/>
        <v>|United States|</v>
      </c>
      <c r="S5934" s="14" t="str">
        <f t="shared" si="741"/>
        <v>|Documentaries|</v>
      </c>
      <c r="T5934" s="14" t="str">
        <f t="shared" si="742"/>
        <v>|Werner Herzog|</v>
      </c>
      <c r="U5934" s="14" t="str">
        <f t="shared" si="743"/>
        <v>|Unknown|</v>
      </c>
    </row>
    <row r="5935" spans="1:21">
      <c r="A5935" s="14" t="s">
        <v>27303</v>
      </c>
      <c r="B5935" s="14" t="s">
        <v>49</v>
      </c>
      <c r="C5935" s="14" t="s">
        <v>27304</v>
      </c>
      <c r="D5935" s="14" t="s">
        <v>117</v>
      </c>
      <c r="E5935" s="14" t="s">
        <v>27305</v>
      </c>
      <c r="F5935" s="14" t="s">
        <v>27306</v>
      </c>
      <c r="G5935" s="26">
        <v>41671</v>
      </c>
      <c r="H5935" s="14">
        <v>2013</v>
      </c>
      <c r="I5935" s="14" t="s">
        <v>360</v>
      </c>
      <c r="J5935" s="14" t="s">
        <v>107</v>
      </c>
      <c r="K5935" s="14" t="s">
        <v>249</v>
      </c>
      <c r="L5935" s="14" t="s">
        <v>27307</v>
      </c>
      <c r="M5935" s="14">
        <f t="shared" si="736"/>
        <v>2014</v>
      </c>
      <c r="N5935" s="14">
        <f t="shared" si="737"/>
        <v>2</v>
      </c>
      <c r="O5935" s="14" t="str">
        <f>IFERROR(VLOOKUP(I5935,Lists!$F$2:$G$16,2,FALSE()),"Not Rated")</f>
        <v>Adults</v>
      </c>
      <c r="P5935" s="14">
        <f t="shared" si="738"/>
        <v>3</v>
      </c>
      <c r="Q5935" s="14" t="str">
        <f t="shared" si="739"/>
        <v>United States</v>
      </c>
      <c r="R5935" s="14" t="str">
        <f t="shared" si="740"/>
        <v>|United States|Hungary|Ireland|Canada|</v>
      </c>
      <c r="S5935" s="14" t="str">
        <f t="shared" si="741"/>
        <v>|TV Dramas|</v>
      </c>
      <c r="T5935" s="14" t="str">
        <f t="shared" si="742"/>
        <v>|Unknown|</v>
      </c>
      <c r="U5935" s="14" t="str">
        <f t="shared" si="743"/>
        <v>|Jeremy Irons|François Arnaud|Holliday Grainger|Peter Sullivan|Sean Harris|Joanne Whalley|Lotte Verbeek|Colm Feore|Vernon Dobtcheff|David Oakes|</v>
      </c>
    </row>
    <row r="5936" spans="1:21">
      <c r="A5936" s="14" t="s">
        <v>27308</v>
      </c>
      <c r="B5936" s="14" t="s">
        <v>48</v>
      </c>
      <c r="C5936" s="14" t="s">
        <v>27309</v>
      </c>
      <c r="D5936" s="14" t="s">
        <v>27310</v>
      </c>
      <c r="E5936" s="14" t="s">
        <v>27311</v>
      </c>
      <c r="F5936" s="14" t="s">
        <v>115</v>
      </c>
      <c r="G5936" s="26">
        <v>41663</v>
      </c>
      <c r="H5936" s="14">
        <v>2014</v>
      </c>
      <c r="I5936" s="14" t="s">
        <v>362</v>
      </c>
      <c r="J5936" s="14" t="s">
        <v>730</v>
      </c>
      <c r="K5936" s="14" t="s">
        <v>247</v>
      </c>
      <c r="L5936" s="14" t="s">
        <v>27312</v>
      </c>
      <c r="M5936" s="14">
        <f t="shared" si="736"/>
        <v>2014</v>
      </c>
      <c r="N5936" s="14">
        <f t="shared" si="737"/>
        <v>1</v>
      </c>
      <c r="O5936" s="14" t="str">
        <f>IFERROR(VLOOKUP(I5936,Lists!$F$2:$G$16,2,FALSE()),"Not Rated")</f>
        <v>Older Kids</v>
      </c>
      <c r="P5936" s="14">
        <f t="shared" si="738"/>
        <v>93</v>
      </c>
      <c r="Q5936" s="14" t="str">
        <f t="shared" si="739"/>
        <v>United States</v>
      </c>
      <c r="R5936" s="14" t="str">
        <f t="shared" si="740"/>
        <v>|United States|</v>
      </c>
      <c r="S5936" s="14" t="str">
        <f t="shared" si="741"/>
        <v>|Documentaries|</v>
      </c>
      <c r="T5936" s="14" t="str">
        <f t="shared" si="742"/>
        <v>|Greg Whiteley|</v>
      </c>
      <c r="U5936" s="14" t="str">
        <f t="shared" si="743"/>
        <v>|Mitt Romney|</v>
      </c>
    </row>
    <row r="5937" spans="1:21">
      <c r="A5937" s="14" t="s">
        <v>27313</v>
      </c>
      <c r="B5937" s="14" t="s">
        <v>48</v>
      </c>
      <c r="C5937" s="14" t="s">
        <v>27314</v>
      </c>
      <c r="D5937" s="14" t="s">
        <v>27315</v>
      </c>
      <c r="E5937" s="14" t="s">
        <v>27316</v>
      </c>
      <c r="F5937" s="14" t="s">
        <v>27317</v>
      </c>
      <c r="G5937" s="26">
        <v>41656</v>
      </c>
      <c r="H5937" s="14">
        <v>2013</v>
      </c>
      <c r="I5937" s="14" t="s">
        <v>360</v>
      </c>
      <c r="J5937" s="14" t="s">
        <v>611</v>
      </c>
      <c r="K5937" s="14" t="s">
        <v>496</v>
      </c>
      <c r="L5937" s="14" t="s">
        <v>27318</v>
      </c>
      <c r="M5937" s="14">
        <f t="shared" si="736"/>
        <v>2014</v>
      </c>
      <c r="N5937" s="14">
        <f t="shared" si="737"/>
        <v>1</v>
      </c>
      <c r="O5937" s="14" t="str">
        <f>IFERROR(VLOOKUP(I5937,Lists!$F$2:$G$16,2,FALSE()),"Not Rated")</f>
        <v>Adults</v>
      </c>
      <c r="P5937" s="14">
        <f t="shared" si="738"/>
        <v>105</v>
      </c>
      <c r="Q5937" s="14" t="str">
        <f t="shared" si="739"/>
        <v>United Kingdom</v>
      </c>
      <c r="R5937" s="14" t="str">
        <f t="shared" si="740"/>
        <v>|United Kingdom|Egypt|United States|</v>
      </c>
      <c r="S5937" s="14" t="str">
        <f t="shared" si="741"/>
        <v>|Documentaries|International Movies|</v>
      </c>
      <c r="T5937" s="14" t="str">
        <f t="shared" si="742"/>
        <v>|Jehane Noujaim|</v>
      </c>
      <c r="U5937" s="14" t="str">
        <f t="shared" si="743"/>
        <v>|Ahmed Hassan|Khalid Abdalla|Magdy Ashour|Ramy Essam|Bothaina Kamel|Dina Abdullah|Aida Elkashef|Ragia Omran|Pierre Seyoufr|Dina Amer|Sherif Boray|Khaled Nagy|Salma Saied|Ahmed Saleh|Alaa Seif|</v>
      </c>
    </row>
    <row r="5938" spans="1:21">
      <c r="A5938" s="14" t="s">
        <v>27319</v>
      </c>
      <c r="B5938" s="14" t="s">
        <v>48</v>
      </c>
      <c r="C5938" s="14" t="s">
        <v>27320</v>
      </c>
      <c r="D5938" s="14" t="s">
        <v>27321</v>
      </c>
      <c r="E5938" s="14" t="s">
        <v>27322</v>
      </c>
      <c r="F5938" s="14" t="s">
        <v>115</v>
      </c>
      <c r="G5938" s="26">
        <v>41637</v>
      </c>
      <c r="H5938" s="14">
        <v>2013</v>
      </c>
      <c r="I5938" s="14" t="s">
        <v>368</v>
      </c>
      <c r="J5938" s="14" t="s">
        <v>2213</v>
      </c>
      <c r="K5938" s="14" t="s">
        <v>1711</v>
      </c>
      <c r="L5938" s="14" t="s">
        <v>27323</v>
      </c>
      <c r="M5938" s="14">
        <f t="shared" si="736"/>
        <v>2013</v>
      </c>
      <c r="N5938" s="14">
        <f t="shared" si="737"/>
        <v>12</v>
      </c>
      <c r="O5938" s="14" t="str">
        <f>IFERROR(VLOOKUP(I5938,Lists!$F$2:$G$16,2,FALSE()),"Not Rated")</f>
        <v>Kids</v>
      </c>
      <c r="P5938" s="14">
        <f t="shared" si="738"/>
        <v>130</v>
      </c>
      <c r="Q5938" s="14" t="str">
        <f t="shared" si="739"/>
        <v>United States</v>
      </c>
      <c r="R5938" s="14" t="str">
        <f t="shared" si="740"/>
        <v>|United States|</v>
      </c>
      <c r="S5938" s="14" t="str">
        <f t="shared" si="741"/>
        <v>|Children &amp; Family Movies|Comedies|Music &amp; Musicals|</v>
      </c>
      <c r="T5938" s="14" t="str">
        <f t="shared" si="742"/>
        <v>|Jason Moore|</v>
      </c>
      <c r="U5938" s="14" t="str">
        <f t="shared" si="743"/>
        <v>|Brian d'Arcy James|Daniel Breaker|Sutton Foster|Christopher Sieber|John Tartaglia|Rozi Baker|Ryan Duncan|Leah Greenhaus|Chris Hoch|Marissa O'Donnell|Denny Paschall|</v>
      </c>
    </row>
    <row r="5939" spans="1:21">
      <c r="A5939" s="14" t="s">
        <v>27324</v>
      </c>
      <c r="B5939" s="14" t="s">
        <v>48</v>
      </c>
      <c r="C5939" s="14" t="s">
        <v>27325</v>
      </c>
      <c r="D5939" s="14" t="s">
        <v>27326</v>
      </c>
      <c r="E5939" s="14" t="s">
        <v>27327</v>
      </c>
      <c r="F5939" s="14" t="s">
        <v>115</v>
      </c>
      <c r="G5939" s="26">
        <v>41620</v>
      </c>
      <c r="H5939" s="14">
        <v>2013</v>
      </c>
      <c r="I5939" s="14" t="s">
        <v>367</v>
      </c>
      <c r="J5939" s="14" t="s">
        <v>713</v>
      </c>
      <c r="K5939" s="14" t="s">
        <v>13466</v>
      </c>
      <c r="L5939" s="14" t="s">
        <v>27328</v>
      </c>
      <c r="M5939" s="14">
        <f t="shared" si="736"/>
        <v>2013</v>
      </c>
      <c r="N5939" s="14">
        <f t="shared" si="737"/>
        <v>12</v>
      </c>
      <c r="O5939" s="14" t="str">
        <f>IFERROR(VLOOKUP(I5939,Lists!$F$2:$G$16,2,FALSE()),"Not Rated")</f>
        <v>Older Kids</v>
      </c>
      <c r="P5939" s="14">
        <f t="shared" si="738"/>
        <v>100</v>
      </c>
      <c r="Q5939" s="14" t="str">
        <f t="shared" si="739"/>
        <v>United States</v>
      </c>
      <c r="R5939" s="14" t="str">
        <f t="shared" si="740"/>
        <v>|United States|</v>
      </c>
      <c r="S5939" s="14" t="str">
        <f t="shared" si="741"/>
        <v>|Children &amp; Family Movies|Documentaries|Sports Movies|</v>
      </c>
      <c r="T5939" s="14" t="str">
        <f t="shared" si="742"/>
        <v>|Josh Greenbaum|</v>
      </c>
      <c r="U5939" s="14" t="str">
        <f t="shared" si="743"/>
        <v>|Sky Sudberry|Allan Kournikova|Jed Dy|Zamokuhle Nxasana|Alexa Pano|Amari Avery|Augustin Valery|Kuang Yang|Jack Nicklaus|Gary Player|</v>
      </c>
    </row>
    <row r="5940" spans="1:21">
      <c r="A5940" s="14" t="s">
        <v>27329</v>
      </c>
      <c r="B5940" s="14" t="s">
        <v>48</v>
      </c>
      <c r="C5940" s="14" t="s">
        <v>27330</v>
      </c>
      <c r="D5940" s="14" t="s">
        <v>27331</v>
      </c>
      <c r="E5940" s="14" t="s">
        <v>17462</v>
      </c>
      <c r="F5940" s="14" t="s">
        <v>115</v>
      </c>
      <c r="G5940" s="26">
        <v>41579</v>
      </c>
      <c r="H5940" s="14">
        <v>2013</v>
      </c>
      <c r="I5940" s="14" t="s">
        <v>360</v>
      </c>
      <c r="J5940" s="14" t="s">
        <v>951</v>
      </c>
      <c r="K5940" s="14" t="s">
        <v>261</v>
      </c>
      <c r="L5940" s="14" t="s">
        <v>27332</v>
      </c>
      <c r="M5940" s="14">
        <f t="shared" si="736"/>
        <v>2013</v>
      </c>
      <c r="N5940" s="14">
        <f t="shared" si="737"/>
        <v>11</v>
      </c>
      <c r="O5940" s="14" t="str">
        <f>IFERROR(VLOOKUP(I5940,Lists!$F$2:$G$16,2,FALSE()),"Not Rated")</f>
        <v>Adults</v>
      </c>
      <c r="P5940" s="14">
        <f t="shared" si="738"/>
        <v>80</v>
      </c>
      <c r="Q5940" s="14" t="str">
        <f t="shared" si="739"/>
        <v>United States</v>
      </c>
      <c r="R5940" s="14" t="str">
        <f t="shared" si="740"/>
        <v>|United States|</v>
      </c>
      <c r="S5940" s="14" t="str">
        <f t="shared" si="741"/>
        <v>|Stand-Up Comedy|</v>
      </c>
      <c r="T5940" s="14" t="str">
        <f t="shared" si="742"/>
        <v>|Will Lovelace|Dylan Southern|</v>
      </c>
      <c r="U5940" s="14" t="str">
        <f t="shared" si="743"/>
        <v>|Aziz Ansari|</v>
      </c>
    </row>
    <row r="5941" spans="1:21">
      <c r="A5941" s="14" t="s">
        <v>27333</v>
      </c>
      <c r="B5941" s="14" t="s">
        <v>49</v>
      </c>
      <c r="C5941" s="14" t="s">
        <v>27334</v>
      </c>
      <c r="D5941" s="14" t="s">
        <v>117</v>
      </c>
      <c r="E5941" s="14" t="s">
        <v>27335</v>
      </c>
      <c r="F5941" s="14" t="s">
        <v>921</v>
      </c>
      <c r="G5941" s="26">
        <v>41518</v>
      </c>
      <c r="H5941" s="14">
        <v>2007</v>
      </c>
      <c r="I5941" s="14" t="s">
        <v>361</v>
      </c>
      <c r="J5941" s="14" t="s">
        <v>108</v>
      </c>
      <c r="K5941" s="14" t="s">
        <v>1674</v>
      </c>
      <c r="L5941" s="14" t="s">
        <v>27336</v>
      </c>
      <c r="M5941" s="14">
        <f t="shared" si="736"/>
        <v>2013</v>
      </c>
      <c r="N5941" s="14">
        <f t="shared" si="737"/>
        <v>9</v>
      </c>
      <c r="O5941" s="14" t="str">
        <f>IFERROR(VLOOKUP(I5941,Lists!$F$2:$G$16,2,FALSE()),"Not Rated")</f>
        <v>Teens</v>
      </c>
      <c r="P5941" s="14">
        <f t="shared" si="738"/>
        <v>4</v>
      </c>
      <c r="Q5941" s="14" t="str">
        <f t="shared" si="739"/>
        <v>United States</v>
      </c>
      <c r="R5941" s="14" t="str">
        <f t="shared" si="740"/>
        <v>|United States|United Kingdom|</v>
      </c>
      <c r="S5941" s="14" t="str">
        <f t="shared" si="741"/>
        <v>|TV Dramas|TV Mysteries|TV Sci-Fi &amp; Fantasy|</v>
      </c>
      <c r="T5941" s="14" t="str">
        <f t="shared" si="742"/>
        <v>|Unknown|</v>
      </c>
      <c r="U5941" s="14" t="str">
        <f t="shared" si="743"/>
        <v>|Joel Gretsch|Jacqueline McKenzie|Patrick John Flueger|Conchita Campbell|Chad Faust|Richard Kahan|Mahershala Ali|Billy Campbell|</v>
      </c>
    </row>
    <row r="5942" spans="1:21">
      <c r="A5942" s="14" t="s">
        <v>27337</v>
      </c>
      <c r="B5942" s="14" t="s">
        <v>49</v>
      </c>
      <c r="C5942" s="14" t="s">
        <v>27338</v>
      </c>
      <c r="D5942" s="14" t="s">
        <v>117</v>
      </c>
      <c r="E5942" s="14" t="s">
        <v>27339</v>
      </c>
      <c r="F5942" s="14" t="s">
        <v>115</v>
      </c>
      <c r="G5942" s="26">
        <v>41488</v>
      </c>
      <c r="H5942" s="14">
        <v>2013</v>
      </c>
      <c r="I5942" s="14" t="s">
        <v>360</v>
      </c>
      <c r="J5942" s="14" t="s">
        <v>521</v>
      </c>
      <c r="K5942" s="14" t="s">
        <v>3758</v>
      </c>
      <c r="L5942" s="14" t="s">
        <v>27340</v>
      </c>
      <c r="M5942" s="14">
        <f t="shared" si="736"/>
        <v>2013</v>
      </c>
      <c r="N5942" s="14">
        <f t="shared" si="737"/>
        <v>8</v>
      </c>
      <c r="O5942" s="14" t="str">
        <f>IFERROR(VLOOKUP(I5942,Lists!$F$2:$G$16,2,FALSE()),"Not Rated")</f>
        <v>Adults</v>
      </c>
      <c r="P5942" s="14">
        <f t="shared" si="738"/>
        <v>5</v>
      </c>
      <c r="Q5942" s="14" t="str">
        <f t="shared" si="739"/>
        <v>United States</v>
      </c>
      <c r="R5942" s="14" t="str">
        <f t="shared" si="740"/>
        <v>|United States|</v>
      </c>
      <c r="S5942" s="14" t="str">
        <f t="shared" si="741"/>
        <v>|Crime TV Shows|TV Dramas|TV Thrillers|</v>
      </c>
      <c r="T5942" s="14" t="str">
        <f t="shared" si="742"/>
        <v>|Unknown|</v>
      </c>
      <c r="U5942" s="14" t="str">
        <f t="shared" si="743"/>
        <v>|Bryan Cranston|Aaron Paul|Anna Gunn|Dean Norris|Betsy Brandt|R.J. Mitte|Bob Odenkirk|Steven Michael Quezada|Jonathan Banks|Giancarlo Esposito|</v>
      </c>
    </row>
    <row r="5943" spans="1:21">
      <c r="A5943" s="14" t="s">
        <v>27341</v>
      </c>
      <c r="B5943" s="14" t="s">
        <v>48</v>
      </c>
      <c r="C5943" s="14" t="s">
        <v>27342</v>
      </c>
      <c r="D5943" s="14" t="s">
        <v>27343</v>
      </c>
      <c r="E5943" s="14" t="s">
        <v>27344</v>
      </c>
      <c r="F5943" s="14" t="s">
        <v>115</v>
      </c>
      <c r="G5943" s="26">
        <v>40960</v>
      </c>
      <c r="H5943" s="14">
        <v>2011</v>
      </c>
      <c r="I5943" s="14" t="s">
        <v>367</v>
      </c>
      <c r="J5943" s="14" t="s">
        <v>1313</v>
      </c>
      <c r="K5943" s="14" t="s">
        <v>247</v>
      </c>
      <c r="L5943" s="14" t="s">
        <v>27345</v>
      </c>
      <c r="M5943" s="14">
        <f t="shared" si="736"/>
        <v>2012</v>
      </c>
      <c r="N5943" s="14">
        <f t="shared" si="737"/>
        <v>2</v>
      </c>
      <c r="O5943" s="14" t="str">
        <f>IFERROR(VLOOKUP(I5943,Lists!$F$2:$G$16,2,FALSE()),"Not Rated")</f>
        <v>Older Kids</v>
      </c>
      <c r="P5943" s="14">
        <f t="shared" si="738"/>
        <v>76</v>
      </c>
      <c r="Q5943" s="14" t="str">
        <f t="shared" si="739"/>
        <v>United States</v>
      </c>
      <c r="R5943" s="14" t="str">
        <f t="shared" si="740"/>
        <v>|United States|</v>
      </c>
      <c r="S5943" s="14" t="str">
        <f t="shared" si="741"/>
        <v>|Documentaries|</v>
      </c>
      <c r="T5943" s="14" t="str">
        <f t="shared" si="742"/>
        <v>|Constance Marks|</v>
      </c>
      <c r="U5943" s="14" t="str">
        <f t="shared" si="743"/>
        <v>|Kevin Clash|Whoopi Goldberg|</v>
      </c>
    </row>
    <row r="5944" spans="1:21">
      <c r="A5944" s="14" t="s">
        <v>27346</v>
      </c>
      <c r="B5944" s="14" t="s">
        <v>48</v>
      </c>
      <c r="C5944" s="14" t="s">
        <v>27347</v>
      </c>
      <c r="D5944" s="14" t="s">
        <v>27348</v>
      </c>
      <c r="E5944" s="14" t="s">
        <v>27349</v>
      </c>
      <c r="F5944" s="14" t="s">
        <v>115</v>
      </c>
      <c r="G5944" s="26">
        <v>40817</v>
      </c>
      <c r="H5944" s="14">
        <v>1988</v>
      </c>
      <c r="I5944" s="14" t="s">
        <v>361</v>
      </c>
      <c r="J5944" s="14" t="s">
        <v>739</v>
      </c>
      <c r="K5944" s="14" t="s">
        <v>244</v>
      </c>
      <c r="L5944" s="14" t="s">
        <v>27350</v>
      </c>
      <c r="M5944" s="14">
        <f t="shared" si="736"/>
        <v>2011</v>
      </c>
      <c r="N5944" s="14">
        <f t="shared" si="737"/>
        <v>10</v>
      </c>
      <c r="O5944" s="14" t="str">
        <f>IFERROR(VLOOKUP(I5944,Lists!$F$2:$G$16,2,FALSE()),"Not Rated")</f>
        <v>Teens</v>
      </c>
      <c r="P5944" s="14">
        <f t="shared" si="738"/>
        <v>95</v>
      </c>
      <c r="Q5944" s="14" t="str">
        <f t="shared" si="739"/>
        <v>United States</v>
      </c>
      <c r="R5944" s="14" t="str">
        <f t="shared" si="740"/>
        <v>|United States|</v>
      </c>
      <c r="S5944" s="14" t="str">
        <f t="shared" si="741"/>
        <v>|Dramas|</v>
      </c>
      <c r="T5944" s="14" t="str">
        <f t="shared" si="742"/>
        <v>|Larry Elikann|</v>
      </c>
      <c r="U5944" s="14" t="str">
        <f t="shared" si="743"/>
        <v>|Ken Olin|Jill Eikenberry|Maureen Mueller|Gregg Henry|Nicholas Pryor|Noble Willingham|Peter Michael Goetz|Ron Perlman|Theodore Bikel|Olivia Burnette|Bill Allen|Brad Pitt|</v>
      </c>
    </row>
    <row r="5945" spans="1:21">
      <c r="A5945" s="14" t="s">
        <v>27351</v>
      </c>
      <c r="B5945" s="14" t="s">
        <v>48</v>
      </c>
      <c r="C5945" s="14" t="s">
        <v>27352</v>
      </c>
      <c r="D5945" s="14" t="s">
        <v>27353</v>
      </c>
      <c r="E5945" s="14" t="s">
        <v>27354</v>
      </c>
      <c r="F5945" s="14" t="s">
        <v>115</v>
      </c>
      <c r="G5945" s="26">
        <v>40817</v>
      </c>
      <c r="H5945" s="14">
        <v>1986</v>
      </c>
      <c r="I5945" s="14" t="s">
        <v>360</v>
      </c>
      <c r="J5945" s="14" t="s">
        <v>624</v>
      </c>
      <c r="K5945" s="14" t="s">
        <v>244</v>
      </c>
      <c r="L5945" s="14" t="s">
        <v>27355</v>
      </c>
      <c r="M5945" s="14">
        <f t="shared" si="736"/>
        <v>2011</v>
      </c>
      <c r="N5945" s="14">
        <f t="shared" si="737"/>
        <v>10</v>
      </c>
      <c r="O5945" s="14" t="str">
        <f>IFERROR(VLOOKUP(I5945,Lists!$F$2:$G$16,2,FALSE()),"Not Rated")</f>
        <v>Adults</v>
      </c>
      <c r="P5945" s="14">
        <f t="shared" si="738"/>
        <v>96</v>
      </c>
      <c r="Q5945" s="14" t="str">
        <f t="shared" si="739"/>
        <v>United States</v>
      </c>
      <c r="R5945" s="14" t="str">
        <f t="shared" si="740"/>
        <v>|United States|</v>
      </c>
      <c r="S5945" s="14" t="str">
        <f t="shared" si="741"/>
        <v>|Dramas|</v>
      </c>
      <c r="T5945" s="14" t="str">
        <f t="shared" si="742"/>
        <v>|Robert Markowitz|</v>
      </c>
      <c r="U5945" s="14" t="str">
        <f t="shared" si="743"/>
        <v>|Daniel J. Travanti|JoBeth Williams|Richard Masur|Martha Scott|Paul Regina|</v>
      </c>
    </row>
    <row r="5946" spans="1:21">
      <c r="A5946" s="14" t="s">
        <v>27356</v>
      </c>
      <c r="B5946" s="14" t="s">
        <v>48</v>
      </c>
      <c r="C5946" s="14" t="s">
        <v>27357</v>
      </c>
      <c r="D5946" s="14" t="s">
        <v>27358</v>
      </c>
      <c r="E5946" s="14" t="s">
        <v>27359</v>
      </c>
      <c r="F5946" s="14" t="s">
        <v>115</v>
      </c>
      <c r="G5946" s="26">
        <v>40817</v>
      </c>
      <c r="H5946" s="14">
        <v>1986</v>
      </c>
      <c r="I5946" s="14" t="s">
        <v>361</v>
      </c>
      <c r="J5946" s="14" t="s">
        <v>507</v>
      </c>
      <c r="K5946" s="14" t="s">
        <v>244</v>
      </c>
      <c r="L5946" s="14" t="s">
        <v>27360</v>
      </c>
      <c r="M5946" s="14">
        <f t="shared" si="736"/>
        <v>2011</v>
      </c>
      <c r="N5946" s="14">
        <f t="shared" si="737"/>
        <v>10</v>
      </c>
      <c r="O5946" s="14" t="str">
        <f>IFERROR(VLOOKUP(I5946,Lists!$F$2:$G$16,2,FALSE()),"Not Rated")</f>
        <v>Teens</v>
      </c>
      <c r="P5946" s="14">
        <f t="shared" si="738"/>
        <v>94</v>
      </c>
      <c r="Q5946" s="14" t="str">
        <f t="shared" si="739"/>
        <v>United States</v>
      </c>
      <c r="R5946" s="14" t="str">
        <f t="shared" si="740"/>
        <v>|United States|</v>
      </c>
      <c r="S5946" s="14" t="str">
        <f t="shared" si="741"/>
        <v>|Dramas|</v>
      </c>
      <c r="T5946" s="14" t="str">
        <f t="shared" si="742"/>
        <v>|Eric Laneuville|</v>
      </c>
      <c r="U5946" s="14" t="str">
        <f t="shared" si="743"/>
        <v>|Denzel Washington|Lynn Whitfield|Richard Masur|Akosua Busia|</v>
      </c>
    </row>
    <row r="5947" spans="1:21">
      <c r="A5947" s="14" t="s">
        <v>27361</v>
      </c>
      <c r="B5947" s="14" t="s">
        <v>48</v>
      </c>
      <c r="C5947" s="14" t="s">
        <v>27362</v>
      </c>
      <c r="D5947" s="14" t="s">
        <v>27363</v>
      </c>
      <c r="E5947" s="14" t="s">
        <v>27364</v>
      </c>
      <c r="F5947" s="14" t="s">
        <v>115</v>
      </c>
      <c r="G5947" s="26">
        <v>40817</v>
      </c>
      <c r="H5947" s="14">
        <v>1990</v>
      </c>
      <c r="I5947" s="14" t="s">
        <v>361</v>
      </c>
      <c r="J5947" s="14" t="s">
        <v>507</v>
      </c>
      <c r="K5947" s="14" t="s">
        <v>244</v>
      </c>
      <c r="L5947" s="14" t="s">
        <v>27365</v>
      </c>
      <c r="M5947" s="14">
        <f t="shared" si="736"/>
        <v>2011</v>
      </c>
      <c r="N5947" s="14">
        <f t="shared" si="737"/>
        <v>10</v>
      </c>
      <c r="O5947" s="14" t="str">
        <f>IFERROR(VLOOKUP(I5947,Lists!$F$2:$G$16,2,FALSE()),"Not Rated")</f>
        <v>Teens</v>
      </c>
      <c r="P5947" s="14">
        <f t="shared" si="738"/>
        <v>94</v>
      </c>
      <c r="Q5947" s="14" t="str">
        <f t="shared" si="739"/>
        <v>United States</v>
      </c>
      <c r="R5947" s="14" t="str">
        <f t="shared" si="740"/>
        <v>|United States|</v>
      </c>
      <c r="S5947" s="14" t="str">
        <f t="shared" si="741"/>
        <v>|Dramas|</v>
      </c>
      <c r="T5947" s="14" t="str">
        <f t="shared" si="742"/>
        <v>|Joel Oliansky|</v>
      </c>
      <c r="U5947" s="14" t="str">
        <f t="shared" si="743"/>
        <v>|Judith Light|Michael Ontkean|Jerry Orbach|Pat Corley|Nicholas Campbell|John Colicos|Cynthia Sikes|Johnny Galecki|</v>
      </c>
    </row>
    <row r="5948" spans="1:21">
      <c r="A5948" s="14" t="s">
        <v>27366</v>
      </c>
      <c r="B5948" s="14" t="s">
        <v>48</v>
      </c>
      <c r="C5948" s="14" t="s">
        <v>27367</v>
      </c>
      <c r="D5948" s="14" t="s">
        <v>27368</v>
      </c>
      <c r="E5948" s="14" t="s">
        <v>27369</v>
      </c>
      <c r="F5948" s="14" t="s">
        <v>115</v>
      </c>
      <c r="G5948" s="26">
        <v>40817</v>
      </c>
      <c r="H5948" s="14">
        <v>1988</v>
      </c>
      <c r="I5948" s="14" t="s">
        <v>362</v>
      </c>
      <c r="J5948" s="14" t="s">
        <v>730</v>
      </c>
      <c r="K5948" s="14" t="s">
        <v>2207</v>
      </c>
      <c r="L5948" s="14" t="s">
        <v>27370</v>
      </c>
      <c r="M5948" s="14">
        <f t="shared" si="736"/>
        <v>2011</v>
      </c>
      <c r="N5948" s="14">
        <f t="shared" si="737"/>
        <v>10</v>
      </c>
      <c r="O5948" s="14" t="str">
        <f>IFERROR(VLOOKUP(I5948,Lists!$F$2:$G$16,2,FALSE()),"Not Rated")</f>
        <v>Older Kids</v>
      </c>
      <c r="P5948" s="14">
        <f t="shared" si="738"/>
        <v>93</v>
      </c>
      <c r="Q5948" s="14" t="str">
        <f t="shared" si="739"/>
        <v>United States</v>
      </c>
      <c r="R5948" s="14" t="str">
        <f t="shared" si="740"/>
        <v>|United States|</v>
      </c>
      <c r="S5948" s="14" t="str">
        <f t="shared" si="741"/>
        <v>|Dramas|Sports Movies|</v>
      </c>
      <c r="T5948" s="14" t="str">
        <f t="shared" si="742"/>
        <v>|Roy Campanella II|</v>
      </c>
      <c r="U5948" s="14" t="str">
        <f t="shared" si="743"/>
        <v>|Pam Dawber|Michael Nouri|Bess Meyer|Peter Berg|James Handy|Kyle Chandler|</v>
      </c>
    </row>
    <row r="5949" spans="1:21">
      <c r="A5949" s="14" t="s">
        <v>27371</v>
      </c>
      <c r="B5949" s="14" t="s">
        <v>48</v>
      </c>
      <c r="C5949" s="14" t="s">
        <v>27372</v>
      </c>
      <c r="D5949" s="14" t="s">
        <v>27373</v>
      </c>
      <c r="E5949" s="14" t="s">
        <v>27374</v>
      </c>
      <c r="F5949" s="14" t="s">
        <v>115</v>
      </c>
      <c r="G5949" s="26">
        <v>40817</v>
      </c>
      <c r="H5949" s="14">
        <v>1987</v>
      </c>
      <c r="I5949" s="14" t="s">
        <v>362</v>
      </c>
      <c r="J5949" s="14" t="s">
        <v>624</v>
      </c>
      <c r="K5949" s="14" t="s">
        <v>244</v>
      </c>
      <c r="L5949" s="14" t="s">
        <v>27375</v>
      </c>
      <c r="M5949" s="14">
        <f t="shared" si="736"/>
        <v>2011</v>
      </c>
      <c r="N5949" s="14">
        <f t="shared" si="737"/>
        <v>10</v>
      </c>
      <c r="O5949" s="14" t="str">
        <f>IFERROR(VLOOKUP(I5949,Lists!$F$2:$G$16,2,FALSE()),"Not Rated")</f>
        <v>Older Kids</v>
      </c>
      <c r="P5949" s="14">
        <f t="shared" si="738"/>
        <v>96</v>
      </c>
      <c r="Q5949" s="14" t="str">
        <f t="shared" si="739"/>
        <v>United States</v>
      </c>
      <c r="R5949" s="14" t="str">
        <f t="shared" si="740"/>
        <v>|United States|</v>
      </c>
      <c r="S5949" s="14" t="str">
        <f t="shared" si="741"/>
        <v>|Dramas|</v>
      </c>
      <c r="T5949" s="14" t="str">
        <f t="shared" si="742"/>
        <v>|Arthur Allan Seidelman|</v>
      </c>
      <c r="U5949" s="14" t="str">
        <f t="shared" si="743"/>
        <v>|Nancy McKeon|Valerie Harper|Stephen Macht|Tricia Leigh Fisher|Millie Perkins|</v>
      </c>
    </row>
    <row r="5950" spans="1:21">
      <c r="A5950" s="14" t="s">
        <v>27376</v>
      </c>
      <c r="B5950" s="14" t="s">
        <v>48</v>
      </c>
      <c r="C5950" s="14" t="s">
        <v>27377</v>
      </c>
      <c r="D5950" s="14" t="s">
        <v>27378</v>
      </c>
      <c r="E5950" s="14" t="s">
        <v>27379</v>
      </c>
      <c r="F5950" s="14" t="s">
        <v>115</v>
      </c>
      <c r="G5950" s="26">
        <v>40817</v>
      </c>
      <c r="H5950" s="14">
        <v>1989</v>
      </c>
      <c r="I5950" s="14" t="s">
        <v>362</v>
      </c>
      <c r="J5950" s="14" t="s">
        <v>507</v>
      </c>
      <c r="K5950" s="14" t="s">
        <v>244</v>
      </c>
      <c r="L5950" s="14" t="s">
        <v>27380</v>
      </c>
      <c r="M5950" s="14">
        <f t="shared" si="736"/>
        <v>2011</v>
      </c>
      <c r="N5950" s="14">
        <f t="shared" si="737"/>
        <v>10</v>
      </c>
      <c r="O5950" s="14" t="str">
        <f>IFERROR(VLOOKUP(I5950,Lists!$F$2:$G$16,2,FALSE()),"Not Rated")</f>
        <v>Older Kids</v>
      </c>
      <c r="P5950" s="14">
        <f t="shared" si="738"/>
        <v>94</v>
      </c>
      <c r="Q5950" s="14" t="str">
        <f t="shared" si="739"/>
        <v>United States</v>
      </c>
      <c r="R5950" s="14" t="str">
        <f t="shared" si="740"/>
        <v>|United States|</v>
      </c>
      <c r="S5950" s="14" t="str">
        <f t="shared" si="741"/>
        <v>|Dramas|</v>
      </c>
      <c r="T5950" s="14" t="str">
        <f t="shared" si="742"/>
        <v>|John Herzfeld|</v>
      </c>
      <c r="U5950" s="14" t="str">
        <f t="shared" si="743"/>
        <v>|Judith Light|Lukas Haas|Michael Bowen|Nikki Cox|George Dzundza|Valerie Landsburg|Sarah Jessica Parker|Mitchell Ryan|</v>
      </c>
    </row>
    <row r="5951" spans="1:21">
      <c r="A5951" s="14" t="s">
        <v>27381</v>
      </c>
      <c r="B5951" s="14" t="s">
        <v>48</v>
      </c>
      <c r="C5951" s="14" t="s">
        <v>27382</v>
      </c>
      <c r="D5951" s="14" t="s">
        <v>27383</v>
      </c>
      <c r="E5951" s="14" t="s">
        <v>27384</v>
      </c>
      <c r="F5951" s="14" t="s">
        <v>115</v>
      </c>
      <c r="G5951" s="26">
        <v>40817</v>
      </c>
      <c r="H5951" s="14">
        <v>1988</v>
      </c>
      <c r="I5951" s="14" t="s">
        <v>360</v>
      </c>
      <c r="J5951" s="14" t="s">
        <v>507</v>
      </c>
      <c r="K5951" s="14" t="s">
        <v>244</v>
      </c>
      <c r="L5951" s="14" t="s">
        <v>27385</v>
      </c>
      <c r="M5951" s="14">
        <f t="shared" si="736"/>
        <v>2011</v>
      </c>
      <c r="N5951" s="14">
        <f t="shared" si="737"/>
        <v>10</v>
      </c>
      <c r="O5951" s="14" t="str">
        <f>IFERROR(VLOOKUP(I5951,Lists!$F$2:$G$16,2,FALSE()),"Not Rated")</f>
        <v>Adults</v>
      </c>
      <c r="P5951" s="14">
        <f t="shared" si="738"/>
        <v>94</v>
      </c>
      <c r="Q5951" s="14" t="str">
        <f t="shared" si="739"/>
        <v>United States</v>
      </c>
      <c r="R5951" s="14" t="str">
        <f t="shared" si="740"/>
        <v>|United States|</v>
      </c>
      <c r="S5951" s="14" t="str">
        <f t="shared" si="741"/>
        <v>|Dramas|</v>
      </c>
      <c r="T5951" s="14" t="str">
        <f t="shared" si="742"/>
        <v>|Buzz Kulik|</v>
      </c>
      <c r="U5951" s="14" t="str">
        <f t="shared" si="743"/>
        <v>|Ricky Schroder|Jon DeVries|Debra Mooney|Mary-Louise Parker|Christopher Curry|Rick Warner|Tom Wood|</v>
      </c>
    </row>
    <row r="5952" spans="1:21">
      <c r="A5952" s="14" t="s">
        <v>27386</v>
      </c>
      <c r="B5952" s="14" t="s">
        <v>48</v>
      </c>
      <c r="C5952" s="14" t="s">
        <v>27387</v>
      </c>
      <c r="D5952" s="14" t="s">
        <v>27388</v>
      </c>
      <c r="E5952" s="14" t="s">
        <v>27389</v>
      </c>
      <c r="F5952" s="14" t="s">
        <v>115</v>
      </c>
      <c r="G5952" s="26">
        <v>40817</v>
      </c>
      <c r="H5952" s="14">
        <v>1991</v>
      </c>
      <c r="I5952" s="14" t="s">
        <v>362</v>
      </c>
      <c r="J5952" s="14" t="s">
        <v>730</v>
      </c>
      <c r="K5952" s="14" t="s">
        <v>2207</v>
      </c>
      <c r="L5952" s="14" t="s">
        <v>27390</v>
      </c>
      <c r="M5952" s="14">
        <f t="shared" si="736"/>
        <v>2011</v>
      </c>
      <c r="N5952" s="14">
        <f t="shared" si="737"/>
        <v>10</v>
      </c>
      <c r="O5952" s="14" t="str">
        <f>IFERROR(VLOOKUP(I5952,Lists!$F$2:$G$16,2,FALSE()),"Not Rated")</f>
        <v>Older Kids</v>
      </c>
      <c r="P5952" s="14">
        <f t="shared" si="738"/>
        <v>93</v>
      </c>
      <c r="Q5952" s="14" t="str">
        <f t="shared" si="739"/>
        <v>United States</v>
      </c>
      <c r="R5952" s="14" t="str">
        <f t="shared" si="740"/>
        <v>|United States|</v>
      </c>
      <c r="S5952" s="14" t="str">
        <f t="shared" si="741"/>
        <v>|Dramas|Sports Movies|</v>
      </c>
      <c r="T5952" s="14" t="str">
        <f t="shared" si="742"/>
        <v>|Richard Michaels|</v>
      </c>
      <c r="U5952" s="14" t="str">
        <f t="shared" si="743"/>
        <v>|Mario Van Peebles|Susan Ruttan|Lane R. Davis|Lynn Whitfield|Adam Faraizl|Polly Holliday|Jay Pennison|John Schuhmacher|</v>
      </c>
    </row>
    <row r="5953" spans="1:21">
      <c r="A5953" s="14" t="s">
        <v>27391</v>
      </c>
      <c r="B5953" s="14" t="s">
        <v>48</v>
      </c>
      <c r="C5953" s="14" t="s">
        <v>27392</v>
      </c>
      <c r="D5953" s="14" t="s">
        <v>27393</v>
      </c>
      <c r="E5953" s="14" t="s">
        <v>27394</v>
      </c>
      <c r="F5953" s="14" t="s">
        <v>115</v>
      </c>
      <c r="G5953" s="26">
        <v>40817</v>
      </c>
      <c r="H5953" s="14">
        <v>1990</v>
      </c>
      <c r="I5953" s="14" t="s">
        <v>361</v>
      </c>
      <c r="J5953" s="14" t="s">
        <v>739</v>
      </c>
      <c r="K5953" s="14" t="s">
        <v>244</v>
      </c>
      <c r="L5953" s="14" t="s">
        <v>27395</v>
      </c>
      <c r="M5953" s="14">
        <f t="shared" si="736"/>
        <v>2011</v>
      </c>
      <c r="N5953" s="14">
        <f t="shared" si="737"/>
        <v>10</v>
      </c>
      <c r="O5953" s="14" t="str">
        <f>IFERROR(VLOOKUP(I5953,Lists!$F$2:$G$16,2,FALSE()),"Not Rated")</f>
        <v>Teens</v>
      </c>
      <c r="P5953" s="14">
        <f t="shared" si="738"/>
        <v>95</v>
      </c>
      <c r="Q5953" s="14" t="str">
        <f t="shared" si="739"/>
        <v>United States</v>
      </c>
      <c r="R5953" s="14" t="str">
        <f t="shared" si="740"/>
        <v>|United States|</v>
      </c>
      <c r="S5953" s="14" t="str">
        <f t="shared" si="741"/>
        <v>|Dramas|</v>
      </c>
      <c r="T5953" s="14" t="str">
        <f t="shared" si="742"/>
        <v>|Linda Otto|</v>
      </c>
      <c r="U5953" s="14" t="str">
        <f t="shared" si="743"/>
        <v>|Jill Clayburgh|Brad Davis|Sam Behrens|</v>
      </c>
    </row>
    <row r="5954" spans="1:21">
      <c r="A5954" s="14" t="s">
        <v>27396</v>
      </c>
      <c r="B5954" s="14" t="s">
        <v>48</v>
      </c>
      <c r="C5954" s="14" t="s">
        <v>27397</v>
      </c>
      <c r="D5954" s="14" t="s">
        <v>27398</v>
      </c>
      <c r="E5954" s="14" t="s">
        <v>27399</v>
      </c>
      <c r="F5954" s="14" t="s">
        <v>115</v>
      </c>
      <c r="G5954" s="26">
        <v>40817</v>
      </c>
      <c r="H5954" s="14">
        <v>1991</v>
      </c>
      <c r="I5954" s="14" t="s">
        <v>361</v>
      </c>
      <c r="J5954" s="14" t="s">
        <v>730</v>
      </c>
      <c r="K5954" s="14" t="s">
        <v>683</v>
      </c>
      <c r="L5954" s="14" t="s">
        <v>27400</v>
      </c>
      <c r="M5954" s="14">
        <f t="shared" ref="M5954:M6017" si="744">IF(G5954="","",YEAR(G5954))</f>
        <v>2011</v>
      </c>
      <c r="N5954" s="14">
        <f t="shared" ref="N5954:N6017" si="745">IF(G5954="","",MONTH(G5954))</f>
        <v>10</v>
      </c>
      <c r="O5954" s="14" t="str">
        <f>IFERROR(VLOOKUP(I5954,Lists!$F$2:$G$16,2,FALSE()),"Not Rated")</f>
        <v>Teens</v>
      </c>
      <c r="P5954" s="14">
        <f t="shared" ref="P5954:P6017" si="746">IFERROR(VALUE(LEFT(J5954,FIND(" ",J5954)-1)),"")</f>
        <v>93</v>
      </c>
      <c r="Q5954" s="14" t="str">
        <f t="shared" ref="Q5954:Q6017" si="747">IFERROR(LEFT(F5954,FIND(",",F5954)-1),F5954)</f>
        <v>United States</v>
      </c>
      <c r="R5954" s="14" t="str">
        <f t="shared" ref="R5954:R6017" si="748">"|"&amp;SUBSTITUTE(F5954,", ","|")&amp;"|"</f>
        <v>|United States|</v>
      </c>
      <c r="S5954" s="14" t="str">
        <f t="shared" ref="S5954:S6017" si="749">"|"&amp;SUBSTITUTE(K5954,", ","|")&amp;"|"</f>
        <v>|Dramas|Thrillers|</v>
      </c>
      <c r="T5954" s="14" t="str">
        <f t="shared" ref="T5954:T6017" si="750">"|"&amp;SUBSTITUTE(D5954,", ","|")&amp;"|"</f>
        <v>|Roger Young|</v>
      </c>
      <c r="U5954" s="14" t="str">
        <f t="shared" ref="U5954:U6017" si="751">"|"&amp;SUBSTITUTE(E5954,", ","|")&amp;"|"</f>
        <v>|William Devane|Jeri Ryan|Michele Abrams|Nick Searcy|Linda Pierce|J. Don Ferguson|Butch Slade|Joyce Bowden-Kirby|</v>
      </c>
    </row>
    <row r="5955" spans="1:21">
      <c r="A5955" s="14" t="s">
        <v>27401</v>
      </c>
      <c r="B5955" s="14" t="s">
        <v>48</v>
      </c>
      <c r="C5955" s="14" t="s">
        <v>27402</v>
      </c>
      <c r="D5955" s="14" t="s">
        <v>27403</v>
      </c>
      <c r="E5955" s="14" t="s">
        <v>27404</v>
      </c>
      <c r="F5955" s="14" t="s">
        <v>27405</v>
      </c>
      <c r="G5955" s="26">
        <v>40813</v>
      </c>
      <c r="H5955" s="14">
        <v>2000</v>
      </c>
      <c r="I5955" s="14" t="s">
        <v>362</v>
      </c>
      <c r="J5955" s="14" t="s">
        <v>5539</v>
      </c>
      <c r="K5955" s="14" t="s">
        <v>4501</v>
      </c>
      <c r="L5955" s="14" t="s">
        <v>27406</v>
      </c>
      <c r="M5955" s="14">
        <f t="shared" si="744"/>
        <v>2011</v>
      </c>
      <c r="N5955" s="14">
        <f t="shared" si="745"/>
        <v>9</v>
      </c>
      <c r="O5955" s="14" t="str">
        <f>IFERROR(VLOOKUP(I5955,Lists!$F$2:$G$16,2,FALSE()),"Not Rated")</f>
        <v>Older Kids</v>
      </c>
      <c r="P5955" s="14">
        <f t="shared" si="746"/>
        <v>75</v>
      </c>
      <c r="Q5955" s="14" t="str">
        <f t="shared" si="747"/>
        <v>United States</v>
      </c>
      <c r="R5955" s="14" t="str">
        <f t="shared" si="748"/>
        <v>|United States|France|United Kingdom|</v>
      </c>
      <c r="S5955" s="14" t="str">
        <f t="shared" si="749"/>
        <v>|Children &amp; Family Movies|Dramas|Faith &amp; Spirituality|</v>
      </c>
      <c r="T5955" s="14" t="str">
        <f t="shared" si="750"/>
        <v>|Rob LaDuca|Robert C. Ramirez|</v>
      </c>
      <c r="U5955" s="14" t="str">
        <f t="shared" si="751"/>
        <v>|Ben Affleck|Mark Hamill|Richard Herd|Maureen McGovern|Jodi Benson|Judith Light|James Eckhouse|Richard McGonagle|David Campbell|Steven Weber|Dan Castellaneta|Rene Auberjonois|Ken Hudson Campbell|Tom Virtue|Jeff Bennett|</v>
      </c>
    </row>
    <row r="5956" spans="1:21">
      <c r="A5956" s="14" t="s">
        <v>27407</v>
      </c>
      <c r="B5956" s="14" t="s">
        <v>48</v>
      </c>
      <c r="C5956" s="14" t="s">
        <v>27408</v>
      </c>
      <c r="D5956" s="14" t="s">
        <v>27409</v>
      </c>
      <c r="E5956" s="14" t="s">
        <v>27410</v>
      </c>
      <c r="F5956" s="14" t="s">
        <v>27411</v>
      </c>
      <c r="G5956" s="26">
        <v>40680</v>
      </c>
      <c r="H5956" s="14">
        <v>2010</v>
      </c>
      <c r="I5956" s="14" t="s">
        <v>360</v>
      </c>
      <c r="J5956" s="14" t="s">
        <v>560</v>
      </c>
      <c r="K5956" s="14" t="s">
        <v>475</v>
      </c>
      <c r="L5956" s="14" t="s">
        <v>27412</v>
      </c>
      <c r="M5956" s="14">
        <f t="shared" si="744"/>
        <v>2011</v>
      </c>
      <c r="N5956" s="14">
        <f t="shared" si="745"/>
        <v>5</v>
      </c>
      <c r="O5956" s="14" t="str">
        <f>IFERROR(VLOOKUP(I5956,Lists!$F$2:$G$16,2,FALSE()),"Not Rated")</f>
        <v>Adults</v>
      </c>
      <c r="P5956" s="14">
        <f t="shared" si="746"/>
        <v>103</v>
      </c>
      <c r="Q5956" s="14" t="str">
        <f t="shared" si="747"/>
        <v>Spain</v>
      </c>
      <c r="R5956" s="14" t="str">
        <f t="shared" si="748"/>
        <v>|Spain|Mexico|France|</v>
      </c>
      <c r="S5956" s="14" t="str">
        <f t="shared" si="749"/>
        <v>|Dramas|International Movies|</v>
      </c>
      <c r="T5956" s="14" t="str">
        <f t="shared" si="750"/>
        <v>|Icíar Bollaín|</v>
      </c>
      <c r="U5956" s="14" t="str">
        <f t="shared" si="751"/>
        <v>|Luis Tosar|Gael García Bernal|Juan Carlos Aduviri|Karra Elejalde|Raúl Arévalo|Carlos Santos|Cassandra Ciangherotti|Milena Soliz|Leónidas Chiri|Vicente Romero|Daniel Currás|Pau Cólera|</v>
      </c>
    </row>
    <row r="5957" spans="1:21">
      <c r="A5957" s="14" t="s">
        <v>27413</v>
      </c>
      <c r="B5957" s="14" t="s">
        <v>48</v>
      </c>
      <c r="C5957" s="14" t="s">
        <v>27414</v>
      </c>
      <c r="D5957" s="14" t="s">
        <v>27415</v>
      </c>
      <c r="E5957" s="14" t="s">
        <v>27416</v>
      </c>
      <c r="F5957" s="14" t="s">
        <v>115</v>
      </c>
      <c r="G5957" s="26">
        <v>40135</v>
      </c>
      <c r="H5957" s="14">
        <v>2009</v>
      </c>
      <c r="I5957" s="14" t="s">
        <v>360</v>
      </c>
      <c r="J5957" s="14" t="s">
        <v>4589</v>
      </c>
      <c r="K5957" s="14" t="s">
        <v>260</v>
      </c>
      <c r="L5957" s="14" t="s">
        <v>27417</v>
      </c>
      <c r="M5957" s="14">
        <f t="shared" si="744"/>
        <v>2009</v>
      </c>
      <c r="N5957" s="14">
        <f t="shared" si="745"/>
        <v>11</v>
      </c>
      <c r="O5957" s="14" t="str">
        <f>IFERROR(VLOOKUP(I5957,Lists!$F$2:$G$16,2,FALSE()),"Not Rated")</f>
        <v>Adults</v>
      </c>
      <c r="P5957" s="14">
        <f t="shared" si="746"/>
        <v>29</v>
      </c>
      <c r="Q5957" s="14" t="str">
        <f t="shared" si="747"/>
        <v>United States</v>
      </c>
      <c r="R5957" s="14" t="str">
        <f t="shared" si="748"/>
        <v>|United States|</v>
      </c>
      <c r="S5957" s="14" t="str">
        <f t="shared" si="749"/>
        <v>|Horror Movies|</v>
      </c>
      <c r="T5957" s="14" t="str">
        <f t="shared" si="750"/>
        <v>|Joe Dante|</v>
      </c>
      <c r="U5957" s="14" t="str">
        <f t="shared" si="751"/>
        <v>|Corey Feldman|Tony Todd|Tara Leigh|Erin Way|Mark Alan|Stuart Pankin|</v>
      </c>
    </row>
    <row r="5958" spans="1:21">
      <c r="A5958" s="14" t="s">
        <v>27418</v>
      </c>
      <c r="B5958" s="14" t="s">
        <v>48</v>
      </c>
      <c r="C5958" s="14" t="s">
        <v>27419</v>
      </c>
      <c r="D5958" s="14" t="s">
        <v>27420</v>
      </c>
      <c r="E5958" s="14" t="s">
        <v>27421</v>
      </c>
      <c r="F5958" s="14" t="s">
        <v>143</v>
      </c>
      <c r="G5958" s="26">
        <v>39938</v>
      </c>
      <c r="H5958" s="14">
        <v>2007</v>
      </c>
      <c r="I5958" s="14" t="s">
        <v>360</v>
      </c>
      <c r="J5958" s="14" t="s">
        <v>457</v>
      </c>
      <c r="K5958" s="14" t="s">
        <v>475</v>
      </c>
      <c r="L5958" s="14" t="s">
        <v>27422</v>
      </c>
      <c r="M5958" s="14">
        <f t="shared" si="744"/>
        <v>2009</v>
      </c>
      <c r="N5958" s="14">
        <f t="shared" si="745"/>
        <v>5</v>
      </c>
      <c r="O5958" s="14" t="str">
        <f>IFERROR(VLOOKUP(I5958,Lists!$F$2:$G$16,2,FALSE()),"Not Rated")</f>
        <v>Adults</v>
      </c>
      <c r="P5958" s="14">
        <f t="shared" si="746"/>
        <v>104</v>
      </c>
      <c r="Q5958" s="14" t="str">
        <f t="shared" si="747"/>
        <v>Denmark</v>
      </c>
      <c r="R5958" s="14" t="str">
        <f t="shared" si="748"/>
        <v>|Denmark|</v>
      </c>
      <c r="S5958" s="14" t="str">
        <f t="shared" si="749"/>
        <v>|Dramas|International Movies|</v>
      </c>
      <c r="T5958" s="14" t="str">
        <f t="shared" si="750"/>
        <v>|Ole Bornedal|</v>
      </c>
      <c r="U5958" s="14" t="str">
        <f t="shared" si="751"/>
        <v>|Anders W. Berthelsen|Rebecka Hemse|Nikolaj Lie Kaas|Charlotte Fich|Dejan Cukic|Karsten Jansfort|Flemming Enevold|Bent Mejding|Ewa Fröling|Josephine Raahauge|Timm Vladimir|Ditte Hansen|</v>
      </c>
    </row>
    <row r="5959" spans="1:21">
      <c r="A5959" s="14" t="s">
        <v>27423</v>
      </c>
      <c r="B5959" s="14" t="s">
        <v>48</v>
      </c>
      <c r="C5959" s="14" t="s">
        <v>27424</v>
      </c>
      <c r="D5959" s="14" t="s">
        <v>27425</v>
      </c>
      <c r="E5959" s="14" t="s">
        <v>27426</v>
      </c>
      <c r="F5959" s="14" t="s">
        <v>115</v>
      </c>
      <c r="G5959" s="26">
        <v>39448</v>
      </c>
      <c r="H5959" s="14">
        <v>2006</v>
      </c>
      <c r="I5959" s="14" t="s">
        <v>360</v>
      </c>
      <c r="J5959" s="14" t="s">
        <v>2352</v>
      </c>
      <c r="K5959" s="14" t="s">
        <v>2253</v>
      </c>
      <c r="L5959" s="14" t="s">
        <v>27427</v>
      </c>
      <c r="M5959" s="14">
        <f t="shared" si="744"/>
        <v>2008</v>
      </c>
      <c r="N5959" s="14">
        <f t="shared" si="745"/>
        <v>1</v>
      </c>
      <c r="O5959" s="14" t="str">
        <f>IFERROR(VLOOKUP(I5959,Lists!$F$2:$G$16,2,FALSE()),"Not Rated")</f>
        <v>Adults</v>
      </c>
      <c r="P5959" s="14">
        <f t="shared" si="746"/>
        <v>81</v>
      </c>
      <c r="Q5959" s="14" t="str">
        <f t="shared" si="747"/>
        <v>United States</v>
      </c>
      <c r="R5959" s="14" t="str">
        <f t="shared" si="748"/>
        <v>|United States|</v>
      </c>
      <c r="S5959" s="14" t="str">
        <f t="shared" si="749"/>
        <v>|Dramas|Independent Movies|Thrillers|</v>
      </c>
      <c r="T5959" s="14" t="str">
        <f t="shared" si="750"/>
        <v>|Sorin Dan Mihalcescu|</v>
      </c>
      <c r="U5959" s="14" t="str">
        <f t="shared" si="751"/>
        <v>|Barbara King|Shaana Diya|John Krisiukenas|Yoriko Haraguchi|David Crane|Chad Thomas|</v>
      </c>
    </row>
    <row r="5960" spans="1:21">
      <c r="A5960" s="14" t="s">
        <v>27428</v>
      </c>
      <c r="B5960" s="14" t="s">
        <v>48</v>
      </c>
      <c r="C5960" s="14" t="s">
        <v>27429</v>
      </c>
      <c r="D5960" s="14" t="s">
        <v>27430</v>
      </c>
      <c r="E5960" s="14" t="s">
        <v>27431</v>
      </c>
      <c r="F5960" s="14" t="s">
        <v>115</v>
      </c>
      <c r="G5960" s="26">
        <v>43055</v>
      </c>
      <c r="H5960" s="14">
        <v>2009</v>
      </c>
      <c r="I5960" s="14" t="s">
        <v>364</v>
      </c>
      <c r="J5960" s="14" t="s">
        <v>951</v>
      </c>
      <c r="K5960" s="14" t="s">
        <v>17977</v>
      </c>
      <c r="L5960" s="14" t="s">
        <v>27432</v>
      </c>
      <c r="M5960" s="14">
        <f t="shared" si="744"/>
        <v>2017</v>
      </c>
      <c r="N5960" s="14">
        <f t="shared" si="745"/>
        <v>11</v>
      </c>
      <c r="O5960" s="14" t="str">
        <f>IFERROR(VLOOKUP(I5960,Lists!$F$2:$G$16,2,FALSE()),"Not Rated")</f>
        <v>Teens</v>
      </c>
      <c r="P5960" s="14">
        <f t="shared" si="746"/>
        <v>80</v>
      </c>
      <c r="Q5960" s="14" t="str">
        <f t="shared" si="747"/>
        <v>United States</v>
      </c>
      <c r="R5960" s="14" t="str">
        <f t="shared" si="748"/>
        <v>|United States|</v>
      </c>
      <c r="S5960" s="14" t="str">
        <f t="shared" si="749"/>
        <v>|Action &amp; Adventure|Independent Movies|Sci-Fi &amp; Fantasy|</v>
      </c>
      <c r="T5960" s="14" t="str">
        <f t="shared" si="750"/>
        <v>|Shane Acker|</v>
      </c>
      <c r="U5960" s="14" t="str">
        <f t="shared" si="751"/>
        <v>|Elijah Wood|John C. Reilly|Jennifer Connelly|Christopher Plummer|Crispin Glover|Martin Landau|Fred Tatasciore|Alan Oppenheimer|Tom Kane|</v>
      </c>
    </row>
    <row r="5961" spans="1:21">
      <c r="A5961" s="14" t="s">
        <v>27433</v>
      </c>
      <c r="B5961" s="14" t="s">
        <v>48</v>
      </c>
      <c r="C5961" s="14" t="s">
        <v>27434</v>
      </c>
      <c r="D5961" s="14" t="s">
        <v>571</v>
      </c>
      <c r="E5961" s="14" t="s">
        <v>27435</v>
      </c>
      <c r="F5961" s="14" t="s">
        <v>115</v>
      </c>
      <c r="G5961" s="26">
        <v>43831</v>
      </c>
      <c r="H5961" s="14">
        <v>2008</v>
      </c>
      <c r="I5961" s="14" t="s">
        <v>364</v>
      </c>
      <c r="J5961" s="14" t="s">
        <v>2442</v>
      </c>
      <c r="K5961" s="14" t="s">
        <v>244</v>
      </c>
      <c r="L5961" s="14" t="s">
        <v>27436</v>
      </c>
      <c r="M5961" s="14">
        <f t="shared" si="744"/>
        <v>2020</v>
      </c>
      <c r="N5961" s="14">
        <f t="shared" si="745"/>
        <v>1</v>
      </c>
      <c r="O5961" s="14" t="str">
        <f>IFERROR(VLOOKUP(I5961,Lists!$F$2:$G$16,2,FALSE()),"Not Rated")</f>
        <v>Teens</v>
      </c>
      <c r="P5961" s="14">
        <f t="shared" si="746"/>
        <v>123</v>
      </c>
      <c r="Q5961" s="14" t="str">
        <f t="shared" si="747"/>
        <v>United States</v>
      </c>
      <c r="R5961" s="14" t="str">
        <f t="shared" si="748"/>
        <v>|United States|</v>
      </c>
      <c r="S5961" s="14" t="str">
        <f t="shared" si="749"/>
        <v>|Dramas|</v>
      </c>
      <c r="T5961" s="14" t="str">
        <f t="shared" si="750"/>
        <v>|Robert Luketic|</v>
      </c>
      <c r="U5961" s="14" t="str">
        <f t="shared" si="751"/>
        <v>|Jim Sturgess|Kevin Spacey|Kate Bosworth|Aaron Yoo|Liza Lapira|Jacob Pitts|Laurence Fishburne|Jack McGee|Josh Gad|Sam Golzari|Helen Carey|Jack Gilpin|</v>
      </c>
    </row>
    <row r="5962" spans="1:21">
      <c r="A5962" s="14" t="s">
        <v>27437</v>
      </c>
      <c r="B5962" s="14" t="s">
        <v>48</v>
      </c>
      <c r="C5962" s="14" t="s">
        <v>27438</v>
      </c>
      <c r="D5962" s="14" t="s">
        <v>27439</v>
      </c>
      <c r="E5962" s="14" t="s">
        <v>27440</v>
      </c>
      <c r="F5962" s="14" t="s">
        <v>115</v>
      </c>
      <c r="G5962" s="26">
        <v>43770</v>
      </c>
      <c r="H5962" s="14">
        <v>1997</v>
      </c>
      <c r="I5962" s="14" t="s">
        <v>363</v>
      </c>
      <c r="J5962" s="14" t="s">
        <v>1008</v>
      </c>
      <c r="K5962" s="14" t="s">
        <v>244</v>
      </c>
      <c r="L5962" s="14" t="s">
        <v>27441</v>
      </c>
      <c r="M5962" s="14">
        <f t="shared" si="744"/>
        <v>2019</v>
      </c>
      <c r="N5962" s="14">
        <f t="shared" si="745"/>
        <v>11</v>
      </c>
      <c r="O5962" s="14" t="str">
        <f>IFERROR(VLOOKUP(I5962,Lists!$F$2:$G$16,2,FALSE()),"Not Rated")</f>
        <v>Adults</v>
      </c>
      <c r="P5962" s="14">
        <f t="shared" si="746"/>
        <v>119</v>
      </c>
      <c r="Q5962" s="14" t="str">
        <f t="shared" si="747"/>
        <v>United States</v>
      </c>
      <c r="R5962" s="14" t="str">
        <f t="shared" si="748"/>
        <v>|United States|</v>
      </c>
      <c r="S5962" s="14" t="str">
        <f t="shared" si="749"/>
        <v>|Dramas|</v>
      </c>
      <c r="T5962" s="14" t="str">
        <f t="shared" si="750"/>
        <v>|Kevin Reynolds|</v>
      </c>
      <c r="U5962" s="14" t="str">
        <f t="shared" si="751"/>
        <v>|Samuel L. Jackson|John Heard|Kelly Rowan|Clifton Collins Jr.|Tony Plana|</v>
      </c>
    </row>
    <row r="5963" spans="1:21">
      <c r="A5963" s="14" t="s">
        <v>27442</v>
      </c>
      <c r="B5963" s="14" t="s">
        <v>48</v>
      </c>
      <c r="C5963" s="14" t="s">
        <v>27443</v>
      </c>
      <c r="D5963" s="14" t="s">
        <v>27444</v>
      </c>
      <c r="E5963" s="14" t="s">
        <v>27445</v>
      </c>
      <c r="F5963" s="14" t="s">
        <v>116</v>
      </c>
      <c r="G5963" s="26">
        <v>43556</v>
      </c>
      <c r="H5963" s="14">
        <v>2019</v>
      </c>
      <c r="I5963" s="14" t="s">
        <v>361</v>
      </c>
      <c r="J5963" s="14" t="s">
        <v>1062</v>
      </c>
      <c r="K5963" s="14" t="s">
        <v>1537</v>
      </c>
      <c r="L5963" s="14" t="s">
        <v>27446</v>
      </c>
      <c r="M5963" s="14">
        <f t="shared" si="744"/>
        <v>2019</v>
      </c>
      <c r="N5963" s="14">
        <f t="shared" si="745"/>
        <v>4</v>
      </c>
      <c r="O5963" s="14" t="str">
        <f>IFERROR(VLOOKUP(I5963,Lists!$F$2:$G$16,2,FALSE()),"Not Rated")</f>
        <v>Teens</v>
      </c>
      <c r="P5963" s="14">
        <f t="shared" si="746"/>
        <v>118</v>
      </c>
      <c r="Q5963" s="14" t="str">
        <f t="shared" si="747"/>
        <v>India</v>
      </c>
      <c r="R5963" s="14" t="str">
        <f t="shared" si="748"/>
        <v>|India|</v>
      </c>
      <c r="S5963" s="14" t="str">
        <f t="shared" si="749"/>
        <v>|Horror Movies|International Movies|</v>
      </c>
      <c r="T5963" s="14" t="str">
        <f t="shared" si="750"/>
        <v>|Shravan Kumar|</v>
      </c>
      <c r="U5963" s="14" t="str">
        <f t="shared" si="751"/>
        <v>|Divya Dutta|Atul Kulkarni|Mohan Agashe|Anupam Shyam|Raayo S. Bakhirta|Yashvit Sancheti|Greeva Kansara|Archan Trivedi|Rajiv Pathak|</v>
      </c>
    </row>
    <row r="5964" spans="1:21">
      <c r="A5964" s="14" t="s">
        <v>27447</v>
      </c>
      <c r="B5964" s="14" t="s">
        <v>48</v>
      </c>
      <c r="C5964" s="14" t="s">
        <v>27448</v>
      </c>
      <c r="D5964" s="14" t="s">
        <v>6709</v>
      </c>
      <c r="E5964" s="14" t="s">
        <v>27449</v>
      </c>
      <c r="F5964" s="14" t="s">
        <v>116</v>
      </c>
      <c r="G5964" s="26">
        <v>43084</v>
      </c>
      <c r="H5964" s="14">
        <v>2008</v>
      </c>
      <c r="I5964" s="14" t="s">
        <v>360</v>
      </c>
      <c r="J5964" s="14" t="s">
        <v>1020</v>
      </c>
      <c r="K5964" s="14" t="s">
        <v>1656</v>
      </c>
      <c r="L5964" s="14" t="s">
        <v>27450</v>
      </c>
      <c r="M5964" s="14">
        <f t="shared" si="744"/>
        <v>2017</v>
      </c>
      <c r="N5964" s="14">
        <f t="shared" si="745"/>
        <v>12</v>
      </c>
      <c r="O5964" s="14" t="str">
        <f>IFERROR(VLOOKUP(I5964,Lists!$F$2:$G$16,2,FALSE()),"Not Rated")</f>
        <v>Adults</v>
      </c>
      <c r="P5964" s="14">
        <f t="shared" si="746"/>
        <v>143</v>
      </c>
      <c r="Q5964" s="14" t="str">
        <f t="shared" si="747"/>
        <v>India</v>
      </c>
      <c r="R5964" s="14" t="str">
        <f t="shared" si="748"/>
        <v>|India|</v>
      </c>
      <c r="S5964" s="14" t="str">
        <f t="shared" si="749"/>
        <v>|Horror Movies|International Movies|Thrillers|</v>
      </c>
      <c r="T5964" s="14" t="str">
        <f t="shared" si="750"/>
        <v>|Vikram Bhatt|</v>
      </c>
      <c r="U5964" s="14" t="str">
        <f t="shared" si="751"/>
        <v>|Rajneesh Duggal|Adah Sharma|Indraneil Sengupta|Anjori Alagh|Rajendranath Zutshi|Vipin Sharma|Amin Hajee|Shri Vallabh Vyas|</v>
      </c>
    </row>
    <row r="5965" spans="1:21">
      <c r="A5965" s="14" t="s">
        <v>27451</v>
      </c>
      <c r="B5965" s="14" t="s">
        <v>48</v>
      </c>
      <c r="C5965" s="14" t="s">
        <v>27452</v>
      </c>
      <c r="D5965" s="14" t="s">
        <v>308</v>
      </c>
      <c r="E5965" s="14" t="s">
        <v>27453</v>
      </c>
      <c r="F5965" s="14" t="s">
        <v>131</v>
      </c>
      <c r="G5965" s="26">
        <v>43709</v>
      </c>
      <c r="H5965" s="14">
        <v>2014</v>
      </c>
      <c r="I5965" s="14" t="s">
        <v>361</v>
      </c>
      <c r="J5965" s="14" t="s">
        <v>5156</v>
      </c>
      <c r="K5965" s="14" t="s">
        <v>605</v>
      </c>
      <c r="L5965" s="14" t="s">
        <v>27454</v>
      </c>
      <c r="M5965" s="14">
        <f t="shared" si="744"/>
        <v>2019</v>
      </c>
      <c r="N5965" s="14">
        <f t="shared" si="745"/>
        <v>9</v>
      </c>
      <c r="O5965" s="14" t="str">
        <f>IFERROR(VLOOKUP(I5965,Lists!$F$2:$G$16,2,FALSE()),"Not Rated")</f>
        <v>Teens</v>
      </c>
      <c r="P5965" s="14">
        <f t="shared" si="746"/>
        <v>149</v>
      </c>
      <c r="Q5965" s="14" t="str">
        <f t="shared" si="747"/>
        <v>Nigeria</v>
      </c>
      <c r="R5965" s="14" t="str">
        <f t="shared" si="748"/>
        <v>|Nigeria|</v>
      </c>
      <c r="S5965" s="14" t="str">
        <f t="shared" si="749"/>
        <v>|Dramas|International Movies|Thrillers|</v>
      </c>
      <c r="T5965" s="14" t="str">
        <f t="shared" si="750"/>
        <v>|Kunle Afolayan|</v>
      </c>
      <c r="U5965" s="14" t="str">
        <f t="shared" si="751"/>
        <v>|Sadiq Daba|David Bailie|Kayode Olaiya|Kehinde Bankole|Fabian Adeoye Lojede|Nick Rhys|Kunle Afolayan|Colin David Reese|Ibrahim Shatta|Femi Adebayo|Kanayo O. Kanayo|Lawrence Stubbings|Ademola Adedoyin|</v>
      </c>
    </row>
    <row r="5966" spans="1:21">
      <c r="A5966" s="14" t="s">
        <v>27455</v>
      </c>
      <c r="B5966" s="14" t="s">
        <v>49</v>
      </c>
      <c r="C5966" s="14" t="s">
        <v>27456</v>
      </c>
      <c r="D5966" s="14" t="s">
        <v>117</v>
      </c>
      <c r="E5966" s="14" t="s">
        <v>18837</v>
      </c>
      <c r="F5966" s="14" t="s">
        <v>117</v>
      </c>
      <c r="G5966" s="26">
        <v>43544</v>
      </c>
      <c r="H5966" s="14">
        <v>2018</v>
      </c>
      <c r="I5966" s="14" t="s">
        <v>361</v>
      </c>
      <c r="J5966" s="14" t="s">
        <v>105</v>
      </c>
      <c r="K5966" s="14" t="s">
        <v>688</v>
      </c>
      <c r="L5966" s="14" t="s">
        <v>18838</v>
      </c>
      <c r="M5966" s="14">
        <f t="shared" si="744"/>
        <v>2019</v>
      </c>
      <c r="N5966" s="14">
        <f t="shared" si="745"/>
        <v>3</v>
      </c>
      <c r="O5966" s="14" t="str">
        <f>IFERROR(VLOOKUP(I5966,Lists!$F$2:$G$16,2,FALSE()),"Not Rated")</f>
        <v>Teens</v>
      </c>
      <c r="P5966" s="14">
        <f t="shared" si="746"/>
        <v>1</v>
      </c>
      <c r="Q5966" s="14" t="str">
        <f t="shared" si="747"/>
        <v>Unknown</v>
      </c>
      <c r="R5966" s="14" t="str">
        <f t="shared" si="748"/>
        <v>|Unknown|</v>
      </c>
      <c r="S5966" s="14" t="str">
        <f t="shared" si="749"/>
        <v>|International TV Shows|TV Dramas|</v>
      </c>
      <c r="T5966" s="14" t="str">
        <f t="shared" si="750"/>
        <v>|Unknown|</v>
      </c>
      <c r="U5966" s="14" t="str">
        <f t="shared" si="751"/>
        <v>|Shahd El Yaseen|Shaila Sabt|Hala|Hanadi Al-Kandari|Salma Salem|Ibrahim Al-Harbi|Mahmoud Boushahri|Yousef Al Balushi|Ghorour|Abdullah Al-bloshi|</v>
      </c>
    </row>
    <row r="5967" spans="1:21">
      <c r="A5967" s="14" t="s">
        <v>27457</v>
      </c>
      <c r="B5967" s="14" t="s">
        <v>48</v>
      </c>
      <c r="C5967" s="14" t="s">
        <v>27458</v>
      </c>
      <c r="D5967" s="14" t="s">
        <v>4958</v>
      </c>
      <c r="E5967" s="14" t="s">
        <v>21155</v>
      </c>
      <c r="F5967" s="14" t="s">
        <v>21156</v>
      </c>
      <c r="G5967" s="26">
        <v>43383</v>
      </c>
      <c r="H5967" s="14">
        <v>2018</v>
      </c>
      <c r="I5967" s="14" t="s">
        <v>363</v>
      </c>
      <c r="J5967" s="14" t="s">
        <v>12926</v>
      </c>
      <c r="K5967" s="14" t="s">
        <v>683</v>
      </c>
      <c r="L5967" s="14" t="s">
        <v>21157</v>
      </c>
      <c r="M5967" s="14">
        <f t="shared" si="744"/>
        <v>2018</v>
      </c>
      <c r="N5967" s="14">
        <f t="shared" si="745"/>
        <v>10</v>
      </c>
      <c r="O5967" s="14" t="str">
        <f>IFERROR(VLOOKUP(I5967,Lists!$F$2:$G$16,2,FALSE()),"Not Rated")</f>
        <v>Adults</v>
      </c>
      <c r="P5967" s="14">
        <f t="shared" si="746"/>
        <v>144</v>
      </c>
      <c r="Q5967" s="14" t="str">
        <f t="shared" si="747"/>
        <v>Norway</v>
      </c>
      <c r="R5967" s="14" t="str">
        <f t="shared" si="748"/>
        <v>|Norway|Iceland|United States|</v>
      </c>
      <c r="S5967" s="14" t="str">
        <f t="shared" si="749"/>
        <v>|Dramas|Thrillers|</v>
      </c>
      <c r="T5967" s="14" t="str">
        <f t="shared" si="750"/>
        <v>|Paul Greengrass|</v>
      </c>
      <c r="U5967" s="14" t="str">
        <f t="shared" si="751"/>
        <v>|Anders Danielsen Lie|Jon Øigarden|Jonas Strand Gravli|Ola G. Furuseth|Maria Bock|Thorbjørn Harr|Jaden Smith|</v>
      </c>
    </row>
    <row r="5968" spans="1:21">
      <c r="A5968" s="14" t="s">
        <v>27459</v>
      </c>
      <c r="B5968" s="14" t="s">
        <v>48</v>
      </c>
      <c r="C5968" s="14" t="s">
        <v>27460</v>
      </c>
      <c r="D5968" s="14" t="s">
        <v>18691</v>
      </c>
      <c r="E5968" s="14" t="s">
        <v>18692</v>
      </c>
      <c r="F5968" s="14" t="s">
        <v>116</v>
      </c>
      <c r="G5968" s="26">
        <v>43553</v>
      </c>
      <c r="H5968" s="14">
        <v>2019</v>
      </c>
      <c r="I5968" s="14" t="s">
        <v>361</v>
      </c>
      <c r="J5968" s="14" t="s">
        <v>639</v>
      </c>
      <c r="K5968" s="14" t="s">
        <v>1034</v>
      </c>
      <c r="L5968" s="14" t="s">
        <v>18693</v>
      </c>
      <c r="M5968" s="14">
        <f t="shared" si="744"/>
        <v>2019</v>
      </c>
      <c r="N5968" s="14">
        <f t="shared" si="745"/>
        <v>3</v>
      </c>
      <c r="O5968" s="14" t="str">
        <f>IFERROR(VLOOKUP(I5968,Lists!$F$2:$G$16,2,FALSE()),"Not Rated")</f>
        <v>Teens</v>
      </c>
      <c r="P5968" s="14">
        <f t="shared" si="746"/>
        <v>124</v>
      </c>
      <c r="Q5968" s="14" t="str">
        <f t="shared" si="747"/>
        <v>India</v>
      </c>
      <c r="R5968" s="14" t="str">
        <f t="shared" si="748"/>
        <v>|India|</v>
      </c>
      <c r="S5968" s="14" t="str">
        <f t="shared" si="749"/>
        <v>|Comedies|Dramas|Independent Movies|</v>
      </c>
      <c r="T5968" s="14" t="str">
        <f t="shared" si="750"/>
        <v>|Swapnaneel Jayakar|</v>
      </c>
      <c r="U5968" s="14" t="str">
        <f t="shared" si="751"/>
        <v>|Rahul Pethe|Mrunmayee Deshpande|Adinath Kothare|Vaibhav Mangale|Jaywant Wadkar|Satish Pulekar|Naina Apte|Uday Tikekar|</v>
      </c>
    </row>
    <row r="5969" spans="1:21">
      <c r="A5969" s="14" t="s">
        <v>27461</v>
      </c>
      <c r="B5969" s="14" t="s">
        <v>48</v>
      </c>
      <c r="C5969" s="14" t="s">
        <v>27462</v>
      </c>
      <c r="D5969" s="14" t="s">
        <v>117</v>
      </c>
      <c r="E5969" s="14" t="s">
        <v>27463</v>
      </c>
      <c r="F5969" s="14" t="s">
        <v>118</v>
      </c>
      <c r="G5969" s="26">
        <v>43236</v>
      </c>
      <c r="H5969" s="14">
        <v>2017</v>
      </c>
      <c r="I5969" s="14" t="s">
        <v>362</v>
      </c>
      <c r="J5969" s="14" t="s">
        <v>872</v>
      </c>
      <c r="K5969" s="14" t="s">
        <v>265</v>
      </c>
      <c r="L5969" s="14" t="s">
        <v>27464</v>
      </c>
      <c r="M5969" s="14">
        <f t="shared" si="744"/>
        <v>2018</v>
      </c>
      <c r="N5969" s="14">
        <f t="shared" si="745"/>
        <v>5</v>
      </c>
      <c r="O5969" s="14" t="str">
        <f>IFERROR(VLOOKUP(I5969,Lists!$F$2:$G$16,2,FALSE()),"Not Rated")</f>
        <v>Older Kids</v>
      </c>
      <c r="P5969" s="14">
        <f t="shared" si="746"/>
        <v>87</v>
      </c>
      <c r="Q5969" s="14" t="str">
        <f t="shared" si="747"/>
        <v>United Kingdom</v>
      </c>
      <c r="R5969" s="14" t="str">
        <f t="shared" si="748"/>
        <v>|United Kingdom|</v>
      </c>
      <c r="S5969" s="14" t="str">
        <f t="shared" si="749"/>
        <v>|Sports Movies|</v>
      </c>
      <c r="T5969" s="14" t="str">
        <f t="shared" si="750"/>
        <v>|Unknown|</v>
      </c>
      <c r="U5969" s="14" t="str">
        <f t="shared" si="751"/>
        <v>|Lee Dixon|Ian Wright|Paul Merson|</v>
      </c>
    </row>
    <row r="5970" spans="1:21">
      <c r="A5970" s="14" t="s">
        <v>27465</v>
      </c>
      <c r="B5970" s="14" t="s">
        <v>48</v>
      </c>
      <c r="C5970" s="14" t="s">
        <v>27466</v>
      </c>
      <c r="D5970" s="14" t="s">
        <v>27467</v>
      </c>
      <c r="E5970" s="14" t="s">
        <v>27468</v>
      </c>
      <c r="F5970" s="14" t="s">
        <v>116</v>
      </c>
      <c r="G5970" s="26">
        <v>43358</v>
      </c>
      <c r="H5970" s="14">
        <v>2018</v>
      </c>
      <c r="I5970" s="14" t="s">
        <v>361</v>
      </c>
      <c r="J5970" s="14" t="s">
        <v>972</v>
      </c>
      <c r="K5970" s="14" t="s">
        <v>612</v>
      </c>
      <c r="L5970" s="14" t="s">
        <v>27469</v>
      </c>
      <c r="M5970" s="14">
        <f t="shared" si="744"/>
        <v>2018</v>
      </c>
      <c r="N5970" s="14">
        <f t="shared" si="745"/>
        <v>9</v>
      </c>
      <c r="O5970" s="14" t="str">
        <f>IFERROR(VLOOKUP(I5970,Lists!$F$2:$G$16,2,FALSE()),"Not Rated")</f>
        <v>Teens</v>
      </c>
      <c r="P5970" s="14">
        <f t="shared" si="746"/>
        <v>128</v>
      </c>
      <c r="Q5970" s="14" t="str">
        <f t="shared" si="747"/>
        <v>India</v>
      </c>
      <c r="R5970" s="14" t="str">
        <f t="shared" si="748"/>
        <v>|India|</v>
      </c>
      <c r="S5970" s="14" t="str">
        <f t="shared" si="749"/>
        <v>|Action &amp; Adventure|Dramas|International Movies|</v>
      </c>
      <c r="T5970" s="14" t="str">
        <f t="shared" si="750"/>
        <v>|Vijay Milton|</v>
      </c>
      <c r="U5970" s="14" t="str">
        <f t="shared" si="751"/>
        <v>|Samuthirakani|Bharath Seeni|Vinoth|Esakki Barath|Chemban Vinod Jose|Gautham Menon|Krisha Kurup|Subiksha|</v>
      </c>
    </row>
    <row r="5971" spans="1:21">
      <c r="A5971" s="14" t="s">
        <v>27470</v>
      </c>
      <c r="B5971" s="14" t="s">
        <v>48</v>
      </c>
      <c r="C5971" s="14" t="s">
        <v>27471</v>
      </c>
      <c r="D5971" s="14" t="s">
        <v>27472</v>
      </c>
      <c r="E5971" s="14" t="s">
        <v>27473</v>
      </c>
      <c r="F5971" s="14" t="s">
        <v>116</v>
      </c>
      <c r="G5971" s="26">
        <v>43358</v>
      </c>
      <c r="H5971" s="14">
        <v>2017</v>
      </c>
      <c r="I5971" s="14" t="s">
        <v>361</v>
      </c>
      <c r="J5971" s="14" t="s">
        <v>962</v>
      </c>
      <c r="K5971" s="14" t="s">
        <v>475</v>
      </c>
      <c r="L5971" s="14" t="s">
        <v>27474</v>
      </c>
      <c r="M5971" s="14">
        <f t="shared" si="744"/>
        <v>2018</v>
      </c>
      <c r="N5971" s="14">
        <f t="shared" si="745"/>
        <v>9</v>
      </c>
      <c r="O5971" s="14" t="str">
        <f>IFERROR(VLOOKUP(I5971,Lists!$F$2:$G$16,2,FALSE()),"Not Rated")</f>
        <v>Teens</v>
      </c>
      <c r="P5971" s="14">
        <f t="shared" si="746"/>
        <v>117</v>
      </c>
      <c r="Q5971" s="14" t="str">
        <f t="shared" si="747"/>
        <v>India</v>
      </c>
      <c r="R5971" s="14" t="str">
        <f t="shared" si="748"/>
        <v>|India|</v>
      </c>
      <c r="S5971" s="14" t="str">
        <f t="shared" si="749"/>
        <v>|Dramas|International Movies|</v>
      </c>
      <c r="T5971" s="14" t="str">
        <f t="shared" si="750"/>
        <v>|Santwana Bardoloi|</v>
      </c>
      <c r="U5971" s="14" t="str">
        <f t="shared" si="751"/>
        <v>|Adil Hussain|Shakil Imtiaz|Mahendra Rabha|Sulakshana Baruah|Rahul Gautam Sarma|Kulada Bhattacharjya|Indu Mohan Das|Moumita Talukdar|</v>
      </c>
    </row>
    <row r="5972" spans="1:21">
      <c r="A5972" s="14" t="s">
        <v>27475</v>
      </c>
      <c r="B5972" s="14" t="s">
        <v>48</v>
      </c>
      <c r="C5972" s="14" t="s">
        <v>27476</v>
      </c>
      <c r="D5972" s="14" t="s">
        <v>27477</v>
      </c>
      <c r="E5972" s="14" t="s">
        <v>27478</v>
      </c>
      <c r="F5972" s="14" t="s">
        <v>116</v>
      </c>
      <c r="G5972" s="26">
        <v>43358</v>
      </c>
      <c r="H5972" s="14">
        <v>2017</v>
      </c>
      <c r="I5972" s="14" t="s">
        <v>361</v>
      </c>
      <c r="J5972" s="14" t="s">
        <v>713</v>
      </c>
      <c r="K5972" s="14" t="s">
        <v>475</v>
      </c>
      <c r="L5972" s="14" t="s">
        <v>27479</v>
      </c>
      <c r="M5972" s="14">
        <f t="shared" si="744"/>
        <v>2018</v>
      </c>
      <c r="N5972" s="14">
        <f t="shared" si="745"/>
        <v>9</v>
      </c>
      <c r="O5972" s="14" t="str">
        <f>IFERROR(VLOOKUP(I5972,Lists!$F$2:$G$16,2,FALSE()),"Not Rated")</f>
        <v>Teens</v>
      </c>
      <c r="P5972" s="14">
        <f t="shared" si="746"/>
        <v>100</v>
      </c>
      <c r="Q5972" s="14" t="str">
        <f t="shared" si="747"/>
        <v>India</v>
      </c>
      <c r="R5972" s="14" t="str">
        <f t="shared" si="748"/>
        <v>|India|</v>
      </c>
      <c r="S5972" s="14" t="str">
        <f t="shared" si="749"/>
        <v>|Dramas|International Movies|</v>
      </c>
      <c r="T5972" s="14" t="str">
        <f t="shared" si="750"/>
        <v>|Atanu Ghosh|</v>
      </c>
      <c r="U5972" s="14" t="str">
        <f t="shared" si="751"/>
        <v>|Soumitra Chatterjee|Prasenjit Chatterjee|Indrani Haldar|Sudipta Chakraborty|Suman Banerjee|Gargi Roychowdhury|</v>
      </c>
    </row>
    <row r="5973" spans="1:21">
      <c r="A5973" s="14" t="s">
        <v>27480</v>
      </c>
      <c r="B5973" s="14" t="s">
        <v>48</v>
      </c>
      <c r="C5973" s="14" t="s">
        <v>27481</v>
      </c>
      <c r="D5973" s="14" t="s">
        <v>27482</v>
      </c>
      <c r="E5973" s="14" t="s">
        <v>117</v>
      </c>
      <c r="F5973" s="14" t="s">
        <v>115</v>
      </c>
      <c r="G5973" s="26">
        <v>42551</v>
      </c>
      <c r="H5973" s="14">
        <v>2015</v>
      </c>
      <c r="I5973" s="14" t="s">
        <v>369</v>
      </c>
      <c r="J5973" s="14" t="s">
        <v>1668</v>
      </c>
      <c r="K5973" s="14" t="s">
        <v>247</v>
      </c>
      <c r="L5973" s="14" t="s">
        <v>27483</v>
      </c>
      <c r="M5973" s="14">
        <f t="shared" si="744"/>
        <v>2016</v>
      </c>
      <c r="N5973" s="14">
        <f t="shared" si="745"/>
        <v>6</v>
      </c>
      <c r="O5973" s="14" t="str">
        <f>IFERROR(VLOOKUP(I5973,Lists!$F$2:$G$16,2,FALSE()),"Not Rated")</f>
        <v>Not Rated</v>
      </c>
      <c r="P5973" s="14">
        <f t="shared" si="746"/>
        <v>84</v>
      </c>
      <c r="Q5973" s="14" t="str">
        <f t="shared" si="747"/>
        <v>United States</v>
      </c>
      <c r="R5973" s="14" t="str">
        <f t="shared" si="748"/>
        <v>|United States|</v>
      </c>
      <c r="S5973" s="14" t="str">
        <f t="shared" si="749"/>
        <v>|Documentaries|</v>
      </c>
      <c r="T5973" s="14" t="str">
        <f t="shared" si="750"/>
        <v>|Lyric R. Cabral|David Felix Sutcliffe|</v>
      </c>
      <c r="U5973" s="14" t="str">
        <f t="shared" si="751"/>
        <v>|Unknown|</v>
      </c>
    </row>
    <row r="5974" spans="1:21">
      <c r="A5974" s="14" t="s">
        <v>27484</v>
      </c>
      <c r="B5974" s="14" t="s">
        <v>48</v>
      </c>
      <c r="C5974" s="14" t="s">
        <v>27485</v>
      </c>
      <c r="D5974" s="14" t="s">
        <v>27486</v>
      </c>
      <c r="E5974" s="14" t="s">
        <v>117</v>
      </c>
      <c r="F5974" s="14" t="s">
        <v>119</v>
      </c>
      <c r="G5974" s="26">
        <v>43866</v>
      </c>
      <c r="H5974" s="14">
        <v>2020</v>
      </c>
      <c r="I5974" s="14" t="s">
        <v>361</v>
      </c>
      <c r="J5974" s="14" t="s">
        <v>404</v>
      </c>
      <c r="K5974" s="14" t="s">
        <v>496</v>
      </c>
      <c r="L5974" s="14" t="s">
        <v>27487</v>
      </c>
      <c r="M5974" s="14">
        <f t="shared" si="744"/>
        <v>2020</v>
      </c>
      <c r="N5974" s="14">
        <f t="shared" si="745"/>
        <v>2</v>
      </c>
      <c r="O5974" s="14" t="str">
        <f>IFERROR(VLOOKUP(I5974,Lists!$F$2:$G$16,2,FALSE()),"Not Rated")</f>
        <v>Teens</v>
      </c>
      <c r="P5974" s="14">
        <f t="shared" si="746"/>
        <v>90</v>
      </c>
      <c r="Q5974" s="14" t="str">
        <f t="shared" si="747"/>
        <v>Canada</v>
      </c>
      <c r="R5974" s="14" t="str">
        <f t="shared" si="748"/>
        <v>|Canada|</v>
      </c>
      <c r="S5974" s="14" t="str">
        <f t="shared" si="749"/>
        <v>|Documentaries|International Movies|</v>
      </c>
      <c r="T5974" s="14" t="str">
        <f t="shared" si="750"/>
        <v>|Michael Margolis|</v>
      </c>
      <c r="U5974" s="14" t="str">
        <f t="shared" si="751"/>
        <v>|Unknown|</v>
      </c>
    </row>
    <row r="5975" spans="1:21">
      <c r="A5975" s="14" t="s">
        <v>27488</v>
      </c>
      <c r="B5975" s="14" t="s">
        <v>48</v>
      </c>
      <c r="C5975" s="14" t="s">
        <v>27489</v>
      </c>
      <c r="D5975" s="14" t="s">
        <v>27490</v>
      </c>
      <c r="E5975" s="14" t="s">
        <v>27491</v>
      </c>
      <c r="F5975" s="14" t="s">
        <v>119</v>
      </c>
      <c r="G5975" s="26">
        <v>43565</v>
      </c>
      <c r="H5975" s="14">
        <v>2018</v>
      </c>
      <c r="I5975" s="14" t="s">
        <v>361</v>
      </c>
      <c r="J5975" s="14" t="s">
        <v>611</v>
      </c>
      <c r="K5975" s="14" t="s">
        <v>1014</v>
      </c>
      <c r="L5975" s="14" t="s">
        <v>27492</v>
      </c>
      <c r="M5975" s="14">
        <f t="shared" si="744"/>
        <v>2019</v>
      </c>
      <c r="N5975" s="14">
        <f t="shared" si="745"/>
        <v>4</v>
      </c>
      <c r="O5975" s="14" t="str">
        <f>IFERROR(VLOOKUP(I5975,Lists!$F$2:$G$16,2,FALSE()),"Not Rated")</f>
        <v>Teens</v>
      </c>
      <c r="P5975" s="14">
        <f t="shared" si="746"/>
        <v>105</v>
      </c>
      <c r="Q5975" s="14" t="str">
        <f t="shared" si="747"/>
        <v>Canada</v>
      </c>
      <c r="R5975" s="14" t="str">
        <f t="shared" si="748"/>
        <v>|Canada|</v>
      </c>
      <c r="S5975" s="14" t="str">
        <f t="shared" si="749"/>
        <v>|Comedies|Romantic Movies|</v>
      </c>
      <c r="T5975" s="14" t="str">
        <f t="shared" si="750"/>
        <v>|Michael Kennedy|</v>
      </c>
      <c r="U5975" s="14" t="str">
        <f t="shared" si="751"/>
        <v>|Jake Short|Sarah Fisher|Booboo Stewart|Danny Trejo|Pippa Mackie|Jake Smith|Patricia Zentilli|Carter Thicke|</v>
      </c>
    </row>
    <row r="5976" spans="1:21">
      <c r="A5976" s="14" t="s">
        <v>27493</v>
      </c>
      <c r="B5976" s="14" t="s">
        <v>49</v>
      </c>
      <c r="C5976" s="14" t="s">
        <v>27494</v>
      </c>
      <c r="D5976" s="14" t="s">
        <v>117</v>
      </c>
      <c r="E5976" s="14" t="s">
        <v>27495</v>
      </c>
      <c r="F5976" s="14" t="s">
        <v>117</v>
      </c>
      <c r="G5976" s="26">
        <v>43554</v>
      </c>
      <c r="H5976" s="14">
        <v>2016</v>
      </c>
      <c r="I5976" s="14" t="s">
        <v>361</v>
      </c>
      <c r="J5976" s="14" t="s">
        <v>105</v>
      </c>
      <c r="K5976" s="14" t="s">
        <v>424</v>
      </c>
      <c r="L5976" s="14" t="s">
        <v>27496</v>
      </c>
      <c r="M5976" s="14">
        <f t="shared" si="744"/>
        <v>2019</v>
      </c>
      <c r="N5976" s="14">
        <f t="shared" si="745"/>
        <v>3</v>
      </c>
      <c r="O5976" s="14" t="str">
        <f>IFERROR(VLOOKUP(I5976,Lists!$F$2:$G$16,2,FALSE()),"Not Rated")</f>
        <v>Teens</v>
      </c>
      <c r="P5976" s="14">
        <f t="shared" si="746"/>
        <v>1</v>
      </c>
      <c r="Q5976" s="14" t="str">
        <f t="shared" si="747"/>
        <v>Unknown</v>
      </c>
      <c r="R5976" s="14" t="str">
        <f t="shared" si="748"/>
        <v>|Unknown|</v>
      </c>
      <c r="S5976" s="14" t="str">
        <f t="shared" si="749"/>
        <v>|International TV Shows|Romantic TV Shows|TV Comedies|</v>
      </c>
      <c r="T5976" s="14" t="str">
        <f t="shared" si="750"/>
        <v>|Unknown|</v>
      </c>
      <c r="U5976" s="14" t="str">
        <f t="shared" si="751"/>
        <v>|Chutavuth Pattarakampol|Sheranut Yusananda|Nichaphat Chatchaipholrat|Thassapak Hsu|</v>
      </c>
    </row>
    <row r="5977" spans="1:21">
      <c r="A5977" s="14" t="s">
        <v>27497</v>
      </c>
      <c r="B5977" s="14" t="s">
        <v>48</v>
      </c>
      <c r="C5977" s="14" t="s">
        <v>27498</v>
      </c>
      <c r="D5977" s="14" t="s">
        <v>27499</v>
      </c>
      <c r="E5977" s="14" t="s">
        <v>27500</v>
      </c>
      <c r="F5977" s="14" t="s">
        <v>167</v>
      </c>
      <c r="G5977" s="26">
        <v>43186</v>
      </c>
      <c r="H5977" s="14">
        <v>2017</v>
      </c>
      <c r="I5977" s="14" t="s">
        <v>360</v>
      </c>
      <c r="J5977" s="14" t="s">
        <v>574</v>
      </c>
      <c r="K5977" s="14" t="s">
        <v>1537</v>
      </c>
      <c r="L5977" s="14" t="s">
        <v>27501</v>
      </c>
      <c r="M5977" s="14">
        <f t="shared" si="744"/>
        <v>2018</v>
      </c>
      <c r="N5977" s="14">
        <f t="shared" si="745"/>
        <v>3</v>
      </c>
      <c r="O5977" s="14" t="str">
        <f>IFERROR(VLOOKUP(I5977,Lists!$F$2:$G$16,2,FALSE()),"Not Rated")</f>
        <v>Adults</v>
      </c>
      <c r="P5977" s="14">
        <f t="shared" si="746"/>
        <v>106</v>
      </c>
      <c r="Q5977" s="14" t="str">
        <f t="shared" si="747"/>
        <v>Iceland</v>
      </c>
      <c r="R5977" s="14" t="str">
        <f t="shared" si="748"/>
        <v>|Iceland|</v>
      </c>
      <c r="S5977" s="14" t="str">
        <f t="shared" si="749"/>
        <v>|Horror Movies|International Movies|</v>
      </c>
      <c r="T5977" s="14" t="str">
        <f t="shared" si="750"/>
        <v>|Óskar Thór Axelsson|</v>
      </c>
      <c r="U5977" s="14" t="str">
        <f t="shared" si="751"/>
        <v>|Jóhannes Haukur Jóhannesson|Ágústa Eva Erlendsdóttir|Elma Stefania Agustsdottir|Thor Kristjansson|Anna Gunndís Guðmundsdóttir|Sara Dögg Ásgeirsdóttir|Þröstur Leó Gunnarsson|Jóhann Sigurðarson|Sveinn Geirsson|Arnar Páll Harðarson|</v>
      </c>
    </row>
    <row r="5978" spans="1:21">
      <c r="A5978" s="14" t="s">
        <v>27502</v>
      </c>
      <c r="B5978" s="14" t="s">
        <v>48</v>
      </c>
      <c r="C5978" s="14" t="s">
        <v>27503</v>
      </c>
      <c r="D5978" s="14" t="s">
        <v>5170</v>
      </c>
      <c r="E5978" s="14" t="s">
        <v>27504</v>
      </c>
      <c r="F5978" s="14" t="s">
        <v>129</v>
      </c>
      <c r="G5978" s="26">
        <v>42804</v>
      </c>
      <c r="H5978" s="14">
        <v>2010</v>
      </c>
      <c r="I5978" s="14" t="s">
        <v>360</v>
      </c>
      <c r="J5978" s="14" t="s">
        <v>698</v>
      </c>
      <c r="K5978" s="14" t="s">
        <v>529</v>
      </c>
      <c r="L5978" s="14" t="s">
        <v>27505</v>
      </c>
      <c r="M5978" s="14">
        <f t="shared" si="744"/>
        <v>2017</v>
      </c>
      <c r="N5978" s="14">
        <f t="shared" si="745"/>
        <v>3</v>
      </c>
      <c r="O5978" s="14" t="str">
        <f>IFERROR(VLOOKUP(I5978,Lists!$F$2:$G$16,2,FALSE()),"Not Rated")</f>
        <v>Adults</v>
      </c>
      <c r="P5978" s="14">
        <f t="shared" si="746"/>
        <v>99</v>
      </c>
      <c r="Q5978" s="14" t="str">
        <f t="shared" si="747"/>
        <v>Turkey</v>
      </c>
      <c r="R5978" s="14" t="str">
        <f t="shared" si="748"/>
        <v>|Turkey|</v>
      </c>
      <c r="S5978" s="14" t="str">
        <f t="shared" si="749"/>
        <v>|Comedies|International Movies|</v>
      </c>
      <c r="T5978" s="14" t="str">
        <f t="shared" si="750"/>
        <v>|Ozan Açıktan|</v>
      </c>
      <c r="U5978" s="14" t="str">
        <f t="shared" si="751"/>
        <v>|Ayça Erturan|Aydan Taş|Ayşegül Akdemir|Burcu Gönder|Bülent Emrah Parlak|Büşra Pekin|Emre Canpolat|Ersin Korkut|Eser Yenenler|Gizem Tuğral|Gülhan Tekin|Gülsüm Alkan|Hamdi Kahraman|İbrahim Büyükak|Metin Keçeci|</v>
      </c>
    </row>
    <row r="5979" spans="1:21">
      <c r="A5979" s="14" t="s">
        <v>27506</v>
      </c>
      <c r="B5979" s="14" t="s">
        <v>48</v>
      </c>
      <c r="C5979" s="14" t="s">
        <v>27507</v>
      </c>
      <c r="D5979" s="14" t="s">
        <v>27508</v>
      </c>
      <c r="E5979" s="14" t="s">
        <v>27509</v>
      </c>
      <c r="F5979" s="14" t="s">
        <v>115</v>
      </c>
      <c r="G5979" s="26">
        <v>43132</v>
      </c>
      <c r="H5979" s="14">
        <v>2005</v>
      </c>
      <c r="I5979" s="14" t="s">
        <v>364</v>
      </c>
      <c r="J5979" s="14" t="s">
        <v>730</v>
      </c>
      <c r="K5979" s="14" t="s">
        <v>1122</v>
      </c>
      <c r="L5979" s="14" t="s">
        <v>27510</v>
      </c>
      <c r="M5979" s="14">
        <f t="shared" si="744"/>
        <v>2018</v>
      </c>
      <c r="N5979" s="14">
        <f t="shared" si="745"/>
        <v>2</v>
      </c>
      <c r="O5979" s="14" t="str">
        <f>IFERROR(VLOOKUP(I5979,Lists!$F$2:$G$16,2,FALSE()),"Not Rated")</f>
        <v>Teens</v>
      </c>
      <c r="P5979" s="14">
        <f t="shared" si="746"/>
        <v>93</v>
      </c>
      <c r="Q5979" s="14" t="str">
        <f t="shared" si="747"/>
        <v>United States</v>
      </c>
      <c r="R5979" s="14" t="str">
        <f t="shared" si="748"/>
        <v>|United States|</v>
      </c>
      <c r="S5979" s="14" t="str">
        <f t="shared" si="749"/>
        <v>|Action &amp; Adventure|Sci-Fi &amp; Fantasy|</v>
      </c>
      <c r="T5979" s="14" t="str">
        <f t="shared" si="750"/>
        <v>|Karyn Kusama|</v>
      </c>
      <c r="U5979" s="14" t="str">
        <f t="shared" si="751"/>
        <v>|Charlize Theron|Marton Csokas|Jonny Lee Miller|Sophie Okonedo|Frances McDormand|Pete Postlethwaite|Amelia Warner|Caroline Chikezie|Nikolai Kinski|Paterson Joseph|Yangzom Brauen|</v>
      </c>
    </row>
    <row r="5980" spans="1:21">
      <c r="A5980" s="14" t="s">
        <v>27511</v>
      </c>
      <c r="B5980" s="14" t="s">
        <v>49</v>
      </c>
      <c r="C5980" s="14" t="s">
        <v>27512</v>
      </c>
      <c r="D5980" s="14" t="s">
        <v>117</v>
      </c>
      <c r="E5980" s="14" t="s">
        <v>27513</v>
      </c>
      <c r="F5980" s="14" t="s">
        <v>129</v>
      </c>
      <c r="G5980" s="26">
        <v>42752</v>
      </c>
      <c r="H5980" s="14">
        <v>2013</v>
      </c>
      <c r="I5980" s="14" t="s">
        <v>360</v>
      </c>
      <c r="J5980" s="14" t="s">
        <v>105</v>
      </c>
      <c r="K5980" s="14" t="s">
        <v>1470</v>
      </c>
      <c r="L5980" s="14" t="s">
        <v>27514</v>
      </c>
      <c r="M5980" s="14">
        <f t="shared" si="744"/>
        <v>2017</v>
      </c>
      <c r="N5980" s="14">
        <f t="shared" si="745"/>
        <v>1</v>
      </c>
      <c r="O5980" s="14" t="str">
        <f>IFERROR(VLOOKUP(I5980,Lists!$F$2:$G$16,2,FALSE()),"Not Rated")</f>
        <v>Adults</v>
      </c>
      <c r="P5980" s="14">
        <f t="shared" si="746"/>
        <v>1</v>
      </c>
      <c r="Q5980" s="14" t="str">
        <f t="shared" si="747"/>
        <v>Turkey</v>
      </c>
      <c r="R5980" s="14" t="str">
        <f t="shared" si="748"/>
        <v>|Turkey|</v>
      </c>
      <c r="S5980" s="14" t="str">
        <f t="shared" si="749"/>
        <v>|Crime TV Shows|International TV Shows|TV Dramas|</v>
      </c>
      <c r="T5980" s="14" t="str">
        <f t="shared" si="750"/>
        <v>|Unknown|</v>
      </c>
      <c r="U5980" s="14" t="str">
        <f t="shared" si="751"/>
        <v>|Alican Yücesoy|Melisa Sözen|Musa Uzunlar|Serkan Ercan|Özkan Uğur|Ülkü Duru|Tansu Biçer|Nadir Sarıbacak|Sermet Yeşil|Ayhan Kavas|</v>
      </c>
    </row>
    <row r="5981" spans="1:21">
      <c r="A5981" s="14" t="s">
        <v>27515</v>
      </c>
      <c r="B5981" s="14" t="s">
        <v>48</v>
      </c>
      <c r="C5981" s="14" t="s">
        <v>27516</v>
      </c>
      <c r="D5981" s="14" t="s">
        <v>27517</v>
      </c>
      <c r="E5981" s="14" t="s">
        <v>27518</v>
      </c>
      <c r="F5981" s="14" t="s">
        <v>115</v>
      </c>
      <c r="G5981" s="26">
        <v>42917</v>
      </c>
      <c r="H5981" s="14">
        <v>2014</v>
      </c>
      <c r="I5981" s="14" t="s">
        <v>362</v>
      </c>
      <c r="J5981" s="14" t="s">
        <v>1330</v>
      </c>
      <c r="K5981" s="14" t="s">
        <v>1027</v>
      </c>
      <c r="L5981" s="14" t="s">
        <v>27519</v>
      </c>
      <c r="M5981" s="14">
        <f t="shared" si="744"/>
        <v>2017</v>
      </c>
      <c r="N5981" s="14">
        <f t="shared" si="745"/>
        <v>7</v>
      </c>
      <c r="O5981" s="14" t="str">
        <f>IFERROR(VLOOKUP(I5981,Lists!$F$2:$G$16,2,FALSE()),"Not Rated")</f>
        <v>Older Kids</v>
      </c>
      <c r="P5981" s="14">
        <f t="shared" si="746"/>
        <v>89</v>
      </c>
      <c r="Q5981" s="14" t="str">
        <f t="shared" si="747"/>
        <v>United States</v>
      </c>
      <c r="R5981" s="14" t="str">
        <f t="shared" si="748"/>
        <v>|United States|</v>
      </c>
      <c r="S5981" s="14" t="str">
        <f t="shared" si="749"/>
        <v>|Dramas|Romantic Movies|</v>
      </c>
      <c r="T5981" s="14" t="str">
        <f t="shared" si="750"/>
        <v>|Adam Deyoe|</v>
      </c>
      <c r="U5981" s="14" t="str">
        <f t="shared" si="751"/>
        <v>|Lexi Giovagnoli|Justin Ray|Rae Latt|Poonam Basu|Teresa Biter|Kalilah Harris|Alexia Dox|Adam Powell|Sean McBride|</v>
      </c>
    </row>
    <row r="5982" spans="1:21">
      <c r="A5982" s="14" t="s">
        <v>27520</v>
      </c>
      <c r="B5982" s="14" t="s">
        <v>48</v>
      </c>
      <c r="C5982" s="14" t="s">
        <v>27521</v>
      </c>
      <c r="D5982" s="14" t="s">
        <v>27522</v>
      </c>
      <c r="E5982" s="14" t="s">
        <v>27523</v>
      </c>
      <c r="F5982" s="14" t="s">
        <v>115</v>
      </c>
      <c r="G5982" s="26">
        <v>42923</v>
      </c>
      <c r="H5982" s="14">
        <v>2017</v>
      </c>
      <c r="I5982" s="14" t="s">
        <v>361</v>
      </c>
      <c r="J5982" s="14" t="s">
        <v>611</v>
      </c>
      <c r="K5982" s="14" t="s">
        <v>24139</v>
      </c>
      <c r="L5982" s="14" t="s">
        <v>27524</v>
      </c>
      <c r="M5982" s="14">
        <f t="shared" si="744"/>
        <v>2017</v>
      </c>
      <c r="N5982" s="14">
        <f t="shared" si="745"/>
        <v>7</v>
      </c>
      <c r="O5982" s="14" t="str">
        <f>IFERROR(VLOOKUP(I5982,Lists!$F$2:$G$16,2,FALSE()),"Not Rated")</f>
        <v>Teens</v>
      </c>
      <c r="P5982" s="14">
        <f t="shared" si="746"/>
        <v>105</v>
      </c>
      <c r="Q5982" s="14" t="str">
        <f t="shared" si="747"/>
        <v>United States</v>
      </c>
      <c r="R5982" s="14" t="str">
        <f t="shared" si="748"/>
        <v>|United States|</v>
      </c>
      <c r="S5982" s="14" t="str">
        <f t="shared" si="749"/>
        <v>|Dramas|Romantic Movies|Sports Movies|</v>
      </c>
      <c r="T5982" s="14" t="str">
        <f t="shared" si="750"/>
        <v>|Leif Tilden|</v>
      </c>
      <c r="U5982" s="14" t="str">
        <f t="shared" si="751"/>
        <v>|Billy Crudup|Graham Rogers|Liana Liberato|Stefanie Scott|Tim Roth|Melanie Lynskey|Thomas Cocquerel|Peter Coyote|</v>
      </c>
    </row>
    <row r="5983" spans="1:21">
      <c r="A5983" s="14" t="s">
        <v>27525</v>
      </c>
      <c r="B5983" s="14" t="s">
        <v>48</v>
      </c>
      <c r="C5983" s="14" t="s">
        <v>27526</v>
      </c>
      <c r="D5983" s="14" t="s">
        <v>5022</v>
      </c>
      <c r="E5983" s="14" t="s">
        <v>27527</v>
      </c>
      <c r="F5983" s="14" t="s">
        <v>27528</v>
      </c>
      <c r="G5983" s="26">
        <v>43617</v>
      </c>
      <c r="H5983" s="14">
        <v>2008</v>
      </c>
      <c r="I5983" s="14" t="s">
        <v>364</v>
      </c>
      <c r="J5983" s="14" t="s">
        <v>1226</v>
      </c>
      <c r="K5983" s="14" t="s">
        <v>248</v>
      </c>
      <c r="L5983" s="14" t="s">
        <v>27529</v>
      </c>
      <c r="M5983" s="14">
        <f t="shared" si="744"/>
        <v>2019</v>
      </c>
      <c r="N5983" s="14">
        <f t="shared" si="745"/>
        <v>6</v>
      </c>
      <c r="O5983" s="14" t="str">
        <f>IFERROR(VLOOKUP(I5983,Lists!$F$2:$G$16,2,FALSE()),"Not Rated")</f>
        <v>Teens</v>
      </c>
      <c r="P5983" s="14">
        <f t="shared" si="746"/>
        <v>109</v>
      </c>
      <c r="Q5983" s="14" t="str">
        <f t="shared" si="747"/>
        <v>United States</v>
      </c>
      <c r="R5983" s="14" t="str">
        <f t="shared" si="748"/>
        <v>|United States|South Africa|</v>
      </c>
      <c r="S5983" s="14" t="str">
        <f t="shared" si="749"/>
        <v>|Action &amp; Adventure|</v>
      </c>
      <c r="T5983" s="14" t="str">
        <f t="shared" si="750"/>
        <v>|Roland Emmerich|</v>
      </c>
      <c r="U5983" s="14" t="str">
        <f t="shared" si="751"/>
        <v>|Steven Strait|Camilla Belle|Cliff Curtis|Joel Virgel|Affif Ben Badra|Mo Zinal|Nathanael Baring|Mona Hammond|Omar Sharif|</v>
      </c>
    </row>
    <row r="5984" spans="1:21">
      <c r="A5984" s="14" t="s">
        <v>27530</v>
      </c>
      <c r="B5984" s="14" t="s">
        <v>48</v>
      </c>
      <c r="C5984" s="14" t="s">
        <v>27531</v>
      </c>
      <c r="D5984" s="14" t="s">
        <v>117</v>
      </c>
      <c r="E5984" s="14" t="s">
        <v>117</v>
      </c>
      <c r="F5984" s="14" t="s">
        <v>122</v>
      </c>
      <c r="G5984" s="26">
        <v>43287</v>
      </c>
      <c r="H5984" s="14">
        <v>2018</v>
      </c>
      <c r="I5984" s="14" t="s">
        <v>360</v>
      </c>
      <c r="J5984" s="14" t="s">
        <v>730</v>
      </c>
      <c r="K5984" s="14" t="s">
        <v>496</v>
      </c>
      <c r="L5984" s="14" t="s">
        <v>27532</v>
      </c>
      <c r="M5984" s="14">
        <f t="shared" si="744"/>
        <v>2018</v>
      </c>
      <c r="N5984" s="14">
        <f t="shared" si="745"/>
        <v>7</v>
      </c>
      <c r="O5984" s="14" t="str">
        <f>IFERROR(VLOOKUP(I5984,Lists!$F$2:$G$16,2,FALSE()),"Not Rated")</f>
        <v>Adults</v>
      </c>
      <c r="P5984" s="14">
        <f t="shared" si="746"/>
        <v>93</v>
      </c>
      <c r="Q5984" s="14" t="str">
        <f t="shared" si="747"/>
        <v>Spain</v>
      </c>
      <c r="R5984" s="14" t="str">
        <f t="shared" si="748"/>
        <v>|Spain|</v>
      </c>
      <c r="S5984" s="14" t="str">
        <f t="shared" si="749"/>
        <v>|Documentaries|International Movies|</v>
      </c>
      <c r="T5984" s="14" t="str">
        <f t="shared" si="750"/>
        <v>|Unknown|</v>
      </c>
      <c r="U5984" s="14" t="str">
        <f t="shared" si="751"/>
        <v>|Unknown|</v>
      </c>
    </row>
    <row r="5985" spans="1:21">
      <c r="A5985" s="14" t="s">
        <v>27533</v>
      </c>
      <c r="B5985" s="14" t="s">
        <v>48</v>
      </c>
      <c r="C5985" s="14" t="s">
        <v>27534</v>
      </c>
      <c r="D5985" s="14" t="s">
        <v>27535</v>
      </c>
      <c r="E5985" s="14" t="s">
        <v>117</v>
      </c>
      <c r="F5985" s="14" t="s">
        <v>115</v>
      </c>
      <c r="G5985" s="26">
        <v>43179</v>
      </c>
      <c r="H5985" s="14">
        <v>2016</v>
      </c>
      <c r="I5985" s="14" t="s">
        <v>361</v>
      </c>
      <c r="J5985" s="14" t="s">
        <v>5539</v>
      </c>
      <c r="K5985" s="14" t="s">
        <v>247</v>
      </c>
      <c r="L5985" s="14" t="s">
        <v>27536</v>
      </c>
      <c r="M5985" s="14">
        <f t="shared" si="744"/>
        <v>2018</v>
      </c>
      <c r="N5985" s="14">
        <f t="shared" si="745"/>
        <v>3</v>
      </c>
      <c r="O5985" s="14" t="str">
        <f>IFERROR(VLOOKUP(I5985,Lists!$F$2:$G$16,2,FALSE()),"Not Rated")</f>
        <v>Teens</v>
      </c>
      <c r="P5985" s="14">
        <f t="shared" si="746"/>
        <v>75</v>
      </c>
      <c r="Q5985" s="14" t="str">
        <f t="shared" si="747"/>
        <v>United States</v>
      </c>
      <c r="R5985" s="14" t="str">
        <f t="shared" si="748"/>
        <v>|United States|</v>
      </c>
      <c r="S5985" s="14" t="str">
        <f t="shared" si="749"/>
        <v>|Documentaries|</v>
      </c>
      <c r="T5985" s="14" t="str">
        <f t="shared" si="750"/>
        <v>|Melinda Janko|</v>
      </c>
      <c r="U5985" s="14" t="str">
        <f t="shared" si="751"/>
        <v>|Unknown|</v>
      </c>
    </row>
    <row r="5986" spans="1:21">
      <c r="A5986" s="14" t="s">
        <v>27537</v>
      </c>
      <c r="B5986" s="14" t="s">
        <v>49</v>
      </c>
      <c r="C5986" s="14" t="s">
        <v>27538</v>
      </c>
      <c r="D5986" s="14" t="s">
        <v>117</v>
      </c>
      <c r="E5986" s="14" t="s">
        <v>27539</v>
      </c>
      <c r="F5986" s="14" t="s">
        <v>118</v>
      </c>
      <c r="G5986" s="26">
        <v>43770</v>
      </c>
      <c r="H5986" s="14">
        <v>2017</v>
      </c>
      <c r="I5986" s="14" t="s">
        <v>361</v>
      </c>
      <c r="J5986" s="14" t="s">
        <v>105</v>
      </c>
      <c r="K5986" s="14" t="s">
        <v>2297</v>
      </c>
      <c r="L5986" s="14" t="s">
        <v>27540</v>
      </c>
      <c r="M5986" s="14">
        <f t="shared" si="744"/>
        <v>2019</v>
      </c>
      <c r="N5986" s="14">
        <f t="shared" si="745"/>
        <v>11</v>
      </c>
      <c r="O5986" s="14" t="str">
        <f>IFERROR(VLOOKUP(I5986,Lists!$F$2:$G$16,2,FALSE()),"Not Rated")</f>
        <v>Teens</v>
      </c>
      <c r="P5986" s="14">
        <f t="shared" si="746"/>
        <v>1</v>
      </c>
      <c r="Q5986" s="14" t="str">
        <f t="shared" si="747"/>
        <v>United Kingdom</v>
      </c>
      <c r="R5986" s="14" t="str">
        <f t="shared" si="748"/>
        <v>|United Kingdom|</v>
      </c>
      <c r="S5986" s="14" t="str">
        <f t="shared" si="749"/>
        <v>|British TV Shows|International TV Shows|Reality TV|</v>
      </c>
      <c r="T5986" s="14" t="str">
        <f t="shared" si="750"/>
        <v>|Unknown|</v>
      </c>
      <c r="U5986" s="14" t="str">
        <f t="shared" si="751"/>
        <v>|Daniel Palmer|Melissa Sophia|Karen Williams|Grace Woodward|</v>
      </c>
    </row>
    <row r="5987" spans="1:21">
      <c r="A5987" s="14" t="s">
        <v>27541</v>
      </c>
      <c r="B5987" s="14" t="s">
        <v>48</v>
      </c>
      <c r="C5987" s="14" t="s">
        <v>27542</v>
      </c>
      <c r="D5987" s="14" t="s">
        <v>27543</v>
      </c>
      <c r="E5987" s="14" t="s">
        <v>27544</v>
      </c>
      <c r="F5987" s="14" t="s">
        <v>115</v>
      </c>
      <c r="G5987" s="26">
        <v>43538</v>
      </c>
      <c r="H5987" s="14">
        <v>2017</v>
      </c>
      <c r="I5987" s="14" t="s">
        <v>360</v>
      </c>
      <c r="J5987" s="14" t="s">
        <v>404</v>
      </c>
      <c r="K5987" s="14" t="s">
        <v>7833</v>
      </c>
      <c r="L5987" s="14" t="s">
        <v>27545</v>
      </c>
      <c r="M5987" s="14">
        <f t="shared" si="744"/>
        <v>2019</v>
      </c>
      <c r="N5987" s="14">
        <f t="shared" si="745"/>
        <v>3</v>
      </c>
      <c r="O5987" s="14" t="str">
        <f>IFERROR(VLOOKUP(I5987,Lists!$F$2:$G$16,2,FALSE()),"Not Rated")</f>
        <v>Adults</v>
      </c>
      <c r="P5987" s="14">
        <f t="shared" si="746"/>
        <v>90</v>
      </c>
      <c r="Q5987" s="14" t="str">
        <f t="shared" si="747"/>
        <v>United States</v>
      </c>
      <c r="R5987" s="14" t="str">
        <f t="shared" si="748"/>
        <v>|United States|</v>
      </c>
      <c r="S5987" s="14" t="str">
        <f t="shared" si="749"/>
        <v>|Dramas|Independent Movies|Sports Movies|</v>
      </c>
      <c r="T5987" s="14" t="str">
        <f t="shared" si="750"/>
        <v>|Sam Upton|</v>
      </c>
      <c r="U5987" s="14" t="str">
        <f t="shared" si="751"/>
        <v>|Sam Upton|Jared Abrahamson|Mark Boone Junior|Laila Ali|Kate Vernon|Cassi Thomson|Colby French|Miguel Perez|Jay Acovone|</v>
      </c>
    </row>
    <row r="5988" spans="1:21">
      <c r="A5988" s="14" t="s">
        <v>27546</v>
      </c>
      <c r="B5988" s="14" t="s">
        <v>49</v>
      </c>
      <c r="C5988" s="14" t="s">
        <v>27547</v>
      </c>
      <c r="D5988" s="14" t="s">
        <v>117</v>
      </c>
      <c r="E5988" s="14" t="s">
        <v>27548</v>
      </c>
      <c r="F5988" s="14" t="s">
        <v>123</v>
      </c>
      <c r="G5988" s="26">
        <v>42877</v>
      </c>
      <c r="H5988" s="14">
        <v>2014</v>
      </c>
      <c r="I5988" s="14" t="s">
        <v>361</v>
      </c>
      <c r="J5988" s="14" t="s">
        <v>105</v>
      </c>
      <c r="K5988" s="14" t="s">
        <v>6268</v>
      </c>
      <c r="L5988" s="14" t="s">
        <v>27549</v>
      </c>
      <c r="M5988" s="14">
        <f t="shared" si="744"/>
        <v>2017</v>
      </c>
      <c r="N5988" s="14">
        <f t="shared" si="745"/>
        <v>5</v>
      </c>
      <c r="O5988" s="14" t="str">
        <f>IFERROR(VLOOKUP(I5988,Lists!$F$2:$G$16,2,FALSE()),"Not Rated")</f>
        <v>Teens</v>
      </c>
      <c r="P5988" s="14">
        <f t="shared" si="746"/>
        <v>1</v>
      </c>
      <c r="Q5988" s="14" t="str">
        <f t="shared" si="747"/>
        <v>South Korea</v>
      </c>
      <c r="R5988" s="14" t="str">
        <f t="shared" si="748"/>
        <v>|South Korea|</v>
      </c>
      <c r="S5988" s="14" t="str">
        <f t="shared" si="749"/>
        <v>|International TV Shows|Korean TV Shows|Romantic TV Shows|</v>
      </c>
      <c r="T5988" s="14" t="str">
        <f t="shared" si="750"/>
        <v>|Unknown|</v>
      </c>
      <c r="U5988" s="14" t="str">
        <f t="shared" si="751"/>
        <v>|So-yeon Lee|Namkoong Min|Tae-im Lee|So-hui Yoon|Won-keun Lee|Hyo-young Ryu|</v>
      </c>
    </row>
    <row r="5989" spans="1:21">
      <c r="A5989" s="14" t="s">
        <v>27550</v>
      </c>
      <c r="B5989" s="14" t="s">
        <v>48</v>
      </c>
      <c r="C5989" s="14" t="s">
        <v>27551</v>
      </c>
      <c r="D5989" s="14" t="s">
        <v>27552</v>
      </c>
      <c r="E5989" s="14" t="s">
        <v>27553</v>
      </c>
      <c r="F5989" s="14" t="s">
        <v>115</v>
      </c>
      <c r="G5989" s="26">
        <v>42595</v>
      </c>
      <c r="H5989" s="14">
        <v>2015</v>
      </c>
      <c r="I5989" s="14" t="s">
        <v>369</v>
      </c>
      <c r="J5989" s="14" t="s">
        <v>404</v>
      </c>
      <c r="K5989" s="14" t="s">
        <v>16169</v>
      </c>
      <c r="L5989" s="14" t="s">
        <v>27554</v>
      </c>
      <c r="M5989" s="14">
        <f t="shared" si="744"/>
        <v>2016</v>
      </c>
      <c r="N5989" s="14">
        <f t="shared" si="745"/>
        <v>8</v>
      </c>
      <c r="O5989" s="14" t="str">
        <f>IFERROR(VLOOKUP(I5989,Lists!$F$2:$G$16,2,FALSE()),"Not Rated")</f>
        <v>Not Rated</v>
      </c>
      <c r="P5989" s="14">
        <f t="shared" si="746"/>
        <v>90</v>
      </c>
      <c r="Q5989" s="14" t="str">
        <f t="shared" si="747"/>
        <v>United States</v>
      </c>
      <c r="R5989" s="14" t="str">
        <f t="shared" si="748"/>
        <v>|United States|</v>
      </c>
      <c r="S5989" s="14" t="str">
        <f t="shared" si="749"/>
        <v>|Horror Movies|Independent Movies|Thrillers|</v>
      </c>
      <c r="T5989" s="14" t="str">
        <f t="shared" si="750"/>
        <v>|Victor Zarcoff|</v>
      </c>
      <c r="U5989" s="14" t="str">
        <f t="shared" si="751"/>
        <v>|PJ McCabe|Brianne Moncrief|Sarah Baldwin|Jim Cummings|Heidi Niedermeyer|Neville Archambault|</v>
      </c>
    </row>
    <row r="5990" spans="1:21">
      <c r="A5990" s="14" t="s">
        <v>27555</v>
      </c>
      <c r="B5990" s="14" t="s">
        <v>48</v>
      </c>
      <c r="C5990" s="14" t="s">
        <v>27556</v>
      </c>
      <c r="D5990" s="14" t="s">
        <v>27557</v>
      </c>
      <c r="E5990" s="14" t="s">
        <v>27558</v>
      </c>
      <c r="F5990" s="14" t="s">
        <v>115</v>
      </c>
      <c r="G5990" s="26">
        <v>43478</v>
      </c>
      <c r="H5990" s="14">
        <v>2014</v>
      </c>
      <c r="I5990" s="14" t="s">
        <v>363</v>
      </c>
      <c r="J5990" s="14" t="s">
        <v>730</v>
      </c>
      <c r="K5990" s="14" t="s">
        <v>3429</v>
      </c>
      <c r="L5990" s="14" t="s">
        <v>27559</v>
      </c>
      <c r="M5990" s="14">
        <f t="shared" si="744"/>
        <v>2019</v>
      </c>
      <c r="N5990" s="14">
        <f t="shared" si="745"/>
        <v>1</v>
      </c>
      <c r="O5990" s="14" t="str">
        <f>IFERROR(VLOOKUP(I5990,Lists!$F$2:$G$16,2,FALSE()),"Not Rated")</f>
        <v>Adults</v>
      </c>
      <c r="P5990" s="14">
        <f t="shared" si="746"/>
        <v>93</v>
      </c>
      <c r="Q5990" s="14" t="str">
        <f t="shared" si="747"/>
        <v>United States</v>
      </c>
      <c r="R5990" s="14" t="str">
        <f t="shared" si="748"/>
        <v>|United States|</v>
      </c>
      <c r="S5990" s="14" t="str">
        <f t="shared" si="749"/>
        <v>|Horror Movies|Thrillers|</v>
      </c>
      <c r="T5990" s="14" t="str">
        <f t="shared" si="750"/>
        <v>|Daniel Stamm|</v>
      </c>
      <c r="U5990" s="14" t="str">
        <f t="shared" si="751"/>
        <v>|Mark Webber|Rutina Wesley|Devon Graye|Tom Bower|Ron Perlman|Pruitt Taylor Vince|</v>
      </c>
    </row>
    <row r="5991" spans="1:21">
      <c r="A5991" s="14" t="s">
        <v>27560</v>
      </c>
      <c r="B5991" s="14" t="s">
        <v>48</v>
      </c>
      <c r="C5991" s="14" t="s">
        <v>27561</v>
      </c>
      <c r="D5991" s="14" t="s">
        <v>117</v>
      </c>
      <c r="E5991" s="14" t="s">
        <v>17790</v>
      </c>
      <c r="F5991" s="14" t="s">
        <v>117</v>
      </c>
      <c r="G5991" s="26">
        <v>42761</v>
      </c>
      <c r="H5991" s="14">
        <v>2017</v>
      </c>
      <c r="I5991" s="14" t="s">
        <v>58</v>
      </c>
      <c r="J5991" s="14" t="s">
        <v>5421</v>
      </c>
      <c r="K5991" s="14" t="s">
        <v>61</v>
      </c>
      <c r="L5991" s="14" t="s">
        <v>27562</v>
      </c>
      <c r="M5991" s="14">
        <f t="shared" si="744"/>
        <v>2017</v>
      </c>
      <c r="N5991" s="14">
        <f t="shared" si="745"/>
        <v>1</v>
      </c>
      <c r="O5991" s="14" t="str">
        <f>IFERROR(VLOOKUP(I5991,Lists!$F$2:$G$16,2,FALSE()),"Not Rated")</f>
        <v>Not Rated</v>
      </c>
      <c r="P5991" s="14">
        <f t="shared" si="746"/>
        <v>37</v>
      </c>
      <c r="Q5991" s="14" t="str">
        <f t="shared" si="747"/>
        <v>Unknown</v>
      </c>
      <c r="R5991" s="14" t="str">
        <f t="shared" si="748"/>
        <v>|Unknown|</v>
      </c>
      <c r="S5991" s="14" t="str">
        <f t="shared" si="749"/>
        <v>|Movies|</v>
      </c>
      <c r="T5991" s="14" t="str">
        <f t="shared" si="750"/>
        <v>|Unknown|</v>
      </c>
      <c r="U5991" s="14" t="str">
        <f t="shared" si="751"/>
        <v>|Oprah Winfrey|Ava DuVernay|</v>
      </c>
    </row>
    <row r="5992" spans="1:21">
      <c r="A5992" s="14" t="s">
        <v>27563</v>
      </c>
      <c r="B5992" s="14" t="s">
        <v>48</v>
      </c>
      <c r="C5992" s="14" t="s">
        <v>27564</v>
      </c>
      <c r="D5992" s="14" t="s">
        <v>27565</v>
      </c>
      <c r="E5992" s="14" t="s">
        <v>27566</v>
      </c>
      <c r="F5992" s="14" t="s">
        <v>27567</v>
      </c>
      <c r="G5992" s="26">
        <v>43558</v>
      </c>
      <c r="H5992" s="14">
        <v>2010</v>
      </c>
      <c r="I5992" s="14" t="s">
        <v>363</v>
      </c>
      <c r="J5992" s="14" t="s">
        <v>783</v>
      </c>
      <c r="K5992" s="14" t="s">
        <v>1227</v>
      </c>
      <c r="L5992" s="14" t="s">
        <v>27568</v>
      </c>
      <c r="M5992" s="14">
        <f t="shared" si="744"/>
        <v>2019</v>
      </c>
      <c r="N5992" s="14">
        <f t="shared" si="745"/>
        <v>4</v>
      </c>
      <c r="O5992" s="14" t="str">
        <f>IFERROR(VLOOKUP(I5992,Lists!$F$2:$G$16,2,FALSE()),"Not Rated")</f>
        <v>Adults</v>
      </c>
      <c r="P5992" s="14">
        <f t="shared" si="746"/>
        <v>113</v>
      </c>
      <c r="Q5992" s="14" t="str">
        <f t="shared" si="747"/>
        <v>Hong Kong</v>
      </c>
      <c r="R5992" s="14" t="str">
        <f t="shared" si="748"/>
        <v>|Hong Kong|China|Singapore|</v>
      </c>
      <c r="S5992" s="14" t="str">
        <f t="shared" si="749"/>
        <v>|Action &amp; Adventure|International Movies|</v>
      </c>
      <c r="T5992" s="14" t="str">
        <f t="shared" si="750"/>
        <v>|Daniel Lee|</v>
      </c>
      <c r="U5992" s="14" t="str">
        <f t="shared" si="751"/>
        <v>|Donnie Yen|Zhao Wei|Wu Chun|Law Kar-Ying|Kate Tsui|Yuwu Qi|Wu Ma|Chen Kuan Tai|Sammo Kam-Bo Hung|Chen Zhi Hui|Damian Lau|Xiang Dong Xu|</v>
      </c>
    </row>
    <row r="5993" spans="1:21">
      <c r="A5993" s="14" t="s">
        <v>27569</v>
      </c>
      <c r="B5993" s="14" t="s">
        <v>48</v>
      </c>
      <c r="C5993" s="14" t="s">
        <v>27570</v>
      </c>
      <c r="D5993" s="14" t="s">
        <v>27571</v>
      </c>
      <c r="E5993" s="14" t="s">
        <v>27572</v>
      </c>
      <c r="F5993" s="14" t="s">
        <v>115</v>
      </c>
      <c r="G5993" s="26">
        <v>43400</v>
      </c>
      <c r="H5993" s="14">
        <v>2018</v>
      </c>
      <c r="I5993" s="14" t="s">
        <v>360</v>
      </c>
      <c r="J5993" s="14" t="s">
        <v>1330</v>
      </c>
      <c r="K5993" s="14" t="s">
        <v>3429</v>
      </c>
      <c r="L5993" s="14" t="s">
        <v>27573</v>
      </c>
      <c r="M5993" s="14">
        <f t="shared" si="744"/>
        <v>2018</v>
      </c>
      <c r="N5993" s="14">
        <f t="shared" si="745"/>
        <v>10</v>
      </c>
      <c r="O5993" s="14" t="str">
        <f>IFERROR(VLOOKUP(I5993,Lists!$F$2:$G$16,2,FALSE()),"Not Rated")</f>
        <v>Adults</v>
      </c>
      <c r="P5993" s="14">
        <f t="shared" si="746"/>
        <v>89</v>
      </c>
      <c r="Q5993" s="14" t="str">
        <f t="shared" si="747"/>
        <v>United States</v>
      </c>
      <c r="R5993" s="14" t="str">
        <f t="shared" si="748"/>
        <v>|United States|</v>
      </c>
      <c r="S5993" s="14" t="str">
        <f t="shared" si="749"/>
        <v>|Horror Movies|Thrillers|</v>
      </c>
      <c r="T5993" s="14" t="str">
        <f t="shared" si="750"/>
        <v>|Scott Hussion|Seth Fuller|</v>
      </c>
      <c r="U5993" s="14" t="str">
        <f t="shared" si="751"/>
        <v>|Neville Archambault|Amber Midthunder|Brytnee Ratledge|Hank Rogerson|Chelsea Edmundson|John-Paul Howard|Lora Martinez-Cunningham|Brianne Moncrief|</v>
      </c>
    </row>
    <row r="5994" spans="1:21">
      <c r="A5994" s="14" t="s">
        <v>27574</v>
      </c>
      <c r="B5994" s="14" t="s">
        <v>48</v>
      </c>
      <c r="C5994" s="14" t="s">
        <v>27575</v>
      </c>
      <c r="D5994" s="14" t="s">
        <v>27576</v>
      </c>
      <c r="E5994" s="14" t="s">
        <v>27577</v>
      </c>
      <c r="F5994" s="14" t="s">
        <v>1342</v>
      </c>
      <c r="G5994" s="26">
        <v>43770</v>
      </c>
      <c r="H5994" s="14">
        <v>2006</v>
      </c>
      <c r="I5994" s="14" t="s">
        <v>364</v>
      </c>
      <c r="J5994" s="14" t="s">
        <v>724</v>
      </c>
      <c r="K5994" s="14" t="s">
        <v>248</v>
      </c>
      <c r="L5994" s="14" t="s">
        <v>27578</v>
      </c>
      <c r="M5994" s="14">
        <f t="shared" si="744"/>
        <v>2019</v>
      </c>
      <c r="N5994" s="14">
        <f t="shared" si="745"/>
        <v>11</v>
      </c>
      <c r="O5994" s="14" t="str">
        <f>IFERROR(VLOOKUP(I5994,Lists!$F$2:$G$16,2,FALSE()),"Not Rated")</f>
        <v>Teens</v>
      </c>
      <c r="P5994" s="14">
        <f t="shared" si="746"/>
        <v>102</v>
      </c>
      <c r="Q5994" s="14" t="str">
        <f t="shared" si="747"/>
        <v>United States</v>
      </c>
      <c r="R5994" s="14" t="str">
        <f t="shared" si="748"/>
        <v>|United States|Germany|</v>
      </c>
      <c r="S5994" s="14" t="str">
        <f t="shared" si="749"/>
        <v>|Action &amp; Adventure|</v>
      </c>
      <c r="T5994" s="14" t="str">
        <f t="shared" si="750"/>
        <v>|Richard Donner|</v>
      </c>
      <c r="U5994" s="14" t="str">
        <f t="shared" si="751"/>
        <v>|Bruce Willis|Mos Def|David Morse|Jenna Stern|Cylk Cozart|Casey Sander|David Zayas|Robert Racki|Patrick Garrow|Sasha Roiz|</v>
      </c>
    </row>
    <row r="5995" spans="1:21">
      <c r="A5995" s="14" t="s">
        <v>27579</v>
      </c>
      <c r="B5995" s="14" t="s">
        <v>48</v>
      </c>
      <c r="C5995" s="14" t="s">
        <v>27580</v>
      </c>
      <c r="D5995" s="14" t="s">
        <v>27581</v>
      </c>
      <c r="E5995" s="14" t="s">
        <v>27582</v>
      </c>
      <c r="F5995" s="14" t="s">
        <v>115</v>
      </c>
      <c r="G5995" s="26">
        <v>44197</v>
      </c>
      <c r="H5995" s="14">
        <v>2009</v>
      </c>
      <c r="I5995" s="14" t="s">
        <v>364</v>
      </c>
      <c r="J5995" s="14" t="s">
        <v>724</v>
      </c>
      <c r="K5995" s="14" t="s">
        <v>245</v>
      </c>
      <c r="L5995" s="14" t="s">
        <v>27583</v>
      </c>
      <c r="M5995" s="14">
        <f t="shared" si="744"/>
        <v>2021</v>
      </c>
      <c r="N5995" s="14">
        <f t="shared" si="745"/>
        <v>1</v>
      </c>
      <c r="O5995" s="14" t="str">
        <f>IFERROR(VLOOKUP(I5995,Lists!$F$2:$G$16,2,FALSE()),"Not Rated")</f>
        <v>Teens</v>
      </c>
      <c r="P5995" s="14">
        <f t="shared" si="746"/>
        <v>102</v>
      </c>
      <c r="Q5995" s="14" t="str">
        <f t="shared" si="747"/>
        <v>United States</v>
      </c>
      <c r="R5995" s="14" t="str">
        <f t="shared" si="748"/>
        <v>|United States|</v>
      </c>
      <c r="S5995" s="14" t="str">
        <f t="shared" si="749"/>
        <v>|Comedies|</v>
      </c>
      <c r="T5995" s="14" t="str">
        <f t="shared" si="750"/>
        <v>|Burr Steers|</v>
      </c>
      <c r="U5995" s="14" t="str">
        <f t="shared" si="751"/>
        <v>|Zac Efron|Leslie Mann|Matthew Perry|Thomas Lennon|Michelle Trachtenberg|Melora Hardin|Sterling Knight|Hunter Parrish|Nicole Sullivan|Allison Miller|</v>
      </c>
    </row>
    <row r="5996" spans="1:21">
      <c r="A5996" s="14" t="s">
        <v>27584</v>
      </c>
      <c r="B5996" s="14" t="s">
        <v>48</v>
      </c>
      <c r="C5996" s="14" t="s">
        <v>27585</v>
      </c>
      <c r="D5996" s="14" t="s">
        <v>27586</v>
      </c>
      <c r="E5996" s="14" t="s">
        <v>27587</v>
      </c>
      <c r="F5996" s="14" t="s">
        <v>115</v>
      </c>
      <c r="G5996" s="26">
        <v>44066</v>
      </c>
      <c r="H5996" s="14">
        <v>2019</v>
      </c>
      <c r="I5996" s="14" t="s">
        <v>360</v>
      </c>
      <c r="J5996" s="14" t="s">
        <v>404</v>
      </c>
      <c r="K5996" s="14" t="s">
        <v>16169</v>
      </c>
      <c r="L5996" s="14" t="s">
        <v>27588</v>
      </c>
      <c r="M5996" s="14">
        <f t="shared" si="744"/>
        <v>2020</v>
      </c>
      <c r="N5996" s="14">
        <f t="shared" si="745"/>
        <v>8</v>
      </c>
      <c r="O5996" s="14" t="str">
        <f>IFERROR(VLOOKUP(I5996,Lists!$F$2:$G$16,2,FALSE()),"Not Rated")</f>
        <v>Adults</v>
      </c>
      <c r="P5996" s="14">
        <f t="shared" si="746"/>
        <v>90</v>
      </c>
      <c r="Q5996" s="14" t="str">
        <f t="shared" si="747"/>
        <v>United States</v>
      </c>
      <c r="R5996" s="14" t="str">
        <f t="shared" si="748"/>
        <v>|United States|</v>
      </c>
      <c r="S5996" s="14" t="str">
        <f t="shared" si="749"/>
        <v>|Horror Movies|Independent Movies|Thrillers|</v>
      </c>
      <c r="T5996" s="14" t="str">
        <f t="shared" si="750"/>
        <v>|David Marmor|</v>
      </c>
      <c r="U5996" s="14" t="str">
        <f t="shared" si="751"/>
        <v>|Nicole Brydon Bloom|Giles Matthey|Taylor Nichols|Alan Blumenfeld|Celeste Sully|Susan Davis|Clayton Hoff|Earnestine Phillips|</v>
      </c>
    </row>
    <row r="5997" spans="1:21">
      <c r="A5997" s="14" t="s">
        <v>27589</v>
      </c>
      <c r="B5997" s="14" t="s">
        <v>48</v>
      </c>
      <c r="C5997" s="14" t="s">
        <v>27590</v>
      </c>
      <c r="D5997" s="14" t="s">
        <v>27591</v>
      </c>
      <c r="E5997" s="14" t="s">
        <v>27592</v>
      </c>
      <c r="F5997" s="14" t="s">
        <v>115</v>
      </c>
      <c r="G5997" s="26">
        <v>43672</v>
      </c>
      <c r="H5997" s="14">
        <v>2018</v>
      </c>
      <c r="I5997" s="14" t="s">
        <v>360</v>
      </c>
      <c r="J5997" s="14" t="s">
        <v>507</v>
      </c>
      <c r="K5997" s="14" t="s">
        <v>6328</v>
      </c>
      <c r="L5997" s="14" t="s">
        <v>27593</v>
      </c>
      <c r="M5997" s="14">
        <f t="shared" si="744"/>
        <v>2019</v>
      </c>
      <c r="N5997" s="14">
        <f t="shared" si="745"/>
        <v>7</v>
      </c>
      <c r="O5997" s="14" t="str">
        <f>IFERROR(VLOOKUP(I5997,Lists!$F$2:$G$16,2,FALSE()),"Not Rated")</f>
        <v>Adults</v>
      </c>
      <c r="P5997" s="14">
        <f t="shared" si="746"/>
        <v>94</v>
      </c>
      <c r="Q5997" s="14" t="str">
        <f t="shared" si="747"/>
        <v>United States</v>
      </c>
      <c r="R5997" s="14" t="str">
        <f t="shared" si="748"/>
        <v>|United States|</v>
      </c>
      <c r="S5997" s="14" t="str">
        <f t="shared" si="749"/>
        <v>|Horror Movies|Independent Movies|</v>
      </c>
      <c r="T5997" s="14" t="str">
        <f t="shared" si="750"/>
        <v>|Raymond Wood|</v>
      </c>
      <c r="U5997" s="14" t="str">
        <f t="shared" si="751"/>
        <v>|Hayley Lovitt|Teddy Cole|Brook Todd|Ace Harney|Jason Macdonald|</v>
      </c>
    </row>
    <row r="5998" spans="1:21">
      <c r="A5998" s="14" t="s">
        <v>27594</v>
      </c>
      <c r="B5998" s="14" t="s">
        <v>48</v>
      </c>
      <c r="C5998" s="14" t="s">
        <v>27595</v>
      </c>
      <c r="D5998" s="14" t="s">
        <v>20695</v>
      </c>
      <c r="E5998" s="14" t="s">
        <v>27596</v>
      </c>
      <c r="F5998" s="14" t="s">
        <v>115</v>
      </c>
      <c r="G5998" s="26">
        <v>43365</v>
      </c>
      <c r="H5998" s="14">
        <v>2013</v>
      </c>
      <c r="I5998" s="14" t="s">
        <v>364</v>
      </c>
      <c r="J5998" s="14" t="s">
        <v>436</v>
      </c>
      <c r="K5998" s="14" t="s">
        <v>927</v>
      </c>
      <c r="L5998" s="14" t="s">
        <v>27597</v>
      </c>
      <c r="M5998" s="14">
        <f t="shared" si="744"/>
        <v>2018</v>
      </c>
      <c r="N5998" s="14">
        <f t="shared" si="745"/>
        <v>9</v>
      </c>
      <c r="O5998" s="14" t="str">
        <f>IFERROR(VLOOKUP(I5998,Lists!$F$2:$G$16,2,FALSE()),"Not Rated")</f>
        <v>Teens</v>
      </c>
      <c r="P5998" s="14">
        <f t="shared" si="746"/>
        <v>91</v>
      </c>
      <c r="Q5998" s="14" t="str">
        <f t="shared" si="747"/>
        <v>United States</v>
      </c>
      <c r="R5998" s="14" t="str">
        <f t="shared" si="748"/>
        <v>|United States|</v>
      </c>
      <c r="S5998" s="14" t="str">
        <f t="shared" si="749"/>
        <v>|Documentaries|Music &amp; Musicals|</v>
      </c>
      <c r="T5998" s="14" t="str">
        <f t="shared" si="750"/>
        <v>|Morgan Neville|</v>
      </c>
      <c r="U5998" s="14" t="str">
        <f t="shared" si="751"/>
        <v>|Darlene Love|Merry Clayton|Lisa Fischer|Táta Vega|Claudia Lennear|Judith Hill|Bruce Springsteen|Mick Jagger|Stevie Wonder|Sting|Bette Midler|Cissy Houston|Sheryl Crow|Tata Vega|</v>
      </c>
    </row>
    <row r="5999" spans="1:21">
      <c r="A5999" s="14" t="s">
        <v>27598</v>
      </c>
      <c r="B5999" s="14" t="s">
        <v>48</v>
      </c>
      <c r="C5999" s="14" t="s">
        <v>27599</v>
      </c>
      <c r="D5999" s="14" t="s">
        <v>117</v>
      </c>
      <c r="E5999" s="14" t="s">
        <v>27600</v>
      </c>
      <c r="F5999" s="14" t="s">
        <v>123</v>
      </c>
      <c r="G5999" s="26">
        <v>42853</v>
      </c>
      <c r="H5999" s="14">
        <v>2015</v>
      </c>
      <c r="I5999" s="14" t="s">
        <v>362</v>
      </c>
      <c r="J5999" s="14" t="s">
        <v>1386</v>
      </c>
      <c r="K5999" s="14" t="s">
        <v>1930</v>
      </c>
      <c r="L5999" s="14" t="s">
        <v>27601</v>
      </c>
      <c r="M5999" s="14">
        <f t="shared" si="744"/>
        <v>2017</v>
      </c>
      <c r="N5999" s="14">
        <f t="shared" si="745"/>
        <v>4</v>
      </c>
      <c r="O5999" s="14" t="str">
        <f>IFERROR(VLOOKUP(I5999,Lists!$F$2:$G$16,2,FALSE()),"Not Rated")</f>
        <v>Older Kids</v>
      </c>
      <c r="P5999" s="14">
        <f t="shared" si="746"/>
        <v>107</v>
      </c>
      <c r="Q5999" s="14" t="str">
        <f t="shared" si="747"/>
        <v>South Korea</v>
      </c>
      <c r="R5999" s="14" t="str">
        <f t="shared" si="748"/>
        <v>|South Korea|</v>
      </c>
      <c r="S5999" s="14" t="str">
        <f t="shared" si="749"/>
        <v>|International Movies|Music &amp; Musicals|</v>
      </c>
      <c r="T5999" s="14" t="str">
        <f t="shared" si="750"/>
        <v>|Unknown|</v>
      </c>
      <c r="U5999" s="14" t="str">
        <f t="shared" si="751"/>
        <v>|4Minute|B1A4|BtoB|ELSIE|EXID|EXO|Got7|INFINITE|KARA|Shinee|Sistar|VIXX|Nine Muses|BTS|Secret|Topp Dogg|</v>
      </c>
    </row>
    <row r="6000" spans="1:21">
      <c r="A6000" s="14" t="s">
        <v>27602</v>
      </c>
      <c r="B6000" s="14" t="s">
        <v>48</v>
      </c>
      <c r="C6000" s="14" t="s">
        <v>27603</v>
      </c>
      <c r="D6000" s="14" t="s">
        <v>27604</v>
      </c>
      <c r="E6000" s="14" t="s">
        <v>27605</v>
      </c>
      <c r="F6000" s="14" t="s">
        <v>118</v>
      </c>
      <c r="G6000" s="26">
        <v>43454</v>
      </c>
      <c r="H6000" s="14">
        <v>2018</v>
      </c>
      <c r="I6000" s="14" t="s">
        <v>361</v>
      </c>
      <c r="J6000" s="14" t="s">
        <v>739</v>
      </c>
      <c r="K6000" s="14" t="s">
        <v>264</v>
      </c>
      <c r="L6000" s="14" t="s">
        <v>27606</v>
      </c>
      <c r="M6000" s="14">
        <f t="shared" si="744"/>
        <v>2018</v>
      </c>
      <c r="N6000" s="14">
        <f t="shared" si="745"/>
        <v>12</v>
      </c>
      <c r="O6000" s="14" t="str">
        <f>IFERROR(VLOOKUP(I6000,Lists!$F$2:$G$16,2,FALSE()),"Not Rated")</f>
        <v>Teens</v>
      </c>
      <c r="P6000" s="14">
        <f t="shared" si="746"/>
        <v>95</v>
      </c>
      <c r="Q6000" s="14" t="str">
        <f t="shared" si="747"/>
        <v>United Kingdom</v>
      </c>
      <c r="R6000" s="14" t="str">
        <f t="shared" si="748"/>
        <v>|United Kingdom|</v>
      </c>
      <c r="S6000" s="14" t="str">
        <f t="shared" si="749"/>
        <v>|Sci-Fi &amp; Fantasy|</v>
      </c>
      <c r="T6000" s="14" t="str">
        <f t="shared" si="750"/>
        <v>|Hasraf Dulull|</v>
      </c>
      <c r="U6000" s="14" t="str">
        <f t="shared" si="751"/>
        <v>|Katee Sackhoff|Ray Fearon|Julie Cox|Steven Cree|David Tse|Joe David Walters|</v>
      </c>
    </row>
    <row r="6001" spans="1:21">
      <c r="A6001" s="14" t="s">
        <v>27607</v>
      </c>
      <c r="B6001" s="14" t="s">
        <v>48</v>
      </c>
      <c r="C6001" s="14" t="s">
        <v>27608</v>
      </c>
      <c r="D6001" s="14" t="s">
        <v>27609</v>
      </c>
      <c r="E6001" s="14" t="s">
        <v>27610</v>
      </c>
      <c r="F6001" s="14" t="s">
        <v>115</v>
      </c>
      <c r="G6001" s="26">
        <v>43644</v>
      </c>
      <c r="H6001" s="14">
        <v>2016</v>
      </c>
      <c r="I6001" s="14" t="s">
        <v>363</v>
      </c>
      <c r="J6001" s="14" t="s">
        <v>1008</v>
      </c>
      <c r="K6001" s="14" t="s">
        <v>1436</v>
      </c>
      <c r="L6001" s="14" t="s">
        <v>27611</v>
      </c>
      <c r="M6001" s="14">
        <f t="shared" si="744"/>
        <v>2019</v>
      </c>
      <c r="N6001" s="14">
        <f t="shared" si="745"/>
        <v>6</v>
      </c>
      <c r="O6001" s="14" t="str">
        <f>IFERROR(VLOOKUP(I6001,Lists!$F$2:$G$16,2,FALSE()),"Not Rated")</f>
        <v>Adults</v>
      </c>
      <c r="P6001" s="14">
        <f t="shared" si="746"/>
        <v>119</v>
      </c>
      <c r="Q6001" s="14" t="str">
        <f t="shared" si="747"/>
        <v>United States</v>
      </c>
      <c r="R6001" s="14" t="str">
        <f t="shared" si="748"/>
        <v>|United States|</v>
      </c>
      <c r="S6001" s="14" t="str">
        <f t="shared" si="749"/>
        <v>|Dramas|Independent Movies|</v>
      </c>
      <c r="T6001" s="14" t="str">
        <f t="shared" si="750"/>
        <v>|Mike Mills|</v>
      </c>
      <c r="U6001" s="14" t="str">
        <f t="shared" si="751"/>
        <v>|Annette Bening|Elle Fanning|Greta Gerwig|Lucas Jade Zumann|Billy Crudup|</v>
      </c>
    </row>
    <row r="6002" spans="1:21">
      <c r="A6002" s="14" t="s">
        <v>27612</v>
      </c>
      <c r="B6002" s="14" t="s">
        <v>48</v>
      </c>
      <c r="C6002" s="14" t="s">
        <v>27613</v>
      </c>
      <c r="D6002" s="14" t="s">
        <v>27614</v>
      </c>
      <c r="E6002" s="14" t="s">
        <v>27615</v>
      </c>
      <c r="F6002" s="14" t="s">
        <v>115</v>
      </c>
      <c r="G6002" s="26">
        <v>43571</v>
      </c>
      <c r="H6002" s="14">
        <v>2013</v>
      </c>
      <c r="I6002" s="14" t="s">
        <v>363</v>
      </c>
      <c r="J6002" s="14" t="s">
        <v>730</v>
      </c>
      <c r="K6002" s="14" t="s">
        <v>245</v>
      </c>
      <c r="L6002" s="14" t="s">
        <v>27616</v>
      </c>
      <c r="M6002" s="14">
        <f t="shared" si="744"/>
        <v>2019</v>
      </c>
      <c r="N6002" s="14">
        <f t="shared" si="745"/>
        <v>4</v>
      </c>
      <c r="O6002" s="14" t="str">
        <f>IFERROR(VLOOKUP(I6002,Lists!$F$2:$G$16,2,FALSE()),"Not Rated")</f>
        <v>Adults</v>
      </c>
      <c r="P6002" s="14">
        <f t="shared" si="746"/>
        <v>93</v>
      </c>
      <c r="Q6002" s="14" t="str">
        <f t="shared" si="747"/>
        <v>United States</v>
      </c>
      <c r="R6002" s="14" t="str">
        <f t="shared" si="748"/>
        <v>|United States|</v>
      </c>
      <c r="S6002" s="14" t="str">
        <f t="shared" si="749"/>
        <v>|Comedies|</v>
      </c>
      <c r="T6002" s="14" t="str">
        <f t="shared" si="750"/>
        <v>|Jon Lucas|Scott Moore|</v>
      </c>
      <c r="U6002" s="14" t="str">
        <f t="shared" si="751"/>
        <v>|Miles Teller|Skylar Astin|Justin Chon|Sarah Wright|Jonathan Keltz|François Chau|Russell Hodgkinson|Daniel Booko|Russell Mercado|Josie Loren|Dustin Ybarra|</v>
      </c>
    </row>
    <row r="6003" spans="1:21">
      <c r="A6003" s="14" t="s">
        <v>27617</v>
      </c>
      <c r="B6003" s="14" t="s">
        <v>49</v>
      </c>
      <c r="C6003" s="14" t="s">
        <v>27618</v>
      </c>
      <c r="D6003" s="14" t="s">
        <v>117</v>
      </c>
      <c r="E6003" s="14" t="s">
        <v>27619</v>
      </c>
      <c r="F6003" s="14" t="s">
        <v>116</v>
      </c>
      <c r="G6003" s="26">
        <v>43435</v>
      </c>
      <c r="H6003" s="14">
        <v>2018</v>
      </c>
      <c r="I6003" s="14" t="s">
        <v>361</v>
      </c>
      <c r="J6003" s="14" t="s">
        <v>105</v>
      </c>
      <c r="K6003" s="14" t="s">
        <v>688</v>
      </c>
      <c r="L6003" s="14" t="s">
        <v>27620</v>
      </c>
      <c r="M6003" s="14">
        <f t="shared" si="744"/>
        <v>2018</v>
      </c>
      <c r="N6003" s="14">
        <f t="shared" si="745"/>
        <v>12</v>
      </c>
      <c r="O6003" s="14" t="str">
        <f>IFERROR(VLOOKUP(I6003,Lists!$F$2:$G$16,2,FALSE()),"Not Rated")</f>
        <v>Teens</v>
      </c>
      <c r="P6003" s="14">
        <f t="shared" si="746"/>
        <v>1</v>
      </c>
      <c r="Q6003" s="14" t="str">
        <f t="shared" si="747"/>
        <v>India</v>
      </c>
      <c r="R6003" s="14" t="str">
        <f t="shared" si="748"/>
        <v>|India|</v>
      </c>
      <c r="S6003" s="14" t="str">
        <f t="shared" si="749"/>
        <v>|International TV Shows|TV Dramas|</v>
      </c>
      <c r="T6003" s="14" t="str">
        <f t="shared" si="750"/>
        <v>|Unknown|</v>
      </c>
      <c r="U6003" s="14" t="str">
        <f t="shared" si="751"/>
        <v>|Luke Kenny|Mohit Raina|Mukul Dev|</v>
      </c>
    </row>
    <row r="6004" spans="1:21">
      <c r="A6004" s="14" t="s">
        <v>27621</v>
      </c>
      <c r="B6004" s="14" t="s">
        <v>48</v>
      </c>
      <c r="C6004" s="14" t="s">
        <v>27622</v>
      </c>
      <c r="D6004" s="14" t="s">
        <v>27623</v>
      </c>
      <c r="E6004" s="14" t="s">
        <v>27624</v>
      </c>
      <c r="F6004" s="14" t="s">
        <v>115</v>
      </c>
      <c r="G6004" s="26">
        <v>43160</v>
      </c>
      <c r="H6004" s="14">
        <v>2016</v>
      </c>
      <c r="I6004" s="14" t="s">
        <v>360</v>
      </c>
      <c r="J6004" s="14" t="s">
        <v>1247</v>
      </c>
      <c r="K6004" s="14" t="s">
        <v>17977</v>
      </c>
      <c r="L6004" s="14" t="s">
        <v>27625</v>
      </c>
      <c r="M6004" s="14">
        <f t="shared" si="744"/>
        <v>2018</v>
      </c>
      <c r="N6004" s="14">
        <f t="shared" si="745"/>
        <v>3</v>
      </c>
      <c r="O6004" s="14" t="str">
        <f>IFERROR(VLOOKUP(I6004,Lists!$F$2:$G$16,2,FALSE()),"Not Rated")</f>
        <v>Adults</v>
      </c>
      <c r="P6004" s="14">
        <f t="shared" si="746"/>
        <v>101</v>
      </c>
      <c r="Q6004" s="14" t="str">
        <f t="shared" si="747"/>
        <v>United States</v>
      </c>
      <c r="R6004" s="14" t="str">
        <f t="shared" si="748"/>
        <v>|United States|</v>
      </c>
      <c r="S6004" s="14" t="str">
        <f t="shared" si="749"/>
        <v>|Action &amp; Adventure|Independent Movies|Sci-Fi &amp; Fantasy|</v>
      </c>
      <c r="T6004" s="14" t="str">
        <f t="shared" si="750"/>
        <v>|Joey Curtis|</v>
      </c>
      <c r="U6004" s="14" t="str">
        <f t="shared" si="751"/>
        <v>|Paul Sidhu|Arielle Holmes|Branden Coles|Kelcey Watson|Anne-Solenne Hatte|Brad Potts|Timothy Lee DePriest|Fernando Argosino|Duchess Dukes|Harwood Gordon|Stormi Henley|</v>
      </c>
    </row>
    <row r="6005" spans="1:21">
      <c r="A6005" s="14" t="s">
        <v>27626</v>
      </c>
      <c r="B6005" s="14" t="s">
        <v>48</v>
      </c>
      <c r="C6005" s="14" t="s">
        <v>27627</v>
      </c>
      <c r="D6005" s="14" t="s">
        <v>27628</v>
      </c>
      <c r="E6005" s="14" t="s">
        <v>27629</v>
      </c>
      <c r="F6005" s="14" t="s">
        <v>27630</v>
      </c>
      <c r="G6005" s="26">
        <v>43197</v>
      </c>
      <c r="H6005" s="14">
        <v>2017</v>
      </c>
      <c r="I6005" s="14" t="s">
        <v>363</v>
      </c>
      <c r="J6005" s="14" t="s">
        <v>730</v>
      </c>
      <c r="K6005" s="14" t="s">
        <v>248</v>
      </c>
      <c r="L6005" s="14" t="s">
        <v>27631</v>
      </c>
      <c r="M6005" s="14">
        <f t="shared" si="744"/>
        <v>2018</v>
      </c>
      <c r="N6005" s="14">
        <f t="shared" si="745"/>
        <v>4</v>
      </c>
      <c r="O6005" s="14" t="str">
        <f>IFERROR(VLOOKUP(I6005,Lists!$F$2:$G$16,2,FALSE()),"Not Rated")</f>
        <v>Adults</v>
      </c>
      <c r="P6005" s="14">
        <f t="shared" si="746"/>
        <v>93</v>
      </c>
      <c r="Q6005" s="14" t="str">
        <f t="shared" si="747"/>
        <v>South Africa</v>
      </c>
      <c r="R6005" s="14" t="str">
        <f t="shared" si="748"/>
        <v>|South Africa|China|United States|</v>
      </c>
      <c r="S6005" s="14" t="str">
        <f t="shared" si="749"/>
        <v>|Action &amp; Adventure|</v>
      </c>
      <c r="T6005" s="14" t="str">
        <f t="shared" si="750"/>
        <v>|Brian Smrz|</v>
      </c>
      <c r="U6005" s="14" t="str">
        <f t="shared" si="751"/>
        <v>|Ethan Hawke|Xu Qing|Paul Anderson|Rutger Hauer|Tyrone Keogh|Nathalie Boltt|Liam Cunningham|</v>
      </c>
    </row>
    <row r="6006" spans="1:21">
      <c r="A6006" s="14" t="s">
        <v>27632</v>
      </c>
      <c r="B6006" s="14" t="s">
        <v>48</v>
      </c>
      <c r="C6006" s="14" t="s">
        <v>27633</v>
      </c>
      <c r="D6006" s="14" t="s">
        <v>27634</v>
      </c>
      <c r="E6006" s="14" t="s">
        <v>27635</v>
      </c>
      <c r="F6006" s="14" t="s">
        <v>134</v>
      </c>
      <c r="G6006" s="26">
        <v>43221</v>
      </c>
      <c r="H6006" s="14">
        <v>2018</v>
      </c>
      <c r="I6006" s="14" t="s">
        <v>360</v>
      </c>
      <c r="J6006" s="14" t="s">
        <v>1173</v>
      </c>
      <c r="K6006" s="14" t="s">
        <v>1442</v>
      </c>
      <c r="L6006" s="14" t="s">
        <v>27636</v>
      </c>
      <c r="M6006" s="14">
        <f t="shared" si="744"/>
        <v>2018</v>
      </c>
      <c r="N6006" s="14">
        <f t="shared" si="745"/>
        <v>5</v>
      </c>
      <c r="O6006" s="14" t="str">
        <f>IFERROR(VLOOKUP(I6006,Lists!$F$2:$G$16,2,FALSE()),"Not Rated")</f>
        <v>Adults</v>
      </c>
      <c r="P6006" s="14">
        <f t="shared" si="746"/>
        <v>82</v>
      </c>
      <c r="Q6006" s="14" t="str">
        <f t="shared" si="747"/>
        <v>Argentina</v>
      </c>
      <c r="R6006" s="14" t="str">
        <f t="shared" si="748"/>
        <v>|Argentina|</v>
      </c>
      <c r="S6006" s="14" t="str">
        <f t="shared" si="749"/>
        <v>|Action &amp; Adventure|Comedies|International Movies|</v>
      </c>
      <c r="T6006" s="14" t="str">
        <f t="shared" si="750"/>
        <v>|Nicanor Loreti|</v>
      </c>
      <c r="U6006" s="14" t="str">
        <f t="shared" si="751"/>
        <v>|Diego Capusotto|Sofía Gala|Daniel Aráoz|Willy Toledo|El Polaco|Paula Manzone|Yayo Guridi|Guillermo Toledo|</v>
      </c>
    </row>
    <row r="6007" spans="1:21">
      <c r="A6007" s="14" t="s">
        <v>27637</v>
      </c>
      <c r="B6007" s="14" t="s">
        <v>48</v>
      </c>
      <c r="C6007" s="14" t="s">
        <v>27638</v>
      </c>
      <c r="D6007" s="14" t="s">
        <v>27639</v>
      </c>
      <c r="E6007" s="14" t="s">
        <v>27640</v>
      </c>
      <c r="F6007" s="14" t="s">
        <v>118</v>
      </c>
      <c r="G6007" s="26">
        <v>43221</v>
      </c>
      <c r="H6007" s="14">
        <v>2017</v>
      </c>
      <c r="I6007" s="14" t="s">
        <v>360</v>
      </c>
      <c r="J6007" s="14" t="s">
        <v>1649</v>
      </c>
      <c r="K6007" s="14" t="s">
        <v>247</v>
      </c>
      <c r="L6007" s="14" t="s">
        <v>27641</v>
      </c>
      <c r="M6007" s="14">
        <f t="shared" si="744"/>
        <v>2018</v>
      </c>
      <c r="N6007" s="14">
        <f t="shared" si="745"/>
        <v>5</v>
      </c>
      <c r="O6007" s="14" t="str">
        <f>IFERROR(VLOOKUP(I6007,Lists!$F$2:$G$16,2,FALSE()),"Not Rated")</f>
        <v>Adults</v>
      </c>
      <c r="P6007" s="14">
        <f t="shared" si="746"/>
        <v>70</v>
      </c>
      <c r="Q6007" s="14" t="str">
        <f t="shared" si="747"/>
        <v>United Kingdom</v>
      </c>
      <c r="R6007" s="14" t="str">
        <f t="shared" si="748"/>
        <v>|United Kingdom|</v>
      </c>
      <c r="S6007" s="14" t="str">
        <f t="shared" si="749"/>
        <v>|Documentaries|</v>
      </c>
      <c r="T6007" s="14" t="str">
        <f t="shared" si="750"/>
        <v>|Simon Napier-Bell|</v>
      </c>
      <c r="U6007" s="14" t="str">
        <f t="shared" si="751"/>
        <v>|Janis Joplin|Jimi Hendrix|Amy Winehouse|Jim Morrison|Kurt Cobain|</v>
      </c>
    </row>
    <row r="6008" spans="1:21">
      <c r="A6008" s="14" t="s">
        <v>27642</v>
      </c>
      <c r="B6008" s="14" t="s">
        <v>48</v>
      </c>
      <c r="C6008" s="14" t="s">
        <v>27643</v>
      </c>
      <c r="D6008" s="14" t="s">
        <v>27644</v>
      </c>
      <c r="E6008" s="14" t="s">
        <v>27645</v>
      </c>
      <c r="F6008" s="14" t="s">
        <v>115</v>
      </c>
      <c r="G6008" s="26">
        <v>44104</v>
      </c>
      <c r="H6008" s="14">
        <v>2000</v>
      </c>
      <c r="I6008" s="14" t="s">
        <v>364</v>
      </c>
      <c r="J6008" s="14" t="s">
        <v>457</v>
      </c>
      <c r="K6008" s="14" t="s">
        <v>458</v>
      </c>
      <c r="L6008" s="14" t="s">
        <v>27646</v>
      </c>
      <c r="M6008" s="14">
        <f t="shared" si="744"/>
        <v>2020</v>
      </c>
      <c r="N6008" s="14">
        <f t="shared" si="745"/>
        <v>9</v>
      </c>
      <c r="O6008" s="14" t="str">
        <f>IFERROR(VLOOKUP(I6008,Lists!$F$2:$G$16,2,FALSE()),"Not Rated")</f>
        <v>Teens</v>
      </c>
      <c r="P6008" s="14">
        <f t="shared" si="746"/>
        <v>104</v>
      </c>
      <c r="Q6008" s="14" t="str">
        <f t="shared" si="747"/>
        <v>United States</v>
      </c>
      <c r="R6008" s="14" t="str">
        <f t="shared" si="748"/>
        <v>|United States|</v>
      </c>
      <c r="S6008" s="14" t="str">
        <f t="shared" si="749"/>
        <v>|Comedies|Dramas|</v>
      </c>
      <c r="T6008" s="14" t="str">
        <f t="shared" si="750"/>
        <v>|Betty Thomas|</v>
      </c>
      <c r="U6008" s="14" t="str">
        <f t="shared" si="751"/>
        <v>|Sandra Bullock|Viggo Mortensen|Dominic West|Diane Ladd|Elizabeth Perkins|Steve Buscemi|Alan Tudyk|Mike O'Malley|Azura Skye|Reni Santoni|Marianne Jean-Baptiste|</v>
      </c>
    </row>
    <row r="6009" spans="1:21">
      <c r="A6009" s="14" t="s">
        <v>27647</v>
      </c>
      <c r="B6009" s="14" t="s">
        <v>48</v>
      </c>
      <c r="C6009" s="14" t="s">
        <v>27648</v>
      </c>
      <c r="D6009" s="14" t="s">
        <v>1031</v>
      </c>
      <c r="E6009" s="14" t="s">
        <v>27649</v>
      </c>
      <c r="F6009" s="14" t="s">
        <v>117</v>
      </c>
      <c r="G6009" s="26">
        <v>43830</v>
      </c>
      <c r="H6009" s="14">
        <v>2003</v>
      </c>
      <c r="I6009" s="14" t="s">
        <v>360</v>
      </c>
      <c r="J6009" s="14" t="s">
        <v>1121</v>
      </c>
      <c r="K6009" s="14" t="s">
        <v>605</v>
      </c>
      <c r="L6009" s="14" t="s">
        <v>27650</v>
      </c>
      <c r="M6009" s="14">
        <f t="shared" si="744"/>
        <v>2019</v>
      </c>
      <c r="N6009" s="14">
        <f t="shared" si="745"/>
        <v>12</v>
      </c>
      <c r="O6009" s="14" t="str">
        <f>IFERROR(VLOOKUP(I6009,Lists!$F$2:$G$16,2,FALSE()),"Not Rated")</f>
        <v>Adults</v>
      </c>
      <c r="P6009" s="14">
        <f t="shared" si="746"/>
        <v>121</v>
      </c>
      <c r="Q6009" s="14" t="str">
        <f t="shared" si="747"/>
        <v>Unknown</v>
      </c>
      <c r="R6009" s="14" t="str">
        <f t="shared" si="748"/>
        <v>|Unknown|</v>
      </c>
      <c r="S6009" s="14" t="str">
        <f t="shared" si="749"/>
        <v>|Dramas|International Movies|Thrillers|</v>
      </c>
      <c r="T6009" s="14" t="str">
        <f t="shared" si="750"/>
        <v>|Nagesh Kukunoor|</v>
      </c>
      <c r="U6009" s="14" t="str">
        <f t="shared" si="751"/>
        <v>|Naseeruddin Shah|Jackie Shroff|Juhi Chawla|Nagesh Kukunoor|Gulshan Grover|Aditya Lakhia|Shri Vallabh Vyas|</v>
      </c>
    </row>
    <row r="6010" spans="1:21">
      <c r="A6010" s="14" t="s">
        <v>27651</v>
      </c>
      <c r="B6010" s="14" t="s">
        <v>48</v>
      </c>
      <c r="C6010" s="14" t="s">
        <v>27652</v>
      </c>
      <c r="D6010" s="14" t="s">
        <v>27653</v>
      </c>
      <c r="E6010" s="14" t="s">
        <v>27654</v>
      </c>
      <c r="F6010" s="14" t="s">
        <v>115</v>
      </c>
      <c r="G6010" s="26">
        <v>42975</v>
      </c>
      <c r="H6010" s="14">
        <v>2015</v>
      </c>
      <c r="I6010" s="14" t="s">
        <v>364</v>
      </c>
      <c r="J6010" s="14" t="s">
        <v>900</v>
      </c>
      <c r="K6010" s="14" t="s">
        <v>7487</v>
      </c>
      <c r="L6010" s="14" t="s">
        <v>27655</v>
      </c>
      <c r="M6010" s="14">
        <f t="shared" si="744"/>
        <v>2017</v>
      </c>
      <c r="N6010" s="14">
        <f t="shared" si="745"/>
        <v>8</v>
      </c>
      <c r="O6010" s="14" t="str">
        <f>IFERROR(VLOOKUP(I6010,Lists!$F$2:$G$16,2,FALSE()),"Not Rated")</f>
        <v>Teens</v>
      </c>
      <c r="P6010" s="14">
        <f t="shared" si="746"/>
        <v>92</v>
      </c>
      <c r="Q6010" s="14" t="str">
        <f t="shared" si="747"/>
        <v>United States</v>
      </c>
      <c r="R6010" s="14" t="str">
        <f t="shared" si="748"/>
        <v>|United States|</v>
      </c>
      <c r="S6010" s="14" t="str">
        <f t="shared" si="749"/>
        <v>|Dramas|LGBTQ Movies|</v>
      </c>
      <c r="T6010" s="14" t="str">
        <f t="shared" si="750"/>
        <v>|Gaby Dellal|</v>
      </c>
      <c r="U6010" s="14" t="str">
        <f t="shared" si="751"/>
        <v>|Elle Fanning|Naomi Watts|Susan Sarandon|Tate Donovan|Linda Emond|Jordan Carlos|Sam Trammell|Maria Dizzia|Tessa Albertson|</v>
      </c>
    </row>
    <row r="6011" spans="1:21">
      <c r="A6011" s="14" t="s">
        <v>27656</v>
      </c>
      <c r="B6011" s="14" t="s">
        <v>48</v>
      </c>
      <c r="C6011" s="14" t="s">
        <v>27657</v>
      </c>
      <c r="D6011" s="14" t="s">
        <v>27658</v>
      </c>
      <c r="E6011" s="14" t="s">
        <v>27659</v>
      </c>
      <c r="F6011" s="14" t="s">
        <v>136</v>
      </c>
      <c r="G6011" s="26">
        <v>43470</v>
      </c>
      <c r="H6011" s="14">
        <v>2016</v>
      </c>
      <c r="I6011" s="14" t="s">
        <v>362</v>
      </c>
      <c r="J6011" s="14" t="s">
        <v>639</v>
      </c>
      <c r="K6011" s="14" t="s">
        <v>4531</v>
      </c>
      <c r="L6011" s="14" t="s">
        <v>27660</v>
      </c>
      <c r="M6011" s="14">
        <f t="shared" si="744"/>
        <v>2019</v>
      </c>
      <c r="N6011" s="14">
        <f t="shared" si="745"/>
        <v>1</v>
      </c>
      <c r="O6011" s="14" t="str">
        <f>IFERROR(VLOOKUP(I6011,Lists!$F$2:$G$16,2,FALSE()),"Not Rated")</f>
        <v>Older Kids</v>
      </c>
      <c r="P6011" s="14">
        <f t="shared" si="746"/>
        <v>124</v>
      </c>
      <c r="Q6011" s="14" t="str">
        <f t="shared" si="747"/>
        <v>Indonesia</v>
      </c>
      <c r="R6011" s="14" t="str">
        <f t="shared" si="748"/>
        <v>|Indonesia|</v>
      </c>
      <c r="S6011" s="14" t="str">
        <f t="shared" si="749"/>
        <v>|Dramas|International Movies|Sports Movies|</v>
      </c>
      <c r="T6011" s="14" t="str">
        <f t="shared" si="750"/>
        <v>|Iman Brotoseno|</v>
      </c>
      <c r="U6011" s="14" t="str">
        <f t="shared" si="751"/>
        <v>|Reza Rahadian|Bunga Citra Lestari|Tara Basro|Chelsea Islan|</v>
      </c>
    </row>
    <row r="6012" spans="1:21">
      <c r="A6012" s="14" t="s">
        <v>27661</v>
      </c>
      <c r="B6012" s="14" t="s">
        <v>48</v>
      </c>
      <c r="C6012" s="14" t="s">
        <v>27662</v>
      </c>
      <c r="D6012" s="14" t="s">
        <v>27663</v>
      </c>
      <c r="E6012" s="14" t="s">
        <v>117</v>
      </c>
      <c r="F6012" s="14" t="s">
        <v>119</v>
      </c>
      <c r="G6012" s="26">
        <v>43631</v>
      </c>
      <c r="H6012" s="14">
        <v>2018</v>
      </c>
      <c r="I6012" s="14" t="s">
        <v>362</v>
      </c>
      <c r="J6012" s="14" t="s">
        <v>7460</v>
      </c>
      <c r="K6012" s="14" t="s">
        <v>22995</v>
      </c>
      <c r="L6012" s="14" t="s">
        <v>27664</v>
      </c>
      <c r="M6012" s="14">
        <f t="shared" si="744"/>
        <v>2019</v>
      </c>
      <c r="N6012" s="14">
        <f t="shared" si="745"/>
        <v>6</v>
      </c>
      <c r="O6012" s="14" t="str">
        <f>IFERROR(VLOOKUP(I6012,Lists!$F$2:$G$16,2,FALSE()),"Not Rated")</f>
        <v>Older Kids</v>
      </c>
      <c r="P6012" s="14">
        <f t="shared" si="746"/>
        <v>53</v>
      </c>
      <c r="Q6012" s="14" t="str">
        <f t="shared" si="747"/>
        <v>Canada</v>
      </c>
      <c r="R6012" s="14" t="str">
        <f t="shared" si="748"/>
        <v>|Canada|</v>
      </c>
      <c r="S6012" s="14" t="str">
        <f t="shared" si="749"/>
        <v>|Documentaries|Faith &amp; Spirituality|</v>
      </c>
      <c r="T6012" s="14" t="str">
        <f t="shared" si="750"/>
        <v>|Shazia Javed|</v>
      </c>
      <c r="U6012" s="14" t="str">
        <f t="shared" si="751"/>
        <v>|Unknown|</v>
      </c>
    </row>
    <row r="6013" spans="1:21">
      <c r="A6013" s="14" t="s">
        <v>27665</v>
      </c>
      <c r="B6013" s="14" t="s">
        <v>48</v>
      </c>
      <c r="C6013" s="14" t="s">
        <v>27666</v>
      </c>
      <c r="D6013" s="14" t="s">
        <v>27667</v>
      </c>
      <c r="E6013" s="14" t="s">
        <v>27668</v>
      </c>
      <c r="F6013" s="14" t="s">
        <v>128</v>
      </c>
      <c r="G6013" s="26">
        <v>43573</v>
      </c>
      <c r="H6013" s="14">
        <v>2016</v>
      </c>
      <c r="I6013" s="14" t="s">
        <v>361</v>
      </c>
      <c r="J6013" s="14" t="s">
        <v>436</v>
      </c>
      <c r="K6013" s="14" t="s">
        <v>529</v>
      </c>
      <c r="L6013" s="14" t="s">
        <v>27669</v>
      </c>
      <c r="M6013" s="14">
        <f t="shared" si="744"/>
        <v>2019</v>
      </c>
      <c r="N6013" s="14">
        <f t="shared" si="745"/>
        <v>4</v>
      </c>
      <c r="O6013" s="14" t="str">
        <f>IFERROR(VLOOKUP(I6013,Lists!$F$2:$G$16,2,FALSE()),"Not Rated")</f>
        <v>Teens</v>
      </c>
      <c r="P6013" s="14">
        <f t="shared" si="746"/>
        <v>91</v>
      </c>
      <c r="Q6013" s="14" t="str">
        <f t="shared" si="747"/>
        <v>Egypt</v>
      </c>
      <c r="R6013" s="14" t="str">
        <f t="shared" si="748"/>
        <v>|Egypt|</v>
      </c>
      <c r="S6013" s="14" t="str">
        <f t="shared" si="749"/>
        <v>|Comedies|International Movies|</v>
      </c>
      <c r="T6013" s="14" t="str">
        <f t="shared" si="750"/>
        <v>|Hani Hamdi|</v>
      </c>
      <c r="U6013" s="14" t="str">
        <f t="shared" si="751"/>
        <v>|Taher Farouz|Sad Al-Saghir|Ahmad Faloks|Soleiman Eid|Mahmood El-Laithi|Hesham Ismail|Shaima Saif|Nermin Maher|Sofinar|</v>
      </c>
    </row>
    <row r="6014" spans="1:21">
      <c r="A6014" s="14" t="s">
        <v>27670</v>
      </c>
      <c r="B6014" s="14" t="s">
        <v>48</v>
      </c>
      <c r="C6014" s="14" t="s">
        <v>27671</v>
      </c>
      <c r="D6014" s="14" t="s">
        <v>27672</v>
      </c>
      <c r="E6014" s="14" t="s">
        <v>27673</v>
      </c>
      <c r="F6014" s="14" t="s">
        <v>115</v>
      </c>
      <c r="G6014" s="26">
        <v>44197</v>
      </c>
      <c r="H6014" s="14">
        <v>2011</v>
      </c>
      <c r="I6014" s="14" t="s">
        <v>363</v>
      </c>
      <c r="J6014" s="14" t="s">
        <v>760</v>
      </c>
      <c r="K6014" s="14" t="s">
        <v>1149</v>
      </c>
      <c r="L6014" s="14" t="s">
        <v>27674</v>
      </c>
      <c r="M6014" s="14">
        <f t="shared" si="744"/>
        <v>2021</v>
      </c>
      <c r="N6014" s="14">
        <f t="shared" si="745"/>
        <v>1</v>
      </c>
      <c r="O6014" s="14" t="str">
        <f>IFERROR(VLOOKUP(I6014,Lists!$F$2:$G$16,2,FALSE()),"Not Rated")</f>
        <v>Adults</v>
      </c>
      <c r="P6014" s="14">
        <f t="shared" si="746"/>
        <v>83</v>
      </c>
      <c r="Q6014" s="14" t="str">
        <f t="shared" si="747"/>
        <v>United States</v>
      </c>
      <c r="R6014" s="14" t="str">
        <f t="shared" si="748"/>
        <v>|United States|</v>
      </c>
      <c r="S6014" s="14" t="str">
        <f t="shared" si="749"/>
        <v>|Action &amp; Adventure|Comedies|</v>
      </c>
      <c r="T6014" s="14" t="str">
        <f t="shared" si="750"/>
        <v>|Ruben Fleischer|</v>
      </c>
      <c r="U6014" s="14" t="str">
        <f t="shared" si="751"/>
        <v>|Jesse Eisenberg|Danny McBride|Aziz Ansari|Nick Swardson|Dilshad Vadsaria|Michael Peña|Bianca Kajlich|Fred Ward|</v>
      </c>
    </row>
    <row r="6015" spans="1:21">
      <c r="A6015" s="14" t="s">
        <v>27675</v>
      </c>
      <c r="B6015" s="14" t="s">
        <v>48</v>
      </c>
      <c r="C6015" s="14" t="s">
        <v>27676</v>
      </c>
      <c r="D6015" s="14" t="s">
        <v>27677</v>
      </c>
      <c r="E6015" s="14" t="s">
        <v>27678</v>
      </c>
      <c r="F6015" s="14" t="s">
        <v>27679</v>
      </c>
      <c r="G6015" s="26">
        <v>43739</v>
      </c>
      <c r="H6015" s="14">
        <v>1989</v>
      </c>
      <c r="I6015" s="14" t="s">
        <v>361</v>
      </c>
      <c r="J6015" s="14" t="s">
        <v>730</v>
      </c>
      <c r="K6015" s="14" t="s">
        <v>475</v>
      </c>
      <c r="L6015" s="14" t="s">
        <v>27680</v>
      </c>
      <c r="M6015" s="14">
        <f t="shared" si="744"/>
        <v>2019</v>
      </c>
      <c r="N6015" s="14">
        <f t="shared" si="745"/>
        <v>10</v>
      </c>
      <c r="O6015" s="14" t="str">
        <f>IFERROR(VLOOKUP(I6015,Lists!$F$2:$G$16,2,FALSE()),"Not Rated")</f>
        <v>Teens</v>
      </c>
      <c r="P6015" s="14">
        <f t="shared" si="746"/>
        <v>93</v>
      </c>
      <c r="Q6015" s="14" t="str">
        <f t="shared" si="747"/>
        <v>Denmark</v>
      </c>
      <c r="R6015" s="14" t="str">
        <f t="shared" si="748"/>
        <v>|Denmark|France|Poland|</v>
      </c>
      <c r="S6015" s="14" t="str">
        <f t="shared" si="749"/>
        <v>|Dramas|International Movies|</v>
      </c>
      <c r="T6015" s="14" t="str">
        <f t="shared" si="750"/>
        <v>|Maciej Dejczer|</v>
      </c>
      <c r="U6015" s="14" t="str">
        <f t="shared" si="751"/>
        <v>|Krzysztof Stroiński|Andrzej Mellin|Adrianna Biedrzyńska|Adrianna Biedrzyńska|Rafał Zimowski|Kama Kowalewska|Wiesław Komasa|Aleksander Bednarz|Jadwiga Jankowska-Cieslak|Wojciech Klata|</v>
      </c>
    </row>
    <row r="6016" spans="1:21">
      <c r="A6016" s="14" t="s">
        <v>27681</v>
      </c>
      <c r="B6016" s="14" t="s">
        <v>48</v>
      </c>
      <c r="C6016" s="14" t="s">
        <v>27682</v>
      </c>
      <c r="D6016" s="14" t="s">
        <v>27683</v>
      </c>
      <c r="E6016" s="14" t="s">
        <v>27684</v>
      </c>
      <c r="F6016" s="14" t="s">
        <v>115</v>
      </c>
      <c r="G6016" s="26">
        <v>43132</v>
      </c>
      <c r="H6016" s="14">
        <v>2017</v>
      </c>
      <c r="I6016" s="14" t="s">
        <v>360</v>
      </c>
      <c r="J6016" s="14" t="s">
        <v>2352</v>
      </c>
      <c r="K6016" s="14" t="s">
        <v>247</v>
      </c>
      <c r="L6016" s="14" t="s">
        <v>27685</v>
      </c>
      <c r="M6016" s="14">
        <f t="shared" si="744"/>
        <v>2018</v>
      </c>
      <c r="N6016" s="14">
        <f t="shared" si="745"/>
        <v>2</v>
      </c>
      <c r="O6016" s="14" t="str">
        <f>IFERROR(VLOOKUP(I6016,Lists!$F$2:$G$16,2,FALSE()),"Not Rated")</f>
        <v>Adults</v>
      </c>
      <c r="P6016" s="14">
        <f t="shared" si="746"/>
        <v>81</v>
      </c>
      <c r="Q6016" s="14" t="str">
        <f t="shared" si="747"/>
        <v>United States</v>
      </c>
      <c r="R6016" s="14" t="str">
        <f t="shared" si="748"/>
        <v>|United States|</v>
      </c>
      <c r="S6016" s="14" t="str">
        <f t="shared" si="749"/>
        <v>|Documentaries|</v>
      </c>
      <c r="T6016" s="14" t="str">
        <f t="shared" si="750"/>
        <v>|Jack C. Newell|</v>
      </c>
      <c r="U6016" s="14" t="str">
        <f t="shared" si="751"/>
        <v>|Jake Bickelhaupt|</v>
      </c>
    </row>
    <row r="6017" spans="1:21">
      <c r="A6017" s="14" t="s">
        <v>27686</v>
      </c>
      <c r="B6017" s="14" t="s">
        <v>48</v>
      </c>
      <c r="C6017" s="14" t="s">
        <v>27687</v>
      </c>
      <c r="D6017" s="14" t="s">
        <v>27688</v>
      </c>
      <c r="E6017" s="14" t="s">
        <v>27689</v>
      </c>
      <c r="F6017" s="14" t="s">
        <v>115</v>
      </c>
      <c r="G6017" s="26">
        <v>42495</v>
      </c>
      <c r="H6017" s="14">
        <v>2015</v>
      </c>
      <c r="I6017" s="14" t="s">
        <v>369</v>
      </c>
      <c r="J6017" s="14" t="s">
        <v>1290</v>
      </c>
      <c r="K6017" s="14" t="s">
        <v>27690</v>
      </c>
      <c r="L6017" s="14" t="s">
        <v>27691</v>
      </c>
      <c r="M6017" s="14">
        <f t="shared" si="744"/>
        <v>2016</v>
      </c>
      <c r="N6017" s="14">
        <f t="shared" si="745"/>
        <v>5</v>
      </c>
      <c r="O6017" s="14" t="str">
        <f>IFERROR(VLOOKUP(I6017,Lists!$F$2:$G$16,2,FALSE()),"Not Rated")</f>
        <v>Not Rated</v>
      </c>
      <c r="P6017" s="14">
        <f t="shared" si="746"/>
        <v>86</v>
      </c>
      <c r="Q6017" s="14" t="str">
        <f t="shared" si="747"/>
        <v>United States</v>
      </c>
      <c r="R6017" s="14" t="str">
        <f t="shared" si="748"/>
        <v>|United States|</v>
      </c>
      <c r="S6017" s="14" t="str">
        <f t="shared" si="749"/>
        <v>|Comedies|LGBTQ Movies|</v>
      </c>
      <c r="T6017" s="14" t="str">
        <f t="shared" si="750"/>
        <v>|Andrew Nackman|</v>
      </c>
      <c r="U6017" s="14" t="str">
        <f t="shared" si="751"/>
        <v>|Evan Todd|Parker Young|Chord Overstreet|Jon Gabrus|Kate Flannery|Brooke Dillman|Jennifer Damiano|Jordan Lane Price|Alex Rennie|Jake Epstein|</v>
      </c>
    </row>
    <row r="6018" spans="1:21">
      <c r="A6018" s="14" t="s">
        <v>27692</v>
      </c>
      <c r="B6018" s="14" t="s">
        <v>48</v>
      </c>
      <c r="C6018" s="14" t="s">
        <v>27693</v>
      </c>
      <c r="D6018" s="14" t="s">
        <v>27694</v>
      </c>
      <c r="E6018" s="14" t="s">
        <v>27695</v>
      </c>
      <c r="F6018" s="14" t="s">
        <v>117</v>
      </c>
      <c r="G6018" s="26">
        <v>43470</v>
      </c>
      <c r="H6018" s="14">
        <v>2017</v>
      </c>
      <c r="I6018" s="14" t="s">
        <v>360</v>
      </c>
      <c r="J6018" s="14" t="s">
        <v>574</v>
      </c>
      <c r="K6018" s="14" t="s">
        <v>1442</v>
      </c>
      <c r="L6018" s="14" t="s">
        <v>27696</v>
      </c>
      <c r="M6018" s="14">
        <f t="shared" ref="M6018:M6081" si="752">IF(G6018="","",YEAR(G6018))</f>
        <v>2019</v>
      </c>
      <c r="N6018" s="14">
        <f t="shared" ref="N6018:N6081" si="753">IF(G6018="","",MONTH(G6018))</f>
        <v>1</v>
      </c>
      <c r="O6018" s="14" t="str">
        <f>IFERROR(VLOOKUP(I6018,Lists!$F$2:$G$16,2,FALSE()),"Not Rated")</f>
        <v>Adults</v>
      </c>
      <c r="P6018" s="14">
        <f t="shared" ref="P6018:P6081" si="754">IFERROR(VALUE(LEFT(J6018,FIND(" ",J6018)-1)),"")</f>
        <v>106</v>
      </c>
      <c r="Q6018" s="14" t="str">
        <f t="shared" ref="Q6018:Q6081" si="755">IFERROR(LEFT(F6018,FIND(",",F6018)-1),F6018)</f>
        <v>Unknown</v>
      </c>
      <c r="R6018" s="14" t="str">
        <f t="shared" ref="R6018:R6081" si="756">"|"&amp;SUBSTITUTE(F6018,", ","|")&amp;"|"</f>
        <v>|Unknown|</v>
      </c>
      <c r="S6018" s="14" t="str">
        <f t="shared" ref="S6018:S6081" si="757">"|"&amp;SUBSTITUTE(K6018,", ","|")&amp;"|"</f>
        <v>|Action &amp; Adventure|Comedies|International Movies|</v>
      </c>
      <c r="T6018" s="14" t="str">
        <f t="shared" ref="T6018:T6081" si="758">"|"&amp;SUBSTITUTE(D6018,", ","|")&amp;"|"</f>
        <v>|Anggy Umbara|</v>
      </c>
      <c r="U6018" s="14" t="str">
        <f t="shared" ref="U6018:U6081" si="759">"|"&amp;SUBSTITUTE(E6018,", ","|")&amp;"|"</f>
        <v>|Ario Bayu|Arifin Putra|Dwi Sasono|Muhadkly Acho|Cornelio Sunny|Tika Bravani|Nirina Zubir|Ganindra Bimo|Verdi Solaiman|</v>
      </c>
    </row>
    <row r="6019" spans="1:21">
      <c r="A6019" s="14" t="s">
        <v>27697</v>
      </c>
      <c r="B6019" s="14" t="s">
        <v>48</v>
      </c>
      <c r="C6019" s="14" t="s">
        <v>27698</v>
      </c>
      <c r="D6019" s="14" t="s">
        <v>27699</v>
      </c>
      <c r="E6019" s="14" t="s">
        <v>27700</v>
      </c>
      <c r="F6019" s="14" t="s">
        <v>115</v>
      </c>
      <c r="G6019" s="26">
        <v>42810</v>
      </c>
      <c r="H6019" s="14">
        <v>2014</v>
      </c>
      <c r="I6019" s="14" t="s">
        <v>363</v>
      </c>
      <c r="J6019" s="14" t="s">
        <v>566</v>
      </c>
      <c r="K6019" s="14" t="s">
        <v>1254</v>
      </c>
      <c r="L6019" s="14" t="s">
        <v>27701</v>
      </c>
      <c r="M6019" s="14">
        <f t="shared" si="752"/>
        <v>2017</v>
      </c>
      <c r="N6019" s="14">
        <f t="shared" si="753"/>
        <v>3</v>
      </c>
      <c r="O6019" s="14" t="str">
        <f>IFERROR(VLOOKUP(I6019,Lists!$F$2:$G$16,2,FALSE()),"Not Rated")</f>
        <v>Adults</v>
      </c>
      <c r="P6019" s="14">
        <f t="shared" si="754"/>
        <v>97</v>
      </c>
      <c r="Q6019" s="14" t="str">
        <f t="shared" si="755"/>
        <v>United States</v>
      </c>
      <c r="R6019" s="14" t="str">
        <f t="shared" si="756"/>
        <v>|United States|</v>
      </c>
      <c r="S6019" s="14" t="str">
        <f t="shared" si="757"/>
        <v>|Comedies|Dramas|Romantic Movies|</v>
      </c>
      <c r="T6019" s="14" t="str">
        <f t="shared" si="758"/>
        <v>|Victor Levin|</v>
      </c>
      <c r="U6019" s="14" t="str">
        <f t="shared" si="759"/>
        <v>|Anton Yelchin|Bérénice Marlohe|Olivia Thirlby|Lambert Wilson|Frank Langella|Glenn Close|</v>
      </c>
    </row>
    <row r="6020" spans="1:21">
      <c r="A6020" s="14" t="s">
        <v>27702</v>
      </c>
      <c r="B6020" s="14" t="s">
        <v>48</v>
      </c>
      <c r="C6020" s="14" t="s">
        <v>27703</v>
      </c>
      <c r="D6020" s="14" t="s">
        <v>1384</v>
      </c>
      <c r="E6020" s="14" t="s">
        <v>27704</v>
      </c>
      <c r="F6020" s="14" t="s">
        <v>115</v>
      </c>
      <c r="G6020" s="26">
        <v>44166</v>
      </c>
      <c r="H6020" s="14">
        <v>2004</v>
      </c>
      <c r="I6020" s="14" t="s">
        <v>364</v>
      </c>
      <c r="J6020" s="14" t="s">
        <v>698</v>
      </c>
      <c r="K6020" s="14" t="s">
        <v>1014</v>
      </c>
      <c r="L6020" s="14" t="s">
        <v>27705</v>
      </c>
      <c r="M6020" s="14">
        <f t="shared" si="752"/>
        <v>2020</v>
      </c>
      <c r="N6020" s="14">
        <f t="shared" si="753"/>
        <v>12</v>
      </c>
      <c r="O6020" s="14" t="str">
        <f>IFERROR(VLOOKUP(I6020,Lists!$F$2:$G$16,2,FALSE()),"Not Rated")</f>
        <v>Teens</v>
      </c>
      <c r="P6020" s="14">
        <f t="shared" si="754"/>
        <v>99</v>
      </c>
      <c r="Q6020" s="14" t="str">
        <f t="shared" si="755"/>
        <v>United States</v>
      </c>
      <c r="R6020" s="14" t="str">
        <f t="shared" si="756"/>
        <v>|United States|</v>
      </c>
      <c r="S6020" s="14" t="str">
        <f t="shared" si="757"/>
        <v>|Comedies|Romantic Movies|</v>
      </c>
      <c r="T6020" s="14" t="str">
        <f t="shared" si="758"/>
        <v>|Peter Segal|</v>
      </c>
      <c r="U6020" s="14" t="str">
        <f t="shared" si="759"/>
        <v>|Adam Sandler|Drew Barrymore|Rob Schneider|Sean Astin|Lusia Strus|Dan Aykroyd|Amy Hill|Allen Covert|Blake Clark|Maya Rudolph|</v>
      </c>
    </row>
    <row r="6021" spans="1:21">
      <c r="A6021" s="14" t="s">
        <v>27706</v>
      </c>
      <c r="B6021" s="14" t="s">
        <v>48</v>
      </c>
      <c r="C6021" s="14" t="s">
        <v>27707</v>
      </c>
      <c r="D6021" s="14" t="s">
        <v>27708</v>
      </c>
      <c r="E6021" s="14" t="s">
        <v>27709</v>
      </c>
      <c r="F6021" s="14" t="s">
        <v>115</v>
      </c>
      <c r="G6021" s="26">
        <v>43617</v>
      </c>
      <c r="H6021" s="14">
        <v>2011</v>
      </c>
      <c r="I6021" s="14" t="s">
        <v>363</v>
      </c>
      <c r="J6021" s="14" t="s">
        <v>713</v>
      </c>
      <c r="K6021" s="14" t="s">
        <v>1034</v>
      </c>
      <c r="L6021" s="14" t="s">
        <v>27710</v>
      </c>
      <c r="M6021" s="14">
        <f t="shared" si="752"/>
        <v>2019</v>
      </c>
      <c r="N6021" s="14">
        <f t="shared" si="753"/>
        <v>6</v>
      </c>
      <c r="O6021" s="14" t="str">
        <f>IFERROR(VLOOKUP(I6021,Lists!$F$2:$G$16,2,FALSE()),"Not Rated")</f>
        <v>Adults</v>
      </c>
      <c r="P6021" s="14">
        <f t="shared" si="754"/>
        <v>100</v>
      </c>
      <c r="Q6021" s="14" t="str">
        <f t="shared" si="755"/>
        <v>United States</v>
      </c>
      <c r="R6021" s="14" t="str">
        <f t="shared" si="756"/>
        <v>|United States|</v>
      </c>
      <c r="S6021" s="14" t="str">
        <f t="shared" si="757"/>
        <v>|Comedies|Dramas|Independent Movies|</v>
      </c>
      <c r="T6021" s="14" t="str">
        <f t="shared" si="758"/>
        <v>|Jonathan Levine|</v>
      </c>
      <c r="U6021" s="14" t="str">
        <f t="shared" si="759"/>
        <v>|Joseph Gordon-Levitt|Seth Rogen|Anna Kendrick|Bryce Dallas Howard|Anjelica Huston|Serge Houde|Andrew Airlie|Matt Frewer|Philip Baker Hall|Marie Avgeropoulos|Jessica Parker Kennedy|</v>
      </c>
    </row>
    <row r="6022" spans="1:21">
      <c r="A6022" s="14" t="s">
        <v>27711</v>
      </c>
      <c r="B6022" s="14" t="s">
        <v>48</v>
      </c>
      <c r="C6022" s="14" t="s">
        <v>27712</v>
      </c>
      <c r="D6022" s="14" t="s">
        <v>21124</v>
      </c>
      <c r="E6022" s="14" t="s">
        <v>27713</v>
      </c>
      <c r="F6022" s="14" t="s">
        <v>136</v>
      </c>
      <c r="G6022" s="26">
        <v>43371</v>
      </c>
      <c r="H6022" s="14">
        <v>2012</v>
      </c>
      <c r="I6022" s="14" t="s">
        <v>361</v>
      </c>
      <c r="J6022" s="14" t="s">
        <v>3165</v>
      </c>
      <c r="K6022" s="14" t="s">
        <v>475</v>
      </c>
      <c r="L6022" s="14" t="s">
        <v>27714</v>
      </c>
      <c r="M6022" s="14">
        <f t="shared" si="752"/>
        <v>2018</v>
      </c>
      <c r="N6022" s="14">
        <f t="shared" si="753"/>
        <v>9</v>
      </c>
      <c r="O6022" s="14" t="str">
        <f>IFERROR(VLOOKUP(I6022,Lists!$F$2:$G$16,2,FALSE()),"Not Rated")</f>
        <v>Teens</v>
      </c>
      <c r="P6022" s="14">
        <f t="shared" si="754"/>
        <v>126</v>
      </c>
      <c r="Q6022" s="14" t="str">
        <f t="shared" si="755"/>
        <v>Indonesia</v>
      </c>
      <c r="R6022" s="14" t="str">
        <f t="shared" si="756"/>
        <v>|Indonesia|</v>
      </c>
      <c r="S6022" s="14" t="str">
        <f t="shared" si="757"/>
        <v>|Dramas|International Movies|</v>
      </c>
      <c r="T6022" s="14" t="str">
        <f t="shared" si="758"/>
        <v>|Rizal Mantovani|</v>
      </c>
      <c r="U6022" s="14" t="str">
        <f t="shared" si="759"/>
        <v>|Herjunot Ali|Raline Shah|Fedi Nuril|Pevita Pearce|Saykoji|Denny Sumargo|Didi Petet|Firrina Sinatrya|</v>
      </c>
    </row>
    <row r="6023" spans="1:21">
      <c r="A6023" s="14" t="s">
        <v>27715</v>
      </c>
      <c r="B6023" s="14" t="s">
        <v>48</v>
      </c>
      <c r="C6023" s="14" t="s">
        <v>27716</v>
      </c>
      <c r="D6023" s="14" t="s">
        <v>27717</v>
      </c>
      <c r="E6023" s="14" t="s">
        <v>27718</v>
      </c>
      <c r="F6023" s="14" t="s">
        <v>27719</v>
      </c>
      <c r="G6023" s="26">
        <v>43139</v>
      </c>
      <c r="H6023" s="14">
        <v>2017</v>
      </c>
      <c r="I6023" s="14" t="s">
        <v>363</v>
      </c>
      <c r="J6023" s="14" t="s">
        <v>507</v>
      </c>
      <c r="K6023" s="14" t="s">
        <v>612</v>
      </c>
      <c r="L6023" s="14" t="s">
        <v>27720</v>
      </c>
      <c r="M6023" s="14">
        <f t="shared" si="752"/>
        <v>2018</v>
      </c>
      <c r="N6023" s="14">
        <f t="shared" si="753"/>
        <v>2</v>
      </c>
      <c r="O6023" s="14" t="str">
        <f>IFERROR(VLOOKUP(I6023,Lists!$F$2:$G$16,2,FALSE()),"Not Rated")</f>
        <v>Adults</v>
      </c>
      <c r="P6023" s="14">
        <f t="shared" si="754"/>
        <v>94</v>
      </c>
      <c r="Q6023" s="14" t="str">
        <f t="shared" si="755"/>
        <v>New Zealand</v>
      </c>
      <c r="R6023" s="14" t="str">
        <f t="shared" si="756"/>
        <v>|New Zealand|United Kingdom|</v>
      </c>
      <c r="S6023" s="14" t="str">
        <f t="shared" si="757"/>
        <v>|Action &amp; Adventure|Dramas|International Movies|</v>
      </c>
      <c r="T6023" s="14" t="str">
        <f t="shared" si="758"/>
        <v>|Toa Fraser|</v>
      </c>
      <c r="U6023" s="14" t="str">
        <f t="shared" si="759"/>
        <v>|Jamie Bell|Abbie Cornish|Mark Strong|Martin Shaw|Ben Turner|Aymen Hamdouchi|Tim Pigott-Smith|Robert Portal|Colin Garlick|Andrew Grainger|Martin Hancock|Emun Elliott|</v>
      </c>
    </row>
    <row r="6024" spans="1:21">
      <c r="A6024" s="14" t="s">
        <v>27721</v>
      </c>
      <c r="B6024" s="14" t="s">
        <v>48</v>
      </c>
      <c r="C6024" s="14" t="s">
        <v>27722</v>
      </c>
      <c r="D6024" s="14" t="s">
        <v>27723</v>
      </c>
      <c r="E6024" s="14" t="s">
        <v>27724</v>
      </c>
      <c r="F6024" s="14" t="s">
        <v>116</v>
      </c>
      <c r="G6024" s="26">
        <v>43040</v>
      </c>
      <c r="H6024" s="14">
        <v>2014</v>
      </c>
      <c r="I6024" s="14" t="s">
        <v>360</v>
      </c>
      <c r="J6024" s="14" t="s">
        <v>560</v>
      </c>
      <c r="K6024" s="14" t="s">
        <v>1656</v>
      </c>
      <c r="L6024" s="14" t="s">
        <v>27725</v>
      </c>
      <c r="M6024" s="14">
        <f t="shared" si="752"/>
        <v>2017</v>
      </c>
      <c r="N6024" s="14">
        <f t="shared" si="753"/>
        <v>11</v>
      </c>
      <c r="O6024" s="14" t="str">
        <f>IFERROR(VLOOKUP(I6024,Lists!$F$2:$G$16,2,FALSE()),"Not Rated")</f>
        <v>Adults</v>
      </c>
      <c r="P6024" s="14">
        <f t="shared" si="754"/>
        <v>103</v>
      </c>
      <c r="Q6024" s="14" t="str">
        <f t="shared" si="755"/>
        <v>India</v>
      </c>
      <c r="R6024" s="14" t="str">
        <f t="shared" si="756"/>
        <v>|India|</v>
      </c>
      <c r="S6024" s="14" t="str">
        <f t="shared" si="757"/>
        <v>|Horror Movies|International Movies|Thrillers|</v>
      </c>
      <c r="T6024" s="14" t="str">
        <f t="shared" si="758"/>
        <v>|Bharat Jain|</v>
      </c>
      <c r="U6024" s="14" t="str">
        <f t="shared" si="759"/>
        <v>|Prashantt Guptha|Gaurav Paswala|Gaurav Kothari|Disha Kapoor|Niharica Raizada|Ashrut Jain|Darshan Machamada|</v>
      </c>
    </row>
    <row r="6025" spans="1:21">
      <c r="A6025" s="14" t="s">
        <v>27726</v>
      </c>
      <c r="B6025" s="14" t="s">
        <v>48</v>
      </c>
      <c r="C6025" s="14" t="s">
        <v>27727</v>
      </c>
      <c r="D6025" s="14" t="s">
        <v>27728</v>
      </c>
      <c r="E6025" s="14" t="s">
        <v>27729</v>
      </c>
      <c r="F6025" s="14" t="s">
        <v>115</v>
      </c>
      <c r="G6025" s="26">
        <v>43709</v>
      </c>
      <c r="H6025" s="14">
        <v>2017</v>
      </c>
      <c r="I6025" s="14" t="s">
        <v>363</v>
      </c>
      <c r="J6025" s="14" t="s">
        <v>624</v>
      </c>
      <c r="K6025" s="14" t="s">
        <v>27730</v>
      </c>
      <c r="L6025" s="14" t="s">
        <v>27731</v>
      </c>
      <c r="M6025" s="14">
        <f t="shared" si="752"/>
        <v>2019</v>
      </c>
      <c r="N6025" s="14">
        <f t="shared" si="753"/>
        <v>9</v>
      </c>
      <c r="O6025" s="14" t="str">
        <f>IFERROR(VLOOKUP(I6025,Lists!$F$2:$G$16,2,FALSE()),"Not Rated")</f>
        <v>Adults</v>
      </c>
      <c r="P6025" s="14">
        <f t="shared" si="754"/>
        <v>96</v>
      </c>
      <c r="Q6025" s="14" t="str">
        <f t="shared" si="755"/>
        <v>United States</v>
      </c>
      <c r="R6025" s="14" t="str">
        <f t="shared" si="756"/>
        <v>|United States|</v>
      </c>
      <c r="S6025" s="14" t="str">
        <f t="shared" si="757"/>
        <v>|Comedies|Independent Movies|Thrillers|</v>
      </c>
      <c r="T6025" s="14" t="str">
        <f t="shared" si="758"/>
        <v>|Trent Haaga|</v>
      </c>
      <c r="U6025" s="14" t="str">
        <f t="shared" si="759"/>
        <v>|Matthew Gray Gubler|AnnaLynne McCord|Alisha Boe|Sheila Vand|Sam Eidson|James Moses Black|Ajay Mehta|Michael Beasley|David Maldonado|Hallie Grace Bradley|Peter Jaymes Jr.|Eric Podnar|Lucy Faust|</v>
      </c>
    </row>
    <row r="6026" spans="1:21">
      <c r="A6026" s="14" t="s">
        <v>27732</v>
      </c>
      <c r="B6026" s="14" t="s">
        <v>49</v>
      </c>
      <c r="C6026" s="14" t="s">
        <v>27733</v>
      </c>
      <c r="D6026" s="14" t="s">
        <v>27734</v>
      </c>
      <c r="E6026" s="14" t="s">
        <v>27735</v>
      </c>
      <c r="F6026" s="14" t="s">
        <v>116</v>
      </c>
      <c r="G6026" s="26">
        <v>43676</v>
      </c>
      <c r="H6026" s="14">
        <v>2019</v>
      </c>
      <c r="I6026" s="14" t="s">
        <v>361</v>
      </c>
      <c r="J6026" s="14" t="s">
        <v>105</v>
      </c>
      <c r="K6026" s="14" t="s">
        <v>62</v>
      </c>
      <c r="L6026" s="14" t="s">
        <v>11418</v>
      </c>
      <c r="M6026" s="14">
        <f t="shared" si="752"/>
        <v>2019</v>
      </c>
      <c r="N6026" s="14">
        <f t="shared" si="753"/>
        <v>7</v>
      </c>
      <c r="O6026" s="14" t="str">
        <f>IFERROR(VLOOKUP(I6026,Lists!$F$2:$G$16,2,FALSE()),"Not Rated")</f>
        <v>Teens</v>
      </c>
      <c r="P6026" s="14">
        <f t="shared" si="754"/>
        <v>1</v>
      </c>
      <c r="Q6026" s="14" t="str">
        <f t="shared" si="755"/>
        <v>India</v>
      </c>
      <c r="R6026" s="14" t="str">
        <f t="shared" si="756"/>
        <v>|India|</v>
      </c>
      <c r="S6026" s="14" t="str">
        <f t="shared" si="757"/>
        <v>|TV Shows|</v>
      </c>
      <c r="T6026" s="14" t="str">
        <f t="shared" si="758"/>
        <v>|Nizar Shafi|</v>
      </c>
      <c r="U6026" s="14" t="str">
        <f t="shared" si="759"/>
        <v>|Rahman|Havish|Regina Cassandra|Nandita Swetha|Anisha Ambrose|Tridha Choudhury|Pujitha Ponnada|Aditi Arya|</v>
      </c>
    </row>
    <row r="6027" spans="1:21">
      <c r="A6027" s="14" t="s">
        <v>27736</v>
      </c>
      <c r="B6027" s="14" t="s">
        <v>48</v>
      </c>
      <c r="C6027" s="14" t="s">
        <v>27737</v>
      </c>
      <c r="D6027" s="14" t="s">
        <v>27738</v>
      </c>
      <c r="E6027" s="14" t="s">
        <v>27739</v>
      </c>
      <c r="F6027" s="14" t="s">
        <v>156</v>
      </c>
      <c r="G6027" s="26">
        <v>43600</v>
      </c>
      <c r="H6027" s="14">
        <v>2018</v>
      </c>
      <c r="I6027" s="14" t="s">
        <v>362</v>
      </c>
      <c r="J6027" s="14" t="s">
        <v>3814</v>
      </c>
      <c r="K6027" s="14" t="s">
        <v>554</v>
      </c>
      <c r="L6027" s="14" t="s">
        <v>27740</v>
      </c>
      <c r="M6027" s="14">
        <f t="shared" si="752"/>
        <v>2019</v>
      </c>
      <c r="N6027" s="14">
        <f t="shared" si="753"/>
        <v>5</v>
      </c>
      <c r="O6027" s="14" t="str">
        <f>IFERROR(VLOOKUP(I6027,Lists!$F$2:$G$16,2,FALSE()),"Not Rated")</f>
        <v>Older Kids</v>
      </c>
      <c r="P6027" s="14">
        <f t="shared" si="754"/>
        <v>137</v>
      </c>
      <c r="Q6027" s="14" t="str">
        <f t="shared" si="755"/>
        <v>Pakistan</v>
      </c>
      <c r="R6027" s="14" t="str">
        <f t="shared" si="756"/>
        <v>|Pakistan|</v>
      </c>
      <c r="S6027" s="14" t="str">
        <f t="shared" si="757"/>
        <v>|Comedies|International Movies|Music &amp; Musicals|</v>
      </c>
      <c r="T6027" s="14" t="str">
        <f t="shared" si="758"/>
        <v>|Meenu Gaur|Farjad Nabi|</v>
      </c>
      <c r="U6027" s="14" t="str">
        <f t="shared" si="759"/>
        <v>|Mahira Khan|Sheheryar Munawar|Javed Sheikh|Hina Dilpazeer|Amna Ilyas|Mira Sethi|Rimal Ali|Salahuddin Tunio|Aamir Qureshi|Adnan Shah|</v>
      </c>
    </row>
    <row r="6028" spans="1:21">
      <c r="A6028" s="14" t="s">
        <v>27741</v>
      </c>
      <c r="B6028" s="14" t="s">
        <v>49</v>
      </c>
      <c r="C6028" s="14" t="s">
        <v>27742</v>
      </c>
      <c r="D6028" s="14" t="s">
        <v>117</v>
      </c>
      <c r="E6028" s="14" t="s">
        <v>27743</v>
      </c>
      <c r="F6028" s="14" t="s">
        <v>115</v>
      </c>
      <c r="G6028" s="26">
        <v>42795</v>
      </c>
      <c r="H6028" s="14">
        <v>2016</v>
      </c>
      <c r="I6028" s="14" t="s">
        <v>362</v>
      </c>
      <c r="J6028" s="14" t="s">
        <v>105</v>
      </c>
      <c r="K6028" s="14" t="s">
        <v>26858</v>
      </c>
      <c r="L6028" s="14" t="s">
        <v>27744</v>
      </c>
      <c r="M6028" s="14">
        <f t="shared" si="752"/>
        <v>2017</v>
      </c>
      <c r="N6028" s="14">
        <f t="shared" si="753"/>
        <v>3</v>
      </c>
      <c r="O6028" s="14" t="str">
        <f>IFERROR(VLOOKUP(I6028,Lists!$F$2:$G$16,2,FALSE()),"Not Rated")</f>
        <v>Older Kids</v>
      </c>
      <c r="P6028" s="14">
        <f t="shared" si="754"/>
        <v>1</v>
      </c>
      <c r="Q6028" s="14" t="str">
        <f t="shared" si="755"/>
        <v>United States</v>
      </c>
      <c r="R6028" s="14" t="str">
        <f t="shared" si="756"/>
        <v>|United States|</v>
      </c>
      <c r="S6028" s="14" t="str">
        <f t="shared" si="757"/>
        <v>|British TV Shows|Docuseries|Science &amp; Nature TV|</v>
      </c>
      <c r="T6028" s="14" t="str">
        <f t="shared" si="758"/>
        <v>|Unknown|</v>
      </c>
      <c r="U6028" s="14" t="str">
        <f t="shared" si="759"/>
        <v>|Demetri Goritsas|</v>
      </c>
    </row>
    <row r="6029" spans="1:21">
      <c r="A6029" s="14" t="s">
        <v>27745</v>
      </c>
      <c r="B6029" s="14" t="s">
        <v>48</v>
      </c>
      <c r="C6029" s="14" t="s">
        <v>27746</v>
      </c>
      <c r="D6029" s="14" t="s">
        <v>27614</v>
      </c>
      <c r="E6029" s="14" t="s">
        <v>27747</v>
      </c>
      <c r="F6029" s="14" t="s">
        <v>2226</v>
      </c>
      <c r="G6029" s="26">
        <v>43875</v>
      </c>
      <c r="H6029" s="14">
        <v>2017</v>
      </c>
      <c r="I6029" s="14" t="s">
        <v>363</v>
      </c>
      <c r="J6029" s="14" t="s">
        <v>457</v>
      </c>
      <c r="K6029" s="14" t="s">
        <v>245</v>
      </c>
      <c r="L6029" s="14" t="s">
        <v>27748</v>
      </c>
      <c r="M6029" s="14">
        <f t="shared" si="752"/>
        <v>2020</v>
      </c>
      <c r="N6029" s="14">
        <f t="shared" si="753"/>
        <v>2</v>
      </c>
      <c r="O6029" s="14" t="str">
        <f>IFERROR(VLOOKUP(I6029,Lists!$F$2:$G$16,2,FALSE()),"Not Rated")</f>
        <v>Adults</v>
      </c>
      <c r="P6029" s="14">
        <f t="shared" si="754"/>
        <v>104</v>
      </c>
      <c r="Q6029" s="14" t="str">
        <f t="shared" si="755"/>
        <v>United States</v>
      </c>
      <c r="R6029" s="14" t="str">
        <f t="shared" si="756"/>
        <v>|United States|China|</v>
      </c>
      <c r="S6029" s="14" t="str">
        <f t="shared" si="757"/>
        <v>|Comedies|</v>
      </c>
      <c r="T6029" s="14" t="str">
        <f t="shared" si="758"/>
        <v>|Jon Lucas|Scott Moore|</v>
      </c>
      <c r="U6029" s="14" t="str">
        <f t="shared" si="759"/>
        <v>|Mila Kunis|Kristen Bell|Kathryn Hahn|Susan Sarandon|Christine Baranski|Jay Hernandez|Cheryl Hines|Peter Gallagher|Justin Hartley|</v>
      </c>
    </row>
    <row r="6030" spans="1:21">
      <c r="A6030" s="14" t="s">
        <v>27749</v>
      </c>
      <c r="B6030" s="14" t="s">
        <v>48</v>
      </c>
      <c r="C6030" s="14" t="s">
        <v>27750</v>
      </c>
      <c r="D6030" s="14" t="s">
        <v>27751</v>
      </c>
      <c r="E6030" s="14" t="s">
        <v>27752</v>
      </c>
      <c r="F6030" s="14" t="s">
        <v>116</v>
      </c>
      <c r="G6030" s="26">
        <v>43191</v>
      </c>
      <c r="H6030" s="14">
        <v>2016</v>
      </c>
      <c r="I6030" s="14" t="s">
        <v>361</v>
      </c>
      <c r="J6030" s="14" t="s">
        <v>457</v>
      </c>
      <c r="K6030" s="14" t="s">
        <v>444</v>
      </c>
      <c r="L6030" s="14" t="s">
        <v>27753</v>
      </c>
      <c r="M6030" s="14">
        <f t="shared" si="752"/>
        <v>2018</v>
      </c>
      <c r="N6030" s="14">
        <f t="shared" si="753"/>
        <v>4</v>
      </c>
      <c r="O6030" s="14" t="str">
        <f>IFERROR(VLOOKUP(I6030,Lists!$F$2:$G$16,2,FALSE()),"Not Rated")</f>
        <v>Teens</v>
      </c>
      <c r="P6030" s="14">
        <f t="shared" si="754"/>
        <v>104</v>
      </c>
      <c r="Q6030" s="14" t="str">
        <f t="shared" si="755"/>
        <v>India</v>
      </c>
      <c r="R6030" s="14" t="str">
        <f t="shared" si="756"/>
        <v>|India|</v>
      </c>
      <c r="S6030" s="14" t="str">
        <f t="shared" si="757"/>
        <v>|Dramas|Independent Movies|International Movies|</v>
      </c>
      <c r="T6030" s="14" t="str">
        <f t="shared" si="758"/>
        <v>|Padmakumar Narasimhamurthy|</v>
      </c>
      <c r="U6030" s="14" t="str">
        <f t="shared" si="759"/>
        <v>|Dhruva Padmakumar|Gaurav Sharma|Vasuki|</v>
      </c>
    </row>
    <row r="6031" spans="1:21">
      <c r="A6031" s="14" t="s">
        <v>27754</v>
      </c>
      <c r="B6031" s="14" t="s">
        <v>48</v>
      </c>
      <c r="C6031" s="14" t="s">
        <v>27755</v>
      </c>
      <c r="D6031" s="14" t="s">
        <v>17194</v>
      </c>
      <c r="E6031" s="14" t="s">
        <v>27756</v>
      </c>
      <c r="F6031" s="14" t="s">
        <v>115</v>
      </c>
      <c r="G6031" s="26">
        <v>43115</v>
      </c>
      <c r="H6031" s="14">
        <v>2016</v>
      </c>
      <c r="I6031" s="14" t="s">
        <v>367</v>
      </c>
      <c r="J6031" s="14" t="s">
        <v>507</v>
      </c>
      <c r="K6031" s="14" t="s">
        <v>7140</v>
      </c>
      <c r="L6031" s="14" t="s">
        <v>27757</v>
      </c>
      <c r="M6031" s="14">
        <f t="shared" si="752"/>
        <v>2018</v>
      </c>
      <c r="N6031" s="14">
        <f t="shared" si="753"/>
        <v>1</v>
      </c>
      <c r="O6031" s="14" t="str">
        <f>IFERROR(VLOOKUP(I6031,Lists!$F$2:$G$16,2,FALSE()),"Not Rated")</f>
        <v>Older Kids</v>
      </c>
      <c r="P6031" s="14">
        <f t="shared" si="754"/>
        <v>94</v>
      </c>
      <c r="Q6031" s="14" t="str">
        <f t="shared" si="755"/>
        <v>United States</v>
      </c>
      <c r="R6031" s="14" t="str">
        <f t="shared" si="756"/>
        <v>|United States|</v>
      </c>
      <c r="S6031" s="14" t="str">
        <f t="shared" si="757"/>
        <v>|Dramas|Sci-Fi &amp; Fantasy|</v>
      </c>
      <c r="T6031" s="14" t="str">
        <f t="shared" si="758"/>
        <v>|John Asher|</v>
      </c>
      <c r="U6031" s="14" t="str">
        <f t="shared" si="759"/>
        <v>|Christopher Gorham|Julian Feder|Kaitlin Doubleday|Andrew Bowen|Caitlin Carmichael|Sean Gunn|Bryan Batt|Fay Masterson|Brian George|</v>
      </c>
    </row>
    <row r="6032" spans="1:21">
      <c r="A6032" s="14" t="s">
        <v>27758</v>
      </c>
      <c r="B6032" s="14" t="s">
        <v>48</v>
      </c>
      <c r="C6032" s="14" t="s">
        <v>27759</v>
      </c>
      <c r="D6032" s="14" t="s">
        <v>27760</v>
      </c>
      <c r="E6032" s="14" t="s">
        <v>27761</v>
      </c>
      <c r="F6032" s="14" t="s">
        <v>921</v>
      </c>
      <c r="G6032" s="26">
        <v>44013</v>
      </c>
      <c r="H6032" s="14">
        <v>1977</v>
      </c>
      <c r="I6032" s="14" t="s">
        <v>367</v>
      </c>
      <c r="J6032" s="14" t="s">
        <v>14335</v>
      </c>
      <c r="K6032" s="14" t="s">
        <v>640</v>
      </c>
      <c r="L6032" s="14" t="s">
        <v>27762</v>
      </c>
      <c r="M6032" s="14">
        <f t="shared" si="752"/>
        <v>2020</v>
      </c>
      <c r="N6032" s="14">
        <f t="shared" si="753"/>
        <v>7</v>
      </c>
      <c r="O6032" s="14" t="str">
        <f>IFERROR(VLOOKUP(I6032,Lists!$F$2:$G$16,2,FALSE()),"Not Rated")</f>
        <v>Older Kids</v>
      </c>
      <c r="P6032" s="14">
        <f t="shared" si="754"/>
        <v>176</v>
      </c>
      <c r="Q6032" s="14" t="str">
        <f t="shared" si="755"/>
        <v>United States</v>
      </c>
      <c r="R6032" s="14" t="str">
        <f t="shared" si="756"/>
        <v>|United States|United Kingdom|</v>
      </c>
      <c r="S6032" s="14" t="str">
        <f t="shared" si="757"/>
        <v>|Action &amp; Adventure|Classic Movies|Dramas|</v>
      </c>
      <c r="T6032" s="14" t="str">
        <f t="shared" si="758"/>
        <v>|Richard Attenborough|</v>
      </c>
      <c r="U6032" s="14" t="str">
        <f t="shared" si="759"/>
        <v>|Dirk Bogarde|James Caan|Michael Caine|Sean Connery|Edward Fox|Elliott Gould|Gene Hackman|Anthony Hopkins|Hardy Krüger|Laurence Olivier|Ryan O'Neal|Robert Redford|Maximilian Schell|Liv Ullmann|</v>
      </c>
    </row>
    <row r="6033" spans="1:21">
      <c r="A6033" s="14" t="s">
        <v>27763</v>
      </c>
      <c r="B6033" s="14" t="s">
        <v>48</v>
      </c>
      <c r="C6033" s="14" t="s">
        <v>27764</v>
      </c>
      <c r="D6033" s="14" t="s">
        <v>27765</v>
      </c>
      <c r="E6033" s="14" t="s">
        <v>27766</v>
      </c>
      <c r="F6033" s="14" t="s">
        <v>916</v>
      </c>
      <c r="G6033" s="26">
        <v>44136</v>
      </c>
      <c r="H6033" s="14">
        <v>1971</v>
      </c>
      <c r="I6033" s="14" t="s">
        <v>363</v>
      </c>
      <c r="J6033" s="14" t="s">
        <v>3814</v>
      </c>
      <c r="K6033" s="14" t="s">
        <v>27767</v>
      </c>
      <c r="L6033" s="14" t="s">
        <v>27768</v>
      </c>
      <c r="M6033" s="14">
        <f t="shared" si="752"/>
        <v>2020</v>
      </c>
      <c r="N6033" s="14">
        <f t="shared" si="753"/>
        <v>11</v>
      </c>
      <c r="O6033" s="14" t="str">
        <f>IFERROR(VLOOKUP(I6033,Lists!$F$2:$G$16,2,FALSE()),"Not Rated")</f>
        <v>Adults</v>
      </c>
      <c r="P6033" s="14">
        <f t="shared" si="754"/>
        <v>137</v>
      </c>
      <c r="Q6033" s="14" t="str">
        <f t="shared" si="755"/>
        <v>United Kingdom</v>
      </c>
      <c r="R6033" s="14" t="str">
        <f t="shared" si="756"/>
        <v>|United Kingdom|United States|</v>
      </c>
      <c r="S6033" s="14" t="str">
        <f t="shared" si="757"/>
        <v>|Classic Movies|Cult Movies|Dramas|</v>
      </c>
      <c r="T6033" s="14" t="str">
        <f t="shared" si="758"/>
        <v>|Stanley Kubrick|</v>
      </c>
      <c r="U6033" s="14" t="str">
        <f t="shared" si="759"/>
        <v>|Malcolm McDowell|Patrick Magee|Michael Bates|Warren Clarke|Adrienne Corri|Paul Farrell|Miriam Karlin|James Marcus|</v>
      </c>
    </row>
    <row r="6034" spans="1:21">
      <c r="A6034" s="14" t="s">
        <v>27769</v>
      </c>
      <c r="B6034" s="14" t="s">
        <v>48</v>
      </c>
      <c r="C6034" s="14" t="s">
        <v>27770</v>
      </c>
      <c r="D6034" s="14" t="s">
        <v>27771</v>
      </c>
      <c r="E6034" s="14" t="s">
        <v>27772</v>
      </c>
      <c r="F6034" s="14" t="s">
        <v>115</v>
      </c>
      <c r="G6034" s="26">
        <v>43191</v>
      </c>
      <c r="H6034" s="14">
        <v>1993</v>
      </c>
      <c r="I6034" s="14" t="s">
        <v>363</v>
      </c>
      <c r="J6034" s="14" t="s">
        <v>1247</v>
      </c>
      <c r="K6034" s="14" t="s">
        <v>1027</v>
      </c>
      <c r="L6034" s="14" t="s">
        <v>27773</v>
      </c>
      <c r="M6034" s="14">
        <f t="shared" si="752"/>
        <v>2018</v>
      </c>
      <c r="N6034" s="14">
        <f t="shared" si="753"/>
        <v>4</v>
      </c>
      <c r="O6034" s="14" t="str">
        <f>IFERROR(VLOOKUP(I6034,Lists!$F$2:$G$16,2,FALSE()),"Not Rated")</f>
        <v>Adults</v>
      </c>
      <c r="P6034" s="14">
        <f t="shared" si="754"/>
        <v>101</v>
      </c>
      <c r="Q6034" s="14" t="str">
        <f t="shared" si="755"/>
        <v>United States</v>
      </c>
      <c r="R6034" s="14" t="str">
        <f t="shared" si="756"/>
        <v>|United States|</v>
      </c>
      <c r="S6034" s="14" t="str">
        <f t="shared" si="757"/>
        <v>|Dramas|Romantic Movies|</v>
      </c>
      <c r="T6034" s="14" t="str">
        <f t="shared" si="758"/>
        <v>|Stephen Gyllenhaal|</v>
      </c>
      <c r="U6034" s="14" t="str">
        <f t="shared" si="759"/>
        <v>|Debra Winger|Barbara Hershey|Gabriel Byrne|Laurie Metcalf|John Terry|Maggie Gyllenhaal|Jake Gyllenhaal|Chloe Webb|David Strathairn|</v>
      </c>
    </row>
    <row r="6035" spans="1:21">
      <c r="A6035" s="14" t="s">
        <v>27774</v>
      </c>
      <c r="B6035" s="14" t="s">
        <v>48</v>
      </c>
      <c r="C6035" s="14" t="s">
        <v>27775</v>
      </c>
      <c r="D6035" s="14" t="s">
        <v>27776</v>
      </c>
      <c r="E6035" s="14" t="s">
        <v>27776</v>
      </c>
      <c r="F6035" s="14" t="s">
        <v>27777</v>
      </c>
      <c r="G6035" s="26">
        <v>42659</v>
      </c>
      <c r="H6035" s="14">
        <v>2015</v>
      </c>
      <c r="I6035" s="14" t="s">
        <v>362</v>
      </c>
      <c r="J6035" s="14" t="s">
        <v>580</v>
      </c>
      <c r="K6035" s="14" t="s">
        <v>496</v>
      </c>
      <c r="L6035" s="14" t="s">
        <v>27778</v>
      </c>
      <c r="M6035" s="14">
        <f t="shared" si="752"/>
        <v>2016</v>
      </c>
      <c r="N6035" s="14">
        <f t="shared" si="753"/>
        <v>10</v>
      </c>
      <c r="O6035" s="14" t="str">
        <f>IFERROR(VLOOKUP(I6035,Lists!$F$2:$G$16,2,FALSE()),"Not Rated")</f>
        <v>Older Kids</v>
      </c>
      <c r="P6035" s="14">
        <f t="shared" si="754"/>
        <v>111</v>
      </c>
      <c r="Q6035" s="14" t="str">
        <f t="shared" si="755"/>
        <v>Netherlands</v>
      </c>
      <c r="R6035" s="14" t="str">
        <f t="shared" si="756"/>
        <v>|Netherlands|Denmark|South Africa|</v>
      </c>
      <c r="S6035" s="14" t="str">
        <f t="shared" si="757"/>
        <v>|Documentaries|International Movies|</v>
      </c>
      <c r="T6035" s="14" t="str">
        <f t="shared" si="758"/>
        <v>|Tom Fassaert|</v>
      </c>
      <c r="U6035" s="14" t="str">
        <f t="shared" si="759"/>
        <v>|Tom Fassaert|</v>
      </c>
    </row>
    <row r="6036" spans="1:21">
      <c r="A6036" s="14" t="s">
        <v>27779</v>
      </c>
      <c r="B6036" s="14" t="s">
        <v>48</v>
      </c>
      <c r="C6036" s="14" t="s">
        <v>27780</v>
      </c>
      <c r="D6036" s="14" t="s">
        <v>27781</v>
      </c>
      <c r="E6036" s="14" t="s">
        <v>27782</v>
      </c>
      <c r="F6036" s="14" t="s">
        <v>1963</v>
      </c>
      <c r="G6036" s="26">
        <v>43814</v>
      </c>
      <c r="H6036" s="14">
        <v>2016</v>
      </c>
      <c r="I6036" s="14" t="s">
        <v>363</v>
      </c>
      <c r="J6036" s="14" t="s">
        <v>604</v>
      </c>
      <c r="K6036" s="14" t="s">
        <v>244</v>
      </c>
      <c r="L6036" s="14" t="s">
        <v>27783</v>
      </c>
      <c r="M6036" s="14">
        <f t="shared" si="752"/>
        <v>2019</v>
      </c>
      <c r="N6036" s="14">
        <f t="shared" si="753"/>
        <v>12</v>
      </c>
      <c r="O6036" s="14" t="str">
        <f>IFERROR(VLOOKUP(I6036,Lists!$F$2:$G$16,2,FALSE()),"Not Rated")</f>
        <v>Adults</v>
      </c>
      <c r="P6036" s="14">
        <f t="shared" si="754"/>
        <v>110</v>
      </c>
      <c r="Q6036" s="14" t="str">
        <f t="shared" si="755"/>
        <v>Canada</v>
      </c>
      <c r="R6036" s="14" t="str">
        <f t="shared" si="756"/>
        <v>|Canada|United States|</v>
      </c>
      <c r="S6036" s="14" t="str">
        <f t="shared" si="757"/>
        <v>|Dramas|</v>
      </c>
      <c r="T6036" s="14" t="str">
        <f t="shared" si="758"/>
        <v>|Mark Williams|</v>
      </c>
      <c r="U6036" s="14" t="str">
        <f t="shared" si="759"/>
        <v>|Gerard Butler|Gretchen Mol|Alison Brie|Willem Dafoe|Alfred Molina|Maxwell Jenkins|Anupam Kher|Dustin Milligan|</v>
      </c>
    </row>
    <row r="6037" spans="1:21">
      <c r="A6037" s="14" t="s">
        <v>27784</v>
      </c>
      <c r="B6037" s="14" t="s">
        <v>48</v>
      </c>
      <c r="C6037" s="14" t="s">
        <v>27785</v>
      </c>
      <c r="D6037" s="14" t="s">
        <v>20710</v>
      </c>
      <c r="E6037" s="14" t="s">
        <v>27786</v>
      </c>
      <c r="F6037" s="14" t="s">
        <v>116</v>
      </c>
      <c r="G6037" s="26">
        <v>43054</v>
      </c>
      <c r="H6037" s="14">
        <v>2016</v>
      </c>
      <c r="I6037" s="14" t="s">
        <v>361</v>
      </c>
      <c r="J6037" s="14" t="s">
        <v>1129</v>
      </c>
      <c r="K6037" s="14" t="s">
        <v>11758</v>
      </c>
      <c r="L6037" s="14" t="s">
        <v>27787</v>
      </c>
      <c r="M6037" s="14">
        <f t="shared" si="752"/>
        <v>2017</v>
      </c>
      <c r="N6037" s="14">
        <f t="shared" si="753"/>
        <v>11</v>
      </c>
      <c r="O6037" s="14" t="str">
        <f>IFERROR(VLOOKUP(I6037,Lists!$F$2:$G$16,2,FALSE()),"Not Rated")</f>
        <v>Teens</v>
      </c>
      <c r="P6037" s="14">
        <f t="shared" si="754"/>
        <v>142</v>
      </c>
      <c r="Q6037" s="14" t="str">
        <f t="shared" si="755"/>
        <v>India</v>
      </c>
      <c r="R6037" s="14" t="str">
        <f t="shared" si="756"/>
        <v>|India|</v>
      </c>
      <c r="S6037" s="14" t="str">
        <f t="shared" si="757"/>
        <v>|Action &amp; Adventure|International Movies|Sci-Fi &amp; Fantasy|</v>
      </c>
      <c r="T6037" s="14" t="str">
        <f t="shared" si="758"/>
        <v>|Remo D'Souza|</v>
      </c>
      <c r="U6037" s="14" t="str">
        <f t="shared" si="759"/>
        <v>|Tiger Shroff|Jacqueline Fernandez|Nathan Jones|Kay Kay Menon|Amrita Singh|Gaurav Pandey|Shraddha Kapoor|Amrita Puri|</v>
      </c>
    </row>
    <row r="6038" spans="1:21">
      <c r="A6038" s="14" t="s">
        <v>27788</v>
      </c>
      <c r="B6038" s="14" t="s">
        <v>48</v>
      </c>
      <c r="C6038" s="14" t="s">
        <v>27789</v>
      </c>
      <c r="D6038" s="14" t="s">
        <v>27790</v>
      </c>
      <c r="E6038" s="14" t="s">
        <v>27791</v>
      </c>
      <c r="F6038" s="14" t="s">
        <v>115</v>
      </c>
      <c r="G6038" s="26">
        <v>43296</v>
      </c>
      <c r="H6038" s="14">
        <v>2012</v>
      </c>
      <c r="I6038" s="14" t="s">
        <v>363</v>
      </c>
      <c r="J6038" s="14" t="s">
        <v>1290</v>
      </c>
      <c r="K6038" s="14" t="s">
        <v>1782</v>
      </c>
      <c r="L6038" s="14" t="s">
        <v>27792</v>
      </c>
      <c r="M6038" s="14">
        <f t="shared" si="752"/>
        <v>2018</v>
      </c>
      <c r="N6038" s="14">
        <f t="shared" si="753"/>
        <v>7</v>
      </c>
      <c r="O6038" s="14" t="str">
        <f>IFERROR(VLOOKUP(I6038,Lists!$F$2:$G$16,2,FALSE()),"Not Rated")</f>
        <v>Adults</v>
      </c>
      <c r="P6038" s="14">
        <f t="shared" si="754"/>
        <v>86</v>
      </c>
      <c r="Q6038" s="14" t="str">
        <f t="shared" si="755"/>
        <v>United States</v>
      </c>
      <c r="R6038" s="14" t="str">
        <f t="shared" si="756"/>
        <v>|United States|</v>
      </c>
      <c r="S6038" s="14" t="str">
        <f t="shared" si="757"/>
        <v>|Comedies|Independent Movies|</v>
      </c>
      <c r="T6038" s="14" t="str">
        <f t="shared" si="758"/>
        <v>|Roman Coppola|</v>
      </c>
      <c r="U6038" s="14" t="str">
        <f t="shared" si="759"/>
        <v>|Charlie Sheen|Jason Schwartzman|Bill Murray|Katheryn Winnick|Patricia Arquette|Aubrey Plaza|Mary Elizabeth Winstead|Dermot Mulroney|</v>
      </c>
    </row>
    <row r="6039" spans="1:21">
      <c r="A6039" s="14" t="s">
        <v>27793</v>
      </c>
      <c r="B6039" s="14" t="s">
        <v>49</v>
      </c>
      <c r="C6039" s="14" t="s">
        <v>27794</v>
      </c>
      <c r="D6039" s="14" t="s">
        <v>117</v>
      </c>
      <c r="E6039" s="14" t="s">
        <v>27795</v>
      </c>
      <c r="F6039" s="14" t="s">
        <v>137</v>
      </c>
      <c r="G6039" s="26">
        <v>42736</v>
      </c>
      <c r="H6039" s="14">
        <v>2013</v>
      </c>
      <c r="I6039" s="14" t="s">
        <v>361</v>
      </c>
      <c r="J6039" s="14" t="s">
        <v>105</v>
      </c>
      <c r="K6039" s="14" t="s">
        <v>1905</v>
      </c>
      <c r="L6039" s="14" t="s">
        <v>27796</v>
      </c>
      <c r="M6039" s="14">
        <f t="shared" si="752"/>
        <v>2017</v>
      </c>
      <c r="N6039" s="14">
        <f t="shared" si="753"/>
        <v>1</v>
      </c>
      <c r="O6039" s="14" t="str">
        <f>IFERROR(VLOOKUP(I6039,Lists!$F$2:$G$16,2,FALSE()),"Not Rated")</f>
        <v>Teens</v>
      </c>
      <c r="P6039" s="14">
        <f t="shared" si="754"/>
        <v>1</v>
      </c>
      <c r="Q6039" s="14" t="str">
        <f t="shared" si="755"/>
        <v>Taiwan</v>
      </c>
      <c r="R6039" s="14" t="str">
        <f t="shared" si="756"/>
        <v>|Taiwan|</v>
      </c>
      <c r="S6039" s="14" t="str">
        <f t="shared" si="757"/>
        <v>|International TV Shows|Romantic TV Shows|TV Dramas|</v>
      </c>
      <c r="T6039" s="14" t="str">
        <f t="shared" si="758"/>
        <v>|Unknown|</v>
      </c>
      <c r="U6039" s="14" t="str">
        <f t="shared" si="759"/>
        <v>|Tien Hsin|Christopher Lee|Darren Chiu|Shara Lin|Blaire Chang|Xi Man-Ning|Chu De-Kang|</v>
      </c>
    </row>
    <row r="6040" spans="1:21">
      <c r="A6040" s="14" t="s">
        <v>27797</v>
      </c>
      <c r="B6040" s="14" t="s">
        <v>48</v>
      </c>
      <c r="C6040" s="14" t="s">
        <v>27798</v>
      </c>
      <c r="D6040" s="14" t="s">
        <v>27799</v>
      </c>
      <c r="E6040" s="14" t="s">
        <v>117</v>
      </c>
      <c r="F6040" s="14" t="s">
        <v>115</v>
      </c>
      <c r="G6040" s="26">
        <v>43094</v>
      </c>
      <c r="H6040" s="14">
        <v>2017</v>
      </c>
      <c r="I6040" s="14" t="s">
        <v>360</v>
      </c>
      <c r="J6040" s="14" t="s">
        <v>730</v>
      </c>
      <c r="K6040" s="14" t="s">
        <v>247</v>
      </c>
      <c r="L6040" s="14" t="s">
        <v>27800</v>
      </c>
      <c r="M6040" s="14">
        <f t="shared" si="752"/>
        <v>2017</v>
      </c>
      <c r="N6040" s="14">
        <f t="shared" si="753"/>
        <v>12</v>
      </c>
      <c r="O6040" s="14" t="str">
        <f>IFERROR(VLOOKUP(I6040,Lists!$F$2:$G$16,2,FALSE()),"Not Rated")</f>
        <v>Adults</v>
      </c>
      <c r="P6040" s="14">
        <f t="shared" si="754"/>
        <v>93</v>
      </c>
      <c r="Q6040" s="14" t="str">
        <f t="shared" si="755"/>
        <v>United States</v>
      </c>
      <c r="R6040" s="14" t="str">
        <f t="shared" si="756"/>
        <v>|United States|</v>
      </c>
      <c r="S6040" s="14" t="str">
        <f t="shared" si="757"/>
        <v>|Documentaries|</v>
      </c>
      <c r="T6040" s="14" t="str">
        <f t="shared" si="758"/>
        <v>|Erik Nelson|</v>
      </c>
      <c r="U6040" s="14" t="str">
        <f t="shared" si="759"/>
        <v>|Unknown|</v>
      </c>
    </row>
    <row r="6041" spans="1:21">
      <c r="A6041" s="14" t="s">
        <v>27801</v>
      </c>
      <c r="B6041" s="14" t="s">
        <v>48</v>
      </c>
      <c r="C6041" s="14" t="s">
        <v>27802</v>
      </c>
      <c r="D6041" s="14" t="s">
        <v>4043</v>
      </c>
      <c r="E6041" s="14" t="s">
        <v>27803</v>
      </c>
      <c r="F6041" s="14" t="s">
        <v>115</v>
      </c>
      <c r="G6041" s="26">
        <v>43882</v>
      </c>
      <c r="H6041" s="14">
        <v>2013</v>
      </c>
      <c r="I6041" s="14" t="s">
        <v>363</v>
      </c>
      <c r="J6041" s="14" t="s">
        <v>1290</v>
      </c>
      <c r="K6041" s="14" t="s">
        <v>4045</v>
      </c>
      <c r="L6041" s="14" t="s">
        <v>27804</v>
      </c>
      <c r="M6041" s="14">
        <f t="shared" si="752"/>
        <v>2020</v>
      </c>
      <c r="N6041" s="14">
        <f t="shared" si="753"/>
        <v>2</v>
      </c>
      <c r="O6041" s="14" t="str">
        <f>IFERROR(VLOOKUP(I6041,Lists!$F$2:$G$16,2,FALSE()),"Not Rated")</f>
        <v>Adults</v>
      </c>
      <c r="P6041" s="14">
        <f t="shared" si="754"/>
        <v>86</v>
      </c>
      <c r="Q6041" s="14" t="str">
        <f t="shared" si="755"/>
        <v>United States</v>
      </c>
      <c r="R6041" s="14" t="str">
        <f t="shared" si="756"/>
        <v>|United States|</v>
      </c>
      <c r="S6041" s="14" t="str">
        <f t="shared" si="757"/>
        <v>|Comedies|Horror Movies|</v>
      </c>
      <c r="T6041" s="14" t="str">
        <f t="shared" si="758"/>
        <v>|Michael Tiddes|</v>
      </c>
      <c r="U6041" s="14" t="str">
        <f t="shared" si="759"/>
        <v>|Marlon Wayans|Essence Atkins|Cedric the Entertainer|Nick Swardson|David Koechner|Dave Sheridan|Affion Crockett|J.B. Smoove|Andrew Daly|Alanna Ubach|</v>
      </c>
    </row>
    <row r="6042" spans="1:21">
      <c r="A6042" s="14" t="s">
        <v>27805</v>
      </c>
      <c r="B6042" s="14" t="s">
        <v>48</v>
      </c>
      <c r="C6042" s="14" t="s">
        <v>27806</v>
      </c>
      <c r="D6042" s="14" t="s">
        <v>27807</v>
      </c>
      <c r="E6042" s="14" t="s">
        <v>27808</v>
      </c>
      <c r="F6042" s="14" t="s">
        <v>115</v>
      </c>
      <c r="G6042" s="26">
        <v>43725</v>
      </c>
      <c r="H6042" s="14">
        <v>2019</v>
      </c>
      <c r="I6042" s="14" t="s">
        <v>361</v>
      </c>
      <c r="J6042" s="14" t="s">
        <v>951</v>
      </c>
      <c r="K6042" s="14" t="s">
        <v>6328</v>
      </c>
      <c r="L6042" s="14" t="s">
        <v>27809</v>
      </c>
      <c r="M6042" s="14">
        <f t="shared" si="752"/>
        <v>2019</v>
      </c>
      <c r="N6042" s="14">
        <f t="shared" si="753"/>
        <v>9</v>
      </c>
      <c r="O6042" s="14" t="str">
        <f>IFERROR(VLOOKUP(I6042,Lists!$F$2:$G$16,2,FALSE()),"Not Rated")</f>
        <v>Teens</v>
      </c>
      <c r="P6042" s="14">
        <f t="shared" si="754"/>
        <v>80</v>
      </c>
      <c r="Q6042" s="14" t="str">
        <f t="shared" si="755"/>
        <v>United States</v>
      </c>
      <c r="R6042" s="14" t="str">
        <f t="shared" si="756"/>
        <v>|United States|</v>
      </c>
      <c r="S6042" s="14" t="str">
        <f t="shared" si="757"/>
        <v>|Horror Movies|Independent Movies|</v>
      </c>
      <c r="T6042" s="14" t="str">
        <f t="shared" si="758"/>
        <v>|Teo Konuralp|</v>
      </c>
      <c r="U6042" s="14" t="str">
        <f t="shared" si="759"/>
        <v>|Laura Flannery|James Cavlo|Harry Hains|Clemmie Dugdale|Dendrie Taylor|Bryan Chesters|Jennifer Dorogi|Adam Lazarre-White|Nikita Ramsey|</v>
      </c>
    </row>
    <row r="6043" spans="1:21">
      <c r="A6043" s="14" t="s">
        <v>27810</v>
      </c>
      <c r="B6043" s="14" t="s">
        <v>48</v>
      </c>
      <c r="C6043" s="14" t="s">
        <v>27811</v>
      </c>
      <c r="D6043" s="14" t="s">
        <v>27812</v>
      </c>
      <c r="E6043" s="14" t="s">
        <v>27813</v>
      </c>
      <c r="F6043" s="14" t="s">
        <v>115</v>
      </c>
      <c r="G6043" s="26">
        <v>43773</v>
      </c>
      <c r="H6043" s="14">
        <v>2011</v>
      </c>
      <c r="I6043" s="14" t="s">
        <v>368</v>
      </c>
      <c r="J6043" s="14" t="s">
        <v>900</v>
      </c>
      <c r="K6043" s="14" t="s">
        <v>8698</v>
      </c>
      <c r="L6043" s="14" t="s">
        <v>27814</v>
      </c>
      <c r="M6043" s="14">
        <f t="shared" si="752"/>
        <v>2019</v>
      </c>
      <c r="N6043" s="14">
        <f t="shared" si="753"/>
        <v>11</v>
      </c>
      <c r="O6043" s="14" t="str">
        <f>IFERROR(VLOOKUP(I6043,Lists!$F$2:$G$16,2,FALSE()),"Not Rated")</f>
        <v>Kids</v>
      </c>
      <c r="P6043" s="14">
        <f t="shared" si="754"/>
        <v>92</v>
      </c>
      <c r="Q6043" s="14" t="str">
        <f t="shared" si="755"/>
        <v>United States</v>
      </c>
      <c r="R6043" s="14" t="str">
        <f t="shared" si="756"/>
        <v>|United States|</v>
      </c>
      <c r="S6043" s="14" t="str">
        <f t="shared" si="757"/>
        <v>|Children &amp; Family Movies|Comedies|Romantic Movies|</v>
      </c>
      <c r="T6043" s="14" t="str">
        <f t="shared" si="758"/>
        <v>|Jim Fall|</v>
      </c>
      <c r="U6043" s="14" t="str">
        <f t="shared" si="759"/>
        <v>|Bonnie Somerville|Shelley Long|Jordan Bridges|Sam McMurray|Haylie Duff|Sam Horrigan|Carrie Wiita|Chris McKenna|Edi Patterson|Jennifer Elise Cox|</v>
      </c>
    </row>
    <row r="6044" spans="1:21">
      <c r="A6044" s="14" t="s">
        <v>27815</v>
      </c>
      <c r="B6044" s="14" t="s">
        <v>48</v>
      </c>
      <c r="C6044" s="14" t="s">
        <v>27816</v>
      </c>
      <c r="D6044" s="14" t="s">
        <v>27817</v>
      </c>
      <c r="E6044" s="14" t="s">
        <v>27818</v>
      </c>
      <c r="F6044" s="14" t="s">
        <v>115</v>
      </c>
      <c r="G6044" s="26">
        <v>42856</v>
      </c>
      <c r="H6044" s="14">
        <v>2016</v>
      </c>
      <c r="I6044" s="14" t="s">
        <v>363</v>
      </c>
      <c r="J6044" s="14" t="s">
        <v>624</v>
      </c>
      <c r="K6044" s="14" t="s">
        <v>254</v>
      </c>
      <c r="L6044" s="14" t="s">
        <v>27819</v>
      </c>
      <c r="M6044" s="14">
        <f t="shared" si="752"/>
        <v>2017</v>
      </c>
      <c r="N6044" s="14">
        <f t="shared" si="753"/>
        <v>5</v>
      </c>
      <c r="O6044" s="14" t="str">
        <f>IFERROR(VLOOKUP(I6044,Lists!$F$2:$G$16,2,FALSE()),"Not Rated")</f>
        <v>Adults</v>
      </c>
      <c r="P6044" s="14">
        <f t="shared" si="754"/>
        <v>96</v>
      </c>
      <c r="Q6044" s="14" t="str">
        <f t="shared" si="755"/>
        <v>United States</v>
      </c>
      <c r="R6044" s="14" t="str">
        <f t="shared" si="756"/>
        <v>|United States|</v>
      </c>
      <c r="S6044" s="14" t="str">
        <f t="shared" si="757"/>
        <v>|Thrillers|</v>
      </c>
      <c r="T6044" s="14" t="str">
        <f t="shared" si="758"/>
        <v>|Andy Goddard|</v>
      </c>
      <c r="U6044" s="14" t="str">
        <f t="shared" si="759"/>
        <v>|Patrick Wilson|Jessica Biel|Vincent Kartheiser|Haley Bennett|Eddie Marsan|Jon Osbeck|Radek Lord|Christine Dye|</v>
      </c>
    </row>
    <row r="6045" spans="1:21">
      <c r="A6045" s="14" t="s">
        <v>27820</v>
      </c>
      <c r="B6045" s="14" t="s">
        <v>48</v>
      </c>
      <c r="C6045" s="14" t="s">
        <v>27821</v>
      </c>
      <c r="D6045" s="14" t="s">
        <v>27822</v>
      </c>
      <c r="E6045" s="14" t="s">
        <v>117</v>
      </c>
      <c r="F6045" s="14" t="s">
        <v>115</v>
      </c>
      <c r="G6045" s="26">
        <v>43339</v>
      </c>
      <c r="H6045" s="14">
        <v>2018</v>
      </c>
      <c r="I6045" s="14" t="s">
        <v>360</v>
      </c>
      <c r="J6045" s="14" t="s">
        <v>872</v>
      </c>
      <c r="K6045" s="14" t="s">
        <v>247</v>
      </c>
      <c r="L6045" s="14" t="s">
        <v>27823</v>
      </c>
      <c r="M6045" s="14">
        <f t="shared" si="752"/>
        <v>2018</v>
      </c>
      <c r="N6045" s="14">
        <f t="shared" si="753"/>
        <v>8</v>
      </c>
      <c r="O6045" s="14" t="str">
        <f>IFERROR(VLOOKUP(I6045,Lists!$F$2:$G$16,2,FALSE()),"Not Rated")</f>
        <v>Adults</v>
      </c>
      <c r="P6045" s="14">
        <f t="shared" si="754"/>
        <v>87</v>
      </c>
      <c r="Q6045" s="14" t="str">
        <f t="shared" si="755"/>
        <v>United States</v>
      </c>
      <c r="R6045" s="14" t="str">
        <f t="shared" si="756"/>
        <v>|United States|</v>
      </c>
      <c r="S6045" s="14" t="str">
        <f t="shared" si="757"/>
        <v>|Documentaries|</v>
      </c>
      <c r="T6045" s="14" t="str">
        <f t="shared" si="758"/>
        <v>|Chris Bell|</v>
      </c>
      <c r="U6045" s="14" t="str">
        <f t="shared" si="759"/>
        <v>|Unknown|</v>
      </c>
    </row>
    <row r="6046" spans="1:21">
      <c r="A6046" s="14" t="s">
        <v>27824</v>
      </c>
      <c r="B6046" s="14" t="s">
        <v>49</v>
      </c>
      <c r="C6046" s="14" t="s">
        <v>27825</v>
      </c>
      <c r="D6046" s="14" t="s">
        <v>117</v>
      </c>
      <c r="E6046" s="14" t="s">
        <v>27826</v>
      </c>
      <c r="F6046" s="14" t="s">
        <v>123</v>
      </c>
      <c r="G6046" s="26">
        <v>43536</v>
      </c>
      <c r="H6046" s="14">
        <v>2010</v>
      </c>
      <c r="I6046" s="14" t="s">
        <v>361</v>
      </c>
      <c r="J6046" s="14" t="s">
        <v>105</v>
      </c>
      <c r="K6046" s="14" t="s">
        <v>5585</v>
      </c>
      <c r="L6046" s="14" t="s">
        <v>27827</v>
      </c>
      <c r="M6046" s="14">
        <f t="shared" si="752"/>
        <v>2019</v>
      </c>
      <c r="N6046" s="14">
        <f t="shared" si="753"/>
        <v>3</v>
      </c>
      <c r="O6046" s="14" t="str">
        <f>IFERROR(VLOOKUP(I6046,Lists!$F$2:$G$16,2,FALSE()),"Not Rated")</f>
        <v>Teens</v>
      </c>
      <c r="P6046" s="14">
        <f t="shared" si="754"/>
        <v>1</v>
      </c>
      <c r="Q6046" s="14" t="str">
        <f t="shared" si="755"/>
        <v>South Korea</v>
      </c>
      <c r="R6046" s="14" t="str">
        <f t="shared" si="756"/>
        <v>|South Korea|</v>
      </c>
      <c r="S6046" s="14" t="str">
        <f t="shared" si="757"/>
        <v>|Crime TV Shows|International TV Shows|Korean TV Shows|</v>
      </c>
      <c r="T6046" s="14" t="str">
        <f t="shared" si="758"/>
        <v>|Unknown|</v>
      </c>
      <c r="U6046" s="14" t="str">
        <f t="shared" si="759"/>
        <v>|Song Il-gook|Han Chae-young|Kim Min-jong|Go Eun Han|Jung Hoon Lee|Nam Da-Reum|Yoo In-young|</v>
      </c>
    </row>
    <row r="6047" spans="1:21">
      <c r="A6047" s="14" t="s">
        <v>27828</v>
      </c>
      <c r="B6047" s="14" t="s">
        <v>48</v>
      </c>
      <c r="C6047" s="14" t="s">
        <v>27829</v>
      </c>
      <c r="D6047" s="14" t="s">
        <v>12202</v>
      </c>
      <c r="E6047" s="14" t="s">
        <v>27830</v>
      </c>
      <c r="F6047" s="14" t="s">
        <v>117</v>
      </c>
      <c r="G6047" s="26">
        <v>43580</v>
      </c>
      <c r="H6047" s="14">
        <v>2012</v>
      </c>
      <c r="I6047" s="14" t="s">
        <v>360</v>
      </c>
      <c r="J6047" s="14" t="s">
        <v>653</v>
      </c>
      <c r="K6047" s="14" t="s">
        <v>529</v>
      </c>
      <c r="L6047" s="14" t="s">
        <v>27831</v>
      </c>
      <c r="M6047" s="14">
        <f t="shared" si="752"/>
        <v>2019</v>
      </c>
      <c r="N6047" s="14">
        <f t="shared" si="753"/>
        <v>4</v>
      </c>
      <c r="O6047" s="14" t="str">
        <f>IFERROR(VLOOKUP(I6047,Lists!$F$2:$G$16,2,FALSE()),"Not Rated")</f>
        <v>Adults</v>
      </c>
      <c r="P6047" s="14">
        <f t="shared" si="754"/>
        <v>98</v>
      </c>
      <c r="Q6047" s="14" t="str">
        <f t="shared" si="755"/>
        <v>Unknown</v>
      </c>
      <c r="R6047" s="14" t="str">
        <f t="shared" si="756"/>
        <v>|Unknown|</v>
      </c>
      <c r="S6047" s="14" t="str">
        <f t="shared" si="757"/>
        <v>|Comedies|International Movies|</v>
      </c>
      <c r="T6047" s="14" t="str">
        <f t="shared" si="758"/>
        <v>|Ahmad El-Badri|</v>
      </c>
      <c r="U6047" s="14" t="str">
        <f t="shared" si="759"/>
        <v>|Edward|Fifi Abdo|Lotfy Labib|Madeleine Matar|Nahla Zaki|Ahmed Fathy|Said Tarabeek|Badriya Tolba|Eman El-Sayed|</v>
      </c>
    </row>
    <row r="6048" spans="1:21">
      <c r="A6048" s="14" t="s">
        <v>27832</v>
      </c>
      <c r="B6048" s="14" t="s">
        <v>48</v>
      </c>
      <c r="C6048" s="14" t="s">
        <v>27833</v>
      </c>
      <c r="D6048" s="14" t="s">
        <v>18956</v>
      </c>
      <c r="E6048" s="14" t="s">
        <v>27834</v>
      </c>
      <c r="F6048" s="14" t="s">
        <v>23179</v>
      </c>
      <c r="G6048" s="26">
        <v>43303</v>
      </c>
      <c r="H6048" s="14">
        <v>2014</v>
      </c>
      <c r="I6048" s="14" t="s">
        <v>363</v>
      </c>
      <c r="J6048" s="14" t="s">
        <v>443</v>
      </c>
      <c r="K6048" s="14" t="s">
        <v>683</v>
      </c>
      <c r="L6048" s="14" t="s">
        <v>27835</v>
      </c>
      <c r="M6048" s="14">
        <f t="shared" si="752"/>
        <v>2018</v>
      </c>
      <c r="N6048" s="14">
        <f t="shared" si="753"/>
        <v>7</v>
      </c>
      <c r="O6048" s="14" t="str">
        <f>IFERROR(VLOOKUP(I6048,Lists!$F$2:$G$16,2,FALSE()),"Not Rated")</f>
        <v>Adults</v>
      </c>
      <c r="P6048" s="14">
        <f t="shared" si="754"/>
        <v>125</v>
      </c>
      <c r="Q6048" s="14" t="str">
        <f t="shared" si="755"/>
        <v>United Arab Emirates</v>
      </c>
      <c r="R6048" s="14" t="str">
        <f t="shared" si="756"/>
        <v>|United Arab Emirates|United States|</v>
      </c>
      <c r="S6048" s="14" t="str">
        <f t="shared" si="757"/>
        <v>|Dramas|Thrillers|</v>
      </c>
      <c r="T6048" s="14" t="str">
        <f t="shared" si="758"/>
        <v>|J.C. Chandor|</v>
      </c>
      <c r="U6048" s="14" t="str">
        <f t="shared" si="759"/>
        <v>|Oscar Isaac|Jessica Chastain|David Oyelowo|Albert Brooks|Elyes Gabel|Catalina Sandino Moreno|Christopher Abbott|Peter Gerety|Alessandro Nivola|</v>
      </c>
    </row>
    <row r="6049" spans="1:21">
      <c r="A6049" s="14" t="s">
        <v>27836</v>
      </c>
      <c r="B6049" s="14" t="s">
        <v>48</v>
      </c>
      <c r="C6049" s="14" t="s">
        <v>27837</v>
      </c>
      <c r="D6049" s="14" t="s">
        <v>27838</v>
      </c>
      <c r="E6049" s="14" t="s">
        <v>117</v>
      </c>
      <c r="F6049" s="14" t="s">
        <v>115</v>
      </c>
      <c r="G6049" s="26">
        <v>42853</v>
      </c>
      <c r="H6049" s="14">
        <v>2014</v>
      </c>
      <c r="I6049" s="14" t="s">
        <v>364</v>
      </c>
      <c r="J6049" s="14" t="s">
        <v>436</v>
      </c>
      <c r="K6049" s="14" t="s">
        <v>247</v>
      </c>
      <c r="L6049" s="14" t="s">
        <v>27839</v>
      </c>
      <c r="M6049" s="14">
        <f t="shared" si="752"/>
        <v>2017</v>
      </c>
      <c r="N6049" s="14">
        <f t="shared" si="753"/>
        <v>4</v>
      </c>
      <c r="O6049" s="14" t="str">
        <f>IFERROR(VLOOKUP(I6049,Lists!$F$2:$G$16,2,FALSE()),"Not Rated")</f>
        <v>Teens</v>
      </c>
      <c r="P6049" s="14">
        <f t="shared" si="754"/>
        <v>91</v>
      </c>
      <c r="Q6049" s="14" t="str">
        <f t="shared" si="755"/>
        <v>United States</v>
      </c>
      <c r="R6049" s="14" t="str">
        <f t="shared" si="756"/>
        <v>|United States|</v>
      </c>
      <c r="S6049" s="14" t="str">
        <f t="shared" si="757"/>
        <v>|Documentaries|</v>
      </c>
      <c r="T6049" s="14" t="str">
        <f t="shared" si="758"/>
        <v>|Christopher S. Rech|Brandon Kimber|</v>
      </c>
      <c r="U6049" s="14" t="str">
        <f t="shared" si="759"/>
        <v>|Unknown|</v>
      </c>
    </row>
    <row r="6050" spans="1:21">
      <c r="A6050" s="14" t="s">
        <v>27840</v>
      </c>
      <c r="B6050" s="14" t="s">
        <v>48</v>
      </c>
      <c r="C6050" s="14" t="s">
        <v>27841</v>
      </c>
      <c r="D6050" s="14" t="s">
        <v>117</v>
      </c>
      <c r="E6050" s="14" t="s">
        <v>117</v>
      </c>
      <c r="F6050" s="14" t="s">
        <v>133</v>
      </c>
      <c r="G6050" s="26">
        <v>43263</v>
      </c>
      <c r="H6050" s="14">
        <v>2017</v>
      </c>
      <c r="I6050" s="14" t="s">
        <v>361</v>
      </c>
      <c r="J6050" s="14" t="s">
        <v>1313</v>
      </c>
      <c r="K6050" s="14" t="s">
        <v>496</v>
      </c>
      <c r="L6050" s="14" t="s">
        <v>27842</v>
      </c>
      <c r="M6050" s="14">
        <f t="shared" si="752"/>
        <v>2018</v>
      </c>
      <c r="N6050" s="14">
        <f t="shared" si="753"/>
        <v>6</v>
      </c>
      <c r="O6050" s="14" t="str">
        <f>IFERROR(VLOOKUP(I6050,Lists!$F$2:$G$16,2,FALSE()),"Not Rated")</f>
        <v>Teens</v>
      </c>
      <c r="P6050" s="14">
        <f t="shared" si="754"/>
        <v>76</v>
      </c>
      <c r="Q6050" s="14" t="str">
        <f t="shared" si="755"/>
        <v>Brazil</v>
      </c>
      <c r="R6050" s="14" t="str">
        <f t="shared" si="756"/>
        <v>|Brazil|</v>
      </c>
      <c r="S6050" s="14" t="str">
        <f t="shared" si="757"/>
        <v>|Documentaries|International Movies|</v>
      </c>
      <c r="T6050" s="14" t="str">
        <f t="shared" si="758"/>
        <v>|Unknown|</v>
      </c>
      <c r="U6050" s="14" t="str">
        <f t="shared" si="759"/>
        <v>|Unknown|</v>
      </c>
    </row>
    <row r="6051" spans="1:21">
      <c r="A6051" s="14" t="s">
        <v>27843</v>
      </c>
      <c r="B6051" s="14" t="s">
        <v>48</v>
      </c>
      <c r="C6051" s="14" t="s">
        <v>27844</v>
      </c>
      <c r="D6051" s="14" t="s">
        <v>19855</v>
      </c>
      <c r="E6051" s="14" t="s">
        <v>27845</v>
      </c>
      <c r="F6051" s="14" t="s">
        <v>115</v>
      </c>
      <c r="G6051" s="26">
        <v>43800</v>
      </c>
      <c r="H6051" s="14">
        <v>1998</v>
      </c>
      <c r="I6051" s="14" t="s">
        <v>364</v>
      </c>
      <c r="J6051" s="14" t="s">
        <v>1173</v>
      </c>
      <c r="K6051" s="14" t="s">
        <v>1189</v>
      </c>
      <c r="L6051" s="14" t="s">
        <v>27846</v>
      </c>
      <c r="M6051" s="14">
        <f t="shared" si="752"/>
        <v>2019</v>
      </c>
      <c r="N6051" s="14">
        <f t="shared" si="753"/>
        <v>12</v>
      </c>
      <c r="O6051" s="14" t="str">
        <f>IFERROR(VLOOKUP(I6051,Lists!$F$2:$G$16,2,FALSE()),"Not Rated")</f>
        <v>Teens</v>
      </c>
      <c r="P6051" s="14">
        <f t="shared" si="754"/>
        <v>82</v>
      </c>
      <c r="Q6051" s="14" t="str">
        <f t="shared" si="755"/>
        <v>United States</v>
      </c>
      <c r="R6051" s="14" t="str">
        <f t="shared" si="756"/>
        <v>|United States|</v>
      </c>
      <c r="S6051" s="14" t="str">
        <f t="shared" si="757"/>
        <v>|Comedies|Cult Movies|</v>
      </c>
      <c r="T6051" s="14" t="str">
        <f t="shared" si="758"/>
        <v>|John Fortenberry|</v>
      </c>
      <c r="U6051" s="14" t="str">
        <f t="shared" si="759"/>
        <v>|Will Ferrell|Chris Kattan|Dan Hedaya|Molly Shannon|Richard Grieco|Loni Anderson|Elisa Donovan|Gigi Rice|Lochlyn Munro|Dwayne Hickman|</v>
      </c>
    </row>
    <row r="6052" spans="1:21">
      <c r="A6052" s="14" t="s">
        <v>27847</v>
      </c>
      <c r="B6052" s="14" t="s">
        <v>48</v>
      </c>
      <c r="C6052" s="14" t="s">
        <v>27848</v>
      </c>
      <c r="D6052" s="14" t="s">
        <v>21727</v>
      </c>
      <c r="E6052" s="14" t="s">
        <v>27849</v>
      </c>
      <c r="F6052" s="14" t="s">
        <v>142</v>
      </c>
      <c r="G6052" s="26">
        <v>42614</v>
      </c>
      <c r="H6052" s="14">
        <v>2015</v>
      </c>
      <c r="I6052" s="14" t="s">
        <v>360</v>
      </c>
      <c r="J6052" s="14" t="s">
        <v>580</v>
      </c>
      <c r="K6052" s="14" t="s">
        <v>475</v>
      </c>
      <c r="L6052" s="14" t="s">
        <v>27850</v>
      </c>
      <c r="M6052" s="14">
        <f t="shared" si="752"/>
        <v>2016</v>
      </c>
      <c r="N6052" s="14">
        <f t="shared" si="753"/>
        <v>9</v>
      </c>
      <c r="O6052" s="14" t="str">
        <f>IFERROR(VLOOKUP(I6052,Lists!$F$2:$G$16,2,FALSE()),"Not Rated")</f>
        <v>Adults</v>
      </c>
      <c r="P6052" s="14">
        <f t="shared" si="754"/>
        <v>111</v>
      </c>
      <c r="Q6052" s="14" t="str">
        <f t="shared" si="755"/>
        <v>Netherlands</v>
      </c>
      <c r="R6052" s="14" t="str">
        <f t="shared" si="756"/>
        <v>|Netherlands|</v>
      </c>
      <c r="S6052" s="14" t="str">
        <f t="shared" si="757"/>
        <v>|Dramas|International Movies|</v>
      </c>
      <c r="T6052" s="14" t="str">
        <f t="shared" si="758"/>
        <v>|Joram Lürsen|</v>
      </c>
      <c r="U6052" s="14" t="str">
        <f t="shared" si="759"/>
        <v>|Gijs Scholten van Aschat|Jacob Derwig|Rifka Lodeizen|Juda Goslinga|Zeb Troostwijk|Elisabeth Hesemans|Joosje Duk|</v>
      </c>
    </row>
    <row r="6053" spans="1:21">
      <c r="A6053" s="14" t="s">
        <v>27851</v>
      </c>
      <c r="B6053" s="14" t="s">
        <v>48</v>
      </c>
      <c r="C6053" s="14" t="s">
        <v>27852</v>
      </c>
      <c r="D6053" s="14" t="s">
        <v>27853</v>
      </c>
      <c r="E6053" s="14" t="s">
        <v>27854</v>
      </c>
      <c r="F6053" s="14" t="s">
        <v>118</v>
      </c>
      <c r="G6053" s="26">
        <v>42840</v>
      </c>
      <c r="H6053" s="14">
        <v>2015</v>
      </c>
      <c r="I6053" s="14" t="s">
        <v>360</v>
      </c>
      <c r="J6053" s="14" t="s">
        <v>900</v>
      </c>
      <c r="K6053" s="14" t="s">
        <v>683</v>
      </c>
      <c r="L6053" s="14" t="s">
        <v>27855</v>
      </c>
      <c r="M6053" s="14">
        <f t="shared" si="752"/>
        <v>2017</v>
      </c>
      <c r="N6053" s="14">
        <f t="shared" si="753"/>
        <v>4</v>
      </c>
      <c r="O6053" s="14" t="str">
        <f>IFERROR(VLOOKUP(I6053,Lists!$F$2:$G$16,2,FALSE()),"Not Rated")</f>
        <v>Adults</v>
      </c>
      <c r="P6053" s="14">
        <f t="shared" si="754"/>
        <v>92</v>
      </c>
      <c r="Q6053" s="14" t="str">
        <f t="shared" si="755"/>
        <v>United Kingdom</v>
      </c>
      <c r="R6053" s="14" t="str">
        <f t="shared" si="756"/>
        <v>|United Kingdom|</v>
      </c>
      <c r="S6053" s="14" t="str">
        <f t="shared" si="757"/>
        <v>|Dramas|Thrillers|</v>
      </c>
      <c r="T6053" s="14" t="str">
        <f t="shared" si="758"/>
        <v>|Michael Lennox|</v>
      </c>
      <c r="U6053" s="14" t="str">
        <f t="shared" si="759"/>
        <v>|Stephen Graham|Conleth Hill|Lara Pulver|Arsher Ali|Stuart Graham|Ian McElhinney|</v>
      </c>
    </row>
    <row r="6054" spans="1:21">
      <c r="A6054" s="14" t="s">
        <v>27856</v>
      </c>
      <c r="B6054" s="14" t="s">
        <v>48</v>
      </c>
      <c r="C6054" s="14" t="s">
        <v>27857</v>
      </c>
      <c r="D6054" s="14" t="s">
        <v>27858</v>
      </c>
      <c r="E6054" s="14" t="s">
        <v>27859</v>
      </c>
      <c r="F6054" s="14" t="s">
        <v>115</v>
      </c>
      <c r="G6054" s="26">
        <v>43622</v>
      </c>
      <c r="H6054" s="14">
        <v>2013</v>
      </c>
      <c r="I6054" s="14" t="s">
        <v>363</v>
      </c>
      <c r="J6054" s="14" t="s">
        <v>507</v>
      </c>
      <c r="K6054" s="14" t="s">
        <v>1614</v>
      </c>
      <c r="L6054" s="14" t="s">
        <v>27860</v>
      </c>
      <c r="M6054" s="14">
        <f t="shared" si="752"/>
        <v>2019</v>
      </c>
      <c r="N6054" s="14">
        <f t="shared" si="753"/>
        <v>6</v>
      </c>
      <c r="O6054" s="14" t="str">
        <f>IFERROR(VLOOKUP(I6054,Lists!$F$2:$G$16,2,FALSE()),"Not Rated")</f>
        <v>Adults</v>
      </c>
      <c r="P6054" s="14">
        <f t="shared" si="754"/>
        <v>94</v>
      </c>
      <c r="Q6054" s="14" t="str">
        <f t="shared" si="755"/>
        <v>United States</v>
      </c>
      <c r="R6054" s="14" t="str">
        <f t="shared" si="756"/>
        <v>|United States|</v>
      </c>
      <c r="S6054" s="14" t="str">
        <f t="shared" si="757"/>
        <v>|Dramas|Independent Movies|Romantic Movies|</v>
      </c>
      <c r="T6054" s="14" t="str">
        <f t="shared" si="758"/>
        <v>|Kees Van Oostrum|</v>
      </c>
      <c r="U6054" s="14" t="str">
        <f t="shared" si="759"/>
        <v>|Liev Schreiber|Jeanne Tripplehorn|Joelle Carter|Louise Fletcher|Katie Carr|Renée Soutendijk|Huub Stapel|Michael Pas|</v>
      </c>
    </row>
    <row r="6055" spans="1:21">
      <c r="A6055" s="14" t="s">
        <v>27861</v>
      </c>
      <c r="B6055" s="14" t="s">
        <v>48</v>
      </c>
      <c r="C6055" s="14" t="s">
        <v>27862</v>
      </c>
      <c r="D6055" s="14" t="s">
        <v>11970</v>
      </c>
      <c r="E6055" s="14" t="s">
        <v>27863</v>
      </c>
      <c r="F6055" s="14" t="s">
        <v>115</v>
      </c>
      <c r="G6055" s="26">
        <v>44071</v>
      </c>
      <c r="H6055" s="14">
        <v>2011</v>
      </c>
      <c r="I6055" s="14" t="s">
        <v>362</v>
      </c>
      <c r="J6055" s="14" t="s">
        <v>436</v>
      </c>
      <c r="K6055" s="14" t="s">
        <v>12513</v>
      </c>
      <c r="L6055" s="14" t="s">
        <v>27864</v>
      </c>
      <c r="M6055" s="14">
        <f t="shared" si="752"/>
        <v>2020</v>
      </c>
      <c r="N6055" s="14">
        <f t="shared" si="753"/>
        <v>8</v>
      </c>
      <c r="O6055" s="14" t="str">
        <f>IFERROR(VLOOKUP(I6055,Lists!$F$2:$G$16,2,FALSE()),"Not Rated")</f>
        <v>Older Kids</v>
      </c>
      <c r="P6055" s="14">
        <f t="shared" si="754"/>
        <v>91</v>
      </c>
      <c r="Q6055" s="14" t="str">
        <f t="shared" si="755"/>
        <v>United States</v>
      </c>
      <c r="R6055" s="14" t="str">
        <f t="shared" si="756"/>
        <v>|United States|</v>
      </c>
      <c r="S6055" s="14" t="str">
        <f t="shared" si="757"/>
        <v>|Children &amp; Family Movies|Dramas|Romantic Movies|</v>
      </c>
      <c r="T6055" s="14" t="str">
        <f t="shared" si="758"/>
        <v>|Michael Damian|</v>
      </c>
      <c r="U6055" s="14" t="str">
        <f t="shared" si="759"/>
        <v>|Katie McGrath|Sir Roger Moore|Sam Heughan|Travis Turner|Leilah de Meza|Miles Richardson|Charlotte Salt|</v>
      </c>
    </row>
    <row r="6056" spans="1:21">
      <c r="A6056" s="14" t="s">
        <v>27865</v>
      </c>
      <c r="B6056" s="14" t="s">
        <v>48</v>
      </c>
      <c r="C6056" s="14" t="s">
        <v>27866</v>
      </c>
      <c r="D6056" s="14" t="s">
        <v>27867</v>
      </c>
      <c r="E6056" s="14" t="s">
        <v>27868</v>
      </c>
      <c r="F6056" s="14" t="s">
        <v>119</v>
      </c>
      <c r="G6056" s="26">
        <v>41579</v>
      </c>
      <c r="H6056" s="14">
        <v>2011</v>
      </c>
      <c r="I6056" s="14" t="s">
        <v>369</v>
      </c>
      <c r="J6056" s="14" t="s">
        <v>9393</v>
      </c>
      <c r="K6056" s="14" t="s">
        <v>261</v>
      </c>
      <c r="L6056" s="14" t="s">
        <v>27869</v>
      </c>
      <c r="M6056" s="14">
        <f t="shared" si="752"/>
        <v>2013</v>
      </c>
      <c r="N6056" s="14">
        <f t="shared" si="753"/>
        <v>11</v>
      </c>
      <c r="O6056" s="14" t="str">
        <f>IFERROR(VLOOKUP(I6056,Lists!$F$2:$G$16,2,FALSE()),"Not Rated")</f>
        <v>Not Rated</v>
      </c>
      <c r="P6056" s="14">
        <f t="shared" si="754"/>
        <v>44</v>
      </c>
      <c r="Q6056" s="14" t="str">
        <f t="shared" si="755"/>
        <v>Canada</v>
      </c>
      <c r="R6056" s="14" t="str">
        <f t="shared" si="756"/>
        <v>|Canada|</v>
      </c>
      <c r="S6056" s="14" t="str">
        <f t="shared" si="757"/>
        <v>|Stand-Up Comedy|</v>
      </c>
      <c r="T6056" s="14" t="str">
        <f t="shared" si="758"/>
        <v>|Henry Sarwer-Foner|</v>
      </c>
      <c r="U6056" s="14" t="str">
        <f t="shared" si="759"/>
        <v>|Russell Peters|Pamela Anderson|Michael Bublé|Jon Lovitz|Scott Thompson|Faizon Love|Goapele|Ted Lange|</v>
      </c>
    </row>
    <row r="6057" spans="1:21">
      <c r="A6057" s="14" t="s">
        <v>27870</v>
      </c>
      <c r="B6057" s="14" t="s">
        <v>48</v>
      </c>
      <c r="C6057" s="14" t="s">
        <v>27871</v>
      </c>
      <c r="D6057" s="14" t="s">
        <v>27872</v>
      </c>
      <c r="E6057" s="14" t="s">
        <v>27873</v>
      </c>
      <c r="F6057" s="14" t="s">
        <v>116</v>
      </c>
      <c r="G6057" s="26">
        <v>43023</v>
      </c>
      <c r="H6057" s="14">
        <v>2016</v>
      </c>
      <c r="I6057" s="14" t="s">
        <v>360</v>
      </c>
      <c r="J6057" s="14" t="s">
        <v>1096</v>
      </c>
      <c r="K6057" s="14" t="s">
        <v>873</v>
      </c>
      <c r="L6057" s="14" t="s">
        <v>27874</v>
      </c>
      <c r="M6057" s="14">
        <f t="shared" si="752"/>
        <v>2017</v>
      </c>
      <c r="N6057" s="14">
        <f t="shared" si="753"/>
        <v>10</v>
      </c>
      <c r="O6057" s="14" t="str">
        <f>IFERROR(VLOOKUP(I6057,Lists!$F$2:$G$16,2,FALSE()),"Not Rated")</f>
        <v>Adults</v>
      </c>
      <c r="P6057" s="14">
        <f t="shared" si="754"/>
        <v>108</v>
      </c>
      <c r="Q6057" s="14" t="str">
        <f t="shared" si="755"/>
        <v>India</v>
      </c>
      <c r="R6057" s="14" t="str">
        <f t="shared" si="756"/>
        <v>|India|</v>
      </c>
      <c r="S6057" s="14" t="str">
        <f t="shared" si="757"/>
        <v>|International Movies|Thrillers|</v>
      </c>
      <c r="T6057" s="14" t="str">
        <f t="shared" si="758"/>
        <v>|Ishaan Trivedi|</v>
      </c>
      <c r="U6057" s="14" t="str">
        <f t="shared" si="759"/>
        <v>|Johnny Baweja|Reeth Mazumder|Manav Kaul|Tanvi Vyas|Puru Chibber|Vasundhara Kaul|Aayam Mehta|Niraj Sah|</v>
      </c>
    </row>
    <row r="6058" spans="1:21">
      <c r="A6058" s="14" t="s">
        <v>27875</v>
      </c>
      <c r="B6058" s="14" t="s">
        <v>48</v>
      </c>
      <c r="C6058" s="14" t="s">
        <v>27876</v>
      </c>
      <c r="D6058" s="14" t="s">
        <v>27877</v>
      </c>
      <c r="E6058" s="14" t="s">
        <v>27878</v>
      </c>
      <c r="F6058" s="14" t="s">
        <v>27879</v>
      </c>
      <c r="G6058" s="26">
        <v>43540</v>
      </c>
      <c r="H6058" s="14">
        <v>2011</v>
      </c>
      <c r="I6058" s="14" t="s">
        <v>364</v>
      </c>
      <c r="J6058" s="14" t="s">
        <v>2442</v>
      </c>
      <c r="K6058" s="14" t="s">
        <v>475</v>
      </c>
      <c r="L6058" s="14" t="s">
        <v>27880</v>
      </c>
      <c r="M6058" s="14">
        <f t="shared" si="752"/>
        <v>2019</v>
      </c>
      <c r="N6058" s="14">
        <f t="shared" si="753"/>
        <v>3</v>
      </c>
      <c r="O6058" s="14" t="str">
        <f>IFERROR(VLOOKUP(I6058,Lists!$F$2:$G$16,2,FALSE()),"Not Rated")</f>
        <v>Teens</v>
      </c>
      <c r="P6058" s="14">
        <f t="shared" si="754"/>
        <v>123</v>
      </c>
      <c r="Q6058" s="14" t="str">
        <f t="shared" si="755"/>
        <v>Iran</v>
      </c>
      <c r="R6058" s="14" t="str">
        <f t="shared" si="756"/>
        <v>|Iran|France|</v>
      </c>
      <c r="S6058" s="14" t="str">
        <f t="shared" si="757"/>
        <v>|Dramas|International Movies|</v>
      </c>
      <c r="T6058" s="14" t="str">
        <f t="shared" si="758"/>
        <v>|Asghar Farhadi|</v>
      </c>
      <c r="U6058" s="14" t="str">
        <f t="shared" si="759"/>
        <v>|Leila Hatami|Peyman Moaadi|Shahab Hosseini|Sareh Bayat|Sarina Farhadi|Babak Karimi|Ali-Asghar Shahbazi|Shirin Yazdanbakhsh|Kimia Hosseini|Merila Zare'i|Sahabanu Zolghadr|</v>
      </c>
    </row>
    <row r="6059" spans="1:21">
      <c r="A6059" s="14" t="s">
        <v>27881</v>
      </c>
      <c r="B6059" s="14" t="s">
        <v>48</v>
      </c>
      <c r="C6059" s="14" t="s">
        <v>27882</v>
      </c>
      <c r="D6059" s="14" t="s">
        <v>12988</v>
      </c>
      <c r="E6059" s="14" t="s">
        <v>27883</v>
      </c>
      <c r="F6059" s="14" t="s">
        <v>5029</v>
      </c>
      <c r="G6059" s="26">
        <v>43116</v>
      </c>
      <c r="H6059" s="14">
        <v>2009</v>
      </c>
      <c r="I6059" s="14" t="s">
        <v>363</v>
      </c>
      <c r="J6059" s="14" t="s">
        <v>574</v>
      </c>
      <c r="K6059" s="14" t="s">
        <v>1782</v>
      </c>
      <c r="L6059" s="14" t="s">
        <v>27884</v>
      </c>
      <c r="M6059" s="14">
        <f t="shared" si="752"/>
        <v>2018</v>
      </c>
      <c r="N6059" s="14">
        <f t="shared" si="753"/>
        <v>1</v>
      </c>
      <c r="O6059" s="14" t="str">
        <f>IFERROR(VLOOKUP(I6059,Lists!$F$2:$G$16,2,FALSE()),"Not Rated")</f>
        <v>Adults</v>
      </c>
      <c r="P6059" s="14">
        <f t="shared" si="754"/>
        <v>106</v>
      </c>
      <c r="Q6059" s="14" t="str">
        <f t="shared" si="755"/>
        <v>United States</v>
      </c>
      <c r="R6059" s="14" t="str">
        <f t="shared" si="756"/>
        <v>|United States|United Kingdom|France|</v>
      </c>
      <c r="S6059" s="14" t="str">
        <f t="shared" si="757"/>
        <v>|Comedies|Independent Movies|</v>
      </c>
      <c r="T6059" s="14" t="str">
        <f t="shared" si="758"/>
        <v>|Ethan Coen|Joel Coen|</v>
      </c>
      <c r="U6059" s="14" t="str">
        <f t="shared" si="759"/>
        <v>|Michael Stuhlbarg|Richard Kind|Fred Melamed|Sari Lennick|Adam Arkin|Amy Landecker|Alan Mandell|Fyvush Finkel|Peter Breitmayer|Aaron Wolff|Jessica McManus|Brent Braunschweig|</v>
      </c>
    </row>
    <row r="6060" spans="1:21">
      <c r="A6060" s="14" t="s">
        <v>27885</v>
      </c>
      <c r="B6060" s="14" t="s">
        <v>48</v>
      </c>
      <c r="C6060" s="14" t="s">
        <v>27886</v>
      </c>
      <c r="D6060" s="14" t="s">
        <v>27887</v>
      </c>
      <c r="E6060" s="14" t="s">
        <v>27888</v>
      </c>
      <c r="F6060" s="14" t="s">
        <v>115</v>
      </c>
      <c r="G6060" s="26">
        <v>42948</v>
      </c>
      <c r="H6060" s="14">
        <v>2015</v>
      </c>
      <c r="I6060" s="14" t="s">
        <v>362</v>
      </c>
      <c r="J6060" s="14" t="s">
        <v>1330</v>
      </c>
      <c r="K6060" s="14" t="s">
        <v>1436</v>
      </c>
      <c r="L6060" s="14" t="s">
        <v>27889</v>
      </c>
      <c r="M6060" s="14">
        <f t="shared" si="752"/>
        <v>2017</v>
      </c>
      <c r="N6060" s="14">
        <f t="shared" si="753"/>
        <v>8</v>
      </c>
      <c r="O6060" s="14" t="str">
        <f>IFERROR(VLOOKUP(I6060,Lists!$F$2:$G$16,2,FALSE()),"Not Rated")</f>
        <v>Older Kids</v>
      </c>
      <c r="P6060" s="14">
        <f t="shared" si="754"/>
        <v>89</v>
      </c>
      <c r="Q6060" s="14" t="str">
        <f t="shared" si="755"/>
        <v>United States</v>
      </c>
      <c r="R6060" s="14" t="str">
        <f t="shared" si="756"/>
        <v>|United States|</v>
      </c>
      <c r="S6060" s="14" t="str">
        <f t="shared" si="757"/>
        <v>|Dramas|Independent Movies|</v>
      </c>
      <c r="T6060" s="14" t="str">
        <f t="shared" si="758"/>
        <v>|Maria Burton|</v>
      </c>
      <c r="U6060" s="14" t="str">
        <f t="shared" si="759"/>
        <v>|Laura Marano|Parker Mack|Katherine McNamara|Marcus Lyle Brown|Shayne Topp|Michelle Clunie|Kathleen Wilhoite|</v>
      </c>
    </row>
    <row r="6061" spans="1:21">
      <c r="A6061" s="14" t="s">
        <v>27890</v>
      </c>
      <c r="B6061" s="14" t="s">
        <v>48</v>
      </c>
      <c r="C6061" s="14" t="s">
        <v>27891</v>
      </c>
      <c r="D6061" s="14" t="s">
        <v>27892</v>
      </c>
      <c r="E6061" s="14" t="s">
        <v>27893</v>
      </c>
      <c r="F6061" s="14" t="s">
        <v>1940</v>
      </c>
      <c r="G6061" s="26">
        <v>43763</v>
      </c>
      <c r="H6061" s="14">
        <v>2015</v>
      </c>
      <c r="I6061" s="14" t="s">
        <v>364</v>
      </c>
      <c r="J6061" s="14" t="s">
        <v>653</v>
      </c>
      <c r="K6061" s="14" t="s">
        <v>475</v>
      </c>
      <c r="L6061" s="14" t="s">
        <v>27894</v>
      </c>
      <c r="M6061" s="14">
        <f t="shared" si="752"/>
        <v>2019</v>
      </c>
      <c r="N6061" s="14">
        <f t="shared" si="753"/>
        <v>10</v>
      </c>
      <c r="O6061" s="14" t="str">
        <f>IFERROR(VLOOKUP(I6061,Lists!$F$2:$G$16,2,FALSE()),"Not Rated")</f>
        <v>Teens</v>
      </c>
      <c r="P6061" s="14">
        <f t="shared" si="754"/>
        <v>98</v>
      </c>
      <c r="Q6061" s="14" t="str">
        <f t="shared" si="755"/>
        <v>Israel</v>
      </c>
      <c r="R6061" s="14" t="str">
        <f t="shared" si="756"/>
        <v>|Israel|United States|</v>
      </c>
      <c r="S6061" s="14" t="str">
        <f t="shared" si="757"/>
        <v>|Dramas|International Movies|</v>
      </c>
      <c r="T6061" s="14" t="str">
        <f t="shared" si="758"/>
        <v>|Natalie Portman|</v>
      </c>
      <c r="U6061" s="14" t="str">
        <f t="shared" si="759"/>
        <v>|Natalie Portman|Gilad Kahana|Amir Tessler|Moni Moshonov|Ohad Knoller|Makram Khoury|Neta Riskin|Alexander Peleg|Rotem Keinan|Tomer Kapon|</v>
      </c>
    </row>
    <row r="6062" spans="1:21">
      <c r="A6062" s="14" t="s">
        <v>27895</v>
      </c>
      <c r="B6062" s="14" t="s">
        <v>48</v>
      </c>
      <c r="C6062" s="14" t="s">
        <v>27896</v>
      </c>
      <c r="D6062" s="14" t="s">
        <v>27897</v>
      </c>
      <c r="E6062" s="14" t="s">
        <v>27898</v>
      </c>
      <c r="F6062" s="14" t="s">
        <v>115</v>
      </c>
      <c r="G6062" s="26">
        <v>44166</v>
      </c>
      <c r="H6062" s="14">
        <v>1996</v>
      </c>
      <c r="I6062" s="14" t="s">
        <v>363</v>
      </c>
      <c r="J6062" s="14" t="s">
        <v>1096</v>
      </c>
      <c r="K6062" s="14" t="s">
        <v>1014</v>
      </c>
      <c r="L6062" s="14" t="s">
        <v>27899</v>
      </c>
      <c r="M6062" s="14">
        <f t="shared" si="752"/>
        <v>2020</v>
      </c>
      <c r="N6062" s="14">
        <f t="shared" si="753"/>
        <v>12</v>
      </c>
      <c r="O6062" s="14" t="str">
        <f>IFERROR(VLOOKUP(I6062,Lists!$F$2:$G$16,2,FALSE()),"Not Rated")</f>
        <v>Adults</v>
      </c>
      <c r="P6062" s="14">
        <f t="shared" si="754"/>
        <v>108</v>
      </c>
      <c r="Q6062" s="14" t="str">
        <f t="shared" si="755"/>
        <v>United States</v>
      </c>
      <c r="R6062" s="14" t="str">
        <f t="shared" si="756"/>
        <v>|United States|</v>
      </c>
      <c r="S6062" s="14" t="str">
        <f t="shared" si="757"/>
        <v>|Comedies|Romantic Movies|</v>
      </c>
      <c r="T6062" s="14" t="str">
        <f t="shared" si="758"/>
        <v>|Martin Lawrence|</v>
      </c>
      <c r="U6062" s="14" t="str">
        <f t="shared" si="759"/>
        <v>|Martin Lawrence|Lynn Whitfield|Regina King|Bobby Brown|Della Reese|Daryl Mitchell|Roger Mosley|Malinda Williams|Roger E. Mosley|Simbi Khali|Tangie Ambrose|Wendy Raquel Robinson|Stacii Jae Johnson|Faizon Love|Miguel A. Núñez Jr.|Tracy Morgan|</v>
      </c>
    </row>
    <row r="6063" spans="1:21">
      <c r="A6063" s="14" t="s">
        <v>27900</v>
      </c>
      <c r="B6063" s="14" t="s">
        <v>48</v>
      </c>
      <c r="C6063" s="14" t="s">
        <v>27901</v>
      </c>
      <c r="D6063" s="14" t="s">
        <v>7404</v>
      </c>
      <c r="E6063" s="14" t="s">
        <v>27902</v>
      </c>
      <c r="F6063" s="14" t="s">
        <v>115</v>
      </c>
      <c r="G6063" s="26">
        <v>44013</v>
      </c>
      <c r="H6063" s="14">
        <v>2012</v>
      </c>
      <c r="I6063" s="14" t="s">
        <v>364</v>
      </c>
      <c r="J6063" s="14" t="s">
        <v>900</v>
      </c>
      <c r="K6063" s="14" t="s">
        <v>245</v>
      </c>
      <c r="L6063" s="14" t="s">
        <v>27903</v>
      </c>
      <c r="M6063" s="14">
        <f t="shared" si="752"/>
        <v>2020</v>
      </c>
      <c r="N6063" s="14">
        <f t="shared" si="753"/>
        <v>7</v>
      </c>
      <c r="O6063" s="14" t="str">
        <f>IFERROR(VLOOKUP(I6063,Lists!$F$2:$G$16,2,FALSE()),"Not Rated")</f>
        <v>Teens</v>
      </c>
      <c r="P6063" s="14">
        <f t="shared" si="754"/>
        <v>92</v>
      </c>
      <c r="Q6063" s="14" t="str">
        <f t="shared" si="755"/>
        <v>United States</v>
      </c>
      <c r="R6063" s="14" t="str">
        <f t="shared" si="756"/>
        <v>|United States|</v>
      </c>
      <c r="S6063" s="14" t="str">
        <f t="shared" si="757"/>
        <v>|Comedies|</v>
      </c>
      <c r="T6063" s="14" t="str">
        <f t="shared" si="758"/>
        <v>|Brian Robbins|</v>
      </c>
      <c r="U6063" s="14" t="str">
        <f t="shared" si="759"/>
        <v>|Eddie Murphy|Kerry Washington|Cliff Curtis|Clark Duke|Allison Janney|Ruby Dee|John Witherspoon|Jack McBrayer|</v>
      </c>
    </row>
    <row r="6064" spans="1:21">
      <c r="A6064" s="14" t="s">
        <v>27904</v>
      </c>
      <c r="B6064" s="14" t="s">
        <v>48</v>
      </c>
      <c r="C6064" s="14" t="s">
        <v>27905</v>
      </c>
      <c r="D6064" s="14" t="s">
        <v>27906</v>
      </c>
      <c r="E6064" s="14" t="s">
        <v>27907</v>
      </c>
      <c r="F6064" s="14" t="s">
        <v>115</v>
      </c>
      <c r="G6064" s="26">
        <v>44013</v>
      </c>
      <c r="H6064" s="14">
        <v>2002</v>
      </c>
      <c r="I6064" s="14" t="s">
        <v>367</v>
      </c>
      <c r="J6064" s="14" t="s">
        <v>724</v>
      </c>
      <c r="K6064" s="14" t="s">
        <v>1027</v>
      </c>
      <c r="L6064" s="14" t="s">
        <v>27908</v>
      </c>
      <c r="M6064" s="14">
        <f t="shared" si="752"/>
        <v>2020</v>
      </c>
      <c r="N6064" s="14">
        <f t="shared" si="753"/>
        <v>7</v>
      </c>
      <c r="O6064" s="14" t="str">
        <f>IFERROR(VLOOKUP(I6064,Lists!$F$2:$G$16,2,FALSE()),"Not Rated")</f>
        <v>Older Kids</v>
      </c>
      <c r="P6064" s="14">
        <f t="shared" si="754"/>
        <v>102</v>
      </c>
      <c r="Q6064" s="14" t="str">
        <f t="shared" si="755"/>
        <v>United States</v>
      </c>
      <c r="R6064" s="14" t="str">
        <f t="shared" si="756"/>
        <v>|United States|</v>
      </c>
      <c r="S6064" s="14" t="str">
        <f t="shared" si="757"/>
        <v>|Dramas|Romantic Movies|</v>
      </c>
      <c r="T6064" s="14" t="str">
        <f t="shared" si="758"/>
        <v>|Adam Shankman|</v>
      </c>
      <c r="U6064" s="14" t="str">
        <f t="shared" si="759"/>
        <v>|Mandy Moore|Shane West|Peter Coyote|Daryl Hannah|Lauren German|Clayne Crawford|Al Thompson|</v>
      </c>
    </row>
    <row r="6065" spans="1:21">
      <c r="A6065" s="14" t="s">
        <v>27909</v>
      </c>
      <c r="B6065" s="14" t="s">
        <v>48</v>
      </c>
      <c r="C6065" s="14" t="s">
        <v>27910</v>
      </c>
      <c r="D6065" s="14" t="s">
        <v>11213</v>
      </c>
      <c r="E6065" s="14" t="s">
        <v>27911</v>
      </c>
      <c r="F6065" s="14" t="s">
        <v>116</v>
      </c>
      <c r="G6065" s="26">
        <v>43405</v>
      </c>
      <c r="H6065" s="14">
        <v>2008</v>
      </c>
      <c r="I6065" s="14" t="s">
        <v>360</v>
      </c>
      <c r="J6065" s="14" t="s">
        <v>560</v>
      </c>
      <c r="K6065" s="14" t="s">
        <v>612</v>
      </c>
      <c r="L6065" s="14" t="s">
        <v>27912</v>
      </c>
      <c r="M6065" s="14">
        <f t="shared" si="752"/>
        <v>2018</v>
      </c>
      <c r="N6065" s="14">
        <f t="shared" si="753"/>
        <v>11</v>
      </c>
      <c r="O6065" s="14" t="str">
        <f>IFERROR(VLOOKUP(I6065,Lists!$F$2:$G$16,2,FALSE()),"Not Rated")</f>
        <v>Adults</v>
      </c>
      <c r="P6065" s="14">
        <f t="shared" si="754"/>
        <v>103</v>
      </c>
      <c r="Q6065" s="14" t="str">
        <f t="shared" si="755"/>
        <v>India</v>
      </c>
      <c r="R6065" s="14" t="str">
        <f t="shared" si="756"/>
        <v>|India|</v>
      </c>
      <c r="S6065" s="14" t="str">
        <f t="shared" si="757"/>
        <v>|Action &amp; Adventure|Dramas|International Movies|</v>
      </c>
      <c r="T6065" s="14" t="str">
        <f t="shared" si="758"/>
        <v>|Neeraj Pandey|</v>
      </c>
      <c r="U6065" s="14" t="str">
        <f t="shared" si="759"/>
        <v>|Anupam Kher|Naseeruddin Shah|Jimmy Shergill|Deepal Shaw|Aamir Bashir|Kali Prasad Mukherjee|Vijay Bhatia|Chetan Pandit|</v>
      </c>
    </row>
    <row r="6066" spans="1:21">
      <c r="A6066" s="14" t="s">
        <v>27913</v>
      </c>
      <c r="B6066" s="14" t="s">
        <v>48</v>
      </c>
      <c r="C6066" s="14" t="s">
        <v>27914</v>
      </c>
      <c r="D6066" s="14" t="s">
        <v>27915</v>
      </c>
      <c r="E6066" s="14" t="s">
        <v>117</v>
      </c>
      <c r="F6066" s="14" t="s">
        <v>115</v>
      </c>
      <c r="G6066" s="26">
        <v>43150</v>
      </c>
      <c r="H6066" s="14">
        <v>2017</v>
      </c>
      <c r="I6066" s="14" t="s">
        <v>361</v>
      </c>
      <c r="J6066" s="14" t="s">
        <v>436</v>
      </c>
      <c r="K6066" s="14" t="s">
        <v>247</v>
      </c>
      <c r="L6066" s="14" t="s">
        <v>27916</v>
      </c>
      <c r="M6066" s="14">
        <f t="shared" si="752"/>
        <v>2018</v>
      </c>
      <c r="N6066" s="14">
        <f t="shared" si="753"/>
        <v>2</v>
      </c>
      <c r="O6066" s="14" t="str">
        <f>IFERROR(VLOOKUP(I6066,Lists!$F$2:$G$16,2,FALSE()),"Not Rated")</f>
        <v>Teens</v>
      </c>
      <c r="P6066" s="14">
        <f t="shared" si="754"/>
        <v>91</v>
      </c>
      <c r="Q6066" s="14" t="str">
        <f t="shared" si="755"/>
        <v>United States</v>
      </c>
      <c r="R6066" s="14" t="str">
        <f t="shared" si="756"/>
        <v>|United States|</v>
      </c>
      <c r="S6066" s="14" t="str">
        <f t="shared" si="757"/>
        <v>|Documentaries|</v>
      </c>
      <c r="T6066" s="14" t="str">
        <f t="shared" si="758"/>
        <v>|Gregory Caruso|</v>
      </c>
      <c r="U6066" s="14" t="str">
        <f t="shared" si="759"/>
        <v>|Unknown|</v>
      </c>
    </row>
    <row r="6067" spans="1:21">
      <c r="A6067" s="14" t="s">
        <v>27917</v>
      </c>
      <c r="B6067" s="14" t="s">
        <v>48</v>
      </c>
      <c r="C6067" s="14" t="s">
        <v>27918</v>
      </c>
      <c r="D6067" s="14" t="s">
        <v>6796</v>
      </c>
      <c r="E6067" s="14" t="s">
        <v>27919</v>
      </c>
      <c r="F6067" s="14" t="s">
        <v>115</v>
      </c>
      <c r="G6067" s="26">
        <v>43368</v>
      </c>
      <c r="H6067" s="14">
        <v>2018</v>
      </c>
      <c r="I6067" s="14" t="s">
        <v>367</v>
      </c>
      <c r="J6067" s="14" t="s">
        <v>604</v>
      </c>
      <c r="K6067" s="14" t="s">
        <v>251</v>
      </c>
      <c r="L6067" s="14" t="s">
        <v>27920</v>
      </c>
      <c r="M6067" s="14">
        <f t="shared" si="752"/>
        <v>2018</v>
      </c>
      <c r="N6067" s="14">
        <f t="shared" si="753"/>
        <v>9</v>
      </c>
      <c r="O6067" s="14" t="str">
        <f>IFERROR(VLOOKUP(I6067,Lists!$F$2:$G$16,2,FALSE()),"Not Rated")</f>
        <v>Older Kids</v>
      </c>
      <c r="P6067" s="14">
        <f t="shared" si="754"/>
        <v>110</v>
      </c>
      <c r="Q6067" s="14" t="str">
        <f t="shared" si="755"/>
        <v>United States</v>
      </c>
      <c r="R6067" s="14" t="str">
        <f t="shared" si="756"/>
        <v>|United States|</v>
      </c>
      <c r="S6067" s="14" t="str">
        <f t="shared" si="757"/>
        <v>|Children &amp; Family Movies|</v>
      </c>
      <c r="T6067" s="14" t="str">
        <f t="shared" si="758"/>
        <v>|Ava DuVernay|</v>
      </c>
      <c r="U6067" s="14" t="str">
        <f t="shared" si="759"/>
        <v>|Storm Reid|Oprah Winfrey|Reese Witherspoon|Mindy Kaling|Deric McCabe|Levi Miller|Chris Pine|Gugu Mbatha-Raw|Zach Galifianakis|Michael Peña|Bellamy Young|André Holland|Will McCormack|Rowan Blanchard|Daniel MacPherson|</v>
      </c>
    </row>
    <row r="6068" spans="1:21">
      <c r="A6068" s="14" t="s">
        <v>27921</v>
      </c>
      <c r="B6068" s="14" t="s">
        <v>49</v>
      </c>
      <c r="C6068" s="14" t="s">
        <v>27922</v>
      </c>
      <c r="D6068" s="14" t="s">
        <v>117</v>
      </c>
      <c r="E6068" s="14" t="s">
        <v>27923</v>
      </c>
      <c r="F6068" s="14" t="s">
        <v>118</v>
      </c>
      <c r="G6068" s="26"/>
      <c r="H6068" s="14">
        <v>2013</v>
      </c>
      <c r="I6068" s="14" t="s">
        <v>360</v>
      </c>
      <c r="J6068" s="14" t="s">
        <v>106</v>
      </c>
      <c r="K6068" s="14" t="s">
        <v>27924</v>
      </c>
      <c r="L6068" s="14" t="s">
        <v>27925</v>
      </c>
      <c r="M6068" s="14" t="str">
        <f t="shared" si="752"/>
        <v/>
      </c>
      <c r="N6068" s="14" t="str">
        <f t="shared" si="753"/>
        <v/>
      </c>
      <c r="O6068" s="14" t="str">
        <f>IFERROR(VLOOKUP(I6068,Lists!$F$2:$G$16,2,FALSE()),"Not Rated")</f>
        <v>Adults</v>
      </c>
      <c r="P6068" s="14">
        <f t="shared" si="754"/>
        <v>2</v>
      </c>
      <c r="Q6068" s="14" t="str">
        <f t="shared" si="755"/>
        <v>United Kingdom</v>
      </c>
      <c r="R6068" s="14" t="str">
        <f t="shared" si="756"/>
        <v>|United Kingdom|</v>
      </c>
      <c r="S6068" s="14" t="str">
        <f t="shared" si="757"/>
        <v>|British TV Shows|TV Comedies|TV Dramas|</v>
      </c>
      <c r="T6068" s="14" t="str">
        <f t="shared" si="758"/>
        <v>|Unknown|</v>
      </c>
      <c r="U6068" s="14" t="str">
        <f t="shared" si="759"/>
        <v>|Daniel Radcliffe|Jon Hamm|Adam Godley|Christopher Godwin|Rosie Cavaliero|Vicki Pepperdine|Margaret Clunie|Tim Steed|Shaun Pye|</v>
      </c>
    </row>
    <row r="6069" spans="1:21">
      <c r="A6069" s="14" t="s">
        <v>27926</v>
      </c>
      <c r="B6069" s="14" t="s">
        <v>49</v>
      </c>
      <c r="C6069" s="14" t="s">
        <v>27927</v>
      </c>
      <c r="D6069" s="14" t="s">
        <v>117</v>
      </c>
      <c r="E6069" s="14" t="s">
        <v>27928</v>
      </c>
      <c r="F6069" s="14" t="s">
        <v>115</v>
      </c>
      <c r="G6069" s="26">
        <v>43084</v>
      </c>
      <c r="H6069" s="14">
        <v>2015</v>
      </c>
      <c r="I6069" s="14" t="s">
        <v>361</v>
      </c>
      <c r="J6069" s="14" t="s">
        <v>105</v>
      </c>
      <c r="K6069" s="14" t="s">
        <v>249</v>
      </c>
      <c r="L6069" s="14" t="s">
        <v>27929</v>
      </c>
      <c r="M6069" s="14">
        <f t="shared" si="752"/>
        <v>2017</v>
      </c>
      <c r="N6069" s="14">
        <f t="shared" si="753"/>
        <v>12</v>
      </c>
      <c r="O6069" s="14" t="str">
        <f>IFERROR(VLOOKUP(I6069,Lists!$F$2:$G$16,2,FALSE()),"Not Rated")</f>
        <v>Teens</v>
      </c>
      <c r="P6069" s="14">
        <f t="shared" si="754"/>
        <v>1</v>
      </c>
      <c r="Q6069" s="14" t="str">
        <f t="shared" si="755"/>
        <v>United States</v>
      </c>
      <c r="R6069" s="14" t="str">
        <f t="shared" si="756"/>
        <v>|United States|</v>
      </c>
      <c r="S6069" s="14" t="str">
        <f t="shared" si="757"/>
        <v>|TV Dramas|</v>
      </c>
      <c r="T6069" s="14" t="str">
        <f t="shared" si="758"/>
        <v>|Unknown|</v>
      </c>
      <c r="U6069" s="14" t="str">
        <f t="shared" si="759"/>
        <v>|Juan Pablo Di Pace|Adam Levy|Chipo Chung|Babou Ceesay|Emmett Scanlan|Will Thorp|Richard Coyle|Vincent Regan|Greta Scacchi|James Callis|Joanne Whalley|Jodhi May|Chris Brazier|Fraser Ayres|Jóhannes Haukur Jóhannesson|Ken Bones|Kenneth Collard|</v>
      </c>
    </row>
    <row r="6070" spans="1:21">
      <c r="A6070" s="14" t="s">
        <v>27930</v>
      </c>
      <c r="B6070" s="14" t="s">
        <v>48</v>
      </c>
      <c r="C6070" s="14" t="s">
        <v>27931</v>
      </c>
      <c r="D6070" s="14" t="s">
        <v>27932</v>
      </c>
      <c r="E6070" s="14" t="s">
        <v>27933</v>
      </c>
      <c r="F6070" s="14" t="s">
        <v>119</v>
      </c>
      <c r="G6070" s="26">
        <v>44105</v>
      </c>
      <c r="H6070" s="14">
        <v>2019</v>
      </c>
      <c r="I6070" s="14" t="s">
        <v>360</v>
      </c>
      <c r="J6070" s="14" t="s">
        <v>4073</v>
      </c>
      <c r="K6070" s="14" t="s">
        <v>260</v>
      </c>
      <c r="L6070" s="14" t="s">
        <v>27934</v>
      </c>
      <c r="M6070" s="14">
        <f t="shared" si="752"/>
        <v>2020</v>
      </c>
      <c r="N6070" s="14">
        <f t="shared" si="753"/>
        <v>10</v>
      </c>
      <c r="O6070" s="14" t="str">
        <f>IFERROR(VLOOKUP(I6070,Lists!$F$2:$G$16,2,FALSE()),"Not Rated")</f>
        <v>Adults</v>
      </c>
      <c r="P6070" s="14">
        <f t="shared" si="754"/>
        <v>77</v>
      </c>
      <c r="Q6070" s="14" t="str">
        <f t="shared" si="755"/>
        <v>Canada</v>
      </c>
      <c r="R6070" s="14" t="str">
        <f t="shared" si="756"/>
        <v>|Canada|</v>
      </c>
      <c r="S6070" s="14" t="str">
        <f t="shared" si="757"/>
        <v>|Horror Movies|</v>
      </c>
      <c r="T6070" s="14" t="str">
        <f t="shared" si="758"/>
        <v>|Rusty Nixon|</v>
      </c>
      <c r="U6070" s="14" t="str">
        <f t="shared" si="759"/>
        <v>|Debs Howard|Philip Granger|Sam Robert Muik|Havana Guppy|Bonnie Hay|Veronica Hampson|Lori Triolo|Andrew Coghlan|Laura Mitchell|Elinet Louicius|</v>
      </c>
    </row>
    <row r="6071" spans="1:21">
      <c r="A6071" s="14" t="s">
        <v>27935</v>
      </c>
      <c r="B6071" s="14" t="s">
        <v>48</v>
      </c>
      <c r="C6071" s="14" t="s">
        <v>27936</v>
      </c>
      <c r="D6071" s="14" t="s">
        <v>27937</v>
      </c>
      <c r="E6071" s="14" t="s">
        <v>27938</v>
      </c>
      <c r="F6071" s="14" t="s">
        <v>115</v>
      </c>
      <c r="G6071" s="26">
        <v>43544</v>
      </c>
      <c r="H6071" s="14">
        <v>2018</v>
      </c>
      <c r="I6071" s="14" t="s">
        <v>367</v>
      </c>
      <c r="J6071" s="14" t="s">
        <v>698</v>
      </c>
      <c r="K6071" s="14" t="s">
        <v>27939</v>
      </c>
      <c r="L6071" s="14" t="s">
        <v>27940</v>
      </c>
      <c r="M6071" s="14">
        <f t="shared" si="752"/>
        <v>2019</v>
      </c>
      <c r="N6071" s="14">
        <f t="shared" si="753"/>
        <v>3</v>
      </c>
      <c r="O6071" s="14" t="str">
        <f>IFERROR(VLOOKUP(I6071,Lists!$F$2:$G$16,2,FALSE()),"Not Rated")</f>
        <v>Older Kids</v>
      </c>
      <c r="P6071" s="14">
        <f t="shared" si="754"/>
        <v>99</v>
      </c>
      <c r="Q6071" s="14" t="str">
        <f t="shared" si="755"/>
        <v>United States</v>
      </c>
      <c r="R6071" s="14" t="str">
        <f t="shared" si="756"/>
        <v>|United States|</v>
      </c>
      <c r="S6071" s="14" t="str">
        <f t="shared" si="757"/>
        <v>|Action &amp; Adventure|Children &amp; Family Movies|Independent Movies|</v>
      </c>
      <c r="T6071" s="14" t="str">
        <f t="shared" si="758"/>
        <v>|Oliver Daly|</v>
      </c>
      <c r="U6071" s="14" t="str">
        <f t="shared" si="759"/>
        <v>|Alex Neustaedter|Becky G.|Alex MacNicoll|Dominic Rains|Thomas Jane|Lou Taylor Pucci|Patricia De Leon|Niko Guardado|Ted McGinley|Marie-Françoise Theodore|Eric Etebari|Dorian Kingi|</v>
      </c>
    </row>
    <row r="6072" spans="1:21">
      <c r="A6072" s="14" t="s">
        <v>27941</v>
      </c>
      <c r="B6072" s="14" t="s">
        <v>48</v>
      </c>
      <c r="C6072" s="14" t="s">
        <v>27942</v>
      </c>
      <c r="D6072" s="14" t="s">
        <v>5194</v>
      </c>
      <c r="E6072" s="14" t="s">
        <v>27943</v>
      </c>
      <c r="F6072" s="14" t="s">
        <v>129</v>
      </c>
      <c r="G6072" s="26">
        <v>43194</v>
      </c>
      <c r="H6072" s="14">
        <v>2011</v>
      </c>
      <c r="I6072" s="14" t="s">
        <v>360</v>
      </c>
      <c r="J6072" s="14" t="s">
        <v>682</v>
      </c>
      <c r="K6072" s="14" t="s">
        <v>910</v>
      </c>
      <c r="L6072" s="14" t="s">
        <v>27944</v>
      </c>
      <c r="M6072" s="14">
        <f t="shared" si="752"/>
        <v>2018</v>
      </c>
      <c r="N6072" s="14">
        <f t="shared" si="753"/>
        <v>4</v>
      </c>
      <c r="O6072" s="14" t="str">
        <f>IFERROR(VLOOKUP(I6072,Lists!$F$2:$G$16,2,FALSE()),"Not Rated")</f>
        <v>Adults</v>
      </c>
      <c r="P6072" s="14">
        <f t="shared" si="754"/>
        <v>122</v>
      </c>
      <c r="Q6072" s="14" t="str">
        <f t="shared" si="755"/>
        <v>Turkey</v>
      </c>
      <c r="R6072" s="14" t="str">
        <f t="shared" si="756"/>
        <v>|Turkey|</v>
      </c>
      <c r="S6072" s="14" t="str">
        <f t="shared" si="757"/>
        <v>|Dramas|International Movies|Romantic Movies|</v>
      </c>
      <c r="T6072" s="14" t="str">
        <f t="shared" si="758"/>
        <v>|Ömer Faruk Sorak|</v>
      </c>
      <c r="U6072" s="14" t="str">
        <f t="shared" si="759"/>
        <v>|Mehmet Günsür|Belçim Bilgin|Ayda Aksel|Altan Erkekli|Sebnem Sönmez|Hüseyin Avni Danyal|Berna Konur|Ümit Bülent Dinçer|</v>
      </c>
    </row>
    <row r="6073" spans="1:21">
      <c r="A6073" s="14" t="s">
        <v>27945</v>
      </c>
      <c r="B6073" s="14" t="s">
        <v>48</v>
      </c>
      <c r="C6073" s="14" t="s">
        <v>27946</v>
      </c>
      <c r="D6073" s="14" t="s">
        <v>27947</v>
      </c>
      <c r="E6073" s="14" t="s">
        <v>27948</v>
      </c>
      <c r="F6073" s="14" t="s">
        <v>116</v>
      </c>
      <c r="G6073" s="26">
        <v>43235</v>
      </c>
      <c r="H6073" s="14">
        <v>2017</v>
      </c>
      <c r="I6073" s="14" t="s">
        <v>360</v>
      </c>
      <c r="J6073" s="14" t="s">
        <v>1508</v>
      </c>
      <c r="K6073" s="14" t="s">
        <v>529</v>
      </c>
      <c r="L6073" s="14" t="s">
        <v>27949</v>
      </c>
      <c r="M6073" s="14">
        <f t="shared" si="752"/>
        <v>2018</v>
      </c>
      <c r="N6073" s="14">
        <f t="shared" si="753"/>
        <v>5</v>
      </c>
      <c r="O6073" s="14" t="str">
        <f>IFERROR(VLOOKUP(I6073,Lists!$F$2:$G$16,2,FALSE()),"Not Rated")</f>
        <v>Adults</v>
      </c>
      <c r="P6073" s="14">
        <f t="shared" si="754"/>
        <v>150</v>
      </c>
      <c r="Q6073" s="14" t="str">
        <f t="shared" si="755"/>
        <v>India</v>
      </c>
      <c r="R6073" s="14" t="str">
        <f t="shared" si="756"/>
        <v>|India|</v>
      </c>
      <c r="S6073" s="14" t="str">
        <f t="shared" si="757"/>
        <v>|Comedies|International Movies|</v>
      </c>
      <c r="T6073" s="14" t="str">
        <f t="shared" si="758"/>
        <v>|Midhun Manuel Thomas|</v>
      </c>
      <c r="U6073" s="14" t="str">
        <f t="shared" si="759"/>
        <v>|Jayasurya|Vinayakan|Sunny Wayne|Vijay Babu|Saiju Kurup|Vineeth Mohan|Unni Rajan P. Dev|Dharmajan Bolgatty|Indrans|</v>
      </c>
    </row>
    <row r="6074" spans="1:21">
      <c r="A6074" s="14" t="s">
        <v>27950</v>
      </c>
      <c r="B6074" s="14" t="s">
        <v>48</v>
      </c>
      <c r="C6074" s="14" t="s">
        <v>27951</v>
      </c>
      <c r="D6074" s="14" t="s">
        <v>27952</v>
      </c>
      <c r="E6074" s="14" t="s">
        <v>27953</v>
      </c>
      <c r="F6074" s="14" t="s">
        <v>116</v>
      </c>
      <c r="G6074" s="26">
        <v>43101</v>
      </c>
      <c r="H6074" s="14">
        <v>2013</v>
      </c>
      <c r="I6074" s="14" t="s">
        <v>362</v>
      </c>
      <c r="J6074" s="14" t="s">
        <v>3165</v>
      </c>
      <c r="K6074" s="14" t="s">
        <v>834</v>
      </c>
      <c r="L6074" s="14" t="s">
        <v>27954</v>
      </c>
      <c r="M6074" s="14">
        <f t="shared" si="752"/>
        <v>2018</v>
      </c>
      <c r="N6074" s="14">
        <f t="shared" si="753"/>
        <v>1</v>
      </c>
      <c r="O6074" s="14" t="str">
        <f>IFERROR(VLOOKUP(I6074,Lists!$F$2:$G$16,2,FALSE()),"Not Rated")</f>
        <v>Older Kids</v>
      </c>
      <c r="P6074" s="14">
        <f t="shared" si="754"/>
        <v>126</v>
      </c>
      <c r="Q6074" s="14" t="str">
        <f t="shared" si="755"/>
        <v>India</v>
      </c>
      <c r="R6074" s="14" t="str">
        <f t="shared" si="756"/>
        <v>|India|</v>
      </c>
      <c r="S6074" s="14" t="str">
        <f t="shared" si="757"/>
        <v>|Comedies|Dramas|International Movies|</v>
      </c>
      <c r="T6074" s="14" t="str">
        <f t="shared" si="758"/>
        <v>|Chandrakant Kulkarni|</v>
      </c>
      <c r="U6074" s="14" t="str">
        <f t="shared" si="759"/>
        <v>|Sachin Khedekar|Ashwini Bhave|Mahesh Manjrekar|Hrishikesh Joshi|Satish Alekar|Sunil Tawde|Pushkar Shrotri|Anand Ingle|</v>
      </c>
    </row>
    <row r="6075" spans="1:21">
      <c r="A6075" s="14" t="s">
        <v>27955</v>
      </c>
      <c r="B6075" s="14" t="s">
        <v>48</v>
      </c>
      <c r="C6075" s="14" t="s">
        <v>27956</v>
      </c>
      <c r="D6075" s="14" t="s">
        <v>7259</v>
      </c>
      <c r="E6075" s="14" t="s">
        <v>27957</v>
      </c>
      <c r="F6075" s="14" t="s">
        <v>116</v>
      </c>
      <c r="G6075" s="26">
        <v>43830</v>
      </c>
      <c r="H6075" s="14">
        <v>2011</v>
      </c>
      <c r="I6075" s="14" t="s">
        <v>361</v>
      </c>
      <c r="J6075" s="14" t="s">
        <v>5812</v>
      </c>
      <c r="K6075" s="14" t="s">
        <v>475</v>
      </c>
      <c r="L6075" s="14" t="s">
        <v>27958</v>
      </c>
      <c r="M6075" s="14">
        <f t="shared" si="752"/>
        <v>2019</v>
      </c>
      <c r="N6075" s="14">
        <f t="shared" si="753"/>
        <v>12</v>
      </c>
      <c r="O6075" s="14" t="str">
        <f>IFERROR(VLOOKUP(I6075,Lists!$F$2:$G$16,2,FALSE()),"Not Rated")</f>
        <v>Teens</v>
      </c>
      <c r="P6075" s="14">
        <f t="shared" si="754"/>
        <v>164</v>
      </c>
      <c r="Q6075" s="14" t="str">
        <f t="shared" si="755"/>
        <v>India</v>
      </c>
      <c r="R6075" s="14" t="str">
        <f t="shared" si="756"/>
        <v>|India|</v>
      </c>
      <c r="S6075" s="14" t="str">
        <f t="shared" si="757"/>
        <v>|Dramas|International Movies|</v>
      </c>
      <c r="T6075" s="14" t="str">
        <f t="shared" si="758"/>
        <v>|Prakash Jha|</v>
      </c>
      <c r="U6075" s="14" t="str">
        <f t="shared" si="759"/>
        <v>|Amitabh Bachchan|Saif Ali Khan|Manoj Bajpayee|Deepika Padukone|Prateik|Tanvi Azmi|Saurabh Shukla|Darshan Jariwala|Yashpal Sharma|Mukesh Tiwari|</v>
      </c>
    </row>
    <row r="6076" spans="1:21">
      <c r="A6076" s="14" t="s">
        <v>27959</v>
      </c>
      <c r="B6076" s="14" t="s">
        <v>48</v>
      </c>
      <c r="C6076" s="14" t="s">
        <v>27960</v>
      </c>
      <c r="D6076" s="14" t="s">
        <v>1031</v>
      </c>
      <c r="E6076" s="14" t="s">
        <v>27961</v>
      </c>
      <c r="F6076" s="14" t="s">
        <v>116</v>
      </c>
      <c r="G6076" s="26">
        <v>43030</v>
      </c>
      <c r="H6076" s="14">
        <v>2010</v>
      </c>
      <c r="I6076" s="14" t="s">
        <v>361</v>
      </c>
      <c r="J6076" s="14" t="s">
        <v>671</v>
      </c>
      <c r="K6076" s="14" t="s">
        <v>475</v>
      </c>
      <c r="L6076" s="14" t="s">
        <v>27962</v>
      </c>
      <c r="M6076" s="14">
        <f t="shared" si="752"/>
        <v>2017</v>
      </c>
      <c r="N6076" s="14">
        <f t="shared" si="753"/>
        <v>10</v>
      </c>
      <c r="O6076" s="14" t="str">
        <f>IFERROR(VLOOKUP(I6076,Lists!$F$2:$G$16,2,FALSE()),"Not Rated")</f>
        <v>Teens</v>
      </c>
      <c r="P6076" s="14">
        <f t="shared" si="754"/>
        <v>115</v>
      </c>
      <c r="Q6076" s="14" t="str">
        <f t="shared" si="755"/>
        <v>India</v>
      </c>
      <c r="R6076" s="14" t="str">
        <f t="shared" si="756"/>
        <v>|India|</v>
      </c>
      <c r="S6076" s="14" t="str">
        <f t="shared" si="757"/>
        <v>|Dramas|International Movies|</v>
      </c>
      <c r="T6076" s="14" t="str">
        <f t="shared" si="758"/>
        <v>|Nagesh Kukunoor|</v>
      </c>
      <c r="U6076" s="14" t="str">
        <f t="shared" si="759"/>
        <v>|John Abraham|Sonal Sehgal|Prateeksha Lonkar|Girish Karnad|Farida Jalal|Ashwin Chitale|Anaitha Nair|Vikram Inamdar|Vipin Bhali|Poonam Chitale|Nagesh Kukunoor|</v>
      </c>
    </row>
    <row r="6077" spans="1:21">
      <c r="A6077" s="14" t="s">
        <v>27963</v>
      </c>
      <c r="B6077" s="14" t="s">
        <v>48</v>
      </c>
      <c r="C6077" s="14" t="s">
        <v>27964</v>
      </c>
      <c r="D6077" s="14" t="s">
        <v>27965</v>
      </c>
      <c r="E6077" s="14" t="s">
        <v>27966</v>
      </c>
      <c r="F6077" s="14" t="s">
        <v>116</v>
      </c>
      <c r="G6077" s="26">
        <v>43101</v>
      </c>
      <c r="H6077" s="14">
        <v>2010</v>
      </c>
      <c r="I6077" s="14" t="s">
        <v>361</v>
      </c>
      <c r="J6077" s="14" t="s">
        <v>1526</v>
      </c>
      <c r="K6077" s="14" t="s">
        <v>834</v>
      </c>
      <c r="L6077" s="14" t="s">
        <v>27967</v>
      </c>
      <c r="M6077" s="14">
        <f t="shared" si="752"/>
        <v>2018</v>
      </c>
      <c r="N6077" s="14">
        <f t="shared" si="753"/>
        <v>1</v>
      </c>
      <c r="O6077" s="14" t="str">
        <f>IFERROR(VLOOKUP(I6077,Lists!$F$2:$G$16,2,FALSE()),"Not Rated")</f>
        <v>Teens</v>
      </c>
      <c r="P6077" s="14">
        <f t="shared" si="754"/>
        <v>133</v>
      </c>
      <c r="Q6077" s="14" t="str">
        <f t="shared" si="755"/>
        <v>India</v>
      </c>
      <c r="R6077" s="14" t="str">
        <f t="shared" si="756"/>
        <v>|India|</v>
      </c>
      <c r="S6077" s="14" t="str">
        <f t="shared" si="757"/>
        <v>|Comedies|Dramas|International Movies|</v>
      </c>
      <c r="T6077" s="14" t="str">
        <f t="shared" si="758"/>
        <v>|Uttung Shelar|</v>
      </c>
      <c r="U6077" s="14" t="str">
        <f t="shared" si="759"/>
        <v>|Sanjay Narvekar|Bharat Jadhav|Satish Phulekar|Ashwini Apte|</v>
      </c>
    </row>
    <row r="6078" spans="1:21">
      <c r="A6078" s="14" t="s">
        <v>27968</v>
      </c>
      <c r="B6078" s="14" t="s">
        <v>48</v>
      </c>
      <c r="C6078" s="14" t="s">
        <v>27969</v>
      </c>
      <c r="D6078" s="14" t="s">
        <v>27477</v>
      </c>
      <c r="E6078" s="14" t="s">
        <v>27970</v>
      </c>
      <c r="F6078" s="14" t="s">
        <v>116</v>
      </c>
      <c r="G6078" s="26">
        <v>42856</v>
      </c>
      <c r="H6078" s="14">
        <v>2015</v>
      </c>
      <c r="I6078" s="14" t="s">
        <v>362</v>
      </c>
      <c r="J6078" s="14" t="s">
        <v>474</v>
      </c>
      <c r="K6078" s="14" t="s">
        <v>834</v>
      </c>
      <c r="L6078" s="14" t="s">
        <v>27971</v>
      </c>
      <c r="M6078" s="14">
        <f t="shared" si="752"/>
        <v>2017</v>
      </c>
      <c r="N6078" s="14">
        <f t="shared" si="753"/>
        <v>5</v>
      </c>
      <c r="O6078" s="14" t="str">
        <f>IFERROR(VLOOKUP(I6078,Lists!$F$2:$G$16,2,FALSE()),"Not Rated")</f>
        <v>Older Kids</v>
      </c>
      <c r="P6078" s="14">
        <f t="shared" si="754"/>
        <v>127</v>
      </c>
      <c r="Q6078" s="14" t="str">
        <f t="shared" si="755"/>
        <v>India</v>
      </c>
      <c r="R6078" s="14" t="str">
        <f t="shared" si="756"/>
        <v>|India|</v>
      </c>
      <c r="S6078" s="14" t="str">
        <f t="shared" si="757"/>
        <v>|Comedies|Dramas|International Movies|</v>
      </c>
      <c r="T6078" s="14" t="str">
        <f t="shared" si="758"/>
        <v>|Atanu Ghosh|</v>
      </c>
      <c r="U6078" s="14" t="str">
        <f t="shared" si="759"/>
        <v>|Abir Chatterjee|Raima Sen|Arunima Ghosh|Priyanka Sarkar|Sujan Mukherjee|Kanchan Mullick|Biswanath Basu|Bhaswar Chatterjee|Swagata Basu|Tuhin Mitra|Paran Banerjee|Kharaj Mukherjee|Chiranjit|</v>
      </c>
    </row>
    <row r="6079" spans="1:21">
      <c r="A6079" s="14" t="s">
        <v>27972</v>
      </c>
      <c r="B6079" s="14" t="s">
        <v>48</v>
      </c>
      <c r="C6079" s="14" t="s">
        <v>27973</v>
      </c>
      <c r="D6079" s="14" t="s">
        <v>117</v>
      </c>
      <c r="E6079" s="14" t="s">
        <v>27974</v>
      </c>
      <c r="F6079" s="14" t="s">
        <v>128</v>
      </c>
      <c r="G6079" s="26">
        <v>43574</v>
      </c>
      <c r="H6079" s="14">
        <v>2012</v>
      </c>
      <c r="I6079" s="14" t="s">
        <v>360</v>
      </c>
      <c r="J6079" s="14" t="s">
        <v>713</v>
      </c>
      <c r="K6079" s="14" t="s">
        <v>612</v>
      </c>
      <c r="L6079" s="14" t="s">
        <v>27975</v>
      </c>
      <c r="M6079" s="14">
        <f t="shared" si="752"/>
        <v>2019</v>
      </c>
      <c r="N6079" s="14">
        <f t="shared" si="753"/>
        <v>4</v>
      </c>
      <c r="O6079" s="14" t="str">
        <f>IFERROR(VLOOKUP(I6079,Lists!$F$2:$G$16,2,FALSE()),"Not Rated")</f>
        <v>Adults</v>
      </c>
      <c r="P6079" s="14">
        <f t="shared" si="754"/>
        <v>100</v>
      </c>
      <c r="Q6079" s="14" t="str">
        <f t="shared" si="755"/>
        <v>Egypt</v>
      </c>
      <c r="R6079" s="14" t="str">
        <f t="shared" si="756"/>
        <v>|Egypt|</v>
      </c>
      <c r="S6079" s="14" t="str">
        <f t="shared" si="757"/>
        <v>|Action &amp; Adventure|Dramas|International Movies|</v>
      </c>
      <c r="T6079" s="14" t="str">
        <f t="shared" si="758"/>
        <v>|Unknown|</v>
      </c>
      <c r="U6079" s="14" t="str">
        <f t="shared" si="759"/>
        <v>|Mohamed Ramadan|</v>
      </c>
    </row>
    <row r="6080" spans="1:21">
      <c r="A6080" s="14" t="s">
        <v>27976</v>
      </c>
      <c r="B6080" s="14" t="s">
        <v>48</v>
      </c>
      <c r="C6080" s="14" t="s">
        <v>27977</v>
      </c>
      <c r="D6080" s="14" t="s">
        <v>16850</v>
      </c>
      <c r="E6080" s="14" t="s">
        <v>27978</v>
      </c>
      <c r="F6080" s="14" t="s">
        <v>116</v>
      </c>
      <c r="G6080" s="26">
        <v>43221</v>
      </c>
      <c r="H6080" s="14">
        <v>2016</v>
      </c>
      <c r="I6080" s="14" t="s">
        <v>361</v>
      </c>
      <c r="J6080" s="14" t="s">
        <v>2675</v>
      </c>
      <c r="K6080" s="14" t="s">
        <v>1509</v>
      </c>
      <c r="L6080" s="14" t="s">
        <v>27979</v>
      </c>
      <c r="M6080" s="14">
        <f t="shared" si="752"/>
        <v>2018</v>
      </c>
      <c r="N6080" s="14">
        <f t="shared" si="753"/>
        <v>5</v>
      </c>
      <c r="O6080" s="14" t="str">
        <f>IFERROR(VLOOKUP(I6080,Lists!$F$2:$G$16,2,FALSE()),"Not Rated")</f>
        <v>Teens</v>
      </c>
      <c r="P6080" s="14">
        <f t="shared" si="754"/>
        <v>131</v>
      </c>
      <c r="Q6080" s="14" t="str">
        <f t="shared" si="755"/>
        <v>India</v>
      </c>
      <c r="R6080" s="14" t="str">
        <f t="shared" si="756"/>
        <v>|India|</v>
      </c>
      <c r="S6080" s="14" t="str">
        <f t="shared" si="757"/>
        <v>|Comedies|International Movies|Sci-Fi &amp; Fantasy|</v>
      </c>
      <c r="T6080" s="14" t="str">
        <f t="shared" si="758"/>
        <v>|A. L. Vijay|</v>
      </c>
      <c r="U6080" s="14" t="str">
        <f t="shared" si="759"/>
        <v>|Tamannaah Bhatia|Prabhu Deva|Sonu Sood|Sapthagiri|Murli Sharma|R.V. Udhaykumar|Joy Mathew|Hema|</v>
      </c>
    </row>
    <row r="6081" spans="1:21">
      <c r="A6081" s="14" t="s">
        <v>27980</v>
      </c>
      <c r="B6081" s="14" t="s">
        <v>49</v>
      </c>
      <c r="C6081" s="14" t="s">
        <v>27981</v>
      </c>
      <c r="D6081" s="14" t="s">
        <v>27982</v>
      </c>
      <c r="E6081" s="14" t="s">
        <v>27983</v>
      </c>
      <c r="F6081" s="14" t="s">
        <v>123</v>
      </c>
      <c r="G6081" s="26">
        <v>42951</v>
      </c>
      <c r="H6081" s="14">
        <v>2017</v>
      </c>
      <c r="I6081" s="14" t="s">
        <v>362</v>
      </c>
      <c r="J6081" s="14" t="s">
        <v>106</v>
      </c>
      <c r="K6081" s="14" t="s">
        <v>6094</v>
      </c>
      <c r="L6081" s="14" t="s">
        <v>27984</v>
      </c>
      <c r="M6081" s="14">
        <f t="shared" si="752"/>
        <v>2017</v>
      </c>
      <c r="N6081" s="14">
        <f t="shared" si="753"/>
        <v>8</v>
      </c>
      <c r="O6081" s="14" t="str">
        <f>IFERROR(VLOOKUP(I6081,Lists!$F$2:$G$16,2,FALSE()),"Not Rated")</f>
        <v>Older Kids</v>
      </c>
      <c r="P6081" s="14">
        <f t="shared" si="754"/>
        <v>2</v>
      </c>
      <c r="Q6081" s="14" t="str">
        <f t="shared" si="755"/>
        <v>South Korea</v>
      </c>
      <c r="R6081" s="14" t="str">
        <f t="shared" si="756"/>
        <v>|South Korea|</v>
      </c>
      <c r="S6081" s="14" t="str">
        <f t="shared" si="757"/>
        <v>|International TV Shows|Korean TV Shows|Stand-Up Comedy &amp; Talk Shows|</v>
      </c>
      <c r="T6081" s="14" t="str">
        <f t="shared" si="758"/>
        <v>|Jung-ah Im|Seung-uk Jo|</v>
      </c>
      <c r="U6081" s="14" t="str">
        <f t="shared" si="759"/>
        <v>|Hyun-moo Jun|Si-kyung Sung|Se-yoon Yoo|</v>
      </c>
    </row>
    <row r="6082" spans="1:21">
      <c r="A6082" s="14" t="s">
        <v>27985</v>
      </c>
      <c r="B6082" s="14" t="s">
        <v>48</v>
      </c>
      <c r="C6082" s="14" t="s">
        <v>27986</v>
      </c>
      <c r="D6082" s="14" t="s">
        <v>27987</v>
      </c>
      <c r="E6082" s="14" t="s">
        <v>27988</v>
      </c>
      <c r="F6082" s="14" t="s">
        <v>115</v>
      </c>
      <c r="G6082" s="26">
        <v>42418</v>
      </c>
      <c r="H6082" s="14">
        <v>2012</v>
      </c>
      <c r="I6082" s="14" t="s">
        <v>365</v>
      </c>
      <c r="J6082" s="14" t="s">
        <v>9393</v>
      </c>
      <c r="K6082" s="14" t="s">
        <v>481</v>
      </c>
      <c r="L6082" s="14" t="s">
        <v>27989</v>
      </c>
      <c r="M6082" s="14">
        <f t="shared" ref="M6082:M6145" si="760">IF(G6082="","",YEAR(G6082))</f>
        <v>2016</v>
      </c>
      <c r="N6082" s="14">
        <f t="shared" ref="N6082:N6145" si="761">IF(G6082="","",MONTH(G6082))</f>
        <v>2</v>
      </c>
      <c r="O6082" s="14" t="str">
        <f>IFERROR(VLOOKUP(I6082,Lists!$F$2:$G$16,2,FALSE()),"Not Rated")</f>
        <v>Kids</v>
      </c>
      <c r="P6082" s="14">
        <f t="shared" ref="P6082:P6145" si="762">IFERROR(VALUE(LEFT(J6082,FIND(" ",J6082)-1)),"")</f>
        <v>44</v>
      </c>
      <c r="Q6082" s="14" t="str">
        <f t="shared" ref="Q6082:Q6145" si="763">IFERROR(LEFT(F6082,FIND(",",F6082)-1),F6082)</f>
        <v>United States</v>
      </c>
      <c r="R6082" s="14" t="str">
        <f t="shared" ref="R6082:R6145" si="764">"|"&amp;SUBSTITUTE(F6082,", ","|")&amp;"|"</f>
        <v>|United States|</v>
      </c>
      <c r="S6082" s="14" t="str">
        <f t="shared" ref="S6082:S6145" si="765">"|"&amp;SUBSTITUTE(K6082,", ","|")&amp;"|"</f>
        <v>|Children &amp; Family Movies|Comedies|</v>
      </c>
      <c r="T6082" s="14" t="str">
        <f t="shared" ref="T6082:T6145" si="766">"|"&amp;SUBSTITUTE(D6082,", ","|")&amp;"|"</f>
        <v>|Chad Van De Keere|</v>
      </c>
      <c r="U6082" s="14" t="str">
        <f t="shared" ref="U6082:U6145" si="767">"|"&amp;SUBSTITUTE(E6082,", ","|")&amp;"|"</f>
        <v>|Isabella Acres|Drake Bell|Emilio Estevez|Nolan Gould|Matthew Lillard|Ray Liotta|Jane Lynch|Ariel Winter|</v>
      </c>
    </row>
    <row r="6083" spans="1:21">
      <c r="A6083" s="14" t="s">
        <v>27990</v>
      </c>
      <c r="B6083" s="14" t="s">
        <v>48</v>
      </c>
      <c r="C6083" s="14" t="s">
        <v>27991</v>
      </c>
      <c r="D6083" s="14" t="s">
        <v>27992</v>
      </c>
      <c r="E6083" s="14" t="s">
        <v>27993</v>
      </c>
      <c r="F6083" s="14" t="s">
        <v>27994</v>
      </c>
      <c r="G6083" s="26">
        <v>43497</v>
      </c>
      <c r="H6083" s="14">
        <v>2002</v>
      </c>
      <c r="I6083" s="14" t="s">
        <v>364</v>
      </c>
      <c r="J6083" s="14" t="s">
        <v>1247</v>
      </c>
      <c r="K6083" s="14" t="s">
        <v>834</v>
      </c>
      <c r="L6083" s="14" t="s">
        <v>27995</v>
      </c>
      <c r="M6083" s="14">
        <f t="shared" si="760"/>
        <v>2019</v>
      </c>
      <c r="N6083" s="14">
        <f t="shared" si="761"/>
        <v>2</v>
      </c>
      <c r="O6083" s="14" t="str">
        <f>IFERROR(VLOOKUP(I6083,Lists!$F$2:$G$16,2,FALSE()),"Not Rated")</f>
        <v>Teens</v>
      </c>
      <c r="P6083" s="14">
        <f t="shared" si="762"/>
        <v>101</v>
      </c>
      <c r="Q6083" s="14" t="str">
        <f t="shared" si="763"/>
        <v>United Kingdom</v>
      </c>
      <c r="R6083" s="14" t="str">
        <f t="shared" si="764"/>
        <v>|United Kingdom|United States|France|Germany|</v>
      </c>
      <c r="S6083" s="14" t="str">
        <f t="shared" si="765"/>
        <v>|Comedies|Dramas|International Movies|</v>
      </c>
      <c r="T6083" s="14" t="str">
        <f t="shared" si="766"/>
        <v>|Chris Weitz|Paul Weitz|</v>
      </c>
      <c r="U6083" s="14" t="str">
        <f t="shared" si="767"/>
        <v>|Nicholas Hoult|Toni Collette|Victoria Smurfit|Sharon Small|Natalia Tena|Isabel Brook|Hugh Grant|Rachel Weisz|Nicholas Hutchison|</v>
      </c>
    </row>
    <row r="6084" spans="1:21">
      <c r="A6084" s="14" t="s">
        <v>27996</v>
      </c>
      <c r="B6084" s="14" t="s">
        <v>48</v>
      </c>
      <c r="C6084" s="14" t="s">
        <v>27997</v>
      </c>
      <c r="D6084" s="14" t="s">
        <v>27998</v>
      </c>
      <c r="E6084" s="14" t="s">
        <v>27999</v>
      </c>
      <c r="F6084" s="14" t="s">
        <v>134</v>
      </c>
      <c r="G6084" s="26">
        <v>42607</v>
      </c>
      <c r="H6084" s="14">
        <v>2015</v>
      </c>
      <c r="I6084" s="14" t="s">
        <v>360</v>
      </c>
      <c r="J6084" s="14" t="s">
        <v>404</v>
      </c>
      <c r="K6084" s="14" t="s">
        <v>475</v>
      </c>
      <c r="L6084" s="14" t="s">
        <v>28000</v>
      </c>
      <c r="M6084" s="14">
        <f t="shared" si="760"/>
        <v>2016</v>
      </c>
      <c r="N6084" s="14">
        <f t="shared" si="761"/>
        <v>8</v>
      </c>
      <c r="O6084" s="14" t="str">
        <f>IFERROR(VLOOKUP(I6084,Lists!$F$2:$G$16,2,FALSE()),"Not Rated")</f>
        <v>Adults</v>
      </c>
      <c r="P6084" s="14">
        <f t="shared" si="762"/>
        <v>90</v>
      </c>
      <c r="Q6084" s="14" t="str">
        <f t="shared" si="763"/>
        <v>Argentina</v>
      </c>
      <c r="R6084" s="14" t="str">
        <f t="shared" si="764"/>
        <v>|Argentina|</v>
      </c>
      <c r="S6084" s="14" t="str">
        <f t="shared" si="765"/>
        <v>|Dramas|International Movies|</v>
      </c>
      <c r="T6084" s="14" t="str">
        <f t="shared" si="766"/>
        <v>|Daniela Goggi|</v>
      </c>
      <c r="U6084" s="14" t="str">
        <f t="shared" si="767"/>
        <v>|Eugenia Suárez|Esteban Lamothe|Gloria Carrá|Rafael Spregelburd|Tomás Ottaviano|Julieta Gullo|Zoe Hochbaum|Lucia Carolina Pecrul|</v>
      </c>
    </row>
    <row r="6085" spans="1:21">
      <c r="A6085" s="14" t="s">
        <v>28001</v>
      </c>
      <c r="B6085" s="14" t="s">
        <v>48</v>
      </c>
      <c r="C6085" s="14" t="s">
        <v>28002</v>
      </c>
      <c r="D6085" s="14" t="s">
        <v>28003</v>
      </c>
      <c r="E6085" s="14" t="s">
        <v>28004</v>
      </c>
      <c r="F6085" s="14" t="s">
        <v>125</v>
      </c>
      <c r="G6085" s="26">
        <v>42889</v>
      </c>
      <c r="H6085" s="14">
        <v>2016</v>
      </c>
      <c r="I6085" s="14" t="s">
        <v>360</v>
      </c>
      <c r="J6085" s="14" t="s">
        <v>1330</v>
      </c>
      <c r="K6085" s="14" t="s">
        <v>834</v>
      </c>
      <c r="L6085" s="14" t="s">
        <v>28005</v>
      </c>
      <c r="M6085" s="14">
        <f t="shared" si="760"/>
        <v>2017</v>
      </c>
      <c r="N6085" s="14">
        <f t="shared" si="761"/>
        <v>6</v>
      </c>
      <c r="O6085" s="14" t="str">
        <f>IFERROR(VLOOKUP(I6085,Lists!$F$2:$G$16,2,FALSE()),"Not Rated")</f>
        <v>Adults</v>
      </c>
      <c r="P6085" s="14">
        <f t="shared" si="762"/>
        <v>89</v>
      </c>
      <c r="Q6085" s="14" t="str">
        <f t="shared" si="763"/>
        <v>Mexico</v>
      </c>
      <c r="R6085" s="14" t="str">
        <f t="shared" si="764"/>
        <v>|Mexico|</v>
      </c>
      <c r="S6085" s="14" t="str">
        <f t="shared" si="765"/>
        <v>|Comedies|Dramas|International Movies|</v>
      </c>
      <c r="T6085" s="14" t="str">
        <f t="shared" si="766"/>
        <v>|Alfonso Serrano Maturino|</v>
      </c>
      <c r="U6085" s="14" t="str">
        <f t="shared" si="767"/>
        <v>|Patricio Castillo|Sergio Bustamante|Alejandro Suárez|Luz María Jerez|Bob Isaacs|Tere Monroy|</v>
      </c>
    </row>
    <row r="6086" spans="1:21">
      <c r="A6086" s="14" t="s">
        <v>28006</v>
      </c>
      <c r="B6086" s="14" t="s">
        <v>48</v>
      </c>
      <c r="C6086" s="14" t="s">
        <v>28007</v>
      </c>
      <c r="D6086" s="14" t="s">
        <v>28008</v>
      </c>
      <c r="E6086" s="14" t="s">
        <v>28009</v>
      </c>
      <c r="F6086" s="14" t="s">
        <v>119</v>
      </c>
      <c r="G6086" s="26">
        <v>43556</v>
      </c>
      <c r="H6086" s="14">
        <v>2015</v>
      </c>
      <c r="I6086" s="14" t="s">
        <v>360</v>
      </c>
      <c r="J6086" s="14" t="s">
        <v>708</v>
      </c>
      <c r="K6086" s="14" t="s">
        <v>2207</v>
      </c>
      <c r="L6086" s="14" t="s">
        <v>28010</v>
      </c>
      <c r="M6086" s="14">
        <f t="shared" si="760"/>
        <v>2019</v>
      </c>
      <c r="N6086" s="14">
        <f t="shared" si="761"/>
        <v>4</v>
      </c>
      <c r="O6086" s="14" t="str">
        <f>IFERROR(VLOOKUP(I6086,Lists!$F$2:$G$16,2,FALSE()),"Not Rated")</f>
        <v>Adults</v>
      </c>
      <c r="P6086" s="14">
        <f t="shared" si="762"/>
        <v>88</v>
      </c>
      <c r="Q6086" s="14" t="str">
        <f t="shared" si="763"/>
        <v>Canada</v>
      </c>
      <c r="R6086" s="14" t="str">
        <f t="shared" si="764"/>
        <v>|Canada|</v>
      </c>
      <c r="S6086" s="14" t="str">
        <f t="shared" si="765"/>
        <v>|Dramas|Sports Movies|</v>
      </c>
      <c r="T6086" s="14" t="str">
        <f t="shared" si="766"/>
        <v>|Julien Christian Lutz|</v>
      </c>
      <c r="U6086" s="14" t="str">
        <f t="shared" si="767"/>
        <v>|Sarah Jeffery|Simon Paul Mutuyimana|Denis Theriault|Jeremiah Sparks|Steven Love|Cara Ricketts|Jim Codrington|Shamier Anderson|Stephan James|Lanette Ware|Hugh Thompson|</v>
      </c>
    </row>
    <row r="6087" spans="1:21">
      <c r="A6087" s="14" t="s">
        <v>28011</v>
      </c>
      <c r="B6087" s="14" t="s">
        <v>48</v>
      </c>
      <c r="C6087" s="14" t="s">
        <v>28012</v>
      </c>
      <c r="D6087" s="14" t="s">
        <v>28013</v>
      </c>
      <c r="E6087" s="14" t="s">
        <v>28014</v>
      </c>
      <c r="F6087" s="14" t="s">
        <v>921</v>
      </c>
      <c r="G6087" s="26">
        <v>43466</v>
      </c>
      <c r="H6087" s="14">
        <v>2007</v>
      </c>
      <c r="I6087" s="14" t="s">
        <v>364</v>
      </c>
      <c r="J6087" s="14" t="s">
        <v>1526</v>
      </c>
      <c r="K6087" s="14" t="s">
        <v>3476</v>
      </c>
      <c r="L6087" s="14" t="s">
        <v>28015</v>
      </c>
      <c r="M6087" s="14">
        <f t="shared" si="760"/>
        <v>2019</v>
      </c>
      <c r="N6087" s="14">
        <f t="shared" si="761"/>
        <v>1</v>
      </c>
      <c r="O6087" s="14" t="str">
        <f>IFERROR(VLOOKUP(I6087,Lists!$F$2:$G$16,2,FALSE()),"Not Rated")</f>
        <v>Teens</v>
      </c>
      <c r="P6087" s="14">
        <f t="shared" si="762"/>
        <v>133</v>
      </c>
      <c r="Q6087" s="14" t="str">
        <f t="shared" si="763"/>
        <v>United States</v>
      </c>
      <c r="R6087" s="14" t="str">
        <f t="shared" si="764"/>
        <v>|United States|United Kingdom|</v>
      </c>
      <c r="S6087" s="14" t="str">
        <f t="shared" si="765"/>
        <v>|Dramas|Music &amp; Musicals|Romantic Movies|</v>
      </c>
      <c r="T6087" s="14" t="str">
        <f t="shared" si="766"/>
        <v>|Julie Taymor|</v>
      </c>
      <c r="U6087" s="14" t="str">
        <f t="shared" si="767"/>
        <v>|Evan Rachel Wood|Jim Sturgess|Joe Anderson|Dana Fuchs|Martin Luther|James Urbaniak|T.V. Carpio|Spencer Liff|</v>
      </c>
    </row>
    <row r="6088" spans="1:21">
      <c r="A6088" s="14" t="s">
        <v>28016</v>
      </c>
      <c r="B6088" s="14" t="s">
        <v>48</v>
      </c>
      <c r="C6088" s="14" t="s">
        <v>28017</v>
      </c>
      <c r="D6088" s="14" t="s">
        <v>28018</v>
      </c>
      <c r="E6088" s="14" t="s">
        <v>28019</v>
      </c>
      <c r="F6088" s="14" t="s">
        <v>115</v>
      </c>
      <c r="G6088" s="26">
        <v>43983</v>
      </c>
      <c r="H6088" s="14">
        <v>2012</v>
      </c>
      <c r="I6088" s="14" t="s">
        <v>363</v>
      </c>
      <c r="J6088" s="14" t="s">
        <v>604</v>
      </c>
      <c r="K6088" s="14" t="s">
        <v>248</v>
      </c>
      <c r="L6088" s="14" t="s">
        <v>28020</v>
      </c>
      <c r="M6088" s="14">
        <f t="shared" si="760"/>
        <v>2020</v>
      </c>
      <c r="N6088" s="14">
        <f t="shared" si="761"/>
        <v>6</v>
      </c>
      <c r="O6088" s="14" t="str">
        <f>IFERROR(VLOOKUP(I6088,Lists!$F$2:$G$16,2,FALSE()),"Not Rated")</f>
        <v>Adults</v>
      </c>
      <c r="P6088" s="14">
        <f t="shared" si="762"/>
        <v>110</v>
      </c>
      <c r="Q6088" s="14" t="str">
        <f t="shared" si="763"/>
        <v>United States</v>
      </c>
      <c r="R6088" s="14" t="str">
        <f t="shared" si="764"/>
        <v>|United States|</v>
      </c>
      <c r="S6088" s="14" t="str">
        <f t="shared" si="765"/>
        <v>|Action &amp; Adventure|</v>
      </c>
      <c r="T6088" s="14" t="str">
        <f t="shared" si="766"/>
        <v>|Mike McCoy|Scott Waugh|</v>
      </c>
      <c r="U6088" s="14" t="str">
        <f t="shared" si="767"/>
        <v>|Keo Woolford|Drea Castro|Emilio Rivera|Rorke Denver|Jason Cottle|Ailsa Marshall|Alex Veadov|Dave|Roselyn Sanchez|Thomas Rosales Jr.|Nestor Serrano|Gonzalo Menendez|</v>
      </c>
    </row>
    <row r="6089" spans="1:21">
      <c r="A6089" s="14" t="s">
        <v>28021</v>
      </c>
      <c r="B6089" s="14" t="s">
        <v>48</v>
      </c>
      <c r="C6089" s="14" t="s">
        <v>28022</v>
      </c>
      <c r="D6089" s="14" t="s">
        <v>6272</v>
      </c>
      <c r="E6089" s="14" t="s">
        <v>28023</v>
      </c>
      <c r="F6089" s="14" t="s">
        <v>10701</v>
      </c>
      <c r="G6089" s="26">
        <v>43372</v>
      </c>
      <c r="H6089" s="14">
        <v>2010</v>
      </c>
      <c r="I6089" s="14" t="s">
        <v>369</v>
      </c>
      <c r="J6089" s="14" t="s">
        <v>1375</v>
      </c>
      <c r="K6089" s="14" t="s">
        <v>1227</v>
      </c>
      <c r="L6089" s="14" t="s">
        <v>28024</v>
      </c>
      <c r="M6089" s="14">
        <f t="shared" si="760"/>
        <v>2018</v>
      </c>
      <c r="N6089" s="14">
        <f t="shared" si="761"/>
        <v>9</v>
      </c>
      <c r="O6089" s="14" t="str">
        <f>IFERROR(VLOOKUP(I6089,Lists!$F$2:$G$16,2,FALSE()),"Not Rated")</f>
        <v>Not Rated</v>
      </c>
      <c r="P6089" s="14">
        <f t="shared" si="762"/>
        <v>112</v>
      </c>
      <c r="Q6089" s="14" t="str">
        <f t="shared" si="763"/>
        <v>Turkey</v>
      </c>
      <c r="R6089" s="14" t="str">
        <f t="shared" si="764"/>
        <v>|Turkey|United States|</v>
      </c>
      <c r="S6089" s="14" t="str">
        <f t="shared" si="765"/>
        <v>|Action &amp; Adventure|International Movies|</v>
      </c>
      <c r="T6089" s="14" t="str">
        <f t="shared" si="766"/>
        <v>|Mahsun Kırmızıgül|</v>
      </c>
      <c r="U6089" s="14" t="str">
        <f t="shared" si="767"/>
        <v>|Haluk Bilginer|Mahsun Kırmızıgül|Mustafa Sandal|Gina Gershon|Robert Patrick|Danny Glover|Engin Altan Düzyatan|Scott William Winters|Sharrieff Pugh|</v>
      </c>
    </row>
    <row r="6090" spans="1:21">
      <c r="A6090" s="14" t="s">
        <v>28025</v>
      </c>
      <c r="B6090" s="14" t="s">
        <v>48</v>
      </c>
      <c r="C6090" s="14" t="s">
        <v>28026</v>
      </c>
      <c r="D6090" s="14" t="s">
        <v>28027</v>
      </c>
      <c r="E6090" s="14" t="s">
        <v>28028</v>
      </c>
      <c r="F6090" s="14" t="s">
        <v>119</v>
      </c>
      <c r="G6090" s="26">
        <v>44044</v>
      </c>
      <c r="H6090" s="14">
        <v>2018</v>
      </c>
      <c r="I6090" s="14" t="s">
        <v>363</v>
      </c>
      <c r="J6090" s="14" t="s">
        <v>872</v>
      </c>
      <c r="K6090" s="14" t="s">
        <v>248</v>
      </c>
      <c r="L6090" s="14" t="s">
        <v>28029</v>
      </c>
      <c r="M6090" s="14">
        <f t="shared" si="760"/>
        <v>2020</v>
      </c>
      <c r="N6090" s="14">
        <f t="shared" si="761"/>
        <v>8</v>
      </c>
      <c r="O6090" s="14" t="str">
        <f>IFERROR(VLOOKUP(I6090,Lists!$F$2:$G$16,2,FALSE()),"Not Rated")</f>
        <v>Adults</v>
      </c>
      <c r="P6090" s="14">
        <f t="shared" si="762"/>
        <v>87</v>
      </c>
      <c r="Q6090" s="14" t="str">
        <f t="shared" si="763"/>
        <v>Canada</v>
      </c>
      <c r="R6090" s="14" t="str">
        <f t="shared" si="764"/>
        <v>|Canada|</v>
      </c>
      <c r="S6090" s="14" t="str">
        <f t="shared" si="765"/>
        <v>|Action &amp; Adventure|</v>
      </c>
      <c r="T6090" s="14" t="str">
        <f t="shared" si="766"/>
        <v>|Brett Donowho|</v>
      </c>
      <c r="U6090" s="14" t="str">
        <f t="shared" si="767"/>
        <v>|Cole Hauser|Bruce Willis|Shawn Ashmore|Ashton Holmes|Melissa Bolona|Patrick St. Esprit|Sophia Bush|Mike Epps|</v>
      </c>
    </row>
    <row r="6091" spans="1:21">
      <c r="A6091" s="14" t="s">
        <v>28030</v>
      </c>
      <c r="B6091" s="14" t="s">
        <v>49</v>
      </c>
      <c r="C6091" s="14" t="s">
        <v>28031</v>
      </c>
      <c r="D6091" s="14" t="s">
        <v>117</v>
      </c>
      <c r="E6091" s="14" t="s">
        <v>28032</v>
      </c>
      <c r="F6091" s="14" t="s">
        <v>115</v>
      </c>
      <c r="G6091" s="26">
        <v>43373</v>
      </c>
      <c r="H6091" s="14">
        <v>2018</v>
      </c>
      <c r="I6091" s="14" t="s">
        <v>361</v>
      </c>
      <c r="J6091" s="14" t="s">
        <v>105</v>
      </c>
      <c r="K6091" s="14" t="s">
        <v>253</v>
      </c>
      <c r="L6091" s="14" t="s">
        <v>28033</v>
      </c>
      <c r="M6091" s="14">
        <f t="shared" si="760"/>
        <v>2018</v>
      </c>
      <c r="N6091" s="14">
        <f t="shared" si="761"/>
        <v>9</v>
      </c>
      <c r="O6091" s="14" t="str">
        <f>IFERROR(VLOOKUP(I6091,Lists!$F$2:$G$16,2,FALSE()),"Not Rated")</f>
        <v>Teens</v>
      </c>
      <c r="P6091" s="14">
        <f t="shared" si="762"/>
        <v>1</v>
      </c>
      <c r="Q6091" s="14" t="str">
        <f t="shared" si="763"/>
        <v>United States</v>
      </c>
      <c r="R6091" s="14" t="str">
        <f t="shared" si="764"/>
        <v>|United States|</v>
      </c>
      <c r="S6091" s="14" t="str">
        <f t="shared" si="765"/>
        <v>|TV Comedies|</v>
      </c>
      <c r="T6091" s="14" t="str">
        <f t="shared" si="766"/>
        <v>|Unknown|</v>
      </c>
      <c r="U6091" s="14" t="str">
        <f t="shared" si="767"/>
        <v>|Adam Conover|Adam Lustick|Emily Axford|</v>
      </c>
    </row>
    <row r="6092" spans="1:21">
      <c r="A6092" s="14" t="s">
        <v>28034</v>
      </c>
      <c r="B6092" s="14" t="s">
        <v>48</v>
      </c>
      <c r="C6092" s="14" t="s">
        <v>28035</v>
      </c>
      <c r="D6092" s="14" t="s">
        <v>28036</v>
      </c>
      <c r="E6092" s="14" t="s">
        <v>28037</v>
      </c>
      <c r="F6092" s="14" t="s">
        <v>120</v>
      </c>
      <c r="G6092" s="26">
        <v>43994</v>
      </c>
      <c r="H6092" s="14">
        <v>2014</v>
      </c>
      <c r="I6092" s="14" t="s">
        <v>361</v>
      </c>
      <c r="J6092" s="14" t="s">
        <v>436</v>
      </c>
      <c r="K6092" s="14" t="s">
        <v>28038</v>
      </c>
      <c r="L6092" s="14" t="s">
        <v>28039</v>
      </c>
      <c r="M6092" s="14">
        <f t="shared" si="760"/>
        <v>2020</v>
      </c>
      <c r="N6092" s="14">
        <f t="shared" si="761"/>
        <v>6</v>
      </c>
      <c r="O6092" s="14" t="str">
        <f>IFERROR(VLOOKUP(I6092,Lists!$F$2:$G$16,2,FALSE()),"Not Rated")</f>
        <v>Teens</v>
      </c>
      <c r="P6092" s="14">
        <f t="shared" si="762"/>
        <v>91</v>
      </c>
      <c r="Q6092" s="14" t="str">
        <f t="shared" si="763"/>
        <v>France</v>
      </c>
      <c r="R6092" s="14" t="str">
        <f t="shared" si="764"/>
        <v>|France|</v>
      </c>
      <c r="S6092" s="14" t="str">
        <f t="shared" si="765"/>
        <v>|Action &amp; Adventure|Documentaries|International Movies|</v>
      </c>
      <c r="T6092" s="14" t="str">
        <f t="shared" si="766"/>
        <v>|Thierry Donard|</v>
      </c>
      <c r="U6092" s="14" t="str">
        <f t="shared" si="767"/>
        <v>|Antoine Bizet|Jesse Richman|Karsten Gefle|Wille Lindberg|Matahi Drollet|Mathias Wyss|Matt Annetts|</v>
      </c>
    </row>
    <row r="6093" spans="1:21">
      <c r="A6093" s="14" t="s">
        <v>28040</v>
      </c>
      <c r="B6093" s="14" t="s">
        <v>48</v>
      </c>
      <c r="C6093" s="14" t="s">
        <v>28041</v>
      </c>
      <c r="D6093" s="14" t="s">
        <v>28042</v>
      </c>
      <c r="E6093" s="14" t="s">
        <v>28043</v>
      </c>
      <c r="F6093" s="14" t="s">
        <v>28044</v>
      </c>
      <c r="G6093" s="26">
        <v>43789</v>
      </c>
      <c r="H6093" s="14">
        <v>2013</v>
      </c>
      <c r="I6093" s="14" t="s">
        <v>363</v>
      </c>
      <c r="J6093" s="14" t="s">
        <v>580</v>
      </c>
      <c r="K6093" s="14" t="s">
        <v>444</v>
      </c>
      <c r="L6093" s="14" t="s">
        <v>28045</v>
      </c>
      <c r="M6093" s="14">
        <f t="shared" si="760"/>
        <v>2019</v>
      </c>
      <c r="N6093" s="14">
        <f t="shared" si="761"/>
        <v>11</v>
      </c>
      <c r="O6093" s="14" t="str">
        <f>IFERROR(VLOOKUP(I6093,Lists!$F$2:$G$16,2,FALSE()),"Not Rated")</f>
        <v>Adults</v>
      </c>
      <c r="P6093" s="14">
        <f t="shared" si="762"/>
        <v>111</v>
      </c>
      <c r="Q6093" s="14" t="str">
        <f t="shared" si="763"/>
        <v>Australia</v>
      </c>
      <c r="R6093" s="14" t="str">
        <f t="shared" si="764"/>
        <v>|Australia|France|</v>
      </c>
      <c r="S6093" s="14" t="str">
        <f t="shared" si="765"/>
        <v>|Dramas|Independent Movies|International Movies|</v>
      </c>
      <c r="T6093" s="14" t="str">
        <f t="shared" si="766"/>
        <v>|Anne Fontaine|</v>
      </c>
      <c r="U6093" s="14" t="str">
        <f t="shared" si="767"/>
        <v>|Naomi Watts|Robin Wright|Xavier Samuel|James Frecheville|Ben Mendelsohn|Jessica Tovey|Sophie Lowe|Gary Sweet|Alyson Standen|Skye Sutherland|Sarah Henderson|</v>
      </c>
    </row>
    <row r="6094" spans="1:21">
      <c r="A6094" s="14" t="s">
        <v>28046</v>
      </c>
      <c r="B6094" s="14" t="s">
        <v>48</v>
      </c>
      <c r="C6094" s="14" t="s">
        <v>28047</v>
      </c>
      <c r="D6094" s="14" t="s">
        <v>28048</v>
      </c>
      <c r="E6094" s="14" t="s">
        <v>28049</v>
      </c>
      <c r="F6094" s="14" t="s">
        <v>116</v>
      </c>
      <c r="G6094" s="26">
        <v>43830</v>
      </c>
      <c r="H6094" s="14">
        <v>2017</v>
      </c>
      <c r="I6094" s="14" t="s">
        <v>361</v>
      </c>
      <c r="J6094" s="14" t="s">
        <v>698</v>
      </c>
      <c r="K6094" s="14" t="s">
        <v>1957</v>
      </c>
      <c r="L6094" s="14" t="s">
        <v>28050</v>
      </c>
      <c r="M6094" s="14">
        <f t="shared" si="760"/>
        <v>2019</v>
      </c>
      <c r="N6094" s="14">
        <f t="shared" si="761"/>
        <v>12</v>
      </c>
      <c r="O6094" s="14" t="str">
        <f>IFERROR(VLOOKUP(I6094,Lists!$F$2:$G$16,2,FALSE()),"Not Rated")</f>
        <v>Teens</v>
      </c>
      <c r="P6094" s="14">
        <f t="shared" si="762"/>
        <v>99</v>
      </c>
      <c r="Q6094" s="14" t="str">
        <f t="shared" si="763"/>
        <v>India</v>
      </c>
      <c r="R6094" s="14" t="str">
        <f t="shared" si="764"/>
        <v>|India|</v>
      </c>
      <c r="S6094" s="14" t="str">
        <f t="shared" si="765"/>
        <v>|Horror Movies|Independent Movies|International Movies|</v>
      </c>
      <c r="T6094" s="14" t="str">
        <f t="shared" si="766"/>
        <v>|Sandeep Chatterjee|</v>
      </c>
      <c r="U6094" s="14" t="str">
        <f t="shared" si="767"/>
        <v>|Ravi Kumar|Ayesha Singh|Nishat Mallick|Archana Kotwal|Rakesh Chaturvedi Om|Nidhi Mahavan|Abhijit Sinha|Abdur Rehman|</v>
      </c>
    </row>
    <row r="6095" spans="1:21">
      <c r="A6095" s="14" t="s">
        <v>28051</v>
      </c>
      <c r="B6095" s="14" t="s">
        <v>48</v>
      </c>
      <c r="C6095" s="14" t="s">
        <v>28052</v>
      </c>
      <c r="D6095" s="14" t="s">
        <v>28053</v>
      </c>
      <c r="E6095" s="14" t="s">
        <v>28054</v>
      </c>
      <c r="F6095" s="14" t="s">
        <v>1963</v>
      </c>
      <c r="G6095" s="26">
        <v>43327</v>
      </c>
      <c r="H6095" s="14">
        <v>2018</v>
      </c>
      <c r="I6095" s="14" t="s">
        <v>369</v>
      </c>
      <c r="J6095" s="14" t="s">
        <v>1290</v>
      </c>
      <c r="K6095" s="14" t="s">
        <v>245</v>
      </c>
      <c r="L6095" s="14" t="s">
        <v>28055</v>
      </c>
      <c r="M6095" s="14">
        <f t="shared" si="760"/>
        <v>2018</v>
      </c>
      <c r="N6095" s="14">
        <f t="shared" si="761"/>
        <v>8</v>
      </c>
      <c r="O6095" s="14" t="str">
        <f>IFERROR(VLOOKUP(I6095,Lists!$F$2:$G$16,2,FALSE()),"Not Rated")</f>
        <v>Not Rated</v>
      </c>
      <c r="P6095" s="14">
        <f t="shared" si="762"/>
        <v>86</v>
      </c>
      <c r="Q6095" s="14" t="str">
        <f t="shared" si="763"/>
        <v>Canada</v>
      </c>
      <c r="R6095" s="14" t="str">
        <f t="shared" si="764"/>
        <v>|Canada|United States|</v>
      </c>
      <c r="S6095" s="14" t="str">
        <f t="shared" si="765"/>
        <v>|Comedies|</v>
      </c>
      <c r="T6095" s="14" t="str">
        <f t="shared" si="766"/>
        <v>|Kyle Rideout|</v>
      </c>
      <c r="U6095" s="14" t="str">
        <f t="shared" si="767"/>
        <v>|Daniel Doheny|Judy Greer|Siobhan Williams|Russell Peters|Grace Park|Andrew McNee|Alex Barima|Andrew Herr|Eva Day|Josh Epstein|</v>
      </c>
    </row>
    <row r="6096" spans="1:21">
      <c r="A6096" s="14" t="s">
        <v>28056</v>
      </c>
      <c r="B6096" s="14" t="s">
        <v>49</v>
      </c>
      <c r="C6096" s="14" t="s">
        <v>28057</v>
      </c>
      <c r="D6096" s="14" t="s">
        <v>117</v>
      </c>
      <c r="E6096" s="14" t="s">
        <v>347</v>
      </c>
      <c r="F6096" s="14" t="s">
        <v>118</v>
      </c>
      <c r="G6096" s="26">
        <v>42488</v>
      </c>
      <c r="H6096" s="14">
        <v>2013</v>
      </c>
      <c r="I6096" s="14" t="s">
        <v>362</v>
      </c>
      <c r="J6096" s="14" t="s">
        <v>105</v>
      </c>
      <c r="K6096" s="14" t="s">
        <v>803</v>
      </c>
      <c r="L6096" s="14" t="s">
        <v>28058</v>
      </c>
      <c r="M6096" s="14">
        <f t="shared" si="760"/>
        <v>2016</v>
      </c>
      <c r="N6096" s="14">
        <f t="shared" si="761"/>
        <v>4</v>
      </c>
      <c r="O6096" s="14" t="str">
        <f>IFERROR(VLOOKUP(I6096,Lists!$F$2:$G$16,2,FALSE()),"Not Rated")</f>
        <v>Older Kids</v>
      </c>
      <c r="P6096" s="14">
        <f t="shared" si="762"/>
        <v>1</v>
      </c>
      <c r="Q6096" s="14" t="str">
        <f t="shared" si="763"/>
        <v>United Kingdom</v>
      </c>
      <c r="R6096" s="14" t="str">
        <f t="shared" si="764"/>
        <v>|United Kingdom|</v>
      </c>
      <c r="S6096" s="14" t="str">
        <f t="shared" si="765"/>
        <v>|British TV Shows|Docuseries|International TV Shows|</v>
      </c>
      <c r="T6096" s="14" t="str">
        <f t="shared" si="766"/>
        <v>|Unknown|</v>
      </c>
      <c r="U6096" s="14" t="str">
        <f t="shared" si="767"/>
        <v>|David Attenborough|</v>
      </c>
    </row>
    <row r="6097" spans="1:21">
      <c r="A6097" s="14" t="s">
        <v>28059</v>
      </c>
      <c r="B6097" s="14" t="s">
        <v>48</v>
      </c>
      <c r="C6097" s="14" t="s">
        <v>28060</v>
      </c>
      <c r="D6097" s="14" t="s">
        <v>28061</v>
      </c>
      <c r="E6097" s="14" t="s">
        <v>117</v>
      </c>
      <c r="F6097" s="14" t="s">
        <v>115</v>
      </c>
      <c r="G6097" s="26">
        <v>43612</v>
      </c>
      <c r="H6097" s="14">
        <v>2012</v>
      </c>
      <c r="I6097" s="14" t="s">
        <v>369</v>
      </c>
      <c r="J6097" s="14" t="s">
        <v>730</v>
      </c>
      <c r="K6097" s="14" t="s">
        <v>247</v>
      </c>
      <c r="L6097" s="14" t="s">
        <v>28062</v>
      </c>
      <c r="M6097" s="14">
        <f t="shared" si="760"/>
        <v>2019</v>
      </c>
      <c r="N6097" s="14">
        <f t="shared" si="761"/>
        <v>5</v>
      </c>
      <c r="O6097" s="14" t="str">
        <f>IFERROR(VLOOKUP(I6097,Lists!$F$2:$G$16,2,FALSE()),"Not Rated")</f>
        <v>Not Rated</v>
      </c>
      <c r="P6097" s="14">
        <f t="shared" si="762"/>
        <v>93</v>
      </c>
      <c r="Q6097" s="14" t="str">
        <f t="shared" si="763"/>
        <v>United States</v>
      </c>
      <c r="R6097" s="14" t="str">
        <f t="shared" si="764"/>
        <v>|United States|</v>
      </c>
      <c r="S6097" s="14" t="str">
        <f t="shared" si="765"/>
        <v>|Documentaries|</v>
      </c>
      <c r="T6097" s="14" t="str">
        <f t="shared" si="766"/>
        <v>|Bryce Wagoner|</v>
      </c>
      <c r="U6097" s="14" t="str">
        <f t="shared" si="767"/>
        <v>|Unknown|</v>
      </c>
    </row>
    <row r="6098" spans="1:21">
      <c r="A6098" s="14" t="s">
        <v>28063</v>
      </c>
      <c r="B6098" s="14" t="s">
        <v>48</v>
      </c>
      <c r="C6098" s="14" t="s">
        <v>28064</v>
      </c>
      <c r="D6098" s="14" t="s">
        <v>28065</v>
      </c>
      <c r="E6098" s="14" t="s">
        <v>117</v>
      </c>
      <c r="F6098" s="14" t="s">
        <v>115</v>
      </c>
      <c r="G6098" s="26">
        <v>43464</v>
      </c>
      <c r="H6098" s="14">
        <v>2018</v>
      </c>
      <c r="I6098" s="14" t="s">
        <v>360</v>
      </c>
      <c r="J6098" s="14" t="s">
        <v>872</v>
      </c>
      <c r="K6098" s="14" t="s">
        <v>247</v>
      </c>
      <c r="L6098" s="14" t="s">
        <v>28066</v>
      </c>
      <c r="M6098" s="14">
        <f t="shared" si="760"/>
        <v>2018</v>
      </c>
      <c r="N6098" s="14">
        <f t="shared" si="761"/>
        <v>12</v>
      </c>
      <c r="O6098" s="14" t="str">
        <f>IFERROR(VLOOKUP(I6098,Lists!$F$2:$G$16,2,FALSE()),"Not Rated")</f>
        <v>Adults</v>
      </c>
      <c r="P6098" s="14">
        <f t="shared" si="762"/>
        <v>87</v>
      </c>
      <c r="Q6098" s="14" t="str">
        <f t="shared" si="763"/>
        <v>United States</v>
      </c>
      <c r="R6098" s="14" t="str">
        <f t="shared" si="764"/>
        <v>|United States|</v>
      </c>
      <c r="S6098" s="14" t="str">
        <f t="shared" si="765"/>
        <v>|Documentaries|</v>
      </c>
      <c r="T6098" s="14" t="str">
        <f t="shared" si="766"/>
        <v>|Brittany Andrews|</v>
      </c>
      <c r="U6098" s="14" t="str">
        <f t="shared" si="767"/>
        <v>|Unknown|</v>
      </c>
    </row>
    <row r="6099" spans="1:21">
      <c r="A6099" s="14" t="s">
        <v>28067</v>
      </c>
      <c r="B6099" s="14" t="s">
        <v>48</v>
      </c>
      <c r="C6099" s="14" t="s">
        <v>28068</v>
      </c>
      <c r="D6099" s="14" t="s">
        <v>9869</v>
      </c>
      <c r="E6099" s="14" t="s">
        <v>28069</v>
      </c>
      <c r="F6099" s="14" t="s">
        <v>115</v>
      </c>
      <c r="G6099" s="26">
        <v>44056</v>
      </c>
      <c r="H6099" s="14">
        <v>2008</v>
      </c>
      <c r="I6099" s="14" t="s">
        <v>360</v>
      </c>
      <c r="J6099" s="14" t="s">
        <v>1386</v>
      </c>
      <c r="K6099" s="14" t="s">
        <v>1436</v>
      </c>
      <c r="L6099" s="14" t="s">
        <v>28070</v>
      </c>
      <c r="M6099" s="14">
        <f t="shared" si="760"/>
        <v>2020</v>
      </c>
      <c r="N6099" s="14">
        <f t="shared" si="761"/>
        <v>8</v>
      </c>
      <c r="O6099" s="14" t="str">
        <f>IFERROR(VLOOKUP(I6099,Lists!$F$2:$G$16,2,FALSE()),"Not Rated")</f>
        <v>Adults</v>
      </c>
      <c r="P6099" s="14">
        <f t="shared" si="762"/>
        <v>107</v>
      </c>
      <c r="Q6099" s="14" t="str">
        <f t="shared" si="763"/>
        <v>United States</v>
      </c>
      <c r="R6099" s="14" t="str">
        <f t="shared" si="764"/>
        <v>|United States|</v>
      </c>
      <c r="S6099" s="14" t="str">
        <f t="shared" si="765"/>
        <v>|Dramas|Independent Movies|</v>
      </c>
      <c r="T6099" s="14" t="str">
        <f t="shared" si="766"/>
        <v>|Antonio Campos|</v>
      </c>
      <c r="U6099" s="14" t="str">
        <f t="shared" si="767"/>
        <v>|Ezra Miller|Addison Timlin|Jeremy Allen White|Michael Stuhlbarg|Emory Cohen|David Costabile|Rosemarie DeWitt|Dariusz M. Uczkowski|Gary Wilmes|Paul Sparks|Alexandra Neil|Lee Wilkof|</v>
      </c>
    </row>
    <row r="6100" spans="1:21">
      <c r="A6100" s="14" t="s">
        <v>28071</v>
      </c>
      <c r="B6100" s="14" t="s">
        <v>48</v>
      </c>
      <c r="C6100" s="14" t="s">
        <v>28072</v>
      </c>
      <c r="D6100" s="14" t="s">
        <v>28073</v>
      </c>
      <c r="E6100" s="14" t="s">
        <v>28074</v>
      </c>
      <c r="F6100" s="14" t="s">
        <v>15651</v>
      </c>
      <c r="G6100" s="26">
        <v>43166</v>
      </c>
      <c r="H6100" s="14">
        <v>2012</v>
      </c>
      <c r="I6100" s="14" t="s">
        <v>363</v>
      </c>
      <c r="J6100" s="14" t="s">
        <v>1330</v>
      </c>
      <c r="K6100" s="14" t="s">
        <v>4585</v>
      </c>
      <c r="L6100" s="14" t="s">
        <v>28075</v>
      </c>
      <c r="M6100" s="14">
        <f t="shared" si="760"/>
        <v>2018</v>
      </c>
      <c r="N6100" s="14">
        <f t="shared" si="761"/>
        <v>3</v>
      </c>
      <c r="O6100" s="14" t="str">
        <f>IFERROR(VLOOKUP(I6100,Lists!$F$2:$G$16,2,FALSE()),"Not Rated")</f>
        <v>Adults</v>
      </c>
      <c r="P6100" s="14">
        <f t="shared" si="762"/>
        <v>89</v>
      </c>
      <c r="Q6100" s="14" t="str">
        <f t="shared" si="763"/>
        <v>United States</v>
      </c>
      <c r="R6100" s="14" t="str">
        <f t="shared" si="764"/>
        <v>|United States|Chile|</v>
      </c>
      <c r="S6100" s="14" t="str">
        <f t="shared" si="765"/>
        <v>|Action &amp; Adventure|Horror Movies|</v>
      </c>
      <c r="T6100" s="14" t="str">
        <f t="shared" si="766"/>
        <v>|Nicolás López|</v>
      </c>
      <c r="U6100" s="14" t="str">
        <f t="shared" si="767"/>
        <v>|Eli Roth|Andrea Osvárt|Ariel Levy|Natasha Yarovenko|Nicolás Martínez|Lorenza Izzo|Marcial Tagle|Ramón Llao|Ignacia Allamand|Paz Bascuñán|</v>
      </c>
    </row>
    <row r="6101" spans="1:21">
      <c r="A6101" s="14" t="s">
        <v>28076</v>
      </c>
      <c r="B6101" s="14" t="s">
        <v>48</v>
      </c>
      <c r="C6101" s="14" t="s">
        <v>28077</v>
      </c>
      <c r="D6101" s="14" t="s">
        <v>28078</v>
      </c>
      <c r="E6101" s="14" t="s">
        <v>28079</v>
      </c>
      <c r="F6101" s="14" t="s">
        <v>118</v>
      </c>
      <c r="G6101" s="26">
        <v>43496</v>
      </c>
      <c r="H6101" s="14">
        <v>2018</v>
      </c>
      <c r="I6101" s="14" t="s">
        <v>360</v>
      </c>
      <c r="J6101" s="14" t="s">
        <v>900</v>
      </c>
      <c r="K6101" s="14" t="s">
        <v>244</v>
      </c>
      <c r="L6101" s="14" t="s">
        <v>28080</v>
      </c>
      <c r="M6101" s="14">
        <f t="shared" si="760"/>
        <v>2019</v>
      </c>
      <c r="N6101" s="14">
        <f t="shared" si="761"/>
        <v>1</v>
      </c>
      <c r="O6101" s="14" t="str">
        <f>IFERROR(VLOOKUP(I6101,Lists!$F$2:$G$16,2,FALSE()),"Not Rated")</f>
        <v>Adults</v>
      </c>
      <c r="P6101" s="14">
        <f t="shared" si="762"/>
        <v>92</v>
      </c>
      <c r="Q6101" s="14" t="str">
        <f t="shared" si="763"/>
        <v>United Kingdom</v>
      </c>
      <c r="R6101" s="14" t="str">
        <f t="shared" si="764"/>
        <v>|United Kingdom|</v>
      </c>
      <c r="S6101" s="14" t="str">
        <f t="shared" si="765"/>
        <v>|Dramas|</v>
      </c>
      <c r="T6101" s="14" t="str">
        <f t="shared" si="766"/>
        <v>|Terry Loane|</v>
      </c>
      <c r="U6101" s="14" t="str">
        <f t="shared" si="767"/>
        <v>|Ruth Bradley|Pippa Haywood|Dean Andrews|Bebe Cave|Blake Harrison|Tim McInnerny|Ralph Ineson|Michael McElhatton|</v>
      </c>
    </row>
    <row r="6102" spans="1:21">
      <c r="A6102" s="14" t="s">
        <v>28081</v>
      </c>
      <c r="B6102" s="14" t="s">
        <v>49</v>
      </c>
      <c r="C6102" s="14" t="s">
        <v>28082</v>
      </c>
      <c r="D6102" s="14" t="s">
        <v>117</v>
      </c>
      <c r="E6102" s="14" t="s">
        <v>28083</v>
      </c>
      <c r="F6102" s="14" t="s">
        <v>118</v>
      </c>
      <c r="G6102" s="26">
        <v>43658</v>
      </c>
      <c r="H6102" s="14">
        <v>2017</v>
      </c>
      <c r="I6102" s="14" t="s">
        <v>360</v>
      </c>
      <c r="J6102" s="14" t="s">
        <v>105</v>
      </c>
      <c r="K6102" s="14" t="s">
        <v>10365</v>
      </c>
      <c r="L6102" s="14" t="s">
        <v>28084</v>
      </c>
      <c r="M6102" s="14">
        <f t="shared" si="760"/>
        <v>2019</v>
      </c>
      <c r="N6102" s="14">
        <f t="shared" si="761"/>
        <v>7</v>
      </c>
      <c r="O6102" s="14" t="str">
        <f>IFERROR(VLOOKUP(I6102,Lists!$F$2:$G$16,2,FALSE()),"Not Rated")</f>
        <v>Adults</v>
      </c>
      <c r="P6102" s="14">
        <f t="shared" si="762"/>
        <v>1</v>
      </c>
      <c r="Q6102" s="14" t="str">
        <f t="shared" si="763"/>
        <v>United Kingdom</v>
      </c>
      <c r="R6102" s="14" t="str">
        <f t="shared" si="764"/>
        <v>|United Kingdom|</v>
      </c>
      <c r="S6102" s="14" t="str">
        <f t="shared" si="765"/>
        <v>|British TV Shows|Reality TV|Romantic TV Shows|</v>
      </c>
      <c r="T6102" s="14" t="str">
        <f t="shared" si="766"/>
        <v>|Unknown|</v>
      </c>
      <c r="U6102" s="14" t="str">
        <f t="shared" si="767"/>
        <v>|Fay Ripley|</v>
      </c>
    </row>
    <row r="6103" spans="1:21">
      <c r="A6103" s="14" t="s">
        <v>28085</v>
      </c>
      <c r="B6103" s="14" t="s">
        <v>49</v>
      </c>
      <c r="C6103" s="14" t="s">
        <v>28086</v>
      </c>
      <c r="D6103" s="14" t="s">
        <v>117</v>
      </c>
      <c r="E6103" s="14" t="s">
        <v>28087</v>
      </c>
      <c r="F6103" s="14" t="s">
        <v>117</v>
      </c>
      <c r="G6103" s="26">
        <v>42961</v>
      </c>
      <c r="H6103" s="14">
        <v>2010</v>
      </c>
      <c r="I6103" s="14" t="s">
        <v>360</v>
      </c>
      <c r="J6103" s="14" t="s">
        <v>106</v>
      </c>
      <c r="K6103" s="14" t="s">
        <v>1905</v>
      </c>
      <c r="L6103" s="14" t="s">
        <v>28088</v>
      </c>
      <c r="M6103" s="14">
        <f t="shared" si="760"/>
        <v>2017</v>
      </c>
      <c r="N6103" s="14">
        <f t="shared" si="761"/>
        <v>8</v>
      </c>
      <c r="O6103" s="14" t="str">
        <f>IFERROR(VLOOKUP(I6103,Lists!$F$2:$G$16,2,FALSE()),"Not Rated")</f>
        <v>Adults</v>
      </c>
      <c r="P6103" s="14">
        <f t="shared" si="762"/>
        <v>2</v>
      </c>
      <c r="Q6103" s="14" t="str">
        <f t="shared" si="763"/>
        <v>Unknown</v>
      </c>
      <c r="R6103" s="14" t="str">
        <f t="shared" si="764"/>
        <v>|Unknown|</v>
      </c>
      <c r="S6103" s="14" t="str">
        <f t="shared" si="765"/>
        <v>|International TV Shows|Romantic TV Shows|TV Dramas|</v>
      </c>
      <c r="T6103" s="14" t="str">
        <f t="shared" si="766"/>
        <v>|Unknown|</v>
      </c>
      <c r="U6103" s="14" t="str">
        <f t="shared" si="767"/>
        <v>|Debbie Goh|Aenie Wong|Frederick Lee|Leslie Chai|</v>
      </c>
    </row>
    <row r="6104" spans="1:21">
      <c r="A6104" s="14" t="s">
        <v>28089</v>
      </c>
      <c r="B6104" s="14" t="s">
        <v>49</v>
      </c>
      <c r="C6104" s="14" t="s">
        <v>28090</v>
      </c>
      <c r="D6104" s="14" t="s">
        <v>117</v>
      </c>
      <c r="E6104" s="14" t="s">
        <v>28091</v>
      </c>
      <c r="F6104" s="14" t="s">
        <v>116</v>
      </c>
      <c r="G6104" s="26">
        <v>42840</v>
      </c>
      <c r="H6104" s="14">
        <v>2015</v>
      </c>
      <c r="I6104" s="14" t="s">
        <v>361</v>
      </c>
      <c r="J6104" s="14" t="s">
        <v>105</v>
      </c>
      <c r="K6104" s="14" t="s">
        <v>415</v>
      </c>
      <c r="L6104" s="14" t="s">
        <v>28092</v>
      </c>
      <c r="M6104" s="14">
        <f t="shared" si="760"/>
        <v>2017</v>
      </c>
      <c r="N6104" s="14">
        <f t="shared" si="761"/>
        <v>4</v>
      </c>
      <c r="O6104" s="14" t="str">
        <f>IFERROR(VLOOKUP(I6104,Lists!$F$2:$G$16,2,FALSE()),"Not Rated")</f>
        <v>Teens</v>
      </c>
      <c r="P6104" s="14">
        <f t="shared" si="762"/>
        <v>1</v>
      </c>
      <c r="Q6104" s="14" t="str">
        <f t="shared" si="763"/>
        <v>India</v>
      </c>
      <c r="R6104" s="14" t="str">
        <f t="shared" si="764"/>
        <v>|India|</v>
      </c>
      <c r="S6104" s="14" t="str">
        <f t="shared" si="765"/>
        <v>|Crime TV Shows|International TV Shows|TV Action &amp; Adventure|</v>
      </c>
      <c r="T6104" s="14" t="str">
        <f t="shared" si="766"/>
        <v>|Unknown|</v>
      </c>
      <c r="U6104" s="14" t="str">
        <f t="shared" si="767"/>
        <v>|Sharad Kelkar|Aahana Kumra|Mahesh Manjrekar|Deepali Pansare|Danish Pandor|Jason Tham|Reena Aggarwal|Swati Rajput|</v>
      </c>
    </row>
    <row r="6105" spans="1:21">
      <c r="A6105" s="14" t="s">
        <v>28093</v>
      </c>
      <c r="B6105" s="14" t="s">
        <v>48</v>
      </c>
      <c r="C6105" s="14" t="s">
        <v>28094</v>
      </c>
      <c r="D6105" s="14" t="s">
        <v>21859</v>
      </c>
      <c r="E6105" s="14" t="s">
        <v>28095</v>
      </c>
      <c r="F6105" s="14" t="s">
        <v>116</v>
      </c>
      <c r="G6105" s="26">
        <v>43830</v>
      </c>
      <c r="H6105" s="14">
        <v>2006</v>
      </c>
      <c r="I6105" s="14" t="s">
        <v>361</v>
      </c>
      <c r="J6105" s="14" t="s">
        <v>682</v>
      </c>
      <c r="K6105" s="14" t="s">
        <v>910</v>
      </c>
      <c r="L6105" s="14" t="s">
        <v>28096</v>
      </c>
      <c r="M6105" s="14">
        <f t="shared" si="760"/>
        <v>2019</v>
      </c>
      <c r="N6105" s="14">
        <f t="shared" si="761"/>
        <v>12</v>
      </c>
      <c r="O6105" s="14" t="str">
        <f>IFERROR(VLOOKUP(I6105,Lists!$F$2:$G$16,2,FALSE()),"Not Rated")</f>
        <v>Teens</v>
      </c>
      <c r="P6105" s="14">
        <f t="shared" si="762"/>
        <v>122</v>
      </c>
      <c r="Q6105" s="14" t="str">
        <f t="shared" si="763"/>
        <v>India</v>
      </c>
      <c r="R6105" s="14" t="str">
        <f t="shared" si="764"/>
        <v>|India|</v>
      </c>
      <c r="S6105" s="14" t="str">
        <f t="shared" si="765"/>
        <v>|Dramas|International Movies|Romantic Movies|</v>
      </c>
      <c r="T6105" s="14" t="str">
        <f t="shared" si="766"/>
        <v>|Shivam Nair|</v>
      </c>
      <c r="U6105" s="14" t="str">
        <f t="shared" si="767"/>
        <v>|Abhay Deol|Soha Ali Khan|Shayan Munshi|Kamini Khanna|Sohrab Ardeshir|Murad Ali|Shakeel Khan|Natasha Sinha|Brijendra Kala|</v>
      </c>
    </row>
    <row r="6106" spans="1:21">
      <c r="A6106" s="14" t="s">
        <v>28097</v>
      </c>
      <c r="B6106" s="14" t="s">
        <v>48</v>
      </c>
      <c r="C6106" s="14" t="s">
        <v>28098</v>
      </c>
      <c r="D6106" s="14" t="s">
        <v>23187</v>
      </c>
      <c r="E6106" s="14" t="s">
        <v>28099</v>
      </c>
      <c r="F6106" s="14" t="s">
        <v>115</v>
      </c>
      <c r="G6106" s="26">
        <v>43160</v>
      </c>
      <c r="H6106" s="14">
        <v>2012</v>
      </c>
      <c r="I6106" s="14" t="s">
        <v>363</v>
      </c>
      <c r="J6106" s="14" t="s">
        <v>436</v>
      </c>
      <c r="K6106" s="14" t="s">
        <v>247</v>
      </c>
      <c r="L6106" s="14" t="s">
        <v>28100</v>
      </c>
      <c r="M6106" s="14">
        <f t="shared" si="760"/>
        <v>2018</v>
      </c>
      <c r="N6106" s="14">
        <f t="shared" si="761"/>
        <v>3</v>
      </c>
      <c r="O6106" s="14" t="str">
        <f>IFERROR(VLOOKUP(I6106,Lists!$F$2:$G$16,2,FALSE()),"Not Rated")</f>
        <v>Adults</v>
      </c>
      <c r="P6106" s="14">
        <f t="shared" si="762"/>
        <v>91</v>
      </c>
      <c r="Q6106" s="14" t="str">
        <f t="shared" si="763"/>
        <v>United States</v>
      </c>
      <c r="R6106" s="14" t="str">
        <f t="shared" si="764"/>
        <v>|United States|</v>
      </c>
      <c r="S6106" s="14" t="str">
        <f t="shared" si="765"/>
        <v>|Documentaries|</v>
      </c>
      <c r="T6106" s="14" t="str">
        <f t="shared" si="766"/>
        <v>|Alison Klayman|</v>
      </c>
      <c r="U6106" s="14" t="str">
        <f t="shared" si="767"/>
        <v>|Ai Weiwei|Lao Ai|</v>
      </c>
    </row>
    <row r="6107" spans="1:21">
      <c r="A6107" s="14" t="s">
        <v>28101</v>
      </c>
      <c r="B6107" s="14" t="s">
        <v>49</v>
      </c>
      <c r="C6107" s="14" t="s">
        <v>28102</v>
      </c>
      <c r="D6107" s="14" t="s">
        <v>117</v>
      </c>
      <c r="E6107" s="14" t="s">
        <v>28103</v>
      </c>
      <c r="F6107" s="14" t="s">
        <v>118</v>
      </c>
      <c r="G6107" s="26">
        <v>43658</v>
      </c>
      <c r="H6107" s="14">
        <v>2014</v>
      </c>
      <c r="I6107" s="14" t="s">
        <v>362</v>
      </c>
      <c r="J6107" s="14" t="s">
        <v>105</v>
      </c>
      <c r="K6107" s="14" t="s">
        <v>803</v>
      </c>
      <c r="L6107" s="14" t="s">
        <v>28104</v>
      </c>
      <c r="M6107" s="14">
        <f t="shared" si="760"/>
        <v>2019</v>
      </c>
      <c r="N6107" s="14">
        <f t="shared" si="761"/>
        <v>7</v>
      </c>
      <c r="O6107" s="14" t="str">
        <f>IFERROR(VLOOKUP(I6107,Lists!$F$2:$G$16,2,FALSE()),"Not Rated")</f>
        <v>Older Kids</v>
      </c>
      <c r="P6107" s="14">
        <f t="shared" si="762"/>
        <v>1</v>
      </c>
      <c r="Q6107" s="14" t="str">
        <f t="shared" si="763"/>
        <v>United Kingdom</v>
      </c>
      <c r="R6107" s="14" t="str">
        <f t="shared" si="764"/>
        <v>|United Kingdom|</v>
      </c>
      <c r="S6107" s="14" t="str">
        <f t="shared" si="765"/>
        <v>|British TV Shows|Docuseries|International TV Shows|</v>
      </c>
      <c r="T6107" s="14" t="str">
        <f t="shared" si="766"/>
        <v>|Unknown|</v>
      </c>
      <c r="U6107" s="14" t="str">
        <f t="shared" si="767"/>
        <v>|Ainsley Harriott|</v>
      </c>
    </row>
    <row r="6108" spans="1:21">
      <c r="A6108" s="14" t="s">
        <v>28105</v>
      </c>
      <c r="B6108" s="14" t="s">
        <v>48</v>
      </c>
      <c r="C6108" s="14" t="s">
        <v>28106</v>
      </c>
      <c r="D6108" s="14" t="s">
        <v>28107</v>
      </c>
      <c r="E6108" s="14" t="s">
        <v>28108</v>
      </c>
      <c r="F6108" s="14" t="s">
        <v>116</v>
      </c>
      <c r="G6108" s="26">
        <v>43023</v>
      </c>
      <c r="H6108" s="14">
        <v>2015</v>
      </c>
      <c r="I6108" s="14" t="s">
        <v>361</v>
      </c>
      <c r="J6108" s="14" t="s">
        <v>474</v>
      </c>
      <c r="K6108" s="14" t="s">
        <v>444</v>
      </c>
      <c r="L6108" s="14" t="s">
        <v>28109</v>
      </c>
      <c r="M6108" s="14">
        <f t="shared" si="760"/>
        <v>2017</v>
      </c>
      <c r="N6108" s="14">
        <f t="shared" si="761"/>
        <v>10</v>
      </c>
      <c r="O6108" s="14" t="str">
        <f>IFERROR(VLOOKUP(I6108,Lists!$F$2:$G$16,2,FALSE()),"Not Rated")</f>
        <v>Teens</v>
      </c>
      <c r="P6108" s="14">
        <f t="shared" si="762"/>
        <v>127</v>
      </c>
      <c r="Q6108" s="14" t="str">
        <f t="shared" si="763"/>
        <v>India</v>
      </c>
      <c r="R6108" s="14" t="str">
        <f t="shared" si="764"/>
        <v>|India|</v>
      </c>
      <c r="S6108" s="14" t="str">
        <f t="shared" si="765"/>
        <v>|Dramas|Independent Movies|International Movies|</v>
      </c>
      <c r="T6108" s="14" t="str">
        <f t="shared" si="766"/>
        <v>|Biswajeet Bora|</v>
      </c>
      <c r="U6108" s="14" t="str">
        <f t="shared" si="767"/>
        <v>|Palash Sen|Ira Dubey|Yashpal Sharma|Tinnu Anand|Prisha Dabbas|Kymsleen Kholie|Satish Sharma|</v>
      </c>
    </row>
    <row r="6109" spans="1:21">
      <c r="A6109" s="14" t="s">
        <v>28110</v>
      </c>
      <c r="B6109" s="14" t="s">
        <v>48</v>
      </c>
      <c r="C6109" s="14" t="s">
        <v>28111</v>
      </c>
      <c r="D6109" s="14" t="s">
        <v>11194</v>
      </c>
      <c r="E6109" s="14" t="s">
        <v>28112</v>
      </c>
      <c r="F6109" s="14" t="s">
        <v>116</v>
      </c>
      <c r="G6109" s="26">
        <v>43160</v>
      </c>
      <c r="H6109" s="14">
        <v>2004</v>
      </c>
      <c r="I6109" s="14" t="s">
        <v>361</v>
      </c>
      <c r="J6109" s="14" t="s">
        <v>20133</v>
      </c>
      <c r="K6109" s="14" t="s">
        <v>3661</v>
      </c>
      <c r="L6109" s="14" t="s">
        <v>28113</v>
      </c>
      <c r="M6109" s="14">
        <f t="shared" si="760"/>
        <v>2018</v>
      </c>
      <c r="N6109" s="14">
        <f t="shared" si="761"/>
        <v>3</v>
      </c>
      <c r="O6109" s="14" t="str">
        <f>IFERROR(VLOOKUP(I6109,Lists!$F$2:$G$16,2,FALSE()),"Not Rated")</f>
        <v>Teens</v>
      </c>
      <c r="P6109" s="14">
        <f t="shared" si="762"/>
        <v>153</v>
      </c>
      <c r="Q6109" s="14" t="str">
        <f t="shared" si="763"/>
        <v>India</v>
      </c>
      <c r="R6109" s="14" t="str">
        <f t="shared" si="764"/>
        <v>|India|</v>
      </c>
      <c r="S6109" s="14" t="str">
        <f t="shared" si="765"/>
        <v>|International Movies|Music &amp; Musicals|Romantic Movies|</v>
      </c>
      <c r="T6109" s="14" t="str">
        <f t="shared" si="766"/>
        <v>|Abbas Alibhai Burmawalla|Mastan Alibhai Burmawalla|</v>
      </c>
      <c r="U6109" s="14" t="str">
        <f t="shared" si="767"/>
        <v>|Akshay Kumar|Kareena Kapoor|Priyanka Chopra|Amrish Puri|Paresh Rawal|Annu Kapoor|</v>
      </c>
    </row>
    <row r="6110" spans="1:21">
      <c r="A6110" s="14" t="s">
        <v>28114</v>
      </c>
      <c r="B6110" s="14" t="s">
        <v>48</v>
      </c>
      <c r="C6110" s="14" t="s">
        <v>28115</v>
      </c>
      <c r="D6110" s="14" t="s">
        <v>117</v>
      </c>
      <c r="E6110" s="14" t="s">
        <v>117</v>
      </c>
      <c r="F6110" s="14" t="s">
        <v>128</v>
      </c>
      <c r="G6110" s="26">
        <v>43682</v>
      </c>
      <c r="H6110" s="14">
        <v>2017</v>
      </c>
      <c r="I6110" s="14" t="s">
        <v>360</v>
      </c>
      <c r="J6110" s="14" t="s">
        <v>507</v>
      </c>
      <c r="K6110" s="14" t="s">
        <v>529</v>
      </c>
      <c r="L6110" s="14" t="s">
        <v>28116</v>
      </c>
      <c r="M6110" s="14">
        <f t="shared" si="760"/>
        <v>2019</v>
      </c>
      <c r="N6110" s="14">
        <f t="shared" si="761"/>
        <v>8</v>
      </c>
      <c r="O6110" s="14" t="str">
        <f>IFERROR(VLOOKUP(I6110,Lists!$F$2:$G$16,2,FALSE()),"Not Rated")</f>
        <v>Adults</v>
      </c>
      <c r="P6110" s="14">
        <f t="shared" si="762"/>
        <v>94</v>
      </c>
      <c r="Q6110" s="14" t="str">
        <f t="shared" si="763"/>
        <v>Egypt</v>
      </c>
      <c r="R6110" s="14" t="str">
        <f t="shared" si="764"/>
        <v>|Egypt|</v>
      </c>
      <c r="S6110" s="14" t="str">
        <f t="shared" si="765"/>
        <v>|Comedies|International Movies|</v>
      </c>
      <c r="T6110" s="14" t="str">
        <f t="shared" si="766"/>
        <v>|Unknown|</v>
      </c>
      <c r="U6110" s="14" t="str">
        <f t="shared" si="767"/>
        <v>|Unknown|</v>
      </c>
    </row>
    <row r="6111" spans="1:21">
      <c r="A6111" s="14" t="s">
        <v>28117</v>
      </c>
      <c r="B6111" s="14" t="s">
        <v>48</v>
      </c>
      <c r="C6111" s="14" t="s">
        <v>28118</v>
      </c>
      <c r="D6111" s="14" t="s">
        <v>28119</v>
      </c>
      <c r="E6111" s="14" t="s">
        <v>28120</v>
      </c>
      <c r="F6111" s="14" t="s">
        <v>4375</v>
      </c>
      <c r="G6111" s="26">
        <v>42917</v>
      </c>
      <c r="H6111" s="14">
        <v>2016</v>
      </c>
      <c r="I6111" s="14" t="s">
        <v>362</v>
      </c>
      <c r="J6111" s="14" t="s">
        <v>574</v>
      </c>
      <c r="K6111" s="14" t="s">
        <v>251</v>
      </c>
      <c r="L6111" s="14" t="s">
        <v>28121</v>
      </c>
      <c r="M6111" s="14">
        <f t="shared" si="760"/>
        <v>2017</v>
      </c>
      <c r="N6111" s="14">
        <f t="shared" si="761"/>
        <v>7</v>
      </c>
      <c r="O6111" s="14" t="str">
        <f>IFERROR(VLOOKUP(I6111,Lists!$F$2:$G$16,2,FALSE()),"Not Rated")</f>
        <v>Older Kids</v>
      </c>
      <c r="P6111" s="14">
        <f t="shared" si="762"/>
        <v>106</v>
      </c>
      <c r="Q6111" s="14" t="str">
        <f t="shared" si="763"/>
        <v>United States</v>
      </c>
      <c r="R6111" s="14" t="str">
        <f t="shared" si="764"/>
        <v>|United States|Bulgaria|</v>
      </c>
      <c r="S6111" s="14" t="str">
        <f t="shared" si="765"/>
        <v>|Children &amp; Family Movies|</v>
      </c>
      <c r="T6111" s="14" t="str">
        <f t="shared" si="766"/>
        <v>|Castille Landon|</v>
      </c>
      <c r="U6111" s="14" t="str">
        <f t="shared" si="767"/>
        <v>|Daniel Sharman|Jennifer Morrison|Debra Messing|Stephen Dorff|John Cleese|Liam McIntyre|Richard Kind|Avery Arendes|Castille Landon|</v>
      </c>
    </row>
    <row r="6112" spans="1:21">
      <c r="A6112" s="14" t="s">
        <v>28122</v>
      </c>
      <c r="B6112" s="14" t="s">
        <v>48</v>
      </c>
      <c r="C6112" s="14" t="s">
        <v>28123</v>
      </c>
      <c r="D6112" s="14" t="s">
        <v>28124</v>
      </c>
      <c r="E6112" s="14" t="s">
        <v>28125</v>
      </c>
      <c r="F6112" s="14" t="s">
        <v>122</v>
      </c>
      <c r="G6112" s="26">
        <v>43330</v>
      </c>
      <c r="H6112" s="14">
        <v>2018</v>
      </c>
      <c r="I6112" s="14" t="s">
        <v>360</v>
      </c>
      <c r="J6112" s="14" t="s">
        <v>724</v>
      </c>
      <c r="K6112" s="14" t="s">
        <v>2701</v>
      </c>
      <c r="L6112" s="14" t="s">
        <v>28126</v>
      </c>
      <c r="M6112" s="14">
        <f t="shared" si="760"/>
        <v>2018</v>
      </c>
      <c r="N6112" s="14">
        <f t="shared" si="761"/>
        <v>8</v>
      </c>
      <c r="O6112" s="14" t="str">
        <f>IFERROR(VLOOKUP(I6112,Lists!$F$2:$G$16,2,FALSE()),"Not Rated")</f>
        <v>Adults</v>
      </c>
      <c r="P6112" s="14">
        <f t="shared" si="762"/>
        <v>102</v>
      </c>
      <c r="Q6112" s="14" t="str">
        <f t="shared" si="763"/>
        <v>Spain</v>
      </c>
      <c r="R6112" s="14" t="str">
        <f t="shared" si="764"/>
        <v>|Spain|</v>
      </c>
      <c r="S6112" s="14" t="str">
        <f t="shared" si="765"/>
        <v>|Documentaries|International Movies|Music &amp; Musicals|</v>
      </c>
      <c r="T6112" s="14" t="str">
        <f t="shared" si="766"/>
        <v>|Gervasio Iglesias|Alexis Morante|</v>
      </c>
      <c r="U6112" s="14" t="str">
        <f t="shared" si="767"/>
        <v>|Alejandro Sanz|</v>
      </c>
    </row>
    <row r="6113" spans="1:21">
      <c r="A6113" s="14" t="s">
        <v>28127</v>
      </c>
      <c r="B6113" s="14" t="s">
        <v>48</v>
      </c>
      <c r="C6113" s="14" t="s">
        <v>28128</v>
      </c>
      <c r="D6113" s="14" t="s">
        <v>293</v>
      </c>
      <c r="E6113" s="14" t="s">
        <v>28129</v>
      </c>
      <c r="F6113" s="14" t="s">
        <v>115</v>
      </c>
      <c r="G6113" s="26">
        <v>43647</v>
      </c>
      <c r="H6113" s="14">
        <v>1974</v>
      </c>
      <c r="I6113" s="14" t="s">
        <v>367</v>
      </c>
      <c r="J6113" s="14" t="s">
        <v>1375</v>
      </c>
      <c r="K6113" s="14" t="s">
        <v>1160</v>
      </c>
      <c r="L6113" s="14" t="s">
        <v>28130</v>
      </c>
      <c r="M6113" s="14">
        <f t="shared" si="760"/>
        <v>2019</v>
      </c>
      <c r="N6113" s="14">
        <f t="shared" si="761"/>
        <v>7</v>
      </c>
      <c r="O6113" s="14" t="str">
        <f>IFERROR(VLOOKUP(I6113,Lists!$F$2:$G$16,2,FALSE()),"Not Rated")</f>
        <v>Older Kids</v>
      </c>
      <c r="P6113" s="14">
        <f t="shared" si="762"/>
        <v>112</v>
      </c>
      <c r="Q6113" s="14" t="str">
        <f t="shared" si="763"/>
        <v>United States</v>
      </c>
      <c r="R6113" s="14" t="str">
        <f t="shared" si="764"/>
        <v>|United States|</v>
      </c>
      <c r="S6113" s="14" t="str">
        <f t="shared" si="765"/>
        <v>|Classic Movies|Comedies|Dramas|</v>
      </c>
      <c r="T6113" s="14" t="str">
        <f t="shared" si="766"/>
        <v>|Martin Scorsese|</v>
      </c>
      <c r="U6113" s="14" t="str">
        <f t="shared" si="767"/>
        <v>|Ellen Burstyn|Kris Kristofferson|Billy Green Bush|Diane Ladd|Harvey Keitel|Lelia Goldoni|Lane Bradbury|Vic Tayback|Jodie Foster|Alfred Lutter|</v>
      </c>
    </row>
    <row r="6114" spans="1:21">
      <c r="A6114" s="14" t="s">
        <v>28131</v>
      </c>
      <c r="B6114" s="14" t="s">
        <v>48</v>
      </c>
      <c r="C6114" s="14" t="s">
        <v>28132</v>
      </c>
      <c r="D6114" s="14" t="s">
        <v>28133</v>
      </c>
      <c r="E6114" s="14" t="s">
        <v>28133</v>
      </c>
      <c r="F6114" s="14" t="s">
        <v>115</v>
      </c>
      <c r="G6114" s="26">
        <v>43109</v>
      </c>
      <c r="H6114" s="14">
        <v>2017</v>
      </c>
      <c r="I6114" s="14" t="s">
        <v>362</v>
      </c>
      <c r="J6114" s="14" t="s">
        <v>1102</v>
      </c>
      <c r="K6114" s="14" t="s">
        <v>247</v>
      </c>
      <c r="L6114" s="14" t="s">
        <v>28134</v>
      </c>
      <c r="M6114" s="14">
        <f t="shared" si="760"/>
        <v>2018</v>
      </c>
      <c r="N6114" s="14">
        <f t="shared" si="761"/>
        <v>1</v>
      </c>
      <c r="O6114" s="14" t="str">
        <f>IFERROR(VLOOKUP(I6114,Lists!$F$2:$G$16,2,FALSE()),"Not Rated")</f>
        <v>Older Kids</v>
      </c>
      <c r="P6114" s="14">
        <f t="shared" si="762"/>
        <v>63</v>
      </c>
      <c r="Q6114" s="14" t="str">
        <f t="shared" si="763"/>
        <v>United States</v>
      </c>
      <c r="R6114" s="14" t="str">
        <f t="shared" si="764"/>
        <v>|United States|</v>
      </c>
      <c r="S6114" s="14" t="str">
        <f t="shared" si="765"/>
        <v>|Documentaries|</v>
      </c>
      <c r="T6114" s="14" t="str">
        <f t="shared" si="766"/>
        <v>|J. Michael Long|</v>
      </c>
      <c r="U6114" s="14" t="str">
        <f t="shared" si="767"/>
        <v>|J. Michael Long|</v>
      </c>
    </row>
    <row r="6115" spans="1:21">
      <c r="A6115" s="14" t="s">
        <v>28135</v>
      </c>
      <c r="B6115" s="14" t="s">
        <v>48</v>
      </c>
      <c r="C6115" s="14" t="s">
        <v>28136</v>
      </c>
      <c r="D6115" s="14" t="s">
        <v>4921</v>
      </c>
      <c r="E6115" s="14" t="s">
        <v>28137</v>
      </c>
      <c r="F6115" s="14" t="s">
        <v>115</v>
      </c>
      <c r="G6115" s="26">
        <v>43165</v>
      </c>
      <c r="H6115" s="14">
        <v>2018</v>
      </c>
      <c r="I6115" s="14" t="s">
        <v>367</v>
      </c>
      <c r="J6115" s="14" t="s">
        <v>404</v>
      </c>
      <c r="K6115" s="14" t="s">
        <v>2106</v>
      </c>
      <c r="L6115" s="14" t="s">
        <v>28138</v>
      </c>
      <c r="M6115" s="14">
        <f t="shared" si="760"/>
        <v>2018</v>
      </c>
      <c r="N6115" s="14">
        <f t="shared" si="761"/>
        <v>3</v>
      </c>
      <c r="O6115" s="14" t="str">
        <f>IFERROR(VLOOKUP(I6115,Lists!$F$2:$G$16,2,FALSE()),"Not Rated")</f>
        <v>Older Kids</v>
      </c>
      <c r="P6115" s="14">
        <f t="shared" si="762"/>
        <v>90</v>
      </c>
      <c r="Q6115" s="14" t="str">
        <f t="shared" si="763"/>
        <v>United States</v>
      </c>
      <c r="R6115" s="14" t="str">
        <f t="shared" si="764"/>
        <v>|United States|</v>
      </c>
      <c r="S6115" s="14" t="str">
        <f t="shared" si="765"/>
        <v>|Children &amp; Family Movies|Comedies|Sci-Fi &amp; Fantasy|</v>
      </c>
      <c r="T6115" s="14" t="str">
        <f t="shared" si="766"/>
        <v>|Sean McNamara|</v>
      </c>
      <c r="U6115" s="14" t="str">
        <f t="shared" si="767"/>
        <v>|William Shatner|Dan Payne|Kirsten Robek|Ty Consiglio|Sean McNamara|Christian Convery|Jayden Greig|Lauren McNamara|Alex Zahara|Sandy Robson|</v>
      </c>
    </row>
    <row r="6116" spans="1:21">
      <c r="A6116" s="14" t="s">
        <v>28139</v>
      </c>
      <c r="B6116" s="14" t="s">
        <v>48</v>
      </c>
      <c r="C6116" s="14" t="s">
        <v>28140</v>
      </c>
      <c r="D6116" s="14" t="s">
        <v>28141</v>
      </c>
      <c r="E6116" s="14" t="s">
        <v>117</v>
      </c>
      <c r="F6116" s="14" t="s">
        <v>17714</v>
      </c>
      <c r="G6116" s="26">
        <v>42957</v>
      </c>
      <c r="H6116" s="14">
        <v>2016</v>
      </c>
      <c r="I6116" s="14" t="s">
        <v>361</v>
      </c>
      <c r="J6116" s="14" t="s">
        <v>1330</v>
      </c>
      <c r="K6116" s="14" t="s">
        <v>247</v>
      </c>
      <c r="L6116" s="14" t="s">
        <v>28142</v>
      </c>
      <c r="M6116" s="14">
        <f t="shared" si="760"/>
        <v>2017</v>
      </c>
      <c r="N6116" s="14">
        <f t="shared" si="761"/>
        <v>8</v>
      </c>
      <c r="O6116" s="14" t="str">
        <f>IFERROR(VLOOKUP(I6116,Lists!$F$2:$G$16,2,FALSE()),"Not Rated")</f>
        <v>Teens</v>
      </c>
      <c r="P6116" s="14">
        <f t="shared" si="762"/>
        <v>89</v>
      </c>
      <c r="Q6116" s="14" t="str">
        <f t="shared" si="763"/>
        <v>Sweden</v>
      </c>
      <c r="R6116" s="14" t="str">
        <f t="shared" si="764"/>
        <v>|Sweden|United States|</v>
      </c>
      <c r="S6116" s="14" t="str">
        <f t="shared" si="765"/>
        <v>|Documentaries|</v>
      </c>
      <c r="T6116" s="14" t="str">
        <f t="shared" si="766"/>
        <v>|Susan Glatzer|</v>
      </c>
      <c r="U6116" s="14" t="str">
        <f t="shared" si="767"/>
        <v>|Unknown|</v>
      </c>
    </row>
    <row r="6117" spans="1:21">
      <c r="A6117" s="14" t="s">
        <v>28143</v>
      </c>
      <c r="B6117" s="14" t="s">
        <v>48</v>
      </c>
      <c r="C6117" s="14" t="s">
        <v>28144</v>
      </c>
      <c r="D6117" s="14" t="s">
        <v>28145</v>
      </c>
      <c r="E6117" s="14" t="s">
        <v>28146</v>
      </c>
      <c r="F6117" s="14" t="s">
        <v>115</v>
      </c>
      <c r="G6117" s="26">
        <v>43542</v>
      </c>
      <c r="H6117" s="14">
        <v>2018</v>
      </c>
      <c r="I6117" s="14" t="s">
        <v>363</v>
      </c>
      <c r="J6117" s="14" t="s">
        <v>1247</v>
      </c>
      <c r="K6117" s="14" t="s">
        <v>1034</v>
      </c>
      <c r="L6117" s="14" t="s">
        <v>28147</v>
      </c>
      <c r="M6117" s="14">
        <f t="shared" si="760"/>
        <v>2019</v>
      </c>
      <c r="N6117" s="14">
        <f t="shared" si="761"/>
        <v>3</v>
      </c>
      <c r="O6117" s="14" t="str">
        <f>IFERROR(VLOOKUP(I6117,Lists!$F$2:$G$16,2,FALSE()),"Not Rated")</f>
        <v>Adults</v>
      </c>
      <c r="P6117" s="14">
        <f t="shared" si="762"/>
        <v>101</v>
      </c>
      <c r="Q6117" s="14" t="str">
        <f t="shared" si="763"/>
        <v>United States</v>
      </c>
      <c r="R6117" s="14" t="str">
        <f t="shared" si="764"/>
        <v>|United States|</v>
      </c>
      <c r="S6117" s="14" t="str">
        <f t="shared" si="765"/>
        <v>|Comedies|Dramas|Independent Movies|</v>
      </c>
      <c r="T6117" s="14" t="str">
        <f t="shared" si="766"/>
        <v>|Eva Vives|</v>
      </c>
      <c r="U6117" s="14" t="str">
        <f t="shared" si="767"/>
        <v>|Mary Elizabeth Winstead|Common|Kate del Castillo|Chace Crawford|Jay Mohr|Beau Bridges|Clea DuVall|Melonie Diaz|Camryn Manheim|Mindy Sterling|Angelique Cabral|Nicole Byer|Todd Louiso|Elizabeth Masucci|Sonoya Mizuno|Charlotte Newhouse|Victor Rasuk|Andree Vermeulen|</v>
      </c>
    </row>
    <row r="6118" spans="1:21">
      <c r="A6118" s="14" t="s">
        <v>28148</v>
      </c>
      <c r="B6118" s="14" t="s">
        <v>48</v>
      </c>
      <c r="C6118" s="14" t="s">
        <v>28149</v>
      </c>
      <c r="D6118" s="14" t="s">
        <v>28150</v>
      </c>
      <c r="E6118" s="14" t="s">
        <v>28151</v>
      </c>
      <c r="F6118" s="14" t="s">
        <v>28152</v>
      </c>
      <c r="G6118" s="26">
        <v>43983</v>
      </c>
      <c r="H6118" s="14">
        <v>1989</v>
      </c>
      <c r="I6118" s="14" t="s">
        <v>370</v>
      </c>
      <c r="J6118" s="14" t="s">
        <v>744</v>
      </c>
      <c r="K6118" s="14" t="s">
        <v>251</v>
      </c>
      <c r="L6118" s="14" t="s">
        <v>28153</v>
      </c>
      <c r="M6118" s="14">
        <f t="shared" si="760"/>
        <v>2020</v>
      </c>
      <c r="N6118" s="14">
        <f t="shared" si="761"/>
        <v>6</v>
      </c>
      <c r="O6118" s="14" t="str">
        <f>IFERROR(VLOOKUP(I6118,Lists!$F$2:$G$16,2,FALSE()),"Not Rated")</f>
        <v>Kids</v>
      </c>
      <c r="P6118" s="14">
        <f t="shared" si="762"/>
        <v>85</v>
      </c>
      <c r="Q6118" s="14" t="str">
        <f t="shared" si="763"/>
        <v>Ireland</v>
      </c>
      <c r="R6118" s="14" t="str">
        <f t="shared" si="764"/>
        <v>|Ireland|United Kingdom|United States|</v>
      </c>
      <c r="S6118" s="14" t="str">
        <f t="shared" si="765"/>
        <v>|Children &amp; Family Movies|</v>
      </c>
      <c r="T6118" s="14" t="str">
        <f t="shared" si="766"/>
        <v>|Don Bluth|Gary Goldman|Dan Kuenster|</v>
      </c>
      <c r="U6118" s="14" t="str">
        <f t="shared" si="767"/>
        <v>|Dom DeLuise|Burt Reynolds|Daryl Gilley|Candy Devine|Charles Nelson Reilly|Vic Tayback|Melba Moore|Judith Barsi|Rob Fuller|Earleen Carey|Anna Manahan|Nigel Pegram|Loni Anderson|Ken Page|Godfrey Quigley|</v>
      </c>
    </row>
    <row r="6119" spans="1:21">
      <c r="A6119" s="14" t="s">
        <v>28154</v>
      </c>
      <c r="B6119" s="14" t="s">
        <v>48</v>
      </c>
      <c r="C6119" s="14" t="s">
        <v>28155</v>
      </c>
      <c r="D6119" s="14" t="s">
        <v>28156</v>
      </c>
      <c r="E6119" s="14" t="s">
        <v>28157</v>
      </c>
      <c r="F6119" s="14" t="s">
        <v>8148</v>
      </c>
      <c r="G6119" s="26">
        <v>43676</v>
      </c>
      <c r="H6119" s="14">
        <v>2019</v>
      </c>
      <c r="I6119" s="14" t="s">
        <v>360</v>
      </c>
      <c r="J6119" s="14" t="s">
        <v>760</v>
      </c>
      <c r="K6119" s="14" t="s">
        <v>873</v>
      </c>
      <c r="L6119" s="14" t="s">
        <v>28158</v>
      </c>
      <c r="M6119" s="14">
        <f t="shared" si="760"/>
        <v>2019</v>
      </c>
      <c r="N6119" s="14">
        <f t="shared" si="761"/>
        <v>7</v>
      </c>
      <c r="O6119" s="14" t="str">
        <f>IFERROR(VLOOKUP(I6119,Lists!$F$2:$G$16,2,FALSE()),"Not Rated")</f>
        <v>Adults</v>
      </c>
      <c r="P6119" s="14">
        <f t="shared" si="762"/>
        <v>83</v>
      </c>
      <c r="Q6119" s="14" t="str">
        <f t="shared" si="763"/>
        <v>Spain</v>
      </c>
      <c r="R6119" s="14" t="str">
        <f t="shared" si="764"/>
        <v>|Spain|Italy|</v>
      </c>
      <c r="S6119" s="14" t="str">
        <f t="shared" si="765"/>
        <v>|International Movies|Thrillers|</v>
      </c>
      <c r="T6119" s="14" t="str">
        <f t="shared" si="766"/>
        <v>|Víctor García|</v>
      </c>
      <c r="U6119" s="14" t="str">
        <f t="shared" si="767"/>
        <v>|Claire Forlani|Jake Abel|Titus Welliver|Melina Matthews|</v>
      </c>
    </row>
    <row r="6120" spans="1:21">
      <c r="A6120" s="14" t="s">
        <v>28159</v>
      </c>
      <c r="B6120" s="14" t="s">
        <v>48</v>
      </c>
      <c r="C6120" s="14" t="s">
        <v>28160</v>
      </c>
      <c r="D6120" s="14" t="s">
        <v>28161</v>
      </c>
      <c r="E6120" s="14" t="s">
        <v>28162</v>
      </c>
      <c r="F6120" s="14" t="s">
        <v>115</v>
      </c>
      <c r="G6120" s="26">
        <v>42948</v>
      </c>
      <c r="H6120" s="14">
        <v>2016</v>
      </c>
      <c r="I6120" s="14" t="s">
        <v>368</v>
      </c>
      <c r="J6120" s="14" t="s">
        <v>900</v>
      </c>
      <c r="K6120" s="14" t="s">
        <v>28163</v>
      </c>
      <c r="L6120" s="14" t="s">
        <v>28164</v>
      </c>
      <c r="M6120" s="14">
        <f t="shared" si="760"/>
        <v>2017</v>
      </c>
      <c r="N6120" s="14">
        <f t="shared" si="761"/>
        <v>8</v>
      </c>
      <c r="O6120" s="14" t="str">
        <f>IFERROR(VLOOKUP(I6120,Lists!$F$2:$G$16,2,FALSE()),"Not Rated")</f>
        <v>Kids</v>
      </c>
      <c r="P6120" s="14">
        <f t="shared" si="762"/>
        <v>92</v>
      </c>
      <c r="Q6120" s="14" t="str">
        <f t="shared" si="763"/>
        <v>United States</v>
      </c>
      <c r="R6120" s="14" t="str">
        <f t="shared" si="764"/>
        <v>|United States|</v>
      </c>
      <c r="S6120" s="14" t="str">
        <f t="shared" si="765"/>
        <v>|Children &amp; Family Movies|Independent Movies|</v>
      </c>
      <c r="T6120" s="14" t="str">
        <f t="shared" si="766"/>
        <v>|Charlie Vaughn|</v>
      </c>
      <c r="U6120" s="14" t="str">
        <f t="shared" si="767"/>
        <v>|Lexi Giovagnoli|Ashley Argota|John DeLuca|Diane Salinger|Martin Klebba|Tracey Gold|Dee Wallace|Pilot Paisley-Rose|Daniel Cooksley|Vincent Giovagnoli|Dillon Cavitt|</v>
      </c>
    </row>
    <row r="6121" spans="1:21">
      <c r="A6121" s="14" t="s">
        <v>28165</v>
      </c>
      <c r="B6121" s="14" t="s">
        <v>48</v>
      </c>
      <c r="C6121" s="14" t="s">
        <v>28166</v>
      </c>
      <c r="D6121" s="14" t="s">
        <v>28167</v>
      </c>
      <c r="E6121" s="14" t="s">
        <v>28168</v>
      </c>
      <c r="F6121" s="14" t="s">
        <v>115</v>
      </c>
      <c r="G6121" s="26">
        <v>43498</v>
      </c>
      <c r="H6121" s="14">
        <v>2018</v>
      </c>
      <c r="I6121" s="14" t="s">
        <v>360</v>
      </c>
      <c r="J6121" s="14" t="s">
        <v>1668</v>
      </c>
      <c r="K6121" s="14" t="s">
        <v>3429</v>
      </c>
      <c r="L6121" s="14" t="s">
        <v>28169</v>
      </c>
      <c r="M6121" s="14">
        <f t="shared" si="760"/>
        <v>2019</v>
      </c>
      <c r="N6121" s="14">
        <f t="shared" si="761"/>
        <v>2</v>
      </c>
      <c r="O6121" s="14" t="str">
        <f>IFERROR(VLOOKUP(I6121,Lists!$F$2:$G$16,2,FALSE()),"Not Rated")</f>
        <v>Adults</v>
      </c>
      <c r="P6121" s="14">
        <f t="shared" si="762"/>
        <v>84</v>
      </c>
      <c r="Q6121" s="14" t="str">
        <f t="shared" si="763"/>
        <v>United States</v>
      </c>
      <c r="R6121" s="14" t="str">
        <f t="shared" si="764"/>
        <v>|United States|</v>
      </c>
      <c r="S6121" s="14" t="str">
        <f t="shared" si="765"/>
        <v>|Horror Movies|Thrillers|</v>
      </c>
      <c r="T6121" s="14" t="str">
        <f t="shared" si="766"/>
        <v>|Chris Blake|</v>
      </c>
      <c r="U6121" s="14" t="str">
        <f t="shared" si="767"/>
        <v>|Ashley Pereira|Alexandra Harris|Ted Welch|Sam Jones III|Sarah Butler|Andy Buckley|Graham Outerbridge|Michael James Thomas|John Schuck|Aaron Munoz|</v>
      </c>
    </row>
    <row r="6122" spans="1:21">
      <c r="A6122" s="14" t="s">
        <v>28170</v>
      </c>
      <c r="B6122" s="14" t="s">
        <v>48</v>
      </c>
      <c r="C6122" s="14" t="s">
        <v>28171</v>
      </c>
      <c r="D6122" s="14" t="s">
        <v>27708</v>
      </c>
      <c r="E6122" s="14" t="s">
        <v>28172</v>
      </c>
      <c r="F6122" s="14" t="s">
        <v>115</v>
      </c>
      <c r="G6122" s="26">
        <v>43284</v>
      </c>
      <c r="H6122" s="14">
        <v>2006</v>
      </c>
      <c r="I6122" s="14" t="s">
        <v>363</v>
      </c>
      <c r="J6122" s="14" t="s">
        <v>436</v>
      </c>
      <c r="K6122" s="14" t="s">
        <v>260</v>
      </c>
      <c r="L6122" s="14" t="s">
        <v>28173</v>
      </c>
      <c r="M6122" s="14">
        <f t="shared" si="760"/>
        <v>2018</v>
      </c>
      <c r="N6122" s="14">
        <f t="shared" si="761"/>
        <v>7</v>
      </c>
      <c r="O6122" s="14" t="str">
        <f>IFERROR(VLOOKUP(I6122,Lists!$F$2:$G$16,2,FALSE()),"Not Rated")</f>
        <v>Adults</v>
      </c>
      <c r="P6122" s="14">
        <f t="shared" si="762"/>
        <v>91</v>
      </c>
      <c r="Q6122" s="14" t="str">
        <f t="shared" si="763"/>
        <v>United States</v>
      </c>
      <c r="R6122" s="14" t="str">
        <f t="shared" si="764"/>
        <v>|United States|</v>
      </c>
      <c r="S6122" s="14" t="str">
        <f t="shared" si="765"/>
        <v>|Horror Movies|</v>
      </c>
      <c r="T6122" s="14" t="str">
        <f t="shared" si="766"/>
        <v>|Jonathan Levine|</v>
      </c>
      <c r="U6122" s="14" t="str">
        <f t="shared" si="767"/>
        <v>|Anson Mount|Edwin Hodge|Michael Welch|Brooke Bloom|Amber Heard|Aaron Himelstein|Whitney Able|Luke Grimes|Melissa Price|</v>
      </c>
    </row>
    <row r="6123" spans="1:21">
      <c r="A6123" s="14" t="s">
        <v>28174</v>
      </c>
      <c r="B6123" s="14" t="s">
        <v>48</v>
      </c>
      <c r="C6123" s="14" t="s">
        <v>28175</v>
      </c>
      <c r="D6123" s="14" t="s">
        <v>28176</v>
      </c>
      <c r="E6123" s="14" t="s">
        <v>28177</v>
      </c>
      <c r="F6123" s="14" t="s">
        <v>118</v>
      </c>
      <c r="G6123" s="26">
        <v>43600</v>
      </c>
      <c r="H6123" s="14">
        <v>2018</v>
      </c>
      <c r="I6123" s="14" t="s">
        <v>363</v>
      </c>
      <c r="J6123" s="14" t="s">
        <v>713</v>
      </c>
      <c r="K6123" s="14" t="s">
        <v>248</v>
      </c>
      <c r="L6123" s="14" t="s">
        <v>28178</v>
      </c>
      <c r="M6123" s="14">
        <f t="shared" si="760"/>
        <v>2019</v>
      </c>
      <c r="N6123" s="14">
        <f t="shared" si="761"/>
        <v>5</v>
      </c>
      <c r="O6123" s="14" t="str">
        <f>IFERROR(VLOOKUP(I6123,Lists!$F$2:$G$16,2,FALSE()),"Not Rated")</f>
        <v>Adults</v>
      </c>
      <c r="P6123" s="14">
        <f t="shared" si="762"/>
        <v>100</v>
      </c>
      <c r="Q6123" s="14" t="str">
        <f t="shared" si="763"/>
        <v>United Kingdom</v>
      </c>
      <c r="R6123" s="14" t="str">
        <f t="shared" si="764"/>
        <v>|United Kingdom|</v>
      </c>
      <c r="S6123" s="14" t="str">
        <f t="shared" si="765"/>
        <v>|Action &amp; Adventure|</v>
      </c>
      <c r="T6123" s="14" t="str">
        <f t="shared" si="766"/>
        <v>|Matthew Hope|</v>
      </c>
      <c r="U6123" s="14" t="str">
        <f t="shared" si="767"/>
        <v>|Milo Gibson|Sylvia Hoeks|Gbenga Akinnagbe|William Fichtner|Joseph Millson|Elliot Cowan|Perry Fitzpatrick|Warren Rusher|</v>
      </c>
    </row>
    <row r="6124" spans="1:21">
      <c r="A6124" s="14" t="s">
        <v>28179</v>
      </c>
      <c r="B6124" s="14" t="s">
        <v>48</v>
      </c>
      <c r="C6124" s="14" t="s">
        <v>28180</v>
      </c>
      <c r="D6124" s="14" t="s">
        <v>28181</v>
      </c>
      <c r="E6124" s="14" t="s">
        <v>28182</v>
      </c>
      <c r="F6124" s="14" t="s">
        <v>28183</v>
      </c>
      <c r="G6124" s="26">
        <v>43511</v>
      </c>
      <c r="H6124" s="14">
        <v>2016</v>
      </c>
      <c r="I6124" s="14" t="s">
        <v>363</v>
      </c>
      <c r="J6124" s="14" t="s">
        <v>560</v>
      </c>
      <c r="K6124" s="14" t="s">
        <v>244</v>
      </c>
      <c r="L6124" s="14" t="s">
        <v>28184</v>
      </c>
      <c r="M6124" s="14">
        <f t="shared" si="760"/>
        <v>2019</v>
      </c>
      <c r="N6124" s="14">
        <f t="shared" si="761"/>
        <v>2</v>
      </c>
      <c r="O6124" s="14" t="str">
        <f>IFERROR(VLOOKUP(I6124,Lists!$F$2:$G$16,2,FALSE()),"Not Rated")</f>
        <v>Adults</v>
      </c>
      <c r="P6124" s="14">
        <f t="shared" si="762"/>
        <v>103</v>
      </c>
      <c r="Q6124" s="14" t="str">
        <f t="shared" si="763"/>
        <v>United Kingdom</v>
      </c>
      <c r="R6124" s="14" t="str">
        <f t="shared" si="764"/>
        <v>|United Kingdom|France|Germany|</v>
      </c>
      <c r="S6124" s="14" t="str">
        <f t="shared" si="765"/>
        <v>|Dramas|</v>
      </c>
      <c r="T6124" s="14" t="str">
        <f t="shared" si="766"/>
        <v>|Vincent Perez|</v>
      </c>
      <c r="U6124" s="14" t="str">
        <f t="shared" si="767"/>
        <v>|Emma Thompson|Brendan Gleeson|Daniel Brühl|Monique Chaumette|Joachim Bissmeier|Katrin Pollitt|Lars Rudolph|Uwe Preuss|Daniel Sträßer|Rainer Reiners|Mikael Persbrandt|</v>
      </c>
    </row>
    <row r="6125" spans="1:21">
      <c r="A6125" s="14" t="s">
        <v>28185</v>
      </c>
      <c r="B6125" s="14" t="s">
        <v>48</v>
      </c>
      <c r="C6125" s="14" t="s">
        <v>28186</v>
      </c>
      <c r="D6125" s="14" t="s">
        <v>28187</v>
      </c>
      <c r="E6125" s="14" t="s">
        <v>28188</v>
      </c>
      <c r="F6125" s="14" t="s">
        <v>3435</v>
      </c>
      <c r="G6125" s="26">
        <v>43739</v>
      </c>
      <c r="H6125" s="14">
        <v>2001</v>
      </c>
      <c r="I6125" s="14" t="s">
        <v>363</v>
      </c>
      <c r="J6125" s="14" t="s">
        <v>560</v>
      </c>
      <c r="K6125" s="14" t="s">
        <v>254</v>
      </c>
      <c r="L6125" s="14" t="s">
        <v>28189</v>
      </c>
      <c r="M6125" s="14">
        <f t="shared" si="760"/>
        <v>2019</v>
      </c>
      <c r="N6125" s="14">
        <f t="shared" si="761"/>
        <v>10</v>
      </c>
      <c r="O6125" s="14" t="str">
        <f>IFERROR(VLOOKUP(I6125,Lists!$F$2:$G$16,2,FALSE()),"Not Rated")</f>
        <v>Adults</v>
      </c>
      <c r="P6125" s="14">
        <f t="shared" si="762"/>
        <v>103</v>
      </c>
      <c r="Q6125" s="14" t="str">
        <f t="shared" si="763"/>
        <v>United States</v>
      </c>
      <c r="R6125" s="14" t="str">
        <f t="shared" si="764"/>
        <v>|United States|Germany|Canada|</v>
      </c>
      <c r="S6125" s="14" t="str">
        <f t="shared" si="765"/>
        <v>|Thrillers|</v>
      </c>
      <c r="T6125" s="14" t="str">
        <f t="shared" si="766"/>
        <v>|Lee Tamahori|</v>
      </c>
      <c r="U6125" s="14" t="str">
        <f t="shared" si="767"/>
        <v>|Morgan Freeman|Monica Potter|Michael Wincott|Dylan Baker|Mika Boorem|Anton Yelchin|Kim Hawthorne|Jay O. Sanders|Billy Burke|Michael Moriarty|Penelope Ann Miller|</v>
      </c>
    </row>
    <row r="6126" spans="1:21">
      <c r="A6126" s="14" t="s">
        <v>28190</v>
      </c>
      <c r="B6126" s="14" t="s">
        <v>48</v>
      </c>
      <c r="C6126" s="14" t="s">
        <v>28191</v>
      </c>
      <c r="D6126" s="14" t="s">
        <v>28192</v>
      </c>
      <c r="E6126" s="14" t="s">
        <v>28193</v>
      </c>
      <c r="F6126" s="14" t="s">
        <v>115</v>
      </c>
      <c r="G6126" s="26">
        <v>43739</v>
      </c>
      <c r="H6126" s="14">
        <v>2013</v>
      </c>
      <c r="I6126" s="14" t="s">
        <v>368</v>
      </c>
      <c r="J6126" s="14" t="s">
        <v>8233</v>
      </c>
      <c r="K6126" s="14" t="s">
        <v>251</v>
      </c>
      <c r="L6126" s="14" t="s">
        <v>28194</v>
      </c>
      <c r="M6126" s="14">
        <f t="shared" si="760"/>
        <v>2019</v>
      </c>
      <c r="N6126" s="14">
        <f t="shared" si="761"/>
        <v>10</v>
      </c>
      <c r="O6126" s="14" t="str">
        <f>IFERROR(VLOOKUP(I6126,Lists!$F$2:$G$16,2,FALSE()),"Not Rated")</f>
        <v>Kids</v>
      </c>
      <c r="P6126" s="14">
        <f t="shared" si="762"/>
        <v>45</v>
      </c>
      <c r="Q6126" s="14" t="str">
        <f t="shared" si="763"/>
        <v>United States</v>
      </c>
      <c r="R6126" s="14" t="str">
        <f t="shared" si="764"/>
        <v>|United States|</v>
      </c>
      <c r="S6126" s="14" t="str">
        <f t="shared" si="765"/>
        <v>|Children &amp; Family Movies|</v>
      </c>
      <c r="T6126" s="14" t="str">
        <f t="shared" si="766"/>
        <v>|Richard Rich|</v>
      </c>
      <c r="U6126" s="14" t="str">
        <f t="shared" si="767"/>
        <v>|Ben Diskin|Kate Higgins|Blackie Rose|Lindsay Torrance|Liza West|Tracy Pfau|Bill Lader|Meryl Leigh|Shaun Gerardo|</v>
      </c>
    </row>
    <row r="6127" spans="1:21">
      <c r="A6127" s="14" t="s">
        <v>28195</v>
      </c>
      <c r="B6127" s="14" t="s">
        <v>48</v>
      </c>
      <c r="C6127" s="14" t="s">
        <v>28196</v>
      </c>
      <c r="D6127" s="14" t="s">
        <v>28192</v>
      </c>
      <c r="E6127" s="14" t="s">
        <v>28197</v>
      </c>
      <c r="F6127" s="14" t="s">
        <v>4022</v>
      </c>
      <c r="G6127" s="26">
        <v>43831</v>
      </c>
      <c r="H6127" s="14">
        <v>2014</v>
      </c>
      <c r="I6127" s="14" t="s">
        <v>365</v>
      </c>
      <c r="J6127" s="14" t="s">
        <v>8233</v>
      </c>
      <c r="K6127" s="14" t="s">
        <v>251</v>
      </c>
      <c r="L6127" s="14" t="s">
        <v>28198</v>
      </c>
      <c r="M6127" s="14">
        <f t="shared" si="760"/>
        <v>2020</v>
      </c>
      <c r="N6127" s="14">
        <f t="shared" si="761"/>
        <v>1</v>
      </c>
      <c r="O6127" s="14" t="str">
        <f>IFERROR(VLOOKUP(I6127,Lists!$F$2:$G$16,2,FALSE()),"Not Rated")</f>
        <v>Kids</v>
      </c>
      <c r="P6127" s="14">
        <f t="shared" si="762"/>
        <v>45</v>
      </c>
      <c r="Q6127" s="14" t="str">
        <f t="shared" si="763"/>
        <v>United States</v>
      </c>
      <c r="R6127" s="14" t="str">
        <f t="shared" si="764"/>
        <v>|United States|India|</v>
      </c>
      <c r="S6127" s="14" t="str">
        <f t="shared" si="765"/>
        <v>|Children &amp; Family Movies|</v>
      </c>
      <c r="T6127" s="14" t="str">
        <f t="shared" si="766"/>
        <v>|Richard Rich|</v>
      </c>
      <c r="U6127" s="14" t="str">
        <f t="shared" si="767"/>
        <v>|Debi Derryberry|Ben Diskin|Kate Higgins|Lindsay Torrance|Larry Thomas|Bill Lader|Cindy Robinson|</v>
      </c>
    </row>
    <row r="6128" spans="1:21">
      <c r="A6128" s="14" t="s">
        <v>28199</v>
      </c>
      <c r="B6128" s="14" t="s">
        <v>49</v>
      </c>
      <c r="C6128" s="14" t="s">
        <v>28200</v>
      </c>
      <c r="D6128" s="14" t="s">
        <v>117</v>
      </c>
      <c r="E6128" s="14" t="s">
        <v>28201</v>
      </c>
      <c r="F6128" s="14" t="s">
        <v>118</v>
      </c>
      <c r="G6128" s="26">
        <v>43976</v>
      </c>
      <c r="H6128" s="14">
        <v>2014</v>
      </c>
      <c r="I6128" s="14" t="s">
        <v>366</v>
      </c>
      <c r="J6128" s="14" t="s">
        <v>521</v>
      </c>
      <c r="K6128" s="14" t="s">
        <v>256</v>
      </c>
      <c r="L6128" s="14" t="s">
        <v>28202</v>
      </c>
      <c r="M6128" s="14">
        <f t="shared" si="760"/>
        <v>2020</v>
      </c>
      <c r="N6128" s="14">
        <f t="shared" si="761"/>
        <v>5</v>
      </c>
      <c r="O6128" s="14" t="str">
        <f>IFERROR(VLOOKUP(I6128,Lists!$F$2:$G$16,2,FALSE()),"Not Rated")</f>
        <v>Kids</v>
      </c>
      <c r="P6128" s="14">
        <f t="shared" si="762"/>
        <v>5</v>
      </c>
      <c r="Q6128" s="14" t="str">
        <f t="shared" si="763"/>
        <v>United Kingdom</v>
      </c>
      <c r="R6128" s="14" t="str">
        <f t="shared" si="764"/>
        <v>|United Kingdom|</v>
      </c>
      <c r="S6128" s="14" t="str">
        <f t="shared" si="765"/>
        <v>|Kids' TV|</v>
      </c>
      <c r="T6128" s="14" t="str">
        <f t="shared" si="766"/>
        <v>|Unknown|</v>
      </c>
      <c r="U6128" s="14" t="str">
        <f t="shared" si="767"/>
        <v>|Teresa Gallagher|David Holt|Lizzie Waterworth|</v>
      </c>
    </row>
    <row r="6129" spans="1:21">
      <c r="A6129" s="14" t="s">
        <v>28203</v>
      </c>
      <c r="B6129" s="14" t="s">
        <v>48</v>
      </c>
      <c r="C6129" s="14" t="s">
        <v>28204</v>
      </c>
      <c r="D6129" s="14" t="s">
        <v>28205</v>
      </c>
      <c r="E6129" s="14" t="s">
        <v>117</v>
      </c>
      <c r="F6129" s="14" t="s">
        <v>115</v>
      </c>
      <c r="G6129" s="26">
        <v>43101</v>
      </c>
      <c r="H6129" s="14">
        <v>2017</v>
      </c>
      <c r="I6129" s="14" t="s">
        <v>368</v>
      </c>
      <c r="J6129" s="14" t="s">
        <v>404</v>
      </c>
      <c r="K6129" s="14" t="s">
        <v>247</v>
      </c>
      <c r="L6129" s="14" t="s">
        <v>28206</v>
      </c>
      <c r="M6129" s="14">
        <f t="shared" si="760"/>
        <v>2018</v>
      </c>
      <c r="N6129" s="14">
        <f t="shared" si="761"/>
        <v>1</v>
      </c>
      <c r="O6129" s="14" t="str">
        <f>IFERROR(VLOOKUP(I6129,Lists!$F$2:$G$16,2,FALSE()),"Not Rated")</f>
        <v>Kids</v>
      </c>
      <c r="P6129" s="14">
        <f t="shared" si="762"/>
        <v>90</v>
      </c>
      <c r="Q6129" s="14" t="str">
        <f t="shared" si="763"/>
        <v>United States</v>
      </c>
      <c r="R6129" s="14" t="str">
        <f t="shared" si="764"/>
        <v>|United States|</v>
      </c>
      <c r="S6129" s="14" t="str">
        <f t="shared" si="765"/>
        <v>|Documentaries|</v>
      </c>
      <c r="T6129" s="14" t="str">
        <f t="shared" si="766"/>
        <v>|Greg Kohs|</v>
      </c>
      <c r="U6129" s="14" t="str">
        <f t="shared" si="767"/>
        <v>|Unknown|</v>
      </c>
    </row>
    <row r="6130" spans="1:21">
      <c r="A6130" s="14" t="s">
        <v>28207</v>
      </c>
      <c r="B6130" s="14" t="s">
        <v>48</v>
      </c>
      <c r="C6130" s="14" t="s">
        <v>28208</v>
      </c>
      <c r="D6130" s="14" t="s">
        <v>28209</v>
      </c>
      <c r="E6130" s="14" t="s">
        <v>28210</v>
      </c>
      <c r="F6130" s="14" t="s">
        <v>115</v>
      </c>
      <c r="G6130" s="26">
        <v>43893</v>
      </c>
      <c r="H6130" s="14">
        <v>2019</v>
      </c>
      <c r="I6130" s="14" t="s">
        <v>361</v>
      </c>
      <c r="J6130" s="14" t="s">
        <v>653</v>
      </c>
      <c r="K6130" s="14" t="s">
        <v>1014</v>
      </c>
      <c r="L6130" s="14" t="s">
        <v>28211</v>
      </c>
      <c r="M6130" s="14">
        <f t="shared" si="760"/>
        <v>2020</v>
      </c>
      <c r="N6130" s="14">
        <f t="shared" si="761"/>
        <v>3</v>
      </c>
      <c r="O6130" s="14" t="str">
        <f>IFERROR(VLOOKUP(I6130,Lists!$F$2:$G$16,2,FALSE()),"Not Rated")</f>
        <v>Teens</v>
      </c>
      <c r="P6130" s="14">
        <f t="shared" si="762"/>
        <v>98</v>
      </c>
      <c r="Q6130" s="14" t="str">
        <f t="shared" si="763"/>
        <v>United States</v>
      </c>
      <c r="R6130" s="14" t="str">
        <f t="shared" si="764"/>
        <v>|United States|</v>
      </c>
      <c r="S6130" s="14" t="str">
        <f t="shared" si="765"/>
        <v>|Comedies|Romantic Movies|</v>
      </c>
      <c r="T6130" s="14" t="str">
        <f t="shared" si="766"/>
        <v>|Trey Haley|</v>
      </c>
      <c r="U6130" s="14" t="str">
        <f t="shared" si="767"/>
        <v>|Javicia Leslie|Jordan Calloway|Richard Lawson|Yvette Nicole Brown|Michelle Mitchenor|Amber Chardae Robinson|Jasmin Brown|</v>
      </c>
    </row>
    <row r="6131" spans="1:21">
      <c r="A6131" s="14" t="s">
        <v>28212</v>
      </c>
      <c r="B6131" s="14" t="s">
        <v>48</v>
      </c>
      <c r="C6131" s="14" t="s">
        <v>28213</v>
      </c>
      <c r="D6131" s="14" t="s">
        <v>28214</v>
      </c>
      <c r="E6131" s="14" t="s">
        <v>28215</v>
      </c>
      <c r="F6131" s="14" t="s">
        <v>118</v>
      </c>
      <c r="G6131" s="26">
        <v>42906</v>
      </c>
      <c r="H6131" s="14">
        <v>2015</v>
      </c>
      <c r="I6131" s="14" t="s">
        <v>360</v>
      </c>
      <c r="J6131" s="14" t="s">
        <v>900</v>
      </c>
      <c r="K6131" s="14" t="s">
        <v>834</v>
      </c>
      <c r="L6131" s="14" t="s">
        <v>28216</v>
      </c>
      <c r="M6131" s="14">
        <f t="shared" si="760"/>
        <v>2017</v>
      </c>
      <c r="N6131" s="14">
        <f t="shared" si="761"/>
        <v>6</v>
      </c>
      <c r="O6131" s="14" t="str">
        <f>IFERROR(VLOOKUP(I6131,Lists!$F$2:$G$16,2,FALSE()),"Not Rated")</f>
        <v>Adults</v>
      </c>
      <c r="P6131" s="14">
        <f t="shared" si="762"/>
        <v>92</v>
      </c>
      <c r="Q6131" s="14" t="str">
        <f t="shared" si="763"/>
        <v>United Kingdom</v>
      </c>
      <c r="R6131" s="14" t="str">
        <f t="shared" si="764"/>
        <v>|United Kingdom|</v>
      </c>
      <c r="S6131" s="14" t="str">
        <f t="shared" si="765"/>
        <v>|Comedies|Dramas|International Movies|</v>
      </c>
      <c r="T6131" s="14" t="str">
        <f t="shared" si="766"/>
        <v>|Atul Malhotra|</v>
      </c>
      <c r="U6131" s="14" t="str">
        <f t="shared" si="767"/>
        <v>|Rez Kempton|Sam Vincenti|Martin Delaney|Karen David|Laura Aikman|Goldy Notay|Meera Syal|Nina Wadia|Tanveer Ghani|Amrita Acharia|</v>
      </c>
    </row>
    <row r="6132" spans="1:21">
      <c r="A6132" s="14" t="s">
        <v>28217</v>
      </c>
      <c r="B6132" s="14" t="s">
        <v>48</v>
      </c>
      <c r="C6132" s="14" t="s">
        <v>28218</v>
      </c>
      <c r="D6132" s="14" t="s">
        <v>28219</v>
      </c>
      <c r="E6132" s="14" t="s">
        <v>28220</v>
      </c>
      <c r="F6132" s="14" t="s">
        <v>116</v>
      </c>
      <c r="G6132" s="26">
        <v>43830</v>
      </c>
      <c r="H6132" s="14">
        <v>1977</v>
      </c>
      <c r="I6132" s="14" t="s">
        <v>361</v>
      </c>
      <c r="J6132" s="14" t="s">
        <v>13283</v>
      </c>
      <c r="K6132" s="14" t="s">
        <v>3288</v>
      </c>
      <c r="L6132" s="14" t="s">
        <v>28221</v>
      </c>
      <c r="M6132" s="14">
        <f t="shared" si="760"/>
        <v>2019</v>
      </c>
      <c r="N6132" s="14">
        <f t="shared" si="761"/>
        <v>12</v>
      </c>
      <c r="O6132" s="14" t="str">
        <f>IFERROR(VLOOKUP(I6132,Lists!$F$2:$G$16,2,FALSE()),"Not Rated")</f>
        <v>Teens</v>
      </c>
      <c r="P6132" s="14">
        <f t="shared" si="762"/>
        <v>172</v>
      </c>
      <c r="Q6132" s="14" t="str">
        <f t="shared" si="763"/>
        <v>India</v>
      </c>
      <c r="R6132" s="14" t="str">
        <f t="shared" si="764"/>
        <v>|India|</v>
      </c>
      <c r="S6132" s="14" t="str">
        <f t="shared" si="765"/>
        <v>|Action &amp; Adventure|Classic Movies|Comedies|</v>
      </c>
      <c r="T6132" s="14" t="str">
        <f t="shared" si="766"/>
        <v>|Manmohan Desai|</v>
      </c>
      <c r="U6132" s="14" t="str">
        <f t="shared" si="767"/>
        <v>|Vinod Khanna|Rishi Kapoor|Amitabh Bachchan|Neetu Singh|Parveen Babi|Shabana Azmi|Nirupa Roy|Pran|</v>
      </c>
    </row>
    <row r="6133" spans="1:21">
      <c r="A6133" s="14" t="s">
        <v>28222</v>
      </c>
      <c r="B6133" s="14" t="s">
        <v>48</v>
      </c>
      <c r="C6133" s="14" t="s">
        <v>28223</v>
      </c>
      <c r="D6133" s="14" t="s">
        <v>28224</v>
      </c>
      <c r="E6133" s="14" t="s">
        <v>28225</v>
      </c>
      <c r="F6133" s="14" t="s">
        <v>128</v>
      </c>
      <c r="G6133" s="26">
        <v>43581</v>
      </c>
      <c r="H6133" s="14">
        <v>2011</v>
      </c>
      <c r="I6133" s="14" t="s">
        <v>361</v>
      </c>
      <c r="J6133" s="14" t="s">
        <v>443</v>
      </c>
      <c r="K6133" s="14" t="s">
        <v>475</v>
      </c>
      <c r="L6133" s="14" t="s">
        <v>28226</v>
      </c>
      <c r="M6133" s="14">
        <f t="shared" si="760"/>
        <v>2019</v>
      </c>
      <c r="N6133" s="14">
        <f t="shared" si="761"/>
        <v>4</v>
      </c>
      <c r="O6133" s="14" t="str">
        <f>IFERROR(VLOOKUP(I6133,Lists!$F$2:$G$16,2,FALSE()),"Not Rated")</f>
        <v>Teens</v>
      </c>
      <c r="P6133" s="14">
        <f t="shared" si="762"/>
        <v>125</v>
      </c>
      <c r="Q6133" s="14" t="str">
        <f t="shared" si="763"/>
        <v>Egypt</v>
      </c>
      <c r="R6133" s="14" t="str">
        <f t="shared" si="764"/>
        <v>|Egypt|</v>
      </c>
      <c r="S6133" s="14" t="str">
        <f t="shared" si="765"/>
        <v>|Dramas|International Movies|</v>
      </c>
      <c r="T6133" s="14" t="str">
        <f t="shared" si="766"/>
        <v>|Khaled Youssef|</v>
      </c>
      <c r="U6133" s="14" t="str">
        <f t="shared" si="767"/>
        <v>|Ghadah Abdulrazeq|Wafaa Amer|Hassan El Raddad|Houria Farghally|Sabry Fawwaz|</v>
      </c>
    </row>
    <row r="6134" spans="1:21">
      <c r="A6134" s="14" t="s">
        <v>28227</v>
      </c>
      <c r="B6134" s="14" t="s">
        <v>49</v>
      </c>
      <c r="C6134" s="14" t="s">
        <v>28228</v>
      </c>
      <c r="D6134" s="14" t="s">
        <v>117</v>
      </c>
      <c r="E6134" s="14" t="s">
        <v>28229</v>
      </c>
      <c r="F6134" s="14" t="s">
        <v>115</v>
      </c>
      <c r="G6134" s="26">
        <v>43723</v>
      </c>
      <c r="H6134" s="14">
        <v>2014</v>
      </c>
      <c r="I6134" s="14" t="s">
        <v>361</v>
      </c>
      <c r="J6134" s="14" t="s">
        <v>105</v>
      </c>
      <c r="K6134" s="14" t="s">
        <v>257</v>
      </c>
      <c r="L6134" s="14" t="s">
        <v>28230</v>
      </c>
      <c r="M6134" s="14">
        <f t="shared" si="760"/>
        <v>2019</v>
      </c>
      <c r="N6134" s="14">
        <f t="shared" si="761"/>
        <v>9</v>
      </c>
      <c r="O6134" s="14" t="str">
        <f>IFERROR(VLOOKUP(I6134,Lists!$F$2:$G$16,2,FALSE()),"Not Rated")</f>
        <v>Teens</v>
      </c>
      <c r="P6134" s="14">
        <f t="shared" si="762"/>
        <v>1</v>
      </c>
      <c r="Q6134" s="14" t="str">
        <f t="shared" si="763"/>
        <v>United States</v>
      </c>
      <c r="R6134" s="14" t="str">
        <f t="shared" si="764"/>
        <v>|United States|</v>
      </c>
      <c r="S6134" s="14" t="str">
        <f t="shared" si="765"/>
        <v>|Docuseries|</v>
      </c>
      <c r="T6134" s="14" t="str">
        <f t="shared" si="766"/>
        <v>|Unknown|</v>
      </c>
      <c r="U6134" s="14" t="str">
        <f t="shared" si="767"/>
        <v>|Jonathan Adams|</v>
      </c>
    </row>
    <row r="6135" spans="1:21">
      <c r="A6135" s="14" t="s">
        <v>28231</v>
      </c>
      <c r="B6135" s="14" t="s">
        <v>48</v>
      </c>
      <c r="C6135" s="14" t="s">
        <v>28232</v>
      </c>
      <c r="D6135" s="14" t="s">
        <v>28233</v>
      </c>
      <c r="E6135" s="14" t="s">
        <v>28234</v>
      </c>
      <c r="F6135" s="14" t="s">
        <v>115</v>
      </c>
      <c r="G6135" s="26">
        <v>42909</v>
      </c>
      <c r="H6135" s="14">
        <v>2016</v>
      </c>
      <c r="I6135" s="14" t="s">
        <v>360</v>
      </c>
      <c r="J6135" s="14" t="s">
        <v>2352</v>
      </c>
      <c r="K6135" s="14" t="s">
        <v>247</v>
      </c>
      <c r="L6135" s="14" t="s">
        <v>28235</v>
      </c>
      <c r="M6135" s="14">
        <f t="shared" si="760"/>
        <v>2017</v>
      </c>
      <c r="N6135" s="14">
        <f t="shared" si="761"/>
        <v>6</v>
      </c>
      <c r="O6135" s="14" t="str">
        <f>IFERROR(VLOOKUP(I6135,Lists!$F$2:$G$16,2,FALSE()),"Not Rated")</f>
        <v>Adults</v>
      </c>
      <c r="P6135" s="14">
        <f t="shared" si="762"/>
        <v>81</v>
      </c>
      <c r="Q6135" s="14" t="str">
        <f t="shared" si="763"/>
        <v>United States</v>
      </c>
      <c r="R6135" s="14" t="str">
        <f t="shared" si="764"/>
        <v>|United States|</v>
      </c>
      <c r="S6135" s="14" t="str">
        <f t="shared" si="765"/>
        <v>|Documentaries|</v>
      </c>
      <c r="T6135" s="14" t="str">
        <f t="shared" si="766"/>
        <v>|Charlie Siskel|</v>
      </c>
      <c r="U6135" s="14" t="str">
        <f t="shared" si="767"/>
        <v>|William Powell|</v>
      </c>
    </row>
    <row r="6136" spans="1:21">
      <c r="A6136" s="14" t="s">
        <v>28236</v>
      </c>
      <c r="B6136" s="14" t="s">
        <v>48</v>
      </c>
      <c r="C6136" s="14" t="s">
        <v>28237</v>
      </c>
      <c r="D6136" s="14" t="s">
        <v>20120</v>
      </c>
      <c r="E6136" s="14" t="s">
        <v>28238</v>
      </c>
      <c r="F6136" s="14" t="s">
        <v>115</v>
      </c>
      <c r="G6136" s="26">
        <v>43861</v>
      </c>
      <c r="H6136" s="14">
        <v>2017</v>
      </c>
      <c r="I6136" s="14" t="s">
        <v>363</v>
      </c>
      <c r="J6136" s="14" t="s">
        <v>1375</v>
      </c>
      <c r="K6136" s="14" t="s">
        <v>248</v>
      </c>
      <c r="L6136" s="14" t="s">
        <v>28239</v>
      </c>
      <c r="M6136" s="14">
        <f t="shared" si="760"/>
        <v>2020</v>
      </c>
      <c r="N6136" s="14">
        <f t="shared" si="761"/>
        <v>1</v>
      </c>
      <c r="O6136" s="14" t="str">
        <f>IFERROR(VLOOKUP(I6136,Lists!$F$2:$G$16,2,FALSE()),"Not Rated")</f>
        <v>Adults</v>
      </c>
      <c r="P6136" s="14">
        <f t="shared" si="762"/>
        <v>112</v>
      </c>
      <c r="Q6136" s="14" t="str">
        <f t="shared" si="763"/>
        <v>United States</v>
      </c>
      <c r="R6136" s="14" t="str">
        <f t="shared" si="764"/>
        <v>|United States|</v>
      </c>
      <c r="S6136" s="14" t="str">
        <f t="shared" si="765"/>
        <v>|Action &amp; Adventure|</v>
      </c>
      <c r="T6136" s="14" t="str">
        <f t="shared" si="766"/>
        <v>|Michael Cuesta|</v>
      </c>
      <c r="U6136" s="14" t="str">
        <f t="shared" si="767"/>
        <v>|Dylan O'Brien|Michael Keaton|Sanaa Lathan|Shiva Negar|Taylor Kitsch|Trevor White|Navid Negahban|Scott Adkins|David Suchet|Sydney Rae White|</v>
      </c>
    </row>
    <row r="6137" spans="1:21">
      <c r="A6137" s="14" t="s">
        <v>28240</v>
      </c>
      <c r="B6137" s="14" t="s">
        <v>48</v>
      </c>
      <c r="C6137" s="14" t="s">
        <v>28241</v>
      </c>
      <c r="D6137" s="14" t="s">
        <v>28242</v>
      </c>
      <c r="E6137" s="14" t="s">
        <v>28243</v>
      </c>
      <c r="F6137" s="14" t="s">
        <v>115</v>
      </c>
      <c r="G6137" s="26">
        <v>43831</v>
      </c>
      <c r="H6137" s="14">
        <v>1999</v>
      </c>
      <c r="I6137" s="14" t="s">
        <v>363</v>
      </c>
      <c r="J6137" s="14" t="s">
        <v>682</v>
      </c>
      <c r="K6137" s="14" t="s">
        <v>244</v>
      </c>
      <c r="L6137" s="14" t="s">
        <v>28244</v>
      </c>
      <c r="M6137" s="14">
        <f t="shared" si="760"/>
        <v>2020</v>
      </c>
      <c r="N6137" s="14">
        <f t="shared" si="761"/>
        <v>1</v>
      </c>
      <c r="O6137" s="14" t="str">
        <f>IFERROR(VLOOKUP(I6137,Lists!$F$2:$G$16,2,FALSE()),"Not Rated")</f>
        <v>Adults</v>
      </c>
      <c r="P6137" s="14">
        <f t="shared" si="762"/>
        <v>122</v>
      </c>
      <c r="Q6137" s="14" t="str">
        <f t="shared" si="763"/>
        <v>United States</v>
      </c>
      <c r="R6137" s="14" t="str">
        <f t="shared" si="764"/>
        <v>|United States|</v>
      </c>
      <c r="S6137" s="14" t="str">
        <f t="shared" si="765"/>
        <v>|Dramas|</v>
      </c>
      <c r="T6137" s="14" t="str">
        <f t="shared" si="766"/>
        <v>|Sam Mendes|</v>
      </c>
      <c r="U6137" s="14" t="str">
        <f t="shared" si="767"/>
        <v>|Kevin Spacey|Annette Bening|Thora Birch|Wes Bentley|Mena Suvari|Chris Cooper|Peter Gallagher|Allison Janney|Scott Bakula|Sam Robards|</v>
      </c>
    </row>
    <row r="6138" spans="1:21">
      <c r="A6138" s="14" t="s">
        <v>28245</v>
      </c>
      <c r="B6138" s="14" t="s">
        <v>48</v>
      </c>
      <c r="C6138" s="14" t="s">
        <v>28246</v>
      </c>
      <c r="D6138" s="14" t="s">
        <v>28247</v>
      </c>
      <c r="E6138" s="14" t="s">
        <v>117</v>
      </c>
      <c r="F6138" s="14" t="s">
        <v>115</v>
      </c>
      <c r="G6138" s="26">
        <v>43450</v>
      </c>
      <c r="H6138" s="14">
        <v>2017</v>
      </c>
      <c r="I6138" s="14" t="s">
        <v>361</v>
      </c>
      <c r="J6138" s="14" t="s">
        <v>1247</v>
      </c>
      <c r="K6138" s="14" t="s">
        <v>247</v>
      </c>
      <c r="L6138" s="14" t="s">
        <v>28248</v>
      </c>
      <c r="M6138" s="14">
        <f t="shared" si="760"/>
        <v>2018</v>
      </c>
      <c r="N6138" s="14">
        <f t="shared" si="761"/>
        <v>12</v>
      </c>
      <c r="O6138" s="14" t="str">
        <f>IFERROR(VLOOKUP(I6138,Lists!$F$2:$G$16,2,FALSE()),"Not Rated")</f>
        <v>Teens</v>
      </c>
      <c r="P6138" s="14">
        <f t="shared" si="762"/>
        <v>101</v>
      </c>
      <c r="Q6138" s="14" t="str">
        <f t="shared" si="763"/>
        <v>United States</v>
      </c>
      <c r="R6138" s="14" t="str">
        <f t="shared" si="764"/>
        <v>|United States|</v>
      </c>
      <c r="S6138" s="14" t="str">
        <f t="shared" si="765"/>
        <v>|Documentaries|</v>
      </c>
      <c r="T6138" s="14" t="str">
        <f t="shared" si="766"/>
        <v>|Brendon Marotta|</v>
      </c>
      <c r="U6138" s="14" t="str">
        <f t="shared" si="767"/>
        <v>|Unknown|</v>
      </c>
    </row>
    <row r="6139" spans="1:21">
      <c r="A6139" s="14" t="s">
        <v>28249</v>
      </c>
      <c r="B6139" s="14" t="s">
        <v>49</v>
      </c>
      <c r="C6139" s="14" t="s">
        <v>28250</v>
      </c>
      <c r="D6139" s="14" t="s">
        <v>117</v>
      </c>
      <c r="E6139" s="14" t="s">
        <v>28251</v>
      </c>
      <c r="F6139" s="14" t="s">
        <v>115</v>
      </c>
      <c r="G6139" s="26">
        <v>42885</v>
      </c>
      <c r="H6139" s="14">
        <v>2017</v>
      </c>
      <c r="I6139" s="14" t="s">
        <v>360</v>
      </c>
      <c r="J6139" s="14" t="s">
        <v>107</v>
      </c>
      <c r="K6139" s="14" t="s">
        <v>3713</v>
      </c>
      <c r="L6139" s="14" t="s">
        <v>28252</v>
      </c>
      <c r="M6139" s="14">
        <f t="shared" si="760"/>
        <v>2017</v>
      </c>
      <c r="N6139" s="14">
        <f t="shared" si="761"/>
        <v>5</v>
      </c>
      <c r="O6139" s="14" t="str">
        <f>IFERROR(VLOOKUP(I6139,Lists!$F$2:$G$16,2,FALSE()),"Not Rated")</f>
        <v>Adults</v>
      </c>
      <c r="P6139" s="14">
        <f t="shared" si="762"/>
        <v>3</v>
      </c>
      <c r="Q6139" s="14" t="str">
        <f t="shared" si="763"/>
        <v>United States</v>
      </c>
      <c r="R6139" s="14" t="str">
        <f t="shared" si="764"/>
        <v>|United States|</v>
      </c>
      <c r="S6139" s="14" t="str">
        <f t="shared" si="765"/>
        <v>|Crime TV Shows|TV Dramas|</v>
      </c>
      <c r="T6139" s="14" t="str">
        <f t="shared" si="766"/>
        <v>|Unknown|</v>
      </c>
      <c r="U6139" s="14" t="str">
        <f t="shared" si="767"/>
        <v>|Felicity Huffman|Timothy Hutton|Elvis Nolasco|Regina King|Lili Taylor|Richard Cabral|Brent Anderson|Benito Martinez|Shane Jacobsen|W. Earl Brown|Caitlin Gerard|Penelope Ann Miller|Johnny Ortiz|</v>
      </c>
    </row>
    <row r="6140" spans="1:21">
      <c r="A6140" s="14" t="s">
        <v>28253</v>
      </c>
      <c r="B6140" s="14" t="s">
        <v>48</v>
      </c>
      <c r="C6140" s="14" t="s">
        <v>28254</v>
      </c>
      <c r="D6140" s="14" t="s">
        <v>28255</v>
      </c>
      <c r="E6140" s="14" t="s">
        <v>28256</v>
      </c>
      <c r="F6140" s="14" t="s">
        <v>115</v>
      </c>
      <c r="G6140" s="26">
        <v>42844</v>
      </c>
      <c r="H6140" s="14">
        <v>2017</v>
      </c>
      <c r="I6140" s="14" t="s">
        <v>360</v>
      </c>
      <c r="J6140" s="14" t="s">
        <v>7460</v>
      </c>
      <c r="K6140" s="14" t="s">
        <v>247</v>
      </c>
      <c r="L6140" s="14" t="s">
        <v>28257</v>
      </c>
      <c r="M6140" s="14">
        <f t="shared" si="760"/>
        <v>2017</v>
      </c>
      <c r="N6140" s="14">
        <f t="shared" si="761"/>
        <v>4</v>
      </c>
      <c r="O6140" s="14" t="str">
        <f>IFERROR(VLOOKUP(I6140,Lists!$F$2:$G$16,2,FALSE()),"Not Rated")</f>
        <v>Adults</v>
      </c>
      <c r="P6140" s="14">
        <f t="shared" si="762"/>
        <v>53</v>
      </c>
      <c r="Q6140" s="14" t="str">
        <f t="shared" si="763"/>
        <v>United States</v>
      </c>
      <c r="R6140" s="14" t="str">
        <f t="shared" si="764"/>
        <v>|United States|</v>
      </c>
      <c r="S6140" s="14" t="str">
        <f t="shared" si="765"/>
        <v>|Documentaries|</v>
      </c>
      <c r="T6140" s="14" t="str">
        <f t="shared" si="766"/>
        <v>|Barak Goodman|</v>
      </c>
      <c r="U6140" s="14" t="str">
        <f t="shared" si="767"/>
        <v>|Dave Hunt|Bo Gritz|Sara Weaver|</v>
      </c>
    </row>
    <row r="6141" spans="1:21">
      <c r="A6141" s="14" t="s">
        <v>28258</v>
      </c>
      <c r="B6141" s="14" t="s">
        <v>49</v>
      </c>
      <c r="C6141" s="14" t="s">
        <v>28259</v>
      </c>
      <c r="D6141" s="14" t="s">
        <v>28260</v>
      </c>
      <c r="E6141" s="14" t="s">
        <v>117</v>
      </c>
      <c r="F6141" s="14" t="s">
        <v>115</v>
      </c>
      <c r="G6141" s="26">
        <v>43587</v>
      </c>
      <c r="H6141" s="14">
        <v>2018</v>
      </c>
      <c r="I6141" s="14" t="s">
        <v>362</v>
      </c>
      <c r="J6141" s="14" t="s">
        <v>105</v>
      </c>
      <c r="K6141" s="14" t="s">
        <v>257</v>
      </c>
      <c r="L6141" s="14" t="s">
        <v>28261</v>
      </c>
      <c r="M6141" s="14">
        <f t="shared" si="760"/>
        <v>2019</v>
      </c>
      <c r="N6141" s="14">
        <f t="shared" si="761"/>
        <v>5</v>
      </c>
      <c r="O6141" s="14" t="str">
        <f>IFERROR(VLOOKUP(I6141,Lists!$F$2:$G$16,2,FALSE()),"Not Rated")</f>
        <v>Older Kids</v>
      </c>
      <c r="P6141" s="14">
        <f t="shared" si="762"/>
        <v>1</v>
      </c>
      <c r="Q6141" s="14" t="str">
        <f t="shared" si="763"/>
        <v>United States</v>
      </c>
      <c r="R6141" s="14" t="str">
        <f t="shared" si="764"/>
        <v>|United States|</v>
      </c>
      <c r="S6141" s="14" t="str">
        <f t="shared" si="765"/>
        <v>|Docuseries|</v>
      </c>
      <c r="T6141" s="14" t="str">
        <f t="shared" si="766"/>
        <v>|Sharon Grimberg|</v>
      </c>
      <c r="U6141" s="14" t="str">
        <f t="shared" si="767"/>
        <v>|Unknown|</v>
      </c>
    </row>
    <row r="6142" spans="1:21">
      <c r="A6142" s="14" t="s">
        <v>28262</v>
      </c>
      <c r="B6142" s="14" t="s">
        <v>48</v>
      </c>
      <c r="C6142" s="14" t="s">
        <v>28263</v>
      </c>
      <c r="D6142" s="14" t="s">
        <v>28264</v>
      </c>
      <c r="E6142" s="14" t="s">
        <v>28265</v>
      </c>
      <c r="F6142" s="14" t="s">
        <v>115</v>
      </c>
      <c r="G6142" s="26">
        <v>43586</v>
      </c>
      <c r="H6142" s="14">
        <v>2018</v>
      </c>
      <c r="I6142" s="14" t="s">
        <v>361</v>
      </c>
      <c r="J6142" s="14" t="s">
        <v>7460</v>
      </c>
      <c r="K6142" s="14" t="s">
        <v>247</v>
      </c>
      <c r="L6142" s="14" t="s">
        <v>28266</v>
      </c>
      <c r="M6142" s="14">
        <f t="shared" si="760"/>
        <v>2019</v>
      </c>
      <c r="N6142" s="14">
        <f t="shared" si="761"/>
        <v>5</v>
      </c>
      <c r="O6142" s="14" t="str">
        <f>IFERROR(VLOOKUP(I6142,Lists!$F$2:$G$16,2,FALSE()),"Not Rated")</f>
        <v>Teens</v>
      </c>
      <c r="P6142" s="14">
        <f t="shared" si="762"/>
        <v>53</v>
      </c>
      <c r="Q6142" s="14" t="str">
        <f t="shared" si="763"/>
        <v>United States</v>
      </c>
      <c r="R6142" s="14" t="str">
        <f t="shared" si="764"/>
        <v>|United States|</v>
      </c>
      <c r="S6142" s="14" t="str">
        <f t="shared" si="765"/>
        <v>|Documentaries|</v>
      </c>
      <c r="T6142" s="14" t="str">
        <f t="shared" si="766"/>
        <v>|Mark Zwonitzer|</v>
      </c>
      <c r="U6142" s="14" t="str">
        <f t="shared" si="767"/>
        <v>|Blair Brown|</v>
      </c>
    </row>
    <row r="6143" spans="1:21">
      <c r="A6143" s="14" t="s">
        <v>28267</v>
      </c>
      <c r="B6143" s="14" t="s">
        <v>48</v>
      </c>
      <c r="C6143" s="14" t="s">
        <v>28268</v>
      </c>
      <c r="D6143" s="14" t="s">
        <v>28269</v>
      </c>
      <c r="E6143" s="14" t="s">
        <v>28270</v>
      </c>
      <c r="F6143" s="14" t="s">
        <v>119</v>
      </c>
      <c r="G6143" s="26">
        <v>43676</v>
      </c>
      <c r="H6143" s="14">
        <v>2019</v>
      </c>
      <c r="I6143" s="14" t="s">
        <v>360</v>
      </c>
      <c r="J6143" s="14" t="s">
        <v>698</v>
      </c>
      <c r="K6143" s="14" t="s">
        <v>254</v>
      </c>
      <c r="L6143" s="14" t="s">
        <v>28271</v>
      </c>
      <c r="M6143" s="14">
        <f t="shared" si="760"/>
        <v>2019</v>
      </c>
      <c r="N6143" s="14">
        <f t="shared" si="761"/>
        <v>7</v>
      </c>
      <c r="O6143" s="14" t="str">
        <f>IFERROR(VLOOKUP(I6143,Lists!$F$2:$G$16,2,FALSE()),"Not Rated")</f>
        <v>Adults</v>
      </c>
      <c r="P6143" s="14">
        <f t="shared" si="762"/>
        <v>99</v>
      </c>
      <c r="Q6143" s="14" t="str">
        <f t="shared" si="763"/>
        <v>Canada</v>
      </c>
      <c r="R6143" s="14" t="str">
        <f t="shared" si="764"/>
        <v>|Canada|</v>
      </c>
      <c r="S6143" s="14" t="str">
        <f t="shared" si="765"/>
        <v>|Thrillers|</v>
      </c>
      <c r="T6143" s="14" t="str">
        <f t="shared" si="766"/>
        <v>|Wilson Coneybeare|</v>
      </c>
      <c r="U6143" s="14" t="str">
        <f t="shared" si="767"/>
        <v>|Donald Sutherland|Vincent Kartheiser|Oliver Dennis|Paul Braunstein|Paul Amato|Matt Baram|Dan Beirne|Joanne Boland|Jamie Jacqueline Burns|Alexander Crowther|</v>
      </c>
    </row>
    <row r="6144" spans="1:21">
      <c r="A6144" s="14" t="s">
        <v>28272</v>
      </c>
      <c r="B6144" s="14" t="s">
        <v>48</v>
      </c>
      <c r="C6144" s="14" t="s">
        <v>28273</v>
      </c>
      <c r="D6144" s="14" t="s">
        <v>28274</v>
      </c>
      <c r="E6144" s="14" t="s">
        <v>28275</v>
      </c>
      <c r="F6144" s="14" t="s">
        <v>28276</v>
      </c>
      <c r="G6144" s="26">
        <v>43761</v>
      </c>
      <c r="H6144" s="14">
        <v>2014</v>
      </c>
      <c r="I6144" s="14" t="s">
        <v>363</v>
      </c>
      <c r="J6144" s="14" t="s">
        <v>739</v>
      </c>
      <c r="K6144" s="14" t="s">
        <v>625</v>
      </c>
      <c r="L6144" s="14" t="s">
        <v>28277</v>
      </c>
      <c r="M6144" s="14">
        <f t="shared" si="760"/>
        <v>2019</v>
      </c>
      <c r="N6144" s="14">
        <f t="shared" si="761"/>
        <v>10</v>
      </c>
      <c r="O6144" s="14" t="str">
        <f>IFERROR(VLOOKUP(I6144,Lists!$F$2:$G$16,2,FALSE()),"Not Rated")</f>
        <v>Adults</v>
      </c>
      <c r="P6144" s="14">
        <f t="shared" si="762"/>
        <v>95</v>
      </c>
      <c r="Q6144" s="14" t="str">
        <f t="shared" si="763"/>
        <v>Canada</v>
      </c>
      <c r="R6144" s="14" t="str">
        <f t="shared" si="764"/>
        <v>|Canada|Luxembourg|</v>
      </c>
      <c r="S6144" s="14" t="str">
        <f t="shared" si="765"/>
        <v>|Action &amp; Adventure|Dramas|</v>
      </c>
      <c r="T6144" s="14" t="str">
        <f t="shared" si="766"/>
        <v>|Sarik Andreasyan|</v>
      </c>
      <c r="U6144" s="14" t="str">
        <f t="shared" si="767"/>
        <v>|Hayden Christensen|Adrien Brody|Jordana Brewster|Tory Kittles|Akon|Luis Da Silva Jr.|Lance E. Nichols|Joe Chrest|</v>
      </c>
    </row>
    <row r="6145" spans="1:21">
      <c r="A6145" s="14" t="s">
        <v>28278</v>
      </c>
      <c r="B6145" s="14" t="s">
        <v>48</v>
      </c>
      <c r="C6145" s="14" t="s">
        <v>28279</v>
      </c>
      <c r="D6145" s="14" t="s">
        <v>28280</v>
      </c>
      <c r="E6145" s="14" t="s">
        <v>28281</v>
      </c>
      <c r="F6145" s="14" t="s">
        <v>115</v>
      </c>
      <c r="G6145" s="26">
        <v>43770</v>
      </c>
      <c r="H6145" s="14">
        <v>1998</v>
      </c>
      <c r="I6145" s="14" t="s">
        <v>363</v>
      </c>
      <c r="J6145" s="14" t="s">
        <v>1008</v>
      </c>
      <c r="K6145" s="14" t="s">
        <v>244</v>
      </c>
      <c r="L6145" s="14" t="s">
        <v>28282</v>
      </c>
      <c r="M6145" s="14">
        <f t="shared" si="760"/>
        <v>2019</v>
      </c>
      <c r="N6145" s="14">
        <f t="shared" si="761"/>
        <v>11</v>
      </c>
      <c r="O6145" s="14" t="str">
        <f>IFERROR(VLOOKUP(I6145,Lists!$F$2:$G$16,2,FALSE()),"Not Rated")</f>
        <v>Adults</v>
      </c>
      <c r="P6145" s="14">
        <f t="shared" si="762"/>
        <v>119</v>
      </c>
      <c r="Q6145" s="14" t="str">
        <f t="shared" si="763"/>
        <v>United States</v>
      </c>
      <c r="R6145" s="14" t="str">
        <f t="shared" si="764"/>
        <v>|United States|</v>
      </c>
      <c r="S6145" s="14" t="str">
        <f t="shared" si="765"/>
        <v>|Dramas|</v>
      </c>
      <c r="T6145" s="14" t="str">
        <f t="shared" si="766"/>
        <v>|Tony Kaye|</v>
      </c>
      <c r="U6145" s="14" t="str">
        <f t="shared" si="767"/>
        <v>|Edward Norton|Edward Furlong|Beverly D'Angelo|Jennifer Lien|Ethan Suplee|Fairuza Balk|Avery Brooks|Elliott Gould|Stacy Keach|William Russ|Guy Torry|</v>
      </c>
    </row>
    <row r="6146" spans="1:21">
      <c r="A6146" s="14" t="s">
        <v>28283</v>
      </c>
      <c r="B6146" s="14" t="s">
        <v>48</v>
      </c>
      <c r="C6146" s="14" t="s">
        <v>28284</v>
      </c>
      <c r="D6146" s="14" t="s">
        <v>28285</v>
      </c>
      <c r="E6146" s="14" t="s">
        <v>28286</v>
      </c>
      <c r="F6146" s="14" t="s">
        <v>916</v>
      </c>
      <c r="G6146" s="26">
        <v>43582</v>
      </c>
      <c r="H6146" s="14">
        <v>2016</v>
      </c>
      <c r="I6146" s="14" t="s">
        <v>363</v>
      </c>
      <c r="J6146" s="14" t="s">
        <v>22060</v>
      </c>
      <c r="K6146" s="14" t="s">
        <v>1436</v>
      </c>
      <c r="L6146" s="14" t="s">
        <v>28287</v>
      </c>
      <c r="M6146" s="14">
        <f t="shared" ref="M6146:M6209" si="768">IF(G6146="","",YEAR(G6146))</f>
        <v>2019</v>
      </c>
      <c r="N6146" s="14">
        <f t="shared" ref="N6146:N6209" si="769">IF(G6146="","",MONTH(G6146))</f>
        <v>4</v>
      </c>
      <c r="O6146" s="14" t="str">
        <f>IFERROR(VLOOKUP(I6146,Lists!$F$2:$G$16,2,FALSE()),"Not Rated")</f>
        <v>Adults</v>
      </c>
      <c r="P6146" s="14">
        <f t="shared" ref="P6146:P6209" si="770">IFERROR(VALUE(LEFT(J6146,FIND(" ",J6146)-1)),"")</f>
        <v>163</v>
      </c>
      <c r="Q6146" s="14" t="str">
        <f t="shared" ref="Q6146:Q6209" si="771">IFERROR(LEFT(F6146,FIND(",",F6146)-1),F6146)</f>
        <v>United Kingdom</v>
      </c>
      <c r="R6146" s="14" t="str">
        <f t="shared" ref="R6146:R6209" si="772">"|"&amp;SUBSTITUTE(F6146,", ","|")&amp;"|"</f>
        <v>|United Kingdom|United States|</v>
      </c>
      <c r="S6146" s="14" t="str">
        <f t="shared" ref="S6146:S6209" si="773">"|"&amp;SUBSTITUTE(K6146,", ","|")&amp;"|"</f>
        <v>|Dramas|Independent Movies|</v>
      </c>
      <c r="T6146" s="14" t="str">
        <f t="shared" ref="T6146:T6209" si="774">"|"&amp;SUBSTITUTE(D6146,", ","|")&amp;"|"</f>
        <v>|Andrea Arnold|</v>
      </c>
      <c r="U6146" s="14" t="str">
        <f t="shared" ref="U6146:U6209" si="775">"|"&amp;SUBSTITUTE(E6146,", ","|")&amp;"|"</f>
        <v>|Sasha Lane|Shia LaBeouf|Riley Keough|McCaul Lombardi|Arielle Holmes|</v>
      </c>
    </row>
    <row r="6147" spans="1:21">
      <c r="A6147" s="14" t="s">
        <v>28288</v>
      </c>
      <c r="B6147" s="14" t="s">
        <v>48</v>
      </c>
      <c r="C6147" s="14" t="s">
        <v>28289</v>
      </c>
      <c r="D6147" s="14" t="s">
        <v>28290</v>
      </c>
      <c r="E6147" s="14" t="s">
        <v>28291</v>
      </c>
      <c r="F6147" s="14" t="s">
        <v>115</v>
      </c>
      <c r="G6147" s="26">
        <v>43556</v>
      </c>
      <c r="H6147" s="14">
        <v>2018</v>
      </c>
      <c r="I6147" s="14" t="s">
        <v>360</v>
      </c>
      <c r="J6147" s="14" t="s">
        <v>5708</v>
      </c>
      <c r="K6147" s="14" t="s">
        <v>884</v>
      </c>
      <c r="L6147" s="14" t="s">
        <v>28292</v>
      </c>
      <c r="M6147" s="14">
        <f t="shared" si="768"/>
        <v>2019</v>
      </c>
      <c r="N6147" s="14">
        <f t="shared" si="769"/>
        <v>4</v>
      </c>
      <c r="O6147" s="14" t="str">
        <f>IFERROR(VLOOKUP(I6147,Lists!$F$2:$G$16,2,FALSE()),"Not Rated")</f>
        <v>Adults</v>
      </c>
      <c r="P6147" s="14">
        <f t="shared" si="770"/>
        <v>55</v>
      </c>
      <c r="Q6147" s="14" t="str">
        <f t="shared" si="771"/>
        <v>United States</v>
      </c>
      <c r="R6147" s="14" t="str">
        <f t="shared" si="772"/>
        <v>|United States|</v>
      </c>
      <c r="S6147" s="14" t="str">
        <f t="shared" si="773"/>
        <v>|Documentaries|Sports Movies|</v>
      </c>
      <c r="T6147" s="14" t="str">
        <f t="shared" si="774"/>
        <v>|Nick Davis|</v>
      </c>
      <c r="U6147" s="14" t="str">
        <f t="shared" si="775"/>
        <v>|Ted Williams|</v>
      </c>
    </row>
    <row r="6148" spans="1:21">
      <c r="A6148" s="14" t="s">
        <v>28293</v>
      </c>
      <c r="B6148" s="14" t="s">
        <v>49</v>
      </c>
      <c r="C6148" s="14" t="s">
        <v>28294</v>
      </c>
      <c r="D6148" s="14" t="s">
        <v>117</v>
      </c>
      <c r="E6148" s="14" t="s">
        <v>28295</v>
      </c>
      <c r="F6148" s="14" t="s">
        <v>115</v>
      </c>
      <c r="G6148" s="26">
        <v>42465</v>
      </c>
      <c r="H6148" s="14">
        <v>2015</v>
      </c>
      <c r="I6148" s="14" t="s">
        <v>361</v>
      </c>
      <c r="J6148" s="14" t="s">
        <v>105</v>
      </c>
      <c r="K6148" s="14" t="s">
        <v>5566</v>
      </c>
      <c r="L6148" s="14" t="s">
        <v>28296</v>
      </c>
      <c r="M6148" s="14">
        <f t="shared" si="768"/>
        <v>2016</v>
      </c>
      <c r="N6148" s="14">
        <f t="shared" si="769"/>
        <v>4</v>
      </c>
      <c r="O6148" s="14" t="str">
        <f>IFERROR(VLOOKUP(I6148,Lists!$F$2:$G$16,2,FALSE()),"Not Rated")</f>
        <v>Teens</v>
      </c>
      <c r="P6148" s="14">
        <f t="shared" si="770"/>
        <v>1</v>
      </c>
      <c r="Q6148" s="14" t="str">
        <f t="shared" si="771"/>
        <v>United States</v>
      </c>
      <c r="R6148" s="14" t="str">
        <f t="shared" si="772"/>
        <v>|United States|</v>
      </c>
      <c r="S6148" s="14" t="str">
        <f t="shared" si="773"/>
        <v>|TV Dramas|TV Thrillers|</v>
      </c>
      <c r="T6148" s="14" t="str">
        <f t="shared" si="774"/>
        <v>|Unknown|</v>
      </c>
      <c r="U6148" s="14" t="str">
        <f t="shared" si="775"/>
        <v>|Anna Friel|Peter Facinelli|Jake Robinson|Jim True-Frost|Treat Williams|Sadie Sink|Omar Ghazaoui|Nate Mooney|Elena Kampouris|Daniella Pineda|Adewale Akinnuoye-Agbaje|</v>
      </c>
    </row>
    <row r="6149" spans="1:21">
      <c r="A6149" s="14" t="s">
        <v>28297</v>
      </c>
      <c r="B6149" s="14" t="s">
        <v>48</v>
      </c>
      <c r="C6149" s="14" t="s">
        <v>28298</v>
      </c>
      <c r="D6149" s="14" t="s">
        <v>3480</v>
      </c>
      <c r="E6149" s="14" t="s">
        <v>28299</v>
      </c>
      <c r="F6149" s="14" t="s">
        <v>1084</v>
      </c>
      <c r="G6149" s="26">
        <v>43709</v>
      </c>
      <c r="H6149" s="14">
        <v>2000</v>
      </c>
      <c r="I6149" s="14" t="s">
        <v>363</v>
      </c>
      <c r="J6149" s="14" t="s">
        <v>724</v>
      </c>
      <c r="K6149" s="14" t="s">
        <v>28300</v>
      </c>
      <c r="L6149" s="14" t="s">
        <v>28301</v>
      </c>
      <c r="M6149" s="14">
        <f t="shared" si="768"/>
        <v>2019</v>
      </c>
      <c r="N6149" s="14">
        <f t="shared" si="769"/>
        <v>9</v>
      </c>
      <c r="O6149" s="14" t="str">
        <f>IFERROR(VLOOKUP(I6149,Lists!$F$2:$G$16,2,FALSE()),"Not Rated")</f>
        <v>Adults</v>
      </c>
      <c r="P6149" s="14">
        <f t="shared" si="770"/>
        <v>102</v>
      </c>
      <c r="Q6149" s="14" t="str">
        <f t="shared" si="771"/>
        <v>United States</v>
      </c>
      <c r="R6149" s="14" t="str">
        <f t="shared" si="772"/>
        <v>|United States|Canada|</v>
      </c>
      <c r="S6149" s="14" t="str">
        <f t="shared" si="773"/>
        <v>|Comedies|Cult Movies|Dramas|</v>
      </c>
      <c r="T6149" s="14" t="str">
        <f t="shared" si="774"/>
        <v>|Mary Harron|</v>
      </c>
      <c r="U6149" s="14" t="str">
        <f t="shared" si="775"/>
        <v>|Christian Bale|Willem Dafoe|Jared Leto|Reese Witherspoon|Samantha Mathis|Chloë Sevigny|Justin Theroux|Josh Lucas|Matt Ross|Bill Sage|Cara Seymour|Guinevere Turner|</v>
      </c>
    </row>
    <row r="6150" spans="1:21">
      <c r="A6150" s="14" t="s">
        <v>28302</v>
      </c>
      <c r="B6150" s="14" t="s">
        <v>48</v>
      </c>
      <c r="C6150" s="14" t="s">
        <v>28303</v>
      </c>
      <c r="D6150" s="14" t="s">
        <v>28304</v>
      </c>
      <c r="E6150" s="14" t="s">
        <v>28305</v>
      </c>
      <c r="F6150" s="14" t="s">
        <v>115</v>
      </c>
      <c r="G6150" s="26">
        <v>43721</v>
      </c>
      <c r="H6150" s="14">
        <v>2019</v>
      </c>
      <c r="I6150" s="14" t="s">
        <v>360</v>
      </c>
      <c r="J6150" s="14" t="s">
        <v>574</v>
      </c>
      <c r="K6150" s="14" t="s">
        <v>244</v>
      </c>
      <c r="L6150" s="14" t="s">
        <v>28306</v>
      </c>
      <c r="M6150" s="14">
        <f t="shared" si="768"/>
        <v>2019</v>
      </c>
      <c r="N6150" s="14">
        <f t="shared" si="769"/>
        <v>9</v>
      </c>
      <c r="O6150" s="14" t="str">
        <f>IFERROR(VLOOKUP(I6150,Lists!$F$2:$G$16,2,FALSE()),"Not Rated")</f>
        <v>Adults</v>
      </c>
      <c r="P6150" s="14">
        <f t="shared" si="770"/>
        <v>106</v>
      </c>
      <c r="Q6150" s="14" t="str">
        <f t="shared" si="771"/>
        <v>United States</v>
      </c>
      <c r="R6150" s="14" t="str">
        <f t="shared" si="772"/>
        <v>|United States|</v>
      </c>
      <c r="S6150" s="14" t="str">
        <f t="shared" si="773"/>
        <v>|Dramas|</v>
      </c>
      <c r="T6150" s="14" t="str">
        <f t="shared" si="774"/>
        <v>|Jerry G. Angelo|</v>
      </c>
      <c r="U6150" s="14" t="str">
        <f t="shared" si="775"/>
        <v>|Jerry G. Angelo|Paul Logan|Joshua Santana|Carolina Castro|David Robbins|Michael King|Tom Crisp|Jennifer Marshall|Victoria Clare|Ryan Baumann|Isaac C. Singleton Jr.|Said Faraj|</v>
      </c>
    </row>
    <row r="6151" spans="1:21">
      <c r="A6151" s="14" t="s">
        <v>28307</v>
      </c>
      <c r="B6151" s="14" t="s">
        <v>48</v>
      </c>
      <c r="C6151" s="14" t="s">
        <v>28308</v>
      </c>
      <c r="D6151" s="14" t="s">
        <v>28309</v>
      </c>
      <c r="E6151" s="14" t="s">
        <v>28310</v>
      </c>
      <c r="F6151" s="14" t="s">
        <v>118</v>
      </c>
      <c r="G6151" s="26">
        <v>43307</v>
      </c>
      <c r="H6151" s="14">
        <v>2015</v>
      </c>
      <c r="I6151" s="14" t="s">
        <v>363</v>
      </c>
      <c r="J6151" s="14" t="s">
        <v>972</v>
      </c>
      <c r="K6151" s="14" t="s">
        <v>2701</v>
      </c>
      <c r="L6151" s="14" t="s">
        <v>28311</v>
      </c>
      <c r="M6151" s="14">
        <f t="shared" si="768"/>
        <v>2018</v>
      </c>
      <c r="N6151" s="14">
        <f t="shared" si="769"/>
        <v>7</v>
      </c>
      <c r="O6151" s="14" t="str">
        <f>IFERROR(VLOOKUP(I6151,Lists!$F$2:$G$16,2,FALSE()),"Not Rated")</f>
        <v>Adults</v>
      </c>
      <c r="P6151" s="14">
        <f t="shared" si="770"/>
        <v>128</v>
      </c>
      <c r="Q6151" s="14" t="str">
        <f t="shared" si="771"/>
        <v>United Kingdom</v>
      </c>
      <c r="R6151" s="14" t="str">
        <f t="shared" si="772"/>
        <v>|United Kingdom|</v>
      </c>
      <c r="S6151" s="14" t="str">
        <f t="shared" si="773"/>
        <v>|Documentaries|International Movies|Music &amp; Musicals|</v>
      </c>
      <c r="T6151" s="14" t="str">
        <f t="shared" si="774"/>
        <v>|Asif Kapadia|</v>
      </c>
      <c r="U6151" s="14" t="str">
        <f t="shared" si="775"/>
        <v>|Amy Winehouse|Lauren Gilbert|</v>
      </c>
    </row>
    <row r="6152" spans="1:21">
      <c r="A6152" s="14" t="s">
        <v>28312</v>
      </c>
      <c r="B6152" s="14" t="s">
        <v>48</v>
      </c>
      <c r="C6152" s="14" t="s">
        <v>28313</v>
      </c>
      <c r="D6152" s="14" t="s">
        <v>28314</v>
      </c>
      <c r="E6152" s="14" t="s">
        <v>117</v>
      </c>
      <c r="F6152" s="14" t="s">
        <v>116</v>
      </c>
      <c r="G6152" s="26">
        <v>42736</v>
      </c>
      <c r="H6152" s="14">
        <v>2013</v>
      </c>
      <c r="I6152" s="14" t="s">
        <v>362</v>
      </c>
      <c r="J6152" s="14" t="s">
        <v>951</v>
      </c>
      <c r="K6152" s="14" t="s">
        <v>496</v>
      </c>
      <c r="L6152" s="14" t="s">
        <v>28315</v>
      </c>
      <c r="M6152" s="14">
        <f t="shared" si="768"/>
        <v>2017</v>
      </c>
      <c r="N6152" s="14">
        <f t="shared" si="769"/>
        <v>1</v>
      </c>
      <c r="O6152" s="14" t="str">
        <f>IFERROR(VLOOKUP(I6152,Lists!$F$2:$G$16,2,FALSE()),"Not Rated")</f>
        <v>Older Kids</v>
      </c>
      <c r="P6152" s="14">
        <f t="shared" si="770"/>
        <v>80</v>
      </c>
      <c r="Q6152" s="14" t="str">
        <f t="shared" si="771"/>
        <v>India</v>
      </c>
      <c r="R6152" s="14" t="str">
        <f t="shared" si="772"/>
        <v>|India|</v>
      </c>
      <c r="S6152" s="14" t="str">
        <f t="shared" si="773"/>
        <v>|Documentaries|International Movies|</v>
      </c>
      <c r="T6152" s="14" t="str">
        <f t="shared" si="774"/>
        <v>|Karan Bali|</v>
      </c>
      <c r="U6152" s="14" t="str">
        <f t="shared" si="775"/>
        <v>|Unknown|</v>
      </c>
    </row>
    <row r="6153" spans="1:21">
      <c r="A6153" s="14" t="s">
        <v>28316</v>
      </c>
      <c r="B6153" s="14" t="s">
        <v>48</v>
      </c>
      <c r="C6153" s="14" t="s">
        <v>28317</v>
      </c>
      <c r="D6153" s="14" t="s">
        <v>28318</v>
      </c>
      <c r="E6153" s="14" t="s">
        <v>28319</v>
      </c>
      <c r="F6153" s="14" t="s">
        <v>115</v>
      </c>
      <c r="G6153" s="26">
        <v>43191</v>
      </c>
      <c r="H6153" s="14">
        <v>1986</v>
      </c>
      <c r="I6153" s="14" t="s">
        <v>370</v>
      </c>
      <c r="J6153" s="14" t="s">
        <v>951</v>
      </c>
      <c r="K6153" s="14" t="s">
        <v>251</v>
      </c>
      <c r="L6153" s="14" t="s">
        <v>28320</v>
      </c>
      <c r="M6153" s="14">
        <f t="shared" si="768"/>
        <v>2018</v>
      </c>
      <c r="N6153" s="14">
        <f t="shared" si="769"/>
        <v>4</v>
      </c>
      <c r="O6153" s="14" t="str">
        <f>IFERROR(VLOOKUP(I6153,Lists!$F$2:$G$16,2,FALSE()),"Not Rated")</f>
        <v>Kids</v>
      </c>
      <c r="P6153" s="14">
        <f t="shared" si="770"/>
        <v>80</v>
      </c>
      <c r="Q6153" s="14" t="str">
        <f t="shared" si="771"/>
        <v>United States</v>
      </c>
      <c r="R6153" s="14" t="str">
        <f t="shared" si="772"/>
        <v>|United States|</v>
      </c>
      <c r="S6153" s="14" t="str">
        <f t="shared" si="773"/>
        <v>|Children &amp; Family Movies|</v>
      </c>
      <c r="T6153" s="14" t="str">
        <f t="shared" si="774"/>
        <v>|Don Bluth|</v>
      </c>
      <c r="U6153" s="14" t="str">
        <f t="shared" si="775"/>
        <v>|Erica Yohn|Nehemiah Persoff|Amy Green|Phillip Glasser|Christopher Plummer|John Finnegan|Will Ryan|Hal Smith|Dom DeLuise|Madeline Kahn|</v>
      </c>
    </row>
    <row r="6154" spans="1:21">
      <c r="A6154" s="14" t="s">
        <v>28321</v>
      </c>
      <c r="B6154" s="14" t="s">
        <v>48</v>
      </c>
      <c r="C6154" s="14" t="s">
        <v>28322</v>
      </c>
      <c r="D6154" s="14" t="s">
        <v>28323</v>
      </c>
      <c r="E6154" s="14" t="s">
        <v>28324</v>
      </c>
      <c r="F6154" s="14" t="s">
        <v>115</v>
      </c>
      <c r="G6154" s="26">
        <v>43191</v>
      </c>
      <c r="H6154" s="14">
        <v>1991</v>
      </c>
      <c r="I6154" s="14" t="s">
        <v>370</v>
      </c>
      <c r="J6154" s="14" t="s">
        <v>5539</v>
      </c>
      <c r="K6154" s="14" t="s">
        <v>251</v>
      </c>
      <c r="L6154" s="14" t="s">
        <v>28325</v>
      </c>
      <c r="M6154" s="14">
        <f t="shared" si="768"/>
        <v>2018</v>
      </c>
      <c r="N6154" s="14">
        <f t="shared" si="769"/>
        <v>4</v>
      </c>
      <c r="O6154" s="14" t="str">
        <f>IFERROR(VLOOKUP(I6154,Lists!$F$2:$G$16,2,FALSE()),"Not Rated")</f>
        <v>Kids</v>
      </c>
      <c r="P6154" s="14">
        <f t="shared" si="770"/>
        <v>75</v>
      </c>
      <c r="Q6154" s="14" t="str">
        <f t="shared" si="771"/>
        <v>United States</v>
      </c>
      <c r="R6154" s="14" t="str">
        <f t="shared" si="772"/>
        <v>|United States|</v>
      </c>
      <c r="S6154" s="14" t="str">
        <f t="shared" si="773"/>
        <v>|Children &amp; Family Movies|</v>
      </c>
      <c r="T6154" s="14" t="str">
        <f t="shared" si="774"/>
        <v>|Phil Nibbelink|Simon Wells|</v>
      </c>
      <c r="U6154" s="14" t="str">
        <f t="shared" si="775"/>
        <v>|Philip Glasser|James Stewart|Erica Yohn|Cathy Cavadini|Nehemiah Persoff|Dom DeLuise|Amy Irving|John Cleese|Jon Lovitz|</v>
      </c>
    </row>
    <row r="6155" spans="1:21">
      <c r="A6155" s="14" t="s">
        <v>28326</v>
      </c>
      <c r="B6155" s="14" t="s">
        <v>48</v>
      </c>
      <c r="C6155" s="14" t="s">
        <v>28327</v>
      </c>
      <c r="D6155" s="14" t="s">
        <v>28328</v>
      </c>
      <c r="E6155" s="14" t="s">
        <v>28329</v>
      </c>
      <c r="F6155" s="14" t="s">
        <v>115</v>
      </c>
      <c r="G6155" s="26">
        <v>43191</v>
      </c>
      <c r="H6155" s="14">
        <v>1999</v>
      </c>
      <c r="I6155" s="14" t="s">
        <v>370</v>
      </c>
      <c r="J6155" s="14" t="s">
        <v>5539</v>
      </c>
      <c r="K6155" s="14" t="s">
        <v>251</v>
      </c>
      <c r="L6155" s="14" t="s">
        <v>28330</v>
      </c>
      <c r="M6155" s="14">
        <f t="shared" si="768"/>
        <v>2018</v>
      </c>
      <c r="N6155" s="14">
        <f t="shared" si="769"/>
        <v>4</v>
      </c>
      <c r="O6155" s="14" t="str">
        <f>IFERROR(VLOOKUP(I6155,Lists!$F$2:$G$16,2,FALSE()),"Not Rated")</f>
        <v>Kids</v>
      </c>
      <c r="P6155" s="14">
        <f t="shared" si="770"/>
        <v>75</v>
      </c>
      <c r="Q6155" s="14" t="str">
        <f t="shared" si="771"/>
        <v>United States</v>
      </c>
      <c r="R6155" s="14" t="str">
        <f t="shared" si="772"/>
        <v>|United States|</v>
      </c>
      <c r="S6155" s="14" t="str">
        <f t="shared" si="773"/>
        <v>|Children &amp; Family Movies|</v>
      </c>
      <c r="T6155" s="14" t="str">
        <f t="shared" si="774"/>
        <v>|Larry Latham|</v>
      </c>
      <c r="U6155" s="14" t="str">
        <f t="shared" si="775"/>
        <v>|Thomas Dekker|Lacey Chabert|Jane Singer|Nehemiah Persoff|Susan Boyd|Robert Hays|Pat Musick|Dom DeLuise|Candi Milo|Jeff Bennett|</v>
      </c>
    </row>
    <row r="6156" spans="1:21">
      <c r="A6156" s="14" t="s">
        <v>28331</v>
      </c>
      <c r="B6156" s="14" t="s">
        <v>48</v>
      </c>
      <c r="C6156" s="14" t="s">
        <v>28332</v>
      </c>
      <c r="D6156" s="14" t="s">
        <v>28328</v>
      </c>
      <c r="E6156" s="14" t="s">
        <v>28333</v>
      </c>
      <c r="F6156" s="14" t="s">
        <v>115</v>
      </c>
      <c r="G6156" s="26">
        <v>43191</v>
      </c>
      <c r="H6156" s="14">
        <v>2000</v>
      </c>
      <c r="I6156" s="14" t="s">
        <v>370</v>
      </c>
      <c r="J6156" s="14" t="s">
        <v>5629</v>
      </c>
      <c r="K6156" s="14" t="s">
        <v>251</v>
      </c>
      <c r="L6156" s="14" t="s">
        <v>28334</v>
      </c>
      <c r="M6156" s="14">
        <f t="shared" si="768"/>
        <v>2018</v>
      </c>
      <c r="N6156" s="14">
        <f t="shared" si="769"/>
        <v>4</v>
      </c>
      <c r="O6156" s="14" t="str">
        <f>IFERROR(VLOOKUP(I6156,Lists!$F$2:$G$16,2,FALSE()),"Not Rated")</f>
        <v>Kids</v>
      </c>
      <c r="P6156" s="14">
        <f t="shared" si="770"/>
        <v>79</v>
      </c>
      <c r="Q6156" s="14" t="str">
        <f t="shared" si="771"/>
        <v>United States</v>
      </c>
      <c r="R6156" s="14" t="str">
        <f t="shared" si="772"/>
        <v>|United States|</v>
      </c>
      <c r="S6156" s="14" t="str">
        <f t="shared" si="773"/>
        <v>|Children &amp; Family Movies|</v>
      </c>
      <c r="T6156" s="14" t="str">
        <f t="shared" si="774"/>
        <v>|Larry Latham|</v>
      </c>
      <c r="U6156" s="14" t="str">
        <f t="shared" si="775"/>
        <v>|Thomas Dekker|Dom DeLuise|Pat Musick|Nehemiah Persoff|Erica Yohn|Lacey Chabert|Elaine Bilstad|Rene Auberjonois|David Carradine|Sherman Howard|Tony Jay|Richard Karron|John Kassir|Ron Perlman|</v>
      </c>
    </row>
    <row r="6157" spans="1:21">
      <c r="A6157" s="14" t="s">
        <v>28335</v>
      </c>
      <c r="B6157" s="14" t="s">
        <v>48</v>
      </c>
      <c r="C6157" s="14" t="s">
        <v>28336</v>
      </c>
      <c r="D6157" s="14" t="s">
        <v>11863</v>
      </c>
      <c r="E6157" s="14" t="s">
        <v>28337</v>
      </c>
      <c r="F6157" s="14" t="s">
        <v>128</v>
      </c>
      <c r="G6157" s="26">
        <v>43581</v>
      </c>
      <c r="H6157" s="14">
        <v>2012</v>
      </c>
      <c r="I6157" s="14" t="s">
        <v>361</v>
      </c>
      <c r="J6157" s="14" t="s">
        <v>872</v>
      </c>
      <c r="K6157" s="14" t="s">
        <v>475</v>
      </c>
      <c r="L6157" s="14" t="s">
        <v>28338</v>
      </c>
      <c r="M6157" s="14">
        <f t="shared" si="768"/>
        <v>2019</v>
      </c>
      <c r="N6157" s="14">
        <f t="shared" si="769"/>
        <v>4</v>
      </c>
      <c r="O6157" s="14" t="str">
        <f>IFERROR(VLOOKUP(I6157,Lists!$F$2:$G$16,2,FALSE()),"Not Rated")</f>
        <v>Teens</v>
      </c>
      <c r="P6157" s="14">
        <f t="shared" si="770"/>
        <v>87</v>
      </c>
      <c r="Q6157" s="14" t="str">
        <f t="shared" si="771"/>
        <v>Egypt</v>
      </c>
      <c r="R6157" s="14" t="str">
        <f t="shared" si="772"/>
        <v>|Egypt|</v>
      </c>
      <c r="S6157" s="14" t="str">
        <f t="shared" si="773"/>
        <v>|Dramas|International Movies|</v>
      </c>
      <c r="T6157" s="14" t="str">
        <f t="shared" si="774"/>
        <v>|Wael Ehsan|</v>
      </c>
      <c r="U6157" s="14" t="str">
        <f t="shared" si="775"/>
        <v>|Eyad Nassar|Ahmed Bedir|Fathy Abdel Wahab|Sawsan Badr|Maged El Kedwany|Tarek Abdel Aziz|Karima Mokhtar|Yousra El Lozy|Somaya El Khashab|Mohamed Emam|</v>
      </c>
    </row>
    <row r="6158" spans="1:21">
      <c r="A6158" s="14" t="s">
        <v>28339</v>
      </c>
      <c r="B6158" s="14" t="s">
        <v>49</v>
      </c>
      <c r="C6158" s="14" t="s">
        <v>28340</v>
      </c>
      <c r="D6158" s="14" t="s">
        <v>117</v>
      </c>
      <c r="E6158" s="14" t="s">
        <v>28341</v>
      </c>
      <c r="F6158" s="14" t="s">
        <v>137</v>
      </c>
      <c r="G6158" s="26">
        <v>42736</v>
      </c>
      <c r="H6158" s="14">
        <v>2012</v>
      </c>
      <c r="I6158" s="14" t="s">
        <v>361</v>
      </c>
      <c r="J6158" s="14" t="s">
        <v>105</v>
      </c>
      <c r="K6158" s="14" t="s">
        <v>1905</v>
      </c>
      <c r="L6158" s="14" t="s">
        <v>28342</v>
      </c>
      <c r="M6158" s="14">
        <f t="shared" si="768"/>
        <v>2017</v>
      </c>
      <c r="N6158" s="14">
        <f t="shared" si="769"/>
        <v>1</v>
      </c>
      <c r="O6158" s="14" t="str">
        <f>IFERROR(VLOOKUP(I6158,Lists!$F$2:$G$16,2,FALSE()),"Not Rated")</f>
        <v>Teens</v>
      </c>
      <c r="P6158" s="14">
        <f t="shared" si="770"/>
        <v>1</v>
      </c>
      <c r="Q6158" s="14" t="str">
        <f t="shared" si="771"/>
        <v>Taiwan</v>
      </c>
      <c r="R6158" s="14" t="str">
        <f t="shared" si="772"/>
        <v>|Taiwan|</v>
      </c>
      <c r="S6158" s="14" t="str">
        <f t="shared" si="773"/>
        <v>|International TV Shows|Romantic TV Shows|TV Dramas|</v>
      </c>
      <c r="T6158" s="14" t="str">
        <f t="shared" si="774"/>
        <v>|Unknown|</v>
      </c>
      <c r="U6158" s="14" t="str">
        <f t="shared" si="775"/>
        <v>|Jason Wang|Mathilde Lin|Mo Tzu Yi|Xi Man-Ning|Lin Mei-hsiu|Kelly Huang|Joy Pan|</v>
      </c>
    </row>
    <row r="6159" spans="1:21">
      <c r="A6159" s="14" t="s">
        <v>28343</v>
      </c>
      <c r="B6159" s="14" t="s">
        <v>48</v>
      </c>
      <c r="C6159" s="14" t="s">
        <v>28344</v>
      </c>
      <c r="D6159" s="14" t="s">
        <v>28345</v>
      </c>
      <c r="E6159" s="14" t="s">
        <v>28346</v>
      </c>
      <c r="F6159" s="14" t="s">
        <v>115</v>
      </c>
      <c r="G6159" s="26">
        <v>43525</v>
      </c>
      <c r="H6159" s="14">
        <v>2018</v>
      </c>
      <c r="I6159" s="14" t="s">
        <v>362</v>
      </c>
      <c r="J6159" s="14" t="s">
        <v>566</v>
      </c>
      <c r="K6159" s="14" t="s">
        <v>1336</v>
      </c>
      <c r="L6159" s="14" t="s">
        <v>28347</v>
      </c>
      <c r="M6159" s="14">
        <f t="shared" si="768"/>
        <v>2019</v>
      </c>
      <c r="N6159" s="14">
        <f t="shared" si="769"/>
        <v>3</v>
      </c>
      <c r="O6159" s="14" t="str">
        <f>IFERROR(VLOOKUP(I6159,Lists!$F$2:$G$16,2,FALSE()),"Not Rated")</f>
        <v>Older Kids</v>
      </c>
      <c r="P6159" s="14">
        <f t="shared" si="770"/>
        <v>97</v>
      </c>
      <c r="Q6159" s="14" t="str">
        <f t="shared" si="771"/>
        <v>United States</v>
      </c>
      <c r="R6159" s="14" t="str">
        <f t="shared" si="772"/>
        <v>|United States|</v>
      </c>
      <c r="S6159" s="14" t="str">
        <f t="shared" si="773"/>
        <v>|Dramas|Faith &amp; Spirituality|</v>
      </c>
      <c r="T6159" s="14" t="str">
        <f t="shared" si="774"/>
        <v>|Perry Lang|</v>
      </c>
      <c r="U6159" s="14" t="str">
        <f t="shared" si="775"/>
        <v>|Brenton Thwaites|David Strathairn|Hill Harper|Charlbi Dean|Yael Grobglas|</v>
      </c>
    </row>
    <row r="6160" spans="1:21">
      <c r="A6160" s="14" t="s">
        <v>28348</v>
      </c>
      <c r="B6160" s="14" t="s">
        <v>48</v>
      </c>
      <c r="C6160" s="14" t="s">
        <v>28349</v>
      </c>
      <c r="D6160" s="14" t="s">
        <v>28350</v>
      </c>
      <c r="E6160" s="14" t="s">
        <v>28351</v>
      </c>
      <c r="F6160" s="14" t="s">
        <v>128</v>
      </c>
      <c r="G6160" s="26">
        <v>43636</v>
      </c>
      <c r="H6160" s="14">
        <v>2014</v>
      </c>
      <c r="I6160" s="14" t="s">
        <v>360</v>
      </c>
      <c r="J6160" s="14" t="s">
        <v>744</v>
      </c>
      <c r="K6160" s="14" t="s">
        <v>834</v>
      </c>
      <c r="L6160" s="14" t="s">
        <v>28352</v>
      </c>
      <c r="M6160" s="14">
        <f t="shared" si="768"/>
        <v>2019</v>
      </c>
      <c r="N6160" s="14">
        <f t="shared" si="769"/>
        <v>6</v>
      </c>
      <c r="O6160" s="14" t="str">
        <f>IFERROR(VLOOKUP(I6160,Lists!$F$2:$G$16,2,FALSE()),"Not Rated")</f>
        <v>Adults</v>
      </c>
      <c r="P6160" s="14">
        <f t="shared" si="770"/>
        <v>85</v>
      </c>
      <c r="Q6160" s="14" t="str">
        <f t="shared" si="771"/>
        <v>Egypt</v>
      </c>
      <c r="R6160" s="14" t="str">
        <f t="shared" si="772"/>
        <v>|Egypt|</v>
      </c>
      <c r="S6160" s="14" t="str">
        <f t="shared" si="773"/>
        <v>|Comedies|Dramas|International Movies|</v>
      </c>
      <c r="T6160" s="14" t="str">
        <f t="shared" si="774"/>
        <v>|Ismail Farouk|Hazem Fouda|</v>
      </c>
      <c r="U6160" s="14" t="str">
        <f t="shared" si="775"/>
        <v>|Mohamed Ramadan|Randa El Behery|Nermin Maher|Inas El Naggar|Mayar El Gheity|Hassan Abdulfattah|Sabri Abdulmonem|Alaa Zenhom|Abdalah Mishrif|Mohamed Soliman|</v>
      </c>
    </row>
    <row r="6161" spans="1:21">
      <c r="A6161" s="14" t="s">
        <v>28353</v>
      </c>
      <c r="B6161" s="14" t="s">
        <v>48</v>
      </c>
      <c r="C6161" s="14" t="s">
        <v>28354</v>
      </c>
      <c r="D6161" s="14" t="s">
        <v>28355</v>
      </c>
      <c r="E6161" s="14" t="s">
        <v>28356</v>
      </c>
      <c r="F6161" s="14" t="s">
        <v>116</v>
      </c>
      <c r="G6161" s="26">
        <v>42948</v>
      </c>
      <c r="H6161" s="14">
        <v>2017</v>
      </c>
      <c r="I6161" s="14" t="s">
        <v>360</v>
      </c>
      <c r="J6161" s="14" t="s">
        <v>580</v>
      </c>
      <c r="K6161" s="14" t="s">
        <v>444</v>
      </c>
      <c r="L6161" s="14" t="s">
        <v>28357</v>
      </c>
      <c r="M6161" s="14">
        <f t="shared" si="768"/>
        <v>2017</v>
      </c>
      <c r="N6161" s="14">
        <f t="shared" si="769"/>
        <v>8</v>
      </c>
      <c r="O6161" s="14" t="str">
        <f>IFERROR(VLOOKUP(I6161,Lists!$F$2:$G$16,2,FALSE()),"Not Rated")</f>
        <v>Adults</v>
      </c>
      <c r="P6161" s="14">
        <f t="shared" si="770"/>
        <v>111</v>
      </c>
      <c r="Q6161" s="14" t="str">
        <f t="shared" si="771"/>
        <v>India</v>
      </c>
      <c r="R6161" s="14" t="str">
        <f t="shared" si="772"/>
        <v>|India|</v>
      </c>
      <c r="S6161" s="14" t="str">
        <f t="shared" si="773"/>
        <v>|Dramas|Independent Movies|International Movies|</v>
      </c>
      <c r="T6161" s="14" t="str">
        <f t="shared" si="774"/>
        <v>|Avinash Das|</v>
      </c>
      <c r="U6161" s="14" t="str">
        <f t="shared" si="775"/>
        <v>|Swara Bhaskar|Sanjay Mishra|Vijay Kumar|Pankaj Tripathi|Mayur More|Ishtiyak Khan|</v>
      </c>
    </row>
    <row r="6162" spans="1:21">
      <c r="A6162" s="14" t="s">
        <v>28358</v>
      </c>
      <c r="B6162" s="14" t="s">
        <v>48</v>
      </c>
      <c r="C6162" s="14" t="s">
        <v>28359</v>
      </c>
      <c r="D6162" s="14" t="s">
        <v>28360</v>
      </c>
      <c r="E6162" s="14" t="s">
        <v>28361</v>
      </c>
      <c r="F6162" s="14" t="s">
        <v>122</v>
      </c>
      <c r="G6162" s="26">
        <v>43511</v>
      </c>
      <c r="H6162" s="14">
        <v>2017</v>
      </c>
      <c r="I6162" s="14" t="s">
        <v>360</v>
      </c>
      <c r="J6162" s="14" t="s">
        <v>783</v>
      </c>
      <c r="K6162" s="14" t="s">
        <v>12601</v>
      </c>
      <c r="L6162" s="14" t="s">
        <v>28362</v>
      </c>
      <c r="M6162" s="14">
        <f t="shared" si="768"/>
        <v>2019</v>
      </c>
      <c r="N6162" s="14">
        <f t="shared" si="769"/>
        <v>2</v>
      </c>
      <c r="O6162" s="14" t="str">
        <f>IFERROR(VLOOKUP(I6162,Lists!$F$2:$G$16,2,FALSE()),"Not Rated")</f>
        <v>Adults</v>
      </c>
      <c r="P6162" s="14">
        <f t="shared" si="770"/>
        <v>113</v>
      </c>
      <c r="Q6162" s="14" t="str">
        <f t="shared" si="771"/>
        <v>Spain</v>
      </c>
      <c r="R6162" s="14" t="str">
        <f t="shared" si="772"/>
        <v>|Spain|</v>
      </c>
      <c r="S6162" s="14" t="str">
        <f t="shared" si="773"/>
        <v>|Comedies|Dramas|LGBTQ Movies|</v>
      </c>
      <c r="T6162" s="14" t="str">
        <f t="shared" si="774"/>
        <v>|Carlos Marques-Marcet|</v>
      </c>
      <c r="U6162" s="14" t="str">
        <f t="shared" si="775"/>
        <v>|Oona Chaplin|Natalia Tena|David Verdaguer|Geraldine Chaplin|</v>
      </c>
    </row>
    <row r="6163" spans="1:21">
      <c r="A6163" s="14" t="s">
        <v>28363</v>
      </c>
      <c r="B6163" s="14" t="s">
        <v>49</v>
      </c>
      <c r="C6163" s="14" t="s">
        <v>28364</v>
      </c>
      <c r="D6163" s="14" t="s">
        <v>117</v>
      </c>
      <c r="E6163" s="14" t="s">
        <v>28365</v>
      </c>
      <c r="F6163" s="14" t="s">
        <v>115</v>
      </c>
      <c r="G6163" s="26">
        <v>43725</v>
      </c>
      <c r="H6163" s="14">
        <v>2018</v>
      </c>
      <c r="I6163" s="14" t="s">
        <v>361</v>
      </c>
      <c r="J6163" s="14" t="s">
        <v>105</v>
      </c>
      <c r="K6163" s="14" t="s">
        <v>956</v>
      </c>
      <c r="L6163" s="14" t="s">
        <v>28366</v>
      </c>
      <c r="M6163" s="14">
        <f t="shared" si="768"/>
        <v>2019</v>
      </c>
      <c r="N6163" s="14">
        <f t="shared" si="769"/>
        <v>9</v>
      </c>
      <c r="O6163" s="14" t="str">
        <f>IFERROR(VLOOKUP(I6163,Lists!$F$2:$G$16,2,FALSE()),"Not Rated")</f>
        <v>Teens</v>
      </c>
      <c r="P6163" s="14">
        <f t="shared" si="770"/>
        <v>1</v>
      </c>
      <c r="Q6163" s="14" t="str">
        <f t="shared" si="771"/>
        <v>United States</v>
      </c>
      <c r="R6163" s="14" t="str">
        <f t="shared" si="772"/>
        <v>|United States|</v>
      </c>
      <c r="S6163" s="14" t="str">
        <f t="shared" si="773"/>
        <v>|Docuseries|Science &amp; Nature TV|</v>
      </c>
      <c r="T6163" s="14" t="str">
        <f t="shared" si="774"/>
        <v>|Unknown|</v>
      </c>
      <c r="U6163" s="14" t="str">
        <f t="shared" si="775"/>
        <v>|Robert Clotworthy|</v>
      </c>
    </row>
    <row r="6164" spans="1:21">
      <c r="A6164" s="14" t="s">
        <v>28367</v>
      </c>
      <c r="B6164" s="14" t="s">
        <v>48</v>
      </c>
      <c r="C6164" s="14" t="s">
        <v>28368</v>
      </c>
      <c r="D6164" s="14" t="s">
        <v>28369</v>
      </c>
      <c r="E6164" s="14" t="s">
        <v>28370</v>
      </c>
      <c r="F6164" s="14" t="s">
        <v>115</v>
      </c>
      <c r="G6164" s="26">
        <v>43464</v>
      </c>
      <c r="H6164" s="14">
        <v>2015</v>
      </c>
      <c r="I6164" s="14" t="s">
        <v>363</v>
      </c>
      <c r="J6164" s="14" t="s">
        <v>404</v>
      </c>
      <c r="K6164" s="14" t="s">
        <v>1436</v>
      </c>
      <c r="L6164" s="14" t="s">
        <v>28371</v>
      </c>
      <c r="M6164" s="14">
        <f t="shared" si="768"/>
        <v>2018</v>
      </c>
      <c r="N6164" s="14">
        <f t="shared" si="769"/>
        <v>12</v>
      </c>
      <c r="O6164" s="14" t="str">
        <f>IFERROR(VLOOKUP(I6164,Lists!$F$2:$G$16,2,FALSE()),"Not Rated")</f>
        <v>Adults</v>
      </c>
      <c r="P6164" s="14">
        <f t="shared" si="770"/>
        <v>90</v>
      </c>
      <c r="Q6164" s="14" t="str">
        <f t="shared" si="771"/>
        <v>United States</v>
      </c>
      <c r="R6164" s="14" t="str">
        <f t="shared" si="772"/>
        <v>|United States|</v>
      </c>
      <c r="S6164" s="14" t="str">
        <f t="shared" si="773"/>
        <v>|Dramas|Independent Movies|</v>
      </c>
      <c r="T6164" s="14" t="str">
        <f t="shared" si="774"/>
        <v>|Tim Blake Nelson|</v>
      </c>
      <c r="U6164" s="14" t="str">
        <f t="shared" si="775"/>
        <v>|Sam Waterston|Tim Blake Nelson|Jessica Hecht|Kristen Stewart|Corey Stoll|K. Todd Freeman|Glenn Close|Gretchen Mol|Michael Kenneth Williams|Gloria Reuben|Mickey Sumner|Yul Vazquez|Hannah Marks|Ben Konigsberg|</v>
      </c>
    </row>
    <row r="6165" spans="1:21">
      <c r="A6165" s="14" t="s">
        <v>28372</v>
      </c>
      <c r="B6165" s="14" t="s">
        <v>48</v>
      </c>
      <c r="C6165" s="14" t="s">
        <v>28373</v>
      </c>
      <c r="D6165" s="14" t="s">
        <v>28374</v>
      </c>
      <c r="E6165" s="14" t="s">
        <v>28375</v>
      </c>
      <c r="F6165" s="14" t="s">
        <v>115</v>
      </c>
      <c r="G6165" s="26">
        <v>44079</v>
      </c>
      <c r="H6165" s="14">
        <v>2001</v>
      </c>
      <c r="I6165" s="14" t="s">
        <v>363</v>
      </c>
      <c r="J6165" s="14" t="s">
        <v>560</v>
      </c>
      <c r="K6165" s="14" t="s">
        <v>1027</v>
      </c>
      <c r="L6165" s="14" t="s">
        <v>28376</v>
      </c>
      <c r="M6165" s="14">
        <f t="shared" si="768"/>
        <v>2020</v>
      </c>
      <c r="N6165" s="14">
        <f t="shared" si="769"/>
        <v>9</v>
      </c>
      <c r="O6165" s="14" t="str">
        <f>IFERROR(VLOOKUP(I6165,Lists!$F$2:$G$16,2,FALSE()),"Not Rated")</f>
        <v>Adults</v>
      </c>
      <c r="P6165" s="14">
        <f t="shared" si="770"/>
        <v>103</v>
      </c>
      <c r="Q6165" s="14" t="str">
        <f t="shared" si="771"/>
        <v>United States</v>
      </c>
      <c r="R6165" s="14" t="str">
        <f t="shared" si="772"/>
        <v>|United States|</v>
      </c>
      <c r="S6165" s="14" t="str">
        <f t="shared" si="773"/>
        <v>|Dramas|Romantic Movies|</v>
      </c>
      <c r="T6165" s="14" t="str">
        <f t="shared" si="774"/>
        <v>|Luis Mandoki|</v>
      </c>
      <c r="U6165" s="14" t="str">
        <f t="shared" si="775"/>
        <v>|Jennifer Lopez|Jim Caviezel|Sonia Braga|Terrence Howard|Jeremy Sisto|Monet Mazur|Victor Argo|Shirley Knight|</v>
      </c>
    </row>
    <row r="6166" spans="1:21">
      <c r="A6166" s="14" t="s">
        <v>28377</v>
      </c>
      <c r="B6166" s="14" t="s">
        <v>48</v>
      </c>
      <c r="C6166" s="14" t="s">
        <v>28378</v>
      </c>
      <c r="D6166" s="14" t="s">
        <v>1384</v>
      </c>
      <c r="E6166" s="14" t="s">
        <v>28379</v>
      </c>
      <c r="F6166" s="14" t="s">
        <v>115</v>
      </c>
      <c r="G6166" s="26">
        <v>43770</v>
      </c>
      <c r="H6166" s="14">
        <v>2003</v>
      </c>
      <c r="I6166" s="14" t="s">
        <v>364</v>
      </c>
      <c r="J6166" s="14" t="s">
        <v>611</v>
      </c>
      <c r="K6166" s="14" t="s">
        <v>245</v>
      </c>
      <c r="L6166" s="14" t="s">
        <v>28380</v>
      </c>
      <c r="M6166" s="14">
        <f t="shared" si="768"/>
        <v>2019</v>
      </c>
      <c r="N6166" s="14">
        <f t="shared" si="769"/>
        <v>11</v>
      </c>
      <c r="O6166" s="14" t="str">
        <f>IFERROR(VLOOKUP(I6166,Lists!$F$2:$G$16,2,FALSE()),"Not Rated")</f>
        <v>Teens</v>
      </c>
      <c r="P6166" s="14">
        <f t="shared" si="770"/>
        <v>105</v>
      </c>
      <c r="Q6166" s="14" t="str">
        <f t="shared" si="771"/>
        <v>United States</v>
      </c>
      <c r="R6166" s="14" t="str">
        <f t="shared" si="772"/>
        <v>|United States|</v>
      </c>
      <c r="S6166" s="14" t="str">
        <f t="shared" si="773"/>
        <v>|Comedies|</v>
      </c>
      <c r="T6166" s="14" t="str">
        <f t="shared" si="774"/>
        <v>|Peter Segal|</v>
      </c>
      <c r="U6166" s="14" t="str">
        <f t="shared" si="775"/>
        <v>|Adam Sandler|Jack Nicholson|Marisa Tomei|Luis Guzmán|Allen Covert|Lynne Thigpen|Kurt Fuller|Jonathan Loughran|Krista Allen|January Jones|Woody Harrelson|John Turturro|Kevin Nealon|</v>
      </c>
    </row>
    <row r="6167" spans="1:21">
      <c r="A6167" s="14" t="s">
        <v>28381</v>
      </c>
      <c r="B6167" s="14" t="s">
        <v>48</v>
      </c>
      <c r="C6167" s="14" t="s">
        <v>28382</v>
      </c>
      <c r="D6167" s="14" t="s">
        <v>28383</v>
      </c>
      <c r="E6167" s="14" t="s">
        <v>28384</v>
      </c>
      <c r="F6167" s="14" t="s">
        <v>15081</v>
      </c>
      <c r="G6167" s="26">
        <v>42808</v>
      </c>
      <c r="H6167" s="14">
        <v>2015</v>
      </c>
      <c r="I6167" s="14" t="s">
        <v>360</v>
      </c>
      <c r="J6167" s="14" t="s">
        <v>457</v>
      </c>
      <c r="K6167" s="14" t="s">
        <v>444</v>
      </c>
      <c r="L6167" s="14" t="s">
        <v>28385</v>
      </c>
      <c r="M6167" s="14">
        <f t="shared" si="768"/>
        <v>2017</v>
      </c>
      <c r="N6167" s="14">
        <f t="shared" si="769"/>
        <v>3</v>
      </c>
      <c r="O6167" s="14" t="str">
        <f>IFERROR(VLOOKUP(I6167,Lists!$F$2:$G$16,2,FALSE()),"Not Rated")</f>
        <v>Adults</v>
      </c>
      <c r="P6167" s="14">
        <f t="shared" si="770"/>
        <v>104</v>
      </c>
      <c r="Q6167" s="14" t="str">
        <f t="shared" si="771"/>
        <v>India</v>
      </c>
      <c r="R6167" s="14" t="str">
        <f t="shared" si="772"/>
        <v>|India|Germany|</v>
      </c>
      <c r="S6167" s="14" t="str">
        <f t="shared" si="773"/>
        <v>|Dramas|Independent Movies|International Movies|</v>
      </c>
      <c r="T6167" s="14" t="str">
        <f t="shared" si="774"/>
        <v>|Pan Nalin|</v>
      </c>
      <c r="U6167" s="14" t="str">
        <f t="shared" si="775"/>
        <v>|Amrit Maghera|Rajshri Deshpande|Pavleen Gujral|Anushka Manchanda|Sandhya Mridul|Sarah-Jane Dias|Tannishtha Chatterjee|Adil Hussain|Arjun Mathur|Anuj Choudhry|</v>
      </c>
    </row>
    <row r="6168" spans="1:21">
      <c r="A6168" s="14" t="s">
        <v>28386</v>
      </c>
      <c r="B6168" s="14" t="s">
        <v>49</v>
      </c>
      <c r="C6168" s="14" t="s">
        <v>28387</v>
      </c>
      <c r="D6168" s="14" t="s">
        <v>117</v>
      </c>
      <c r="E6168" s="14" t="s">
        <v>117</v>
      </c>
      <c r="F6168" s="14" t="s">
        <v>116</v>
      </c>
      <c r="G6168" s="26">
        <v>43449</v>
      </c>
      <c r="H6168" s="14">
        <v>2018</v>
      </c>
      <c r="I6168" s="14" t="s">
        <v>361</v>
      </c>
      <c r="J6168" s="14" t="s">
        <v>105</v>
      </c>
      <c r="K6168" s="14" t="s">
        <v>28388</v>
      </c>
      <c r="L6168" s="14" t="s">
        <v>28389</v>
      </c>
      <c r="M6168" s="14">
        <f t="shared" si="768"/>
        <v>2018</v>
      </c>
      <c r="N6168" s="14">
        <f t="shared" si="769"/>
        <v>12</v>
      </c>
      <c r="O6168" s="14" t="str">
        <f>IFERROR(VLOOKUP(I6168,Lists!$F$2:$G$16,2,FALSE()),"Not Rated")</f>
        <v>Teens</v>
      </c>
      <c r="P6168" s="14">
        <f t="shared" si="770"/>
        <v>1</v>
      </c>
      <c r="Q6168" s="14" t="str">
        <f t="shared" si="771"/>
        <v>India</v>
      </c>
      <c r="R6168" s="14" t="str">
        <f t="shared" si="772"/>
        <v>|India|</v>
      </c>
      <c r="S6168" s="14" t="str">
        <f t="shared" si="773"/>
        <v>|International TV Shows|TV Horror|TV Thrillers|</v>
      </c>
      <c r="T6168" s="14" t="str">
        <f t="shared" si="774"/>
        <v>|Unknown|</v>
      </c>
      <c r="U6168" s="14" t="str">
        <f t="shared" si="775"/>
        <v>|Unknown|</v>
      </c>
    </row>
    <row r="6169" spans="1:21">
      <c r="A6169" s="14" t="s">
        <v>28390</v>
      </c>
      <c r="B6169" s="14" t="s">
        <v>49</v>
      </c>
      <c r="C6169" s="14" t="s">
        <v>28391</v>
      </c>
      <c r="D6169" s="14" t="s">
        <v>117</v>
      </c>
      <c r="E6169" s="14" t="s">
        <v>28392</v>
      </c>
      <c r="F6169" s="14" t="s">
        <v>116</v>
      </c>
      <c r="G6169" s="26">
        <v>43221</v>
      </c>
      <c r="H6169" s="14">
        <v>2018</v>
      </c>
      <c r="I6169" s="14" t="s">
        <v>361</v>
      </c>
      <c r="J6169" s="14" t="s">
        <v>105</v>
      </c>
      <c r="K6169" s="14" t="s">
        <v>8200</v>
      </c>
      <c r="L6169" s="14" t="s">
        <v>28393</v>
      </c>
      <c r="M6169" s="14">
        <f t="shared" si="768"/>
        <v>2018</v>
      </c>
      <c r="N6169" s="14">
        <f t="shared" si="769"/>
        <v>5</v>
      </c>
      <c r="O6169" s="14" t="str">
        <f>IFERROR(VLOOKUP(I6169,Lists!$F$2:$G$16,2,FALSE()),"Not Rated")</f>
        <v>Teens</v>
      </c>
      <c r="P6169" s="14">
        <f t="shared" si="770"/>
        <v>1</v>
      </c>
      <c r="Q6169" s="14" t="str">
        <f t="shared" si="771"/>
        <v>India</v>
      </c>
      <c r="R6169" s="14" t="str">
        <f t="shared" si="772"/>
        <v>|India|</v>
      </c>
      <c r="S6169" s="14" t="str">
        <f t="shared" si="773"/>
        <v>|International TV Shows|TV Horror|TV Mysteries|</v>
      </c>
      <c r="T6169" s="14" t="str">
        <f t="shared" si="774"/>
        <v>|Unknown|</v>
      </c>
      <c r="U6169" s="14" t="str">
        <f t="shared" si="775"/>
        <v>|Gashmeer Mahajani|Heena Parmar|</v>
      </c>
    </row>
    <row r="6170" spans="1:21">
      <c r="A6170" s="14" t="s">
        <v>28394</v>
      </c>
      <c r="B6170" s="14" t="s">
        <v>48</v>
      </c>
      <c r="C6170" s="14" t="s">
        <v>28395</v>
      </c>
      <c r="D6170" s="14" t="s">
        <v>28396</v>
      </c>
      <c r="E6170" s="14" t="s">
        <v>28397</v>
      </c>
      <c r="F6170" s="14" t="s">
        <v>116</v>
      </c>
      <c r="G6170" s="26">
        <v>43023</v>
      </c>
      <c r="H6170" s="14">
        <v>2013</v>
      </c>
      <c r="I6170" s="14" t="s">
        <v>361</v>
      </c>
      <c r="J6170" s="14" t="s">
        <v>474</v>
      </c>
      <c r="K6170" s="14" t="s">
        <v>605</v>
      </c>
      <c r="L6170" s="14" t="s">
        <v>28398</v>
      </c>
      <c r="M6170" s="14">
        <f t="shared" si="768"/>
        <v>2017</v>
      </c>
      <c r="N6170" s="14">
        <f t="shared" si="769"/>
        <v>10</v>
      </c>
      <c r="O6170" s="14" t="str">
        <f>IFERROR(VLOOKUP(I6170,Lists!$F$2:$G$16,2,FALSE()),"Not Rated")</f>
        <v>Teens</v>
      </c>
      <c r="P6170" s="14">
        <f t="shared" si="770"/>
        <v>127</v>
      </c>
      <c r="Q6170" s="14" t="str">
        <f t="shared" si="771"/>
        <v>India</v>
      </c>
      <c r="R6170" s="14" t="str">
        <f t="shared" si="772"/>
        <v>|India|</v>
      </c>
      <c r="S6170" s="14" t="str">
        <f t="shared" si="773"/>
        <v>|Dramas|International Movies|Thrillers|</v>
      </c>
      <c r="T6170" s="14" t="str">
        <f t="shared" si="774"/>
        <v>|Sohail Tatari|</v>
      </c>
      <c r="U6170" s="14" t="str">
        <f t="shared" si="775"/>
        <v>|Kay Kay Menon|Tisca Chopra|Arjun Mathur|Paoli Dam|Vishakha Singh|Manish Chaudhary|Vishesh Tiwari|Harsh Chhaya|</v>
      </c>
    </row>
    <row r="6171" spans="1:21">
      <c r="A6171" s="14" t="s">
        <v>28399</v>
      </c>
      <c r="B6171" s="14" t="s">
        <v>48</v>
      </c>
      <c r="C6171" s="14" t="s">
        <v>28400</v>
      </c>
      <c r="D6171" s="14" t="s">
        <v>28401</v>
      </c>
      <c r="E6171" s="14" t="s">
        <v>28402</v>
      </c>
      <c r="F6171" s="14" t="s">
        <v>115</v>
      </c>
      <c r="G6171" s="26">
        <v>42948</v>
      </c>
      <c r="H6171" s="14">
        <v>2016</v>
      </c>
      <c r="I6171" s="14" t="s">
        <v>362</v>
      </c>
      <c r="J6171" s="14" t="s">
        <v>900</v>
      </c>
      <c r="K6171" s="14" t="s">
        <v>251</v>
      </c>
      <c r="L6171" s="14" t="s">
        <v>28403</v>
      </c>
      <c r="M6171" s="14">
        <f t="shared" si="768"/>
        <v>2017</v>
      </c>
      <c r="N6171" s="14">
        <f t="shared" si="769"/>
        <v>8</v>
      </c>
      <c r="O6171" s="14" t="str">
        <f>IFERROR(VLOOKUP(I6171,Lists!$F$2:$G$16,2,FALSE()),"Not Rated")</f>
        <v>Older Kids</v>
      </c>
      <c r="P6171" s="14">
        <f t="shared" si="770"/>
        <v>92</v>
      </c>
      <c r="Q6171" s="14" t="str">
        <f t="shared" si="771"/>
        <v>United States</v>
      </c>
      <c r="R6171" s="14" t="str">
        <f t="shared" si="772"/>
        <v>|United States|</v>
      </c>
      <c r="S6171" s="14" t="str">
        <f t="shared" si="773"/>
        <v>|Children &amp; Family Movies|</v>
      </c>
      <c r="T6171" s="14" t="str">
        <f t="shared" si="774"/>
        <v>|Paul Serafini|</v>
      </c>
      <c r="U6171" s="14" t="str">
        <f t="shared" si="775"/>
        <v>|Bailee Madison|Robert Capron|Rachel Resheff|Mavrick Moreno|Whitney Goin|Gary Weeks|Juliana Harkavy|Kevin B. McGlynn|Jamison Stern|Mia Matthews|Bianca Matthews|</v>
      </c>
    </row>
    <row r="6172" spans="1:21">
      <c r="A6172" s="14" t="s">
        <v>28404</v>
      </c>
      <c r="B6172" s="14" t="s">
        <v>48</v>
      </c>
      <c r="C6172" s="14" t="s">
        <v>28405</v>
      </c>
      <c r="D6172" s="14" t="s">
        <v>28406</v>
      </c>
      <c r="E6172" s="14" t="s">
        <v>28407</v>
      </c>
      <c r="F6172" s="14" t="s">
        <v>28408</v>
      </c>
      <c r="G6172" s="26">
        <v>42815</v>
      </c>
      <c r="H6172" s="14">
        <v>2016</v>
      </c>
      <c r="I6172" s="14" t="s">
        <v>362</v>
      </c>
      <c r="J6172" s="14" t="s">
        <v>4187</v>
      </c>
      <c r="K6172" s="14" t="s">
        <v>444</v>
      </c>
      <c r="L6172" s="14" t="s">
        <v>28409</v>
      </c>
      <c r="M6172" s="14">
        <f t="shared" si="768"/>
        <v>2017</v>
      </c>
      <c r="N6172" s="14">
        <f t="shared" si="769"/>
        <v>3</v>
      </c>
      <c r="O6172" s="14" t="str">
        <f>IFERROR(VLOOKUP(I6172,Lists!$F$2:$G$16,2,FALSE()),"Not Rated")</f>
        <v>Older Kids</v>
      </c>
      <c r="P6172" s="14">
        <f t="shared" si="770"/>
        <v>72</v>
      </c>
      <c r="Q6172" s="14" t="str">
        <f t="shared" si="771"/>
        <v>Brazil</v>
      </c>
      <c r="R6172" s="14" t="str">
        <f t="shared" si="772"/>
        <v>|Brazil|Netherlands|United States|Colombia|Austria|Germany|</v>
      </c>
      <c r="S6172" s="14" t="str">
        <f t="shared" si="773"/>
        <v>|Dramas|Independent Movies|International Movies|</v>
      </c>
      <c r="T6172" s="14" t="str">
        <f t="shared" si="774"/>
        <v>|Juan Zapata|</v>
      </c>
      <c r="U6172" s="14" t="str">
        <f t="shared" si="775"/>
        <v>|Daniela Escobar|Marlon Moreno|Peter Ketnath|Barbara Scolaro|</v>
      </c>
    </row>
    <row r="6173" spans="1:21">
      <c r="A6173" s="14" t="s">
        <v>28410</v>
      </c>
      <c r="B6173" s="14" t="s">
        <v>48</v>
      </c>
      <c r="C6173" s="14" t="s">
        <v>28411</v>
      </c>
      <c r="D6173" s="14" t="s">
        <v>5957</v>
      </c>
      <c r="E6173" s="14" t="s">
        <v>28412</v>
      </c>
      <c r="F6173" s="14" t="s">
        <v>115</v>
      </c>
      <c r="G6173" s="26">
        <v>43494</v>
      </c>
      <c r="H6173" s="14">
        <v>2018</v>
      </c>
      <c r="I6173" s="14" t="s">
        <v>364</v>
      </c>
      <c r="J6173" s="14" t="s">
        <v>1062</v>
      </c>
      <c r="K6173" s="14" t="s">
        <v>3203</v>
      </c>
      <c r="L6173" s="14" t="s">
        <v>28413</v>
      </c>
      <c r="M6173" s="14">
        <f t="shared" si="768"/>
        <v>2019</v>
      </c>
      <c r="N6173" s="14">
        <f t="shared" si="769"/>
        <v>1</v>
      </c>
      <c r="O6173" s="14" t="str">
        <f>IFERROR(VLOOKUP(I6173,Lists!$F$2:$G$16,2,FALSE()),"Not Rated")</f>
        <v>Teens</v>
      </c>
      <c r="P6173" s="14">
        <f t="shared" si="770"/>
        <v>118</v>
      </c>
      <c r="Q6173" s="14" t="str">
        <f t="shared" si="771"/>
        <v>United States</v>
      </c>
      <c r="R6173" s="14" t="str">
        <f t="shared" si="772"/>
        <v>|United States|</v>
      </c>
      <c r="S6173" s="14" t="str">
        <f t="shared" si="773"/>
        <v>|Action &amp; Adventure|Comedies|Sci-Fi &amp; Fantasy|</v>
      </c>
      <c r="T6173" s="14" t="str">
        <f t="shared" si="774"/>
        <v>|Peyton Reed|</v>
      </c>
      <c r="U6173" s="14" t="str">
        <f t="shared" si="775"/>
        <v>|Paul Rudd|Evangeline Lilly|Michael Douglas|Michael Peña|Hannah John-Kamen|Laurence Fishburne|Michelle Pfeiffer|Walton Goggins|T.I.|Judy Greer|Bobby Cannavale|David Dastmalchian|Abby Ryder Fortson|Randall Park|</v>
      </c>
    </row>
    <row r="6174" spans="1:21">
      <c r="A6174" s="14" t="s">
        <v>28414</v>
      </c>
      <c r="B6174" s="14" t="s">
        <v>48</v>
      </c>
      <c r="C6174" s="14" t="s">
        <v>28415</v>
      </c>
      <c r="D6174" s="14" t="s">
        <v>28416</v>
      </c>
      <c r="E6174" s="14" t="s">
        <v>28417</v>
      </c>
      <c r="F6174" s="14" t="s">
        <v>128</v>
      </c>
      <c r="G6174" s="26">
        <v>43594</v>
      </c>
      <c r="H6174" s="14">
        <v>2017</v>
      </c>
      <c r="I6174" s="14" t="s">
        <v>360</v>
      </c>
      <c r="J6174" s="14" t="s">
        <v>604</v>
      </c>
      <c r="K6174" s="14" t="s">
        <v>529</v>
      </c>
      <c r="L6174" s="14" t="s">
        <v>28418</v>
      </c>
      <c r="M6174" s="14">
        <f t="shared" si="768"/>
        <v>2019</v>
      </c>
      <c r="N6174" s="14">
        <f t="shared" si="769"/>
        <v>5</v>
      </c>
      <c r="O6174" s="14" t="str">
        <f>IFERROR(VLOOKUP(I6174,Lists!$F$2:$G$16,2,FALSE()),"Not Rated")</f>
        <v>Adults</v>
      </c>
      <c r="P6174" s="14">
        <f t="shared" si="770"/>
        <v>110</v>
      </c>
      <c r="Q6174" s="14" t="str">
        <f t="shared" si="771"/>
        <v>Egypt</v>
      </c>
      <c r="R6174" s="14" t="str">
        <f t="shared" si="772"/>
        <v>|Egypt|</v>
      </c>
      <c r="S6174" s="14" t="str">
        <f t="shared" si="773"/>
        <v>|Comedies|International Movies|</v>
      </c>
      <c r="T6174" s="14" t="str">
        <f t="shared" si="774"/>
        <v>|Sherif Ismail|</v>
      </c>
      <c r="U6174" s="14" t="str">
        <f t="shared" si="775"/>
        <v>|Mohamed Henedi|Bassem Samra|Dorra Zarrouk|Lotfy Labib|</v>
      </c>
    </row>
    <row r="6175" spans="1:21">
      <c r="A6175" s="14" t="s">
        <v>28419</v>
      </c>
      <c r="B6175" s="14" t="s">
        <v>48</v>
      </c>
      <c r="C6175" s="14" t="s">
        <v>28420</v>
      </c>
      <c r="D6175" s="14" t="s">
        <v>28421</v>
      </c>
      <c r="E6175" s="14" t="s">
        <v>28422</v>
      </c>
      <c r="F6175" s="14" t="s">
        <v>117</v>
      </c>
      <c r="G6175" s="26">
        <v>43634</v>
      </c>
      <c r="H6175" s="14">
        <v>2018</v>
      </c>
      <c r="I6175" s="14" t="s">
        <v>365</v>
      </c>
      <c r="J6175" s="14" t="s">
        <v>2482</v>
      </c>
      <c r="K6175" s="14" t="s">
        <v>251</v>
      </c>
      <c r="L6175" s="14" t="s">
        <v>28423</v>
      </c>
      <c r="M6175" s="14">
        <f t="shared" si="768"/>
        <v>2019</v>
      </c>
      <c r="N6175" s="14">
        <f t="shared" si="769"/>
        <v>6</v>
      </c>
      <c r="O6175" s="14" t="str">
        <f>IFERROR(VLOOKUP(I6175,Lists!$F$2:$G$16,2,FALSE()),"Not Rated")</f>
        <v>Kids</v>
      </c>
      <c r="P6175" s="14">
        <f t="shared" si="770"/>
        <v>65</v>
      </c>
      <c r="Q6175" s="14" t="str">
        <f t="shared" si="771"/>
        <v>Unknown</v>
      </c>
      <c r="R6175" s="14" t="str">
        <f t="shared" si="772"/>
        <v>|Unknown|</v>
      </c>
      <c r="S6175" s="14" t="str">
        <f t="shared" si="773"/>
        <v>|Children &amp; Family Movies|</v>
      </c>
      <c r="T6175" s="14" t="str">
        <f t="shared" si="774"/>
        <v>|Anirban Majumder|</v>
      </c>
      <c r="U6175" s="14" t="str">
        <f t="shared" si="775"/>
        <v>|Sonal Kaushal|Rupa Bhimani|Julie Tejwani|Sabina Malik|Jigna Bharadhwaj|Rajesh Kawa|</v>
      </c>
    </row>
    <row r="6176" spans="1:21">
      <c r="A6176" s="14" t="s">
        <v>28424</v>
      </c>
      <c r="B6176" s="14" t="s">
        <v>49</v>
      </c>
      <c r="C6176" s="14" t="s">
        <v>28425</v>
      </c>
      <c r="D6176" s="14" t="s">
        <v>117</v>
      </c>
      <c r="E6176" s="14" t="s">
        <v>28426</v>
      </c>
      <c r="F6176" s="14" t="s">
        <v>115</v>
      </c>
      <c r="G6176" s="26"/>
      <c r="H6176" s="14">
        <v>2018</v>
      </c>
      <c r="I6176" s="14" t="s">
        <v>362</v>
      </c>
      <c r="J6176" s="14" t="s">
        <v>521</v>
      </c>
      <c r="K6176" s="14" t="s">
        <v>257</v>
      </c>
      <c r="L6176" s="14" t="s">
        <v>28427</v>
      </c>
      <c r="M6176" s="14" t="str">
        <f t="shared" si="768"/>
        <v/>
      </c>
      <c r="N6176" s="14" t="str">
        <f t="shared" si="769"/>
        <v/>
      </c>
      <c r="O6176" s="14" t="str">
        <f>IFERROR(VLOOKUP(I6176,Lists!$F$2:$G$16,2,FALSE()),"Not Rated")</f>
        <v>Older Kids</v>
      </c>
      <c r="P6176" s="14">
        <f t="shared" si="770"/>
        <v>5</v>
      </c>
      <c r="Q6176" s="14" t="str">
        <f t="shared" si="771"/>
        <v>United States</v>
      </c>
      <c r="R6176" s="14" t="str">
        <f t="shared" si="772"/>
        <v>|United States|</v>
      </c>
      <c r="S6176" s="14" t="str">
        <f t="shared" si="773"/>
        <v>|Docuseries|</v>
      </c>
      <c r="T6176" s="14" t="str">
        <f t="shared" si="774"/>
        <v>|Unknown|</v>
      </c>
      <c r="U6176" s="14" t="str">
        <f t="shared" si="775"/>
        <v>|Anthony Bourdain|</v>
      </c>
    </row>
    <row r="6177" spans="1:21">
      <c r="A6177" s="14" t="s">
        <v>28428</v>
      </c>
      <c r="B6177" s="14" t="s">
        <v>48</v>
      </c>
      <c r="C6177" s="14" t="s">
        <v>28429</v>
      </c>
      <c r="D6177" s="14" t="s">
        <v>28430</v>
      </c>
      <c r="E6177" s="14" t="s">
        <v>28431</v>
      </c>
      <c r="F6177" s="14" t="s">
        <v>115</v>
      </c>
      <c r="G6177" s="26">
        <v>43569</v>
      </c>
      <c r="H6177" s="14">
        <v>2018</v>
      </c>
      <c r="I6177" s="14" t="s">
        <v>360</v>
      </c>
      <c r="J6177" s="14" t="s">
        <v>404</v>
      </c>
      <c r="K6177" s="14" t="s">
        <v>4585</v>
      </c>
      <c r="L6177" s="14" t="s">
        <v>28432</v>
      </c>
      <c r="M6177" s="14">
        <f t="shared" si="768"/>
        <v>2019</v>
      </c>
      <c r="N6177" s="14">
        <f t="shared" si="769"/>
        <v>4</v>
      </c>
      <c r="O6177" s="14" t="str">
        <f>IFERROR(VLOOKUP(I6177,Lists!$F$2:$G$16,2,FALSE()),"Not Rated")</f>
        <v>Adults</v>
      </c>
      <c r="P6177" s="14">
        <f t="shared" si="770"/>
        <v>90</v>
      </c>
      <c r="Q6177" s="14" t="str">
        <f t="shared" si="771"/>
        <v>United States</v>
      </c>
      <c r="R6177" s="14" t="str">
        <f t="shared" si="772"/>
        <v>|United States|</v>
      </c>
      <c r="S6177" s="14" t="str">
        <f t="shared" si="773"/>
        <v>|Action &amp; Adventure|Horror Movies|</v>
      </c>
      <c r="T6177" s="14" t="str">
        <f t="shared" si="774"/>
        <v>|Ken Barbet|</v>
      </c>
      <c r="U6177" s="14" t="str">
        <f t="shared" si="775"/>
        <v>|Randy Couture|Chuck Zito|Wil Traval|Celeste Thornton|Rafael De La Fuente|Alyona Chekhova|Natali Yura|Thom Rivera|</v>
      </c>
    </row>
    <row r="6178" spans="1:21">
      <c r="A6178" s="14" t="s">
        <v>28433</v>
      </c>
      <c r="B6178" s="14" t="s">
        <v>48</v>
      </c>
      <c r="C6178" s="14" t="s">
        <v>28434</v>
      </c>
      <c r="D6178" s="14" t="s">
        <v>28435</v>
      </c>
      <c r="E6178" s="14" t="s">
        <v>28436</v>
      </c>
      <c r="F6178" s="14" t="s">
        <v>116</v>
      </c>
      <c r="G6178" s="26">
        <v>43830</v>
      </c>
      <c r="H6178" s="14">
        <v>2007</v>
      </c>
      <c r="I6178" s="14" t="s">
        <v>361</v>
      </c>
      <c r="J6178" s="14" t="s">
        <v>6477</v>
      </c>
      <c r="K6178" s="14" t="s">
        <v>444</v>
      </c>
      <c r="L6178" s="14" t="s">
        <v>28437</v>
      </c>
      <c r="M6178" s="14">
        <f t="shared" si="768"/>
        <v>2019</v>
      </c>
      <c r="N6178" s="14">
        <f t="shared" si="769"/>
        <v>12</v>
      </c>
      <c r="O6178" s="14" t="str">
        <f>IFERROR(VLOOKUP(I6178,Lists!$F$2:$G$16,2,FALSE()),"Not Rated")</f>
        <v>Teens</v>
      </c>
      <c r="P6178" s="14">
        <f t="shared" si="770"/>
        <v>134</v>
      </c>
      <c r="Q6178" s="14" t="str">
        <f t="shared" si="771"/>
        <v>India</v>
      </c>
      <c r="R6178" s="14" t="str">
        <f t="shared" si="772"/>
        <v>|India|</v>
      </c>
      <c r="S6178" s="14" t="str">
        <f t="shared" si="773"/>
        <v>|Dramas|Independent Movies|International Movies|</v>
      </c>
      <c r="T6178" s="14" t="str">
        <f t="shared" si="774"/>
        <v>|Manish Jha|</v>
      </c>
      <c r="U6178" s="14" t="str">
        <f t="shared" si="775"/>
        <v>|Siddharth Koirala|Nauheed Cyrusi|Manisha Koirala|Rajpal Yadav|Yashpal Sharma|Vijay Raaz|Hiten Tejwani|Sudhir Pandey|Sanjay Mishra|Lalit Tiwari|</v>
      </c>
    </row>
    <row r="6179" spans="1:21">
      <c r="A6179" s="14" t="s">
        <v>28438</v>
      </c>
      <c r="B6179" s="14" t="s">
        <v>49</v>
      </c>
      <c r="C6179" s="27" t="s">
        <v>28439</v>
      </c>
      <c r="D6179" s="14" t="s">
        <v>117</v>
      </c>
      <c r="E6179" s="14" t="s">
        <v>117</v>
      </c>
      <c r="F6179" s="14" t="s">
        <v>121</v>
      </c>
      <c r="G6179" s="26">
        <v>43457</v>
      </c>
      <c r="H6179" s="14">
        <v>2012</v>
      </c>
      <c r="I6179" s="14" t="s">
        <v>365</v>
      </c>
      <c r="J6179" s="14" t="s">
        <v>106</v>
      </c>
      <c r="K6179" s="14" t="s">
        <v>866</v>
      </c>
      <c r="L6179" s="14" t="s">
        <v>28440</v>
      </c>
      <c r="M6179" s="14">
        <f t="shared" si="768"/>
        <v>2018</v>
      </c>
      <c r="N6179" s="14">
        <f t="shared" si="769"/>
        <v>12</v>
      </c>
      <c r="O6179" s="14" t="str">
        <f>IFERROR(VLOOKUP(I6179,Lists!$F$2:$G$16,2,FALSE()),"Not Rated")</f>
        <v>Kids</v>
      </c>
      <c r="P6179" s="14">
        <f t="shared" si="770"/>
        <v>2</v>
      </c>
      <c r="Q6179" s="14" t="str">
        <f t="shared" si="771"/>
        <v>Japan</v>
      </c>
      <c r="R6179" s="14" t="str">
        <f t="shared" si="772"/>
        <v>|Japan|</v>
      </c>
      <c r="S6179" s="14" t="str">
        <f t="shared" si="773"/>
        <v>|Anime Series|Kids' TV|</v>
      </c>
      <c r="T6179" s="14" t="str">
        <f t="shared" si="774"/>
        <v>|Unknown|</v>
      </c>
      <c r="U6179" s="14" t="str">
        <f t="shared" si="775"/>
        <v>|Unknown|</v>
      </c>
    </row>
    <row r="6180" spans="1:21">
      <c r="A6180" s="14" t="s">
        <v>28441</v>
      </c>
      <c r="B6180" s="14" t="s">
        <v>48</v>
      </c>
      <c r="C6180" s="14" t="s">
        <v>28442</v>
      </c>
      <c r="D6180" s="14" t="s">
        <v>28443</v>
      </c>
      <c r="E6180" s="14" t="s">
        <v>117</v>
      </c>
      <c r="F6180" s="14" t="s">
        <v>115</v>
      </c>
      <c r="G6180" s="26">
        <v>43770</v>
      </c>
      <c r="H6180" s="14">
        <v>2017</v>
      </c>
      <c r="I6180" s="14" t="s">
        <v>360</v>
      </c>
      <c r="J6180" s="14" t="s">
        <v>1330</v>
      </c>
      <c r="K6180" s="14" t="s">
        <v>247</v>
      </c>
      <c r="L6180" s="14" t="s">
        <v>28444</v>
      </c>
      <c r="M6180" s="14">
        <f t="shared" si="768"/>
        <v>2019</v>
      </c>
      <c r="N6180" s="14">
        <f t="shared" si="769"/>
        <v>11</v>
      </c>
      <c r="O6180" s="14" t="str">
        <f>IFERROR(VLOOKUP(I6180,Lists!$F$2:$G$16,2,FALSE()),"Not Rated")</f>
        <v>Adults</v>
      </c>
      <c r="P6180" s="14">
        <f t="shared" si="770"/>
        <v>89</v>
      </c>
      <c r="Q6180" s="14" t="str">
        <f t="shared" si="771"/>
        <v>United States</v>
      </c>
      <c r="R6180" s="14" t="str">
        <f t="shared" si="772"/>
        <v>|United States|</v>
      </c>
      <c r="S6180" s="14" t="str">
        <f t="shared" si="773"/>
        <v>|Documentaries|</v>
      </c>
      <c r="T6180" s="14" t="str">
        <f t="shared" si="774"/>
        <v>|David Salzberg|Christian Tureaud|</v>
      </c>
      <c r="U6180" s="14" t="str">
        <f t="shared" si="775"/>
        <v>|Unknown|</v>
      </c>
    </row>
    <row r="6181" spans="1:21">
      <c r="A6181" s="14" t="s">
        <v>28445</v>
      </c>
      <c r="B6181" s="14" t="s">
        <v>48</v>
      </c>
      <c r="C6181" s="14" t="s">
        <v>28446</v>
      </c>
      <c r="D6181" s="14" t="s">
        <v>28447</v>
      </c>
      <c r="E6181" s="14" t="s">
        <v>28448</v>
      </c>
      <c r="F6181" s="14" t="s">
        <v>115</v>
      </c>
      <c r="G6181" s="26">
        <v>42583</v>
      </c>
      <c r="H6181" s="14">
        <v>2016</v>
      </c>
      <c r="I6181" s="14" t="s">
        <v>369</v>
      </c>
      <c r="J6181" s="14" t="s">
        <v>1290</v>
      </c>
      <c r="K6181" s="14" t="s">
        <v>247</v>
      </c>
      <c r="L6181" s="14" t="s">
        <v>28449</v>
      </c>
      <c r="M6181" s="14">
        <f t="shared" si="768"/>
        <v>2016</v>
      </c>
      <c r="N6181" s="14">
        <f t="shared" si="769"/>
        <v>8</v>
      </c>
      <c r="O6181" s="14" t="str">
        <f>IFERROR(VLOOKUP(I6181,Lists!$F$2:$G$16,2,FALSE()),"Not Rated")</f>
        <v>Not Rated</v>
      </c>
      <c r="P6181" s="14">
        <f t="shared" si="770"/>
        <v>86</v>
      </c>
      <c r="Q6181" s="14" t="str">
        <f t="shared" si="771"/>
        <v>United States</v>
      </c>
      <c r="R6181" s="14" t="str">
        <f t="shared" si="772"/>
        <v>|United States|</v>
      </c>
      <c r="S6181" s="14" t="str">
        <f t="shared" si="773"/>
        <v>|Documentaries|</v>
      </c>
      <c r="T6181" s="14" t="str">
        <f t="shared" si="774"/>
        <v>|J.F. Musial|Josh Vietze|</v>
      </c>
      <c r="U6181" s="14" t="str">
        <f t="shared" si="775"/>
        <v>|Zachary Levi|</v>
      </c>
    </row>
    <row r="6182" spans="1:21">
      <c r="A6182" s="14" t="s">
        <v>28450</v>
      </c>
      <c r="B6182" s="14" t="s">
        <v>48</v>
      </c>
      <c r="C6182" s="14" t="s">
        <v>28451</v>
      </c>
      <c r="D6182" s="14" t="s">
        <v>18095</v>
      </c>
      <c r="E6182" s="14" t="s">
        <v>28452</v>
      </c>
      <c r="F6182" s="14" t="s">
        <v>1084</v>
      </c>
      <c r="G6182" s="26">
        <v>43533</v>
      </c>
      <c r="H6182" s="14">
        <v>2011</v>
      </c>
      <c r="I6182" s="14" t="s">
        <v>364</v>
      </c>
      <c r="J6182" s="14" t="s">
        <v>872</v>
      </c>
      <c r="K6182" s="14" t="s">
        <v>14935</v>
      </c>
      <c r="L6182" s="14" t="s">
        <v>28453</v>
      </c>
      <c r="M6182" s="14">
        <f t="shared" si="768"/>
        <v>2019</v>
      </c>
      <c r="N6182" s="14">
        <f t="shared" si="769"/>
        <v>3</v>
      </c>
      <c r="O6182" s="14" t="str">
        <f>IFERROR(VLOOKUP(I6182,Lists!$F$2:$G$16,2,FALSE()),"Not Rated")</f>
        <v>Teens</v>
      </c>
      <c r="P6182" s="14">
        <f t="shared" si="770"/>
        <v>87</v>
      </c>
      <c r="Q6182" s="14" t="str">
        <f t="shared" si="771"/>
        <v>United States</v>
      </c>
      <c r="R6182" s="14" t="str">
        <f t="shared" si="772"/>
        <v>|United States|Canada|</v>
      </c>
      <c r="S6182" s="14" t="str">
        <f t="shared" si="773"/>
        <v>|Horror Movies|Sci-Fi &amp; Fantasy|Thrillers|</v>
      </c>
      <c r="T6182" s="14" t="str">
        <f t="shared" si="774"/>
        <v>|Gonzalo López-Gallego|</v>
      </c>
      <c r="U6182" s="14" t="str">
        <f t="shared" si="775"/>
        <v>|Warren Christie|Lloyd Owen|Ryan Robbins|Michael Kopsa|Andrew Airlie|</v>
      </c>
    </row>
    <row r="6183" spans="1:21">
      <c r="A6183" s="14" t="s">
        <v>28454</v>
      </c>
      <c r="B6183" s="14" t="s">
        <v>48</v>
      </c>
      <c r="C6183" s="14" t="s">
        <v>28455</v>
      </c>
      <c r="D6183" s="14" t="s">
        <v>28456</v>
      </c>
      <c r="E6183" s="14" t="s">
        <v>28457</v>
      </c>
      <c r="F6183" s="14" t="s">
        <v>28458</v>
      </c>
      <c r="G6183" s="26">
        <v>43009</v>
      </c>
      <c r="H6183" s="14">
        <v>2015</v>
      </c>
      <c r="I6183" s="14" t="s">
        <v>367</v>
      </c>
      <c r="J6183" s="14" t="s">
        <v>1386</v>
      </c>
      <c r="K6183" s="14" t="s">
        <v>1442</v>
      </c>
      <c r="L6183" s="14" t="s">
        <v>28459</v>
      </c>
      <c r="M6183" s="14">
        <f t="shared" si="768"/>
        <v>2017</v>
      </c>
      <c r="N6183" s="14">
        <f t="shared" si="769"/>
        <v>10</v>
      </c>
      <c r="O6183" s="14" t="str">
        <f>IFERROR(VLOOKUP(I6183,Lists!$F$2:$G$16,2,FALSE()),"Not Rated")</f>
        <v>Older Kids</v>
      </c>
      <c r="P6183" s="14">
        <f t="shared" si="770"/>
        <v>107</v>
      </c>
      <c r="Q6183" s="14" t="str">
        <f t="shared" si="771"/>
        <v>France</v>
      </c>
      <c r="R6183" s="14" t="str">
        <f t="shared" si="772"/>
        <v>|France|Canada|Belgium|</v>
      </c>
      <c r="S6183" s="14" t="str">
        <f t="shared" si="773"/>
        <v>|Action &amp; Adventure|Comedies|International Movies|</v>
      </c>
      <c r="T6183" s="14" t="str">
        <f t="shared" si="774"/>
        <v>|Christian Desmares|Franck Ekinci|</v>
      </c>
      <c r="U6183" s="14" t="str">
        <f t="shared" si="775"/>
        <v>|Angela Galuppo|Paul Giamatti|Susan Sarandon|Tony Hale|J.K. Simmons|Tony Robinow|Mark Camacho|Tod Fennell|Carlos Alazraqui|Kari Wahlgren|</v>
      </c>
    </row>
    <row r="6184" spans="1:21">
      <c r="A6184" s="14" t="s">
        <v>28460</v>
      </c>
      <c r="B6184" s="14" t="s">
        <v>48</v>
      </c>
      <c r="C6184" s="14" t="s">
        <v>28461</v>
      </c>
      <c r="D6184" s="14" t="s">
        <v>28462</v>
      </c>
      <c r="E6184" s="14" t="s">
        <v>28463</v>
      </c>
      <c r="F6184" s="14" t="s">
        <v>115</v>
      </c>
      <c r="G6184" s="26">
        <v>42781</v>
      </c>
      <c r="H6184" s="14">
        <v>2015</v>
      </c>
      <c r="I6184" s="14" t="s">
        <v>361</v>
      </c>
      <c r="J6184" s="14" t="s">
        <v>5629</v>
      </c>
      <c r="K6184" s="14" t="s">
        <v>1436</v>
      </c>
      <c r="L6184" s="14" t="s">
        <v>28464</v>
      </c>
      <c r="M6184" s="14">
        <f t="shared" si="768"/>
        <v>2017</v>
      </c>
      <c r="N6184" s="14">
        <f t="shared" si="769"/>
        <v>2</v>
      </c>
      <c r="O6184" s="14" t="str">
        <f>IFERROR(VLOOKUP(I6184,Lists!$F$2:$G$16,2,FALSE()),"Not Rated")</f>
        <v>Teens</v>
      </c>
      <c r="P6184" s="14">
        <f t="shared" si="770"/>
        <v>79</v>
      </c>
      <c r="Q6184" s="14" t="str">
        <f t="shared" si="771"/>
        <v>United States</v>
      </c>
      <c r="R6184" s="14" t="str">
        <f t="shared" si="772"/>
        <v>|United States|</v>
      </c>
      <c r="S6184" s="14" t="str">
        <f t="shared" si="773"/>
        <v>|Dramas|Independent Movies|</v>
      </c>
      <c r="T6184" s="14" t="str">
        <f t="shared" si="774"/>
        <v>|Christopher Chambers|</v>
      </c>
      <c r="U6184" s="14" t="str">
        <f t="shared" si="775"/>
        <v>|John Roohinian|Levon Sharafyan|Sevak Hakoyan|David Villada|Mike Ghader|Razmik Mansuryan|Lorita Meg|Amy Sanders|Alla Tumanian|</v>
      </c>
    </row>
    <row r="6185" spans="1:21">
      <c r="A6185" s="14" t="s">
        <v>28465</v>
      </c>
      <c r="B6185" s="14" t="s">
        <v>48</v>
      </c>
      <c r="C6185" s="14" t="s">
        <v>28466</v>
      </c>
      <c r="D6185" s="14" t="s">
        <v>28467</v>
      </c>
      <c r="E6185" s="14" t="s">
        <v>28468</v>
      </c>
      <c r="F6185" s="14" t="s">
        <v>128</v>
      </c>
      <c r="G6185" s="26">
        <v>43678</v>
      </c>
      <c r="H6185" s="14">
        <v>2018</v>
      </c>
      <c r="I6185" s="14" t="s">
        <v>361</v>
      </c>
      <c r="J6185" s="14" t="s">
        <v>872</v>
      </c>
      <c r="K6185" s="14" t="s">
        <v>834</v>
      </c>
      <c r="L6185" s="14" t="s">
        <v>28469</v>
      </c>
      <c r="M6185" s="14">
        <f t="shared" si="768"/>
        <v>2019</v>
      </c>
      <c r="N6185" s="14">
        <f t="shared" si="769"/>
        <v>8</v>
      </c>
      <c r="O6185" s="14" t="str">
        <f>IFERROR(VLOOKUP(I6185,Lists!$F$2:$G$16,2,FALSE()),"Not Rated")</f>
        <v>Teens</v>
      </c>
      <c r="P6185" s="14">
        <f t="shared" si="770"/>
        <v>87</v>
      </c>
      <c r="Q6185" s="14" t="str">
        <f t="shared" si="771"/>
        <v>Egypt</v>
      </c>
      <c r="R6185" s="14" t="str">
        <f t="shared" si="772"/>
        <v>|Egypt|</v>
      </c>
      <c r="S6185" s="14" t="str">
        <f t="shared" si="773"/>
        <v>|Comedies|Dramas|International Movies|</v>
      </c>
      <c r="T6185" s="14" t="str">
        <f t="shared" si="774"/>
        <v>|Khaled El Halafawy|</v>
      </c>
      <c r="U6185" s="14" t="str">
        <f t="shared" si="775"/>
        <v>|Ahmed Eid|Ayten Amer|Ahmed Fouad Selim|Mohsen Mansour|</v>
      </c>
    </row>
    <row r="6186" spans="1:21">
      <c r="A6186" s="14" t="s">
        <v>28470</v>
      </c>
      <c r="B6186" s="14" t="s">
        <v>48</v>
      </c>
      <c r="C6186" s="14" t="s">
        <v>28471</v>
      </c>
      <c r="D6186" s="14" t="s">
        <v>28472</v>
      </c>
      <c r="E6186" s="14" t="s">
        <v>28473</v>
      </c>
      <c r="F6186" s="14" t="s">
        <v>136</v>
      </c>
      <c r="G6186" s="26">
        <v>43358</v>
      </c>
      <c r="H6186" s="14">
        <v>2011</v>
      </c>
      <c r="I6186" s="14" t="s">
        <v>361</v>
      </c>
      <c r="J6186" s="14" t="s">
        <v>783</v>
      </c>
      <c r="K6186" s="14" t="s">
        <v>834</v>
      </c>
      <c r="L6186" s="14" t="s">
        <v>28474</v>
      </c>
      <c r="M6186" s="14">
        <f t="shared" si="768"/>
        <v>2018</v>
      </c>
      <c r="N6186" s="14">
        <f t="shared" si="769"/>
        <v>9</v>
      </c>
      <c r="O6186" s="14" t="str">
        <f>IFERROR(VLOOKUP(I6186,Lists!$F$2:$G$16,2,FALSE()),"Not Rated")</f>
        <v>Teens</v>
      </c>
      <c r="P6186" s="14">
        <f t="shared" si="770"/>
        <v>113</v>
      </c>
      <c r="Q6186" s="14" t="str">
        <f t="shared" si="771"/>
        <v>Indonesia</v>
      </c>
      <c r="R6186" s="14" t="str">
        <f t="shared" si="772"/>
        <v>|Indonesia|</v>
      </c>
      <c r="S6186" s="14" t="str">
        <f t="shared" si="773"/>
        <v>|Comedies|Dramas|International Movies|</v>
      </c>
      <c r="T6186" s="14" t="str">
        <f t="shared" si="774"/>
        <v>|Nia Dinata|</v>
      </c>
      <c r="U6186" s="14" t="str">
        <f t="shared" si="775"/>
        <v>|Surya Saputra|Cut Mini Theo|Tora Sudiro|</v>
      </c>
    </row>
    <row r="6187" spans="1:21">
      <c r="A6187" s="14" t="s">
        <v>28475</v>
      </c>
      <c r="B6187" s="14" t="s">
        <v>48</v>
      </c>
      <c r="C6187" s="14" t="s">
        <v>28476</v>
      </c>
      <c r="D6187" s="14" t="s">
        <v>28477</v>
      </c>
      <c r="E6187" s="14" t="s">
        <v>28478</v>
      </c>
      <c r="F6187" s="14" t="s">
        <v>115</v>
      </c>
      <c r="G6187" s="26">
        <v>43556</v>
      </c>
      <c r="H6187" s="14">
        <v>2011</v>
      </c>
      <c r="I6187" s="14" t="s">
        <v>364</v>
      </c>
      <c r="J6187" s="14" t="s">
        <v>604</v>
      </c>
      <c r="K6187" s="14" t="s">
        <v>1014</v>
      </c>
      <c r="L6187" s="14" t="s">
        <v>28479</v>
      </c>
      <c r="M6187" s="14">
        <f t="shared" si="768"/>
        <v>2019</v>
      </c>
      <c r="N6187" s="14">
        <f t="shared" si="769"/>
        <v>4</v>
      </c>
      <c r="O6187" s="14" t="str">
        <f>IFERROR(VLOOKUP(I6187,Lists!$F$2:$G$16,2,FALSE()),"Not Rated")</f>
        <v>Teens</v>
      </c>
      <c r="P6187" s="14">
        <f t="shared" si="770"/>
        <v>110</v>
      </c>
      <c r="Q6187" s="14" t="str">
        <f t="shared" si="771"/>
        <v>United States</v>
      </c>
      <c r="R6187" s="14" t="str">
        <f t="shared" si="772"/>
        <v>|United States|</v>
      </c>
      <c r="S6187" s="14" t="str">
        <f t="shared" si="773"/>
        <v>|Comedies|Romantic Movies|</v>
      </c>
      <c r="T6187" s="14" t="str">
        <f t="shared" si="774"/>
        <v>|Jason Winer|</v>
      </c>
      <c r="U6187" s="14" t="str">
        <f t="shared" si="775"/>
        <v>|Russell Brand|Helen Mirren|Greta Gerwig|Jennifer Garner|Geraldine James|Luis Guzmán|Nick Nolte|Christina Jacquelyn Calph|Murphy Guyer|José Ramón Rosario|</v>
      </c>
    </row>
    <row r="6188" spans="1:21">
      <c r="A6188" s="14" t="s">
        <v>28480</v>
      </c>
      <c r="B6188" s="14" t="s">
        <v>48</v>
      </c>
      <c r="C6188" s="14" t="s">
        <v>28481</v>
      </c>
      <c r="D6188" s="14" t="s">
        <v>28482</v>
      </c>
      <c r="E6188" s="14" t="s">
        <v>28483</v>
      </c>
      <c r="F6188" s="14" t="s">
        <v>916</v>
      </c>
      <c r="G6188" s="26">
        <v>43831</v>
      </c>
      <c r="H6188" s="14">
        <v>2011</v>
      </c>
      <c r="I6188" s="14" t="s">
        <v>367</v>
      </c>
      <c r="J6188" s="14" t="s">
        <v>653</v>
      </c>
      <c r="K6188" s="14" t="s">
        <v>481</v>
      </c>
      <c r="L6188" s="14" t="s">
        <v>28484</v>
      </c>
      <c r="M6188" s="14">
        <f t="shared" si="768"/>
        <v>2020</v>
      </c>
      <c r="N6188" s="14">
        <f t="shared" si="769"/>
        <v>1</v>
      </c>
      <c r="O6188" s="14" t="str">
        <f>IFERROR(VLOOKUP(I6188,Lists!$F$2:$G$16,2,FALSE()),"Not Rated")</f>
        <v>Older Kids</v>
      </c>
      <c r="P6188" s="14">
        <f t="shared" si="770"/>
        <v>98</v>
      </c>
      <c r="Q6188" s="14" t="str">
        <f t="shared" si="771"/>
        <v>United Kingdom</v>
      </c>
      <c r="R6188" s="14" t="str">
        <f t="shared" si="772"/>
        <v>|United Kingdom|United States|</v>
      </c>
      <c r="S6188" s="14" t="str">
        <f t="shared" si="773"/>
        <v>|Children &amp; Family Movies|Comedies|</v>
      </c>
      <c r="T6188" s="14" t="str">
        <f t="shared" si="774"/>
        <v>|Sarah Smith|</v>
      </c>
      <c r="U6188" s="14" t="str">
        <f t="shared" si="775"/>
        <v>|James McAvoy|Hugh Laurie|Bill Nighy|Jim Broadbent|Imelda Staunton|Ashley Jensen|Ramona Marquez|Marc Wootton|Laura Linney|Eva Longoria|Michael Palin|Joan Cusack|Deborah Findlay|Rich Fulcher|Sarah Smith|Clint Dyer|Kerry Shale|Stewart Lee|Bronagh Gallagher|Kevin Cecil|Alistair McGowan|David Menkin|Kris Pearn|Ian Ashpitel|Rich Hall|Seeta Indrani|Jane Horrocks|Peter Baynham|Emma Kennedy|Dominic West|Jerry Lambert|Julia Davis|Robbie Coltrane|Iain McKee|Sanjeev Bhaskar|Andy Serkis|Tamsin Greig|Rhys Darby|Seamus Malone|Cody Cameron|David Schneider|Kevin Eldon|Danny John-Jules|Brian Cummings|</v>
      </c>
    </row>
    <row r="6189" spans="1:21">
      <c r="A6189" s="14" t="s">
        <v>28485</v>
      </c>
      <c r="B6189" s="14" t="s">
        <v>48</v>
      </c>
      <c r="C6189" s="14" t="s">
        <v>28486</v>
      </c>
      <c r="D6189" s="14" t="s">
        <v>6521</v>
      </c>
      <c r="E6189" s="14" t="s">
        <v>28487</v>
      </c>
      <c r="F6189" s="14" t="s">
        <v>115</v>
      </c>
      <c r="G6189" s="26">
        <v>43359</v>
      </c>
      <c r="H6189" s="14">
        <v>2014</v>
      </c>
      <c r="I6189" s="14" t="s">
        <v>363</v>
      </c>
      <c r="J6189" s="14" t="s">
        <v>730</v>
      </c>
      <c r="K6189" s="14" t="s">
        <v>3429</v>
      </c>
      <c r="L6189" s="14" t="s">
        <v>28488</v>
      </c>
      <c r="M6189" s="14">
        <f t="shared" si="768"/>
        <v>2018</v>
      </c>
      <c r="N6189" s="14">
        <f t="shared" si="769"/>
        <v>9</v>
      </c>
      <c r="O6189" s="14" t="str">
        <f>IFERROR(VLOOKUP(I6189,Lists!$F$2:$G$16,2,FALSE()),"Not Rated")</f>
        <v>Adults</v>
      </c>
      <c r="P6189" s="14">
        <f t="shared" si="770"/>
        <v>93</v>
      </c>
      <c r="Q6189" s="14" t="str">
        <f t="shared" si="771"/>
        <v>United States</v>
      </c>
      <c r="R6189" s="14" t="str">
        <f t="shared" si="772"/>
        <v>|United States|</v>
      </c>
      <c r="S6189" s="14" t="str">
        <f t="shared" si="773"/>
        <v>|Horror Movies|Thrillers|</v>
      </c>
      <c r="T6189" s="14" t="str">
        <f t="shared" si="774"/>
        <v>|John Erick Dowdle|</v>
      </c>
      <c r="U6189" s="14" t="str">
        <f t="shared" si="775"/>
        <v>|Perdita Weeks|Ben Feldman|Edwin Hodge|François Civil|Marion Lambert|Ali Marhyar|Cosme Castro|Hamid Djavadan|Théo Cholbi|Emy Lévy|</v>
      </c>
    </row>
    <row r="6190" spans="1:21">
      <c r="A6190" s="14" t="s">
        <v>28489</v>
      </c>
      <c r="B6190" s="14" t="s">
        <v>48</v>
      </c>
      <c r="C6190" s="14" t="s">
        <v>28490</v>
      </c>
      <c r="D6190" s="14" t="s">
        <v>28491</v>
      </c>
      <c r="E6190" s="14" t="s">
        <v>28492</v>
      </c>
      <c r="F6190" s="14" t="s">
        <v>115</v>
      </c>
      <c r="G6190" s="26">
        <v>43831</v>
      </c>
      <c r="H6190" s="14">
        <v>1997</v>
      </c>
      <c r="I6190" s="14" t="s">
        <v>364</v>
      </c>
      <c r="J6190" s="14" t="s">
        <v>1929</v>
      </c>
      <c r="K6190" s="14" t="s">
        <v>1014</v>
      </c>
      <c r="L6190" s="14" t="s">
        <v>28493</v>
      </c>
      <c r="M6190" s="14">
        <f t="shared" si="768"/>
        <v>2020</v>
      </c>
      <c r="N6190" s="14">
        <f t="shared" si="769"/>
        <v>1</v>
      </c>
      <c r="O6190" s="14" t="str">
        <f>IFERROR(VLOOKUP(I6190,Lists!$F$2:$G$16,2,FALSE()),"Not Rated")</f>
        <v>Teens</v>
      </c>
      <c r="P6190" s="14">
        <f t="shared" si="770"/>
        <v>139</v>
      </c>
      <c r="Q6190" s="14" t="str">
        <f t="shared" si="771"/>
        <v>United States</v>
      </c>
      <c r="R6190" s="14" t="str">
        <f t="shared" si="772"/>
        <v>|United States|</v>
      </c>
      <c r="S6190" s="14" t="str">
        <f t="shared" si="773"/>
        <v>|Comedies|Romantic Movies|</v>
      </c>
      <c r="T6190" s="14" t="str">
        <f t="shared" si="774"/>
        <v>|James L. Brooks|</v>
      </c>
      <c r="U6190" s="14" t="str">
        <f t="shared" si="775"/>
        <v>|Jack Nicholson|Helen Hunt|Greg Kinnear|Cuba Gooding Jr.|Skeet Ulrich|Shirley Knight|Yeardley Smith|Lupe Ontiveros|</v>
      </c>
    </row>
    <row r="6191" spans="1:21">
      <c r="A6191" s="14" t="s">
        <v>28494</v>
      </c>
      <c r="B6191" s="14" t="s">
        <v>48</v>
      </c>
      <c r="C6191" s="14" t="s">
        <v>28495</v>
      </c>
      <c r="D6191" s="14" t="s">
        <v>28496</v>
      </c>
      <c r="E6191" s="14" t="s">
        <v>28497</v>
      </c>
      <c r="F6191" s="14" t="s">
        <v>115</v>
      </c>
      <c r="G6191" s="26">
        <v>43763</v>
      </c>
      <c r="H6191" s="14">
        <v>2019</v>
      </c>
      <c r="I6191" s="14" t="s">
        <v>360</v>
      </c>
      <c r="J6191" s="14" t="s">
        <v>507</v>
      </c>
      <c r="K6191" s="14" t="s">
        <v>14935</v>
      </c>
      <c r="L6191" s="14" t="s">
        <v>28498</v>
      </c>
      <c r="M6191" s="14">
        <f t="shared" si="768"/>
        <v>2019</v>
      </c>
      <c r="N6191" s="14">
        <f t="shared" si="769"/>
        <v>10</v>
      </c>
      <c r="O6191" s="14" t="str">
        <f>IFERROR(VLOOKUP(I6191,Lists!$F$2:$G$16,2,FALSE()),"Not Rated")</f>
        <v>Adults</v>
      </c>
      <c r="P6191" s="14">
        <f t="shared" si="770"/>
        <v>94</v>
      </c>
      <c r="Q6191" s="14" t="str">
        <f t="shared" si="771"/>
        <v>United States</v>
      </c>
      <c r="R6191" s="14" t="str">
        <f t="shared" si="772"/>
        <v>|United States|</v>
      </c>
      <c r="S6191" s="14" t="str">
        <f t="shared" si="773"/>
        <v>|Horror Movies|Sci-Fi &amp; Fantasy|Thrillers|</v>
      </c>
      <c r="T6191" s="14" t="str">
        <f t="shared" si="774"/>
        <v>|John Murlowski|</v>
      </c>
      <c r="U6191" s="14" t="str">
        <f t="shared" si="775"/>
        <v>|Joel Courtney|Calum Worthy|Andi Matichak|Katherine McNamara|Cam Gigandet|Mason McNulty|Terry Dale Parks|Vito Viscuso|Jennifer Pierce Mathus|Kevin Remington|</v>
      </c>
    </row>
    <row r="6192" spans="1:21">
      <c r="A6192" s="14" t="s">
        <v>28499</v>
      </c>
      <c r="B6192" s="14" t="s">
        <v>48</v>
      </c>
      <c r="C6192" s="14" t="s">
        <v>28500</v>
      </c>
      <c r="D6192" s="14" t="s">
        <v>28501</v>
      </c>
      <c r="E6192" s="14" t="s">
        <v>28502</v>
      </c>
      <c r="F6192" s="14" t="s">
        <v>123</v>
      </c>
      <c r="G6192" s="26">
        <v>43146</v>
      </c>
      <c r="H6192" s="14">
        <v>2016</v>
      </c>
      <c r="I6192" s="14" t="s">
        <v>369</v>
      </c>
      <c r="J6192" s="14" t="s">
        <v>1526</v>
      </c>
      <c r="K6192" s="14" t="s">
        <v>612</v>
      </c>
      <c r="L6192" s="14" t="s">
        <v>28503</v>
      </c>
      <c r="M6192" s="14">
        <f t="shared" si="768"/>
        <v>2018</v>
      </c>
      <c r="N6192" s="14">
        <f t="shared" si="769"/>
        <v>2</v>
      </c>
      <c r="O6192" s="14" t="str">
        <f>IFERROR(VLOOKUP(I6192,Lists!$F$2:$G$16,2,FALSE()),"Not Rated")</f>
        <v>Not Rated</v>
      </c>
      <c r="P6192" s="14">
        <f t="shared" si="770"/>
        <v>133</v>
      </c>
      <c r="Q6192" s="14" t="str">
        <f t="shared" si="771"/>
        <v>South Korea</v>
      </c>
      <c r="R6192" s="14" t="str">
        <f t="shared" si="772"/>
        <v>|South Korea|</v>
      </c>
      <c r="S6192" s="14" t="str">
        <f t="shared" si="773"/>
        <v>|Action &amp; Adventure|Dramas|International Movies|</v>
      </c>
      <c r="T6192" s="14" t="str">
        <f t="shared" si="774"/>
        <v>|Sung-soo Kim|</v>
      </c>
      <c r="U6192" s="14" t="str">
        <f t="shared" si="775"/>
        <v>|Jung-min Hwang|Do-won Kwak|Man-sik Jung|Woo-sung Jung|</v>
      </c>
    </row>
    <row r="6193" spans="1:21">
      <c r="A6193" s="14" t="s">
        <v>28504</v>
      </c>
      <c r="B6193" s="14" t="s">
        <v>48</v>
      </c>
      <c r="C6193" s="14" t="s">
        <v>28505</v>
      </c>
      <c r="D6193" s="14" t="s">
        <v>28506</v>
      </c>
      <c r="E6193" s="14" t="s">
        <v>28507</v>
      </c>
      <c r="F6193" s="14" t="s">
        <v>115</v>
      </c>
      <c r="G6193" s="26">
        <v>42718</v>
      </c>
      <c r="H6193" s="14">
        <v>2016</v>
      </c>
      <c r="I6193" s="14" t="s">
        <v>360</v>
      </c>
      <c r="J6193" s="14" t="s">
        <v>2352</v>
      </c>
      <c r="K6193" s="14" t="s">
        <v>884</v>
      </c>
      <c r="L6193" s="14" t="s">
        <v>28508</v>
      </c>
      <c r="M6193" s="14">
        <f t="shared" si="768"/>
        <v>2016</v>
      </c>
      <c r="N6193" s="14">
        <f t="shared" si="769"/>
        <v>12</v>
      </c>
      <c r="O6193" s="14" t="str">
        <f>IFERROR(VLOOKUP(I6193,Lists!$F$2:$G$16,2,FALSE()),"Not Rated")</f>
        <v>Adults</v>
      </c>
      <c r="P6193" s="14">
        <f t="shared" si="770"/>
        <v>81</v>
      </c>
      <c r="Q6193" s="14" t="str">
        <f t="shared" si="771"/>
        <v>United States</v>
      </c>
      <c r="R6193" s="14" t="str">
        <f t="shared" si="772"/>
        <v>|United States|</v>
      </c>
      <c r="S6193" s="14" t="str">
        <f t="shared" si="773"/>
        <v>|Documentaries|Sports Movies|</v>
      </c>
      <c r="T6193" s="14" t="str">
        <f t="shared" si="774"/>
        <v>|Mike Nicoll|</v>
      </c>
      <c r="U6193" s="14" t="str">
        <f t="shared" si="775"/>
        <v>|Parker Jackson Cartwright|Gabe York|</v>
      </c>
    </row>
    <row r="6194" spans="1:21">
      <c r="A6194" s="14" t="s">
        <v>28509</v>
      </c>
      <c r="B6194" s="14" t="s">
        <v>48</v>
      </c>
      <c r="C6194" s="14" t="s">
        <v>28510</v>
      </c>
      <c r="D6194" s="14" t="s">
        <v>28511</v>
      </c>
      <c r="E6194" s="14" t="s">
        <v>28512</v>
      </c>
      <c r="F6194" s="14" t="s">
        <v>119</v>
      </c>
      <c r="G6194" s="26">
        <v>43461</v>
      </c>
      <c r="H6194" s="14">
        <v>2018</v>
      </c>
      <c r="I6194" s="14" t="s">
        <v>361</v>
      </c>
      <c r="J6194" s="14" t="s">
        <v>436</v>
      </c>
      <c r="K6194" s="14" t="s">
        <v>7140</v>
      </c>
      <c r="L6194" s="14" t="s">
        <v>28513</v>
      </c>
      <c r="M6194" s="14">
        <f t="shared" si="768"/>
        <v>2018</v>
      </c>
      <c r="N6194" s="14">
        <f t="shared" si="769"/>
        <v>12</v>
      </c>
      <c r="O6194" s="14" t="str">
        <f>IFERROR(VLOOKUP(I6194,Lists!$F$2:$G$16,2,FALSE()),"Not Rated")</f>
        <v>Teens</v>
      </c>
      <c r="P6194" s="14">
        <f t="shared" si="770"/>
        <v>91</v>
      </c>
      <c r="Q6194" s="14" t="str">
        <f t="shared" si="771"/>
        <v>Canada</v>
      </c>
      <c r="R6194" s="14" t="str">
        <f t="shared" si="772"/>
        <v>|Canada|</v>
      </c>
      <c r="S6194" s="14" t="str">
        <f t="shared" si="773"/>
        <v>|Dramas|Sci-Fi &amp; Fantasy|</v>
      </c>
      <c r="T6194" s="14" t="str">
        <f t="shared" si="774"/>
        <v>|Jason Stone|</v>
      </c>
      <c r="U6194" s="14" t="str">
        <f t="shared" si="775"/>
        <v>|Stefanie Scott|Theodore Pellerin|Percy Hynes White|Kate Burton|Saïd Taghmaoui|Kristin Booth|James Wotherspoon|</v>
      </c>
    </row>
    <row r="6195" spans="1:21">
      <c r="A6195" s="14" t="s">
        <v>28514</v>
      </c>
      <c r="B6195" s="14" t="s">
        <v>48</v>
      </c>
      <c r="C6195" s="14" t="s">
        <v>28515</v>
      </c>
      <c r="D6195" s="14" t="s">
        <v>28516</v>
      </c>
      <c r="E6195" s="14" t="s">
        <v>28517</v>
      </c>
      <c r="F6195" s="14" t="s">
        <v>1084</v>
      </c>
      <c r="G6195" s="26">
        <v>43348</v>
      </c>
      <c r="H6195" s="14">
        <v>2012</v>
      </c>
      <c r="I6195" s="14" t="s">
        <v>361</v>
      </c>
      <c r="J6195" s="14" t="s">
        <v>682</v>
      </c>
      <c r="K6195" s="14" t="s">
        <v>542</v>
      </c>
      <c r="L6195" s="14" t="s">
        <v>28518</v>
      </c>
      <c r="M6195" s="14">
        <f t="shared" si="768"/>
        <v>2018</v>
      </c>
      <c r="N6195" s="14">
        <f t="shared" si="769"/>
        <v>9</v>
      </c>
      <c r="O6195" s="14" t="str">
        <f>IFERROR(VLOOKUP(I6195,Lists!$F$2:$G$16,2,FALSE()),"Not Rated")</f>
        <v>Teens</v>
      </c>
      <c r="P6195" s="14">
        <f t="shared" si="770"/>
        <v>122</v>
      </c>
      <c r="Q6195" s="14" t="str">
        <f t="shared" si="771"/>
        <v>United States</v>
      </c>
      <c r="R6195" s="14" t="str">
        <f t="shared" si="772"/>
        <v>|United States|Canada|</v>
      </c>
      <c r="S6195" s="14" t="str">
        <f t="shared" si="773"/>
        <v>|Comedies|International Movies|Romantic Movies|</v>
      </c>
      <c r="T6195" s="14" t="str">
        <f t="shared" si="774"/>
        <v>|Mez Tharatorn|</v>
      </c>
      <c r="U6195" s="14" t="str">
        <f t="shared" si="775"/>
        <v>|Chantavit Dhanasevi|Preechaya Pongthananikorn|Chaleumpol Tikumpornteerawong|Thawat Pornrattanaprasert|Sananthachat Thanapatpisal|Pongkool Suebsung|Puttachat Pongsuchat|Gornpop Janjaroen|Yanee Tramoth|Pongsatorn Jongwilak|</v>
      </c>
    </row>
    <row r="6196" spans="1:21">
      <c r="A6196" s="14" t="s">
        <v>28519</v>
      </c>
      <c r="B6196" s="14" t="s">
        <v>49</v>
      </c>
      <c r="C6196" s="14" t="s">
        <v>28520</v>
      </c>
      <c r="D6196" s="14" t="s">
        <v>117</v>
      </c>
      <c r="E6196" s="14" t="s">
        <v>28521</v>
      </c>
      <c r="F6196" s="14" t="s">
        <v>28522</v>
      </c>
      <c r="G6196" s="26">
        <v>43070</v>
      </c>
      <c r="H6196" s="14">
        <v>2016</v>
      </c>
      <c r="I6196" s="14" t="s">
        <v>365</v>
      </c>
      <c r="J6196" s="14" t="s">
        <v>105</v>
      </c>
      <c r="K6196" s="14" t="s">
        <v>22625</v>
      </c>
      <c r="L6196" s="14" t="s">
        <v>28523</v>
      </c>
      <c r="M6196" s="14">
        <f t="shared" si="768"/>
        <v>2017</v>
      </c>
      <c r="N6196" s="14">
        <f t="shared" si="769"/>
        <v>12</v>
      </c>
      <c r="O6196" s="14" t="str">
        <f>IFERROR(VLOOKUP(I6196,Lists!$F$2:$G$16,2,FALSE()),"Not Rated")</f>
        <v>Kids</v>
      </c>
      <c r="P6196" s="14">
        <f t="shared" si="770"/>
        <v>1</v>
      </c>
      <c r="Q6196" s="14" t="str">
        <f t="shared" si="771"/>
        <v>Canada</v>
      </c>
      <c r="R6196" s="14" t="str">
        <f t="shared" si="772"/>
        <v>|Canada|France|</v>
      </c>
      <c r="S6196" s="14" t="str">
        <f t="shared" si="773"/>
        <v>|Crime TV Shows|Kids' TV|TV Comedies|</v>
      </c>
      <c r="T6196" s="14" t="str">
        <f t="shared" si="774"/>
        <v>|Unknown|</v>
      </c>
      <c r="U6196" s="14" t="str">
        <f t="shared" si="775"/>
        <v>|Eric Bauza|Lisa Norton|Carlos Díaz|Peter Oldring|Heather Bambrick|Rick Miller|Rob Tinkler|Kristina Nicoll|</v>
      </c>
    </row>
    <row r="6197" spans="1:21">
      <c r="A6197" s="14" t="s">
        <v>28524</v>
      </c>
      <c r="B6197" s="14" t="s">
        <v>48</v>
      </c>
      <c r="C6197" s="14" t="s">
        <v>28525</v>
      </c>
      <c r="D6197" s="14" t="s">
        <v>28526</v>
      </c>
      <c r="E6197" s="14" t="s">
        <v>28527</v>
      </c>
      <c r="F6197" s="14" t="s">
        <v>118</v>
      </c>
      <c r="G6197" s="26">
        <v>42505</v>
      </c>
      <c r="H6197" s="14">
        <v>2014</v>
      </c>
      <c r="I6197" s="14" t="s">
        <v>361</v>
      </c>
      <c r="J6197" s="14" t="s">
        <v>724</v>
      </c>
      <c r="K6197" s="14" t="s">
        <v>496</v>
      </c>
      <c r="L6197" s="14" t="s">
        <v>28528</v>
      </c>
      <c r="M6197" s="14">
        <f t="shared" si="768"/>
        <v>2016</v>
      </c>
      <c r="N6197" s="14">
        <f t="shared" si="769"/>
        <v>5</v>
      </c>
      <c r="O6197" s="14" t="str">
        <f>IFERROR(VLOOKUP(I6197,Lists!$F$2:$G$16,2,FALSE()),"Not Rated")</f>
        <v>Teens</v>
      </c>
      <c r="P6197" s="14">
        <f t="shared" si="770"/>
        <v>102</v>
      </c>
      <c r="Q6197" s="14" t="str">
        <f t="shared" si="771"/>
        <v>United Kingdom</v>
      </c>
      <c r="R6197" s="14" t="str">
        <f t="shared" si="772"/>
        <v>|United Kingdom|</v>
      </c>
      <c r="S6197" s="14" t="str">
        <f t="shared" si="773"/>
        <v>|Documentaries|International Movies|</v>
      </c>
      <c r="T6197" s="14" t="str">
        <f t="shared" si="774"/>
        <v>|David Morris|Jacqui Morris|</v>
      </c>
      <c r="U6197" s="14" t="str">
        <f t="shared" si="775"/>
        <v>|Harold Evans|</v>
      </c>
    </row>
    <row r="6198" spans="1:21">
      <c r="A6198" s="14" t="s">
        <v>28529</v>
      </c>
      <c r="B6198" s="14" t="s">
        <v>48</v>
      </c>
      <c r="C6198" s="14" t="s">
        <v>28530</v>
      </c>
      <c r="D6198" s="14" t="s">
        <v>28531</v>
      </c>
      <c r="E6198" s="14" t="s">
        <v>28532</v>
      </c>
      <c r="F6198" s="14" t="s">
        <v>153</v>
      </c>
      <c r="G6198" s="26">
        <v>43331</v>
      </c>
      <c r="H6198" s="14">
        <v>2016</v>
      </c>
      <c r="I6198" s="14" t="s">
        <v>361</v>
      </c>
      <c r="J6198" s="14" t="s">
        <v>708</v>
      </c>
      <c r="K6198" s="14" t="s">
        <v>4695</v>
      </c>
      <c r="L6198" s="14" t="s">
        <v>28533</v>
      </c>
      <c r="M6198" s="14">
        <f t="shared" si="768"/>
        <v>2018</v>
      </c>
      <c r="N6198" s="14">
        <f t="shared" si="769"/>
        <v>8</v>
      </c>
      <c r="O6198" s="14" t="str">
        <f>IFERROR(VLOOKUP(I6198,Lists!$F$2:$G$16,2,FALSE()),"Not Rated")</f>
        <v>Teens</v>
      </c>
      <c r="P6198" s="14">
        <f t="shared" si="770"/>
        <v>88</v>
      </c>
      <c r="Q6198" s="14" t="str">
        <f t="shared" si="771"/>
        <v>Chile</v>
      </c>
      <c r="R6198" s="14" t="str">
        <f t="shared" si="772"/>
        <v>|Chile|</v>
      </c>
      <c r="S6198" s="14" t="str">
        <f t="shared" si="773"/>
        <v>|Comedies|Independent Movies|International Movies|</v>
      </c>
      <c r="T6198" s="14" t="str">
        <f t="shared" si="774"/>
        <v>|Fabrizio Copano|Augusto Matte|</v>
      </c>
      <c r="U6198" s="14" t="str">
        <f t="shared" si="775"/>
        <v>|Belén Soto|Denise Rosenthal|Constanza Piccoli|Fabiola Alarcón|Lucas Balmaceda|Agustín Silva|Camilo Carmona|Ingrid Cruz|Elvis Fuentes|Samuel Landea|</v>
      </c>
    </row>
    <row r="6199" spans="1:21">
      <c r="A6199" s="14" t="s">
        <v>28534</v>
      </c>
      <c r="B6199" s="14" t="s">
        <v>48</v>
      </c>
      <c r="C6199" s="14" t="s">
        <v>28535</v>
      </c>
      <c r="D6199" s="14" t="s">
        <v>28536</v>
      </c>
      <c r="E6199" s="14" t="s">
        <v>28537</v>
      </c>
      <c r="F6199" s="14" t="s">
        <v>118</v>
      </c>
      <c r="G6199" s="26">
        <v>43484</v>
      </c>
      <c r="H6199" s="14">
        <v>1994</v>
      </c>
      <c r="I6199" s="14" t="s">
        <v>362</v>
      </c>
      <c r="J6199" s="14" t="s">
        <v>4168</v>
      </c>
      <c r="K6199" s="14" t="s">
        <v>247</v>
      </c>
      <c r="L6199" s="14" t="s">
        <v>28538</v>
      </c>
      <c r="M6199" s="14">
        <f t="shared" si="768"/>
        <v>2019</v>
      </c>
      <c r="N6199" s="14">
        <f t="shared" si="769"/>
        <v>1</v>
      </c>
      <c r="O6199" s="14" t="str">
        <f>IFERROR(VLOOKUP(I6199,Lists!$F$2:$G$16,2,FALSE()),"Not Rated")</f>
        <v>Older Kids</v>
      </c>
      <c r="P6199" s="14">
        <f t="shared" si="770"/>
        <v>49</v>
      </c>
      <c r="Q6199" s="14" t="str">
        <f t="shared" si="771"/>
        <v>United Kingdom</v>
      </c>
      <c r="R6199" s="14" t="str">
        <f t="shared" si="772"/>
        <v>|United Kingdom|</v>
      </c>
      <c r="S6199" s="14" t="str">
        <f t="shared" si="773"/>
        <v>|Documentaries|</v>
      </c>
      <c r="T6199" s="14" t="str">
        <f t="shared" si="774"/>
        <v>|Mike Rossiter|</v>
      </c>
      <c r="U6199" s="14" t="str">
        <f t="shared" si="775"/>
        <v>|Roy Marsden|</v>
      </c>
    </row>
    <row r="6200" spans="1:21">
      <c r="A6200" s="14" t="s">
        <v>28539</v>
      </c>
      <c r="B6200" s="14" t="s">
        <v>49</v>
      </c>
      <c r="C6200" s="14" t="s">
        <v>28540</v>
      </c>
      <c r="D6200" s="14" t="s">
        <v>117</v>
      </c>
      <c r="E6200" s="14" t="s">
        <v>117</v>
      </c>
      <c r="F6200" s="14" t="s">
        <v>127</v>
      </c>
      <c r="G6200" s="26">
        <v>42948</v>
      </c>
      <c r="H6200" s="14">
        <v>2016</v>
      </c>
      <c r="I6200" s="14" t="s">
        <v>360</v>
      </c>
      <c r="J6200" s="14" t="s">
        <v>105</v>
      </c>
      <c r="K6200" s="14" t="s">
        <v>547</v>
      </c>
      <c r="L6200" s="14" t="s">
        <v>28541</v>
      </c>
      <c r="M6200" s="14">
        <f t="shared" si="768"/>
        <v>2017</v>
      </c>
      <c r="N6200" s="14">
        <f t="shared" si="769"/>
        <v>8</v>
      </c>
      <c r="O6200" s="14" t="str">
        <f>IFERROR(VLOOKUP(I6200,Lists!$F$2:$G$16,2,FALSE()),"Not Rated")</f>
        <v>Adults</v>
      </c>
      <c r="P6200" s="14">
        <f t="shared" si="770"/>
        <v>1</v>
      </c>
      <c r="Q6200" s="14" t="str">
        <f t="shared" si="771"/>
        <v>Australia</v>
      </c>
      <c r="R6200" s="14" t="str">
        <f t="shared" si="772"/>
        <v>|Australia|</v>
      </c>
      <c r="S6200" s="14" t="str">
        <f t="shared" si="773"/>
        <v>|Docuseries|International TV Shows|Reality TV|</v>
      </c>
      <c r="T6200" s="14" t="str">
        <f t="shared" si="774"/>
        <v>|Unknown|</v>
      </c>
      <c r="U6200" s="14" t="str">
        <f t="shared" si="775"/>
        <v>|Unknown|</v>
      </c>
    </row>
    <row r="6201" spans="1:21">
      <c r="A6201" s="14" t="s">
        <v>28542</v>
      </c>
      <c r="B6201" s="14" t="s">
        <v>48</v>
      </c>
      <c r="C6201" s="14" t="s">
        <v>28543</v>
      </c>
      <c r="D6201" s="14" t="s">
        <v>28544</v>
      </c>
      <c r="E6201" s="14" t="s">
        <v>28545</v>
      </c>
      <c r="F6201" s="14" t="s">
        <v>28546</v>
      </c>
      <c r="G6201" s="26">
        <v>42986</v>
      </c>
      <c r="H6201" s="14">
        <v>2014</v>
      </c>
      <c r="I6201" s="14" t="s">
        <v>363</v>
      </c>
      <c r="J6201" s="14" t="s">
        <v>604</v>
      </c>
      <c r="K6201" s="14" t="s">
        <v>12439</v>
      </c>
      <c r="L6201" s="14" t="s">
        <v>28547</v>
      </c>
      <c r="M6201" s="14">
        <f t="shared" si="768"/>
        <v>2017</v>
      </c>
      <c r="N6201" s="14">
        <f t="shared" si="769"/>
        <v>9</v>
      </c>
      <c r="O6201" s="14" t="str">
        <f>IFERROR(VLOOKUP(I6201,Lists!$F$2:$G$16,2,FALSE()),"Not Rated")</f>
        <v>Adults</v>
      </c>
      <c r="P6201" s="14">
        <f t="shared" si="770"/>
        <v>110</v>
      </c>
      <c r="Q6201" s="14" t="str">
        <f t="shared" si="771"/>
        <v>Bulgaria</v>
      </c>
      <c r="R6201" s="14" t="str">
        <f t="shared" si="772"/>
        <v>|Bulgaria|United States|Spain|Canada|</v>
      </c>
      <c r="S6201" s="14" t="str">
        <f t="shared" si="773"/>
        <v>|International Movies|Sci-Fi &amp; Fantasy|Thrillers|</v>
      </c>
      <c r="T6201" s="14" t="str">
        <f t="shared" si="774"/>
        <v>|Gabe Ibáñez|</v>
      </c>
      <c r="U6201" s="14" t="str">
        <f t="shared" si="775"/>
        <v>|Antonio Banderas|Dylan McDermott|Melanie Griffith|Birgitte Hjort Sørensen|Robert Forster|Christa Campbell|Tim McInnerny|Andy Nyman|David Ryall|</v>
      </c>
    </row>
    <row r="6202" spans="1:21">
      <c r="A6202" s="14" t="s">
        <v>28548</v>
      </c>
      <c r="B6202" s="14" t="s">
        <v>48</v>
      </c>
      <c r="C6202" s="14" t="s">
        <v>28549</v>
      </c>
      <c r="D6202" s="14" t="s">
        <v>28550</v>
      </c>
      <c r="E6202" s="14" t="s">
        <v>28551</v>
      </c>
      <c r="F6202" s="14" t="s">
        <v>115</v>
      </c>
      <c r="G6202" s="26">
        <v>43459</v>
      </c>
      <c r="H6202" s="14">
        <v>2018</v>
      </c>
      <c r="I6202" s="14" t="s">
        <v>364</v>
      </c>
      <c r="J6202" s="14" t="s">
        <v>1508</v>
      </c>
      <c r="K6202" s="14" t="s">
        <v>1122</v>
      </c>
      <c r="L6202" s="14" t="s">
        <v>28552</v>
      </c>
      <c r="M6202" s="14">
        <f t="shared" si="768"/>
        <v>2018</v>
      </c>
      <c r="N6202" s="14">
        <f t="shared" si="769"/>
        <v>12</v>
      </c>
      <c r="O6202" s="14" t="str">
        <f>IFERROR(VLOOKUP(I6202,Lists!$F$2:$G$16,2,FALSE()),"Not Rated")</f>
        <v>Teens</v>
      </c>
      <c r="P6202" s="14">
        <f t="shared" si="770"/>
        <v>150</v>
      </c>
      <c r="Q6202" s="14" t="str">
        <f t="shared" si="771"/>
        <v>United States</v>
      </c>
      <c r="R6202" s="14" t="str">
        <f t="shared" si="772"/>
        <v>|United States|</v>
      </c>
      <c r="S6202" s="14" t="str">
        <f t="shared" si="773"/>
        <v>|Action &amp; Adventure|Sci-Fi &amp; Fantasy|</v>
      </c>
      <c r="T6202" s="14" t="str">
        <f t="shared" si="774"/>
        <v>|Anthony Russo|Joe Russo|</v>
      </c>
      <c r="U6202" s="14" t="str">
        <f t="shared" si="775"/>
        <v>|Robert Downey Jr.|Josh Brolin|Mark Ruffalo|Tom Hiddleston|Chris Evans|Chris Hemsworth|Jeremy Renner|Chris Pratt|Elizabeth Olsen|Sebastian Stan|Benedict Cumberbatch|Paul Bettany|Cobie Smulders|Benedict Wong|Zoe Saldana|Karen Gillan|Vin Diesel|Dave Bautista|Bradley Cooper|Pom Klementieff|Scarlett Johansson|Benicio Del Toro|Anthony Mackie|Chadwick Boseman|Danai Gurira|Paul Rudd|Don Cheadle|Tom Holland|</v>
      </c>
    </row>
    <row r="6203" spans="1:21">
      <c r="A6203" s="14" t="s">
        <v>28553</v>
      </c>
      <c r="B6203" s="14" t="s">
        <v>48</v>
      </c>
      <c r="C6203" s="14" t="s">
        <v>28554</v>
      </c>
      <c r="D6203" s="14" t="s">
        <v>28555</v>
      </c>
      <c r="E6203" s="14" t="s">
        <v>28556</v>
      </c>
      <c r="F6203" s="14" t="s">
        <v>28557</v>
      </c>
      <c r="G6203" s="26">
        <v>43462</v>
      </c>
      <c r="H6203" s="14">
        <v>2017</v>
      </c>
      <c r="I6203" s="14" t="s">
        <v>360</v>
      </c>
      <c r="J6203" s="14" t="s">
        <v>566</v>
      </c>
      <c r="K6203" s="14" t="s">
        <v>2701</v>
      </c>
      <c r="L6203" s="14" t="s">
        <v>28558</v>
      </c>
      <c r="M6203" s="14">
        <f t="shared" si="768"/>
        <v>2018</v>
      </c>
      <c r="N6203" s="14">
        <f t="shared" si="769"/>
        <v>12</v>
      </c>
      <c r="O6203" s="14" t="str">
        <f>IFERROR(VLOOKUP(I6203,Lists!$F$2:$G$16,2,FALSE()),"Not Rated")</f>
        <v>Adults</v>
      </c>
      <c r="P6203" s="14">
        <f t="shared" si="770"/>
        <v>97</v>
      </c>
      <c r="Q6203" s="14" t="str">
        <f t="shared" si="771"/>
        <v>Sweden</v>
      </c>
      <c r="R6203" s="14" t="str">
        <f t="shared" si="772"/>
        <v>|Sweden|Netherlands|</v>
      </c>
      <c r="S6203" s="14" t="str">
        <f t="shared" si="773"/>
        <v>|Documentaries|International Movies|Music &amp; Musicals|</v>
      </c>
      <c r="T6203" s="14" t="str">
        <f t="shared" si="774"/>
        <v>|Levan Tsikurishvili|</v>
      </c>
      <c r="U6203" s="14" t="str">
        <f t="shared" si="775"/>
        <v>|Avicii|</v>
      </c>
    </row>
    <row r="6204" spans="1:21">
      <c r="A6204" s="14" t="s">
        <v>28559</v>
      </c>
      <c r="B6204" s="14" t="s">
        <v>48</v>
      </c>
      <c r="C6204" s="14" t="s">
        <v>28560</v>
      </c>
      <c r="D6204" s="14" t="s">
        <v>11113</v>
      </c>
      <c r="E6204" s="14" t="s">
        <v>28561</v>
      </c>
      <c r="F6204" s="14" t="s">
        <v>116</v>
      </c>
      <c r="G6204" s="26">
        <v>43567</v>
      </c>
      <c r="H6204" s="14">
        <v>2016</v>
      </c>
      <c r="I6204" s="14" t="s">
        <v>361</v>
      </c>
      <c r="J6204" s="14" t="s">
        <v>1399</v>
      </c>
      <c r="K6204" s="14" t="s">
        <v>4531</v>
      </c>
      <c r="L6204" s="14" t="s">
        <v>28562</v>
      </c>
      <c r="M6204" s="14">
        <f t="shared" si="768"/>
        <v>2019</v>
      </c>
      <c r="N6204" s="14">
        <f t="shared" si="769"/>
        <v>4</v>
      </c>
      <c r="O6204" s="14" t="str">
        <f>IFERROR(VLOOKUP(I6204,Lists!$F$2:$G$16,2,FALSE()),"Not Rated")</f>
        <v>Teens</v>
      </c>
      <c r="P6204" s="14">
        <f t="shared" si="770"/>
        <v>129</v>
      </c>
      <c r="Q6204" s="14" t="str">
        <f t="shared" si="771"/>
        <v>India</v>
      </c>
      <c r="R6204" s="14" t="str">
        <f t="shared" si="772"/>
        <v>|India|</v>
      </c>
      <c r="S6204" s="14" t="str">
        <f t="shared" si="773"/>
        <v>|Dramas|International Movies|Sports Movies|</v>
      </c>
      <c r="T6204" s="14" t="str">
        <f t="shared" si="774"/>
        <v>|Anthony D'Souza|</v>
      </c>
      <c r="U6204" s="14" t="str">
        <f t="shared" si="775"/>
        <v>|Emraan Hashmi|Prachi Desai|Nargis Fakhri|Lara Dutta|Kunaal Roy Kapur|Gautam Gulati|Anikie Maguire|Kulbhushan Kharbanda|Rajesh Sharma|Shernaz Patel|Veerendra Saxena|</v>
      </c>
    </row>
    <row r="6205" spans="1:21">
      <c r="A6205" s="14" t="s">
        <v>28563</v>
      </c>
      <c r="B6205" s="14" t="s">
        <v>48</v>
      </c>
      <c r="C6205" s="14" t="s">
        <v>28564</v>
      </c>
      <c r="D6205" s="14" t="s">
        <v>28565</v>
      </c>
      <c r="E6205" s="14" t="s">
        <v>28566</v>
      </c>
      <c r="F6205" s="14" t="s">
        <v>116</v>
      </c>
      <c r="G6205" s="26">
        <v>43258</v>
      </c>
      <c r="H6205" s="14">
        <v>2013</v>
      </c>
      <c r="I6205" s="14" t="s">
        <v>361</v>
      </c>
      <c r="J6205" s="14" t="s">
        <v>698</v>
      </c>
      <c r="K6205" s="14" t="s">
        <v>444</v>
      </c>
      <c r="L6205" s="14" t="s">
        <v>28567</v>
      </c>
      <c r="M6205" s="14">
        <f t="shared" si="768"/>
        <v>2018</v>
      </c>
      <c r="N6205" s="14">
        <f t="shared" si="769"/>
        <v>6</v>
      </c>
      <c r="O6205" s="14" t="str">
        <f>IFERROR(VLOOKUP(I6205,Lists!$F$2:$G$16,2,FALSE()),"Not Rated")</f>
        <v>Teens</v>
      </c>
      <c r="P6205" s="14">
        <f t="shared" si="770"/>
        <v>99</v>
      </c>
      <c r="Q6205" s="14" t="str">
        <f t="shared" si="771"/>
        <v>India</v>
      </c>
      <c r="R6205" s="14" t="str">
        <f t="shared" si="772"/>
        <v>|India|</v>
      </c>
      <c r="S6205" s="14" t="str">
        <f t="shared" si="773"/>
        <v>|Dramas|Independent Movies|International Movies|</v>
      </c>
      <c r="T6205" s="14" t="str">
        <f t="shared" si="774"/>
        <v>|Ajay Bahl|</v>
      </c>
      <c r="U6205" s="14" t="str">
        <f t="shared" si="775"/>
        <v>|Shadab Kamal|Shilpa Shukla|Rajesh Sharma|Dibyendu Bhattacharya|Vijay Kaushik|Anula Navlekar|Happy Ranjit|Raveena Singh|Padam Mishra|</v>
      </c>
    </row>
    <row r="6206" spans="1:21">
      <c r="A6206" s="14" t="s">
        <v>28568</v>
      </c>
      <c r="B6206" s="14" t="s">
        <v>48</v>
      </c>
      <c r="C6206" s="14" t="s">
        <v>28569</v>
      </c>
      <c r="D6206" s="14" t="s">
        <v>28570</v>
      </c>
      <c r="E6206" s="14" t="s">
        <v>28571</v>
      </c>
      <c r="F6206" s="14" t="s">
        <v>129</v>
      </c>
      <c r="G6206" s="26">
        <v>43220</v>
      </c>
      <c r="H6206" s="14">
        <v>2005</v>
      </c>
      <c r="I6206" s="14" t="s">
        <v>361</v>
      </c>
      <c r="J6206" s="14" t="s">
        <v>1375</v>
      </c>
      <c r="K6206" s="14" t="s">
        <v>475</v>
      </c>
      <c r="L6206" s="14" t="s">
        <v>28572</v>
      </c>
      <c r="M6206" s="14">
        <f t="shared" si="768"/>
        <v>2018</v>
      </c>
      <c r="N6206" s="14">
        <f t="shared" si="769"/>
        <v>4</v>
      </c>
      <c r="O6206" s="14" t="str">
        <f>IFERROR(VLOOKUP(I6206,Lists!$F$2:$G$16,2,FALSE()),"Not Rated")</f>
        <v>Teens</v>
      </c>
      <c r="P6206" s="14">
        <f t="shared" si="770"/>
        <v>112</v>
      </c>
      <c r="Q6206" s="14" t="str">
        <f t="shared" si="771"/>
        <v>Turkey</v>
      </c>
      <c r="R6206" s="14" t="str">
        <f t="shared" si="772"/>
        <v>|Turkey|</v>
      </c>
      <c r="S6206" s="14" t="str">
        <f t="shared" si="773"/>
        <v>|Dramas|International Movies|</v>
      </c>
      <c r="T6206" s="14" t="str">
        <f t="shared" si="774"/>
        <v>|Çagan Irmak|</v>
      </c>
      <c r="U6206" s="14" t="str">
        <f t="shared" si="775"/>
        <v>|Çetin Tekindor|Fikret Kuşkan|Hümeyra|Ege Tanman|Şerif Sezer|Yetkin Dikinciler|Binnur Kaya|Mahmut Gökgöz|Nergis Çorakçi|Bilge Sen|</v>
      </c>
    </row>
    <row r="6207" spans="1:21">
      <c r="A6207" s="14" t="s">
        <v>28573</v>
      </c>
      <c r="B6207" s="14" t="s">
        <v>48</v>
      </c>
      <c r="C6207" s="14" t="s">
        <v>28574</v>
      </c>
      <c r="D6207" s="14" t="s">
        <v>28575</v>
      </c>
      <c r="E6207" s="14" t="s">
        <v>28576</v>
      </c>
      <c r="F6207" s="14" t="s">
        <v>28577</v>
      </c>
      <c r="G6207" s="26">
        <v>43466</v>
      </c>
      <c r="H6207" s="14">
        <v>2006</v>
      </c>
      <c r="I6207" s="14" t="s">
        <v>363</v>
      </c>
      <c r="J6207" s="14" t="s">
        <v>1020</v>
      </c>
      <c r="K6207" s="14" t="s">
        <v>1436</v>
      </c>
      <c r="L6207" s="14" t="s">
        <v>28578</v>
      </c>
      <c r="M6207" s="14">
        <f t="shared" si="768"/>
        <v>2019</v>
      </c>
      <c r="N6207" s="14">
        <f t="shared" si="769"/>
        <v>1</v>
      </c>
      <c r="O6207" s="14" t="str">
        <f>IFERROR(VLOOKUP(I6207,Lists!$F$2:$G$16,2,FALSE()),"Not Rated")</f>
        <v>Adults</v>
      </c>
      <c r="P6207" s="14">
        <f t="shared" si="770"/>
        <v>143</v>
      </c>
      <c r="Q6207" s="14" t="str">
        <f t="shared" si="771"/>
        <v>France</v>
      </c>
      <c r="R6207" s="14" t="str">
        <f t="shared" si="772"/>
        <v>|France|United States|Mexico|</v>
      </c>
      <c r="S6207" s="14" t="str">
        <f t="shared" si="773"/>
        <v>|Dramas|Independent Movies|</v>
      </c>
      <c r="T6207" s="14" t="str">
        <f t="shared" si="774"/>
        <v>|Alejandro G. Iñárritu|</v>
      </c>
      <c r="U6207" s="14" t="str">
        <f t="shared" si="775"/>
        <v>|Brad Pitt|Cate Blanchett|Gael García Bernal|Koji Yakusho|Adriana Barraza|Rinko Kikuchi|Said Tarchani|Boubker Ait El Caid|Elle Fanning|Nathan Gamble|Mohamed Akhzam|</v>
      </c>
    </row>
    <row r="6208" spans="1:21">
      <c r="A6208" s="14" t="s">
        <v>28579</v>
      </c>
      <c r="B6208" s="14" t="s">
        <v>48</v>
      </c>
      <c r="C6208" s="14" t="s">
        <v>28580</v>
      </c>
      <c r="D6208" s="14" t="s">
        <v>28581</v>
      </c>
      <c r="E6208" s="14" t="s">
        <v>117</v>
      </c>
      <c r="F6208" s="14" t="s">
        <v>116</v>
      </c>
      <c r="G6208" s="26">
        <v>43160</v>
      </c>
      <c r="H6208" s="14">
        <v>2016</v>
      </c>
      <c r="I6208" s="14" t="s">
        <v>360</v>
      </c>
      <c r="J6208" s="14" t="s">
        <v>535</v>
      </c>
      <c r="K6208" s="14" t="s">
        <v>496</v>
      </c>
      <c r="L6208" s="14" t="s">
        <v>28582</v>
      </c>
      <c r="M6208" s="14">
        <f t="shared" si="768"/>
        <v>2018</v>
      </c>
      <c r="N6208" s="14">
        <f t="shared" si="769"/>
        <v>3</v>
      </c>
      <c r="O6208" s="14" t="str">
        <f>IFERROR(VLOOKUP(I6208,Lists!$F$2:$G$16,2,FALSE()),"Not Rated")</f>
        <v>Adults</v>
      </c>
      <c r="P6208" s="14">
        <f t="shared" si="770"/>
        <v>61</v>
      </c>
      <c r="Q6208" s="14" t="str">
        <f t="shared" si="771"/>
        <v>India</v>
      </c>
      <c r="R6208" s="14" t="str">
        <f t="shared" si="772"/>
        <v>|India|</v>
      </c>
      <c r="S6208" s="14" t="str">
        <f t="shared" si="773"/>
        <v>|Documentaries|International Movies|</v>
      </c>
      <c r="T6208" s="14" t="str">
        <f t="shared" si="774"/>
        <v>|Shikha Makan|</v>
      </c>
      <c r="U6208" s="14" t="str">
        <f t="shared" si="775"/>
        <v>|Unknown|</v>
      </c>
    </row>
    <row r="6209" spans="1:21">
      <c r="A6209" s="14" t="s">
        <v>28583</v>
      </c>
      <c r="B6209" s="14" t="s">
        <v>48</v>
      </c>
      <c r="C6209" s="14" t="s">
        <v>28584</v>
      </c>
      <c r="D6209" s="14" t="s">
        <v>28585</v>
      </c>
      <c r="E6209" s="14" t="s">
        <v>28586</v>
      </c>
      <c r="F6209" s="14" t="s">
        <v>133</v>
      </c>
      <c r="G6209" s="26">
        <v>42740</v>
      </c>
      <c r="H6209" s="14">
        <v>2016</v>
      </c>
      <c r="I6209" s="14" t="s">
        <v>369</v>
      </c>
      <c r="J6209" s="14" t="s">
        <v>739</v>
      </c>
      <c r="K6209" s="14" t="s">
        <v>834</v>
      </c>
      <c r="L6209" s="14" t="s">
        <v>28587</v>
      </c>
      <c r="M6209" s="14">
        <f t="shared" si="768"/>
        <v>2017</v>
      </c>
      <c r="N6209" s="14">
        <f t="shared" si="769"/>
        <v>1</v>
      </c>
      <c r="O6209" s="14" t="str">
        <f>IFERROR(VLOOKUP(I6209,Lists!$F$2:$G$16,2,FALSE()),"Not Rated")</f>
        <v>Not Rated</v>
      </c>
      <c r="P6209" s="14">
        <f t="shared" si="770"/>
        <v>95</v>
      </c>
      <c r="Q6209" s="14" t="str">
        <f t="shared" si="771"/>
        <v>Brazil</v>
      </c>
      <c r="R6209" s="14" t="str">
        <f t="shared" si="772"/>
        <v>|Brazil|</v>
      </c>
      <c r="S6209" s="14" t="str">
        <f t="shared" si="773"/>
        <v>|Comedies|Dramas|International Movies|</v>
      </c>
      <c r="T6209" s="14" t="str">
        <f t="shared" si="774"/>
        <v>|José Eduardo Belmonte|</v>
      </c>
      <c r="U6209" s="14" t="str">
        <f t="shared" si="775"/>
        <v>|Ingrid Guimarães|Fábio Assunção|Alice Braga|Rosanne Mulholland|Caroline Abras|João Assunção|</v>
      </c>
    </row>
    <row r="6210" spans="1:21">
      <c r="A6210" s="14" t="s">
        <v>28588</v>
      </c>
      <c r="B6210" s="14" t="s">
        <v>48</v>
      </c>
      <c r="C6210" s="14" t="s">
        <v>28589</v>
      </c>
      <c r="D6210" s="14" t="s">
        <v>28590</v>
      </c>
      <c r="E6210" s="14" t="s">
        <v>28591</v>
      </c>
      <c r="F6210" s="14" t="s">
        <v>119</v>
      </c>
      <c r="G6210" s="26">
        <v>42824</v>
      </c>
      <c r="H6210" s="14">
        <v>2014</v>
      </c>
      <c r="I6210" s="14" t="s">
        <v>369</v>
      </c>
      <c r="J6210" s="14" t="s">
        <v>900</v>
      </c>
      <c r="K6210" s="14" t="s">
        <v>16169</v>
      </c>
      <c r="L6210" s="14" t="s">
        <v>28592</v>
      </c>
      <c r="M6210" s="14">
        <f t="shared" ref="M6210:M6273" si="776">IF(G6210="","",YEAR(G6210))</f>
        <v>2017</v>
      </c>
      <c r="N6210" s="14">
        <f t="shared" ref="N6210:N6273" si="777">IF(G6210="","",MONTH(G6210))</f>
        <v>3</v>
      </c>
      <c r="O6210" s="14" t="str">
        <f>IFERROR(VLOOKUP(I6210,Lists!$F$2:$G$16,2,FALSE()),"Not Rated")</f>
        <v>Not Rated</v>
      </c>
      <c r="P6210" s="14">
        <f t="shared" ref="P6210:P6273" si="778">IFERROR(VALUE(LEFT(J6210,FIND(" ",J6210)-1)),"")</f>
        <v>92</v>
      </c>
      <c r="Q6210" s="14" t="str">
        <f t="shared" ref="Q6210:Q6273" si="779">IFERROR(LEFT(F6210,FIND(",",F6210)-1),F6210)</f>
        <v>Canada</v>
      </c>
      <c r="R6210" s="14" t="str">
        <f t="shared" ref="R6210:R6273" si="780">"|"&amp;SUBSTITUTE(F6210,", ","|")&amp;"|"</f>
        <v>|Canada|</v>
      </c>
      <c r="S6210" s="14" t="str">
        <f t="shared" ref="S6210:S6273" si="781">"|"&amp;SUBSTITUTE(K6210,", ","|")&amp;"|"</f>
        <v>|Horror Movies|Independent Movies|Thrillers|</v>
      </c>
      <c r="T6210" s="14" t="str">
        <f t="shared" ref="T6210:T6273" si="782">"|"&amp;SUBSTITUTE(D6210,", ","|")&amp;"|"</f>
        <v>|Adam MacDonald|</v>
      </c>
      <c r="U6210" s="14" t="str">
        <f t="shared" ref="U6210:U6273" si="783">"|"&amp;SUBSTITUTE(E6210,", ","|")&amp;"|"</f>
        <v>|Missy Peregrym|Jeff Roop|Eric Balfour|Nicholas Campbell|</v>
      </c>
    </row>
    <row r="6211" spans="1:21">
      <c r="A6211" s="14" t="s">
        <v>28593</v>
      </c>
      <c r="B6211" s="14" t="s">
        <v>48</v>
      </c>
      <c r="C6211" s="14" t="s">
        <v>28594</v>
      </c>
      <c r="D6211" s="14" t="s">
        <v>28595</v>
      </c>
      <c r="E6211" s="14" t="s">
        <v>28596</v>
      </c>
      <c r="F6211" s="14" t="s">
        <v>115</v>
      </c>
      <c r="G6211" s="26">
        <v>43560</v>
      </c>
      <c r="H6211" s="14">
        <v>2019</v>
      </c>
      <c r="I6211" s="14" t="s">
        <v>360</v>
      </c>
      <c r="J6211" s="14" t="s">
        <v>566</v>
      </c>
      <c r="K6211" s="14" t="s">
        <v>2253</v>
      </c>
      <c r="L6211" s="14" t="s">
        <v>28597</v>
      </c>
      <c r="M6211" s="14">
        <f t="shared" si="776"/>
        <v>2019</v>
      </c>
      <c r="N6211" s="14">
        <f t="shared" si="777"/>
        <v>4</v>
      </c>
      <c r="O6211" s="14" t="str">
        <f>IFERROR(VLOOKUP(I6211,Lists!$F$2:$G$16,2,FALSE()),"Not Rated")</f>
        <v>Adults</v>
      </c>
      <c r="P6211" s="14">
        <f t="shared" si="778"/>
        <v>97</v>
      </c>
      <c r="Q6211" s="14" t="str">
        <f t="shared" si="779"/>
        <v>United States</v>
      </c>
      <c r="R6211" s="14" t="str">
        <f t="shared" si="780"/>
        <v>|United States|</v>
      </c>
      <c r="S6211" s="14" t="str">
        <f t="shared" si="781"/>
        <v>|Dramas|Independent Movies|Thrillers|</v>
      </c>
      <c r="T6211" s="14" t="str">
        <f t="shared" si="782"/>
        <v>|Dave Patten|</v>
      </c>
      <c r="U6211" s="14" t="str">
        <f t="shared" si="783"/>
        <v>|Black Deniro|Byron "Squally" Vinson|Dominic Costa|Nick Ferraro|Peter Ferriero|Jowharah Jones|</v>
      </c>
    </row>
    <row r="6212" spans="1:21">
      <c r="A6212" s="14" t="s">
        <v>28598</v>
      </c>
      <c r="B6212" s="14" t="s">
        <v>48</v>
      </c>
      <c r="C6212" s="14" t="s">
        <v>28599</v>
      </c>
      <c r="D6212" s="14" t="s">
        <v>28600</v>
      </c>
      <c r="E6212" s="14" t="s">
        <v>28601</v>
      </c>
      <c r="F6212" s="14" t="s">
        <v>28602</v>
      </c>
      <c r="G6212" s="26">
        <v>43459</v>
      </c>
      <c r="H6212" s="14">
        <v>2015</v>
      </c>
      <c r="I6212" s="14" t="s">
        <v>363</v>
      </c>
      <c r="J6212" s="14" t="s">
        <v>404</v>
      </c>
      <c r="K6212" s="14" t="s">
        <v>683</v>
      </c>
      <c r="L6212" s="14" t="s">
        <v>28603</v>
      </c>
      <c r="M6212" s="14">
        <f t="shared" si="776"/>
        <v>2018</v>
      </c>
      <c r="N6212" s="14">
        <f t="shared" si="777"/>
        <v>12</v>
      </c>
      <c r="O6212" s="14" t="str">
        <f>IFERROR(VLOOKUP(I6212,Lists!$F$2:$G$16,2,FALSE()),"Not Rated")</f>
        <v>Adults</v>
      </c>
      <c r="P6212" s="14">
        <f t="shared" si="778"/>
        <v>90</v>
      </c>
      <c r="Q6212" s="14" t="str">
        <f t="shared" si="779"/>
        <v>Australia</v>
      </c>
      <c r="R6212" s="14" t="str">
        <f t="shared" si="780"/>
        <v>|Australia|United Kingdom|United Arab Emirates|Canada|</v>
      </c>
      <c r="S6212" s="14" t="str">
        <f t="shared" si="781"/>
        <v>|Dramas|Thrillers|</v>
      </c>
      <c r="T6212" s="14" t="str">
        <f t="shared" si="782"/>
        <v>|Michael Petroni|</v>
      </c>
      <c r="U6212" s="14" t="str">
        <f t="shared" si="783"/>
        <v>|Adrien Brody|Sam Neill|Robin McLeavy|Bruce Spence|Jenni Baird|Chloe Bayliss|Anna Lise Phillips|George Shevtsov|</v>
      </c>
    </row>
    <row r="6213" spans="1:21">
      <c r="A6213" s="14" t="s">
        <v>28604</v>
      </c>
      <c r="B6213" s="14" t="s">
        <v>48</v>
      </c>
      <c r="C6213" s="14" t="s">
        <v>28605</v>
      </c>
      <c r="D6213" s="14" t="s">
        <v>15151</v>
      </c>
      <c r="E6213" s="14" t="s">
        <v>28606</v>
      </c>
      <c r="F6213" s="14" t="s">
        <v>115</v>
      </c>
      <c r="G6213" s="26">
        <v>43739</v>
      </c>
      <c r="H6213" s="14">
        <v>1995</v>
      </c>
      <c r="I6213" s="14" t="s">
        <v>363</v>
      </c>
      <c r="J6213" s="14" t="s">
        <v>1008</v>
      </c>
      <c r="K6213" s="14" t="s">
        <v>1149</v>
      </c>
      <c r="L6213" s="14" t="s">
        <v>28607</v>
      </c>
      <c r="M6213" s="14">
        <f t="shared" si="776"/>
        <v>2019</v>
      </c>
      <c r="N6213" s="14">
        <f t="shared" si="777"/>
        <v>10</v>
      </c>
      <c r="O6213" s="14" t="str">
        <f>IFERROR(VLOOKUP(I6213,Lists!$F$2:$G$16,2,FALSE()),"Not Rated")</f>
        <v>Adults</v>
      </c>
      <c r="P6213" s="14">
        <f t="shared" si="778"/>
        <v>119</v>
      </c>
      <c r="Q6213" s="14" t="str">
        <f t="shared" si="779"/>
        <v>United States</v>
      </c>
      <c r="R6213" s="14" t="str">
        <f t="shared" si="780"/>
        <v>|United States|</v>
      </c>
      <c r="S6213" s="14" t="str">
        <f t="shared" si="781"/>
        <v>|Action &amp; Adventure|Comedies|</v>
      </c>
      <c r="T6213" s="14" t="str">
        <f t="shared" si="782"/>
        <v>|Michael Bay|</v>
      </c>
      <c r="U6213" s="14" t="str">
        <f t="shared" si="783"/>
        <v>|Will Smith|Martin Lawrence|Téa Leoni|Tchéky Karyo|Theresa Randle|Joe Pantoliano|Emmanuel Xuereb|Michael Imperioli|Nestor Serrano|Julio Oscar Mechoso|</v>
      </c>
    </row>
    <row r="6214" spans="1:21">
      <c r="A6214" s="14" t="s">
        <v>28608</v>
      </c>
      <c r="B6214" s="14" t="s">
        <v>48</v>
      </c>
      <c r="C6214" s="14" t="s">
        <v>28609</v>
      </c>
      <c r="D6214" s="14" t="s">
        <v>15151</v>
      </c>
      <c r="E6214" s="14" t="s">
        <v>28610</v>
      </c>
      <c r="F6214" s="14" t="s">
        <v>115</v>
      </c>
      <c r="G6214" s="26">
        <v>43739</v>
      </c>
      <c r="H6214" s="14">
        <v>2003</v>
      </c>
      <c r="I6214" s="14" t="s">
        <v>363</v>
      </c>
      <c r="J6214" s="14" t="s">
        <v>553</v>
      </c>
      <c r="K6214" s="14" t="s">
        <v>1149</v>
      </c>
      <c r="L6214" s="14" t="s">
        <v>28611</v>
      </c>
      <c r="M6214" s="14">
        <f t="shared" si="776"/>
        <v>2019</v>
      </c>
      <c r="N6214" s="14">
        <f t="shared" si="777"/>
        <v>10</v>
      </c>
      <c r="O6214" s="14" t="str">
        <f>IFERROR(VLOOKUP(I6214,Lists!$F$2:$G$16,2,FALSE()),"Not Rated")</f>
        <v>Adults</v>
      </c>
      <c r="P6214" s="14">
        <f t="shared" si="778"/>
        <v>147</v>
      </c>
      <c r="Q6214" s="14" t="str">
        <f t="shared" si="779"/>
        <v>United States</v>
      </c>
      <c r="R6214" s="14" t="str">
        <f t="shared" si="780"/>
        <v>|United States|</v>
      </c>
      <c r="S6214" s="14" t="str">
        <f t="shared" si="781"/>
        <v>|Action &amp; Adventure|Comedies|</v>
      </c>
      <c r="T6214" s="14" t="str">
        <f t="shared" si="782"/>
        <v>|Michael Bay|</v>
      </c>
      <c r="U6214" s="14" t="str">
        <f t="shared" si="783"/>
        <v>|Will Smith|Martin Lawrence|Jordi Mollà|Gabrielle Union|Peter Stormare|Theresa Randle|Joe Pantoliano|Michael Shannon|Jon Seda|Yul Vazquez|</v>
      </c>
    </row>
    <row r="6215" spans="1:21">
      <c r="A6215" s="14" t="s">
        <v>28612</v>
      </c>
      <c r="B6215" s="14" t="s">
        <v>49</v>
      </c>
      <c r="C6215" s="14" t="s">
        <v>28613</v>
      </c>
      <c r="D6215" s="14" t="s">
        <v>117</v>
      </c>
      <c r="E6215" s="14" t="s">
        <v>28614</v>
      </c>
      <c r="F6215" s="14" t="s">
        <v>118</v>
      </c>
      <c r="G6215" s="26">
        <v>43449</v>
      </c>
      <c r="H6215" s="14">
        <v>2014</v>
      </c>
      <c r="I6215" s="14" t="s">
        <v>360</v>
      </c>
      <c r="J6215" s="14" t="s">
        <v>107</v>
      </c>
      <c r="K6215" s="14" t="s">
        <v>20003</v>
      </c>
      <c r="L6215" s="14" t="s">
        <v>28615</v>
      </c>
      <c r="M6215" s="14">
        <f t="shared" si="776"/>
        <v>2018</v>
      </c>
      <c r="N6215" s="14">
        <f t="shared" si="777"/>
        <v>12</v>
      </c>
      <c r="O6215" s="14" t="str">
        <f>IFERROR(VLOOKUP(I6215,Lists!$F$2:$G$16,2,FALSE()),"Not Rated")</f>
        <v>Adults</v>
      </c>
      <c r="P6215" s="14">
        <f t="shared" si="778"/>
        <v>3</v>
      </c>
      <c r="Q6215" s="14" t="str">
        <f t="shared" si="779"/>
        <v>United Kingdom</v>
      </c>
      <c r="R6215" s="14" t="str">
        <f t="shared" si="780"/>
        <v>|United Kingdom|</v>
      </c>
      <c r="S6215" s="14" t="str">
        <f t="shared" si="781"/>
        <v>|British TV Shows|TV Comedies|</v>
      </c>
      <c r="T6215" s="14" t="str">
        <f t="shared" si="782"/>
        <v>|Unknown|</v>
      </c>
      <c r="U6215" s="14" t="str">
        <f t="shared" si="783"/>
        <v>|Jack Whitehall|Mathew Horne|Sarah Solemani|Michelle Gomez|Nikki Runeckles|Kae Alexander|Layton Williams|Ethan Lawrence|Charlie Wernham|Jack Binstead|Jack Bence|Harry Enfield|</v>
      </c>
    </row>
    <row r="6216" spans="1:21">
      <c r="A6216" s="14" t="s">
        <v>28616</v>
      </c>
      <c r="B6216" s="14" t="s">
        <v>48</v>
      </c>
      <c r="C6216" s="14" t="s">
        <v>28617</v>
      </c>
      <c r="D6216" s="14" t="s">
        <v>28618</v>
      </c>
      <c r="E6216" s="14" t="s">
        <v>28619</v>
      </c>
      <c r="F6216" s="14" t="s">
        <v>15574</v>
      </c>
      <c r="G6216" s="26">
        <v>43170</v>
      </c>
      <c r="H6216" s="14">
        <v>2017</v>
      </c>
      <c r="I6216" s="14" t="s">
        <v>360</v>
      </c>
      <c r="J6216" s="14" t="s">
        <v>760</v>
      </c>
      <c r="K6216" s="14" t="s">
        <v>254</v>
      </c>
      <c r="L6216" s="14" t="s">
        <v>28620</v>
      </c>
      <c r="M6216" s="14">
        <f t="shared" si="776"/>
        <v>2018</v>
      </c>
      <c r="N6216" s="14">
        <f t="shared" si="777"/>
        <v>3</v>
      </c>
      <c r="O6216" s="14" t="str">
        <f>IFERROR(VLOOKUP(I6216,Lists!$F$2:$G$16,2,FALSE()),"Not Rated")</f>
        <v>Adults</v>
      </c>
      <c r="P6216" s="14">
        <f t="shared" si="778"/>
        <v>83</v>
      </c>
      <c r="Q6216" s="14" t="str">
        <f t="shared" si="779"/>
        <v>Singapore</v>
      </c>
      <c r="R6216" s="14" t="str">
        <f t="shared" si="780"/>
        <v>|Singapore|United States|</v>
      </c>
      <c r="S6216" s="14" t="str">
        <f t="shared" si="781"/>
        <v>|Thrillers|</v>
      </c>
      <c r="T6216" s="14" t="str">
        <f t="shared" si="782"/>
        <v>|David Chirchirillo|</v>
      </c>
      <c r="U6216" s="14" t="str">
        <f t="shared" si="783"/>
        <v>|Jack Cutmore-Scott|Lili Simmons|Brandon Scott|Chase Williamson|Noureen DeWulf|Seth Morris|Christine Donlon|Trent Haaga|Kahyun Kim|Cynthia Rose Hall|Zedrick Restauro|Eric Podnar|</v>
      </c>
    </row>
    <row r="6217" spans="1:21">
      <c r="A6217" s="14" t="s">
        <v>28621</v>
      </c>
      <c r="B6217" s="14" t="s">
        <v>48</v>
      </c>
      <c r="C6217" s="14" t="s">
        <v>28622</v>
      </c>
      <c r="D6217" s="14" t="s">
        <v>28623</v>
      </c>
      <c r="E6217" s="14" t="s">
        <v>28624</v>
      </c>
      <c r="F6217" s="14" t="s">
        <v>1084</v>
      </c>
      <c r="G6217" s="26">
        <v>42968</v>
      </c>
      <c r="H6217" s="14">
        <v>2016</v>
      </c>
      <c r="I6217" s="14" t="s">
        <v>360</v>
      </c>
      <c r="J6217" s="14" t="s">
        <v>760</v>
      </c>
      <c r="K6217" s="14" t="s">
        <v>927</v>
      </c>
      <c r="L6217" s="14" t="s">
        <v>28625</v>
      </c>
      <c r="M6217" s="14">
        <f t="shared" si="776"/>
        <v>2017</v>
      </c>
      <c r="N6217" s="14">
        <f t="shared" si="777"/>
        <v>8</v>
      </c>
      <c r="O6217" s="14" t="str">
        <f>IFERROR(VLOOKUP(I6217,Lists!$F$2:$G$16,2,FALSE()),"Not Rated")</f>
        <v>Adults</v>
      </c>
      <c r="P6217" s="14">
        <f t="shared" si="778"/>
        <v>83</v>
      </c>
      <c r="Q6217" s="14" t="str">
        <f t="shared" si="779"/>
        <v>United States</v>
      </c>
      <c r="R6217" s="14" t="str">
        <f t="shared" si="780"/>
        <v>|United States|Canada|</v>
      </c>
      <c r="S6217" s="14" t="str">
        <f t="shared" si="781"/>
        <v>|Documentaries|Music &amp; Musicals|</v>
      </c>
      <c r="T6217" s="14" t="str">
        <f t="shared" si="782"/>
        <v>|Salima Koroma|</v>
      </c>
      <c r="U6217" s="14" t="str">
        <f t="shared" si="783"/>
        <v>|Jonathan Park|Awkwafina|David Lee|Richard Lee|</v>
      </c>
    </row>
    <row r="6218" spans="1:21">
      <c r="A6218" s="14" t="s">
        <v>28626</v>
      </c>
      <c r="B6218" s="14" t="s">
        <v>49</v>
      </c>
      <c r="C6218" s="14" t="s">
        <v>28627</v>
      </c>
      <c r="D6218" s="14" t="s">
        <v>117</v>
      </c>
      <c r="E6218" s="14" t="s">
        <v>28628</v>
      </c>
      <c r="F6218" s="14" t="s">
        <v>116</v>
      </c>
      <c r="G6218" s="26">
        <v>42826</v>
      </c>
      <c r="H6218" s="14">
        <v>2013</v>
      </c>
      <c r="I6218" s="14" t="s">
        <v>361</v>
      </c>
      <c r="J6218" s="14" t="s">
        <v>105</v>
      </c>
      <c r="K6218" s="14" t="s">
        <v>688</v>
      </c>
      <c r="L6218" s="14" t="s">
        <v>28629</v>
      </c>
      <c r="M6218" s="14">
        <f t="shared" si="776"/>
        <v>2017</v>
      </c>
      <c r="N6218" s="14">
        <f t="shared" si="777"/>
        <v>4</v>
      </c>
      <c r="O6218" s="14" t="str">
        <f>IFERROR(VLOOKUP(I6218,Lists!$F$2:$G$16,2,FALSE()),"Not Rated")</f>
        <v>Teens</v>
      </c>
      <c r="P6218" s="14">
        <f t="shared" si="778"/>
        <v>1</v>
      </c>
      <c r="Q6218" s="14" t="str">
        <f t="shared" si="779"/>
        <v>India</v>
      </c>
      <c r="R6218" s="14" t="str">
        <f t="shared" si="780"/>
        <v>|India|</v>
      </c>
      <c r="S6218" s="14" t="str">
        <f t="shared" si="781"/>
        <v>|International TV Shows|TV Dramas|</v>
      </c>
      <c r="T6218" s="14" t="str">
        <f t="shared" si="782"/>
        <v>|Unknown|</v>
      </c>
      <c r="U6218" s="14" t="str">
        <f t="shared" si="783"/>
        <v>|Additi Gupta|Sanjeeda Sheikh|Kiran Karmarkar|Abhinav Shukla|Tanushree Kaushal|Mona Ambegaonkar|</v>
      </c>
    </row>
    <row r="6219" spans="1:21">
      <c r="A6219" s="14" t="s">
        <v>28630</v>
      </c>
      <c r="B6219" s="14" t="s">
        <v>48</v>
      </c>
      <c r="C6219" s="14" t="s">
        <v>28631</v>
      </c>
      <c r="D6219" s="14" t="s">
        <v>28632</v>
      </c>
      <c r="E6219" s="14" t="s">
        <v>28633</v>
      </c>
      <c r="F6219" s="14" t="s">
        <v>116</v>
      </c>
      <c r="G6219" s="26">
        <v>43101</v>
      </c>
      <c r="H6219" s="14">
        <v>2006</v>
      </c>
      <c r="I6219" s="14" t="s">
        <v>361</v>
      </c>
      <c r="J6219" s="14" t="s">
        <v>436</v>
      </c>
      <c r="K6219" s="14" t="s">
        <v>475</v>
      </c>
      <c r="L6219" s="14" t="s">
        <v>28634</v>
      </c>
      <c r="M6219" s="14">
        <f t="shared" si="776"/>
        <v>2018</v>
      </c>
      <c r="N6219" s="14">
        <f t="shared" si="777"/>
        <v>1</v>
      </c>
      <c r="O6219" s="14" t="str">
        <f>IFERROR(VLOOKUP(I6219,Lists!$F$2:$G$16,2,FALSE()),"Not Rated")</f>
        <v>Teens</v>
      </c>
      <c r="P6219" s="14">
        <f t="shared" si="778"/>
        <v>91</v>
      </c>
      <c r="Q6219" s="14" t="str">
        <f t="shared" si="779"/>
        <v>India</v>
      </c>
      <c r="R6219" s="14" t="str">
        <f t="shared" si="780"/>
        <v>|India|</v>
      </c>
      <c r="S6219" s="14" t="str">
        <f t="shared" si="781"/>
        <v>|Dramas|International Movies|</v>
      </c>
      <c r="T6219" s="14" t="str">
        <f t="shared" si="782"/>
        <v>|Sumitra Bhave|Sunil Sukthankar|</v>
      </c>
      <c r="U6219" s="14" t="str">
        <f t="shared" si="783"/>
        <v>|Amruta Subhash|Rajesh More|Devika Daftardar|Renuka Daftardar|Uttara Baokar|Jyoti Subhash|Milind Shinde|Sachin Mondkar|</v>
      </c>
    </row>
    <row r="6220" spans="1:21">
      <c r="A6220" s="14" t="s">
        <v>28635</v>
      </c>
      <c r="B6220" s="14" t="s">
        <v>48</v>
      </c>
      <c r="C6220" s="14" t="s">
        <v>28636</v>
      </c>
      <c r="D6220" s="14" t="s">
        <v>28637</v>
      </c>
      <c r="E6220" s="14" t="s">
        <v>28638</v>
      </c>
      <c r="F6220" s="14" t="s">
        <v>115</v>
      </c>
      <c r="G6220" s="26">
        <v>43916</v>
      </c>
      <c r="H6220" s="14">
        <v>2019</v>
      </c>
      <c r="I6220" s="14" t="s">
        <v>361</v>
      </c>
      <c r="J6220" s="14" t="s">
        <v>962</v>
      </c>
      <c r="K6220" s="14" t="s">
        <v>244</v>
      </c>
      <c r="L6220" s="14" t="s">
        <v>28639</v>
      </c>
      <c r="M6220" s="14">
        <f t="shared" si="776"/>
        <v>2020</v>
      </c>
      <c r="N6220" s="14">
        <f t="shared" si="777"/>
        <v>3</v>
      </c>
      <c r="O6220" s="14" t="str">
        <f>IFERROR(VLOOKUP(I6220,Lists!$F$2:$G$16,2,FALSE()),"Not Rated")</f>
        <v>Teens</v>
      </c>
      <c r="P6220" s="14">
        <f t="shared" si="778"/>
        <v>117</v>
      </c>
      <c r="Q6220" s="14" t="str">
        <f t="shared" si="779"/>
        <v>United States</v>
      </c>
      <c r="R6220" s="14" t="str">
        <f t="shared" si="780"/>
        <v>|United States|</v>
      </c>
      <c r="S6220" s="14" t="str">
        <f t="shared" si="781"/>
        <v>|Dramas|</v>
      </c>
      <c r="T6220" s="14" t="str">
        <f t="shared" si="782"/>
        <v>|Justin Lee|</v>
      </c>
      <c r="U6220" s="14" t="str">
        <f t="shared" si="783"/>
        <v>|Kevin Makely|Bruce Dern|Mira Sorvino|Trace Adkins|Wes Studi|Tony Todd|Jeff Fahey|James Russo|Amanda Wyss|</v>
      </c>
    </row>
    <row r="6221" spans="1:21">
      <c r="A6221" s="14" t="s">
        <v>28640</v>
      </c>
      <c r="B6221" s="14" t="s">
        <v>49</v>
      </c>
      <c r="C6221" s="14" t="s">
        <v>28641</v>
      </c>
      <c r="D6221" s="14" t="s">
        <v>117</v>
      </c>
      <c r="E6221" s="14" t="s">
        <v>28642</v>
      </c>
      <c r="F6221" s="14" t="s">
        <v>153</v>
      </c>
      <c r="G6221" s="26">
        <v>42826</v>
      </c>
      <c r="H6221" s="14">
        <v>2016</v>
      </c>
      <c r="I6221" s="14" t="s">
        <v>360</v>
      </c>
      <c r="J6221" s="14" t="s">
        <v>105</v>
      </c>
      <c r="K6221" s="14" t="s">
        <v>1451</v>
      </c>
      <c r="L6221" s="14" t="s">
        <v>28643</v>
      </c>
      <c r="M6221" s="14">
        <f t="shared" si="776"/>
        <v>2017</v>
      </c>
      <c r="N6221" s="14">
        <f t="shared" si="777"/>
        <v>4</v>
      </c>
      <c r="O6221" s="14" t="str">
        <f>IFERROR(VLOOKUP(I6221,Lists!$F$2:$G$16,2,FALSE()),"Not Rated")</f>
        <v>Adults</v>
      </c>
      <c r="P6221" s="14">
        <f t="shared" si="778"/>
        <v>1</v>
      </c>
      <c r="Q6221" s="14" t="str">
        <f t="shared" si="779"/>
        <v>Chile</v>
      </c>
      <c r="R6221" s="14" t="str">
        <f t="shared" si="780"/>
        <v>|Chile|</v>
      </c>
      <c r="S6221" s="14" t="str">
        <f t="shared" si="781"/>
        <v>|International TV Shows|Spanish-Language TV Shows|TV Dramas|</v>
      </c>
      <c r="T6221" s="14" t="str">
        <f t="shared" si="782"/>
        <v>|Unknown|</v>
      </c>
      <c r="U6221" s="14" t="str">
        <f t="shared" si="783"/>
        <v>|Alejandro Goic|Trinidad González|Ingrid Isensee|Mario Horton|Manuela Oyarzún|Fernanda Urrejola|Catalina Saavedra|Pablo Schwarz|Aline Küppenheim|Marcial Tagle|Víctor Quezada|Alfredo Castro|Roberto Farías|Hugo Medina|Daniel Candia|María Paz Grandjean|Alejandro Sieveking|Nicolás Durán|Sergio Hernández|Willy Semler|Erto Pantoja|</v>
      </c>
    </row>
    <row r="6222" spans="1:21">
      <c r="A6222" s="14" t="s">
        <v>28644</v>
      </c>
      <c r="B6222" s="14" t="s">
        <v>48</v>
      </c>
      <c r="C6222" s="14" t="s">
        <v>28645</v>
      </c>
      <c r="D6222" s="14" t="s">
        <v>28646</v>
      </c>
      <c r="E6222" s="14" t="s">
        <v>28647</v>
      </c>
      <c r="F6222" s="14" t="s">
        <v>115</v>
      </c>
      <c r="G6222" s="26">
        <v>43191</v>
      </c>
      <c r="H6222" s="14">
        <v>1995</v>
      </c>
      <c r="I6222" s="14" t="s">
        <v>370</v>
      </c>
      <c r="J6222" s="14" t="s">
        <v>1773</v>
      </c>
      <c r="K6222" s="14" t="s">
        <v>982</v>
      </c>
      <c r="L6222" s="14" t="s">
        <v>28648</v>
      </c>
      <c r="M6222" s="14">
        <f t="shared" si="776"/>
        <v>2018</v>
      </c>
      <c r="N6222" s="14">
        <f t="shared" si="777"/>
        <v>4</v>
      </c>
      <c r="O6222" s="14" t="str">
        <f>IFERROR(VLOOKUP(I6222,Lists!$F$2:$G$16,2,FALSE()),"Not Rated")</f>
        <v>Kids</v>
      </c>
      <c r="P6222" s="14">
        <f t="shared" si="778"/>
        <v>78</v>
      </c>
      <c r="Q6222" s="14" t="str">
        <f t="shared" si="779"/>
        <v>United States</v>
      </c>
      <c r="R6222" s="14" t="str">
        <f t="shared" si="780"/>
        <v>|United States|</v>
      </c>
      <c r="S6222" s="14" t="str">
        <f t="shared" si="781"/>
        <v>|Children &amp; Family Movies|Dramas|</v>
      </c>
      <c r="T6222" s="14" t="str">
        <f t="shared" si="782"/>
        <v>|Simon Wells|</v>
      </c>
      <c r="U6222" s="14" t="str">
        <f t="shared" si="783"/>
        <v>|Kevin Bacon|Bob Hoskins|Bridget Fonda|Jim Cummings|Phil Collins|Jack Angel|Danny Mann|Robbie Rist|</v>
      </c>
    </row>
    <row r="6223" spans="1:21">
      <c r="A6223" s="14" t="s">
        <v>28649</v>
      </c>
      <c r="B6223" s="14" t="s">
        <v>48</v>
      </c>
      <c r="C6223" s="14" t="s">
        <v>28650</v>
      </c>
      <c r="D6223" s="14" t="s">
        <v>28651</v>
      </c>
      <c r="E6223" s="14" t="s">
        <v>28652</v>
      </c>
      <c r="F6223" s="14" t="s">
        <v>115</v>
      </c>
      <c r="G6223" s="26">
        <v>43191</v>
      </c>
      <c r="H6223" s="14">
        <v>2001</v>
      </c>
      <c r="I6223" s="14" t="s">
        <v>370</v>
      </c>
      <c r="J6223" s="14" t="s">
        <v>5539</v>
      </c>
      <c r="K6223" s="14" t="s">
        <v>251</v>
      </c>
      <c r="L6223" s="14" t="s">
        <v>28653</v>
      </c>
      <c r="M6223" s="14">
        <f t="shared" si="776"/>
        <v>2018</v>
      </c>
      <c r="N6223" s="14">
        <f t="shared" si="777"/>
        <v>4</v>
      </c>
      <c r="O6223" s="14" t="str">
        <f>IFERROR(VLOOKUP(I6223,Lists!$F$2:$G$16,2,FALSE()),"Not Rated")</f>
        <v>Kids</v>
      </c>
      <c r="P6223" s="14">
        <f t="shared" si="778"/>
        <v>75</v>
      </c>
      <c r="Q6223" s="14" t="str">
        <f t="shared" si="779"/>
        <v>United States</v>
      </c>
      <c r="R6223" s="14" t="str">
        <f t="shared" si="780"/>
        <v>|United States|</v>
      </c>
      <c r="S6223" s="14" t="str">
        <f t="shared" si="781"/>
        <v>|Children &amp; Family Movies|</v>
      </c>
      <c r="T6223" s="14" t="str">
        <f t="shared" si="782"/>
        <v>|Phil Weinstein|</v>
      </c>
      <c r="U6223" s="14" t="str">
        <f t="shared" si="783"/>
        <v>|Maurice LaMarche|Jodi Benson|Lacey Chabert|David Carradine|Mark Hamill|Charles Fleischer|Peter MacNicol|Rob Paulsen|Nicolette Little|Melanie Stone|</v>
      </c>
    </row>
    <row r="6224" spans="1:21">
      <c r="A6224" s="14" t="s">
        <v>28654</v>
      </c>
      <c r="B6224" s="14" t="s">
        <v>48</v>
      </c>
      <c r="C6224" s="14" t="s">
        <v>28655</v>
      </c>
      <c r="D6224" s="14" t="s">
        <v>28651</v>
      </c>
      <c r="E6224" s="14" t="s">
        <v>28656</v>
      </c>
      <c r="F6224" s="14" t="s">
        <v>115</v>
      </c>
      <c r="G6224" s="26">
        <v>43191</v>
      </c>
      <c r="H6224" s="14">
        <v>2004</v>
      </c>
      <c r="I6224" s="14" t="s">
        <v>370</v>
      </c>
      <c r="J6224" s="14" t="s">
        <v>1773</v>
      </c>
      <c r="K6224" s="14" t="s">
        <v>251</v>
      </c>
      <c r="L6224" s="14" t="s">
        <v>28657</v>
      </c>
      <c r="M6224" s="14">
        <f t="shared" si="776"/>
        <v>2018</v>
      </c>
      <c r="N6224" s="14">
        <f t="shared" si="777"/>
        <v>4</v>
      </c>
      <c r="O6224" s="14" t="str">
        <f>IFERROR(VLOOKUP(I6224,Lists!$F$2:$G$16,2,FALSE()),"Not Rated")</f>
        <v>Kids</v>
      </c>
      <c r="P6224" s="14">
        <f t="shared" si="778"/>
        <v>78</v>
      </c>
      <c r="Q6224" s="14" t="str">
        <f t="shared" si="779"/>
        <v>United States</v>
      </c>
      <c r="R6224" s="14" t="str">
        <f t="shared" si="780"/>
        <v>|United States|</v>
      </c>
      <c r="S6224" s="14" t="str">
        <f t="shared" si="781"/>
        <v>|Children &amp; Family Movies|</v>
      </c>
      <c r="T6224" s="14" t="str">
        <f t="shared" si="782"/>
        <v>|Phil Weinstein|</v>
      </c>
      <c r="U6224" s="14" t="str">
        <f t="shared" si="783"/>
        <v>|Maurice LaMarche|Sean Astin|Keith Carradine|Charles Fleischer|Jodi Benson|Bill Fagerbakke|Charity James|Kathy Najimy|David Paymer|Jean Smart|</v>
      </c>
    </row>
    <row r="6225" spans="1:21">
      <c r="A6225" s="14" t="s">
        <v>28658</v>
      </c>
      <c r="B6225" s="14" t="s">
        <v>48</v>
      </c>
      <c r="C6225" s="14" t="s">
        <v>28659</v>
      </c>
      <c r="D6225" s="14" t="s">
        <v>28660</v>
      </c>
      <c r="E6225" s="14" t="s">
        <v>28661</v>
      </c>
      <c r="F6225" s="14" t="s">
        <v>156</v>
      </c>
      <c r="G6225" s="26">
        <v>43160</v>
      </c>
      <c r="H6225" s="14">
        <v>2017</v>
      </c>
      <c r="I6225" s="14" t="s">
        <v>360</v>
      </c>
      <c r="J6225" s="14" t="s">
        <v>5156</v>
      </c>
      <c r="K6225" s="14" t="s">
        <v>2943</v>
      </c>
      <c r="L6225" s="14" t="s">
        <v>28662</v>
      </c>
      <c r="M6225" s="14">
        <f t="shared" si="776"/>
        <v>2018</v>
      </c>
      <c r="N6225" s="14">
        <f t="shared" si="777"/>
        <v>3</v>
      </c>
      <c r="O6225" s="14" t="str">
        <f>IFERROR(VLOOKUP(I6225,Lists!$F$2:$G$16,2,FALSE()),"Not Rated")</f>
        <v>Adults</v>
      </c>
      <c r="P6225" s="14">
        <f t="shared" si="778"/>
        <v>149</v>
      </c>
      <c r="Q6225" s="14" t="str">
        <f t="shared" si="779"/>
        <v>Pakistan</v>
      </c>
      <c r="R6225" s="14" t="str">
        <f t="shared" si="780"/>
        <v>|Pakistan|</v>
      </c>
      <c r="S6225" s="14" t="str">
        <f t="shared" si="781"/>
        <v>|International Movies|Romantic Movies|</v>
      </c>
      <c r="T6225" s="14" t="str">
        <f t="shared" si="782"/>
        <v>|Haissam Hussain|</v>
      </c>
      <c r="U6225" s="14" t="str">
        <f t="shared" si="783"/>
        <v>|Osman Khalid Butt|Ainy Jaffri|Sadaf Kanwal|Khurram Patras|Ali Sheikh|Zeeshan Ali|Durdana Butt|Shafqat Cheema|Adeel Hashmi|Javed Sheikh|</v>
      </c>
    </row>
    <row r="6226" spans="1:21">
      <c r="A6226" s="14" t="s">
        <v>28663</v>
      </c>
      <c r="B6226" s="14" t="s">
        <v>48</v>
      </c>
      <c r="C6226" s="14" t="s">
        <v>28664</v>
      </c>
      <c r="D6226" s="14" t="s">
        <v>5209</v>
      </c>
      <c r="E6226" s="14" t="s">
        <v>28665</v>
      </c>
      <c r="F6226" s="14" t="s">
        <v>129</v>
      </c>
      <c r="G6226" s="26">
        <v>42804</v>
      </c>
      <c r="H6226" s="14">
        <v>2015</v>
      </c>
      <c r="I6226" s="14" t="s">
        <v>361</v>
      </c>
      <c r="J6226" s="14" t="s">
        <v>560</v>
      </c>
      <c r="K6226" s="14" t="s">
        <v>542</v>
      </c>
      <c r="L6226" s="14" t="s">
        <v>28666</v>
      </c>
      <c r="M6226" s="14">
        <f t="shared" si="776"/>
        <v>2017</v>
      </c>
      <c r="N6226" s="14">
        <f t="shared" si="777"/>
        <v>3</v>
      </c>
      <c r="O6226" s="14" t="str">
        <f>IFERROR(VLOOKUP(I6226,Lists!$F$2:$G$16,2,FALSE()),"Not Rated")</f>
        <v>Teens</v>
      </c>
      <c r="P6226" s="14">
        <f t="shared" si="778"/>
        <v>103</v>
      </c>
      <c r="Q6226" s="14" t="str">
        <f t="shared" si="779"/>
        <v>Turkey</v>
      </c>
      <c r="R6226" s="14" t="str">
        <f t="shared" si="780"/>
        <v>|Turkey|</v>
      </c>
      <c r="S6226" s="14" t="str">
        <f t="shared" si="781"/>
        <v>|Comedies|International Movies|Romantic Movies|</v>
      </c>
      <c r="T6226" s="14" t="str">
        <f t="shared" si="782"/>
        <v>|Burak Aksak|</v>
      </c>
      <c r="U6226" s="14" t="str">
        <f t="shared" si="783"/>
        <v>|Hande Doğandemir|Fatih Artman|Devrim Yakut|Cengiz Bozkurt|Erdal Tosun|Berat Yenilmez|Ercan Yazgan|Sadi Celil Cengiz|Cihan Ercan|Burcu Biricik|Tarık Ünlüoğlu|Gürkan Uygun|Gökçe Bahadır|</v>
      </c>
    </row>
    <row r="6227" spans="1:21">
      <c r="A6227" s="14" t="s">
        <v>28667</v>
      </c>
      <c r="B6227" s="14" t="s">
        <v>48</v>
      </c>
      <c r="C6227" s="14" t="s">
        <v>28668</v>
      </c>
      <c r="D6227" s="14" t="s">
        <v>28669</v>
      </c>
      <c r="E6227" s="14" t="s">
        <v>28670</v>
      </c>
      <c r="F6227" s="14" t="s">
        <v>115</v>
      </c>
      <c r="G6227" s="26">
        <v>43567</v>
      </c>
      <c r="H6227" s="14">
        <v>2017</v>
      </c>
      <c r="I6227" s="14" t="s">
        <v>363</v>
      </c>
      <c r="J6227" s="14" t="s">
        <v>507</v>
      </c>
      <c r="K6227" s="14" t="s">
        <v>1034</v>
      </c>
      <c r="L6227" s="14" t="s">
        <v>28671</v>
      </c>
      <c r="M6227" s="14">
        <f t="shared" si="776"/>
        <v>2019</v>
      </c>
      <c r="N6227" s="14">
        <f t="shared" si="777"/>
        <v>4</v>
      </c>
      <c r="O6227" s="14" t="str">
        <f>IFERROR(VLOOKUP(I6227,Lists!$F$2:$G$16,2,FALSE()),"Not Rated")</f>
        <v>Adults</v>
      </c>
      <c r="P6227" s="14">
        <f t="shared" si="778"/>
        <v>94</v>
      </c>
      <c r="Q6227" s="14" t="str">
        <f t="shared" si="779"/>
        <v>United States</v>
      </c>
      <c r="R6227" s="14" t="str">
        <f t="shared" si="780"/>
        <v>|United States|</v>
      </c>
      <c r="S6227" s="14" t="str">
        <f t="shared" si="781"/>
        <v>|Comedies|Dramas|Independent Movies|</v>
      </c>
      <c r="T6227" s="14" t="str">
        <f t="shared" si="782"/>
        <v>|Zoe Lister-Jones|</v>
      </c>
      <c r="U6227" s="14" t="str">
        <f t="shared" si="783"/>
        <v>|Zoe Lister-Jones|Adam Pally|Fred Armisen|Susie Essman|Retta|Hannah Simone|Brooklyn Decker|Angelique Cabral|Colin Hanks|Ravi V. Patel|Jamie Chung|Erinn Hayes|Gillian Zinser|Jesse Williams|</v>
      </c>
    </row>
    <row r="6228" spans="1:21">
      <c r="A6228" s="14" t="s">
        <v>28672</v>
      </c>
      <c r="B6228" s="14" t="s">
        <v>48</v>
      </c>
      <c r="C6228" s="14" t="s">
        <v>28673</v>
      </c>
      <c r="D6228" s="14" t="s">
        <v>28674</v>
      </c>
      <c r="E6228" s="14" t="s">
        <v>28675</v>
      </c>
      <c r="F6228" s="14" t="s">
        <v>115</v>
      </c>
      <c r="G6228" s="26">
        <v>42475</v>
      </c>
      <c r="H6228" s="14">
        <v>2015</v>
      </c>
      <c r="I6228" s="14" t="s">
        <v>369</v>
      </c>
      <c r="J6228" s="14" t="s">
        <v>739</v>
      </c>
      <c r="K6228" s="14" t="s">
        <v>7618</v>
      </c>
      <c r="L6228" s="14" t="s">
        <v>28676</v>
      </c>
      <c r="M6228" s="14">
        <f t="shared" si="776"/>
        <v>2016</v>
      </c>
      <c r="N6228" s="14">
        <f t="shared" si="777"/>
        <v>4</v>
      </c>
      <c r="O6228" s="14" t="str">
        <f>IFERROR(VLOOKUP(I6228,Lists!$F$2:$G$16,2,FALSE()),"Not Rated")</f>
        <v>Not Rated</v>
      </c>
      <c r="P6228" s="14">
        <f t="shared" si="778"/>
        <v>95</v>
      </c>
      <c r="Q6228" s="14" t="str">
        <f t="shared" si="779"/>
        <v>United States</v>
      </c>
      <c r="R6228" s="14" t="str">
        <f t="shared" si="780"/>
        <v>|United States|</v>
      </c>
      <c r="S6228" s="14" t="str">
        <f t="shared" si="781"/>
        <v>|Action &amp; Adventure|Comedies|Independent Movies|</v>
      </c>
      <c r="T6228" s="14" t="str">
        <f t="shared" si="782"/>
        <v>|Aaron Nee|Adam Nee|</v>
      </c>
      <c r="U6228" s="14" t="str">
        <f t="shared" si="783"/>
        <v>|Kyle Gallner|Adam Nee|Matthew Gray Gubler|Melissa Benoist|Hannibal Buress|Eric Christian Olsen|Stephen Lang|Daniel Edward Mora|Johnny Pemberton|Cooper Huckabee|Lee Garlington|Beth Grant|Creed Bratton|</v>
      </c>
    </row>
    <row r="6229" spans="1:21">
      <c r="A6229" s="14" t="s">
        <v>28677</v>
      </c>
      <c r="B6229" s="14" t="s">
        <v>48</v>
      </c>
      <c r="C6229" s="14" t="s">
        <v>28678</v>
      </c>
      <c r="D6229" s="14" t="s">
        <v>28679</v>
      </c>
      <c r="E6229" s="14" t="s">
        <v>28680</v>
      </c>
      <c r="F6229" s="14" t="s">
        <v>139</v>
      </c>
      <c r="G6229" s="26">
        <v>43306</v>
      </c>
      <c r="H6229" s="14">
        <v>2010</v>
      </c>
      <c r="I6229" s="14" t="s">
        <v>360</v>
      </c>
      <c r="J6229" s="14" t="s">
        <v>682</v>
      </c>
      <c r="K6229" s="14" t="s">
        <v>1227</v>
      </c>
      <c r="L6229" s="14" t="s">
        <v>28681</v>
      </c>
      <c r="M6229" s="14">
        <f t="shared" si="776"/>
        <v>2018</v>
      </c>
      <c r="N6229" s="14">
        <f t="shared" si="777"/>
        <v>7</v>
      </c>
      <c r="O6229" s="14" t="str">
        <f>IFERROR(VLOOKUP(I6229,Lists!$F$2:$G$16,2,FALSE()),"Not Rated")</f>
        <v>Adults</v>
      </c>
      <c r="P6229" s="14">
        <f t="shared" si="778"/>
        <v>122</v>
      </c>
      <c r="Q6229" s="14" t="str">
        <f t="shared" si="779"/>
        <v>Thailand</v>
      </c>
      <c r="R6229" s="14" t="str">
        <f t="shared" si="780"/>
        <v>|Thailand|</v>
      </c>
      <c r="S6229" s="14" t="str">
        <f t="shared" si="781"/>
        <v>|Action &amp; Adventure|International Movies|</v>
      </c>
      <c r="T6229" s="14" t="str">
        <f t="shared" si="782"/>
        <v>|Tanit Jitnukul|</v>
      </c>
      <c r="U6229" s="14" t="str">
        <f t="shared" si="783"/>
        <v>|Puri Hiranyapluek|Paradorn Srichaphan|Chatchai Plengpanich|</v>
      </c>
    </row>
    <row r="6230" spans="1:21">
      <c r="A6230" s="14" t="s">
        <v>28682</v>
      </c>
      <c r="B6230" s="14" t="s">
        <v>49</v>
      </c>
      <c r="C6230" s="14" t="s">
        <v>28683</v>
      </c>
      <c r="D6230" s="14" t="s">
        <v>117</v>
      </c>
      <c r="E6230" s="14" t="s">
        <v>28684</v>
      </c>
      <c r="F6230" s="14" t="s">
        <v>117</v>
      </c>
      <c r="G6230" s="26">
        <v>43255</v>
      </c>
      <c r="H6230" s="14">
        <v>2016</v>
      </c>
      <c r="I6230" s="14" t="s">
        <v>360</v>
      </c>
      <c r="J6230" s="14" t="s">
        <v>105</v>
      </c>
      <c r="K6230" s="14" t="s">
        <v>424</v>
      </c>
      <c r="L6230" s="14" t="s">
        <v>28685</v>
      </c>
      <c r="M6230" s="14">
        <f t="shared" si="776"/>
        <v>2018</v>
      </c>
      <c r="N6230" s="14">
        <f t="shared" si="777"/>
        <v>6</v>
      </c>
      <c r="O6230" s="14" t="str">
        <f>IFERROR(VLOOKUP(I6230,Lists!$F$2:$G$16,2,FALSE()),"Not Rated")</f>
        <v>Adults</v>
      </c>
      <c r="P6230" s="14">
        <f t="shared" si="778"/>
        <v>1</v>
      </c>
      <c r="Q6230" s="14" t="str">
        <f t="shared" si="779"/>
        <v>Unknown</v>
      </c>
      <c r="R6230" s="14" t="str">
        <f t="shared" si="780"/>
        <v>|Unknown|</v>
      </c>
      <c r="S6230" s="14" t="str">
        <f t="shared" si="781"/>
        <v>|International TV Shows|Romantic TV Shows|TV Comedies|</v>
      </c>
      <c r="T6230" s="14" t="str">
        <f t="shared" si="782"/>
        <v>|Unknown|</v>
      </c>
      <c r="U6230" s="14" t="str">
        <f t="shared" si="783"/>
        <v>|Sean Jindachot|Nutt Devahastin Na Ayudhya|Patharamanop Isariy|Manatsanun Phanlerdwongsakul|Anchasa Mongkhonsama|Keerati Mahapreukpong|</v>
      </c>
    </row>
    <row r="6231" spans="1:21">
      <c r="A6231" s="14" t="s">
        <v>28686</v>
      </c>
      <c r="B6231" s="14" t="s">
        <v>48</v>
      </c>
      <c r="C6231" s="14" t="s">
        <v>28687</v>
      </c>
      <c r="D6231" s="14" t="s">
        <v>28688</v>
      </c>
      <c r="E6231" s="14" t="s">
        <v>28689</v>
      </c>
      <c r="F6231" s="14" t="s">
        <v>139</v>
      </c>
      <c r="G6231" s="26">
        <v>43357</v>
      </c>
      <c r="H6231" s="14">
        <v>2002</v>
      </c>
      <c r="I6231" s="14" t="s">
        <v>360</v>
      </c>
      <c r="J6231" s="14" t="s">
        <v>1386</v>
      </c>
      <c r="K6231" s="14" t="s">
        <v>475</v>
      </c>
      <c r="L6231" s="14" t="s">
        <v>28690</v>
      </c>
      <c r="M6231" s="14">
        <f t="shared" si="776"/>
        <v>2018</v>
      </c>
      <c r="N6231" s="14">
        <f t="shared" si="777"/>
        <v>9</v>
      </c>
      <c r="O6231" s="14" t="str">
        <f>IFERROR(VLOOKUP(I6231,Lists!$F$2:$G$16,2,FALSE()),"Not Rated")</f>
        <v>Adults</v>
      </c>
      <c r="P6231" s="14">
        <f t="shared" si="778"/>
        <v>107</v>
      </c>
      <c r="Q6231" s="14" t="str">
        <f t="shared" si="779"/>
        <v>Thailand</v>
      </c>
      <c r="R6231" s="14" t="str">
        <f t="shared" si="780"/>
        <v>|Thailand|</v>
      </c>
      <c r="S6231" s="14" t="str">
        <f t="shared" si="781"/>
        <v>|Dramas|International Movies|</v>
      </c>
      <c r="T6231" s="14" t="str">
        <f t="shared" si="782"/>
        <v>|Manop Janjarasskul|</v>
      </c>
      <c r="U6231" s="14" t="str">
        <f t="shared" si="783"/>
        <v>|Chalad Na Songkhla|Sahatchai 'Stop' Chumrum|Pornchai Hongrattanaporn|Kongsak Kaenmeepol|Samart Saengsa-Ngiam|Suthpong Kanithanon|</v>
      </c>
    </row>
    <row r="6232" spans="1:21">
      <c r="A6232" s="14" t="s">
        <v>28691</v>
      </c>
      <c r="B6232" s="14" t="s">
        <v>48</v>
      </c>
      <c r="C6232" s="14" t="s">
        <v>28692</v>
      </c>
      <c r="D6232" s="14" t="s">
        <v>28693</v>
      </c>
      <c r="E6232" s="14" t="s">
        <v>28694</v>
      </c>
      <c r="F6232" s="14" t="s">
        <v>139</v>
      </c>
      <c r="G6232" s="26">
        <v>43348</v>
      </c>
      <c r="H6232" s="14">
        <v>2009</v>
      </c>
      <c r="I6232" s="14" t="s">
        <v>361</v>
      </c>
      <c r="J6232" s="14" t="s">
        <v>3165</v>
      </c>
      <c r="K6232" s="14" t="s">
        <v>542</v>
      </c>
      <c r="L6232" s="14" t="s">
        <v>28695</v>
      </c>
      <c r="M6232" s="14">
        <f t="shared" si="776"/>
        <v>2018</v>
      </c>
      <c r="N6232" s="14">
        <f t="shared" si="777"/>
        <v>9</v>
      </c>
      <c r="O6232" s="14" t="str">
        <f>IFERROR(VLOOKUP(I6232,Lists!$F$2:$G$16,2,FALSE()),"Not Rated")</f>
        <v>Teens</v>
      </c>
      <c r="P6232" s="14">
        <f t="shared" si="778"/>
        <v>126</v>
      </c>
      <c r="Q6232" s="14" t="str">
        <f t="shared" si="779"/>
        <v>Thailand</v>
      </c>
      <c r="R6232" s="14" t="str">
        <f t="shared" si="780"/>
        <v>|Thailand|</v>
      </c>
      <c r="S6232" s="14" t="str">
        <f t="shared" si="781"/>
        <v>|Comedies|International Movies|Romantic Movies|</v>
      </c>
      <c r="T6232" s="14" t="str">
        <f t="shared" si="782"/>
        <v>|Adisorn Tresirikasem|</v>
      </c>
      <c r="U6232" s="14" t="str">
        <f t="shared" si="783"/>
        <v>|Theeradej Wongpuapan|Sirin Horwang|Ungsumalynn Sirapatsakmetha|Panissara Phimpru|Taksaorn Paksukcharern|Charlie Trairat|Kazuki Yano|</v>
      </c>
    </row>
    <row r="6233" spans="1:21">
      <c r="A6233" s="14" t="s">
        <v>28696</v>
      </c>
      <c r="B6233" s="14" t="s">
        <v>48</v>
      </c>
      <c r="C6233" s="14" t="s">
        <v>28697</v>
      </c>
      <c r="D6233" s="14" t="s">
        <v>28698</v>
      </c>
      <c r="E6233" s="14" t="s">
        <v>28699</v>
      </c>
      <c r="F6233" s="14" t="s">
        <v>122</v>
      </c>
      <c r="G6233" s="26">
        <v>43344</v>
      </c>
      <c r="H6233" s="14">
        <v>2015</v>
      </c>
      <c r="I6233" s="14" t="s">
        <v>360</v>
      </c>
      <c r="J6233" s="14" t="s">
        <v>682</v>
      </c>
      <c r="K6233" s="14" t="s">
        <v>784</v>
      </c>
      <c r="L6233" s="14" t="s">
        <v>28700</v>
      </c>
      <c r="M6233" s="14">
        <f t="shared" si="776"/>
        <v>2018</v>
      </c>
      <c r="N6233" s="14">
        <f t="shared" si="777"/>
        <v>9</v>
      </c>
      <c r="O6233" s="14" t="str">
        <f>IFERROR(VLOOKUP(I6233,Lists!$F$2:$G$16,2,FALSE()),"Not Rated")</f>
        <v>Adults</v>
      </c>
      <c r="P6233" s="14">
        <f t="shared" si="778"/>
        <v>122</v>
      </c>
      <c r="Q6233" s="14" t="str">
        <f t="shared" si="779"/>
        <v>Spain</v>
      </c>
      <c r="R6233" s="14" t="str">
        <f t="shared" si="780"/>
        <v>|Spain|</v>
      </c>
      <c r="S6233" s="14" t="str">
        <f t="shared" si="781"/>
        <v>|Documentaries|International Movies|Sports Movies|</v>
      </c>
      <c r="T6233" s="14" t="str">
        <f t="shared" si="782"/>
        <v>|Jordi Llompart|</v>
      </c>
      <c r="U6233" s="14" t="str">
        <f t="shared" si="783"/>
        <v>|Johan Cruyff|Andrés Iniesta|Gary Lineker|Xavi Hernández|Lionel Messi|Pau Gasol|</v>
      </c>
    </row>
    <row r="6234" spans="1:21">
      <c r="A6234" s="14" t="s">
        <v>28701</v>
      </c>
      <c r="B6234" s="14" t="s">
        <v>48</v>
      </c>
      <c r="C6234" s="14" t="s">
        <v>28702</v>
      </c>
      <c r="D6234" s="14" t="s">
        <v>28703</v>
      </c>
      <c r="E6234" s="14" t="s">
        <v>28704</v>
      </c>
      <c r="F6234" s="14" t="s">
        <v>116</v>
      </c>
      <c r="G6234" s="26">
        <v>43830</v>
      </c>
      <c r="H6234" s="14">
        <v>2009</v>
      </c>
      <c r="I6234" s="14" t="s">
        <v>361</v>
      </c>
      <c r="J6234" s="14" t="s">
        <v>739</v>
      </c>
      <c r="K6234" s="14" t="s">
        <v>475</v>
      </c>
      <c r="L6234" s="14" t="s">
        <v>28705</v>
      </c>
      <c r="M6234" s="14">
        <f t="shared" si="776"/>
        <v>2019</v>
      </c>
      <c r="N6234" s="14">
        <f t="shared" si="777"/>
        <v>12</v>
      </c>
      <c r="O6234" s="14" t="str">
        <f>IFERROR(VLOOKUP(I6234,Lists!$F$2:$G$16,2,FALSE()),"Not Rated")</f>
        <v>Teens</v>
      </c>
      <c r="P6234" s="14">
        <f t="shared" si="778"/>
        <v>95</v>
      </c>
      <c r="Q6234" s="14" t="str">
        <f t="shared" si="779"/>
        <v>India</v>
      </c>
      <c r="R6234" s="14" t="str">
        <f t="shared" si="780"/>
        <v>|India|</v>
      </c>
      <c r="S6234" s="14" t="str">
        <f t="shared" si="781"/>
        <v>|Dramas|International Movies|</v>
      </c>
      <c r="T6234" s="14" t="str">
        <f t="shared" si="782"/>
        <v>|Raja Menon|</v>
      </c>
      <c r="U6234" s="14" t="str">
        <f t="shared" si="783"/>
        <v>|Naseeruddin Shah|Arjun Mathur|Vijay Raaz|Tannishtha Chatterjee|Violante Placido|Benjamin Gilani|</v>
      </c>
    </row>
    <row r="6235" spans="1:21">
      <c r="A6235" s="14" t="s">
        <v>28706</v>
      </c>
      <c r="B6235" s="14" t="s">
        <v>48</v>
      </c>
      <c r="C6235" s="14" t="s">
        <v>28707</v>
      </c>
      <c r="D6235" s="14" t="s">
        <v>28708</v>
      </c>
      <c r="E6235" s="14" t="s">
        <v>117</v>
      </c>
      <c r="F6235" s="14" t="s">
        <v>28709</v>
      </c>
      <c r="G6235" s="26">
        <v>42962</v>
      </c>
      <c r="H6235" s="14">
        <v>2017</v>
      </c>
      <c r="I6235" s="14" t="s">
        <v>360</v>
      </c>
      <c r="J6235" s="14" t="s">
        <v>1247</v>
      </c>
      <c r="K6235" s="14" t="s">
        <v>496</v>
      </c>
      <c r="L6235" s="14" t="s">
        <v>28710</v>
      </c>
      <c r="M6235" s="14">
        <f t="shared" si="776"/>
        <v>2017</v>
      </c>
      <c r="N6235" s="14">
        <f t="shared" si="777"/>
        <v>8</v>
      </c>
      <c r="O6235" s="14" t="str">
        <f>IFERROR(VLOOKUP(I6235,Lists!$F$2:$G$16,2,FALSE()),"Not Rated")</f>
        <v>Adults</v>
      </c>
      <c r="P6235" s="14">
        <f t="shared" si="778"/>
        <v>101</v>
      </c>
      <c r="Q6235" s="14" t="str">
        <f t="shared" si="779"/>
        <v>Australia</v>
      </c>
      <c r="R6235" s="14" t="str">
        <f t="shared" si="780"/>
        <v>|Australia|Armenia|Japan|Jordan|Mexico|Mongolia|New Zealand|Philippines|South Africa|Sweden|United States|Uruguay|</v>
      </c>
      <c r="S6235" s="14" t="str">
        <f t="shared" si="781"/>
        <v>|Documentaries|International Movies|</v>
      </c>
      <c r="T6235" s="14" t="str">
        <f t="shared" si="782"/>
        <v>|Matthew Salleh|</v>
      </c>
      <c r="U6235" s="14" t="str">
        <f t="shared" si="783"/>
        <v>|Unknown|</v>
      </c>
    </row>
    <row r="6236" spans="1:21">
      <c r="A6236" s="14" t="s">
        <v>28711</v>
      </c>
      <c r="B6236" s="14" t="s">
        <v>48</v>
      </c>
      <c r="C6236" s="14" t="s">
        <v>28712</v>
      </c>
      <c r="D6236" s="14" t="s">
        <v>11294</v>
      </c>
      <c r="E6236" s="14" t="s">
        <v>28713</v>
      </c>
      <c r="F6236" s="14" t="s">
        <v>115</v>
      </c>
      <c r="G6236" s="26">
        <v>43009</v>
      </c>
      <c r="H6236" s="14">
        <v>2013</v>
      </c>
      <c r="I6236" s="14" t="s">
        <v>366</v>
      </c>
      <c r="J6236" s="14" t="s">
        <v>2548</v>
      </c>
      <c r="K6236" s="14" t="s">
        <v>251</v>
      </c>
      <c r="L6236" s="14" t="s">
        <v>28714</v>
      </c>
      <c r="M6236" s="14">
        <f t="shared" si="776"/>
        <v>2017</v>
      </c>
      <c r="N6236" s="14">
        <f t="shared" si="777"/>
        <v>10</v>
      </c>
      <c r="O6236" s="14" t="str">
        <f>IFERROR(VLOOKUP(I6236,Lists!$F$2:$G$16,2,FALSE()),"Not Rated")</f>
        <v>Kids</v>
      </c>
      <c r="P6236" s="14">
        <f t="shared" si="778"/>
        <v>74</v>
      </c>
      <c r="Q6236" s="14" t="str">
        <f t="shared" si="779"/>
        <v>United States</v>
      </c>
      <c r="R6236" s="14" t="str">
        <f t="shared" si="780"/>
        <v>|United States|</v>
      </c>
      <c r="S6236" s="14" t="str">
        <f t="shared" si="781"/>
        <v>|Children &amp; Family Movies|</v>
      </c>
      <c r="T6236" s="14" t="str">
        <f t="shared" si="782"/>
        <v>|Kyran Kelly|</v>
      </c>
      <c r="U6236" s="14" t="str">
        <f t="shared" si="783"/>
        <v>|Kelly Sheridan|Kazumi Evans|Claire Corlett|Ashlyn Drummond|Alex Kelly|Tabitha St. Germain|Shannon Chan-Kent|</v>
      </c>
    </row>
    <row r="6237" spans="1:21">
      <c r="A6237" s="14" t="s">
        <v>28715</v>
      </c>
      <c r="B6237" s="14" t="s">
        <v>48</v>
      </c>
      <c r="C6237" s="14" t="s">
        <v>28716</v>
      </c>
      <c r="D6237" s="14" t="s">
        <v>28717</v>
      </c>
      <c r="E6237" s="14" t="s">
        <v>28718</v>
      </c>
      <c r="F6237" s="14" t="s">
        <v>115</v>
      </c>
      <c r="G6237" s="26">
        <v>43009</v>
      </c>
      <c r="H6237" s="14">
        <v>2010</v>
      </c>
      <c r="I6237" s="14" t="s">
        <v>366</v>
      </c>
      <c r="J6237" s="14" t="s">
        <v>2548</v>
      </c>
      <c r="K6237" s="14" t="s">
        <v>251</v>
      </c>
      <c r="L6237" s="14" t="s">
        <v>28719</v>
      </c>
      <c r="M6237" s="14">
        <f t="shared" si="776"/>
        <v>2017</v>
      </c>
      <c r="N6237" s="14">
        <f t="shared" si="777"/>
        <v>10</v>
      </c>
      <c r="O6237" s="14" t="str">
        <f>IFERROR(VLOOKUP(I6237,Lists!$F$2:$G$16,2,FALSE()),"Not Rated")</f>
        <v>Kids</v>
      </c>
      <c r="P6237" s="14">
        <f t="shared" si="778"/>
        <v>74</v>
      </c>
      <c r="Q6237" s="14" t="str">
        <f t="shared" si="779"/>
        <v>United States</v>
      </c>
      <c r="R6237" s="14" t="str">
        <f t="shared" si="780"/>
        <v>|United States|</v>
      </c>
      <c r="S6237" s="14" t="str">
        <f t="shared" si="781"/>
        <v>|Children &amp; Family Movies|</v>
      </c>
      <c r="T6237" s="14" t="str">
        <f t="shared" si="782"/>
        <v>|Adam Wood|</v>
      </c>
      <c r="U6237" s="14" t="str">
        <f t="shared" si="783"/>
        <v>|Kelly Sheridan|Kathleen Barr|Tabitha St. Germain|Peter Mel|Nakia Burrise|Maryke Hendrikse|Emma Pierson|Ciara Janson|Garry Chalk|Nicole Oliver|</v>
      </c>
    </row>
    <row r="6238" spans="1:21">
      <c r="A6238" s="14" t="s">
        <v>28720</v>
      </c>
      <c r="B6238" s="14" t="s">
        <v>48</v>
      </c>
      <c r="C6238" s="14" t="s">
        <v>28721</v>
      </c>
      <c r="D6238" s="14" t="s">
        <v>28722</v>
      </c>
      <c r="E6238" s="14" t="s">
        <v>28723</v>
      </c>
      <c r="F6238" s="14" t="s">
        <v>115</v>
      </c>
      <c r="G6238" s="26">
        <v>43009</v>
      </c>
      <c r="H6238" s="14">
        <v>2015</v>
      </c>
      <c r="I6238" s="14" t="s">
        <v>366</v>
      </c>
      <c r="J6238" s="14" t="s">
        <v>2548</v>
      </c>
      <c r="K6238" s="14" t="s">
        <v>251</v>
      </c>
      <c r="L6238" s="14" t="s">
        <v>28724</v>
      </c>
      <c r="M6238" s="14">
        <f t="shared" si="776"/>
        <v>2017</v>
      </c>
      <c r="N6238" s="14">
        <f t="shared" si="777"/>
        <v>10</v>
      </c>
      <c r="O6238" s="14" t="str">
        <f>IFERROR(VLOOKUP(I6238,Lists!$F$2:$G$16,2,FALSE()),"Not Rated")</f>
        <v>Kids</v>
      </c>
      <c r="P6238" s="14">
        <f t="shared" si="778"/>
        <v>74</v>
      </c>
      <c r="Q6238" s="14" t="str">
        <f t="shared" si="779"/>
        <v>United States</v>
      </c>
      <c r="R6238" s="14" t="str">
        <f t="shared" si="780"/>
        <v>|United States|</v>
      </c>
      <c r="S6238" s="14" t="str">
        <f t="shared" si="781"/>
        <v>|Children &amp; Family Movies|</v>
      </c>
      <c r="T6238" s="14" t="str">
        <f t="shared" si="782"/>
        <v>|Zeke Norton|</v>
      </c>
      <c r="U6238" s="14" t="str">
        <f t="shared" si="783"/>
        <v>|Kelly Sheridan|Britt Irvin|Michael Kopsa|Rebecca Husain|Kira Tozer|</v>
      </c>
    </row>
    <row r="6239" spans="1:21">
      <c r="A6239" s="14" t="s">
        <v>28725</v>
      </c>
      <c r="B6239" s="14" t="s">
        <v>48</v>
      </c>
      <c r="C6239" s="14" t="s">
        <v>28726</v>
      </c>
      <c r="D6239" s="14" t="s">
        <v>24326</v>
      </c>
      <c r="E6239" s="14" t="s">
        <v>28727</v>
      </c>
      <c r="F6239" s="14" t="s">
        <v>115</v>
      </c>
      <c r="G6239" s="26">
        <v>43009</v>
      </c>
      <c r="H6239" s="14">
        <v>2015</v>
      </c>
      <c r="I6239" s="14" t="s">
        <v>366</v>
      </c>
      <c r="J6239" s="14" t="s">
        <v>760</v>
      </c>
      <c r="K6239" s="14" t="s">
        <v>251</v>
      </c>
      <c r="L6239" s="14" t="s">
        <v>28728</v>
      </c>
      <c r="M6239" s="14">
        <f t="shared" si="776"/>
        <v>2017</v>
      </c>
      <c r="N6239" s="14">
        <f t="shared" si="777"/>
        <v>10</v>
      </c>
      <c r="O6239" s="14" t="str">
        <f>IFERROR(VLOOKUP(I6239,Lists!$F$2:$G$16,2,FALSE()),"Not Rated")</f>
        <v>Kids</v>
      </c>
      <c r="P6239" s="14">
        <f t="shared" si="778"/>
        <v>83</v>
      </c>
      <c r="Q6239" s="14" t="str">
        <f t="shared" si="779"/>
        <v>United States</v>
      </c>
      <c r="R6239" s="14" t="str">
        <f t="shared" si="780"/>
        <v>|United States|</v>
      </c>
      <c r="S6239" s="14" t="str">
        <f t="shared" si="781"/>
        <v>|Children &amp; Family Movies|</v>
      </c>
      <c r="T6239" s="14" t="str">
        <f t="shared" si="782"/>
        <v>|Karen J. Lloyd|</v>
      </c>
      <c r="U6239" s="14" t="str">
        <f t="shared" si="783"/>
        <v>|Kelly Sheridan|Chiara Zanni|Bethany Brown|Devyn Dalton|Michael Dobson|Brynna Drummond|Rachel Harrison|Alessandro Juliani|Peter Kelamis|Omari Newton|Ingrid Nilson|Nicole Oliver|Shaun Smyth|Kira Tozer|</v>
      </c>
    </row>
    <row r="6240" spans="1:21">
      <c r="A6240" s="14" t="s">
        <v>28729</v>
      </c>
      <c r="B6240" s="14" t="s">
        <v>48</v>
      </c>
      <c r="C6240" s="14" t="s">
        <v>28730</v>
      </c>
      <c r="D6240" s="14" t="s">
        <v>28731</v>
      </c>
      <c r="E6240" s="14" t="s">
        <v>28732</v>
      </c>
      <c r="F6240" s="14" t="s">
        <v>115</v>
      </c>
      <c r="G6240" s="26">
        <v>43009</v>
      </c>
      <c r="H6240" s="14">
        <v>2016</v>
      </c>
      <c r="I6240" s="14" t="s">
        <v>366</v>
      </c>
      <c r="J6240" s="14" t="s">
        <v>5629</v>
      </c>
      <c r="K6240" s="14" t="s">
        <v>251</v>
      </c>
      <c r="L6240" s="14" t="s">
        <v>28733</v>
      </c>
      <c r="M6240" s="14">
        <f t="shared" si="776"/>
        <v>2017</v>
      </c>
      <c r="N6240" s="14">
        <f t="shared" si="777"/>
        <v>10</v>
      </c>
      <c r="O6240" s="14" t="str">
        <f>IFERROR(VLOOKUP(I6240,Lists!$F$2:$G$16,2,FALSE()),"Not Rated")</f>
        <v>Kids</v>
      </c>
      <c r="P6240" s="14">
        <f t="shared" si="778"/>
        <v>79</v>
      </c>
      <c r="Q6240" s="14" t="str">
        <f t="shared" si="779"/>
        <v>United States</v>
      </c>
      <c r="R6240" s="14" t="str">
        <f t="shared" si="780"/>
        <v>|United States|</v>
      </c>
      <c r="S6240" s="14" t="str">
        <f t="shared" si="781"/>
        <v>|Children &amp; Family Movies|</v>
      </c>
      <c r="T6240" s="14" t="str">
        <f t="shared" si="782"/>
        <v>|Andrew Tan|Michael Goguen|</v>
      </c>
      <c r="U6240" s="14" t="str">
        <f t="shared" si="783"/>
        <v>|Erica Lindbeck|Robbie Daymond|Kimberly Woods|Sarah Anne Williams|Michael Chandler|Dwight Schultz|Ben Bledsoe|Jonathan Lipow|Lucien Dodge|Laura Post|</v>
      </c>
    </row>
    <row r="6241" spans="1:21">
      <c r="A6241" s="14" t="s">
        <v>28734</v>
      </c>
      <c r="B6241" s="14" t="s">
        <v>48</v>
      </c>
      <c r="C6241" s="14" t="s">
        <v>28735</v>
      </c>
      <c r="D6241" s="14" t="s">
        <v>28736</v>
      </c>
      <c r="E6241" s="14" t="s">
        <v>28737</v>
      </c>
      <c r="F6241" s="14" t="s">
        <v>115</v>
      </c>
      <c r="G6241" s="26">
        <v>43009</v>
      </c>
      <c r="H6241" s="14">
        <v>2010</v>
      </c>
      <c r="I6241" s="14" t="s">
        <v>365</v>
      </c>
      <c r="J6241" s="14" t="s">
        <v>4187</v>
      </c>
      <c r="K6241" s="14" t="s">
        <v>251</v>
      </c>
      <c r="L6241" s="14" t="s">
        <v>28738</v>
      </c>
      <c r="M6241" s="14">
        <f t="shared" si="776"/>
        <v>2017</v>
      </c>
      <c r="N6241" s="14">
        <f t="shared" si="777"/>
        <v>10</v>
      </c>
      <c r="O6241" s="14" t="str">
        <f>IFERROR(VLOOKUP(I6241,Lists!$F$2:$G$16,2,FALSE()),"Not Rated")</f>
        <v>Kids</v>
      </c>
      <c r="P6241" s="14">
        <f t="shared" si="778"/>
        <v>72</v>
      </c>
      <c r="Q6241" s="14" t="str">
        <f t="shared" si="779"/>
        <v>United States</v>
      </c>
      <c r="R6241" s="14" t="str">
        <f t="shared" si="780"/>
        <v>|United States|</v>
      </c>
      <c r="S6241" s="14" t="str">
        <f t="shared" si="781"/>
        <v>|Children &amp; Family Movies|</v>
      </c>
      <c r="T6241" s="14" t="str">
        <f t="shared" si="782"/>
        <v>|William Lau|</v>
      </c>
      <c r="U6241" s="14" t="str">
        <f t="shared" si="783"/>
        <v>|Diana Kaarina|Adrian Petriw|Britt Irvin|Cassandra Morris|Kate Higgins|Silvio Pollio|Brittney Wilson|Alexandra Carter|Nicole Oliver|Barbara Tyson|</v>
      </c>
    </row>
    <row r="6242" spans="1:21">
      <c r="A6242" s="14" t="s">
        <v>28739</v>
      </c>
      <c r="B6242" s="14" t="s">
        <v>48</v>
      </c>
      <c r="C6242" s="14" t="s">
        <v>28740</v>
      </c>
      <c r="D6242" s="14" t="s">
        <v>28741</v>
      </c>
      <c r="E6242" s="14" t="s">
        <v>28742</v>
      </c>
      <c r="F6242" s="14" t="s">
        <v>1084</v>
      </c>
      <c r="G6242" s="26">
        <v>43009</v>
      </c>
      <c r="H6242" s="14">
        <v>2011</v>
      </c>
      <c r="I6242" s="14" t="s">
        <v>366</v>
      </c>
      <c r="J6242" s="14" t="s">
        <v>951</v>
      </c>
      <c r="K6242" s="14" t="s">
        <v>251</v>
      </c>
      <c r="L6242" s="14" t="s">
        <v>28743</v>
      </c>
      <c r="M6242" s="14">
        <f t="shared" si="776"/>
        <v>2017</v>
      </c>
      <c r="N6242" s="14">
        <f t="shared" si="777"/>
        <v>10</v>
      </c>
      <c r="O6242" s="14" t="str">
        <f>IFERROR(VLOOKUP(I6242,Lists!$F$2:$G$16,2,FALSE()),"Not Rated")</f>
        <v>Kids</v>
      </c>
      <c r="P6242" s="14">
        <f t="shared" si="778"/>
        <v>80</v>
      </c>
      <c r="Q6242" s="14" t="str">
        <f t="shared" si="779"/>
        <v>United States</v>
      </c>
      <c r="R6242" s="14" t="str">
        <f t="shared" si="780"/>
        <v>|United States|Canada|</v>
      </c>
      <c r="S6242" s="14" t="str">
        <f t="shared" si="781"/>
        <v>|Children &amp; Family Movies|</v>
      </c>
      <c r="T6242" s="14" t="str">
        <f t="shared" si="782"/>
        <v>|Ezekiel Norton|</v>
      </c>
      <c r="U6242" s="14" t="str">
        <f t="shared" si="783"/>
        <v>|Diana Kaarina|Morwenna Banks|Nicole Oliver|Brittney Wilson|Ali Liebert|Shannon Chan-Kent|Madeleine Peters|Cathy Weseluck|Ellen Kennedy|Vincent Tong|Derek Waters|Brian Drummond|Tabitha St. Germain|Bethany Brown|Miranda Nolte|Kelly Metzger|Kazumi Evans|Anna Cummer|</v>
      </c>
    </row>
    <row r="6243" spans="1:21">
      <c r="A6243" s="14" t="s">
        <v>28744</v>
      </c>
      <c r="B6243" s="14" t="s">
        <v>48</v>
      </c>
      <c r="C6243" s="14" t="s">
        <v>28745</v>
      </c>
      <c r="D6243" s="14" t="s">
        <v>10180</v>
      </c>
      <c r="E6243" s="14" t="s">
        <v>28746</v>
      </c>
      <c r="F6243" s="14" t="s">
        <v>1084</v>
      </c>
      <c r="G6243" s="26">
        <v>43009</v>
      </c>
      <c r="H6243" s="14">
        <v>2016</v>
      </c>
      <c r="I6243" s="14" t="s">
        <v>366</v>
      </c>
      <c r="J6243" s="14" t="s">
        <v>5539</v>
      </c>
      <c r="K6243" s="14" t="s">
        <v>251</v>
      </c>
      <c r="L6243" s="14" t="s">
        <v>28747</v>
      </c>
      <c r="M6243" s="14">
        <f t="shared" si="776"/>
        <v>2017</v>
      </c>
      <c r="N6243" s="14">
        <f t="shared" si="777"/>
        <v>10</v>
      </c>
      <c r="O6243" s="14" t="str">
        <f>IFERROR(VLOOKUP(I6243,Lists!$F$2:$G$16,2,FALSE()),"Not Rated")</f>
        <v>Kids</v>
      </c>
      <c r="P6243" s="14">
        <f t="shared" si="778"/>
        <v>75</v>
      </c>
      <c r="Q6243" s="14" t="str">
        <f t="shared" si="779"/>
        <v>United States</v>
      </c>
      <c r="R6243" s="14" t="str">
        <f t="shared" si="780"/>
        <v>|United States|Canada|</v>
      </c>
      <c r="S6243" s="14" t="str">
        <f t="shared" si="781"/>
        <v>|Children &amp; Family Movies|</v>
      </c>
      <c r="T6243" s="14" t="str">
        <f t="shared" si="782"/>
        <v>|Conrad Helten|</v>
      </c>
      <c r="U6243" s="14" t="str">
        <f t="shared" si="783"/>
        <v>|Erica Lindbeck|Stephanie Sheh|Jenny Pellicer|Alyssya Swales|Elizabeth Irving|Brian Dobson|Rebecca Husain|Cathy Weseluck|</v>
      </c>
    </row>
    <row r="6244" spans="1:21">
      <c r="A6244" s="14" t="s">
        <v>28748</v>
      </c>
      <c r="B6244" s="14" t="s">
        <v>48</v>
      </c>
      <c r="C6244" s="14" t="s">
        <v>28749</v>
      </c>
      <c r="D6244" s="14" t="s">
        <v>28741</v>
      </c>
      <c r="E6244" s="14" t="s">
        <v>28750</v>
      </c>
      <c r="F6244" s="14" t="s">
        <v>115</v>
      </c>
      <c r="G6244" s="26">
        <v>43009</v>
      </c>
      <c r="H6244" s="14">
        <v>2012</v>
      </c>
      <c r="I6244" s="14" t="s">
        <v>366</v>
      </c>
      <c r="J6244" s="14" t="s">
        <v>5539</v>
      </c>
      <c r="K6244" s="14" t="s">
        <v>251</v>
      </c>
      <c r="L6244" s="14" t="s">
        <v>28751</v>
      </c>
      <c r="M6244" s="14">
        <f t="shared" si="776"/>
        <v>2017</v>
      </c>
      <c r="N6244" s="14">
        <f t="shared" si="777"/>
        <v>10</v>
      </c>
      <c r="O6244" s="14" t="str">
        <f>IFERROR(VLOOKUP(I6244,Lists!$F$2:$G$16,2,FALSE()),"Not Rated")</f>
        <v>Kids</v>
      </c>
      <c r="P6244" s="14">
        <f t="shared" si="778"/>
        <v>75</v>
      </c>
      <c r="Q6244" s="14" t="str">
        <f t="shared" si="779"/>
        <v>United States</v>
      </c>
      <c r="R6244" s="14" t="str">
        <f t="shared" si="780"/>
        <v>|United States|</v>
      </c>
      <c r="S6244" s="14" t="str">
        <f t="shared" si="781"/>
        <v>|Children &amp; Family Movies|</v>
      </c>
      <c r="T6244" s="14" t="str">
        <f t="shared" si="782"/>
        <v>|Ezekiel Norton|</v>
      </c>
      <c r="U6244" s="14" t="str">
        <f t="shared" si="783"/>
        <v>|Kelly Sheridan|Jennifer Waris|Ashleigh Ball|Tiffany Kathryn|Ellie King|Peter Kelamis|Jonathan Holmes|Allison Warnyca|Christopher Gaze|Lauren Lavoie|</v>
      </c>
    </row>
    <row r="6245" spans="1:21">
      <c r="A6245" s="14" t="s">
        <v>28752</v>
      </c>
      <c r="B6245" s="14" t="s">
        <v>48</v>
      </c>
      <c r="C6245" s="14" t="s">
        <v>28753</v>
      </c>
      <c r="D6245" s="14" t="s">
        <v>28754</v>
      </c>
      <c r="E6245" s="14" t="s">
        <v>28755</v>
      </c>
      <c r="F6245" s="14" t="s">
        <v>115</v>
      </c>
      <c r="G6245" s="26">
        <v>43009</v>
      </c>
      <c r="H6245" s="14">
        <v>2017</v>
      </c>
      <c r="I6245" s="14" t="s">
        <v>366</v>
      </c>
      <c r="J6245" s="14" t="s">
        <v>4187</v>
      </c>
      <c r="K6245" s="14" t="s">
        <v>251</v>
      </c>
      <c r="L6245" s="14" t="s">
        <v>28756</v>
      </c>
      <c r="M6245" s="14">
        <f t="shared" si="776"/>
        <v>2017</v>
      </c>
      <c r="N6245" s="14">
        <f t="shared" si="777"/>
        <v>10</v>
      </c>
      <c r="O6245" s="14" t="str">
        <f>IFERROR(VLOOKUP(I6245,Lists!$F$2:$G$16,2,FALSE()),"Not Rated")</f>
        <v>Kids</v>
      </c>
      <c r="P6245" s="14">
        <f t="shared" si="778"/>
        <v>72</v>
      </c>
      <c r="Q6245" s="14" t="str">
        <f t="shared" si="779"/>
        <v>United States</v>
      </c>
      <c r="R6245" s="14" t="str">
        <f t="shared" si="780"/>
        <v>|United States|</v>
      </c>
      <c r="S6245" s="14" t="str">
        <f t="shared" si="781"/>
        <v>|Children &amp; Family Movies|</v>
      </c>
      <c r="T6245" s="14" t="str">
        <f t="shared" si="782"/>
        <v>|Conrad Helten|Ezekiel Norton|Michael Goguen|</v>
      </c>
      <c r="U6245" s="14" t="str">
        <f t="shared" si="783"/>
        <v>|Erica Lindbeck|Sienna Bohn|Shannon Chan-Kent|Michael Dobson|Alyssya Swales|Rebekah Asselstine|Brad Swaile|Sam Vincent|Ingrid Nilson|Nesta Cooper|</v>
      </c>
    </row>
    <row r="6246" spans="1:21">
      <c r="A6246" s="14" t="s">
        <v>28757</v>
      </c>
      <c r="B6246" s="14" t="s">
        <v>48</v>
      </c>
      <c r="C6246" s="14" t="s">
        <v>28758</v>
      </c>
      <c r="D6246" s="14" t="s">
        <v>28759</v>
      </c>
      <c r="E6246" s="14" t="s">
        <v>28760</v>
      </c>
      <c r="F6246" s="14" t="s">
        <v>115</v>
      </c>
      <c r="G6246" s="26">
        <v>43307</v>
      </c>
      <c r="H6246" s="14">
        <v>2015</v>
      </c>
      <c r="I6246" s="14" t="s">
        <v>364</v>
      </c>
      <c r="J6246" s="14" t="s">
        <v>698</v>
      </c>
      <c r="K6246" s="14" t="s">
        <v>1149</v>
      </c>
      <c r="L6246" s="14" t="s">
        <v>28761</v>
      </c>
      <c r="M6246" s="14">
        <f t="shared" si="776"/>
        <v>2018</v>
      </c>
      <c r="N6246" s="14">
        <f t="shared" si="777"/>
        <v>7</v>
      </c>
      <c r="O6246" s="14" t="str">
        <f>IFERROR(VLOOKUP(I6246,Lists!$F$2:$G$16,2,FALSE()),"Not Rated")</f>
        <v>Teens</v>
      </c>
      <c r="P6246" s="14">
        <f t="shared" si="778"/>
        <v>99</v>
      </c>
      <c r="Q6246" s="14" t="str">
        <f t="shared" si="779"/>
        <v>United States</v>
      </c>
      <c r="R6246" s="14" t="str">
        <f t="shared" si="780"/>
        <v>|United States|</v>
      </c>
      <c r="S6246" s="14" t="str">
        <f t="shared" si="781"/>
        <v>|Action &amp; Adventure|Comedies|</v>
      </c>
      <c r="T6246" s="14" t="str">
        <f t="shared" si="782"/>
        <v>|Kyle Newman|</v>
      </c>
      <c r="U6246" s="14" t="str">
        <f t="shared" si="783"/>
        <v>|Hailee Steinfeld|Jessica Alba|Samuel L. Jackson|Sophie Turner|Dove Cameron|Toby Sebastian|Gabriel Basso|Thomas Mann|Rachael Harris|Dan Fogler|Steve-O|Rob Huebel|Finesse Mitchell|Jaime King|</v>
      </c>
    </row>
    <row r="6247" spans="1:21">
      <c r="A6247" s="14" t="s">
        <v>28762</v>
      </c>
      <c r="B6247" s="14" t="s">
        <v>48</v>
      </c>
      <c r="C6247" s="14" t="s">
        <v>28763</v>
      </c>
      <c r="D6247" s="14" t="s">
        <v>28764</v>
      </c>
      <c r="E6247" s="14" t="s">
        <v>28765</v>
      </c>
      <c r="F6247" s="14" t="s">
        <v>153</v>
      </c>
      <c r="G6247" s="26">
        <v>43331</v>
      </c>
      <c r="H6247" s="14">
        <v>2013</v>
      </c>
      <c r="I6247" s="14" t="s">
        <v>361</v>
      </c>
      <c r="J6247" s="14" t="s">
        <v>436</v>
      </c>
      <c r="K6247" s="14" t="s">
        <v>529</v>
      </c>
      <c r="L6247" s="14" t="s">
        <v>28766</v>
      </c>
      <c r="M6247" s="14">
        <f t="shared" si="776"/>
        <v>2018</v>
      </c>
      <c r="N6247" s="14">
        <f t="shared" si="777"/>
        <v>8</v>
      </c>
      <c r="O6247" s="14" t="str">
        <f>IFERROR(VLOOKUP(I6247,Lists!$F$2:$G$16,2,FALSE()),"Not Rated")</f>
        <v>Teens</v>
      </c>
      <c r="P6247" s="14">
        <f t="shared" si="778"/>
        <v>91</v>
      </c>
      <c r="Q6247" s="14" t="str">
        <f t="shared" si="779"/>
        <v>Chile</v>
      </c>
      <c r="R6247" s="14" t="str">
        <f t="shared" si="780"/>
        <v>|Chile|</v>
      </c>
      <c r="S6247" s="14" t="str">
        <f t="shared" si="781"/>
        <v>|Comedies|International Movies|</v>
      </c>
      <c r="T6247" s="14" t="str">
        <f t="shared" si="782"/>
        <v>|Esteban Vidal|</v>
      </c>
      <c r="U6247" s="14" t="str">
        <f t="shared" si="783"/>
        <v>|Fabrizio Copano|Rodrigo Salinas|Pedro Ruminot|Sergio Freire|Juanita Ringeling|Alessandra Denegri|Luis Dubó|Felipe Avello|</v>
      </c>
    </row>
    <row r="6248" spans="1:21">
      <c r="A6248" s="14" t="s">
        <v>28767</v>
      </c>
      <c r="B6248" s="14" t="s">
        <v>48</v>
      </c>
      <c r="C6248" s="14" t="s">
        <v>28768</v>
      </c>
      <c r="D6248" s="14" t="s">
        <v>8964</v>
      </c>
      <c r="E6248" s="14" t="s">
        <v>28769</v>
      </c>
      <c r="F6248" s="14" t="s">
        <v>116</v>
      </c>
      <c r="G6248" s="26">
        <v>43191</v>
      </c>
      <c r="H6248" s="14">
        <v>1995</v>
      </c>
      <c r="I6248" s="14" t="s">
        <v>362</v>
      </c>
      <c r="J6248" s="14" t="s">
        <v>541</v>
      </c>
      <c r="K6248" s="14" t="s">
        <v>1520</v>
      </c>
      <c r="L6248" s="14" t="s">
        <v>28770</v>
      </c>
      <c r="M6248" s="14">
        <f t="shared" si="776"/>
        <v>2018</v>
      </c>
      <c r="N6248" s="14">
        <f t="shared" si="777"/>
        <v>4</v>
      </c>
      <c r="O6248" s="14" t="str">
        <f>IFERROR(VLOOKUP(I6248,Lists!$F$2:$G$16,2,FALSE()),"Not Rated")</f>
        <v>Older Kids</v>
      </c>
      <c r="P6248" s="14">
        <f t="shared" si="778"/>
        <v>166</v>
      </c>
      <c r="Q6248" s="14" t="str">
        <f t="shared" si="779"/>
        <v>India</v>
      </c>
      <c r="R6248" s="14" t="str">
        <f t="shared" si="780"/>
        <v>|India|</v>
      </c>
      <c r="S6248" s="14" t="str">
        <f t="shared" si="781"/>
        <v>|Action &amp; Adventure|International Movies|Music &amp; Musicals|</v>
      </c>
      <c r="T6248" s="14" t="str">
        <f t="shared" si="782"/>
        <v>|Rajkumar Santoshi|</v>
      </c>
      <c r="U6248" s="14" t="str">
        <f t="shared" si="783"/>
        <v>|Twinkle Khanna|Bobby Deol|Danny Denzongpa|Raj Babbar|Ashwin Kaushal|Mukesh Khanna|Harish Patel|</v>
      </c>
    </row>
    <row r="6249" spans="1:21">
      <c r="A6249" s="14" t="s">
        <v>28771</v>
      </c>
      <c r="B6249" s="14" t="s">
        <v>48</v>
      </c>
      <c r="C6249" s="14" t="s">
        <v>28772</v>
      </c>
      <c r="D6249" s="14" t="s">
        <v>1288</v>
      </c>
      <c r="E6249" s="14" t="s">
        <v>28773</v>
      </c>
      <c r="F6249" s="14" t="s">
        <v>115</v>
      </c>
      <c r="G6249" s="26">
        <v>43405</v>
      </c>
      <c r="H6249" s="14">
        <v>1998</v>
      </c>
      <c r="I6249" s="14" t="s">
        <v>363</v>
      </c>
      <c r="J6249" s="14" t="s">
        <v>560</v>
      </c>
      <c r="K6249" s="14" t="s">
        <v>8849</v>
      </c>
      <c r="L6249" s="14" t="s">
        <v>28774</v>
      </c>
      <c r="M6249" s="14">
        <f t="shared" si="776"/>
        <v>2018</v>
      </c>
      <c r="N6249" s="14">
        <f t="shared" si="777"/>
        <v>11</v>
      </c>
      <c r="O6249" s="14" t="str">
        <f>IFERROR(VLOOKUP(I6249,Lists!$F$2:$G$16,2,FALSE()),"Not Rated")</f>
        <v>Adults</v>
      </c>
      <c r="P6249" s="14">
        <f t="shared" si="778"/>
        <v>103</v>
      </c>
      <c r="Q6249" s="14" t="str">
        <f t="shared" si="779"/>
        <v>United States</v>
      </c>
      <c r="R6249" s="14" t="str">
        <f t="shared" si="780"/>
        <v>|United States|</v>
      </c>
      <c r="S6249" s="14" t="str">
        <f t="shared" si="781"/>
        <v>|Comedies|Sports Movies|</v>
      </c>
      <c r="T6249" s="14" t="str">
        <f t="shared" si="782"/>
        <v>|David Zucker|</v>
      </c>
      <c r="U6249" s="14" t="str">
        <f t="shared" si="783"/>
        <v>|Trey Parker|Matt Stone|Dian Bachar|Yasmine Bleeth|Jenny McCarthy|Ernest Borgnine|Robert Vaughn|Trevor Einhorn|</v>
      </c>
    </row>
    <row r="6250" spans="1:21">
      <c r="A6250" s="14" t="s">
        <v>28775</v>
      </c>
      <c r="B6250" s="14" t="s">
        <v>48</v>
      </c>
      <c r="C6250" s="14" t="s">
        <v>28776</v>
      </c>
      <c r="D6250" s="14" t="s">
        <v>11340</v>
      </c>
      <c r="E6250" s="14" t="s">
        <v>28777</v>
      </c>
      <c r="F6250" s="14" t="s">
        <v>2247</v>
      </c>
      <c r="G6250" s="26">
        <v>44105</v>
      </c>
      <c r="H6250" s="14">
        <v>1992</v>
      </c>
      <c r="I6250" s="14" t="s">
        <v>363</v>
      </c>
      <c r="J6250" s="14" t="s">
        <v>972</v>
      </c>
      <c r="K6250" s="14" t="s">
        <v>28778</v>
      </c>
      <c r="L6250" s="14" t="s">
        <v>28779</v>
      </c>
      <c r="M6250" s="14">
        <f t="shared" si="776"/>
        <v>2020</v>
      </c>
      <c r="N6250" s="14">
        <f t="shared" si="777"/>
        <v>10</v>
      </c>
      <c r="O6250" s="14" t="str">
        <f>IFERROR(VLOOKUP(I6250,Lists!$F$2:$G$16,2,FALSE()),"Not Rated")</f>
        <v>Adults</v>
      </c>
      <c r="P6250" s="14">
        <f t="shared" si="778"/>
        <v>128</v>
      </c>
      <c r="Q6250" s="14" t="str">
        <f t="shared" si="779"/>
        <v>United States</v>
      </c>
      <c r="R6250" s="14" t="str">
        <f t="shared" si="780"/>
        <v>|United States|France|</v>
      </c>
      <c r="S6250" s="14" t="str">
        <f t="shared" si="781"/>
        <v>|Classic Movies|Thrillers|</v>
      </c>
      <c r="T6250" s="14" t="str">
        <f t="shared" si="782"/>
        <v>|Paul Verhoeven|</v>
      </c>
      <c r="U6250" s="14" t="str">
        <f t="shared" si="783"/>
        <v>|Michael Douglas|Sharon Stone|George Dzundza|Jeanne Tripplehorn|Denis Arndt|Leilani Sarelle|Bruce A. Young|Chelcie Ross|Dorothy Malone|Wayne Knight|Daniel von Bargen|Stephen Tobolowsky|</v>
      </c>
    </row>
    <row r="6251" spans="1:21">
      <c r="A6251" s="14" t="s">
        <v>28780</v>
      </c>
      <c r="B6251" s="14" t="s">
        <v>49</v>
      </c>
      <c r="C6251" s="14" t="s">
        <v>28781</v>
      </c>
      <c r="D6251" s="14" t="s">
        <v>117</v>
      </c>
      <c r="E6251" s="14" t="s">
        <v>28782</v>
      </c>
      <c r="F6251" s="14" t="s">
        <v>132</v>
      </c>
      <c r="G6251" s="26">
        <v>43100</v>
      </c>
      <c r="H6251" s="14">
        <v>2016</v>
      </c>
      <c r="I6251" s="14" t="s">
        <v>366</v>
      </c>
      <c r="J6251" s="14" t="s">
        <v>105</v>
      </c>
      <c r="K6251" s="14" t="s">
        <v>256</v>
      </c>
      <c r="L6251" s="14" t="s">
        <v>28783</v>
      </c>
      <c r="M6251" s="14">
        <f t="shared" si="776"/>
        <v>2017</v>
      </c>
      <c r="N6251" s="14">
        <f t="shared" si="777"/>
        <v>12</v>
      </c>
      <c r="O6251" s="14" t="str">
        <f>IFERROR(VLOOKUP(I6251,Lists!$F$2:$G$16,2,FALSE()),"Not Rated")</f>
        <v>Kids</v>
      </c>
      <c r="P6251" s="14">
        <f t="shared" si="778"/>
        <v>1</v>
      </c>
      <c r="Q6251" s="14" t="str">
        <f t="shared" si="779"/>
        <v>Italy</v>
      </c>
      <c r="R6251" s="14" t="str">
        <f t="shared" si="780"/>
        <v>|Italy|</v>
      </c>
      <c r="S6251" s="14" t="str">
        <f t="shared" si="781"/>
        <v>|Kids' TV|</v>
      </c>
      <c r="T6251" s="14" t="str">
        <f t="shared" si="782"/>
        <v>|Unknown|</v>
      </c>
      <c r="U6251" s="14" t="str">
        <f t="shared" si="783"/>
        <v>|Rosa Romay|Alberto Escobal|Jaime de Diego|Josu Cubero|</v>
      </c>
    </row>
    <row r="6252" spans="1:21">
      <c r="A6252" s="14" t="s">
        <v>28784</v>
      </c>
      <c r="B6252" s="14" t="s">
        <v>49</v>
      </c>
      <c r="C6252" s="14" t="s">
        <v>28785</v>
      </c>
      <c r="D6252" s="14" t="s">
        <v>117</v>
      </c>
      <c r="E6252" s="14" t="s">
        <v>28786</v>
      </c>
      <c r="F6252" s="14" t="s">
        <v>115</v>
      </c>
      <c r="G6252" s="26">
        <v>43151</v>
      </c>
      <c r="H6252" s="14">
        <v>2017</v>
      </c>
      <c r="I6252" s="14" t="s">
        <v>360</v>
      </c>
      <c r="J6252" s="14" t="s">
        <v>521</v>
      </c>
      <c r="K6252" s="14" t="s">
        <v>28787</v>
      </c>
      <c r="L6252" s="14" t="s">
        <v>28788</v>
      </c>
      <c r="M6252" s="14">
        <f t="shared" si="776"/>
        <v>2018</v>
      </c>
      <c r="N6252" s="14">
        <f t="shared" si="777"/>
        <v>2</v>
      </c>
      <c r="O6252" s="14" t="str">
        <f>IFERROR(VLOOKUP(I6252,Lists!$F$2:$G$16,2,FALSE()),"Not Rated")</f>
        <v>Adults</v>
      </c>
      <c r="P6252" s="14">
        <f t="shared" si="778"/>
        <v>5</v>
      </c>
      <c r="Q6252" s="14" t="str">
        <f t="shared" si="779"/>
        <v>United States</v>
      </c>
      <c r="R6252" s="14" t="str">
        <f t="shared" si="780"/>
        <v>|United States|</v>
      </c>
      <c r="S6252" s="14" t="str">
        <f t="shared" si="781"/>
        <v>|Crime TV Shows|TV Dramas|TV Horror|</v>
      </c>
      <c r="T6252" s="14" t="str">
        <f t="shared" si="782"/>
        <v>|Unknown|</v>
      </c>
      <c r="U6252" s="14" t="str">
        <f t="shared" si="783"/>
        <v>|Vera Farmiga|Freddie Highmore|Max Thieriot|Olivia Cooke|Nicola Peltz|Nestor Carbonell|Mike Vogel|Keegan Connor Tracy|</v>
      </c>
    </row>
    <row r="6253" spans="1:21">
      <c r="A6253" s="14" t="s">
        <v>28789</v>
      </c>
      <c r="B6253" s="14" t="s">
        <v>48</v>
      </c>
      <c r="C6253" s="14" t="s">
        <v>28790</v>
      </c>
      <c r="D6253" s="14" t="s">
        <v>28791</v>
      </c>
      <c r="E6253" s="14" t="s">
        <v>28792</v>
      </c>
      <c r="F6253" s="14" t="s">
        <v>115</v>
      </c>
      <c r="G6253" s="26">
        <v>43594</v>
      </c>
      <c r="H6253" s="14">
        <v>2018</v>
      </c>
      <c r="I6253" s="14" t="s">
        <v>364</v>
      </c>
      <c r="J6253" s="14" t="s">
        <v>872</v>
      </c>
      <c r="K6253" s="14" t="s">
        <v>927</v>
      </c>
      <c r="L6253" s="14" t="s">
        <v>28793</v>
      </c>
      <c r="M6253" s="14">
        <f t="shared" si="776"/>
        <v>2019</v>
      </c>
      <c r="N6253" s="14">
        <f t="shared" si="777"/>
        <v>5</v>
      </c>
      <c r="O6253" s="14" t="str">
        <f>IFERROR(VLOOKUP(I6253,Lists!$F$2:$G$16,2,FALSE()),"Not Rated")</f>
        <v>Teens</v>
      </c>
      <c r="P6253" s="14">
        <f t="shared" si="778"/>
        <v>87</v>
      </c>
      <c r="Q6253" s="14" t="str">
        <f t="shared" si="779"/>
        <v>United States</v>
      </c>
      <c r="R6253" s="14" t="str">
        <f t="shared" si="780"/>
        <v>|United States|</v>
      </c>
      <c r="S6253" s="14" t="str">
        <f t="shared" si="781"/>
        <v>|Documentaries|Music &amp; Musicals|</v>
      </c>
      <c r="T6253" s="14" t="str">
        <f t="shared" si="782"/>
        <v>|Dava Whisenant|</v>
      </c>
      <c r="U6253" s="14" t="str">
        <f t="shared" si="783"/>
        <v>|Steve Young|</v>
      </c>
    </row>
    <row r="6254" spans="1:21">
      <c r="A6254" s="14" t="s">
        <v>28794</v>
      </c>
      <c r="B6254" s="14" t="s">
        <v>49</v>
      </c>
      <c r="C6254" s="14" t="s">
        <v>28795</v>
      </c>
      <c r="D6254" s="14" t="s">
        <v>117</v>
      </c>
      <c r="E6254" s="14" t="s">
        <v>28796</v>
      </c>
      <c r="F6254" s="14" t="s">
        <v>115</v>
      </c>
      <c r="G6254" s="26">
        <v>42369</v>
      </c>
      <c r="H6254" s="14">
        <v>2015</v>
      </c>
      <c r="I6254" s="14" t="s">
        <v>361</v>
      </c>
      <c r="J6254" s="14" t="s">
        <v>105</v>
      </c>
      <c r="K6254" s="14" t="s">
        <v>851</v>
      </c>
      <c r="L6254" s="14" t="s">
        <v>28797</v>
      </c>
      <c r="M6254" s="14">
        <f t="shared" si="776"/>
        <v>2015</v>
      </c>
      <c r="N6254" s="14">
        <f t="shared" si="777"/>
        <v>12</v>
      </c>
      <c r="O6254" s="14" t="str">
        <f>IFERROR(VLOOKUP(I6254,Lists!$F$2:$G$16,2,FALSE()),"Not Rated")</f>
        <v>Teens</v>
      </c>
      <c r="P6254" s="14">
        <f t="shared" si="778"/>
        <v>1</v>
      </c>
      <c r="Q6254" s="14" t="str">
        <f t="shared" si="779"/>
        <v>United States</v>
      </c>
      <c r="R6254" s="14" t="str">
        <f t="shared" si="780"/>
        <v>|United States|</v>
      </c>
      <c r="S6254" s="14" t="str">
        <f t="shared" si="781"/>
        <v>|Crime TV Shows|TV Comedies|TV Dramas|</v>
      </c>
      <c r="T6254" s="14" t="str">
        <f t="shared" si="782"/>
        <v>|Unknown|</v>
      </c>
      <c r="U6254" s="14" t="str">
        <f t="shared" si="783"/>
        <v>|Josh Duhamel|Dean Winters|Aubrey Dollar|Edward Fordham Jr.|Kal Penn|Janet McTeer|Liza Lapira|Damon Herriman|Meredith Eaton|</v>
      </c>
    </row>
    <row r="6255" spans="1:21">
      <c r="A6255" s="14" t="s">
        <v>28798</v>
      </c>
      <c r="B6255" s="14" t="s">
        <v>49</v>
      </c>
      <c r="C6255" s="14" t="s">
        <v>28799</v>
      </c>
      <c r="D6255" s="14" t="s">
        <v>117</v>
      </c>
      <c r="E6255" s="14" t="s">
        <v>117</v>
      </c>
      <c r="F6255" s="14" t="s">
        <v>118</v>
      </c>
      <c r="G6255" s="26">
        <v>42583</v>
      </c>
      <c r="H6255" s="14">
        <v>2016</v>
      </c>
      <c r="I6255" s="14" t="s">
        <v>362</v>
      </c>
      <c r="J6255" s="14" t="s">
        <v>105</v>
      </c>
      <c r="K6255" s="14" t="s">
        <v>28800</v>
      </c>
      <c r="L6255" s="14" t="s">
        <v>28801</v>
      </c>
      <c r="M6255" s="14">
        <f t="shared" si="776"/>
        <v>2016</v>
      </c>
      <c r="N6255" s="14">
        <f t="shared" si="777"/>
        <v>8</v>
      </c>
      <c r="O6255" s="14" t="str">
        <f>IFERROR(VLOOKUP(I6255,Lists!$F$2:$G$16,2,FALSE()),"Not Rated")</f>
        <v>Older Kids</v>
      </c>
      <c r="P6255" s="14">
        <f t="shared" si="778"/>
        <v>1</v>
      </c>
      <c r="Q6255" s="14" t="str">
        <f t="shared" si="779"/>
        <v>United Kingdom</v>
      </c>
      <c r="R6255" s="14" t="str">
        <f t="shared" si="780"/>
        <v>|United Kingdom|</v>
      </c>
      <c r="S6255" s="14" t="str">
        <f t="shared" si="781"/>
        <v>|British TV Shows|Docuseries|Reality TV|</v>
      </c>
      <c r="T6255" s="14" t="str">
        <f t="shared" si="782"/>
        <v>|Unknown|</v>
      </c>
      <c r="U6255" s="14" t="str">
        <f t="shared" si="783"/>
        <v>|Unknown|</v>
      </c>
    </row>
    <row r="6256" spans="1:21">
      <c r="A6256" s="14" t="s">
        <v>28802</v>
      </c>
      <c r="B6256" s="14" t="s">
        <v>48</v>
      </c>
      <c r="C6256" s="14" t="s">
        <v>28803</v>
      </c>
      <c r="D6256" s="14" t="s">
        <v>28804</v>
      </c>
      <c r="E6256" s="14" t="s">
        <v>28805</v>
      </c>
      <c r="F6256" s="14" t="s">
        <v>116</v>
      </c>
      <c r="G6256" s="26">
        <v>43830</v>
      </c>
      <c r="H6256" s="14">
        <v>1972</v>
      </c>
      <c r="I6256" s="14" t="s">
        <v>362</v>
      </c>
      <c r="J6256" s="14" t="s">
        <v>443</v>
      </c>
      <c r="K6256" s="14" t="s">
        <v>1160</v>
      </c>
      <c r="L6256" s="14" t="s">
        <v>28806</v>
      </c>
      <c r="M6256" s="14">
        <f t="shared" si="776"/>
        <v>2019</v>
      </c>
      <c r="N6256" s="14">
        <f t="shared" si="777"/>
        <v>12</v>
      </c>
      <c r="O6256" s="14" t="str">
        <f>IFERROR(VLOOKUP(I6256,Lists!$F$2:$G$16,2,FALSE()),"Not Rated")</f>
        <v>Older Kids</v>
      </c>
      <c r="P6256" s="14">
        <f t="shared" si="778"/>
        <v>125</v>
      </c>
      <c r="Q6256" s="14" t="str">
        <f t="shared" si="779"/>
        <v>India</v>
      </c>
      <c r="R6256" s="14" t="str">
        <f t="shared" si="780"/>
        <v>|India|</v>
      </c>
      <c r="S6256" s="14" t="str">
        <f t="shared" si="781"/>
        <v>|Classic Movies|Comedies|Dramas|</v>
      </c>
      <c r="T6256" s="14" t="str">
        <f t="shared" si="782"/>
        <v>|Hrishikesh Mukherjee|</v>
      </c>
      <c r="U6256" s="14" t="str">
        <f t="shared" si="783"/>
        <v>|Rajesh Khanna|A.K. Hangal|Durga Khote|Jaya Bhaduri|Kali Bannerjee|Usha Kiran|Asrani|Paintal|</v>
      </c>
    </row>
    <row r="6257" spans="1:21">
      <c r="A6257" s="14" t="s">
        <v>28807</v>
      </c>
      <c r="B6257" s="14" t="s">
        <v>48</v>
      </c>
      <c r="C6257" s="14" t="s">
        <v>28808</v>
      </c>
      <c r="D6257" s="14" t="s">
        <v>28809</v>
      </c>
      <c r="E6257" s="14" t="s">
        <v>28810</v>
      </c>
      <c r="F6257" s="14" t="s">
        <v>116</v>
      </c>
      <c r="G6257" s="26">
        <v>43830</v>
      </c>
      <c r="H6257" s="14">
        <v>1982</v>
      </c>
      <c r="I6257" s="14" t="s">
        <v>361</v>
      </c>
      <c r="J6257" s="14" t="s">
        <v>1121</v>
      </c>
      <c r="K6257" s="14" t="s">
        <v>444</v>
      </c>
      <c r="L6257" s="14" t="s">
        <v>28811</v>
      </c>
      <c r="M6257" s="14">
        <f t="shared" si="776"/>
        <v>2019</v>
      </c>
      <c r="N6257" s="14">
        <f t="shared" si="777"/>
        <v>12</v>
      </c>
      <c r="O6257" s="14" t="str">
        <f>IFERROR(VLOOKUP(I6257,Lists!$F$2:$G$16,2,FALSE()),"Not Rated")</f>
        <v>Teens</v>
      </c>
      <c r="P6257" s="14">
        <f t="shared" si="778"/>
        <v>121</v>
      </c>
      <c r="Q6257" s="14" t="str">
        <f t="shared" si="779"/>
        <v>India</v>
      </c>
      <c r="R6257" s="14" t="str">
        <f t="shared" si="780"/>
        <v>|India|</v>
      </c>
      <c r="S6257" s="14" t="str">
        <f t="shared" si="781"/>
        <v>|Dramas|Independent Movies|International Movies|</v>
      </c>
      <c r="T6257" s="14" t="str">
        <f t="shared" si="782"/>
        <v>|Sagar Sarhadi|</v>
      </c>
      <c r="U6257" s="14" t="str">
        <f t="shared" si="783"/>
        <v>|Farooq Shaikh|Smita Patil|Naseeruddin Shah|Bharat Kapoor|Supriya Pathak|Rita Rani Kaul|Malika|</v>
      </c>
    </row>
    <row r="6258" spans="1:21">
      <c r="A6258" s="14" t="s">
        <v>28812</v>
      </c>
      <c r="B6258" s="14" t="s">
        <v>48</v>
      </c>
      <c r="C6258" s="14" t="s">
        <v>28813</v>
      </c>
      <c r="D6258" s="14" t="s">
        <v>28814</v>
      </c>
      <c r="E6258" s="14" t="s">
        <v>28815</v>
      </c>
      <c r="F6258" s="14" t="s">
        <v>5003</v>
      </c>
      <c r="G6258" s="26">
        <v>42794</v>
      </c>
      <c r="H6258" s="14">
        <v>2015</v>
      </c>
      <c r="I6258" s="14" t="s">
        <v>360</v>
      </c>
      <c r="J6258" s="14" t="s">
        <v>604</v>
      </c>
      <c r="K6258" s="14" t="s">
        <v>247</v>
      </c>
      <c r="L6258" s="14" t="s">
        <v>28816</v>
      </c>
      <c r="M6258" s="14">
        <f t="shared" si="776"/>
        <v>2017</v>
      </c>
      <c r="N6258" s="14">
        <f t="shared" si="777"/>
        <v>2</v>
      </c>
      <c r="O6258" s="14" t="str">
        <f>IFERROR(VLOOKUP(I6258,Lists!$F$2:$G$16,2,FALSE()),"Not Rated")</f>
        <v>Adults</v>
      </c>
      <c r="P6258" s="14">
        <f t="shared" si="778"/>
        <v>110</v>
      </c>
      <c r="Q6258" s="14" t="str">
        <f t="shared" si="779"/>
        <v>United States</v>
      </c>
      <c r="R6258" s="14" t="str">
        <f t="shared" si="780"/>
        <v>|United States|Australia|</v>
      </c>
      <c r="S6258" s="14" t="str">
        <f t="shared" si="781"/>
        <v>|Documentaries|</v>
      </c>
      <c r="T6258" s="14" t="str">
        <f t="shared" si="782"/>
        <v>|Lilibet Foster|</v>
      </c>
      <c r="U6258" s="14" t="str">
        <f t="shared" si="783"/>
        <v>|Andy Whitfield|</v>
      </c>
    </row>
    <row r="6259" spans="1:21">
      <c r="A6259" s="14" t="s">
        <v>28817</v>
      </c>
      <c r="B6259" s="14" t="s">
        <v>48</v>
      </c>
      <c r="C6259" s="14" t="s">
        <v>28818</v>
      </c>
      <c r="D6259" s="14" t="s">
        <v>28819</v>
      </c>
      <c r="E6259" s="14" t="s">
        <v>28820</v>
      </c>
      <c r="F6259" s="14" t="s">
        <v>115</v>
      </c>
      <c r="G6259" s="26">
        <v>43789</v>
      </c>
      <c r="H6259" s="14">
        <v>2016</v>
      </c>
      <c r="I6259" s="14" t="s">
        <v>367</v>
      </c>
      <c r="J6259" s="14" t="s">
        <v>708</v>
      </c>
      <c r="K6259" s="14" t="s">
        <v>1254</v>
      </c>
      <c r="L6259" s="14" t="s">
        <v>28821</v>
      </c>
      <c r="M6259" s="14">
        <f t="shared" si="776"/>
        <v>2019</v>
      </c>
      <c r="N6259" s="14">
        <f t="shared" si="777"/>
        <v>11</v>
      </c>
      <c r="O6259" s="14" t="str">
        <f>IFERROR(VLOOKUP(I6259,Lists!$F$2:$G$16,2,FALSE()),"Not Rated")</f>
        <v>Older Kids</v>
      </c>
      <c r="P6259" s="14">
        <f t="shared" si="778"/>
        <v>88</v>
      </c>
      <c r="Q6259" s="14" t="str">
        <f t="shared" si="779"/>
        <v>United States</v>
      </c>
      <c r="R6259" s="14" t="str">
        <f t="shared" si="780"/>
        <v>|United States|</v>
      </c>
      <c r="S6259" s="14" t="str">
        <f t="shared" si="781"/>
        <v>|Comedies|Dramas|Romantic Movies|</v>
      </c>
      <c r="T6259" s="14" t="str">
        <f t="shared" si="782"/>
        <v>|Joshua Caldwell|</v>
      </c>
      <c r="U6259" s="14" t="str">
        <f t="shared" si="783"/>
        <v>|Matthew Espinosa|Sarah Jeffery|Allison Paige|Tava Smiley|Caitlin Keats|LaMonica Garrett|Mahaley Patel|Mason McCulley|Liana Ramirez|</v>
      </c>
    </row>
    <row r="6260" spans="1:21">
      <c r="A6260" s="14" t="s">
        <v>28822</v>
      </c>
      <c r="B6260" s="14" t="s">
        <v>49</v>
      </c>
      <c r="C6260" s="14" t="s">
        <v>28823</v>
      </c>
      <c r="D6260" s="14" t="s">
        <v>117</v>
      </c>
      <c r="E6260" s="14" t="s">
        <v>28824</v>
      </c>
      <c r="F6260" s="14" t="s">
        <v>154</v>
      </c>
      <c r="G6260" s="26">
        <v>43341</v>
      </c>
      <c r="H6260" s="14">
        <v>2018</v>
      </c>
      <c r="I6260" s="14" t="s">
        <v>366</v>
      </c>
      <c r="J6260" s="14" t="s">
        <v>105</v>
      </c>
      <c r="K6260" s="14" t="s">
        <v>256</v>
      </c>
      <c r="L6260" s="14" t="s">
        <v>28825</v>
      </c>
      <c r="M6260" s="14">
        <f t="shared" si="776"/>
        <v>2018</v>
      </c>
      <c r="N6260" s="14">
        <f t="shared" si="777"/>
        <v>8</v>
      </c>
      <c r="O6260" s="14" t="str">
        <f>IFERROR(VLOOKUP(I6260,Lists!$F$2:$G$16,2,FALSE()),"Not Rated")</f>
        <v>Kids</v>
      </c>
      <c r="P6260" s="14">
        <f t="shared" si="778"/>
        <v>1</v>
      </c>
      <c r="Q6260" s="14" t="str">
        <f t="shared" si="779"/>
        <v>Russia</v>
      </c>
      <c r="R6260" s="14" t="str">
        <f t="shared" si="780"/>
        <v>|Russia|</v>
      </c>
      <c r="S6260" s="14" t="str">
        <f t="shared" si="781"/>
        <v>|Kids' TV|</v>
      </c>
      <c r="T6260" s="14" t="str">
        <f t="shared" si="782"/>
        <v>|Unknown|</v>
      </c>
      <c r="U6260" s="14" t="str">
        <f t="shared" si="783"/>
        <v>|Nataliya Medvedeva|Polina Kutepova|</v>
      </c>
    </row>
    <row r="6261" spans="1:21">
      <c r="A6261" s="14" t="s">
        <v>28826</v>
      </c>
      <c r="B6261" s="14" t="s">
        <v>48</v>
      </c>
      <c r="C6261" s="14" t="s">
        <v>28827</v>
      </c>
      <c r="D6261" s="14" t="s">
        <v>28828</v>
      </c>
      <c r="E6261" s="14" t="s">
        <v>117</v>
      </c>
      <c r="F6261" s="14" t="s">
        <v>124</v>
      </c>
      <c r="G6261" s="26">
        <v>42795</v>
      </c>
      <c r="H6261" s="14">
        <v>2013</v>
      </c>
      <c r="I6261" s="14" t="s">
        <v>368</v>
      </c>
      <c r="J6261" s="14" t="s">
        <v>7029</v>
      </c>
      <c r="K6261" s="14" t="s">
        <v>496</v>
      </c>
      <c r="L6261" s="14" t="s">
        <v>28829</v>
      </c>
      <c r="M6261" s="14">
        <f t="shared" si="776"/>
        <v>2017</v>
      </c>
      <c r="N6261" s="14">
        <f t="shared" si="777"/>
        <v>3</v>
      </c>
      <c r="O6261" s="14" t="str">
        <f>IFERROR(VLOOKUP(I6261,Lists!$F$2:$G$16,2,FALSE()),"Not Rated")</f>
        <v>Kids</v>
      </c>
      <c r="P6261" s="14">
        <f t="shared" si="778"/>
        <v>52</v>
      </c>
      <c r="Q6261" s="14" t="str">
        <f t="shared" si="779"/>
        <v>Germany</v>
      </c>
      <c r="R6261" s="14" t="str">
        <f t="shared" si="780"/>
        <v>|Germany|</v>
      </c>
      <c r="S6261" s="14" t="str">
        <f t="shared" si="781"/>
        <v>|Documentaries|International Movies|</v>
      </c>
      <c r="T6261" s="14" t="str">
        <f t="shared" si="782"/>
        <v>|Volker Arzt|Angelika Sigl|</v>
      </c>
      <c r="U6261" s="14" t="str">
        <f t="shared" si="783"/>
        <v>|Unknown|</v>
      </c>
    </row>
    <row r="6262" spans="1:21">
      <c r="A6262" s="14" t="s">
        <v>28830</v>
      </c>
      <c r="B6262" s="14" t="s">
        <v>48</v>
      </c>
      <c r="C6262" s="14" t="s">
        <v>28831</v>
      </c>
      <c r="D6262" s="14" t="s">
        <v>28832</v>
      </c>
      <c r="E6262" s="14" t="s">
        <v>28833</v>
      </c>
      <c r="F6262" s="14" t="s">
        <v>916</v>
      </c>
      <c r="G6262" s="26">
        <v>43313</v>
      </c>
      <c r="H6262" s="14">
        <v>1997</v>
      </c>
      <c r="I6262" s="14" t="s">
        <v>364</v>
      </c>
      <c r="J6262" s="14" t="s">
        <v>1330</v>
      </c>
      <c r="K6262" s="14" t="s">
        <v>529</v>
      </c>
      <c r="L6262" s="14" t="s">
        <v>28834</v>
      </c>
      <c r="M6262" s="14">
        <f t="shared" si="776"/>
        <v>2018</v>
      </c>
      <c r="N6262" s="14">
        <f t="shared" si="777"/>
        <v>8</v>
      </c>
      <c r="O6262" s="14" t="str">
        <f>IFERROR(VLOOKUP(I6262,Lists!$F$2:$G$16,2,FALSE()),"Not Rated")</f>
        <v>Teens</v>
      </c>
      <c r="P6262" s="14">
        <f t="shared" si="778"/>
        <v>89</v>
      </c>
      <c r="Q6262" s="14" t="str">
        <f t="shared" si="779"/>
        <v>United Kingdom</v>
      </c>
      <c r="R6262" s="14" t="str">
        <f t="shared" si="780"/>
        <v>|United Kingdom|United States|</v>
      </c>
      <c r="S6262" s="14" t="str">
        <f t="shared" si="781"/>
        <v>|Comedies|International Movies|</v>
      </c>
      <c r="T6262" s="14" t="str">
        <f t="shared" si="782"/>
        <v>|Mel Smith|</v>
      </c>
      <c r="U6262" s="14" t="str">
        <f t="shared" si="783"/>
        <v>|Rowan Atkinson|Peter MacNicol|John Mills|Pamela Reed|Harris Yulin|Burt Reynolds|Larry Drake|Danny Goldring|Johnny Galecki|Chris Ellis|Andrew Lawrence|Peter Egan|Peter Capaldi|June Brown|Peter James|Sandra Oh|</v>
      </c>
    </row>
    <row r="6263" spans="1:21">
      <c r="A6263" s="14" t="s">
        <v>28835</v>
      </c>
      <c r="B6263" s="14" t="s">
        <v>48</v>
      </c>
      <c r="C6263" s="14" t="s">
        <v>28836</v>
      </c>
      <c r="D6263" s="14" t="s">
        <v>117</v>
      </c>
      <c r="E6263" s="14" t="s">
        <v>117</v>
      </c>
      <c r="F6263" s="14" t="s">
        <v>115</v>
      </c>
      <c r="G6263" s="26">
        <v>42795</v>
      </c>
      <c r="H6263" s="14">
        <v>2013</v>
      </c>
      <c r="I6263" s="14" t="s">
        <v>368</v>
      </c>
      <c r="J6263" s="14" t="s">
        <v>7029</v>
      </c>
      <c r="K6263" s="14" t="s">
        <v>4116</v>
      </c>
      <c r="L6263" s="14" t="s">
        <v>28837</v>
      </c>
      <c r="M6263" s="14">
        <f t="shared" si="776"/>
        <v>2017</v>
      </c>
      <c r="N6263" s="14">
        <f t="shared" si="777"/>
        <v>3</v>
      </c>
      <c r="O6263" s="14" t="str">
        <f>IFERROR(VLOOKUP(I6263,Lists!$F$2:$G$16,2,FALSE()),"Not Rated")</f>
        <v>Kids</v>
      </c>
      <c r="P6263" s="14">
        <f t="shared" si="778"/>
        <v>52</v>
      </c>
      <c r="Q6263" s="14" t="str">
        <f t="shared" si="779"/>
        <v>United States</v>
      </c>
      <c r="R6263" s="14" t="str">
        <f t="shared" si="780"/>
        <v>|United States|</v>
      </c>
      <c r="S6263" s="14" t="str">
        <f t="shared" si="781"/>
        <v>|Children &amp; Family Movies|Documentaries|International Movies|</v>
      </c>
      <c r="T6263" s="14" t="str">
        <f t="shared" si="782"/>
        <v>|Unknown|</v>
      </c>
      <c r="U6263" s="14" t="str">
        <f t="shared" si="783"/>
        <v>|Unknown|</v>
      </c>
    </row>
    <row r="6264" spans="1:21">
      <c r="A6264" s="14" t="s">
        <v>28838</v>
      </c>
      <c r="B6264" s="14" t="s">
        <v>49</v>
      </c>
      <c r="C6264" s="14" t="s">
        <v>28839</v>
      </c>
      <c r="D6264" s="14" t="s">
        <v>117</v>
      </c>
      <c r="E6264" s="14" t="s">
        <v>28840</v>
      </c>
      <c r="F6264" s="14" t="s">
        <v>119</v>
      </c>
      <c r="G6264" s="26">
        <v>43497</v>
      </c>
      <c r="H6264" s="14">
        <v>2010</v>
      </c>
      <c r="I6264" s="14" t="s">
        <v>362</v>
      </c>
      <c r="J6264" s="14" t="s">
        <v>105</v>
      </c>
      <c r="K6264" s="14" t="s">
        <v>257</v>
      </c>
      <c r="L6264" s="14" t="s">
        <v>28841</v>
      </c>
      <c r="M6264" s="14">
        <f t="shared" si="776"/>
        <v>2019</v>
      </c>
      <c r="N6264" s="14">
        <f t="shared" si="777"/>
        <v>2</v>
      </c>
      <c r="O6264" s="14" t="str">
        <f>IFERROR(VLOOKUP(I6264,Lists!$F$2:$G$16,2,FALSE()),"Not Rated")</f>
        <v>Older Kids</v>
      </c>
      <c r="P6264" s="14">
        <f t="shared" si="778"/>
        <v>1</v>
      </c>
      <c r="Q6264" s="14" t="str">
        <f t="shared" si="779"/>
        <v>Canada</v>
      </c>
      <c r="R6264" s="14" t="str">
        <f t="shared" si="780"/>
        <v>|Canada|</v>
      </c>
      <c r="S6264" s="14" t="str">
        <f t="shared" si="781"/>
        <v>|Docuseries|</v>
      </c>
      <c r="T6264" s="14" t="str">
        <f t="shared" si="782"/>
        <v>|Unknown|</v>
      </c>
      <c r="U6264" s="14" t="str">
        <f t="shared" si="783"/>
        <v>|Steve Leonard|Francis Manapul|Kathryn Denning|Scott Edwards|Mike Paixao|</v>
      </c>
    </row>
    <row r="6265" spans="1:21">
      <c r="A6265" s="14" t="s">
        <v>28842</v>
      </c>
      <c r="B6265" s="14" t="s">
        <v>49</v>
      </c>
      <c r="C6265" s="14" t="s">
        <v>28843</v>
      </c>
      <c r="D6265" s="14" t="s">
        <v>117</v>
      </c>
      <c r="E6265" s="14" t="s">
        <v>28844</v>
      </c>
      <c r="F6265" s="14" t="s">
        <v>123</v>
      </c>
      <c r="G6265" s="26">
        <v>42877</v>
      </c>
      <c r="H6265" s="14">
        <v>2015</v>
      </c>
      <c r="I6265" s="14" t="s">
        <v>361</v>
      </c>
      <c r="J6265" s="14" t="s">
        <v>105</v>
      </c>
      <c r="K6265" s="14" t="s">
        <v>6268</v>
      </c>
      <c r="L6265" s="14" t="s">
        <v>28845</v>
      </c>
      <c r="M6265" s="14">
        <f t="shared" si="776"/>
        <v>2017</v>
      </c>
      <c r="N6265" s="14">
        <f t="shared" si="777"/>
        <v>5</v>
      </c>
      <c r="O6265" s="14" t="str">
        <f>IFERROR(VLOOKUP(I6265,Lists!$F$2:$G$16,2,FALSE()),"Not Rated")</f>
        <v>Teens</v>
      </c>
      <c r="P6265" s="14">
        <f t="shared" si="778"/>
        <v>1</v>
      </c>
      <c r="Q6265" s="14" t="str">
        <f t="shared" si="779"/>
        <v>South Korea</v>
      </c>
      <c r="R6265" s="14" t="str">
        <f t="shared" si="780"/>
        <v>|South Korea|</v>
      </c>
      <c r="S6265" s="14" t="str">
        <f t="shared" si="781"/>
        <v>|International TV Shows|Korean TV Shows|Romantic TV Shows|</v>
      </c>
      <c r="T6265" s="14" t="str">
        <f t="shared" si="782"/>
        <v>|Unknown|</v>
      </c>
      <c r="U6265" s="14" t="str">
        <f t="shared" si="783"/>
        <v>|Kyung-ho Jung|So-yeon Kim|Hyun-min Yoon|Goo Jin|Hyun-joo Gong|Si-eon Lee|Yeong-gyu Park|Seok-Hwan An|Myung-Ryul Nam|Eun-ji Jo|</v>
      </c>
    </row>
    <row r="6266" spans="1:21">
      <c r="A6266" s="14" t="s">
        <v>28846</v>
      </c>
      <c r="B6266" s="14" t="s">
        <v>49</v>
      </c>
      <c r="C6266" s="14" t="s">
        <v>28847</v>
      </c>
      <c r="D6266" s="14" t="s">
        <v>117</v>
      </c>
      <c r="E6266" s="14" t="s">
        <v>28848</v>
      </c>
      <c r="F6266" s="14" t="s">
        <v>119</v>
      </c>
      <c r="G6266" s="26">
        <v>42632</v>
      </c>
      <c r="H6266" s="14">
        <v>2016</v>
      </c>
      <c r="I6266" s="14" t="s">
        <v>361</v>
      </c>
      <c r="J6266" s="14" t="s">
        <v>108</v>
      </c>
      <c r="K6266" s="14" t="s">
        <v>14905</v>
      </c>
      <c r="L6266" s="14" t="s">
        <v>28849</v>
      </c>
      <c r="M6266" s="14">
        <f t="shared" si="776"/>
        <v>2016</v>
      </c>
      <c r="N6266" s="14">
        <f t="shared" si="777"/>
        <v>9</v>
      </c>
      <c r="O6266" s="14" t="str">
        <f>IFERROR(VLOOKUP(I6266,Lists!$F$2:$G$16,2,FALSE()),"Not Rated")</f>
        <v>Teens</v>
      </c>
      <c r="P6266" s="14">
        <f t="shared" si="778"/>
        <v>4</v>
      </c>
      <c r="Q6266" s="14" t="str">
        <f t="shared" si="779"/>
        <v>Canada</v>
      </c>
      <c r="R6266" s="14" t="str">
        <f t="shared" si="780"/>
        <v>|Canada|</v>
      </c>
      <c r="S6266" s="14" t="str">
        <f t="shared" si="781"/>
        <v>|Crime TV Shows|Romantic TV Shows|TV Dramas|</v>
      </c>
      <c r="T6266" s="14" t="str">
        <f t="shared" si="782"/>
        <v>|Unknown|</v>
      </c>
      <c r="U6266" s="14" t="str">
        <f t="shared" si="783"/>
        <v>|Kristin Kreuk|Jay Ryan|Max Brown|Austin Basis|Nina Lisandrello|Brian White|Sendhil Ramamurthy|</v>
      </c>
    </row>
    <row r="6267" spans="1:21">
      <c r="A6267" s="14" t="s">
        <v>28850</v>
      </c>
      <c r="B6267" s="14" t="s">
        <v>49</v>
      </c>
      <c r="C6267" s="14" t="s">
        <v>28851</v>
      </c>
      <c r="D6267" s="14" t="s">
        <v>117</v>
      </c>
      <c r="E6267" s="14" t="s">
        <v>28852</v>
      </c>
      <c r="F6267" s="14" t="s">
        <v>117</v>
      </c>
      <c r="G6267" s="26">
        <v>43578</v>
      </c>
      <c r="H6267" s="14">
        <v>2016</v>
      </c>
      <c r="I6267" s="14" t="s">
        <v>360</v>
      </c>
      <c r="J6267" s="14" t="s">
        <v>106</v>
      </c>
      <c r="K6267" s="14" t="s">
        <v>424</v>
      </c>
      <c r="L6267" s="14" t="s">
        <v>28853</v>
      </c>
      <c r="M6267" s="14">
        <f t="shared" si="776"/>
        <v>2019</v>
      </c>
      <c r="N6267" s="14">
        <f t="shared" si="777"/>
        <v>4</v>
      </c>
      <c r="O6267" s="14" t="str">
        <f>IFERROR(VLOOKUP(I6267,Lists!$F$2:$G$16,2,FALSE()),"Not Rated")</f>
        <v>Adults</v>
      </c>
      <c r="P6267" s="14">
        <f t="shared" si="778"/>
        <v>2</v>
      </c>
      <c r="Q6267" s="14" t="str">
        <f t="shared" si="779"/>
        <v>Unknown</v>
      </c>
      <c r="R6267" s="14" t="str">
        <f t="shared" si="780"/>
        <v>|Unknown|</v>
      </c>
      <c r="S6267" s="14" t="str">
        <f t="shared" si="781"/>
        <v>|International TV Shows|Romantic TV Shows|TV Comedies|</v>
      </c>
      <c r="T6267" s="14" t="str">
        <f t="shared" si="782"/>
        <v>|Unknown|</v>
      </c>
      <c r="U6267" s="14" t="str">
        <f t="shared" si="783"/>
        <v>|Methinee Kingpayome|Son Songpaisarn|Yingying Sarucha|Pim Pimjira Jaroenlak|Jespipat Tilapornputt|Groupz Chutharut Anusin|Aon Korakot Tunkaew|Raviyanun Takerd|Nat Thephussadin Na Ayutthaya|Bam Pakakanya Charoenyos|Eye Warapairin Laphatsanitirot|Pemy Peramin Thabkaew|Darin Hansen|Hongyok Pornphan Rerkatakarn|Rattanapond Klinkulabhiran|Oliver Pupart|Organ Wacharapolmek|Patiparn Pataweekarn|Yuthana Puengklarng|Ak Akarat|Point Cholawit Meetongcom|Copter Phumin|Koii Korakod|Mila Thanapa|Mild Anis Suwit|</v>
      </c>
    </row>
    <row r="6268" spans="1:21">
      <c r="A6268" s="14" t="s">
        <v>28854</v>
      </c>
      <c r="B6268" s="14" t="s">
        <v>48</v>
      </c>
      <c r="C6268" s="14" t="s">
        <v>28855</v>
      </c>
      <c r="D6268" s="14" t="s">
        <v>28856</v>
      </c>
      <c r="E6268" s="14" t="s">
        <v>28857</v>
      </c>
      <c r="F6268" s="14" t="s">
        <v>115</v>
      </c>
      <c r="G6268" s="26">
        <v>43789</v>
      </c>
      <c r="H6268" s="14">
        <v>1996</v>
      </c>
      <c r="I6268" s="14" t="s">
        <v>364</v>
      </c>
      <c r="J6268" s="14" t="s">
        <v>2352</v>
      </c>
      <c r="K6268" s="14" t="s">
        <v>1189</v>
      </c>
      <c r="L6268" s="14" t="s">
        <v>28858</v>
      </c>
      <c r="M6268" s="14">
        <f t="shared" si="776"/>
        <v>2019</v>
      </c>
      <c r="N6268" s="14">
        <f t="shared" si="777"/>
        <v>11</v>
      </c>
      <c r="O6268" s="14" t="str">
        <f>IFERROR(VLOOKUP(I6268,Lists!$F$2:$G$16,2,FALSE()),"Not Rated")</f>
        <v>Teens</v>
      </c>
      <c r="P6268" s="14">
        <f t="shared" si="778"/>
        <v>81</v>
      </c>
      <c r="Q6268" s="14" t="str">
        <f t="shared" si="779"/>
        <v>United States</v>
      </c>
      <c r="R6268" s="14" t="str">
        <f t="shared" si="780"/>
        <v>|United States|</v>
      </c>
      <c r="S6268" s="14" t="str">
        <f t="shared" si="781"/>
        <v>|Comedies|Cult Movies|</v>
      </c>
      <c r="T6268" s="14" t="str">
        <f t="shared" si="782"/>
        <v>|Mike Judge|</v>
      </c>
      <c r="U6268" s="14" t="str">
        <f t="shared" si="783"/>
        <v>|Mike Judge|Bruce Willis|Demi Moore|Cloris Leachman|Robert Stack|Jacqueline Barba|Pamela Blair|Eric Bogosian|Kristofor Brown|Tony Darling|David Letterman|</v>
      </c>
    </row>
    <row r="6269" spans="1:21">
      <c r="A6269" s="14" t="s">
        <v>28859</v>
      </c>
      <c r="B6269" s="14" t="s">
        <v>48</v>
      </c>
      <c r="C6269" s="14" t="s">
        <v>28860</v>
      </c>
      <c r="D6269" s="14" t="s">
        <v>28861</v>
      </c>
      <c r="E6269" s="14" t="s">
        <v>28862</v>
      </c>
      <c r="F6269" s="14" t="s">
        <v>115</v>
      </c>
      <c r="G6269" s="26">
        <v>43789</v>
      </c>
      <c r="H6269" s="14">
        <v>1992</v>
      </c>
      <c r="I6269" s="14" t="s">
        <v>364</v>
      </c>
      <c r="J6269" s="14" t="s">
        <v>4548</v>
      </c>
      <c r="K6269" s="14" t="s">
        <v>245</v>
      </c>
      <c r="L6269" s="14" t="s">
        <v>28863</v>
      </c>
      <c r="M6269" s="14">
        <f t="shared" si="776"/>
        <v>2019</v>
      </c>
      <c r="N6269" s="14">
        <f t="shared" si="777"/>
        <v>11</v>
      </c>
      <c r="O6269" s="14" t="str">
        <f>IFERROR(VLOOKUP(I6269,Lists!$F$2:$G$16,2,FALSE()),"Not Rated")</f>
        <v>Teens</v>
      </c>
      <c r="P6269" s="14">
        <f t="shared" si="778"/>
        <v>73</v>
      </c>
      <c r="Q6269" s="14" t="str">
        <f t="shared" si="779"/>
        <v>United States</v>
      </c>
      <c r="R6269" s="14" t="str">
        <f t="shared" si="780"/>
        <v>|United States|</v>
      </c>
      <c r="S6269" s="14" t="str">
        <f t="shared" si="781"/>
        <v>|Comedies|</v>
      </c>
      <c r="T6269" s="14" t="str">
        <f t="shared" si="782"/>
        <v>|Bruce W. Smith|</v>
      </c>
      <c r="U6269" s="14" t="str">
        <f t="shared" si="783"/>
        <v>|Faizon Love|Vanessa Bell Calloway|Wayne Collins|Jonell Green|Marques Houston|Tone-Loc|Myra J.|Nell Carter|</v>
      </c>
    </row>
    <row r="6270" spans="1:21">
      <c r="A6270" s="14" t="s">
        <v>28864</v>
      </c>
      <c r="B6270" s="14" t="s">
        <v>48</v>
      </c>
      <c r="C6270" s="14" t="s">
        <v>28865</v>
      </c>
      <c r="D6270" s="14" t="s">
        <v>28866</v>
      </c>
      <c r="E6270" s="14" t="s">
        <v>28867</v>
      </c>
      <c r="F6270" s="14" t="s">
        <v>136</v>
      </c>
      <c r="G6270" s="26">
        <v>43442</v>
      </c>
      <c r="H6270" s="14">
        <v>2008</v>
      </c>
      <c r="I6270" s="14" t="s">
        <v>361</v>
      </c>
      <c r="J6270" s="14" t="s">
        <v>5539</v>
      </c>
      <c r="K6270" s="14" t="s">
        <v>834</v>
      </c>
      <c r="L6270" s="14" t="s">
        <v>28868</v>
      </c>
      <c r="M6270" s="14">
        <f t="shared" si="776"/>
        <v>2018</v>
      </c>
      <c r="N6270" s="14">
        <f t="shared" si="777"/>
        <v>12</v>
      </c>
      <c r="O6270" s="14" t="str">
        <f>IFERROR(VLOOKUP(I6270,Lists!$F$2:$G$16,2,FALSE()),"Not Rated")</f>
        <v>Teens</v>
      </c>
      <c r="P6270" s="14">
        <f t="shared" si="778"/>
        <v>75</v>
      </c>
      <c r="Q6270" s="14" t="str">
        <f t="shared" si="779"/>
        <v>Indonesia</v>
      </c>
      <c r="R6270" s="14" t="str">
        <f t="shared" si="780"/>
        <v>|Indonesia|</v>
      </c>
      <c r="S6270" s="14" t="str">
        <f t="shared" si="781"/>
        <v>|Comedies|Dramas|International Movies|</v>
      </c>
      <c r="T6270" s="14" t="str">
        <f t="shared" si="782"/>
        <v>|Agasyah Karim|Khalid Kashogi|</v>
      </c>
      <c r="U6270" s="14" t="str">
        <f t="shared" si="783"/>
        <v>|Herjunot Ali|Winky Wiryawan|Erly Ashy|Laura Basuki|Tarzan|Aida Nurmala|Otto Djauhari|Indra Herlambang|</v>
      </c>
    </row>
    <row r="6271" spans="1:21">
      <c r="A6271" s="14" t="s">
        <v>28869</v>
      </c>
      <c r="B6271" s="14" t="s">
        <v>48</v>
      </c>
      <c r="C6271" s="14" t="s">
        <v>28870</v>
      </c>
      <c r="D6271" s="14" t="s">
        <v>28467</v>
      </c>
      <c r="E6271" s="14" t="s">
        <v>28871</v>
      </c>
      <c r="F6271" s="14" t="s">
        <v>128</v>
      </c>
      <c r="G6271" s="26">
        <v>43573</v>
      </c>
      <c r="H6271" s="14">
        <v>2016</v>
      </c>
      <c r="I6271" s="14" t="s">
        <v>361</v>
      </c>
      <c r="J6271" s="14" t="s">
        <v>698</v>
      </c>
      <c r="K6271" s="14" t="s">
        <v>529</v>
      </c>
      <c r="L6271" s="14" t="s">
        <v>28872</v>
      </c>
      <c r="M6271" s="14">
        <f t="shared" si="776"/>
        <v>2019</v>
      </c>
      <c r="N6271" s="14">
        <f t="shared" si="777"/>
        <v>4</v>
      </c>
      <c r="O6271" s="14" t="str">
        <f>IFERROR(VLOOKUP(I6271,Lists!$F$2:$G$16,2,FALSE()),"Not Rated")</f>
        <v>Teens</v>
      </c>
      <c r="P6271" s="14">
        <f t="shared" si="778"/>
        <v>99</v>
      </c>
      <c r="Q6271" s="14" t="str">
        <f t="shared" si="779"/>
        <v>Egypt</v>
      </c>
      <c r="R6271" s="14" t="str">
        <f t="shared" si="780"/>
        <v>|Egypt|</v>
      </c>
      <c r="S6271" s="14" t="str">
        <f t="shared" si="781"/>
        <v>|Comedies|International Movies|</v>
      </c>
      <c r="T6271" s="14" t="str">
        <f t="shared" si="782"/>
        <v>|Khaled El Halafawy|</v>
      </c>
      <c r="U6271" s="14" t="str">
        <f t="shared" si="783"/>
        <v>|Hassan El Raddad|Emy Samir Ghanim|Bayyumi Fuad|Taher Abu Lela|Nesreen Ameen|Mourad Makram|Diaa El-Merghani|Juditta Salem-Wolff|</v>
      </c>
    </row>
    <row r="6272" spans="1:21">
      <c r="A6272" s="14" t="s">
        <v>28873</v>
      </c>
      <c r="B6272" s="14" t="s">
        <v>48</v>
      </c>
      <c r="C6272" s="14" t="s">
        <v>28874</v>
      </c>
      <c r="D6272" s="14" t="s">
        <v>28875</v>
      </c>
      <c r="E6272" s="14" t="s">
        <v>28876</v>
      </c>
      <c r="F6272" s="14" t="s">
        <v>7107</v>
      </c>
      <c r="G6272" s="26">
        <v>43477</v>
      </c>
      <c r="H6272" s="14">
        <v>2007</v>
      </c>
      <c r="I6272" s="14" t="s">
        <v>364</v>
      </c>
      <c r="J6272" s="14" t="s">
        <v>1121</v>
      </c>
      <c r="K6272" s="14" t="s">
        <v>1027</v>
      </c>
      <c r="L6272" s="14" t="s">
        <v>28877</v>
      </c>
      <c r="M6272" s="14">
        <f t="shared" si="776"/>
        <v>2019</v>
      </c>
      <c r="N6272" s="14">
        <f t="shared" si="777"/>
        <v>1</v>
      </c>
      <c r="O6272" s="14" t="str">
        <f>IFERROR(VLOOKUP(I6272,Lists!$F$2:$G$16,2,FALSE()),"Not Rated")</f>
        <v>Teens</v>
      </c>
      <c r="P6272" s="14">
        <f t="shared" si="778"/>
        <v>121</v>
      </c>
      <c r="Q6272" s="14" t="str">
        <f t="shared" si="779"/>
        <v>United Kingdom</v>
      </c>
      <c r="R6272" s="14" t="str">
        <f t="shared" si="780"/>
        <v>|United Kingdom|Ireland|</v>
      </c>
      <c r="S6272" s="14" t="str">
        <f t="shared" si="781"/>
        <v>|Dramas|Romantic Movies|</v>
      </c>
      <c r="T6272" s="14" t="str">
        <f t="shared" si="782"/>
        <v>|Julian Jarrold|</v>
      </c>
      <c r="U6272" s="14" t="str">
        <f t="shared" si="783"/>
        <v>|Anne Hathaway|James McAvoy|Julie Walters|James Cromwell|Maggie Smith|Laurence Fox|Ian Richardson|</v>
      </c>
    </row>
    <row r="6273" spans="1:21">
      <c r="A6273" s="14" t="s">
        <v>28878</v>
      </c>
      <c r="B6273" s="14" t="s">
        <v>48</v>
      </c>
      <c r="C6273" s="14" t="s">
        <v>28879</v>
      </c>
      <c r="D6273" s="14" t="s">
        <v>27906</v>
      </c>
      <c r="E6273" s="14" t="s">
        <v>28880</v>
      </c>
      <c r="F6273" s="14" t="s">
        <v>115</v>
      </c>
      <c r="G6273" s="26">
        <v>43529</v>
      </c>
      <c r="H6273" s="14">
        <v>2008</v>
      </c>
      <c r="I6273" s="14" t="s">
        <v>367</v>
      </c>
      <c r="J6273" s="14" t="s">
        <v>713</v>
      </c>
      <c r="K6273" s="14" t="s">
        <v>481</v>
      </c>
      <c r="L6273" s="14" t="s">
        <v>28881</v>
      </c>
      <c r="M6273" s="14">
        <f t="shared" si="776"/>
        <v>2019</v>
      </c>
      <c r="N6273" s="14">
        <f t="shared" si="777"/>
        <v>3</v>
      </c>
      <c r="O6273" s="14" t="str">
        <f>IFERROR(VLOOKUP(I6273,Lists!$F$2:$G$16,2,FALSE()),"Not Rated")</f>
        <v>Older Kids</v>
      </c>
      <c r="P6273" s="14">
        <f t="shared" si="778"/>
        <v>100</v>
      </c>
      <c r="Q6273" s="14" t="str">
        <f t="shared" si="779"/>
        <v>United States</v>
      </c>
      <c r="R6273" s="14" t="str">
        <f t="shared" si="780"/>
        <v>|United States|</v>
      </c>
      <c r="S6273" s="14" t="str">
        <f t="shared" si="781"/>
        <v>|Children &amp; Family Movies|Comedies|</v>
      </c>
      <c r="T6273" s="14" t="str">
        <f t="shared" si="782"/>
        <v>|Adam Shankman|</v>
      </c>
      <c r="U6273" s="14" t="str">
        <f t="shared" si="783"/>
        <v>|Adam Sandler|Keri Russell|Guy Pearce|Russell Brand|Richard Griffiths|Jonathan Pryce|Courteney Cox|Lucy Lawless|Teresa Palmer|Aisha Tyler|Laura Ann Kesling|Jackie Sandler|Lorna Scott|Dana Min Goodman|Andrew Collins|Jonathan Loughran|Jonathan Morgan Heit|Nick Swardson|Tim Herlihy|Billy Tyler|Johntae Lipscomb|Mikey Post|Sebastian Saraceno|Bill Romanowski|Sadie Sandler|Carmen Electra|Allen Covert|Kathryn Joosten|Annalise Basso|Blake Clark|Julia Lea Wolov|Sarah G. Buxton|</v>
      </c>
    </row>
    <row r="6274" spans="1:21">
      <c r="A6274" s="14" t="s">
        <v>28882</v>
      </c>
      <c r="B6274" s="14" t="s">
        <v>48</v>
      </c>
      <c r="C6274" s="14" t="s">
        <v>28883</v>
      </c>
      <c r="D6274" s="14" t="s">
        <v>28884</v>
      </c>
      <c r="E6274" s="14" t="s">
        <v>28885</v>
      </c>
      <c r="F6274" s="14" t="s">
        <v>115</v>
      </c>
      <c r="G6274" s="26">
        <v>43132</v>
      </c>
      <c r="H6274" s="14">
        <v>2016</v>
      </c>
      <c r="I6274" s="14" t="s">
        <v>367</v>
      </c>
      <c r="J6274" s="14" t="s">
        <v>566</v>
      </c>
      <c r="K6274" s="14" t="s">
        <v>247</v>
      </c>
      <c r="L6274" s="14" t="s">
        <v>28886</v>
      </c>
      <c r="M6274" s="14">
        <f t="shared" ref="M6274:M6337" si="784">IF(G6274="","",YEAR(G6274))</f>
        <v>2018</v>
      </c>
      <c r="N6274" s="14">
        <f t="shared" ref="N6274:N6337" si="785">IF(G6274="","",MONTH(G6274))</f>
        <v>2</v>
      </c>
      <c r="O6274" s="14" t="str">
        <f>IFERROR(VLOOKUP(I6274,Lists!$F$2:$G$16,2,FALSE()),"Not Rated")</f>
        <v>Older Kids</v>
      </c>
      <c r="P6274" s="14">
        <f t="shared" ref="P6274:P6337" si="786">IFERROR(VALUE(LEFT(J6274,FIND(" ",J6274)-1)),"")</f>
        <v>97</v>
      </c>
      <c r="Q6274" s="14" t="str">
        <f t="shared" ref="Q6274:Q6337" si="787">IFERROR(LEFT(F6274,FIND(",",F6274)-1),F6274)</f>
        <v>United States</v>
      </c>
      <c r="R6274" s="14" t="str">
        <f t="shared" ref="R6274:R6337" si="788">"|"&amp;SUBSTITUTE(F6274,", ","|")&amp;"|"</f>
        <v>|United States|</v>
      </c>
      <c r="S6274" s="14" t="str">
        <f t="shared" ref="S6274:S6337" si="789">"|"&amp;SUBSTITUTE(K6274,", ","|")&amp;"|"</f>
        <v>|Documentaries|</v>
      </c>
      <c r="T6274" s="14" t="str">
        <f t="shared" ref="T6274:T6337" si="790">"|"&amp;SUBSTITUTE(D6274,", ","|")&amp;"|"</f>
        <v>|Fisher Stevens|</v>
      </c>
      <c r="U6274" s="14" t="str">
        <f t="shared" ref="U6274:U6337" si="791">"|"&amp;SUBSTITUTE(E6274,", ","|")&amp;"|"</f>
        <v>|Leonardo DiCaprio|</v>
      </c>
    </row>
    <row r="6275" spans="1:21">
      <c r="A6275" s="14" t="s">
        <v>28887</v>
      </c>
      <c r="B6275" s="14" t="s">
        <v>48</v>
      </c>
      <c r="C6275" s="14" t="s">
        <v>28888</v>
      </c>
      <c r="D6275" s="14" t="s">
        <v>28889</v>
      </c>
      <c r="E6275" s="14" t="s">
        <v>117</v>
      </c>
      <c r="F6275" s="14" t="s">
        <v>5842</v>
      </c>
      <c r="G6275" s="26">
        <v>42972</v>
      </c>
      <c r="H6275" s="14">
        <v>2015</v>
      </c>
      <c r="I6275" s="14" t="s">
        <v>361</v>
      </c>
      <c r="J6275" s="14" t="s">
        <v>611</v>
      </c>
      <c r="K6275" s="14" t="s">
        <v>496</v>
      </c>
      <c r="L6275" s="14" t="s">
        <v>28890</v>
      </c>
      <c r="M6275" s="14">
        <f t="shared" si="784"/>
        <v>2017</v>
      </c>
      <c r="N6275" s="14">
        <f t="shared" si="785"/>
        <v>8</v>
      </c>
      <c r="O6275" s="14" t="str">
        <f>IFERROR(VLOOKUP(I6275,Lists!$F$2:$G$16,2,FALSE()),"Not Rated")</f>
        <v>Teens</v>
      </c>
      <c r="P6275" s="14">
        <f t="shared" si="786"/>
        <v>105</v>
      </c>
      <c r="Q6275" s="14" t="str">
        <f t="shared" si="787"/>
        <v>Japan</v>
      </c>
      <c r="R6275" s="14" t="str">
        <f t="shared" si="788"/>
        <v>|Japan|United States|</v>
      </c>
      <c r="S6275" s="14" t="str">
        <f t="shared" si="789"/>
        <v>|Documentaries|International Movies|</v>
      </c>
      <c r="T6275" s="14" t="str">
        <f t="shared" si="790"/>
        <v>|Keiko Yagi|</v>
      </c>
      <c r="U6275" s="14" t="str">
        <f t="shared" si="791"/>
        <v>|Unknown|</v>
      </c>
    </row>
    <row r="6276" spans="1:21">
      <c r="A6276" s="14" t="s">
        <v>28891</v>
      </c>
      <c r="B6276" s="14" t="s">
        <v>48</v>
      </c>
      <c r="C6276" s="14" t="s">
        <v>28892</v>
      </c>
      <c r="D6276" s="14" t="s">
        <v>28893</v>
      </c>
      <c r="E6276" s="14" t="s">
        <v>28894</v>
      </c>
      <c r="F6276" s="14" t="s">
        <v>115</v>
      </c>
      <c r="G6276" s="26">
        <v>43195</v>
      </c>
      <c r="H6276" s="14">
        <v>2017</v>
      </c>
      <c r="I6276" s="14" t="s">
        <v>360</v>
      </c>
      <c r="J6276" s="14" t="s">
        <v>713</v>
      </c>
      <c r="K6276" s="14" t="s">
        <v>28895</v>
      </c>
      <c r="L6276" s="14" t="s">
        <v>28896</v>
      </c>
      <c r="M6276" s="14">
        <f t="shared" si="784"/>
        <v>2018</v>
      </c>
      <c r="N6276" s="14">
        <f t="shared" si="785"/>
        <v>4</v>
      </c>
      <c r="O6276" s="14" t="str">
        <f>IFERROR(VLOOKUP(I6276,Lists!$F$2:$G$16,2,FALSE()),"Not Rated")</f>
        <v>Adults</v>
      </c>
      <c r="P6276" s="14">
        <f t="shared" si="786"/>
        <v>100</v>
      </c>
      <c r="Q6276" s="14" t="str">
        <f t="shared" si="787"/>
        <v>United States</v>
      </c>
      <c r="R6276" s="14" t="str">
        <f t="shared" si="788"/>
        <v>|United States|</v>
      </c>
      <c r="S6276" s="14" t="str">
        <f t="shared" si="789"/>
        <v>|Documentaries|LGBTQ Movies|Music &amp; Musicals|</v>
      </c>
      <c r="T6276" s="14" t="str">
        <f t="shared" si="790"/>
        <v>|Katherine Fairfax Wright|</v>
      </c>
      <c r="U6276" s="14" t="str">
        <f t="shared" si="791"/>
        <v>|Todrick Hall|</v>
      </c>
    </row>
    <row r="6277" spans="1:21">
      <c r="A6277" s="14" t="s">
        <v>28897</v>
      </c>
      <c r="B6277" s="14" t="s">
        <v>49</v>
      </c>
      <c r="C6277" s="14" t="s">
        <v>28898</v>
      </c>
      <c r="D6277" s="14" t="s">
        <v>117</v>
      </c>
      <c r="E6277" s="14" t="s">
        <v>28899</v>
      </c>
      <c r="F6277" s="14" t="s">
        <v>117</v>
      </c>
      <c r="G6277" s="26">
        <v>43357</v>
      </c>
      <c r="H6277" s="14">
        <v>2015</v>
      </c>
      <c r="I6277" s="14" t="s">
        <v>360</v>
      </c>
      <c r="J6277" s="14" t="s">
        <v>105</v>
      </c>
      <c r="K6277" s="14" t="s">
        <v>1905</v>
      </c>
      <c r="L6277" s="14" t="s">
        <v>28900</v>
      </c>
      <c r="M6277" s="14">
        <f t="shared" si="784"/>
        <v>2018</v>
      </c>
      <c r="N6277" s="14">
        <f t="shared" si="785"/>
        <v>9</v>
      </c>
      <c r="O6277" s="14" t="str">
        <f>IFERROR(VLOOKUP(I6277,Lists!$F$2:$G$16,2,FALSE()),"Not Rated")</f>
        <v>Adults</v>
      </c>
      <c r="P6277" s="14">
        <f t="shared" si="786"/>
        <v>1</v>
      </c>
      <c r="Q6277" s="14" t="str">
        <f t="shared" si="787"/>
        <v>Unknown</v>
      </c>
      <c r="R6277" s="14" t="str">
        <f t="shared" si="788"/>
        <v>|Unknown|</v>
      </c>
      <c r="S6277" s="14" t="str">
        <f t="shared" si="789"/>
        <v>|International TV Shows|Romantic TV Shows|TV Dramas|</v>
      </c>
      <c r="T6277" s="14" t="str">
        <f t="shared" si="790"/>
        <v>|Unknown|</v>
      </c>
      <c r="U6277" s="14" t="str">
        <f t="shared" si="791"/>
        <v>|Pok Piyatida Woramusik|Willie Ruengrit McIntosh|Charebelle Lanlalin|Tono Pakin Kumwilaisuk|Point Cholawit Meetongcom|Cee Hathaiphat|Pitta Na Pattalung|Ae Sasikarn Aphichartworasilp|Louis Pongphan Petchbuntoon|Sawitree Samipak|</v>
      </c>
    </row>
    <row r="6278" spans="1:21">
      <c r="A6278" s="14" t="s">
        <v>28901</v>
      </c>
      <c r="B6278" s="14" t="s">
        <v>49</v>
      </c>
      <c r="C6278" s="14" t="s">
        <v>28902</v>
      </c>
      <c r="D6278" s="14" t="s">
        <v>117</v>
      </c>
      <c r="E6278" s="14" t="s">
        <v>28903</v>
      </c>
      <c r="F6278" s="14" t="s">
        <v>129</v>
      </c>
      <c r="G6278" s="26">
        <v>42874</v>
      </c>
      <c r="H6278" s="14">
        <v>2010</v>
      </c>
      <c r="I6278" s="14" t="s">
        <v>360</v>
      </c>
      <c r="J6278" s="14" t="s">
        <v>105</v>
      </c>
      <c r="K6278" s="14" t="s">
        <v>1470</v>
      </c>
      <c r="L6278" s="14" t="s">
        <v>28904</v>
      </c>
      <c r="M6278" s="14">
        <f t="shared" si="784"/>
        <v>2017</v>
      </c>
      <c r="N6278" s="14">
        <f t="shared" si="785"/>
        <v>5</v>
      </c>
      <c r="O6278" s="14" t="str">
        <f>IFERROR(VLOOKUP(I6278,Lists!$F$2:$G$16,2,FALSE()),"Not Rated")</f>
        <v>Adults</v>
      </c>
      <c r="P6278" s="14">
        <f t="shared" si="786"/>
        <v>1</v>
      </c>
      <c r="Q6278" s="14" t="str">
        <f t="shared" si="787"/>
        <v>Turkey</v>
      </c>
      <c r="R6278" s="14" t="str">
        <f t="shared" si="788"/>
        <v>|Turkey|</v>
      </c>
      <c r="S6278" s="14" t="str">
        <f t="shared" si="789"/>
        <v>|Crime TV Shows|International TV Shows|TV Dramas|</v>
      </c>
      <c r="T6278" s="14" t="str">
        <f t="shared" si="790"/>
        <v>|Unknown|</v>
      </c>
      <c r="U6278" s="14" t="str">
        <f t="shared" si="791"/>
        <v>|Erdal Beşikçioğlu|Fatih Artman|İnanç Konukçu|Seda Bakan|Berkan Şal|Ayça Eren|Berke Üzrek|Canan Ergüder|Ege Aydan|Eray Eserol|Hakan Hatipoğlu|</v>
      </c>
    </row>
    <row r="6279" spans="1:21">
      <c r="A6279" s="14" t="s">
        <v>28905</v>
      </c>
      <c r="B6279" s="14" t="s">
        <v>48</v>
      </c>
      <c r="C6279" s="14" t="s">
        <v>28906</v>
      </c>
      <c r="D6279" s="14" t="s">
        <v>28907</v>
      </c>
      <c r="E6279" s="14" t="s">
        <v>28908</v>
      </c>
      <c r="F6279" s="14" t="s">
        <v>116</v>
      </c>
      <c r="G6279" s="26">
        <v>43040</v>
      </c>
      <c r="H6279" s="14">
        <v>2016</v>
      </c>
      <c r="I6279" s="14" t="s">
        <v>360</v>
      </c>
      <c r="J6279" s="14" t="s">
        <v>671</v>
      </c>
      <c r="K6279" s="14" t="s">
        <v>910</v>
      </c>
      <c r="L6279" s="14" t="s">
        <v>28909</v>
      </c>
      <c r="M6279" s="14">
        <f t="shared" si="784"/>
        <v>2017</v>
      </c>
      <c r="N6279" s="14">
        <f t="shared" si="785"/>
        <v>11</v>
      </c>
      <c r="O6279" s="14" t="str">
        <f>IFERROR(VLOOKUP(I6279,Lists!$F$2:$G$16,2,FALSE()),"Not Rated")</f>
        <v>Adults</v>
      </c>
      <c r="P6279" s="14">
        <f t="shared" si="786"/>
        <v>115</v>
      </c>
      <c r="Q6279" s="14" t="str">
        <f t="shared" si="787"/>
        <v>India</v>
      </c>
      <c r="R6279" s="14" t="str">
        <f t="shared" si="788"/>
        <v>|India|</v>
      </c>
      <c r="S6279" s="14" t="str">
        <f t="shared" si="789"/>
        <v>|Dramas|International Movies|Romantic Movies|</v>
      </c>
      <c r="T6279" s="14" t="str">
        <f t="shared" si="790"/>
        <v>|Rajeev Chaudhari|</v>
      </c>
      <c r="U6279" s="14" t="str">
        <f t="shared" si="791"/>
        <v>|Sunny Leone|Rajneesh Duggal|Rajeev Verma|Daniel Weber|Yuvraj Siddharth Singh|Ziesha Nancy|</v>
      </c>
    </row>
    <row r="6280" spans="1:21">
      <c r="A6280" s="14" t="s">
        <v>28910</v>
      </c>
      <c r="B6280" s="14" t="s">
        <v>48</v>
      </c>
      <c r="C6280" s="14" t="s">
        <v>28911</v>
      </c>
      <c r="D6280" s="14" t="s">
        <v>28912</v>
      </c>
      <c r="E6280" s="14" t="s">
        <v>28913</v>
      </c>
      <c r="F6280" s="14" t="s">
        <v>118</v>
      </c>
      <c r="G6280" s="26">
        <v>42597</v>
      </c>
      <c r="H6280" s="14">
        <v>2015</v>
      </c>
      <c r="I6280" s="14" t="s">
        <v>361</v>
      </c>
      <c r="J6280" s="14" t="s">
        <v>698</v>
      </c>
      <c r="K6280" s="14" t="s">
        <v>784</v>
      </c>
      <c r="L6280" s="14" t="s">
        <v>28914</v>
      </c>
      <c r="M6280" s="14">
        <f t="shared" si="784"/>
        <v>2016</v>
      </c>
      <c r="N6280" s="14">
        <f t="shared" si="785"/>
        <v>8</v>
      </c>
      <c r="O6280" s="14" t="str">
        <f>IFERROR(VLOOKUP(I6280,Lists!$F$2:$G$16,2,FALSE()),"Not Rated")</f>
        <v>Teens</v>
      </c>
      <c r="P6280" s="14">
        <f t="shared" si="786"/>
        <v>99</v>
      </c>
      <c r="Q6280" s="14" t="str">
        <f t="shared" si="787"/>
        <v>United Kingdom</v>
      </c>
      <c r="R6280" s="14" t="str">
        <f t="shared" si="788"/>
        <v>|United Kingdom|</v>
      </c>
      <c r="S6280" s="14" t="str">
        <f t="shared" si="789"/>
        <v>|Documentaries|International Movies|Sports Movies|</v>
      </c>
      <c r="T6280" s="14" t="str">
        <f t="shared" si="790"/>
        <v>|Anthony Wonke|</v>
      </c>
      <c r="U6280" s="14" t="str">
        <f t="shared" si="791"/>
        <v>|Tony McCoy|</v>
      </c>
    </row>
    <row r="6281" spans="1:21">
      <c r="A6281" s="14" t="s">
        <v>28915</v>
      </c>
      <c r="B6281" s="14" t="s">
        <v>49</v>
      </c>
      <c r="C6281" s="14" t="s">
        <v>28916</v>
      </c>
      <c r="D6281" s="14" t="s">
        <v>117</v>
      </c>
      <c r="E6281" s="14" t="s">
        <v>28917</v>
      </c>
      <c r="F6281" s="14" t="s">
        <v>115</v>
      </c>
      <c r="G6281" s="26">
        <v>42917</v>
      </c>
      <c r="H6281" s="14">
        <v>2016</v>
      </c>
      <c r="I6281" s="14" t="s">
        <v>361</v>
      </c>
      <c r="J6281" s="14" t="s">
        <v>108</v>
      </c>
      <c r="K6281" s="14" t="s">
        <v>2858</v>
      </c>
      <c r="L6281" s="14" t="s">
        <v>28918</v>
      </c>
      <c r="M6281" s="14">
        <f t="shared" si="784"/>
        <v>2017</v>
      </c>
      <c r="N6281" s="14">
        <f t="shared" si="785"/>
        <v>7</v>
      </c>
      <c r="O6281" s="14" t="str">
        <f>IFERROR(VLOOKUP(I6281,Lists!$F$2:$G$16,2,FALSE()),"Not Rated")</f>
        <v>Teens</v>
      </c>
      <c r="P6281" s="14">
        <f t="shared" si="786"/>
        <v>4</v>
      </c>
      <c r="Q6281" s="14" t="str">
        <f t="shared" si="787"/>
        <v>United States</v>
      </c>
      <c r="R6281" s="14" t="str">
        <f t="shared" si="788"/>
        <v>|United States|</v>
      </c>
      <c r="S6281" s="14" t="str">
        <f t="shared" si="789"/>
        <v>|Romantic TV Shows|TV Dramas|</v>
      </c>
      <c r="T6281" s="14" t="str">
        <f t="shared" si="790"/>
        <v>|Unknown|</v>
      </c>
      <c r="U6281" s="14" t="str">
        <f t="shared" si="791"/>
        <v>|Gabrielle Union|Lisa Vidal|Margaret Avery|Omari Hardwick|Latarsha Rose|Aaron D. Spears|B.J. Britt|Raven Goodwin|Richard Roundtree|</v>
      </c>
    </row>
    <row r="6282" spans="1:21">
      <c r="A6282" s="14" t="s">
        <v>28919</v>
      </c>
      <c r="B6282" s="14" t="s">
        <v>48</v>
      </c>
      <c r="C6282" s="14" t="s">
        <v>28920</v>
      </c>
      <c r="D6282" s="14" t="s">
        <v>28921</v>
      </c>
      <c r="E6282" s="14" t="s">
        <v>28922</v>
      </c>
      <c r="F6282" s="14" t="s">
        <v>119</v>
      </c>
      <c r="G6282" s="26">
        <v>42948</v>
      </c>
      <c r="H6282" s="14">
        <v>2016</v>
      </c>
      <c r="I6282" s="14" t="s">
        <v>360</v>
      </c>
      <c r="J6282" s="14" t="s">
        <v>436</v>
      </c>
      <c r="K6282" s="14" t="s">
        <v>444</v>
      </c>
      <c r="L6282" s="14" t="s">
        <v>28923</v>
      </c>
      <c r="M6282" s="14">
        <f t="shared" si="784"/>
        <v>2017</v>
      </c>
      <c r="N6282" s="14">
        <f t="shared" si="785"/>
        <v>8</v>
      </c>
      <c r="O6282" s="14" t="str">
        <f>IFERROR(VLOOKUP(I6282,Lists!$F$2:$G$16,2,FALSE()),"Not Rated")</f>
        <v>Adults</v>
      </c>
      <c r="P6282" s="14">
        <f t="shared" si="786"/>
        <v>91</v>
      </c>
      <c r="Q6282" s="14" t="str">
        <f t="shared" si="787"/>
        <v>Canada</v>
      </c>
      <c r="R6282" s="14" t="str">
        <f t="shared" si="788"/>
        <v>|Canada|</v>
      </c>
      <c r="S6282" s="14" t="str">
        <f t="shared" si="789"/>
        <v>|Dramas|Independent Movies|International Movies|</v>
      </c>
      <c r="T6282" s="14" t="str">
        <f t="shared" si="790"/>
        <v>|April Mullen|</v>
      </c>
      <c r="U6282" s="14" t="str">
        <f t="shared" si="791"/>
        <v>|Erika Linder|Natalie Krill|Sebastian Pigott|Mayko Nguyen|Tommie-Amber Pirie|Melanie Leishman|Andrea Stefancikova|Daniela Barbosa|</v>
      </c>
    </row>
    <row r="6283" spans="1:21">
      <c r="A6283" s="14" t="s">
        <v>28924</v>
      </c>
      <c r="B6283" s="14" t="s">
        <v>49</v>
      </c>
      <c r="C6283" s="14" t="s">
        <v>28925</v>
      </c>
      <c r="D6283" s="14" t="s">
        <v>117</v>
      </c>
      <c r="E6283" s="14" t="s">
        <v>28926</v>
      </c>
      <c r="F6283" s="14" t="s">
        <v>115</v>
      </c>
      <c r="G6283" s="26">
        <v>43373</v>
      </c>
      <c r="H6283" s="14">
        <v>2016</v>
      </c>
      <c r="I6283" s="14" t="s">
        <v>365</v>
      </c>
      <c r="J6283" s="14" t="s">
        <v>105</v>
      </c>
      <c r="K6283" s="14" t="s">
        <v>256</v>
      </c>
      <c r="L6283" s="14" t="s">
        <v>28927</v>
      </c>
      <c r="M6283" s="14">
        <f t="shared" si="784"/>
        <v>2018</v>
      </c>
      <c r="N6283" s="14">
        <f t="shared" si="785"/>
        <v>9</v>
      </c>
      <c r="O6283" s="14" t="str">
        <f>IFERROR(VLOOKUP(I6283,Lists!$F$2:$G$16,2,FALSE()),"Not Rated")</f>
        <v>Kids</v>
      </c>
      <c r="P6283" s="14">
        <f t="shared" si="786"/>
        <v>1</v>
      </c>
      <c r="Q6283" s="14" t="str">
        <f t="shared" si="787"/>
        <v>United States</v>
      </c>
      <c r="R6283" s="14" t="str">
        <f t="shared" si="788"/>
        <v>|United States|</v>
      </c>
      <c r="S6283" s="14" t="str">
        <f t="shared" si="789"/>
        <v>|Kids' TV|</v>
      </c>
      <c r="T6283" s="14" t="str">
        <f t="shared" si="790"/>
        <v>|Unknown|</v>
      </c>
      <c r="U6283" s="14" t="str">
        <f t="shared" si="791"/>
        <v>|Tara Strong|Montse Hernandez|David Kaye|Roger Craig Smith|Todd Haberkorn|Dwight Schultz|Daryl Sabara|</v>
      </c>
    </row>
    <row r="6284" spans="1:21">
      <c r="A6284" s="14" t="s">
        <v>28928</v>
      </c>
      <c r="B6284" s="14" t="s">
        <v>48</v>
      </c>
      <c r="C6284" s="14" t="s">
        <v>28929</v>
      </c>
      <c r="D6284" s="14" t="s">
        <v>28930</v>
      </c>
      <c r="E6284" s="14" t="s">
        <v>28931</v>
      </c>
      <c r="F6284" s="14" t="s">
        <v>115</v>
      </c>
      <c r="G6284" s="26">
        <v>43624</v>
      </c>
      <c r="H6284" s="14">
        <v>2019</v>
      </c>
      <c r="I6284" s="14" t="s">
        <v>360</v>
      </c>
      <c r="J6284" s="14" t="s">
        <v>404</v>
      </c>
      <c r="K6284" s="14" t="s">
        <v>4815</v>
      </c>
      <c r="L6284" s="14" t="s">
        <v>28932</v>
      </c>
      <c r="M6284" s="14">
        <f t="shared" si="784"/>
        <v>2019</v>
      </c>
      <c r="N6284" s="14">
        <f t="shared" si="785"/>
        <v>6</v>
      </c>
      <c r="O6284" s="14" t="str">
        <f>IFERROR(VLOOKUP(I6284,Lists!$F$2:$G$16,2,FALSE()),"Not Rated")</f>
        <v>Adults</v>
      </c>
      <c r="P6284" s="14">
        <f t="shared" si="786"/>
        <v>90</v>
      </c>
      <c r="Q6284" s="14" t="str">
        <f t="shared" si="787"/>
        <v>United States</v>
      </c>
      <c r="R6284" s="14" t="str">
        <f t="shared" si="788"/>
        <v>|United States|</v>
      </c>
      <c r="S6284" s="14" t="str">
        <f t="shared" si="789"/>
        <v>|Independent Movies|Thrillers|</v>
      </c>
      <c r="T6284" s="14" t="str">
        <f t="shared" si="790"/>
        <v>|Adam Marino|</v>
      </c>
      <c r="U6284" s="14" t="str">
        <f t="shared" si="791"/>
        <v>|Mira Sorvino|Kristoffer Polaha|Doug Jones|Paul Sorvino|Aaron Farb|Ser'Darius Blain|Christopher Backus|Christopher Masterson|Tommy Kijas|Kee Seymore|Marla Adams|</v>
      </c>
    </row>
    <row r="6285" spans="1:21">
      <c r="A6285" s="14" t="s">
        <v>28933</v>
      </c>
      <c r="B6285" s="14" t="s">
        <v>48</v>
      </c>
      <c r="C6285" s="14" t="s">
        <v>28934</v>
      </c>
      <c r="D6285" s="14" t="s">
        <v>28935</v>
      </c>
      <c r="E6285" s="14" t="s">
        <v>28936</v>
      </c>
      <c r="F6285" s="14" t="s">
        <v>115</v>
      </c>
      <c r="G6285" s="26">
        <v>43165</v>
      </c>
      <c r="H6285" s="14">
        <v>2004</v>
      </c>
      <c r="I6285" s="14" t="s">
        <v>367</v>
      </c>
      <c r="J6285" s="14" t="s">
        <v>713</v>
      </c>
      <c r="K6285" s="14" t="s">
        <v>982</v>
      </c>
      <c r="L6285" s="14" t="s">
        <v>28937</v>
      </c>
      <c r="M6285" s="14">
        <f t="shared" si="784"/>
        <v>2018</v>
      </c>
      <c r="N6285" s="14">
        <f t="shared" si="785"/>
        <v>3</v>
      </c>
      <c r="O6285" s="14" t="str">
        <f>IFERROR(VLOOKUP(I6285,Lists!$F$2:$G$16,2,FALSE()),"Not Rated")</f>
        <v>Older Kids</v>
      </c>
      <c r="P6285" s="14">
        <f t="shared" si="786"/>
        <v>100</v>
      </c>
      <c r="Q6285" s="14" t="str">
        <f t="shared" si="787"/>
        <v>United States</v>
      </c>
      <c r="R6285" s="14" t="str">
        <f t="shared" si="788"/>
        <v>|United States|</v>
      </c>
      <c r="S6285" s="14" t="str">
        <f t="shared" si="789"/>
        <v>|Children &amp; Family Movies|Dramas|</v>
      </c>
      <c r="T6285" s="14" t="str">
        <f t="shared" si="790"/>
        <v>|Joe Camp|</v>
      </c>
      <c r="U6285" s="14" t="str">
        <f t="shared" si="791"/>
        <v>|Nick Whitaker|Chris Kendrick|Randall Newsome|Duane Stephens|Lincoln Hoppe|Christy Summerhays|Scott Wilkinson|</v>
      </c>
    </row>
    <row r="6286" spans="1:21">
      <c r="A6286" s="14" t="s">
        <v>28938</v>
      </c>
      <c r="B6286" s="14" t="s">
        <v>48</v>
      </c>
      <c r="C6286" s="14" t="s">
        <v>28939</v>
      </c>
      <c r="D6286" s="14" t="s">
        <v>28935</v>
      </c>
      <c r="E6286" s="14" t="s">
        <v>28940</v>
      </c>
      <c r="F6286" s="14" t="s">
        <v>115</v>
      </c>
      <c r="G6286" s="26">
        <v>43376</v>
      </c>
      <c r="H6286" s="14">
        <v>1978</v>
      </c>
      <c r="I6286" s="14" t="s">
        <v>368</v>
      </c>
      <c r="J6286" s="14" t="s">
        <v>4390</v>
      </c>
      <c r="K6286" s="14" t="s">
        <v>251</v>
      </c>
      <c r="L6286" s="14" t="s">
        <v>28941</v>
      </c>
      <c r="M6286" s="14">
        <f t="shared" si="784"/>
        <v>2018</v>
      </c>
      <c r="N6286" s="14">
        <f t="shared" si="785"/>
        <v>10</v>
      </c>
      <c r="O6286" s="14" t="str">
        <f>IFERROR(VLOOKUP(I6286,Lists!$F$2:$G$16,2,FALSE()),"Not Rated")</f>
        <v>Kids</v>
      </c>
      <c r="P6286" s="14">
        <f t="shared" si="786"/>
        <v>25</v>
      </c>
      <c r="Q6286" s="14" t="str">
        <f t="shared" si="787"/>
        <v>United States</v>
      </c>
      <c r="R6286" s="14" t="str">
        <f t="shared" si="788"/>
        <v>|United States|</v>
      </c>
      <c r="S6286" s="14" t="str">
        <f t="shared" si="789"/>
        <v>|Children &amp; Family Movies|</v>
      </c>
      <c r="T6286" s="14" t="str">
        <f t="shared" si="790"/>
        <v>|Joe Camp|</v>
      </c>
      <c r="U6286" s="14" t="str">
        <f t="shared" si="791"/>
        <v>|Ron Moody|Patsy Garrett|Cynthia Smith|</v>
      </c>
    </row>
    <row r="6287" spans="1:21">
      <c r="A6287" s="14" t="s">
        <v>28942</v>
      </c>
      <c r="B6287" s="14" t="s">
        <v>48</v>
      </c>
      <c r="C6287" s="14" t="s">
        <v>28943</v>
      </c>
      <c r="D6287" s="14" t="s">
        <v>303</v>
      </c>
      <c r="E6287" s="14" t="s">
        <v>28944</v>
      </c>
      <c r="F6287" s="14" t="s">
        <v>129</v>
      </c>
      <c r="G6287" s="26">
        <v>42804</v>
      </c>
      <c r="H6287" s="14">
        <v>2012</v>
      </c>
      <c r="I6287" s="14" t="s">
        <v>361</v>
      </c>
      <c r="J6287" s="14" t="s">
        <v>698</v>
      </c>
      <c r="K6287" s="14" t="s">
        <v>5818</v>
      </c>
      <c r="L6287" s="14" t="s">
        <v>28945</v>
      </c>
      <c r="M6287" s="14">
        <f t="shared" si="784"/>
        <v>2017</v>
      </c>
      <c r="N6287" s="14">
        <f t="shared" si="785"/>
        <v>3</v>
      </c>
      <c r="O6287" s="14" t="str">
        <f>IFERROR(VLOOKUP(I6287,Lists!$F$2:$G$16,2,FALSE()),"Not Rated")</f>
        <v>Teens</v>
      </c>
      <c r="P6287" s="14">
        <f t="shared" si="786"/>
        <v>99</v>
      </c>
      <c r="Q6287" s="14" t="str">
        <f t="shared" si="787"/>
        <v>Turkey</v>
      </c>
      <c r="R6287" s="14" t="str">
        <f t="shared" si="788"/>
        <v>|Turkey|</v>
      </c>
      <c r="S6287" s="14" t="str">
        <f t="shared" si="789"/>
        <v>|Comedies|International Movies|Sports Movies|</v>
      </c>
      <c r="T6287" s="14" t="str">
        <f t="shared" si="790"/>
        <v>|Hakan Algül|</v>
      </c>
      <c r="U6287" s="14" t="str">
        <f t="shared" si="791"/>
        <v>|Ata Demirer|Necati Bilgiç|Tarık Ünlüoğlu|Özlem Türkad|Nihal Yalçın|Cemil Özbayer|Cengiz Bozkurt|Orhan Güner|Mert Aran|</v>
      </c>
    </row>
    <row r="6288" spans="1:21">
      <c r="A6288" s="14" t="s">
        <v>28946</v>
      </c>
      <c r="B6288" s="14" t="s">
        <v>48</v>
      </c>
      <c r="C6288" s="14" t="s">
        <v>28947</v>
      </c>
      <c r="D6288" s="14" t="s">
        <v>117</v>
      </c>
      <c r="E6288" s="14" t="s">
        <v>117</v>
      </c>
      <c r="F6288" s="14" t="s">
        <v>124</v>
      </c>
      <c r="G6288" s="26">
        <v>43624</v>
      </c>
      <c r="H6288" s="14">
        <v>2019</v>
      </c>
      <c r="I6288" s="14" t="s">
        <v>363</v>
      </c>
      <c r="J6288" s="14" t="s">
        <v>1159</v>
      </c>
      <c r="K6288" s="14" t="s">
        <v>910</v>
      </c>
      <c r="L6288" s="14" t="s">
        <v>28948</v>
      </c>
      <c r="M6288" s="14">
        <f t="shared" si="784"/>
        <v>2019</v>
      </c>
      <c r="N6288" s="14">
        <f t="shared" si="785"/>
        <v>6</v>
      </c>
      <c r="O6288" s="14" t="str">
        <f>IFERROR(VLOOKUP(I6288,Lists!$F$2:$G$16,2,FALSE()),"Not Rated")</f>
        <v>Adults</v>
      </c>
      <c r="P6288" s="14">
        <f t="shared" si="786"/>
        <v>120</v>
      </c>
      <c r="Q6288" s="14" t="str">
        <f t="shared" si="787"/>
        <v>Germany</v>
      </c>
      <c r="R6288" s="14" t="str">
        <f t="shared" si="788"/>
        <v>|Germany|</v>
      </c>
      <c r="S6288" s="14" t="str">
        <f t="shared" si="789"/>
        <v>|Dramas|International Movies|Romantic Movies|</v>
      </c>
      <c r="T6288" s="14" t="str">
        <f t="shared" si="790"/>
        <v>|Unknown|</v>
      </c>
      <c r="U6288" s="14" t="str">
        <f t="shared" si="791"/>
        <v>|Unknown|</v>
      </c>
    </row>
    <row r="6289" spans="1:21">
      <c r="A6289" s="14" t="s">
        <v>28949</v>
      </c>
      <c r="B6289" s="14" t="s">
        <v>48</v>
      </c>
      <c r="C6289" s="14" t="s">
        <v>28950</v>
      </c>
      <c r="D6289" s="14" t="s">
        <v>28951</v>
      </c>
      <c r="E6289" s="14" t="s">
        <v>28952</v>
      </c>
      <c r="F6289" s="14" t="s">
        <v>117</v>
      </c>
      <c r="G6289" s="26">
        <v>43622</v>
      </c>
      <c r="H6289" s="14">
        <v>2014</v>
      </c>
      <c r="I6289" s="14" t="s">
        <v>361</v>
      </c>
      <c r="J6289" s="14" t="s">
        <v>653</v>
      </c>
      <c r="K6289" s="14" t="s">
        <v>529</v>
      </c>
      <c r="L6289" s="14" t="s">
        <v>28953</v>
      </c>
      <c r="M6289" s="14">
        <f t="shared" si="784"/>
        <v>2019</v>
      </c>
      <c r="N6289" s="14">
        <f t="shared" si="785"/>
        <v>6</v>
      </c>
      <c r="O6289" s="14" t="str">
        <f>IFERROR(VLOOKUP(I6289,Lists!$F$2:$G$16,2,FALSE()),"Not Rated")</f>
        <v>Teens</v>
      </c>
      <c r="P6289" s="14">
        <f t="shared" si="786"/>
        <v>98</v>
      </c>
      <c r="Q6289" s="14" t="str">
        <f t="shared" si="787"/>
        <v>Unknown</v>
      </c>
      <c r="R6289" s="14" t="str">
        <f t="shared" si="788"/>
        <v>|Unknown|</v>
      </c>
      <c r="S6289" s="14" t="str">
        <f t="shared" si="789"/>
        <v>|Comedies|International Movies|</v>
      </c>
      <c r="T6289" s="14" t="str">
        <f t="shared" si="790"/>
        <v>|Tamer Bassiouni|</v>
      </c>
      <c r="U6289" s="14" t="str">
        <f t="shared" si="791"/>
        <v>|Sameh Hussain|Menna Arafa|Merna al-Mohandes|</v>
      </c>
    </row>
    <row r="6290" spans="1:21">
      <c r="A6290" s="14" t="s">
        <v>28954</v>
      </c>
      <c r="B6290" s="14" t="s">
        <v>48</v>
      </c>
      <c r="C6290" s="14" t="s">
        <v>28955</v>
      </c>
      <c r="D6290" s="14" t="s">
        <v>28956</v>
      </c>
      <c r="E6290" s="14" t="s">
        <v>28957</v>
      </c>
      <c r="F6290" s="14" t="s">
        <v>115</v>
      </c>
      <c r="G6290" s="26">
        <v>42887</v>
      </c>
      <c r="H6290" s="14">
        <v>2017</v>
      </c>
      <c r="I6290" s="14" t="s">
        <v>362</v>
      </c>
      <c r="J6290" s="14" t="s">
        <v>457</v>
      </c>
      <c r="K6290" s="14" t="s">
        <v>247</v>
      </c>
      <c r="L6290" s="14" t="s">
        <v>28958</v>
      </c>
      <c r="M6290" s="14">
        <f t="shared" si="784"/>
        <v>2017</v>
      </c>
      <c r="N6290" s="14">
        <f t="shared" si="785"/>
        <v>6</v>
      </c>
      <c r="O6290" s="14" t="str">
        <f>IFERROR(VLOOKUP(I6290,Lists!$F$2:$G$16,2,FALSE()),"Not Rated")</f>
        <v>Older Kids</v>
      </c>
      <c r="P6290" s="14">
        <f t="shared" si="786"/>
        <v>104</v>
      </c>
      <c r="Q6290" s="14" t="str">
        <f t="shared" si="787"/>
        <v>United States</v>
      </c>
      <c r="R6290" s="14" t="str">
        <f t="shared" si="788"/>
        <v>|United States|</v>
      </c>
      <c r="S6290" s="14" t="str">
        <f t="shared" si="789"/>
        <v>|Documentaries|</v>
      </c>
      <c r="T6290" s="14" t="str">
        <f t="shared" si="790"/>
        <v>|Ted Braun|</v>
      </c>
      <c r="U6290" s="14" t="str">
        <f t="shared" si="791"/>
        <v>|William Ackman|</v>
      </c>
    </row>
    <row r="6291" spans="1:21">
      <c r="A6291" s="14" t="s">
        <v>28959</v>
      </c>
      <c r="B6291" s="14" t="s">
        <v>48</v>
      </c>
      <c r="C6291" s="14" t="s">
        <v>28960</v>
      </c>
      <c r="D6291" s="14" t="s">
        <v>28961</v>
      </c>
      <c r="E6291" s="14" t="s">
        <v>28962</v>
      </c>
      <c r="F6291" s="14" t="s">
        <v>116</v>
      </c>
      <c r="G6291" s="26">
        <v>43667</v>
      </c>
      <c r="H6291" s="14">
        <v>2005</v>
      </c>
      <c r="I6291" s="14" t="s">
        <v>362</v>
      </c>
      <c r="J6291" s="14" t="s">
        <v>5156</v>
      </c>
      <c r="K6291" s="14" t="s">
        <v>910</v>
      </c>
      <c r="L6291" s="14" t="s">
        <v>28963</v>
      </c>
      <c r="M6291" s="14">
        <f t="shared" si="784"/>
        <v>2019</v>
      </c>
      <c r="N6291" s="14">
        <f t="shared" si="785"/>
        <v>7</v>
      </c>
      <c r="O6291" s="14" t="str">
        <f>IFERROR(VLOOKUP(I6291,Lists!$F$2:$G$16,2,FALSE()),"Not Rated")</f>
        <v>Older Kids</v>
      </c>
      <c r="P6291" s="14">
        <f t="shared" si="786"/>
        <v>149</v>
      </c>
      <c r="Q6291" s="14" t="str">
        <f t="shared" si="787"/>
        <v>India</v>
      </c>
      <c r="R6291" s="14" t="str">
        <f t="shared" si="788"/>
        <v>|India|</v>
      </c>
      <c r="S6291" s="14" t="str">
        <f t="shared" si="789"/>
        <v>|Dramas|International Movies|Romantic Movies|</v>
      </c>
      <c r="T6291" s="14" t="str">
        <f t="shared" si="790"/>
        <v>|Dharmesh Darshan|</v>
      </c>
      <c r="U6291" s="14" t="str">
        <f t="shared" si="791"/>
        <v>|Anil Kapoor|Akshay Kumar|Kareena Kapoor|Sushmita Sen|Shamita Shetty|Manoj Bajpayee|Kabir Bedi|Nafisa Ali|Supriya Pathak|Raj Premi|Supriya Karnik|</v>
      </c>
    </row>
    <row r="6292" spans="1:21">
      <c r="A6292" s="14" t="s">
        <v>28964</v>
      </c>
      <c r="B6292" s="14" t="s">
        <v>48</v>
      </c>
      <c r="C6292" s="14" t="s">
        <v>28965</v>
      </c>
      <c r="D6292" s="14" t="s">
        <v>10405</v>
      </c>
      <c r="E6292" s="14" t="s">
        <v>28966</v>
      </c>
      <c r="F6292" s="14" t="s">
        <v>128</v>
      </c>
      <c r="G6292" s="26">
        <v>43636</v>
      </c>
      <c r="H6292" s="14">
        <v>2010</v>
      </c>
      <c r="I6292" s="14" t="s">
        <v>361</v>
      </c>
      <c r="J6292" s="14" t="s">
        <v>1375</v>
      </c>
      <c r="K6292" s="14" t="s">
        <v>542</v>
      </c>
      <c r="L6292" s="14" t="s">
        <v>28967</v>
      </c>
      <c r="M6292" s="14">
        <f t="shared" si="784"/>
        <v>2019</v>
      </c>
      <c r="N6292" s="14">
        <f t="shared" si="785"/>
        <v>6</v>
      </c>
      <c r="O6292" s="14" t="str">
        <f>IFERROR(VLOOKUP(I6292,Lists!$F$2:$G$16,2,FALSE()),"Not Rated")</f>
        <v>Teens</v>
      </c>
      <c r="P6292" s="14">
        <f t="shared" si="786"/>
        <v>112</v>
      </c>
      <c r="Q6292" s="14" t="str">
        <f t="shared" si="787"/>
        <v>Egypt</v>
      </c>
      <c r="R6292" s="14" t="str">
        <f t="shared" si="788"/>
        <v>|Egypt|</v>
      </c>
      <c r="S6292" s="14" t="str">
        <f t="shared" si="789"/>
        <v>|Comedies|International Movies|Romantic Movies|</v>
      </c>
      <c r="T6292" s="14" t="str">
        <f t="shared" si="790"/>
        <v>|Khaled Marei|</v>
      </c>
      <c r="U6292" s="14" t="str">
        <f t="shared" si="791"/>
        <v>|Ahmed Helmy|Zeina|Shery Adel|Emy Samir Ghanim|Yousef Fawzy|Yasser El Tobgy|Wael Sami|Maryam Saleh|</v>
      </c>
    </row>
    <row r="6293" spans="1:21">
      <c r="A6293" s="14" t="s">
        <v>28968</v>
      </c>
      <c r="B6293" s="14" t="s">
        <v>49</v>
      </c>
      <c r="C6293" s="14" t="s">
        <v>28969</v>
      </c>
      <c r="D6293" s="14" t="s">
        <v>117</v>
      </c>
      <c r="E6293" s="14" t="s">
        <v>28970</v>
      </c>
      <c r="F6293" s="14" t="s">
        <v>121</v>
      </c>
      <c r="G6293" s="26">
        <v>43084</v>
      </c>
      <c r="H6293" s="14">
        <v>2009</v>
      </c>
      <c r="I6293" s="14" t="s">
        <v>365</v>
      </c>
      <c r="J6293" s="14" t="s">
        <v>105</v>
      </c>
      <c r="K6293" s="14" t="s">
        <v>866</v>
      </c>
      <c r="L6293" s="14" t="s">
        <v>28971</v>
      </c>
      <c r="M6293" s="14">
        <f t="shared" si="784"/>
        <v>2017</v>
      </c>
      <c r="N6293" s="14">
        <f t="shared" si="785"/>
        <v>12</v>
      </c>
      <c r="O6293" s="14" t="str">
        <f>IFERROR(VLOOKUP(I6293,Lists!$F$2:$G$16,2,FALSE()),"Not Rated")</f>
        <v>Kids</v>
      </c>
      <c r="P6293" s="14">
        <f t="shared" si="786"/>
        <v>1</v>
      </c>
      <c r="Q6293" s="14" t="str">
        <f t="shared" si="787"/>
        <v>Japan</v>
      </c>
      <c r="R6293" s="14" t="str">
        <f t="shared" si="788"/>
        <v>|Japan|</v>
      </c>
      <c r="S6293" s="14" t="str">
        <f t="shared" si="789"/>
        <v>|Anime Series|Kids' TV|</v>
      </c>
      <c r="T6293" s="14" t="str">
        <f t="shared" si="790"/>
        <v>|Unknown|</v>
      </c>
      <c r="U6293" s="14" t="str">
        <f t="shared" si="791"/>
        <v>|Aki Kanada|Satoshi Hino|Emiri Kato|Kei Shindo|Robert Tinkler|Peter Cugno|Lisette St. Louis|Barbara Mamabolo|</v>
      </c>
    </row>
    <row r="6294" spans="1:21">
      <c r="A6294" s="14" t="s">
        <v>28972</v>
      </c>
      <c r="B6294" s="14" t="s">
        <v>48</v>
      </c>
      <c r="C6294" s="14" t="s">
        <v>28973</v>
      </c>
      <c r="D6294" s="14" t="s">
        <v>28974</v>
      </c>
      <c r="E6294" s="14" t="s">
        <v>28975</v>
      </c>
      <c r="F6294" s="14" t="s">
        <v>4022</v>
      </c>
      <c r="G6294" s="26">
        <v>42826</v>
      </c>
      <c r="H6294" s="14">
        <v>2013</v>
      </c>
      <c r="I6294" s="14" t="s">
        <v>361</v>
      </c>
      <c r="J6294" s="14" t="s">
        <v>653</v>
      </c>
      <c r="K6294" s="14" t="s">
        <v>784</v>
      </c>
      <c r="L6294" s="14" t="s">
        <v>28976</v>
      </c>
      <c r="M6294" s="14">
        <f t="shared" si="784"/>
        <v>2017</v>
      </c>
      <c r="N6294" s="14">
        <f t="shared" si="785"/>
        <v>4</v>
      </c>
      <c r="O6294" s="14" t="str">
        <f>IFERROR(VLOOKUP(I6294,Lists!$F$2:$G$16,2,FALSE()),"Not Rated")</f>
        <v>Teens</v>
      </c>
      <c r="P6294" s="14">
        <f t="shared" si="786"/>
        <v>98</v>
      </c>
      <c r="Q6294" s="14" t="str">
        <f t="shared" si="787"/>
        <v>United States</v>
      </c>
      <c r="R6294" s="14" t="str">
        <f t="shared" si="788"/>
        <v>|United States|India|</v>
      </c>
      <c r="S6294" s="14" t="str">
        <f t="shared" si="789"/>
        <v>|Documentaries|International Movies|Sports Movies|</v>
      </c>
      <c r="T6294" s="14" t="str">
        <f t="shared" si="790"/>
        <v>|Sushrut Jain|</v>
      </c>
      <c r="U6294" s="14" t="str">
        <f t="shared" si="791"/>
        <v>|Kunal Nayyar|</v>
      </c>
    </row>
    <row r="6295" spans="1:21">
      <c r="A6295" s="14" t="s">
        <v>28977</v>
      </c>
      <c r="B6295" s="14" t="s">
        <v>48</v>
      </c>
      <c r="C6295" s="14" t="s">
        <v>28978</v>
      </c>
      <c r="D6295" s="14" t="s">
        <v>28979</v>
      </c>
      <c r="E6295" s="14" t="s">
        <v>28980</v>
      </c>
      <c r="F6295" s="14" t="s">
        <v>28981</v>
      </c>
      <c r="G6295" s="26">
        <v>43322</v>
      </c>
      <c r="H6295" s="14">
        <v>2018</v>
      </c>
      <c r="I6295" s="14" t="s">
        <v>361</v>
      </c>
      <c r="J6295" s="14" t="s">
        <v>1159</v>
      </c>
      <c r="K6295" s="14" t="s">
        <v>444</v>
      </c>
      <c r="L6295" s="14" t="s">
        <v>28982</v>
      </c>
      <c r="M6295" s="14">
        <f t="shared" si="784"/>
        <v>2018</v>
      </c>
      <c r="N6295" s="14">
        <f t="shared" si="785"/>
        <v>8</v>
      </c>
      <c r="O6295" s="14" t="str">
        <f>IFERROR(VLOOKUP(I6295,Lists!$F$2:$G$16,2,FALSE()),"Not Rated")</f>
        <v>Teens</v>
      </c>
      <c r="P6295" s="14">
        <f t="shared" si="786"/>
        <v>120</v>
      </c>
      <c r="Q6295" s="14" t="str">
        <f t="shared" si="787"/>
        <v>India</v>
      </c>
      <c r="R6295" s="14" t="str">
        <f t="shared" si="788"/>
        <v>|India|Iran|</v>
      </c>
      <c r="S6295" s="14" t="str">
        <f t="shared" si="789"/>
        <v>|Dramas|Independent Movies|International Movies|</v>
      </c>
      <c r="T6295" s="14" t="str">
        <f t="shared" si="790"/>
        <v>|Majid Majidi|</v>
      </c>
      <c r="U6295" s="14" t="str">
        <f t="shared" si="791"/>
        <v>|Ishaan Khattar|Malavika Mohanan|Goutam Ghose|Sharada|Tannishtha Chatterjee|Shashank Shende|Hema Singh|Akash Gopal|</v>
      </c>
    </row>
    <row r="6296" spans="1:21">
      <c r="A6296" s="14" t="s">
        <v>28983</v>
      </c>
      <c r="B6296" s="14" t="s">
        <v>49</v>
      </c>
      <c r="C6296" s="14" t="s">
        <v>28984</v>
      </c>
      <c r="D6296" s="14" t="s">
        <v>117</v>
      </c>
      <c r="E6296" s="14" t="s">
        <v>28985</v>
      </c>
      <c r="F6296" s="14" t="s">
        <v>116</v>
      </c>
      <c r="G6296" s="26">
        <v>43191</v>
      </c>
      <c r="H6296" s="14">
        <v>2013</v>
      </c>
      <c r="I6296" s="14" t="s">
        <v>362</v>
      </c>
      <c r="J6296" s="14" t="s">
        <v>105</v>
      </c>
      <c r="K6296" s="14" t="s">
        <v>1415</v>
      </c>
      <c r="L6296" s="14" t="s">
        <v>28986</v>
      </c>
      <c r="M6296" s="14">
        <f t="shared" si="784"/>
        <v>2018</v>
      </c>
      <c r="N6296" s="14">
        <f t="shared" si="785"/>
        <v>4</v>
      </c>
      <c r="O6296" s="14" t="str">
        <f>IFERROR(VLOOKUP(I6296,Lists!$F$2:$G$16,2,FALSE()),"Not Rated")</f>
        <v>Older Kids</v>
      </c>
      <c r="P6296" s="14">
        <f t="shared" si="786"/>
        <v>1</v>
      </c>
      <c r="Q6296" s="14" t="str">
        <f t="shared" si="787"/>
        <v>India</v>
      </c>
      <c r="R6296" s="14" t="str">
        <f t="shared" si="788"/>
        <v>|India|</v>
      </c>
      <c r="S6296" s="14" t="str">
        <f t="shared" si="789"/>
        <v>|International TV Shows|TV Comedies|</v>
      </c>
      <c r="T6296" s="14" t="str">
        <f t="shared" si="790"/>
        <v>|Unknown|</v>
      </c>
      <c r="U6296" s="14" t="str">
        <f t="shared" si="791"/>
        <v>|Deven Bhojani|Suchita Trivedi|Sarita Joshi|Varun Khandelwal|Bhavna Khatri|Dushyant Wagh|Gulfam Khan|Atul Parchure|</v>
      </c>
    </row>
    <row r="6297" spans="1:21">
      <c r="A6297" s="14" t="s">
        <v>28987</v>
      </c>
      <c r="B6297" s="14" t="s">
        <v>49</v>
      </c>
      <c r="C6297" s="14" t="s">
        <v>28988</v>
      </c>
      <c r="D6297" s="14" t="s">
        <v>117</v>
      </c>
      <c r="E6297" s="14" t="s">
        <v>28989</v>
      </c>
      <c r="F6297" s="14" t="s">
        <v>116</v>
      </c>
      <c r="G6297" s="26">
        <v>42840</v>
      </c>
      <c r="H6297" s="14">
        <v>2015</v>
      </c>
      <c r="I6297" s="14" t="s">
        <v>361</v>
      </c>
      <c r="J6297" s="14" t="s">
        <v>105</v>
      </c>
      <c r="K6297" s="14" t="s">
        <v>1905</v>
      </c>
      <c r="L6297" s="14" t="s">
        <v>28990</v>
      </c>
      <c r="M6297" s="14">
        <f t="shared" si="784"/>
        <v>2017</v>
      </c>
      <c r="N6297" s="14">
        <f t="shared" si="785"/>
        <v>4</v>
      </c>
      <c r="O6297" s="14" t="str">
        <f>IFERROR(VLOOKUP(I6297,Lists!$F$2:$G$16,2,FALSE()),"Not Rated")</f>
        <v>Teens</v>
      </c>
      <c r="P6297" s="14">
        <f t="shared" si="786"/>
        <v>1</v>
      </c>
      <c r="Q6297" s="14" t="str">
        <f t="shared" si="787"/>
        <v>India</v>
      </c>
      <c r="R6297" s="14" t="str">
        <f t="shared" si="788"/>
        <v>|India|</v>
      </c>
      <c r="S6297" s="14" t="str">
        <f t="shared" si="789"/>
        <v>|International TV Shows|Romantic TV Shows|TV Dramas|</v>
      </c>
      <c r="T6297" s="14" t="str">
        <f t="shared" si="790"/>
        <v>|Unknown|</v>
      </c>
      <c r="U6297" s="14" t="str">
        <f t="shared" si="791"/>
        <v>|Karuna Pandey|Chandan Anand|Kanika Shivpuri|Ved Thappar|Nupur Alankar|Tarun Mehta|Priya Marathe|Vasundhara Kaul|Ankit Narang|Arshima Thapar|</v>
      </c>
    </row>
    <row r="6298" spans="1:21">
      <c r="A6298" s="14" t="s">
        <v>28991</v>
      </c>
      <c r="B6298" s="14" t="s">
        <v>48</v>
      </c>
      <c r="C6298" s="14" t="s">
        <v>28992</v>
      </c>
      <c r="D6298" s="14" t="s">
        <v>22816</v>
      </c>
      <c r="E6298" s="14" t="s">
        <v>28993</v>
      </c>
      <c r="F6298" s="14" t="s">
        <v>116</v>
      </c>
      <c r="G6298" s="26">
        <v>43830</v>
      </c>
      <c r="H6298" s="14">
        <v>2006</v>
      </c>
      <c r="I6298" s="14" t="s">
        <v>361</v>
      </c>
      <c r="J6298" s="14" t="s">
        <v>6363</v>
      </c>
      <c r="K6298" s="14" t="s">
        <v>542</v>
      </c>
      <c r="L6298" s="14" t="s">
        <v>28994</v>
      </c>
      <c r="M6298" s="14">
        <f t="shared" si="784"/>
        <v>2019</v>
      </c>
      <c r="N6298" s="14">
        <f t="shared" si="785"/>
        <v>12</v>
      </c>
      <c r="O6298" s="14" t="str">
        <f>IFERROR(VLOOKUP(I6298,Lists!$F$2:$G$16,2,FALSE()),"Not Rated")</f>
        <v>Teens</v>
      </c>
      <c r="P6298" s="14">
        <f t="shared" si="786"/>
        <v>151</v>
      </c>
      <c r="Q6298" s="14" t="str">
        <f t="shared" si="787"/>
        <v>India</v>
      </c>
      <c r="R6298" s="14" t="str">
        <f t="shared" si="788"/>
        <v>|India|</v>
      </c>
      <c r="S6298" s="14" t="str">
        <f t="shared" si="789"/>
        <v>|Comedies|International Movies|Romantic Movies|</v>
      </c>
      <c r="T6298" s="14" t="str">
        <f t="shared" si="790"/>
        <v>|Priyadarshan|</v>
      </c>
      <c r="U6298" s="14" t="str">
        <f t="shared" si="791"/>
        <v>|Akshay Kumar|Govinda|Lara Dutta|Paresh Rawal|Rajpal Yadav|Jackie Shroff|Arbaaz Khan|Tanushree Dutta|Asrani|Shakti Kapoor|</v>
      </c>
    </row>
    <row r="6299" spans="1:21">
      <c r="A6299" s="14" t="s">
        <v>28995</v>
      </c>
      <c r="B6299" s="14" t="s">
        <v>48</v>
      </c>
      <c r="C6299" s="14" t="s">
        <v>28996</v>
      </c>
      <c r="D6299" s="14" t="s">
        <v>285</v>
      </c>
      <c r="E6299" s="14" t="s">
        <v>117</v>
      </c>
      <c r="F6299" s="14" t="s">
        <v>117</v>
      </c>
      <c r="G6299" s="26">
        <v>43595</v>
      </c>
      <c r="H6299" s="14">
        <v>2018</v>
      </c>
      <c r="I6299" s="14" t="s">
        <v>366</v>
      </c>
      <c r="J6299" s="14" t="s">
        <v>1102</v>
      </c>
      <c r="K6299" s="14" t="s">
        <v>251</v>
      </c>
      <c r="L6299" s="14" t="s">
        <v>28997</v>
      </c>
      <c r="M6299" s="14">
        <f t="shared" si="784"/>
        <v>2019</v>
      </c>
      <c r="N6299" s="14">
        <f t="shared" si="785"/>
        <v>5</v>
      </c>
      <c r="O6299" s="14" t="str">
        <f>IFERROR(VLOOKUP(I6299,Lists!$F$2:$G$16,2,FALSE()),"Not Rated")</f>
        <v>Kids</v>
      </c>
      <c r="P6299" s="14">
        <f t="shared" si="786"/>
        <v>63</v>
      </c>
      <c r="Q6299" s="14" t="str">
        <f t="shared" si="787"/>
        <v>Unknown</v>
      </c>
      <c r="R6299" s="14" t="str">
        <f t="shared" si="788"/>
        <v>|Unknown|</v>
      </c>
      <c r="S6299" s="14" t="str">
        <f t="shared" si="789"/>
        <v>|Children &amp; Family Movies|</v>
      </c>
      <c r="T6299" s="14" t="str">
        <f t="shared" si="790"/>
        <v>|Rajiv Chilaka|</v>
      </c>
      <c r="U6299" s="14" t="str">
        <f t="shared" si="791"/>
        <v>|Unknown|</v>
      </c>
    </row>
    <row r="6300" spans="1:21">
      <c r="A6300" s="14" t="s">
        <v>28998</v>
      </c>
      <c r="B6300" s="14" t="s">
        <v>48</v>
      </c>
      <c r="C6300" s="14" t="s">
        <v>28999</v>
      </c>
      <c r="D6300" s="14" t="s">
        <v>22816</v>
      </c>
      <c r="E6300" s="14" t="s">
        <v>29000</v>
      </c>
      <c r="F6300" s="14" t="s">
        <v>116</v>
      </c>
      <c r="G6300" s="26">
        <v>43030</v>
      </c>
      <c r="H6300" s="14">
        <v>2007</v>
      </c>
      <c r="I6300" s="14" t="s">
        <v>361</v>
      </c>
      <c r="J6300" s="14" t="s">
        <v>2157</v>
      </c>
      <c r="K6300" s="14" t="s">
        <v>605</v>
      </c>
      <c r="L6300" s="14" t="s">
        <v>29001</v>
      </c>
      <c r="M6300" s="14">
        <f t="shared" si="784"/>
        <v>2017</v>
      </c>
      <c r="N6300" s="14">
        <f t="shared" si="785"/>
        <v>10</v>
      </c>
      <c r="O6300" s="14" t="str">
        <f>IFERROR(VLOOKUP(I6300,Lists!$F$2:$G$16,2,FALSE()),"Not Rated")</f>
        <v>Teens</v>
      </c>
      <c r="P6300" s="14">
        <f t="shared" si="786"/>
        <v>148</v>
      </c>
      <c r="Q6300" s="14" t="str">
        <f t="shared" si="787"/>
        <v>India</v>
      </c>
      <c r="R6300" s="14" t="str">
        <f t="shared" si="788"/>
        <v>|India|</v>
      </c>
      <c r="S6300" s="14" t="str">
        <f t="shared" si="789"/>
        <v>|Dramas|International Movies|Thrillers|</v>
      </c>
      <c r="T6300" s="14" t="str">
        <f t="shared" si="790"/>
        <v>|Priyadarshan|</v>
      </c>
      <c r="U6300" s="14" t="str">
        <f t="shared" si="791"/>
        <v>|Akshay Kumar|Vidya Balan|Ameesha Patel|Shiney Ahuja|Paresh Rawal|Rajpal Yadav|Manoj Joshi|Asrani|Vikram Gokhale|Rasika Joshi|</v>
      </c>
    </row>
    <row r="6301" spans="1:21">
      <c r="A6301" s="14" t="s">
        <v>29002</v>
      </c>
      <c r="B6301" s="14" t="s">
        <v>48</v>
      </c>
      <c r="C6301" s="14" t="s">
        <v>29003</v>
      </c>
      <c r="D6301" s="14" t="s">
        <v>2373</v>
      </c>
      <c r="E6301" s="14" t="s">
        <v>29004</v>
      </c>
      <c r="F6301" s="14" t="s">
        <v>116</v>
      </c>
      <c r="G6301" s="26">
        <v>43830</v>
      </c>
      <c r="H6301" s="14">
        <v>2003</v>
      </c>
      <c r="I6301" s="14" t="s">
        <v>360</v>
      </c>
      <c r="J6301" s="14" t="s">
        <v>1033</v>
      </c>
      <c r="K6301" s="14" t="s">
        <v>1656</v>
      </c>
      <c r="L6301" s="14" t="s">
        <v>29005</v>
      </c>
      <c r="M6301" s="14">
        <f t="shared" si="784"/>
        <v>2019</v>
      </c>
      <c r="N6301" s="14">
        <f t="shared" si="785"/>
        <v>12</v>
      </c>
      <c r="O6301" s="14" t="str">
        <f>IFERROR(VLOOKUP(I6301,Lists!$F$2:$G$16,2,FALSE()),"Not Rated")</f>
        <v>Adults</v>
      </c>
      <c r="P6301" s="14">
        <f t="shared" si="786"/>
        <v>114</v>
      </c>
      <c r="Q6301" s="14" t="str">
        <f t="shared" si="787"/>
        <v>India</v>
      </c>
      <c r="R6301" s="14" t="str">
        <f t="shared" si="788"/>
        <v>|India|</v>
      </c>
      <c r="S6301" s="14" t="str">
        <f t="shared" si="789"/>
        <v>|Horror Movies|International Movies|Thrillers|</v>
      </c>
      <c r="T6301" s="14" t="str">
        <f t="shared" si="790"/>
        <v>|Ram Gopal Varma|</v>
      </c>
      <c r="U6301" s="14" t="str">
        <f t="shared" si="791"/>
        <v>|Ajay Devgn|Urmila Matondkar|Nana Patekar|Rekha|Fardeen Khan|Victor Banerjee|Tanuja|Seema Biswas|</v>
      </c>
    </row>
    <row r="6302" spans="1:21">
      <c r="A6302" s="14" t="s">
        <v>29006</v>
      </c>
      <c r="B6302" s="14" t="s">
        <v>48</v>
      </c>
      <c r="C6302" s="14" t="s">
        <v>29007</v>
      </c>
      <c r="D6302" s="14" t="s">
        <v>29008</v>
      </c>
      <c r="E6302" s="14" t="s">
        <v>29009</v>
      </c>
      <c r="F6302" s="14" t="s">
        <v>116</v>
      </c>
      <c r="G6302" s="26">
        <v>43070</v>
      </c>
      <c r="H6302" s="14">
        <v>2017</v>
      </c>
      <c r="I6302" s="14" t="s">
        <v>361</v>
      </c>
      <c r="J6302" s="14" t="s">
        <v>2442</v>
      </c>
      <c r="K6302" s="14" t="s">
        <v>444</v>
      </c>
      <c r="L6302" s="14" t="s">
        <v>29010</v>
      </c>
      <c r="M6302" s="14">
        <f t="shared" si="784"/>
        <v>2017</v>
      </c>
      <c r="N6302" s="14">
        <f t="shared" si="785"/>
        <v>12</v>
      </c>
      <c r="O6302" s="14" t="str">
        <f>IFERROR(VLOOKUP(I6302,Lists!$F$2:$G$16,2,FALSE()),"Not Rated")</f>
        <v>Teens</v>
      </c>
      <c r="P6302" s="14">
        <f t="shared" si="786"/>
        <v>123</v>
      </c>
      <c r="Q6302" s="14" t="str">
        <f t="shared" si="787"/>
        <v>India</v>
      </c>
      <c r="R6302" s="14" t="str">
        <f t="shared" si="788"/>
        <v>|India|</v>
      </c>
      <c r="S6302" s="14" t="str">
        <f t="shared" si="789"/>
        <v>|Dramas|Independent Movies|International Movies|</v>
      </c>
      <c r="T6302" s="14" t="str">
        <f t="shared" si="790"/>
        <v>|Jasbir Bijendra Bhati|</v>
      </c>
      <c r="U6302" s="14" t="str">
        <f t="shared" si="791"/>
        <v>|Raghuvir Yadav|Masha Paur|Mohan Joshi|Manoj Joshi|Mukesh Tiwari|Shakti Kapoor|Sitaram Panchal|Kunika Lall|</v>
      </c>
    </row>
    <row r="6303" spans="1:21">
      <c r="A6303" s="14" t="s">
        <v>29011</v>
      </c>
      <c r="B6303" s="14" t="s">
        <v>49</v>
      </c>
      <c r="C6303" s="14" t="s">
        <v>29012</v>
      </c>
      <c r="D6303" s="14" t="s">
        <v>117</v>
      </c>
      <c r="E6303" s="14" t="s">
        <v>29013</v>
      </c>
      <c r="F6303" s="14" t="s">
        <v>14538</v>
      </c>
      <c r="G6303" s="26">
        <v>42370</v>
      </c>
      <c r="H6303" s="14">
        <v>1997</v>
      </c>
      <c r="I6303" s="14" t="s">
        <v>368</v>
      </c>
      <c r="J6303" s="14" t="s">
        <v>106</v>
      </c>
      <c r="K6303" s="14" t="s">
        <v>617</v>
      </c>
      <c r="L6303" s="14" t="s">
        <v>29014</v>
      </c>
      <c r="M6303" s="14">
        <f t="shared" si="784"/>
        <v>2016</v>
      </c>
      <c r="N6303" s="14">
        <f t="shared" si="785"/>
        <v>1</v>
      </c>
      <c r="O6303" s="14" t="str">
        <f>IFERROR(VLOOKUP(I6303,Lists!$F$2:$G$16,2,FALSE()),"Not Rated")</f>
        <v>Kids</v>
      </c>
      <c r="P6303" s="14">
        <f t="shared" si="786"/>
        <v>2</v>
      </c>
      <c r="Q6303" s="14" t="str">
        <f t="shared" si="787"/>
        <v>United States</v>
      </c>
      <c r="R6303" s="14" t="str">
        <f t="shared" si="788"/>
        <v>|United States|France|Japan|</v>
      </c>
      <c r="S6303" s="14" t="str">
        <f t="shared" si="789"/>
        <v>|Kids' TV|TV Comedies|</v>
      </c>
      <c r="T6303" s="14" t="str">
        <f t="shared" si="790"/>
        <v>|Unknown|</v>
      </c>
      <c r="U6303" s="14" t="str">
        <f t="shared" si="791"/>
        <v>|Wesley Barker|Herbie Baez|Elisabeth Lund|Shannon Chandler|Billy Forester|Frank Addela|Kyle Jordan|Dave 'Foots' Footman|Derek Stephen Prince|Vivian Smallwood|</v>
      </c>
    </row>
    <row r="6304" spans="1:21">
      <c r="A6304" s="14" t="s">
        <v>29015</v>
      </c>
      <c r="B6304" s="14" t="s">
        <v>48</v>
      </c>
      <c r="C6304" s="14" t="s">
        <v>29016</v>
      </c>
      <c r="D6304" s="14" t="s">
        <v>29017</v>
      </c>
      <c r="E6304" s="14" t="s">
        <v>29018</v>
      </c>
      <c r="F6304" s="14" t="s">
        <v>115</v>
      </c>
      <c r="G6304" s="26">
        <v>43159</v>
      </c>
      <c r="H6304" s="14">
        <v>2017</v>
      </c>
      <c r="I6304" s="14" t="s">
        <v>360</v>
      </c>
      <c r="J6304" s="14" t="s">
        <v>872</v>
      </c>
      <c r="K6304" s="14" t="s">
        <v>245</v>
      </c>
      <c r="L6304" s="14" t="s">
        <v>29019</v>
      </c>
      <c r="M6304" s="14">
        <f t="shared" si="784"/>
        <v>2018</v>
      </c>
      <c r="N6304" s="14">
        <f t="shared" si="785"/>
        <v>2</v>
      </c>
      <c r="O6304" s="14" t="str">
        <f>IFERROR(VLOOKUP(I6304,Lists!$F$2:$G$16,2,FALSE()),"Not Rated")</f>
        <v>Adults</v>
      </c>
      <c r="P6304" s="14">
        <f t="shared" si="786"/>
        <v>87</v>
      </c>
      <c r="Q6304" s="14" t="str">
        <f t="shared" si="787"/>
        <v>United States</v>
      </c>
      <c r="R6304" s="14" t="str">
        <f t="shared" si="788"/>
        <v>|United States|</v>
      </c>
      <c r="S6304" s="14" t="str">
        <f t="shared" si="789"/>
        <v>|Comedies|</v>
      </c>
      <c r="T6304" s="14" t="str">
        <f t="shared" si="790"/>
        <v>|Joey Kern|</v>
      </c>
      <c r="U6304" s="14" t="str">
        <f t="shared" si="791"/>
        <v>|Joey Kern|Adam Brody|Zachary Knighton|Tyler Labine|Pablo Schreiber|Toby Huss|Heidi Heaslet|Ahna O'Reilly|</v>
      </c>
    </row>
    <row r="6305" spans="1:21">
      <c r="A6305" s="14" t="s">
        <v>29020</v>
      </c>
      <c r="B6305" s="14" t="s">
        <v>48</v>
      </c>
      <c r="C6305" s="14" t="s">
        <v>29021</v>
      </c>
      <c r="D6305" s="14" t="s">
        <v>558</v>
      </c>
      <c r="E6305" s="14" t="s">
        <v>29022</v>
      </c>
      <c r="F6305" s="14" t="s">
        <v>115</v>
      </c>
      <c r="G6305" s="26">
        <v>44105</v>
      </c>
      <c r="H6305" s="14">
        <v>1999</v>
      </c>
      <c r="I6305" s="14" t="s">
        <v>364</v>
      </c>
      <c r="J6305" s="14" t="s">
        <v>730</v>
      </c>
      <c r="K6305" s="14" t="s">
        <v>245</v>
      </c>
      <c r="L6305" s="14" t="s">
        <v>29023</v>
      </c>
      <c r="M6305" s="14">
        <f t="shared" si="784"/>
        <v>2020</v>
      </c>
      <c r="N6305" s="14">
        <f t="shared" si="785"/>
        <v>10</v>
      </c>
      <c r="O6305" s="14" t="str">
        <f>IFERROR(VLOOKUP(I6305,Lists!$F$2:$G$16,2,FALSE()),"Not Rated")</f>
        <v>Teens</v>
      </c>
      <c r="P6305" s="14">
        <f t="shared" si="786"/>
        <v>93</v>
      </c>
      <c r="Q6305" s="14" t="str">
        <f t="shared" si="787"/>
        <v>United States</v>
      </c>
      <c r="R6305" s="14" t="str">
        <f t="shared" si="788"/>
        <v>|United States|</v>
      </c>
      <c r="S6305" s="14" t="str">
        <f t="shared" si="789"/>
        <v>|Comedies|</v>
      </c>
      <c r="T6305" s="14" t="str">
        <f t="shared" si="790"/>
        <v>|Dennis Dugan|</v>
      </c>
      <c r="U6305" s="14" t="str">
        <f t="shared" si="791"/>
        <v>|Adam Sandler|Joey Lauren Adams|Jon Stewart|Cole Sprouse|Dylan Sprouse|Josh Mostel|Leslie Mann|Allen Covert|Rob Schneider|Kristy Swanson|</v>
      </c>
    </row>
    <row r="6306" spans="1:21">
      <c r="A6306" s="14" t="s">
        <v>29024</v>
      </c>
      <c r="B6306" s="14" t="s">
        <v>49</v>
      </c>
      <c r="C6306" s="14" t="s">
        <v>29025</v>
      </c>
      <c r="D6306" s="14" t="s">
        <v>117</v>
      </c>
      <c r="E6306" s="14" t="s">
        <v>29026</v>
      </c>
      <c r="F6306" s="14" t="s">
        <v>118</v>
      </c>
      <c r="G6306" s="26">
        <v>43672</v>
      </c>
      <c r="H6306" s="14">
        <v>2017</v>
      </c>
      <c r="I6306" s="14" t="s">
        <v>368</v>
      </c>
      <c r="J6306" s="14" t="s">
        <v>107</v>
      </c>
      <c r="K6306" s="14" t="s">
        <v>2297</v>
      </c>
      <c r="L6306" s="14" t="s">
        <v>29027</v>
      </c>
      <c r="M6306" s="14">
        <f t="shared" si="784"/>
        <v>2019</v>
      </c>
      <c r="N6306" s="14">
        <f t="shared" si="785"/>
        <v>7</v>
      </c>
      <c r="O6306" s="14" t="str">
        <f>IFERROR(VLOOKUP(I6306,Lists!$F$2:$G$16,2,FALSE()),"Not Rated")</f>
        <v>Kids</v>
      </c>
      <c r="P6306" s="14">
        <f t="shared" si="786"/>
        <v>3</v>
      </c>
      <c r="Q6306" s="14" t="str">
        <f t="shared" si="787"/>
        <v>United Kingdom</v>
      </c>
      <c r="R6306" s="14" t="str">
        <f t="shared" si="788"/>
        <v>|United Kingdom|</v>
      </c>
      <c r="S6306" s="14" t="str">
        <f t="shared" si="789"/>
        <v>|British TV Shows|International TV Shows|Reality TV|</v>
      </c>
      <c r="T6306" s="14" t="str">
        <f t="shared" si="790"/>
        <v>|Unknown|</v>
      </c>
      <c r="U6306" s="14" t="str">
        <f t="shared" si="791"/>
        <v>|Monty Don|</v>
      </c>
    </row>
    <row r="6307" spans="1:21">
      <c r="A6307" s="14" t="s">
        <v>29028</v>
      </c>
      <c r="B6307" s="14" t="s">
        <v>48</v>
      </c>
      <c r="C6307" s="14" t="s">
        <v>29029</v>
      </c>
      <c r="D6307" s="14" t="s">
        <v>9699</v>
      </c>
      <c r="E6307" s="14" t="s">
        <v>29030</v>
      </c>
      <c r="F6307" s="14" t="s">
        <v>1342</v>
      </c>
      <c r="G6307" s="26">
        <v>43845</v>
      </c>
      <c r="H6307" s="14">
        <v>2002</v>
      </c>
      <c r="I6307" s="14" t="s">
        <v>367</v>
      </c>
      <c r="J6307" s="14" t="s">
        <v>708</v>
      </c>
      <c r="K6307" s="14" t="s">
        <v>481</v>
      </c>
      <c r="L6307" s="14" t="s">
        <v>29031</v>
      </c>
      <c r="M6307" s="14">
        <f t="shared" si="784"/>
        <v>2020</v>
      </c>
      <c r="N6307" s="14">
        <f t="shared" si="785"/>
        <v>1</v>
      </c>
      <c r="O6307" s="14" t="str">
        <f>IFERROR(VLOOKUP(I6307,Lists!$F$2:$G$16,2,FALSE()),"Not Rated")</f>
        <v>Older Kids</v>
      </c>
      <c r="P6307" s="14">
        <f t="shared" si="786"/>
        <v>88</v>
      </c>
      <c r="Q6307" s="14" t="str">
        <f t="shared" si="787"/>
        <v>United States</v>
      </c>
      <c r="R6307" s="14" t="str">
        <f t="shared" si="788"/>
        <v>|United States|Germany|</v>
      </c>
      <c r="S6307" s="14" t="str">
        <f t="shared" si="789"/>
        <v>|Children &amp; Family Movies|Comedies|</v>
      </c>
      <c r="T6307" s="14" t="str">
        <f t="shared" si="790"/>
        <v>|Shawn Levy|</v>
      </c>
      <c r="U6307" s="14" t="str">
        <f t="shared" si="791"/>
        <v>|Frankie Muniz|Paul Giamatti|Amanda Bynes|Amanda Detmer|Donald Faison|Sandra Oh|Russell Hornsby|Michael Bryan French|Christine Tucci|Lee Majors|John Cho|</v>
      </c>
    </row>
    <row r="6308" spans="1:21">
      <c r="A6308" s="14" t="s">
        <v>29032</v>
      </c>
      <c r="B6308" s="14" t="s">
        <v>48</v>
      </c>
      <c r="C6308" s="14" t="s">
        <v>29033</v>
      </c>
      <c r="D6308" s="14" t="s">
        <v>29034</v>
      </c>
      <c r="E6308" s="14" t="s">
        <v>29035</v>
      </c>
      <c r="F6308" s="14" t="s">
        <v>115</v>
      </c>
      <c r="G6308" s="26">
        <v>43634</v>
      </c>
      <c r="H6308" s="14">
        <v>2018</v>
      </c>
      <c r="I6308" s="14" t="s">
        <v>363</v>
      </c>
      <c r="J6308" s="14" t="s">
        <v>3165</v>
      </c>
      <c r="K6308" s="14" t="s">
        <v>248</v>
      </c>
      <c r="L6308" s="14" t="s">
        <v>29036</v>
      </c>
      <c r="M6308" s="14">
        <f t="shared" si="784"/>
        <v>2019</v>
      </c>
      <c r="N6308" s="14">
        <f t="shared" si="785"/>
        <v>6</v>
      </c>
      <c r="O6308" s="14" t="str">
        <f>IFERROR(VLOOKUP(I6308,Lists!$F$2:$G$16,2,FALSE()),"Not Rated")</f>
        <v>Adults</v>
      </c>
      <c r="P6308" s="14">
        <f t="shared" si="786"/>
        <v>126</v>
      </c>
      <c r="Q6308" s="14" t="str">
        <f t="shared" si="787"/>
        <v>United States</v>
      </c>
      <c r="R6308" s="14" t="str">
        <f t="shared" si="788"/>
        <v>|United States|</v>
      </c>
      <c r="S6308" s="14" t="str">
        <f t="shared" si="789"/>
        <v>|Action &amp; Adventure|</v>
      </c>
      <c r="T6308" s="14" t="str">
        <f t="shared" si="790"/>
        <v>|Scott Martin|</v>
      </c>
      <c r="U6308" s="14" t="str">
        <f t="shared" si="791"/>
        <v>|Christoph Sanders|Jason Patric|Clint Glenn Hummel|Lou Diamond Phillips|Danny Trejo|Scott Martin|Elizabeth McLaughlin|Stephanie Beran|K.C. Clyde|Michael Paré|</v>
      </c>
    </row>
    <row r="6309" spans="1:21">
      <c r="A6309" s="14" t="s">
        <v>29037</v>
      </c>
      <c r="B6309" s="14" t="s">
        <v>48</v>
      </c>
      <c r="C6309" s="14" t="s">
        <v>29038</v>
      </c>
      <c r="D6309" s="14" t="s">
        <v>29039</v>
      </c>
      <c r="E6309" s="14" t="s">
        <v>29040</v>
      </c>
      <c r="F6309" s="14" t="s">
        <v>143</v>
      </c>
      <c r="G6309" s="26">
        <v>43191</v>
      </c>
      <c r="H6309" s="14">
        <v>2017</v>
      </c>
      <c r="I6309" s="14" t="s">
        <v>360</v>
      </c>
      <c r="J6309" s="14" t="s">
        <v>404</v>
      </c>
      <c r="K6309" s="14" t="s">
        <v>247</v>
      </c>
      <c r="L6309" s="14" t="s">
        <v>29041</v>
      </c>
      <c r="M6309" s="14">
        <f t="shared" si="784"/>
        <v>2018</v>
      </c>
      <c r="N6309" s="14">
        <f t="shared" si="785"/>
        <v>4</v>
      </c>
      <c r="O6309" s="14" t="str">
        <f>IFERROR(VLOOKUP(I6309,Lists!$F$2:$G$16,2,FALSE()),"Not Rated")</f>
        <v>Adults</v>
      </c>
      <c r="P6309" s="14">
        <f t="shared" si="786"/>
        <v>90</v>
      </c>
      <c r="Q6309" s="14" t="str">
        <f t="shared" si="787"/>
        <v>Denmark</v>
      </c>
      <c r="R6309" s="14" t="str">
        <f t="shared" si="788"/>
        <v>|Denmark|</v>
      </c>
      <c r="S6309" s="14" t="str">
        <f t="shared" si="789"/>
        <v>|Documentaries|</v>
      </c>
      <c r="T6309" s="14" t="str">
        <f t="shared" si="790"/>
        <v>|Kaspar Astrup Schröder|</v>
      </c>
      <c r="U6309" s="14" t="str">
        <f t="shared" si="791"/>
        <v>|Bjarke Ingels|</v>
      </c>
    </row>
    <row r="6310" spans="1:21">
      <c r="A6310" s="14" t="s">
        <v>29042</v>
      </c>
      <c r="B6310" s="14" t="s">
        <v>48</v>
      </c>
      <c r="C6310" s="14" t="s">
        <v>29043</v>
      </c>
      <c r="D6310" s="14" t="s">
        <v>14919</v>
      </c>
      <c r="E6310" s="14" t="s">
        <v>29044</v>
      </c>
      <c r="F6310" s="14" t="s">
        <v>115</v>
      </c>
      <c r="G6310" s="26">
        <v>42843</v>
      </c>
      <c r="H6310" s="14">
        <v>2017</v>
      </c>
      <c r="I6310" s="14" t="s">
        <v>367</v>
      </c>
      <c r="J6310" s="14" t="s">
        <v>739</v>
      </c>
      <c r="K6310" s="14" t="s">
        <v>481</v>
      </c>
      <c r="L6310" s="14" t="s">
        <v>29045</v>
      </c>
      <c r="M6310" s="14">
        <f t="shared" si="784"/>
        <v>2017</v>
      </c>
      <c r="N6310" s="14">
        <f t="shared" si="785"/>
        <v>4</v>
      </c>
      <c r="O6310" s="14" t="str">
        <f>IFERROR(VLOOKUP(I6310,Lists!$F$2:$G$16,2,FALSE()),"Not Rated")</f>
        <v>Older Kids</v>
      </c>
      <c r="P6310" s="14">
        <f t="shared" si="786"/>
        <v>95</v>
      </c>
      <c r="Q6310" s="14" t="str">
        <f t="shared" si="787"/>
        <v>United States</v>
      </c>
      <c r="R6310" s="14" t="str">
        <f t="shared" si="788"/>
        <v>|United States|</v>
      </c>
      <c r="S6310" s="14" t="str">
        <f t="shared" si="789"/>
        <v>|Children &amp; Family Movies|Comedies|</v>
      </c>
      <c r="T6310" s="14" t="str">
        <f t="shared" si="790"/>
        <v>|Ron Oliver|</v>
      </c>
      <c r="U6310" s="14" t="str">
        <f t="shared" si="791"/>
        <v>|Ricky Garcia|Jodelle Ferland|Barry Bostwick|Fiona Vroom|Kevin O'Grady|Karen Holness|</v>
      </c>
    </row>
    <row r="6311" spans="1:21">
      <c r="A6311" s="14" t="s">
        <v>29046</v>
      </c>
      <c r="B6311" s="14" t="s">
        <v>48</v>
      </c>
      <c r="C6311" s="14" t="s">
        <v>29047</v>
      </c>
      <c r="D6311" s="14" t="s">
        <v>29048</v>
      </c>
      <c r="E6311" s="14" t="s">
        <v>29048</v>
      </c>
      <c r="F6311" s="14" t="s">
        <v>118</v>
      </c>
      <c r="G6311" s="26">
        <v>43491</v>
      </c>
      <c r="H6311" s="14">
        <v>2002</v>
      </c>
      <c r="I6311" s="14" t="s">
        <v>363</v>
      </c>
      <c r="J6311" s="14" t="s">
        <v>1096</v>
      </c>
      <c r="K6311" s="14" t="s">
        <v>927</v>
      </c>
      <c r="L6311" s="14" t="s">
        <v>29049</v>
      </c>
      <c r="M6311" s="14">
        <f t="shared" si="784"/>
        <v>2019</v>
      </c>
      <c r="N6311" s="14">
        <f t="shared" si="785"/>
        <v>1</v>
      </c>
      <c r="O6311" s="14" t="str">
        <f>IFERROR(VLOOKUP(I6311,Lists!$F$2:$G$16,2,FALSE()),"Not Rated")</f>
        <v>Adults</v>
      </c>
      <c r="P6311" s="14">
        <f t="shared" si="786"/>
        <v>108</v>
      </c>
      <c r="Q6311" s="14" t="str">
        <f t="shared" si="787"/>
        <v>United Kingdom</v>
      </c>
      <c r="R6311" s="14" t="str">
        <f t="shared" si="788"/>
        <v>|United Kingdom|</v>
      </c>
      <c r="S6311" s="14" t="str">
        <f t="shared" si="789"/>
        <v>|Documentaries|Music &amp; Musicals|</v>
      </c>
      <c r="T6311" s="14" t="str">
        <f t="shared" si="790"/>
        <v>|Nick Broomfield|</v>
      </c>
      <c r="U6311" s="14" t="str">
        <f t="shared" si="791"/>
        <v>|Nick Broomfield|</v>
      </c>
    </row>
    <row r="6312" spans="1:21">
      <c r="A6312" s="14" t="s">
        <v>29050</v>
      </c>
      <c r="B6312" s="14" t="s">
        <v>48</v>
      </c>
      <c r="C6312" s="14" t="s">
        <v>29051</v>
      </c>
      <c r="D6312" s="14" t="s">
        <v>300</v>
      </c>
      <c r="E6312" s="14" t="s">
        <v>16809</v>
      </c>
      <c r="F6312" s="14" t="s">
        <v>115</v>
      </c>
      <c r="G6312" s="26">
        <v>43049</v>
      </c>
      <c r="H6312" s="14">
        <v>2010</v>
      </c>
      <c r="I6312" s="14" t="s">
        <v>369</v>
      </c>
      <c r="J6312" s="14" t="s">
        <v>2482</v>
      </c>
      <c r="K6312" s="14" t="s">
        <v>261</v>
      </c>
      <c r="L6312" s="14" t="s">
        <v>29052</v>
      </c>
      <c r="M6312" s="14">
        <f t="shared" si="784"/>
        <v>2017</v>
      </c>
      <c r="N6312" s="14">
        <f t="shared" si="785"/>
        <v>11</v>
      </c>
      <c r="O6312" s="14" t="str">
        <f>IFERROR(VLOOKUP(I6312,Lists!$F$2:$G$16,2,FALSE()),"Not Rated")</f>
        <v>Not Rated</v>
      </c>
      <c r="P6312" s="14">
        <f t="shared" si="786"/>
        <v>65</v>
      </c>
      <c r="Q6312" s="14" t="str">
        <f t="shared" si="787"/>
        <v>United States</v>
      </c>
      <c r="R6312" s="14" t="str">
        <f t="shared" si="788"/>
        <v>|United States|</v>
      </c>
      <c r="S6312" s="14" t="str">
        <f t="shared" si="789"/>
        <v>|Stand-Up Comedy|</v>
      </c>
      <c r="T6312" s="14" t="str">
        <f t="shared" si="790"/>
        <v>|Shannon Hartman|</v>
      </c>
      <c r="U6312" s="14" t="str">
        <f t="shared" si="791"/>
        <v>|Bill Burr|</v>
      </c>
    </row>
    <row r="6313" spans="1:21">
      <c r="A6313" s="14" t="s">
        <v>29053</v>
      </c>
      <c r="B6313" s="14" t="s">
        <v>48</v>
      </c>
      <c r="C6313" s="14" t="s">
        <v>29054</v>
      </c>
      <c r="D6313" s="14" t="s">
        <v>29055</v>
      </c>
      <c r="E6313" s="14" t="s">
        <v>29056</v>
      </c>
      <c r="F6313" s="14" t="s">
        <v>15645</v>
      </c>
      <c r="G6313" s="26">
        <v>43497</v>
      </c>
      <c r="H6313" s="14">
        <v>2000</v>
      </c>
      <c r="I6313" s="14" t="s">
        <v>363</v>
      </c>
      <c r="J6313" s="14" t="s">
        <v>604</v>
      </c>
      <c r="K6313" s="14" t="s">
        <v>444</v>
      </c>
      <c r="L6313" s="14" t="s">
        <v>29057</v>
      </c>
      <c r="M6313" s="14">
        <f t="shared" si="784"/>
        <v>2019</v>
      </c>
      <c r="N6313" s="14">
        <f t="shared" si="785"/>
        <v>2</v>
      </c>
      <c r="O6313" s="14" t="str">
        <f>IFERROR(VLOOKUP(I6313,Lists!$F$2:$G$16,2,FALSE()),"Not Rated")</f>
        <v>Adults</v>
      </c>
      <c r="P6313" s="14">
        <f t="shared" si="786"/>
        <v>110</v>
      </c>
      <c r="Q6313" s="14" t="str">
        <f t="shared" si="787"/>
        <v>United Kingdom</v>
      </c>
      <c r="R6313" s="14" t="str">
        <f t="shared" si="788"/>
        <v>|United Kingdom|France|</v>
      </c>
      <c r="S6313" s="14" t="str">
        <f t="shared" si="789"/>
        <v>|Dramas|Independent Movies|International Movies|</v>
      </c>
      <c r="T6313" s="14" t="str">
        <f t="shared" si="790"/>
        <v>|Stephen Daldry|</v>
      </c>
      <c r="U6313" s="14" t="str">
        <f t="shared" si="791"/>
        <v>|Jamie Bell|Gary Lewis|Stuart Wells|Billy Fane|Colin MacLachlan|Nicola Blackwell|Carol McGuigan|Joe Renton|Janine Birkett|Charlie Hardwick|Mike Elliot|Jean Heywood|Jamie Draven|Julie Walters|Trevor Fox|Adam Cooper|</v>
      </c>
    </row>
    <row r="6314" spans="1:21">
      <c r="A6314" s="14" t="s">
        <v>29058</v>
      </c>
      <c r="B6314" s="14" t="s">
        <v>48</v>
      </c>
      <c r="C6314" s="14" t="s">
        <v>29059</v>
      </c>
      <c r="D6314" s="14" t="s">
        <v>29060</v>
      </c>
      <c r="E6314" s="14" t="s">
        <v>29061</v>
      </c>
      <c r="F6314" s="14" t="s">
        <v>115</v>
      </c>
      <c r="G6314" s="26">
        <v>43524</v>
      </c>
      <c r="H6314" s="14">
        <v>2018</v>
      </c>
      <c r="I6314" s="14" t="s">
        <v>362</v>
      </c>
      <c r="J6314" s="14" t="s">
        <v>2497</v>
      </c>
      <c r="K6314" s="14" t="s">
        <v>22995</v>
      </c>
      <c r="L6314" s="14" t="s">
        <v>29062</v>
      </c>
      <c r="M6314" s="14">
        <f t="shared" si="784"/>
        <v>2019</v>
      </c>
      <c r="N6314" s="14">
        <f t="shared" si="785"/>
        <v>2</v>
      </c>
      <c r="O6314" s="14" t="str">
        <f>IFERROR(VLOOKUP(I6314,Lists!$F$2:$G$16,2,FALSE()),"Not Rated")</f>
        <v>Older Kids</v>
      </c>
      <c r="P6314" s="14">
        <f t="shared" si="786"/>
        <v>66</v>
      </c>
      <c r="Q6314" s="14" t="str">
        <f t="shared" si="787"/>
        <v>United States</v>
      </c>
      <c r="R6314" s="14" t="str">
        <f t="shared" si="788"/>
        <v>|United States|</v>
      </c>
      <c r="S6314" s="14" t="str">
        <f t="shared" si="789"/>
        <v>|Documentaries|Faith &amp; Spirituality|</v>
      </c>
      <c r="T6314" s="14" t="str">
        <f t="shared" si="790"/>
        <v>|Vonda Harrell|Daniel Camenisch|</v>
      </c>
      <c r="U6314" s="14" t="str">
        <f t="shared" si="791"/>
        <v>|Billy Graham|Jeff Hoyt|Tom Brokaw|Greta Van Susteren|Diane Sawyer|Larry King|George Bush Sr.|George W. Bush|Bill Clinton|Franklin Graham|</v>
      </c>
    </row>
    <row r="6315" spans="1:21">
      <c r="A6315" s="14" t="s">
        <v>29063</v>
      </c>
      <c r="B6315" s="14" t="s">
        <v>48</v>
      </c>
      <c r="C6315" s="14" t="s">
        <v>29064</v>
      </c>
      <c r="D6315" s="14" t="s">
        <v>29065</v>
      </c>
      <c r="E6315" s="14" t="s">
        <v>29066</v>
      </c>
      <c r="F6315" s="14" t="s">
        <v>116</v>
      </c>
      <c r="G6315" s="26">
        <v>43174</v>
      </c>
      <c r="H6315" s="14">
        <v>2017</v>
      </c>
      <c r="I6315" s="14" t="s">
        <v>360</v>
      </c>
      <c r="J6315" s="14" t="s">
        <v>474</v>
      </c>
      <c r="K6315" s="14" t="s">
        <v>475</v>
      </c>
      <c r="L6315" s="14" t="s">
        <v>29067</v>
      </c>
      <c r="M6315" s="14">
        <f t="shared" si="784"/>
        <v>2018</v>
      </c>
      <c r="N6315" s="14">
        <f t="shared" si="785"/>
        <v>3</v>
      </c>
      <c r="O6315" s="14" t="str">
        <f>IFERROR(VLOOKUP(I6315,Lists!$F$2:$G$16,2,FALSE()),"Not Rated")</f>
        <v>Adults</v>
      </c>
      <c r="P6315" s="14">
        <f t="shared" si="786"/>
        <v>127</v>
      </c>
      <c r="Q6315" s="14" t="str">
        <f t="shared" si="787"/>
        <v>India</v>
      </c>
      <c r="R6315" s="14" t="str">
        <f t="shared" si="788"/>
        <v>|India|</v>
      </c>
      <c r="S6315" s="14" t="str">
        <f t="shared" si="789"/>
        <v>|Dramas|International Movies|</v>
      </c>
      <c r="T6315" s="14" t="str">
        <f t="shared" si="790"/>
        <v>|Indrasis Acharya|</v>
      </c>
      <c r="U6315" s="14" t="str">
        <f t="shared" si="791"/>
        <v>|Joy Sengupta|Koneenica Banerjee|Kanchana Moitra|Pradip Mukherjee|</v>
      </c>
    </row>
    <row r="6316" spans="1:21">
      <c r="A6316" s="14" t="s">
        <v>29068</v>
      </c>
      <c r="B6316" s="14" t="s">
        <v>48</v>
      </c>
      <c r="C6316" s="14" t="s">
        <v>29069</v>
      </c>
      <c r="D6316" s="14" t="s">
        <v>29070</v>
      </c>
      <c r="E6316" s="14" t="s">
        <v>29071</v>
      </c>
      <c r="F6316" s="14" t="s">
        <v>116</v>
      </c>
      <c r="G6316" s="26">
        <v>43327</v>
      </c>
      <c r="H6316" s="14">
        <v>2015</v>
      </c>
      <c r="I6316" s="14" t="s">
        <v>361</v>
      </c>
      <c r="J6316" s="14" t="s">
        <v>2675</v>
      </c>
      <c r="K6316" s="14" t="s">
        <v>4410</v>
      </c>
      <c r="L6316" s="14" t="s">
        <v>29072</v>
      </c>
      <c r="M6316" s="14">
        <f t="shared" si="784"/>
        <v>2018</v>
      </c>
      <c r="N6316" s="14">
        <f t="shared" si="785"/>
        <v>8</v>
      </c>
      <c r="O6316" s="14" t="str">
        <f>IFERROR(VLOOKUP(I6316,Lists!$F$2:$G$16,2,FALSE()),"Not Rated")</f>
        <v>Teens</v>
      </c>
      <c r="P6316" s="14">
        <f t="shared" si="786"/>
        <v>131</v>
      </c>
      <c r="Q6316" s="14" t="str">
        <f t="shared" si="787"/>
        <v>India</v>
      </c>
      <c r="R6316" s="14" t="str">
        <f t="shared" si="788"/>
        <v>|India|</v>
      </c>
      <c r="S6316" s="14" t="str">
        <f t="shared" si="789"/>
        <v>|Dramas|International Movies|LGBTQ Movies|</v>
      </c>
      <c r="T6316" s="14" t="str">
        <f t="shared" si="790"/>
        <v>|Gajendra Ahire|Viju Mane|Girish Mohite|Ravi Jadhav|</v>
      </c>
      <c r="U6316" s="14" t="str">
        <f t="shared" si="791"/>
        <v>|Nina Kulkarni|Suhas Palshikar|Kushal Badrike|Spruha Joshi|Mangesh Desai|Smita Tambe|Veena Jamkar|Sandeep Khare|</v>
      </c>
    </row>
    <row r="6317" spans="1:21">
      <c r="A6317" s="14" t="s">
        <v>29073</v>
      </c>
      <c r="B6317" s="14" t="s">
        <v>48</v>
      </c>
      <c r="C6317" s="14" t="s">
        <v>29074</v>
      </c>
      <c r="D6317" s="14" t="s">
        <v>29075</v>
      </c>
      <c r="E6317" s="14" t="s">
        <v>29076</v>
      </c>
      <c r="F6317" s="14" t="s">
        <v>119</v>
      </c>
      <c r="G6317" s="26">
        <v>43279</v>
      </c>
      <c r="H6317" s="14">
        <v>2018</v>
      </c>
      <c r="I6317" s="14" t="s">
        <v>360</v>
      </c>
      <c r="J6317" s="14" t="s">
        <v>708</v>
      </c>
      <c r="K6317" s="14" t="s">
        <v>4695</v>
      </c>
      <c r="L6317" s="14" t="s">
        <v>29077</v>
      </c>
      <c r="M6317" s="14">
        <f t="shared" si="784"/>
        <v>2018</v>
      </c>
      <c r="N6317" s="14">
        <f t="shared" si="785"/>
        <v>6</v>
      </c>
      <c r="O6317" s="14" t="str">
        <f>IFERROR(VLOOKUP(I6317,Lists!$F$2:$G$16,2,FALSE()),"Not Rated")</f>
        <v>Adults</v>
      </c>
      <c r="P6317" s="14">
        <f t="shared" si="786"/>
        <v>88</v>
      </c>
      <c r="Q6317" s="14" t="str">
        <f t="shared" si="787"/>
        <v>Canada</v>
      </c>
      <c r="R6317" s="14" t="str">
        <f t="shared" si="788"/>
        <v>|Canada|</v>
      </c>
      <c r="S6317" s="14" t="str">
        <f t="shared" si="789"/>
        <v>|Comedies|Independent Movies|International Movies|</v>
      </c>
      <c r="T6317" s="14" t="str">
        <f t="shared" si="790"/>
        <v>|Emanuel Hoss-Desmarais|</v>
      </c>
      <c r="U6317" s="14" t="str">
        <f t="shared" si="791"/>
        <v>|Toni Collette|Matthew Goode|Andreas Apergis|Michael Smiley|Fionnula Flanagan|Suzanne Clément|Jordan Poole|Megan O'Kelly|Anton Gillis-Adelman|Tyrone Benskin|Vincent Hoss-Desmarais|</v>
      </c>
    </row>
    <row r="6318" spans="1:21">
      <c r="A6318" s="14" t="s">
        <v>29078</v>
      </c>
      <c r="B6318" s="14" t="s">
        <v>48</v>
      </c>
      <c r="C6318" s="14" t="s">
        <v>29079</v>
      </c>
      <c r="D6318" s="14" t="s">
        <v>29080</v>
      </c>
      <c r="E6318" s="14" t="s">
        <v>29081</v>
      </c>
      <c r="F6318" s="14" t="s">
        <v>115</v>
      </c>
      <c r="G6318" s="26">
        <v>43170</v>
      </c>
      <c r="H6318" s="14">
        <v>2017</v>
      </c>
      <c r="I6318" s="14" t="s">
        <v>363</v>
      </c>
      <c r="J6318" s="14" t="s">
        <v>566</v>
      </c>
      <c r="K6318" s="14" t="s">
        <v>1034</v>
      </c>
      <c r="L6318" s="14" t="s">
        <v>29082</v>
      </c>
      <c r="M6318" s="14">
        <f t="shared" si="784"/>
        <v>2018</v>
      </c>
      <c r="N6318" s="14">
        <f t="shared" si="785"/>
        <v>3</v>
      </c>
      <c r="O6318" s="14" t="str">
        <f>IFERROR(VLOOKUP(I6318,Lists!$F$2:$G$16,2,FALSE()),"Not Rated")</f>
        <v>Adults</v>
      </c>
      <c r="P6318" s="14">
        <f t="shared" si="786"/>
        <v>97</v>
      </c>
      <c r="Q6318" s="14" t="str">
        <f t="shared" si="787"/>
        <v>United States</v>
      </c>
      <c r="R6318" s="14" t="str">
        <f t="shared" si="788"/>
        <v>|United States|</v>
      </c>
      <c r="S6318" s="14" t="str">
        <f t="shared" si="789"/>
        <v>|Comedies|Dramas|Independent Movies|</v>
      </c>
      <c r="T6318" s="14" t="str">
        <f t="shared" si="790"/>
        <v>|Marianna Palka|</v>
      </c>
      <c r="U6318" s="14" t="str">
        <f t="shared" si="791"/>
        <v>|Jason Ritter|Jaime King|Marianna Palka|Brighton Sharbino|Rio Mangini|Jason Maybaum|Kingston Foster|Arielle Kebbel|Martin Starr|Roger Guenveur Smith|Caroline Aaron|Bill Smitrovich|</v>
      </c>
    </row>
    <row r="6319" spans="1:21">
      <c r="A6319" s="14" t="s">
        <v>29083</v>
      </c>
      <c r="B6319" s="14" t="s">
        <v>48</v>
      </c>
      <c r="C6319" s="14" t="s">
        <v>29084</v>
      </c>
      <c r="D6319" s="14" t="s">
        <v>29085</v>
      </c>
      <c r="E6319" s="14" t="s">
        <v>29086</v>
      </c>
      <c r="F6319" s="14" t="s">
        <v>173</v>
      </c>
      <c r="G6319" s="26">
        <v>42980</v>
      </c>
      <c r="H6319" s="14">
        <v>2016</v>
      </c>
      <c r="I6319" s="14" t="s">
        <v>361</v>
      </c>
      <c r="J6319" s="14" t="s">
        <v>646</v>
      </c>
      <c r="K6319" s="14" t="s">
        <v>1442</v>
      </c>
      <c r="L6319" s="14" t="s">
        <v>29087</v>
      </c>
      <c r="M6319" s="14">
        <f t="shared" si="784"/>
        <v>2017</v>
      </c>
      <c r="N6319" s="14">
        <f t="shared" si="785"/>
        <v>9</v>
      </c>
      <c r="O6319" s="14" t="str">
        <f>IFERROR(VLOOKUP(I6319,Lists!$F$2:$G$16,2,FALSE()),"Not Rated")</f>
        <v>Teens</v>
      </c>
      <c r="P6319" s="14">
        <f t="shared" si="786"/>
        <v>116</v>
      </c>
      <c r="Q6319" s="14" t="str">
        <f t="shared" si="787"/>
        <v>Vietnam</v>
      </c>
      <c r="R6319" s="14" t="str">
        <f t="shared" si="788"/>
        <v>|Vietnam|</v>
      </c>
      <c r="S6319" s="14" t="str">
        <f t="shared" si="789"/>
        <v>|Action &amp; Adventure|Comedies|International Movies|</v>
      </c>
      <c r="T6319" s="14" t="str">
        <f t="shared" si="790"/>
        <v>|Ham Tran|</v>
      </c>
      <c r="U6319" s="14" t="str">
        <f t="shared" si="791"/>
        <v>|Kate Nhung|Thanh Pham|Petey Majik Nguyen|Suboi|Jayvee Mai The Hiep|Lam Thanh My|</v>
      </c>
    </row>
    <row r="6320" spans="1:21">
      <c r="A6320" s="14" t="s">
        <v>29088</v>
      </c>
      <c r="B6320" s="14" t="s">
        <v>49</v>
      </c>
      <c r="C6320" s="14" t="s">
        <v>29089</v>
      </c>
      <c r="D6320" s="14" t="s">
        <v>117</v>
      </c>
      <c r="E6320" s="14" t="s">
        <v>29090</v>
      </c>
      <c r="F6320" s="14" t="s">
        <v>119</v>
      </c>
      <c r="G6320" s="26">
        <v>42516</v>
      </c>
      <c r="H6320" s="14">
        <v>2016</v>
      </c>
      <c r="I6320" s="14" t="s">
        <v>360</v>
      </c>
      <c r="J6320" s="14" t="s">
        <v>107</v>
      </c>
      <c r="K6320" s="14" t="s">
        <v>8023</v>
      </c>
      <c r="L6320" s="14" t="s">
        <v>29091</v>
      </c>
      <c r="M6320" s="14">
        <f t="shared" si="784"/>
        <v>2016</v>
      </c>
      <c r="N6320" s="14">
        <f t="shared" si="785"/>
        <v>5</v>
      </c>
      <c r="O6320" s="14" t="str">
        <f>IFERROR(VLOOKUP(I6320,Lists!$F$2:$G$16,2,FALSE()),"Not Rated")</f>
        <v>Adults</v>
      </c>
      <c r="P6320" s="14">
        <f t="shared" si="786"/>
        <v>3</v>
      </c>
      <c r="Q6320" s="14" t="str">
        <f t="shared" si="787"/>
        <v>Canada</v>
      </c>
      <c r="R6320" s="14" t="str">
        <f t="shared" si="788"/>
        <v>|Canada|</v>
      </c>
      <c r="S6320" s="14" t="str">
        <f t="shared" si="789"/>
        <v>|International TV Shows|TV Dramas|TV Horror|</v>
      </c>
      <c r="T6320" s="14" t="str">
        <f t="shared" si="790"/>
        <v>|Unknown|</v>
      </c>
      <c r="U6320" s="14" t="str">
        <f t="shared" si="791"/>
        <v>|Laura Vandervoort|Greyston Holt|Greg Bryk|Steve Lund|Paul Greene|Michael Xavier|Genelle Williams|</v>
      </c>
    </row>
    <row r="6321" spans="1:21">
      <c r="A6321" s="14" t="s">
        <v>29092</v>
      </c>
      <c r="B6321" s="14" t="s">
        <v>49</v>
      </c>
      <c r="C6321" s="14" t="s">
        <v>29093</v>
      </c>
      <c r="D6321" s="14" t="s">
        <v>29094</v>
      </c>
      <c r="E6321" s="14" t="s">
        <v>29095</v>
      </c>
      <c r="F6321" s="14" t="s">
        <v>122</v>
      </c>
      <c r="G6321" s="26">
        <v>43553</v>
      </c>
      <c r="H6321" s="14">
        <v>2018</v>
      </c>
      <c r="I6321" s="14" t="s">
        <v>360</v>
      </c>
      <c r="J6321" s="14" t="s">
        <v>105</v>
      </c>
      <c r="K6321" s="14" t="s">
        <v>1470</v>
      </c>
      <c r="L6321" s="14" t="s">
        <v>29096</v>
      </c>
      <c r="M6321" s="14">
        <f t="shared" si="784"/>
        <v>2019</v>
      </c>
      <c r="N6321" s="14">
        <f t="shared" si="785"/>
        <v>3</v>
      </c>
      <c r="O6321" s="14" t="str">
        <f>IFERROR(VLOOKUP(I6321,Lists!$F$2:$G$16,2,FALSE()),"Not Rated")</f>
        <v>Adults</v>
      </c>
      <c r="P6321" s="14">
        <f t="shared" si="786"/>
        <v>1</v>
      </c>
      <c r="Q6321" s="14" t="str">
        <f t="shared" si="787"/>
        <v>Spain</v>
      </c>
      <c r="R6321" s="14" t="str">
        <f t="shared" si="788"/>
        <v>|Spain|</v>
      </c>
      <c r="S6321" s="14" t="str">
        <f t="shared" si="789"/>
        <v>|Crime TV Shows|International TV Shows|TV Dramas|</v>
      </c>
      <c r="T6321" s="14" t="str">
        <f t="shared" si="790"/>
        <v>|Miguel Conde|</v>
      </c>
      <c r="U6321" s="14" t="str">
        <f t="shared" si="791"/>
        <v>|María Mera|Toni Salgado|Miquel Insua|Denis Gómez|Lucía Álvarez|Sara Sanz|Jimmy Núñez|Paloma Saavedra|Manuel Cortés|Yelena Molina|Ricardo de Barreiro|Nerea Barros|Santiago Cuquejo|Martina Stetson|Carlos Villarino|</v>
      </c>
    </row>
    <row r="6322" spans="1:21">
      <c r="A6322" s="14" t="s">
        <v>29097</v>
      </c>
      <c r="B6322" s="14" t="s">
        <v>48</v>
      </c>
      <c r="C6322" s="14" t="s">
        <v>29098</v>
      </c>
      <c r="D6322" s="14" t="s">
        <v>29099</v>
      </c>
      <c r="E6322" s="14" t="s">
        <v>29100</v>
      </c>
      <c r="F6322" s="14" t="s">
        <v>116</v>
      </c>
      <c r="G6322" s="26">
        <v>44017</v>
      </c>
      <c r="H6322" s="14">
        <v>2012</v>
      </c>
      <c r="I6322" s="14" t="s">
        <v>361</v>
      </c>
      <c r="J6322" s="14" t="s">
        <v>962</v>
      </c>
      <c r="K6322" s="14" t="s">
        <v>834</v>
      </c>
      <c r="L6322" s="14" t="s">
        <v>29101</v>
      </c>
      <c r="M6322" s="14">
        <f t="shared" si="784"/>
        <v>2020</v>
      </c>
      <c r="N6322" s="14">
        <f t="shared" si="785"/>
        <v>7</v>
      </c>
      <c r="O6322" s="14" t="str">
        <f>IFERROR(VLOOKUP(I6322,Lists!$F$2:$G$16,2,FALSE()),"Not Rated")</f>
        <v>Teens</v>
      </c>
      <c r="P6322" s="14">
        <f t="shared" si="786"/>
        <v>117</v>
      </c>
      <c r="Q6322" s="14" t="str">
        <f t="shared" si="787"/>
        <v>India</v>
      </c>
      <c r="R6322" s="14" t="str">
        <f t="shared" si="788"/>
        <v>|India|</v>
      </c>
      <c r="S6322" s="14" t="str">
        <f t="shared" si="789"/>
        <v>|Comedies|Dramas|International Movies|</v>
      </c>
      <c r="T6322" s="14" t="str">
        <f t="shared" si="790"/>
        <v>|Supavitra Babul|</v>
      </c>
      <c r="U6322" s="14" t="str">
        <f t="shared" si="791"/>
        <v>|Pulkit Samrat|Ashok Pathak|Tanvir Singh|Amita Pathak|Sunil Shetty|Rajendra Sethi|Mohan Kapoor|</v>
      </c>
    </row>
    <row r="6323" spans="1:21">
      <c r="A6323" s="14" t="s">
        <v>29102</v>
      </c>
      <c r="B6323" s="14" t="s">
        <v>48</v>
      </c>
      <c r="C6323" s="14" t="s">
        <v>29103</v>
      </c>
      <c r="D6323" s="14" t="s">
        <v>29104</v>
      </c>
      <c r="E6323" s="14" t="s">
        <v>29105</v>
      </c>
      <c r="F6323" s="14" t="s">
        <v>115</v>
      </c>
      <c r="G6323" s="26">
        <v>43658</v>
      </c>
      <c r="H6323" s="14">
        <v>2019</v>
      </c>
      <c r="I6323" s="14" t="s">
        <v>360</v>
      </c>
      <c r="J6323" s="14" t="s">
        <v>5629</v>
      </c>
      <c r="K6323" s="14" t="s">
        <v>244</v>
      </c>
      <c r="L6323" s="14" t="s">
        <v>29106</v>
      </c>
      <c r="M6323" s="14">
        <f t="shared" si="784"/>
        <v>2019</v>
      </c>
      <c r="N6323" s="14">
        <f t="shared" si="785"/>
        <v>7</v>
      </c>
      <c r="O6323" s="14" t="str">
        <f>IFERROR(VLOOKUP(I6323,Lists!$F$2:$G$16,2,FALSE()),"Not Rated")</f>
        <v>Adults</v>
      </c>
      <c r="P6323" s="14">
        <f t="shared" si="786"/>
        <v>79</v>
      </c>
      <c r="Q6323" s="14" t="str">
        <f t="shared" si="787"/>
        <v>United States</v>
      </c>
      <c r="R6323" s="14" t="str">
        <f t="shared" si="788"/>
        <v>|United States|</v>
      </c>
      <c r="S6323" s="14" t="str">
        <f t="shared" si="789"/>
        <v>|Dramas|</v>
      </c>
      <c r="T6323" s="14" t="str">
        <f t="shared" si="790"/>
        <v>|Mark Harris|</v>
      </c>
      <c r="U6323" s="14" t="str">
        <f t="shared" si="791"/>
        <v>|Dawnisha Halfkenny|Simeon Henderson|Corey Hendrix|Malcom Banks|Nadia Simms|Brian White|Brely Evans|Cynda Williams|Carl Anthony Payne II|</v>
      </c>
    </row>
    <row r="6324" spans="1:21">
      <c r="A6324" s="14" t="s">
        <v>29107</v>
      </c>
      <c r="B6324" s="14" t="s">
        <v>48</v>
      </c>
      <c r="C6324" s="14" t="s">
        <v>29108</v>
      </c>
      <c r="D6324" s="14" t="s">
        <v>1107</v>
      </c>
      <c r="E6324" s="14" t="s">
        <v>29109</v>
      </c>
      <c r="F6324" s="14" t="s">
        <v>921</v>
      </c>
      <c r="G6324" s="26">
        <v>43466</v>
      </c>
      <c r="H6324" s="14">
        <v>2001</v>
      </c>
      <c r="I6324" s="14" t="s">
        <v>363</v>
      </c>
      <c r="J6324" s="14" t="s">
        <v>12926</v>
      </c>
      <c r="K6324" s="14" t="s">
        <v>625</v>
      </c>
      <c r="L6324" s="14" t="s">
        <v>29110</v>
      </c>
      <c r="M6324" s="14">
        <f t="shared" si="784"/>
        <v>2019</v>
      </c>
      <c r="N6324" s="14">
        <f t="shared" si="785"/>
        <v>1</v>
      </c>
      <c r="O6324" s="14" t="str">
        <f>IFERROR(VLOOKUP(I6324,Lists!$F$2:$G$16,2,FALSE()),"Not Rated")</f>
        <v>Adults</v>
      </c>
      <c r="P6324" s="14">
        <f t="shared" si="786"/>
        <v>144</v>
      </c>
      <c r="Q6324" s="14" t="str">
        <f t="shared" si="787"/>
        <v>United States</v>
      </c>
      <c r="R6324" s="14" t="str">
        <f t="shared" si="788"/>
        <v>|United States|United Kingdom|</v>
      </c>
      <c r="S6324" s="14" t="str">
        <f t="shared" si="789"/>
        <v>|Action &amp; Adventure|Dramas|</v>
      </c>
      <c r="T6324" s="14" t="str">
        <f t="shared" si="790"/>
        <v>|Ridley Scott|</v>
      </c>
      <c r="U6324" s="14" t="str">
        <f t="shared" si="791"/>
        <v>|Josh Hartnett|Ewan McGregor|Tom Sizemore|Eric Bana|William Fichtner|Ewen Bremner|Sam Shepard|Gabriel Casseus|Kim Coates|Hugh Dancy|Ron Eldard|Ioan Gruffudd|Tom Guiry|Charlie Hofheimer|Danny Hoch|Jason Isaacs|Zeljko Ivanek|Glenn Morshower|Jeremy Piven|Brendan Sexton III|</v>
      </c>
    </row>
    <row r="6325" spans="1:21">
      <c r="A6325" s="14" t="s">
        <v>29111</v>
      </c>
      <c r="B6325" s="14" t="s">
        <v>49</v>
      </c>
      <c r="C6325" s="14" t="s">
        <v>29112</v>
      </c>
      <c r="D6325" s="14" t="s">
        <v>117</v>
      </c>
      <c r="E6325" s="14" t="s">
        <v>29113</v>
      </c>
      <c r="F6325" s="14" t="s">
        <v>129</v>
      </c>
      <c r="G6325" s="26">
        <v>43385</v>
      </c>
      <c r="H6325" s="14">
        <v>2014</v>
      </c>
      <c r="I6325" s="14" t="s">
        <v>361</v>
      </c>
      <c r="J6325" s="14" t="s">
        <v>105</v>
      </c>
      <c r="K6325" s="14" t="s">
        <v>1470</v>
      </c>
      <c r="L6325" s="14" t="s">
        <v>29114</v>
      </c>
      <c r="M6325" s="14">
        <f t="shared" si="784"/>
        <v>2018</v>
      </c>
      <c r="N6325" s="14">
        <f t="shared" si="785"/>
        <v>10</v>
      </c>
      <c r="O6325" s="14" t="str">
        <f>IFERROR(VLOOKUP(I6325,Lists!$F$2:$G$16,2,FALSE()),"Not Rated")</f>
        <v>Teens</v>
      </c>
      <c r="P6325" s="14">
        <f t="shared" si="786"/>
        <v>1</v>
      </c>
      <c r="Q6325" s="14" t="str">
        <f t="shared" si="787"/>
        <v>Turkey</v>
      </c>
      <c r="R6325" s="14" t="str">
        <f t="shared" si="788"/>
        <v>|Turkey|</v>
      </c>
      <c r="S6325" s="14" t="str">
        <f t="shared" si="789"/>
        <v>|Crime TV Shows|International TV Shows|TV Dramas|</v>
      </c>
      <c r="T6325" s="14" t="str">
        <f t="shared" si="790"/>
        <v>|Unknown|</v>
      </c>
      <c r="U6325" s="14" t="str">
        <f t="shared" si="791"/>
        <v>|Barış Kılıç|Tuvana Türkay|Serhat Tutumluer|Gülçin Santırcıoğlu|Kenan Bal|</v>
      </c>
    </row>
    <row r="6326" spans="1:21">
      <c r="A6326" s="14" t="s">
        <v>29115</v>
      </c>
      <c r="B6326" s="14" t="s">
        <v>48</v>
      </c>
      <c r="C6326" s="14" t="s">
        <v>29116</v>
      </c>
      <c r="D6326" s="14" t="s">
        <v>23686</v>
      </c>
      <c r="E6326" s="14" t="s">
        <v>117</v>
      </c>
      <c r="F6326" s="14" t="s">
        <v>122</v>
      </c>
      <c r="G6326" s="26">
        <v>42522</v>
      </c>
      <c r="H6326" s="14">
        <v>2015</v>
      </c>
      <c r="I6326" s="14" t="s">
        <v>362</v>
      </c>
      <c r="J6326" s="14" t="s">
        <v>5629</v>
      </c>
      <c r="K6326" s="14" t="s">
        <v>496</v>
      </c>
      <c r="L6326" s="14" t="s">
        <v>29117</v>
      </c>
      <c r="M6326" s="14">
        <f t="shared" si="784"/>
        <v>2016</v>
      </c>
      <c r="N6326" s="14">
        <f t="shared" si="785"/>
        <v>6</v>
      </c>
      <c r="O6326" s="14" t="str">
        <f>IFERROR(VLOOKUP(I6326,Lists!$F$2:$G$16,2,FALSE()),"Not Rated")</f>
        <v>Older Kids</v>
      </c>
      <c r="P6326" s="14">
        <f t="shared" si="786"/>
        <v>79</v>
      </c>
      <c r="Q6326" s="14" t="str">
        <f t="shared" si="787"/>
        <v>Spain</v>
      </c>
      <c r="R6326" s="14" t="str">
        <f t="shared" si="788"/>
        <v>|Spain|</v>
      </c>
      <c r="S6326" s="14" t="str">
        <f t="shared" si="789"/>
        <v>|Documentaries|International Movies|</v>
      </c>
      <c r="T6326" s="14" t="str">
        <f t="shared" si="790"/>
        <v>|Jose Manuel Colón|</v>
      </c>
      <c r="U6326" s="14" t="str">
        <f t="shared" si="791"/>
        <v>|Unknown|</v>
      </c>
    </row>
    <row r="6327" spans="1:21">
      <c r="A6327" s="14" t="s">
        <v>29118</v>
      </c>
      <c r="B6327" s="14" t="s">
        <v>48</v>
      </c>
      <c r="C6327" s="14" t="s">
        <v>29119</v>
      </c>
      <c r="D6327" s="14" t="s">
        <v>8580</v>
      </c>
      <c r="E6327" s="14" t="s">
        <v>29120</v>
      </c>
      <c r="F6327" s="14" t="s">
        <v>115</v>
      </c>
      <c r="G6327" s="26">
        <v>43347</v>
      </c>
      <c r="H6327" s="14">
        <v>2018</v>
      </c>
      <c r="I6327" s="14" t="s">
        <v>364</v>
      </c>
      <c r="J6327" s="14" t="s">
        <v>1476</v>
      </c>
      <c r="K6327" s="14" t="s">
        <v>1122</v>
      </c>
      <c r="L6327" s="14" t="s">
        <v>29121</v>
      </c>
      <c r="M6327" s="14">
        <f t="shared" si="784"/>
        <v>2018</v>
      </c>
      <c r="N6327" s="14">
        <f t="shared" si="785"/>
        <v>9</v>
      </c>
      <c r="O6327" s="14" t="str">
        <f>IFERROR(VLOOKUP(I6327,Lists!$F$2:$G$16,2,FALSE()),"Not Rated")</f>
        <v>Teens</v>
      </c>
      <c r="P6327" s="14">
        <f t="shared" si="786"/>
        <v>135</v>
      </c>
      <c r="Q6327" s="14" t="str">
        <f t="shared" si="787"/>
        <v>United States</v>
      </c>
      <c r="R6327" s="14" t="str">
        <f t="shared" si="788"/>
        <v>|United States|</v>
      </c>
      <c r="S6327" s="14" t="str">
        <f t="shared" si="789"/>
        <v>|Action &amp; Adventure|Sci-Fi &amp; Fantasy|</v>
      </c>
      <c r="T6327" s="14" t="str">
        <f t="shared" si="790"/>
        <v>|Ryan Coogler|</v>
      </c>
      <c r="U6327" s="14" t="str">
        <f t="shared" si="791"/>
        <v>|Chadwick Boseman|Michael B. Jordan|Lupita Nyong'o|Danai Gurira|Martin Freeman|Daniel Kaluuya|Letitia Wright|Winston Duke|Sterling K. Brown|Angela Bassett|Forest Whitaker|Andy Serkis|Florence Kasumba|John Kani|David S. Lee|Stan Lee|</v>
      </c>
    </row>
    <row r="6328" spans="1:21">
      <c r="A6328" s="14" t="s">
        <v>29122</v>
      </c>
      <c r="B6328" s="14" t="s">
        <v>48</v>
      </c>
      <c r="C6328" s="14" t="s">
        <v>29123</v>
      </c>
      <c r="D6328" s="14" t="s">
        <v>29124</v>
      </c>
      <c r="E6328" s="14" t="s">
        <v>29125</v>
      </c>
      <c r="F6328" s="14" t="s">
        <v>115</v>
      </c>
      <c r="G6328" s="26">
        <v>42956</v>
      </c>
      <c r="H6328" s="14">
        <v>2017</v>
      </c>
      <c r="I6328" s="14" t="s">
        <v>360</v>
      </c>
      <c r="J6328" s="14" t="s">
        <v>708</v>
      </c>
      <c r="K6328" s="14" t="s">
        <v>248</v>
      </c>
      <c r="L6328" s="14" t="s">
        <v>29126</v>
      </c>
      <c r="M6328" s="14">
        <f t="shared" si="784"/>
        <v>2017</v>
      </c>
      <c r="N6328" s="14">
        <f t="shared" si="785"/>
        <v>8</v>
      </c>
      <c r="O6328" s="14" t="str">
        <f>IFERROR(VLOOKUP(I6328,Lists!$F$2:$G$16,2,FALSE()),"Not Rated")</f>
        <v>Adults</v>
      </c>
      <c r="P6328" s="14">
        <f t="shared" si="786"/>
        <v>88</v>
      </c>
      <c r="Q6328" s="14" t="str">
        <f t="shared" si="787"/>
        <v>United States</v>
      </c>
      <c r="R6328" s="14" t="str">
        <f t="shared" si="788"/>
        <v>|United States|</v>
      </c>
      <c r="S6328" s="14" t="str">
        <f t="shared" si="789"/>
        <v>|Action &amp; Adventure|</v>
      </c>
      <c r="T6328" s="14" t="str">
        <f t="shared" si="790"/>
        <v>|Jesse Gustafson|</v>
      </c>
      <c r="U6328" s="14" t="str">
        <f t="shared" si="791"/>
        <v>|Cam Gigandet|Teri Reeves|Michael Dale|Dion Mucciacito|Casey Hendershot|Benjamin Charles Watson|John Brodsky|Arash Mokhtar|</v>
      </c>
    </row>
    <row r="6329" spans="1:21">
      <c r="A6329" s="14" t="s">
        <v>29127</v>
      </c>
      <c r="B6329" s="14" t="s">
        <v>48</v>
      </c>
      <c r="C6329" s="14" t="s">
        <v>29128</v>
      </c>
      <c r="D6329" s="14" t="s">
        <v>16136</v>
      </c>
      <c r="E6329" s="14" t="s">
        <v>29129</v>
      </c>
      <c r="F6329" s="14" t="s">
        <v>115</v>
      </c>
      <c r="G6329" s="26">
        <v>43789</v>
      </c>
      <c r="H6329" s="14">
        <v>2007</v>
      </c>
      <c r="I6329" s="14" t="s">
        <v>363</v>
      </c>
      <c r="J6329" s="14" t="s">
        <v>646</v>
      </c>
      <c r="K6329" s="14" t="s">
        <v>1436</v>
      </c>
      <c r="L6329" s="14" t="s">
        <v>29130</v>
      </c>
      <c r="M6329" s="14">
        <f t="shared" si="784"/>
        <v>2019</v>
      </c>
      <c r="N6329" s="14">
        <f t="shared" si="785"/>
        <v>11</v>
      </c>
      <c r="O6329" s="14" t="str">
        <f>IFERROR(VLOOKUP(I6329,Lists!$F$2:$G$16,2,FALSE()),"Not Rated")</f>
        <v>Adults</v>
      </c>
      <c r="P6329" s="14">
        <f t="shared" si="786"/>
        <v>116</v>
      </c>
      <c r="Q6329" s="14" t="str">
        <f t="shared" si="787"/>
        <v>United States</v>
      </c>
      <c r="R6329" s="14" t="str">
        <f t="shared" si="788"/>
        <v>|United States|</v>
      </c>
      <c r="S6329" s="14" t="str">
        <f t="shared" si="789"/>
        <v>|Dramas|Independent Movies|</v>
      </c>
      <c r="T6329" s="14" t="str">
        <f t="shared" si="790"/>
        <v>|Craig Brewer|</v>
      </c>
      <c r="U6329" s="14" t="str">
        <f t="shared" si="791"/>
        <v>|Samuel L. Jackson|Christina Ricci|Justin Timberlake|S. Epatha Merkerson|John Cothran|David Banner|Michael Raymond-James|Adriane Lenox|Kim Richards|Neimus K. Williams|</v>
      </c>
    </row>
    <row r="6330" spans="1:21">
      <c r="A6330" s="14" t="s">
        <v>29131</v>
      </c>
      <c r="B6330" s="14" t="s">
        <v>48</v>
      </c>
      <c r="C6330" s="14" t="s">
        <v>29132</v>
      </c>
      <c r="D6330" s="14" t="s">
        <v>29133</v>
      </c>
      <c r="E6330" s="14" t="s">
        <v>29134</v>
      </c>
      <c r="F6330" s="14" t="s">
        <v>1990</v>
      </c>
      <c r="G6330" s="26">
        <v>42917</v>
      </c>
      <c r="H6330" s="14">
        <v>2017</v>
      </c>
      <c r="I6330" s="14" t="s">
        <v>360</v>
      </c>
      <c r="J6330" s="14" t="s">
        <v>436</v>
      </c>
      <c r="K6330" s="14" t="s">
        <v>605</v>
      </c>
      <c r="L6330" s="14" t="s">
        <v>29135</v>
      </c>
      <c r="M6330" s="14">
        <f t="shared" si="784"/>
        <v>2017</v>
      </c>
      <c r="N6330" s="14">
        <f t="shared" si="785"/>
        <v>7</v>
      </c>
      <c r="O6330" s="14" t="str">
        <f>IFERROR(VLOOKUP(I6330,Lists!$F$2:$G$16,2,FALSE()),"Not Rated")</f>
        <v>Adults</v>
      </c>
      <c r="P6330" s="14">
        <f t="shared" si="786"/>
        <v>91</v>
      </c>
      <c r="Q6330" s="14" t="str">
        <f t="shared" si="787"/>
        <v>Argentina</v>
      </c>
      <c r="R6330" s="14" t="str">
        <f t="shared" si="788"/>
        <v>|Argentina|Spain|</v>
      </c>
      <c r="S6330" s="14" t="str">
        <f t="shared" si="789"/>
        <v>|Dramas|International Movies|Thrillers|</v>
      </c>
      <c r="T6330" s="14" t="str">
        <f t="shared" si="790"/>
        <v>|Martin Hodara|</v>
      </c>
      <c r="U6330" s="14" t="str">
        <f t="shared" si="791"/>
        <v>|Ricardo Darín|Leonardo Sbaraglia|Laia Costa|Federico Luppi|Dolores Fonzi|Andrés Herrera|</v>
      </c>
    </row>
    <row r="6331" spans="1:21">
      <c r="A6331" s="14" t="s">
        <v>29136</v>
      </c>
      <c r="B6331" s="14" t="s">
        <v>48</v>
      </c>
      <c r="C6331" s="14" t="s">
        <v>29137</v>
      </c>
      <c r="D6331" s="14" t="s">
        <v>29138</v>
      </c>
      <c r="E6331" s="14" t="s">
        <v>117</v>
      </c>
      <c r="F6331" s="14" t="s">
        <v>115</v>
      </c>
      <c r="G6331" s="26">
        <v>43952</v>
      </c>
      <c r="H6331" s="14">
        <v>2013</v>
      </c>
      <c r="I6331" s="14" t="s">
        <v>364</v>
      </c>
      <c r="J6331" s="14" t="s">
        <v>760</v>
      </c>
      <c r="K6331" s="14" t="s">
        <v>247</v>
      </c>
      <c r="L6331" s="14" t="s">
        <v>29139</v>
      </c>
      <c r="M6331" s="14">
        <f t="shared" si="784"/>
        <v>2020</v>
      </c>
      <c r="N6331" s="14">
        <f t="shared" si="785"/>
        <v>5</v>
      </c>
      <c r="O6331" s="14" t="str">
        <f>IFERROR(VLOOKUP(I6331,Lists!$F$2:$G$16,2,FALSE()),"Not Rated")</f>
        <v>Teens</v>
      </c>
      <c r="P6331" s="14">
        <f t="shared" si="786"/>
        <v>83</v>
      </c>
      <c r="Q6331" s="14" t="str">
        <f t="shared" si="787"/>
        <v>United States</v>
      </c>
      <c r="R6331" s="14" t="str">
        <f t="shared" si="788"/>
        <v>|United States|</v>
      </c>
      <c r="S6331" s="14" t="str">
        <f t="shared" si="789"/>
        <v>|Documentaries|</v>
      </c>
      <c r="T6331" s="14" t="str">
        <f t="shared" si="790"/>
        <v>|Gabriela Cowperthwaite|</v>
      </c>
      <c r="U6331" s="14" t="str">
        <f t="shared" si="791"/>
        <v>|Unknown|</v>
      </c>
    </row>
    <row r="6332" spans="1:21">
      <c r="A6332" s="14" t="s">
        <v>29140</v>
      </c>
      <c r="B6332" s="14" t="s">
        <v>48</v>
      </c>
      <c r="C6332" s="14" t="s">
        <v>29141</v>
      </c>
      <c r="D6332" s="14" t="s">
        <v>29142</v>
      </c>
      <c r="E6332" s="14" t="s">
        <v>29143</v>
      </c>
      <c r="F6332" s="14" t="s">
        <v>115</v>
      </c>
      <c r="G6332" s="26">
        <v>43084</v>
      </c>
      <c r="H6332" s="14">
        <v>2015</v>
      </c>
      <c r="I6332" s="14" t="s">
        <v>364</v>
      </c>
      <c r="J6332" s="14" t="s">
        <v>404</v>
      </c>
      <c r="K6332" s="14" t="s">
        <v>254</v>
      </c>
      <c r="L6332" s="14" t="s">
        <v>29144</v>
      </c>
      <c r="M6332" s="14">
        <f t="shared" si="784"/>
        <v>2017</v>
      </c>
      <c r="N6332" s="14">
        <f t="shared" si="785"/>
        <v>12</v>
      </c>
      <c r="O6332" s="14" t="str">
        <f>IFERROR(VLOOKUP(I6332,Lists!$F$2:$G$16,2,FALSE()),"Not Rated")</f>
        <v>Teens</v>
      </c>
      <c r="P6332" s="14">
        <f t="shared" si="786"/>
        <v>90</v>
      </c>
      <c r="Q6332" s="14" t="str">
        <f t="shared" si="787"/>
        <v>United States</v>
      </c>
      <c r="R6332" s="14" t="str">
        <f t="shared" si="788"/>
        <v>|United States|</v>
      </c>
      <c r="S6332" s="14" t="str">
        <f t="shared" si="789"/>
        <v>|Thrillers|</v>
      </c>
      <c r="T6332" s="14" t="str">
        <f t="shared" si="790"/>
        <v>|Daniel Alfredson|</v>
      </c>
      <c r="U6332" s="14" t="str">
        <f t="shared" si="791"/>
        <v>|Anthony Hopkins|Julia Stiles|Alexander Ludwig|Ray Liotta|Hal Holbrook|Lochlyn Munro|Steve Bacic|Aaron Pearl|Aleks Paunovic|</v>
      </c>
    </row>
    <row r="6333" spans="1:21">
      <c r="A6333" s="14" t="s">
        <v>29145</v>
      </c>
      <c r="B6333" s="14" t="s">
        <v>48</v>
      </c>
      <c r="C6333" s="14" t="s">
        <v>29146</v>
      </c>
      <c r="D6333" s="14" t="s">
        <v>29147</v>
      </c>
      <c r="E6333" s="14" t="s">
        <v>29148</v>
      </c>
      <c r="F6333" s="14" t="s">
        <v>115</v>
      </c>
      <c r="G6333" s="26">
        <v>44073</v>
      </c>
      <c r="H6333" s="14">
        <v>2018</v>
      </c>
      <c r="I6333" s="14" t="s">
        <v>363</v>
      </c>
      <c r="J6333" s="14" t="s">
        <v>1399</v>
      </c>
      <c r="K6333" s="14" t="s">
        <v>13315</v>
      </c>
      <c r="L6333" s="14" t="s">
        <v>29149</v>
      </c>
      <c r="M6333" s="14">
        <f t="shared" si="784"/>
        <v>2020</v>
      </c>
      <c r="N6333" s="14">
        <f t="shared" si="785"/>
        <v>8</v>
      </c>
      <c r="O6333" s="14" t="str">
        <f>IFERROR(VLOOKUP(I6333,Lists!$F$2:$G$16,2,FALSE()),"Not Rated")</f>
        <v>Adults</v>
      </c>
      <c r="P6333" s="14">
        <f t="shared" si="786"/>
        <v>129</v>
      </c>
      <c r="Q6333" s="14" t="str">
        <f t="shared" si="787"/>
        <v>United States</v>
      </c>
      <c r="R6333" s="14" t="str">
        <f t="shared" si="788"/>
        <v>|United States|</v>
      </c>
      <c r="S6333" s="14" t="str">
        <f t="shared" si="789"/>
        <v>|Dramas|Independent Movies|Music &amp; Musicals|</v>
      </c>
      <c r="T6333" s="14" t="str">
        <f t="shared" si="790"/>
        <v>|Ethan Hawke|</v>
      </c>
      <c r="U6333" s="14" t="str">
        <f t="shared" si="791"/>
        <v>|Benjamin Dickey|Alia Shawkat|Josh Hamilton|Charlie Sexton|Sam Rockwell|Wyatt Russell|Steve Zahn|Kris Kristofferson|Richard Linklater|David Kallaway|Ritchie Montgomery|</v>
      </c>
    </row>
    <row r="6334" spans="1:21">
      <c r="A6334" s="14" t="s">
        <v>29150</v>
      </c>
      <c r="B6334" s="14" t="s">
        <v>48</v>
      </c>
      <c r="C6334" s="14" t="s">
        <v>29151</v>
      </c>
      <c r="D6334" s="14" t="s">
        <v>29152</v>
      </c>
      <c r="E6334" s="14" t="s">
        <v>29153</v>
      </c>
      <c r="F6334" s="14" t="s">
        <v>115</v>
      </c>
      <c r="G6334" s="26">
        <v>43932</v>
      </c>
      <c r="H6334" s="14">
        <v>2016</v>
      </c>
      <c r="I6334" s="14" t="s">
        <v>363</v>
      </c>
      <c r="J6334" s="14" t="s">
        <v>1159</v>
      </c>
      <c r="K6334" s="14" t="s">
        <v>2207</v>
      </c>
      <c r="L6334" s="14" t="s">
        <v>29154</v>
      </c>
      <c r="M6334" s="14">
        <f t="shared" si="784"/>
        <v>2020</v>
      </c>
      <c r="N6334" s="14">
        <f t="shared" si="785"/>
        <v>4</v>
      </c>
      <c r="O6334" s="14" t="str">
        <f>IFERROR(VLOOKUP(I6334,Lists!$F$2:$G$16,2,FALSE()),"Not Rated")</f>
        <v>Adults</v>
      </c>
      <c r="P6334" s="14">
        <f t="shared" si="786"/>
        <v>120</v>
      </c>
      <c r="Q6334" s="14" t="str">
        <f t="shared" si="787"/>
        <v>United States</v>
      </c>
      <c r="R6334" s="14" t="str">
        <f t="shared" si="788"/>
        <v>|United States|</v>
      </c>
      <c r="S6334" s="14" t="str">
        <f t="shared" si="789"/>
        <v>|Dramas|Sports Movies|</v>
      </c>
      <c r="T6334" s="14" t="str">
        <f t="shared" si="790"/>
        <v>|Ben Younger|</v>
      </c>
      <c r="U6334" s="14" t="str">
        <f t="shared" si="791"/>
        <v>|Miles Teller|Aaron Eckhart|Katey Sagal|Ciarán Hinds|Ted Levine|Jordan Gelber|Amanda Clayton|Daniel Sauli|Christine Evangelista|Tina Casciani|</v>
      </c>
    </row>
    <row r="6335" spans="1:21">
      <c r="A6335" s="14" t="s">
        <v>29155</v>
      </c>
      <c r="B6335" s="14" t="s">
        <v>48</v>
      </c>
      <c r="C6335" s="14" t="s">
        <v>29156</v>
      </c>
      <c r="D6335" s="14" t="s">
        <v>29157</v>
      </c>
      <c r="E6335" s="14" t="s">
        <v>29158</v>
      </c>
      <c r="F6335" s="14" t="s">
        <v>1148</v>
      </c>
      <c r="G6335" s="26">
        <v>42774</v>
      </c>
      <c r="H6335" s="14">
        <v>2015</v>
      </c>
      <c r="I6335" s="14" t="s">
        <v>367</v>
      </c>
      <c r="J6335" s="14" t="s">
        <v>436</v>
      </c>
      <c r="K6335" s="14" t="s">
        <v>251</v>
      </c>
      <c r="L6335" s="14" t="s">
        <v>29159</v>
      </c>
      <c r="M6335" s="14">
        <f t="shared" si="784"/>
        <v>2017</v>
      </c>
      <c r="N6335" s="14">
        <f t="shared" si="785"/>
        <v>2</v>
      </c>
      <c r="O6335" s="14" t="str">
        <f>IFERROR(VLOOKUP(I6335,Lists!$F$2:$G$16,2,FALSE()),"Not Rated")</f>
        <v>Older Kids</v>
      </c>
      <c r="P6335" s="14">
        <f t="shared" si="786"/>
        <v>91</v>
      </c>
      <c r="Q6335" s="14" t="str">
        <f t="shared" si="787"/>
        <v>Australia</v>
      </c>
      <c r="R6335" s="14" t="str">
        <f t="shared" si="788"/>
        <v>|Australia|United States|</v>
      </c>
      <c r="S6335" s="14" t="str">
        <f t="shared" si="789"/>
        <v>|Children &amp; Family Movies|</v>
      </c>
      <c r="T6335" s="14" t="str">
        <f t="shared" si="790"/>
        <v>|Deane Taylor|</v>
      </c>
      <c r="U6335" s="14" t="str">
        <f t="shared" si="791"/>
        <v>|Ryan Kwanten|Rufus Sewell|Toni Collette|Robin McLeavy|David Wenham|Barry Humphries|Richard Roxburgh|Deborah Mailman|Barry Otto|</v>
      </c>
    </row>
    <row r="6336" spans="1:21">
      <c r="A6336" s="14" t="s">
        <v>29160</v>
      </c>
      <c r="B6336" s="14" t="s">
        <v>48</v>
      </c>
      <c r="C6336" s="14" t="s">
        <v>29161</v>
      </c>
      <c r="D6336" s="14" t="s">
        <v>29162</v>
      </c>
      <c r="E6336" s="14" t="s">
        <v>29163</v>
      </c>
      <c r="F6336" s="14" t="s">
        <v>120</v>
      </c>
      <c r="G6336" s="26">
        <v>43124</v>
      </c>
      <c r="H6336" s="14">
        <v>2017</v>
      </c>
      <c r="I6336" s="14" t="s">
        <v>360</v>
      </c>
      <c r="J6336" s="14" t="s">
        <v>744</v>
      </c>
      <c r="K6336" s="14" t="s">
        <v>4695</v>
      </c>
      <c r="L6336" s="14" t="s">
        <v>29164</v>
      </c>
      <c r="M6336" s="14">
        <f t="shared" si="784"/>
        <v>2018</v>
      </c>
      <c r="N6336" s="14">
        <f t="shared" si="785"/>
        <v>1</v>
      </c>
      <c r="O6336" s="14" t="str">
        <f>IFERROR(VLOOKUP(I6336,Lists!$F$2:$G$16,2,FALSE()),"Not Rated")</f>
        <v>Adults</v>
      </c>
      <c r="P6336" s="14">
        <f t="shared" si="786"/>
        <v>85</v>
      </c>
      <c r="Q6336" s="14" t="str">
        <f t="shared" si="787"/>
        <v>France</v>
      </c>
      <c r="R6336" s="14" t="str">
        <f t="shared" si="788"/>
        <v>|France|</v>
      </c>
      <c r="S6336" s="14" t="str">
        <f t="shared" si="789"/>
        <v>|Comedies|Independent Movies|International Movies|</v>
      </c>
      <c r="T6336" s="14" t="str">
        <f t="shared" si="790"/>
        <v>|July Hygreck|</v>
      </c>
      <c r="U6336" s="14" t="str">
        <f t="shared" si="791"/>
        <v>|Syrus Shahidi|Lionel Abelanski|Charlotte Gabris|Tom Hygreck|Sylvain Quimene|Laura Boujenah|Foed Amara|</v>
      </c>
    </row>
    <row r="6337" spans="1:21">
      <c r="A6337" s="14" t="s">
        <v>29165</v>
      </c>
      <c r="B6337" s="14" t="s">
        <v>49</v>
      </c>
      <c r="C6337" s="14" t="s">
        <v>29166</v>
      </c>
      <c r="D6337" s="14" t="s">
        <v>117</v>
      </c>
      <c r="E6337" s="14" t="s">
        <v>29167</v>
      </c>
      <c r="F6337" s="14" t="s">
        <v>139</v>
      </c>
      <c r="G6337" s="26">
        <v>43295</v>
      </c>
      <c r="H6337" s="14">
        <v>2016</v>
      </c>
      <c r="I6337" s="14" t="s">
        <v>361</v>
      </c>
      <c r="J6337" s="14" t="s">
        <v>105</v>
      </c>
      <c r="K6337" s="14" t="s">
        <v>693</v>
      </c>
      <c r="L6337" s="14" t="s">
        <v>29168</v>
      </c>
      <c r="M6337" s="14">
        <f t="shared" si="784"/>
        <v>2018</v>
      </c>
      <c r="N6337" s="14">
        <f t="shared" si="785"/>
        <v>7</v>
      </c>
      <c r="O6337" s="14" t="str">
        <f>IFERROR(VLOOKUP(I6337,Lists!$F$2:$G$16,2,FALSE()),"Not Rated")</f>
        <v>Teens</v>
      </c>
      <c r="P6337" s="14">
        <f t="shared" si="786"/>
        <v>1</v>
      </c>
      <c r="Q6337" s="14" t="str">
        <f t="shared" si="787"/>
        <v>Thailand</v>
      </c>
      <c r="R6337" s="14" t="str">
        <f t="shared" si="788"/>
        <v>|Thailand|</v>
      </c>
      <c r="S6337" s="14" t="str">
        <f t="shared" si="789"/>
        <v>|International TV Shows|TV Dramas|TV Sci-Fi &amp; Fantasy|</v>
      </c>
      <c r="T6337" s="14" t="str">
        <f t="shared" si="790"/>
        <v>|Unknown|</v>
      </c>
      <c r="U6337" s="14" t="str">
        <f t="shared" si="791"/>
        <v>|Nawat Kulrattanarak|Woranuch Wongsawan|Jespipat Tilapornputt|Paramej Noiam|Phutharit Prombandal|</v>
      </c>
    </row>
    <row r="6338" spans="1:21">
      <c r="A6338" s="14" t="s">
        <v>29169</v>
      </c>
      <c r="B6338" s="14" t="s">
        <v>48</v>
      </c>
      <c r="C6338" s="14" t="s">
        <v>29170</v>
      </c>
      <c r="D6338" s="14" t="s">
        <v>29171</v>
      </c>
      <c r="E6338" s="14" t="s">
        <v>29172</v>
      </c>
      <c r="F6338" s="14" t="s">
        <v>120</v>
      </c>
      <c r="G6338" s="26">
        <v>43916</v>
      </c>
      <c r="H6338" s="14">
        <v>2016</v>
      </c>
      <c r="I6338" s="14" t="s">
        <v>363</v>
      </c>
      <c r="J6338" s="14" t="s">
        <v>708</v>
      </c>
      <c r="K6338" s="14" t="s">
        <v>1227</v>
      </c>
      <c r="L6338" s="14" t="s">
        <v>29173</v>
      </c>
      <c r="M6338" s="14">
        <f t="shared" ref="M6338:M6401" si="792">IF(G6338="","",YEAR(G6338))</f>
        <v>2020</v>
      </c>
      <c r="N6338" s="14">
        <f t="shared" ref="N6338:N6401" si="793">IF(G6338="","",MONTH(G6338))</f>
        <v>3</v>
      </c>
      <c r="O6338" s="14" t="str">
        <f>IFERROR(VLOOKUP(I6338,Lists!$F$2:$G$16,2,FALSE()),"Not Rated")</f>
        <v>Adults</v>
      </c>
      <c r="P6338" s="14">
        <f t="shared" ref="P6338:P6401" si="794">IFERROR(VALUE(LEFT(J6338,FIND(" ",J6338)-1)),"")</f>
        <v>88</v>
      </c>
      <c r="Q6338" s="14" t="str">
        <f t="shared" ref="Q6338:Q6401" si="795">IFERROR(LEFT(F6338,FIND(",",F6338)-1),F6338)</f>
        <v>France</v>
      </c>
      <c r="R6338" s="14" t="str">
        <f t="shared" ref="R6338:R6401" si="796">"|"&amp;SUBSTITUTE(F6338,", ","|")&amp;"|"</f>
        <v>|France|</v>
      </c>
      <c r="S6338" s="14" t="str">
        <f t="shared" ref="S6338:S6401" si="797">"|"&amp;SUBSTITUTE(K6338,", ","|")&amp;"|"</f>
        <v>|Action &amp; Adventure|International Movies|</v>
      </c>
      <c r="T6338" s="14" t="str">
        <f t="shared" ref="T6338:T6401" si="798">"|"&amp;SUBSTITUTE(D6338,", ","|")&amp;"|"</f>
        <v>|Jean-François Richet|</v>
      </c>
      <c r="U6338" s="14" t="str">
        <f t="shared" ref="U6338:U6401" si="799">"|"&amp;SUBSTITUTE(E6338,", ","|")&amp;"|"</f>
        <v>|Mel Gibson|Erin Moriarty|Diego Luna|Michael Parks|William H. Macy|Miguel Sandoval|Dale Dickey|Richard Cabral|Daniel Moncada|Ryan Dorsey|</v>
      </c>
    </row>
    <row r="6339" spans="1:21">
      <c r="A6339" s="14" t="s">
        <v>29174</v>
      </c>
      <c r="B6339" s="14" t="s">
        <v>48</v>
      </c>
      <c r="C6339" s="14" t="s">
        <v>29175</v>
      </c>
      <c r="D6339" s="14" t="s">
        <v>29176</v>
      </c>
      <c r="E6339" s="14" t="s">
        <v>29177</v>
      </c>
      <c r="F6339" s="14" t="s">
        <v>115</v>
      </c>
      <c r="G6339" s="26">
        <v>43739</v>
      </c>
      <c r="H6339" s="14">
        <v>2001</v>
      </c>
      <c r="I6339" s="14" t="s">
        <v>363</v>
      </c>
      <c r="J6339" s="14" t="s">
        <v>2442</v>
      </c>
      <c r="K6339" s="14" t="s">
        <v>244</v>
      </c>
      <c r="L6339" s="14" t="s">
        <v>29178</v>
      </c>
      <c r="M6339" s="14">
        <f t="shared" si="792"/>
        <v>2019</v>
      </c>
      <c r="N6339" s="14">
        <f t="shared" si="793"/>
        <v>10</v>
      </c>
      <c r="O6339" s="14" t="str">
        <f>IFERROR(VLOOKUP(I6339,Lists!$F$2:$G$16,2,FALSE()),"Not Rated")</f>
        <v>Adults</v>
      </c>
      <c r="P6339" s="14">
        <f t="shared" si="794"/>
        <v>123</v>
      </c>
      <c r="Q6339" s="14" t="str">
        <f t="shared" si="795"/>
        <v>United States</v>
      </c>
      <c r="R6339" s="14" t="str">
        <f t="shared" si="796"/>
        <v>|United States|</v>
      </c>
      <c r="S6339" s="14" t="str">
        <f t="shared" si="797"/>
        <v>|Dramas|</v>
      </c>
      <c r="T6339" s="14" t="str">
        <f t="shared" si="798"/>
        <v>|Ted Demme|</v>
      </c>
      <c r="U6339" s="14" t="str">
        <f t="shared" si="799"/>
        <v>|Johnny Depp|Penélope Cruz|Franka Potente|Rachel Griffiths|Paul Reubens|Jordi Mollà|Cliff Curtis|Miguel Sandoval|Ethan Suplee|Ray Liotta|</v>
      </c>
    </row>
    <row r="6340" spans="1:21">
      <c r="A6340" s="14" t="s">
        <v>29179</v>
      </c>
      <c r="B6340" s="14" t="s">
        <v>48</v>
      </c>
      <c r="C6340" s="14" t="s">
        <v>29180</v>
      </c>
      <c r="D6340" s="14" t="s">
        <v>29181</v>
      </c>
      <c r="E6340" s="14" t="s">
        <v>29182</v>
      </c>
      <c r="F6340" s="14" t="s">
        <v>29183</v>
      </c>
      <c r="G6340" s="26">
        <v>42608</v>
      </c>
      <c r="H6340" s="14">
        <v>2013</v>
      </c>
      <c r="I6340" s="14" t="s">
        <v>372</v>
      </c>
      <c r="J6340" s="14" t="s">
        <v>12863</v>
      </c>
      <c r="K6340" s="14" t="s">
        <v>444</v>
      </c>
      <c r="L6340" s="14" t="s">
        <v>29184</v>
      </c>
      <c r="M6340" s="14">
        <f t="shared" si="792"/>
        <v>2016</v>
      </c>
      <c r="N6340" s="14">
        <f t="shared" si="793"/>
        <v>8</v>
      </c>
      <c r="O6340" s="14" t="str">
        <f>IFERROR(VLOOKUP(I6340,Lists!$F$2:$G$16,2,FALSE()),"Not Rated")</f>
        <v>Adults</v>
      </c>
      <c r="P6340" s="14">
        <f t="shared" si="794"/>
        <v>180</v>
      </c>
      <c r="Q6340" s="14" t="str">
        <f t="shared" si="795"/>
        <v>France</v>
      </c>
      <c r="R6340" s="14" t="str">
        <f t="shared" si="796"/>
        <v>|France|Belgium|Spain|</v>
      </c>
      <c r="S6340" s="14" t="str">
        <f t="shared" si="797"/>
        <v>|Dramas|Independent Movies|International Movies|</v>
      </c>
      <c r="T6340" s="14" t="str">
        <f t="shared" si="798"/>
        <v>|Abdellatif Kechiche|</v>
      </c>
      <c r="U6340" s="14" t="str">
        <f t="shared" si="799"/>
        <v>|Léa Seydoux|Adèle Exarchopoulos|Salim Kechiouche|Aurélien Recoing|Catherine Salée|Benjamin Siksou|Mona Walravens|Alma Jodorowsky|Jérémie Laheurte|Anne Loiret|Benoît Pilot|Sandor Funtek|Fanny Maurin|</v>
      </c>
    </row>
    <row r="6341" spans="1:21">
      <c r="A6341" s="14" t="s">
        <v>29185</v>
      </c>
      <c r="B6341" s="14" t="s">
        <v>48</v>
      </c>
      <c r="C6341" s="14" t="s">
        <v>29186</v>
      </c>
      <c r="D6341" s="14" t="s">
        <v>29187</v>
      </c>
      <c r="E6341" s="14" t="s">
        <v>29188</v>
      </c>
      <c r="F6341" s="14" t="s">
        <v>115</v>
      </c>
      <c r="G6341" s="26">
        <v>43532</v>
      </c>
      <c r="H6341" s="14">
        <v>2013</v>
      </c>
      <c r="I6341" s="14" t="s">
        <v>364</v>
      </c>
      <c r="J6341" s="14" t="s">
        <v>653</v>
      </c>
      <c r="K6341" s="14" t="s">
        <v>1034</v>
      </c>
      <c r="L6341" s="14" t="s">
        <v>29189</v>
      </c>
      <c r="M6341" s="14">
        <f t="shared" si="792"/>
        <v>2019</v>
      </c>
      <c r="N6341" s="14">
        <f t="shared" si="793"/>
        <v>3</v>
      </c>
      <c r="O6341" s="14" t="str">
        <f>IFERROR(VLOOKUP(I6341,Lists!$F$2:$G$16,2,FALSE()),"Not Rated")</f>
        <v>Teens</v>
      </c>
      <c r="P6341" s="14">
        <f t="shared" si="794"/>
        <v>98</v>
      </c>
      <c r="Q6341" s="14" t="str">
        <f t="shared" si="795"/>
        <v>United States</v>
      </c>
      <c r="R6341" s="14" t="str">
        <f t="shared" si="796"/>
        <v>|United States|</v>
      </c>
      <c r="S6341" s="14" t="str">
        <f t="shared" si="797"/>
        <v>|Comedies|Dramas|Independent Movies|</v>
      </c>
      <c r="T6341" s="14" t="str">
        <f t="shared" si="798"/>
        <v>|Woody Allen|</v>
      </c>
      <c r="U6341" s="14" t="str">
        <f t="shared" si="799"/>
        <v>|Cate Blanchett|Sally Hawkins|Alec Baldwin|Louis C.K.|Bobby Cannavale|Andrew Dice Clay|Peter Sarsgaard|Michael Stuhlbarg|Tammy Blanchard|Max Casella|Alden Ehrenreich|</v>
      </c>
    </row>
    <row r="6342" spans="1:21">
      <c r="A6342" s="14" t="s">
        <v>29190</v>
      </c>
      <c r="B6342" s="14" t="s">
        <v>48</v>
      </c>
      <c r="C6342" s="14" t="s">
        <v>29191</v>
      </c>
      <c r="D6342" s="14" t="s">
        <v>29192</v>
      </c>
      <c r="E6342" s="14" t="s">
        <v>29193</v>
      </c>
      <c r="F6342" s="14" t="s">
        <v>115</v>
      </c>
      <c r="G6342" s="26">
        <v>42430</v>
      </c>
      <c r="H6342" s="14">
        <v>2016</v>
      </c>
      <c r="I6342" s="14" t="s">
        <v>363</v>
      </c>
      <c r="J6342" s="14" t="s">
        <v>404</v>
      </c>
      <c r="K6342" s="14" t="s">
        <v>245</v>
      </c>
      <c r="L6342" s="14" t="s">
        <v>29194</v>
      </c>
      <c r="M6342" s="14">
        <f t="shared" si="792"/>
        <v>2016</v>
      </c>
      <c r="N6342" s="14">
        <f t="shared" si="793"/>
        <v>3</v>
      </c>
      <c r="O6342" s="14" t="str">
        <f>IFERROR(VLOOKUP(I6342,Lists!$F$2:$G$16,2,FALSE()),"Not Rated")</f>
        <v>Adults</v>
      </c>
      <c r="P6342" s="14">
        <f t="shared" si="794"/>
        <v>90</v>
      </c>
      <c r="Q6342" s="14" t="str">
        <f t="shared" si="795"/>
        <v>United States</v>
      </c>
      <c r="R6342" s="14" t="str">
        <f t="shared" si="796"/>
        <v>|United States|</v>
      </c>
      <c r="S6342" s="14" t="str">
        <f t="shared" si="797"/>
        <v>|Comedies|</v>
      </c>
      <c r="T6342" s="14" t="str">
        <f t="shared" si="798"/>
        <v>|Lev L. Spiro|</v>
      </c>
      <c r="U6342" s="14" t="str">
        <f t="shared" si="799"/>
        <v>|Alan Ritchson|Darin Brooks|James Cade|Rob Ramsay|Chris Romano|Frankie Shaw|Omari Newton|Ed Marinaro|Dhani Jones|Ed Amatrudo|Jimmy Tatro|</v>
      </c>
    </row>
    <row r="6343" spans="1:21">
      <c r="A6343" s="14" t="s">
        <v>29195</v>
      </c>
      <c r="B6343" s="14" t="s">
        <v>49</v>
      </c>
      <c r="C6343" s="14" t="s">
        <v>29196</v>
      </c>
      <c r="D6343" s="14" t="s">
        <v>117</v>
      </c>
      <c r="E6343" s="14" t="s">
        <v>347</v>
      </c>
      <c r="F6343" s="14" t="s">
        <v>118</v>
      </c>
      <c r="G6343" s="26">
        <v>43437</v>
      </c>
      <c r="H6343" s="14">
        <v>2017</v>
      </c>
      <c r="I6343" s="14" t="s">
        <v>368</v>
      </c>
      <c r="J6343" s="14" t="s">
        <v>105</v>
      </c>
      <c r="K6343" s="14" t="s">
        <v>26858</v>
      </c>
      <c r="L6343" s="14" t="s">
        <v>29197</v>
      </c>
      <c r="M6343" s="14">
        <f t="shared" si="792"/>
        <v>2018</v>
      </c>
      <c r="N6343" s="14">
        <f t="shared" si="793"/>
        <v>12</v>
      </c>
      <c r="O6343" s="14" t="str">
        <f>IFERROR(VLOOKUP(I6343,Lists!$F$2:$G$16,2,FALSE()),"Not Rated")</f>
        <v>Kids</v>
      </c>
      <c r="P6343" s="14">
        <f t="shared" si="794"/>
        <v>1</v>
      </c>
      <c r="Q6343" s="14" t="str">
        <f t="shared" si="795"/>
        <v>United Kingdom</v>
      </c>
      <c r="R6343" s="14" t="str">
        <f t="shared" si="796"/>
        <v>|United Kingdom|</v>
      </c>
      <c r="S6343" s="14" t="str">
        <f t="shared" si="797"/>
        <v>|British TV Shows|Docuseries|Science &amp; Nature TV|</v>
      </c>
      <c r="T6343" s="14" t="str">
        <f t="shared" si="798"/>
        <v>|Unknown|</v>
      </c>
      <c r="U6343" s="14" t="str">
        <f t="shared" si="799"/>
        <v>|David Attenborough|</v>
      </c>
    </row>
    <row r="6344" spans="1:21">
      <c r="A6344" s="14" t="s">
        <v>29198</v>
      </c>
      <c r="B6344" s="14" t="s">
        <v>48</v>
      </c>
      <c r="C6344" s="14" t="s">
        <v>29199</v>
      </c>
      <c r="D6344" s="14" t="s">
        <v>21602</v>
      </c>
      <c r="E6344" s="14" t="s">
        <v>29200</v>
      </c>
      <c r="F6344" s="14" t="s">
        <v>2247</v>
      </c>
      <c r="G6344" s="26">
        <v>43521</v>
      </c>
      <c r="H6344" s="14">
        <v>2013</v>
      </c>
      <c r="I6344" s="14" t="s">
        <v>363</v>
      </c>
      <c r="J6344" s="14" t="s">
        <v>404</v>
      </c>
      <c r="K6344" s="14" t="s">
        <v>4815</v>
      </c>
      <c r="L6344" s="14" t="s">
        <v>29201</v>
      </c>
      <c r="M6344" s="14">
        <f t="shared" si="792"/>
        <v>2019</v>
      </c>
      <c r="N6344" s="14">
        <f t="shared" si="793"/>
        <v>2</v>
      </c>
      <c r="O6344" s="14" t="str">
        <f>IFERROR(VLOOKUP(I6344,Lists!$F$2:$G$16,2,FALSE()),"Not Rated")</f>
        <v>Adults</v>
      </c>
      <c r="P6344" s="14">
        <f t="shared" si="794"/>
        <v>90</v>
      </c>
      <c r="Q6344" s="14" t="str">
        <f t="shared" si="795"/>
        <v>United States</v>
      </c>
      <c r="R6344" s="14" t="str">
        <f t="shared" si="796"/>
        <v>|United States|France|</v>
      </c>
      <c r="S6344" s="14" t="str">
        <f t="shared" si="797"/>
        <v>|Independent Movies|Thrillers|</v>
      </c>
      <c r="T6344" s="14" t="str">
        <f t="shared" si="798"/>
        <v>|Jeremy Saulnier|</v>
      </c>
      <c r="U6344" s="14" t="str">
        <f t="shared" si="799"/>
        <v>|Macon Blair|Devin Ratray|Amy Hargreaves|Kevin Kolack|Eve Plumb|David W. Thompson|Brent Werzner|Stacy Rock|Sidné Anderson|Sandy Barnett|Bonnie Johnson|</v>
      </c>
    </row>
    <row r="6345" spans="1:21">
      <c r="A6345" s="14" t="s">
        <v>29202</v>
      </c>
      <c r="B6345" s="14" t="s">
        <v>48</v>
      </c>
      <c r="C6345" s="14" t="s">
        <v>29203</v>
      </c>
      <c r="D6345" s="14" t="s">
        <v>4217</v>
      </c>
      <c r="E6345" s="14" t="s">
        <v>29204</v>
      </c>
      <c r="F6345" s="14" t="s">
        <v>1095</v>
      </c>
      <c r="G6345" s="26">
        <v>44197</v>
      </c>
      <c r="H6345" s="14">
        <v>1999</v>
      </c>
      <c r="I6345" s="14" t="s">
        <v>364</v>
      </c>
      <c r="J6345" s="14" t="s">
        <v>507</v>
      </c>
      <c r="K6345" s="14" t="s">
        <v>1149</v>
      </c>
      <c r="L6345" s="14" t="s">
        <v>29205</v>
      </c>
      <c r="M6345" s="14">
        <f t="shared" si="792"/>
        <v>2021</v>
      </c>
      <c r="N6345" s="14">
        <f t="shared" si="793"/>
        <v>1</v>
      </c>
      <c r="O6345" s="14" t="str">
        <f>IFERROR(VLOOKUP(I6345,Lists!$F$2:$G$16,2,FALSE()),"Not Rated")</f>
        <v>Teens</v>
      </c>
      <c r="P6345" s="14">
        <f t="shared" si="794"/>
        <v>94</v>
      </c>
      <c r="Q6345" s="14" t="str">
        <f t="shared" si="795"/>
        <v>Germany</v>
      </c>
      <c r="R6345" s="14" t="str">
        <f t="shared" si="796"/>
        <v>|Germany|United States|</v>
      </c>
      <c r="S6345" s="14" t="str">
        <f t="shared" si="797"/>
        <v>|Action &amp; Adventure|Comedies|</v>
      </c>
      <c r="T6345" s="14" t="str">
        <f t="shared" si="798"/>
        <v>|Les Mayfield|</v>
      </c>
      <c r="U6345" s="14" t="str">
        <f t="shared" si="799"/>
        <v>|Martin Lawrence|Luke Wilson|Peter Greene|Dave Chappelle|Nicole Ari Parker|Graham Beckel|Robert Miranda|Olek Krupa|Saverio Guerra|Richard C. Sarafian|William Forsythe|</v>
      </c>
    </row>
    <row r="6346" spans="1:21">
      <c r="A6346" s="14" t="s">
        <v>29206</v>
      </c>
      <c r="B6346" s="14" t="s">
        <v>48</v>
      </c>
      <c r="C6346" s="14" t="s">
        <v>29207</v>
      </c>
      <c r="D6346" s="14" t="s">
        <v>29208</v>
      </c>
      <c r="E6346" s="14" t="s">
        <v>29209</v>
      </c>
      <c r="F6346" s="14" t="s">
        <v>115</v>
      </c>
      <c r="G6346" s="26">
        <v>43286</v>
      </c>
      <c r="H6346" s="14">
        <v>2010</v>
      </c>
      <c r="I6346" s="14" t="s">
        <v>363</v>
      </c>
      <c r="J6346" s="14" t="s">
        <v>1375</v>
      </c>
      <c r="K6346" s="14" t="s">
        <v>1614</v>
      </c>
      <c r="L6346" s="14" t="s">
        <v>29210</v>
      </c>
      <c r="M6346" s="14">
        <f t="shared" si="792"/>
        <v>2018</v>
      </c>
      <c r="N6346" s="14">
        <f t="shared" si="793"/>
        <v>7</v>
      </c>
      <c r="O6346" s="14" t="str">
        <f>IFERROR(VLOOKUP(I6346,Lists!$F$2:$G$16,2,FALSE()),"Not Rated")</f>
        <v>Adults</v>
      </c>
      <c r="P6346" s="14">
        <f t="shared" si="794"/>
        <v>112</v>
      </c>
      <c r="Q6346" s="14" t="str">
        <f t="shared" si="795"/>
        <v>United States</v>
      </c>
      <c r="R6346" s="14" t="str">
        <f t="shared" si="796"/>
        <v>|United States|</v>
      </c>
      <c r="S6346" s="14" t="str">
        <f t="shared" si="797"/>
        <v>|Dramas|Independent Movies|Romantic Movies|</v>
      </c>
      <c r="T6346" s="14" t="str">
        <f t="shared" si="798"/>
        <v>|Derek Cianfrance|</v>
      </c>
      <c r="U6346" s="14" t="str">
        <f t="shared" si="799"/>
        <v>|Ryan Gosling|Michelle Williams|Faith Wladyka|John Doman|Mike Vogel|Ben Shenkman|Jen Jones|Maryann Plunkett|Marshall Johnson|James Benatti|Barbara Troy|Carey Westbrook|Enid Graham|</v>
      </c>
    </row>
    <row r="6347" spans="1:21">
      <c r="A6347" s="14" t="s">
        <v>29211</v>
      </c>
      <c r="B6347" s="14" t="s">
        <v>48</v>
      </c>
      <c r="C6347" s="14" t="s">
        <v>29212</v>
      </c>
      <c r="D6347" s="14" t="s">
        <v>6595</v>
      </c>
      <c r="E6347" s="14" t="s">
        <v>117</v>
      </c>
      <c r="F6347" s="14" t="s">
        <v>119</v>
      </c>
      <c r="G6347" s="26">
        <v>43100</v>
      </c>
      <c r="H6347" s="14">
        <v>2017</v>
      </c>
      <c r="I6347" s="14" t="s">
        <v>360</v>
      </c>
      <c r="J6347" s="14" t="s">
        <v>744</v>
      </c>
      <c r="K6347" s="14" t="s">
        <v>247</v>
      </c>
      <c r="L6347" s="14" t="s">
        <v>29213</v>
      </c>
      <c r="M6347" s="14">
        <f t="shared" si="792"/>
        <v>2017</v>
      </c>
      <c r="N6347" s="14">
        <f t="shared" si="793"/>
        <v>12</v>
      </c>
      <c r="O6347" s="14" t="str">
        <f>IFERROR(VLOOKUP(I6347,Lists!$F$2:$G$16,2,FALSE()),"Not Rated")</f>
        <v>Adults</v>
      </c>
      <c r="P6347" s="14">
        <f t="shared" si="794"/>
        <v>85</v>
      </c>
      <c r="Q6347" s="14" t="str">
        <f t="shared" si="795"/>
        <v>Canada</v>
      </c>
      <c r="R6347" s="14" t="str">
        <f t="shared" si="796"/>
        <v>|Canada|</v>
      </c>
      <c r="S6347" s="14" t="str">
        <f t="shared" si="797"/>
        <v>|Documentaries|</v>
      </c>
      <c r="T6347" s="14" t="str">
        <f t="shared" si="798"/>
        <v>|Barry Avrich|</v>
      </c>
      <c r="U6347" s="14" t="str">
        <f t="shared" si="799"/>
        <v>|Unknown|</v>
      </c>
    </row>
    <row r="6348" spans="1:21">
      <c r="A6348" s="14" t="s">
        <v>29214</v>
      </c>
      <c r="B6348" s="14" t="s">
        <v>48</v>
      </c>
      <c r="C6348" s="14" t="s">
        <v>29215</v>
      </c>
      <c r="D6348" s="14" t="s">
        <v>29216</v>
      </c>
      <c r="E6348" s="14" t="s">
        <v>29217</v>
      </c>
      <c r="F6348" s="14" t="s">
        <v>115</v>
      </c>
      <c r="G6348" s="26">
        <v>43634</v>
      </c>
      <c r="H6348" s="14">
        <v>2018</v>
      </c>
      <c r="I6348" s="14" t="s">
        <v>360</v>
      </c>
      <c r="J6348" s="14" t="s">
        <v>566</v>
      </c>
      <c r="K6348" s="14" t="s">
        <v>247</v>
      </c>
      <c r="L6348" s="14" t="s">
        <v>29218</v>
      </c>
      <c r="M6348" s="14">
        <f t="shared" si="792"/>
        <v>2019</v>
      </c>
      <c r="N6348" s="14">
        <f t="shared" si="793"/>
        <v>6</v>
      </c>
      <c r="O6348" s="14" t="str">
        <f>IFERROR(VLOOKUP(I6348,Lists!$F$2:$G$16,2,FALSE()),"Not Rated")</f>
        <v>Adults</v>
      </c>
      <c r="P6348" s="14">
        <f t="shared" si="794"/>
        <v>97</v>
      </c>
      <c r="Q6348" s="14" t="str">
        <f t="shared" si="795"/>
        <v>United States</v>
      </c>
      <c r="R6348" s="14" t="str">
        <f t="shared" si="796"/>
        <v>|United States|</v>
      </c>
      <c r="S6348" s="14" t="str">
        <f t="shared" si="797"/>
        <v>|Documentaries|</v>
      </c>
      <c r="T6348" s="14" t="str">
        <f t="shared" si="798"/>
        <v>|Jeremy Kenyon Lockyer Corbell|</v>
      </c>
      <c r="U6348" s="14" t="str">
        <f t="shared" si="799"/>
        <v>|Robert Lazar|</v>
      </c>
    </row>
    <row r="6349" spans="1:21">
      <c r="A6349" s="14" t="s">
        <v>29219</v>
      </c>
      <c r="B6349" s="14" t="s">
        <v>49</v>
      </c>
      <c r="C6349" s="14" t="s">
        <v>29220</v>
      </c>
      <c r="D6349" s="14" t="s">
        <v>117</v>
      </c>
      <c r="E6349" s="14" t="s">
        <v>1585</v>
      </c>
      <c r="F6349" s="14" t="s">
        <v>117</v>
      </c>
      <c r="G6349" s="26">
        <v>42522</v>
      </c>
      <c r="H6349" s="14">
        <v>1991</v>
      </c>
      <c r="I6349" s="14" t="s">
        <v>368</v>
      </c>
      <c r="J6349" s="14" t="s">
        <v>105</v>
      </c>
      <c r="K6349" s="14" t="s">
        <v>62</v>
      </c>
      <c r="L6349" s="14" t="s">
        <v>29221</v>
      </c>
      <c r="M6349" s="14">
        <f t="shared" si="792"/>
        <v>2016</v>
      </c>
      <c r="N6349" s="14">
        <f t="shared" si="793"/>
        <v>6</v>
      </c>
      <c r="O6349" s="14" t="str">
        <f>IFERROR(VLOOKUP(I6349,Lists!$F$2:$G$16,2,FALSE()),"Not Rated")</f>
        <v>Kids</v>
      </c>
      <c r="P6349" s="14">
        <f t="shared" si="794"/>
        <v>1</v>
      </c>
      <c r="Q6349" s="14" t="str">
        <f t="shared" si="795"/>
        <v>Unknown</v>
      </c>
      <c r="R6349" s="14" t="str">
        <f t="shared" si="796"/>
        <v>|Unknown|</v>
      </c>
      <c r="S6349" s="14" t="str">
        <f t="shared" si="797"/>
        <v>|TV Shows|</v>
      </c>
      <c r="T6349" s="14" t="str">
        <f t="shared" si="798"/>
        <v>|Unknown|</v>
      </c>
      <c r="U6349" s="14" t="str">
        <f t="shared" si="799"/>
        <v>|Bob Ross|</v>
      </c>
    </row>
    <row r="6350" spans="1:21">
      <c r="A6350" s="14" t="s">
        <v>29222</v>
      </c>
      <c r="B6350" s="14" t="s">
        <v>48</v>
      </c>
      <c r="C6350" s="14" t="s">
        <v>29223</v>
      </c>
      <c r="D6350" s="14" t="s">
        <v>29224</v>
      </c>
      <c r="E6350" s="14" t="s">
        <v>29225</v>
      </c>
      <c r="F6350" s="14" t="s">
        <v>119</v>
      </c>
      <c r="G6350" s="26">
        <v>42355</v>
      </c>
      <c r="H6350" s="14">
        <v>2015</v>
      </c>
      <c r="I6350" s="14" t="s">
        <v>368</v>
      </c>
      <c r="J6350" s="14" t="s">
        <v>4622</v>
      </c>
      <c r="K6350" s="14" t="s">
        <v>251</v>
      </c>
      <c r="L6350" s="14" t="s">
        <v>29226</v>
      </c>
      <c r="M6350" s="14">
        <f t="shared" si="792"/>
        <v>2015</v>
      </c>
      <c r="N6350" s="14">
        <f t="shared" si="793"/>
        <v>12</v>
      </c>
      <c r="O6350" s="14" t="str">
        <f>IFERROR(VLOOKUP(I6350,Lists!$F$2:$G$16,2,FALSE()),"Not Rated")</f>
        <v>Kids</v>
      </c>
      <c r="P6350" s="14">
        <f t="shared" si="794"/>
        <v>47</v>
      </c>
      <c r="Q6350" s="14" t="str">
        <f t="shared" si="795"/>
        <v>Canada</v>
      </c>
      <c r="R6350" s="14" t="str">
        <f t="shared" si="796"/>
        <v>|Canada|</v>
      </c>
      <c r="S6350" s="14" t="str">
        <f t="shared" si="797"/>
        <v>|Children &amp; Family Movies|</v>
      </c>
      <c r="T6350" s="14" t="str">
        <f t="shared" si="798"/>
        <v>|Jay Surridge|</v>
      </c>
      <c r="U6350" s="14" t="str">
        <f t="shared" si="799"/>
        <v>|Cole Howard|Bruce Greenwood|Victor Garber|Michael Adamthwaite|Raini Rodriguez|Colin Murdock|Maryke Hendrikse|Sam Vincent|Gabe Khouth|</v>
      </c>
    </row>
    <row r="6351" spans="1:21">
      <c r="A6351" s="14" t="s">
        <v>29227</v>
      </c>
      <c r="B6351" s="14" t="s">
        <v>48</v>
      </c>
      <c r="C6351" s="14" t="s">
        <v>29228</v>
      </c>
      <c r="D6351" s="14" t="s">
        <v>29229</v>
      </c>
      <c r="E6351" s="14" t="s">
        <v>29230</v>
      </c>
      <c r="F6351" s="14" t="s">
        <v>29231</v>
      </c>
      <c r="G6351" s="26">
        <v>43252</v>
      </c>
      <c r="H6351" s="14">
        <v>2017</v>
      </c>
      <c r="I6351" s="14" t="s">
        <v>360</v>
      </c>
      <c r="J6351" s="14" t="s">
        <v>698</v>
      </c>
      <c r="K6351" s="14" t="s">
        <v>247</v>
      </c>
      <c r="L6351" s="14" t="s">
        <v>29232</v>
      </c>
      <c r="M6351" s="14">
        <f t="shared" si="792"/>
        <v>2018</v>
      </c>
      <c r="N6351" s="14">
        <f t="shared" si="793"/>
        <v>6</v>
      </c>
      <c r="O6351" s="14" t="str">
        <f>IFERROR(VLOOKUP(I6351,Lists!$F$2:$G$16,2,FALSE()),"Not Rated")</f>
        <v>Adults</v>
      </c>
      <c r="P6351" s="14">
        <f t="shared" si="794"/>
        <v>99</v>
      </c>
      <c r="Q6351" s="14" t="str">
        <f t="shared" si="795"/>
        <v>Denmark</v>
      </c>
      <c r="R6351" s="14" t="str">
        <f t="shared" si="796"/>
        <v>|Denmark|Sweden|Israel|United States|</v>
      </c>
      <c r="S6351" s="14" t="str">
        <f t="shared" si="797"/>
        <v>|Documentaries|</v>
      </c>
      <c r="T6351" s="14" t="str">
        <f t="shared" si="798"/>
        <v>|Elvira Lind|</v>
      </c>
      <c r="U6351" s="14" t="str">
        <f t="shared" si="799"/>
        <v>|Bobbi Jene Smith|</v>
      </c>
    </row>
    <row r="6352" spans="1:21">
      <c r="A6352" s="14" t="s">
        <v>29233</v>
      </c>
      <c r="B6352" s="14" t="s">
        <v>48</v>
      </c>
      <c r="C6352" s="14" t="s">
        <v>29234</v>
      </c>
      <c r="D6352" s="14" t="s">
        <v>29235</v>
      </c>
      <c r="E6352" s="14" t="s">
        <v>29236</v>
      </c>
      <c r="F6352" s="14" t="s">
        <v>116</v>
      </c>
      <c r="G6352" s="26">
        <v>43830</v>
      </c>
      <c r="H6352" s="14">
        <v>1973</v>
      </c>
      <c r="I6352" s="14" t="s">
        <v>361</v>
      </c>
      <c r="J6352" s="14" t="s">
        <v>18394</v>
      </c>
      <c r="K6352" s="14" t="s">
        <v>1991</v>
      </c>
      <c r="L6352" s="14" t="s">
        <v>29237</v>
      </c>
      <c r="M6352" s="14">
        <f t="shared" si="792"/>
        <v>2019</v>
      </c>
      <c r="N6352" s="14">
        <f t="shared" si="793"/>
        <v>12</v>
      </c>
      <c r="O6352" s="14" t="str">
        <f>IFERROR(VLOOKUP(I6352,Lists!$F$2:$G$16,2,FALSE()),"Not Rated")</f>
        <v>Teens</v>
      </c>
      <c r="P6352" s="14">
        <f t="shared" si="794"/>
        <v>168</v>
      </c>
      <c r="Q6352" s="14" t="str">
        <f t="shared" si="795"/>
        <v>India</v>
      </c>
      <c r="R6352" s="14" t="str">
        <f t="shared" si="796"/>
        <v>|India|</v>
      </c>
      <c r="S6352" s="14" t="str">
        <f t="shared" si="797"/>
        <v>|Classic Movies|Dramas|International Movies|</v>
      </c>
      <c r="T6352" s="14" t="str">
        <f t="shared" si="798"/>
        <v>|Raj Kapoor|</v>
      </c>
      <c r="U6352" s="14" t="str">
        <f t="shared" si="799"/>
        <v>|Rishi Kapoor|Dimple Kapadia|Pran|Prem Nath|Sonia Sahni|Durga Khote|Aruna Irani|Prem Chopra|Farida Jalal|</v>
      </c>
    </row>
    <row r="6353" spans="1:21">
      <c r="A6353" s="14" t="s">
        <v>29238</v>
      </c>
      <c r="B6353" s="14" t="s">
        <v>48</v>
      </c>
      <c r="C6353" s="14" t="s">
        <v>29239</v>
      </c>
      <c r="D6353" s="14" t="s">
        <v>29240</v>
      </c>
      <c r="E6353" s="14" t="s">
        <v>29241</v>
      </c>
      <c r="F6353" s="14" t="s">
        <v>118</v>
      </c>
      <c r="G6353" s="26">
        <v>43435</v>
      </c>
      <c r="H6353" s="14">
        <v>2018</v>
      </c>
      <c r="I6353" s="14" t="s">
        <v>361</v>
      </c>
      <c r="J6353" s="14" t="s">
        <v>698</v>
      </c>
      <c r="K6353" s="14" t="s">
        <v>784</v>
      </c>
      <c r="L6353" s="14" t="s">
        <v>29242</v>
      </c>
      <c r="M6353" s="14">
        <f t="shared" si="792"/>
        <v>2018</v>
      </c>
      <c r="N6353" s="14">
        <f t="shared" si="793"/>
        <v>12</v>
      </c>
      <c r="O6353" s="14" t="str">
        <f>IFERROR(VLOOKUP(I6353,Lists!$F$2:$G$16,2,FALSE()),"Not Rated")</f>
        <v>Teens</v>
      </c>
      <c r="P6353" s="14">
        <f t="shared" si="794"/>
        <v>99</v>
      </c>
      <c r="Q6353" s="14" t="str">
        <f t="shared" si="795"/>
        <v>United Kingdom</v>
      </c>
      <c r="R6353" s="14" t="str">
        <f t="shared" si="796"/>
        <v>|United Kingdom|</v>
      </c>
      <c r="S6353" s="14" t="str">
        <f t="shared" si="797"/>
        <v>|Documentaries|International Movies|Sports Movies|</v>
      </c>
      <c r="T6353" s="14" t="str">
        <f t="shared" si="798"/>
        <v>|Gabriel Clarke|Torquil Jones|</v>
      </c>
      <c r="U6353" s="14" t="str">
        <f t="shared" si="799"/>
        <v>|Bobby Robson|</v>
      </c>
    </row>
    <row r="6354" spans="1:21">
      <c r="A6354" s="14" t="s">
        <v>29243</v>
      </c>
      <c r="B6354" s="14" t="s">
        <v>48</v>
      </c>
      <c r="C6354" s="14" t="s">
        <v>29244</v>
      </c>
      <c r="D6354" s="14" t="s">
        <v>29245</v>
      </c>
      <c r="E6354" s="14" t="s">
        <v>117</v>
      </c>
      <c r="F6354" s="14" t="s">
        <v>13130</v>
      </c>
      <c r="G6354" s="26">
        <v>43006</v>
      </c>
      <c r="H6354" s="14">
        <v>2016</v>
      </c>
      <c r="I6354" s="14" t="s">
        <v>361</v>
      </c>
      <c r="J6354" s="14" t="s">
        <v>574</v>
      </c>
      <c r="K6354" s="14" t="s">
        <v>247</v>
      </c>
      <c r="L6354" s="14" t="s">
        <v>29246</v>
      </c>
      <c r="M6354" s="14">
        <f t="shared" si="792"/>
        <v>2017</v>
      </c>
      <c r="N6354" s="14">
        <f t="shared" si="793"/>
        <v>9</v>
      </c>
      <c r="O6354" s="14" t="str">
        <f>IFERROR(VLOOKUP(I6354,Lists!$F$2:$G$16,2,FALSE()),"Not Rated")</f>
        <v>Teens</v>
      </c>
      <c r="P6354" s="14">
        <f t="shared" si="794"/>
        <v>106</v>
      </c>
      <c r="Q6354" s="14" t="str">
        <f t="shared" si="795"/>
        <v>Ireland</v>
      </c>
      <c r="R6354" s="14" t="str">
        <f t="shared" si="796"/>
        <v>|Ireland|United Kingdom|</v>
      </c>
      <c r="S6354" s="14" t="str">
        <f t="shared" si="797"/>
        <v>|Documentaries|</v>
      </c>
      <c r="T6354" s="14" t="str">
        <f t="shared" si="798"/>
        <v>|Brendan Byrne|</v>
      </c>
      <c r="U6354" s="14" t="str">
        <f t="shared" si="799"/>
        <v>|Unknown|</v>
      </c>
    </row>
    <row r="6355" spans="1:21">
      <c r="A6355" s="14" t="s">
        <v>29247</v>
      </c>
      <c r="B6355" s="14" t="s">
        <v>48</v>
      </c>
      <c r="C6355" s="14" t="s">
        <v>29248</v>
      </c>
      <c r="D6355" s="14" t="s">
        <v>29249</v>
      </c>
      <c r="E6355" s="14" t="s">
        <v>29250</v>
      </c>
      <c r="F6355" s="14" t="s">
        <v>29251</v>
      </c>
      <c r="G6355" s="26">
        <v>42908</v>
      </c>
      <c r="H6355" s="14">
        <v>2017</v>
      </c>
      <c r="I6355" s="14" t="s">
        <v>361</v>
      </c>
      <c r="J6355" s="14" t="s">
        <v>900</v>
      </c>
      <c r="K6355" s="14" t="s">
        <v>4672</v>
      </c>
      <c r="L6355" s="14" t="s">
        <v>29252</v>
      </c>
      <c r="M6355" s="14">
        <f t="shared" si="792"/>
        <v>2017</v>
      </c>
      <c r="N6355" s="14">
        <f t="shared" si="793"/>
        <v>6</v>
      </c>
      <c r="O6355" s="14" t="str">
        <f>IFERROR(VLOOKUP(I6355,Lists!$F$2:$G$16,2,FALSE()),"Not Rated")</f>
        <v>Teens</v>
      </c>
      <c r="P6355" s="14">
        <f t="shared" si="794"/>
        <v>92</v>
      </c>
      <c r="Q6355" s="14" t="str">
        <f t="shared" si="795"/>
        <v>United States</v>
      </c>
      <c r="R6355" s="14" t="str">
        <f t="shared" si="796"/>
        <v>|United States|Iceland|</v>
      </c>
      <c r="S6355" s="14" t="str">
        <f t="shared" si="797"/>
        <v>|Dramas|Independent Movies|Sci-Fi &amp; Fantasy|</v>
      </c>
      <c r="T6355" s="14" t="str">
        <f t="shared" si="798"/>
        <v>|Geoffrey Orthwein|Andrew Sullivan|</v>
      </c>
      <c r="U6355" s="14" t="str">
        <f t="shared" si="799"/>
        <v>|Maika Monroe|Matt O'Leary|Arnar Jónsson|Gunnar Helgason|Berglind Rós Sigurðardóttir|</v>
      </c>
    </row>
    <row r="6356" spans="1:21">
      <c r="A6356" s="14" t="s">
        <v>29253</v>
      </c>
      <c r="B6356" s="14" t="s">
        <v>48</v>
      </c>
      <c r="C6356" s="14" t="s">
        <v>29254</v>
      </c>
      <c r="D6356" s="14" t="s">
        <v>29255</v>
      </c>
      <c r="E6356" s="14" t="s">
        <v>29256</v>
      </c>
      <c r="F6356" s="14" t="s">
        <v>115</v>
      </c>
      <c r="G6356" s="26">
        <v>43303</v>
      </c>
      <c r="H6356" s="14">
        <v>2008</v>
      </c>
      <c r="I6356" s="14" t="s">
        <v>367</v>
      </c>
      <c r="J6356" s="14" t="s">
        <v>698</v>
      </c>
      <c r="K6356" s="14" t="s">
        <v>481</v>
      </c>
      <c r="L6356" s="14" t="s">
        <v>29257</v>
      </c>
      <c r="M6356" s="14">
        <f t="shared" si="792"/>
        <v>2018</v>
      </c>
      <c r="N6356" s="14">
        <f t="shared" si="793"/>
        <v>7</v>
      </c>
      <c r="O6356" s="14" t="str">
        <f>IFERROR(VLOOKUP(I6356,Lists!$F$2:$G$16,2,FALSE()),"Not Rated")</f>
        <v>Older Kids</v>
      </c>
      <c r="P6356" s="14">
        <f t="shared" si="794"/>
        <v>99</v>
      </c>
      <c r="Q6356" s="14" t="str">
        <f t="shared" si="795"/>
        <v>United States</v>
      </c>
      <c r="R6356" s="14" t="str">
        <f t="shared" si="796"/>
        <v>|United States|</v>
      </c>
      <c r="S6356" s="14" t="str">
        <f t="shared" si="797"/>
        <v>|Children &amp; Family Movies|Comedies|</v>
      </c>
      <c r="T6356" s="14" t="str">
        <f t="shared" si="798"/>
        <v>|Byron Howard|Chris Williams|</v>
      </c>
      <c r="U6356" s="14" t="str">
        <f t="shared" si="799"/>
        <v>|John Travolta|Miley Cyrus|Susie Essman|Mark Walton|Malcolm McDowell|James Lipton|Greg Germann|Diedrich Bader|Nick Swardson|J.P. Manoux|Dan Fogelman|Kari Wahlgren|Chloë Grace Moretz|Randy Savage|Ronn Moss|John DiMaggio|Daran Norris|Jeff Bennett|Brian Stepanek|Todd Cummings|</v>
      </c>
    </row>
    <row r="6357" spans="1:21">
      <c r="A6357" s="14" t="s">
        <v>29258</v>
      </c>
      <c r="B6357" s="14" t="s">
        <v>48</v>
      </c>
      <c r="C6357" s="14" t="s">
        <v>29259</v>
      </c>
      <c r="D6357" s="14" t="s">
        <v>29260</v>
      </c>
      <c r="E6357" s="14" t="s">
        <v>29261</v>
      </c>
      <c r="F6357" s="14" t="s">
        <v>115</v>
      </c>
      <c r="G6357" s="26">
        <v>43251</v>
      </c>
      <c r="H6357" s="14">
        <v>2017</v>
      </c>
      <c r="I6357" s="14" t="s">
        <v>361</v>
      </c>
      <c r="J6357" s="14" t="s">
        <v>1330</v>
      </c>
      <c r="K6357" s="14" t="s">
        <v>247</v>
      </c>
      <c r="L6357" s="14" t="s">
        <v>29262</v>
      </c>
      <c r="M6357" s="14">
        <f t="shared" si="792"/>
        <v>2018</v>
      </c>
      <c r="N6357" s="14">
        <f t="shared" si="793"/>
        <v>5</v>
      </c>
      <c r="O6357" s="14" t="str">
        <f>IFERROR(VLOOKUP(I6357,Lists!$F$2:$G$16,2,FALSE()),"Not Rated")</f>
        <v>Teens</v>
      </c>
      <c r="P6357" s="14">
        <f t="shared" si="794"/>
        <v>89</v>
      </c>
      <c r="Q6357" s="14" t="str">
        <f t="shared" si="795"/>
        <v>United States</v>
      </c>
      <c r="R6357" s="14" t="str">
        <f t="shared" si="796"/>
        <v>|United States|</v>
      </c>
      <c r="S6357" s="14" t="str">
        <f t="shared" si="797"/>
        <v>|Documentaries|</v>
      </c>
      <c r="T6357" s="14" t="str">
        <f t="shared" si="798"/>
        <v>|Alexandra Dean|</v>
      </c>
      <c r="U6357" s="14" t="str">
        <f t="shared" si="799"/>
        <v>|Hedy Lamarr|</v>
      </c>
    </row>
    <row r="6358" spans="1:21">
      <c r="A6358" s="14" t="s">
        <v>29263</v>
      </c>
      <c r="B6358" s="14" t="s">
        <v>48</v>
      </c>
      <c r="C6358" s="14" t="s">
        <v>29264</v>
      </c>
      <c r="D6358" s="14" t="s">
        <v>29265</v>
      </c>
      <c r="E6358" s="14" t="s">
        <v>29266</v>
      </c>
      <c r="F6358" s="14" t="s">
        <v>142</v>
      </c>
      <c r="G6358" s="26">
        <v>42614</v>
      </c>
      <c r="H6358" s="14">
        <v>2015</v>
      </c>
      <c r="I6358" s="14" t="s">
        <v>360</v>
      </c>
      <c r="J6358" s="14" t="s">
        <v>708</v>
      </c>
      <c r="K6358" s="14" t="s">
        <v>529</v>
      </c>
      <c r="L6358" s="14" t="s">
        <v>29267</v>
      </c>
      <c r="M6358" s="14">
        <f t="shared" si="792"/>
        <v>2016</v>
      </c>
      <c r="N6358" s="14">
        <f t="shared" si="793"/>
        <v>9</v>
      </c>
      <c r="O6358" s="14" t="str">
        <f>IFERROR(VLOOKUP(I6358,Lists!$F$2:$G$16,2,FALSE()),"Not Rated")</f>
        <v>Adults</v>
      </c>
      <c r="P6358" s="14">
        <f t="shared" si="794"/>
        <v>88</v>
      </c>
      <c r="Q6358" s="14" t="str">
        <f t="shared" si="795"/>
        <v>Netherlands</v>
      </c>
      <c r="R6358" s="14" t="str">
        <f t="shared" si="796"/>
        <v>|Netherlands|</v>
      </c>
      <c r="S6358" s="14" t="str">
        <f t="shared" si="797"/>
        <v>|Comedies|International Movies|</v>
      </c>
      <c r="T6358" s="14" t="str">
        <f t="shared" si="798"/>
        <v>|Jelle de Jonge|</v>
      </c>
      <c r="U6358" s="14" t="str">
        <f t="shared" si="799"/>
        <v>|Jandino Asporaat|Liliana de Vries|Teun Kuilboer|Sergio IJssel|Dennis Rudge|Alpha Oumar Barry|Phi Nguyen|</v>
      </c>
    </row>
    <row r="6359" spans="1:21">
      <c r="A6359" s="14" t="s">
        <v>29268</v>
      </c>
      <c r="B6359" s="14" t="s">
        <v>49</v>
      </c>
      <c r="C6359" s="14" t="s">
        <v>29269</v>
      </c>
      <c r="D6359" s="14" t="s">
        <v>117</v>
      </c>
      <c r="E6359" s="14" t="s">
        <v>29270</v>
      </c>
      <c r="F6359" s="14" t="s">
        <v>127</v>
      </c>
      <c r="G6359" s="26">
        <v>43770</v>
      </c>
      <c r="H6359" s="14">
        <v>2016</v>
      </c>
      <c r="I6359" s="14" t="s">
        <v>362</v>
      </c>
      <c r="J6359" s="14" t="s">
        <v>105</v>
      </c>
      <c r="K6359" s="14" t="s">
        <v>262</v>
      </c>
      <c r="L6359" s="14" t="s">
        <v>29271</v>
      </c>
      <c r="M6359" s="14">
        <f t="shared" si="792"/>
        <v>2019</v>
      </c>
      <c r="N6359" s="14">
        <f t="shared" si="793"/>
        <v>11</v>
      </c>
      <c r="O6359" s="14" t="str">
        <f>IFERROR(VLOOKUP(I6359,Lists!$F$2:$G$16,2,FALSE()),"Not Rated")</f>
        <v>Older Kids</v>
      </c>
      <c r="P6359" s="14">
        <f t="shared" si="794"/>
        <v>1</v>
      </c>
      <c r="Q6359" s="14" t="str">
        <f t="shared" si="795"/>
        <v>Australia</v>
      </c>
      <c r="R6359" s="14" t="str">
        <f t="shared" si="796"/>
        <v>|Australia|</v>
      </c>
      <c r="S6359" s="14" t="str">
        <f t="shared" si="797"/>
        <v>|Reality TV|</v>
      </c>
      <c r="T6359" s="14" t="str">
        <f t="shared" si="798"/>
        <v>|Unknown|</v>
      </c>
      <c r="U6359" s="14" t="str">
        <f t="shared" si="799"/>
        <v>|Andrew Günsberg|Dean Gladstone|Bruce Hopkins|Trent 'Maxi' Maxwell|Andrew Reid|Ryan Clark|Chris Chapman|Anthony 'Harries' Caroll|</v>
      </c>
    </row>
    <row r="6360" spans="1:21">
      <c r="A6360" s="14" t="s">
        <v>29272</v>
      </c>
      <c r="B6360" s="14" t="s">
        <v>48</v>
      </c>
      <c r="C6360" s="14" t="s">
        <v>29273</v>
      </c>
      <c r="D6360" s="14" t="s">
        <v>29274</v>
      </c>
      <c r="E6360" s="14" t="s">
        <v>29275</v>
      </c>
      <c r="F6360" s="14" t="s">
        <v>115</v>
      </c>
      <c r="G6360" s="26">
        <v>44197</v>
      </c>
      <c r="H6360" s="14">
        <v>1967</v>
      </c>
      <c r="I6360" s="14" t="s">
        <v>363</v>
      </c>
      <c r="J6360" s="14" t="s">
        <v>580</v>
      </c>
      <c r="K6360" s="14" t="s">
        <v>640</v>
      </c>
      <c r="L6360" s="14" t="s">
        <v>29276</v>
      </c>
      <c r="M6360" s="14">
        <f t="shared" si="792"/>
        <v>2021</v>
      </c>
      <c r="N6360" s="14">
        <f t="shared" si="793"/>
        <v>1</v>
      </c>
      <c r="O6360" s="14" t="str">
        <f>IFERROR(VLOOKUP(I6360,Lists!$F$2:$G$16,2,FALSE()),"Not Rated")</f>
        <v>Adults</v>
      </c>
      <c r="P6360" s="14">
        <f t="shared" si="794"/>
        <v>111</v>
      </c>
      <c r="Q6360" s="14" t="str">
        <f t="shared" si="795"/>
        <v>United States</v>
      </c>
      <c r="R6360" s="14" t="str">
        <f t="shared" si="796"/>
        <v>|United States|</v>
      </c>
      <c r="S6360" s="14" t="str">
        <f t="shared" si="797"/>
        <v>|Action &amp; Adventure|Classic Movies|Dramas|</v>
      </c>
      <c r="T6360" s="14" t="str">
        <f t="shared" si="798"/>
        <v>|Arthur Penn|</v>
      </c>
      <c r="U6360" s="14" t="str">
        <f t="shared" si="799"/>
        <v>|Warren Beatty|Faye Dunaway|Michael J. Pollard|Gene Hackman|Estelle Parsons|Denver Pyle|Dub Taylor|Evans Evans|Gene Wilder|</v>
      </c>
    </row>
    <row r="6361" spans="1:21">
      <c r="A6361" s="14" t="s">
        <v>29277</v>
      </c>
      <c r="B6361" s="14" t="s">
        <v>48</v>
      </c>
      <c r="C6361" s="14" t="s">
        <v>29278</v>
      </c>
      <c r="D6361" s="14" t="s">
        <v>29279</v>
      </c>
      <c r="E6361" s="14" t="s">
        <v>29280</v>
      </c>
      <c r="F6361" s="14" t="s">
        <v>116</v>
      </c>
      <c r="G6361" s="26">
        <v>43160</v>
      </c>
      <c r="H6361" s="14">
        <v>2003</v>
      </c>
      <c r="I6361" s="14" t="s">
        <v>360</v>
      </c>
      <c r="J6361" s="14" t="s">
        <v>5629</v>
      </c>
      <c r="K6361" s="14" t="s">
        <v>612</v>
      </c>
      <c r="L6361" s="14" t="s">
        <v>29281</v>
      </c>
      <c r="M6361" s="14">
        <f t="shared" si="792"/>
        <v>2018</v>
      </c>
      <c r="N6361" s="14">
        <f t="shared" si="793"/>
        <v>3</v>
      </c>
      <c r="O6361" s="14" t="str">
        <f>IFERROR(VLOOKUP(I6361,Lists!$F$2:$G$16,2,FALSE()),"Not Rated")</f>
        <v>Adults</v>
      </c>
      <c r="P6361" s="14">
        <f t="shared" si="794"/>
        <v>79</v>
      </c>
      <c r="Q6361" s="14" t="str">
        <f t="shared" si="795"/>
        <v>India</v>
      </c>
      <c r="R6361" s="14" t="str">
        <f t="shared" si="796"/>
        <v>|India|</v>
      </c>
      <c r="S6361" s="14" t="str">
        <f t="shared" si="797"/>
        <v>|Action &amp; Adventure|Dramas|International Movies|</v>
      </c>
      <c r="T6361" s="14" t="str">
        <f t="shared" si="798"/>
        <v>|Kaizad Gustad|</v>
      </c>
      <c r="U6361" s="14" t="str">
        <f t="shared" si="799"/>
        <v>|Amitabh Bachchan|Gulshan Grover|Jackie Shroff|Javed Jaffrey|Katrina Kaif|Madhu Sapre|Padma Lakshmi|Seema Biswas|Zeenat Aman|Boman Irani|</v>
      </c>
    </row>
    <row r="6362" spans="1:21">
      <c r="A6362" s="14" t="s">
        <v>29282</v>
      </c>
      <c r="B6362" s="14" t="s">
        <v>49</v>
      </c>
      <c r="C6362" s="14" t="s">
        <v>29283</v>
      </c>
      <c r="D6362" s="14" t="s">
        <v>117</v>
      </c>
      <c r="E6362" s="14" t="s">
        <v>29284</v>
      </c>
      <c r="F6362" s="14" t="s">
        <v>117</v>
      </c>
      <c r="G6362" s="26">
        <v>43740</v>
      </c>
      <c r="H6362" s="14">
        <v>2016</v>
      </c>
      <c r="I6362" s="14" t="s">
        <v>362</v>
      </c>
      <c r="J6362" s="14" t="s">
        <v>105</v>
      </c>
      <c r="K6362" s="14" t="s">
        <v>262</v>
      </c>
      <c r="L6362" s="14" t="s">
        <v>29285</v>
      </c>
      <c r="M6362" s="14">
        <f t="shared" si="792"/>
        <v>2019</v>
      </c>
      <c r="N6362" s="14">
        <f t="shared" si="793"/>
        <v>10</v>
      </c>
      <c r="O6362" s="14" t="str">
        <f>IFERROR(VLOOKUP(I6362,Lists!$F$2:$G$16,2,FALSE()),"Not Rated")</f>
        <v>Older Kids</v>
      </c>
      <c r="P6362" s="14">
        <f t="shared" si="794"/>
        <v>1</v>
      </c>
      <c r="Q6362" s="14" t="str">
        <f t="shared" si="795"/>
        <v>Unknown</v>
      </c>
      <c r="R6362" s="14" t="str">
        <f t="shared" si="796"/>
        <v>|Unknown|</v>
      </c>
      <c r="S6362" s="14" t="str">
        <f t="shared" si="797"/>
        <v>|Reality TV|</v>
      </c>
      <c r="T6362" s="14" t="str">
        <f t="shared" si="798"/>
        <v>|Unknown|</v>
      </c>
      <c r="U6362" s="14" t="str">
        <f t="shared" si="799"/>
        <v>|Timothy Balme|</v>
      </c>
    </row>
    <row r="6363" spans="1:21">
      <c r="A6363" s="14" t="s">
        <v>29286</v>
      </c>
      <c r="B6363" s="14" t="s">
        <v>49</v>
      </c>
      <c r="C6363" s="14" t="s">
        <v>29287</v>
      </c>
      <c r="D6363" s="14" t="s">
        <v>117</v>
      </c>
      <c r="E6363" s="14" t="s">
        <v>29288</v>
      </c>
      <c r="F6363" s="14" t="s">
        <v>118</v>
      </c>
      <c r="G6363" s="26">
        <v>43071</v>
      </c>
      <c r="H6363" s="14">
        <v>2017</v>
      </c>
      <c r="I6363" s="14" t="s">
        <v>361</v>
      </c>
      <c r="J6363" s="14" t="s">
        <v>106</v>
      </c>
      <c r="K6363" s="14" t="s">
        <v>20003</v>
      </c>
      <c r="L6363" s="14" t="s">
        <v>29289</v>
      </c>
      <c r="M6363" s="14">
        <f t="shared" si="792"/>
        <v>2017</v>
      </c>
      <c r="N6363" s="14">
        <f t="shared" si="793"/>
        <v>12</v>
      </c>
      <c r="O6363" s="14" t="str">
        <f>IFERROR(VLOOKUP(I6363,Lists!$F$2:$G$16,2,FALSE()),"Not Rated")</f>
        <v>Teens</v>
      </c>
      <c r="P6363" s="14">
        <f t="shared" si="794"/>
        <v>2</v>
      </c>
      <c r="Q6363" s="14" t="str">
        <f t="shared" si="795"/>
        <v>United Kingdom</v>
      </c>
      <c r="R6363" s="14" t="str">
        <f t="shared" si="796"/>
        <v>|United Kingdom|</v>
      </c>
      <c r="S6363" s="14" t="str">
        <f t="shared" si="797"/>
        <v>|British TV Shows|TV Comedies|</v>
      </c>
      <c r="T6363" s="14" t="str">
        <f t="shared" si="798"/>
        <v>|Unknown|</v>
      </c>
      <c r="U6363" s="14" t="str">
        <f t="shared" si="799"/>
        <v>|David Avery|Jackie Clune|David Elms|Liz Kingsman|Jamie Michie|</v>
      </c>
    </row>
    <row r="6364" spans="1:21">
      <c r="A6364" s="14" t="s">
        <v>29290</v>
      </c>
      <c r="B6364" s="14" t="s">
        <v>48</v>
      </c>
      <c r="C6364" s="14" t="s">
        <v>29291</v>
      </c>
      <c r="D6364" s="14" t="s">
        <v>29292</v>
      </c>
      <c r="E6364" s="14" t="s">
        <v>29293</v>
      </c>
      <c r="F6364" s="14" t="s">
        <v>115</v>
      </c>
      <c r="G6364" s="26">
        <v>43100</v>
      </c>
      <c r="H6364" s="14">
        <v>2017</v>
      </c>
      <c r="I6364" s="14" t="s">
        <v>360</v>
      </c>
      <c r="J6364" s="14" t="s">
        <v>1290</v>
      </c>
      <c r="K6364" s="14" t="s">
        <v>884</v>
      </c>
      <c r="L6364" s="14" t="s">
        <v>29294</v>
      </c>
      <c r="M6364" s="14">
        <f t="shared" si="792"/>
        <v>2017</v>
      </c>
      <c r="N6364" s="14">
        <f t="shared" si="793"/>
        <v>12</v>
      </c>
      <c r="O6364" s="14" t="str">
        <f>IFERROR(VLOOKUP(I6364,Lists!$F$2:$G$16,2,FALSE()),"Not Rated")</f>
        <v>Adults</v>
      </c>
      <c r="P6364" s="14">
        <f t="shared" si="794"/>
        <v>86</v>
      </c>
      <c r="Q6364" s="14" t="str">
        <f t="shared" si="795"/>
        <v>United States</v>
      </c>
      <c r="R6364" s="14" t="str">
        <f t="shared" si="796"/>
        <v>|United States|</v>
      </c>
      <c r="S6364" s="14" t="str">
        <f t="shared" si="797"/>
        <v>|Documentaries|Sports Movies|</v>
      </c>
      <c r="T6364" s="14" t="str">
        <f t="shared" si="798"/>
        <v>|Gary Cohen|Ross Hockrow|</v>
      </c>
      <c r="U6364" s="14" t="str">
        <f t="shared" si="799"/>
        <v>|Eddie Hall|Hafþór Júlíus Björnsson|Brian Shaw|Zydrunas Savickas|</v>
      </c>
    </row>
    <row r="6365" spans="1:21">
      <c r="A6365" s="14" t="s">
        <v>29295</v>
      </c>
      <c r="B6365" s="14" t="s">
        <v>48</v>
      </c>
      <c r="C6365" s="14" t="s">
        <v>29296</v>
      </c>
      <c r="D6365" s="14" t="s">
        <v>29297</v>
      </c>
      <c r="E6365" s="14" t="s">
        <v>29298</v>
      </c>
      <c r="F6365" s="14" t="s">
        <v>29299</v>
      </c>
      <c r="G6365" s="26">
        <v>42826</v>
      </c>
      <c r="H6365" s="14">
        <v>2016</v>
      </c>
      <c r="I6365" s="14" t="s">
        <v>361</v>
      </c>
      <c r="J6365" s="14" t="s">
        <v>2548</v>
      </c>
      <c r="K6365" s="14" t="s">
        <v>496</v>
      </c>
      <c r="L6365" s="14" t="s">
        <v>29298</v>
      </c>
      <c r="M6365" s="14">
        <f t="shared" si="792"/>
        <v>2017</v>
      </c>
      <c r="N6365" s="14">
        <f t="shared" si="793"/>
        <v>4</v>
      </c>
      <c r="O6365" s="14" t="str">
        <f>IFERROR(VLOOKUP(I6365,Lists!$F$2:$G$16,2,FALSE()),"Not Rated")</f>
        <v>Teens</v>
      </c>
      <c r="P6365" s="14">
        <f t="shared" si="794"/>
        <v>74</v>
      </c>
      <c r="Q6365" s="14" t="str">
        <f t="shared" si="795"/>
        <v>United Kingdom</v>
      </c>
      <c r="R6365" s="14" t="str">
        <f t="shared" si="796"/>
        <v>|United Kingdom|Russia|</v>
      </c>
      <c r="S6365" s="14" t="str">
        <f t="shared" si="797"/>
        <v>|Documentaries|International Movies|</v>
      </c>
      <c r="T6365" s="14" t="str">
        <f t="shared" si="798"/>
        <v>|Gayane Petrosyan|</v>
      </c>
      <c r="U6365" s="14" t="str">
        <f t="shared" si="799"/>
        <v>|Casting a light on the mistreatment of sea mammals|this documentary follows the plight of 18 Beluga whales kept in captivity for years.|</v>
      </c>
    </row>
    <row r="6366" spans="1:21">
      <c r="A6366" s="14" t="s">
        <v>29300</v>
      </c>
      <c r="B6366" s="14" t="s">
        <v>49</v>
      </c>
      <c r="C6366" s="14" t="s">
        <v>29301</v>
      </c>
      <c r="D6366" s="14" t="s">
        <v>117</v>
      </c>
      <c r="E6366" s="14" t="s">
        <v>29302</v>
      </c>
      <c r="F6366" s="14" t="s">
        <v>118</v>
      </c>
      <c r="G6366" s="26">
        <v>43740</v>
      </c>
      <c r="H6366" s="14">
        <v>2013</v>
      </c>
      <c r="I6366" s="14" t="s">
        <v>360</v>
      </c>
      <c r="J6366" s="14" t="s">
        <v>105</v>
      </c>
      <c r="K6366" s="14" t="s">
        <v>803</v>
      </c>
      <c r="L6366" s="14" t="s">
        <v>29303</v>
      </c>
      <c r="M6366" s="14">
        <f t="shared" si="792"/>
        <v>2019</v>
      </c>
      <c r="N6366" s="14">
        <f t="shared" si="793"/>
        <v>10</v>
      </c>
      <c r="O6366" s="14" t="str">
        <f>IFERROR(VLOOKUP(I6366,Lists!$F$2:$G$16,2,FALSE()),"Not Rated")</f>
        <v>Adults</v>
      </c>
      <c r="P6366" s="14">
        <f t="shared" si="794"/>
        <v>1</v>
      </c>
      <c r="Q6366" s="14" t="str">
        <f t="shared" si="795"/>
        <v>United Kingdom</v>
      </c>
      <c r="R6366" s="14" t="str">
        <f t="shared" si="796"/>
        <v>|United Kingdom|</v>
      </c>
      <c r="S6366" s="14" t="str">
        <f t="shared" si="797"/>
        <v>|British TV Shows|Docuseries|International TV Shows|</v>
      </c>
      <c r="T6366" s="14" t="str">
        <f t="shared" si="798"/>
        <v>|Unknown|</v>
      </c>
      <c r="U6366" s="14" t="str">
        <f t="shared" si="799"/>
        <v>|Charlie Brooks|Sue Johnston|</v>
      </c>
    </row>
    <row r="6367" spans="1:21">
      <c r="A6367" s="14" t="s">
        <v>29304</v>
      </c>
      <c r="B6367" s="14" t="s">
        <v>48</v>
      </c>
      <c r="C6367" s="14" t="s">
        <v>29305</v>
      </c>
      <c r="D6367" s="14" t="s">
        <v>29306</v>
      </c>
      <c r="E6367" s="14" t="s">
        <v>29307</v>
      </c>
      <c r="F6367" s="14" t="s">
        <v>1963</v>
      </c>
      <c r="G6367" s="26">
        <v>43979</v>
      </c>
      <c r="H6367" s="14">
        <v>2017</v>
      </c>
      <c r="I6367" s="14" t="s">
        <v>360</v>
      </c>
      <c r="J6367" s="14" t="s">
        <v>1668</v>
      </c>
      <c r="K6367" s="14" t="s">
        <v>2253</v>
      </c>
      <c r="L6367" s="14" t="s">
        <v>29308</v>
      </c>
      <c r="M6367" s="14">
        <f t="shared" si="792"/>
        <v>2020</v>
      </c>
      <c r="N6367" s="14">
        <f t="shared" si="793"/>
        <v>5</v>
      </c>
      <c r="O6367" s="14" t="str">
        <f>IFERROR(VLOOKUP(I6367,Lists!$F$2:$G$16,2,FALSE()),"Not Rated")</f>
        <v>Adults</v>
      </c>
      <c r="P6367" s="14">
        <f t="shared" si="794"/>
        <v>84</v>
      </c>
      <c r="Q6367" s="14" t="str">
        <f t="shared" si="795"/>
        <v>Canada</v>
      </c>
      <c r="R6367" s="14" t="str">
        <f t="shared" si="796"/>
        <v>|Canada|United States|</v>
      </c>
      <c r="S6367" s="14" t="str">
        <f t="shared" si="797"/>
        <v>|Dramas|Independent Movies|Thrillers|</v>
      </c>
      <c r="T6367" s="14" t="str">
        <f t="shared" si="798"/>
        <v>|Richard Sears|</v>
      </c>
      <c r="U6367" s="14" t="str">
        <f t="shared" si="799"/>
        <v>|Jena Malone|Douglas Smith|Ted Levine|Tamara Duarte|Kelly Pendygraft|Mark Sivertsen|Jon McLaren|</v>
      </c>
    </row>
    <row r="6368" spans="1:21">
      <c r="A6368" s="14" t="s">
        <v>29309</v>
      </c>
      <c r="B6368" s="14" t="s">
        <v>48</v>
      </c>
      <c r="C6368" s="14" t="s">
        <v>29310</v>
      </c>
      <c r="D6368" s="14" t="s">
        <v>29311</v>
      </c>
      <c r="E6368" s="14" t="s">
        <v>29312</v>
      </c>
      <c r="F6368" s="14" t="s">
        <v>133</v>
      </c>
      <c r="G6368" s="26">
        <v>43009</v>
      </c>
      <c r="H6368" s="14">
        <v>2013</v>
      </c>
      <c r="I6368" s="14" t="s">
        <v>367</v>
      </c>
      <c r="J6368" s="14" t="s">
        <v>951</v>
      </c>
      <c r="K6368" s="14" t="s">
        <v>251</v>
      </c>
      <c r="L6368" s="14" t="s">
        <v>29313</v>
      </c>
      <c r="M6368" s="14">
        <f t="shared" si="792"/>
        <v>2017</v>
      </c>
      <c r="N6368" s="14">
        <f t="shared" si="793"/>
        <v>10</v>
      </c>
      <c r="O6368" s="14" t="str">
        <f>IFERROR(VLOOKUP(I6368,Lists!$F$2:$G$16,2,FALSE()),"Not Rated")</f>
        <v>Older Kids</v>
      </c>
      <c r="P6368" s="14">
        <f t="shared" si="794"/>
        <v>80</v>
      </c>
      <c r="Q6368" s="14" t="str">
        <f t="shared" si="795"/>
        <v>Brazil</v>
      </c>
      <c r="R6368" s="14" t="str">
        <f t="shared" si="796"/>
        <v>|Brazil|</v>
      </c>
      <c r="S6368" s="14" t="str">
        <f t="shared" si="797"/>
        <v>|Children &amp; Family Movies|</v>
      </c>
      <c r="T6368" s="14" t="str">
        <f t="shared" si="798"/>
        <v>|Alê Abreu|</v>
      </c>
      <c r="U6368" s="14" t="str">
        <f t="shared" si="799"/>
        <v>|Vinícius Garcia|Felipe Zilse|Alê Abreu|Lu Horta|Marco Aurélio Campos|Cassius Romero|Alfredo Rollo|</v>
      </c>
    </row>
    <row r="6369" spans="1:21">
      <c r="A6369" s="14" t="s">
        <v>29314</v>
      </c>
      <c r="B6369" s="14" t="s">
        <v>48</v>
      </c>
      <c r="C6369" s="14" t="s">
        <v>29315</v>
      </c>
      <c r="D6369" s="14" t="s">
        <v>29316</v>
      </c>
      <c r="E6369" s="14" t="s">
        <v>29317</v>
      </c>
      <c r="F6369" s="14" t="s">
        <v>115</v>
      </c>
      <c r="G6369" s="26">
        <v>43557</v>
      </c>
      <c r="H6369" s="14">
        <v>2016</v>
      </c>
      <c r="I6369" s="14" t="s">
        <v>360</v>
      </c>
      <c r="J6369" s="14" t="s">
        <v>1290</v>
      </c>
      <c r="K6369" s="14" t="s">
        <v>1014</v>
      </c>
      <c r="L6369" s="14" t="s">
        <v>29318</v>
      </c>
      <c r="M6369" s="14">
        <f t="shared" si="792"/>
        <v>2019</v>
      </c>
      <c r="N6369" s="14">
        <f t="shared" si="793"/>
        <v>4</v>
      </c>
      <c r="O6369" s="14" t="str">
        <f>IFERROR(VLOOKUP(I6369,Lists!$F$2:$G$16,2,FALSE()),"Not Rated")</f>
        <v>Adults</v>
      </c>
      <c r="P6369" s="14">
        <f t="shared" si="794"/>
        <v>86</v>
      </c>
      <c r="Q6369" s="14" t="str">
        <f t="shared" si="795"/>
        <v>United States</v>
      </c>
      <c r="R6369" s="14" t="str">
        <f t="shared" si="796"/>
        <v>|United States|</v>
      </c>
      <c r="S6369" s="14" t="str">
        <f t="shared" si="797"/>
        <v>|Comedies|Romantic Movies|</v>
      </c>
      <c r="T6369" s="14" t="str">
        <f t="shared" si="798"/>
        <v>|Chris Stokes|</v>
      </c>
      <c r="U6369" s="14" t="str">
        <f t="shared" si="799"/>
        <v>|Wendy Raquel Robinson|Ross Fleming|Shondrella Avery|Tammy Townsend|Omar Gooding|Tracy Davis|Veronika Bozeman|Kelly Perine|Valarie Pettiford|</v>
      </c>
    </row>
    <row r="6370" spans="1:21">
      <c r="A6370" s="14" t="s">
        <v>29319</v>
      </c>
      <c r="B6370" s="14" t="s">
        <v>49</v>
      </c>
      <c r="C6370" s="14" t="s">
        <v>29320</v>
      </c>
      <c r="D6370" s="14" t="s">
        <v>117</v>
      </c>
      <c r="E6370" s="14" t="s">
        <v>29321</v>
      </c>
      <c r="F6370" s="14" t="s">
        <v>115</v>
      </c>
      <c r="G6370" s="26">
        <v>43539</v>
      </c>
      <c r="H6370" s="14">
        <v>2016</v>
      </c>
      <c r="I6370" s="14" t="s">
        <v>368</v>
      </c>
      <c r="J6370" s="14" t="s">
        <v>107</v>
      </c>
      <c r="K6370" s="14" t="s">
        <v>956</v>
      </c>
      <c r="L6370" s="14" t="s">
        <v>29322</v>
      </c>
      <c r="M6370" s="14">
        <f t="shared" si="792"/>
        <v>2019</v>
      </c>
      <c r="N6370" s="14">
        <f t="shared" si="793"/>
        <v>3</v>
      </c>
      <c r="O6370" s="14" t="str">
        <f>IFERROR(VLOOKUP(I6370,Lists!$F$2:$G$16,2,FALSE()),"Not Rated")</f>
        <v>Kids</v>
      </c>
      <c r="P6370" s="14">
        <f t="shared" si="794"/>
        <v>3</v>
      </c>
      <c r="Q6370" s="14" t="str">
        <f t="shared" si="795"/>
        <v>United States</v>
      </c>
      <c r="R6370" s="14" t="str">
        <f t="shared" si="796"/>
        <v>|United States|</v>
      </c>
      <c r="S6370" s="14" t="str">
        <f t="shared" si="797"/>
        <v>|Docuseries|Science &amp; Nature TV|</v>
      </c>
      <c r="T6370" s="14" t="str">
        <f t="shared" si="798"/>
        <v>|Unknown|</v>
      </c>
      <c r="U6370" s="14" t="str">
        <f t="shared" si="799"/>
        <v>|Jason Silva|</v>
      </c>
    </row>
    <row r="6371" spans="1:21">
      <c r="A6371" s="14" t="s">
        <v>29323</v>
      </c>
      <c r="B6371" s="14" t="s">
        <v>48</v>
      </c>
      <c r="C6371" s="14" t="s">
        <v>29324</v>
      </c>
      <c r="D6371" s="14" t="s">
        <v>29325</v>
      </c>
      <c r="E6371" s="14" t="s">
        <v>29326</v>
      </c>
      <c r="F6371" s="14" t="s">
        <v>115</v>
      </c>
      <c r="G6371" s="26">
        <v>43574</v>
      </c>
      <c r="H6371" s="14">
        <v>2018</v>
      </c>
      <c r="I6371" s="14" t="s">
        <v>360</v>
      </c>
      <c r="J6371" s="14" t="s">
        <v>404</v>
      </c>
      <c r="K6371" s="14" t="s">
        <v>24139</v>
      </c>
      <c r="L6371" s="14" t="s">
        <v>29327</v>
      </c>
      <c r="M6371" s="14">
        <f t="shared" si="792"/>
        <v>2019</v>
      </c>
      <c r="N6371" s="14">
        <f t="shared" si="793"/>
        <v>4</v>
      </c>
      <c r="O6371" s="14" t="str">
        <f>IFERROR(VLOOKUP(I6371,Lists!$F$2:$G$16,2,FALSE()),"Not Rated")</f>
        <v>Adults</v>
      </c>
      <c r="P6371" s="14">
        <f t="shared" si="794"/>
        <v>90</v>
      </c>
      <c r="Q6371" s="14" t="str">
        <f t="shared" si="795"/>
        <v>United States</v>
      </c>
      <c r="R6371" s="14" t="str">
        <f t="shared" si="796"/>
        <v>|United States|</v>
      </c>
      <c r="S6371" s="14" t="str">
        <f t="shared" si="797"/>
        <v>|Dramas|Romantic Movies|Sports Movies|</v>
      </c>
      <c r="T6371" s="14" t="str">
        <f t="shared" si="798"/>
        <v>|Michael Doneger|</v>
      </c>
      <c r="U6371" s="14" t="str">
        <f t="shared" si="799"/>
        <v>|Alex Russell|Rose McIver|Jean Smart|Scott Porter|Kevin Linehan|Spencer Grammer|Carter Hastings|Riley Voelkel|John Getz|</v>
      </c>
    </row>
    <row r="6372" spans="1:21">
      <c r="A6372" s="14" t="s">
        <v>29328</v>
      </c>
      <c r="B6372" s="14" t="s">
        <v>48</v>
      </c>
      <c r="C6372" s="14" t="s">
        <v>29329</v>
      </c>
      <c r="D6372" s="14" t="s">
        <v>4921</v>
      </c>
      <c r="E6372" s="14" t="s">
        <v>29330</v>
      </c>
      <c r="F6372" s="14" t="s">
        <v>115</v>
      </c>
      <c r="G6372" s="26">
        <v>44011</v>
      </c>
      <c r="H6372" s="14">
        <v>2007</v>
      </c>
      <c r="I6372" s="14" t="s">
        <v>367</v>
      </c>
      <c r="J6372" s="14" t="s">
        <v>724</v>
      </c>
      <c r="K6372" s="14" t="s">
        <v>481</v>
      </c>
      <c r="L6372" s="14" t="s">
        <v>29331</v>
      </c>
      <c r="M6372" s="14">
        <f t="shared" si="792"/>
        <v>2020</v>
      </c>
      <c r="N6372" s="14">
        <f t="shared" si="793"/>
        <v>6</v>
      </c>
      <c r="O6372" s="14" t="str">
        <f>IFERROR(VLOOKUP(I6372,Lists!$F$2:$G$16,2,FALSE()),"Not Rated")</f>
        <v>Older Kids</v>
      </c>
      <c r="P6372" s="14">
        <f t="shared" si="794"/>
        <v>102</v>
      </c>
      <c r="Q6372" s="14" t="str">
        <f t="shared" si="795"/>
        <v>United States</v>
      </c>
      <c r="R6372" s="14" t="str">
        <f t="shared" si="796"/>
        <v>|United States|</v>
      </c>
      <c r="S6372" s="14" t="str">
        <f t="shared" si="797"/>
        <v>|Children &amp; Family Movies|Comedies|</v>
      </c>
      <c r="T6372" s="14" t="str">
        <f t="shared" si="798"/>
        <v>|Sean McNamara|</v>
      </c>
      <c r="U6372" s="14" t="str">
        <f t="shared" si="799"/>
        <v>|Logan Browning|Janel Parrish|Nathalia Ramos|Skyler Shaye|Chelsea Kane|</v>
      </c>
    </row>
    <row r="6373" spans="1:21">
      <c r="A6373" s="14" t="s">
        <v>29332</v>
      </c>
      <c r="B6373" s="14" t="s">
        <v>49</v>
      </c>
      <c r="C6373" s="14" t="s">
        <v>29333</v>
      </c>
      <c r="D6373" s="14" t="s">
        <v>29334</v>
      </c>
      <c r="E6373" s="14" t="s">
        <v>29335</v>
      </c>
      <c r="F6373" s="14" t="s">
        <v>29336</v>
      </c>
      <c r="G6373" s="26">
        <v>43148</v>
      </c>
      <c r="H6373" s="14">
        <v>2013</v>
      </c>
      <c r="I6373" s="14" t="s">
        <v>361</v>
      </c>
      <c r="J6373" s="14" t="s">
        <v>105</v>
      </c>
      <c r="K6373" s="14" t="s">
        <v>2015</v>
      </c>
      <c r="L6373" s="14" t="s">
        <v>29337</v>
      </c>
      <c r="M6373" s="14">
        <f t="shared" si="792"/>
        <v>2018</v>
      </c>
      <c r="N6373" s="14">
        <f t="shared" si="793"/>
        <v>2</v>
      </c>
      <c r="O6373" s="14" t="str">
        <f>IFERROR(VLOOKUP(I6373,Lists!$F$2:$G$16,2,FALSE()),"Not Rated")</f>
        <v>Teens</v>
      </c>
      <c r="P6373" s="14">
        <f t="shared" si="794"/>
        <v>1</v>
      </c>
      <c r="Q6373" s="14" t="str">
        <f t="shared" si="795"/>
        <v>United States</v>
      </c>
      <c r="R6373" s="14" t="str">
        <f t="shared" si="796"/>
        <v>|United States|Israel|Italy|South Africa|</v>
      </c>
      <c r="S6373" s="14" t="str">
        <f t="shared" si="797"/>
        <v>|Crime TV Shows|Docuseries|</v>
      </c>
      <c r="T6373" s="14" t="str">
        <f t="shared" si="798"/>
        <v>|Cecilia Peck|</v>
      </c>
      <c r="U6373" s="14" t="str">
        <f t="shared" si="799"/>
        <v>|Linor Abargil|</v>
      </c>
    </row>
    <row r="6374" spans="1:21">
      <c r="A6374" s="14" t="s">
        <v>29338</v>
      </c>
      <c r="B6374" s="14" t="s">
        <v>48</v>
      </c>
      <c r="C6374" s="14" t="s">
        <v>29339</v>
      </c>
      <c r="D6374" s="14" t="s">
        <v>29340</v>
      </c>
      <c r="E6374" s="14" t="s">
        <v>29341</v>
      </c>
      <c r="F6374" s="14" t="s">
        <v>115</v>
      </c>
      <c r="G6374" s="26">
        <v>43084</v>
      </c>
      <c r="H6374" s="14">
        <v>2016</v>
      </c>
      <c r="I6374" s="14" t="s">
        <v>360</v>
      </c>
      <c r="J6374" s="14" t="s">
        <v>900</v>
      </c>
      <c r="K6374" s="14" t="s">
        <v>1782</v>
      </c>
      <c r="L6374" s="14" t="s">
        <v>29342</v>
      </c>
      <c r="M6374" s="14">
        <f t="shared" si="792"/>
        <v>2017</v>
      </c>
      <c r="N6374" s="14">
        <f t="shared" si="793"/>
        <v>12</v>
      </c>
      <c r="O6374" s="14" t="str">
        <f>IFERROR(VLOOKUP(I6374,Lists!$F$2:$G$16,2,FALSE()),"Not Rated")</f>
        <v>Adults</v>
      </c>
      <c r="P6374" s="14">
        <f t="shared" si="794"/>
        <v>92</v>
      </c>
      <c r="Q6374" s="14" t="str">
        <f t="shared" si="795"/>
        <v>United States</v>
      </c>
      <c r="R6374" s="14" t="str">
        <f t="shared" si="796"/>
        <v>|United States|</v>
      </c>
      <c r="S6374" s="14" t="str">
        <f t="shared" si="797"/>
        <v>|Comedies|Independent Movies|</v>
      </c>
      <c r="T6374" s="14" t="str">
        <f t="shared" si="798"/>
        <v>|Jody Lambert|</v>
      </c>
      <c r="U6374" s="14" t="str">
        <f t="shared" si="799"/>
        <v>|Tony Hale|Anna Camp|Sam Jaeger|Heather Burns|Dan Bakkedahl|Raymond J. Barry|Erika Alexander|Mel Rodriguez|Evan Jonigkeit|Grace Kaufman|</v>
      </c>
    </row>
    <row r="6375" spans="1:21">
      <c r="A6375" s="14" t="s">
        <v>29343</v>
      </c>
      <c r="B6375" s="14" t="s">
        <v>49</v>
      </c>
      <c r="C6375" s="14" t="s">
        <v>29344</v>
      </c>
      <c r="D6375" s="14" t="s">
        <v>117</v>
      </c>
      <c r="E6375" s="14" t="s">
        <v>29345</v>
      </c>
      <c r="F6375" s="14" t="s">
        <v>115</v>
      </c>
      <c r="G6375" s="26">
        <v>43876</v>
      </c>
      <c r="H6375" s="14">
        <v>2014</v>
      </c>
      <c r="I6375" s="14" t="s">
        <v>362</v>
      </c>
      <c r="J6375" s="14" t="s">
        <v>106</v>
      </c>
      <c r="K6375" s="14" t="s">
        <v>262</v>
      </c>
      <c r="L6375" s="14" t="s">
        <v>29346</v>
      </c>
      <c r="M6375" s="14">
        <f t="shared" si="792"/>
        <v>2020</v>
      </c>
      <c r="N6375" s="14">
        <f t="shared" si="793"/>
        <v>2</v>
      </c>
      <c r="O6375" s="14" t="str">
        <f>IFERROR(VLOOKUP(I6375,Lists!$F$2:$G$16,2,FALSE()),"Not Rated")</f>
        <v>Older Kids</v>
      </c>
      <c r="P6375" s="14">
        <f t="shared" si="794"/>
        <v>2</v>
      </c>
      <c r="Q6375" s="14" t="str">
        <f t="shared" si="795"/>
        <v>United States</v>
      </c>
      <c r="R6375" s="14" t="str">
        <f t="shared" si="796"/>
        <v>|United States|</v>
      </c>
      <c r="S6375" s="14" t="str">
        <f t="shared" si="797"/>
        <v>|Reality TV|</v>
      </c>
      <c r="T6375" s="14" t="str">
        <f t="shared" si="798"/>
        <v>|Unknown|</v>
      </c>
      <c r="U6375" s="14" t="str">
        <f t="shared" si="799"/>
        <v>|Toni Braxton|Trina Braxton|Traci Braxton|Towanda Braxton|Tamar Braxton|</v>
      </c>
    </row>
    <row r="6376" spans="1:21">
      <c r="A6376" s="14" t="s">
        <v>29347</v>
      </c>
      <c r="B6376" s="14" t="s">
        <v>48</v>
      </c>
      <c r="C6376" s="14" t="s">
        <v>29348</v>
      </c>
      <c r="D6376" s="14" t="s">
        <v>19165</v>
      </c>
      <c r="E6376" s="14" t="s">
        <v>19165</v>
      </c>
      <c r="F6376" s="14" t="s">
        <v>116</v>
      </c>
      <c r="G6376" s="26">
        <v>43084</v>
      </c>
      <c r="H6376" s="14">
        <v>2015</v>
      </c>
      <c r="I6376" s="14" t="s">
        <v>360</v>
      </c>
      <c r="J6376" s="14" t="s">
        <v>2352</v>
      </c>
      <c r="K6376" s="14" t="s">
        <v>4617</v>
      </c>
      <c r="L6376" s="14" t="s">
        <v>29349</v>
      </c>
      <c r="M6376" s="14">
        <f t="shared" si="792"/>
        <v>2017</v>
      </c>
      <c r="N6376" s="14">
        <f t="shared" si="793"/>
        <v>12</v>
      </c>
      <c r="O6376" s="14" t="str">
        <f>IFERROR(VLOOKUP(I6376,Lists!$F$2:$G$16,2,FALSE()),"Not Rated")</f>
        <v>Adults</v>
      </c>
      <c r="P6376" s="14">
        <f t="shared" si="794"/>
        <v>81</v>
      </c>
      <c r="Q6376" s="14" t="str">
        <f t="shared" si="795"/>
        <v>India</v>
      </c>
      <c r="R6376" s="14" t="str">
        <f t="shared" si="796"/>
        <v>|India|</v>
      </c>
      <c r="S6376" s="14" t="str">
        <f t="shared" si="797"/>
        <v>|Documentaries|International Movies|LGBTQ Movies|</v>
      </c>
      <c r="T6376" s="14" t="str">
        <f t="shared" si="798"/>
        <v>|Sridhar Rangayan|</v>
      </c>
      <c r="U6376" s="14" t="str">
        <f t="shared" si="799"/>
        <v>|Sridhar Rangayan|</v>
      </c>
    </row>
    <row r="6377" spans="1:21">
      <c r="A6377" s="14" t="s">
        <v>29350</v>
      </c>
      <c r="B6377" s="14" t="s">
        <v>48</v>
      </c>
      <c r="C6377" s="14" t="s">
        <v>29351</v>
      </c>
      <c r="D6377" s="14" t="s">
        <v>29352</v>
      </c>
      <c r="E6377" s="14" t="s">
        <v>29353</v>
      </c>
      <c r="F6377" s="14" t="s">
        <v>127</v>
      </c>
      <c r="G6377" s="26">
        <v>43439</v>
      </c>
      <c r="H6377" s="14">
        <v>2018</v>
      </c>
      <c r="I6377" s="14" t="s">
        <v>360</v>
      </c>
      <c r="J6377" s="14" t="s">
        <v>646</v>
      </c>
      <c r="K6377" s="14" t="s">
        <v>2207</v>
      </c>
      <c r="L6377" s="14" t="s">
        <v>29354</v>
      </c>
      <c r="M6377" s="14">
        <f t="shared" si="792"/>
        <v>2018</v>
      </c>
      <c r="N6377" s="14">
        <f t="shared" si="793"/>
        <v>12</v>
      </c>
      <c r="O6377" s="14" t="str">
        <f>IFERROR(VLOOKUP(I6377,Lists!$F$2:$G$16,2,FALSE()),"Not Rated")</f>
        <v>Adults</v>
      </c>
      <c r="P6377" s="14">
        <f t="shared" si="794"/>
        <v>116</v>
      </c>
      <c r="Q6377" s="14" t="str">
        <f t="shared" si="795"/>
        <v>Australia</v>
      </c>
      <c r="R6377" s="14" t="str">
        <f t="shared" si="796"/>
        <v>|Australia|</v>
      </c>
      <c r="S6377" s="14" t="str">
        <f t="shared" si="797"/>
        <v>|Dramas|Sports Movies|</v>
      </c>
      <c r="T6377" s="14" t="str">
        <f t="shared" si="798"/>
        <v>|Simon Baker|</v>
      </c>
      <c r="U6377" s="14" t="str">
        <f t="shared" si="799"/>
        <v>|Samson Coulter|Ben Spence|Simon Baker|Elizabeth Debicki|Richard Roxburgh|Rachael Blake|Jacek Koman|</v>
      </c>
    </row>
    <row r="6378" spans="1:21">
      <c r="A6378" s="14" t="s">
        <v>29355</v>
      </c>
      <c r="B6378" s="14" t="s">
        <v>48</v>
      </c>
      <c r="C6378" s="14" t="s">
        <v>29356</v>
      </c>
      <c r="D6378" s="14" t="s">
        <v>29357</v>
      </c>
      <c r="E6378" s="14" t="s">
        <v>29358</v>
      </c>
      <c r="F6378" s="14" t="s">
        <v>115</v>
      </c>
      <c r="G6378" s="26">
        <v>43344</v>
      </c>
      <c r="H6378" s="14">
        <v>2005</v>
      </c>
      <c r="I6378" s="14" t="s">
        <v>363</v>
      </c>
      <c r="J6378" s="14" t="s">
        <v>604</v>
      </c>
      <c r="K6378" s="14" t="s">
        <v>4815</v>
      </c>
      <c r="L6378" s="14" t="s">
        <v>29359</v>
      </c>
      <c r="M6378" s="14">
        <f t="shared" si="792"/>
        <v>2018</v>
      </c>
      <c r="N6378" s="14">
        <f t="shared" si="793"/>
        <v>9</v>
      </c>
      <c r="O6378" s="14" t="str">
        <f>IFERROR(VLOOKUP(I6378,Lists!$F$2:$G$16,2,FALSE()),"Not Rated")</f>
        <v>Adults</v>
      </c>
      <c r="P6378" s="14">
        <f t="shared" si="794"/>
        <v>110</v>
      </c>
      <c r="Q6378" s="14" t="str">
        <f t="shared" si="795"/>
        <v>United States</v>
      </c>
      <c r="R6378" s="14" t="str">
        <f t="shared" si="796"/>
        <v>|United States|</v>
      </c>
      <c r="S6378" s="14" t="str">
        <f t="shared" si="797"/>
        <v>|Independent Movies|Thrillers|</v>
      </c>
      <c r="T6378" s="14" t="str">
        <f t="shared" si="798"/>
        <v>|Rian Johnson|</v>
      </c>
      <c r="U6378" s="14" t="str">
        <f t="shared" si="799"/>
        <v>|Joseph Gordon-Levitt|Nora Zehetner|Lukas Haas|Noah Fleiss|Matt O'Leary|Emilie de Ravin|Noah Segan|Richard Roundtree|Meagan Good|Brian White|</v>
      </c>
    </row>
    <row r="6379" spans="1:21">
      <c r="A6379" s="14" t="s">
        <v>29360</v>
      </c>
      <c r="B6379" s="14" t="s">
        <v>48</v>
      </c>
      <c r="C6379" s="14" t="s">
        <v>29361</v>
      </c>
      <c r="D6379" s="14" t="s">
        <v>29362</v>
      </c>
      <c r="E6379" s="14" t="s">
        <v>29363</v>
      </c>
      <c r="F6379" s="14" t="s">
        <v>115</v>
      </c>
      <c r="G6379" s="26">
        <v>42976</v>
      </c>
      <c r="H6379" s="14">
        <v>2017</v>
      </c>
      <c r="I6379" s="14" t="s">
        <v>364</v>
      </c>
      <c r="J6379" s="14" t="s">
        <v>739</v>
      </c>
      <c r="K6379" s="14" t="s">
        <v>245</v>
      </c>
      <c r="L6379" s="14" t="s">
        <v>29364</v>
      </c>
      <c r="M6379" s="14">
        <f t="shared" si="792"/>
        <v>2017</v>
      </c>
      <c r="N6379" s="14">
        <f t="shared" si="793"/>
        <v>8</v>
      </c>
      <c r="O6379" s="14" t="str">
        <f>IFERROR(VLOOKUP(I6379,Lists!$F$2:$G$16,2,FALSE()),"Not Rated")</f>
        <v>Teens</v>
      </c>
      <c r="P6379" s="14">
        <f t="shared" si="794"/>
        <v>95</v>
      </c>
      <c r="Q6379" s="14" t="str">
        <f t="shared" si="795"/>
        <v>United States</v>
      </c>
      <c r="R6379" s="14" t="str">
        <f t="shared" si="796"/>
        <v>|United States|</v>
      </c>
      <c r="S6379" s="14" t="str">
        <f t="shared" si="797"/>
        <v>|Comedies|</v>
      </c>
      <c r="T6379" s="14" t="str">
        <f t="shared" si="798"/>
        <v>|Robert Adetuyi|</v>
      </c>
      <c r="U6379" s="14" t="str">
        <f t="shared" si="799"/>
        <v>|Cristine Prosperi|Jordan Rodrigues|Gia Re|Sophie Vavasseur|Sven Ruygrok|Stephan Lee Benson|Natalie Walsh|Vivica A. Fox|</v>
      </c>
    </row>
    <row r="6380" spans="1:21">
      <c r="A6380" s="14" t="s">
        <v>29365</v>
      </c>
      <c r="B6380" s="14" t="s">
        <v>49</v>
      </c>
      <c r="C6380" s="14" t="s">
        <v>29366</v>
      </c>
      <c r="D6380" s="14" t="s">
        <v>117</v>
      </c>
      <c r="E6380" s="14" t="s">
        <v>29367</v>
      </c>
      <c r="F6380" s="14" t="s">
        <v>117</v>
      </c>
      <c r="G6380" s="26">
        <v>43740</v>
      </c>
      <c r="H6380" s="14">
        <v>2015</v>
      </c>
      <c r="I6380" s="14" t="s">
        <v>361</v>
      </c>
      <c r="J6380" s="14" t="s">
        <v>105</v>
      </c>
      <c r="K6380" s="14" t="s">
        <v>1599</v>
      </c>
      <c r="L6380" s="14" t="s">
        <v>29368</v>
      </c>
      <c r="M6380" s="14">
        <f t="shared" si="792"/>
        <v>2019</v>
      </c>
      <c r="N6380" s="14">
        <f t="shared" si="793"/>
        <v>10</v>
      </c>
      <c r="O6380" s="14" t="str">
        <f>IFERROR(VLOOKUP(I6380,Lists!$F$2:$G$16,2,FALSE()),"Not Rated")</f>
        <v>Teens</v>
      </c>
      <c r="P6380" s="14">
        <f t="shared" si="794"/>
        <v>1</v>
      </c>
      <c r="Q6380" s="14" t="str">
        <f t="shared" si="795"/>
        <v>Unknown</v>
      </c>
      <c r="R6380" s="14" t="str">
        <f t="shared" si="796"/>
        <v>|Unknown|</v>
      </c>
      <c r="S6380" s="14" t="str">
        <f t="shared" si="797"/>
        <v>|International TV Shows|Reality TV|</v>
      </c>
      <c r="T6380" s="14" t="str">
        <f t="shared" si="798"/>
        <v>|Unknown|</v>
      </c>
      <c r="U6380" s="14" t="str">
        <f t="shared" si="799"/>
        <v>|Samantha Armstrong|</v>
      </c>
    </row>
    <row r="6381" spans="1:21">
      <c r="A6381" s="14" t="s">
        <v>29369</v>
      </c>
      <c r="B6381" s="14" t="s">
        <v>48</v>
      </c>
      <c r="C6381" s="14" t="s">
        <v>29370</v>
      </c>
      <c r="D6381" s="14" t="s">
        <v>680</v>
      </c>
      <c r="E6381" s="14" t="s">
        <v>29371</v>
      </c>
      <c r="F6381" s="14" t="s">
        <v>115</v>
      </c>
      <c r="G6381" s="26">
        <v>43374</v>
      </c>
      <c r="H6381" s="14">
        <v>2009</v>
      </c>
      <c r="I6381" s="14" t="s">
        <v>363</v>
      </c>
      <c r="J6381" s="14" t="s">
        <v>1526</v>
      </c>
      <c r="K6381" s="14" t="s">
        <v>683</v>
      </c>
      <c r="L6381" s="14" t="s">
        <v>29372</v>
      </c>
      <c r="M6381" s="14">
        <f t="shared" si="792"/>
        <v>2018</v>
      </c>
      <c r="N6381" s="14">
        <f t="shared" si="793"/>
        <v>10</v>
      </c>
      <c r="O6381" s="14" t="str">
        <f>IFERROR(VLOOKUP(I6381,Lists!$F$2:$G$16,2,FALSE()),"Not Rated")</f>
        <v>Adults</v>
      </c>
      <c r="P6381" s="14">
        <f t="shared" si="794"/>
        <v>133</v>
      </c>
      <c r="Q6381" s="14" t="str">
        <f t="shared" si="795"/>
        <v>United States</v>
      </c>
      <c r="R6381" s="14" t="str">
        <f t="shared" si="796"/>
        <v>|United States|</v>
      </c>
      <c r="S6381" s="14" t="str">
        <f t="shared" si="797"/>
        <v>|Dramas|Thrillers|</v>
      </c>
      <c r="T6381" s="14" t="str">
        <f t="shared" si="798"/>
        <v>|Antoine Fuqua|</v>
      </c>
      <c r="U6381" s="14" t="str">
        <f t="shared" si="799"/>
        <v>|Richard Gere|Don Cheadle|Ethan Hawke|Wesley Snipes|Will Patton|Lili Taylor|Michael Kenneth Williams|Brían F. O'Byrne|Shannon Kane|Ellen Barkin|Vincent D'Onofrio|Logan Marshall-Green|</v>
      </c>
    </row>
    <row r="6382" spans="1:21">
      <c r="A6382" s="14" t="s">
        <v>29373</v>
      </c>
      <c r="B6382" s="14" t="s">
        <v>48</v>
      </c>
      <c r="C6382" s="14" t="s">
        <v>29374</v>
      </c>
      <c r="D6382" s="14" t="s">
        <v>29375</v>
      </c>
      <c r="E6382" s="14" t="s">
        <v>29376</v>
      </c>
      <c r="F6382" s="14" t="s">
        <v>126</v>
      </c>
      <c r="G6382" s="26">
        <v>43432</v>
      </c>
      <c r="H6382" s="14">
        <v>2017</v>
      </c>
      <c r="I6382" s="14" t="s">
        <v>360</v>
      </c>
      <c r="J6382" s="14" t="s">
        <v>1159</v>
      </c>
      <c r="K6382" s="14" t="s">
        <v>1227</v>
      </c>
      <c r="L6382" s="14" t="s">
        <v>29377</v>
      </c>
      <c r="M6382" s="14">
        <f t="shared" si="792"/>
        <v>2018</v>
      </c>
      <c r="N6382" s="14">
        <f t="shared" si="793"/>
        <v>11</v>
      </c>
      <c r="O6382" s="14" t="str">
        <f>IFERROR(VLOOKUP(I6382,Lists!$F$2:$G$16,2,FALSE()),"Not Rated")</f>
        <v>Adults</v>
      </c>
      <c r="P6382" s="14">
        <f t="shared" si="794"/>
        <v>120</v>
      </c>
      <c r="Q6382" s="14" t="str">
        <f t="shared" si="795"/>
        <v>China</v>
      </c>
      <c r="R6382" s="14" t="str">
        <f t="shared" si="796"/>
        <v>|China|</v>
      </c>
      <c r="S6382" s="14" t="str">
        <f t="shared" si="797"/>
        <v>|Action &amp; Adventure|International Movies|</v>
      </c>
      <c r="T6382" s="14" t="str">
        <f t="shared" si="798"/>
        <v>|Lu Yang|</v>
      </c>
      <c r="U6382" s="14" t="str">
        <f t="shared" si="799"/>
        <v>|Chang Chen|Yang Mi|Zhang Yi|Lei Jiayin|Xin Zhilei|Shih Chieh King|</v>
      </c>
    </row>
    <row r="6383" spans="1:21">
      <c r="A6383" s="14" t="s">
        <v>29378</v>
      </c>
      <c r="B6383" s="14" t="s">
        <v>49</v>
      </c>
      <c r="C6383" s="14" t="s">
        <v>29379</v>
      </c>
      <c r="D6383" s="14" t="s">
        <v>117</v>
      </c>
      <c r="E6383" s="14" t="s">
        <v>29380</v>
      </c>
      <c r="F6383" s="14" t="s">
        <v>115</v>
      </c>
      <c r="G6383" s="26">
        <v>42689</v>
      </c>
      <c r="H6383" s="14">
        <v>2016</v>
      </c>
      <c r="I6383" s="14" t="s">
        <v>361</v>
      </c>
      <c r="J6383" s="14" t="s">
        <v>105</v>
      </c>
      <c r="K6383" s="14" t="s">
        <v>253</v>
      </c>
      <c r="L6383" s="14" t="s">
        <v>29381</v>
      </c>
      <c r="M6383" s="14">
        <f t="shared" si="792"/>
        <v>2016</v>
      </c>
      <c r="N6383" s="14">
        <f t="shared" si="793"/>
        <v>11</v>
      </c>
      <c r="O6383" s="14" t="str">
        <f>IFERROR(VLOOKUP(I6383,Lists!$F$2:$G$16,2,FALSE()),"Not Rated")</f>
        <v>Teens</v>
      </c>
      <c r="P6383" s="14">
        <f t="shared" si="794"/>
        <v>1</v>
      </c>
      <c r="Q6383" s="14" t="str">
        <f t="shared" si="795"/>
        <v>United States</v>
      </c>
      <c r="R6383" s="14" t="str">
        <f t="shared" si="796"/>
        <v>|United States|</v>
      </c>
      <c r="S6383" s="14" t="str">
        <f t="shared" si="797"/>
        <v>|TV Comedies|</v>
      </c>
      <c r="T6383" s="14" t="str">
        <f t="shared" si="798"/>
        <v>|Unknown|</v>
      </c>
      <c r="U6383" s="14" t="str">
        <f t="shared" si="799"/>
        <v>|Rajeev Varma|Shenaz Treasury|Kapil Bawa|Remy Munasifi|Omi Vaidya|Melanie Chandra|Sana Serrai|Jonathan Horvath|Akaash Singh|</v>
      </c>
    </row>
    <row r="6384" spans="1:21">
      <c r="A6384" s="14" t="s">
        <v>29382</v>
      </c>
      <c r="B6384" s="14" t="s">
        <v>48</v>
      </c>
      <c r="C6384" s="14" t="s">
        <v>29383</v>
      </c>
      <c r="D6384" s="14" t="s">
        <v>29384</v>
      </c>
      <c r="E6384" s="14" t="s">
        <v>29385</v>
      </c>
      <c r="F6384" s="14" t="s">
        <v>119</v>
      </c>
      <c r="G6384" s="26">
        <v>42910</v>
      </c>
      <c r="H6384" s="14">
        <v>2016</v>
      </c>
      <c r="I6384" s="14" t="s">
        <v>362</v>
      </c>
      <c r="J6384" s="14" t="s">
        <v>436</v>
      </c>
      <c r="K6384" s="14" t="s">
        <v>481</v>
      </c>
      <c r="L6384" s="14" t="s">
        <v>29386</v>
      </c>
      <c r="M6384" s="14">
        <f t="shared" si="792"/>
        <v>2017</v>
      </c>
      <c r="N6384" s="14">
        <f t="shared" si="793"/>
        <v>6</v>
      </c>
      <c r="O6384" s="14" t="str">
        <f>IFERROR(VLOOKUP(I6384,Lists!$F$2:$G$16,2,FALSE()),"Not Rated")</f>
        <v>Older Kids</v>
      </c>
      <c r="P6384" s="14">
        <f t="shared" si="794"/>
        <v>91</v>
      </c>
      <c r="Q6384" s="14" t="str">
        <f t="shared" si="795"/>
        <v>Canada</v>
      </c>
      <c r="R6384" s="14" t="str">
        <f t="shared" si="796"/>
        <v>|Canada|</v>
      </c>
      <c r="S6384" s="14" t="str">
        <f t="shared" si="797"/>
        <v>|Children &amp; Family Movies|Comedies|</v>
      </c>
      <c r="T6384" s="14" t="str">
        <f t="shared" si="798"/>
        <v>|Vivieno Caldinelli|</v>
      </c>
      <c r="U6384" s="14" t="str">
        <f t="shared" si="799"/>
        <v>|Jonny Gray|Callan Potter|Peter Keleghan|Hannah Vandenbygaart|Kiana Madeira|Joshua Kilimnik|Drew Haytaoglu|Isiah Lea|Scott Thompson|Caroline Rhea|</v>
      </c>
    </row>
    <row r="6385" spans="1:21">
      <c r="A6385" s="14" t="s">
        <v>29387</v>
      </c>
      <c r="B6385" s="14" t="s">
        <v>48</v>
      </c>
      <c r="C6385" s="14" t="s">
        <v>29388</v>
      </c>
      <c r="D6385" s="14" t="s">
        <v>29384</v>
      </c>
      <c r="E6385" s="14" t="s">
        <v>29389</v>
      </c>
      <c r="F6385" s="14" t="s">
        <v>119</v>
      </c>
      <c r="G6385" s="26">
        <v>42917</v>
      </c>
      <c r="H6385" s="14">
        <v>2017</v>
      </c>
      <c r="I6385" s="14" t="s">
        <v>362</v>
      </c>
      <c r="J6385" s="14" t="s">
        <v>404</v>
      </c>
      <c r="K6385" s="14" t="s">
        <v>481</v>
      </c>
      <c r="L6385" s="14" t="s">
        <v>29390</v>
      </c>
      <c r="M6385" s="14">
        <f t="shared" si="792"/>
        <v>2017</v>
      </c>
      <c r="N6385" s="14">
        <f t="shared" si="793"/>
        <v>7</v>
      </c>
      <c r="O6385" s="14" t="str">
        <f>IFERROR(VLOOKUP(I6385,Lists!$F$2:$G$16,2,FALSE()),"Not Rated")</f>
        <v>Older Kids</v>
      </c>
      <c r="P6385" s="14">
        <f t="shared" si="794"/>
        <v>90</v>
      </c>
      <c r="Q6385" s="14" t="str">
        <f t="shared" si="795"/>
        <v>Canada</v>
      </c>
      <c r="R6385" s="14" t="str">
        <f t="shared" si="796"/>
        <v>|Canada|</v>
      </c>
      <c r="S6385" s="14" t="str">
        <f t="shared" si="797"/>
        <v>|Children &amp; Family Movies|Comedies|</v>
      </c>
      <c r="T6385" s="14" t="str">
        <f t="shared" si="798"/>
        <v>|Vivieno Caldinelli|</v>
      </c>
      <c r="U6385" s="14" t="str">
        <f t="shared" si="799"/>
        <v>|Jonny Gray|Callan Potter|Matt Baram|Caroline Rhea|Kiana Madeira|</v>
      </c>
    </row>
    <row r="6386" spans="1:21">
      <c r="A6386" s="14" t="s">
        <v>29391</v>
      </c>
      <c r="B6386" s="14" t="s">
        <v>48</v>
      </c>
      <c r="C6386" s="14" t="s">
        <v>29392</v>
      </c>
      <c r="D6386" s="14" t="s">
        <v>29384</v>
      </c>
      <c r="E6386" s="14" t="s">
        <v>29393</v>
      </c>
      <c r="F6386" s="14" t="s">
        <v>119</v>
      </c>
      <c r="G6386" s="26">
        <v>42910</v>
      </c>
      <c r="H6386" s="14">
        <v>2017</v>
      </c>
      <c r="I6386" s="14" t="s">
        <v>362</v>
      </c>
      <c r="J6386" s="14" t="s">
        <v>404</v>
      </c>
      <c r="K6386" s="14" t="s">
        <v>481</v>
      </c>
      <c r="L6386" s="14" t="s">
        <v>29394</v>
      </c>
      <c r="M6386" s="14">
        <f t="shared" si="792"/>
        <v>2017</v>
      </c>
      <c r="N6386" s="14">
        <f t="shared" si="793"/>
        <v>6</v>
      </c>
      <c r="O6386" s="14" t="str">
        <f>IFERROR(VLOOKUP(I6386,Lists!$F$2:$G$16,2,FALSE()),"Not Rated")</f>
        <v>Older Kids</v>
      </c>
      <c r="P6386" s="14">
        <f t="shared" si="794"/>
        <v>90</v>
      </c>
      <c r="Q6386" s="14" t="str">
        <f t="shared" si="795"/>
        <v>Canada</v>
      </c>
      <c r="R6386" s="14" t="str">
        <f t="shared" si="796"/>
        <v>|Canada|</v>
      </c>
      <c r="S6386" s="14" t="str">
        <f t="shared" si="797"/>
        <v>|Children &amp; Family Movies|Comedies|</v>
      </c>
      <c r="T6386" s="14" t="str">
        <f t="shared" si="798"/>
        <v>|Vivieno Caldinelli|</v>
      </c>
      <c r="U6386" s="14" t="str">
        <f t="shared" si="799"/>
        <v>|Jonny Gray|Callan Potter|Peter Keleghan|Caroline Rhea|</v>
      </c>
    </row>
    <row r="6387" spans="1:21">
      <c r="A6387" s="14" t="s">
        <v>29395</v>
      </c>
      <c r="B6387" s="14" t="s">
        <v>49</v>
      </c>
      <c r="C6387" s="14" t="s">
        <v>29396</v>
      </c>
      <c r="D6387" s="14" t="s">
        <v>117</v>
      </c>
      <c r="E6387" s="14" t="s">
        <v>29397</v>
      </c>
      <c r="F6387" s="14" t="s">
        <v>117</v>
      </c>
      <c r="G6387" s="26">
        <v>43191</v>
      </c>
      <c r="H6387" s="14">
        <v>2013</v>
      </c>
      <c r="I6387" s="14" t="s">
        <v>362</v>
      </c>
      <c r="J6387" s="14" t="s">
        <v>105</v>
      </c>
      <c r="K6387" s="14" t="s">
        <v>688</v>
      </c>
      <c r="L6387" s="14" t="s">
        <v>29398</v>
      </c>
      <c r="M6387" s="14">
        <f t="shared" si="792"/>
        <v>2018</v>
      </c>
      <c r="N6387" s="14">
        <f t="shared" si="793"/>
        <v>4</v>
      </c>
      <c r="O6387" s="14" t="str">
        <f>IFERROR(VLOOKUP(I6387,Lists!$F$2:$G$16,2,FALSE()),"Not Rated")</f>
        <v>Older Kids</v>
      </c>
      <c r="P6387" s="14">
        <f t="shared" si="794"/>
        <v>1</v>
      </c>
      <c r="Q6387" s="14" t="str">
        <f t="shared" si="795"/>
        <v>Unknown</v>
      </c>
      <c r="R6387" s="14" t="str">
        <f t="shared" si="796"/>
        <v>|Unknown|</v>
      </c>
      <c r="S6387" s="14" t="str">
        <f t="shared" si="797"/>
        <v>|International TV Shows|TV Dramas|</v>
      </c>
      <c r="T6387" s="14" t="str">
        <f t="shared" si="798"/>
        <v>|Unknown|</v>
      </c>
      <c r="U6387" s="14" t="str">
        <f t="shared" si="799"/>
        <v>|Himanshu Soni|Kajal Jain|Sanket Choukse|Kabir Bedi|Sameer Dharmadhikari|Jagat Singh|Reshmi Ghosh|Siddharth Vasudev|Amit Behl|Hemant Choudhary|</v>
      </c>
    </row>
    <row r="6388" spans="1:21">
      <c r="A6388" s="14" t="s">
        <v>29399</v>
      </c>
      <c r="B6388" s="14" t="s">
        <v>48</v>
      </c>
      <c r="C6388" s="14" t="s">
        <v>29400</v>
      </c>
      <c r="D6388" s="14" t="s">
        <v>29401</v>
      </c>
      <c r="E6388" s="14" t="s">
        <v>29402</v>
      </c>
      <c r="F6388" s="14" t="s">
        <v>19545</v>
      </c>
      <c r="G6388" s="26">
        <v>43567</v>
      </c>
      <c r="H6388" s="14">
        <v>2018</v>
      </c>
      <c r="I6388" s="14" t="s">
        <v>360</v>
      </c>
      <c r="J6388" s="14" t="s">
        <v>560</v>
      </c>
      <c r="K6388" s="14" t="s">
        <v>1227</v>
      </c>
      <c r="L6388" s="14" t="s">
        <v>29403</v>
      </c>
      <c r="M6388" s="14">
        <f t="shared" si="792"/>
        <v>2019</v>
      </c>
      <c r="N6388" s="14">
        <f t="shared" si="793"/>
        <v>4</v>
      </c>
      <c r="O6388" s="14" t="str">
        <f>IFERROR(VLOOKUP(I6388,Lists!$F$2:$G$16,2,FALSE()),"Not Rated")</f>
        <v>Adults</v>
      </c>
      <c r="P6388" s="14">
        <f t="shared" si="794"/>
        <v>103</v>
      </c>
      <c r="Q6388" s="14" t="str">
        <f t="shared" si="795"/>
        <v>Indonesia</v>
      </c>
      <c r="R6388" s="14" t="str">
        <f t="shared" si="796"/>
        <v>|Indonesia|Singapore|</v>
      </c>
      <c r="S6388" s="14" t="str">
        <f t="shared" si="797"/>
        <v>|Action &amp; Adventure|International Movies|</v>
      </c>
      <c r="T6388" s="14" t="str">
        <f t="shared" si="798"/>
        <v>|Mike Wiluan|</v>
      </c>
      <c r="U6388" s="14" t="str">
        <f t="shared" si="799"/>
        <v>|Yoshua Sudarso|Ario Bayu|Pevita Pearce|Tio Pakusadewo|Reinout Bussemaker|Mikha Tambayong|Happy Salma|Alex Abbad|Zack Lee|</v>
      </c>
    </row>
    <row r="6389" spans="1:21">
      <c r="A6389" s="14" t="s">
        <v>29404</v>
      </c>
      <c r="B6389" s="14" t="s">
        <v>48</v>
      </c>
      <c r="C6389" s="14" t="s">
        <v>29405</v>
      </c>
      <c r="D6389" s="14" t="s">
        <v>29406</v>
      </c>
      <c r="E6389" s="14" t="s">
        <v>117</v>
      </c>
      <c r="F6389" s="14" t="s">
        <v>29407</v>
      </c>
      <c r="G6389" s="26">
        <v>43151</v>
      </c>
      <c r="H6389" s="14">
        <v>2016</v>
      </c>
      <c r="I6389" s="14" t="s">
        <v>368</v>
      </c>
      <c r="J6389" s="14" t="s">
        <v>4548</v>
      </c>
      <c r="K6389" s="14" t="s">
        <v>496</v>
      </c>
      <c r="L6389" s="14" t="s">
        <v>29408</v>
      </c>
      <c r="M6389" s="14">
        <f t="shared" si="792"/>
        <v>2018</v>
      </c>
      <c r="N6389" s="14">
        <f t="shared" si="793"/>
        <v>2</v>
      </c>
      <c r="O6389" s="14" t="str">
        <f>IFERROR(VLOOKUP(I6389,Lists!$F$2:$G$16,2,FALSE()),"Not Rated")</f>
        <v>Kids</v>
      </c>
      <c r="P6389" s="14">
        <f t="shared" si="794"/>
        <v>73</v>
      </c>
      <c r="Q6389" s="14" t="str">
        <f t="shared" si="795"/>
        <v>Netherlands</v>
      </c>
      <c r="R6389" s="14" t="str">
        <f t="shared" si="796"/>
        <v>|Netherlands|Denmark|France|Germany|</v>
      </c>
      <c r="S6389" s="14" t="str">
        <f t="shared" si="797"/>
        <v>|Documentaries|International Movies|</v>
      </c>
      <c r="T6389" s="14" t="str">
        <f t="shared" si="798"/>
        <v>|Andreas Johnsen|</v>
      </c>
      <c r="U6389" s="14" t="str">
        <f t="shared" si="799"/>
        <v>|Unknown|</v>
      </c>
    </row>
    <row r="6390" spans="1:21">
      <c r="A6390" s="14" t="s">
        <v>29409</v>
      </c>
      <c r="B6390" s="14" t="s">
        <v>48</v>
      </c>
      <c r="C6390" s="14" t="s">
        <v>29410</v>
      </c>
      <c r="D6390" s="14" t="s">
        <v>29411</v>
      </c>
      <c r="E6390" s="14" t="s">
        <v>29412</v>
      </c>
      <c r="F6390" s="14" t="s">
        <v>115</v>
      </c>
      <c r="G6390" s="26">
        <v>43617</v>
      </c>
      <c r="H6390" s="14">
        <v>2018</v>
      </c>
      <c r="I6390" s="14" t="s">
        <v>360</v>
      </c>
      <c r="J6390" s="14" t="s">
        <v>653</v>
      </c>
      <c r="K6390" s="14" t="s">
        <v>4815</v>
      </c>
      <c r="L6390" s="14" t="s">
        <v>29413</v>
      </c>
      <c r="M6390" s="14">
        <f t="shared" si="792"/>
        <v>2019</v>
      </c>
      <c r="N6390" s="14">
        <f t="shared" si="793"/>
        <v>6</v>
      </c>
      <c r="O6390" s="14" t="str">
        <f>IFERROR(VLOOKUP(I6390,Lists!$F$2:$G$16,2,FALSE()),"Not Rated")</f>
        <v>Adults</v>
      </c>
      <c r="P6390" s="14">
        <f t="shared" si="794"/>
        <v>98</v>
      </c>
      <c r="Q6390" s="14" t="str">
        <f t="shared" si="795"/>
        <v>United States</v>
      </c>
      <c r="R6390" s="14" t="str">
        <f t="shared" si="796"/>
        <v>|United States|</v>
      </c>
      <c r="S6390" s="14" t="str">
        <f t="shared" si="797"/>
        <v>|Independent Movies|Thrillers|</v>
      </c>
      <c r="T6390" s="14" t="str">
        <f t="shared" si="798"/>
        <v>|David McCracken|</v>
      </c>
      <c r="U6390" s="14" t="str">
        <f t="shared" si="799"/>
        <v>|Mike C. Nelson|Jenni Melear|David McCracken|Napoleon Ryan|Dorothy Lyman|Richard Riehle|</v>
      </c>
    </row>
    <row r="6391" spans="1:21">
      <c r="A6391" s="14" t="s">
        <v>29414</v>
      </c>
      <c r="B6391" s="14" t="s">
        <v>49</v>
      </c>
      <c r="C6391" s="14" t="s">
        <v>29415</v>
      </c>
      <c r="D6391" s="14" t="s">
        <v>117</v>
      </c>
      <c r="E6391" s="14" t="s">
        <v>117</v>
      </c>
      <c r="F6391" s="14" t="s">
        <v>117</v>
      </c>
      <c r="G6391" s="26">
        <v>43190</v>
      </c>
      <c r="H6391" s="14">
        <v>2017</v>
      </c>
      <c r="I6391" s="14" t="s">
        <v>362</v>
      </c>
      <c r="J6391" s="14" t="s">
        <v>105</v>
      </c>
      <c r="K6391" s="14" t="s">
        <v>256</v>
      </c>
      <c r="L6391" s="14" t="s">
        <v>29416</v>
      </c>
      <c r="M6391" s="14">
        <f t="shared" si="792"/>
        <v>2018</v>
      </c>
      <c r="N6391" s="14">
        <f t="shared" si="793"/>
        <v>3</v>
      </c>
      <c r="O6391" s="14" t="str">
        <f>IFERROR(VLOOKUP(I6391,Lists!$F$2:$G$16,2,FALSE()),"Not Rated")</f>
        <v>Older Kids</v>
      </c>
      <c r="P6391" s="14">
        <f t="shared" si="794"/>
        <v>1</v>
      </c>
      <c r="Q6391" s="14" t="str">
        <f t="shared" si="795"/>
        <v>Unknown</v>
      </c>
      <c r="R6391" s="14" t="str">
        <f t="shared" si="796"/>
        <v>|Unknown|</v>
      </c>
      <c r="S6391" s="14" t="str">
        <f t="shared" si="797"/>
        <v>|Kids' TV|</v>
      </c>
      <c r="T6391" s="14" t="str">
        <f t="shared" si="798"/>
        <v>|Unknown|</v>
      </c>
      <c r="U6391" s="14" t="str">
        <f t="shared" si="799"/>
        <v>|Unknown|</v>
      </c>
    </row>
    <row r="6392" spans="1:21">
      <c r="A6392" s="14" t="s">
        <v>29417</v>
      </c>
      <c r="B6392" s="14" t="s">
        <v>48</v>
      </c>
      <c r="C6392" s="14" t="s">
        <v>29418</v>
      </c>
      <c r="D6392" s="14" t="s">
        <v>29419</v>
      </c>
      <c r="E6392" s="14" t="s">
        <v>29420</v>
      </c>
      <c r="F6392" s="14" t="s">
        <v>115</v>
      </c>
      <c r="G6392" s="26">
        <v>43815</v>
      </c>
      <c r="H6392" s="14">
        <v>2010</v>
      </c>
      <c r="I6392" s="14" t="s">
        <v>364</v>
      </c>
      <c r="J6392" s="14" t="s">
        <v>1008</v>
      </c>
      <c r="K6392" s="14" t="s">
        <v>1027</v>
      </c>
      <c r="L6392" s="14" t="s">
        <v>29421</v>
      </c>
      <c r="M6392" s="14">
        <f t="shared" si="792"/>
        <v>2019</v>
      </c>
      <c r="N6392" s="14">
        <f t="shared" si="793"/>
        <v>12</v>
      </c>
      <c r="O6392" s="14" t="str">
        <f>IFERROR(VLOOKUP(I6392,Lists!$F$2:$G$16,2,FALSE()),"Not Rated")</f>
        <v>Teens</v>
      </c>
      <c r="P6392" s="14">
        <f t="shared" si="794"/>
        <v>119</v>
      </c>
      <c r="Q6392" s="14" t="str">
        <f t="shared" si="795"/>
        <v>United States</v>
      </c>
      <c r="R6392" s="14" t="str">
        <f t="shared" si="796"/>
        <v>|United States|</v>
      </c>
      <c r="S6392" s="14" t="str">
        <f t="shared" si="797"/>
        <v>|Dramas|Romantic Movies|</v>
      </c>
      <c r="T6392" s="14" t="str">
        <f t="shared" si="798"/>
        <v>|Steve Antin|</v>
      </c>
      <c r="U6392" s="14" t="str">
        <f t="shared" si="799"/>
        <v>|Cher|Christina Aguilera|Alan Cumming|Eric Dane|Cam Gigandet|Julianne Hough|Peter Gallagher|Kristen Bell|Stanley Tucci|Dianna Agron|</v>
      </c>
    </row>
    <row r="6393" spans="1:21">
      <c r="A6393" s="14" t="s">
        <v>29422</v>
      </c>
      <c r="B6393" s="14" t="s">
        <v>48</v>
      </c>
      <c r="C6393" s="14" t="s">
        <v>29423</v>
      </c>
      <c r="D6393" s="14" t="s">
        <v>29424</v>
      </c>
      <c r="E6393" s="14" t="s">
        <v>117</v>
      </c>
      <c r="F6393" s="14" t="s">
        <v>115</v>
      </c>
      <c r="G6393" s="26">
        <v>42887</v>
      </c>
      <c r="H6393" s="14">
        <v>2017</v>
      </c>
      <c r="I6393" s="14" t="s">
        <v>360</v>
      </c>
      <c r="J6393" s="14" t="s">
        <v>1313</v>
      </c>
      <c r="K6393" s="14" t="s">
        <v>247</v>
      </c>
      <c r="L6393" s="14" t="s">
        <v>29425</v>
      </c>
      <c r="M6393" s="14">
        <f t="shared" si="792"/>
        <v>2017</v>
      </c>
      <c r="N6393" s="14">
        <f t="shared" si="793"/>
        <v>6</v>
      </c>
      <c r="O6393" s="14" t="str">
        <f>IFERROR(VLOOKUP(I6393,Lists!$F$2:$G$16,2,FALSE()),"Not Rated")</f>
        <v>Adults</v>
      </c>
      <c r="P6393" s="14">
        <f t="shared" si="794"/>
        <v>76</v>
      </c>
      <c r="Q6393" s="14" t="str">
        <f t="shared" si="795"/>
        <v>United States</v>
      </c>
      <c r="R6393" s="14" t="str">
        <f t="shared" si="796"/>
        <v>|United States|</v>
      </c>
      <c r="S6393" s="14" t="str">
        <f t="shared" si="797"/>
        <v>|Documentaries|</v>
      </c>
      <c r="T6393" s="14" t="str">
        <f t="shared" si="798"/>
        <v>|Jon Manning|</v>
      </c>
      <c r="U6393" s="14" t="str">
        <f t="shared" si="799"/>
        <v>|Unknown|</v>
      </c>
    </row>
    <row r="6394" spans="1:21">
      <c r="A6394" s="14" t="s">
        <v>29426</v>
      </c>
      <c r="B6394" s="14" t="s">
        <v>48</v>
      </c>
      <c r="C6394" s="14" t="s">
        <v>29427</v>
      </c>
      <c r="D6394" s="14" t="s">
        <v>29428</v>
      </c>
      <c r="E6394" s="14" t="s">
        <v>29429</v>
      </c>
      <c r="F6394" s="14" t="s">
        <v>29430</v>
      </c>
      <c r="G6394" s="26">
        <v>43584</v>
      </c>
      <c r="H6394" s="14">
        <v>2018</v>
      </c>
      <c r="I6394" s="14" t="s">
        <v>360</v>
      </c>
      <c r="J6394" s="14" t="s">
        <v>2157</v>
      </c>
      <c r="K6394" s="14" t="s">
        <v>444</v>
      </c>
      <c r="L6394" s="14" t="s">
        <v>29431</v>
      </c>
      <c r="M6394" s="14">
        <f t="shared" si="792"/>
        <v>2019</v>
      </c>
      <c r="N6394" s="14">
        <f t="shared" si="793"/>
        <v>4</v>
      </c>
      <c r="O6394" s="14" t="str">
        <f>IFERROR(VLOOKUP(I6394,Lists!$F$2:$G$16,2,FALSE()),"Not Rated")</f>
        <v>Adults</v>
      </c>
      <c r="P6394" s="14">
        <f t="shared" si="794"/>
        <v>148</v>
      </c>
      <c r="Q6394" s="14" t="str">
        <f t="shared" si="795"/>
        <v>South Korea</v>
      </c>
      <c r="R6394" s="14" t="str">
        <f t="shared" si="796"/>
        <v>|South Korea|Japan|</v>
      </c>
      <c r="S6394" s="14" t="str">
        <f t="shared" si="797"/>
        <v>|Dramas|Independent Movies|International Movies|</v>
      </c>
      <c r="T6394" s="14" t="str">
        <f t="shared" si="798"/>
        <v>|Lee Chang-dong|</v>
      </c>
      <c r="U6394" s="14" t="str">
        <f t="shared" si="799"/>
        <v>|Yoo Ah-in|Steven Yeun|Jun Jong-seo|Kim Soo-kyung|Moon Sung-keun|ChoI Seung-ho|</v>
      </c>
    </row>
    <row r="6395" spans="1:21">
      <c r="A6395" s="14" t="s">
        <v>29432</v>
      </c>
      <c r="B6395" s="14" t="s">
        <v>49</v>
      </c>
      <c r="C6395" s="14" t="s">
        <v>29433</v>
      </c>
      <c r="D6395" s="14" t="s">
        <v>117</v>
      </c>
      <c r="E6395" s="14" t="s">
        <v>29434</v>
      </c>
      <c r="F6395" s="14" t="s">
        <v>118</v>
      </c>
      <c r="G6395" s="26">
        <v>43739</v>
      </c>
      <c r="H6395" s="14">
        <v>2012</v>
      </c>
      <c r="I6395" s="14" t="s">
        <v>360</v>
      </c>
      <c r="J6395" s="14" t="s">
        <v>106</v>
      </c>
      <c r="K6395" s="14" t="s">
        <v>20003</v>
      </c>
      <c r="L6395" s="14" t="s">
        <v>29435</v>
      </c>
      <c r="M6395" s="14">
        <f t="shared" si="792"/>
        <v>2019</v>
      </c>
      <c r="N6395" s="14">
        <f t="shared" si="793"/>
        <v>10</v>
      </c>
      <c r="O6395" s="14" t="str">
        <f>IFERROR(VLOOKUP(I6395,Lists!$F$2:$G$16,2,FALSE()),"Not Rated")</f>
        <v>Adults</v>
      </c>
      <c r="P6395" s="14">
        <f t="shared" si="794"/>
        <v>2</v>
      </c>
      <c r="Q6395" s="14" t="str">
        <f t="shared" si="795"/>
        <v>United Kingdom</v>
      </c>
      <c r="R6395" s="14" t="str">
        <f t="shared" si="796"/>
        <v>|United Kingdom|</v>
      </c>
      <c r="S6395" s="14" t="str">
        <f t="shared" si="797"/>
        <v>|British TV Shows|TV Comedies|</v>
      </c>
      <c r="T6395" s="14" t="str">
        <f t="shared" si="798"/>
        <v>|Unknown|</v>
      </c>
      <c r="U6395" s="14" t="str">
        <f t="shared" si="799"/>
        <v>|Iain Connell|Robert Florence|Kirsty Strain|Richard Rankin|Allan Miller|Louise Stewart|</v>
      </c>
    </row>
    <row r="6396" spans="1:21">
      <c r="A6396" s="14" t="s">
        <v>29436</v>
      </c>
      <c r="B6396" s="14" t="s">
        <v>48</v>
      </c>
      <c r="C6396" s="14" t="s">
        <v>29437</v>
      </c>
      <c r="D6396" s="14" t="s">
        <v>29438</v>
      </c>
      <c r="E6396" s="14" t="s">
        <v>29439</v>
      </c>
      <c r="F6396" s="14" t="s">
        <v>115</v>
      </c>
      <c r="G6396" s="26">
        <v>43063</v>
      </c>
      <c r="H6396" s="14">
        <v>2017</v>
      </c>
      <c r="I6396" s="14" t="s">
        <v>360</v>
      </c>
      <c r="J6396" s="14" t="s">
        <v>507</v>
      </c>
      <c r="K6396" s="14" t="s">
        <v>14589</v>
      </c>
      <c r="L6396" s="14" t="s">
        <v>29440</v>
      </c>
      <c r="M6396" s="14">
        <f t="shared" si="792"/>
        <v>2017</v>
      </c>
      <c r="N6396" s="14">
        <f t="shared" si="793"/>
        <v>11</v>
      </c>
      <c r="O6396" s="14" t="str">
        <f>IFERROR(VLOOKUP(I6396,Lists!$F$2:$G$16,2,FALSE()),"Not Rated")</f>
        <v>Adults</v>
      </c>
      <c r="P6396" s="14">
        <f t="shared" si="794"/>
        <v>94</v>
      </c>
      <c r="Q6396" s="14" t="str">
        <f t="shared" si="795"/>
        <v>United States</v>
      </c>
      <c r="R6396" s="14" t="str">
        <f t="shared" si="796"/>
        <v>|United States|</v>
      </c>
      <c r="S6396" s="14" t="str">
        <f t="shared" si="797"/>
        <v>|Action &amp; Adventure|Independent Movies|</v>
      </c>
      <c r="T6396" s="14" t="str">
        <f t="shared" si="798"/>
        <v>|Cary Murnion|Jonathan Milott|</v>
      </c>
      <c r="U6396" s="14" t="str">
        <f t="shared" si="799"/>
        <v>|Dave Bautista|Brittany Snow|Angelic Zambrana|Jeremie Harris|Myra Lucretia Taylor|Arturo Castro|Christian Navarro|</v>
      </c>
    </row>
    <row r="6397" spans="1:21">
      <c r="A6397" s="14" t="s">
        <v>29441</v>
      </c>
      <c r="B6397" s="14" t="s">
        <v>48</v>
      </c>
      <c r="C6397" s="14" t="s">
        <v>29442</v>
      </c>
      <c r="D6397" s="14" t="s">
        <v>29443</v>
      </c>
      <c r="E6397" s="14" t="s">
        <v>29444</v>
      </c>
      <c r="F6397" s="14" t="s">
        <v>115</v>
      </c>
      <c r="G6397" s="26">
        <v>43770</v>
      </c>
      <c r="H6397" s="14">
        <v>1960</v>
      </c>
      <c r="I6397" s="14" t="s">
        <v>361</v>
      </c>
      <c r="J6397" s="14" t="s">
        <v>1096</v>
      </c>
      <c r="K6397" s="14" t="s">
        <v>29445</v>
      </c>
      <c r="L6397" s="14" t="s">
        <v>29446</v>
      </c>
      <c r="M6397" s="14">
        <f t="shared" si="792"/>
        <v>2019</v>
      </c>
      <c r="N6397" s="14">
        <f t="shared" si="793"/>
        <v>11</v>
      </c>
      <c r="O6397" s="14" t="str">
        <f>IFERROR(VLOOKUP(I6397,Lists!$F$2:$G$16,2,FALSE()),"Not Rated")</f>
        <v>Teens</v>
      </c>
      <c r="P6397" s="14">
        <f t="shared" si="794"/>
        <v>108</v>
      </c>
      <c r="Q6397" s="14" t="str">
        <f t="shared" si="795"/>
        <v>United States</v>
      </c>
      <c r="R6397" s="14" t="str">
        <f t="shared" si="796"/>
        <v>|United States|</v>
      </c>
      <c r="S6397" s="14" t="str">
        <f t="shared" si="797"/>
        <v>|Classic Movies|Dramas|Romantic Movies|</v>
      </c>
      <c r="T6397" s="14" t="str">
        <f t="shared" si="798"/>
        <v>|Daniel Mann|</v>
      </c>
      <c r="U6397" s="14" t="str">
        <f t="shared" si="799"/>
        <v>|Elizabeth Taylor|Laurence Harvey|Eddie Fisher|Dina Merrill|Mildred Dunnock|Betty Field|Jeffrey Lynn|Susan Oliver|</v>
      </c>
    </row>
    <row r="6398" spans="1:21">
      <c r="A6398" s="14" t="s">
        <v>29447</v>
      </c>
      <c r="B6398" s="14" t="s">
        <v>48</v>
      </c>
      <c r="C6398" s="14" t="s">
        <v>29448</v>
      </c>
      <c r="D6398" s="14" t="s">
        <v>29449</v>
      </c>
      <c r="E6398" s="14" t="s">
        <v>29450</v>
      </c>
      <c r="F6398" s="14" t="s">
        <v>6497</v>
      </c>
      <c r="G6398" s="26">
        <v>42985</v>
      </c>
      <c r="H6398" s="14">
        <v>2016</v>
      </c>
      <c r="I6398" s="14" t="s">
        <v>363</v>
      </c>
      <c r="J6398" s="14" t="s">
        <v>1033</v>
      </c>
      <c r="K6398" s="14" t="s">
        <v>444</v>
      </c>
      <c r="L6398" s="14" t="s">
        <v>29451</v>
      </c>
      <c r="M6398" s="14">
        <f t="shared" si="792"/>
        <v>2017</v>
      </c>
      <c r="N6398" s="14">
        <f t="shared" si="793"/>
        <v>9</v>
      </c>
      <c r="O6398" s="14" t="str">
        <f>IFERROR(VLOOKUP(I6398,Lists!$F$2:$G$16,2,FALSE()),"Not Rated")</f>
        <v>Adults</v>
      </c>
      <c r="P6398" s="14">
        <f t="shared" si="794"/>
        <v>114</v>
      </c>
      <c r="Q6398" s="14" t="str">
        <f t="shared" si="795"/>
        <v>Belgium</v>
      </c>
      <c r="R6398" s="14" t="str">
        <f t="shared" si="796"/>
        <v>|Belgium|France|</v>
      </c>
      <c r="S6398" s="14" t="str">
        <f t="shared" si="797"/>
        <v>|Dramas|Independent Movies|International Movies|</v>
      </c>
      <c r="T6398" s="14" t="str">
        <f t="shared" si="798"/>
        <v>|Daniele Thompson|</v>
      </c>
      <c r="U6398" s="14" t="str">
        <f t="shared" si="799"/>
        <v>|Guillaume Canet|Guillaume Gallienne|Alice Pol|Déborah François|Sabine Azéma|Freya Mavor|Isabelle Candelier|Laurent Stocker|</v>
      </c>
    </row>
    <row r="6399" spans="1:21">
      <c r="A6399" s="14" t="s">
        <v>29452</v>
      </c>
      <c r="B6399" s="14" t="s">
        <v>48</v>
      </c>
      <c r="C6399" s="14" t="s">
        <v>29453</v>
      </c>
      <c r="D6399" s="14" t="s">
        <v>29454</v>
      </c>
      <c r="E6399" s="14" t="s">
        <v>29455</v>
      </c>
      <c r="F6399" s="14" t="s">
        <v>115</v>
      </c>
      <c r="G6399" s="26">
        <v>43622</v>
      </c>
      <c r="H6399" s="14">
        <v>2016</v>
      </c>
      <c r="I6399" s="14" t="s">
        <v>363</v>
      </c>
      <c r="J6399" s="14" t="s">
        <v>653</v>
      </c>
      <c r="K6399" s="14" t="s">
        <v>3429</v>
      </c>
      <c r="L6399" s="14" t="s">
        <v>29456</v>
      </c>
      <c r="M6399" s="14">
        <f t="shared" si="792"/>
        <v>2019</v>
      </c>
      <c r="N6399" s="14">
        <f t="shared" si="793"/>
        <v>6</v>
      </c>
      <c r="O6399" s="14" t="str">
        <f>IFERROR(VLOOKUP(I6399,Lists!$F$2:$G$16,2,FALSE()),"Not Rated")</f>
        <v>Adults</v>
      </c>
      <c r="P6399" s="14">
        <f t="shared" si="794"/>
        <v>98</v>
      </c>
      <c r="Q6399" s="14" t="str">
        <f t="shared" si="795"/>
        <v>United States</v>
      </c>
      <c r="R6399" s="14" t="str">
        <f t="shared" si="796"/>
        <v>|United States|</v>
      </c>
      <c r="S6399" s="14" t="str">
        <f t="shared" si="797"/>
        <v>|Horror Movies|Thrillers|</v>
      </c>
      <c r="T6399" s="14" t="str">
        <f t="shared" si="798"/>
        <v>|Travis Zariwny|</v>
      </c>
      <c r="U6399" s="14" t="str">
        <f t="shared" si="799"/>
        <v>|Gage Golightly|Matthew Daddario|Samuel Davis|Nadine Crocker|Dustin Ingram|Randy Schulman|</v>
      </c>
    </row>
    <row r="6400" spans="1:21">
      <c r="A6400" s="14" t="s">
        <v>29457</v>
      </c>
      <c r="B6400" s="14" t="s">
        <v>49</v>
      </c>
      <c r="C6400" s="14" t="s">
        <v>29458</v>
      </c>
      <c r="D6400" s="14" t="s">
        <v>117</v>
      </c>
      <c r="E6400" s="14" t="s">
        <v>29459</v>
      </c>
      <c r="F6400" s="14" t="s">
        <v>118</v>
      </c>
      <c r="G6400" s="26">
        <v>43358</v>
      </c>
      <c r="H6400" s="14">
        <v>2017</v>
      </c>
      <c r="I6400" s="14" t="s">
        <v>362</v>
      </c>
      <c r="J6400" s="14" t="s">
        <v>105</v>
      </c>
      <c r="K6400" s="14" t="s">
        <v>2297</v>
      </c>
      <c r="L6400" s="14" t="s">
        <v>29460</v>
      </c>
      <c r="M6400" s="14">
        <f t="shared" si="792"/>
        <v>2018</v>
      </c>
      <c r="N6400" s="14">
        <f t="shared" si="793"/>
        <v>9</v>
      </c>
      <c r="O6400" s="14" t="str">
        <f>IFERROR(VLOOKUP(I6400,Lists!$F$2:$G$16,2,FALSE()),"Not Rated")</f>
        <v>Older Kids</v>
      </c>
      <c r="P6400" s="14">
        <f t="shared" si="794"/>
        <v>1</v>
      </c>
      <c r="Q6400" s="14" t="str">
        <f t="shared" si="795"/>
        <v>United Kingdom</v>
      </c>
      <c r="R6400" s="14" t="str">
        <f t="shared" si="796"/>
        <v>|United Kingdom|</v>
      </c>
      <c r="S6400" s="14" t="str">
        <f t="shared" si="797"/>
        <v>|British TV Shows|International TV Shows|Reality TV|</v>
      </c>
      <c r="T6400" s="14" t="str">
        <f t="shared" si="798"/>
        <v>|Unknown|</v>
      </c>
      <c r="U6400" s="14" t="str">
        <f t="shared" si="799"/>
        <v>|Dick Strawbridge|William Hardie|</v>
      </c>
    </row>
    <row r="6401" spans="1:21">
      <c r="A6401" s="14" t="s">
        <v>29461</v>
      </c>
      <c r="B6401" s="14" t="s">
        <v>48</v>
      </c>
      <c r="C6401" s="14" t="s">
        <v>29462</v>
      </c>
      <c r="D6401" s="14" t="s">
        <v>5698</v>
      </c>
      <c r="E6401" s="14" t="s">
        <v>29463</v>
      </c>
      <c r="F6401" s="14" t="s">
        <v>136</v>
      </c>
      <c r="G6401" s="26">
        <v>43378</v>
      </c>
      <c r="H6401" s="14">
        <v>2014</v>
      </c>
      <c r="I6401" s="14" t="s">
        <v>361</v>
      </c>
      <c r="J6401" s="14" t="s">
        <v>6363</v>
      </c>
      <c r="K6401" s="14" t="s">
        <v>4531</v>
      </c>
      <c r="L6401" s="14" t="s">
        <v>29464</v>
      </c>
      <c r="M6401" s="14">
        <f t="shared" si="792"/>
        <v>2018</v>
      </c>
      <c r="N6401" s="14">
        <f t="shared" si="793"/>
        <v>10</v>
      </c>
      <c r="O6401" s="14" t="str">
        <f>IFERROR(VLOOKUP(I6401,Lists!$F$2:$G$16,2,FALSE()),"Not Rated")</f>
        <v>Teens</v>
      </c>
      <c r="P6401" s="14">
        <f t="shared" si="794"/>
        <v>151</v>
      </c>
      <c r="Q6401" s="14" t="str">
        <f t="shared" si="795"/>
        <v>Indonesia</v>
      </c>
      <c r="R6401" s="14" t="str">
        <f t="shared" si="796"/>
        <v>|Indonesia|</v>
      </c>
      <c r="S6401" s="14" t="str">
        <f t="shared" si="797"/>
        <v>|Dramas|International Movies|Sports Movies|</v>
      </c>
      <c r="T6401" s="14" t="str">
        <f t="shared" si="798"/>
        <v>|Angga Dwimas Sasongko|</v>
      </c>
      <c r="U6401" s="14" t="str">
        <f t="shared" si="799"/>
        <v>|Chicco Jerikho|Abdurrahman Arif|Jajang C. Noer|Ridho Hafiedz|Leo Maitimu|Shafira Umm|Glenn Fredly|Aufa Assagaf|Burhanuddin Ohorella|Bebeto Leutually|</v>
      </c>
    </row>
    <row r="6402" spans="1:21">
      <c r="A6402" s="14" t="s">
        <v>29465</v>
      </c>
      <c r="B6402" s="14" t="s">
        <v>48</v>
      </c>
      <c r="C6402" s="14" t="s">
        <v>29466</v>
      </c>
      <c r="D6402" s="14" t="s">
        <v>29467</v>
      </c>
      <c r="E6402" s="14" t="s">
        <v>29468</v>
      </c>
      <c r="F6402" s="14" t="s">
        <v>134</v>
      </c>
      <c r="G6402" s="26">
        <v>42755</v>
      </c>
      <c r="H6402" s="14">
        <v>2016</v>
      </c>
      <c r="I6402" s="14" t="s">
        <v>360</v>
      </c>
      <c r="J6402" s="14" t="s">
        <v>1773</v>
      </c>
      <c r="K6402" s="14" t="s">
        <v>542</v>
      </c>
      <c r="L6402" s="14" t="s">
        <v>29469</v>
      </c>
      <c r="M6402" s="14">
        <f t="shared" ref="M6402:M6465" si="800">IF(G6402="","",YEAR(G6402))</f>
        <v>2017</v>
      </c>
      <c r="N6402" s="14">
        <f t="shared" ref="N6402:N6465" si="801">IF(G6402="","",MONTH(G6402))</f>
        <v>1</v>
      </c>
      <c r="O6402" s="14" t="str">
        <f>IFERROR(VLOOKUP(I6402,Lists!$F$2:$G$16,2,FALSE()),"Not Rated")</f>
        <v>Adults</v>
      </c>
      <c r="P6402" s="14">
        <f t="shared" ref="P6402:P6465" si="802">IFERROR(VALUE(LEFT(J6402,FIND(" ",J6402)-1)),"")</f>
        <v>78</v>
      </c>
      <c r="Q6402" s="14" t="str">
        <f t="shared" ref="Q6402:Q6465" si="803">IFERROR(LEFT(F6402,FIND(",",F6402)-1),F6402)</f>
        <v>Argentina</v>
      </c>
      <c r="R6402" s="14" t="str">
        <f t="shared" ref="R6402:R6465" si="804">"|"&amp;SUBSTITUTE(F6402,", ","|")&amp;"|"</f>
        <v>|Argentina|</v>
      </c>
      <c r="S6402" s="14" t="str">
        <f t="shared" ref="S6402:S6465" si="805">"|"&amp;SUBSTITUTE(K6402,", ","|")&amp;"|"</f>
        <v>|Comedies|International Movies|Romantic Movies|</v>
      </c>
      <c r="T6402" s="14" t="str">
        <f t="shared" ref="T6402:T6465" si="806">"|"&amp;SUBSTITUTE(D6402,", ","|")&amp;"|"</f>
        <v>|Néstor Sánchez Sotelo|</v>
      </c>
      <c r="U6402" s="14" t="str">
        <f t="shared" ref="U6402:U6465" si="807">"|"&amp;SUBSTITUTE(E6402,", ","|")&amp;"|"</f>
        <v>|Muriel Santa Ana|Peto Menahem|Héctor Díaz|Sebastián Wainraich|Karina K.|Hernán Jiménez|Fabián Forte|Verónica Intile|</v>
      </c>
    </row>
    <row r="6403" spans="1:21">
      <c r="A6403" s="14" t="s">
        <v>29470</v>
      </c>
      <c r="B6403" s="14" t="s">
        <v>49</v>
      </c>
      <c r="C6403" s="14" t="s">
        <v>29471</v>
      </c>
      <c r="D6403" s="14" t="s">
        <v>117</v>
      </c>
      <c r="E6403" s="14" t="s">
        <v>29472</v>
      </c>
      <c r="F6403" s="14" t="s">
        <v>123</v>
      </c>
      <c r="G6403" s="26">
        <v>43536</v>
      </c>
      <c r="H6403" s="14">
        <v>2009</v>
      </c>
      <c r="I6403" s="14" t="s">
        <v>360</v>
      </c>
      <c r="J6403" s="14" t="s">
        <v>105</v>
      </c>
      <c r="K6403" s="14" t="s">
        <v>6268</v>
      </c>
      <c r="L6403" s="14" t="s">
        <v>29473</v>
      </c>
      <c r="M6403" s="14">
        <f t="shared" si="800"/>
        <v>2019</v>
      </c>
      <c r="N6403" s="14">
        <f t="shared" si="801"/>
        <v>3</v>
      </c>
      <c r="O6403" s="14" t="str">
        <f>IFERROR(VLOOKUP(I6403,Lists!$F$2:$G$16,2,FALSE()),"Not Rated")</f>
        <v>Adults</v>
      </c>
      <c r="P6403" s="14">
        <f t="shared" si="802"/>
        <v>1</v>
      </c>
      <c r="Q6403" s="14" t="str">
        <f t="shared" si="803"/>
        <v>South Korea</v>
      </c>
      <c r="R6403" s="14" t="str">
        <f t="shared" si="804"/>
        <v>|South Korea|</v>
      </c>
      <c r="S6403" s="14" t="str">
        <f t="shared" si="805"/>
        <v>|International TV Shows|Korean TV Shows|Romantic TV Shows|</v>
      </c>
      <c r="T6403" s="14" t="str">
        <f t="shared" si="806"/>
        <v>|Unknown|</v>
      </c>
      <c r="U6403" s="14" t="str">
        <f t="shared" si="807"/>
        <v>|So Ji-sub|Shin Hyun-joon|Chae Jung-an|Han Ji-min|Kim Hae-suk|You-Mi Ha|Yong Jang|Kwon Hae-hyo|</v>
      </c>
    </row>
    <row r="6404" spans="1:21">
      <c r="A6404" s="14" t="s">
        <v>29474</v>
      </c>
      <c r="B6404" s="14" t="s">
        <v>48</v>
      </c>
      <c r="C6404" s="14" t="s">
        <v>29475</v>
      </c>
      <c r="D6404" s="14" t="s">
        <v>29476</v>
      </c>
      <c r="E6404" s="14" t="s">
        <v>29477</v>
      </c>
      <c r="F6404" s="14" t="s">
        <v>29478</v>
      </c>
      <c r="G6404" s="26">
        <v>43600</v>
      </c>
      <c r="H6404" s="14">
        <v>2018</v>
      </c>
      <c r="I6404" s="14" t="s">
        <v>360</v>
      </c>
      <c r="J6404" s="14" t="s">
        <v>443</v>
      </c>
      <c r="K6404" s="14" t="s">
        <v>834</v>
      </c>
      <c r="L6404" s="14" t="s">
        <v>29479</v>
      </c>
      <c r="M6404" s="14">
        <f t="shared" si="800"/>
        <v>2019</v>
      </c>
      <c r="N6404" s="14">
        <f t="shared" si="801"/>
        <v>5</v>
      </c>
      <c r="O6404" s="14" t="str">
        <f>IFERROR(VLOOKUP(I6404,Lists!$F$2:$G$16,2,FALSE()),"Not Rated")</f>
        <v>Adults</v>
      </c>
      <c r="P6404" s="14">
        <f t="shared" si="802"/>
        <v>125</v>
      </c>
      <c r="Q6404" s="14" t="str">
        <f t="shared" si="803"/>
        <v>United Kingdom</v>
      </c>
      <c r="R6404" s="14" t="str">
        <f t="shared" si="804"/>
        <v>|United Kingdom|Pakistan|</v>
      </c>
      <c r="S6404" s="14" t="str">
        <f t="shared" si="805"/>
        <v>|Comedies|Dramas|International Movies|</v>
      </c>
      <c r="T6404" s="14" t="str">
        <f t="shared" si="806"/>
        <v>|Asim Abbasi|</v>
      </c>
      <c r="U6404" s="14" t="str">
        <f t="shared" si="807"/>
        <v>|Aamina Sheikh|Sanam Saeed|Adnan Malik|Mohammad Ahmad|Beo Rana Zafar|Faris Khalid|Hira Hussain|Mikaal Zulfiqar|</v>
      </c>
    </row>
    <row r="6405" spans="1:21">
      <c r="A6405" s="14" t="s">
        <v>29480</v>
      </c>
      <c r="B6405" s="14" t="s">
        <v>48</v>
      </c>
      <c r="C6405" s="14" t="s">
        <v>29481</v>
      </c>
      <c r="D6405" s="14" t="s">
        <v>20797</v>
      </c>
      <c r="E6405" s="14" t="s">
        <v>29482</v>
      </c>
      <c r="F6405" s="14" t="s">
        <v>116</v>
      </c>
      <c r="G6405" s="26">
        <v>43023</v>
      </c>
      <c r="H6405" s="14">
        <v>2015</v>
      </c>
      <c r="I6405" s="14" t="s">
        <v>361</v>
      </c>
      <c r="J6405" s="14" t="s">
        <v>3165</v>
      </c>
      <c r="K6405" s="14" t="s">
        <v>475</v>
      </c>
      <c r="L6405" s="14" t="s">
        <v>29483</v>
      </c>
      <c r="M6405" s="14">
        <f t="shared" si="800"/>
        <v>2017</v>
      </c>
      <c r="N6405" s="14">
        <f t="shared" si="801"/>
        <v>10</v>
      </c>
      <c r="O6405" s="14" t="str">
        <f>IFERROR(VLOOKUP(I6405,Lists!$F$2:$G$16,2,FALSE()),"Not Rated")</f>
        <v>Teens</v>
      </c>
      <c r="P6405" s="14">
        <f t="shared" si="802"/>
        <v>126</v>
      </c>
      <c r="Q6405" s="14" t="str">
        <f t="shared" si="803"/>
        <v>India</v>
      </c>
      <c r="R6405" s="14" t="str">
        <f t="shared" si="804"/>
        <v>|India|</v>
      </c>
      <c r="S6405" s="14" t="str">
        <f t="shared" si="805"/>
        <v>|Dramas|International Movies|</v>
      </c>
      <c r="T6405" s="14" t="str">
        <f t="shared" si="806"/>
        <v>|Madhur Bhandarkar|</v>
      </c>
      <c r="U6405" s="14" t="str">
        <f t="shared" si="807"/>
        <v>|Akanksha Puri|Avani Modi|Kyra Dutt|Ruhi Singh|Satarupa Pyne|Mita Vashisht|Keith Sequeira|Deepak Wadhwa|Indraneil Sengupta|Vikram Sakhalkar|</v>
      </c>
    </row>
    <row r="6406" spans="1:21">
      <c r="A6406" s="14" t="s">
        <v>29484</v>
      </c>
      <c r="B6406" s="14" t="s">
        <v>49</v>
      </c>
      <c r="C6406" s="14" t="s">
        <v>29485</v>
      </c>
      <c r="D6406" s="14" t="s">
        <v>117</v>
      </c>
      <c r="E6406" s="14" t="s">
        <v>29486</v>
      </c>
      <c r="F6406" s="14" t="s">
        <v>117</v>
      </c>
      <c r="G6406" s="26">
        <v>43405</v>
      </c>
      <c r="H6406" s="14">
        <v>2018</v>
      </c>
      <c r="I6406" s="14" t="s">
        <v>366</v>
      </c>
      <c r="J6406" s="14" t="s">
        <v>105</v>
      </c>
      <c r="K6406" s="14" t="s">
        <v>256</v>
      </c>
      <c r="L6406" s="14" t="s">
        <v>29487</v>
      </c>
      <c r="M6406" s="14">
        <f t="shared" si="800"/>
        <v>2018</v>
      </c>
      <c r="N6406" s="14">
        <f t="shared" si="801"/>
        <v>11</v>
      </c>
      <c r="O6406" s="14" t="str">
        <f>IFERROR(VLOOKUP(I6406,Lists!$F$2:$G$16,2,FALSE()),"Not Rated")</f>
        <v>Kids</v>
      </c>
      <c r="P6406" s="14">
        <f t="shared" si="802"/>
        <v>1</v>
      </c>
      <c r="Q6406" s="14" t="str">
        <f t="shared" si="803"/>
        <v>Unknown</v>
      </c>
      <c r="R6406" s="14" t="str">
        <f t="shared" si="804"/>
        <v>|Unknown|</v>
      </c>
      <c r="S6406" s="14" t="str">
        <f t="shared" si="805"/>
        <v>|Kids' TV|</v>
      </c>
      <c r="T6406" s="14" t="str">
        <f t="shared" si="806"/>
        <v>|Unknown|</v>
      </c>
      <c r="U6406" s="14" t="str">
        <f t="shared" si="807"/>
        <v>|Georgie Fuller|Jessica Hinds-Mingo|Mayumi Kawai|Sarah Sumeray|Alix Macey|Jenna Sharpe|</v>
      </c>
    </row>
    <row r="6407" spans="1:21">
      <c r="A6407" s="14" t="s">
        <v>29488</v>
      </c>
      <c r="B6407" s="14" t="s">
        <v>48</v>
      </c>
      <c r="C6407" s="14" t="s">
        <v>29489</v>
      </c>
      <c r="D6407" s="14" t="s">
        <v>13829</v>
      </c>
      <c r="E6407" s="14" t="s">
        <v>117</v>
      </c>
      <c r="F6407" s="14" t="s">
        <v>117</v>
      </c>
      <c r="G6407" s="26">
        <v>43405</v>
      </c>
      <c r="H6407" s="14">
        <v>2017</v>
      </c>
      <c r="I6407" s="14" t="s">
        <v>366</v>
      </c>
      <c r="J6407" s="14" t="s">
        <v>13831</v>
      </c>
      <c r="K6407" s="14" t="s">
        <v>251</v>
      </c>
      <c r="L6407" s="14" t="s">
        <v>29490</v>
      </c>
      <c r="M6407" s="14">
        <f t="shared" si="800"/>
        <v>2018</v>
      </c>
      <c r="N6407" s="14">
        <f t="shared" si="801"/>
        <v>11</v>
      </c>
      <c r="O6407" s="14" t="str">
        <f>IFERROR(VLOOKUP(I6407,Lists!$F$2:$G$16,2,FALSE()),"Not Rated")</f>
        <v>Kids</v>
      </c>
      <c r="P6407" s="14">
        <f t="shared" si="802"/>
        <v>11</v>
      </c>
      <c r="Q6407" s="14" t="str">
        <f t="shared" si="803"/>
        <v>Unknown</v>
      </c>
      <c r="R6407" s="14" t="str">
        <f t="shared" si="804"/>
        <v>|Unknown|</v>
      </c>
      <c r="S6407" s="14" t="str">
        <f t="shared" si="805"/>
        <v>|Children &amp; Family Movies|</v>
      </c>
      <c r="T6407" s="14" t="str">
        <f t="shared" si="806"/>
        <v>|Momoko Kamiya|</v>
      </c>
      <c r="U6407" s="14" t="str">
        <f t="shared" si="807"/>
        <v>|Unknown|</v>
      </c>
    </row>
    <row r="6408" spans="1:21">
      <c r="A6408" s="14" t="s">
        <v>29491</v>
      </c>
      <c r="B6408" s="14" t="s">
        <v>48</v>
      </c>
      <c r="C6408" s="14" t="s">
        <v>29492</v>
      </c>
      <c r="D6408" s="14" t="s">
        <v>13829</v>
      </c>
      <c r="E6408" s="14" t="s">
        <v>117</v>
      </c>
      <c r="F6408" s="14" t="s">
        <v>117</v>
      </c>
      <c r="G6408" s="26">
        <v>43405</v>
      </c>
      <c r="H6408" s="14">
        <v>2017</v>
      </c>
      <c r="I6408" s="14" t="s">
        <v>366</v>
      </c>
      <c r="J6408" s="14" t="s">
        <v>6472</v>
      </c>
      <c r="K6408" s="14" t="s">
        <v>251</v>
      </c>
      <c r="L6408" s="14" t="s">
        <v>29493</v>
      </c>
      <c r="M6408" s="14">
        <f t="shared" si="800"/>
        <v>2018</v>
      </c>
      <c r="N6408" s="14">
        <f t="shared" si="801"/>
        <v>11</v>
      </c>
      <c r="O6408" s="14" t="str">
        <f>IFERROR(VLOOKUP(I6408,Lists!$F$2:$G$16,2,FALSE()),"Not Rated")</f>
        <v>Kids</v>
      </c>
      <c r="P6408" s="14">
        <f t="shared" si="802"/>
        <v>22</v>
      </c>
      <c r="Q6408" s="14" t="str">
        <f t="shared" si="803"/>
        <v>Unknown</v>
      </c>
      <c r="R6408" s="14" t="str">
        <f t="shared" si="804"/>
        <v>|Unknown|</v>
      </c>
      <c r="S6408" s="14" t="str">
        <f t="shared" si="805"/>
        <v>|Children &amp; Family Movies|</v>
      </c>
      <c r="T6408" s="14" t="str">
        <f t="shared" si="806"/>
        <v>|Momoko Kamiya|</v>
      </c>
      <c r="U6408" s="14" t="str">
        <f t="shared" si="807"/>
        <v>|Unknown|</v>
      </c>
    </row>
    <row r="6409" spans="1:21">
      <c r="A6409" s="14" t="s">
        <v>29494</v>
      </c>
      <c r="B6409" s="14" t="s">
        <v>49</v>
      </c>
      <c r="C6409" s="14" t="s">
        <v>29495</v>
      </c>
      <c r="D6409" s="14" t="s">
        <v>117</v>
      </c>
      <c r="E6409" s="14" t="s">
        <v>29496</v>
      </c>
      <c r="F6409" s="14" t="s">
        <v>132</v>
      </c>
      <c r="G6409" s="26">
        <v>42720</v>
      </c>
      <c r="H6409" s="14">
        <v>2016</v>
      </c>
      <c r="I6409" s="14" t="s">
        <v>361</v>
      </c>
      <c r="J6409" s="14" t="s">
        <v>105</v>
      </c>
      <c r="K6409" s="14" t="s">
        <v>1451</v>
      </c>
      <c r="L6409" s="14" t="s">
        <v>29497</v>
      </c>
      <c r="M6409" s="14">
        <f t="shared" si="800"/>
        <v>2016</v>
      </c>
      <c r="N6409" s="14">
        <f t="shared" si="801"/>
        <v>12</v>
      </c>
      <c r="O6409" s="14" t="str">
        <f>IFERROR(VLOOKUP(I6409,Lists!$F$2:$G$16,2,FALSE()),"Not Rated")</f>
        <v>Teens</v>
      </c>
      <c r="P6409" s="14">
        <f t="shared" si="802"/>
        <v>1</v>
      </c>
      <c r="Q6409" s="14" t="str">
        <f t="shared" si="803"/>
        <v>Italy</v>
      </c>
      <c r="R6409" s="14" t="str">
        <f t="shared" si="804"/>
        <v>|Italy|</v>
      </c>
      <c r="S6409" s="14" t="str">
        <f t="shared" si="805"/>
        <v>|International TV Shows|Spanish-Language TV Shows|TV Dramas|</v>
      </c>
      <c r="T6409" s="14" t="str">
        <f t="shared" si="806"/>
        <v>|Unknown|</v>
      </c>
      <c r="U6409" s="14" t="str">
        <f t="shared" si="807"/>
        <v>|Rodrigo de la Serna|Sergio Hernández|Mercedes Morán|Muriel Santa Ana|Alex Brendemühl|Maximilian Dirr|Andres Gil|Marco Di Tieri|</v>
      </c>
    </row>
    <row r="6410" spans="1:21">
      <c r="A6410" s="14" t="s">
        <v>29498</v>
      </c>
      <c r="B6410" s="14" t="s">
        <v>49</v>
      </c>
      <c r="C6410" s="14" t="s">
        <v>29499</v>
      </c>
      <c r="D6410" s="14" t="s">
        <v>29500</v>
      </c>
      <c r="E6410" s="14" t="s">
        <v>29501</v>
      </c>
      <c r="F6410" s="14" t="s">
        <v>4904</v>
      </c>
      <c r="G6410" s="26">
        <v>42767</v>
      </c>
      <c r="H6410" s="14">
        <v>2014</v>
      </c>
      <c r="I6410" s="14" t="s">
        <v>361</v>
      </c>
      <c r="J6410" s="14" t="s">
        <v>105</v>
      </c>
      <c r="K6410" s="14" t="s">
        <v>29502</v>
      </c>
      <c r="L6410" s="14" t="s">
        <v>29503</v>
      </c>
      <c r="M6410" s="14">
        <f t="shared" si="800"/>
        <v>2017</v>
      </c>
      <c r="N6410" s="14">
        <f t="shared" si="801"/>
        <v>2</v>
      </c>
      <c r="O6410" s="14" t="str">
        <f>IFERROR(VLOOKUP(I6410,Lists!$F$2:$G$16,2,FALSE()),"Not Rated")</f>
        <v>Teens</v>
      </c>
      <c r="P6410" s="14">
        <f t="shared" si="802"/>
        <v>1</v>
      </c>
      <c r="Q6410" s="14" t="str">
        <f t="shared" si="803"/>
        <v>Mexico</v>
      </c>
      <c r="R6410" s="14" t="str">
        <f t="shared" si="804"/>
        <v>|Mexico|United States|</v>
      </c>
      <c r="S6410" s="14" t="str">
        <f t="shared" si="805"/>
        <v>|Crime TV Shows|Romantic TV Shows|Spanish-Language TV Shows|</v>
      </c>
      <c r="T6410" s="14" t="str">
        <f t="shared" si="806"/>
        <v>|Carlos Bolado|</v>
      </c>
      <c r="U6410" s="14" t="str">
        <f t="shared" si="807"/>
        <v>|Sara Maldonado|Erik Hayser|Andrés Palacios|Dagoberto Gama|Luis Ernesto Franco|Arcelia Ramírez|Eréndira Ibarra|</v>
      </c>
    </row>
    <row r="6411" spans="1:21">
      <c r="A6411" s="14" t="s">
        <v>29504</v>
      </c>
      <c r="B6411" s="14" t="s">
        <v>48</v>
      </c>
      <c r="C6411" s="14" t="s">
        <v>29505</v>
      </c>
      <c r="D6411" s="14" t="s">
        <v>29506</v>
      </c>
      <c r="E6411" s="14" t="s">
        <v>29507</v>
      </c>
      <c r="F6411" s="14" t="s">
        <v>115</v>
      </c>
      <c r="G6411" s="26">
        <v>42967</v>
      </c>
      <c r="H6411" s="14">
        <v>2016</v>
      </c>
      <c r="I6411" s="14" t="s">
        <v>360</v>
      </c>
      <c r="J6411" s="14" t="s">
        <v>457</v>
      </c>
      <c r="K6411" s="14" t="s">
        <v>458</v>
      </c>
      <c r="L6411" s="14" t="s">
        <v>29508</v>
      </c>
      <c r="M6411" s="14">
        <f t="shared" si="800"/>
        <v>2017</v>
      </c>
      <c r="N6411" s="14">
        <f t="shared" si="801"/>
        <v>8</v>
      </c>
      <c r="O6411" s="14" t="str">
        <f>IFERROR(VLOOKUP(I6411,Lists!$F$2:$G$16,2,FALSE()),"Not Rated")</f>
        <v>Adults</v>
      </c>
      <c r="P6411" s="14">
        <f t="shared" si="802"/>
        <v>104</v>
      </c>
      <c r="Q6411" s="14" t="str">
        <f t="shared" si="803"/>
        <v>United States</v>
      </c>
      <c r="R6411" s="14" t="str">
        <f t="shared" si="804"/>
        <v>|United States|</v>
      </c>
      <c r="S6411" s="14" t="str">
        <f t="shared" si="805"/>
        <v>|Comedies|Dramas|</v>
      </c>
      <c r="T6411" s="14" t="str">
        <f t="shared" si="806"/>
        <v>|Scott Marshall Smith|</v>
      </c>
      <c r="U6411" s="14" t="str">
        <f t="shared" si="807"/>
        <v>|John Larroquette|John Rhys-Davies|Paul Ben-Victor|David James Elliott|Laura Silverman|Cheryl Ladd|Justin Lieberman|Maddie McCormick|</v>
      </c>
    </row>
    <row r="6412" spans="1:21">
      <c r="A6412" s="14" t="s">
        <v>29509</v>
      </c>
      <c r="B6412" s="14" t="s">
        <v>48</v>
      </c>
      <c r="C6412" s="14" t="s">
        <v>29510</v>
      </c>
      <c r="D6412" s="14" t="s">
        <v>29511</v>
      </c>
      <c r="E6412" s="14" t="s">
        <v>29512</v>
      </c>
      <c r="F6412" s="14" t="s">
        <v>115</v>
      </c>
      <c r="G6412" s="26">
        <v>43101</v>
      </c>
      <c r="H6412" s="14">
        <v>2017</v>
      </c>
      <c r="I6412" s="14" t="s">
        <v>368</v>
      </c>
      <c r="J6412" s="14" t="s">
        <v>457</v>
      </c>
      <c r="K6412" s="14" t="s">
        <v>2179</v>
      </c>
      <c r="L6412" s="14" t="s">
        <v>29513</v>
      </c>
      <c r="M6412" s="14">
        <f t="shared" si="800"/>
        <v>2018</v>
      </c>
      <c r="N6412" s="14">
        <f t="shared" si="801"/>
        <v>1</v>
      </c>
      <c r="O6412" s="14" t="str">
        <f>IFERROR(VLOOKUP(I6412,Lists!$F$2:$G$16,2,FALSE()),"Not Rated")</f>
        <v>Kids</v>
      </c>
      <c r="P6412" s="14">
        <f t="shared" si="802"/>
        <v>104</v>
      </c>
      <c r="Q6412" s="14" t="str">
        <f t="shared" si="803"/>
        <v>United States</v>
      </c>
      <c r="R6412" s="14" t="str">
        <f t="shared" si="804"/>
        <v>|United States|</v>
      </c>
      <c r="S6412" s="14" t="str">
        <f t="shared" si="805"/>
        <v>|Children &amp; Family Movies|Comedies|Dramas|</v>
      </c>
      <c r="T6412" s="14" t="str">
        <f t="shared" si="806"/>
        <v>|Lisa Arnold|</v>
      </c>
      <c r="U6412" s="14" t="str">
        <f t="shared" si="807"/>
        <v>|Connor Rosen|Logan Shroyer|Michael Gross|Markie Post|Leigh-Allyn Baker|Juliocesar Chavez|Tyree Brown|</v>
      </c>
    </row>
    <row r="6413" spans="1:21">
      <c r="A6413" s="14" t="s">
        <v>29514</v>
      </c>
      <c r="B6413" s="14" t="s">
        <v>49</v>
      </c>
      <c r="C6413" s="14" t="s">
        <v>29515</v>
      </c>
      <c r="D6413" s="14" t="s">
        <v>117</v>
      </c>
      <c r="E6413" s="14" t="s">
        <v>117</v>
      </c>
      <c r="F6413" s="14" t="s">
        <v>119</v>
      </c>
      <c r="G6413" s="26">
        <v>43497</v>
      </c>
      <c r="H6413" s="14">
        <v>2014</v>
      </c>
      <c r="I6413" s="14" t="s">
        <v>360</v>
      </c>
      <c r="J6413" s="14" t="s">
        <v>105</v>
      </c>
      <c r="K6413" s="14" t="s">
        <v>257</v>
      </c>
      <c r="L6413" s="14" t="s">
        <v>29516</v>
      </c>
      <c r="M6413" s="14">
        <f t="shared" si="800"/>
        <v>2019</v>
      </c>
      <c r="N6413" s="14">
        <f t="shared" si="801"/>
        <v>2</v>
      </c>
      <c r="O6413" s="14" t="str">
        <f>IFERROR(VLOOKUP(I6413,Lists!$F$2:$G$16,2,FALSE()),"Not Rated")</f>
        <v>Adults</v>
      </c>
      <c r="P6413" s="14">
        <f t="shared" si="802"/>
        <v>1</v>
      </c>
      <c r="Q6413" s="14" t="str">
        <f t="shared" si="803"/>
        <v>Canada</v>
      </c>
      <c r="R6413" s="14" t="str">
        <f t="shared" si="804"/>
        <v>|Canada|</v>
      </c>
      <c r="S6413" s="14" t="str">
        <f t="shared" si="805"/>
        <v>|Docuseries|</v>
      </c>
      <c r="T6413" s="14" t="str">
        <f t="shared" si="806"/>
        <v>|Unknown|</v>
      </c>
      <c r="U6413" s="14" t="str">
        <f t="shared" si="807"/>
        <v>|Unknown|</v>
      </c>
    </row>
    <row r="6414" spans="1:21">
      <c r="A6414" s="14" t="s">
        <v>29517</v>
      </c>
      <c r="B6414" s="14" t="s">
        <v>48</v>
      </c>
      <c r="C6414" s="14" t="s">
        <v>29518</v>
      </c>
      <c r="D6414" s="14" t="s">
        <v>29519</v>
      </c>
      <c r="E6414" s="14" t="s">
        <v>29520</v>
      </c>
      <c r="F6414" s="14" t="s">
        <v>115</v>
      </c>
      <c r="G6414" s="26">
        <v>42749</v>
      </c>
      <c r="H6414" s="14">
        <v>2014</v>
      </c>
      <c r="I6414" s="14" t="s">
        <v>363</v>
      </c>
      <c r="J6414" s="14" t="s">
        <v>962</v>
      </c>
      <c r="K6414" s="14" t="s">
        <v>1436</v>
      </c>
      <c r="L6414" s="14" t="s">
        <v>29521</v>
      </c>
      <c r="M6414" s="14">
        <f t="shared" si="800"/>
        <v>2017</v>
      </c>
      <c r="N6414" s="14">
        <f t="shared" si="801"/>
        <v>1</v>
      </c>
      <c r="O6414" s="14" t="str">
        <f>IFERROR(VLOOKUP(I6414,Lists!$F$2:$G$16,2,FALSE()),"Not Rated")</f>
        <v>Adults</v>
      </c>
      <c r="P6414" s="14">
        <f t="shared" si="802"/>
        <v>117</v>
      </c>
      <c r="Q6414" s="14" t="str">
        <f t="shared" si="803"/>
        <v>United States</v>
      </c>
      <c r="R6414" s="14" t="str">
        <f t="shared" si="804"/>
        <v>|United States|</v>
      </c>
      <c r="S6414" s="14" t="str">
        <f t="shared" si="805"/>
        <v>|Dramas|Independent Movies|</v>
      </c>
      <c r="T6414" s="14" t="str">
        <f t="shared" si="806"/>
        <v>|Peter Sattler|</v>
      </c>
      <c r="U6414" s="14" t="str">
        <f t="shared" si="807"/>
        <v>|Kristen Stewart|Peyman Moaadi|John Carroll Lynch|Lane Garrison|Joseph Julian Soria|Ser'Darius Blain|Cory Michael Smith|Julia Duffy|</v>
      </c>
    </row>
    <row r="6415" spans="1:21">
      <c r="A6415" s="14" t="s">
        <v>29522</v>
      </c>
      <c r="B6415" s="14" t="s">
        <v>49</v>
      </c>
      <c r="C6415" s="14" t="s">
        <v>29523</v>
      </c>
      <c r="D6415" s="14" t="s">
        <v>117</v>
      </c>
      <c r="E6415" s="14" t="s">
        <v>29524</v>
      </c>
      <c r="F6415" s="14" t="s">
        <v>123</v>
      </c>
      <c r="G6415" s="26">
        <v>42877</v>
      </c>
      <c r="H6415" s="14">
        <v>2012</v>
      </c>
      <c r="I6415" s="14" t="s">
        <v>361</v>
      </c>
      <c r="J6415" s="14" t="s">
        <v>105</v>
      </c>
      <c r="K6415" s="14" t="s">
        <v>6268</v>
      </c>
      <c r="L6415" s="14" t="s">
        <v>29525</v>
      </c>
      <c r="M6415" s="14">
        <f t="shared" si="800"/>
        <v>2017</v>
      </c>
      <c r="N6415" s="14">
        <f t="shared" si="801"/>
        <v>5</v>
      </c>
      <c r="O6415" s="14" t="str">
        <f>IFERROR(VLOOKUP(I6415,Lists!$F$2:$G$16,2,FALSE()),"Not Rated")</f>
        <v>Teens</v>
      </c>
      <c r="P6415" s="14">
        <f t="shared" si="802"/>
        <v>1</v>
      </c>
      <c r="Q6415" s="14" t="str">
        <f t="shared" si="803"/>
        <v>South Korea</v>
      </c>
      <c r="R6415" s="14" t="str">
        <f t="shared" si="804"/>
        <v>|South Korea|</v>
      </c>
      <c r="S6415" s="14" t="str">
        <f t="shared" si="805"/>
        <v>|International TV Shows|Korean TV Shows|Romantic TV Shows|</v>
      </c>
      <c r="T6415" s="14" t="str">
        <f t="shared" si="806"/>
        <v>|Unknown|</v>
      </c>
      <c r="U6415" s="14" t="str">
        <f t="shared" si="807"/>
        <v>|Sung Jun|So-min Jung|Sung-min Kim|Ae-yeon Jeong|Mi-sook Lee|Eun-sook Sunwoo|Seok-woo Kang|Young-kwang Kim|Han Groo|Jin-soo Kim|</v>
      </c>
    </row>
    <row r="6416" spans="1:21">
      <c r="A6416" s="14" t="s">
        <v>29526</v>
      </c>
      <c r="B6416" s="14" t="s">
        <v>48</v>
      </c>
      <c r="C6416" s="14" t="s">
        <v>29527</v>
      </c>
      <c r="D6416" s="14" t="s">
        <v>29528</v>
      </c>
      <c r="E6416" s="14" t="s">
        <v>29529</v>
      </c>
      <c r="F6416" s="14" t="s">
        <v>115</v>
      </c>
      <c r="G6416" s="26">
        <v>44197</v>
      </c>
      <c r="H6416" s="14">
        <v>1998</v>
      </c>
      <c r="I6416" s="14" t="s">
        <v>364</v>
      </c>
      <c r="J6416" s="14" t="s">
        <v>1247</v>
      </c>
      <c r="K6416" s="14" t="s">
        <v>1014</v>
      </c>
      <c r="L6416" s="14" t="s">
        <v>29530</v>
      </c>
      <c r="M6416" s="14">
        <f t="shared" si="800"/>
        <v>2021</v>
      </c>
      <c r="N6416" s="14">
        <f t="shared" si="801"/>
        <v>1</v>
      </c>
      <c r="O6416" s="14" t="str">
        <f>IFERROR(VLOOKUP(I6416,Lists!$F$2:$G$16,2,FALSE()),"Not Rated")</f>
        <v>Teens</v>
      </c>
      <c r="P6416" s="14">
        <f t="shared" si="802"/>
        <v>101</v>
      </c>
      <c r="Q6416" s="14" t="str">
        <f t="shared" si="803"/>
        <v>United States</v>
      </c>
      <c r="R6416" s="14" t="str">
        <f t="shared" si="804"/>
        <v>|United States|</v>
      </c>
      <c r="S6416" s="14" t="str">
        <f t="shared" si="805"/>
        <v>|Comedies|Romantic Movies|</v>
      </c>
      <c r="T6416" s="14" t="str">
        <f t="shared" si="806"/>
        <v>|Harry Elfont|Deborah Kaplan|</v>
      </c>
      <c r="U6416" s="14" t="str">
        <f t="shared" si="807"/>
        <v>|Jennifer Love Hewitt|Ethan Embry|Charlie Korsmo|Lauren Ambrose|Peter Facinelli|Seth Green|Michelle Brookhurst|Alexander Martin|Erik Palladino|Channon Roe|Sean Patrick Thomas|</v>
      </c>
    </row>
    <row r="6417" spans="1:21">
      <c r="A6417" s="14" t="s">
        <v>29531</v>
      </c>
      <c r="B6417" s="14" t="s">
        <v>48</v>
      </c>
      <c r="C6417" s="14" t="s">
        <v>29532</v>
      </c>
      <c r="D6417" s="14" t="s">
        <v>29533</v>
      </c>
      <c r="E6417" s="14" t="s">
        <v>29534</v>
      </c>
      <c r="F6417" s="14" t="s">
        <v>921</v>
      </c>
      <c r="G6417" s="26">
        <v>43739</v>
      </c>
      <c r="H6417" s="14">
        <v>1992</v>
      </c>
      <c r="I6417" s="14" t="s">
        <v>363</v>
      </c>
      <c r="J6417" s="14" t="s">
        <v>698</v>
      </c>
      <c r="K6417" s="14" t="s">
        <v>4313</v>
      </c>
      <c r="L6417" s="14" t="s">
        <v>29535</v>
      </c>
      <c r="M6417" s="14">
        <f t="shared" si="800"/>
        <v>2019</v>
      </c>
      <c r="N6417" s="14">
        <f t="shared" si="801"/>
        <v>10</v>
      </c>
      <c r="O6417" s="14" t="str">
        <f>IFERROR(VLOOKUP(I6417,Lists!$F$2:$G$16,2,FALSE()),"Not Rated")</f>
        <v>Adults</v>
      </c>
      <c r="P6417" s="14">
        <f t="shared" si="802"/>
        <v>99</v>
      </c>
      <c r="Q6417" s="14" t="str">
        <f t="shared" si="803"/>
        <v>United States</v>
      </c>
      <c r="R6417" s="14" t="str">
        <f t="shared" si="804"/>
        <v>|United States|United Kingdom|</v>
      </c>
      <c r="S6417" s="14" t="str">
        <f t="shared" si="805"/>
        <v>|Cult Movies|Horror Movies|</v>
      </c>
      <c r="T6417" s="14" t="str">
        <f t="shared" si="806"/>
        <v>|Bernard Rose|</v>
      </c>
      <c r="U6417" s="14" t="str">
        <f t="shared" si="807"/>
        <v>|Virginia Madsen|Tony Todd|Xander Berkeley|Kasi Lemmons|Vanessa Williams|DeJuan Guy|Michael Culkin|Stanley DeSantis|</v>
      </c>
    </row>
    <row r="6418" spans="1:21">
      <c r="A6418" s="14" t="s">
        <v>29536</v>
      </c>
      <c r="B6418" s="14" t="s">
        <v>49</v>
      </c>
      <c r="C6418" s="14" t="s">
        <v>29537</v>
      </c>
      <c r="D6418" s="14" t="s">
        <v>117</v>
      </c>
      <c r="E6418" s="14" t="s">
        <v>29538</v>
      </c>
      <c r="F6418" s="14" t="s">
        <v>120</v>
      </c>
      <c r="G6418" s="26">
        <v>42719</v>
      </c>
      <c r="H6418" s="14">
        <v>2016</v>
      </c>
      <c r="I6418" s="14" t="s">
        <v>360</v>
      </c>
      <c r="J6418" s="14" t="s">
        <v>105</v>
      </c>
      <c r="K6418" s="14" t="s">
        <v>1470</v>
      </c>
      <c r="L6418" s="14" t="s">
        <v>29539</v>
      </c>
      <c r="M6418" s="14">
        <f t="shared" si="800"/>
        <v>2016</v>
      </c>
      <c r="N6418" s="14">
        <f t="shared" si="801"/>
        <v>12</v>
      </c>
      <c r="O6418" s="14" t="str">
        <f>IFERROR(VLOOKUP(I6418,Lists!$F$2:$G$16,2,FALSE()),"Not Rated")</f>
        <v>Adults</v>
      </c>
      <c r="P6418" s="14">
        <f t="shared" si="802"/>
        <v>1</v>
      </c>
      <c r="Q6418" s="14" t="str">
        <f t="shared" si="803"/>
        <v>France</v>
      </c>
      <c r="R6418" s="14" t="str">
        <f t="shared" si="804"/>
        <v>|France|</v>
      </c>
      <c r="S6418" s="14" t="str">
        <f t="shared" si="805"/>
        <v>|Crime TV Shows|International TV Shows|TV Dramas|</v>
      </c>
      <c r="T6418" s="14" t="str">
        <f t="shared" si="806"/>
        <v>|Unknown|</v>
      </c>
      <c r="U6418" s="14" t="str">
        <f t="shared" si="807"/>
        <v>|Jean-Michel Correia|Yasin Houicha|Pedro Casablanc|Christophe Paou|Kate Moran|Santi Pons|</v>
      </c>
    </row>
    <row r="6419" spans="1:21">
      <c r="A6419" s="14" t="s">
        <v>29540</v>
      </c>
      <c r="B6419" s="14" t="s">
        <v>48</v>
      </c>
      <c r="C6419" s="14" t="s">
        <v>29541</v>
      </c>
      <c r="D6419" s="14" t="s">
        <v>29542</v>
      </c>
      <c r="E6419" s="14" t="s">
        <v>117</v>
      </c>
      <c r="F6419" s="14" t="s">
        <v>29543</v>
      </c>
      <c r="G6419" s="26">
        <v>44082</v>
      </c>
      <c r="H6419" s="14">
        <v>2019</v>
      </c>
      <c r="I6419" s="14" t="s">
        <v>361</v>
      </c>
      <c r="J6419" s="14" t="s">
        <v>560</v>
      </c>
      <c r="K6419" s="14" t="s">
        <v>247</v>
      </c>
      <c r="L6419" s="14" t="s">
        <v>29544</v>
      </c>
      <c r="M6419" s="14">
        <f t="shared" si="800"/>
        <v>2020</v>
      </c>
      <c r="N6419" s="14">
        <f t="shared" si="801"/>
        <v>9</v>
      </c>
      <c r="O6419" s="14" t="str">
        <f>IFERROR(VLOOKUP(I6419,Lists!$F$2:$G$16,2,FALSE()),"Not Rated")</f>
        <v>Teens</v>
      </c>
      <c r="P6419" s="14">
        <f t="shared" si="802"/>
        <v>103</v>
      </c>
      <c r="Q6419" s="14" t="str">
        <f t="shared" si="803"/>
        <v>France</v>
      </c>
      <c r="R6419" s="14" t="str">
        <f t="shared" si="804"/>
        <v>|France|New Zealand|</v>
      </c>
      <c r="S6419" s="14" t="str">
        <f t="shared" si="805"/>
        <v>|Documentaries|</v>
      </c>
      <c r="T6419" s="14" t="str">
        <f t="shared" si="806"/>
        <v>|Justin Pemberton|</v>
      </c>
      <c r="U6419" s="14" t="str">
        <f t="shared" si="807"/>
        <v>|Unknown|</v>
      </c>
    </row>
    <row r="6420" spans="1:21">
      <c r="A6420" s="14" t="s">
        <v>29545</v>
      </c>
      <c r="B6420" s="14" t="s">
        <v>48</v>
      </c>
      <c r="C6420" s="14" t="s">
        <v>29546</v>
      </c>
      <c r="D6420" s="14" t="s">
        <v>29547</v>
      </c>
      <c r="E6420" s="14" t="s">
        <v>29548</v>
      </c>
      <c r="F6420" s="14" t="s">
        <v>116</v>
      </c>
      <c r="G6420" s="26">
        <v>43282</v>
      </c>
      <c r="H6420" s="14">
        <v>2017</v>
      </c>
      <c r="I6420" s="14" t="s">
        <v>362</v>
      </c>
      <c r="J6420" s="14" t="s">
        <v>3165</v>
      </c>
      <c r="K6420" s="14" t="s">
        <v>834</v>
      </c>
      <c r="L6420" s="14" t="s">
        <v>29549</v>
      </c>
      <c r="M6420" s="14">
        <f t="shared" si="800"/>
        <v>2018</v>
      </c>
      <c r="N6420" s="14">
        <f t="shared" si="801"/>
        <v>7</v>
      </c>
      <c r="O6420" s="14" t="str">
        <f>IFERROR(VLOOKUP(I6420,Lists!$F$2:$G$16,2,FALSE()),"Not Rated")</f>
        <v>Older Kids</v>
      </c>
      <c r="P6420" s="14">
        <f t="shared" si="802"/>
        <v>126</v>
      </c>
      <c r="Q6420" s="14" t="str">
        <f t="shared" si="803"/>
        <v>India</v>
      </c>
      <c r="R6420" s="14" t="str">
        <f t="shared" si="804"/>
        <v>|India|</v>
      </c>
      <c r="S6420" s="14" t="str">
        <f t="shared" si="805"/>
        <v>|Comedies|Dramas|International Movies|</v>
      </c>
      <c r="T6420" s="14" t="str">
        <f t="shared" si="806"/>
        <v>|Noushad|</v>
      </c>
      <c r="U6420" s="14" t="str">
        <f t="shared" si="807"/>
        <v>|Dharmajan Bolgatty|Aneesh Menon|Sunil Sukhada|Anita Lukmance|Kottayam Pradeep|Natasha Doshi|Hareesh Perumanna|Sharanya|Vineeth Mohan|Sudhi Koppa|</v>
      </c>
    </row>
    <row r="6421" spans="1:21">
      <c r="A6421" s="14" t="s">
        <v>29550</v>
      </c>
      <c r="B6421" s="14" t="s">
        <v>48</v>
      </c>
      <c r="C6421" s="14" t="s">
        <v>29551</v>
      </c>
      <c r="D6421" s="14" t="s">
        <v>29552</v>
      </c>
      <c r="E6421" s="14" t="s">
        <v>29553</v>
      </c>
      <c r="F6421" s="14" t="s">
        <v>144</v>
      </c>
      <c r="G6421" s="26">
        <v>43358</v>
      </c>
      <c r="H6421" s="14">
        <v>2016</v>
      </c>
      <c r="I6421" s="14" t="s">
        <v>360</v>
      </c>
      <c r="J6421" s="14" t="s">
        <v>900</v>
      </c>
      <c r="K6421" s="14" t="s">
        <v>475</v>
      </c>
      <c r="L6421" s="14" t="s">
        <v>29554</v>
      </c>
      <c r="M6421" s="14">
        <f t="shared" si="800"/>
        <v>2018</v>
      </c>
      <c r="N6421" s="14">
        <f t="shared" si="801"/>
        <v>9</v>
      </c>
      <c r="O6421" s="14" t="str">
        <f>IFERROR(VLOOKUP(I6421,Lists!$F$2:$G$16,2,FALSE()),"Not Rated")</f>
        <v>Adults</v>
      </c>
      <c r="P6421" s="14">
        <f t="shared" si="802"/>
        <v>92</v>
      </c>
      <c r="Q6421" s="14" t="str">
        <f t="shared" si="803"/>
        <v>Ireland</v>
      </c>
      <c r="R6421" s="14" t="str">
        <f t="shared" si="804"/>
        <v>|Ireland|</v>
      </c>
      <c r="S6421" s="14" t="str">
        <f t="shared" si="805"/>
        <v>|Dramas|International Movies|</v>
      </c>
      <c r="T6421" s="14" t="str">
        <f t="shared" si="806"/>
        <v>|Mark O'Connor|</v>
      </c>
      <c r="U6421" s="14" t="str">
        <f t="shared" si="807"/>
        <v>|John Connors|Fionn Walton|Kierston Wareing|Paul Alwright|Ryan Lincoln|Jimmy Smallhorne|Toni O'Rourke|Fionna Hewitt-Twamley|Stephen Clinch|Ciaran McCabe|</v>
      </c>
    </row>
    <row r="6422" spans="1:21">
      <c r="A6422" s="14" t="s">
        <v>29555</v>
      </c>
      <c r="B6422" s="14" t="s">
        <v>49</v>
      </c>
      <c r="C6422" s="14" t="s">
        <v>29556</v>
      </c>
      <c r="D6422" s="14" t="s">
        <v>117</v>
      </c>
      <c r="E6422" s="14" t="s">
        <v>29557</v>
      </c>
      <c r="F6422" s="14" t="s">
        <v>115</v>
      </c>
      <c r="G6422" s="26">
        <v>43679</v>
      </c>
      <c r="H6422" s="14">
        <v>2012</v>
      </c>
      <c r="I6422" s="14" t="s">
        <v>366</v>
      </c>
      <c r="J6422" s="14" t="s">
        <v>105</v>
      </c>
      <c r="K6422" s="14" t="s">
        <v>256</v>
      </c>
      <c r="L6422" s="14" t="s">
        <v>29558</v>
      </c>
      <c r="M6422" s="14">
        <f t="shared" si="800"/>
        <v>2019</v>
      </c>
      <c r="N6422" s="14">
        <f t="shared" si="801"/>
        <v>8</v>
      </c>
      <c r="O6422" s="14" t="str">
        <f>IFERROR(VLOOKUP(I6422,Lists!$F$2:$G$16,2,FALSE()),"Not Rated")</f>
        <v>Kids</v>
      </c>
      <c r="P6422" s="14">
        <f t="shared" si="802"/>
        <v>1</v>
      </c>
      <c r="Q6422" s="14" t="str">
        <f t="shared" si="803"/>
        <v>United States</v>
      </c>
      <c r="R6422" s="14" t="str">
        <f t="shared" si="804"/>
        <v>|United States|</v>
      </c>
      <c r="S6422" s="14" t="str">
        <f t="shared" si="805"/>
        <v>|Kids' TV|</v>
      </c>
      <c r="T6422" s="14" t="str">
        <f t="shared" si="806"/>
        <v>|Unknown|</v>
      </c>
      <c r="U6422" s="14" t="str">
        <f t="shared" si="807"/>
        <v>|David Lodge|Patty Mattson|Doug Erholtz|Stephanie Sheh|Nayo Wallace|Michael Sinterniklaas|Michaela Dean|</v>
      </c>
    </row>
    <row r="6423" spans="1:21">
      <c r="A6423" s="14" t="s">
        <v>29559</v>
      </c>
      <c r="B6423" s="14" t="s">
        <v>48</v>
      </c>
      <c r="C6423" s="14" t="s">
        <v>29560</v>
      </c>
      <c r="D6423" s="14" t="s">
        <v>29561</v>
      </c>
      <c r="E6423" s="14" t="s">
        <v>29562</v>
      </c>
      <c r="F6423" s="14" t="s">
        <v>138</v>
      </c>
      <c r="G6423" s="26">
        <v>43529</v>
      </c>
      <c r="H6423" s="14">
        <v>2008</v>
      </c>
      <c r="I6423" s="14" t="s">
        <v>361</v>
      </c>
      <c r="J6423" s="14" t="s">
        <v>2675</v>
      </c>
      <c r="K6423" s="14" t="s">
        <v>475</v>
      </c>
      <c r="L6423" s="14" t="s">
        <v>29563</v>
      </c>
      <c r="M6423" s="14">
        <f t="shared" si="800"/>
        <v>2019</v>
      </c>
      <c r="N6423" s="14">
        <f t="shared" si="801"/>
        <v>3</v>
      </c>
      <c r="O6423" s="14" t="str">
        <f>IFERROR(VLOOKUP(I6423,Lists!$F$2:$G$16,2,FALSE()),"Not Rated")</f>
        <v>Teens</v>
      </c>
      <c r="P6423" s="14">
        <f t="shared" si="802"/>
        <v>131</v>
      </c>
      <c r="Q6423" s="14" t="str">
        <f t="shared" si="803"/>
        <v>Philippines</v>
      </c>
      <c r="R6423" s="14" t="str">
        <f t="shared" si="804"/>
        <v>|Philippines|</v>
      </c>
      <c r="S6423" s="14" t="str">
        <f t="shared" si="805"/>
        <v>|Dramas|International Movies|</v>
      </c>
      <c r="T6423" s="14" t="str">
        <f t="shared" si="806"/>
        <v>|Chito S. Roño|</v>
      </c>
      <c r="U6423" s="14" t="str">
        <f t="shared" si="807"/>
        <v>|Sharon Cuneta|John Estrada|John Manalo|Rica Peralejo|Jhong Hilario|Saul Reichlin|Matthew Rutherford|Claire Jeater|Makisig Morales|Mickey Ferriols|</v>
      </c>
    </row>
    <row r="6424" spans="1:21">
      <c r="A6424" s="14" t="s">
        <v>29564</v>
      </c>
      <c r="B6424" s="14" t="s">
        <v>48</v>
      </c>
      <c r="C6424" s="14" t="s">
        <v>29565</v>
      </c>
      <c r="D6424" s="14" t="s">
        <v>29566</v>
      </c>
      <c r="E6424" s="14" t="s">
        <v>29567</v>
      </c>
      <c r="F6424" s="14" t="s">
        <v>6957</v>
      </c>
      <c r="G6424" s="26">
        <v>44124</v>
      </c>
      <c r="H6424" s="14">
        <v>2015</v>
      </c>
      <c r="I6424" s="14" t="s">
        <v>363</v>
      </c>
      <c r="J6424" s="14" t="s">
        <v>1008</v>
      </c>
      <c r="K6424" s="14" t="s">
        <v>8674</v>
      </c>
      <c r="L6424" s="14" t="s">
        <v>29568</v>
      </c>
      <c r="M6424" s="14">
        <f t="shared" si="800"/>
        <v>2020</v>
      </c>
      <c r="N6424" s="14">
        <f t="shared" si="801"/>
        <v>10</v>
      </c>
      <c r="O6424" s="14" t="str">
        <f>IFERROR(VLOOKUP(I6424,Lists!$F$2:$G$16,2,FALSE()),"Not Rated")</f>
        <v>Adults</v>
      </c>
      <c r="P6424" s="14">
        <f t="shared" si="802"/>
        <v>119</v>
      </c>
      <c r="Q6424" s="14" t="str">
        <f t="shared" si="803"/>
        <v>United Kingdom</v>
      </c>
      <c r="R6424" s="14" t="str">
        <f t="shared" si="804"/>
        <v>|United Kingdom|United States|Australia|</v>
      </c>
      <c r="S6424" s="14" t="str">
        <f t="shared" si="805"/>
        <v>|Dramas|LGBTQ Movies|Romantic Movies|</v>
      </c>
      <c r="T6424" s="14" t="str">
        <f t="shared" si="806"/>
        <v>|Todd Haynes|</v>
      </c>
      <c r="U6424" s="14" t="str">
        <f t="shared" si="807"/>
        <v>|Cate Blanchett|Rooney Mara|Sarah Paulson|Kyle Chandler|Jake Lacy|John Magaro|Cory Michael Smith|Carrie Brownstein|Kevin Crowley|Nik Pajic|</v>
      </c>
    </row>
    <row r="6425" spans="1:21">
      <c r="A6425" s="14" t="s">
        <v>29569</v>
      </c>
      <c r="B6425" s="14" t="s">
        <v>48</v>
      </c>
      <c r="C6425" s="14" t="s">
        <v>29570</v>
      </c>
      <c r="D6425" s="14" t="s">
        <v>29571</v>
      </c>
      <c r="E6425" s="14" t="s">
        <v>29572</v>
      </c>
      <c r="F6425" s="14" t="s">
        <v>115</v>
      </c>
      <c r="G6425" s="26">
        <v>43617</v>
      </c>
      <c r="H6425" s="14">
        <v>1976</v>
      </c>
      <c r="I6425" s="14" t="s">
        <v>363</v>
      </c>
      <c r="J6425" s="14" t="s">
        <v>653</v>
      </c>
      <c r="K6425" s="14" t="s">
        <v>29573</v>
      </c>
      <c r="L6425" s="14" t="s">
        <v>29574</v>
      </c>
      <c r="M6425" s="14">
        <f t="shared" si="800"/>
        <v>2019</v>
      </c>
      <c r="N6425" s="14">
        <f t="shared" si="801"/>
        <v>6</v>
      </c>
      <c r="O6425" s="14" t="str">
        <f>IFERROR(VLOOKUP(I6425,Lists!$F$2:$G$16,2,FALSE()),"Not Rated")</f>
        <v>Adults</v>
      </c>
      <c r="P6425" s="14">
        <f t="shared" si="802"/>
        <v>98</v>
      </c>
      <c r="Q6425" s="14" t="str">
        <f t="shared" si="803"/>
        <v>United States</v>
      </c>
      <c r="R6425" s="14" t="str">
        <f t="shared" si="804"/>
        <v>|United States|</v>
      </c>
      <c r="S6425" s="14" t="str">
        <f t="shared" si="805"/>
        <v>|Classic Movies|Cult Movies|Horror Movies|</v>
      </c>
      <c r="T6425" s="14" t="str">
        <f t="shared" si="806"/>
        <v>|Brian De Palma|</v>
      </c>
      <c r="U6425" s="14" t="str">
        <f t="shared" si="807"/>
        <v>|Sissy Spacek|Piper Laurie|Amy Irving|William Katt|John Travolta|Nancy Allen|Betty Buckley|P.J. Soles|Priscilla Pointer|Sydney Lassick|Stefan Gierasch|Michael Talbott|Doug Cox|Harry Gold|Noelle North|</v>
      </c>
    </row>
    <row r="6426" spans="1:21">
      <c r="A6426" s="14" t="s">
        <v>29575</v>
      </c>
      <c r="B6426" s="14" t="s">
        <v>48</v>
      </c>
      <c r="C6426" s="14" t="s">
        <v>29576</v>
      </c>
      <c r="D6426" s="14" t="s">
        <v>13478</v>
      </c>
      <c r="E6426" s="14" t="s">
        <v>29577</v>
      </c>
      <c r="F6426" s="14" t="s">
        <v>115</v>
      </c>
      <c r="G6426" s="26">
        <v>43789</v>
      </c>
      <c r="H6426" s="14">
        <v>2009</v>
      </c>
      <c r="I6426" s="14" t="s">
        <v>364</v>
      </c>
      <c r="J6426" s="14" t="s">
        <v>744</v>
      </c>
      <c r="K6426" s="14" t="s">
        <v>14935</v>
      </c>
      <c r="L6426" s="14" t="s">
        <v>29578</v>
      </c>
      <c r="M6426" s="14">
        <f t="shared" si="800"/>
        <v>2019</v>
      </c>
      <c r="N6426" s="14">
        <f t="shared" si="801"/>
        <v>11</v>
      </c>
      <c r="O6426" s="14" t="str">
        <f>IFERROR(VLOOKUP(I6426,Lists!$F$2:$G$16,2,FALSE()),"Not Rated")</f>
        <v>Teens</v>
      </c>
      <c r="P6426" s="14">
        <f t="shared" si="802"/>
        <v>85</v>
      </c>
      <c r="Q6426" s="14" t="str">
        <f t="shared" si="803"/>
        <v>United States</v>
      </c>
      <c r="R6426" s="14" t="str">
        <f t="shared" si="804"/>
        <v>|United States|</v>
      </c>
      <c r="S6426" s="14" t="str">
        <f t="shared" si="805"/>
        <v>|Horror Movies|Sci-Fi &amp; Fantasy|Thrillers|</v>
      </c>
      <c r="T6426" s="14" t="str">
        <f t="shared" si="806"/>
        <v>|Àlex Pastor|David Pastor|</v>
      </c>
      <c r="U6426" s="14" t="str">
        <f t="shared" si="807"/>
        <v>|Lou Taylor Pucci|Chris Pine|Piper Perabo|Emily VanCamp|Christopher Meloni|Kiernan Shipka|Ron McClary|Mark Moses|</v>
      </c>
    </row>
    <row r="6427" spans="1:21">
      <c r="A6427" s="14" t="s">
        <v>29579</v>
      </c>
      <c r="B6427" s="14" t="s">
        <v>48</v>
      </c>
      <c r="C6427" s="14" t="s">
        <v>29580</v>
      </c>
      <c r="D6427" s="14" t="s">
        <v>29581</v>
      </c>
      <c r="E6427" s="14" t="s">
        <v>29582</v>
      </c>
      <c r="F6427" s="14" t="s">
        <v>1128</v>
      </c>
      <c r="G6427" s="26">
        <v>41227</v>
      </c>
      <c r="H6427" s="14">
        <v>2012</v>
      </c>
      <c r="I6427" s="14" t="s">
        <v>363</v>
      </c>
      <c r="J6427" s="14" t="s">
        <v>1668</v>
      </c>
      <c r="K6427" s="14" t="s">
        <v>245</v>
      </c>
      <c r="L6427" s="14" t="s">
        <v>29583</v>
      </c>
      <c r="M6427" s="14">
        <f t="shared" si="800"/>
        <v>2012</v>
      </c>
      <c r="N6427" s="14">
        <f t="shared" si="801"/>
        <v>11</v>
      </c>
      <c r="O6427" s="14" t="str">
        <f>IFERROR(VLOOKUP(I6427,Lists!$F$2:$G$16,2,FALSE()),"Not Rated")</f>
        <v>Adults</v>
      </c>
      <c r="P6427" s="14">
        <f t="shared" si="802"/>
        <v>84</v>
      </c>
      <c r="Q6427" s="14" t="str">
        <f t="shared" si="803"/>
        <v>United States</v>
      </c>
      <c r="R6427" s="14" t="str">
        <f t="shared" si="804"/>
        <v>|United States|Mexico|</v>
      </c>
      <c r="S6427" s="14" t="str">
        <f t="shared" si="805"/>
        <v>|Comedies|</v>
      </c>
      <c r="T6427" s="14" t="str">
        <f t="shared" si="806"/>
        <v>|Matt Piedmont|</v>
      </c>
      <c r="U6427" s="14" t="str">
        <f t="shared" si="807"/>
        <v>|Will Ferrell|Gael García Bernal|Diego Luna|Genesis Rodriguez|Pedro Armendáriz Jr.|Nick Offerman|Efren Ramirez|Adrian Martinez|</v>
      </c>
    </row>
    <row r="6428" spans="1:21">
      <c r="A6428" s="14" t="s">
        <v>29584</v>
      </c>
      <c r="B6428" s="14" t="s">
        <v>49</v>
      </c>
      <c r="C6428" s="14" t="s">
        <v>29585</v>
      </c>
      <c r="D6428" s="14" t="s">
        <v>117</v>
      </c>
      <c r="E6428" s="14" t="s">
        <v>29586</v>
      </c>
      <c r="F6428" s="14" t="s">
        <v>121</v>
      </c>
      <c r="G6428" s="26">
        <v>43469</v>
      </c>
      <c r="H6428" s="14">
        <v>2015</v>
      </c>
      <c r="I6428" s="14" t="s">
        <v>361</v>
      </c>
      <c r="J6428" s="14" t="s">
        <v>105</v>
      </c>
      <c r="K6428" s="14" t="s">
        <v>29587</v>
      </c>
      <c r="L6428" s="14" t="s">
        <v>29588</v>
      </c>
      <c r="M6428" s="14">
        <f t="shared" si="800"/>
        <v>2019</v>
      </c>
      <c r="N6428" s="14">
        <f t="shared" si="801"/>
        <v>1</v>
      </c>
      <c r="O6428" s="14" t="str">
        <f>IFERROR(VLOOKUP(I6428,Lists!$F$2:$G$16,2,FALSE()),"Not Rated")</f>
        <v>Teens</v>
      </c>
      <c r="P6428" s="14">
        <f t="shared" si="802"/>
        <v>1</v>
      </c>
      <c r="Q6428" s="14" t="str">
        <f t="shared" si="803"/>
        <v>Japan</v>
      </c>
      <c r="R6428" s="14" t="str">
        <f t="shared" si="804"/>
        <v>|Japan|</v>
      </c>
      <c r="S6428" s="14" t="str">
        <f t="shared" si="805"/>
        <v>|Anime Series|Crime TV Shows|TV Thrillers|</v>
      </c>
      <c r="T6428" s="14" t="str">
        <f t="shared" si="806"/>
        <v>|Unknown|</v>
      </c>
      <c r="U6428" s="14" t="str">
        <f t="shared" si="807"/>
        <v>|Minami Takayama|Alison Retzloff|Wakana Yamazaki|Colleen Clinkenbeard|Akira Kamiya|R. Bruce Elliott|Wataru Takagi|Chafurin|Mark Stoddard|</v>
      </c>
    </row>
    <row r="6429" spans="1:21">
      <c r="A6429" s="14" t="s">
        <v>29589</v>
      </c>
      <c r="B6429" s="14" t="s">
        <v>48</v>
      </c>
      <c r="C6429" s="14" t="s">
        <v>29590</v>
      </c>
      <c r="D6429" s="14" t="s">
        <v>1182</v>
      </c>
      <c r="E6429" s="14" t="s">
        <v>29591</v>
      </c>
      <c r="F6429" s="14" t="s">
        <v>29592</v>
      </c>
      <c r="G6429" s="26">
        <v>44074</v>
      </c>
      <c r="H6429" s="14">
        <v>2006</v>
      </c>
      <c r="I6429" s="14" t="s">
        <v>364</v>
      </c>
      <c r="J6429" s="14" t="s">
        <v>833</v>
      </c>
      <c r="K6429" s="14" t="s">
        <v>248</v>
      </c>
      <c r="L6429" s="14" t="s">
        <v>29593</v>
      </c>
      <c r="M6429" s="14">
        <f t="shared" si="800"/>
        <v>2020</v>
      </c>
      <c r="N6429" s="14">
        <f t="shared" si="801"/>
        <v>8</v>
      </c>
      <c r="O6429" s="14" t="str">
        <f>IFERROR(VLOOKUP(I6429,Lists!$F$2:$G$16,2,FALSE()),"Not Rated")</f>
        <v>Teens</v>
      </c>
      <c r="P6429" s="14">
        <f t="shared" si="802"/>
        <v>145</v>
      </c>
      <c r="Q6429" s="14" t="str">
        <f t="shared" si="803"/>
        <v>United Kingdom</v>
      </c>
      <c r="R6429" s="14" t="str">
        <f t="shared" si="804"/>
        <v>|United Kingdom|Czech Republic|United States|Germany|Bahamas|</v>
      </c>
      <c r="S6429" s="14" t="str">
        <f t="shared" si="805"/>
        <v>|Action &amp; Adventure|</v>
      </c>
      <c r="T6429" s="14" t="str">
        <f t="shared" si="806"/>
        <v>|Martin Campbell|</v>
      </c>
      <c r="U6429" s="14" t="str">
        <f t="shared" si="807"/>
        <v>|Daniel Craig|Judi Dench|Eva Green|Jeffrey Wright|Mads Mikkelsen|Giancarlo Giannini|</v>
      </c>
    </row>
    <row r="6430" spans="1:21">
      <c r="A6430" s="14" t="s">
        <v>29594</v>
      </c>
      <c r="B6430" s="14" t="s">
        <v>48</v>
      </c>
      <c r="C6430" s="14" t="s">
        <v>29595</v>
      </c>
      <c r="D6430" s="14" t="s">
        <v>29596</v>
      </c>
      <c r="E6430" s="14" t="s">
        <v>29596</v>
      </c>
      <c r="F6430" s="14" t="s">
        <v>130</v>
      </c>
      <c r="G6430" s="26">
        <v>43313</v>
      </c>
      <c r="H6430" s="14">
        <v>1992</v>
      </c>
      <c r="I6430" s="14" t="s">
        <v>360</v>
      </c>
      <c r="J6430" s="14" t="s">
        <v>443</v>
      </c>
      <c r="K6430" s="14" t="s">
        <v>612</v>
      </c>
      <c r="L6430" s="14" t="s">
        <v>29597</v>
      </c>
      <c r="M6430" s="14">
        <f t="shared" si="800"/>
        <v>2018</v>
      </c>
      <c r="N6430" s="14">
        <f t="shared" si="801"/>
        <v>8</v>
      </c>
      <c r="O6430" s="14" t="str">
        <f>IFERROR(VLOOKUP(I6430,Lists!$F$2:$G$16,2,FALSE()),"Not Rated")</f>
        <v>Adults</v>
      </c>
      <c r="P6430" s="14">
        <f t="shared" si="802"/>
        <v>125</v>
      </c>
      <c r="Q6430" s="14" t="str">
        <f t="shared" si="803"/>
        <v>Hong Kong</v>
      </c>
      <c r="R6430" s="14" t="str">
        <f t="shared" si="804"/>
        <v>|Hong Kong|</v>
      </c>
      <c r="S6430" s="14" t="str">
        <f t="shared" si="805"/>
        <v>|Action &amp; Adventure|Dramas|International Movies|</v>
      </c>
      <c r="T6430" s="14" t="str">
        <f t="shared" si="806"/>
        <v>|Wong Jing|</v>
      </c>
      <c r="U6430" s="14" t="str">
        <f t="shared" si="807"/>
        <v>|Wong Jing|</v>
      </c>
    </row>
    <row r="6431" spans="1:21">
      <c r="A6431" s="14" t="s">
        <v>29598</v>
      </c>
      <c r="B6431" s="14" t="s">
        <v>48</v>
      </c>
      <c r="C6431" s="14" t="s">
        <v>29599</v>
      </c>
      <c r="D6431" s="14" t="s">
        <v>29596</v>
      </c>
      <c r="E6431" s="14" t="s">
        <v>29600</v>
      </c>
      <c r="F6431" s="14" t="s">
        <v>130</v>
      </c>
      <c r="G6431" s="26">
        <v>43328</v>
      </c>
      <c r="H6431" s="14">
        <v>1992</v>
      </c>
      <c r="I6431" s="14" t="s">
        <v>360</v>
      </c>
      <c r="J6431" s="14" t="s">
        <v>1096</v>
      </c>
      <c r="K6431" s="14" t="s">
        <v>612</v>
      </c>
      <c r="L6431" s="14" t="s">
        <v>29601</v>
      </c>
      <c r="M6431" s="14">
        <f t="shared" si="800"/>
        <v>2018</v>
      </c>
      <c r="N6431" s="14">
        <f t="shared" si="801"/>
        <v>8</v>
      </c>
      <c r="O6431" s="14" t="str">
        <f>IFERROR(VLOOKUP(I6431,Lists!$F$2:$G$16,2,FALSE()),"Not Rated")</f>
        <v>Adults</v>
      </c>
      <c r="P6431" s="14">
        <f t="shared" si="802"/>
        <v>108</v>
      </c>
      <c r="Q6431" s="14" t="str">
        <f t="shared" si="803"/>
        <v>Hong Kong</v>
      </c>
      <c r="R6431" s="14" t="str">
        <f t="shared" si="804"/>
        <v>|Hong Kong|</v>
      </c>
      <c r="S6431" s="14" t="str">
        <f t="shared" si="805"/>
        <v>|Action &amp; Adventure|Dramas|International Movies|</v>
      </c>
      <c r="T6431" s="14" t="str">
        <f t="shared" si="806"/>
        <v>|Wong Jing|</v>
      </c>
      <c r="U6431" s="14" t="str">
        <f t="shared" si="807"/>
        <v>|Dennis Chan|</v>
      </c>
    </row>
    <row r="6432" spans="1:21">
      <c r="A6432" s="14" t="s">
        <v>29602</v>
      </c>
      <c r="B6432" s="14" t="s">
        <v>49</v>
      </c>
      <c r="C6432" s="14" t="s">
        <v>29603</v>
      </c>
      <c r="D6432" s="14" t="s">
        <v>117</v>
      </c>
      <c r="E6432" s="14" t="s">
        <v>29604</v>
      </c>
      <c r="F6432" s="14" t="s">
        <v>117</v>
      </c>
      <c r="G6432" s="26">
        <v>43350</v>
      </c>
      <c r="H6432" s="14">
        <v>2015</v>
      </c>
      <c r="I6432" s="14" t="s">
        <v>360</v>
      </c>
      <c r="J6432" s="14" t="s">
        <v>105</v>
      </c>
      <c r="K6432" s="14" t="s">
        <v>424</v>
      </c>
      <c r="L6432" s="14" t="s">
        <v>29605</v>
      </c>
      <c r="M6432" s="14">
        <f t="shared" si="800"/>
        <v>2018</v>
      </c>
      <c r="N6432" s="14">
        <f t="shared" si="801"/>
        <v>9</v>
      </c>
      <c r="O6432" s="14" t="str">
        <f>IFERROR(VLOOKUP(I6432,Lists!$F$2:$G$16,2,FALSE()),"Not Rated")</f>
        <v>Adults</v>
      </c>
      <c r="P6432" s="14">
        <f t="shared" si="802"/>
        <v>1</v>
      </c>
      <c r="Q6432" s="14" t="str">
        <f t="shared" si="803"/>
        <v>Unknown</v>
      </c>
      <c r="R6432" s="14" t="str">
        <f t="shared" si="804"/>
        <v>|Unknown|</v>
      </c>
      <c r="S6432" s="14" t="str">
        <f t="shared" si="805"/>
        <v>|International TV Shows|Romantic TV Shows|TV Comedies|</v>
      </c>
      <c r="T6432" s="14" t="str">
        <f t="shared" si="806"/>
        <v>|Unknown|</v>
      </c>
      <c r="U6432" s="14" t="str">
        <f t="shared" si="807"/>
        <v>|Chaiyapol Pupart|Jintanutda Lummakanon|Worrawech Danuwong|Ornjira Lamwilai|Yong Armchair|Keerati Mahapreukpong|Akarat Nimitchai|Kornpassorn Duaysianklao|Nattapong Chartpong|</v>
      </c>
    </row>
    <row r="6433" spans="1:21">
      <c r="A6433" s="14" t="s">
        <v>29606</v>
      </c>
      <c r="B6433" s="14" t="s">
        <v>48</v>
      </c>
      <c r="C6433" s="14" t="s">
        <v>29607</v>
      </c>
      <c r="D6433" s="14" t="s">
        <v>29608</v>
      </c>
      <c r="E6433" s="14" t="s">
        <v>29609</v>
      </c>
      <c r="F6433" s="14" t="s">
        <v>115</v>
      </c>
      <c r="G6433" s="26">
        <v>43770</v>
      </c>
      <c r="H6433" s="14">
        <v>1958</v>
      </c>
      <c r="I6433" s="14" t="s">
        <v>369</v>
      </c>
      <c r="J6433" s="14" t="s">
        <v>1096</v>
      </c>
      <c r="K6433" s="14" t="s">
        <v>1307</v>
      </c>
      <c r="L6433" s="14" t="s">
        <v>29610</v>
      </c>
      <c r="M6433" s="14">
        <f t="shared" si="800"/>
        <v>2019</v>
      </c>
      <c r="N6433" s="14">
        <f t="shared" si="801"/>
        <v>11</v>
      </c>
      <c r="O6433" s="14" t="str">
        <f>IFERROR(VLOOKUP(I6433,Lists!$F$2:$G$16,2,FALSE()),"Not Rated")</f>
        <v>Not Rated</v>
      </c>
      <c r="P6433" s="14">
        <f t="shared" si="802"/>
        <v>108</v>
      </c>
      <c r="Q6433" s="14" t="str">
        <f t="shared" si="803"/>
        <v>United States</v>
      </c>
      <c r="R6433" s="14" t="str">
        <f t="shared" si="804"/>
        <v>|United States|</v>
      </c>
      <c r="S6433" s="14" t="str">
        <f t="shared" si="805"/>
        <v>|Classic Movies|Dramas|</v>
      </c>
      <c r="T6433" s="14" t="str">
        <f t="shared" si="806"/>
        <v>|Richard Brooks|</v>
      </c>
      <c r="U6433" s="14" t="str">
        <f t="shared" si="807"/>
        <v>|Elizabeth Taylor|Paul Newman|Burl Ives|Jack Carson|Judith Anderson|Madeleine Sherwood|Larry Gates|Vaughn Taylor|</v>
      </c>
    </row>
    <row r="6434" spans="1:21">
      <c r="A6434" s="14" t="s">
        <v>29611</v>
      </c>
      <c r="B6434" s="14" t="s">
        <v>48</v>
      </c>
      <c r="C6434" s="14" t="s">
        <v>29612</v>
      </c>
      <c r="D6434" s="14" t="s">
        <v>5727</v>
      </c>
      <c r="E6434" s="14" t="s">
        <v>117</v>
      </c>
      <c r="F6434" s="14" t="s">
        <v>29613</v>
      </c>
      <c r="G6434" s="26">
        <v>42482</v>
      </c>
      <c r="H6434" s="14">
        <v>2015</v>
      </c>
      <c r="I6434" s="14" t="s">
        <v>361</v>
      </c>
      <c r="J6434" s="14" t="s">
        <v>2548</v>
      </c>
      <c r="K6434" s="14" t="s">
        <v>247</v>
      </c>
      <c r="L6434" s="14" t="s">
        <v>29614</v>
      </c>
      <c r="M6434" s="14">
        <f t="shared" si="800"/>
        <v>2016</v>
      </c>
      <c r="N6434" s="14">
        <f t="shared" si="801"/>
        <v>4</v>
      </c>
      <c r="O6434" s="14" t="str">
        <f>IFERROR(VLOOKUP(I6434,Lists!$F$2:$G$16,2,FALSE()),"Not Rated")</f>
        <v>Teens</v>
      </c>
      <c r="P6434" s="14">
        <f t="shared" si="802"/>
        <v>74</v>
      </c>
      <c r="Q6434" s="14" t="str">
        <f t="shared" si="803"/>
        <v>China</v>
      </c>
      <c r="R6434" s="14" t="str">
        <f t="shared" si="804"/>
        <v>|China|Germany|India|United States|</v>
      </c>
      <c r="S6434" s="14" t="str">
        <f t="shared" si="805"/>
        <v>|Documentaries|</v>
      </c>
      <c r="T6434" s="14" t="str">
        <f t="shared" si="806"/>
        <v>|Shalini Kantayya|</v>
      </c>
      <c r="U6434" s="14" t="str">
        <f t="shared" si="807"/>
        <v>|Unknown|</v>
      </c>
    </row>
    <row r="6435" spans="1:21">
      <c r="A6435" s="14" t="s">
        <v>29615</v>
      </c>
      <c r="B6435" s="14" t="s">
        <v>48</v>
      </c>
      <c r="C6435" s="14" t="s">
        <v>29616</v>
      </c>
      <c r="D6435" s="14" t="s">
        <v>7795</v>
      </c>
      <c r="E6435" s="14" t="s">
        <v>29617</v>
      </c>
      <c r="F6435" s="14" t="s">
        <v>5003</v>
      </c>
      <c r="G6435" s="26">
        <v>43497</v>
      </c>
      <c r="H6435" s="14">
        <v>2010</v>
      </c>
      <c r="I6435" s="14" t="s">
        <v>367</v>
      </c>
      <c r="J6435" s="14" t="s">
        <v>1173</v>
      </c>
      <c r="K6435" s="14" t="s">
        <v>481</v>
      </c>
      <c r="L6435" s="14" t="s">
        <v>29618</v>
      </c>
      <c r="M6435" s="14">
        <f t="shared" si="800"/>
        <v>2019</v>
      </c>
      <c r="N6435" s="14">
        <f t="shared" si="801"/>
        <v>2</v>
      </c>
      <c r="O6435" s="14" t="str">
        <f>IFERROR(VLOOKUP(I6435,Lists!$F$2:$G$16,2,FALSE()),"Not Rated")</f>
        <v>Older Kids</v>
      </c>
      <c r="P6435" s="14">
        <f t="shared" si="802"/>
        <v>82</v>
      </c>
      <c r="Q6435" s="14" t="str">
        <f t="shared" si="803"/>
        <v>United States</v>
      </c>
      <c r="R6435" s="14" t="str">
        <f t="shared" si="804"/>
        <v>|United States|Australia|</v>
      </c>
      <c r="S6435" s="14" t="str">
        <f t="shared" si="805"/>
        <v>|Children &amp; Family Movies|Comedies|</v>
      </c>
      <c r="T6435" s="14" t="str">
        <f t="shared" si="806"/>
        <v>|Brad Peyton|</v>
      </c>
      <c r="U6435" s="14" t="str">
        <f t="shared" si="807"/>
        <v>|James Marsden|Nick Nolte|Christina Applegate|Katt Williams|Bette Midler|Neil Patrick Harris|Sean Hayes|Wallace Shawn|Roger Moore|Joe Pantoliano|Michael Clarke Duncan|Chris O'Donnell|Jack McBrayer|Kiernan Shipka|</v>
      </c>
    </row>
    <row r="6436" spans="1:21">
      <c r="A6436" s="14" t="s">
        <v>29619</v>
      </c>
      <c r="B6436" s="14" t="s">
        <v>48</v>
      </c>
      <c r="C6436" s="14" t="s">
        <v>29620</v>
      </c>
      <c r="D6436" s="14" t="s">
        <v>29621</v>
      </c>
      <c r="E6436" s="14" t="s">
        <v>117</v>
      </c>
      <c r="F6436" s="14" t="s">
        <v>119</v>
      </c>
      <c r="G6436" s="26">
        <v>43472</v>
      </c>
      <c r="H6436" s="14">
        <v>2018</v>
      </c>
      <c r="I6436" s="14" t="s">
        <v>362</v>
      </c>
      <c r="J6436" s="14" t="s">
        <v>5539</v>
      </c>
      <c r="K6436" s="14" t="s">
        <v>496</v>
      </c>
      <c r="L6436" s="14" t="s">
        <v>29622</v>
      </c>
      <c r="M6436" s="14">
        <f t="shared" si="800"/>
        <v>2019</v>
      </c>
      <c r="N6436" s="14">
        <f t="shared" si="801"/>
        <v>1</v>
      </c>
      <c r="O6436" s="14" t="str">
        <f>IFERROR(VLOOKUP(I6436,Lists!$F$2:$G$16,2,FALSE()),"Not Rated")</f>
        <v>Older Kids</v>
      </c>
      <c r="P6436" s="14">
        <f t="shared" si="802"/>
        <v>75</v>
      </c>
      <c r="Q6436" s="14" t="str">
        <f t="shared" si="803"/>
        <v>Canada</v>
      </c>
      <c r="R6436" s="14" t="str">
        <f t="shared" si="804"/>
        <v>|Canada|</v>
      </c>
      <c r="S6436" s="14" t="str">
        <f t="shared" si="805"/>
        <v>|Documentaries|International Movies|</v>
      </c>
      <c r="T6436" s="14" t="str">
        <f t="shared" si="806"/>
        <v>|Aaron Hancox|Michael McNamara|</v>
      </c>
      <c r="U6436" s="14" t="str">
        <f t="shared" si="807"/>
        <v>|Unknown|</v>
      </c>
    </row>
    <row r="6437" spans="1:21">
      <c r="A6437" s="14" t="s">
        <v>29623</v>
      </c>
      <c r="B6437" s="14" t="s">
        <v>48</v>
      </c>
      <c r="C6437" s="14" t="s">
        <v>29624</v>
      </c>
      <c r="D6437" s="14" t="s">
        <v>29625</v>
      </c>
      <c r="E6437" s="14" t="s">
        <v>29626</v>
      </c>
      <c r="F6437" s="14" t="s">
        <v>152</v>
      </c>
      <c r="G6437" s="26">
        <v>42901</v>
      </c>
      <c r="H6437" s="14">
        <v>2016</v>
      </c>
      <c r="I6437" s="14" t="s">
        <v>360</v>
      </c>
      <c r="J6437" s="14" t="s">
        <v>4073</v>
      </c>
      <c r="K6437" s="14" t="s">
        <v>2283</v>
      </c>
      <c r="L6437" s="14" t="s">
        <v>29627</v>
      </c>
      <c r="M6437" s="14">
        <f t="shared" si="800"/>
        <v>2017</v>
      </c>
      <c r="N6437" s="14">
        <f t="shared" si="801"/>
        <v>6</v>
      </c>
      <c r="O6437" s="14" t="str">
        <f>IFERROR(VLOOKUP(I6437,Lists!$F$2:$G$16,2,FALSE()),"Not Rated")</f>
        <v>Adults</v>
      </c>
      <c r="P6437" s="14">
        <f t="shared" si="802"/>
        <v>77</v>
      </c>
      <c r="Q6437" s="14" t="str">
        <f t="shared" si="803"/>
        <v>Norway</v>
      </c>
      <c r="R6437" s="14" t="str">
        <f t="shared" si="804"/>
        <v>|Norway|</v>
      </c>
      <c r="S6437" s="14" t="str">
        <f t="shared" si="805"/>
        <v>|Action &amp; Adventure|International Movies|Thrillers|</v>
      </c>
      <c r="T6437" s="14" t="str">
        <f t="shared" si="806"/>
        <v>|Henrik Martin Dahlsbakken|</v>
      </c>
      <c r="U6437" s="14" t="str">
        <f t="shared" si="807"/>
        <v>|Heidi Toini|Benjamin Helstad|Mads Sjogard Pettersen|Ingar Helge Gimle|</v>
      </c>
    </row>
    <row r="6438" spans="1:21">
      <c r="A6438" s="14" t="s">
        <v>29628</v>
      </c>
      <c r="B6438" s="14" t="s">
        <v>48</v>
      </c>
      <c r="C6438" s="14" t="s">
        <v>29629</v>
      </c>
      <c r="D6438" s="14" t="s">
        <v>29630</v>
      </c>
      <c r="E6438" s="14" t="s">
        <v>29631</v>
      </c>
      <c r="F6438" s="14" t="s">
        <v>116</v>
      </c>
      <c r="G6438" s="26">
        <v>42826</v>
      </c>
      <c r="H6438" s="14">
        <v>2012</v>
      </c>
      <c r="I6438" s="14" t="s">
        <v>362</v>
      </c>
      <c r="J6438" s="14" t="s">
        <v>1368</v>
      </c>
      <c r="K6438" s="14" t="s">
        <v>496</v>
      </c>
      <c r="L6438" s="14" t="s">
        <v>29632</v>
      </c>
      <c r="M6438" s="14">
        <f t="shared" si="800"/>
        <v>2017</v>
      </c>
      <c r="N6438" s="14">
        <f t="shared" si="801"/>
        <v>4</v>
      </c>
      <c r="O6438" s="14" t="str">
        <f>IFERROR(VLOOKUP(I6438,Lists!$F$2:$G$16,2,FALSE()),"Not Rated")</f>
        <v>Older Kids</v>
      </c>
      <c r="P6438" s="14">
        <f t="shared" si="802"/>
        <v>156</v>
      </c>
      <c r="Q6438" s="14" t="str">
        <f t="shared" si="803"/>
        <v>India</v>
      </c>
      <c r="R6438" s="14" t="str">
        <f t="shared" si="804"/>
        <v>|India|</v>
      </c>
      <c r="S6438" s="14" t="str">
        <f t="shared" si="805"/>
        <v>|Documentaries|International Movies|</v>
      </c>
      <c r="T6438" s="14" t="str">
        <f t="shared" si="806"/>
        <v>|Shivendra Singh Dungarpur|</v>
      </c>
      <c r="U6438" s="14" t="str">
        <f t="shared" si="807"/>
        <v>|P.K. Nair|</v>
      </c>
    </row>
    <row r="6439" spans="1:21">
      <c r="A6439" s="14" t="s">
        <v>29633</v>
      </c>
      <c r="B6439" s="14" t="s">
        <v>48</v>
      </c>
      <c r="C6439" s="14" t="s">
        <v>29634</v>
      </c>
      <c r="D6439" s="14" t="s">
        <v>29635</v>
      </c>
      <c r="E6439" s="14" t="s">
        <v>29636</v>
      </c>
      <c r="F6439" s="14" t="s">
        <v>115</v>
      </c>
      <c r="G6439" s="26">
        <v>43831</v>
      </c>
      <c r="H6439" s="14">
        <v>2000</v>
      </c>
      <c r="I6439" s="14" t="s">
        <v>364</v>
      </c>
      <c r="J6439" s="14" t="s">
        <v>646</v>
      </c>
      <c r="K6439" s="14" t="s">
        <v>244</v>
      </c>
      <c r="L6439" s="14" t="s">
        <v>29637</v>
      </c>
      <c r="M6439" s="14">
        <f t="shared" si="800"/>
        <v>2020</v>
      </c>
      <c r="N6439" s="14">
        <f t="shared" si="801"/>
        <v>1</v>
      </c>
      <c r="O6439" s="14" t="str">
        <f>IFERROR(VLOOKUP(I6439,Lists!$F$2:$G$16,2,FALSE()),"Not Rated")</f>
        <v>Teens</v>
      </c>
      <c r="P6439" s="14">
        <f t="shared" si="802"/>
        <v>116</v>
      </c>
      <c r="Q6439" s="14" t="str">
        <f t="shared" si="803"/>
        <v>United States</v>
      </c>
      <c r="R6439" s="14" t="str">
        <f t="shared" si="804"/>
        <v>|United States|</v>
      </c>
      <c r="S6439" s="14" t="str">
        <f t="shared" si="805"/>
        <v>|Dramas|</v>
      </c>
      <c r="T6439" s="14" t="str">
        <f t="shared" si="806"/>
        <v>|Nicholas Hytner|</v>
      </c>
      <c r="U6439" s="14" t="str">
        <f t="shared" si="807"/>
        <v>|Amanda Schull|Zoe Saldana|Susan May Pratt|Peter Gallagher|Donna Murphy|Debra Monk|Ethan Stiefel|Sascha Radetsky|Julie Kent|Ilia Kulik|</v>
      </c>
    </row>
    <row r="6440" spans="1:21">
      <c r="A6440" s="14" t="s">
        <v>29638</v>
      </c>
      <c r="B6440" s="14" t="s">
        <v>48</v>
      </c>
      <c r="C6440" s="14" t="s">
        <v>29639</v>
      </c>
      <c r="D6440" s="14" t="s">
        <v>29640</v>
      </c>
      <c r="E6440" s="14" t="s">
        <v>325</v>
      </c>
      <c r="F6440" s="14" t="s">
        <v>116</v>
      </c>
      <c r="G6440" s="26">
        <v>43405</v>
      </c>
      <c r="H6440" s="14">
        <v>2014</v>
      </c>
      <c r="I6440" s="14" t="s">
        <v>362</v>
      </c>
      <c r="J6440" s="14" t="s">
        <v>3165</v>
      </c>
      <c r="K6440" s="14" t="s">
        <v>3271</v>
      </c>
      <c r="L6440" s="14" t="s">
        <v>29641</v>
      </c>
      <c r="M6440" s="14">
        <f t="shared" si="800"/>
        <v>2018</v>
      </c>
      <c r="N6440" s="14">
        <f t="shared" si="801"/>
        <v>11</v>
      </c>
      <c r="O6440" s="14" t="str">
        <f>IFERROR(VLOOKUP(I6440,Lists!$F$2:$G$16,2,FALSE()),"Not Rated")</f>
        <v>Older Kids</v>
      </c>
      <c r="P6440" s="14">
        <f t="shared" si="802"/>
        <v>126</v>
      </c>
      <c r="Q6440" s="14" t="str">
        <f t="shared" si="803"/>
        <v>India</v>
      </c>
      <c r="R6440" s="14" t="str">
        <f t="shared" si="804"/>
        <v>|India|</v>
      </c>
      <c r="S6440" s="14" t="str">
        <f t="shared" si="805"/>
        <v>|Dramas|Faith &amp; Spirituality|International Movies|</v>
      </c>
      <c r="T6440" s="14" t="str">
        <f t="shared" si="806"/>
        <v>|Harry Baweja|</v>
      </c>
      <c r="U6440" s="14" t="str">
        <f t="shared" si="807"/>
        <v>|Om Puri|</v>
      </c>
    </row>
    <row r="6441" spans="1:21">
      <c r="A6441" s="14" t="s">
        <v>29642</v>
      </c>
      <c r="B6441" s="14" t="s">
        <v>48</v>
      </c>
      <c r="C6441" s="14" t="s">
        <v>29643</v>
      </c>
      <c r="D6441" s="14" t="s">
        <v>29644</v>
      </c>
      <c r="E6441" s="14" t="s">
        <v>29645</v>
      </c>
      <c r="F6441" s="14" t="s">
        <v>116</v>
      </c>
      <c r="G6441" s="26">
        <v>43174</v>
      </c>
      <c r="H6441" s="14">
        <v>2010</v>
      </c>
      <c r="I6441" s="14" t="s">
        <v>361</v>
      </c>
      <c r="J6441" s="14" t="s">
        <v>1399</v>
      </c>
      <c r="K6441" s="14" t="s">
        <v>834</v>
      </c>
      <c r="L6441" s="14" t="s">
        <v>29646</v>
      </c>
      <c r="M6441" s="14">
        <f t="shared" si="800"/>
        <v>2018</v>
      </c>
      <c r="N6441" s="14">
        <f t="shared" si="801"/>
        <v>3</v>
      </c>
      <c r="O6441" s="14" t="str">
        <f>IFERROR(VLOOKUP(I6441,Lists!$F$2:$G$16,2,FALSE()),"Not Rated")</f>
        <v>Teens</v>
      </c>
      <c r="P6441" s="14">
        <f t="shared" si="802"/>
        <v>129</v>
      </c>
      <c r="Q6441" s="14" t="str">
        <f t="shared" si="803"/>
        <v>India</v>
      </c>
      <c r="R6441" s="14" t="str">
        <f t="shared" si="804"/>
        <v>|India|</v>
      </c>
      <c r="S6441" s="14" t="str">
        <f t="shared" si="805"/>
        <v>|Comedies|Dramas|International Movies|</v>
      </c>
      <c r="T6441" s="14" t="str">
        <f t="shared" si="806"/>
        <v>|Aatmaram Dharne|</v>
      </c>
      <c r="U6441" s="14" t="str">
        <f t="shared" si="807"/>
        <v>|Nagesh Bhonsle|</v>
      </c>
    </row>
    <row r="6442" spans="1:21">
      <c r="A6442" s="14" t="s">
        <v>29647</v>
      </c>
      <c r="B6442" s="14" t="s">
        <v>48</v>
      </c>
      <c r="C6442" s="14" t="s">
        <v>29648</v>
      </c>
      <c r="D6442" s="14" t="s">
        <v>297</v>
      </c>
      <c r="E6442" s="14" t="s">
        <v>29649</v>
      </c>
      <c r="F6442" s="14" t="s">
        <v>116</v>
      </c>
      <c r="G6442" s="26">
        <v>43830</v>
      </c>
      <c r="H6442" s="14">
        <v>2000</v>
      </c>
      <c r="I6442" s="14" t="s">
        <v>361</v>
      </c>
      <c r="J6442" s="14" t="s">
        <v>2394</v>
      </c>
      <c r="K6442" s="14" t="s">
        <v>542</v>
      </c>
      <c r="L6442" s="14" t="s">
        <v>29650</v>
      </c>
      <c r="M6442" s="14">
        <f t="shared" si="800"/>
        <v>2019</v>
      </c>
      <c r="N6442" s="14">
        <f t="shared" si="801"/>
        <v>12</v>
      </c>
      <c r="O6442" s="14" t="str">
        <f>IFERROR(VLOOKUP(I6442,Lists!$F$2:$G$16,2,FALSE()),"Not Rated")</f>
        <v>Teens</v>
      </c>
      <c r="P6442" s="14">
        <f t="shared" si="802"/>
        <v>132</v>
      </c>
      <c r="Q6442" s="14" t="str">
        <f t="shared" si="803"/>
        <v>India</v>
      </c>
      <c r="R6442" s="14" t="str">
        <f t="shared" si="804"/>
        <v>|India|</v>
      </c>
      <c r="S6442" s="14" t="str">
        <f t="shared" si="805"/>
        <v>|Comedies|International Movies|Romantic Movies|</v>
      </c>
      <c r="T6442" s="14" t="str">
        <f t="shared" si="806"/>
        <v>|David Dhawan|</v>
      </c>
      <c r="U6442" s="14" t="str">
        <f t="shared" si="807"/>
        <v>|Sanjay Dutt|Salman Khan|Karisma Kapoor|Dalip Tahil|Sushma Seth|Shakti Kapoor|Nagma|Sonali Bendre|Twinkle Khanna|Ravi Baswani|</v>
      </c>
    </row>
    <row r="6443" spans="1:21">
      <c r="A6443" s="14" t="s">
        <v>29651</v>
      </c>
      <c r="B6443" s="14" t="s">
        <v>48</v>
      </c>
      <c r="C6443" s="14" t="s">
        <v>29652</v>
      </c>
      <c r="D6443" s="14" t="s">
        <v>29653</v>
      </c>
      <c r="E6443" s="14" t="s">
        <v>29654</v>
      </c>
      <c r="F6443" s="14" t="s">
        <v>156</v>
      </c>
      <c r="G6443" s="26">
        <v>43235</v>
      </c>
      <c r="H6443" s="14">
        <v>2017</v>
      </c>
      <c r="I6443" s="14" t="s">
        <v>361</v>
      </c>
      <c r="J6443" s="14" t="s">
        <v>1062</v>
      </c>
      <c r="K6443" s="14" t="s">
        <v>834</v>
      </c>
      <c r="L6443" s="14" t="s">
        <v>29655</v>
      </c>
      <c r="M6443" s="14">
        <f t="shared" si="800"/>
        <v>2018</v>
      </c>
      <c r="N6443" s="14">
        <f t="shared" si="801"/>
        <v>5</v>
      </c>
      <c r="O6443" s="14" t="str">
        <f>IFERROR(VLOOKUP(I6443,Lists!$F$2:$G$16,2,FALSE()),"Not Rated")</f>
        <v>Teens</v>
      </c>
      <c r="P6443" s="14">
        <f t="shared" si="802"/>
        <v>118</v>
      </c>
      <c r="Q6443" s="14" t="str">
        <f t="shared" si="803"/>
        <v>Pakistan</v>
      </c>
      <c r="R6443" s="14" t="str">
        <f t="shared" si="804"/>
        <v>|Pakistan|</v>
      </c>
      <c r="S6443" s="14" t="str">
        <f t="shared" si="805"/>
        <v>|Comedies|Dramas|International Movies|</v>
      </c>
      <c r="T6443" s="14" t="str">
        <f t="shared" si="806"/>
        <v>|Umer Adil|</v>
      </c>
      <c r="U6443" s="14" t="str">
        <f t="shared" si="807"/>
        <v>|Syra Shehroz|Kent S. Leung|Osama Tahir|Mansha Pasha|Zhalay Sharhadi|Faris Khalid|Behroze Sabzwari|Shamim Hilaly|</v>
      </c>
    </row>
    <row r="6444" spans="1:21">
      <c r="A6444" s="14" t="s">
        <v>29656</v>
      </c>
      <c r="B6444" s="14" t="s">
        <v>48</v>
      </c>
      <c r="C6444" s="14" t="s">
        <v>29657</v>
      </c>
      <c r="D6444" s="14" t="s">
        <v>29658</v>
      </c>
      <c r="E6444" s="14" t="s">
        <v>29659</v>
      </c>
      <c r="F6444" s="14" t="s">
        <v>29660</v>
      </c>
      <c r="G6444" s="26">
        <v>42795</v>
      </c>
      <c r="H6444" s="14">
        <v>2010</v>
      </c>
      <c r="I6444" s="14" t="s">
        <v>368</v>
      </c>
      <c r="J6444" s="14" t="s">
        <v>872</v>
      </c>
      <c r="K6444" s="14" t="s">
        <v>496</v>
      </c>
      <c r="L6444" s="14" t="s">
        <v>29661</v>
      </c>
      <c r="M6444" s="14">
        <f t="shared" si="800"/>
        <v>2017</v>
      </c>
      <c r="N6444" s="14">
        <f t="shared" si="801"/>
        <v>3</v>
      </c>
      <c r="O6444" s="14" t="str">
        <f>IFERROR(VLOOKUP(I6444,Lists!$F$2:$G$16,2,FALSE()),"Not Rated")</f>
        <v>Kids</v>
      </c>
      <c r="P6444" s="14">
        <f t="shared" si="802"/>
        <v>87</v>
      </c>
      <c r="Q6444" s="14" t="str">
        <f t="shared" si="803"/>
        <v>Germany</v>
      </c>
      <c r="R6444" s="14" t="str">
        <f t="shared" si="804"/>
        <v>|Germany|Sri Lanka|</v>
      </c>
      <c r="S6444" s="14" t="str">
        <f t="shared" si="805"/>
        <v>|Documentaries|International Movies|</v>
      </c>
      <c r="T6444" s="14" t="str">
        <f t="shared" si="806"/>
        <v>|Arne Birkenstock|</v>
      </c>
      <c r="U6444" s="14" t="str">
        <f t="shared" si="807"/>
        <v>|K.G. Chandani Renuka Ratnayake|</v>
      </c>
    </row>
    <row r="6445" spans="1:21">
      <c r="A6445" s="14" t="s">
        <v>29662</v>
      </c>
      <c r="B6445" s="14" t="s">
        <v>48</v>
      </c>
      <c r="C6445" s="14" t="s">
        <v>29663</v>
      </c>
      <c r="D6445" s="14" t="s">
        <v>29664</v>
      </c>
      <c r="E6445" s="14" t="s">
        <v>29665</v>
      </c>
      <c r="F6445" s="14" t="s">
        <v>115</v>
      </c>
      <c r="G6445" s="26">
        <v>43891</v>
      </c>
      <c r="H6445" s="14">
        <v>2018</v>
      </c>
      <c r="I6445" s="14" t="s">
        <v>367</v>
      </c>
      <c r="J6445" s="14" t="s">
        <v>739</v>
      </c>
      <c r="K6445" s="14" t="s">
        <v>244</v>
      </c>
      <c r="L6445" s="14" t="s">
        <v>29666</v>
      </c>
      <c r="M6445" s="14">
        <f t="shared" si="800"/>
        <v>2020</v>
      </c>
      <c r="N6445" s="14">
        <f t="shared" si="801"/>
        <v>3</v>
      </c>
      <c r="O6445" s="14" t="str">
        <f>IFERROR(VLOOKUP(I6445,Lists!$F$2:$G$16,2,FALSE()),"Not Rated")</f>
        <v>Older Kids</v>
      </c>
      <c r="P6445" s="14">
        <f t="shared" si="802"/>
        <v>95</v>
      </c>
      <c r="Q6445" s="14" t="str">
        <f t="shared" si="803"/>
        <v>United States</v>
      </c>
      <c r="R6445" s="14" t="str">
        <f t="shared" si="804"/>
        <v>|United States|</v>
      </c>
      <c r="S6445" s="14" t="str">
        <f t="shared" si="805"/>
        <v>|Dramas|</v>
      </c>
      <c r="T6445" s="14" t="str">
        <f t="shared" si="806"/>
        <v>|Dianne Dreyer|</v>
      </c>
      <c r="U6445" s="14" t="str">
        <f t="shared" si="807"/>
        <v>|Mary Beth Hurt|Rachel Brosnahan|Aidan Quinn|Olympia Dukakis|M. Emmet Walsh|Peter Gerety|Macy Gray|Satya Bhabha|</v>
      </c>
    </row>
    <row r="6446" spans="1:21">
      <c r="A6446" s="14" t="s">
        <v>29667</v>
      </c>
      <c r="B6446" s="14" t="s">
        <v>48</v>
      </c>
      <c r="C6446" s="14" t="s">
        <v>29668</v>
      </c>
      <c r="D6446" s="14" t="s">
        <v>29669</v>
      </c>
      <c r="E6446" s="14" t="s">
        <v>29670</v>
      </c>
      <c r="F6446" s="14" t="s">
        <v>136</v>
      </c>
      <c r="G6446" s="26">
        <v>43470</v>
      </c>
      <c r="H6446" s="14">
        <v>2016</v>
      </c>
      <c r="I6446" s="14" t="s">
        <v>361</v>
      </c>
      <c r="J6446" s="14" t="s">
        <v>1290</v>
      </c>
      <c r="K6446" s="14" t="s">
        <v>910</v>
      </c>
      <c r="L6446" s="14" t="s">
        <v>29671</v>
      </c>
      <c r="M6446" s="14">
        <f t="shared" si="800"/>
        <v>2019</v>
      </c>
      <c r="N6446" s="14">
        <f t="shared" si="801"/>
        <v>1</v>
      </c>
      <c r="O6446" s="14" t="str">
        <f>IFERROR(VLOOKUP(I6446,Lists!$F$2:$G$16,2,FALSE()),"Not Rated")</f>
        <v>Teens</v>
      </c>
      <c r="P6446" s="14">
        <f t="shared" si="802"/>
        <v>86</v>
      </c>
      <c r="Q6446" s="14" t="str">
        <f t="shared" si="803"/>
        <v>Indonesia</v>
      </c>
      <c r="R6446" s="14" t="str">
        <f t="shared" si="804"/>
        <v>|Indonesia|</v>
      </c>
      <c r="S6446" s="14" t="str">
        <f t="shared" si="805"/>
        <v>|Dramas|International Movies|Romantic Movies|</v>
      </c>
      <c r="T6446" s="14" t="str">
        <f t="shared" si="806"/>
        <v>|Garin Nugroho|</v>
      </c>
      <c r="U6446" s="14" t="str">
        <f t="shared" si="807"/>
        <v>|Chicco Jerikho|Pevita Pearce|</v>
      </c>
    </row>
    <row r="6447" spans="1:21">
      <c r="A6447" s="14" t="s">
        <v>29672</v>
      </c>
      <c r="B6447" s="14" t="s">
        <v>48</v>
      </c>
      <c r="C6447" s="14" t="s">
        <v>29673</v>
      </c>
      <c r="D6447" s="14" t="s">
        <v>29674</v>
      </c>
      <c r="E6447" s="14" t="s">
        <v>29675</v>
      </c>
      <c r="F6447" s="14" t="s">
        <v>20446</v>
      </c>
      <c r="G6447" s="26">
        <v>43374</v>
      </c>
      <c r="H6447" s="14">
        <v>2017</v>
      </c>
      <c r="I6447" s="14" t="s">
        <v>364</v>
      </c>
      <c r="J6447" s="14" t="s">
        <v>574</v>
      </c>
      <c r="K6447" s="14" t="s">
        <v>244</v>
      </c>
      <c r="L6447" s="14" t="s">
        <v>29676</v>
      </c>
      <c r="M6447" s="14">
        <f t="shared" si="800"/>
        <v>2018</v>
      </c>
      <c r="N6447" s="14">
        <f t="shared" si="801"/>
        <v>10</v>
      </c>
      <c r="O6447" s="14" t="str">
        <f>IFERROR(VLOOKUP(I6447,Lists!$F$2:$G$16,2,FALSE()),"Not Rated")</f>
        <v>Teens</v>
      </c>
      <c r="P6447" s="14">
        <f t="shared" si="802"/>
        <v>106</v>
      </c>
      <c r="Q6447" s="14" t="str">
        <f t="shared" si="803"/>
        <v>United States</v>
      </c>
      <c r="R6447" s="14" t="str">
        <f t="shared" si="804"/>
        <v>|United States|Sweden|</v>
      </c>
      <c r="S6447" s="14" t="str">
        <f t="shared" si="805"/>
        <v>|Dramas|</v>
      </c>
      <c r="T6447" s="14" t="str">
        <f t="shared" si="806"/>
        <v>|John Curran|</v>
      </c>
      <c r="U6447" s="14" t="str">
        <f t="shared" si="807"/>
        <v>|Jason Clarke|Kate Mara|Ed Helms|Bruce Dern|Jim Gaffigan|Olivia Thirlby|Clancy Brown|Taylor Nichols|John Fiore|</v>
      </c>
    </row>
    <row r="6448" spans="1:21">
      <c r="A6448" s="14" t="s">
        <v>29677</v>
      </c>
      <c r="B6448" s="14" t="s">
        <v>48</v>
      </c>
      <c r="C6448" s="14" t="s">
        <v>29678</v>
      </c>
      <c r="D6448" s="14" t="s">
        <v>1277</v>
      </c>
      <c r="E6448" s="14" t="s">
        <v>29679</v>
      </c>
      <c r="F6448" s="14" t="s">
        <v>916</v>
      </c>
      <c r="G6448" s="26">
        <v>43831</v>
      </c>
      <c r="H6448" s="14">
        <v>2005</v>
      </c>
      <c r="I6448" s="14" t="s">
        <v>367</v>
      </c>
      <c r="J6448" s="14" t="s">
        <v>671</v>
      </c>
      <c r="K6448" s="14" t="s">
        <v>481</v>
      </c>
      <c r="L6448" s="14" t="s">
        <v>29680</v>
      </c>
      <c r="M6448" s="14">
        <f t="shared" si="800"/>
        <v>2020</v>
      </c>
      <c r="N6448" s="14">
        <f t="shared" si="801"/>
        <v>1</v>
      </c>
      <c r="O6448" s="14" t="str">
        <f>IFERROR(VLOOKUP(I6448,Lists!$F$2:$G$16,2,FALSE()),"Not Rated")</f>
        <v>Older Kids</v>
      </c>
      <c r="P6448" s="14">
        <f t="shared" si="802"/>
        <v>115</v>
      </c>
      <c r="Q6448" s="14" t="str">
        <f t="shared" si="803"/>
        <v>United Kingdom</v>
      </c>
      <c r="R6448" s="14" t="str">
        <f t="shared" si="804"/>
        <v>|United Kingdom|United States|</v>
      </c>
      <c r="S6448" s="14" t="str">
        <f t="shared" si="805"/>
        <v>|Children &amp; Family Movies|Comedies|</v>
      </c>
      <c r="T6448" s="14" t="str">
        <f t="shared" si="806"/>
        <v>|Tim Burton|</v>
      </c>
      <c r="U6448" s="14" t="str">
        <f t="shared" si="807"/>
        <v>|Johnny Depp|Freddie Highmore|David Kelly|Helena Bonham Carter|Noah Taylor|Missi Pyle|James Fox|Deep Roy|Christopher Lee|Adam Godley|AnnaSophia Robb|Julia Winter|Jordan Fry|Philip Wiegratz|</v>
      </c>
    </row>
    <row r="6449" spans="1:21">
      <c r="A6449" s="14" t="s">
        <v>29681</v>
      </c>
      <c r="B6449" s="14" t="s">
        <v>48</v>
      </c>
      <c r="C6449" s="14" t="s">
        <v>29682</v>
      </c>
      <c r="D6449" s="14" t="s">
        <v>3218</v>
      </c>
      <c r="E6449" s="14" t="s">
        <v>29683</v>
      </c>
      <c r="F6449" s="14" t="s">
        <v>115</v>
      </c>
      <c r="G6449" s="26">
        <v>43739</v>
      </c>
      <c r="H6449" s="14">
        <v>2003</v>
      </c>
      <c r="I6449" s="14" t="s">
        <v>364</v>
      </c>
      <c r="J6449" s="14" t="s">
        <v>574</v>
      </c>
      <c r="K6449" s="14" t="s">
        <v>1149</v>
      </c>
      <c r="L6449" s="14" t="s">
        <v>29684</v>
      </c>
      <c r="M6449" s="14">
        <f t="shared" si="800"/>
        <v>2019</v>
      </c>
      <c r="N6449" s="14">
        <f t="shared" si="801"/>
        <v>10</v>
      </c>
      <c r="O6449" s="14" t="str">
        <f>IFERROR(VLOOKUP(I6449,Lists!$F$2:$G$16,2,FALSE()),"Not Rated")</f>
        <v>Teens</v>
      </c>
      <c r="P6449" s="14">
        <f t="shared" si="802"/>
        <v>106</v>
      </c>
      <c r="Q6449" s="14" t="str">
        <f t="shared" si="803"/>
        <v>United States</v>
      </c>
      <c r="R6449" s="14" t="str">
        <f t="shared" si="804"/>
        <v>|United States|</v>
      </c>
      <c r="S6449" s="14" t="str">
        <f t="shared" si="805"/>
        <v>|Action &amp; Adventure|Comedies|</v>
      </c>
      <c r="T6449" s="14" t="str">
        <f t="shared" si="806"/>
        <v>|McG|</v>
      </c>
      <c r="U6449" s="14" t="str">
        <f t="shared" si="807"/>
        <v>|Cameron Diaz|Drew Barrymore|Lucy Liu|Bernie Mac|Crispin Glover|Justin Theroux|Robert Patrick|Demi Moore|Rodrigo Santoro|Shia LaBeouf|Matt LeBlanc|Luke Wilson|John Cleese|</v>
      </c>
    </row>
    <row r="6450" spans="1:21">
      <c r="A6450" s="14" t="s">
        <v>29685</v>
      </c>
      <c r="B6450" s="14" t="s">
        <v>48</v>
      </c>
      <c r="C6450" s="14" t="s">
        <v>29686</v>
      </c>
      <c r="D6450" s="14" t="s">
        <v>29687</v>
      </c>
      <c r="E6450" s="14" t="s">
        <v>29688</v>
      </c>
      <c r="F6450" s="14" t="s">
        <v>115</v>
      </c>
      <c r="G6450" s="26">
        <v>43792</v>
      </c>
      <c r="H6450" s="14">
        <v>1973</v>
      </c>
      <c r="I6450" s="14" t="s">
        <v>370</v>
      </c>
      <c r="J6450" s="14" t="s">
        <v>507</v>
      </c>
      <c r="K6450" s="14" t="s">
        <v>29689</v>
      </c>
      <c r="L6450" s="14" t="s">
        <v>29690</v>
      </c>
      <c r="M6450" s="14">
        <f t="shared" si="800"/>
        <v>2019</v>
      </c>
      <c r="N6450" s="14">
        <f t="shared" si="801"/>
        <v>11</v>
      </c>
      <c r="O6450" s="14" t="str">
        <f>IFERROR(VLOOKUP(I6450,Lists!$F$2:$G$16,2,FALSE()),"Not Rated")</f>
        <v>Kids</v>
      </c>
      <c r="P6450" s="14">
        <f t="shared" si="802"/>
        <v>94</v>
      </c>
      <c r="Q6450" s="14" t="str">
        <f t="shared" si="803"/>
        <v>United States</v>
      </c>
      <c r="R6450" s="14" t="str">
        <f t="shared" si="804"/>
        <v>|United States|</v>
      </c>
      <c r="S6450" s="14" t="str">
        <f t="shared" si="805"/>
        <v>|Children &amp; Family Movies|Classic Movies|</v>
      </c>
      <c r="T6450" s="14" t="str">
        <f t="shared" si="806"/>
        <v>|Charles A. Nichols|Iwao Takamoto|</v>
      </c>
      <c r="U6450" s="14" t="str">
        <f t="shared" si="807"/>
        <v>|Debbie Reynolds|Charles Nelson Reilly|Paul Lynde|Henry Gibson|Rex Allen|Danny Bonaduce|Pamelyn Ferdin|Don Messick|Agnes Moorehead|Martha Scott|John Stephenson|Herb Vigran|Dave Madden|</v>
      </c>
    </row>
    <row r="6451" spans="1:21">
      <c r="A6451" s="14" t="s">
        <v>29691</v>
      </c>
      <c r="B6451" s="14" t="s">
        <v>48</v>
      </c>
      <c r="C6451" s="14" t="s">
        <v>29692</v>
      </c>
      <c r="D6451" s="14" t="s">
        <v>297</v>
      </c>
      <c r="E6451" s="14" t="s">
        <v>29693</v>
      </c>
      <c r="F6451" s="14" t="s">
        <v>116</v>
      </c>
      <c r="G6451" s="26">
        <v>42856</v>
      </c>
      <c r="H6451" s="14">
        <v>2013</v>
      </c>
      <c r="I6451" s="14" t="s">
        <v>362</v>
      </c>
      <c r="J6451" s="14" t="s">
        <v>1121</v>
      </c>
      <c r="K6451" s="14" t="s">
        <v>554</v>
      </c>
      <c r="L6451" s="14" t="s">
        <v>11124</v>
      </c>
      <c r="M6451" s="14">
        <f t="shared" si="800"/>
        <v>2017</v>
      </c>
      <c r="N6451" s="14">
        <f t="shared" si="801"/>
        <v>5</v>
      </c>
      <c r="O6451" s="14" t="str">
        <f>IFERROR(VLOOKUP(I6451,Lists!$F$2:$G$16,2,FALSE()),"Not Rated")</f>
        <v>Older Kids</v>
      </c>
      <c r="P6451" s="14">
        <f t="shared" si="802"/>
        <v>121</v>
      </c>
      <c r="Q6451" s="14" t="str">
        <f t="shared" si="803"/>
        <v>India</v>
      </c>
      <c r="R6451" s="14" t="str">
        <f t="shared" si="804"/>
        <v>|India|</v>
      </c>
      <c r="S6451" s="14" t="str">
        <f t="shared" si="805"/>
        <v>|Comedies|International Movies|Music &amp; Musicals|</v>
      </c>
      <c r="T6451" s="14" t="str">
        <f t="shared" si="806"/>
        <v>|David Dhawan|</v>
      </c>
      <c r="U6451" s="14" t="str">
        <f t="shared" si="807"/>
        <v>|Ali Zafar|Siddharth|Divyendu Sharma|Tapsee Pannu|Rishi Kapoor|Anupam Kher|Bharati Achrekar|Varun Dhawan|Lillete Dubey|Ayaz Khan|Ashish Verma|</v>
      </c>
    </row>
    <row r="6452" spans="1:21">
      <c r="A6452" s="14" t="s">
        <v>29694</v>
      </c>
      <c r="B6452" s="14" t="s">
        <v>48</v>
      </c>
      <c r="C6452" s="14" t="s">
        <v>29695</v>
      </c>
      <c r="D6452" s="14" t="s">
        <v>5076</v>
      </c>
      <c r="E6452" s="14" t="s">
        <v>29696</v>
      </c>
      <c r="F6452" s="14" t="s">
        <v>115</v>
      </c>
      <c r="G6452" s="26">
        <v>43831</v>
      </c>
      <c r="H6452" s="14">
        <v>1997</v>
      </c>
      <c r="I6452" s="14" t="s">
        <v>363</v>
      </c>
      <c r="J6452" s="14" t="s">
        <v>783</v>
      </c>
      <c r="K6452" s="14" t="s">
        <v>28300</v>
      </c>
      <c r="L6452" s="14" t="s">
        <v>29697</v>
      </c>
      <c r="M6452" s="14">
        <f t="shared" si="800"/>
        <v>2020</v>
      </c>
      <c r="N6452" s="14">
        <f t="shared" si="801"/>
        <v>1</v>
      </c>
      <c r="O6452" s="14" t="str">
        <f>IFERROR(VLOOKUP(I6452,Lists!$F$2:$G$16,2,FALSE()),"Not Rated")</f>
        <v>Adults</v>
      </c>
      <c r="P6452" s="14">
        <f t="shared" si="802"/>
        <v>113</v>
      </c>
      <c r="Q6452" s="14" t="str">
        <f t="shared" si="803"/>
        <v>United States</v>
      </c>
      <c r="R6452" s="14" t="str">
        <f t="shared" si="804"/>
        <v>|United States|</v>
      </c>
      <c r="S6452" s="14" t="str">
        <f t="shared" si="805"/>
        <v>|Comedies|Cult Movies|Dramas|</v>
      </c>
      <c r="T6452" s="14" t="str">
        <f t="shared" si="806"/>
        <v>|Kevin Smith|</v>
      </c>
      <c r="U6452" s="14" t="str">
        <f t="shared" si="807"/>
        <v>|Ben Affleck|Joey Lauren Adams|Jason Lee|Dwight Ewell|Jason Mewes|Kevin Smith|</v>
      </c>
    </row>
    <row r="6453" spans="1:21">
      <c r="A6453" s="14" t="s">
        <v>29698</v>
      </c>
      <c r="B6453" s="14" t="s">
        <v>49</v>
      </c>
      <c r="C6453" s="14" t="s">
        <v>29699</v>
      </c>
      <c r="D6453" s="14" t="s">
        <v>117</v>
      </c>
      <c r="E6453" s="14" t="s">
        <v>29700</v>
      </c>
      <c r="F6453" s="14" t="s">
        <v>119</v>
      </c>
      <c r="G6453" s="26">
        <v>43084</v>
      </c>
      <c r="H6453" s="14">
        <v>2016</v>
      </c>
      <c r="I6453" s="14" t="s">
        <v>362</v>
      </c>
      <c r="J6453" s="14" t="s">
        <v>106</v>
      </c>
      <c r="K6453" s="14" t="s">
        <v>6697</v>
      </c>
      <c r="L6453" s="14" t="s">
        <v>29701</v>
      </c>
      <c r="M6453" s="14">
        <f t="shared" si="800"/>
        <v>2017</v>
      </c>
      <c r="N6453" s="14">
        <f t="shared" si="801"/>
        <v>12</v>
      </c>
      <c r="O6453" s="14" t="str">
        <f>IFERROR(VLOOKUP(I6453,Lists!$F$2:$G$16,2,FALSE()),"Not Rated")</f>
        <v>Older Kids</v>
      </c>
      <c r="P6453" s="14">
        <f t="shared" si="802"/>
        <v>2</v>
      </c>
      <c r="Q6453" s="14" t="str">
        <f t="shared" si="803"/>
        <v>Canada</v>
      </c>
      <c r="R6453" s="14" t="str">
        <f t="shared" si="804"/>
        <v>|Canada|</v>
      </c>
      <c r="S6453" s="14" t="str">
        <f t="shared" si="805"/>
        <v>|Docuseries|Reality TV|Science &amp; Nature TV|</v>
      </c>
      <c r="T6453" s="14" t="str">
        <f t="shared" si="806"/>
        <v>|Unknown|</v>
      </c>
      <c r="U6453" s="14" t="str">
        <f t="shared" si="807"/>
        <v>|Cyril Chauquet|</v>
      </c>
    </row>
    <row r="6454" spans="1:21">
      <c r="A6454" s="14" t="s">
        <v>29702</v>
      </c>
      <c r="B6454" s="14" t="s">
        <v>48</v>
      </c>
      <c r="C6454" s="14" t="s">
        <v>29703</v>
      </c>
      <c r="D6454" s="14" t="s">
        <v>29704</v>
      </c>
      <c r="E6454" s="14" t="s">
        <v>29705</v>
      </c>
      <c r="F6454" s="14" t="s">
        <v>10896</v>
      </c>
      <c r="G6454" s="26">
        <v>43209</v>
      </c>
      <c r="H6454" s="14">
        <v>2017</v>
      </c>
      <c r="I6454" s="14" t="s">
        <v>360</v>
      </c>
      <c r="J6454" s="14" t="s">
        <v>1399</v>
      </c>
      <c r="K6454" s="14" t="s">
        <v>612</v>
      </c>
      <c r="L6454" s="14" t="s">
        <v>29706</v>
      </c>
      <c r="M6454" s="14">
        <f t="shared" si="800"/>
        <v>2018</v>
      </c>
      <c r="N6454" s="14">
        <f t="shared" si="801"/>
        <v>4</v>
      </c>
      <c r="O6454" s="14" t="str">
        <f>IFERROR(VLOOKUP(I6454,Lists!$F$2:$G$16,2,FALSE()),"Not Rated")</f>
        <v>Adults</v>
      </c>
      <c r="P6454" s="14">
        <f t="shared" si="802"/>
        <v>129</v>
      </c>
      <c r="Q6454" s="14" t="str">
        <f t="shared" si="803"/>
        <v>Hong Kong</v>
      </c>
      <c r="R6454" s="14" t="str">
        <f t="shared" si="804"/>
        <v>|Hong Kong|China|</v>
      </c>
      <c r="S6454" s="14" t="str">
        <f t="shared" si="805"/>
        <v>|Action &amp; Adventure|Dramas|International Movies|</v>
      </c>
      <c r="T6454" s="14" t="str">
        <f t="shared" si="806"/>
        <v>|Wong Jing|Jason Kwan|</v>
      </c>
      <c r="U6454" s="14" t="str">
        <f t="shared" si="807"/>
        <v>|Donnie Yen|Andy Lau|Philip Keung|Kent Cheng|Wilfred Lau|Ken Tong|Yu Kang|</v>
      </c>
    </row>
    <row r="6455" spans="1:21">
      <c r="A6455" s="14" t="s">
        <v>29707</v>
      </c>
      <c r="B6455" s="14" t="s">
        <v>48</v>
      </c>
      <c r="C6455" s="14" t="s">
        <v>29708</v>
      </c>
      <c r="D6455" s="14" t="s">
        <v>29709</v>
      </c>
      <c r="E6455" s="14" t="s">
        <v>29710</v>
      </c>
      <c r="F6455" s="14" t="s">
        <v>115</v>
      </c>
      <c r="G6455" s="26">
        <v>43052</v>
      </c>
      <c r="H6455" s="14">
        <v>2016</v>
      </c>
      <c r="I6455" s="14" t="s">
        <v>362</v>
      </c>
      <c r="J6455" s="14" t="s">
        <v>698</v>
      </c>
      <c r="K6455" s="14" t="s">
        <v>927</v>
      </c>
      <c r="L6455" s="14" t="s">
        <v>29711</v>
      </c>
      <c r="M6455" s="14">
        <f t="shared" si="800"/>
        <v>2017</v>
      </c>
      <c r="N6455" s="14">
        <f t="shared" si="801"/>
        <v>11</v>
      </c>
      <c r="O6455" s="14" t="str">
        <f>IFERROR(VLOOKUP(I6455,Lists!$F$2:$G$16,2,FALSE()),"Not Rated")</f>
        <v>Older Kids</v>
      </c>
      <c r="P6455" s="14">
        <f t="shared" si="802"/>
        <v>99</v>
      </c>
      <c r="Q6455" s="14" t="str">
        <f t="shared" si="803"/>
        <v>United States</v>
      </c>
      <c r="R6455" s="14" t="str">
        <f t="shared" si="804"/>
        <v>|United States|</v>
      </c>
      <c r="S6455" s="14" t="str">
        <f t="shared" si="805"/>
        <v>|Documentaries|Music &amp; Musicals|</v>
      </c>
      <c r="T6455" s="14" t="str">
        <f t="shared" si="806"/>
        <v>|John Scheinfeld|</v>
      </c>
      <c r="U6455" s="14" t="str">
        <f t="shared" si="807"/>
        <v>|Denzel Washington|Bill Clinton|Ravi Coltrane|Common|Benny Golson|Jimmy Heath|Wynton Marsalis|Sonny Rollins|Carlos Santana|Cornel West|</v>
      </c>
    </row>
    <row r="6456" spans="1:21">
      <c r="A6456" s="14" t="s">
        <v>29712</v>
      </c>
      <c r="B6456" s="14" t="s">
        <v>48</v>
      </c>
      <c r="C6456" s="14" t="s">
        <v>29713</v>
      </c>
      <c r="D6456" s="14" t="s">
        <v>29714</v>
      </c>
      <c r="E6456" s="14" t="s">
        <v>29715</v>
      </c>
      <c r="F6456" s="14" t="s">
        <v>7289</v>
      </c>
      <c r="G6456" s="26">
        <v>42767</v>
      </c>
      <c r="H6456" s="14">
        <v>2015</v>
      </c>
      <c r="I6456" s="14" t="s">
        <v>361</v>
      </c>
      <c r="J6456" s="14" t="s">
        <v>646</v>
      </c>
      <c r="K6456" s="14" t="s">
        <v>444</v>
      </c>
      <c r="L6456" s="14" t="s">
        <v>29716</v>
      </c>
      <c r="M6456" s="14">
        <f t="shared" si="800"/>
        <v>2017</v>
      </c>
      <c r="N6456" s="14">
        <f t="shared" si="801"/>
        <v>2</v>
      </c>
      <c r="O6456" s="14" t="str">
        <f>IFERROR(VLOOKUP(I6456,Lists!$F$2:$G$16,2,FALSE()),"Not Rated")</f>
        <v>Teens</v>
      </c>
      <c r="P6456" s="14">
        <f t="shared" si="802"/>
        <v>116</v>
      </c>
      <c r="Q6456" s="14" t="str">
        <f t="shared" si="803"/>
        <v>India</v>
      </c>
      <c r="R6456" s="14" t="str">
        <f t="shared" si="804"/>
        <v>|India|France|</v>
      </c>
      <c r="S6456" s="14" t="str">
        <f t="shared" si="805"/>
        <v>|Dramas|Independent Movies|International Movies|</v>
      </c>
      <c r="T6456" s="14" t="str">
        <f t="shared" si="806"/>
        <v>|Gurvinder Singh|</v>
      </c>
      <c r="U6456" s="14" t="str">
        <f t="shared" si="807"/>
        <v>|Suvinder Vikky|Rajbir Kaur|Gurpreet Kaur Bhangu|Taranjit Singh|Harleen Kaur|Kanwaljeet Singh|Harnek Aulakh|Tejpal Singh|Gulshan Saggi|</v>
      </c>
    </row>
    <row r="6457" spans="1:21">
      <c r="A6457" s="14" t="s">
        <v>29717</v>
      </c>
      <c r="B6457" s="14" t="s">
        <v>49</v>
      </c>
      <c r="C6457" s="14" t="s">
        <v>29718</v>
      </c>
      <c r="D6457" s="14" t="s">
        <v>117</v>
      </c>
      <c r="E6457" s="14" t="s">
        <v>29719</v>
      </c>
      <c r="F6457" s="14" t="s">
        <v>127</v>
      </c>
      <c r="G6457" s="26">
        <v>43070</v>
      </c>
      <c r="H6457" s="14">
        <v>2016</v>
      </c>
      <c r="I6457" s="14" t="s">
        <v>361</v>
      </c>
      <c r="J6457" s="14" t="s">
        <v>105</v>
      </c>
      <c r="K6457" s="14" t="s">
        <v>1599</v>
      </c>
      <c r="L6457" s="14" t="s">
        <v>29720</v>
      </c>
      <c r="M6457" s="14">
        <f t="shared" si="800"/>
        <v>2017</v>
      </c>
      <c r="N6457" s="14">
        <f t="shared" si="801"/>
        <v>12</v>
      </c>
      <c r="O6457" s="14" t="str">
        <f>IFERROR(VLOOKUP(I6457,Lists!$F$2:$G$16,2,FALSE()),"Not Rated")</f>
        <v>Teens</v>
      </c>
      <c r="P6457" s="14">
        <f t="shared" si="802"/>
        <v>1</v>
      </c>
      <c r="Q6457" s="14" t="str">
        <f t="shared" si="803"/>
        <v>Australia</v>
      </c>
      <c r="R6457" s="14" t="str">
        <f t="shared" si="804"/>
        <v>|Australia|</v>
      </c>
      <c r="S6457" s="14" t="str">
        <f t="shared" si="805"/>
        <v>|International TV Shows|Reality TV|</v>
      </c>
      <c r="T6457" s="14" t="str">
        <f t="shared" si="806"/>
        <v>|Unknown|</v>
      </c>
      <c r="U6457" s="14" t="str">
        <f t="shared" si="807"/>
        <v>|Melanie Vallejo|</v>
      </c>
    </row>
    <row r="6458" spans="1:21">
      <c r="A6458" s="14" t="s">
        <v>29721</v>
      </c>
      <c r="B6458" s="14" t="s">
        <v>49</v>
      </c>
      <c r="C6458" s="14" t="s">
        <v>29722</v>
      </c>
      <c r="D6458" s="14" t="s">
        <v>117</v>
      </c>
      <c r="E6458" s="14" t="s">
        <v>29723</v>
      </c>
      <c r="F6458" s="14" t="s">
        <v>115</v>
      </c>
      <c r="G6458" s="26">
        <v>42917</v>
      </c>
      <c r="H6458" s="14">
        <v>1992</v>
      </c>
      <c r="I6458" s="14" t="s">
        <v>362</v>
      </c>
      <c r="J6458" s="14" t="s">
        <v>29724</v>
      </c>
      <c r="K6458" s="14" t="s">
        <v>23669</v>
      </c>
      <c r="L6458" s="14" t="s">
        <v>29725</v>
      </c>
      <c r="M6458" s="14">
        <f t="shared" si="800"/>
        <v>2017</v>
      </c>
      <c r="N6458" s="14">
        <f t="shared" si="801"/>
        <v>7</v>
      </c>
      <c r="O6458" s="14" t="str">
        <f>IFERROR(VLOOKUP(I6458,Lists!$F$2:$G$16,2,FALSE()),"Not Rated")</f>
        <v>Older Kids</v>
      </c>
      <c r="P6458" s="14">
        <f t="shared" si="802"/>
        <v>11</v>
      </c>
      <c r="Q6458" s="14" t="str">
        <f t="shared" si="803"/>
        <v>United States</v>
      </c>
      <c r="R6458" s="14" t="str">
        <f t="shared" si="804"/>
        <v>|United States|</v>
      </c>
      <c r="S6458" s="14" t="str">
        <f t="shared" si="805"/>
        <v>|Classic &amp; Cult TV|TV Comedies|</v>
      </c>
      <c r="T6458" s="14" t="str">
        <f t="shared" si="806"/>
        <v>|Unknown|</v>
      </c>
      <c r="U6458" s="14" t="str">
        <f t="shared" si="807"/>
        <v>|Ted Danson|Rhea Perlman|George Wendt|John Ratzenberger|Shelley Long|Kirstie Alley|Woody Harrelson|Kelsey Grammer|Nicholas Colasanto|</v>
      </c>
    </row>
    <row r="6459" spans="1:21">
      <c r="A6459" s="14" t="s">
        <v>29726</v>
      </c>
      <c r="B6459" s="14" t="s">
        <v>49</v>
      </c>
      <c r="C6459" s="14" t="s">
        <v>29727</v>
      </c>
      <c r="D6459" s="14" t="s">
        <v>117</v>
      </c>
      <c r="E6459" s="14" t="s">
        <v>29728</v>
      </c>
      <c r="F6459" s="14" t="s">
        <v>123</v>
      </c>
      <c r="G6459" s="26">
        <v>42951</v>
      </c>
      <c r="H6459" s="14">
        <v>2017</v>
      </c>
      <c r="I6459" s="14" t="s">
        <v>362</v>
      </c>
      <c r="J6459" s="14" t="s">
        <v>106</v>
      </c>
      <c r="K6459" s="14" t="s">
        <v>11427</v>
      </c>
      <c r="L6459" s="14" t="s">
        <v>29729</v>
      </c>
      <c r="M6459" s="14">
        <f t="shared" si="800"/>
        <v>2017</v>
      </c>
      <c r="N6459" s="14">
        <f t="shared" si="801"/>
        <v>8</v>
      </c>
      <c r="O6459" s="14" t="str">
        <f>IFERROR(VLOOKUP(I6459,Lists!$F$2:$G$16,2,FALSE()),"Not Rated")</f>
        <v>Older Kids</v>
      </c>
      <c r="P6459" s="14">
        <f t="shared" si="802"/>
        <v>2</v>
      </c>
      <c r="Q6459" s="14" t="str">
        <f t="shared" si="803"/>
        <v>South Korea</v>
      </c>
      <c r="R6459" s="14" t="str">
        <f t="shared" si="804"/>
        <v>|South Korea|</v>
      </c>
      <c r="S6459" s="14" t="str">
        <f t="shared" si="805"/>
        <v>|International TV Shows|Korean TV Shows|Reality TV|</v>
      </c>
      <c r="T6459" s="14" t="str">
        <f t="shared" si="806"/>
        <v>|Unknown|</v>
      </c>
      <c r="U6459" s="14" t="str">
        <f t="shared" si="807"/>
        <v>|Seong-joo Kim​|Jung-hwan Ahn|</v>
      </c>
    </row>
    <row r="6460" spans="1:21">
      <c r="A6460" s="14" t="s">
        <v>29730</v>
      </c>
      <c r="B6460" s="14" t="s">
        <v>48</v>
      </c>
      <c r="C6460" s="14" t="s">
        <v>29731</v>
      </c>
      <c r="D6460" s="14" t="s">
        <v>3987</v>
      </c>
      <c r="E6460" s="14" t="s">
        <v>29732</v>
      </c>
      <c r="F6460" s="14" t="s">
        <v>115</v>
      </c>
      <c r="G6460" s="26">
        <v>43313</v>
      </c>
      <c r="H6460" s="14">
        <v>2012</v>
      </c>
      <c r="I6460" s="14" t="s">
        <v>363</v>
      </c>
      <c r="J6460" s="14" t="s">
        <v>708</v>
      </c>
      <c r="K6460" s="14" t="s">
        <v>3429</v>
      </c>
      <c r="L6460" s="14" t="s">
        <v>29733</v>
      </c>
      <c r="M6460" s="14">
        <f t="shared" si="800"/>
        <v>2018</v>
      </c>
      <c r="N6460" s="14">
        <f t="shared" si="801"/>
        <v>8</v>
      </c>
      <c r="O6460" s="14" t="str">
        <f>IFERROR(VLOOKUP(I6460,Lists!$F$2:$G$16,2,FALSE()),"Not Rated")</f>
        <v>Adults</v>
      </c>
      <c r="P6460" s="14">
        <f t="shared" si="802"/>
        <v>88</v>
      </c>
      <c r="Q6460" s="14" t="str">
        <f t="shared" si="803"/>
        <v>United States</v>
      </c>
      <c r="R6460" s="14" t="str">
        <f t="shared" si="804"/>
        <v>|United States|</v>
      </c>
      <c r="S6460" s="14" t="str">
        <f t="shared" si="805"/>
        <v>|Horror Movies|Thrillers|</v>
      </c>
      <c r="T6460" s="14" t="str">
        <f t="shared" si="806"/>
        <v>|Bradley Parker|</v>
      </c>
      <c r="U6460" s="14" t="str">
        <f t="shared" si="807"/>
        <v>|Ingrid Bolsø Berdal|Dimitri Diatchenko|Olivia Taylor Dudley|Devin Kelley|Jesse McCartney|Nathan Phillips|Jonathan Sadowski|Alex Feldman|Kristof Konrad|Pasha D. Lychnikoff|</v>
      </c>
    </row>
    <row r="6461" spans="1:21">
      <c r="A6461" s="14" t="s">
        <v>29734</v>
      </c>
      <c r="B6461" s="14" t="s">
        <v>49</v>
      </c>
      <c r="C6461" s="14" t="s">
        <v>29735</v>
      </c>
      <c r="D6461" s="14" t="s">
        <v>117</v>
      </c>
      <c r="E6461" s="14" t="s">
        <v>29736</v>
      </c>
      <c r="F6461" s="14" t="s">
        <v>118</v>
      </c>
      <c r="G6461" s="26">
        <v>42644</v>
      </c>
      <c r="H6461" s="14">
        <v>1999</v>
      </c>
      <c r="I6461" s="14" t="s">
        <v>361</v>
      </c>
      <c r="J6461" s="14" t="s">
        <v>105</v>
      </c>
      <c r="K6461" s="14" t="s">
        <v>20003</v>
      </c>
      <c r="L6461" s="14" t="s">
        <v>29737</v>
      </c>
      <c r="M6461" s="14">
        <f t="shared" si="800"/>
        <v>2016</v>
      </c>
      <c r="N6461" s="14">
        <f t="shared" si="801"/>
        <v>10</v>
      </c>
      <c r="O6461" s="14" t="str">
        <f>IFERROR(VLOOKUP(I6461,Lists!$F$2:$G$16,2,FALSE()),"Not Rated")</f>
        <v>Teens</v>
      </c>
      <c r="P6461" s="14">
        <f t="shared" si="802"/>
        <v>1</v>
      </c>
      <c r="Q6461" s="14" t="str">
        <f t="shared" si="803"/>
        <v>United Kingdom</v>
      </c>
      <c r="R6461" s="14" t="str">
        <f t="shared" si="804"/>
        <v>|United Kingdom|</v>
      </c>
      <c r="S6461" s="14" t="str">
        <f t="shared" si="805"/>
        <v>|British TV Shows|TV Comedies|</v>
      </c>
      <c r="T6461" s="14" t="str">
        <f t="shared" si="806"/>
        <v>|Unknown|</v>
      </c>
      <c r="U6461" s="14" t="str">
        <f t="shared" si="807"/>
        <v>|Ford Kiernan|Greg Hemphill|Karen Dunbar|Mark Cox|Paul Riley|</v>
      </c>
    </row>
    <row r="6462" spans="1:21">
      <c r="A6462" s="14" t="s">
        <v>29738</v>
      </c>
      <c r="B6462" s="14" t="s">
        <v>49</v>
      </c>
      <c r="C6462" s="14" t="s">
        <v>29739</v>
      </c>
      <c r="D6462" s="14" t="s">
        <v>117</v>
      </c>
      <c r="E6462" s="14" t="s">
        <v>29740</v>
      </c>
      <c r="F6462" s="14" t="s">
        <v>118</v>
      </c>
      <c r="G6462" s="26">
        <v>42829</v>
      </c>
      <c r="H6462" s="14">
        <v>2017</v>
      </c>
      <c r="I6462" s="14" t="s">
        <v>360</v>
      </c>
      <c r="J6462" s="14" t="s">
        <v>106</v>
      </c>
      <c r="K6462" s="14" t="s">
        <v>21060</v>
      </c>
      <c r="L6462" s="14" t="s">
        <v>29741</v>
      </c>
      <c r="M6462" s="14">
        <f t="shared" si="800"/>
        <v>2017</v>
      </c>
      <c r="N6462" s="14">
        <f t="shared" si="801"/>
        <v>4</v>
      </c>
      <c r="O6462" s="14" t="str">
        <f>IFERROR(VLOOKUP(I6462,Lists!$F$2:$G$16,2,FALSE()),"Not Rated")</f>
        <v>Adults</v>
      </c>
      <c r="P6462" s="14">
        <f t="shared" si="802"/>
        <v>2</v>
      </c>
      <c r="Q6462" s="14" t="str">
        <f t="shared" si="803"/>
        <v>United Kingdom</v>
      </c>
      <c r="R6462" s="14" t="str">
        <f t="shared" si="804"/>
        <v>|United Kingdom|</v>
      </c>
      <c r="S6462" s="14" t="str">
        <f t="shared" si="805"/>
        <v>|British TV Shows|International TV Shows|Romantic TV Shows|</v>
      </c>
      <c r="T6462" s="14" t="str">
        <f t="shared" si="806"/>
        <v>|Unknown|</v>
      </c>
      <c r="U6462" s="14" t="str">
        <f t="shared" si="807"/>
        <v>|Michaela Coel|John Macmillan|Robert Lonsdale|Danielle Walters|Kadiff Kirwan|Susan Wokoma|Shola Adewusi|Sarah Hoare|Abby Rakic-Platt|Maggie Steed|Olisa Odele|</v>
      </c>
    </row>
    <row r="6463" spans="1:21">
      <c r="A6463" s="14" t="s">
        <v>29742</v>
      </c>
      <c r="B6463" s="14" t="s">
        <v>48</v>
      </c>
      <c r="C6463" s="14" t="s">
        <v>29743</v>
      </c>
      <c r="D6463" s="14" t="s">
        <v>29744</v>
      </c>
      <c r="E6463" s="14" t="s">
        <v>29745</v>
      </c>
      <c r="F6463" s="14" t="s">
        <v>117</v>
      </c>
      <c r="G6463" s="26">
        <v>43595</v>
      </c>
      <c r="H6463" s="14">
        <v>2018</v>
      </c>
      <c r="I6463" s="14" t="s">
        <v>365</v>
      </c>
      <c r="J6463" s="14" t="s">
        <v>1102</v>
      </c>
      <c r="K6463" s="14" t="s">
        <v>61</v>
      </c>
      <c r="L6463" s="14" t="s">
        <v>29746</v>
      </c>
      <c r="M6463" s="14">
        <f t="shared" si="800"/>
        <v>2019</v>
      </c>
      <c r="N6463" s="14">
        <f t="shared" si="801"/>
        <v>5</v>
      </c>
      <c r="O6463" s="14" t="str">
        <f>IFERROR(VLOOKUP(I6463,Lists!$F$2:$G$16,2,FALSE()),"Not Rated")</f>
        <v>Kids</v>
      </c>
      <c r="P6463" s="14">
        <f t="shared" si="802"/>
        <v>63</v>
      </c>
      <c r="Q6463" s="14" t="str">
        <f t="shared" si="803"/>
        <v>Unknown</v>
      </c>
      <c r="R6463" s="14" t="str">
        <f t="shared" si="804"/>
        <v>|Unknown|</v>
      </c>
      <c r="S6463" s="14" t="str">
        <f t="shared" si="805"/>
        <v>|Movies|</v>
      </c>
      <c r="T6463" s="14" t="str">
        <f t="shared" si="806"/>
        <v>|Sidheswar Shukla|Asit Mohapatra|</v>
      </c>
      <c r="U6463" s="14" t="str">
        <f t="shared" si="807"/>
        <v>|Julie Tejwani|SABINA MALIK|Jigna Bharadhwaj|Rupa Bhimani|Lalit Agarwal|Rajesh Shukla|Disha|Rajesh Kawa|Raju|</v>
      </c>
    </row>
    <row r="6464" spans="1:21">
      <c r="A6464" s="14" t="s">
        <v>29747</v>
      </c>
      <c r="B6464" s="14" t="s">
        <v>48</v>
      </c>
      <c r="C6464" s="14" t="s">
        <v>29748</v>
      </c>
      <c r="D6464" s="14" t="s">
        <v>29749</v>
      </c>
      <c r="E6464" s="14" t="s">
        <v>29745</v>
      </c>
      <c r="F6464" s="14" t="s">
        <v>117</v>
      </c>
      <c r="G6464" s="26">
        <v>43595</v>
      </c>
      <c r="H6464" s="14">
        <v>2018</v>
      </c>
      <c r="I6464" s="14" t="s">
        <v>365</v>
      </c>
      <c r="J6464" s="14" t="s">
        <v>2524</v>
      </c>
      <c r="K6464" s="14" t="s">
        <v>251</v>
      </c>
      <c r="L6464" s="14" t="s">
        <v>29750</v>
      </c>
      <c r="M6464" s="14">
        <f t="shared" si="800"/>
        <v>2019</v>
      </c>
      <c r="N6464" s="14">
        <f t="shared" si="801"/>
        <v>5</v>
      </c>
      <c r="O6464" s="14" t="str">
        <f>IFERROR(VLOOKUP(I6464,Lists!$F$2:$G$16,2,FALSE()),"Not Rated")</f>
        <v>Kids</v>
      </c>
      <c r="P6464" s="14">
        <f t="shared" si="802"/>
        <v>62</v>
      </c>
      <c r="Q6464" s="14" t="str">
        <f t="shared" si="803"/>
        <v>Unknown</v>
      </c>
      <c r="R6464" s="14" t="str">
        <f t="shared" si="804"/>
        <v>|Unknown|</v>
      </c>
      <c r="S6464" s="14" t="str">
        <f t="shared" si="805"/>
        <v>|Children &amp; Family Movies|</v>
      </c>
      <c r="T6464" s="14" t="str">
        <f t="shared" si="806"/>
        <v>|Asit Mohapatra|Shyamal Chaulia|</v>
      </c>
      <c r="U6464" s="14" t="str">
        <f t="shared" si="807"/>
        <v>|Julie Tejwani|SABINA MALIK|Jigna Bharadhwaj|Rupa Bhimani|Lalit Agarwal|Rajesh Shukla|Disha|Rajesh Kawa|Raju|</v>
      </c>
    </row>
    <row r="6465" spans="1:21">
      <c r="A6465" s="14" t="s">
        <v>29751</v>
      </c>
      <c r="B6465" s="14" t="s">
        <v>48</v>
      </c>
      <c r="C6465" s="14" t="s">
        <v>29752</v>
      </c>
      <c r="D6465" s="14" t="s">
        <v>29753</v>
      </c>
      <c r="E6465" s="14" t="s">
        <v>29745</v>
      </c>
      <c r="F6465" s="14" t="s">
        <v>117</v>
      </c>
      <c r="G6465" s="26">
        <v>43595</v>
      </c>
      <c r="H6465" s="14">
        <v>2018</v>
      </c>
      <c r="I6465" s="14" t="s">
        <v>365</v>
      </c>
      <c r="J6465" s="14" t="s">
        <v>2524</v>
      </c>
      <c r="K6465" s="14" t="s">
        <v>61</v>
      </c>
      <c r="L6465" s="14" t="s">
        <v>29754</v>
      </c>
      <c r="M6465" s="14">
        <f t="shared" si="800"/>
        <v>2019</v>
      </c>
      <c r="N6465" s="14">
        <f t="shared" si="801"/>
        <v>5</v>
      </c>
      <c r="O6465" s="14" t="str">
        <f>IFERROR(VLOOKUP(I6465,Lists!$F$2:$G$16,2,FALSE()),"Not Rated")</f>
        <v>Kids</v>
      </c>
      <c r="P6465" s="14">
        <f t="shared" si="802"/>
        <v>62</v>
      </c>
      <c r="Q6465" s="14" t="str">
        <f t="shared" si="803"/>
        <v>Unknown</v>
      </c>
      <c r="R6465" s="14" t="str">
        <f t="shared" si="804"/>
        <v>|Unknown|</v>
      </c>
      <c r="S6465" s="14" t="str">
        <f t="shared" si="805"/>
        <v>|Movies|</v>
      </c>
      <c r="T6465" s="14" t="str">
        <f t="shared" si="806"/>
        <v>|Shyamal Chaulia|Asit Mohapatra|</v>
      </c>
      <c r="U6465" s="14" t="str">
        <f t="shared" si="807"/>
        <v>|Julie Tejwani|SABINA MALIK|Jigna Bharadhwaj|Rupa Bhimani|Lalit Agarwal|Rajesh Shukla|Disha|Rajesh Kawa|Raju|</v>
      </c>
    </row>
    <row r="6466" spans="1:21">
      <c r="A6466" s="14" t="s">
        <v>29755</v>
      </c>
      <c r="B6466" s="14" t="s">
        <v>48</v>
      </c>
      <c r="C6466" s="14" t="s">
        <v>29756</v>
      </c>
      <c r="D6466" s="14" t="s">
        <v>29757</v>
      </c>
      <c r="E6466" s="14" t="s">
        <v>29758</v>
      </c>
      <c r="F6466" s="14" t="s">
        <v>116</v>
      </c>
      <c r="G6466" s="26">
        <v>43692</v>
      </c>
      <c r="H6466" s="14">
        <v>2019</v>
      </c>
      <c r="I6466" s="14" t="s">
        <v>365</v>
      </c>
      <c r="J6466" s="14" t="s">
        <v>1375</v>
      </c>
      <c r="K6466" s="14" t="s">
        <v>251</v>
      </c>
      <c r="L6466" s="14" t="s">
        <v>29759</v>
      </c>
      <c r="M6466" s="14">
        <f t="shared" ref="M6466:M6529" si="808">IF(G6466="","",YEAR(G6466))</f>
        <v>2019</v>
      </c>
      <c r="N6466" s="14">
        <f t="shared" ref="N6466:N6529" si="809">IF(G6466="","",MONTH(G6466))</f>
        <v>8</v>
      </c>
      <c r="O6466" s="14" t="str">
        <f>IFERROR(VLOOKUP(I6466,Lists!$F$2:$G$16,2,FALSE()),"Not Rated")</f>
        <v>Kids</v>
      </c>
      <c r="P6466" s="14">
        <f t="shared" ref="P6466:P6529" si="810">IFERROR(VALUE(LEFT(J6466,FIND(" ",J6466)-1)),"")</f>
        <v>112</v>
      </c>
      <c r="Q6466" s="14" t="str">
        <f t="shared" ref="Q6466:Q6529" si="811">IFERROR(LEFT(F6466,FIND(",",F6466)-1),F6466)</f>
        <v>India</v>
      </c>
      <c r="R6466" s="14" t="str">
        <f t="shared" ref="R6466:R6529" si="812">"|"&amp;SUBSTITUTE(F6466,", ","|")&amp;"|"</f>
        <v>|India|</v>
      </c>
      <c r="S6466" s="14" t="str">
        <f t="shared" ref="S6466:S6529" si="813">"|"&amp;SUBSTITUTE(K6466,", ","|")&amp;"|"</f>
        <v>|Children &amp; Family Movies|</v>
      </c>
      <c r="T6466" s="14" t="str">
        <f t="shared" ref="T6466:T6529" si="814">"|"&amp;SUBSTITUTE(D6466,", ","|")&amp;"|"</f>
        <v>|Rajiv Chilaka|Binayak Das|</v>
      </c>
      <c r="U6466" s="14" t="str">
        <f t="shared" ref="U6466:U6529" si="815">"|"&amp;SUBSTITUTE(E6466,", ","|")&amp;"|"</f>
        <v>|Sonal Kaushal|Rupa Bhimani|Jigna Bharadhwaj|Sabina Malik|Julie Tejwani|Rajesh Kava|Vaibhav Thakkar|Samriddhi Shuklaa|Aditya Raj Sharma|Vinod Kulkarni|</v>
      </c>
    </row>
    <row r="6467" spans="1:21">
      <c r="A6467" s="14" t="s">
        <v>29760</v>
      </c>
      <c r="B6467" s="14" t="s">
        <v>48</v>
      </c>
      <c r="C6467" s="14" t="s">
        <v>29761</v>
      </c>
      <c r="D6467" s="14" t="s">
        <v>29762</v>
      </c>
      <c r="E6467" s="14" t="s">
        <v>29763</v>
      </c>
      <c r="F6467" s="14" t="s">
        <v>116</v>
      </c>
      <c r="G6467" s="26">
        <v>43282</v>
      </c>
      <c r="H6467" s="14">
        <v>2017</v>
      </c>
      <c r="I6467" s="14" t="s">
        <v>361</v>
      </c>
      <c r="J6467" s="14" t="s">
        <v>783</v>
      </c>
      <c r="K6467" s="14" t="s">
        <v>529</v>
      </c>
      <c r="L6467" s="14" t="s">
        <v>29764</v>
      </c>
      <c r="M6467" s="14">
        <f t="shared" si="808"/>
        <v>2018</v>
      </c>
      <c r="N6467" s="14">
        <f t="shared" si="809"/>
        <v>7</v>
      </c>
      <c r="O6467" s="14" t="str">
        <f>IFERROR(VLOOKUP(I6467,Lists!$F$2:$G$16,2,FALSE()),"Not Rated")</f>
        <v>Teens</v>
      </c>
      <c r="P6467" s="14">
        <f t="shared" si="810"/>
        <v>113</v>
      </c>
      <c r="Q6467" s="14" t="str">
        <f t="shared" si="811"/>
        <v>India</v>
      </c>
      <c r="R6467" s="14" t="str">
        <f t="shared" si="812"/>
        <v>|India|</v>
      </c>
      <c r="S6467" s="14" t="str">
        <f t="shared" si="813"/>
        <v>|Comedies|International Movies|</v>
      </c>
      <c r="T6467" s="14" t="str">
        <f t="shared" si="814"/>
        <v>|Anuranjan Premji|</v>
      </c>
      <c r="U6467" s="14" t="str">
        <f t="shared" si="815"/>
        <v>|Anuranjan Premji|Indrans|Dharmajan Bolgatty|Sudhi Koppa|Bijukuttan|Neha Rathanakaran|Prasanth|</v>
      </c>
    </row>
    <row r="6468" spans="1:21">
      <c r="A6468" s="14" t="s">
        <v>29765</v>
      </c>
      <c r="B6468" s="14" t="s">
        <v>48</v>
      </c>
      <c r="C6468" s="14" t="s">
        <v>29766</v>
      </c>
      <c r="D6468" s="14" t="s">
        <v>29767</v>
      </c>
      <c r="E6468" s="14" t="s">
        <v>29768</v>
      </c>
      <c r="F6468" s="14" t="s">
        <v>115</v>
      </c>
      <c r="G6468" s="26">
        <v>42445</v>
      </c>
      <c r="H6468" s="14">
        <v>2005</v>
      </c>
      <c r="I6468" s="14" t="s">
        <v>370</v>
      </c>
      <c r="J6468" s="14" t="s">
        <v>1173</v>
      </c>
      <c r="K6468" s="14" t="s">
        <v>481</v>
      </c>
      <c r="L6468" s="14" t="s">
        <v>29769</v>
      </c>
      <c r="M6468" s="14">
        <f t="shared" si="808"/>
        <v>2016</v>
      </c>
      <c r="N6468" s="14">
        <f t="shared" si="809"/>
        <v>3</v>
      </c>
      <c r="O6468" s="14" t="str">
        <f>IFERROR(VLOOKUP(I6468,Lists!$F$2:$G$16,2,FALSE()),"Not Rated")</f>
        <v>Kids</v>
      </c>
      <c r="P6468" s="14">
        <f t="shared" si="810"/>
        <v>82</v>
      </c>
      <c r="Q6468" s="14" t="str">
        <f t="shared" si="811"/>
        <v>United States</v>
      </c>
      <c r="R6468" s="14" t="str">
        <f t="shared" si="812"/>
        <v>|United States|</v>
      </c>
      <c r="S6468" s="14" t="str">
        <f t="shared" si="813"/>
        <v>|Children &amp; Family Movies|Comedies|</v>
      </c>
      <c r="T6468" s="14" t="str">
        <f t="shared" si="814"/>
        <v>|Mark Dindal|</v>
      </c>
      <c r="U6468" s="14" t="str">
        <f t="shared" si="815"/>
        <v>|Zach Braff|Joan Cusack|Patrick Stewart|Steve Zahn|Catherine O'Hara|Harry Shearer|Adam West|Don Knotts|Amy Sedaris|Garry Marshall|Patrick Warburton|Fred Willard|Wallace Shawn|</v>
      </c>
    </row>
    <row r="6469" spans="1:21">
      <c r="A6469" s="14" t="s">
        <v>29770</v>
      </c>
      <c r="B6469" s="14" t="s">
        <v>48</v>
      </c>
      <c r="C6469" s="14" t="s">
        <v>29771</v>
      </c>
      <c r="D6469" s="14" t="s">
        <v>10429</v>
      </c>
      <c r="E6469" s="14" t="s">
        <v>29772</v>
      </c>
      <c r="F6469" s="14" t="s">
        <v>131</v>
      </c>
      <c r="G6469" s="26">
        <v>43539</v>
      </c>
      <c r="H6469" s="14">
        <v>2018</v>
      </c>
      <c r="I6469" s="14" t="s">
        <v>360</v>
      </c>
      <c r="J6469" s="14" t="s">
        <v>653</v>
      </c>
      <c r="K6469" s="14" t="s">
        <v>834</v>
      </c>
      <c r="L6469" s="14" t="s">
        <v>29773</v>
      </c>
      <c r="M6469" s="14">
        <f t="shared" si="808"/>
        <v>2019</v>
      </c>
      <c r="N6469" s="14">
        <f t="shared" si="809"/>
        <v>3</v>
      </c>
      <c r="O6469" s="14" t="str">
        <f>IFERROR(VLOOKUP(I6469,Lists!$F$2:$G$16,2,FALSE()),"Not Rated")</f>
        <v>Adults</v>
      </c>
      <c r="P6469" s="14">
        <f t="shared" si="810"/>
        <v>98</v>
      </c>
      <c r="Q6469" s="14" t="str">
        <f t="shared" si="811"/>
        <v>Nigeria</v>
      </c>
      <c r="R6469" s="14" t="str">
        <f t="shared" si="812"/>
        <v>|Nigeria|</v>
      </c>
      <c r="S6469" s="14" t="str">
        <f t="shared" si="813"/>
        <v>|Comedies|Dramas|International Movies|</v>
      </c>
      <c r="T6469" s="14" t="str">
        <f t="shared" si="814"/>
        <v>|Niyi Akinmolayan|</v>
      </c>
      <c r="U6469" s="14" t="str">
        <f t="shared" si="815"/>
        <v>|Taiwo Obileye|Joke Silva|Falz The Bahd Guy|Dakore Akande|Funke Akindele|Zainab Balogun|Shaffy Bello|Ini Edo|Linda Ihuoma-Suleiman|Mawuli Gavor|Richard Mofe-Damijo|Rachael Oniga|Nkem Owoh|Patience Ozokwor|</v>
      </c>
    </row>
    <row r="6470" spans="1:21">
      <c r="A6470" s="14" t="s">
        <v>29774</v>
      </c>
      <c r="B6470" s="14" t="s">
        <v>48</v>
      </c>
      <c r="C6470" s="14" t="s">
        <v>29775</v>
      </c>
      <c r="D6470" s="14" t="s">
        <v>29776</v>
      </c>
      <c r="E6470" s="14" t="s">
        <v>29777</v>
      </c>
      <c r="F6470" s="14" t="s">
        <v>115</v>
      </c>
      <c r="G6470" s="26">
        <v>43830</v>
      </c>
      <c r="H6470" s="14">
        <v>1988</v>
      </c>
      <c r="I6470" s="14" t="s">
        <v>363</v>
      </c>
      <c r="J6470" s="14" t="s">
        <v>872</v>
      </c>
      <c r="K6470" s="14" t="s">
        <v>4313</v>
      </c>
      <c r="L6470" s="14" t="s">
        <v>29778</v>
      </c>
      <c r="M6470" s="14">
        <f t="shared" si="808"/>
        <v>2019</v>
      </c>
      <c r="N6470" s="14">
        <f t="shared" si="809"/>
        <v>12</v>
      </c>
      <c r="O6470" s="14" t="str">
        <f>IFERROR(VLOOKUP(I6470,Lists!$F$2:$G$16,2,FALSE()),"Not Rated")</f>
        <v>Adults</v>
      </c>
      <c r="P6470" s="14">
        <f t="shared" si="810"/>
        <v>87</v>
      </c>
      <c r="Q6470" s="14" t="str">
        <f t="shared" si="811"/>
        <v>United States</v>
      </c>
      <c r="R6470" s="14" t="str">
        <f t="shared" si="812"/>
        <v>|United States|</v>
      </c>
      <c r="S6470" s="14" t="str">
        <f t="shared" si="813"/>
        <v>|Cult Movies|Horror Movies|</v>
      </c>
      <c r="T6470" s="14" t="str">
        <f t="shared" si="814"/>
        <v>|Tom Holland|</v>
      </c>
      <c r="U6470" s="14" t="str">
        <f t="shared" si="815"/>
        <v>|Catherine Hicks|Alex Vincent|Brad Dourif|Chris Sarandon|Dinah Manoff|Tommy Swerdlow|Jack Colvin|Neil Giuntoli|Juan Ramírez|Alan Wilder|</v>
      </c>
    </row>
    <row r="6471" spans="1:21">
      <c r="A6471" s="14" t="s">
        <v>29779</v>
      </c>
      <c r="B6471" s="14" t="s">
        <v>49</v>
      </c>
      <c r="C6471" s="14" t="s">
        <v>29780</v>
      </c>
      <c r="D6471" s="14" t="s">
        <v>117</v>
      </c>
      <c r="E6471" s="14" t="s">
        <v>1585</v>
      </c>
      <c r="F6471" s="14" t="s">
        <v>117</v>
      </c>
      <c r="G6471" s="26">
        <v>42705</v>
      </c>
      <c r="H6471" s="14">
        <v>1994</v>
      </c>
      <c r="I6471" s="14" t="s">
        <v>368</v>
      </c>
      <c r="J6471" s="14" t="s">
        <v>105</v>
      </c>
      <c r="K6471" s="14" t="s">
        <v>62</v>
      </c>
      <c r="L6471" s="14" t="s">
        <v>29781</v>
      </c>
      <c r="M6471" s="14">
        <f t="shared" si="808"/>
        <v>2016</v>
      </c>
      <c r="N6471" s="14">
        <f t="shared" si="809"/>
        <v>12</v>
      </c>
      <c r="O6471" s="14" t="str">
        <f>IFERROR(VLOOKUP(I6471,Lists!$F$2:$G$16,2,FALSE()),"Not Rated")</f>
        <v>Kids</v>
      </c>
      <c r="P6471" s="14">
        <f t="shared" si="810"/>
        <v>1</v>
      </c>
      <c r="Q6471" s="14" t="str">
        <f t="shared" si="811"/>
        <v>Unknown</v>
      </c>
      <c r="R6471" s="14" t="str">
        <f t="shared" si="812"/>
        <v>|Unknown|</v>
      </c>
      <c r="S6471" s="14" t="str">
        <f t="shared" si="813"/>
        <v>|TV Shows|</v>
      </c>
      <c r="T6471" s="14" t="str">
        <f t="shared" si="814"/>
        <v>|Unknown|</v>
      </c>
      <c r="U6471" s="14" t="str">
        <f t="shared" si="815"/>
        <v>|Bob Ross|</v>
      </c>
    </row>
    <row r="6472" spans="1:21">
      <c r="A6472" s="14" t="s">
        <v>29782</v>
      </c>
      <c r="B6472" s="14" t="s">
        <v>48</v>
      </c>
      <c r="C6472" s="14" t="s">
        <v>29783</v>
      </c>
      <c r="D6472" s="14" t="s">
        <v>29784</v>
      </c>
      <c r="E6472" s="14" t="s">
        <v>29785</v>
      </c>
      <c r="F6472" s="14" t="s">
        <v>126</v>
      </c>
      <c r="G6472" s="26">
        <v>43367</v>
      </c>
      <c r="H6472" s="14">
        <v>2017</v>
      </c>
      <c r="I6472" s="14" t="s">
        <v>360</v>
      </c>
      <c r="J6472" s="14" t="s">
        <v>580</v>
      </c>
      <c r="K6472" s="14" t="s">
        <v>1227</v>
      </c>
      <c r="L6472" s="14" t="s">
        <v>29786</v>
      </c>
      <c r="M6472" s="14">
        <f t="shared" si="808"/>
        <v>2018</v>
      </c>
      <c r="N6472" s="14">
        <f t="shared" si="809"/>
        <v>9</v>
      </c>
      <c r="O6472" s="14" t="str">
        <f>IFERROR(VLOOKUP(I6472,Lists!$F$2:$G$16,2,FALSE()),"Not Rated")</f>
        <v>Adults</v>
      </c>
      <c r="P6472" s="14">
        <f t="shared" si="810"/>
        <v>111</v>
      </c>
      <c r="Q6472" s="14" t="str">
        <f t="shared" si="811"/>
        <v>China</v>
      </c>
      <c r="R6472" s="14" t="str">
        <f t="shared" si="812"/>
        <v>|China|</v>
      </c>
      <c r="S6472" s="14" t="str">
        <f t="shared" si="813"/>
        <v>|Action &amp; Adventure|International Movies|</v>
      </c>
      <c r="T6472" s="14" t="str">
        <f t="shared" si="814"/>
        <v>|Tan Bing|</v>
      </c>
      <c r="U6472" s="14" t="str">
        <f t="shared" si="815"/>
        <v>|Li Dong Xue|Mike Tyson|Steven Seagal|Janicke Askevold|Li Ai|Eriq Ebouaney|Clovis Fouin|Wang Zijian|</v>
      </c>
    </row>
    <row r="6473" spans="1:21">
      <c r="A6473" s="14" t="s">
        <v>29787</v>
      </c>
      <c r="B6473" s="14" t="s">
        <v>48</v>
      </c>
      <c r="C6473" s="14" t="s">
        <v>29788</v>
      </c>
      <c r="D6473" s="14" t="s">
        <v>29789</v>
      </c>
      <c r="E6473" s="14" t="s">
        <v>29790</v>
      </c>
      <c r="F6473" s="14" t="s">
        <v>117</v>
      </c>
      <c r="G6473" s="26">
        <v>42887</v>
      </c>
      <c r="H6473" s="14">
        <v>2017</v>
      </c>
      <c r="I6473" s="14" t="s">
        <v>360</v>
      </c>
      <c r="J6473" s="14" t="s">
        <v>1102</v>
      </c>
      <c r="K6473" s="14" t="s">
        <v>261</v>
      </c>
      <c r="L6473" s="14" t="s">
        <v>29791</v>
      </c>
      <c r="M6473" s="14">
        <f t="shared" si="808"/>
        <v>2017</v>
      </c>
      <c r="N6473" s="14">
        <f t="shared" si="809"/>
        <v>6</v>
      </c>
      <c r="O6473" s="14" t="str">
        <f>IFERROR(VLOOKUP(I6473,Lists!$F$2:$G$16,2,FALSE()),"Not Rated")</f>
        <v>Adults</v>
      </c>
      <c r="P6473" s="14">
        <f t="shared" si="810"/>
        <v>63</v>
      </c>
      <c r="Q6473" s="14" t="str">
        <f t="shared" si="811"/>
        <v>Unknown</v>
      </c>
      <c r="R6473" s="14" t="str">
        <f t="shared" si="812"/>
        <v>|Unknown|</v>
      </c>
      <c r="S6473" s="14" t="str">
        <f t="shared" si="813"/>
        <v>|Stand-Up Comedy|</v>
      </c>
      <c r="T6473" s="14" t="str">
        <f t="shared" si="814"/>
        <v>|Luis Lopez|</v>
      </c>
      <c r="U6473" s="14" t="str">
        <f t="shared" si="815"/>
        <v>|Chingo Bling|</v>
      </c>
    </row>
    <row r="6474" spans="1:21">
      <c r="A6474" s="14" t="s">
        <v>29792</v>
      </c>
      <c r="B6474" s="14" t="s">
        <v>48</v>
      </c>
      <c r="C6474" s="14" t="s">
        <v>29793</v>
      </c>
      <c r="D6474" s="14" t="s">
        <v>29794</v>
      </c>
      <c r="E6474" s="14" t="s">
        <v>29795</v>
      </c>
      <c r="F6474" s="14" t="s">
        <v>29796</v>
      </c>
      <c r="G6474" s="26">
        <v>43101</v>
      </c>
      <c r="H6474" s="14">
        <v>2012</v>
      </c>
      <c r="I6474" s="14" t="s">
        <v>369</v>
      </c>
      <c r="J6474" s="14" t="s">
        <v>611</v>
      </c>
      <c r="K6474" s="14" t="s">
        <v>444</v>
      </c>
      <c r="L6474" s="14" t="s">
        <v>29797</v>
      </c>
      <c r="M6474" s="14">
        <f t="shared" si="808"/>
        <v>2018</v>
      </c>
      <c r="N6474" s="14">
        <f t="shared" si="809"/>
        <v>1</v>
      </c>
      <c r="O6474" s="14" t="str">
        <f>IFERROR(VLOOKUP(I6474,Lists!$F$2:$G$16,2,FALSE()),"Not Rated")</f>
        <v>Not Rated</v>
      </c>
      <c r="P6474" s="14">
        <f t="shared" si="810"/>
        <v>105</v>
      </c>
      <c r="Q6474" s="14" t="str">
        <f t="shared" si="811"/>
        <v>United States</v>
      </c>
      <c r="R6474" s="14" t="str">
        <f t="shared" si="812"/>
        <v>|United States|India|Bangladesh|</v>
      </c>
      <c r="S6474" s="14" t="str">
        <f t="shared" si="813"/>
        <v>|Dramas|Independent Movies|International Movies|</v>
      </c>
      <c r="T6474" s="14" t="str">
        <f t="shared" si="814"/>
        <v>|Bedabrata Pain|</v>
      </c>
      <c r="U6474" s="14" t="str">
        <f t="shared" si="815"/>
        <v>|Manoj Bajpayee|Barry John|Delzad Hiwale|Vega Tamotia|Nawazuddin Siddiqui|Rajkummar Rao|Jaideep Ahlawat|Vijay Varma|Dibyendu Bhattacharya|</v>
      </c>
    </row>
    <row r="6475" spans="1:21">
      <c r="A6475" s="14" t="s">
        <v>29798</v>
      </c>
      <c r="B6475" s="14" t="s">
        <v>48</v>
      </c>
      <c r="C6475" s="14" t="s">
        <v>29799</v>
      </c>
      <c r="D6475" s="14" t="s">
        <v>29800</v>
      </c>
      <c r="E6475" s="14" t="s">
        <v>29801</v>
      </c>
      <c r="F6475" s="14" t="s">
        <v>916</v>
      </c>
      <c r="G6475" s="26">
        <v>43831</v>
      </c>
      <c r="H6475" s="14">
        <v>1968</v>
      </c>
      <c r="I6475" s="14" t="s">
        <v>370</v>
      </c>
      <c r="J6475" s="14" t="s">
        <v>9626</v>
      </c>
      <c r="K6475" s="14" t="s">
        <v>8531</v>
      </c>
      <c r="L6475" s="14" t="s">
        <v>29802</v>
      </c>
      <c r="M6475" s="14">
        <f t="shared" si="808"/>
        <v>2020</v>
      </c>
      <c r="N6475" s="14">
        <f t="shared" si="809"/>
        <v>1</v>
      </c>
      <c r="O6475" s="14" t="str">
        <f>IFERROR(VLOOKUP(I6475,Lists!$F$2:$G$16,2,FALSE()),"Not Rated")</f>
        <v>Kids</v>
      </c>
      <c r="P6475" s="14">
        <f t="shared" si="810"/>
        <v>146</v>
      </c>
      <c r="Q6475" s="14" t="str">
        <f t="shared" si="811"/>
        <v>United Kingdom</v>
      </c>
      <c r="R6475" s="14" t="str">
        <f t="shared" si="812"/>
        <v>|United Kingdom|United States|</v>
      </c>
      <c r="S6475" s="14" t="str">
        <f t="shared" si="813"/>
        <v>|Children &amp; Family Movies|Classic Movies|Comedies|</v>
      </c>
      <c r="T6475" s="14" t="str">
        <f t="shared" si="814"/>
        <v>|Ken Hughes|</v>
      </c>
      <c r="U6475" s="14" t="str">
        <f t="shared" si="815"/>
        <v>|Dick Van Dyke|Sally Ann Howes|Lionel Jeffries|Gert Fröbe|Anna Quayle|Benny Hill|James Robertson Justice|Robert Helpmann|Heather Ripley|Adrian Hall|Barbara Windsor|Davy Kaye|Alexander Doré|Bernard Spear|Stanley Unwin|</v>
      </c>
    </row>
    <row r="6476" spans="1:21">
      <c r="A6476" s="14" t="s">
        <v>29803</v>
      </c>
      <c r="B6476" s="14" t="s">
        <v>48</v>
      </c>
      <c r="C6476" s="14" t="s">
        <v>29804</v>
      </c>
      <c r="D6476" s="14" t="s">
        <v>29805</v>
      </c>
      <c r="E6476" s="14" t="s">
        <v>29806</v>
      </c>
      <c r="F6476" s="14" t="s">
        <v>29807</v>
      </c>
      <c r="G6476" s="26">
        <v>43831</v>
      </c>
      <c r="H6476" s="14">
        <v>2009</v>
      </c>
      <c r="I6476" s="14" t="s">
        <v>363</v>
      </c>
      <c r="J6476" s="14" t="s">
        <v>624</v>
      </c>
      <c r="K6476" s="14" t="s">
        <v>4815</v>
      </c>
      <c r="L6476" s="14" t="s">
        <v>29808</v>
      </c>
      <c r="M6476" s="14">
        <f t="shared" si="808"/>
        <v>2020</v>
      </c>
      <c r="N6476" s="14">
        <f t="shared" si="809"/>
        <v>1</v>
      </c>
      <c r="O6476" s="14" t="str">
        <f>IFERROR(VLOOKUP(I6476,Lists!$F$2:$G$16,2,FALSE()),"Not Rated")</f>
        <v>Adults</v>
      </c>
      <c r="P6476" s="14">
        <f t="shared" si="810"/>
        <v>96</v>
      </c>
      <c r="Q6476" s="14" t="str">
        <f t="shared" si="811"/>
        <v>United States</v>
      </c>
      <c r="R6476" s="14" t="str">
        <f t="shared" si="812"/>
        <v>|United States|Canada|France|</v>
      </c>
      <c r="S6476" s="14" t="str">
        <f t="shared" si="813"/>
        <v>|Independent Movies|Thrillers|</v>
      </c>
      <c r="T6476" s="14" t="str">
        <f t="shared" si="814"/>
        <v>|Atom Egoyan|</v>
      </c>
      <c r="U6476" s="14" t="str">
        <f t="shared" si="815"/>
        <v>|Julianne Moore|Liam Neeson|Amanda Seyfried|Max Thieriot|R.H. Thomson|Nina Dobrev|Laura de Carteret|Mishu Vellani|</v>
      </c>
    </row>
    <row r="6477" spans="1:21">
      <c r="A6477" s="14" t="s">
        <v>29809</v>
      </c>
      <c r="B6477" s="14" t="s">
        <v>48</v>
      </c>
      <c r="C6477" s="14" t="s">
        <v>29810</v>
      </c>
      <c r="D6477" s="14" t="s">
        <v>29811</v>
      </c>
      <c r="E6477" s="14" t="s">
        <v>29812</v>
      </c>
      <c r="F6477" s="14" t="s">
        <v>115</v>
      </c>
      <c r="G6477" s="26">
        <v>43015</v>
      </c>
      <c r="H6477" s="14">
        <v>2017</v>
      </c>
      <c r="I6477" s="14" t="s">
        <v>360</v>
      </c>
      <c r="J6477" s="14" t="s">
        <v>951</v>
      </c>
      <c r="K6477" s="14" t="s">
        <v>927</v>
      </c>
      <c r="L6477" s="14" t="s">
        <v>29813</v>
      </c>
      <c r="M6477" s="14">
        <f t="shared" si="808"/>
        <v>2017</v>
      </c>
      <c r="N6477" s="14">
        <f t="shared" si="809"/>
        <v>10</v>
      </c>
      <c r="O6477" s="14" t="str">
        <f>IFERROR(VLOOKUP(I6477,Lists!$F$2:$G$16,2,FALSE()),"Not Rated")</f>
        <v>Adults</v>
      </c>
      <c r="P6477" s="14">
        <f t="shared" si="810"/>
        <v>80</v>
      </c>
      <c r="Q6477" s="14" t="str">
        <f t="shared" si="811"/>
        <v>United States</v>
      </c>
      <c r="R6477" s="14" t="str">
        <f t="shared" si="812"/>
        <v>|United States|</v>
      </c>
      <c r="S6477" s="14" t="str">
        <f t="shared" si="813"/>
        <v>|Documentaries|Music &amp; Musicals|</v>
      </c>
      <c r="T6477" s="14" t="str">
        <f t="shared" si="814"/>
        <v>|Andrew Sandler|</v>
      </c>
      <c r="U6477" s="14" t="str">
        <f t="shared" si="815"/>
        <v>|Chris Brown|</v>
      </c>
    </row>
    <row r="6478" spans="1:21">
      <c r="A6478" s="14" t="s">
        <v>29814</v>
      </c>
      <c r="B6478" s="14" t="s">
        <v>48</v>
      </c>
      <c r="C6478" s="14" t="s">
        <v>29815</v>
      </c>
      <c r="D6478" s="14" t="s">
        <v>29816</v>
      </c>
      <c r="E6478" s="14" t="s">
        <v>29817</v>
      </c>
      <c r="F6478" s="14" t="s">
        <v>115</v>
      </c>
      <c r="G6478" s="26">
        <v>43622</v>
      </c>
      <c r="H6478" s="14">
        <v>2014</v>
      </c>
      <c r="I6478" s="14" t="s">
        <v>367</v>
      </c>
      <c r="J6478" s="14" t="s">
        <v>698</v>
      </c>
      <c r="K6478" s="14" t="s">
        <v>14252</v>
      </c>
      <c r="L6478" s="14" t="s">
        <v>29818</v>
      </c>
      <c r="M6478" s="14">
        <f t="shared" si="808"/>
        <v>2019</v>
      </c>
      <c r="N6478" s="14">
        <f t="shared" si="809"/>
        <v>6</v>
      </c>
      <c r="O6478" s="14" t="str">
        <f>IFERROR(VLOOKUP(I6478,Lists!$F$2:$G$16,2,FALSE()),"Not Rated")</f>
        <v>Older Kids</v>
      </c>
      <c r="P6478" s="14">
        <f t="shared" si="810"/>
        <v>99</v>
      </c>
      <c r="Q6478" s="14" t="str">
        <f t="shared" si="811"/>
        <v>United States</v>
      </c>
      <c r="R6478" s="14" t="str">
        <f t="shared" si="812"/>
        <v>|United States|</v>
      </c>
      <c r="S6478" s="14" t="str">
        <f t="shared" si="813"/>
        <v>|Comedies|Faith &amp; Spirituality|Romantic Movies|</v>
      </c>
      <c r="T6478" s="14" t="str">
        <f t="shared" si="814"/>
        <v>|Corbin Bernsen|</v>
      </c>
      <c r="U6478" s="14" t="str">
        <f t="shared" si="815"/>
        <v>|Lacey Chabert|Jonathan Patrick Moore|Saidah Arrika Ekulona|Stephen Tobolowsky|John O'Hurley|David Keith|Morgan Fairchild|Corbin Bernsen|</v>
      </c>
    </row>
    <row r="6479" spans="1:21">
      <c r="A6479" s="14" t="s">
        <v>29819</v>
      </c>
      <c r="B6479" s="14" t="s">
        <v>49</v>
      </c>
      <c r="C6479" s="14" t="s">
        <v>29820</v>
      </c>
      <c r="D6479" s="14" t="s">
        <v>117</v>
      </c>
      <c r="E6479" s="14" t="s">
        <v>117</v>
      </c>
      <c r="F6479" s="14" t="s">
        <v>115</v>
      </c>
      <c r="G6479" s="26">
        <v>43373</v>
      </c>
      <c r="H6479" s="14">
        <v>2018</v>
      </c>
      <c r="I6479" s="14" t="s">
        <v>360</v>
      </c>
      <c r="J6479" s="14" t="s">
        <v>105</v>
      </c>
      <c r="K6479" s="14" t="s">
        <v>257</v>
      </c>
      <c r="L6479" s="14" t="s">
        <v>29821</v>
      </c>
      <c r="M6479" s="14">
        <f t="shared" si="808"/>
        <v>2018</v>
      </c>
      <c r="N6479" s="14">
        <f t="shared" si="809"/>
        <v>9</v>
      </c>
      <c r="O6479" s="14" t="str">
        <f>IFERROR(VLOOKUP(I6479,Lists!$F$2:$G$16,2,FALSE()),"Not Rated")</f>
        <v>Adults</v>
      </c>
      <c r="P6479" s="14">
        <f t="shared" si="810"/>
        <v>1</v>
      </c>
      <c r="Q6479" s="14" t="str">
        <f t="shared" si="811"/>
        <v>United States</v>
      </c>
      <c r="R6479" s="14" t="str">
        <f t="shared" si="812"/>
        <v>|United States|</v>
      </c>
      <c r="S6479" s="14" t="str">
        <f t="shared" si="813"/>
        <v>|Docuseries|</v>
      </c>
      <c r="T6479" s="14" t="str">
        <f t="shared" si="814"/>
        <v>|Unknown|</v>
      </c>
      <c r="U6479" s="14" t="str">
        <f t="shared" si="815"/>
        <v>|Unknown|</v>
      </c>
    </row>
    <row r="6480" spans="1:21">
      <c r="A6480" s="14" t="s">
        <v>29822</v>
      </c>
      <c r="B6480" s="14" t="s">
        <v>48</v>
      </c>
      <c r="C6480" s="14" t="s">
        <v>29823</v>
      </c>
      <c r="D6480" s="14" t="s">
        <v>29824</v>
      </c>
      <c r="E6480" s="14" t="s">
        <v>29825</v>
      </c>
      <c r="F6480" s="14" t="s">
        <v>1963</v>
      </c>
      <c r="G6480" s="26">
        <v>43773</v>
      </c>
      <c r="H6480" s="14">
        <v>2012</v>
      </c>
      <c r="I6480" s="14" t="s">
        <v>362</v>
      </c>
      <c r="J6480" s="14" t="s">
        <v>872</v>
      </c>
      <c r="K6480" s="14" t="s">
        <v>1014</v>
      </c>
      <c r="L6480" s="14" t="s">
        <v>29826</v>
      </c>
      <c r="M6480" s="14">
        <f t="shared" si="808"/>
        <v>2019</v>
      </c>
      <c r="N6480" s="14">
        <f t="shared" si="809"/>
        <v>11</v>
      </c>
      <c r="O6480" s="14" t="str">
        <f>IFERROR(VLOOKUP(I6480,Lists!$F$2:$G$16,2,FALSE()),"Not Rated")</f>
        <v>Older Kids</v>
      </c>
      <c r="P6480" s="14">
        <f t="shared" si="810"/>
        <v>87</v>
      </c>
      <c r="Q6480" s="14" t="str">
        <f t="shared" si="811"/>
        <v>Canada</v>
      </c>
      <c r="R6480" s="14" t="str">
        <f t="shared" si="812"/>
        <v>|Canada|United States|</v>
      </c>
      <c r="S6480" s="14" t="str">
        <f t="shared" si="813"/>
        <v>|Comedies|Romantic Movies|</v>
      </c>
      <c r="T6480" s="14" t="str">
        <f t="shared" si="814"/>
        <v>|Marita Grabiak|</v>
      </c>
      <c r="U6480" s="14" t="str">
        <f t="shared" si="815"/>
        <v>|Rachel Boston|Jonathan Bennett|Jon Prescott|Sunny Mabrey|Julia Voth|Elizabeth Lauren Hoffman|Eileen April Boylan|Josh Crotty|</v>
      </c>
    </row>
    <row r="6481" spans="1:21">
      <c r="A6481" s="14" t="s">
        <v>29827</v>
      </c>
      <c r="B6481" s="14" t="s">
        <v>48</v>
      </c>
      <c r="C6481" s="14" t="s">
        <v>29828</v>
      </c>
      <c r="D6481" s="14" t="s">
        <v>29829</v>
      </c>
      <c r="E6481" s="14" t="s">
        <v>29830</v>
      </c>
      <c r="F6481" s="14" t="s">
        <v>115</v>
      </c>
      <c r="G6481" s="26">
        <v>43525</v>
      </c>
      <c r="H6481" s="14">
        <v>2015</v>
      </c>
      <c r="I6481" s="14" t="s">
        <v>368</v>
      </c>
      <c r="J6481" s="14" t="s">
        <v>708</v>
      </c>
      <c r="K6481" s="14" t="s">
        <v>12513</v>
      </c>
      <c r="L6481" s="14" t="s">
        <v>29831</v>
      </c>
      <c r="M6481" s="14">
        <f t="shared" si="808"/>
        <v>2019</v>
      </c>
      <c r="N6481" s="14">
        <f t="shared" si="809"/>
        <v>3</v>
      </c>
      <c r="O6481" s="14" t="str">
        <f>IFERROR(VLOOKUP(I6481,Lists!$F$2:$G$16,2,FALSE()),"Not Rated")</f>
        <v>Kids</v>
      </c>
      <c r="P6481" s="14">
        <f t="shared" si="810"/>
        <v>88</v>
      </c>
      <c r="Q6481" s="14" t="str">
        <f t="shared" si="811"/>
        <v>United States</v>
      </c>
      <c r="R6481" s="14" t="str">
        <f t="shared" si="812"/>
        <v>|United States|</v>
      </c>
      <c r="S6481" s="14" t="str">
        <f t="shared" si="813"/>
        <v>|Children &amp; Family Movies|Dramas|Romantic Movies|</v>
      </c>
      <c r="T6481" s="14" t="str">
        <f t="shared" si="814"/>
        <v>|Gary Wheeler|</v>
      </c>
      <c r="U6481" s="14" t="str">
        <f t="shared" si="815"/>
        <v>|Sarah Lancaster|Barry Corbin|Alan Powell|Jill Wagner|Danny Vinson|Gregory Alan Williams|Rebecca Koon|Brett Rice|</v>
      </c>
    </row>
    <row r="6482" spans="1:21">
      <c r="A6482" s="14" t="s">
        <v>29832</v>
      </c>
      <c r="B6482" s="14" t="s">
        <v>48</v>
      </c>
      <c r="C6482" s="14" t="s">
        <v>29833</v>
      </c>
      <c r="D6482" s="14" t="s">
        <v>2131</v>
      </c>
      <c r="E6482" s="14" t="s">
        <v>29834</v>
      </c>
      <c r="F6482" s="14" t="s">
        <v>115</v>
      </c>
      <c r="G6482" s="26">
        <v>43466</v>
      </c>
      <c r="H6482" s="14">
        <v>2004</v>
      </c>
      <c r="I6482" s="14" t="s">
        <v>367</v>
      </c>
      <c r="J6482" s="14" t="s">
        <v>698</v>
      </c>
      <c r="K6482" s="14" t="s">
        <v>481</v>
      </c>
      <c r="L6482" s="14" t="s">
        <v>29835</v>
      </c>
      <c r="M6482" s="14">
        <f t="shared" si="808"/>
        <v>2019</v>
      </c>
      <c r="N6482" s="14">
        <f t="shared" si="809"/>
        <v>1</v>
      </c>
      <c r="O6482" s="14" t="str">
        <f>IFERROR(VLOOKUP(I6482,Lists!$F$2:$G$16,2,FALSE()),"Not Rated")</f>
        <v>Older Kids</v>
      </c>
      <c r="P6482" s="14">
        <f t="shared" si="810"/>
        <v>99</v>
      </c>
      <c r="Q6482" s="14" t="str">
        <f t="shared" si="811"/>
        <v>United States</v>
      </c>
      <c r="R6482" s="14" t="str">
        <f t="shared" si="812"/>
        <v>|United States|</v>
      </c>
      <c r="S6482" s="14" t="str">
        <f t="shared" si="813"/>
        <v>|Children &amp; Family Movies|Comedies|</v>
      </c>
      <c r="T6482" s="14" t="str">
        <f t="shared" si="814"/>
        <v>|Joe Roth|</v>
      </c>
      <c r="U6482" s="14" t="str">
        <f t="shared" si="815"/>
        <v>|Tim Allen|Jamie Lee Curtis|Dan Aykroyd|Erik Per Sullivan|Cheech Marin|Jake Busey|M. Emmet Walsh|Kevin Chamberlin|Elizabeth Franz|René Lavan|</v>
      </c>
    </row>
    <row r="6483" spans="1:21">
      <c r="A6483" s="14" t="s">
        <v>29836</v>
      </c>
      <c r="B6483" s="14" t="s">
        <v>48</v>
      </c>
      <c r="C6483" s="14" t="s">
        <v>29837</v>
      </c>
      <c r="D6483" s="14" t="s">
        <v>29838</v>
      </c>
      <c r="E6483" s="14" t="s">
        <v>29839</v>
      </c>
      <c r="F6483" s="14" t="s">
        <v>115</v>
      </c>
      <c r="G6483" s="26">
        <v>43529</v>
      </c>
      <c r="H6483" s="14">
        <v>2018</v>
      </c>
      <c r="I6483" s="14" t="s">
        <v>367</v>
      </c>
      <c r="J6483" s="14" t="s">
        <v>457</v>
      </c>
      <c r="K6483" s="14" t="s">
        <v>2179</v>
      </c>
      <c r="L6483" s="14" t="s">
        <v>29840</v>
      </c>
      <c r="M6483" s="14">
        <f t="shared" si="808"/>
        <v>2019</v>
      </c>
      <c r="N6483" s="14">
        <f t="shared" si="809"/>
        <v>3</v>
      </c>
      <c r="O6483" s="14" t="str">
        <f>IFERROR(VLOOKUP(I6483,Lists!$F$2:$G$16,2,FALSE()),"Not Rated")</f>
        <v>Older Kids</v>
      </c>
      <c r="P6483" s="14">
        <f t="shared" si="810"/>
        <v>104</v>
      </c>
      <c r="Q6483" s="14" t="str">
        <f t="shared" si="811"/>
        <v>United States</v>
      </c>
      <c r="R6483" s="14" t="str">
        <f t="shared" si="812"/>
        <v>|United States|</v>
      </c>
      <c r="S6483" s="14" t="str">
        <f t="shared" si="813"/>
        <v>|Children &amp; Family Movies|Comedies|Dramas|</v>
      </c>
      <c r="T6483" s="14" t="str">
        <f t="shared" si="814"/>
        <v>|Marc Forster|</v>
      </c>
      <c r="U6483" s="14" t="str">
        <f t="shared" si="815"/>
        <v>|Ewan McGregor|Hayley Atwell|Bronte Carmichael|Mark Gatiss|Jim Cummings|Brad Garrett|Nick Mohammed|Peter Capaldi|</v>
      </c>
    </row>
    <row r="6484" spans="1:21">
      <c r="A6484" s="14" t="s">
        <v>29841</v>
      </c>
      <c r="B6484" s="14" t="s">
        <v>48</v>
      </c>
      <c r="C6484" s="14" t="s">
        <v>29842</v>
      </c>
      <c r="D6484" s="14" t="s">
        <v>24635</v>
      </c>
      <c r="E6484" s="14" t="s">
        <v>29843</v>
      </c>
      <c r="F6484" s="14" t="s">
        <v>134</v>
      </c>
      <c r="G6484" s="26">
        <v>43266</v>
      </c>
      <c r="H6484" s="14">
        <v>2006</v>
      </c>
      <c r="I6484" s="14" t="s">
        <v>363</v>
      </c>
      <c r="J6484" s="14" t="s">
        <v>457</v>
      </c>
      <c r="K6484" s="14" t="s">
        <v>605</v>
      </c>
      <c r="L6484" s="14" t="s">
        <v>29844</v>
      </c>
      <c r="M6484" s="14">
        <f t="shared" si="808"/>
        <v>2018</v>
      </c>
      <c r="N6484" s="14">
        <f t="shared" si="809"/>
        <v>6</v>
      </c>
      <c r="O6484" s="14" t="str">
        <f>IFERROR(VLOOKUP(I6484,Lists!$F$2:$G$16,2,FALSE()),"Not Rated")</f>
        <v>Adults</v>
      </c>
      <c r="P6484" s="14">
        <f t="shared" si="810"/>
        <v>104</v>
      </c>
      <c r="Q6484" s="14" t="str">
        <f t="shared" si="811"/>
        <v>Argentina</v>
      </c>
      <c r="R6484" s="14" t="str">
        <f t="shared" si="812"/>
        <v>|Argentina|</v>
      </c>
      <c r="S6484" s="14" t="str">
        <f t="shared" si="813"/>
        <v>|Dramas|International Movies|Thrillers|</v>
      </c>
      <c r="T6484" s="14" t="str">
        <f t="shared" si="814"/>
        <v>|Israel Adrián Caetano|</v>
      </c>
      <c r="U6484" s="14" t="str">
        <f t="shared" si="815"/>
        <v>|Rodrigo de la Serna|Pablo Echarri|Nazareno Casero|Lautaro Delgado|Matías Marmorato|Martín Urruty|César Albarracín|Guillermo Fernandez|Daniel Di Biase|</v>
      </c>
    </row>
    <row r="6485" spans="1:21">
      <c r="A6485" s="14" t="s">
        <v>29845</v>
      </c>
      <c r="B6485" s="14" t="s">
        <v>49</v>
      </c>
      <c r="C6485" s="14" t="s">
        <v>29846</v>
      </c>
      <c r="D6485" s="14" t="s">
        <v>117</v>
      </c>
      <c r="E6485" s="14" t="s">
        <v>117</v>
      </c>
      <c r="F6485" s="14" t="s">
        <v>155</v>
      </c>
      <c r="G6485" s="26">
        <v>43054</v>
      </c>
      <c r="H6485" s="14">
        <v>2017</v>
      </c>
      <c r="I6485" s="14" t="s">
        <v>365</v>
      </c>
      <c r="J6485" s="14" t="s">
        <v>105</v>
      </c>
      <c r="K6485" s="14" t="s">
        <v>256</v>
      </c>
      <c r="L6485" s="14" t="s">
        <v>29847</v>
      </c>
      <c r="M6485" s="14">
        <f t="shared" si="808"/>
        <v>2017</v>
      </c>
      <c r="N6485" s="14">
        <f t="shared" si="809"/>
        <v>11</v>
      </c>
      <c r="O6485" s="14" t="str">
        <f>IFERROR(VLOOKUP(I6485,Lists!$F$2:$G$16,2,FALSE()),"Not Rated")</f>
        <v>Kids</v>
      </c>
      <c r="P6485" s="14">
        <f t="shared" si="810"/>
        <v>1</v>
      </c>
      <c r="Q6485" s="14" t="str">
        <f t="shared" si="811"/>
        <v>Malaysia</v>
      </c>
      <c r="R6485" s="14" t="str">
        <f t="shared" si="812"/>
        <v>|Malaysia|</v>
      </c>
      <c r="S6485" s="14" t="str">
        <f t="shared" si="813"/>
        <v>|Kids' TV|</v>
      </c>
      <c r="T6485" s="14" t="str">
        <f t="shared" si="814"/>
        <v>|Unknown|</v>
      </c>
      <c r="U6485" s="14" t="str">
        <f t="shared" si="815"/>
        <v>|Unknown|</v>
      </c>
    </row>
    <row r="6486" spans="1:21">
      <c r="A6486" s="14" t="s">
        <v>29848</v>
      </c>
      <c r="B6486" s="14" t="s">
        <v>48</v>
      </c>
      <c r="C6486" s="14" t="s">
        <v>29849</v>
      </c>
      <c r="D6486" s="14" t="s">
        <v>29850</v>
      </c>
      <c r="E6486" s="14" t="s">
        <v>29851</v>
      </c>
      <c r="F6486" s="14" t="s">
        <v>156</v>
      </c>
      <c r="G6486" s="26">
        <v>43480</v>
      </c>
      <c r="H6486" s="14">
        <v>2017</v>
      </c>
      <c r="I6486" s="14" t="s">
        <v>361</v>
      </c>
      <c r="J6486" s="14" t="s">
        <v>1062</v>
      </c>
      <c r="K6486" s="14" t="s">
        <v>529</v>
      </c>
      <c r="L6486" s="14" t="s">
        <v>29852</v>
      </c>
      <c r="M6486" s="14">
        <f t="shared" si="808"/>
        <v>2019</v>
      </c>
      <c r="N6486" s="14">
        <f t="shared" si="809"/>
        <v>1</v>
      </c>
      <c r="O6486" s="14" t="str">
        <f>IFERROR(VLOOKUP(I6486,Lists!$F$2:$G$16,2,FALSE()),"Not Rated")</f>
        <v>Teens</v>
      </c>
      <c r="P6486" s="14">
        <f t="shared" si="810"/>
        <v>118</v>
      </c>
      <c r="Q6486" s="14" t="str">
        <f t="shared" si="811"/>
        <v>Pakistan</v>
      </c>
      <c r="R6486" s="14" t="str">
        <f t="shared" si="812"/>
        <v>|Pakistan|</v>
      </c>
      <c r="S6486" s="14" t="str">
        <f t="shared" si="813"/>
        <v>|Comedies|International Movies|</v>
      </c>
      <c r="T6486" s="14" t="str">
        <f t="shared" si="814"/>
        <v>|Mohsin Ali|</v>
      </c>
      <c r="U6486" s="14" t="str">
        <f t="shared" si="815"/>
        <v>|Ahsan Khan|Neelam Muneer|Faizan Khawaja|Ali Rizvi|Vajdaan Shah|Zayed Sheikh|Talat Hussain|Javed Sheikh|</v>
      </c>
    </row>
    <row r="6487" spans="1:21">
      <c r="A6487" s="14" t="s">
        <v>29853</v>
      </c>
      <c r="B6487" s="14" t="s">
        <v>48</v>
      </c>
      <c r="C6487" s="14" t="s">
        <v>29854</v>
      </c>
      <c r="D6487" s="14" t="s">
        <v>28804</v>
      </c>
      <c r="E6487" s="14" t="s">
        <v>29855</v>
      </c>
      <c r="F6487" s="14" t="s">
        <v>116</v>
      </c>
      <c r="G6487" s="26">
        <v>43830</v>
      </c>
      <c r="H6487" s="14">
        <v>1975</v>
      </c>
      <c r="I6487" s="14" t="s">
        <v>362</v>
      </c>
      <c r="J6487" s="14" t="s">
        <v>474</v>
      </c>
      <c r="K6487" s="14" t="s">
        <v>29856</v>
      </c>
      <c r="L6487" s="14" t="s">
        <v>29857</v>
      </c>
      <c r="M6487" s="14">
        <f t="shared" si="808"/>
        <v>2019</v>
      </c>
      <c r="N6487" s="14">
        <f t="shared" si="809"/>
        <v>12</v>
      </c>
      <c r="O6487" s="14" t="str">
        <f>IFERROR(VLOOKUP(I6487,Lists!$F$2:$G$16,2,FALSE()),"Not Rated")</f>
        <v>Older Kids</v>
      </c>
      <c r="P6487" s="14">
        <f t="shared" si="810"/>
        <v>127</v>
      </c>
      <c r="Q6487" s="14" t="str">
        <f t="shared" si="811"/>
        <v>India</v>
      </c>
      <c r="R6487" s="14" t="str">
        <f t="shared" si="812"/>
        <v>|India|</v>
      </c>
      <c r="S6487" s="14" t="str">
        <f t="shared" si="813"/>
        <v>|Classic Movies|Comedies|International Movies|</v>
      </c>
      <c r="T6487" s="14" t="str">
        <f t="shared" si="814"/>
        <v>|Hrishikesh Mukherjee|</v>
      </c>
      <c r="U6487" s="14" t="str">
        <f t="shared" si="815"/>
        <v>|Dharmendra|Sharmila Tagore|Amitabh Bachchan|Jaya Bhaduri|Om Prakash|Asrani|David Abraham|Usha Kiran|Lily Chakravarty|Keshto Mukherjee|</v>
      </c>
    </row>
    <row r="6488" spans="1:21">
      <c r="A6488" s="14" t="s">
        <v>29858</v>
      </c>
      <c r="B6488" s="14" t="s">
        <v>48</v>
      </c>
      <c r="C6488" s="14" t="s">
        <v>29859</v>
      </c>
      <c r="D6488" s="14" t="s">
        <v>3789</v>
      </c>
      <c r="E6488" s="14" t="s">
        <v>29860</v>
      </c>
      <c r="F6488" s="14" t="s">
        <v>115</v>
      </c>
      <c r="G6488" s="26">
        <v>43206</v>
      </c>
      <c r="H6488" s="14">
        <v>2009</v>
      </c>
      <c r="I6488" s="14" t="s">
        <v>364</v>
      </c>
      <c r="J6488" s="14" t="s">
        <v>1226</v>
      </c>
      <c r="K6488" s="14" t="s">
        <v>2116</v>
      </c>
      <c r="L6488" s="14" t="s">
        <v>29861</v>
      </c>
      <c r="M6488" s="14">
        <f t="shared" si="808"/>
        <v>2018</v>
      </c>
      <c r="N6488" s="14">
        <f t="shared" si="809"/>
        <v>4</v>
      </c>
      <c r="O6488" s="14" t="str">
        <f>IFERROR(VLOOKUP(I6488,Lists!$F$2:$G$16,2,FALSE()),"Not Rated")</f>
        <v>Teens</v>
      </c>
      <c r="P6488" s="14">
        <f t="shared" si="810"/>
        <v>109</v>
      </c>
      <c r="Q6488" s="14" t="str">
        <f t="shared" si="811"/>
        <v>United States</v>
      </c>
      <c r="R6488" s="14" t="str">
        <f t="shared" si="812"/>
        <v>|United States|</v>
      </c>
      <c r="S6488" s="14" t="str">
        <f t="shared" si="813"/>
        <v>|Action &amp; Adventure|Horror Movies|Sci-Fi &amp; Fantasy|</v>
      </c>
      <c r="T6488" s="14" t="str">
        <f t="shared" si="814"/>
        <v>|Paul Weitz|</v>
      </c>
      <c r="U6488" s="14" t="str">
        <f t="shared" si="815"/>
        <v>|John C. Reilly|Ken Watanabe|Josh Hutcherson|Chris Massoglia|Ray Stevenson|Patrick Fugit|Orlando Jones|Willem Dafoe|Salma Hayek|Michael Cerveris|Jane Krakowski|Frankie Faison|Patrick Breen|Colleen Camp|Don McManus|Jessica Carlson|Kristen Schaal|</v>
      </c>
    </row>
    <row r="6489" spans="1:21">
      <c r="A6489" s="14" t="s">
        <v>29862</v>
      </c>
      <c r="B6489" s="14" t="s">
        <v>49</v>
      </c>
      <c r="C6489" s="14" t="s">
        <v>29863</v>
      </c>
      <c r="D6489" s="14" t="s">
        <v>117</v>
      </c>
      <c r="E6489" s="14" t="s">
        <v>117</v>
      </c>
      <c r="F6489" s="14" t="s">
        <v>118</v>
      </c>
      <c r="G6489" s="26">
        <v>43009</v>
      </c>
      <c r="H6489" s="14">
        <v>2016</v>
      </c>
      <c r="I6489" s="14" t="s">
        <v>362</v>
      </c>
      <c r="J6489" s="14" t="s">
        <v>105</v>
      </c>
      <c r="K6489" s="14" t="s">
        <v>26858</v>
      </c>
      <c r="L6489" s="14" t="s">
        <v>29864</v>
      </c>
      <c r="M6489" s="14">
        <f t="shared" si="808"/>
        <v>2017</v>
      </c>
      <c r="N6489" s="14">
        <f t="shared" si="809"/>
        <v>10</v>
      </c>
      <c r="O6489" s="14" t="str">
        <f>IFERROR(VLOOKUP(I6489,Lists!$F$2:$G$16,2,FALSE()),"Not Rated")</f>
        <v>Older Kids</v>
      </c>
      <c r="P6489" s="14">
        <f t="shared" si="810"/>
        <v>1</v>
      </c>
      <c r="Q6489" s="14" t="str">
        <f t="shared" si="811"/>
        <v>United Kingdom</v>
      </c>
      <c r="R6489" s="14" t="str">
        <f t="shared" si="812"/>
        <v>|United Kingdom|</v>
      </c>
      <c r="S6489" s="14" t="str">
        <f t="shared" si="813"/>
        <v>|British TV Shows|Docuseries|Science &amp; Nature TV|</v>
      </c>
      <c r="T6489" s="14" t="str">
        <f t="shared" si="814"/>
        <v>|Unknown|</v>
      </c>
      <c r="U6489" s="14" t="str">
        <f t="shared" si="815"/>
        <v>|Unknown|</v>
      </c>
    </row>
    <row r="6490" spans="1:21">
      <c r="A6490" s="14" t="s">
        <v>29865</v>
      </c>
      <c r="B6490" s="14" t="s">
        <v>48</v>
      </c>
      <c r="C6490" s="14" t="s">
        <v>29866</v>
      </c>
      <c r="D6490" s="14" t="s">
        <v>29867</v>
      </c>
      <c r="E6490" s="14" t="s">
        <v>29868</v>
      </c>
      <c r="F6490" s="14" t="s">
        <v>29869</v>
      </c>
      <c r="G6490" s="26">
        <v>43831</v>
      </c>
      <c r="H6490" s="14">
        <v>2002</v>
      </c>
      <c r="I6490" s="14" t="s">
        <v>363</v>
      </c>
      <c r="J6490" s="14" t="s">
        <v>2213</v>
      </c>
      <c r="K6490" s="14" t="s">
        <v>444</v>
      </c>
      <c r="L6490" s="14" t="s">
        <v>29870</v>
      </c>
      <c r="M6490" s="14">
        <f t="shared" si="808"/>
        <v>2020</v>
      </c>
      <c r="N6490" s="14">
        <f t="shared" si="809"/>
        <v>1</v>
      </c>
      <c r="O6490" s="14" t="str">
        <f>IFERROR(VLOOKUP(I6490,Lists!$F$2:$G$16,2,FALSE()),"Not Rated")</f>
        <v>Adults</v>
      </c>
      <c r="P6490" s="14">
        <f t="shared" si="810"/>
        <v>130</v>
      </c>
      <c r="Q6490" s="14" t="str">
        <f t="shared" si="811"/>
        <v>Brazil</v>
      </c>
      <c r="R6490" s="14" t="str">
        <f t="shared" si="812"/>
        <v>|Brazil|France|Germany|</v>
      </c>
      <c r="S6490" s="14" t="str">
        <f t="shared" si="813"/>
        <v>|Dramas|Independent Movies|International Movies|</v>
      </c>
      <c r="T6490" s="14" t="str">
        <f t="shared" si="814"/>
        <v>|Fernando Meirelles|Katia Lund|</v>
      </c>
      <c r="U6490" s="14" t="str">
        <f t="shared" si="815"/>
        <v>|Alexandre Rodrigues|Leandro Firmino|Phellipe Haagensen|Douglas Silva|Jonathan Haagensen|Matheus Nachtergaele|Seu Jorge|Jefechander Suplino|Alice Braga|</v>
      </c>
    </row>
    <row r="6491" spans="1:21">
      <c r="A6491" s="14" t="s">
        <v>29871</v>
      </c>
      <c r="B6491" s="14" t="s">
        <v>48</v>
      </c>
      <c r="C6491" s="14" t="s">
        <v>29872</v>
      </c>
      <c r="D6491" s="14" t="s">
        <v>29873</v>
      </c>
      <c r="E6491" s="14" t="s">
        <v>29874</v>
      </c>
      <c r="F6491" s="14" t="s">
        <v>118</v>
      </c>
      <c r="G6491" s="26">
        <v>42937</v>
      </c>
      <c r="H6491" s="14">
        <v>2016</v>
      </c>
      <c r="I6491" s="14" t="s">
        <v>360</v>
      </c>
      <c r="J6491" s="14" t="s">
        <v>604</v>
      </c>
      <c r="K6491" s="14" t="s">
        <v>605</v>
      </c>
      <c r="L6491" s="14" t="s">
        <v>29875</v>
      </c>
      <c r="M6491" s="14">
        <f t="shared" si="808"/>
        <v>2017</v>
      </c>
      <c r="N6491" s="14">
        <f t="shared" si="809"/>
        <v>7</v>
      </c>
      <c r="O6491" s="14" t="str">
        <f>IFERROR(VLOOKUP(I6491,Lists!$F$2:$G$16,2,FALSE()),"Not Rated")</f>
        <v>Adults</v>
      </c>
      <c r="P6491" s="14">
        <f t="shared" si="810"/>
        <v>110</v>
      </c>
      <c r="Q6491" s="14" t="str">
        <f t="shared" si="811"/>
        <v>United Kingdom</v>
      </c>
      <c r="R6491" s="14" t="str">
        <f t="shared" si="812"/>
        <v>|United Kingdom|</v>
      </c>
      <c r="S6491" s="14" t="str">
        <f t="shared" si="813"/>
        <v>|Dramas|International Movies|Thrillers|</v>
      </c>
      <c r="T6491" s="14" t="str">
        <f t="shared" si="814"/>
        <v>|Pete Travis|</v>
      </c>
      <c r="U6491" s="14" t="str">
        <f t="shared" si="815"/>
        <v>|Riz Ahmed|Billie Piper|James Floyd|Cush Jumbo|Roshan Seth|Hannah Rae|Antonio Aakeel|George Sargeant|Alexander Siddig|Vincent Regan|Barry Aird|</v>
      </c>
    </row>
    <row r="6492" spans="1:21">
      <c r="A6492" s="14" t="s">
        <v>29876</v>
      </c>
      <c r="B6492" s="14" t="s">
        <v>49</v>
      </c>
      <c r="C6492" s="14" t="s">
        <v>29877</v>
      </c>
      <c r="D6492" s="14" t="s">
        <v>117</v>
      </c>
      <c r="E6492" s="14" t="s">
        <v>117</v>
      </c>
      <c r="F6492" s="14" t="s">
        <v>118</v>
      </c>
      <c r="G6492" s="26">
        <v>43374</v>
      </c>
      <c r="H6492" s="14">
        <v>2018</v>
      </c>
      <c r="I6492" s="14" t="s">
        <v>361</v>
      </c>
      <c r="J6492" s="14" t="s">
        <v>105</v>
      </c>
      <c r="K6492" s="14" t="s">
        <v>3772</v>
      </c>
      <c r="L6492" s="14" t="s">
        <v>29878</v>
      </c>
      <c r="M6492" s="14">
        <f t="shared" si="808"/>
        <v>2018</v>
      </c>
      <c r="N6492" s="14">
        <f t="shared" si="809"/>
        <v>10</v>
      </c>
      <c r="O6492" s="14" t="str">
        <f>IFERROR(VLOOKUP(I6492,Lists!$F$2:$G$16,2,FALSE()),"Not Rated")</f>
        <v>Teens</v>
      </c>
      <c r="P6492" s="14">
        <f t="shared" si="810"/>
        <v>1</v>
      </c>
      <c r="Q6492" s="14" t="str">
        <f t="shared" si="811"/>
        <v>United Kingdom</v>
      </c>
      <c r="R6492" s="14" t="str">
        <f t="shared" si="812"/>
        <v>|United Kingdom|</v>
      </c>
      <c r="S6492" s="14" t="str">
        <f t="shared" si="813"/>
        <v>|British TV Shows|Docuseries|</v>
      </c>
      <c r="T6492" s="14" t="str">
        <f t="shared" si="814"/>
        <v>|Unknown|</v>
      </c>
      <c r="U6492" s="14" t="str">
        <f t="shared" si="815"/>
        <v>|Unknown|</v>
      </c>
    </row>
    <row r="6493" spans="1:21">
      <c r="A6493" s="14" t="s">
        <v>29879</v>
      </c>
      <c r="B6493" s="14" t="s">
        <v>48</v>
      </c>
      <c r="C6493" s="14" t="s">
        <v>29880</v>
      </c>
      <c r="D6493" s="14" t="s">
        <v>29881</v>
      </c>
      <c r="E6493" s="14" t="s">
        <v>29882</v>
      </c>
      <c r="F6493" s="14" t="s">
        <v>115</v>
      </c>
      <c r="G6493" s="26">
        <v>43783</v>
      </c>
      <c r="H6493" s="14">
        <v>2019</v>
      </c>
      <c r="I6493" s="14" t="s">
        <v>360</v>
      </c>
      <c r="J6493" s="14" t="s">
        <v>708</v>
      </c>
      <c r="K6493" s="14" t="s">
        <v>927</v>
      </c>
      <c r="L6493" s="14" t="s">
        <v>29883</v>
      </c>
      <c r="M6493" s="14">
        <f t="shared" si="808"/>
        <v>2019</v>
      </c>
      <c r="N6493" s="14">
        <f t="shared" si="809"/>
        <v>11</v>
      </c>
      <c r="O6493" s="14" t="str">
        <f>IFERROR(VLOOKUP(I6493,Lists!$F$2:$G$16,2,FALSE()),"Not Rated")</f>
        <v>Adults</v>
      </c>
      <c r="P6493" s="14">
        <f t="shared" si="810"/>
        <v>88</v>
      </c>
      <c r="Q6493" s="14" t="str">
        <f t="shared" si="811"/>
        <v>United States</v>
      </c>
      <c r="R6493" s="14" t="str">
        <f t="shared" si="812"/>
        <v>|United States|</v>
      </c>
      <c r="S6493" s="14" t="str">
        <f t="shared" si="813"/>
        <v>|Documentaries|Music &amp; Musicals|</v>
      </c>
      <c r="T6493" s="14" t="str">
        <f t="shared" si="814"/>
        <v>|Nick Mead|</v>
      </c>
      <c r="U6493" s="14" t="str">
        <f t="shared" si="815"/>
        <v>|Clarence Clemons|</v>
      </c>
    </row>
    <row r="6494" spans="1:21">
      <c r="A6494" s="14" t="s">
        <v>29884</v>
      </c>
      <c r="B6494" s="14" t="s">
        <v>48</v>
      </c>
      <c r="C6494" s="14" t="s">
        <v>29885</v>
      </c>
      <c r="D6494" s="14" t="s">
        <v>29886</v>
      </c>
      <c r="E6494" s="14" t="s">
        <v>29887</v>
      </c>
      <c r="F6494" s="14" t="s">
        <v>25711</v>
      </c>
      <c r="G6494" s="26">
        <v>43678</v>
      </c>
      <c r="H6494" s="14">
        <v>2010</v>
      </c>
      <c r="I6494" s="14" t="s">
        <v>364</v>
      </c>
      <c r="J6494" s="14" t="s">
        <v>574</v>
      </c>
      <c r="K6494" s="14" t="s">
        <v>1122</v>
      </c>
      <c r="L6494" s="14" t="s">
        <v>29888</v>
      </c>
      <c r="M6494" s="14">
        <f t="shared" si="808"/>
        <v>2019</v>
      </c>
      <c r="N6494" s="14">
        <f t="shared" si="809"/>
        <v>8</v>
      </c>
      <c r="O6494" s="14" t="str">
        <f>IFERROR(VLOOKUP(I6494,Lists!$F$2:$G$16,2,FALSE()),"Not Rated")</f>
        <v>Teens</v>
      </c>
      <c r="P6494" s="14">
        <f t="shared" si="810"/>
        <v>106</v>
      </c>
      <c r="Q6494" s="14" t="str">
        <f t="shared" si="811"/>
        <v>United States</v>
      </c>
      <c r="R6494" s="14" t="str">
        <f t="shared" si="812"/>
        <v>|United States|United Kingdom|Australia|</v>
      </c>
      <c r="S6494" s="14" t="str">
        <f t="shared" si="813"/>
        <v>|Action &amp; Adventure|Sci-Fi &amp; Fantasy|</v>
      </c>
      <c r="T6494" s="14" t="str">
        <f t="shared" si="814"/>
        <v>|Louis Leterrier|</v>
      </c>
      <c r="U6494" s="14" t="str">
        <f t="shared" si="815"/>
        <v>|Sam Worthington|Liam Neeson|Ralph Fiennes|Jason Flemyng|Gemma Arterton|Alexa Davalos|Tine Stapelfeldt|Mads Mikkelsen|Luke Evans|</v>
      </c>
    </row>
    <row r="6495" spans="1:21">
      <c r="A6495" s="14" t="s">
        <v>29889</v>
      </c>
      <c r="B6495" s="14" t="s">
        <v>48</v>
      </c>
      <c r="C6495" s="14" t="s">
        <v>29890</v>
      </c>
      <c r="D6495" s="14" t="s">
        <v>29891</v>
      </c>
      <c r="E6495" s="14" t="s">
        <v>29892</v>
      </c>
      <c r="F6495" s="14" t="s">
        <v>115</v>
      </c>
      <c r="G6495" s="26">
        <v>43191</v>
      </c>
      <c r="H6495" s="14">
        <v>1993</v>
      </c>
      <c r="I6495" s="14" t="s">
        <v>362</v>
      </c>
      <c r="J6495" s="14" t="s">
        <v>436</v>
      </c>
      <c r="K6495" s="14" t="s">
        <v>244</v>
      </c>
      <c r="L6495" s="14" t="s">
        <v>29893</v>
      </c>
      <c r="M6495" s="14">
        <f t="shared" si="808"/>
        <v>2018</v>
      </c>
      <c r="N6495" s="14">
        <f t="shared" si="809"/>
        <v>4</v>
      </c>
      <c r="O6495" s="14" t="str">
        <f>IFERROR(VLOOKUP(I6495,Lists!$F$2:$G$16,2,FALSE()),"Not Rated")</f>
        <v>Older Kids</v>
      </c>
      <c r="P6495" s="14">
        <f t="shared" si="810"/>
        <v>91</v>
      </c>
      <c r="Q6495" s="14" t="str">
        <f t="shared" si="811"/>
        <v>United States</v>
      </c>
      <c r="R6495" s="14" t="str">
        <f t="shared" si="812"/>
        <v>|United States|</v>
      </c>
      <c r="S6495" s="14" t="str">
        <f t="shared" si="813"/>
        <v>|Dramas|</v>
      </c>
      <c r="T6495" s="14" t="str">
        <f t="shared" si="814"/>
        <v>|Gregory Hoblit|</v>
      </c>
      <c r="U6495" s="14" t="str">
        <f t="shared" si="815"/>
        <v>|Christien Anholt|Andre Braugher|Dan Futterman|Josh Lucas|Clive Owen|Sophie Ward|Sue-Ann Leeds|Laura Linney|</v>
      </c>
    </row>
    <row r="6496" spans="1:21">
      <c r="A6496" s="14" t="s">
        <v>29894</v>
      </c>
      <c r="B6496" s="14" t="s">
        <v>48</v>
      </c>
      <c r="C6496" s="14" t="s">
        <v>29895</v>
      </c>
      <c r="D6496" s="14" t="s">
        <v>29896</v>
      </c>
      <c r="E6496" s="14" t="s">
        <v>29897</v>
      </c>
      <c r="F6496" s="14" t="s">
        <v>115</v>
      </c>
      <c r="G6496" s="26">
        <v>43361</v>
      </c>
      <c r="H6496" s="14">
        <v>2018</v>
      </c>
      <c r="I6496" s="14" t="s">
        <v>360</v>
      </c>
      <c r="J6496" s="14" t="s">
        <v>560</v>
      </c>
      <c r="K6496" s="14" t="s">
        <v>245</v>
      </c>
      <c r="L6496" s="14" t="s">
        <v>29898</v>
      </c>
      <c r="M6496" s="14">
        <f t="shared" si="808"/>
        <v>2018</v>
      </c>
      <c r="N6496" s="14">
        <f t="shared" si="809"/>
        <v>9</v>
      </c>
      <c r="O6496" s="14" t="str">
        <f>IFERROR(VLOOKUP(I6496,Lists!$F$2:$G$16,2,FALSE()),"Not Rated")</f>
        <v>Adults</v>
      </c>
      <c r="P6496" s="14">
        <f t="shared" si="810"/>
        <v>103</v>
      </c>
      <c r="Q6496" s="14" t="str">
        <f t="shared" si="811"/>
        <v>United States</v>
      </c>
      <c r="R6496" s="14" t="str">
        <f t="shared" si="812"/>
        <v>|United States|</v>
      </c>
      <c r="S6496" s="14" t="str">
        <f t="shared" si="813"/>
        <v>|Comedies|</v>
      </c>
      <c r="T6496" s="14" t="str">
        <f t="shared" si="814"/>
        <v>|Eric Stoltz|</v>
      </c>
      <c r="U6496" s="14" t="str">
        <f t="shared" si="815"/>
        <v>|Olivia Holt|Skyler Gisondo|Kristin Chenoweth|Bruce Dern|Nick Krause|Kathleen Chalfant|Peter Maloney|Rod McLachlan|Hawn Tran|Danni Wang|</v>
      </c>
    </row>
    <row r="6497" spans="1:21">
      <c r="A6497" s="14" t="s">
        <v>29899</v>
      </c>
      <c r="B6497" s="14" t="s">
        <v>49</v>
      </c>
      <c r="C6497" s="14" t="s">
        <v>29900</v>
      </c>
      <c r="D6497" s="14" t="s">
        <v>117</v>
      </c>
      <c r="E6497" s="14" t="s">
        <v>29901</v>
      </c>
      <c r="F6497" s="14" t="s">
        <v>116</v>
      </c>
      <c r="G6497" s="26">
        <v>42870</v>
      </c>
      <c r="H6497" s="14">
        <v>2012</v>
      </c>
      <c r="I6497" s="14" t="s">
        <v>362</v>
      </c>
      <c r="J6497" s="14" t="s">
        <v>105</v>
      </c>
      <c r="K6497" s="14" t="s">
        <v>773</v>
      </c>
      <c r="L6497" s="14" t="s">
        <v>29902</v>
      </c>
      <c r="M6497" s="14">
        <f t="shared" si="808"/>
        <v>2017</v>
      </c>
      <c r="N6497" s="14">
        <f t="shared" si="809"/>
        <v>5</v>
      </c>
      <c r="O6497" s="14" t="str">
        <f>IFERROR(VLOOKUP(I6497,Lists!$F$2:$G$16,2,FALSE()),"Not Rated")</f>
        <v>Older Kids</v>
      </c>
      <c r="P6497" s="14">
        <f t="shared" si="810"/>
        <v>1</v>
      </c>
      <c r="Q6497" s="14" t="str">
        <f t="shared" si="811"/>
        <v>India</v>
      </c>
      <c r="R6497" s="14" t="str">
        <f t="shared" si="812"/>
        <v>|India|</v>
      </c>
      <c r="S6497" s="14" t="str">
        <f t="shared" si="813"/>
        <v>|Docuseries|International TV Shows|</v>
      </c>
      <c r="T6497" s="14" t="str">
        <f t="shared" si="814"/>
        <v>|Unknown|</v>
      </c>
      <c r="U6497" s="14" t="str">
        <f t="shared" si="815"/>
        <v>|Javed Akhtar|</v>
      </c>
    </row>
    <row r="6498" spans="1:21">
      <c r="A6498" s="14" t="s">
        <v>29903</v>
      </c>
      <c r="B6498" s="14" t="s">
        <v>48</v>
      </c>
      <c r="C6498" s="14" t="s">
        <v>29904</v>
      </c>
      <c r="D6498" s="14" t="s">
        <v>29905</v>
      </c>
      <c r="E6498" s="14" t="s">
        <v>29906</v>
      </c>
      <c r="F6498" s="14" t="s">
        <v>115</v>
      </c>
      <c r="G6498" s="26">
        <v>43770</v>
      </c>
      <c r="H6498" s="14">
        <v>1973</v>
      </c>
      <c r="I6498" s="14" t="s">
        <v>367</v>
      </c>
      <c r="J6498" s="14" t="s">
        <v>1330</v>
      </c>
      <c r="K6498" s="14" t="s">
        <v>1369</v>
      </c>
      <c r="L6498" s="14" t="s">
        <v>29907</v>
      </c>
      <c r="M6498" s="14">
        <f t="shared" si="808"/>
        <v>2019</v>
      </c>
      <c r="N6498" s="14">
        <f t="shared" si="809"/>
        <v>11</v>
      </c>
      <c r="O6498" s="14" t="str">
        <f>IFERROR(VLOOKUP(I6498,Lists!$F$2:$G$16,2,FALSE()),"Not Rated")</f>
        <v>Older Kids</v>
      </c>
      <c r="P6498" s="14">
        <f t="shared" si="810"/>
        <v>89</v>
      </c>
      <c r="Q6498" s="14" t="str">
        <f t="shared" si="811"/>
        <v>United States</v>
      </c>
      <c r="R6498" s="14" t="str">
        <f t="shared" si="812"/>
        <v>|United States|</v>
      </c>
      <c r="S6498" s="14" t="str">
        <f t="shared" si="813"/>
        <v>|Action &amp; Adventure|Classic Movies|</v>
      </c>
      <c r="T6498" s="14" t="str">
        <f t="shared" si="814"/>
        <v>|Jack Starrett|</v>
      </c>
      <c r="U6498" s="14" t="str">
        <f t="shared" si="815"/>
        <v>|Tamara Dobson|Bernie Casey|BrendaSykes|Esther Rolle|Shelley Winters|</v>
      </c>
    </row>
    <row r="6499" spans="1:21">
      <c r="A6499" s="14" t="s">
        <v>29908</v>
      </c>
      <c r="B6499" s="14" t="s">
        <v>48</v>
      </c>
      <c r="C6499" s="14" t="s">
        <v>29909</v>
      </c>
      <c r="D6499" s="14" t="s">
        <v>27086</v>
      </c>
      <c r="E6499" s="14" t="s">
        <v>29910</v>
      </c>
      <c r="F6499" s="14" t="s">
        <v>115</v>
      </c>
      <c r="G6499" s="26">
        <v>43831</v>
      </c>
      <c r="H6499" s="14">
        <v>2006</v>
      </c>
      <c r="I6499" s="14" t="s">
        <v>364</v>
      </c>
      <c r="J6499" s="14" t="s">
        <v>1096</v>
      </c>
      <c r="K6499" s="14" t="s">
        <v>29911</v>
      </c>
      <c r="L6499" s="14" t="s">
        <v>29912</v>
      </c>
      <c r="M6499" s="14">
        <f t="shared" si="808"/>
        <v>2020</v>
      </c>
      <c r="N6499" s="14">
        <f t="shared" si="809"/>
        <v>1</v>
      </c>
      <c r="O6499" s="14" t="str">
        <f>IFERROR(VLOOKUP(I6499,Lists!$F$2:$G$16,2,FALSE()),"Not Rated")</f>
        <v>Teens</v>
      </c>
      <c r="P6499" s="14">
        <f t="shared" si="810"/>
        <v>108</v>
      </c>
      <c r="Q6499" s="14" t="str">
        <f t="shared" si="811"/>
        <v>United States</v>
      </c>
      <c r="R6499" s="14" t="str">
        <f t="shared" si="812"/>
        <v>|United States|</v>
      </c>
      <c r="S6499" s="14" t="str">
        <f t="shared" si="813"/>
        <v>|Comedies|Sci-Fi &amp; Fantasy|</v>
      </c>
      <c r="T6499" s="14" t="str">
        <f t="shared" si="814"/>
        <v>|Frank Coraci|</v>
      </c>
      <c r="U6499" s="14" t="str">
        <f t="shared" si="815"/>
        <v>|Adam Sandler|Kate Beckinsale|Christopher Walken|David Hasselhoff|Henry Winkler|Julie Kavner|Sean Astin|Joseph Castanon|Jonah Hill|Jake Hoffman|Jennifer Coolidge|</v>
      </c>
    </row>
    <row r="6500" spans="1:21">
      <c r="A6500" s="14" t="s">
        <v>29913</v>
      </c>
      <c r="B6500" s="14" t="s">
        <v>49</v>
      </c>
      <c r="C6500" s="14" t="s">
        <v>29914</v>
      </c>
      <c r="D6500" s="14" t="s">
        <v>117</v>
      </c>
      <c r="E6500" s="14" t="s">
        <v>29915</v>
      </c>
      <c r="F6500" s="14" t="s">
        <v>118</v>
      </c>
      <c r="G6500" s="26">
        <v>42995</v>
      </c>
      <c r="H6500" s="14">
        <v>2017</v>
      </c>
      <c r="I6500" s="14" t="s">
        <v>361</v>
      </c>
      <c r="J6500" s="14" t="s">
        <v>105</v>
      </c>
      <c r="K6500" s="14" t="s">
        <v>485</v>
      </c>
      <c r="L6500" s="14" t="s">
        <v>29916</v>
      </c>
      <c r="M6500" s="14">
        <f t="shared" si="808"/>
        <v>2017</v>
      </c>
      <c r="N6500" s="14">
        <f t="shared" si="809"/>
        <v>9</v>
      </c>
      <c r="O6500" s="14" t="str">
        <f>IFERROR(VLOOKUP(I6500,Lists!$F$2:$G$16,2,FALSE()),"Not Rated")</f>
        <v>Teens</v>
      </c>
      <c r="P6500" s="14">
        <f t="shared" si="810"/>
        <v>1</v>
      </c>
      <c r="Q6500" s="14" t="str">
        <f t="shared" si="811"/>
        <v>United Kingdom</v>
      </c>
      <c r="R6500" s="14" t="str">
        <f t="shared" si="812"/>
        <v>|United Kingdom|</v>
      </c>
      <c r="S6500" s="14" t="str">
        <f t="shared" si="813"/>
        <v>|British TV Shows|Crime TV Shows|Docuseries|</v>
      </c>
      <c r="T6500" s="14" t="str">
        <f t="shared" si="814"/>
        <v>|Unknown|</v>
      </c>
      <c r="U6500" s="14" t="str">
        <f t="shared" si="815"/>
        <v>|Donal MacIntyre|</v>
      </c>
    </row>
    <row r="6501" spans="1:21">
      <c r="A6501" s="14" t="s">
        <v>29917</v>
      </c>
      <c r="B6501" s="14" t="s">
        <v>48</v>
      </c>
      <c r="C6501" s="14" t="s">
        <v>29918</v>
      </c>
      <c r="D6501" s="14" t="s">
        <v>29919</v>
      </c>
      <c r="E6501" s="14" t="s">
        <v>29920</v>
      </c>
      <c r="F6501" s="14" t="s">
        <v>115</v>
      </c>
      <c r="G6501" s="26">
        <v>43725</v>
      </c>
      <c r="H6501" s="14">
        <v>2017</v>
      </c>
      <c r="I6501" s="14" t="s">
        <v>360</v>
      </c>
      <c r="J6501" s="14" t="s">
        <v>639</v>
      </c>
      <c r="K6501" s="14" t="s">
        <v>927</v>
      </c>
      <c r="L6501" s="14" t="s">
        <v>29921</v>
      </c>
      <c r="M6501" s="14">
        <f t="shared" si="808"/>
        <v>2019</v>
      </c>
      <c r="N6501" s="14">
        <f t="shared" si="809"/>
        <v>9</v>
      </c>
      <c r="O6501" s="14" t="str">
        <f>IFERROR(VLOOKUP(I6501,Lists!$F$2:$G$16,2,FALSE()),"Not Rated")</f>
        <v>Adults</v>
      </c>
      <c r="P6501" s="14">
        <f t="shared" si="810"/>
        <v>124</v>
      </c>
      <c r="Q6501" s="14" t="str">
        <f t="shared" si="811"/>
        <v>United States</v>
      </c>
      <c r="R6501" s="14" t="str">
        <f t="shared" si="812"/>
        <v>|United States|</v>
      </c>
      <c r="S6501" s="14" t="str">
        <f t="shared" si="813"/>
        <v>|Documentaries|Music &amp; Musicals|</v>
      </c>
      <c r="T6501" s="14" t="str">
        <f t="shared" si="814"/>
        <v>|Chris Perkel|</v>
      </c>
      <c r="U6501" s="14" t="str">
        <f t="shared" si="815"/>
        <v>|Clive Davis|</v>
      </c>
    </row>
    <row r="6502" spans="1:21">
      <c r="A6502" s="14" t="s">
        <v>29922</v>
      </c>
      <c r="B6502" s="14" t="s">
        <v>48</v>
      </c>
      <c r="C6502" s="14" t="s">
        <v>29923</v>
      </c>
      <c r="D6502" s="14" t="s">
        <v>29924</v>
      </c>
      <c r="E6502" s="14" t="s">
        <v>29925</v>
      </c>
      <c r="F6502" s="14" t="s">
        <v>916</v>
      </c>
      <c r="G6502" s="26">
        <v>43024</v>
      </c>
      <c r="H6502" s="14">
        <v>2013</v>
      </c>
      <c r="I6502" s="14" t="s">
        <v>363</v>
      </c>
      <c r="J6502" s="14" t="s">
        <v>624</v>
      </c>
      <c r="K6502" s="14" t="s">
        <v>683</v>
      </c>
      <c r="L6502" s="14" t="s">
        <v>29926</v>
      </c>
      <c r="M6502" s="14">
        <f t="shared" si="808"/>
        <v>2017</v>
      </c>
      <c r="N6502" s="14">
        <f t="shared" si="809"/>
        <v>10</v>
      </c>
      <c r="O6502" s="14" t="str">
        <f>IFERROR(VLOOKUP(I6502,Lists!$F$2:$G$16,2,FALSE()),"Not Rated")</f>
        <v>Adults</v>
      </c>
      <c r="P6502" s="14">
        <f t="shared" si="810"/>
        <v>96</v>
      </c>
      <c r="Q6502" s="14" t="str">
        <f t="shared" si="811"/>
        <v>United Kingdom</v>
      </c>
      <c r="R6502" s="14" t="str">
        <f t="shared" si="812"/>
        <v>|United Kingdom|United States|</v>
      </c>
      <c r="S6502" s="14" t="str">
        <f t="shared" si="813"/>
        <v>|Dramas|Thrillers|</v>
      </c>
      <c r="T6502" s="14" t="str">
        <f t="shared" si="814"/>
        <v>|John Crowley|</v>
      </c>
      <c r="U6502" s="14" t="str">
        <f t="shared" si="815"/>
        <v>|Eric Bana|Rebecca Hall|Ciarán Hinds|Riz Ahmed|Anne-Marie Duff|Kenneth Cranham|Julia Stiles|Jim Broadbent|Denis Moschitto|Barbora Bobulova|Jemma Powell|</v>
      </c>
    </row>
    <row r="6503" spans="1:21">
      <c r="A6503" s="14" t="s">
        <v>29927</v>
      </c>
      <c r="B6503" s="14" t="s">
        <v>48</v>
      </c>
      <c r="C6503" s="14" t="s">
        <v>29928</v>
      </c>
      <c r="D6503" s="14" t="s">
        <v>29929</v>
      </c>
      <c r="E6503" s="14" t="s">
        <v>29930</v>
      </c>
      <c r="F6503" s="14" t="s">
        <v>29931</v>
      </c>
      <c r="G6503" s="26">
        <v>42948</v>
      </c>
      <c r="H6503" s="14">
        <v>2012</v>
      </c>
      <c r="I6503" s="14" t="s">
        <v>363</v>
      </c>
      <c r="J6503" s="14" t="s">
        <v>13283</v>
      </c>
      <c r="K6503" s="14" t="s">
        <v>29932</v>
      </c>
      <c r="L6503" s="14" t="s">
        <v>29933</v>
      </c>
      <c r="M6503" s="14">
        <f t="shared" si="808"/>
        <v>2017</v>
      </c>
      <c r="N6503" s="14">
        <f t="shared" si="809"/>
        <v>8</v>
      </c>
      <c r="O6503" s="14" t="str">
        <f>IFERROR(VLOOKUP(I6503,Lists!$F$2:$G$16,2,FALSE()),"Not Rated")</f>
        <v>Adults</v>
      </c>
      <c r="P6503" s="14">
        <f t="shared" si="810"/>
        <v>172</v>
      </c>
      <c r="Q6503" s="14" t="str">
        <f t="shared" si="811"/>
        <v>Germany</v>
      </c>
      <c r="R6503" s="14" t="str">
        <f t="shared" si="812"/>
        <v>|Germany|United States|Hong Kong|Singapore|</v>
      </c>
      <c r="S6503" s="14" t="str">
        <f t="shared" si="813"/>
        <v>|Action &amp; Adventure|Cult Movies|Dramas|</v>
      </c>
      <c r="T6503" s="14" t="str">
        <f t="shared" si="814"/>
        <v>|Lilly Wachowski|Lana Wachowski|Tom Tykwer|</v>
      </c>
      <c r="U6503" s="14" t="str">
        <f t="shared" si="815"/>
        <v>|Tom Hanks|Halle Berry|Jim Broadbent|Hugo Weaving|Jim Sturgess|Doona Bae|Ben Whishaw|Keith David|James D'Arcy|Zhou Xun|</v>
      </c>
    </row>
    <row r="6504" spans="1:21">
      <c r="A6504" s="14" t="s">
        <v>29934</v>
      </c>
      <c r="B6504" s="14" t="s">
        <v>48</v>
      </c>
      <c r="C6504" s="14" t="s">
        <v>29935</v>
      </c>
      <c r="D6504" s="14" t="s">
        <v>11544</v>
      </c>
      <c r="E6504" s="14" t="s">
        <v>29936</v>
      </c>
      <c r="F6504" s="14" t="s">
        <v>29937</v>
      </c>
      <c r="G6504" s="26">
        <v>42778</v>
      </c>
      <c r="H6504" s="14">
        <v>2014</v>
      </c>
      <c r="I6504" s="14" t="s">
        <v>363</v>
      </c>
      <c r="J6504" s="14" t="s">
        <v>639</v>
      </c>
      <c r="K6504" s="14" t="s">
        <v>475</v>
      </c>
      <c r="L6504" s="14" t="s">
        <v>29938</v>
      </c>
      <c r="M6504" s="14">
        <f t="shared" si="808"/>
        <v>2017</v>
      </c>
      <c r="N6504" s="14">
        <f t="shared" si="809"/>
        <v>2</v>
      </c>
      <c r="O6504" s="14" t="str">
        <f>IFERROR(VLOOKUP(I6504,Lists!$F$2:$G$16,2,FALSE()),"Not Rated")</f>
        <v>Adults</v>
      </c>
      <c r="P6504" s="14">
        <f t="shared" si="810"/>
        <v>124</v>
      </c>
      <c r="Q6504" s="14" t="str">
        <f t="shared" si="811"/>
        <v>France</v>
      </c>
      <c r="R6504" s="14" t="str">
        <f t="shared" si="812"/>
        <v>|France|Germany|Switzerland|</v>
      </c>
      <c r="S6504" s="14" t="str">
        <f t="shared" si="813"/>
        <v>|Dramas|International Movies|</v>
      </c>
      <c r="T6504" s="14" t="str">
        <f t="shared" si="814"/>
        <v>|Olivier Assayas|</v>
      </c>
      <c r="U6504" s="14" t="str">
        <f t="shared" si="815"/>
        <v>|Juliette Binoche|Kristen Stewart|Chloë Grace Moretz|Lars Eidinger|Johnny Flynn|Angela Winkler|Hanns Zischler|Brady Corbet|</v>
      </c>
    </row>
    <row r="6505" spans="1:21">
      <c r="A6505" s="14" t="s">
        <v>29939</v>
      </c>
      <c r="B6505" s="14" t="s">
        <v>48</v>
      </c>
      <c r="C6505" s="14" t="s">
        <v>29940</v>
      </c>
      <c r="D6505" s="14" t="s">
        <v>29941</v>
      </c>
      <c r="E6505" s="14" t="s">
        <v>29942</v>
      </c>
      <c r="F6505" s="14" t="s">
        <v>115</v>
      </c>
      <c r="G6505" s="26">
        <v>43831</v>
      </c>
      <c r="H6505" s="14">
        <v>2008</v>
      </c>
      <c r="I6505" s="14" t="s">
        <v>364</v>
      </c>
      <c r="J6505" s="14" t="s">
        <v>744</v>
      </c>
      <c r="K6505" s="14" t="s">
        <v>2116</v>
      </c>
      <c r="L6505" s="14" t="s">
        <v>29943</v>
      </c>
      <c r="M6505" s="14">
        <f t="shared" si="808"/>
        <v>2020</v>
      </c>
      <c r="N6505" s="14">
        <f t="shared" si="809"/>
        <v>1</v>
      </c>
      <c r="O6505" s="14" t="str">
        <f>IFERROR(VLOOKUP(I6505,Lists!$F$2:$G$16,2,FALSE()),"Not Rated")</f>
        <v>Teens</v>
      </c>
      <c r="P6505" s="14">
        <f t="shared" si="810"/>
        <v>85</v>
      </c>
      <c r="Q6505" s="14" t="str">
        <f t="shared" si="811"/>
        <v>United States</v>
      </c>
      <c r="R6505" s="14" t="str">
        <f t="shared" si="812"/>
        <v>|United States|</v>
      </c>
      <c r="S6505" s="14" t="str">
        <f t="shared" si="813"/>
        <v>|Action &amp; Adventure|Horror Movies|Sci-Fi &amp; Fantasy|</v>
      </c>
      <c r="T6505" s="14" t="str">
        <f t="shared" si="814"/>
        <v>|Matt Reeves|</v>
      </c>
      <c r="U6505" s="14" t="str">
        <f t="shared" si="815"/>
        <v>|Lizzy Caplan|Jessica Lucas|T.J. Miller|Michael Stahl-David|Mike Vogel|Odette Annable|Anjul Nigam|Margot Farley|Theo Rossi|Brian Klugman|</v>
      </c>
    </row>
    <row r="6506" spans="1:21">
      <c r="A6506" s="14" t="s">
        <v>29944</v>
      </c>
      <c r="B6506" s="14" t="s">
        <v>49</v>
      </c>
      <c r="C6506" s="14" t="s">
        <v>29945</v>
      </c>
      <c r="D6506" s="14" t="s">
        <v>117</v>
      </c>
      <c r="E6506" s="14" t="s">
        <v>29946</v>
      </c>
      <c r="F6506" s="14" t="s">
        <v>117</v>
      </c>
      <c r="G6506" s="26">
        <v>43533</v>
      </c>
      <c r="H6506" s="14">
        <v>2015</v>
      </c>
      <c r="I6506" s="14" t="s">
        <v>360</v>
      </c>
      <c r="J6506" s="14" t="s">
        <v>450</v>
      </c>
      <c r="K6506" s="14" t="s">
        <v>1905</v>
      </c>
      <c r="L6506" s="14" t="s">
        <v>29947</v>
      </c>
      <c r="M6506" s="14">
        <f t="shared" si="808"/>
        <v>2019</v>
      </c>
      <c r="N6506" s="14">
        <f t="shared" si="809"/>
        <v>3</v>
      </c>
      <c r="O6506" s="14" t="str">
        <f>IFERROR(VLOOKUP(I6506,Lists!$F$2:$G$16,2,FALSE()),"Not Rated")</f>
        <v>Adults</v>
      </c>
      <c r="P6506" s="14">
        <f t="shared" si="810"/>
        <v>9</v>
      </c>
      <c r="Q6506" s="14" t="str">
        <f t="shared" si="811"/>
        <v>Unknown</v>
      </c>
      <c r="R6506" s="14" t="str">
        <f t="shared" si="812"/>
        <v>|Unknown|</v>
      </c>
      <c r="S6506" s="14" t="str">
        <f t="shared" si="813"/>
        <v>|International TV Shows|Romantic TV Shows|TV Dramas|</v>
      </c>
      <c r="T6506" s="14" t="str">
        <f t="shared" si="814"/>
        <v>|Unknown|</v>
      </c>
      <c r="U6506" s="14" t="str">
        <f t="shared" si="815"/>
        <v>|Puttichai Kasetsin|Kongtoranin Lalana|Preechaya Pongthananikorn|</v>
      </c>
    </row>
    <row r="6507" spans="1:21">
      <c r="A6507" s="14" t="s">
        <v>29948</v>
      </c>
      <c r="B6507" s="14" t="s">
        <v>49</v>
      </c>
      <c r="C6507" s="14" t="s">
        <v>29949</v>
      </c>
      <c r="D6507" s="14" t="s">
        <v>117</v>
      </c>
      <c r="E6507" s="14" t="s">
        <v>29950</v>
      </c>
      <c r="F6507" s="14" t="s">
        <v>117</v>
      </c>
      <c r="G6507" s="26">
        <v>43269</v>
      </c>
      <c r="H6507" s="14">
        <v>2016</v>
      </c>
      <c r="I6507" s="14" t="s">
        <v>360</v>
      </c>
      <c r="J6507" s="14" t="s">
        <v>1829</v>
      </c>
      <c r="K6507" s="14" t="s">
        <v>1905</v>
      </c>
      <c r="L6507" s="14" t="s">
        <v>29951</v>
      </c>
      <c r="M6507" s="14">
        <f t="shared" si="808"/>
        <v>2018</v>
      </c>
      <c r="N6507" s="14">
        <f t="shared" si="809"/>
        <v>6</v>
      </c>
      <c r="O6507" s="14" t="str">
        <f>IFERROR(VLOOKUP(I6507,Lists!$F$2:$G$16,2,FALSE()),"Not Rated")</f>
        <v>Adults</v>
      </c>
      <c r="P6507" s="14">
        <f t="shared" si="810"/>
        <v>7</v>
      </c>
      <c r="Q6507" s="14" t="str">
        <f t="shared" si="811"/>
        <v>Unknown</v>
      </c>
      <c r="R6507" s="14" t="str">
        <f t="shared" si="812"/>
        <v>|Unknown|</v>
      </c>
      <c r="S6507" s="14" t="str">
        <f t="shared" si="813"/>
        <v>|International TV Shows|Romantic TV Shows|TV Dramas|</v>
      </c>
      <c r="T6507" s="14" t="str">
        <f t="shared" si="814"/>
        <v>|Unknown|</v>
      </c>
      <c r="U6507" s="14" t="str">
        <f t="shared" si="815"/>
        <v>|Sornram Tappituk|Amy Amika Klinprathum|Tanya Liyah|Shaun Jindachote|Four Sakolrat Wornurai|Toomtam Yuthana Puengklarng|Monchanok Saengchaipiangpen|Nat Myria Benedetti|Oil Thana Suttikamul|View Wannarot Sontichai|Pimthong Washirakom|</v>
      </c>
    </row>
    <row r="6508" spans="1:21">
      <c r="A6508" s="14" t="s">
        <v>29952</v>
      </c>
      <c r="B6508" s="14" t="s">
        <v>49</v>
      </c>
      <c r="C6508" s="14" t="s">
        <v>29953</v>
      </c>
      <c r="D6508" s="14" t="s">
        <v>117</v>
      </c>
      <c r="E6508" s="14" t="s">
        <v>29954</v>
      </c>
      <c r="F6508" s="14" t="s">
        <v>117</v>
      </c>
      <c r="G6508" s="26">
        <v>43498</v>
      </c>
      <c r="H6508" s="14">
        <v>2017</v>
      </c>
      <c r="I6508" s="14" t="s">
        <v>360</v>
      </c>
      <c r="J6508" s="14" t="s">
        <v>3025</v>
      </c>
      <c r="K6508" s="14" t="s">
        <v>424</v>
      </c>
      <c r="L6508" s="14" t="s">
        <v>29955</v>
      </c>
      <c r="M6508" s="14">
        <f t="shared" si="808"/>
        <v>2019</v>
      </c>
      <c r="N6508" s="14">
        <f t="shared" si="809"/>
        <v>2</v>
      </c>
      <c r="O6508" s="14" t="str">
        <f>IFERROR(VLOOKUP(I6508,Lists!$F$2:$G$16,2,FALSE()),"Not Rated")</f>
        <v>Adults</v>
      </c>
      <c r="P6508" s="14">
        <f t="shared" si="810"/>
        <v>8</v>
      </c>
      <c r="Q6508" s="14" t="str">
        <f t="shared" si="811"/>
        <v>Unknown</v>
      </c>
      <c r="R6508" s="14" t="str">
        <f t="shared" si="812"/>
        <v>|Unknown|</v>
      </c>
      <c r="S6508" s="14" t="str">
        <f t="shared" si="813"/>
        <v>|International TV Shows|Romantic TV Shows|TV Comedies|</v>
      </c>
      <c r="T6508" s="14" t="str">
        <f t="shared" si="814"/>
        <v>|Unknown|</v>
      </c>
      <c r="U6508" s="14" t="str">
        <f t="shared" si="815"/>
        <v>|Chutavuth Pattarakampol|Focus Jirakul|Sattaphong Phiangphor|Toni Rakkaen|Paula Taylor|Virithipa Phakdeeprasong|Pakkaramai Potranan|</v>
      </c>
    </row>
    <row r="6509" spans="1:21">
      <c r="A6509" s="14" t="s">
        <v>29956</v>
      </c>
      <c r="B6509" s="14" t="s">
        <v>49</v>
      </c>
      <c r="C6509" s="14" t="s">
        <v>29957</v>
      </c>
      <c r="D6509" s="14" t="s">
        <v>117</v>
      </c>
      <c r="E6509" s="14" t="s">
        <v>29958</v>
      </c>
      <c r="F6509" s="14" t="s">
        <v>117</v>
      </c>
      <c r="G6509" s="26">
        <v>43210</v>
      </c>
      <c r="H6509" s="14">
        <v>2016</v>
      </c>
      <c r="I6509" s="14" t="s">
        <v>360</v>
      </c>
      <c r="J6509" s="14" t="s">
        <v>105</v>
      </c>
      <c r="K6509" s="14" t="s">
        <v>1905</v>
      </c>
      <c r="L6509" s="14" t="s">
        <v>29959</v>
      </c>
      <c r="M6509" s="14">
        <f t="shared" si="808"/>
        <v>2018</v>
      </c>
      <c r="N6509" s="14">
        <f t="shared" si="809"/>
        <v>4</v>
      </c>
      <c r="O6509" s="14" t="str">
        <f>IFERROR(VLOOKUP(I6509,Lists!$F$2:$G$16,2,FALSE()),"Not Rated")</f>
        <v>Adults</v>
      </c>
      <c r="P6509" s="14">
        <f t="shared" si="810"/>
        <v>1</v>
      </c>
      <c r="Q6509" s="14" t="str">
        <f t="shared" si="811"/>
        <v>Unknown</v>
      </c>
      <c r="R6509" s="14" t="str">
        <f t="shared" si="812"/>
        <v>|Unknown|</v>
      </c>
      <c r="S6509" s="14" t="str">
        <f t="shared" si="813"/>
        <v>|International TV Shows|Romantic TV Shows|TV Dramas|</v>
      </c>
      <c r="T6509" s="14" t="str">
        <f t="shared" si="814"/>
        <v>|Unknown|</v>
      </c>
      <c r="U6509" s="14" t="str">
        <f t="shared" si="815"/>
        <v>|Wanida Termthanaporn|Apinya Sakuljaroensuk|Golf Pichaya Nitipaisankul|Thassapak Hsu|</v>
      </c>
    </row>
    <row r="6510" spans="1:21">
      <c r="A6510" s="14" t="s">
        <v>29960</v>
      </c>
      <c r="B6510" s="14" t="s">
        <v>49</v>
      </c>
      <c r="C6510" s="14" t="s">
        <v>29961</v>
      </c>
      <c r="D6510" s="14" t="s">
        <v>117</v>
      </c>
      <c r="E6510" s="14" t="s">
        <v>29962</v>
      </c>
      <c r="F6510" s="14" t="s">
        <v>117</v>
      </c>
      <c r="G6510" s="26">
        <v>43203</v>
      </c>
      <c r="H6510" s="14">
        <v>2016</v>
      </c>
      <c r="I6510" s="14" t="s">
        <v>360</v>
      </c>
      <c r="J6510" s="14" t="s">
        <v>105</v>
      </c>
      <c r="K6510" s="14" t="s">
        <v>424</v>
      </c>
      <c r="L6510" s="14" t="s">
        <v>29963</v>
      </c>
      <c r="M6510" s="14">
        <f t="shared" si="808"/>
        <v>2018</v>
      </c>
      <c r="N6510" s="14">
        <f t="shared" si="809"/>
        <v>4</v>
      </c>
      <c r="O6510" s="14" t="str">
        <f>IFERROR(VLOOKUP(I6510,Lists!$F$2:$G$16,2,FALSE()),"Not Rated")</f>
        <v>Adults</v>
      </c>
      <c r="P6510" s="14">
        <f t="shared" si="810"/>
        <v>1</v>
      </c>
      <c r="Q6510" s="14" t="str">
        <f t="shared" si="811"/>
        <v>Unknown</v>
      </c>
      <c r="R6510" s="14" t="str">
        <f t="shared" si="812"/>
        <v>|Unknown|</v>
      </c>
      <c r="S6510" s="14" t="str">
        <f t="shared" si="813"/>
        <v>|International TV Shows|Romantic TV Shows|TV Comedies|</v>
      </c>
      <c r="T6510" s="14" t="str">
        <f t="shared" si="814"/>
        <v>|Unknown|</v>
      </c>
      <c r="U6510" s="14" t="str">
        <f t="shared" si="815"/>
        <v>|Puttichai Kasetsin|Lalana Kongtoranin|</v>
      </c>
    </row>
    <row r="6511" spans="1:21">
      <c r="A6511" s="14" t="s">
        <v>29964</v>
      </c>
      <c r="B6511" s="14" t="s">
        <v>49</v>
      </c>
      <c r="C6511" s="14" t="s">
        <v>29965</v>
      </c>
      <c r="D6511" s="14" t="s">
        <v>117</v>
      </c>
      <c r="E6511" s="14" t="s">
        <v>29966</v>
      </c>
      <c r="F6511" s="14" t="s">
        <v>117</v>
      </c>
      <c r="G6511" s="26">
        <v>43210</v>
      </c>
      <c r="H6511" s="14">
        <v>2016</v>
      </c>
      <c r="I6511" s="14" t="s">
        <v>360</v>
      </c>
      <c r="J6511" s="14" t="s">
        <v>105</v>
      </c>
      <c r="K6511" s="14" t="s">
        <v>1905</v>
      </c>
      <c r="L6511" s="14" t="s">
        <v>29967</v>
      </c>
      <c r="M6511" s="14">
        <f t="shared" si="808"/>
        <v>2018</v>
      </c>
      <c r="N6511" s="14">
        <f t="shared" si="809"/>
        <v>4</v>
      </c>
      <c r="O6511" s="14" t="str">
        <f>IFERROR(VLOOKUP(I6511,Lists!$F$2:$G$16,2,FALSE()),"Not Rated")</f>
        <v>Adults</v>
      </c>
      <c r="P6511" s="14">
        <f t="shared" si="810"/>
        <v>1</v>
      </c>
      <c r="Q6511" s="14" t="str">
        <f t="shared" si="811"/>
        <v>Unknown</v>
      </c>
      <c r="R6511" s="14" t="str">
        <f t="shared" si="812"/>
        <v>|Unknown|</v>
      </c>
      <c r="S6511" s="14" t="str">
        <f t="shared" si="813"/>
        <v>|International TV Shows|Romantic TV Shows|TV Dramas|</v>
      </c>
      <c r="T6511" s="14" t="str">
        <f t="shared" si="814"/>
        <v>|Unknown|</v>
      </c>
      <c r="U6511" s="14" t="str">
        <f t="shared" si="815"/>
        <v>|Jirayu La-ongmanee|Focus Jirakul|</v>
      </c>
    </row>
    <row r="6512" spans="1:21">
      <c r="A6512" s="14" t="s">
        <v>29968</v>
      </c>
      <c r="B6512" s="14" t="s">
        <v>48</v>
      </c>
      <c r="C6512" s="14" t="s">
        <v>29969</v>
      </c>
      <c r="D6512" s="14" t="s">
        <v>29970</v>
      </c>
      <c r="E6512" s="14" t="s">
        <v>29971</v>
      </c>
      <c r="F6512" s="14" t="s">
        <v>1342</v>
      </c>
      <c r="G6512" s="26">
        <v>43831</v>
      </c>
      <c r="H6512" s="14">
        <v>2005</v>
      </c>
      <c r="I6512" s="14" t="s">
        <v>364</v>
      </c>
      <c r="J6512" s="14" t="s">
        <v>3814</v>
      </c>
      <c r="K6512" s="14" t="s">
        <v>2207</v>
      </c>
      <c r="L6512" s="14" t="s">
        <v>29972</v>
      </c>
      <c r="M6512" s="14">
        <f t="shared" si="808"/>
        <v>2020</v>
      </c>
      <c r="N6512" s="14">
        <f t="shared" si="809"/>
        <v>1</v>
      </c>
      <c r="O6512" s="14" t="str">
        <f>IFERROR(VLOOKUP(I6512,Lists!$F$2:$G$16,2,FALSE()),"Not Rated")</f>
        <v>Teens</v>
      </c>
      <c r="P6512" s="14">
        <f t="shared" si="810"/>
        <v>137</v>
      </c>
      <c r="Q6512" s="14" t="str">
        <f t="shared" si="811"/>
        <v>United States</v>
      </c>
      <c r="R6512" s="14" t="str">
        <f t="shared" si="812"/>
        <v>|United States|Germany|</v>
      </c>
      <c r="S6512" s="14" t="str">
        <f t="shared" si="813"/>
        <v>|Dramas|Sports Movies|</v>
      </c>
      <c r="T6512" s="14" t="str">
        <f t="shared" si="814"/>
        <v>|Thomas Carter|</v>
      </c>
      <c r="U6512" s="14" t="str">
        <f t="shared" si="815"/>
        <v>|Samuel L. Jackson|Rob Brown|Robert Ri'chard|Rick Gonzalez|Nana Gbewonyo|Antwon Tanner|Channing Tatum|Ashanti|Texas Battle|Denise Dowse|Debbi Morgan|</v>
      </c>
    </row>
    <row r="6513" spans="1:21">
      <c r="A6513" s="14" t="s">
        <v>29973</v>
      </c>
      <c r="B6513" s="14" t="s">
        <v>48</v>
      </c>
      <c r="C6513" s="14" t="s">
        <v>29974</v>
      </c>
      <c r="D6513" s="14" t="s">
        <v>4217</v>
      </c>
      <c r="E6513" s="14" t="s">
        <v>29975</v>
      </c>
      <c r="F6513" s="14" t="s">
        <v>115</v>
      </c>
      <c r="G6513" s="26">
        <v>43770</v>
      </c>
      <c r="H6513" s="14">
        <v>2007</v>
      </c>
      <c r="I6513" s="14" t="s">
        <v>364</v>
      </c>
      <c r="J6513" s="14" t="s">
        <v>436</v>
      </c>
      <c r="K6513" s="14" t="s">
        <v>1149</v>
      </c>
      <c r="L6513" s="14" t="s">
        <v>29976</v>
      </c>
      <c r="M6513" s="14">
        <f t="shared" si="808"/>
        <v>2019</v>
      </c>
      <c r="N6513" s="14">
        <f t="shared" si="809"/>
        <v>11</v>
      </c>
      <c r="O6513" s="14" t="str">
        <f>IFERROR(VLOOKUP(I6513,Lists!$F$2:$G$16,2,FALSE()),"Not Rated")</f>
        <v>Teens</v>
      </c>
      <c r="P6513" s="14">
        <f t="shared" si="810"/>
        <v>91</v>
      </c>
      <c r="Q6513" s="14" t="str">
        <f t="shared" si="811"/>
        <v>United States</v>
      </c>
      <c r="R6513" s="14" t="str">
        <f t="shared" si="812"/>
        <v>|United States|</v>
      </c>
      <c r="S6513" s="14" t="str">
        <f t="shared" si="813"/>
        <v>|Action &amp; Adventure|Comedies|</v>
      </c>
      <c r="T6513" s="14" t="str">
        <f t="shared" si="814"/>
        <v>|Les Mayfield|</v>
      </c>
      <c r="U6513" s="14" t="str">
        <f t="shared" si="815"/>
        <v>|Cedric the Entertainer|Lucy Liu|Nicollette Sheridan|Mark Dacascos|Callum Keith Rennie|DeRay Davis|Niecy Nash|Will Patton|</v>
      </c>
    </row>
    <row r="6514" spans="1:21">
      <c r="A6514" s="14" t="s">
        <v>29977</v>
      </c>
      <c r="B6514" s="14" t="s">
        <v>48</v>
      </c>
      <c r="C6514" s="14" t="s">
        <v>29978</v>
      </c>
      <c r="D6514" s="14" t="s">
        <v>29979</v>
      </c>
      <c r="E6514" s="14" t="s">
        <v>29980</v>
      </c>
      <c r="F6514" s="14" t="s">
        <v>116</v>
      </c>
      <c r="G6514" s="26">
        <v>43040</v>
      </c>
      <c r="H6514" s="14">
        <v>2017</v>
      </c>
      <c r="I6514" s="14" t="s">
        <v>362</v>
      </c>
      <c r="J6514" s="14" t="s">
        <v>1159</v>
      </c>
      <c r="K6514" s="14" t="s">
        <v>4695</v>
      </c>
      <c r="L6514" s="14" t="s">
        <v>29981</v>
      </c>
      <c r="M6514" s="14">
        <f t="shared" si="808"/>
        <v>2017</v>
      </c>
      <c r="N6514" s="14">
        <f t="shared" si="809"/>
        <v>11</v>
      </c>
      <c r="O6514" s="14" t="str">
        <f>IFERROR(VLOOKUP(I6514,Lists!$F$2:$G$16,2,FALSE()),"Not Rated")</f>
        <v>Older Kids</v>
      </c>
      <c r="P6514" s="14">
        <f t="shared" si="810"/>
        <v>120</v>
      </c>
      <c r="Q6514" s="14" t="str">
        <f t="shared" si="811"/>
        <v>India</v>
      </c>
      <c r="R6514" s="14" t="str">
        <f t="shared" si="812"/>
        <v>|India|</v>
      </c>
      <c r="S6514" s="14" t="str">
        <f t="shared" si="813"/>
        <v>|Comedies|Independent Movies|International Movies|</v>
      </c>
      <c r="T6514" s="14" t="str">
        <f t="shared" si="814"/>
        <v>|Vishal Mishra|</v>
      </c>
      <c r="U6514" s="14" t="str">
        <f t="shared" si="815"/>
        <v>|Sunil Grover|Zakir Hussain|Anjana Sukhani|Dipannita Sharma|Pankaj Tripathi|Rajesh Sharma|Vinod Ramani|Guru Singh|</v>
      </c>
    </row>
    <row r="6515" spans="1:21">
      <c r="A6515" s="14" t="s">
        <v>29982</v>
      </c>
      <c r="B6515" s="14" t="s">
        <v>49</v>
      </c>
      <c r="C6515" s="14" t="s">
        <v>29983</v>
      </c>
      <c r="D6515" s="14" t="s">
        <v>117</v>
      </c>
      <c r="E6515" s="14" t="s">
        <v>117</v>
      </c>
      <c r="F6515" s="14" t="s">
        <v>115</v>
      </c>
      <c r="G6515" s="26">
        <v>43723</v>
      </c>
      <c r="H6515" s="14">
        <v>2017</v>
      </c>
      <c r="I6515" s="14" t="s">
        <v>361</v>
      </c>
      <c r="J6515" s="14" t="s">
        <v>105</v>
      </c>
      <c r="K6515" s="14" t="s">
        <v>2015</v>
      </c>
      <c r="L6515" s="14" t="s">
        <v>29984</v>
      </c>
      <c r="M6515" s="14">
        <f t="shared" si="808"/>
        <v>2019</v>
      </c>
      <c r="N6515" s="14">
        <f t="shared" si="809"/>
        <v>9</v>
      </c>
      <c r="O6515" s="14" t="str">
        <f>IFERROR(VLOOKUP(I6515,Lists!$F$2:$G$16,2,FALSE()),"Not Rated")</f>
        <v>Teens</v>
      </c>
      <c r="P6515" s="14">
        <f t="shared" si="810"/>
        <v>1</v>
      </c>
      <c r="Q6515" s="14" t="str">
        <f t="shared" si="811"/>
        <v>United States</v>
      </c>
      <c r="R6515" s="14" t="str">
        <f t="shared" si="812"/>
        <v>|United States|</v>
      </c>
      <c r="S6515" s="14" t="str">
        <f t="shared" si="813"/>
        <v>|Crime TV Shows|Docuseries|</v>
      </c>
      <c r="T6515" s="14" t="str">
        <f t="shared" si="814"/>
        <v>|Unknown|</v>
      </c>
      <c r="U6515" s="14" t="str">
        <f t="shared" si="815"/>
        <v>|Unknown|</v>
      </c>
    </row>
    <row r="6516" spans="1:21">
      <c r="A6516" s="14" t="s">
        <v>29985</v>
      </c>
      <c r="B6516" s="14" t="s">
        <v>49</v>
      </c>
      <c r="C6516" s="14" t="s">
        <v>29986</v>
      </c>
      <c r="D6516" s="14" t="s">
        <v>117</v>
      </c>
      <c r="E6516" s="14" t="s">
        <v>29987</v>
      </c>
      <c r="F6516" s="14" t="s">
        <v>115</v>
      </c>
      <c r="G6516" s="26">
        <v>44089</v>
      </c>
      <c r="H6516" s="14">
        <v>1999</v>
      </c>
      <c r="I6516" s="14" t="s">
        <v>360</v>
      </c>
      <c r="J6516" s="14" t="s">
        <v>105</v>
      </c>
      <c r="K6516" s="14" t="s">
        <v>2015</v>
      </c>
      <c r="L6516" s="14" t="s">
        <v>29988</v>
      </c>
      <c r="M6516" s="14">
        <f t="shared" si="808"/>
        <v>2020</v>
      </c>
      <c r="N6516" s="14">
        <f t="shared" si="809"/>
        <v>9</v>
      </c>
      <c r="O6516" s="14" t="str">
        <f>IFERROR(VLOOKUP(I6516,Lists!$F$2:$G$16,2,FALSE()),"Not Rated")</f>
        <v>Adults</v>
      </c>
      <c r="P6516" s="14">
        <f t="shared" si="810"/>
        <v>1</v>
      </c>
      <c r="Q6516" s="14" t="str">
        <f t="shared" si="811"/>
        <v>United States</v>
      </c>
      <c r="R6516" s="14" t="str">
        <f t="shared" si="812"/>
        <v>|United States|</v>
      </c>
      <c r="S6516" s="14" t="str">
        <f t="shared" si="813"/>
        <v>|Crime TV Shows|Docuseries|</v>
      </c>
      <c r="T6516" s="14" t="str">
        <f t="shared" si="814"/>
        <v>|Unknown|</v>
      </c>
      <c r="U6516" s="14" t="str">
        <f t="shared" si="815"/>
        <v>|Bill Kurtis|</v>
      </c>
    </row>
    <row r="6517" spans="1:21">
      <c r="A6517" s="14" t="s">
        <v>29989</v>
      </c>
      <c r="B6517" s="14" t="s">
        <v>48</v>
      </c>
      <c r="C6517" s="14" t="s">
        <v>29990</v>
      </c>
      <c r="D6517" s="14" t="s">
        <v>29991</v>
      </c>
      <c r="E6517" s="14" t="s">
        <v>29992</v>
      </c>
      <c r="F6517" s="14" t="s">
        <v>116</v>
      </c>
      <c r="G6517" s="26">
        <v>42824</v>
      </c>
      <c r="H6517" s="14">
        <v>2016</v>
      </c>
      <c r="I6517" s="14" t="s">
        <v>361</v>
      </c>
      <c r="J6517" s="14" t="s">
        <v>1062</v>
      </c>
      <c r="K6517" s="14" t="s">
        <v>1034</v>
      </c>
      <c r="L6517" s="14" t="s">
        <v>29993</v>
      </c>
      <c r="M6517" s="14">
        <f t="shared" si="808"/>
        <v>2017</v>
      </c>
      <c r="N6517" s="14">
        <f t="shared" si="809"/>
        <v>3</v>
      </c>
      <c r="O6517" s="14" t="str">
        <f>IFERROR(VLOOKUP(I6517,Lists!$F$2:$G$16,2,FALSE()),"Not Rated")</f>
        <v>Teens</v>
      </c>
      <c r="P6517" s="14">
        <f t="shared" si="810"/>
        <v>118</v>
      </c>
      <c r="Q6517" s="14" t="str">
        <f t="shared" si="811"/>
        <v>India</v>
      </c>
      <c r="R6517" s="14" t="str">
        <f t="shared" si="812"/>
        <v>|India|</v>
      </c>
      <c r="S6517" s="14" t="str">
        <f t="shared" si="813"/>
        <v>|Comedies|Dramas|Independent Movies|</v>
      </c>
      <c r="T6517" s="14" t="str">
        <f t="shared" si="814"/>
        <v>|Saurav Palodhi|</v>
      </c>
      <c r="U6517" s="14" t="str">
        <f t="shared" si="815"/>
        <v>|Mir Afsar Ali|Gaurav Chakrabarty|Tanusree Chakraborty|Anirban Bhattacharya|Ritabhari Chakraborty|Suchandra Vaaniya|Arijit Dutt|</v>
      </c>
    </row>
    <row r="6518" spans="1:21">
      <c r="A6518" s="14" t="s">
        <v>29994</v>
      </c>
      <c r="B6518" s="14" t="s">
        <v>48</v>
      </c>
      <c r="C6518" s="14" t="s">
        <v>29995</v>
      </c>
      <c r="D6518" s="14" t="s">
        <v>29996</v>
      </c>
      <c r="E6518" s="14" t="s">
        <v>29997</v>
      </c>
      <c r="F6518" s="14" t="s">
        <v>29998</v>
      </c>
      <c r="G6518" s="26">
        <v>43295</v>
      </c>
      <c r="H6518" s="14">
        <v>2015</v>
      </c>
      <c r="I6518" s="14" t="s">
        <v>363</v>
      </c>
      <c r="J6518" s="14" t="s">
        <v>604</v>
      </c>
      <c r="K6518" s="14" t="s">
        <v>444</v>
      </c>
      <c r="L6518" s="14" t="s">
        <v>29999</v>
      </c>
      <c r="M6518" s="14">
        <f t="shared" si="808"/>
        <v>2018</v>
      </c>
      <c r="N6518" s="14">
        <f t="shared" si="809"/>
        <v>7</v>
      </c>
      <c r="O6518" s="14" t="str">
        <f>IFERROR(VLOOKUP(I6518,Lists!$F$2:$G$16,2,FALSE()),"Not Rated")</f>
        <v>Adults</v>
      </c>
      <c r="P6518" s="14">
        <f t="shared" si="810"/>
        <v>110</v>
      </c>
      <c r="Q6518" s="14" t="str">
        <f t="shared" si="811"/>
        <v>Germany</v>
      </c>
      <c r="R6518" s="14" t="str">
        <f t="shared" si="812"/>
        <v>|Germany|France|Luxembourg|United Kingdom|United States|</v>
      </c>
      <c r="S6518" s="14" t="str">
        <f t="shared" si="813"/>
        <v>|Dramas|Independent Movies|International Movies|</v>
      </c>
      <c r="T6518" s="14" t="str">
        <f t="shared" si="814"/>
        <v>|Florian Gallenberger|</v>
      </c>
      <c r="U6518" s="14" t="str">
        <f t="shared" si="815"/>
        <v>|Emma Watson|Daniel Brühl|Michael Nyqvist|Richenda Carey|Vicky Krieps|Jeanne Werner|Julian Ovenden|August Zirner|Martin Wuttke|Stefan Merki|</v>
      </c>
    </row>
    <row r="6519" spans="1:21">
      <c r="A6519" s="14" t="s">
        <v>30000</v>
      </c>
      <c r="B6519" s="14" t="s">
        <v>48</v>
      </c>
      <c r="C6519" s="14" t="s">
        <v>30001</v>
      </c>
      <c r="D6519" s="14" t="s">
        <v>25250</v>
      </c>
      <c r="E6519" s="14" t="s">
        <v>30002</v>
      </c>
      <c r="F6519" s="14" t="s">
        <v>116</v>
      </c>
      <c r="G6519" s="26">
        <v>43245</v>
      </c>
      <c r="H6519" s="14">
        <v>2008</v>
      </c>
      <c r="I6519" s="14" t="s">
        <v>361</v>
      </c>
      <c r="J6519" s="14" t="s">
        <v>1033</v>
      </c>
      <c r="K6519" s="14" t="s">
        <v>475</v>
      </c>
      <c r="L6519" s="14" t="s">
        <v>30003</v>
      </c>
      <c r="M6519" s="14">
        <f t="shared" si="808"/>
        <v>2018</v>
      </c>
      <c r="N6519" s="14">
        <f t="shared" si="809"/>
        <v>5</v>
      </c>
      <c r="O6519" s="14" t="str">
        <f>IFERROR(VLOOKUP(I6519,Lists!$F$2:$G$16,2,FALSE()),"Not Rated")</f>
        <v>Teens</v>
      </c>
      <c r="P6519" s="14">
        <f t="shared" si="810"/>
        <v>114</v>
      </c>
      <c r="Q6519" s="14" t="str">
        <f t="shared" si="811"/>
        <v>India</v>
      </c>
      <c r="R6519" s="14" t="str">
        <f t="shared" si="812"/>
        <v>|India|</v>
      </c>
      <c r="S6519" s="14" t="str">
        <f t="shared" si="813"/>
        <v>|Dramas|International Movies|</v>
      </c>
      <c r="T6519" s="14" t="str">
        <f t="shared" si="814"/>
        <v>|Ketan Mehta|</v>
      </c>
      <c r="U6519" s="14" t="str">
        <f t="shared" si="815"/>
        <v>|Randeep Hooda|Nandana Sen|Jim Boeven|Paresh Rawal|Tom Alter|Vikram Gokhale|Vipin Sharma|Gaurav Dwivedi|</v>
      </c>
    </row>
    <row r="6520" spans="1:21">
      <c r="A6520" s="14" t="s">
        <v>30004</v>
      </c>
      <c r="B6520" s="14" t="s">
        <v>48</v>
      </c>
      <c r="C6520" s="14" t="s">
        <v>30005</v>
      </c>
      <c r="D6520" s="14" t="s">
        <v>30006</v>
      </c>
      <c r="E6520" s="14" t="s">
        <v>30007</v>
      </c>
      <c r="F6520" s="14" t="s">
        <v>6616</v>
      </c>
      <c r="G6520" s="26">
        <v>43726</v>
      </c>
      <c r="H6520" s="14">
        <v>2016</v>
      </c>
      <c r="I6520" s="14" t="s">
        <v>363</v>
      </c>
      <c r="J6520" s="14" t="s">
        <v>1375</v>
      </c>
      <c r="K6520" s="14" t="s">
        <v>683</v>
      </c>
      <c r="L6520" s="14" t="s">
        <v>30008</v>
      </c>
      <c r="M6520" s="14">
        <f t="shared" si="808"/>
        <v>2019</v>
      </c>
      <c r="N6520" s="14">
        <f t="shared" si="809"/>
        <v>9</v>
      </c>
      <c r="O6520" s="14" t="str">
        <f>IFERROR(VLOOKUP(I6520,Lists!$F$2:$G$16,2,FALSE()),"Not Rated")</f>
        <v>Adults</v>
      </c>
      <c r="P6520" s="14">
        <f t="shared" si="810"/>
        <v>112</v>
      </c>
      <c r="Q6520" s="14" t="str">
        <f t="shared" si="811"/>
        <v>Canada</v>
      </c>
      <c r="R6520" s="14" t="str">
        <f t="shared" si="812"/>
        <v>|Canada|United States|United Kingdom|</v>
      </c>
      <c r="S6520" s="14" t="str">
        <f t="shared" si="813"/>
        <v>|Dramas|Thrillers|</v>
      </c>
      <c r="T6520" s="14" t="str">
        <f t="shared" si="814"/>
        <v>|Zack Whedon|</v>
      </c>
      <c r="U6520" s="14" t="str">
        <f t="shared" si="815"/>
        <v>|Aaron Paul|Annabelle Wallis|Garret Dillahunt|Chris Chalk|Zachary Knighton|Enver Gjokaj|Michael Kopsa|Terry Chen|</v>
      </c>
    </row>
    <row r="6521" spans="1:21">
      <c r="A6521" s="14" t="s">
        <v>30009</v>
      </c>
      <c r="B6521" s="14" t="s">
        <v>49</v>
      </c>
      <c r="C6521" s="14" t="s">
        <v>30010</v>
      </c>
      <c r="D6521" s="14" t="s">
        <v>117</v>
      </c>
      <c r="E6521" s="14" t="s">
        <v>30011</v>
      </c>
      <c r="F6521" s="14" t="s">
        <v>115</v>
      </c>
      <c r="G6521" s="26">
        <v>42732</v>
      </c>
      <c r="H6521" s="14">
        <v>2016</v>
      </c>
      <c r="I6521" s="14" t="s">
        <v>361</v>
      </c>
      <c r="J6521" s="14" t="s">
        <v>521</v>
      </c>
      <c r="K6521" s="14" t="s">
        <v>2400</v>
      </c>
      <c r="L6521" s="14" t="s">
        <v>30012</v>
      </c>
      <c r="M6521" s="14">
        <f t="shared" si="808"/>
        <v>2016</v>
      </c>
      <c r="N6521" s="14">
        <f t="shared" si="809"/>
        <v>12</v>
      </c>
      <c r="O6521" s="14" t="str">
        <f>IFERROR(VLOOKUP(I6521,Lists!$F$2:$G$16,2,FALSE()),"Not Rated")</f>
        <v>Teens</v>
      </c>
      <c r="P6521" s="14">
        <f t="shared" si="810"/>
        <v>5</v>
      </c>
      <c r="Q6521" s="14" t="str">
        <f t="shared" si="811"/>
        <v>United States</v>
      </c>
      <c r="R6521" s="14" t="str">
        <f t="shared" si="812"/>
        <v>|United States|</v>
      </c>
      <c r="S6521" s="14" t="str">
        <f t="shared" si="813"/>
        <v>|Stand-Up Comedy &amp; Talk Shows|TV Comedies|</v>
      </c>
      <c r="T6521" s="14" t="str">
        <f t="shared" si="814"/>
        <v>|Unknown|</v>
      </c>
      <c r="U6521" s="14" t="str">
        <f t="shared" si="815"/>
        <v>|Scott Aukerman|Reggie Watts|</v>
      </c>
    </row>
    <row r="6522" spans="1:21">
      <c r="A6522" s="14" t="s">
        <v>30013</v>
      </c>
      <c r="B6522" s="14" t="s">
        <v>49</v>
      </c>
      <c r="C6522" s="14" t="s">
        <v>30014</v>
      </c>
      <c r="D6522" s="14" t="s">
        <v>117</v>
      </c>
      <c r="E6522" s="14" t="s">
        <v>30015</v>
      </c>
      <c r="F6522" s="14" t="s">
        <v>117</v>
      </c>
      <c r="G6522" s="26">
        <v>43282</v>
      </c>
      <c r="H6522" s="14">
        <v>2018</v>
      </c>
      <c r="I6522" s="14" t="s">
        <v>361</v>
      </c>
      <c r="J6522" s="14" t="s">
        <v>105</v>
      </c>
      <c r="K6522" s="14" t="s">
        <v>1415</v>
      </c>
      <c r="L6522" s="14" t="s">
        <v>30016</v>
      </c>
      <c r="M6522" s="14">
        <f t="shared" si="808"/>
        <v>2018</v>
      </c>
      <c r="N6522" s="14">
        <f t="shared" si="809"/>
        <v>7</v>
      </c>
      <c r="O6522" s="14" t="str">
        <f>IFERROR(VLOOKUP(I6522,Lists!$F$2:$G$16,2,FALSE()),"Not Rated")</f>
        <v>Teens</v>
      </c>
      <c r="P6522" s="14">
        <f t="shared" si="810"/>
        <v>1</v>
      </c>
      <c r="Q6522" s="14" t="str">
        <f t="shared" si="811"/>
        <v>Unknown</v>
      </c>
      <c r="R6522" s="14" t="str">
        <f t="shared" si="812"/>
        <v>|Unknown|</v>
      </c>
      <c r="S6522" s="14" t="str">
        <f t="shared" si="813"/>
        <v>|International TV Shows|TV Comedies|</v>
      </c>
      <c r="T6522" s="14" t="str">
        <f t="shared" si="814"/>
        <v>|Unknown|</v>
      </c>
      <c r="U6522" s="14" t="str">
        <f t="shared" si="815"/>
        <v>|Ram Kapoor|Gopal Dutt|Paritosh Tripathi|Krishna Bhatt|Jasmeet Bhatia|Deepak Dutta|Parvati Sehgal|Surleen Kaur|</v>
      </c>
    </row>
    <row r="6523" spans="1:21">
      <c r="A6523" s="14" t="s">
        <v>30017</v>
      </c>
      <c r="B6523" s="14" t="s">
        <v>48</v>
      </c>
      <c r="C6523" s="14" t="s">
        <v>30018</v>
      </c>
      <c r="D6523" s="14" t="s">
        <v>30019</v>
      </c>
      <c r="E6523" s="14" t="s">
        <v>117</v>
      </c>
      <c r="F6523" s="14" t="s">
        <v>115</v>
      </c>
      <c r="G6523" s="26">
        <v>42870</v>
      </c>
      <c r="H6523" s="14">
        <v>2017</v>
      </c>
      <c r="I6523" s="14" t="s">
        <v>362</v>
      </c>
      <c r="J6523" s="14" t="s">
        <v>900</v>
      </c>
      <c r="K6523" s="14" t="s">
        <v>247</v>
      </c>
      <c r="L6523" s="14" t="s">
        <v>30020</v>
      </c>
      <c r="M6523" s="14">
        <f t="shared" si="808"/>
        <v>2017</v>
      </c>
      <c r="N6523" s="14">
        <f t="shared" si="809"/>
        <v>5</v>
      </c>
      <c r="O6523" s="14" t="str">
        <f>IFERROR(VLOOKUP(I6523,Lists!$F$2:$G$16,2,FALSE()),"Not Rated")</f>
        <v>Older Kids</v>
      </c>
      <c r="P6523" s="14">
        <f t="shared" si="810"/>
        <v>92</v>
      </c>
      <c r="Q6523" s="14" t="str">
        <f t="shared" si="811"/>
        <v>United States</v>
      </c>
      <c r="R6523" s="14" t="str">
        <f t="shared" si="812"/>
        <v>|United States|</v>
      </c>
      <c r="S6523" s="14" t="str">
        <f t="shared" si="813"/>
        <v>|Documentaries|</v>
      </c>
      <c r="T6523" s="14" t="str">
        <f t="shared" si="814"/>
        <v>|Robert Kenner|</v>
      </c>
      <c r="U6523" s="14" t="str">
        <f t="shared" si="815"/>
        <v>|Unknown|</v>
      </c>
    </row>
    <row r="6524" spans="1:21">
      <c r="A6524" s="14" t="s">
        <v>30021</v>
      </c>
      <c r="B6524" s="14" t="s">
        <v>48</v>
      </c>
      <c r="C6524" s="14" t="s">
        <v>30022</v>
      </c>
      <c r="D6524" s="14" t="s">
        <v>2373</v>
      </c>
      <c r="E6524" s="14" t="s">
        <v>30023</v>
      </c>
      <c r="F6524" s="14" t="s">
        <v>116</v>
      </c>
      <c r="G6524" s="26">
        <v>43160</v>
      </c>
      <c r="H6524" s="14">
        <v>2002</v>
      </c>
      <c r="I6524" s="14" t="s">
        <v>360</v>
      </c>
      <c r="J6524" s="14" t="s">
        <v>3814</v>
      </c>
      <c r="K6524" s="14" t="s">
        <v>612</v>
      </c>
      <c r="L6524" s="14" t="s">
        <v>30024</v>
      </c>
      <c r="M6524" s="14">
        <f t="shared" si="808"/>
        <v>2018</v>
      </c>
      <c r="N6524" s="14">
        <f t="shared" si="809"/>
        <v>3</v>
      </c>
      <c r="O6524" s="14" t="str">
        <f>IFERROR(VLOOKUP(I6524,Lists!$F$2:$G$16,2,FALSE()),"Not Rated")</f>
        <v>Adults</v>
      </c>
      <c r="P6524" s="14">
        <f t="shared" si="810"/>
        <v>137</v>
      </c>
      <c r="Q6524" s="14" t="str">
        <f t="shared" si="811"/>
        <v>India</v>
      </c>
      <c r="R6524" s="14" t="str">
        <f t="shared" si="812"/>
        <v>|India|</v>
      </c>
      <c r="S6524" s="14" t="str">
        <f t="shared" si="813"/>
        <v>|Action &amp; Adventure|Dramas|International Movies|</v>
      </c>
      <c r="T6524" s="14" t="str">
        <f t="shared" si="814"/>
        <v>|Ram Gopal Varma|</v>
      </c>
      <c r="U6524" s="14" t="str">
        <f t="shared" si="815"/>
        <v>|Ajay Devgn|Vivek Oberoi|Mohanlal|Manisha Koirala|Seema Biswas|Antara Mali|Akash Khurana|Madan Joshi|Vijay Raaz|Rajpal Yadav|</v>
      </c>
    </row>
    <row r="6525" spans="1:21">
      <c r="A6525" s="14" t="s">
        <v>30025</v>
      </c>
      <c r="B6525" s="14" t="s">
        <v>48</v>
      </c>
      <c r="C6525" s="14" t="s">
        <v>30026</v>
      </c>
      <c r="D6525" s="14" t="s">
        <v>30027</v>
      </c>
      <c r="E6525" s="14" t="s">
        <v>30028</v>
      </c>
      <c r="F6525" s="14" t="s">
        <v>30029</v>
      </c>
      <c r="G6525" s="26">
        <v>43377</v>
      </c>
      <c r="H6525" s="14">
        <v>2016</v>
      </c>
      <c r="I6525" s="14" t="s">
        <v>360</v>
      </c>
      <c r="J6525" s="14" t="s">
        <v>1668</v>
      </c>
      <c r="K6525" s="14" t="s">
        <v>683</v>
      </c>
      <c r="L6525" s="14" t="s">
        <v>30030</v>
      </c>
      <c r="M6525" s="14">
        <f t="shared" si="808"/>
        <v>2018</v>
      </c>
      <c r="N6525" s="14">
        <f t="shared" si="809"/>
        <v>10</v>
      </c>
      <c r="O6525" s="14" t="str">
        <f>IFERROR(VLOOKUP(I6525,Lists!$F$2:$G$16,2,FALSE()),"Not Rated")</f>
        <v>Adults</v>
      </c>
      <c r="P6525" s="14">
        <f t="shared" si="810"/>
        <v>84</v>
      </c>
      <c r="Q6525" s="14" t="str">
        <f t="shared" si="811"/>
        <v>United Kingdom</v>
      </c>
      <c r="R6525" s="14" t="str">
        <f t="shared" si="812"/>
        <v>|United Kingdom|Canada|Italy|</v>
      </c>
      <c r="S6525" s="14" t="str">
        <f t="shared" si="813"/>
        <v>|Dramas|Thrillers|</v>
      </c>
      <c r="T6525" s="14" t="str">
        <f t="shared" si="814"/>
        <v>|Craig Goodwill|</v>
      </c>
      <c r="U6525" s="14" t="str">
        <f t="shared" si="815"/>
        <v>|Analeigh Tipton|Jakob Cedergren|Marta Gastini|Jan Bijvoet|Anita Kravos|Valentin Merlet|</v>
      </c>
    </row>
    <row r="6526" spans="1:21">
      <c r="A6526" s="14" t="s">
        <v>30031</v>
      </c>
      <c r="B6526" s="14" t="s">
        <v>49</v>
      </c>
      <c r="C6526" s="14" t="s">
        <v>30032</v>
      </c>
      <c r="D6526" s="14" t="s">
        <v>117</v>
      </c>
      <c r="E6526" s="14" t="s">
        <v>117</v>
      </c>
      <c r="F6526" s="14" t="s">
        <v>115</v>
      </c>
      <c r="G6526" s="26">
        <v>43465</v>
      </c>
      <c r="H6526" s="14">
        <v>2018</v>
      </c>
      <c r="I6526" s="14" t="s">
        <v>361</v>
      </c>
      <c r="J6526" s="14" t="s">
        <v>105</v>
      </c>
      <c r="K6526" s="14" t="s">
        <v>7341</v>
      </c>
      <c r="L6526" s="14" t="s">
        <v>30033</v>
      </c>
      <c r="M6526" s="14">
        <f t="shared" si="808"/>
        <v>2018</v>
      </c>
      <c r="N6526" s="14">
        <f t="shared" si="809"/>
        <v>12</v>
      </c>
      <c r="O6526" s="14" t="str">
        <f>IFERROR(VLOOKUP(I6526,Lists!$F$2:$G$16,2,FALSE()),"Not Rated")</f>
        <v>Teens</v>
      </c>
      <c r="P6526" s="14">
        <f t="shared" si="810"/>
        <v>1</v>
      </c>
      <c r="Q6526" s="14" t="str">
        <f t="shared" si="811"/>
        <v>United States</v>
      </c>
      <c r="R6526" s="14" t="str">
        <f t="shared" si="812"/>
        <v>|United States|</v>
      </c>
      <c r="S6526" s="14" t="str">
        <f t="shared" si="813"/>
        <v>|Docuseries|TV Comedies|</v>
      </c>
      <c r="T6526" s="14" t="str">
        <f t="shared" si="814"/>
        <v>|Unknown|</v>
      </c>
      <c r="U6526" s="14" t="str">
        <f t="shared" si="815"/>
        <v>|Unknown|</v>
      </c>
    </row>
    <row r="6527" spans="1:21">
      <c r="A6527" s="14" t="s">
        <v>30034</v>
      </c>
      <c r="B6527" s="14" t="s">
        <v>48</v>
      </c>
      <c r="C6527" s="14" t="s">
        <v>30035</v>
      </c>
      <c r="D6527" s="14" t="s">
        <v>30036</v>
      </c>
      <c r="E6527" s="14" t="s">
        <v>117</v>
      </c>
      <c r="F6527" s="14" t="s">
        <v>30037</v>
      </c>
      <c r="G6527" s="26">
        <v>42979</v>
      </c>
      <c r="H6527" s="14">
        <v>2016</v>
      </c>
      <c r="I6527" s="14" t="s">
        <v>360</v>
      </c>
      <c r="J6527" s="14" t="s">
        <v>7029</v>
      </c>
      <c r="K6527" s="14" t="s">
        <v>784</v>
      </c>
      <c r="L6527" s="14" t="s">
        <v>30038</v>
      </c>
      <c r="M6527" s="14">
        <f t="shared" si="808"/>
        <v>2017</v>
      </c>
      <c r="N6527" s="14">
        <f t="shared" si="809"/>
        <v>9</v>
      </c>
      <c r="O6527" s="14" t="str">
        <f>IFERROR(VLOOKUP(I6527,Lists!$F$2:$G$16,2,FALSE()),"Not Rated")</f>
        <v>Adults</v>
      </c>
      <c r="P6527" s="14">
        <f t="shared" si="810"/>
        <v>52</v>
      </c>
      <c r="Q6527" s="14" t="str">
        <f t="shared" si="811"/>
        <v>Czech Republic</v>
      </c>
      <c r="R6527" s="14" t="str">
        <f t="shared" si="812"/>
        <v>|Czech Republic|France|</v>
      </c>
      <c r="S6527" s="14" t="str">
        <f t="shared" si="813"/>
        <v>|Documentaries|International Movies|Sports Movies|</v>
      </c>
      <c r="T6527" s="14" t="str">
        <f t="shared" si="814"/>
        <v>|Jesse Adang|Syrine Boulanouar|</v>
      </c>
      <c r="U6527" s="14" t="str">
        <f t="shared" si="815"/>
        <v>|Unknown|</v>
      </c>
    </row>
    <row r="6528" spans="1:21">
      <c r="A6528" s="14" t="s">
        <v>30039</v>
      </c>
      <c r="B6528" s="14" t="s">
        <v>48</v>
      </c>
      <c r="C6528" s="14" t="s">
        <v>30040</v>
      </c>
      <c r="D6528" s="14" t="s">
        <v>9557</v>
      </c>
      <c r="E6528" s="14" t="s">
        <v>30041</v>
      </c>
      <c r="F6528" s="14" t="s">
        <v>115</v>
      </c>
      <c r="G6528" s="26">
        <v>43314</v>
      </c>
      <c r="H6528" s="14">
        <v>2013</v>
      </c>
      <c r="I6528" s="14" t="s">
        <v>363</v>
      </c>
      <c r="J6528" s="14" t="s">
        <v>624</v>
      </c>
      <c r="K6528" s="14" t="s">
        <v>4213</v>
      </c>
      <c r="L6528" s="14" t="s">
        <v>30042</v>
      </c>
      <c r="M6528" s="14">
        <f t="shared" si="808"/>
        <v>2018</v>
      </c>
      <c r="N6528" s="14">
        <f t="shared" si="809"/>
        <v>8</v>
      </c>
      <c r="O6528" s="14" t="str">
        <f>IFERROR(VLOOKUP(I6528,Lists!$F$2:$G$16,2,FALSE()),"Not Rated")</f>
        <v>Adults</v>
      </c>
      <c r="P6528" s="14">
        <f t="shared" si="810"/>
        <v>96</v>
      </c>
      <c r="Q6528" s="14" t="str">
        <f t="shared" si="811"/>
        <v>United States</v>
      </c>
      <c r="R6528" s="14" t="str">
        <f t="shared" si="812"/>
        <v>|United States|</v>
      </c>
      <c r="S6528" s="14" t="str">
        <f t="shared" si="813"/>
        <v>|Dramas|Independent Movies|LGBTQ Movies|</v>
      </c>
      <c r="T6528" s="14" t="str">
        <f t="shared" si="814"/>
        <v>|Stacie Passon|</v>
      </c>
      <c r="U6528" s="14" t="str">
        <f t="shared" si="815"/>
        <v>|Robin Weigert|Maggie Siff|Johnathan Tchaikovsky|Ben Shenkman|Janel Moloney|Emily Kinney|</v>
      </c>
    </row>
    <row r="6529" spans="1:21">
      <c r="A6529" s="14" t="s">
        <v>30043</v>
      </c>
      <c r="B6529" s="14" t="s">
        <v>48</v>
      </c>
      <c r="C6529" s="14" t="s">
        <v>30044</v>
      </c>
      <c r="D6529" s="14" t="s">
        <v>30045</v>
      </c>
      <c r="E6529" s="14" t="s">
        <v>30046</v>
      </c>
      <c r="F6529" s="14" t="s">
        <v>173</v>
      </c>
      <c r="G6529" s="26">
        <v>43340</v>
      </c>
      <c r="H6529" s="14">
        <v>2014</v>
      </c>
      <c r="I6529" s="14" t="s">
        <v>360</v>
      </c>
      <c r="J6529" s="14" t="s">
        <v>1375</v>
      </c>
      <c r="K6529" s="14" t="s">
        <v>1656</v>
      </c>
      <c r="L6529" s="14" t="s">
        <v>30047</v>
      </c>
      <c r="M6529" s="14">
        <f t="shared" si="808"/>
        <v>2018</v>
      </c>
      <c r="N6529" s="14">
        <f t="shared" si="809"/>
        <v>8</v>
      </c>
      <c r="O6529" s="14" t="str">
        <f>IFERROR(VLOOKUP(I6529,Lists!$F$2:$G$16,2,FALSE()),"Not Rated")</f>
        <v>Adults</v>
      </c>
      <c r="P6529" s="14">
        <f t="shared" si="810"/>
        <v>112</v>
      </c>
      <c r="Q6529" s="14" t="str">
        <f t="shared" si="811"/>
        <v>Vietnam</v>
      </c>
      <c r="R6529" s="14" t="str">
        <f t="shared" si="812"/>
        <v>|Vietnam|</v>
      </c>
      <c r="S6529" s="14" t="str">
        <f t="shared" si="813"/>
        <v>|Horror Movies|International Movies|Thrillers|</v>
      </c>
      <c r="T6529" s="14" t="str">
        <f t="shared" si="814"/>
        <v>|Van M. Pham|</v>
      </c>
      <c r="U6529" s="14" t="str">
        <f t="shared" si="815"/>
        <v>|Phuong Mai|Quang Su|Hoang Phuc Nguyen|Chi Pu|Tien Pham|Hoai An|</v>
      </c>
    </row>
    <row r="6530" spans="1:21">
      <c r="A6530" s="14" t="s">
        <v>30048</v>
      </c>
      <c r="B6530" s="14" t="s">
        <v>48</v>
      </c>
      <c r="C6530" s="14" t="s">
        <v>30049</v>
      </c>
      <c r="D6530" s="14" t="s">
        <v>30050</v>
      </c>
      <c r="E6530" s="14" t="s">
        <v>30051</v>
      </c>
      <c r="F6530" s="14" t="s">
        <v>144</v>
      </c>
      <c r="G6530" s="26">
        <v>43180</v>
      </c>
      <c r="H6530" s="14">
        <v>2017</v>
      </c>
      <c r="I6530" s="14" t="s">
        <v>363</v>
      </c>
      <c r="J6530" s="14" t="s">
        <v>404</v>
      </c>
      <c r="K6530" s="14" t="s">
        <v>884</v>
      </c>
      <c r="L6530" s="14" t="s">
        <v>30052</v>
      </c>
      <c r="M6530" s="14">
        <f t="shared" ref="M6530:M6593" si="816">IF(G6530="","",YEAR(G6530))</f>
        <v>2018</v>
      </c>
      <c r="N6530" s="14">
        <f t="shared" ref="N6530:N6593" si="817">IF(G6530="","",MONTH(G6530))</f>
        <v>3</v>
      </c>
      <c r="O6530" s="14" t="str">
        <f>IFERROR(VLOOKUP(I6530,Lists!$F$2:$G$16,2,FALSE()),"Not Rated")</f>
        <v>Adults</v>
      </c>
      <c r="P6530" s="14">
        <f t="shared" ref="P6530:P6593" si="818">IFERROR(VALUE(LEFT(J6530,FIND(" ",J6530)-1)),"")</f>
        <v>90</v>
      </c>
      <c r="Q6530" s="14" t="str">
        <f t="shared" ref="Q6530:Q6593" si="819">IFERROR(LEFT(F6530,FIND(",",F6530)-1),F6530)</f>
        <v>Ireland</v>
      </c>
      <c r="R6530" s="14" t="str">
        <f t="shared" ref="R6530:R6593" si="820">"|"&amp;SUBSTITUTE(F6530,", ","|")&amp;"|"</f>
        <v>|Ireland|</v>
      </c>
      <c r="S6530" s="14" t="str">
        <f t="shared" ref="S6530:S6593" si="821">"|"&amp;SUBSTITUTE(K6530,", ","|")&amp;"|"</f>
        <v>|Documentaries|Sports Movies|</v>
      </c>
      <c r="T6530" s="14" t="str">
        <f t="shared" ref="T6530:T6593" si="822">"|"&amp;SUBSTITUTE(D6530,", ","|")&amp;"|"</f>
        <v>|Gavin Fitzgerald|</v>
      </c>
      <c r="U6530" s="14" t="str">
        <f t="shared" ref="U6530:U6593" si="823">"|"&amp;SUBSTITUTE(E6530,", ","|")&amp;"|"</f>
        <v>|Conor McGregor|</v>
      </c>
    </row>
    <row r="6531" spans="1:21">
      <c r="A6531" s="14" t="s">
        <v>30053</v>
      </c>
      <c r="B6531" s="14" t="s">
        <v>48</v>
      </c>
      <c r="C6531" s="14" t="s">
        <v>16131</v>
      </c>
      <c r="D6531" s="14" t="s">
        <v>5170</v>
      </c>
      <c r="E6531" s="14" t="s">
        <v>16132</v>
      </c>
      <c r="F6531" s="14" t="s">
        <v>129</v>
      </c>
      <c r="G6531" s="26">
        <v>43763</v>
      </c>
      <c r="H6531" s="14">
        <v>2014</v>
      </c>
      <c r="I6531" s="14" t="s">
        <v>360</v>
      </c>
      <c r="J6531" s="14" t="s">
        <v>574</v>
      </c>
      <c r="K6531" s="14" t="s">
        <v>605</v>
      </c>
      <c r="L6531" s="14" t="s">
        <v>16133</v>
      </c>
      <c r="M6531" s="14">
        <f t="shared" si="816"/>
        <v>2019</v>
      </c>
      <c r="N6531" s="14">
        <f t="shared" si="817"/>
        <v>10</v>
      </c>
      <c r="O6531" s="14" t="str">
        <f>IFERROR(VLOOKUP(I6531,Lists!$F$2:$G$16,2,FALSE()),"Not Rated")</f>
        <v>Adults</v>
      </c>
      <c r="P6531" s="14">
        <f t="shared" si="818"/>
        <v>106</v>
      </c>
      <c r="Q6531" s="14" t="str">
        <f t="shared" si="819"/>
        <v>Turkey</v>
      </c>
      <c r="R6531" s="14" t="str">
        <f t="shared" si="820"/>
        <v>|Turkey|</v>
      </c>
      <c r="S6531" s="14" t="str">
        <f t="shared" si="821"/>
        <v>|Dramas|International Movies|Thrillers|</v>
      </c>
      <c r="T6531" s="14" t="str">
        <f t="shared" si="822"/>
        <v>|Ozan Açıktan|</v>
      </c>
      <c r="U6531" s="14" t="str">
        <f t="shared" si="823"/>
        <v>|Nehir Erdoğan|Tardu Flordun|İlker Kaleli|Serkan Keskin|Esra Bezen Bilgin|Aytaç Uşun|Cem Özeren|Caner Arçkan|</v>
      </c>
    </row>
    <row r="6532" spans="1:21">
      <c r="A6532" s="14" t="s">
        <v>30054</v>
      </c>
      <c r="B6532" s="14" t="s">
        <v>48</v>
      </c>
      <c r="C6532" s="14" t="s">
        <v>30055</v>
      </c>
      <c r="D6532" s="14" t="s">
        <v>2373</v>
      </c>
      <c r="E6532" s="14" t="s">
        <v>30056</v>
      </c>
      <c r="F6532" s="14" t="s">
        <v>116</v>
      </c>
      <c r="G6532" s="26">
        <v>43526</v>
      </c>
      <c r="H6532" s="14">
        <v>2008</v>
      </c>
      <c r="I6532" s="14" t="s">
        <v>361</v>
      </c>
      <c r="J6532" s="14" t="s">
        <v>646</v>
      </c>
      <c r="K6532" s="14" t="s">
        <v>7420</v>
      </c>
      <c r="L6532" s="14" t="s">
        <v>30057</v>
      </c>
      <c r="M6532" s="14">
        <f t="shared" si="816"/>
        <v>2019</v>
      </c>
      <c r="N6532" s="14">
        <f t="shared" si="817"/>
        <v>3</v>
      </c>
      <c r="O6532" s="14" t="str">
        <f>IFERROR(VLOOKUP(I6532,Lists!$F$2:$G$16,2,FALSE()),"Not Rated")</f>
        <v>Teens</v>
      </c>
      <c r="P6532" s="14">
        <f t="shared" si="818"/>
        <v>116</v>
      </c>
      <c r="Q6532" s="14" t="str">
        <f t="shared" si="819"/>
        <v>India</v>
      </c>
      <c r="R6532" s="14" t="str">
        <f t="shared" si="820"/>
        <v>|India|</v>
      </c>
      <c r="S6532" s="14" t="str">
        <f t="shared" si="821"/>
        <v>|Action &amp; Adventure|Dramas|Independent Movies|</v>
      </c>
      <c r="T6532" s="14" t="str">
        <f t="shared" si="822"/>
        <v>|Ram Gopal Varma|</v>
      </c>
      <c r="U6532" s="14" t="str">
        <f t="shared" si="823"/>
        <v>|Adhvik Mahajan|Prasad Purandhare|Sakshi Gulati|Zakir Hussain|Amruta Subhash|Kishore Kadam|Sumeet Nijhawan|Upyendra Limaye|</v>
      </c>
    </row>
    <row r="6533" spans="1:21">
      <c r="A6533" s="14" t="s">
        <v>30058</v>
      </c>
      <c r="B6533" s="14" t="s">
        <v>48</v>
      </c>
      <c r="C6533" s="14" t="s">
        <v>30059</v>
      </c>
      <c r="D6533" s="14" t="s">
        <v>30060</v>
      </c>
      <c r="E6533" s="14" t="s">
        <v>30061</v>
      </c>
      <c r="F6533" s="14" t="s">
        <v>117</v>
      </c>
      <c r="G6533" s="26">
        <v>43629</v>
      </c>
      <c r="H6533" s="14">
        <v>2014</v>
      </c>
      <c r="I6533" s="14" t="s">
        <v>361</v>
      </c>
      <c r="J6533" s="14" t="s">
        <v>566</v>
      </c>
      <c r="K6533" s="14" t="s">
        <v>475</v>
      </c>
      <c r="L6533" s="14" t="s">
        <v>30062</v>
      </c>
      <c r="M6533" s="14">
        <f t="shared" si="816"/>
        <v>2019</v>
      </c>
      <c r="N6533" s="14">
        <f t="shared" si="817"/>
        <v>6</v>
      </c>
      <c r="O6533" s="14" t="str">
        <f>IFERROR(VLOOKUP(I6533,Lists!$F$2:$G$16,2,FALSE()),"Not Rated")</f>
        <v>Teens</v>
      </c>
      <c r="P6533" s="14">
        <f t="shared" si="818"/>
        <v>97</v>
      </c>
      <c r="Q6533" s="14" t="str">
        <f t="shared" si="819"/>
        <v>Unknown</v>
      </c>
      <c r="R6533" s="14" t="str">
        <f t="shared" si="820"/>
        <v>|Unknown|</v>
      </c>
      <c r="S6533" s="14" t="str">
        <f t="shared" si="821"/>
        <v>|Dramas|International Movies|</v>
      </c>
      <c r="T6533" s="14" t="str">
        <f t="shared" si="822"/>
        <v>|Abdul Aziz Hashad|</v>
      </c>
      <c r="U6533" s="14" t="str">
        <f t="shared" si="823"/>
        <v>|Bassem Samra|Ahmad Wafiq|Ahmed Azmy|Dina Fouad|Mohamed Sharaf|Ahmed Rateb|Maha Sabry|Diaa El Merghany|Inas Ezz El Din|Said Tarabeek|</v>
      </c>
    </row>
    <row r="6534" spans="1:21">
      <c r="A6534" s="14" t="s">
        <v>30063</v>
      </c>
      <c r="B6534" s="14" t="s">
        <v>49</v>
      </c>
      <c r="C6534" s="14" t="s">
        <v>30064</v>
      </c>
      <c r="D6534" s="14" t="s">
        <v>117</v>
      </c>
      <c r="E6534" s="14" t="s">
        <v>30065</v>
      </c>
      <c r="F6534" s="14" t="s">
        <v>115</v>
      </c>
      <c r="G6534" s="26">
        <v>43273</v>
      </c>
      <c r="H6534" s="14">
        <v>2018</v>
      </c>
      <c r="I6534" s="14" t="s">
        <v>360</v>
      </c>
      <c r="J6534" s="14" t="s">
        <v>105</v>
      </c>
      <c r="K6534" s="14" t="s">
        <v>262</v>
      </c>
      <c r="L6534" s="14" t="s">
        <v>30066</v>
      </c>
      <c r="M6534" s="14">
        <f t="shared" si="816"/>
        <v>2018</v>
      </c>
      <c r="N6534" s="14">
        <f t="shared" si="817"/>
        <v>6</v>
      </c>
      <c r="O6534" s="14" t="str">
        <f>IFERROR(VLOOKUP(I6534,Lists!$F$2:$G$16,2,FALSE()),"Not Rated")</f>
        <v>Adults</v>
      </c>
      <c r="P6534" s="14">
        <f t="shared" si="818"/>
        <v>1</v>
      </c>
      <c r="Q6534" s="14" t="str">
        <f t="shared" si="819"/>
        <v>United States</v>
      </c>
      <c r="R6534" s="14" t="str">
        <f t="shared" si="820"/>
        <v>|United States|</v>
      </c>
      <c r="S6534" s="14" t="str">
        <f t="shared" si="821"/>
        <v>|Reality TV|</v>
      </c>
      <c r="T6534" s="14" t="str">
        <f t="shared" si="822"/>
        <v>|Unknown|</v>
      </c>
      <c r="U6534" s="14" t="str">
        <f t="shared" si="823"/>
        <v>|Josh Leyva|Ngaio Bealum|</v>
      </c>
    </row>
    <row r="6535" spans="1:21">
      <c r="A6535" s="14" t="s">
        <v>30067</v>
      </c>
      <c r="B6535" s="14" t="s">
        <v>48</v>
      </c>
      <c r="C6535" s="14" t="s">
        <v>30068</v>
      </c>
      <c r="D6535" s="14" t="s">
        <v>30069</v>
      </c>
      <c r="E6535" s="14" t="s">
        <v>30070</v>
      </c>
      <c r="F6535" s="14" t="s">
        <v>115</v>
      </c>
      <c r="G6535" s="26">
        <v>44197</v>
      </c>
      <c r="H6535" s="14">
        <v>1967</v>
      </c>
      <c r="I6535" s="14" t="s">
        <v>361</v>
      </c>
      <c r="J6535" s="14" t="s">
        <v>474</v>
      </c>
      <c r="K6535" s="14" t="s">
        <v>1307</v>
      </c>
      <c r="L6535" s="14" t="s">
        <v>30071</v>
      </c>
      <c r="M6535" s="14">
        <f t="shared" si="816"/>
        <v>2021</v>
      </c>
      <c r="N6535" s="14">
        <f t="shared" si="817"/>
        <v>1</v>
      </c>
      <c r="O6535" s="14" t="str">
        <f>IFERROR(VLOOKUP(I6535,Lists!$F$2:$G$16,2,FALSE()),"Not Rated")</f>
        <v>Teens</v>
      </c>
      <c r="P6535" s="14">
        <f t="shared" si="818"/>
        <v>127</v>
      </c>
      <c r="Q6535" s="14" t="str">
        <f t="shared" si="819"/>
        <v>United States</v>
      </c>
      <c r="R6535" s="14" t="str">
        <f t="shared" si="820"/>
        <v>|United States|</v>
      </c>
      <c r="S6535" s="14" t="str">
        <f t="shared" si="821"/>
        <v>|Classic Movies|Dramas|</v>
      </c>
      <c r="T6535" s="14" t="str">
        <f t="shared" si="822"/>
        <v>|Stuart Rosenberg|</v>
      </c>
      <c r="U6535" s="14" t="str">
        <f t="shared" si="823"/>
        <v>|Paul Newman|George Kennedy|J.D. Cannon|Lou Antonio|Robert Drivas|Strother Martin|Jo Van Fleet|Harry Dean Stanton|Dennis Hopper|Joe Don Baker|James Gammon|Wayne Rogers|</v>
      </c>
    </row>
    <row r="6536" spans="1:21">
      <c r="A6536" s="14" t="s">
        <v>30072</v>
      </c>
      <c r="B6536" s="14" t="s">
        <v>48</v>
      </c>
      <c r="C6536" s="14" t="s">
        <v>30073</v>
      </c>
      <c r="D6536" s="14" t="s">
        <v>14830</v>
      </c>
      <c r="E6536" s="14" t="s">
        <v>30074</v>
      </c>
      <c r="F6536" s="14" t="s">
        <v>119</v>
      </c>
      <c r="G6536" s="26">
        <v>42964</v>
      </c>
      <c r="H6536" s="14">
        <v>2017</v>
      </c>
      <c r="I6536" s="14" t="s">
        <v>367</v>
      </c>
      <c r="J6536" s="14" t="s">
        <v>624</v>
      </c>
      <c r="K6536" s="14" t="s">
        <v>481</v>
      </c>
      <c r="L6536" s="14" t="s">
        <v>30075</v>
      </c>
      <c r="M6536" s="14">
        <f t="shared" si="816"/>
        <v>2017</v>
      </c>
      <c r="N6536" s="14">
        <f t="shared" si="817"/>
        <v>8</v>
      </c>
      <c r="O6536" s="14" t="str">
        <f>IFERROR(VLOOKUP(I6536,Lists!$F$2:$G$16,2,FALSE()),"Not Rated")</f>
        <v>Older Kids</v>
      </c>
      <c r="P6536" s="14">
        <f t="shared" si="818"/>
        <v>96</v>
      </c>
      <c r="Q6536" s="14" t="str">
        <f t="shared" si="819"/>
        <v>Canada</v>
      </c>
      <c r="R6536" s="14" t="str">
        <f t="shared" si="820"/>
        <v>|Canada|</v>
      </c>
      <c r="S6536" s="14" t="str">
        <f t="shared" si="821"/>
        <v>|Children &amp; Family Movies|Comedies|</v>
      </c>
      <c r="T6536" s="14" t="str">
        <f t="shared" si="822"/>
        <v>|Jon Rosenbaum|</v>
      </c>
      <c r="U6536" s="14" t="str">
        <f t="shared" si="823"/>
        <v>|Lou Diamond Phillips|Lulu Wilson|Giles Panton|Janet Kidder|Michael Coleman|Wallace Shawn|Gina Holden|Jordyn Ashley Olson|Vincent Tong|Reese Alexander|</v>
      </c>
    </row>
    <row r="6537" spans="1:21">
      <c r="A6537" s="14" t="s">
        <v>30076</v>
      </c>
      <c r="B6537" s="14" t="s">
        <v>48</v>
      </c>
      <c r="C6537" s="14" t="s">
        <v>30077</v>
      </c>
      <c r="D6537" s="14" t="s">
        <v>30078</v>
      </c>
      <c r="E6537" s="14" t="s">
        <v>117</v>
      </c>
      <c r="F6537" s="14" t="s">
        <v>117</v>
      </c>
      <c r="G6537" s="26">
        <v>42948</v>
      </c>
      <c r="H6537" s="14">
        <v>2016</v>
      </c>
      <c r="I6537" s="14" t="s">
        <v>360</v>
      </c>
      <c r="J6537" s="14" t="s">
        <v>8233</v>
      </c>
      <c r="K6537" s="14" t="s">
        <v>496</v>
      </c>
      <c r="L6537" s="14" t="s">
        <v>30079</v>
      </c>
      <c r="M6537" s="14">
        <f t="shared" si="816"/>
        <v>2017</v>
      </c>
      <c r="N6537" s="14">
        <f t="shared" si="817"/>
        <v>8</v>
      </c>
      <c r="O6537" s="14" t="str">
        <f>IFERROR(VLOOKUP(I6537,Lists!$F$2:$G$16,2,FALSE()),"Not Rated")</f>
        <v>Adults</v>
      </c>
      <c r="P6537" s="14">
        <f t="shared" si="818"/>
        <v>45</v>
      </c>
      <c r="Q6537" s="14" t="str">
        <f t="shared" si="819"/>
        <v>Unknown</v>
      </c>
      <c r="R6537" s="14" t="str">
        <f t="shared" si="820"/>
        <v>|Unknown|</v>
      </c>
      <c r="S6537" s="14" t="str">
        <f t="shared" si="821"/>
        <v>|Documentaries|International Movies|</v>
      </c>
      <c r="T6537" s="14" t="str">
        <f t="shared" si="822"/>
        <v>|Ben Steele|</v>
      </c>
      <c r="U6537" s="14" t="str">
        <f t="shared" si="823"/>
        <v>|Unknown|</v>
      </c>
    </row>
    <row r="6538" spans="1:21">
      <c r="A6538" s="14" t="s">
        <v>30080</v>
      </c>
      <c r="B6538" s="14" t="s">
        <v>48</v>
      </c>
      <c r="C6538" s="14" t="s">
        <v>30081</v>
      </c>
      <c r="D6538" s="14" t="s">
        <v>30082</v>
      </c>
      <c r="E6538" s="14" t="s">
        <v>30083</v>
      </c>
      <c r="F6538" s="14" t="s">
        <v>115</v>
      </c>
      <c r="G6538" s="26">
        <v>42810</v>
      </c>
      <c r="H6538" s="14">
        <v>2009</v>
      </c>
      <c r="I6538" s="14" t="s">
        <v>367</v>
      </c>
      <c r="J6538" s="14" t="s">
        <v>1247</v>
      </c>
      <c r="K6538" s="14" t="s">
        <v>251</v>
      </c>
      <c r="L6538" s="14" t="s">
        <v>30084</v>
      </c>
      <c r="M6538" s="14">
        <f t="shared" si="816"/>
        <v>2017</v>
      </c>
      <c r="N6538" s="14">
        <f t="shared" si="817"/>
        <v>3</v>
      </c>
      <c r="O6538" s="14" t="str">
        <f>IFERROR(VLOOKUP(I6538,Lists!$F$2:$G$16,2,FALSE()),"Not Rated")</f>
        <v>Older Kids</v>
      </c>
      <c r="P6538" s="14">
        <f t="shared" si="818"/>
        <v>101</v>
      </c>
      <c r="Q6538" s="14" t="str">
        <f t="shared" si="819"/>
        <v>United States</v>
      </c>
      <c r="R6538" s="14" t="str">
        <f t="shared" si="820"/>
        <v>|United States|</v>
      </c>
      <c r="S6538" s="14" t="str">
        <f t="shared" si="821"/>
        <v>|Children &amp; Family Movies|</v>
      </c>
      <c r="T6538" s="14" t="str">
        <f t="shared" si="822"/>
        <v>|Henry Selick|</v>
      </c>
      <c r="U6538" s="14" t="str">
        <f t="shared" si="823"/>
        <v>|Dakota Fanning|Teri Hatcher|John Hodgman|Jennifer Saunders|Dawn French|Keith David|Robert Bailey Jr.|Ian McShane|</v>
      </c>
    </row>
    <row r="6539" spans="1:21">
      <c r="A6539" s="14" t="s">
        <v>30085</v>
      </c>
      <c r="B6539" s="14" t="s">
        <v>48</v>
      </c>
      <c r="C6539" s="14" t="s">
        <v>30086</v>
      </c>
      <c r="D6539" s="14" t="s">
        <v>30087</v>
      </c>
      <c r="E6539" s="14" t="s">
        <v>30088</v>
      </c>
      <c r="F6539" s="14" t="s">
        <v>119</v>
      </c>
      <c r="G6539" s="26">
        <v>43282</v>
      </c>
      <c r="H6539" s="14">
        <v>2018</v>
      </c>
      <c r="I6539" s="14" t="s">
        <v>361</v>
      </c>
      <c r="J6539" s="14" t="s">
        <v>708</v>
      </c>
      <c r="K6539" s="14" t="s">
        <v>683</v>
      </c>
      <c r="L6539" s="14" t="s">
        <v>30089</v>
      </c>
      <c r="M6539" s="14">
        <f t="shared" si="816"/>
        <v>2018</v>
      </c>
      <c r="N6539" s="14">
        <f t="shared" si="817"/>
        <v>7</v>
      </c>
      <c r="O6539" s="14" t="str">
        <f>IFERROR(VLOOKUP(I6539,Lists!$F$2:$G$16,2,FALSE()),"Not Rated")</f>
        <v>Teens</v>
      </c>
      <c r="P6539" s="14">
        <f t="shared" si="818"/>
        <v>88</v>
      </c>
      <c r="Q6539" s="14" t="str">
        <f t="shared" si="819"/>
        <v>Canada</v>
      </c>
      <c r="R6539" s="14" t="str">
        <f t="shared" si="820"/>
        <v>|Canada|</v>
      </c>
      <c r="S6539" s="14" t="str">
        <f t="shared" si="821"/>
        <v>|Dramas|Thrillers|</v>
      </c>
      <c r="T6539" s="14" t="str">
        <f t="shared" si="822"/>
        <v>|Jason Bourque|</v>
      </c>
      <c r="U6539" s="14" t="str">
        <f t="shared" si="823"/>
        <v>|Sarah Butler|Larissa Albuquerque|Kayla Wallace|Matthew MacCaull|James Dean|Alison Wandzura|Bruce Blain|Natalie Grace|Phillip Mitchell|</v>
      </c>
    </row>
    <row r="6540" spans="1:21">
      <c r="A6540" s="14" t="s">
        <v>30090</v>
      </c>
      <c r="B6540" s="14" t="s">
        <v>49</v>
      </c>
      <c r="C6540" s="14" t="s">
        <v>30091</v>
      </c>
      <c r="D6540" s="14" t="s">
        <v>117</v>
      </c>
      <c r="E6540" s="14" t="s">
        <v>30092</v>
      </c>
      <c r="F6540" s="14" t="s">
        <v>127</v>
      </c>
      <c r="G6540" s="26">
        <v>43740</v>
      </c>
      <c r="H6540" s="14">
        <v>2017</v>
      </c>
      <c r="I6540" s="14" t="s">
        <v>360</v>
      </c>
      <c r="J6540" s="14" t="s">
        <v>105</v>
      </c>
      <c r="K6540" s="14" t="s">
        <v>462</v>
      </c>
      <c r="L6540" s="14" t="s">
        <v>30093</v>
      </c>
      <c r="M6540" s="14">
        <f t="shared" si="816"/>
        <v>2019</v>
      </c>
      <c r="N6540" s="14">
        <f t="shared" si="817"/>
        <v>10</v>
      </c>
      <c r="O6540" s="14" t="str">
        <f>IFERROR(VLOOKUP(I6540,Lists!$F$2:$G$16,2,FALSE()),"Not Rated")</f>
        <v>Adults</v>
      </c>
      <c r="P6540" s="14">
        <f t="shared" si="818"/>
        <v>1</v>
      </c>
      <c r="Q6540" s="14" t="str">
        <f t="shared" si="819"/>
        <v>Australia</v>
      </c>
      <c r="R6540" s="14" t="str">
        <f t="shared" si="820"/>
        <v>|Australia|</v>
      </c>
      <c r="S6540" s="14" t="str">
        <f t="shared" si="821"/>
        <v>|Crime TV Shows|Docuseries|International TV Shows|</v>
      </c>
      <c r="T6540" s="14" t="str">
        <f t="shared" si="822"/>
        <v>|Unknown|</v>
      </c>
      <c r="U6540" s="14" t="str">
        <f t="shared" si="823"/>
        <v>|Chris Bourke|</v>
      </c>
    </row>
    <row r="6541" spans="1:21">
      <c r="A6541" s="14" t="s">
        <v>30094</v>
      </c>
      <c r="B6541" s="14" t="s">
        <v>48</v>
      </c>
      <c r="C6541" s="14" t="s">
        <v>30095</v>
      </c>
      <c r="D6541" s="14" t="s">
        <v>30096</v>
      </c>
      <c r="E6541" s="14" t="s">
        <v>30097</v>
      </c>
      <c r="F6541" s="14" t="s">
        <v>115</v>
      </c>
      <c r="G6541" s="26">
        <v>42460</v>
      </c>
      <c r="H6541" s="14">
        <v>2016</v>
      </c>
      <c r="I6541" s="14" t="s">
        <v>368</v>
      </c>
      <c r="J6541" s="14" t="s">
        <v>5539</v>
      </c>
      <c r="K6541" s="14" t="s">
        <v>30098</v>
      </c>
      <c r="L6541" s="14" t="s">
        <v>30099</v>
      </c>
      <c r="M6541" s="14">
        <f t="shared" si="816"/>
        <v>2016</v>
      </c>
      <c r="N6541" s="14">
        <f t="shared" si="817"/>
        <v>3</v>
      </c>
      <c r="O6541" s="14" t="str">
        <f>IFERROR(VLOOKUP(I6541,Lists!$F$2:$G$16,2,FALSE()),"Not Rated")</f>
        <v>Kids</v>
      </c>
      <c r="P6541" s="14">
        <f t="shared" si="818"/>
        <v>75</v>
      </c>
      <c r="Q6541" s="14" t="str">
        <f t="shared" si="819"/>
        <v>United States</v>
      </c>
      <c r="R6541" s="14" t="str">
        <f t="shared" si="820"/>
        <v>|United States|</v>
      </c>
      <c r="S6541" s="14" t="str">
        <f t="shared" si="821"/>
        <v>|Documentaries|Faith &amp; Spirituality|Music &amp; Musicals|</v>
      </c>
      <c r="T6541" s="14" t="str">
        <f t="shared" si="822"/>
        <v>|Micah Bickham|Galley Molina|</v>
      </c>
      <c r="U6541" s="14" t="str">
        <f t="shared" si="823"/>
        <v>|Israel Houghton|</v>
      </c>
    </row>
    <row r="6542" spans="1:21">
      <c r="A6542" s="14" t="s">
        <v>30100</v>
      </c>
      <c r="B6542" s="14" t="s">
        <v>48</v>
      </c>
      <c r="C6542" s="14" t="s">
        <v>30101</v>
      </c>
      <c r="D6542" s="14" t="s">
        <v>7089</v>
      </c>
      <c r="E6542" s="14" t="s">
        <v>30102</v>
      </c>
      <c r="F6542" s="14" t="s">
        <v>1342</v>
      </c>
      <c r="G6542" s="26">
        <v>43739</v>
      </c>
      <c r="H6542" s="14">
        <v>2004</v>
      </c>
      <c r="I6542" s="14" t="s">
        <v>363</v>
      </c>
      <c r="J6542" s="14" t="s">
        <v>1375</v>
      </c>
      <c r="K6542" s="14" t="s">
        <v>1436</v>
      </c>
      <c r="L6542" s="14" t="s">
        <v>30103</v>
      </c>
      <c r="M6542" s="14">
        <f t="shared" si="816"/>
        <v>2019</v>
      </c>
      <c r="N6542" s="14">
        <f t="shared" si="817"/>
        <v>10</v>
      </c>
      <c r="O6542" s="14" t="str">
        <f>IFERROR(VLOOKUP(I6542,Lists!$F$2:$G$16,2,FALSE()),"Not Rated")</f>
        <v>Adults</v>
      </c>
      <c r="P6542" s="14">
        <f t="shared" si="818"/>
        <v>112</v>
      </c>
      <c r="Q6542" s="14" t="str">
        <f t="shared" si="819"/>
        <v>United States</v>
      </c>
      <c r="R6542" s="14" t="str">
        <f t="shared" si="820"/>
        <v>|United States|Germany|</v>
      </c>
      <c r="S6542" s="14" t="str">
        <f t="shared" si="821"/>
        <v>|Dramas|Independent Movies|</v>
      </c>
      <c r="T6542" s="14" t="str">
        <f t="shared" si="822"/>
        <v>|Paul Haggis|</v>
      </c>
      <c r="U6542" s="14" t="str">
        <f t="shared" si="823"/>
        <v>|Sandra Bullock|Don Cheadle|Matt Dillon|Jennifer Esposito|William Fichtner|Brendan Fraser|Terrence Howard|Ludacris|Thandie Newton|Ryan Phillippe|Larenz Tate|Nona Gaye|Michael Peña|</v>
      </c>
    </row>
    <row r="6543" spans="1:21">
      <c r="A6543" s="14" t="s">
        <v>30104</v>
      </c>
      <c r="B6543" s="14" t="s">
        <v>48</v>
      </c>
      <c r="C6543" s="14" t="s">
        <v>30105</v>
      </c>
      <c r="D6543" s="14" t="s">
        <v>30106</v>
      </c>
      <c r="E6543" s="14" t="s">
        <v>30107</v>
      </c>
      <c r="F6543" s="14" t="s">
        <v>116</v>
      </c>
      <c r="G6543" s="26">
        <v>43584</v>
      </c>
      <c r="H6543" s="14">
        <v>2016</v>
      </c>
      <c r="I6543" s="14" t="s">
        <v>360</v>
      </c>
      <c r="J6543" s="14" t="s">
        <v>604</v>
      </c>
      <c r="K6543" s="14" t="s">
        <v>1034</v>
      </c>
      <c r="L6543" s="14" t="s">
        <v>30108</v>
      </c>
      <c r="M6543" s="14">
        <f t="shared" si="816"/>
        <v>2019</v>
      </c>
      <c r="N6543" s="14">
        <f t="shared" si="817"/>
        <v>4</v>
      </c>
      <c r="O6543" s="14" t="str">
        <f>IFERROR(VLOOKUP(I6543,Lists!$F$2:$G$16,2,FALSE()),"Not Rated")</f>
        <v>Adults</v>
      </c>
      <c r="P6543" s="14">
        <f t="shared" si="818"/>
        <v>110</v>
      </c>
      <c r="Q6543" s="14" t="str">
        <f t="shared" si="819"/>
        <v>India</v>
      </c>
      <c r="R6543" s="14" t="str">
        <f t="shared" si="820"/>
        <v>|India|</v>
      </c>
      <c r="S6543" s="14" t="str">
        <f t="shared" si="821"/>
        <v>|Comedies|Dramas|Independent Movies|</v>
      </c>
      <c r="T6543" s="14" t="str">
        <f t="shared" si="822"/>
        <v>|Kranti Kanade|</v>
      </c>
      <c r="U6543" s="14" t="str">
        <f t="shared" si="823"/>
        <v>|Mrinmayee Godbole|Vinay Sharma|Saurabh Saraswat|Isha Keskar|Abhay Mahajan|Geetika Tyagi|</v>
      </c>
    </row>
    <row r="6544" spans="1:21">
      <c r="A6544" s="14" t="s">
        <v>30109</v>
      </c>
      <c r="B6544" s="14" t="s">
        <v>49</v>
      </c>
      <c r="C6544" s="14" t="s">
        <v>30110</v>
      </c>
      <c r="D6544" s="14" t="s">
        <v>117</v>
      </c>
      <c r="E6544" s="14" t="s">
        <v>30111</v>
      </c>
      <c r="F6544" s="14" t="s">
        <v>120</v>
      </c>
      <c r="G6544" s="26">
        <v>43496</v>
      </c>
      <c r="H6544" s="14">
        <v>2017</v>
      </c>
      <c r="I6544" s="14" t="s">
        <v>360</v>
      </c>
      <c r="J6544" s="14" t="s">
        <v>105</v>
      </c>
      <c r="K6544" s="14" t="s">
        <v>415</v>
      </c>
      <c r="L6544" s="14" t="s">
        <v>30112</v>
      </c>
      <c r="M6544" s="14">
        <f t="shared" si="816"/>
        <v>2019</v>
      </c>
      <c r="N6544" s="14">
        <f t="shared" si="817"/>
        <v>1</v>
      </c>
      <c r="O6544" s="14" t="str">
        <f>IFERROR(VLOOKUP(I6544,Lists!$F$2:$G$16,2,FALSE()),"Not Rated")</f>
        <v>Adults</v>
      </c>
      <c r="P6544" s="14">
        <f t="shared" si="818"/>
        <v>1</v>
      </c>
      <c r="Q6544" s="14" t="str">
        <f t="shared" si="819"/>
        <v>France</v>
      </c>
      <c r="R6544" s="14" t="str">
        <f t="shared" si="820"/>
        <v>|France|</v>
      </c>
      <c r="S6544" s="14" t="str">
        <f t="shared" si="821"/>
        <v>|Crime TV Shows|International TV Shows|TV Action &amp; Adventure|</v>
      </c>
      <c r="T6544" s="14" t="str">
        <f t="shared" si="822"/>
        <v>|Unknown|</v>
      </c>
      <c r="U6544" s="14" t="str">
        <f t="shared" si="823"/>
        <v>|Augusto Madeira|Érico Brás|Gustavo Machado|Dionisio Neto|Fernanda Vianna|Georgina Castro|Leo Miranda|Marat Descartes|Mauricio Tarcinalli Barros|Sabrina Greve|Sérgio Malheiros|</v>
      </c>
    </row>
    <row r="6545" spans="1:21">
      <c r="A6545" s="14" t="s">
        <v>30113</v>
      </c>
      <c r="B6545" s="14" t="s">
        <v>48</v>
      </c>
      <c r="C6545" s="14" t="s">
        <v>30114</v>
      </c>
      <c r="D6545" s="14" t="s">
        <v>30115</v>
      </c>
      <c r="E6545" s="14" t="s">
        <v>30116</v>
      </c>
      <c r="F6545" s="14" t="s">
        <v>30117</v>
      </c>
      <c r="G6545" s="26">
        <v>43525</v>
      </c>
      <c r="H6545" s="14">
        <v>2000</v>
      </c>
      <c r="I6545" s="14" t="s">
        <v>364</v>
      </c>
      <c r="J6545" s="14" t="s">
        <v>1159</v>
      </c>
      <c r="K6545" s="14" t="s">
        <v>9250</v>
      </c>
      <c r="L6545" s="14" t="s">
        <v>30118</v>
      </c>
      <c r="M6545" s="14">
        <f t="shared" si="816"/>
        <v>2019</v>
      </c>
      <c r="N6545" s="14">
        <f t="shared" si="817"/>
        <v>3</v>
      </c>
      <c r="O6545" s="14" t="str">
        <f>IFERROR(VLOOKUP(I6545,Lists!$F$2:$G$16,2,FALSE()),"Not Rated")</f>
        <v>Teens</v>
      </c>
      <c r="P6545" s="14">
        <f t="shared" si="818"/>
        <v>120</v>
      </c>
      <c r="Q6545" s="14" t="str">
        <f t="shared" si="819"/>
        <v>Taiwan</v>
      </c>
      <c r="R6545" s="14" t="str">
        <f t="shared" si="820"/>
        <v>|Taiwan|Hong Kong|United States|China|</v>
      </c>
      <c r="S6545" s="14" t="str">
        <f t="shared" si="821"/>
        <v>|Action &amp; Adventure|International Movies|Romantic Movies|</v>
      </c>
      <c r="T6545" s="14" t="str">
        <f t="shared" si="822"/>
        <v>|Ang Lee|</v>
      </c>
      <c r="U6545" s="14" t="str">
        <f t="shared" si="823"/>
        <v>|Chow Yun Fat|Michelle Yeoh|Zhang Ziyi|Chang Chen|Lung Hsiung|Cheng Pei-pei|Fa Zeng Li|Xian Gao|Yan Hai|De Ming Wang|</v>
      </c>
    </row>
    <row r="6546" spans="1:21">
      <c r="A6546" s="14" t="s">
        <v>30119</v>
      </c>
      <c r="B6546" s="14" t="s">
        <v>48</v>
      </c>
      <c r="C6546" s="14" t="s">
        <v>30120</v>
      </c>
      <c r="D6546" s="14" t="s">
        <v>30121</v>
      </c>
      <c r="E6546" s="14" t="s">
        <v>30122</v>
      </c>
      <c r="F6546" s="14" t="s">
        <v>115</v>
      </c>
      <c r="G6546" s="26">
        <v>43011</v>
      </c>
      <c r="H6546" s="14">
        <v>2017</v>
      </c>
      <c r="I6546" s="14" t="s">
        <v>363</v>
      </c>
      <c r="J6546" s="14" t="s">
        <v>404</v>
      </c>
      <c r="K6546" s="14" t="s">
        <v>260</v>
      </c>
      <c r="L6546" s="14" t="s">
        <v>30123</v>
      </c>
      <c r="M6546" s="14">
        <f t="shared" si="816"/>
        <v>2017</v>
      </c>
      <c r="N6546" s="14">
        <f t="shared" si="817"/>
        <v>10</v>
      </c>
      <c r="O6546" s="14" t="str">
        <f>IFERROR(VLOOKUP(I6546,Lists!$F$2:$G$16,2,FALSE()),"Not Rated")</f>
        <v>Adults</v>
      </c>
      <c r="P6546" s="14">
        <f t="shared" si="818"/>
        <v>90</v>
      </c>
      <c r="Q6546" s="14" t="str">
        <f t="shared" si="819"/>
        <v>United States</v>
      </c>
      <c r="R6546" s="14" t="str">
        <f t="shared" si="820"/>
        <v>|United States|</v>
      </c>
      <c r="S6546" s="14" t="str">
        <f t="shared" si="821"/>
        <v>|Horror Movies|</v>
      </c>
      <c r="T6546" s="14" t="str">
        <f t="shared" si="822"/>
        <v>|Don Mancini|</v>
      </c>
      <c r="U6546" s="14" t="str">
        <f t="shared" si="823"/>
        <v>|Fiona Dourif|Michael Therriault|Adam Hurtig|Alex Vincent|Jennifer Tilly|Brad Dourif|Summer H. Howell|Grace Lynn Kung|Elisabeth Rosen|Zak Santiago|Ali Tataryn|</v>
      </c>
    </row>
    <row r="6547" spans="1:21">
      <c r="A6547" s="14" t="s">
        <v>30124</v>
      </c>
      <c r="B6547" s="14" t="s">
        <v>48</v>
      </c>
      <c r="C6547" s="14" t="s">
        <v>30125</v>
      </c>
      <c r="D6547" s="14" t="s">
        <v>30126</v>
      </c>
      <c r="E6547" s="14" t="s">
        <v>30127</v>
      </c>
      <c r="F6547" s="14" t="s">
        <v>115</v>
      </c>
      <c r="G6547" s="26">
        <v>43265</v>
      </c>
      <c r="H6547" s="14">
        <v>2013</v>
      </c>
      <c r="I6547" s="14" t="s">
        <v>363</v>
      </c>
      <c r="J6547" s="14" t="s">
        <v>1173</v>
      </c>
      <c r="K6547" s="14" t="s">
        <v>247</v>
      </c>
      <c r="L6547" s="14" t="s">
        <v>30128</v>
      </c>
      <c r="M6547" s="14">
        <f t="shared" si="816"/>
        <v>2018</v>
      </c>
      <c r="N6547" s="14">
        <f t="shared" si="817"/>
        <v>6</v>
      </c>
      <c r="O6547" s="14" t="str">
        <f>IFERROR(VLOOKUP(I6547,Lists!$F$2:$G$16,2,FALSE()),"Not Rated")</f>
        <v>Adults</v>
      </c>
      <c r="P6547" s="14">
        <f t="shared" si="818"/>
        <v>82</v>
      </c>
      <c r="Q6547" s="14" t="str">
        <f t="shared" si="819"/>
        <v>United States</v>
      </c>
      <c r="R6547" s="14" t="str">
        <f t="shared" si="820"/>
        <v>|United States|</v>
      </c>
      <c r="S6547" s="14" t="str">
        <f t="shared" si="821"/>
        <v>|Documentaries|</v>
      </c>
      <c r="T6547" s="14" t="str">
        <f t="shared" si="822"/>
        <v>|Zachary Heinzerling|</v>
      </c>
      <c r="U6547" s="14" t="str">
        <f t="shared" si="823"/>
        <v>|Noriko Shinohara|Ushio Shinohara|</v>
      </c>
    </row>
    <row r="6548" spans="1:21">
      <c r="A6548" s="14" t="s">
        <v>30129</v>
      </c>
      <c r="B6548" s="14" t="s">
        <v>48</v>
      </c>
      <c r="C6548" s="14" t="s">
        <v>30130</v>
      </c>
      <c r="D6548" s="14" t="s">
        <v>30131</v>
      </c>
      <c r="E6548" s="14" t="s">
        <v>30132</v>
      </c>
      <c r="F6548" s="14" t="s">
        <v>116</v>
      </c>
      <c r="G6548" s="26">
        <v>43146</v>
      </c>
      <c r="H6548" s="14">
        <v>2015</v>
      </c>
      <c r="I6548" s="14" t="s">
        <v>361</v>
      </c>
      <c r="J6548" s="14" t="s">
        <v>1062</v>
      </c>
      <c r="K6548" s="14" t="s">
        <v>612</v>
      </c>
      <c r="L6548" s="14" t="s">
        <v>30133</v>
      </c>
      <c r="M6548" s="14">
        <f t="shared" si="816"/>
        <v>2018</v>
      </c>
      <c r="N6548" s="14">
        <f t="shared" si="817"/>
        <v>2</v>
      </c>
      <c r="O6548" s="14" t="str">
        <f>IFERROR(VLOOKUP(I6548,Lists!$F$2:$G$16,2,FALSE()),"Not Rated")</f>
        <v>Teens</v>
      </c>
      <c r="P6548" s="14">
        <f t="shared" si="818"/>
        <v>118</v>
      </c>
      <c r="Q6548" s="14" t="str">
        <f t="shared" si="819"/>
        <v>India</v>
      </c>
      <c r="R6548" s="14" t="str">
        <f t="shared" si="820"/>
        <v>|India|</v>
      </c>
      <c r="S6548" s="14" t="str">
        <f t="shared" si="821"/>
        <v>|Action &amp; Adventure|Dramas|International Movies|</v>
      </c>
      <c r="T6548" s="14" t="str">
        <f t="shared" si="822"/>
        <v>|Chandrakant Kanse|</v>
      </c>
      <c r="U6548" s="14" t="str">
        <f t="shared" si="823"/>
        <v>|Ankush Chaudhari|Makrand Deshpande|Pooja Sawant|Sanjay Khapre|Yatin Karyekar|Kamlesh Sawant|Sandeep Gaikwad|Digvijay Rohidas|</v>
      </c>
    </row>
    <row r="6549" spans="1:21">
      <c r="A6549" s="14" t="s">
        <v>30134</v>
      </c>
      <c r="B6549" s="14" t="s">
        <v>48</v>
      </c>
      <c r="C6549" s="14" t="s">
        <v>30135</v>
      </c>
      <c r="D6549" s="14" t="s">
        <v>18519</v>
      </c>
      <c r="E6549" s="14" t="s">
        <v>30136</v>
      </c>
      <c r="F6549" s="14" t="s">
        <v>129</v>
      </c>
      <c r="G6549" s="26">
        <v>43572</v>
      </c>
      <c r="H6549" s="14">
        <v>2015</v>
      </c>
      <c r="I6549" s="14" t="s">
        <v>360</v>
      </c>
      <c r="J6549" s="14" t="s">
        <v>20133</v>
      </c>
      <c r="K6549" s="14" t="s">
        <v>1537</v>
      </c>
      <c r="L6549" s="14" t="s">
        <v>30137</v>
      </c>
      <c r="M6549" s="14">
        <f t="shared" si="816"/>
        <v>2019</v>
      </c>
      <c r="N6549" s="14">
        <f t="shared" si="817"/>
        <v>4</v>
      </c>
      <c r="O6549" s="14" t="str">
        <f>IFERROR(VLOOKUP(I6549,Lists!$F$2:$G$16,2,FALSE()),"Not Rated")</f>
        <v>Adults</v>
      </c>
      <c r="P6549" s="14">
        <f t="shared" si="818"/>
        <v>153</v>
      </c>
      <c r="Q6549" s="14" t="str">
        <f t="shared" si="819"/>
        <v>Turkey</v>
      </c>
      <c r="R6549" s="14" t="str">
        <f t="shared" si="820"/>
        <v>|Turkey|</v>
      </c>
      <c r="S6549" s="14" t="str">
        <f t="shared" si="821"/>
        <v>|Horror Movies|International Movies|</v>
      </c>
      <c r="T6549" s="14" t="str">
        <f t="shared" si="822"/>
        <v>|Hasan Karacadağ|</v>
      </c>
      <c r="U6549" s="14" t="str">
        <f t="shared" si="823"/>
        <v>|Sema Şimşek|Nilay Gök|Volkan Ünal|Fehmi Karaarslan|Elçin Atamgüç|Ömer Duran|Murat Seviş|Aybike Turan|Burak Çimen|</v>
      </c>
    </row>
    <row r="6550" spans="1:21">
      <c r="A6550" s="14" t="s">
        <v>30138</v>
      </c>
      <c r="B6550" s="14" t="s">
        <v>48</v>
      </c>
      <c r="C6550" s="14" t="s">
        <v>30139</v>
      </c>
      <c r="D6550" s="14" t="s">
        <v>30140</v>
      </c>
      <c r="E6550" s="14" t="s">
        <v>30141</v>
      </c>
      <c r="F6550" s="14" t="s">
        <v>115</v>
      </c>
      <c r="G6550" s="26">
        <v>43191</v>
      </c>
      <c r="H6550" s="14">
        <v>1989</v>
      </c>
      <c r="I6550" s="14" t="s">
        <v>367</v>
      </c>
      <c r="J6550" s="14" t="s">
        <v>962</v>
      </c>
      <c r="K6550" s="14" t="s">
        <v>244</v>
      </c>
      <c r="L6550" s="14" t="s">
        <v>30142</v>
      </c>
      <c r="M6550" s="14">
        <f t="shared" si="816"/>
        <v>2018</v>
      </c>
      <c r="N6550" s="14">
        <f t="shared" si="817"/>
        <v>4</v>
      </c>
      <c r="O6550" s="14" t="str">
        <f>IFERROR(VLOOKUP(I6550,Lists!$F$2:$G$16,2,FALSE()),"Not Rated")</f>
        <v>Older Kids</v>
      </c>
      <c r="P6550" s="14">
        <f t="shared" si="818"/>
        <v>117</v>
      </c>
      <c r="Q6550" s="14" t="str">
        <f t="shared" si="819"/>
        <v>United States</v>
      </c>
      <c r="R6550" s="14" t="str">
        <f t="shared" si="820"/>
        <v>|United States|</v>
      </c>
      <c r="S6550" s="14" t="str">
        <f t="shared" si="821"/>
        <v>|Dramas|</v>
      </c>
      <c r="T6550" s="14" t="str">
        <f t="shared" si="822"/>
        <v>|Gary David Goldberg|</v>
      </c>
      <c r="U6550" s="14" t="str">
        <f t="shared" si="823"/>
        <v>|Jack Lemmon|Ted Danson|Olympia Dukakis|Kathy Baker|Kevin Spacey|Ethan Hawke|Zakes Mokae|J.T. Walsh|Peter Michael Goetz|John Apicella|Richard McGonagle|Bill Morey|Mary Fogarty|</v>
      </c>
    </row>
    <row r="6551" spans="1:21">
      <c r="A6551" s="14" t="s">
        <v>30143</v>
      </c>
      <c r="B6551" s="14" t="s">
        <v>49</v>
      </c>
      <c r="C6551" s="14" t="s">
        <v>30144</v>
      </c>
      <c r="D6551" s="14" t="s">
        <v>117</v>
      </c>
      <c r="E6551" s="14" t="s">
        <v>30145</v>
      </c>
      <c r="F6551" s="14" t="s">
        <v>118</v>
      </c>
      <c r="G6551" s="26">
        <v>43190</v>
      </c>
      <c r="H6551" s="14">
        <v>1977</v>
      </c>
      <c r="I6551" s="14" t="s">
        <v>362</v>
      </c>
      <c r="J6551" s="14" t="s">
        <v>2411</v>
      </c>
      <c r="K6551" s="14" t="s">
        <v>30146</v>
      </c>
      <c r="L6551" s="14" t="s">
        <v>30147</v>
      </c>
      <c r="M6551" s="14">
        <f t="shared" si="816"/>
        <v>2018</v>
      </c>
      <c r="N6551" s="14">
        <f t="shared" si="817"/>
        <v>3</v>
      </c>
      <c r="O6551" s="14" t="str">
        <f>IFERROR(VLOOKUP(I6551,Lists!$F$2:$G$16,2,FALSE()),"Not Rated")</f>
        <v>Older Kids</v>
      </c>
      <c r="P6551" s="14">
        <f t="shared" si="818"/>
        <v>10</v>
      </c>
      <c r="Q6551" s="14" t="str">
        <f t="shared" si="819"/>
        <v>United Kingdom</v>
      </c>
      <c r="R6551" s="14" t="str">
        <f t="shared" si="820"/>
        <v>|United Kingdom|</v>
      </c>
      <c r="S6551" s="14" t="str">
        <f t="shared" si="821"/>
        <v>|British TV Shows|Classic &amp; Cult TV|TV Comedies|</v>
      </c>
      <c r="T6551" s="14" t="str">
        <f t="shared" si="822"/>
        <v>|Unknown|</v>
      </c>
      <c r="U6551" s="14" t="str">
        <f t="shared" si="823"/>
        <v>|Arthur Lowe|John Le Mesurier|Clive Dunn|John Laurie|Arnold Ridley|Ian Lavender|James Beck|Bill Pertwee|</v>
      </c>
    </row>
    <row r="6552" spans="1:21">
      <c r="A6552" s="14" t="s">
        <v>30148</v>
      </c>
      <c r="B6552" s="14" t="s">
        <v>48</v>
      </c>
      <c r="C6552" s="14" t="s">
        <v>30149</v>
      </c>
      <c r="D6552" s="14" t="s">
        <v>30150</v>
      </c>
      <c r="E6552" s="14" t="s">
        <v>30151</v>
      </c>
      <c r="F6552" s="14" t="s">
        <v>115</v>
      </c>
      <c r="G6552" s="26">
        <v>43466</v>
      </c>
      <c r="H6552" s="14">
        <v>2003</v>
      </c>
      <c r="I6552" s="14" t="s">
        <v>367</v>
      </c>
      <c r="J6552" s="14" t="s">
        <v>730</v>
      </c>
      <c r="K6552" s="14" t="s">
        <v>481</v>
      </c>
      <c r="L6552" s="14" t="s">
        <v>30152</v>
      </c>
      <c r="M6552" s="14">
        <f t="shared" si="816"/>
        <v>2019</v>
      </c>
      <c r="N6552" s="14">
        <f t="shared" si="817"/>
        <v>1</v>
      </c>
      <c r="O6552" s="14" t="str">
        <f>IFERROR(VLOOKUP(I6552,Lists!$F$2:$G$16,2,FALSE()),"Not Rated")</f>
        <v>Older Kids</v>
      </c>
      <c r="P6552" s="14">
        <f t="shared" si="818"/>
        <v>93</v>
      </c>
      <c r="Q6552" s="14" t="str">
        <f t="shared" si="819"/>
        <v>United States</v>
      </c>
      <c r="R6552" s="14" t="str">
        <f t="shared" si="820"/>
        <v>|United States|</v>
      </c>
      <c r="S6552" s="14" t="str">
        <f t="shared" si="821"/>
        <v>|Children &amp; Family Movies|Comedies|</v>
      </c>
      <c r="T6552" s="14" t="str">
        <f t="shared" si="822"/>
        <v>|Steve Carr|</v>
      </c>
      <c r="U6552" s="14" t="str">
        <f t="shared" si="823"/>
        <v>|Eddie Murphy|Jeff Garlin|Steve Zahn|Regina King|Anjelica Huston|Kevin Nealon|Jonathan Katz|Siobhan Fallon Hogan|Lisa Edelstein|Lacey Chabert|Laura Kightlinger|Leila Arcieri|</v>
      </c>
    </row>
    <row r="6553" spans="1:21">
      <c r="A6553" s="14" t="s">
        <v>30153</v>
      </c>
      <c r="B6553" s="14" t="s">
        <v>48</v>
      </c>
      <c r="C6553" s="14" t="s">
        <v>30154</v>
      </c>
      <c r="D6553" s="14" t="s">
        <v>30155</v>
      </c>
      <c r="E6553" s="14" t="s">
        <v>30156</v>
      </c>
      <c r="F6553" s="14" t="s">
        <v>115</v>
      </c>
      <c r="G6553" s="26">
        <v>43728</v>
      </c>
      <c r="H6553" s="14">
        <v>2019</v>
      </c>
      <c r="I6553" s="14" t="s">
        <v>360</v>
      </c>
      <c r="J6553" s="14" t="s">
        <v>1173</v>
      </c>
      <c r="K6553" s="14" t="s">
        <v>4213</v>
      </c>
      <c r="L6553" s="14" t="s">
        <v>30157</v>
      </c>
      <c r="M6553" s="14">
        <f t="shared" si="816"/>
        <v>2019</v>
      </c>
      <c r="N6553" s="14">
        <f t="shared" si="817"/>
        <v>9</v>
      </c>
      <c r="O6553" s="14" t="str">
        <f>IFERROR(VLOOKUP(I6553,Lists!$F$2:$G$16,2,FALSE()),"Not Rated")</f>
        <v>Adults</v>
      </c>
      <c r="P6553" s="14">
        <f t="shared" si="818"/>
        <v>82</v>
      </c>
      <c r="Q6553" s="14" t="str">
        <f t="shared" si="819"/>
        <v>United States</v>
      </c>
      <c r="R6553" s="14" t="str">
        <f t="shared" si="820"/>
        <v>|United States|</v>
      </c>
      <c r="S6553" s="14" t="str">
        <f t="shared" si="821"/>
        <v>|Dramas|Independent Movies|LGBTQ Movies|</v>
      </c>
      <c r="T6553" s="14" t="str">
        <f t="shared" si="822"/>
        <v>|Amara Cash|</v>
      </c>
      <c r="U6553" s="14" t="str">
        <f t="shared" si="823"/>
        <v>|Madison Lawlor|Montana Manning|Andrew Pifko|Monte Markham|Kamala Jones|Jodi Carol Harrison|Seth Cassell|Ronnie Clark|Lissa Danshaw|J.J. Hawkins|</v>
      </c>
    </row>
    <row r="6554" spans="1:21">
      <c r="A6554" s="14" t="s">
        <v>30158</v>
      </c>
      <c r="B6554" s="14" t="s">
        <v>48</v>
      </c>
      <c r="C6554" s="14" t="s">
        <v>30159</v>
      </c>
      <c r="D6554" s="14" t="s">
        <v>30160</v>
      </c>
      <c r="E6554" s="14" t="s">
        <v>30161</v>
      </c>
      <c r="F6554" s="14" t="s">
        <v>134</v>
      </c>
      <c r="G6554" s="26">
        <v>42724</v>
      </c>
      <c r="H6554" s="14">
        <v>2015</v>
      </c>
      <c r="I6554" s="14" t="s">
        <v>369</v>
      </c>
      <c r="J6554" s="14" t="s">
        <v>671</v>
      </c>
      <c r="K6554" s="14" t="s">
        <v>1482</v>
      </c>
      <c r="L6554" s="14" t="s">
        <v>30162</v>
      </c>
      <c r="M6554" s="14">
        <f t="shared" si="816"/>
        <v>2016</v>
      </c>
      <c r="N6554" s="14">
        <f t="shared" si="817"/>
        <v>12</v>
      </c>
      <c r="O6554" s="14" t="str">
        <f>IFERROR(VLOOKUP(I6554,Lists!$F$2:$G$16,2,FALSE()),"Not Rated")</f>
        <v>Not Rated</v>
      </c>
      <c r="P6554" s="14">
        <f t="shared" si="818"/>
        <v>115</v>
      </c>
      <c r="Q6554" s="14" t="str">
        <f t="shared" si="819"/>
        <v>Argentina</v>
      </c>
      <c r="R6554" s="14" t="str">
        <f t="shared" si="820"/>
        <v>|Argentina|</v>
      </c>
      <c r="S6554" s="14" t="str">
        <f t="shared" si="821"/>
        <v>|Action &amp; Adventure|Horror Movies|International Movies|</v>
      </c>
      <c r="T6554" s="14" t="str">
        <f t="shared" si="822"/>
        <v>|Pablo Parés|</v>
      </c>
      <c r="U6554" s="14" t="str">
        <f t="shared" si="823"/>
        <v>|Walter Cornás|Dany Casco|Caro Angus|Rocío Rodríguez Presedo|Chucho Fernández|Amanda Nara|Maite Zumelzú|</v>
      </c>
    </row>
    <row r="6555" spans="1:21">
      <c r="A6555" s="14" t="s">
        <v>30163</v>
      </c>
      <c r="B6555" s="14" t="s">
        <v>48</v>
      </c>
      <c r="C6555" s="14" t="s">
        <v>30164</v>
      </c>
      <c r="D6555" s="14" t="s">
        <v>30165</v>
      </c>
      <c r="E6555" s="14" t="s">
        <v>30166</v>
      </c>
      <c r="F6555" s="14" t="s">
        <v>116</v>
      </c>
      <c r="G6555" s="26">
        <v>43282</v>
      </c>
      <c r="H6555" s="14">
        <v>2017</v>
      </c>
      <c r="I6555" s="14" t="s">
        <v>361</v>
      </c>
      <c r="J6555" s="14" t="s">
        <v>6363</v>
      </c>
      <c r="K6555" s="14" t="s">
        <v>475</v>
      </c>
      <c r="L6555" s="14" t="s">
        <v>30167</v>
      </c>
      <c r="M6555" s="14">
        <f t="shared" si="816"/>
        <v>2018</v>
      </c>
      <c r="N6555" s="14">
        <f t="shared" si="817"/>
        <v>7</v>
      </c>
      <c r="O6555" s="14" t="str">
        <f>IFERROR(VLOOKUP(I6555,Lists!$F$2:$G$16,2,FALSE()),"Not Rated")</f>
        <v>Teens</v>
      </c>
      <c r="P6555" s="14">
        <f t="shared" si="818"/>
        <v>151</v>
      </c>
      <c r="Q6555" s="14" t="str">
        <f t="shared" si="819"/>
        <v>India</v>
      </c>
      <c r="R6555" s="14" t="str">
        <f t="shared" si="820"/>
        <v>|India|</v>
      </c>
      <c r="S6555" s="14" t="str">
        <f t="shared" si="821"/>
        <v>|Dramas|International Movies|</v>
      </c>
      <c r="T6555" s="14" t="str">
        <f t="shared" si="822"/>
        <v>|Johnson Esthappan|</v>
      </c>
      <c r="U6555" s="14" t="str">
        <f t="shared" si="823"/>
        <v>|Tini Tom|Malavikka|Sudheer Karamana|Indrans|</v>
      </c>
    </row>
    <row r="6556" spans="1:21">
      <c r="A6556" s="14" t="s">
        <v>30168</v>
      </c>
      <c r="B6556" s="14" t="s">
        <v>48</v>
      </c>
      <c r="C6556" s="14" t="s">
        <v>30169</v>
      </c>
      <c r="D6556" s="14" t="s">
        <v>30170</v>
      </c>
      <c r="E6556" s="14" t="s">
        <v>30171</v>
      </c>
      <c r="F6556" s="14" t="s">
        <v>4022</v>
      </c>
      <c r="G6556" s="26">
        <v>43191</v>
      </c>
      <c r="H6556" s="14">
        <v>2015</v>
      </c>
      <c r="I6556" s="14" t="s">
        <v>360</v>
      </c>
      <c r="J6556" s="14" t="s">
        <v>560</v>
      </c>
      <c r="K6556" s="14" t="s">
        <v>444</v>
      </c>
      <c r="L6556" s="14" t="s">
        <v>30172</v>
      </c>
      <c r="M6556" s="14">
        <f t="shared" si="816"/>
        <v>2018</v>
      </c>
      <c r="N6556" s="14">
        <f t="shared" si="817"/>
        <v>4</v>
      </c>
      <c r="O6556" s="14" t="str">
        <f>IFERROR(VLOOKUP(I6556,Lists!$F$2:$G$16,2,FALSE()),"Not Rated")</f>
        <v>Adults</v>
      </c>
      <c r="P6556" s="14">
        <f t="shared" si="818"/>
        <v>103</v>
      </c>
      <c r="Q6556" s="14" t="str">
        <f t="shared" si="819"/>
        <v>United States</v>
      </c>
      <c r="R6556" s="14" t="str">
        <f t="shared" si="820"/>
        <v>|United States|India|</v>
      </c>
      <c r="S6556" s="14" t="str">
        <f t="shared" si="821"/>
        <v>|Dramas|Independent Movies|International Movies|</v>
      </c>
      <c r="T6556" s="14" t="str">
        <f t="shared" si="822"/>
        <v>|Raj Amit Kumar|</v>
      </c>
      <c r="U6556" s="14" t="str">
        <f t="shared" si="823"/>
        <v>|Victor Banerjee|Adil Hussain|Bhanu Uday|Preeti Gupta|Bhavani Lee|Ankur Vikal|Seema Rahmani|Samrat Chakrabarti|</v>
      </c>
    </row>
    <row r="6557" spans="1:21">
      <c r="A6557" s="14" t="s">
        <v>30173</v>
      </c>
      <c r="B6557" s="14" t="s">
        <v>48</v>
      </c>
      <c r="C6557" s="14" t="s">
        <v>30174</v>
      </c>
      <c r="D6557" s="14" t="s">
        <v>30175</v>
      </c>
      <c r="E6557" s="14" t="s">
        <v>30176</v>
      </c>
      <c r="F6557" s="14" t="s">
        <v>115</v>
      </c>
      <c r="G6557" s="26">
        <v>43116</v>
      </c>
      <c r="H6557" s="14">
        <v>2013</v>
      </c>
      <c r="I6557" s="14" t="s">
        <v>363</v>
      </c>
      <c r="J6557" s="14" t="s">
        <v>962</v>
      </c>
      <c r="K6557" s="14" t="s">
        <v>4213</v>
      </c>
      <c r="L6557" s="14" t="s">
        <v>30177</v>
      </c>
      <c r="M6557" s="14">
        <f t="shared" si="816"/>
        <v>2018</v>
      </c>
      <c r="N6557" s="14">
        <f t="shared" si="817"/>
        <v>1</v>
      </c>
      <c r="O6557" s="14" t="str">
        <f>IFERROR(VLOOKUP(I6557,Lists!$F$2:$G$16,2,FALSE()),"Not Rated")</f>
        <v>Adults</v>
      </c>
      <c r="P6557" s="14">
        <f t="shared" si="818"/>
        <v>117</v>
      </c>
      <c r="Q6557" s="14" t="str">
        <f t="shared" si="819"/>
        <v>United States</v>
      </c>
      <c r="R6557" s="14" t="str">
        <f t="shared" si="820"/>
        <v>|United States|</v>
      </c>
      <c r="S6557" s="14" t="str">
        <f t="shared" si="821"/>
        <v>|Dramas|Independent Movies|LGBTQ Movies|</v>
      </c>
      <c r="T6557" s="14" t="str">
        <f t="shared" si="822"/>
        <v>|Jean-Marc Vallée|</v>
      </c>
      <c r="U6557" s="14" t="str">
        <f t="shared" si="823"/>
        <v>|Matthew McConaughey|Jennifer Garner|Jared Leto|Denis O'Hare|Steve Zahn|Michael O'Neill|Dallas Roberts|Griffin Dunne|Kevin Rankin|Donna DuPlantier|</v>
      </c>
    </row>
    <row r="6558" spans="1:21">
      <c r="A6558" s="14" t="s">
        <v>30178</v>
      </c>
      <c r="B6558" s="14" t="s">
        <v>49</v>
      </c>
      <c r="C6558" s="14" t="s">
        <v>30179</v>
      </c>
      <c r="D6558" s="14" t="s">
        <v>117</v>
      </c>
      <c r="E6558" s="14" t="s">
        <v>30180</v>
      </c>
      <c r="F6558" s="14" t="s">
        <v>127</v>
      </c>
      <c r="G6558" s="26">
        <v>43089</v>
      </c>
      <c r="H6558" s="14">
        <v>2013</v>
      </c>
      <c r="I6558" s="14" t="s">
        <v>362</v>
      </c>
      <c r="J6558" s="14" t="s">
        <v>105</v>
      </c>
      <c r="K6558" s="14" t="s">
        <v>1905</v>
      </c>
      <c r="L6558" s="14" t="s">
        <v>30181</v>
      </c>
      <c r="M6558" s="14">
        <f t="shared" si="816"/>
        <v>2017</v>
      </c>
      <c r="N6558" s="14">
        <f t="shared" si="817"/>
        <v>12</v>
      </c>
      <c r="O6558" s="14" t="str">
        <f>IFERROR(VLOOKUP(I6558,Lists!$F$2:$G$16,2,FALSE()),"Not Rated")</f>
        <v>Older Kids</v>
      </c>
      <c r="P6558" s="14">
        <f t="shared" si="818"/>
        <v>1</v>
      </c>
      <c r="Q6558" s="14" t="str">
        <f t="shared" si="819"/>
        <v>Australia</v>
      </c>
      <c r="R6558" s="14" t="str">
        <f t="shared" si="820"/>
        <v>|Australia|</v>
      </c>
      <c r="S6558" s="14" t="str">
        <f t="shared" si="821"/>
        <v>|International TV Shows|Romantic TV Shows|TV Dramas|</v>
      </c>
      <c r="T6558" s="14" t="str">
        <f t="shared" si="822"/>
        <v>|Unknown|</v>
      </c>
      <c r="U6558" s="14" t="str">
        <f t="shared" si="823"/>
        <v>|Xenia Goodwin|Alicia Banit|Dena Kaplan|Isabel Durant|Thom Green|Jordan Rodrigues|Thomas Lacey|Tim Pocock|Tara Morice|</v>
      </c>
    </row>
    <row r="6559" spans="1:21">
      <c r="A6559" s="14" t="s">
        <v>30182</v>
      </c>
      <c r="B6559" s="14" t="s">
        <v>48</v>
      </c>
      <c r="C6559" s="14" t="s">
        <v>30183</v>
      </c>
      <c r="D6559" s="14" t="s">
        <v>22532</v>
      </c>
      <c r="E6559" s="14" t="s">
        <v>30184</v>
      </c>
      <c r="F6559" s="14" t="s">
        <v>30185</v>
      </c>
      <c r="G6559" s="26">
        <v>43283</v>
      </c>
      <c r="H6559" s="14">
        <v>2017</v>
      </c>
      <c r="I6559" s="14" t="s">
        <v>362</v>
      </c>
      <c r="J6559" s="14" t="s">
        <v>713</v>
      </c>
      <c r="K6559" s="14" t="s">
        <v>475</v>
      </c>
      <c r="L6559" s="14" t="s">
        <v>30186</v>
      </c>
      <c r="M6559" s="14">
        <f t="shared" si="816"/>
        <v>2018</v>
      </c>
      <c r="N6559" s="14">
        <f t="shared" si="817"/>
        <v>7</v>
      </c>
      <c r="O6559" s="14" t="str">
        <f>IFERROR(VLOOKUP(I6559,Lists!$F$2:$G$16,2,FALSE()),"Not Rated")</f>
        <v>Older Kids</v>
      </c>
      <c r="P6559" s="14">
        <f t="shared" si="818"/>
        <v>100</v>
      </c>
      <c r="Q6559" s="14" t="str">
        <f t="shared" si="819"/>
        <v>Germany</v>
      </c>
      <c r="R6559" s="14" t="str">
        <f t="shared" si="820"/>
        <v>|Germany|Australia|</v>
      </c>
      <c r="S6559" s="14" t="str">
        <f t="shared" si="821"/>
        <v>|Dramas|International Movies|</v>
      </c>
      <c r="T6559" s="14" t="str">
        <f t="shared" si="822"/>
        <v>|Jeffrey Walker|</v>
      </c>
      <c r="U6559" s="14" t="str">
        <f t="shared" si="823"/>
        <v>|Xenia Goodwin|Alicia Banit|Dena Kaplan|Jordan Rodrigues|Keiynan Lonsdale|Thomas Lacey|Tara Morice|Miranda Otto|</v>
      </c>
    </row>
    <row r="6560" spans="1:21">
      <c r="A6560" s="14" t="s">
        <v>30187</v>
      </c>
      <c r="B6560" s="14" t="s">
        <v>48</v>
      </c>
      <c r="C6560" s="14" t="s">
        <v>30188</v>
      </c>
      <c r="D6560" s="14" t="s">
        <v>30189</v>
      </c>
      <c r="E6560" s="14" t="s">
        <v>30190</v>
      </c>
      <c r="F6560" s="14" t="s">
        <v>124</v>
      </c>
      <c r="G6560" s="26">
        <v>42826</v>
      </c>
      <c r="H6560" s="14">
        <v>2016</v>
      </c>
      <c r="I6560" s="14" t="s">
        <v>360</v>
      </c>
      <c r="J6560" s="14" t="s">
        <v>1649</v>
      </c>
      <c r="K6560" s="14" t="s">
        <v>444</v>
      </c>
      <c r="L6560" s="14" t="s">
        <v>30191</v>
      </c>
      <c r="M6560" s="14">
        <f t="shared" si="816"/>
        <v>2017</v>
      </c>
      <c r="N6560" s="14">
        <f t="shared" si="817"/>
        <v>4</v>
      </c>
      <c r="O6560" s="14" t="str">
        <f>IFERROR(VLOOKUP(I6560,Lists!$F$2:$G$16,2,FALSE()),"Not Rated")</f>
        <v>Adults</v>
      </c>
      <c r="P6560" s="14">
        <f t="shared" si="818"/>
        <v>70</v>
      </c>
      <c r="Q6560" s="14" t="str">
        <f t="shared" si="819"/>
        <v>Germany</v>
      </c>
      <c r="R6560" s="14" t="str">
        <f t="shared" si="820"/>
        <v>|Germany|</v>
      </c>
      <c r="S6560" s="14" t="str">
        <f t="shared" si="821"/>
        <v>|Dramas|Independent Movies|International Movies|</v>
      </c>
      <c r="T6560" s="14" t="str">
        <f t="shared" si="822"/>
        <v>|Philipp Eichholtz|</v>
      </c>
      <c r="U6560" s="14" t="str">
        <f t="shared" si="823"/>
        <v>|Martina Schöne-Radunski|Hans-Heinrich Hardt|Sebastian Fräsdorf|Claudia Jacob|Deleila Piasko|Tobias Borchers|Ruth Bickelhaupt|</v>
      </c>
    </row>
    <row r="6561" spans="1:21">
      <c r="A6561" s="14" t="s">
        <v>30192</v>
      </c>
      <c r="B6561" s="14" t="s">
        <v>49</v>
      </c>
      <c r="C6561" s="14" t="s">
        <v>30193</v>
      </c>
      <c r="D6561" s="14" t="s">
        <v>117</v>
      </c>
      <c r="E6561" s="14" t="s">
        <v>30194</v>
      </c>
      <c r="F6561" s="14" t="s">
        <v>125</v>
      </c>
      <c r="G6561" s="26">
        <v>43190</v>
      </c>
      <c r="H6561" s="14">
        <v>2016</v>
      </c>
      <c r="I6561" s="14" t="s">
        <v>360</v>
      </c>
      <c r="J6561" s="14" t="s">
        <v>105</v>
      </c>
      <c r="K6561" s="14" t="s">
        <v>992</v>
      </c>
      <c r="L6561" s="14" t="s">
        <v>30195</v>
      </c>
      <c r="M6561" s="14">
        <f t="shared" si="816"/>
        <v>2018</v>
      </c>
      <c r="N6561" s="14">
        <f t="shared" si="817"/>
        <v>3</v>
      </c>
      <c r="O6561" s="14" t="str">
        <f>IFERROR(VLOOKUP(I6561,Lists!$F$2:$G$16,2,FALSE()),"Not Rated")</f>
        <v>Adults</v>
      </c>
      <c r="P6561" s="14">
        <f t="shared" si="818"/>
        <v>1</v>
      </c>
      <c r="Q6561" s="14" t="str">
        <f t="shared" si="819"/>
        <v>Mexico</v>
      </c>
      <c r="R6561" s="14" t="str">
        <f t="shared" si="820"/>
        <v>|Mexico|</v>
      </c>
      <c r="S6561" s="14" t="str">
        <f t="shared" si="821"/>
        <v>|Crime TV Shows|International TV Shows|Spanish-Language TV Shows|</v>
      </c>
      <c r="T6561" s="14" t="str">
        <f t="shared" si="822"/>
        <v>|Unknown|</v>
      </c>
      <c r="U6561" s="14" t="str">
        <f t="shared" si="823"/>
        <v>|Alfonso Herrera|Damián Alcázar|Gabriela Roel|Itahisa Machado|Dagoberto Gama|Hernán Mendoza|Daniel Martínez|Christian Vasquez|Aleyda Gallardo|Danny Perea|Pakey Vázquez|Fátima Molina|Héctor Holten|Carlos Valencia|</v>
      </c>
    </row>
    <row r="6562" spans="1:21">
      <c r="A6562" s="14" t="s">
        <v>30196</v>
      </c>
      <c r="B6562" s="14" t="s">
        <v>49</v>
      </c>
      <c r="C6562" s="14" t="s">
        <v>30197</v>
      </c>
      <c r="D6562" s="14" t="s">
        <v>117</v>
      </c>
      <c r="E6562" s="14" t="s">
        <v>30198</v>
      </c>
      <c r="F6562" s="14" t="s">
        <v>118</v>
      </c>
      <c r="G6562" s="26">
        <v>43497</v>
      </c>
      <c r="H6562" s="14">
        <v>2012</v>
      </c>
      <c r="I6562" s="14" t="s">
        <v>360</v>
      </c>
      <c r="J6562" s="14" t="s">
        <v>106</v>
      </c>
      <c r="K6562" s="14" t="s">
        <v>3772</v>
      </c>
      <c r="L6562" s="14" t="s">
        <v>30199</v>
      </c>
      <c r="M6562" s="14">
        <f t="shared" si="816"/>
        <v>2019</v>
      </c>
      <c r="N6562" s="14">
        <f t="shared" si="817"/>
        <v>2</v>
      </c>
      <c r="O6562" s="14" t="str">
        <f>IFERROR(VLOOKUP(I6562,Lists!$F$2:$G$16,2,FALSE()),"Not Rated")</f>
        <v>Adults</v>
      </c>
      <c r="P6562" s="14">
        <f t="shared" si="818"/>
        <v>2</v>
      </c>
      <c r="Q6562" s="14" t="str">
        <f t="shared" si="819"/>
        <v>United Kingdom</v>
      </c>
      <c r="R6562" s="14" t="str">
        <f t="shared" si="820"/>
        <v>|United Kingdom|</v>
      </c>
      <c r="S6562" s="14" t="str">
        <f t="shared" si="821"/>
        <v>|British TV Shows|Docuseries|</v>
      </c>
      <c r="T6562" s="14" t="str">
        <f t="shared" si="822"/>
        <v>|Unknown|</v>
      </c>
      <c r="U6562" s="14" t="str">
        <f t="shared" si="823"/>
        <v>|Adrian Dunbar|Sue Perkins|Charley Boorman|Rhod Gilbert|Greg Davies|Ben Fogle|Hugh Dennis|Ed Byrne|Andy Parsons|Liza Tarbuck|David Baddiel|</v>
      </c>
    </row>
    <row r="6563" spans="1:21">
      <c r="A6563" s="14" t="s">
        <v>30200</v>
      </c>
      <c r="B6563" s="14" t="s">
        <v>48</v>
      </c>
      <c r="C6563" s="14" t="s">
        <v>30201</v>
      </c>
      <c r="D6563" s="14" t="s">
        <v>30202</v>
      </c>
      <c r="E6563" s="14" t="s">
        <v>30203</v>
      </c>
      <c r="F6563" s="14" t="s">
        <v>115</v>
      </c>
      <c r="G6563" s="26">
        <v>42796</v>
      </c>
      <c r="H6563" s="14">
        <v>2015</v>
      </c>
      <c r="I6563" s="14" t="s">
        <v>360</v>
      </c>
      <c r="J6563" s="14" t="s">
        <v>560</v>
      </c>
      <c r="K6563" s="14" t="s">
        <v>927</v>
      </c>
      <c r="L6563" s="14" t="s">
        <v>30204</v>
      </c>
      <c r="M6563" s="14">
        <f t="shared" si="816"/>
        <v>2017</v>
      </c>
      <c r="N6563" s="14">
        <f t="shared" si="817"/>
        <v>3</v>
      </c>
      <c r="O6563" s="14" t="str">
        <f>IFERROR(VLOOKUP(I6563,Lists!$F$2:$G$16,2,FALSE()),"Not Rated")</f>
        <v>Adults</v>
      </c>
      <c r="P6563" s="14">
        <f t="shared" si="818"/>
        <v>103</v>
      </c>
      <c r="Q6563" s="14" t="str">
        <f t="shared" si="819"/>
        <v>United States</v>
      </c>
      <c r="R6563" s="14" t="str">
        <f t="shared" si="820"/>
        <v>|United States|</v>
      </c>
      <c r="S6563" s="14" t="str">
        <f t="shared" si="821"/>
        <v>|Documentaries|Music &amp; Musicals|</v>
      </c>
      <c r="T6563" s="14" t="str">
        <f t="shared" si="822"/>
        <v>|Brendan Toller|</v>
      </c>
      <c r="U6563" s="14" t="str">
        <f t="shared" si="823"/>
        <v>|Danny Fields|Iggy Pop|Alice Cooper|Judy Collins|Tommy Ramone|Jac Holzman|Lenny Kaye|Wayne Kramer|John Cameron Mitchell|Jann Wenner|</v>
      </c>
    </row>
    <row r="6564" spans="1:21">
      <c r="A6564" s="14" t="s">
        <v>30205</v>
      </c>
      <c r="B6564" s="14" t="s">
        <v>48</v>
      </c>
      <c r="C6564" s="14" t="s">
        <v>30206</v>
      </c>
      <c r="D6564" s="14" t="s">
        <v>1618</v>
      </c>
      <c r="E6564" s="14" t="s">
        <v>30207</v>
      </c>
      <c r="F6564" s="14" t="s">
        <v>115</v>
      </c>
      <c r="G6564" s="26">
        <v>43709</v>
      </c>
      <c r="H6564" s="14">
        <v>1997</v>
      </c>
      <c r="I6564" s="14" t="s">
        <v>364</v>
      </c>
      <c r="J6564" s="14" t="s">
        <v>1096</v>
      </c>
      <c r="K6564" s="14" t="s">
        <v>248</v>
      </c>
      <c r="L6564" s="14" t="s">
        <v>30208</v>
      </c>
      <c r="M6564" s="14">
        <f t="shared" si="816"/>
        <v>2019</v>
      </c>
      <c r="N6564" s="14">
        <f t="shared" si="817"/>
        <v>9</v>
      </c>
      <c r="O6564" s="14" t="str">
        <f>IFERROR(VLOOKUP(I6564,Lists!$F$2:$G$16,2,FALSE()),"Not Rated")</f>
        <v>Teens</v>
      </c>
      <c r="P6564" s="14">
        <f t="shared" si="818"/>
        <v>108</v>
      </c>
      <c r="Q6564" s="14" t="str">
        <f t="shared" si="819"/>
        <v>United States</v>
      </c>
      <c r="R6564" s="14" t="str">
        <f t="shared" si="820"/>
        <v>|United States|</v>
      </c>
      <c r="S6564" s="14" t="str">
        <f t="shared" si="821"/>
        <v>|Action &amp; Adventure|</v>
      </c>
      <c r="T6564" s="14" t="str">
        <f t="shared" si="822"/>
        <v>|Roger Donaldson|</v>
      </c>
      <c r="U6564" s="14" t="str">
        <f t="shared" si="823"/>
        <v>|Pierce Brosnan|Linda Hamilton|Elizabeth Hoffman|Jamie Renée Smith|Jeremy Foley|Charles Hallahan|Grant Heslov|Kirk Trutner|Arabella Field|Tzi Ma|</v>
      </c>
    </row>
    <row r="6565" spans="1:21">
      <c r="A6565" s="14" t="s">
        <v>30209</v>
      </c>
      <c r="B6565" s="14" t="s">
        <v>48</v>
      </c>
      <c r="C6565" s="14" t="s">
        <v>30210</v>
      </c>
      <c r="D6565" s="14" t="s">
        <v>117</v>
      </c>
      <c r="E6565" s="14" t="s">
        <v>117</v>
      </c>
      <c r="F6565" s="14" t="s">
        <v>144</v>
      </c>
      <c r="G6565" s="26">
        <v>43191</v>
      </c>
      <c r="H6565" s="14">
        <v>2015</v>
      </c>
      <c r="I6565" s="14" t="s">
        <v>362</v>
      </c>
      <c r="J6565" s="14" t="s">
        <v>713</v>
      </c>
      <c r="K6565" s="14" t="s">
        <v>1614</v>
      </c>
      <c r="L6565" s="14" t="s">
        <v>30211</v>
      </c>
      <c r="M6565" s="14">
        <f t="shared" si="816"/>
        <v>2018</v>
      </c>
      <c r="N6565" s="14">
        <f t="shared" si="817"/>
        <v>4</v>
      </c>
      <c r="O6565" s="14" t="str">
        <f>IFERROR(VLOOKUP(I6565,Lists!$F$2:$G$16,2,FALSE()),"Not Rated")</f>
        <v>Older Kids</v>
      </c>
      <c r="P6565" s="14">
        <f t="shared" si="818"/>
        <v>100</v>
      </c>
      <c r="Q6565" s="14" t="str">
        <f t="shared" si="819"/>
        <v>Ireland</v>
      </c>
      <c r="R6565" s="14" t="str">
        <f t="shared" si="820"/>
        <v>|Ireland|</v>
      </c>
      <c r="S6565" s="14" t="str">
        <f t="shared" si="821"/>
        <v>|Dramas|Independent Movies|Romantic Movies|</v>
      </c>
      <c r="T6565" s="14" t="str">
        <f t="shared" si="822"/>
        <v>|Unknown|</v>
      </c>
      <c r="U6565" s="14" t="str">
        <f t="shared" si="823"/>
        <v>|Unknown|</v>
      </c>
    </row>
    <row r="6566" spans="1:21">
      <c r="A6566" s="14" t="s">
        <v>30212</v>
      </c>
      <c r="B6566" s="14" t="s">
        <v>48</v>
      </c>
      <c r="C6566" s="14" t="s">
        <v>30213</v>
      </c>
      <c r="D6566" s="14" t="s">
        <v>30214</v>
      </c>
      <c r="E6566" s="14" t="s">
        <v>30215</v>
      </c>
      <c r="F6566" s="14" t="s">
        <v>116</v>
      </c>
      <c r="G6566" s="26">
        <v>43084</v>
      </c>
      <c r="H6566" s="14">
        <v>2016</v>
      </c>
      <c r="I6566" s="14" t="s">
        <v>360</v>
      </c>
      <c r="J6566" s="14" t="s">
        <v>436</v>
      </c>
      <c r="K6566" s="14" t="s">
        <v>605</v>
      </c>
      <c r="L6566" s="14" t="s">
        <v>30216</v>
      </c>
      <c r="M6566" s="14">
        <f t="shared" si="816"/>
        <v>2017</v>
      </c>
      <c r="N6566" s="14">
        <f t="shared" si="817"/>
        <v>12</v>
      </c>
      <c r="O6566" s="14" t="str">
        <f>IFERROR(VLOOKUP(I6566,Lists!$F$2:$G$16,2,FALSE()),"Not Rated")</f>
        <v>Adults</v>
      </c>
      <c r="P6566" s="14">
        <f t="shared" si="818"/>
        <v>91</v>
      </c>
      <c r="Q6566" s="14" t="str">
        <f t="shared" si="819"/>
        <v>India</v>
      </c>
      <c r="R6566" s="14" t="str">
        <f t="shared" si="820"/>
        <v>|India|</v>
      </c>
      <c r="S6566" s="14" t="str">
        <f t="shared" si="821"/>
        <v>|Dramas|International Movies|Thrillers|</v>
      </c>
      <c r="T6566" s="14" t="str">
        <f t="shared" si="822"/>
        <v>|Agnidev Chatterjee|</v>
      </c>
      <c r="U6566" s="14" t="str">
        <f t="shared" si="823"/>
        <v>|Riya Sen|Mahima Chaudhry|Rajesh Sharma|Indrasish Roy|Mumtaz Sorcar|Sudip Mukherjee|Shataf Figar|Koushik Sen|</v>
      </c>
    </row>
    <row r="6567" spans="1:21">
      <c r="A6567" s="14" t="s">
        <v>30217</v>
      </c>
      <c r="B6567" s="14" t="s">
        <v>48</v>
      </c>
      <c r="C6567" s="14" t="s">
        <v>30218</v>
      </c>
      <c r="D6567" s="14" t="s">
        <v>30219</v>
      </c>
      <c r="E6567" s="14" t="s">
        <v>30220</v>
      </c>
      <c r="F6567" s="14" t="s">
        <v>30221</v>
      </c>
      <c r="G6567" s="26">
        <v>43753</v>
      </c>
      <c r="H6567" s="14">
        <v>2016</v>
      </c>
      <c r="I6567" s="14" t="s">
        <v>363</v>
      </c>
      <c r="J6567" s="14" t="s">
        <v>730</v>
      </c>
      <c r="K6567" s="14" t="s">
        <v>683</v>
      </c>
      <c r="L6567" s="14" t="s">
        <v>30222</v>
      </c>
      <c r="M6567" s="14">
        <f t="shared" si="816"/>
        <v>2019</v>
      </c>
      <c r="N6567" s="14">
        <f t="shared" si="817"/>
        <v>10</v>
      </c>
      <c r="O6567" s="14" t="str">
        <f>IFERROR(VLOOKUP(I6567,Lists!$F$2:$G$16,2,FALSE()),"Not Rated")</f>
        <v>Adults</v>
      </c>
      <c r="P6567" s="14">
        <f t="shared" si="818"/>
        <v>93</v>
      </c>
      <c r="Q6567" s="14" t="str">
        <f t="shared" si="819"/>
        <v>United Kingdom</v>
      </c>
      <c r="R6567" s="14" t="str">
        <f t="shared" si="820"/>
        <v>|United Kingdom|Poland|United States|</v>
      </c>
      <c r="S6567" s="14" t="str">
        <f t="shared" si="821"/>
        <v>|Dramas|Thrillers|</v>
      </c>
      <c r="T6567" s="14" t="str">
        <f t="shared" si="822"/>
        <v>|Alexandros Avranas|</v>
      </c>
      <c r="U6567" s="14" t="str">
        <f t="shared" si="823"/>
        <v>|Jim Carrey|Marton Csokas|Charlotte Gainsbourg|Agata Kulesza|Kati Outinen|Zbigniew Zamachowski|Danuta Kowalska|Vlad Ivanov|Robert Więckiewicz|Piotr Głowacki|</v>
      </c>
    </row>
    <row r="6568" spans="1:21">
      <c r="A6568" s="14" t="s">
        <v>30223</v>
      </c>
      <c r="B6568" s="14" t="s">
        <v>48</v>
      </c>
      <c r="C6568" s="14" t="s">
        <v>30224</v>
      </c>
      <c r="D6568" s="14" t="s">
        <v>1088</v>
      </c>
      <c r="E6568" s="14" t="s">
        <v>30225</v>
      </c>
      <c r="F6568" s="14" t="s">
        <v>5029</v>
      </c>
      <c r="G6568" s="26">
        <v>43307</v>
      </c>
      <c r="H6568" s="14">
        <v>2015</v>
      </c>
      <c r="I6568" s="14" t="s">
        <v>363</v>
      </c>
      <c r="J6568" s="14" t="s">
        <v>783</v>
      </c>
      <c r="K6568" s="14" t="s">
        <v>605</v>
      </c>
      <c r="L6568" s="14" t="s">
        <v>30226</v>
      </c>
      <c r="M6568" s="14">
        <f t="shared" si="816"/>
        <v>2018</v>
      </c>
      <c r="N6568" s="14">
        <f t="shared" si="817"/>
        <v>7</v>
      </c>
      <c r="O6568" s="14" t="str">
        <f>IFERROR(VLOOKUP(I6568,Lists!$F$2:$G$16,2,FALSE()),"Not Rated")</f>
        <v>Adults</v>
      </c>
      <c r="P6568" s="14">
        <f t="shared" si="818"/>
        <v>113</v>
      </c>
      <c r="Q6568" s="14" t="str">
        <f t="shared" si="819"/>
        <v>United States</v>
      </c>
      <c r="R6568" s="14" t="str">
        <f t="shared" si="820"/>
        <v>|United States|United Kingdom|France|</v>
      </c>
      <c r="S6568" s="14" t="str">
        <f t="shared" si="821"/>
        <v>|Dramas|International Movies|Thrillers|</v>
      </c>
      <c r="T6568" s="14" t="str">
        <f t="shared" si="822"/>
        <v>|Gilles Paquet-Brenner|</v>
      </c>
      <c r="U6568" s="14" t="str">
        <f t="shared" si="823"/>
        <v>|Charlize Theron|Nicholas Hoult|Chloë Grace Moretz|Tye Sheridan|Sterling Jerins|Corey Stoll|Christina Hendricks|Drea de Matteo|Sean Bridgers|Andrea Roth|</v>
      </c>
    </row>
    <row r="6569" spans="1:21">
      <c r="A6569" s="14" t="s">
        <v>30227</v>
      </c>
      <c r="B6569" s="14" t="s">
        <v>48</v>
      </c>
      <c r="C6569" s="14" t="s">
        <v>30228</v>
      </c>
      <c r="D6569" s="14" t="s">
        <v>30229</v>
      </c>
      <c r="E6569" s="14" t="s">
        <v>30230</v>
      </c>
      <c r="F6569" s="14" t="s">
        <v>116</v>
      </c>
      <c r="G6569" s="26">
        <v>43678</v>
      </c>
      <c r="H6569" s="14">
        <v>2003</v>
      </c>
      <c r="I6569" s="14" t="s">
        <v>360</v>
      </c>
      <c r="J6569" s="14" t="s">
        <v>646</v>
      </c>
      <c r="K6569" s="14" t="s">
        <v>1656</v>
      </c>
      <c r="L6569" s="14" t="s">
        <v>30231</v>
      </c>
      <c r="M6569" s="14">
        <f t="shared" si="816"/>
        <v>2019</v>
      </c>
      <c r="N6569" s="14">
        <f t="shared" si="817"/>
        <v>8</v>
      </c>
      <c r="O6569" s="14" t="str">
        <f>IFERROR(VLOOKUP(I6569,Lists!$F$2:$G$16,2,FALSE()),"Not Rated")</f>
        <v>Adults</v>
      </c>
      <c r="P6569" s="14">
        <f t="shared" si="818"/>
        <v>116</v>
      </c>
      <c r="Q6569" s="14" t="str">
        <f t="shared" si="819"/>
        <v>India</v>
      </c>
      <c r="R6569" s="14" t="str">
        <f t="shared" si="820"/>
        <v>|India|</v>
      </c>
      <c r="S6569" s="14" t="str">
        <f t="shared" si="821"/>
        <v>|Horror Movies|International Movies|Thrillers|</v>
      </c>
      <c r="T6569" s="14" t="str">
        <f t="shared" si="822"/>
        <v>|Prawal Raman|</v>
      </c>
      <c r="U6569" s="14" t="str">
        <f t="shared" si="823"/>
        <v>|Aftab Shivdasani|Antara Mali|Boman Irani|Isha Koppikar|Nana Patekar|Raghuvir Yadav|Rajpal Yadav|Revathy|Saif Ali Khan|Sameera Reddy|Sanjay Kapoor|Shilpa Shetty|Sohail Khan|Vivek Oberoi|</v>
      </c>
    </row>
    <row r="6570" spans="1:21">
      <c r="A6570" s="14" t="s">
        <v>30232</v>
      </c>
      <c r="B6570" s="14" t="s">
        <v>49</v>
      </c>
      <c r="C6570" s="14" t="s">
        <v>30233</v>
      </c>
      <c r="D6570" s="14" t="s">
        <v>117</v>
      </c>
      <c r="E6570" s="14" t="s">
        <v>30234</v>
      </c>
      <c r="F6570" s="14" t="s">
        <v>116</v>
      </c>
      <c r="G6570" s="26">
        <v>43160</v>
      </c>
      <c r="H6570" s="14">
        <v>2015</v>
      </c>
      <c r="I6570" s="14" t="s">
        <v>360</v>
      </c>
      <c r="J6570" s="14" t="s">
        <v>105</v>
      </c>
      <c r="K6570" s="14" t="s">
        <v>28388</v>
      </c>
      <c r="L6570" s="14" t="s">
        <v>30235</v>
      </c>
      <c r="M6570" s="14">
        <f t="shared" si="816"/>
        <v>2018</v>
      </c>
      <c r="N6570" s="14">
        <f t="shared" si="817"/>
        <v>3</v>
      </c>
      <c r="O6570" s="14" t="str">
        <f>IFERROR(VLOOKUP(I6570,Lists!$F$2:$G$16,2,FALSE()),"Not Rated")</f>
        <v>Adults</v>
      </c>
      <c r="P6570" s="14">
        <f t="shared" si="818"/>
        <v>1</v>
      </c>
      <c r="Q6570" s="14" t="str">
        <f t="shared" si="819"/>
        <v>India</v>
      </c>
      <c r="R6570" s="14" t="str">
        <f t="shared" si="820"/>
        <v>|India|</v>
      </c>
      <c r="S6570" s="14" t="str">
        <f t="shared" si="821"/>
        <v>|International TV Shows|TV Horror|TV Thrillers|</v>
      </c>
      <c r="T6570" s="14" t="str">
        <f t="shared" si="822"/>
        <v>|Unknown|</v>
      </c>
      <c r="U6570" s="14" t="str">
        <f t="shared" si="823"/>
        <v>|Bipasha Basu|</v>
      </c>
    </row>
    <row r="6571" spans="1:21">
      <c r="A6571" s="14" t="s">
        <v>30236</v>
      </c>
      <c r="B6571" s="14" t="s">
        <v>48</v>
      </c>
      <c r="C6571" s="14" t="s">
        <v>30237</v>
      </c>
      <c r="D6571" s="14" t="s">
        <v>30238</v>
      </c>
      <c r="E6571" s="14" t="s">
        <v>30239</v>
      </c>
      <c r="F6571" s="14" t="s">
        <v>116</v>
      </c>
      <c r="G6571" s="26">
        <v>43023</v>
      </c>
      <c r="H6571" s="14">
        <v>2016</v>
      </c>
      <c r="I6571" s="14" t="s">
        <v>361</v>
      </c>
      <c r="J6571" s="14" t="s">
        <v>1121</v>
      </c>
      <c r="K6571" s="14" t="s">
        <v>475</v>
      </c>
      <c r="L6571" s="14" t="s">
        <v>30240</v>
      </c>
      <c r="M6571" s="14">
        <f t="shared" si="816"/>
        <v>2017</v>
      </c>
      <c r="N6571" s="14">
        <f t="shared" si="817"/>
        <v>10</v>
      </c>
      <c r="O6571" s="14" t="str">
        <f>IFERROR(VLOOKUP(I6571,Lists!$F$2:$G$16,2,FALSE()),"Not Rated")</f>
        <v>Teens</v>
      </c>
      <c r="P6571" s="14">
        <f t="shared" si="818"/>
        <v>121</v>
      </c>
      <c r="Q6571" s="14" t="str">
        <f t="shared" si="819"/>
        <v>India</v>
      </c>
      <c r="R6571" s="14" t="str">
        <f t="shared" si="820"/>
        <v>|India|</v>
      </c>
      <c r="S6571" s="14" t="str">
        <f t="shared" si="821"/>
        <v>|Dramas|International Movies|</v>
      </c>
      <c r="T6571" s="14" t="str">
        <f t="shared" si="822"/>
        <v>|Parveen Kumar|</v>
      </c>
      <c r="U6571" s="14" t="str">
        <f t="shared" si="823"/>
        <v>|Gurpreet Ghuggi|Happy Raikoti|Kartar Cheema|Sardar Sohi|Shavendra Mahal|Karamjit Anmol|Pammi Bai|Nirmal Rishi|Manpreet Saggu|</v>
      </c>
    </row>
    <row r="6572" spans="1:21">
      <c r="A6572" s="14" t="s">
        <v>30241</v>
      </c>
      <c r="B6572" s="14" t="s">
        <v>48</v>
      </c>
      <c r="C6572" s="14" t="s">
        <v>30242</v>
      </c>
      <c r="D6572" s="14" t="s">
        <v>30243</v>
      </c>
      <c r="E6572" s="14" t="s">
        <v>30244</v>
      </c>
      <c r="F6572" s="14" t="s">
        <v>916</v>
      </c>
      <c r="G6572" s="26">
        <v>42896</v>
      </c>
      <c r="H6572" s="14">
        <v>1991</v>
      </c>
      <c r="I6572" s="14" t="s">
        <v>369</v>
      </c>
      <c r="J6572" s="14" t="s">
        <v>1375</v>
      </c>
      <c r="K6572" s="14" t="s">
        <v>1796</v>
      </c>
      <c r="L6572" s="14" t="s">
        <v>30245</v>
      </c>
      <c r="M6572" s="14">
        <f t="shared" si="816"/>
        <v>2017</v>
      </c>
      <c r="N6572" s="14">
        <f t="shared" si="817"/>
        <v>6</v>
      </c>
      <c r="O6572" s="14" t="str">
        <f>IFERROR(VLOOKUP(I6572,Lists!$F$2:$G$16,2,FALSE()),"Not Rated")</f>
        <v>Not Rated</v>
      </c>
      <c r="P6572" s="14">
        <f t="shared" si="818"/>
        <v>112</v>
      </c>
      <c r="Q6572" s="14" t="str">
        <f t="shared" si="819"/>
        <v>United Kingdom</v>
      </c>
      <c r="R6572" s="14" t="str">
        <f t="shared" si="820"/>
        <v>|United Kingdom|United States|</v>
      </c>
      <c r="S6572" s="14" t="str">
        <f t="shared" si="821"/>
        <v>|Classic Movies|Dramas|Independent Movies|</v>
      </c>
      <c r="T6572" s="14" t="str">
        <f t="shared" si="822"/>
        <v>|Julie Dash|</v>
      </c>
      <c r="U6572" s="14" t="str">
        <f t="shared" si="823"/>
        <v>|Cora Lee Day|Alva Rogers|Barbarao|Trula Hoosier|Adisa Anderson|Kaycee Moore|Bahni Turpin|Cheryl Lynn Bruce|Tommy Redmond Hicks|Cornell Royal|</v>
      </c>
    </row>
    <row r="6573" spans="1:21">
      <c r="A6573" s="14" t="s">
        <v>30246</v>
      </c>
      <c r="B6573" s="14" t="s">
        <v>49</v>
      </c>
      <c r="C6573" s="14" t="s">
        <v>30247</v>
      </c>
      <c r="D6573" s="14" t="s">
        <v>117</v>
      </c>
      <c r="E6573" s="14" t="s">
        <v>30248</v>
      </c>
      <c r="F6573" s="14" t="s">
        <v>126</v>
      </c>
      <c r="G6573" s="26">
        <v>43182</v>
      </c>
      <c r="H6573" s="14">
        <v>2017</v>
      </c>
      <c r="I6573" s="14" t="s">
        <v>360</v>
      </c>
      <c r="J6573" s="14" t="s">
        <v>105</v>
      </c>
      <c r="K6573" s="14" t="s">
        <v>1470</v>
      </c>
      <c r="L6573" s="14" t="s">
        <v>30249</v>
      </c>
      <c r="M6573" s="14">
        <f t="shared" si="816"/>
        <v>2018</v>
      </c>
      <c r="N6573" s="14">
        <f t="shared" si="817"/>
        <v>3</v>
      </c>
      <c r="O6573" s="14" t="str">
        <f>IFERROR(VLOOKUP(I6573,Lists!$F$2:$G$16,2,FALSE()),"Not Rated")</f>
        <v>Adults</v>
      </c>
      <c r="P6573" s="14">
        <f t="shared" si="818"/>
        <v>1</v>
      </c>
      <c r="Q6573" s="14" t="str">
        <f t="shared" si="819"/>
        <v>China</v>
      </c>
      <c r="R6573" s="14" t="str">
        <f t="shared" si="820"/>
        <v>|China|</v>
      </c>
      <c r="S6573" s="14" t="str">
        <f t="shared" si="821"/>
        <v>|Crime TV Shows|International TV Shows|TV Dramas|</v>
      </c>
      <c r="T6573" s="14" t="str">
        <f t="shared" si="822"/>
        <v>|Unknown|</v>
      </c>
      <c r="U6573" s="14" t="str">
        <f t="shared" si="823"/>
        <v>|Pan Yueming|Wang Longzheng|Liang Yuen|Lü Xiaolin|Yin Shuyi|Hou Xuelong|Song Naigang|</v>
      </c>
    </row>
    <row r="6574" spans="1:21">
      <c r="A6574" s="14" t="s">
        <v>30250</v>
      </c>
      <c r="B6574" s="14" t="s">
        <v>49</v>
      </c>
      <c r="C6574" s="14" t="s">
        <v>30251</v>
      </c>
      <c r="D6574" s="14" t="s">
        <v>117</v>
      </c>
      <c r="E6574" s="14" t="s">
        <v>30252</v>
      </c>
      <c r="F6574" s="14" t="s">
        <v>137</v>
      </c>
      <c r="G6574" s="26">
        <v>43190</v>
      </c>
      <c r="H6574" s="14">
        <v>2017</v>
      </c>
      <c r="I6574" s="14" t="s">
        <v>360</v>
      </c>
      <c r="J6574" s="14" t="s">
        <v>106</v>
      </c>
      <c r="K6574" s="14" t="s">
        <v>688</v>
      </c>
      <c r="L6574" s="14" t="s">
        <v>30253</v>
      </c>
      <c r="M6574" s="14">
        <f t="shared" si="816"/>
        <v>2018</v>
      </c>
      <c r="N6574" s="14">
        <f t="shared" si="817"/>
        <v>3</v>
      </c>
      <c r="O6574" s="14" t="str">
        <f>IFERROR(VLOOKUP(I6574,Lists!$F$2:$G$16,2,FALSE()),"Not Rated")</f>
        <v>Adults</v>
      </c>
      <c r="P6574" s="14">
        <f t="shared" si="818"/>
        <v>2</v>
      </c>
      <c r="Q6574" s="14" t="str">
        <f t="shared" si="819"/>
        <v>Taiwan</v>
      </c>
      <c r="R6574" s="14" t="str">
        <f t="shared" si="820"/>
        <v>|Taiwan|</v>
      </c>
      <c r="S6574" s="14" t="str">
        <f t="shared" si="821"/>
        <v>|International TV Shows|TV Dramas|</v>
      </c>
      <c r="T6574" s="14" t="str">
        <f t="shared" si="822"/>
        <v>|Unknown|</v>
      </c>
      <c r="U6574" s="14" t="str">
        <f t="shared" si="823"/>
        <v>|Sean Huang|Chang Chia-yu|Wu Chien-ho|Teresa Daley|Yong Lea|Edison Song|Shan Cheng-ju|Iris Hu|Hsia Teng-hung|</v>
      </c>
    </row>
    <row r="6575" spans="1:21">
      <c r="A6575" s="14" t="s">
        <v>30254</v>
      </c>
      <c r="B6575" s="14" t="s">
        <v>48</v>
      </c>
      <c r="C6575" s="14" t="s">
        <v>30255</v>
      </c>
      <c r="D6575" s="14" t="s">
        <v>30256</v>
      </c>
      <c r="E6575" s="14" t="s">
        <v>30257</v>
      </c>
      <c r="F6575" s="14" t="s">
        <v>115</v>
      </c>
      <c r="G6575" s="26">
        <v>43111</v>
      </c>
      <c r="H6575" s="14">
        <v>2017</v>
      </c>
      <c r="I6575" s="14" t="s">
        <v>360</v>
      </c>
      <c r="J6575" s="14" t="s">
        <v>1313</v>
      </c>
      <c r="K6575" s="14" t="s">
        <v>1436</v>
      </c>
      <c r="L6575" s="14" t="s">
        <v>30258</v>
      </c>
      <c r="M6575" s="14">
        <f t="shared" si="816"/>
        <v>2018</v>
      </c>
      <c r="N6575" s="14">
        <f t="shared" si="817"/>
        <v>1</v>
      </c>
      <c r="O6575" s="14" t="str">
        <f>IFERROR(VLOOKUP(I6575,Lists!$F$2:$G$16,2,FALSE()),"Not Rated")</f>
        <v>Adults</v>
      </c>
      <c r="P6575" s="14">
        <f t="shared" si="818"/>
        <v>76</v>
      </c>
      <c r="Q6575" s="14" t="str">
        <f t="shared" si="819"/>
        <v>United States</v>
      </c>
      <c r="R6575" s="14" t="str">
        <f t="shared" si="820"/>
        <v>|United States|</v>
      </c>
      <c r="S6575" s="14" t="str">
        <f t="shared" si="821"/>
        <v>|Dramas|Independent Movies|</v>
      </c>
      <c r="T6575" s="14" t="str">
        <f t="shared" si="822"/>
        <v>|Amman Abbasi|</v>
      </c>
      <c r="U6575" s="14" t="str">
        <f t="shared" si="823"/>
        <v>|Devin Blackmon|Dontrell Bright|Kordell "KD" Johnson|Lachion Buckingham|Chasity Moore|Marquell Manning|Shavidee Trotter|Maurice Everett|</v>
      </c>
    </row>
    <row r="6576" spans="1:21">
      <c r="A6576" s="14" t="s">
        <v>30259</v>
      </c>
      <c r="B6576" s="14" t="s">
        <v>48</v>
      </c>
      <c r="C6576" s="14" t="s">
        <v>30260</v>
      </c>
      <c r="D6576" s="14" t="s">
        <v>30261</v>
      </c>
      <c r="E6576" s="14" t="s">
        <v>30262</v>
      </c>
      <c r="F6576" s="14" t="s">
        <v>142</v>
      </c>
      <c r="G6576" s="26">
        <v>43572</v>
      </c>
      <c r="H6576" s="14">
        <v>2018</v>
      </c>
      <c r="I6576" s="14" t="s">
        <v>362</v>
      </c>
      <c r="J6576" s="14" t="s">
        <v>2352</v>
      </c>
      <c r="K6576" s="14" t="s">
        <v>529</v>
      </c>
      <c r="L6576" s="14" t="s">
        <v>30263</v>
      </c>
      <c r="M6576" s="14">
        <f t="shared" si="816"/>
        <v>2019</v>
      </c>
      <c r="N6576" s="14">
        <f t="shared" si="817"/>
        <v>4</v>
      </c>
      <c r="O6576" s="14" t="str">
        <f>IFERROR(VLOOKUP(I6576,Lists!$F$2:$G$16,2,FALSE()),"Not Rated")</f>
        <v>Older Kids</v>
      </c>
      <c r="P6576" s="14">
        <f t="shared" si="818"/>
        <v>81</v>
      </c>
      <c r="Q6576" s="14" t="str">
        <f t="shared" si="819"/>
        <v>Netherlands</v>
      </c>
      <c r="R6576" s="14" t="str">
        <f t="shared" si="820"/>
        <v>|Netherlands|</v>
      </c>
      <c r="S6576" s="14" t="str">
        <f t="shared" si="821"/>
        <v>|Comedies|International Movies|</v>
      </c>
      <c r="T6576" s="14" t="str">
        <f t="shared" si="822"/>
        <v>|Dylan Haegens|Bas van Teylingen|</v>
      </c>
      <c r="U6576" s="14" t="str">
        <f t="shared" si="823"/>
        <v>|Dylan Haegens|Nick Golterman|Marit Brugman|Ilse Warringa|Teun Peters|Patrick Stoof|Rick Vermeulen|Rico Verhoeven|</v>
      </c>
    </row>
    <row r="6577" spans="1:21">
      <c r="A6577" s="14" t="s">
        <v>30264</v>
      </c>
      <c r="B6577" s="14" t="s">
        <v>48</v>
      </c>
      <c r="C6577" s="14" t="s">
        <v>30265</v>
      </c>
      <c r="D6577" s="14" t="s">
        <v>30266</v>
      </c>
      <c r="E6577" s="14" t="s">
        <v>29571</v>
      </c>
      <c r="F6577" s="14" t="s">
        <v>115</v>
      </c>
      <c r="G6577" s="26">
        <v>43425</v>
      </c>
      <c r="H6577" s="14">
        <v>2015</v>
      </c>
      <c r="I6577" s="14" t="s">
        <v>363</v>
      </c>
      <c r="J6577" s="14" t="s">
        <v>604</v>
      </c>
      <c r="K6577" s="14" t="s">
        <v>247</v>
      </c>
      <c r="L6577" s="14" t="s">
        <v>30267</v>
      </c>
      <c r="M6577" s="14">
        <f t="shared" si="816"/>
        <v>2018</v>
      </c>
      <c r="N6577" s="14">
        <f t="shared" si="817"/>
        <v>11</v>
      </c>
      <c r="O6577" s="14" t="str">
        <f>IFERROR(VLOOKUP(I6577,Lists!$F$2:$G$16,2,FALSE()),"Not Rated")</f>
        <v>Adults</v>
      </c>
      <c r="P6577" s="14">
        <f t="shared" si="818"/>
        <v>110</v>
      </c>
      <c r="Q6577" s="14" t="str">
        <f t="shared" si="819"/>
        <v>United States</v>
      </c>
      <c r="R6577" s="14" t="str">
        <f t="shared" si="820"/>
        <v>|United States|</v>
      </c>
      <c r="S6577" s="14" t="str">
        <f t="shared" si="821"/>
        <v>|Documentaries|</v>
      </c>
      <c r="T6577" s="14" t="str">
        <f t="shared" si="822"/>
        <v>|Noah Baumbach|Jake Paltrow|</v>
      </c>
      <c r="U6577" s="14" t="str">
        <f t="shared" si="823"/>
        <v>|Brian De Palma|</v>
      </c>
    </row>
    <row r="6578" spans="1:21">
      <c r="A6578" s="14" t="s">
        <v>30268</v>
      </c>
      <c r="B6578" s="14" t="s">
        <v>48</v>
      </c>
      <c r="C6578" s="14" t="s">
        <v>30269</v>
      </c>
      <c r="D6578" s="14" t="s">
        <v>30270</v>
      </c>
      <c r="E6578" s="14" t="s">
        <v>30271</v>
      </c>
      <c r="F6578" s="14" t="s">
        <v>118</v>
      </c>
      <c r="G6578" s="26">
        <v>43525</v>
      </c>
      <c r="H6578" s="14">
        <v>2018</v>
      </c>
      <c r="I6578" s="14" t="s">
        <v>360</v>
      </c>
      <c r="J6578" s="14" t="s">
        <v>404</v>
      </c>
      <c r="K6578" s="14" t="s">
        <v>245</v>
      </c>
      <c r="L6578" s="14" t="s">
        <v>30272</v>
      </c>
      <c r="M6578" s="14">
        <f t="shared" si="816"/>
        <v>2019</v>
      </c>
      <c r="N6578" s="14">
        <f t="shared" si="817"/>
        <v>3</v>
      </c>
      <c r="O6578" s="14" t="str">
        <f>IFERROR(VLOOKUP(I6578,Lists!$F$2:$G$16,2,FALSE()),"Not Rated")</f>
        <v>Adults</v>
      </c>
      <c r="P6578" s="14">
        <f t="shared" si="818"/>
        <v>90</v>
      </c>
      <c r="Q6578" s="14" t="str">
        <f t="shared" si="819"/>
        <v>United Kingdom</v>
      </c>
      <c r="R6578" s="14" t="str">
        <f t="shared" si="820"/>
        <v>|United Kingdom|</v>
      </c>
      <c r="S6578" s="14" t="str">
        <f t="shared" si="821"/>
        <v>|Comedies|</v>
      </c>
      <c r="T6578" s="14" t="str">
        <f t="shared" si="822"/>
        <v>|Tom Edmunds|</v>
      </c>
      <c r="U6578" s="14" t="str">
        <f t="shared" si="823"/>
        <v>|Tom Wilkinson|Aneurin Barnard|Freya Mavor|Marion Bailey|Christopher Eccleston|Nigel Lindsay|Velibor Topic|</v>
      </c>
    </row>
    <row r="6579" spans="1:21">
      <c r="A6579" s="14" t="s">
        <v>30273</v>
      </c>
      <c r="B6579" s="14" t="s">
        <v>48</v>
      </c>
      <c r="C6579" s="14" t="s">
        <v>30274</v>
      </c>
      <c r="D6579" s="14" t="s">
        <v>30275</v>
      </c>
      <c r="E6579" s="14" t="s">
        <v>30276</v>
      </c>
      <c r="F6579" s="14" t="s">
        <v>116</v>
      </c>
      <c r="G6579" s="26">
        <v>43830</v>
      </c>
      <c r="H6579" s="14">
        <v>2006</v>
      </c>
      <c r="I6579" s="14" t="s">
        <v>361</v>
      </c>
      <c r="J6579" s="14" t="s">
        <v>566</v>
      </c>
      <c r="K6579" s="14" t="s">
        <v>4766</v>
      </c>
      <c r="L6579" s="14" t="s">
        <v>30277</v>
      </c>
      <c r="M6579" s="14">
        <f t="shared" si="816"/>
        <v>2019</v>
      </c>
      <c r="N6579" s="14">
        <f t="shared" si="817"/>
        <v>12</v>
      </c>
      <c r="O6579" s="14" t="str">
        <f>IFERROR(VLOOKUP(I6579,Lists!$F$2:$G$16,2,FALSE()),"Not Rated")</f>
        <v>Teens</v>
      </c>
      <c r="P6579" s="14">
        <f t="shared" si="818"/>
        <v>97</v>
      </c>
      <c r="Q6579" s="14" t="str">
        <f t="shared" si="819"/>
        <v>India</v>
      </c>
      <c r="R6579" s="14" t="str">
        <f t="shared" si="820"/>
        <v>|India|</v>
      </c>
      <c r="S6579" s="14" t="str">
        <f t="shared" si="821"/>
        <v>|Independent Movies|International Movies|Thrillers|</v>
      </c>
      <c r="T6579" s="14" t="str">
        <f t="shared" si="822"/>
        <v>|Tanveer Khan|</v>
      </c>
      <c r="U6579" s="14" t="str">
        <f t="shared" si="823"/>
        <v>|Irrfan Khan|Konkona Sen Sharma|Rajit Kapoor|Sandhya Mridul|Zakir Hussain|Rajeev Verma|Princey Shukla|</v>
      </c>
    </row>
    <row r="6580" spans="1:21">
      <c r="A6580" s="14" t="s">
        <v>30278</v>
      </c>
      <c r="B6580" s="14" t="s">
        <v>48</v>
      </c>
      <c r="C6580" s="14" t="s">
        <v>30279</v>
      </c>
      <c r="D6580" s="14" t="s">
        <v>30280</v>
      </c>
      <c r="E6580" s="14" t="s">
        <v>30281</v>
      </c>
      <c r="F6580" s="14" t="s">
        <v>115</v>
      </c>
      <c r="G6580" s="26">
        <v>43511</v>
      </c>
      <c r="H6580" s="14">
        <v>2018</v>
      </c>
      <c r="I6580" s="14" t="s">
        <v>361</v>
      </c>
      <c r="J6580" s="14" t="s">
        <v>1290</v>
      </c>
      <c r="K6580" s="14" t="s">
        <v>683</v>
      </c>
      <c r="L6580" s="14" t="s">
        <v>30282</v>
      </c>
      <c r="M6580" s="14">
        <f t="shared" si="816"/>
        <v>2019</v>
      </c>
      <c r="N6580" s="14">
        <f t="shared" si="817"/>
        <v>2</v>
      </c>
      <c r="O6580" s="14" t="str">
        <f>IFERROR(VLOOKUP(I6580,Lists!$F$2:$G$16,2,FALSE()),"Not Rated")</f>
        <v>Teens</v>
      </c>
      <c r="P6580" s="14">
        <f t="shared" si="818"/>
        <v>86</v>
      </c>
      <c r="Q6580" s="14" t="str">
        <f t="shared" si="819"/>
        <v>United States</v>
      </c>
      <c r="R6580" s="14" t="str">
        <f t="shared" si="820"/>
        <v>|United States|</v>
      </c>
      <c r="S6580" s="14" t="str">
        <f t="shared" si="821"/>
        <v>|Dramas|Thrillers|</v>
      </c>
      <c r="T6580" s="14" t="str">
        <f t="shared" si="822"/>
        <v>|Danny J. Boyle|</v>
      </c>
      <c r="U6580" s="14" t="str">
        <f t="shared" si="823"/>
        <v>|Kennedy Lea Slocum|Corey Fogelmanis|Alexa Mansour|Peyton Clark|Sheryl Lee|Sherri Saum|Eric Stanton Betts|Paris Berelc|Pedro Correa|Alissa Latow|</v>
      </c>
    </row>
    <row r="6581" spans="1:21">
      <c r="A6581" s="14" t="s">
        <v>30283</v>
      </c>
      <c r="B6581" s="14" t="s">
        <v>48</v>
      </c>
      <c r="C6581" s="14" t="s">
        <v>30284</v>
      </c>
      <c r="D6581" s="14" t="s">
        <v>17317</v>
      </c>
      <c r="E6581" s="14" t="s">
        <v>30285</v>
      </c>
      <c r="F6581" s="14" t="s">
        <v>115</v>
      </c>
      <c r="G6581" s="26">
        <v>43905</v>
      </c>
      <c r="H6581" s="14">
        <v>2016</v>
      </c>
      <c r="I6581" s="14" t="s">
        <v>364</v>
      </c>
      <c r="J6581" s="14" t="s">
        <v>507</v>
      </c>
      <c r="K6581" s="14" t="s">
        <v>1034</v>
      </c>
      <c r="L6581" s="14" t="s">
        <v>30286</v>
      </c>
      <c r="M6581" s="14">
        <f t="shared" si="816"/>
        <v>2020</v>
      </c>
      <c r="N6581" s="14">
        <f t="shared" si="817"/>
        <v>3</v>
      </c>
      <c r="O6581" s="14" t="str">
        <f>IFERROR(VLOOKUP(I6581,Lists!$F$2:$G$16,2,FALSE()),"Not Rated")</f>
        <v>Teens</v>
      </c>
      <c r="P6581" s="14">
        <f t="shared" si="818"/>
        <v>94</v>
      </c>
      <c r="Q6581" s="14" t="str">
        <f t="shared" si="819"/>
        <v>United States</v>
      </c>
      <c r="R6581" s="14" t="str">
        <f t="shared" si="820"/>
        <v>|United States|</v>
      </c>
      <c r="S6581" s="14" t="str">
        <f t="shared" si="821"/>
        <v>|Comedies|Dramas|Independent Movies|</v>
      </c>
      <c r="T6581" s="14" t="str">
        <f t="shared" si="822"/>
        <v>|Demetri Martin|</v>
      </c>
      <c r="U6581" s="14" t="str">
        <f t="shared" si="823"/>
        <v>|Demetri Martin|Kevin Kline|Gillian Jacobs|Rory Scovel|Ginger Gonzaga|Reid Scott|Mary Steenburgen|Briga Heelan|Christine Woods|Peter Scolari|</v>
      </c>
    </row>
    <row r="6582" spans="1:21">
      <c r="A6582" s="14" t="s">
        <v>30287</v>
      </c>
      <c r="B6582" s="14" t="s">
        <v>48</v>
      </c>
      <c r="C6582" s="14" t="s">
        <v>30288</v>
      </c>
      <c r="D6582" s="14" t="s">
        <v>30289</v>
      </c>
      <c r="E6582" s="14" t="s">
        <v>30290</v>
      </c>
      <c r="F6582" s="14" t="s">
        <v>116</v>
      </c>
      <c r="G6582" s="26">
        <v>43526</v>
      </c>
      <c r="H6582" s="14">
        <v>2016</v>
      </c>
      <c r="I6582" s="14" t="s">
        <v>361</v>
      </c>
      <c r="J6582" s="14" t="s">
        <v>760</v>
      </c>
      <c r="K6582" s="14" t="s">
        <v>1034</v>
      </c>
      <c r="L6582" s="14" t="s">
        <v>30291</v>
      </c>
      <c r="M6582" s="14">
        <f t="shared" si="816"/>
        <v>2019</v>
      </c>
      <c r="N6582" s="14">
        <f t="shared" si="817"/>
        <v>3</v>
      </c>
      <c r="O6582" s="14" t="str">
        <f>IFERROR(VLOOKUP(I6582,Lists!$F$2:$G$16,2,FALSE()),"Not Rated")</f>
        <v>Teens</v>
      </c>
      <c r="P6582" s="14">
        <f t="shared" si="818"/>
        <v>83</v>
      </c>
      <c r="Q6582" s="14" t="str">
        <f t="shared" si="819"/>
        <v>India</v>
      </c>
      <c r="R6582" s="14" t="str">
        <f t="shared" si="820"/>
        <v>|India|</v>
      </c>
      <c r="S6582" s="14" t="str">
        <f t="shared" si="821"/>
        <v>|Comedies|Dramas|Independent Movies|</v>
      </c>
      <c r="T6582" s="14" t="str">
        <f t="shared" si="822"/>
        <v>|Tanuj Bhramar|</v>
      </c>
      <c r="U6582" s="14" t="str">
        <f t="shared" si="823"/>
        <v>|Arvind Swamy|Himanshu Sharma|Ekavali Khanna|Aman Uppal|Bhavika Bhasin|</v>
      </c>
    </row>
    <row r="6583" spans="1:21">
      <c r="A6583" s="14" t="s">
        <v>30292</v>
      </c>
      <c r="B6583" s="14" t="s">
        <v>48</v>
      </c>
      <c r="C6583" s="14" t="s">
        <v>30293</v>
      </c>
      <c r="D6583" s="14" t="s">
        <v>27987</v>
      </c>
      <c r="E6583" s="14" t="s">
        <v>30294</v>
      </c>
      <c r="F6583" s="14" t="s">
        <v>115</v>
      </c>
      <c r="G6583" s="26">
        <v>42418</v>
      </c>
      <c r="H6583" s="14">
        <v>2012</v>
      </c>
      <c r="I6583" s="14" t="s">
        <v>371</v>
      </c>
      <c r="J6583" s="14" t="s">
        <v>30295</v>
      </c>
      <c r="K6583" s="14" t="s">
        <v>481</v>
      </c>
      <c r="L6583" s="14" t="s">
        <v>30296</v>
      </c>
      <c r="M6583" s="14">
        <f t="shared" si="816"/>
        <v>2016</v>
      </c>
      <c r="N6583" s="14">
        <f t="shared" si="817"/>
        <v>2</v>
      </c>
      <c r="O6583" s="14" t="str">
        <f>IFERROR(VLOOKUP(I6583,Lists!$F$2:$G$16,2,FALSE()),"Not Rated")</f>
        <v>Kids</v>
      </c>
      <c r="P6583" s="14">
        <f t="shared" si="818"/>
        <v>43</v>
      </c>
      <c r="Q6583" s="14" t="str">
        <f t="shared" si="819"/>
        <v>United States</v>
      </c>
      <c r="R6583" s="14" t="str">
        <f t="shared" si="820"/>
        <v>|United States|</v>
      </c>
      <c r="S6583" s="14" t="str">
        <f t="shared" si="821"/>
        <v>|Children &amp; Family Movies|Comedies|</v>
      </c>
      <c r="T6583" s="14" t="str">
        <f t="shared" si="822"/>
        <v>|Chad Van De Keere|</v>
      </c>
      <c r="U6583" s="14" t="str">
        <f t="shared" si="823"/>
        <v>|Nathan Gamble|Ray Liotta|Emilio Estevez|Ariel Winter|Matthew Lillard|Yuri Lowenthal|Marion Ross|Tara Strong|</v>
      </c>
    </row>
    <row r="6584" spans="1:21">
      <c r="A6584" s="14" t="s">
        <v>30297</v>
      </c>
      <c r="B6584" s="14" t="s">
        <v>48</v>
      </c>
      <c r="C6584" s="14" t="s">
        <v>30298</v>
      </c>
      <c r="D6584" s="14" t="s">
        <v>30299</v>
      </c>
      <c r="E6584" s="14" t="s">
        <v>30300</v>
      </c>
      <c r="F6584" s="14" t="s">
        <v>119</v>
      </c>
      <c r="G6584" s="26">
        <v>43773</v>
      </c>
      <c r="H6584" s="14">
        <v>2011</v>
      </c>
      <c r="I6584" s="14" t="s">
        <v>362</v>
      </c>
      <c r="J6584" s="14" t="s">
        <v>900</v>
      </c>
      <c r="K6584" s="14" t="s">
        <v>1014</v>
      </c>
      <c r="L6584" s="14" t="s">
        <v>30301</v>
      </c>
      <c r="M6584" s="14">
        <f t="shared" si="816"/>
        <v>2019</v>
      </c>
      <c r="N6584" s="14">
        <f t="shared" si="817"/>
        <v>11</v>
      </c>
      <c r="O6584" s="14" t="str">
        <f>IFERROR(VLOOKUP(I6584,Lists!$F$2:$G$16,2,FALSE()),"Not Rated")</f>
        <v>Older Kids</v>
      </c>
      <c r="P6584" s="14">
        <f t="shared" si="818"/>
        <v>92</v>
      </c>
      <c r="Q6584" s="14" t="str">
        <f t="shared" si="819"/>
        <v>Canada</v>
      </c>
      <c r="R6584" s="14" t="str">
        <f t="shared" si="820"/>
        <v>|Canada|</v>
      </c>
      <c r="S6584" s="14" t="str">
        <f t="shared" si="821"/>
        <v>|Comedies|Romantic Movies|</v>
      </c>
      <c r="T6584" s="14" t="str">
        <f t="shared" si="822"/>
        <v>|Jason Priestley|</v>
      </c>
      <c r="U6584" s="14" t="str">
        <f t="shared" si="823"/>
        <v>|Amy Acker|David Haydn-Jones|Patrick Creery|Gina Holden|James Dugan|Margherita Donato|Brooklynn Proulx|James D. Hopkin|Bob Irvine|</v>
      </c>
    </row>
    <row r="6585" spans="1:21">
      <c r="A6585" s="14" t="s">
        <v>30302</v>
      </c>
      <c r="B6585" s="14" t="s">
        <v>48</v>
      </c>
      <c r="C6585" s="14" t="s">
        <v>30303</v>
      </c>
      <c r="D6585" s="14" t="s">
        <v>30304</v>
      </c>
      <c r="E6585" s="14" t="s">
        <v>30305</v>
      </c>
      <c r="F6585" s="14" t="s">
        <v>115</v>
      </c>
      <c r="G6585" s="26">
        <v>44044</v>
      </c>
      <c r="H6585" s="14">
        <v>2010</v>
      </c>
      <c r="I6585" s="14" t="s">
        <v>363</v>
      </c>
      <c r="J6585" s="14" t="s">
        <v>730</v>
      </c>
      <c r="K6585" s="14" t="s">
        <v>245</v>
      </c>
      <c r="L6585" s="14" t="s">
        <v>30306</v>
      </c>
      <c r="M6585" s="14">
        <f t="shared" si="816"/>
        <v>2020</v>
      </c>
      <c r="N6585" s="14">
        <f t="shared" si="817"/>
        <v>8</v>
      </c>
      <c r="O6585" s="14" t="str">
        <f>IFERROR(VLOOKUP(I6585,Lists!$F$2:$G$16,2,FALSE()),"Not Rated")</f>
        <v>Adults</v>
      </c>
      <c r="P6585" s="14">
        <f t="shared" si="818"/>
        <v>93</v>
      </c>
      <c r="Q6585" s="14" t="str">
        <f t="shared" si="819"/>
        <v>United States</v>
      </c>
      <c r="R6585" s="14" t="str">
        <f t="shared" si="820"/>
        <v>|United States|</v>
      </c>
      <c r="S6585" s="14" t="str">
        <f t="shared" si="821"/>
        <v>|Comedies|</v>
      </c>
      <c r="T6585" s="14" t="str">
        <f t="shared" si="822"/>
        <v>|Neil LaBute|</v>
      </c>
      <c r="U6585" s="14" t="str">
        <f t="shared" si="823"/>
        <v>|Chris Rock|Martin Lawrence|Tracy Morgan|Danny Glover|James Marsden|Luke Wilson|Zoe Saldana|Regina Hall|Columbus Short|Peter Dinklage|Kevin Hart|Loretta Devine|Regine Nehy|Keith David|Ron Glass|</v>
      </c>
    </row>
    <row r="6586" spans="1:21">
      <c r="A6586" s="14" t="s">
        <v>30307</v>
      </c>
      <c r="B6586" s="14" t="s">
        <v>48</v>
      </c>
      <c r="C6586" s="14" t="s">
        <v>30308</v>
      </c>
      <c r="D6586" s="14" t="s">
        <v>30309</v>
      </c>
      <c r="E6586" s="14" t="s">
        <v>30310</v>
      </c>
      <c r="F6586" s="14" t="s">
        <v>115</v>
      </c>
      <c r="G6586" s="26">
        <v>43590</v>
      </c>
      <c r="H6586" s="14">
        <v>2017</v>
      </c>
      <c r="I6586" s="14" t="s">
        <v>363</v>
      </c>
      <c r="J6586" s="14" t="s">
        <v>708</v>
      </c>
      <c r="K6586" s="14" t="s">
        <v>260</v>
      </c>
      <c r="L6586" s="14" t="s">
        <v>30311</v>
      </c>
      <c r="M6586" s="14">
        <f t="shared" si="816"/>
        <v>2019</v>
      </c>
      <c r="N6586" s="14">
        <f t="shared" si="817"/>
        <v>5</v>
      </c>
      <c r="O6586" s="14" t="str">
        <f>IFERROR(VLOOKUP(I6586,Lists!$F$2:$G$16,2,FALSE()),"Not Rated")</f>
        <v>Adults</v>
      </c>
      <c r="P6586" s="14">
        <f t="shared" si="818"/>
        <v>88</v>
      </c>
      <c r="Q6586" s="14" t="str">
        <f t="shared" si="819"/>
        <v>United States</v>
      </c>
      <c r="R6586" s="14" t="str">
        <f t="shared" si="820"/>
        <v>|United States|</v>
      </c>
      <c r="S6586" s="14" t="str">
        <f t="shared" si="821"/>
        <v>|Horror Movies|</v>
      </c>
      <c r="T6586" s="14" t="str">
        <f t="shared" si="822"/>
        <v>|Harrison Smith|</v>
      </c>
      <c r="U6586" s="14" t="str">
        <f t="shared" si="823"/>
        <v>|Cody Longo|Cortney Palm|Adrienne Barbeau|Michael Berryman|Barbara Crampton|Sid Haig|Gunnar Hansen|Lindsay Hartley|Kane Hodder|Lloyd Kaufman|Camille Keaton|Bill Moseley|Tony Todd|Dee Wallace|Vincent Ward|Vernon Wells|</v>
      </c>
    </row>
    <row r="6587" spans="1:21">
      <c r="A6587" s="14" t="s">
        <v>30312</v>
      </c>
      <c r="B6587" s="14" t="s">
        <v>48</v>
      </c>
      <c r="C6587" s="14" t="s">
        <v>30313</v>
      </c>
      <c r="D6587" s="14" t="s">
        <v>30314</v>
      </c>
      <c r="E6587" s="14" t="s">
        <v>30315</v>
      </c>
      <c r="F6587" s="14" t="s">
        <v>118</v>
      </c>
      <c r="G6587" s="26">
        <v>43160</v>
      </c>
      <c r="H6587" s="14">
        <v>2017</v>
      </c>
      <c r="I6587" s="14" t="s">
        <v>360</v>
      </c>
      <c r="J6587" s="14" t="s">
        <v>7460</v>
      </c>
      <c r="K6587" s="14" t="s">
        <v>30316</v>
      </c>
      <c r="L6587" s="14" t="s">
        <v>30317</v>
      </c>
      <c r="M6587" s="14">
        <f t="shared" si="816"/>
        <v>2018</v>
      </c>
      <c r="N6587" s="14">
        <f t="shared" si="817"/>
        <v>3</v>
      </c>
      <c r="O6587" s="14" t="str">
        <f>IFERROR(VLOOKUP(I6587,Lists!$F$2:$G$16,2,FALSE()),"Not Rated")</f>
        <v>Adults</v>
      </c>
      <c r="P6587" s="14">
        <f t="shared" si="818"/>
        <v>53</v>
      </c>
      <c r="Q6587" s="14" t="str">
        <f t="shared" si="819"/>
        <v>United Kingdom</v>
      </c>
      <c r="R6587" s="14" t="str">
        <f t="shared" si="820"/>
        <v>|United Kingdom|</v>
      </c>
      <c r="S6587" s="14" t="str">
        <f t="shared" si="821"/>
        <v>|International Movies|Sports Movies|</v>
      </c>
      <c r="T6587" s="14" t="str">
        <f t="shared" si="822"/>
        <v>|Clay Porter|</v>
      </c>
      <c r="U6587" s="14" t="str">
        <f t="shared" si="823"/>
        <v>|Brendan Fairclough|Olly Wilkins|Kyle Jameson|Andrew Neethling|Nico Vink|Ryan Howard|Sam Hill|Josh Bryceland|Brandon Semenuk|</v>
      </c>
    </row>
    <row r="6588" spans="1:21">
      <c r="A6588" s="14" t="s">
        <v>30318</v>
      </c>
      <c r="B6588" s="14" t="s">
        <v>49</v>
      </c>
      <c r="C6588" s="14" t="s">
        <v>30319</v>
      </c>
      <c r="D6588" s="14" t="s">
        <v>117</v>
      </c>
      <c r="E6588" s="14" t="s">
        <v>30320</v>
      </c>
      <c r="F6588" s="14" t="s">
        <v>115</v>
      </c>
      <c r="G6588" s="26">
        <v>43301</v>
      </c>
      <c r="H6588" s="14">
        <v>2017</v>
      </c>
      <c r="I6588" s="14" t="s">
        <v>360</v>
      </c>
      <c r="J6588" s="14" t="s">
        <v>107</v>
      </c>
      <c r="K6588" s="14" t="s">
        <v>2015</v>
      </c>
      <c r="L6588" s="14" t="s">
        <v>30321</v>
      </c>
      <c r="M6588" s="14">
        <f t="shared" si="816"/>
        <v>2018</v>
      </c>
      <c r="N6588" s="14">
        <f t="shared" si="817"/>
        <v>7</v>
      </c>
      <c r="O6588" s="14" t="str">
        <f>IFERROR(VLOOKUP(I6588,Lists!$F$2:$G$16,2,FALSE()),"Not Rated")</f>
        <v>Adults</v>
      </c>
      <c r="P6588" s="14">
        <f t="shared" si="818"/>
        <v>3</v>
      </c>
      <c r="Q6588" s="14" t="str">
        <f t="shared" si="819"/>
        <v>United States</v>
      </c>
      <c r="R6588" s="14" t="str">
        <f t="shared" si="820"/>
        <v>|United States|</v>
      </c>
      <c r="S6588" s="14" t="str">
        <f t="shared" si="821"/>
        <v>|Crime TV Shows|Docuseries|</v>
      </c>
      <c r="T6588" s="14" t="str">
        <f t="shared" si="822"/>
        <v>|Unknown|</v>
      </c>
      <c r="U6588" s="14" t="str">
        <f t="shared" si="823"/>
        <v>|Dave B. Mitchell|</v>
      </c>
    </row>
    <row r="6589" spans="1:21">
      <c r="A6589" s="14" t="s">
        <v>30322</v>
      </c>
      <c r="B6589" s="14" t="s">
        <v>49</v>
      </c>
      <c r="C6589" s="14" t="s">
        <v>30323</v>
      </c>
      <c r="D6589" s="14" t="s">
        <v>117</v>
      </c>
      <c r="E6589" s="14" t="s">
        <v>30324</v>
      </c>
      <c r="F6589" s="14" t="s">
        <v>127</v>
      </c>
      <c r="G6589" s="26">
        <v>42917</v>
      </c>
      <c r="H6589" s="14">
        <v>2016</v>
      </c>
      <c r="I6589" s="14" t="s">
        <v>360</v>
      </c>
      <c r="J6589" s="14" t="s">
        <v>105</v>
      </c>
      <c r="K6589" s="14" t="s">
        <v>1470</v>
      </c>
      <c r="L6589" s="14" t="s">
        <v>30325</v>
      </c>
      <c r="M6589" s="14">
        <f t="shared" si="816"/>
        <v>2017</v>
      </c>
      <c r="N6589" s="14">
        <f t="shared" si="817"/>
        <v>7</v>
      </c>
      <c r="O6589" s="14" t="str">
        <f>IFERROR(VLOOKUP(I6589,Lists!$F$2:$G$16,2,FALSE()),"Not Rated")</f>
        <v>Adults</v>
      </c>
      <c r="P6589" s="14">
        <f t="shared" si="818"/>
        <v>1</v>
      </c>
      <c r="Q6589" s="14" t="str">
        <f t="shared" si="819"/>
        <v>Australia</v>
      </c>
      <c r="R6589" s="14" t="str">
        <f t="shared" si="820"/>
        <v>|Australia|</v>
      </c>
      <c r="S6589" s="14" t="str">
        <f t="shared" si="821"/>
        <v>|Crime TV Shows|International TV Shows|TV Dramas|</v>
      </c>
      <c r="T6589" s="14" t="str">
        <f t="shared" si="822"/>
        <v>|Unknown|</v>
      </c>
      <c r="U6589" s="14" t="str">
        <f t="shared" si="823"/>
        <v>|Noah Taylor|Yael Stone|Jeremy Lindsay Taylor|Danielle Cormack|Ben Oxenbould|Dan Spielman|Craig McLachlan|William McInnes|Olivia McNamara|John Brumpton|Simon Burke|Simon Elrahi|Victoria Haralabidou|Renee Lim|Julian Maroun|George Harrison Xanthis|</v>
      </c>
    </row>
    <row r="6590" spans="1:21">
      <c r="A6590" s="14" t="s">
        <v>30326</v>
      </c>
      <c r="B6590" s="14" t="s">
        <v>48</v>
      </c>
      <c r="C6590" s="14" t="s">
        <v>30327</v>
      </c>
      <c r="D6590" s="14" t="s">
        <v>9656</v>
      </c>
      <c r="E6590" s="14" t="s">
        <v>30328</v>
      </c>
      <c r="F6590" s="14" t="s">
        <v>116</v>
      </c>
      <c r="G6590" s="26">
        <v>43833</v>
      </c>
      <c r="H6590" s="14">
        <v>2002</v>
      </c>
      <c r="I6590" s="14" t="s">
        <v>360</v>
      </c>
      <c r="J6590" s="14" t="s">
        <v>1368</v>
      </c>
      <c r="K6590" s="14" t="s">
        <v>873</v>
      </c>
      <c r="L6590" s="14" t="s">
        <v>30329</v>
      </c>
      <c r="M6590" s="14">
        <f t="shared" si="816"/>
        <v>2020</v>
      </c>
      <c r="N6590" s="14">
        <f t="shared" si="817"/>
        <v>1</v>
      </c>
      <c r="O6590" s="14" t="str">
        <f>IFERROR(VLOOKUP(I6590,Lists!$F$2:$G$16,2,FALSE()),"Not Rated")</f>
        <v>Adults</v>
      </c>
      <c r="P6590" s="14">
        <f t="shared" si="818"/>
        <v>156</v>
      </c>
      <c r="Q6590" s="14" t="str">
        <f t="shared" si="819"/>
        <v>India</v>
      </c>
      <c r="R6590" s="14" t="str">
        <f t="shared" si="820"/>
        <v>|India|</v>
      </c>
      <c r="S6590" s="14" t="str">
        <f t="shared" si="821"/>
        <v>|International Movies|Thrillers|</v>
      </c>
      <c r="T6590" s="14" t="str">
        <f t="shared" si="822"/>
        <v>|Anees Bazmee|</v>
      </c>
      <c r="U6590" s="14" t="str">
        <f t="shared" si="823"/>
        <v>|Ajay Devgn|Akshaye Khanna|Urmila Matondkar|Farida Jalal|Vijayendra Ghatge|</v>
      </c>
    </row>
    <row r="6591" spans="1:21">
      <c r="A6591" s="14" t="s">
        <v>30330</v>
      </c>
      <c r="B6591" s="14" t="s">
        <v>48</v>
      </c>
      <c r="C6591" s="14" t="s">
        <v>30331</v>
      </c>
      <c r="D6591" s="14" t="s">
        <v>30332</v>
      </c>
      <c r="E6591" s="14" t="s">
        <v>30333</v>
      </c>
      <c r="F6591" s="14" t="s">
        <v>115</v>
      </c>
      <c r="G6591" s="26">
        <v>42856</v>
      </c>
      <c r="H6591" s="14">
        <v>2016</v>
      </c>
      <c r="I6591" s="14" t="s">
        <v>361</v>
      </c>
      <c r="J6591" s="14" t="s">
        <v>5629</v>
      </c>
      <c r="K6591" s="14" t="s">
        <v>247</v>
      </c>
      <c r="L6591" s="14" t="s">
        <v>30334</v>
      </c>
      <c r="M6591" s="14">
        <f t="shared" si="816"/>
        <v>2017</v>
      </c>
      <c r="N6591" s="14">
        <f t="shared" si="817"/>
        <v>5</v>
      </c>
      <c r="O6591" s="14" t="str">
        <f>IFERROR(VLOOKUP(I6591,Lists!$F$2:$G$16,2,FALSE()),"Not Rated")</f>
        <v>Teens</v>
      </c>
      <c r="P6591" s="14">
        <f t="shared" si="818"/>
        <v>79</v>
      </c>
      <c r="Q6591" s="14" t="str">
        <f t="shared" si="819"/>
        <v>United States</v>
      </c>
      <c r="R6591" s="14" t="str">
        <f t="shared" si="820"/>
        <v>|United States|</v>
      </c>
      <c r="S6591" s="14" t="str">
        <f t="shared" si="821"/>
        <v>|Documentaries|</v>
      </c>
      <c r="T6591" s="14" t="str">
        <f t="shared" si="822"/>
        <v>|Ken Burns|Artemis Joukowsky|</v>
      </c>
      <c r="U6591" s="14" t="str">
        <f t="shared" si="823"/>
        <v>|Tom Hanks|Marina Goldman|</v>
      </c>
    </row>
    <row r="6592" spans="1:21">
      <c r="A6592" s="14" t="s">
        <v>30335</v>
      </c>
      <c r="B6592" s="14" t="s">
        <v>48</v>
      </c>
      <c r="C6592" s="14" t="s">
        <v>30336</v>
      </c>
      <c r="D6592" s="14" t="s">
        <v>30337</v>
      </c>
      <c r="E6592" s="14" t="s">
        <v>30338</v>
      </c>
      <c r="F6592" s="14" t="s">
        <v>115</v>
      </c>
      <c r="G6592" s="26">
        <v>43344</v>
      </c>
      <c r="H6592" s="14">
        <v>2018</v>
      </c>
      <c r="I6592" s="14" t="s">
        <v>363</v>
      </c>
      <c r="J6592" s="14" t="s">
        <v>624</v>
      </c>
      <c r="K6592" s="14" t="s">
        <v>3429</v>
      </c>
      <c r="L6592" s="14" t="s">
        <v>30339</v>
      </c>
      <c r="M6592" s="14">
        <f t="shared" si="816"/>
        <v>2018</v>
      </c>
      <c r="N6592" s="14">
        <f t="shared" si="817"/>
        <v>9</v>
      </c>
      <c r="O6592" s="14" t="str">
        <f>IFERROR(VLOOKUP(I6592,Lists!$F$2:$G$16,2,FALSE()),"Not Rated")</f>
        <v>Adults</v>
      </c>
      <c r="P6592" s="14">
        <f t="shared" si="818"/>
        <v>96</v>
      </c>
      <c r="Q6592" s="14" t="str">
        <f t="shared" si="819"/>
        <v>United States</v>
      </c>
      <c r="R6592" s="14" t="str">
        <f t="shared" si="820"/>
        <v>|United States|</v>
      </c>
      <c r="S6592" s="14" t="str">
        <f t="shared" si="821"/>
        <v>|Horror Movies|Thrillers|</v>
      </c>
      <c r="T6592" s="14" t="str">
        <f t="shared" si="822"/>
        <v>|Dennis Iliadis|</v>
      </c>
      <c r="U6592" s="14" t="str">
        <f t="shared" si="823"/>
        <v>|Topher Grace|Genesis Rodriguez|Patricia Clarkson|Callan Mulvey|Robin Thomas|Daisy McCrackin|</v>
      </c>
    </row>
    <row r="6593" spans="1:21">
      <c r="A6593" s="14" t="s">
        <v>30340</v>
      </c>
      <c r="B6593" s="14" t="s">
        <v>48</v>
      </c>
      <c r="C6593" s="14" t="s">
        <v>30341</v>
      </c>
      <c r="D6593" s="14" t="s">
        <v>30342</v>
      </c>
      <c r="E6593" s="14" t="s">
        <v>117</v>
      </c>
      <c r="F6593" s="14" t="s">
        <v>30343</v>
      </c>
      <c r="G6593" s="26">
        <v>42485</v>
      </c>
      <c r="H6593" s="14">
        <v>2014</v>
      </c>
      <c r="I6593" s="14" t="s">
        <v>369</v>
      </c>
      <c r="J6593" s="14" t="s">
        <v>698</v>
      </c>
      <c r="K6593" s="14" t="s">
        <v>496</v>
      </c>
      <c r="L6593" s="14" t="s">
        <v>30344</v>
      </c>
      <c r="M6593" s="14">
        <f t="shared" si="816"/>
        <v>2016</v>
      </c>
      <c r="N6593" s="14">
        <f t="shared" si="817"/>
        <v>4</v>
      </c>
      <c r="O6593" s="14" t="str">
        <f>IFERROR(VLOOKUP(I6593,Lists!$F$2:$G$16,2,FALSE()),"Not Rated")</f>
        <v>Not Rated</v>
      </c>
      <c r="P6593" s="14">
        <f t="shared" si="818"/>
        <v>99</v>
      </c>
      <c r="Q6593" s="14" t="str">
        <f t="shared" si="819"/>
        <v>Denmark</v>
      </c>
      <c r="R6593" s="14" t="str">
        <f t="shared" si="820"/>
        <v>|Denmark|Zimbabwe|</v>
      </c>
      <c r="S6593" s="14" t="str">
        <f t="shared" si="821"/>
        <v>|Documentaries|International Movies|</v>
      </c>
      <c r="T6593" s="14" t="str">
        <f t="shared" si="822"/>
        <v>|Camilla Nielsson|</v>
      </c>
      <c r="U6593" s="14" t="str">
        <f t="shared" si="823"/>
        <v>|Unknown|</v>
      </c>
    </row>
    <row r="6594" spans="1:21">
      <c r="A6594" s="14" t="s">
        <v>30345</v>
      </c>
      <c r="B6594" s="14" t="s">
        <v>48</v>
      </c>
      <c r="C6594" s="14" t="s">
        <v>30346</v>
      </c>
      <c r="D6594" s="14" t="s">
        <v>30347</v>
      </c>
      <c r="E6594" s="14" t="s">
        <v>30348</v>
      </c>
      <c r="F6594" s="14" t="s">
        <v>115</v>
      </c>
      <c r="G6594" s="26">
        <v>43952</v>
      </c>
      <c r="H6594" s="14">
        <v>2018</v>
      </c>
      <c r="I6594" s="14" t="s">
        <v>363</v>
      </c>
      <c r="J6594" s="14" t="s">
        <v>1745</v>
      </c>
      <c r="K6594" s="14" t="s">
        <v>248</v>
      </c>
      <c r="L6594" s="14" t="s">
        <v>30349</v>
      </c>
      <c r="M6594" s="14">
        <f t="shared" ref="M6594:M6657" si="824">IF(G6594="","",YEAR(G6594))</f>
        <v>2020</v>
      </c>
      <c r="N6594" s="14">
        <f t="shared" ref="N6594:N6657" si="825">IF(G6594="","",MONTH(G6594))</f>
        <v>5</v>
      </c>
      <c r="O6594" s="14" t="str">
        <f>IFERROR(VLOOKUP(I6594,Lists!$F$2:$G$16,2,FALSE()),"Not Rated")</f>
        <v>Adults</v>
      </c>
      <c r="P6594" s="14">
        <f t="shared" ref="P6594:P6657" si="826">IFERROR(VALUE(LEFT(J6594,FIND(" ",J6594)-1)),"")</f>
        <v>140</v>
      </c>
      <c r="Q6594" s="14" t="str">
        <f t="shared" ref="Q6594:Q6657" si="827">IFERROR(LEFT(F6594,FIND(",",F6594)-1),F6594)</f>
        <v>United States</v>
      </c>
      <c r="R6594" s="14" t="str">
        <f t="shared" ref="R6594:R6657" si="828">"|"&amp;SUBSTITUTE(F6594,", ","|")&amp;"|"</f>
        <v>|United States|</v>
      </c>
      <c r="S6594" s="14" t="str">
        <f t="shared" ref="S6594:S6657" si="829">"|"&amp;SUBSTITUTE(K6594,", ","|")&amp;"|"</f>
        <v>|Action &amp; Adventure|</v>
      </c>
      <c r="T6594" s="14" t="str">
        <f t="shared" ref="T6594:T6657" si="830">"|"&amp;SUBSTITUTE(D6594,", ","|")&amp;"|"</f>
        <v>|Christian Gudegast|</v>
      </c>
      <c r="U6594" s="14" t="str">
        <f t="shared" ref="U6594:U6657" si="831">"|"&amp;SUBSTITUTE(E6594,", ","|")&amp;"|"</f>
        <v>|Gerard Butler|Pablo Schreiber|O'Shea Jackson Jr.|50 Cent|Meadow Williams|Maurice Compte|Brian Van Holt|Evan Jones|Mo McRae|Kaiwi Lyman|</v>
      </c>
    </row>
    <row r="6595" spans="1:21">
      <c r="A6595" s="14" t="s">
        <v>30350</v>
      </c>
      <c r="B6595" s="14" t="s">
        <v>48</v>
      </c>
      <c r="C6595" s="14" t="s">
        <v>30351</v>
      </c>
      <c r="D6595" s="14" t="s">
        <v>29176</v>
      </c>
      <c r="E6595" s="14" t="s">
        <v>30352</v>
      </c>
      <c r="F6595" s="14" t="s">
        <v>115</v>
      </c>
      <c r="G6595" s="26">
        <v>42955</v>
      </c>
      <c r="H6595" s="14">
        <v>1992</v>
      </c>
      <c r="I6595" s="14" t="s">
        <v>363</v>
      </c>
      <c r="J6595" s="14" t="s">
        <v>2524</v>
      </c>
      <c r="K6595" s="14" t="s">
        <v>261</v>
      </c>
      <c r="L6595" s="14" t="s">
        <v>30353</v>
      </c>
      <c r="M6595" s="14">
        <f t="shared" si="824"/>
        <v>2017</v>
      </c>
      <c r="N6595" s="14">
        <f t="shared" si="825"/>
        <v>8</v>
      </c>
      <c r="O6595" s="14" t="str">
        <f>IFERROR(VLOOKUP(I6595,Lists!$F$2:$G$16,2,FALSE()),"Not Rated")</f>
        <v>Adults</v>
      </c>
      <c r="P6595" s="14">
        <f t="shared" si="826"/>
        <v>62</v>
      </c>
      <c r="Q6595" s="14" t="str">
        <f t="shared" si="827"/>
        <v>United States</v>
      </c>
      <c r="R6595" s="14" t="str">
        <f t="shared" si="828"/>
        <v>|United States|</v>
      </c>
      <c r="S6595" s="14" t="str">
        <f t="shared" si="829"/>
        <v>|Stand-Up Comedy|</v>
      </c>
      <c r="T6595" s="14" t="str">
        <f t="shared" si="830"/>
        <v>|Ted Demme|</v>
      </c>
      <c r="U6595" s="14" t="str">
        <f t="shared" si="831"/>
        <v>|Denis Leary|</v>
      </c>
    </row>
    <row r="6596" spans="1:21">
      <c r="A6596" s="14" t="s">
        <v>30354</v>
      </c>
      <c r="B6596" s="14" t="s">
        <v>48</v>
      </c>
      <c r="C6596" s="14" t="s">
        <v>30355</v>
      </c>
      <c r="D6596" s="14" t="s">
        <v>30356</v>
      </c>
      <c r="E6596" s="14" t="s">
        <v>30357</v>
      </c>
      <c r="F6596" s="14" t="s">
        <v>117</v>
      </c>
      <c r="G6596" s="26">
        <v>43867</v>
      </c>
      <c r="H6596" s="14">
        <v>2018</v>
      </c>
      <c r="I6596" s="14" t="s">
        <v>360</v>
      </c>
      <c r="J6596" s="14" t="s">
        <v>708</v>
      </c>
      <c r="K6596" s="14" t="s">
        <v>683</v>
      </c>
      <c r="L6596" s="14" t="s">
        <v>30358</v>
      </c>
      <c r="M6596" s="14">
        <f t="shared" si="824"/>
        <v>2020</v>
      </c>
      <c r="N6596" s="14">
        <f t="shared" si="825"/>
        <v>2</v>
      </c>
      <c r="O6596" s="14" t="str">
        <f>IFERROR(VLOOKUP(I6596,Lists!$F$2:$G$16,2,FALSE()),"Not Rated")</f>
        <v>Adults</v>
      </c>
      <c r="P6596" s="14">
        <f t="shared" si="826"/>
        <v>88</v>
      </c>
      <c r="Q6596" s="14" t="str">
        <f t="shared" si="827"/>
        <v>Unknown</v>
      </c>
      <c r="R6596" s="14" t="str">
        <f t="shared" si="828"/>
        <v>|Unknown|</v>
      </c>
      <c r="S6596" s="14" t="str">
        <f t="shared" si="829"/>
        <v>|Dramas|Thrillers|</v>
      </c>
      <c r="T6596" s="14" t="str">
        <f t="shared" si="830"/>
        <v>|Frederick Cipoletti|</v>
      </c>
      <c r="U6596" s="14" t="str">
        <f t="shared" si="831"/>
        <v>|Will Brittain|Callan Mulvey|Tyson Ritter|Bill Tangradi|Natasha Bassett|James Russo|Jonathan Rosenthal|Juston Street|Mark Kassen|Takuya Iba|Michael Rhys Kan|Jack Conley|Trieu Tran|</v>
      </c>
    </row>
    <row r="6597" spans="1:21">
      <c r="A6597" s="14" t="s">
        <v>30359</v>
      </c>
      <c r="B6597" s="14" t="s">
        <v>48</v>
      </c>
      <c r="C6597" s="14" t="s">
        <v>30360</v>
      </c>
      <c r="D6597" s="14" t="s">
        <v>30361</v>
      </c>
      <c r="E6597" s="14" t="s">
        <v>30362</v>
      </c>
      <c r="F6597" s="14" t="s">
        <v>115</v>
      </c>
      <c r="G6597" s="26">
        <v>43228</v>
      </c>
      <c r="H6597" s="14">
        <v>2017</v>
      </c>
      <c r="I6597" s="14" t="s">
        <v>360</v>
      </c>
      <c r="J6597" s="14" t="s">
        <v>1313</v>
      </c>
      <c r="K6597" s="14" t="s">
        <v>3429</v>
      </c>
      <c r="L6597" s="14" t="s">
        <v>30363</v>
      </c>
      <c r="M6597" s="14">
        <f t="shared" si="824"/>
        <v>2018</v>
      </c>
      <c r="N6597" s="14">
        <f t="shared" si="825"/>
        <v>5</v>
      </c>
      <c r="O6597" s="14" t="str">
        <f>IFERROR(VLOOKUP(I6597,Lists!$F$2:$G$16,2,FALSE()),"Not Rated")</f>
        <v>Adults</v>
      </c>
      <c r="P6597" s="14">
        <f t="shared" si="826"/>
        <v>76</v>
      </c>
      <c r="Q6597" s="14" t="str">
        <f t="shared" si="827"/>
        <v>United States</v>
      </c>
      <c r="R6597" s="14" t="str">
        <f t="shared" si="828"/>
        <v>|United States|</v>
      </c>
      <c r="S6597" s="14" t="str">
        <f t="shared" si="829"/>
        <v>|Horror Movies|Thrillers|</v>
      </c>
      <c r="T6597" s="14" t="str">
        <f t="shared" si="830"/>
        <v>|Sam Patton|</v>
      </c>
      <c r="U6597" s="14" t="str">
        <f t="shared" si="831"/>
        <v>|Jaimi Paige|Alyshia Ochse|Toby Nichols|Claude Duhamel|</v>
      </c>
    </row>
    <row r="6598" spans="1:21">
      <c r="A6598" s="14" t="s">
        <v>30364</v>
      </c>
      <c r="B6598" s="14" t="s">
        <v>48</v>
      </c>
      <c r="C6598" s="14" t="s">
        <v>30365</v>
      </c>
      <c r="D6598" s="14" t="s">
        <v>30366</v>
      </c>
      <c r="E6598" s="14" t="s">
        <v>30367</v>
      </c>
      <c r="F6598" s="14" t="s">
        <v>128</v>
      </c>
      <c r="G6598" s="26">
        <v>43682</v>
      </c>
      <c r="H6598" s="14">
        <v>2017</v>
      </c>
      <c r="I6598" s="14" t="s">
        <v>361</v>
      </c>
      <c r="J6598" s="14" t="s">
        <v>698</v>
      </c>
      <c r="K6598" s="14" t="s">
        <v>1227</v>
      </c>
      <c r="L6598" s="14" t="s">
        <v>30368</v>
      </c>
      <c r="M6598" s="14">
        <f t="shared" si="824"/>
        <v>2019</v>
      </c>
      <c r="N6598" s="14">
        <f t="shared" si="825"/>
        <v>8</v>
      </c>
      <c r="O6598" s="14" t="str">
        <f>IFERROR(VLOOKUP(I6598,Lists!$F$2:$G$16,2,FALSE()),"Not Rated")</f>
        <v>Teens</v>
      </c>
      <c r="P6598" s="14">
        <f t="shared" si="826"/>
        <v>99</v>
      </c>
      <c r="Q6598" s="14" t="str">
        <f t="shared" si="827"/>
        <v>Egypt</v>
      </c>
      <c r="R6598" s="14" t="str">
        <f t="shared" si="828"/>
        <v>|Egypt|</v>
      </c>
      <c r="S6598" s="14" t="str">
        <f t="shared" si="829"/>
        <v>|Action &amp; Adventure|International Movies|</v>
      </c>
      <c r="T6598" s="14" t="str">
        <f t="shared" si="830"/>
        <v>|Mohamed Samy|</v>
      </c>
      <c r="U6598" s="14" t="str">
        <f t="shared" si="831"/>
        <v>|Mohamed Ramadan|Dina El-Sherbiny|Eyad Nassar|Sayed Rajab|Walid Fawaz|Eman El-Assy|</v>
      </c>
    </row>
    <row r="6599" spans="1:21">
      <c r="A6599" s="14" t="s">
        <v>30369</v>
      </c>
      <c r="B6599" s="14" t="s">
        <v>48</v>
      </c>
      <c r="C6599" s="14" t="s">
        <v>30370</v>
      </c>
      <c r="D6599" s="14" t="s">
        <v>30371</v>
      </c>
      <c r="E6599" s="14" t="s">
        <v>30372</v>
      </c>
      <c r="F6599" s="14" t="s">
        <v>30373</v>
      </c>
      <c r="G6599" s="26">
        <v>42880</v>
      </c>
      <c r="H6599" s="14">
        <v>2016</v>
      </c>
      <c r="I6599" s="14" t="s">
        <v>363</v>
      </c>
      <c r="J6599" s="14" t="s">
        <v>566</v>
      </c>
      <c r="K6599" s="14" t="s">
        <v>254</v>
      </c>
      <c r="L6599" s="14" t="s">
        <v>30374</v>
      </c>
      <c r="M6599" s="14">
        <f t="shared" si="824"/>
        <v>2017</v>
      </c>
      <c r="N6599" s="14">
        <f t="shared" si="825"/>
        <v>5</v>
      </c>
      <c r="O6599" s="14" t="str">
        <f>IFERROR(VLOOKUP(I6599,Lists!$F$2:$G$16,2,FALSE()),"Not Rated")</f>
        <v>Adults</v>
      </c>
      <c r="P6599" s="14">
        <f t="shared" si="826"/>
        <v>97</v>
      </c>
      <c r="Q6599" s="14" t="str">
        <f t="shared" si="827"/>
        <v>United Kingdom</v>
      </c>
      <c r="R6599" s="14" t="str">
        <f t="shared" si="828"/>
        <v>|United Kingdom|South Africa|</v>
      </c>
      <c r="S6599" s="14" t="str">
        <f t="shared" si="829"/>
        <v>|Thrillers|</v>
      </c>
      <c r="T6599" s="14" t="str">
        <f t="shared" si="830"/>
        <v>|Christopher Smith|</v>
      </c>
      <c r="U6599" s="14" t="str">
        <f t="shared" si="831"/>
        <v>|Tye Sheridan|Bel Powley|Emory Cohen|Gbenga Akinnagbe|Jared Abrahamson|John Lynch|Stephen Moyer|</v>
      </c>
    </row>
    <row r="6600" spans="1:21">
      <c r="A6600" s="14" t="s">
        <v>30375</v>
      </c>
      <c r="B6600" s="14" t="s">
        <v>48</v>
      </c>
      <c r="C6600" s="14" t="s">
        <v>30376</v>
      </c>
      <c r="D6600" s="14" t="s">
        <v>30377</v>
      </c>
      <c r="E6600" s="14" t="s">
        <v>30378</v>
      </c>
      <c r="F6600" s="14" t="s">
        <v>115</v>
      </c>
      <c r="G6600" s="26">
        <v>43721</v>
      </c>
      <c r="H6600" s="14">
        <v>2019</v>
      </c>
      <c r="I6600" s="14" t="s">
        <v>361</v>
      </c>
      <c r="J6600" s="14" t="s">
        <v>872</v>
      </c>
      <c r="K6600" s="14" t="s">
        <v>254</v>
      </c>
      <c r="L6600" s="14" t="s">
        <v>30379</v>
      </c>
      <c r="M6600" s="14">
        <f t="shared" si="824"/>
        <v>2019</v>
      </c>
      <c r="N6600" s="14">
        <f t="shared" si="825"/>
        <v>9</v>
      </c>
      <c r="O6600" s="14" t="str">
        <f>IFERROR(VLOOKUP(I6600,Lists!$F$2:$G$16,2,FALSE()),"Not Rated")</f>
        <v>Teens</v>
      </c>
      <c r="P6600" s="14">
        <f t="shared" si="826"/>
        <v>87</v>
      </c>
      <c r="Q6600" s="14" t="str">
        <f t="shared" si="827"/>
        <v>United States</v>
      </c>
      <c r="R6600" s="14" t="str">
        <f t="shared" si="828"/>
        <v>|United States|</v>
      </c>
      <c r="S6600" s="14" t="str">
        <f t="shared" si="829"/>
        <v>|Thrillers|</v>
      </c>
      <c r="T6600" s="14" t="str">
        <f t="shared" si="830"/>
        <v>|Michael Feifer|</v>
      </c>
      <c r="U6600" s="14" t="str">
        <f t="shared" si="831"/>
        <v>|Emma Bell|Nick Ballard|Bradley Bundlie|Gail O'Grady|Corbin Timbrook|Kate Lang Johnson|Robert Adamson|Caia Coley|Alicia James|Sotida Arpon|</v>
      </c>
    </row>
    <row r="6601" spans="1:21">
      <c r="A6601" s="14" t="s">
        <v>30380</v>
      </c>
      <c r="B6601" s="14" t="s">
        <v>48</v>
      </c>
      <c r="C6601" s="14" t="s">
        <v>30381</v>
      </c>
      <c r="D6601" s="14" t="s">
        <v>30382</v>
      </c>
      <c r="E6601" s="14" t="s">
        <v>30383</v>
      </c>
      <c r="F6601" s="14" t="s">
        <v>30384</v>
      </c>
      <c r="G6601" s="26">
        <v>42887</v>
      </c>
      <c r="H6601" s="14">
        <v>2016</v>
      </c>
      <c r="I6601" s="14" t="s">
        <v>360</v>
      </c>
      <c r="J6601" s="14" t="s">
        <v>1096</v>
      </c>
      <c r="K6601" s="14" t="s">
        <v>475</v>
      </c>
      <c r="L6601" s="14" t="s">
        <v>30385</v>
      </c>
      <c r="M6601" s="14">
        <f t="shared" si="824"/>
        <v>2017</v>
      </c>
      <c r="N6601" s="14">
        <f t="shared" si="825"/>
        <v>6</v>
      </c>
      <c r="O6601" s="14" t="str">
        <f>IFERROR(VLOOKUP(I6601,Lists!$F$2:$G$16,2,FALSE()),"Not Rated")</f>
        <v>Adults</v>
      </c>
      <c r="P6601" s="14">
        <f t="shared" si="826"/>
        <v>108</v>
      </c>
      <c r="Q6601" s="14" t="str">
        <f t="shared" si="827"/>
        <v>Finland</v>
      </c>
      <c r="R6601" s="14" t="str">
        <f t="shared" si="828"/>
        <v>|Finland|Sweden|Norway|Latvia|Germany|</v>
      </c>
      <c r="S6601" s="14" t="str">
        <f t="shared" si="829"/>
        <v>|Dramas|International Movies|</v>
      </c>
      <c r="T6601" s="14" t="str">
        <f t="shared" si="830"/>
        <v>|Saara Cantell|</v>
      </c>
      <c r="U6601" s="14" t="str">
        <f t="shared" si="831"/>
        <v>|Tuulia Eloranta|Magnus Krepper|Elin Petersdottir|Claes Malmberg|Kaija Pakarinen|Antti Reini|Lauri Tanskanen|Johanna af Schultén|Maria Sid|Pirkko Hämäläinen|Sonja Halla-aho|</v>
      </c>
    </row>
    <row r="6602" spans="1:21">
      <c r="A6602" s="14" t="s">
        <v>30386</v>
      </c>
      <c r="B6602" s="14" t="s">
        <v>48</v>
      </c>
      <c r="C6602" s="14" t="s">
        <v>30387</v>
      </c>
      <c r="D6602" s="14" t="s">
        <v>30388</v>
      </c>
      <c r="E6602" s="14" t="s">
        <v>30389</v>
      </c>
      <c r="F6602" s="14" t="s">
        <v>119</v>
      </c>
      <c r="G6602" s="26">
        <v>44028</v>
      </c>
      <c r="H6602" s="14">
        <v>2017</v>
      </c>
      <c r="I6602" s="14" t="s">
        <v>360</v>
      </c>
      <c r="J6602" s="14" t="s">
        <v>507</v>
      </c>
      <c r="K6602" s="14" t="s">
        <v>14935</v>
      </c>
      <c r="L6602" s="14" t="s">
        <v>30390</v>
      </c>
      <c r="M6602" s="14">
        <f t="shared" si="824"/>
        <v>2020</v>
      </c>
      <c r="N6602" s="14">
        <f t="shared" si="825"/>
        <v>7</v>
      </c>
      <c r="O6602" s="14" t="str">
        <f>IFERROR(VLOOKUP(I6602,Lists!$F$2:$G$16,2,FALSE()),"Not Rated")</f>
        <v>Adults</v>
      </c>
      <c r="P6602" s="14">
        <f t="shared" si="826"/>
        <v>94</v>
      </c>
      <c r="Q6602" s="14" t="str">
        <f t="shared" si="827"/>
        <v>Canada</v>
      </c>
      <c r="R6602" s="14" t="str">
        <f t="shared" si="828"/>
        <v>|Canada|</v>
      </c>
      <c r="S6602" s="14" t="str">
        <f t="shared" si="829"/>
        <v>|Horror Movies|Sci-Fi &amp; Fantasy|Thrillers|</v>
      </c>
      <c r="T6602" s="14" t="str">
        <f t="shared" si="830"/>
        <v>|Clay Staub|</v>
      </c>
      <c r="U6602" s="14" t="str">
        <f t="shared" si="831"/>
        <v>|Amanda Schull|Milo Ventimiglia|Shawn Ashmore|Bridget Regan|Jonathan Frakes|Sarah Constible|Spencer Drever|Javier Botet|</v>
      </c>
    </row>
    <row r="6603" spans="1:21">
      <c r="A6603" s="14" t="s">
        <v>30391</v>
      </c>
      <c r="B6603" s="14" t="s">
        <v>49</v>
      </c>
      <c r="C6603" s="14" t="s">
        <v>30392</v>
      </c>
      <c r="D6603" s="14" t="s">
        <v>117</v>
      </c>
      <c r="E6603" s="14" t="s">
        <v>30393</v>
      </c>
      <c r="F6603" s="14" t="s">
        <v>116</v>
      </c>
      <c r="G6603" s="26">
        <v>43388</v>
      </c>
      <c r="H6603" s="14">
        <v>2017</v>
      </c>
      <c r="I6603" s="14" t="s">
        <v>362</v>
      </c>
      <c r="J6603" s="14" t="s">
        <v>105</v>
      </c>
      <c r="K6603" s="14" t="s">
        <v>246</v>
      </c>
      <c r="L6603" s="14" t="s">
        <v>30394</v>
      </c>
      <c r="M6603" s="14">
        <f t="shared" si="824"/>
        <v>2018</v>
      </c>
      <c r="N6603" s="14">
        <f t="shared" si="825"/>
        <v>10</v>
      </c>
      <c r="O6603" s="14" t="str">
        <f>IFERROR(VLOOKUP(I6603,Lists!$F$2:$G$16,2,FALSE()),"Not Rated")</f>
        <v>Older Kids</v>
      </c>
      <c r="P6603" s="14">
        <f t="shared" si="826"/>
        <v>1</v>
      </c>
      <c r="Q6603" s="14" t="str">
        <f t="shared" si="827"/>
        <v>India</v>
      </c>
      <c r="R6603" s="14" t="str">
        <f t="shared" si="828"/>
        <v>|India|</v>
      </c>
      <c r="S6603" s="14" t="str">
        <f t="shared" si="829"/>
        <v>|International TV Shows|</v>
      </c>
      <c r="T6603" s="14" t="str">
        <f t="shared" si="830"/>
        <v>|Unknown|</v>
      </c>
      <c r="U6603" s="14" t="str">
        <f t="shared" si="831"/>
        <v>|Rasika Dugal|Devdutt Pattanaik|</v>
      </c>
    </row>
    <row r="6604" spans="1:21">
      <c r="A6604" s="14" t="s">
        <v>30395</v>
      </c>
      <c r="B6604" s="14" t="s">
        <v>48</v>
      </c>
      <c r="C6604" s="14" t="s">
        <v>30396</v>
      </c>
      <c r="D6604" s="14" t="s">
        <v>28632</v>
      </c>
      <c r="E6604" s="14" t="s">
        <v>30397</v>
      </c>
      <c r="F6604" s="14" t="s">
        <v>116</v>
      </c>
      <c r="G6604" s="26">
        <v>43101</v>
      </c>
      <c r="H6604" s="14">
        <v>2004</v>
      </c>
      <c r="I6604" s="14" t="s">
        <v>362</v>
      </c>
      <c r="J6604" s="14" t="s">
        <v>2442</v>
      </c>
      <c r="K6604" s="14" t="s">
        <v>475</v>
      </c>
      <c r="L6604" s="14" t="s">
        <v>30398</v>
      </c>
      <c r="M6604" s="14">
        <f t="shared" si="824"/>
        <v>2018</v>
      </c>
      <c r="N6604" s="14">
        <f t="shared" si="825"/>
        <v>1</v>
      </c>
      <c r="O6604" s="14" t="str">
        <f>IFERROR(VLOOKUP(I6604,Lists!$F$2:$G$16,2,FALSE()),"Not Rated")</f>
        <v>Older Kids</v>
      </c>
      <c r="P6604" s="14">
        <f t="shared" si="826"/>
        <v>123</v>
      </c>
      <c r="Q6604" s="14" t="str">
        <f t="shared" si="827"/>
        <v>India</v>
      </c>
      <c r="R6604" s="14" t="str">
        <f t="shared" si="828"/>
        <v>|India|</v>
      </c>
      <c r="S6604" s="14" t="str">
        <f t="shared" si="829"/>
        <v>|Dramas|International Movies|</v>
      </c>
      <c r="T6604" s="14" t="str">
        <f t="shared" si="830"/>
        <v>|Sumitra Bhave|Sunil Sukthankar|</v>
      </c>
      <c r="U6604" s="14" t="str">
        <f t="shared" si="831"/>
        <v>|Atul Kulkarni|Sonali Kulkarni|Tushar Dalvi|Devika Daftardar|Amruta Subhash|Mohan Agashe|Ashwin Chitale|Jyoti Subhash|</v>
      </c>
    </row>
    <row r="6605" spans="1:21">
      <c r="A6605" s="14" t="s">
        <v>30399</v>
      </c>
      <c r="B6605" s="14" t="s">
        <v>49</v>
      </c>
      <c r="C6605" s="14" t="s">
        <v>30400</v>
      </c>
      <c r="D6605" s="14" t="s">
        <v>117</v>
      </c>
      <c r="E6605" s="14" t="s">
        <v>30401</v>
      </c>
      <c r="F6605" s="14" t="s">
        <v>115</v>
      </c>
      <c r="G6605" s="26">
        <v>43101</v>
      </c>
      <c r="H6605" s="14">
        <v>2013</v>
      </c>
      <c r="I6605" s="14" t="s">
        <v>360</v>
      </c>
      <c r="J6605" s="14" t="s">
        <v>3025</v>
      </c>
      <c r="K6605" s="14" t="s">
        <v>1591</v>
      </c>
      <c r="L6605" s="14" t="s">
        <v>30402</v>
      </c>
      <c r="M6605" s="14">
        <f t="shared" si="824"/>
        <v>2018</v>
      </c>
      <c r="N6605" s="14">
        <f t="shared" si="825"/>
        <v>1</v>
      </c>
      <c r="O6605" s="14" t="str">
        <f>IFERROR(VLOOKUP(I6605,Lists!$F$2:$G$16,2,FALSE()),"Not Rated")</f>
        <v>Adults</v>
      </c>
      <c r="P6605" s="14">
        <f t="shared" si="826"/>
        <v>8</v>
      </c>
      <c r="Q6605" s="14" t="str">
        <f t="shared" si="827"/>
        <v>United States</v>
      </c>
      <c r="R6605" s="14" t="str">
        <f t="shared" si="828"/>
        <v>|United States|</v>
      </c>
      <c r="S6605" s="14" t="str">
        <f t="shared" si="829"/>
        <v>|Crime TV Shows|TV Dramas|TV Mysteries|</v>
      </c>
      <c r="T6605" s="14" t="str">
        <f t="shared" si="830"/>
        <v>|Unknown|</v>
      </c>
      <c r="U6605" s="14" t="str">
        <f t="shared" si="831"/>
        <v>|Michael C. Hall|Jennifer Carpenter|David Zayas|James Remar|C.S. Lee|Lauren Vélez|Desmond Harrington|Julie Benz|Christina Robinson|Geoff Pierson|</v>
      </c>
    </row>
    <row r="6606" spans="1:21">
      <c r="A6606" s="14" t="s">
        <v>30403</v>
      </c>
      <c r="B6606" s="14" t="s">
        <v>48</v>
      </c>
      <c r="C6606" s="14" t="s">
        <v>30404</v>
      </c>
      <c r="D6606" s="14" t="s">
        <v>9276</v>
      </c>
      <c r="E6606" s="14" t="s">
        <v>30405</v>
      </c>
      <c r="F6606" s="14" t="s">
        <v>116</v>
      </c>
      <c r="G6606" s="26">
        <v>43830</v>
      </c>
      <c r="H6606" s="14">
        <v>2007</v>
      </c>
      <c r="I6606" s="14" t="s">
        <v>361</v>
      </c>
      <c r="J6606" s="14" t="s">
        <v>972</v>
      </c>
      <c r="K6606" s="14" t="s">
        <v>1442</v>
      </c>
      <c r="L6606" s="14" t="s">
        <v>30406</v>
      </c>
      <c r="M6606" s="14">
        <f t="shared" si="824"/>
        <v>2019</v>
      </c>
      <c r="N6606" s="14">
        <f t="shared" si="825"/>
        <v>12</v>
      </c>
      <c r="O6606" s="14" t="str">
        <f>IFERROR(VLOOKUP(I6606,Lists!$F$2:$G$16,2,FALSE()),"Not Rated")</f>
        <v>Teens</v>
      </c>
      <c r="P6606" s="14">
        <f t="shared" si="826"/>
        <v>128</v>
      </c>
      <c r="Q6606" s="14" t="str">
        <f t="shared" si="827"/>
        <v>India</v>
      </c>
      <c r="R6606" s="14" t="str">
        <f t="shared" si="828"/>
        <v>|India|</v>
      </c>
      <c r="S6606" s="14" t="str">
        <f t="shared" si="829"/>
        <v>|Action &amp; Adventure|Comedies|International Movies|</v>
      </c>
      <c r="T6606" s="14" t="str">
        <f t="shared" si="830"/>
        <v>|Indra Kumar|</v>
      </c>
      <c r="U6606" s="14" t="str">
        <f t="shared" si="831"/>
        <v>|Sanjay Dutt|Riteish Deshmukh|Arshad Warsi|Aashish Chaudhary|Javed Jaffrey|Prem Chopra|Asrani|Tiku Talsania|</v>
      </c>
    </row>
    <row r="6607" spans="1:21">
      <c r="A6607" s="14" t="s">
        <v>30407</v>
      </c>
      <c r="B6607" s="14" t="s">
        <v>48</v>
      </c>
      <c r="C6607" s="14" t="s">
        <v>30408</v>
      </c>
      <c r="D6607" s="14" t="s">
        <v>30409</v>
      </c>
      <c r="E6607" s="14" t="s">
        <v>30410</v>
      </c>
      <c r="F6607" s="14" t="s">
        <v>1225</v>
      </c>
      <c r="G6607" s="26">
        <v>43502</v>
      </c>
      <c r="H6607" s="14">
        <v>2018</v>
      </c>
      <c r="I6607" s="14" t="s">
        <v>361</v>
      </c>
      <c r="J6607" s="14" t="s">
        <v>2394</v>
      </c>
      <c r="K6607" s="14" t="s">
        <v>11758</v>
      </c>
      <c r="L6607" s="14" t="s">
        <v>30411</v>
      </c>
      <c r="M6607" s="14">
        <f t="shared" si="824"/>
        <v>2019</v>
      </c>
      <c r="N6607" s="14">
        <f t="shared" si="825"/>
        <v>2</v>
      </c>
      <c r="O6607" s="14" t="str">
        <f>IFERROR(VLOOKUP(I6607,Lists!$F$2:$G$16,2,FALSE()),"Not Rated")</f>
        <v>Teens</v>
      </c>
      <c r="P6607" s="14">
        <f t="shared" si="826"/>
        <v>132</v>
      </c>
      <c r="Q6607" s="14" t="str">
        <f t="shared" si="827"/>
        <v>China</v>
      </c>
      <c r="R6607" s="14" t="str">
        <f t="shared" si="828"/>
        <v>|China|Hong Kong|</v>
      </c>
      <c r="S6607" s="14" t="str">
        <f t="shared" si="829"/>
        <v>|Action &amp; Adventure|International Movies|Sci-Fi &amp; Fantasy|</v>
      </c>
      <c r="T6607" s="14" t="str">
        <f t="shared" si="830"/>
        <v>|Hark Tsui|</v>
      </c>
      <c r="U6607" s="14" t="str">
        <f t="shared" si="831"/>
        <v>|Mark Chao|Feng Shaofeng|Kenny Lin|Carina Lau|Ethan Juan|Sandra Ma|</v>
      </c>
    </row>
    <row r="6608" spans="1:21">
      <c r="A6608" s="14" t="s">
        <v>30412</v>
      </c>
      <c r="B6608" s="14" t="s">
        <v>48</v>
      </c>
      <c r="C6608" s="14" t="s">
        <v>30413</v>
      </c>
      <c r="D6608" s="14" t="s">
        <v>30414</v>
      </c>
      <c r="E6608" s="14" t="s">
        <v>30415</v>
      </c>
      <c r="F6608" s="14" t="s">
        <v>118</v>
      </c>
      <c r="G6608" s="26">
        <v>42944</v>
      </c>
      <c r="H6608" s="14">
        <v>2017</v>
      </c>
      <c r="I6608" s="14" t="s">
        <v>362</v>
      </c>
      <c r="J6608" s="14" t="s">
        <v>730</v>
      </c>
      <c r="K6608" s="14" t="s">
        <v>247</v>
      </c>
      <c r="L6608" s="14" t="s">
        <v>30416</v>
      </c>
      <c r="M6608" s="14">
        <f t="shared" si="824"/>
        <v>2017</v>
      </c>
      <c r="N6608" s="14">
        <f t="shared" si="825"/>
        <v>7</v>
      </c>
      <c r="O6608" s="14" t="str">
        <f>IFERROR(VLOOKUP(I6608,Lists!$F$2:$G$16,2,FALSE()),"Not Rated")</f>
        <v>Older Kids</v>
      </c>
      <c r="P6608" s="14">
        <f t="shared" si="826"/>
        <v>93</v>
      </c>
      <c r="Q6608" s="14" t="str">
        <f t="shared" si="827"/>
        <v>United Kingdom</v>
      </c>
      <c r="R6608" s="14" t="str">
        <f t="shared" si="828"/>
        <v>|United Kingdom|</v>
      </c>
      <c r="S6608" s="14" t="str">
        <f t="shared" si="829"/>
        <v>|Documentaries|</v>
      </c>
      <c r="T6608" s="14" t="str">
        <f t="shared" si="830"/>
        <v>|Ben Ryder|</v>
      </c>
      <c r="U6608" s="14" t="str">
        <f t="shared" si="831"/>
        <v>|James D'Arcy|</v>
      </c>
    </row>
    <row r="6609" spans="1:21">
      <c r="A6609" s="14" t="s">
        <v>30417</v>
      </c>
      <c r="B6609" s="14" t="s">
        <v>48</v>
      </c>
      <c r="C6609" s="14" t="s">
        <v>30418</v>
      </c>
      <c r="D6609" s="14" t="s">
        <v>117</v>
      </c>
      <c r="E6609" s="14" t="s">
        <v>117</v>
      </c>
      <c r="F6609" s="14" t="s">
        <v>118</v>
      </c>
      <c r="G6609" s="26">
        <v>43070</v>
      </c>
      <c r="H6609" s="14">
        <v>2017</v>
      </c>
      <c r="I6609" s="14" t="s">
        <v>362</v>
      </c>
      <c r="J6609" s="14" t="s">
        <v>783</v>
      </c>
      <c r="K6609" s="14" t="s">
        <v>496</v>
      </c>
      <c r="L6609" s="14" t="s">
        <v>30419</v>
      </c>
      <c r="M6609" s="14">
        <f t="shared" si="824"/>
        <v>2017</v>
      </c>
      <c r="N6609" s="14">
        <f t="shared" si="825"/>
        <v>12</v>
      </c>
      <c r="O6609" s="14" t="str">
        <f>IFERROR(VLOOKUP(I6609,Lists!$F$2:$G$16,2,FALSE()),"Not Rated")</f>
        <v>Older Kids</v>
      </c>
      <c r="P6609" s="14">
        <f t="shared" si="826"/>
        <v>113</v>
      </c>
      <c r="Q6609" s="14" t="str">
        <f t="shared" si="827"/>
        <v>United Kingdom</v>
      </c>
      <c r="R6609" s="14" t="str">
        <f t="shared" si="828"/>
        <v>|United Kingdom|</v>
      </c>
      <c r="S6609" s="14" t="str">
        <f t="shared" si="829"/>
        <v>|Documentaries|International Movies|</v>
      </c>
      <c r="T6609" s="14" t="str">
        <f t="shared" si="830"/>
        <v>|Unknown|</v>
      </c>
      <c r="U6609" s="14" t="str">
        <f t="shared" si="831"/>
        <v>|Unknown|</v>
      </c>
    </row>
    <row r="6610" spans="1:21">
      <c r="A6610" s="14" t="s">
        <v>30420</v>
      </c>
      <c r="B6610" s="14" t="s">
        <v>48</v>
      </c>
      <c r="C6610" s="14" t="s">
        <v>30421</v>
      </c>
      <c r="D6610" s="14" t="s">
        <v>30422</v>
      </c>
      <c r="E6610" s="14" t="s">
        <v>30423</v>
      </c>
      <c r="F6610" s="14" t="s">
        <v>2970</v>
      </c>
      <c r="G6610" s="26">
        <v>42707</v>
      </c>
      <c r="H6610" s="14">
        <v>2015</v>
      </c>
      <c r="I6610" s="14" t="s">
        <v>369</v>
      </c>
      <c r="J6610" s="14" t="s">
        <v>624</v>
      </c>
      <c r="K6610" s="14" t="s">
        <v>475</v>
      </c>
      <c r="L6610" s="14" t="s">
        <v>30424</v>
      </c>
      <c r="M6610" s="14">
        <f t="shared" si="824"/>
        <v>2016</v>
      </c>
      <c r="N6610" s="14">
        <f t="shared" si="825"/>
        <v>12</v>
      </c>
      <c r="O6610" s="14" t="str">
        <f>IFERROR(VLOOKUP(I6610,Lists!$F$2:$G$16,2,FALSE()),"Not Rated")</f>
        <v>Not Rated</v>
      </c>
      <c r="P6610" s="14">
        <f t="shared" si="826"/>
        <v>96</v>
      </c>
      <c r="Q6610" s="14" t="str">
        <f t="shared" si="827"/>
        <v>France</v>
      </c>
      <c r="R6610" s="14" t="str">
        <f t="shared" si="828"/>
        <v>|France|Belgium|</v>
      </c>
      <c r="S6610" s="14" t="str">
        <f t="shared" si="829"/>
        <v>|Dramas|International Movies|</v>
      </c>
      <c r="T6610" s="14" t="str">
        <f t="shared" si="830"/>
        <v>|Benoît Jacquot|</v>
      </c>
      <c r="U6610" s="14" t="str">
        <f t="shared" si="831"/>
        <v>|Léa Seydoux|Vincent Lindon|Clotilde Mollet|Hervé Pierre|Mélodie Valemberg|Patrick d'Assumçao|Vincent Lacoste|Joséphine Derenne|Dominique Reymond|</v>
      </c>
    </row>
    <row r="6611" spans="1:21">
      <c r="A6611" s="14" t="s">
        <v>30425</v>
      </c>
      <c r="B6611" s="14" t="s">
        <v>48</v>
      </c>
      <c r="C6611" s="14" t="s">
        <v>30426</v>
      </c>
      <c r="D6611" s="14" t="s">
        <v>28187</v>
      </c>
      <c r="E6611" s="14" t="s">
        <v>30427</v>
      </c>
      <c r="F6611" s="14" t="s">
        <v>916</v>
      </c>
      <c r="G6611" s="26">
        <v>43830</v>
      </c>
      <c r="H6611" s="14">
        <v>2002</v>
      </c>
      <c r="I6611" s="14" t="s">
        <v>364</v>
      </c>
      <c r="J6611" s="14" t="s">
        <v>1526</v>
      </c>
      <c r="K6611" s="14" t="s">
        <v>248</v>
      </c>
      <c r="L6611" s="14" t="s">
        <v>30428</v>
      </c>
      <c r="M6611" s="14">
        <f t="shared" si="824"/>
        <v>2019</v>
      </c>
      <c r="N6611" s="14">
        <f t="shared" si="825"/>
        <v>12</v>
      </c>
      <c r="O6611" s="14" t="str">
        <f>IFERROR(VLOOKUP(I6611,Lists!$F$2:$G$16,2,FALSE()),"Not Rated")</f>
        <v>Teens</v>
      </c>
      <c r="P6611" s="14">
        <f t="shared" si="826"/>
        <v>133</v>
      </c>
      <c r="Q6611" s="14" t="str">
        <f t="shared" si="827"/>
        <v>United Kingdom</v>
      </c>
      <c r="R6611" s="14" t="str">
        <f t="shared" si="828"/>
        <v>|United Kingdom|United States|</v>
      </c>
      <c r="S6611" s="14" t="str">
        <f t="shared" si="829"/>
        <v>|Action &amp; Adventure|</v>
      </c>
      <c r="T6611" s="14" t="str">
        <f t="shared" si="830"/>
        <v>|Lee Tamahori|</v>
      </c>
      <c r="U6611" s="14" t="str">
        <f t="shared" si="831"/>
        <v>|Pierce Brosnan|Halle Berry|Toby Stephens|Rick Yune|Rosamund Pike|Judi Dench|John Cleese|Michael Madsen|Will Yun Lee|Kenneth Tsang|Emilio Echevarría|Mikhail Gorevoy|Lawrence Makoare|Colin Salmon|Samantha Bond|</v>
      </c>
    </row>
    <row r="6612" spans="1:21">
      <c r="A6612" s="14" t="s">
        <v>30429</v>
      </c>
      <c r="B6612" s="14" t="s">
        <v>48</v>
      </c>
      <c r="C6612" s="14" t="s">
        <v>30430</v>
      </c>
      <c r="D6612" s="14" t="s">
        <v>25361</v>
      </c>
      <c r="E6612" s="14" t="s">
        <v>30431</v>
      </c>
      <c r="F6612" s="14" t="s">
        <v>116</v>
      </c>
      <c r="G6612" s="26">
        <v>43191</v>
      </c>
      <c r="H6612" s="14">
        <v>2002</v>
      </c>
      <c r="I6612" s="14" t="s">
        <v>361</v>
      </c>
      <c r="J6612" s="14" t="s">
        <v>14335</v>
      </c>
      <c r="K6612" s="14" t="s">
        <v>1527</v>
      </c>
      <c r="L6612" s="14" t="s">
        <v>30432</v>
      </c>
      <c r="M6612" s="14">
        <f t="shared" si="824"/>
        <v>2018</v>
      </c>
      <c r="N6612" s="14">
        <f t="shared" si="825"/>
        <v>4</v>
      </c>
      <c r="O6612" s="14" t="str">
        <f>IFERROR(VLOOKUP(I6612,Lists!$F$2:$G$16,2,FALSE()),"Not Rated")</f>
        <v>Teens</v>
      </c>
      <c r="P6612" s="14">
        <f t="shared" si="826"/>
        <v>176</v>
      </c>
      <c r="Q6612" s="14" t="str">
        <f t="shared" si="827"/>
        <v>India</v>
      </c>
      <c r="R6612" s="14" t="str">
        <f t="shared" si="828"/>
        <v>|India|</v>
      </c>
      <c r="S6612" s="14" t="str">
        <f t="shared" si="829"/>
        <v>|Dramas|International Movies|Music &amp; Musicals|</v>
      </c>
      <c r="T6612" s="14" t="str">
        <f t="shared" si="830"/>
        <v>|Kundan Shah|</v>
      </c>
      <c r="U6612" s="14" t="str">
        <f t="shared" si="831"/>
        <v>|Rekha|Preity Zinta|Mahima Chaudhry|Arjun Rampal|Jimmy Shergill|Alok Nath|Dilip Joshi|Govind Namdeo|</v>
      </c>
    </row>
    <row r="6613" spans="1:21">
      <c r="A6613" s="14" t="s">
        <v>30433</v>
      </c>
      <c r="B6613" s="14" t="s">
        <v>49</v>
      </c>
      <c r="C6613" s="14" t="s">
        <v>30434</v>
      </c>
      <c r="D6613" s="14" t="s">
        <v>117</v>
      </c>
      <c r="E6613" s="14" t="s">
        <v>117</v>
      </c>
      <c r="F6613" s="14" t="s">
        <v>115</v>
      </c>
      <c r="G6613" s="26">
        <v>39482</v>
      </c>
      <c r="H6613" s="14">
        <v>2007</v>
      </c>
      <c r="I6613" s="14" t="s">
        <v>360</v>
      </c>
      <c r="J6613" s="14" t="s">
        <v>105</v>
      </c>
      <c r="K6613" s="14" t="s">
        <v>281</v>
      </c>
      <c r="L6613" s="14" t="s">
        <v>30435</v>
      </c>
      <c r="M6613" s="14">
        <f t="shared" si="824"/>
        <v>2008</v>
      </c>
      <c r="N6613" s="14">
        <f t="shared" si="825"/>
        <v>2</v>
      </c>
      <c r="O6613" s="14" t="str">
        <f>IFERROR(VLOOKUP(I6613,Lists!$F$2:$G$16,2,FALSE()),"Not Rated")</f>
        <v>Adults</v>
      </c>
      <c r="P6613" s="14">
        <f t="shared" si="826"/>
        <v>1</v>
      </c>
      <c r="Q6613" s="14" t="str">
        <f t="shared" si="827"/>
        <v>United States</v>
      </c>
      <c r="R6613" s="14" t="str">
        <f t="shared" si="828"/>
        <v>|United States|</v>
      </c>
      <c r="S6613" s="14" t="str">
        <f t="shared" si="829"/>
        <v>|Stand-Up Comedy &amp; Talk Shows|</v>
      </c>
      <c r="T6613" s="14" t="str">
        <f t="shared" si="830"/>
        <v>|Unknown|</v>
      </c>
      <c r="U6613" s="14" t="str">
        <f t="shared" si="831"/>
        <v>|Unknown|</v>
      </c>
    </row>
    <row r="6614" spans="1:21">
      <c r="A6614" s="14" t="s">
        <v>30436</v>
      </c>
      <c r="B6614" s="14" t="s">
        <v>48</v>
      </c>
      <c r="C6614" s="14" t="s">
        <v>30437</v>
      </c>
      <c r="D6614" s="14" t="s">
        <v>3193</v>
      </c>
      <c r="E6614" s="14" t="s">
        <v>30438</v>
      </c>
      <c r="F6614" s="14" t="s">
        <v>115</v>
      </c>
      <c r="G6614" s="26">
        <v>43831</v>
      </c>
      <c r="H6614" s="14">
        <v>2010</v>
      </c>
      <c r="I6614" s="14" t="s">
        <v>364</v>
      </c>
      <c r="J6614" s="14" t="s">
        <v>671</v>
      </c>
      <c r="K6614" s="14" t="s">
        <v>245</v>
      </c>
      <c r="L6614" s="14" t="s">
        <v>30439</v>
      </c>
      <c r="M6614" s="14">
        <f t="shared" si="824"/>
        <v>2020</v>
      </c>
      <c r="N6614" s="14">
        <f t="shared" si="825"/>
        <v>1</v>
      </c>
      <c r="O6614" s="14" t="str">
        <f>IFERROR(VLOOKUP(I6614,Lists!$F$2:$G$16,2,FALSE()),"Not Rated")</f>
        <v>Teens</v>
      </c>
      <c r="P6614" s="14">
        <f t="shared" si="826"/>
        <v>115</v>
      </c>
      <c r="Q6614" s="14" t="str">
        <f t="shared" si="827"/>
        <v>United States</v>
      </c>
      <c r="R6614" s="14" t="str">
        <f t="shared" si="828"/>
        <v>|United States|</v>
      </c>
      <c r="S6614" s="14" t="str">
        <f t="shared" si="829"/>
        <v>|Comedies|</v>
      </c>
      <c r="T6614" s="14" t="str">
        <f t="shared" si="830"/>
        <v>|Jay Roach|</v>
      </c>
      <c r="U6614" s="14" t="str">
        <f t="shared" si="831"/>
        <v>|Steve Carell|Paul Rudd|Zach Galifianakis|Jemaine Clement|Jeff Dunham|Bruce Greenwood|Ron Livingston|Chris O'Dowd|Lucy Punch|Stephanie Szostak|David Walliams|Larry Wilmore|</v>
      </c>
    </row>
    <row r="6615" spans="1:21">
      <c r="A6615" s="14" t="s">
        <v>30440</v>
      </c>
      <c r="B6615" s="14" t="s">
        <v>49</v>
      </c>
      <c r="C6615" s="14" t="s">
        <v>30441</v>
      </c>
      <c r="D6615" s="14" t="s">
        <v>117</v>
      </c>
      <c r="E6615" s="14" t="s">
        <v>117</v>
      </c>
      <c r="F6615" s="14" t="s">
        <v>119</v>
      </c>
      <c r="G6615" s="26">
        <v>42951</v>
      </c>
      <c r="H6615" s="14">
        <v>2016</v>
      </c>
      <c r="I6615" s="14" t="s">
        <v>368</v>
      </c>
      <c r="J6615" s="14" t="s">
        <v>105</v>
      </c>
      <c r="K6615" s="14" t="s">
        <v>956</v>
      </c>
      <c r="L6615" s="14" t="s">
        <v>30442</v>
      </c>
      <c r="M6615" s="14">
        <f t="shared" si="824"/>
        <v>2017</v>
      </c>
      <c r="N6615" s="14">
        <f t="shared" si="825"/>
        <v>8</v>
      </c>
      <c r="O6615" s="14" t="str">
        <f>IFERROR(VLOOKUP(I6615,Lists!$F$2:$G$16,2,FALSE()),"Not Rated")</f>
        <v>Kids</v>
      </c>
      <c r="P6615" s="14">
        <f t="shared" si="826"/>
        <v>1</v>
      </c>
      <c r="Q6615" s="14" t="str">
        <f t="shared" si="827"/>
        <v>Canada</v>
      </c>
      <c r="R6615" s="14" t="str">
        <f t="shared" si="828"/>
        <v>|Canada|</v>
      </c>
      <c r="S6615" s="14" t="str">
        <f t="shared" si="829"/>
        <v>|Docuseries|Science &amp; Nature TV|</v>
      </c>
      <c r="T6615" s="14" t="str">
        <f t="shared" si="830"/>
        <v>|Unknown|</v>
      </c>
      <c r="U6615" s="14" t="str">
        <f t="shared" si="831"/>
        <v>|Unknown|</v>
      </c>
    </row>
    <row r="6616" spans="1:21">
      <c r="A6616" s="14" t="s">
        <v>30443</v>
      </c>
      <c r="B6616" s="14" t="s">
        <v>48</v>
      </c>
      <c r="C6616" s="14" t="s">
        <v>30444</v>
      </c>
      <c r="D6616" s="14" t="s">
        <v>30445</v>
      </c>
      <c r="E6616" s="14" t="s">
        <v>30446</v>
      </c>
      <c r="F6616" s="14" t="s">
        <v>130</v>
      </c>
      <c r="G6616" s="26">
        <v>43328</v>
      </c>
      <c r="H6616" s="14">
        <v>1985</v>
      </c>
      <c r="I6616" s="14" t="s">
        <v>361</v>
      </c>
      <c r="J6616" s="14" t="s">
        <v>404</v>
      </c>
      <c r="K6616" s="14" t="s">
        <v>1227</v>
      </c>
      <c r="L6616" s="14" t="s">
        <v>30447</v>
      </c>
      <c r="M6616" s="14">
        <f t="shared" si="824"/>
        <v>2018</v>
      </c>
      <c r="N6616" s="14">
        <f t="shared" si="825"/>
        <v>8</v>
      </c>
      <c r="O6616" s="14" t="str">
        <f>IFERROR(VLOOKUP(I6616,Lists!$F$2:$G$16,2,FALSE()),"Not Rated")</f>
        <v>Teens</v>
      </c>
      <c r="P6616" s="14">
        <f t="shared" si="826"/>
        <v>90</v>
      </c>
      <c r="Q6616" s="14" t="str">
        <f t="shared" si="827"/>
        <v>Hong Kong</v>
      </c>
      <c r="R6616" s="14" t="str">
        <f t="shared" si="828"/>
        <v>|Hong Kong|</v>
      </c>
      <c r="S6616" s="14" t="str">
        <f t="shared" si="829"/>
        <v>|Action &amp; Adventure|International Movies|</v>
      </c>
      <c r="T6616" s="14" t="str">
        <f t="shared" si="830"/>
        <v>|Chia-Liang Liu|</v>
      </c>
      <c r="U6616" s="14" t="str">
        <f t="shared" si="831"/>
        <v>|Hou Hsiao|Gordon Liu|Lily Li|Jason Pai Piao|Chia-Liang Liu|</v>
      </c>
    </row>
    <row r="6617" spans="1:21">
      <c r="A6617" s="14" t="s">
        <v>30448</v>
      </c>
      <c r="B6617" s="14" t="s">
        <v>48</v>
      </c>
      <c r="C6617" s="14" t="s">
        <v>30449</v>
      </c>
      <c r="D6617" s="14" t="s">
        <v>30450</v>
      </c>
      <c r="E6617" s="14" t="s">
        <v>30450</v>
      </c>
      <c r="F6617" s="14" t="s">
        <v>115</v>
      </c>
      <c r="G6617" s="26">
        <v>43084</v>
      </c>
      <c r="H6617" s="14">
        <v>2017</v>
      </c>
      <c r="I6617" s="14" t="s">
        <v>360</v>
      </c>
      <c r="J6617" s="14" t="s">
        <v>580</v>
      </c>
      <c r="K6617" s="14" t="s">
        <v>247</v>
      </c>
      <c r="L6617" s="14" t="s">
        <v>30451</v>
      </c>
      <c r="M6617" s="14">
        <f t="shared" si="824"/>
        <v>2017</v>
      </c>
      <c r="N6617" s="14">
        <f t="shared" si="825"/>
        <v>12</v>
      </c>
      <c r="O6617" s="14" t="str">
        <f>IFERROR(VLOOKUP(I6617,Lists!$F$2:$G$16,2,FALSE()),"Not Rated")</f>
        <v>Adults</v>
      </c>
      <c r="P6617" s="14">
        <f t="shared" si="826"/>
        <v>111</v>
      </c>
      <c r="Q6617" s="14" t="str">
        <f t="shared" si="827"/>
        <v>United States</v>
      </c>
      <c r="R6617" s="14" t="str">
        <f t="shared" si="828"/>
        <v>|United States|</v>
      </c>
      <c r="S6617" s="14" t="str">
        <f t="shared" si="829"/>
        <v>|Documentaries|</v>
      </c>
      <c r="T6617" s="14" t="str">
        <f t="shared" si="830"/>
        <v>|Todd Standing|</v>
      </c>
      <c r="U6617" s="14" t="str">
        <f t="shared" si="831"/>
        <v>|Todd Standing|</v>
      </c>
    </row>
    <row r="6618" spans="1:21">
      <c r="A6618" s="14" t="s">
        <v>30452</v>
      </c>
      <c r="B6618" s="14" t="s">
        <v>48</v>
      </c>
      <c r="C6618" s="14" t="s">
        <v>30453</v>
      </c>
      <c r="D6618" s="14" t="s">
        <v>30454</v>
      </c>
      <c r="E6618" s="14" t="s">
        <v>30455</v>
      </c>
      <c r="F6618" s="14" t="s">
        <v>115</v>
      </c>
      <c r="G6618" s="26">
        <v>43150</v>
      </c>
      <c r="H6618" s="14">
        <v>2017</v>
      </c>
      <c r="I6618" s="14" t="s">
        <v>361</v>
      </c>
      <c r="J6618" s="14" t="s">
        <v>872</v>
      </c>
      <c r="K6618" s="14" t="s">
        <v>254</v>
      </c>
      <c r="L6618" s="14" t="s">
        <v>30456</v>
      </c>
      <c r="M6618" s="14">
        <f t="shared" si="824"/>
        <v>2018</v>
      </c>
      <c r="N6618" s="14">
        <f t="shared" si="825"/>
        <v>2</v>
      </c>
      <c r="O6618" s="14" t="str">
        <f>IFERROR(VLOOKUP(I6618,Lists!$F$2:$G$16,2,FALSE()),"Not Rated")</f>
        <v>Teens</v>
      </c>
      <c r="P6618" s="14">
        <f t="shared" si="826"/>
        <v>87</v>
      </c>
      <c r="Q6618" s="14" t="str">
        <f t="shared" si="827"/>
        <v>United States</v>
      </c>
      <c r="R6618" s="14" t="str">
        <f t="shared" si="828"/>
        <v>|United States|</v>
      </c>
      <c r="S6618" s="14" t="str">
        <f t="shared" si="829"/>
        <v>|Thrillers|</v>
      </c>
      <c r="T6618" s="14" t="str">
        <f t="shared" si="830"/>
        <v>|Benjamin Arfmann|</v>
      </c>
      <c r="U6618" s="14" t="str">
        <f t="shared" si="831"/>
        <v>|Kent Osborne|Dylan Sprouse|Rae Gray|Alycia Delmore|Robert Longstreet|Chris Bauer|Randall Park|Mitchell Edwards|Victoria Zeutzius|Leslie Thurston|Matthew J. Evans|</v>
      </c>
    </row>
    <row r="6619" spans="1:21">
      <c r="A6619" s="14" t="s">
        <v>30457</v>
      </c>
      <c r="B6619" s="14" t="s">
        <v>48</v>
      </c>
      <c r="C6619" s="14" t="s">
        <v>30458</v>
      </c>
      <c r="D6619" s="14" t="s">
        <v>1118</v>
      </c>
      <c r="E6619" s="14" t="s">
        <v>30459</v>
      </c>
      <c r="F6619" s="14" t="s">
        <v>30460</v>
      </c>
      <c r="G6619" s="26">
        <v>43773</v>
      </c>
      <c r="H6619" s="14">
        <v>2009</v>
      </c>
      <c r="I6619" s="14" t="s">
        <v>363</v>
      </c>
      <c r="J6619" s="14" t="s">
        <v>1375</v>
      </c>
      <c r="K6619" s="14" t="s">
        <v>11758</v>
      </c>
      <c r="L6619" s="14" t="s">
        <v>30461</v>
      </c>
      <c r="M6619" s="14">
        <f t="shared" si="824"/>
        <v>2019</v>
      </c>
      <c r="N6619" s="14">
        <f t="shared" si="825"/>
        <v>11</v>
      </c>
      <c r="O6619" s="14" t="str">
        <f>IFERROR(VLOOKUP(I6619,Lists!$F$2:$G$16,2,FALSE()),"Not Rated")</f>
        <v>Adults</v>
      </c>
      <c r="P6619" s="14">
        <f t="shared" si="826"/>
        <v>112</v>
      </c>
      <c r="Q6619" s="14" t="str">
        <f t="shared" si="827"/>
        <v>South Africa</v>
      </c>
      <c r="R6619" s="14" t="str">
        <f t="shared" si="828"/>
        <v>|South Africa|United States|New Zealand|Canada|</v>
      </c>
      <c r="S6619" s="14" t="str">
        <f t="shared" si="829"/>
        <v>|Action &amp; Adventure|International Movies|Sci-Fi &amp; Fantasy|</v>
      </c>
      <c r="T6619" s="14" t="str">
        <f t="shared" si="830"/>
        <v>|Neill Blomkamp|</v>
      </c>
      <c r="U6619" s="14" t="str">
        <f t="shared" si="831"/>
        <v>|Sharlto Copley|Jason Cope|David James|Vanessa Haywood|Mandla Gaduka|Kenneth Nkosi|Eugene Khumbanyiwa|Louis Minnaar|William Allen Young|Nathalie Boltt|</v>
      </c>
    </row>
    <row r="6620" spans="1:21">
      <c r="A6620" s="14" t="s">
        <v>30462</v>
      </c>
      <c r="B6620" s="14" t="s">
        <v>49</v>
      </c>
      <c r="C6620" s="14" t="s">
        <v>30463</v>
      </c>
      <c r="D6620" s="14" t="s">
        <v>117</v>
      </c>
      <c r="E6620" s="14" t="s">
        <v>117</v>
      </c>
      <c r="F6620" s="14" t="s">
        <v>117</v>
      </c>
      <c r="G6620" s="26">
        <v>43740</v>
      </c>
      <c r="H6620" s="14">
        <v>2017</v>
      </c>
      <c r="I6620" s="14" t="s">
        <v>360</v>
      </c>
      <c r="J6620" s="14" t="s">
        <v>105</v>
      </c>
      <c r="K6620" s="14" t="s">
        <v>451</v>
      </c>
      <c r="L6620" s="14" t="s">
        <v>30464</v>
      </c>
      <c r="M6620" s="14">
        <f t="shared" si="824"/>
        <v>2019</v>
      </c>
      <c r="N6620" s="14">
        <f t="shared" si="825"/>
        <v>10</v>
      </c>
      <c r="O6620" s="14" t="str">
        <f>IFERROR(VLOOKUP(I6620,Lists!$F$2:$G$16,2,FALSE()),"Not Rated")</f>
        <v>Adults</v>
      </c>
      <c r="P6620" s="14">
        <f t="shared" si="826"/>
        <v>1</v>
      </c>
      <c r="Q6620" s="14" t="str">
        <f t="shared" si="827"/>
        <v>Unknown</v>
      </c>
      <c r="R6620" s="14" t="str">
        <f t="shared" si="828"/>
        <v>|Unknown|</v>
      </c>
      <c r="S6620" s="14" t="str">
        <f t="shared" si="829"/>
        <v>|British TV Shows|Reality TV|</v>
      </c>
      <c r="T6620" s="14" t="str">
        <f t="shared" si="830"/>
        <v>|Unknown|</v>
      </c>
      <c r="U6620" s="14" t="str">
        <f t="shared" si="831"/>
        <v>|Unknown|</v>
      </c>
    </row>
    <row r="6621" spans="1:21">
      <c r="A6621" s="14" t="s">
        <v>30465</v>
      </c>
      <c r="B6621" s="14" t="s">
        <v>48</v>
      </c>
      <c r="C6621" s="14" t="s">
        <v>30466</v>
      </c>
      <c r="D6621" s="14" t="s">
        <v>30467</v>
      </c>
      <c r="E6621" s="14" t="s">
        <v>30468</v>
      </c>
      <c r="F6621" s="14" t="s">
        <v>30469</v>
      </c>
      <c r="G6621" s="26">
        <v>43770</v>
      </c>
      <c r="H6621" s="14">
        <v>1965</v>
      </c>
      <c r="I6621" s="14" t="s">
        <v>364</v>
      </c>
      <c r="J6621" s="14" t="s">
        <v>30470</v>
      </c>
      <c r="K6621" s="14" t="s">
        <v>29445</v>
      </c>
      <c r="L6621" s="14" t="s">
        <v>30471</v>
      </c>
      <c r="M6621" s="14">
        <f t="shared" si="824"/>
        <v>2019</v>
      </c>
      <c r="N6621" s="14">
        <f t="shared" si="825"/>
        <v>11</v>
      </c>
      <c r="O6621" s="14" t="str">
        <f>IFERROR(VLOOKUP(I6621,Lists!$F$2:$G$16,2,FALSE()),"Not Rated")</f>
        <v>Teens</v>
      </c>
      <c r="P6621" s="14">
        <f t="shared" si="826"/>
        <v>200</v>
      </c>
      <c r="Q6621" s="14" t="str">
        <f t="shared" si="827"/>
        <v>United States</v>
      </c>
      <c r="R6621" s="14" t="str">
        <f t="shared" si="828"/>
        <v>|United States|Italy|United Kingdom|Liechtenstein|</v>
      </c>
      <c r="S6621" s="14" t="str">
        <f t="shared" si="829"/>
        <v>|Classic Movies|Dramas|Romantic Movies|</v>
      </c>
      <c r="T6621" s="14" t="str">
        <f t="shared" si="830"/>
        <v>|David Lean|</v>
      </c>
      <c r="U6621" s="14" t="str">
        <f t="shared" si="831"/>
        <v>|Omar Sharif|Julie Christie|Geraldine Chaplin|Rod Steiger|Alec Guinness|Tom Courtenay|Siobhan McKenna|Ralph Richardson|Jeffrey Rockland|</v>
      </c>
    </row>
    <row r="6622" spans="1:21">
      <c r="A6622" s="14" t="s">
        <v>30472</v>
      </c>
      <c r="B6622" s="14" t="s">
        <v>48</v>
      </c>
      <c r="C6622" s="14" t="s">
        <v>30473</v>
      </c>
      <c r="D6622" s="14" t="s">
        <v>30474</v>
      </c>
      <c r="E6622" s="14" t="s">
        <v>30475</v>
      </c>
      <c r="F6622" s="14" t="s">
        <v>115</v>
      </c>
      <c r="G6622" s="26">
        <v>42735</v>
      </c>
      <c r="H6622" s="14">
        <v>2016</v>
      </c>
      <c r="I6622" s="14" t="s">
        <v>360</v>
      </c>
      <c r="J6622" s="14" t="s">
        <v>730</v>
      </c>
      <c r="K6622" s="14" t="s">
        <v>683</v>
      </c>
      <c r="L6622" s="14" t="s">
        <v>30476</v>
      </c>
      <c r="M6622" s="14">
        <f t="shared" si="824"/>
        <v>2016</v>
      </c>
      <c r="N6622" s="14">
        <f t="shared" si="825"/>
        <v>12</v>
      </c>
      <c r="O6622" s="14" t="str">
        <f>IFERROR(VLOOKUP(I6622,Lists!$F$2:$G$16,2,FALSE()),"Not Rated")</f>
        <v>Adults</v>
      </c>
      <c r="P6622" s="14">
        <f t="shared" si="826"/>
        <v>93</v>
      </c>
      <c r="Q6622" s="14" t="str">
        <f t="shared" si="827"/>
        <v>United States</v>
      </c>
      <c r="R6622" s="14" t="str">
        <f t="shared" si="828"/>
        <v>|United States|</v>
      </c>
      <c r="S6622" s="14" t="str">
        <f t="shared" si="829"/>
        <v>|Dramas|Thrillers|</v>
      </c>
      <c r="T6622" s="14" t="str">
        <f t="shared" si="830"/>
        <v>|Paul Schrader|</v>
      </c>
      <c r="U6622" s="14" t="str">
        <f t="shared" si="831"/>
        <v>|Nicolas Cage|Willem Dafoe|Christopher Matthew Cook|Omar J. Dorsey|Louisa Krause|Melissa Bolona|Reynaldo Gallegos|</v>
      </c>
    </row>
    <row r="6623" spans="1:21">
      <c r="A6623" s="14" t="s">
        <v>30477</v>
      </c>
      <c r="B6623" s="14" t="s">
        <v>48</v>
      </c>
      <c r="C6623" s="14" t="s">
        <v>30478</v>
      </c>
      <c r="D6623" s="14" t="s">
        <v>30479</v>
      </c>
      <c r="E6623" s="14" t="s">
        <v>30480</v>
      </c>
      <c r="F6623" s="14" t="s">
        <v>115</v>
      </c>
      <c r="G6623" s="26">
        <v>43621</v>
      </c>
      <c r="H6623" s="14">
        <v>2019</v>
      </c>
      <c r="I6623" s="14" t="s">
        <v>362</v>
      </c>
      <c r="J6623" s="14" t="s">
        <v>404</v>
      </c>
      <c r="K6623" s="14" t="s">
        <v>251</v>
      </c>
      <c r="L6623" s="14" t="s">
        <v>30481</v>
      </c>
      <c r="M6623" s="14">
        <f t="shared" si="824"/>
        <v>2019</v>
      </c>
      <c r="N6623" s="14">
        <f t="shared" si="825"/>
        <v>6</v>
      </c>
      <c r="O6623" s="14" t="str">
        <f>IFERROR(VLOOKUP(I6623,Lists!$F$2:$G$16,2,FALSE()),"Not Rated")</f>
        <v>Older Kids</v>
      </c>
      <c r="P6623" s="14">
        <f t="shared" si="826"/>
        <v>90</v>
      </c>
      <c r="Q6623" s="14" t="str">
        <f t="shared" si="827"/>
        <v>United States</v>
      </c>
      <c r="R6623" s="14" t="str">
        <f t="shared" si="828"/>
        <v>|United States|</v>
      </c>
      <c r="S6623" s="14" t="str">
        <f t="shared" si="829"/>
        <v>|Children &amp; Family Movies|</v>
      </c>
      <c r="T6623" s="14" t="str">
        <f t="shared" si="830"/>
        <v>|Philip Marlatt|</v>
      </c>
      <c r="U6623" s="14" t="str">
        <f t="shared" si="831"/>
        <v>|Axle McCoy|Travis McCoy|Tyler Jade Nixon|Alexis Louder|DeVaughn Gow|LaVaughn Hamilton|Maya Simmons|Quddus Newton|Jordan Padreira|Derek Lee Nixon|</v>
      </c>
    </row>
    <row r="6624" spans="1:21">
      <c r="A6624" s="14" t="s">
        <v>30482</v>
      </c>
      <c r="B6624" s="14" t="s">
        <v>48</v>
      </c>
      <c r="C6624" s="14" t="s">
        <v>30483</v>
      </c>
      <c r="D6624" s="14" t="s">
        <v>30484</v>
      </c>
      <c r="E6624" s="14" t="s">
        <v>30485</v>
      </c>
      <c r="F6624" s="14" t="s">
        <v>115</v>
      </c>
      <c r="G6624" s="26">
        <v>43521</v>
      </c>
      <c r="H6624" s="14">
        <v>2014</v>
      </c>
      <c r="I6624" s="14" t="s">
        <v>367</v>
      </c>
      <c r="J6624" s="14" t="s">
        <v>1386</v>
      </c>
      <c r="K6624" s="14" t="s">
        <v>982</v>
      </c>
      <c r="L6624" s="14" t="s">
        <v>30486</v>
      </c>
      <c r="M6624" s="14">
        <f t="shared" si="824"/>
        <v>2019</v>
      </c>
      <c r="N6624" s="14">
        <f t="shared" si="825"/>
        <v>2</v>
      </c>
      <c r="O6624" s="14" t="str">
        <f>IFERROR(VLOOKUP(I6624,Lists!$F$2:$G$16,2,FALSE()),"Not Rated")</f>
        <v>Older Kids</v>
      </c>
      <c r="P6624" s="14">
        <f t="shared" si="826"/>
        <v>107</v>
      </c>
      <c r="Q6624" s="14" t="str">
        <f t="shared" si="827"/>
        <v>United States</v>
      </c>
      <c r="R6624" s="14" t="str">
        <f t="shared" si="828"/>
        <v>|United States|</v>
      </c>
      <c r="S6624" s="14" t="str">
        <f t="shared" si="829"/>
        <v>|Children &amp; Family Movies|Dramas|</v>
      </c>
      <c r="T6624" s="14" t="str">
        <f t="shared" si="830"/>
        <v>|Charles Martin Smith|</v>
      </c>
      <c r="U6624" s="14" t="str">
        <f t="shared" si="831"/>
        <v>|Morgan Freeman|Ashley Judd|Harry Connick Jr.|Kris Kristofferson|Nathan Gamble|Austin Stowell|Juliana Harkavy|Charles Martin Smith|Austin Highsmith|Cozi Zuehlsdorff|</v>
      </c>
    </row>
    <row r="6625" spans="1:21">
      <c r="A6625" s="14" t="s">
        <v>30487</v>
      </c>
      <c r="B6625" s="14" t="s">
        <v>48</v>
      </c>
      <c r="C6625" s="14" t="s">
        <v>30488</v>
      </c>
      <c r="D6625" s="14" t="s">
        <v>29571</v>
      </c>
      <c r="E6625" s="14" t="s">
        <v>30489</v>
      </c>
      <c r="F6625" s="14" t="s">
        <v>30490</v>
      </c>
      <c r="G6625" s="26">
        <v>43736</v>
      </c>
      <c r="H6625" s="14">
        <v>2019</v>
      </c>
      <c r="I6625" s="14" t="s">
        <v>363</v>
      </c>
      <c r="J6625" s="14" t="s">
        <v>1330</v>
      </c>
      <c r="K6625" s="14" t="s">
        <v>873</v>
      </c>
      <c r="L6625" s="14" t="s">
        <v>30491</v>
      </c>
      <c r="M6625" s="14">
        <f t="shared" si="824"/>
        <v>2019</v>
      </c>
      <c r="N6625" s="14">
        <f t="shared" si="825"/>
        <v>9</v>
      </c>
      <c r="O6625" s="14" t="str">
        <f>IFERROR(VLOOKUP(I6625,Lists!$F$2:$G$16,2,FALSE()),"Not Rated")</f>
        <v>Adults</v>
      </c>
      <c r="P6625" s="14">
        <f t="shared" si="826"/>
        <v>89</v>
      </c>
      <c r="Q6625" s="14" t="str">
        <f t="shared" si="827"/>
        <v>Denmark</v>
      </c>
      <c r="R6625" s="14" t="str">
        <f t="shared" si="828"/>
        <v>|Denmark|France|Belgium|Italy|Netherlands|United States|United Kingdom|</v>
      </c>
      <c r="S6625" s="14" t="str">
        <f t="shared" si="829"/>
        <v>|International Movies|Thrillers|</v>
      </c>
      <c r="T6625" s="14" t="str">
        <f t="shared" si="830"/>
        <v>|Brian De Palma|</v>
      </c>
      <c r="U6625" s="14" t="str">
        <f t="shared" si="831"/>
        <v>|Nikolaj Coster-Waldau|Carice van Houten|Eriq Ebouaney|Guy Pearce|Mohammed Azaay|Søren Malling|Paprika Steen|Helena Kaittani|</v>
      </c>
    </row>
    <row r="6626" spans="1:21">
      <c r="A6626" s="14" t="s">
        <v>30492</v>
      </c>
      <c r="B6626" s="14" t="s">
        <v>48</v>
      </c>
      <c r="C6626" s="14" t="s">
        <v>30493</v>
      </c>
      <c r="D6626" s="14" t="s">
        <v>30494</v>
      </c>
      <c r="E6626" s="14" t="s">
        <v>30495</v>
      </c>
      <c r="F6626" s="14" t="s">
        <v>115</v>
      </c>
      <c r="G6626" s="26">
        <v>43105</v>
      </c>
      <c r="H6626" s="14">
        <v>2015</v>
      </c>
      <c r="I6626" s="14" t="s">
        <v>361</v>
      </c>
      <c r="J6626" s="14" t="s">
        <v>760</v>
      </c>
      <c r="K6626" s="14" t="s">
        <v>1782</v>
      </c>
      <c r="L6626" s="14" t="s">
        <v>30496</v>
      </c>
      <c r="M6626" s="14">
        <f t="shared" si="824"/>
        <v>2018</v>
      </c>
      <c r="N6626" s="14">
        <f t="shared" si="825"/>
        <v>1</v>
      </c>
      <c r="O6626" s="14" t="str">
        <f>IFERROR(VLOOKUP(I6626,Lists!$F$2:$G$16,2,FALSE()),"Not Rated")</f>
        <v>Teens</v>
      </c>
      <c r="P6626" s="14">
        <f t="shared" si="826"/>
        <v>83</v>
      </c>
      <c r="Q6626" s="14" t="str">
        <f t="shared" si="827"/>
        <v>United States</v>
      </c>
      <c r="R6626" s="14" t="str">
        <f t="shared" si="828"/>
        <v>|United States|</v>
      </c>
      <c r="S6626" s="14" t="str">
        <f t="shared" si="829"/>
        <v>|Comedies|Independent Movies|</v>
      </c>
      <c r="T6626" s="14" t="str">
        <f t="shared" si="830"/>
        <v>|Mahin Ibrahim|Austin Kolodney|Will Lowell|David Beier|Dave Dorsey|Xu Zhang|Alana Waksman|Jon YonKondy|Drue Metz|Brandon Somerhalder|</v>
      </c>
      <c r="U6626" s="14" t="str">
        <f t="shared" si="831"/>
        <v>|Carmen Argenziano|Horatio Sanz|Luis Guzman|Vera Cherny|Lorena McGregor|Reinaldo Zavarce|Jacquie Barnbrook|Anthony Skordi|Lin Shaye|James Franco|</v>
      </c>
    </row>
    <row r="6627" spans="1:21">
      <c r="A6627" s="14" t="s">
        <v>30497</v>
      </c>
      <c r="B6627" s="14" t="s">
        <v>48</v>
      </c>
      <c r="C6627" s="14" t="s">
        <v>30498</v>
      </c>
      <c r="D6627" s="14" t="s">
        <v>30499</v>
      </c>
      <c r="E6627" s="14" t="s">
        <v>30500</v>
      </c>
      <c r="F6627" s="14" t="s">
        <v>115</v>
      </c>
      <c r="G6627" s="26">
        <v>43891</v>
      </c>
      <c r="H6627" s="14">
        <v>2015</v>
      </c>
      <c r="I6627" s="14" t="s">
        <v>364</v>
      </c>
      <c r="J6627" s="14" t="s">
        <v>624</v>
      </c>
      <c r="K6627" s="14" t="s">
        <v>245</v>
      </c>
      <c r="L6627" s="14" t="s">
        <v>30501</v>
      </c>
      <c r="M6627" s="14">
        <f t="shared" si="824"/>
        <v>2020</v>
      </c>
      <c r="N6627" s="14">
        <f t="shared" si="825"/>
        <v>3</v>
      </c>
      <c r="O6627" s="14" t="str">
        <f>IFERROR(VLOOKUP(I6627,Lists!$F$2:$G$16,2,FALSE()),"Not Rated")</f>
        <v>Teens</v>
      </c>
      <c r="P6627" s="14">
        <f t="shared" si="826"/>
        <v>96</v>
      </c>
      <c r="Q6627" s="14" t="str">
        <f t="shared" si="827"/>
        <v>United States</v>
      </c>
      <c r="R6627" s="14" t="str">
        <f t="shared" si="828"/>
        <v>|United States|</v>
      </c>
      <c r="S6627" s="14" t="str">
        <f t="shared" si="829"/>
        <v>|Comedies|</v>
      </c>
      <c r="T6627" s="14" t="str">
        <f t="shared" si="830"/>
        <v>|Jared Hess|</v>
      </c>
      <c r="U6627" s="14" t="str">
        <f t="shared" si="831"/>
        <v>|Sam Rockwell|Amy Ryan|Will Forte|Danny McBride|Jemaine Clement|Leslie Bibb|Steve Park|Sky Elobar|P.J. Boudousqué|Yaniv Moyal|</v>
      </c>
    </row>
    <row r="6628" spans="1:21">
      <c r="A6628" s="14" t="s">
        <v>30502</v>
      </c>
      <c r="B6628" s="14" t="s">
        <v>48</v>
      </c>
      <c r="C6628" s="14" t="s">
        <v>30503</v>
      </c>
      <c r="D6628" s="14" t="s">
        <v>30504</v>
      </c>
      <c r="E6628" s="14" t="s">
        <v>30505</v>
      </c>
      <c r="F6628" s="14" t="s">
        <v>30506</v>
      </c>
      <c r="G6628" s="26">
        <v>43771</v>
      </c>
      <c r="H6628" s="14">
        <v>2010</v>
      </c>
      <c r="I6628" s="14" t="s">
        <v>363</v>
      </c>
      <c r="J6628" s="14" t="s">
        <v>698</v>
      </c>
      <c r="K6628" s="14" t="s">
        <v>260</v>
      </c>
      <c r="L6628" s="14" t="s">
        <v>30507</v>
      </c>
      <c r="M6628" s="14">
        <f t="shared" si="824"/>
        <v>2019</v>
      </c>
      <c r="N6628" s="14">
        <f t="shared" si="825"/>
        <v>11</v>
      </c>
      <c r="O6628" s="14" t="str">
        <f>IFERROR(VLOOKUP(I6628,Lists!$F$2:$G$16,2,FALSE()),"Not Rated")</f>
        <v>Adults</v>
      </c>
      <c r="P6628" s="14">
        <f t="shared" si="826"/>
        <v>99</v>
      </c>
      <c r="Q6628" s="14" t="str">
        <f t="shared" si="827"/>
        <v>United States</v>
      </c>
      <c r="R6628" s="14" t="str">
        <f t="shared" si="828"/>
        <v>|United States|Australia|Mexico|</v>
      </c>
      <c r="S6628" s="14" t="str">
        <f t="shared" si="829"/>
        <v>|Horror Movies|</v>
      </c>
      <c r="T6628" s="14" t="str">
        <f t="shared" si="830"/>
        <v>|Troy Nixey|</v>
      </c>
      <c r="U6628" s="14" t="str">
        <f t="shared" si="831"/>
        <v>|Katie Holmes|Guy Pearce|Bailee Madison|Jack Thompson|Garry McDonald|Alan Dale|Julia Blake|Edwina Ritchard|Emilia Burns|Guillermo del Toro|</v>
      </c>
    </row>
    <row r="6629" spans="1:21">
      <c r="A6629" s="14" t="s">
        <v>30508</v>
      </c>
      <c r="B6629" s="14" t="s">
        <v>48</v>
      </c>
      <c r="C6629" s="14" t="s">
        <v>30509</v>
      </c>
      <c r="D6629" s="14" t="s">
        <v>28036</v>
      </c>
      <c r="E6629" s="14" t="s">
        <v>30510</v>
      </c>
      <c r="F6629" s="14" t="s">
        <v>120</v>
      </c>
      <c r="G6629" s="26">
        <v>43994</v>
      </c>
      <c r="H6629" s="14">
        <v>2015</v>
      </c>
      <c r="I6629" s="14" t="s">
        <v>360</v>
      </c>
      <c r="J6629" s="14" t="s">
        <v>739</v>
      </c>
      <c r="K6629" s="14" t="s">
        <v>28038</v>
      </c>
      <c r="L6629" s="14" t="s">
        <v>30511</v>
      </c>
      <c r="M6629" s="14">
        <f t="shared" si="824"/>
        <v>2020</v>
      </c>
      <c r="N6629" s="14">
        <f t="shared" si="825"/>
        <v>6</v>
      </c>
      <c r="O6629" s="14" t="str">
        <f>IFERROR(VLOOKUP(I6629,Lists!$F$2:$G$16,2,FALSE()),"Not Rated")</f>
        <v>Adults</v>
      </c>
      <c r="P6629" s="14">
        <f t="shared" si="826"/>
        <v>95</v>
      </c>
      <c r="Q6629" s="14" t="str">
        <f t="shared" si="827"/>
        <v>France</v>
      </c>
      <c r="R6629" s="14" t="str">
        <f t="shared" si="828"/>
        <v>|France|</v>
      </c>
      <c r="S6629" s="14" t="str">
        <f t="shared" si="829"/>
        <v>|Action &amp; Adventure|Documentaries|International Movies|</v>
      </c>
      <c r="T6629" s="14" t="str">
        <f t="shared" si="830"/>
        <v>|Thierry Donard|</v>
      </c>
      <c r="U6629" s="14" t="str">
        <f t="shared" si="831"/>
        <v>|Davide Carrera|Jesse Richman|Loic Collomb-Patton|Wille Lindberg|Matt Annetts|</v>
      </c>
    </row>
    <row r="6630" spans="1:21">
      <c r="A6630" s="14" t="s">
        <v>30512</v>
      </c>
      <c r="B6630" s="14" t="s">
        <v>48</v>
      </c>
      <c r="C6630" s="14" t="s">
        <v>30513</v>
      </c>
      <c r="D6630" s="14" t="s">
        <v>28036</v>
      </c>
      <c r="E6630" s="14" t="s">
        <v>30514</v>
      </c>
      <c r="F6630" s="14" t="s">
        <v>120</v>
      </c>
      <c r="G6630" s="26">
        <v>43994</v>
      </c>
      <c r="H6630" s="14">
        <v>2016</v>
      </c>
      <c r="I6630" s="14" t="s">
        <v>360</v>
      </c>
      <c r="J6630" s="14" t="s">
        <v>708</v>
      </c>
      <c r="K6630" s="14" t="s">
        <v>28038</v>
      </c>
      <c r="L6630" s="14" t="s">
        <v>30515</v>
      </c>
      <c r="M6630" s="14">
        <f t="shared" si="824"/>
        <v>2020</v>
      </c>
      <c r="N6630" s="14">
        <f t="shared" si="825"/>
        <v>6</v>
      </c>
      <c r="O6630" s="14" t="str">
        <f>IFERROR(VLOOKUP(I6630,Lists!$F$2:$G$16,2,FALSE()),"Not Rated")</f>
        <v>Adults</v>
      </c>
      <c r="P6630" s="14">
        <f t="shared" si="826"/>
        <v>88</v>
      </c>
      <c r="Q6630" s="14" t="str">
        <f t="shared" si="827"/>
        <v>France</v>
      </c>
      <c r="R6630" s="14" t="str">
        <f t="shared" si="828"/>
        <v>|France|</v>
      </c>
      <c r="S6630" s="14" t="str">
        <f t="shared" si="829"/>
        <v>|Action &amp; Adventure|Documentaries|International Movies|</v>
      </c>
      <c r="T6630" s="14" t="str">
        <f t="shared" si="830"/>
        <v>|Thierry Donard|</v>
      </c>
      <c r="U6630" s="14" t="str">
        <f t="shared" si="831"/>
        <v>|Davide Carrera|Eric Duguil|Jesse Richman|Richie Jackson|Loic Collomb-Patton|Wille Lindberg|Matt Annetts|</v>
      </c>
    </row>
    <row r="6631" spans="1:21">
      <c r="A6631" s="14" t="s">
        <v>30516</v>
      </c>
      <c r="B6631" s="14" t="s">
        <v>48</v>
      </c>
      <c r="C6631" s="14" t="s">
        <v>30517</v>
      </c>
      <c r="D6631" s="14" t="s">
        <v>28036</v>
      </c>
      <c r="E6631" s="14" t="s">
        <v>30518</v>
      </c>
      <c r="F6631" s="14" t="s">
        <v>120</v>
      </c>
      <c r="G6631" s="26">
        <v>43994</v>
      </c>
      <c r="H6631" s="14">
        <v>2017</v>
      </c>
      <c r="I6631" s="14" t="s">
        <v>361</v>
      </c>
      <c r="J6631" s="14" t="s">
        <v>507</v>
      </c>
      <c r="K6631" s="14" t="s">
        <v>28038</v>
      </c>
      <c r="L6631" s="14" t="s">
        <v>30519</v>
      </c>
      <c r="M6631" s="14">
        <f t="shared" si="824"/>
        <v>2020</v>
      </c>
      <c r="N6631" s="14">
        <f t="shared" si="825"/>
        <v>6</v>
      </c>
      <c r="O6631" s="14" t="str">
        <f>IFERROR(VLOOKUP(I6631,Lists!$F$2:$G$16,2,FALSE()),"Not Rated")</f>
        <v>Teens</v>
      </c>
      <c r="P6631" s="14">
        <f t="shared" si="826"/>
        <v>94</v>
      </c>
      <c r="Q6631" s="14" t="str">
        <f t="shared" si="827"/>
        <v>France</v>
      </c>
      <c r="R6631" s="14" t="str">
        <f t="shared" si="828"/>
        <v>|France|</v>
      </c>
      <c r="S6631" s="14" t="str">
        <f t="shared" si="829"/>
        <v>|Action &amp; Adventure|Documentaries|International Movies|</v>
      </c>
      <c r="T6631" s="14" t="str">
        <f t="shared" si="830"/>
        <v>|Thierry Donard|</v>
      </c>
      <c r="U6631" s="14" t="str">
        <f t="shared" si="831"/>
        <v>|Temarii Buillard|Davide Carrera|Jesse Richman|Loic Collomb-Patton|Wille Lindberg|Matt Annetts|</v>
      </c>
    </row>
    <row r="6632" spans="1:21">
      <c r="A6632" s="14" t="s">
        <v>30520</v>
      </c>
      <c r="B6632" s="14" t="s">
        <v>48</v>
      </c>
      <c r="C6632" s="14" t="s">
        <v>30521</v>
      </c>
      <c r="D6632" s="14" t="s">
        <v>30522</v>
      </c>
      <c r="E6632" s="14" t="s">
        <v>30523</v>
      </c>
      <c r="F6632" s="14" t="s">
        <v>118</v>
      </c>
      <c r="G6632" s="26">
        <v>43504</v>
      </c>
      <c r="H6632" s="14">
        <v>2016</v>
      </c>
      <c r="I6632" s="14" t="s">
        <v>363</v>
      </c>
      <c r="J6632" s="14" t="s">
        <v>730</v>
      </c>
      <c r="K6632" s="14" t="s">
        <v>1537</v>
      </c>
      <c r="L6632" s="14" t="s">
        <v>30524</v>
      </c>
      <c r="M6632" s="14">
        <f t="shared" si="824"/>
        <v>2019</v>
      </c>
      <c r="N6632" s="14">
        <f t="shared" si="825"/>
        <v>2</v>
      </c>
      <c r="O6632" s="14" t="str">
        <f>IFERROR(VLOOKUP(I6632,Lists!$F$2:$G$16,2,FALSE()),"Not Rated")</f>
        <v>Adults</v>
      </c>
      <c r="P6632" s="14">
        <f t="shared" si="826"/>
        <v>93</v>
      </c>
      <c r="Q6632" s="14" t="str">
        <f t="shared" si="827"/>
        <v>United Kingdom</v>
      </c>
      <c r="R6632" s="14" t="str">
        <f t="shared" si="828"/>
        <v>|United Kingdom|</v>
      </c>
      <c r="S6632" s="14" t="str">
        <f t="shared" si="829"/>
        <v>|Horror Movies|International Movies|</v>
      </c>
      <c r="T6632" s="14" t="str">
        <f t="shared" si="830"/>
        <v>|Caradog W. James|</v>
      </c>
      <c r="U6632" s="14" t="str">
        <f t="shared" si="831"/>
        <v>|Katee Sackhoff|Lucy Boynton|Richard Mylan|Nick Moran|Pascale Wilson|Javier Botet|Pooneh Hajimohammadi|Sarah Buckland|</v>
      </c>
    </row>
    <row r="6633" spans="1:21">
      <c r="A6633" s="14" t="s">
        <v>30525</v>
      </c>
      <c r="B6633" s="14" t="s">
        <v>48</v>
      </c>
      <c r="C6633" s="14" t="s">
        <v>30526</v>
      </c>
      <c r="D6633" s="14" t="s">
        <v>30527</v>
      </c>
      <c r="E6633" s="14" t="s">
        <v>30528</v>
      </c>
      <c r="F6633" s="14" t="s">
        <v>118</v>
      </c>
      <c r="G6633" s="26">
        <v>42826</v>
      </c>
      <c r="H6633" s="14">
        <v>2016</v>
      </c>
      <c r="I6633" s="14" t="s">
        <v>360</v>
      </c>
      <c r="J6633" s="14" t="s">
        <v>730</v>
      </c>
      <c r="K6633" s="14" t="s">
        <v>496</v>
      </c>
      <c r="L6633" s="14" t="s">
        <v>30529</v>
      </c>
      <c r="M6633" s="14">
        <f t="shared" si="824"/>
        <v>2017</v>
      </c>
      <c r="N6633" s="14">
        <f t="shared" si="825"/>
        <v>4</v>
      </c>
      <c r="O6633" s="14" t="str">
        <f>IFERROR(VLOOKUP(I6633,Lists!$F$2:$G$16,2,FALSE()),"Not Rated")</f>
        <v>Adults</v>
      </c>
      <c r="P6633" s="14">
        <f t="shared" si="826"/>
        <v>93</v>
      </c>
      <c r="Q6633" s="14" t="str">
        <f t="shared" si="827"/>
        <v>United Kingdom</v>
      </c>
      <c r="R6633" s="14" t="str">
        <f t="shared" si="828"/>
        <v>|United Kingdom|</v>
      </c>
      <c r="S6633" s="14" t="str">
        <f t="shared" si="829"/>
        <v>|Documentaries|International Movies|</v>
      </c>
      <c r="T6633" s="14" t="str">
        <f t="shared" si="830"/>
        <v>|Daniel Gordon|</v>
      </c>
      <c r="U6633" s="14" t="str">
        <f t="shared" si="831"/>
        <v>|Richard Branson|</v>
      </c>
    </row>
    <row r="6634" spans="1:21">
      <c r="A6634" s="14" t="s">
        <v>30530</v>
      </c>
      <c r="B6634" s="14" t="s">
        <v>48</v>
      </c>
      <c r="C6634" s="14" t="s">
        <v>30531</v>
      </c>
      <c r="D6634" s="14" t="s">
        <v>12508</v>
      </c>
      <c r="E6634" s="14" t="s">
        <v>30532</v>
      </c>
      <c r="F6634" s="14" t="s">
        <v>115</v>
      </c>
      <c r="G6634" s="26">
        <v>42856</v>
      </c>
      <c r="H6634" s="14">
        <v>2016</v>
      </c>
      <c r="I6634" s="14" t="s">
        <v>363</v>
      </c>
      <c r="J6634" s="14" t="s">
        <v>900</v>
      </c>
      <c r="K6634" s="14" t="s">
        <v>1034</v>
      </c>
      <c r="L6634" s="14" t="s">
        <v>30533</v>
      </c>
      <c r="M6634" s="14">
        <f t="shared" si="824"/>
        <v>2017</v>
      </c>
      <c r="N6634" s="14">
        <f t="shared" si="825"/>
        <v>5</v>
      </c>
      <c r="O6634" s="14" t="str">
        <f>IFERROR(VLOOKUP(I6634,Lists!$F$2:$G$16,2,FALSE()),"Not Rated")</f>
        <v>Adults</v>
      </c>
      <c r="P6634" s="14">
        <f t="shared" si="826"/>
        <v>92</v>
      </c>
      <c r="Q6634" s="14" t="str">
        <f t="shared" si="827"/>
        <v>United States</v>
      </c>
      <c r="R6634" s="14" t="str">
        <f t="shared" si="828"/>
        <v>|United States|</v>
      </c>
      <c r="S6634" s="14" t="str">
        <f t="shared" si="829"/>
        <v>|Comedies|Dramas|Independent Movies|</v>
      </c>
      <c r="T6634" s="14" t="str">
        <f t="shared" si="830"/>
        <v>|Mike Birbiglia|</v>
      </c>
      <c r="U6634" s="14" t="str">
        <f t="shared" si="831"/>
        <v>|Keegan-Michael Key|Gillian Jacobs|Mike Birbiglia|Kate Micucci|Chris Gethard|Richard Masur|Tami Sagher|Erin Darke|</v>
      </c>
    </row>
    <row r="6635" spans="1:21">
      <c r="A6635" s="14" t="s">
        <v>30534</v>
      </c>
      <c r="B6635" s="14" t="s">
        <v>48</v>
      </c>
      <c r="C6635" s="14" t="s">
        <v>30535</v>
      </c>
      <c r="D6635" s="14" t="s">
        <v>21977</v>
      </c>
      <c r="E6635" s="14" t="s">
        <v>30536</v>
      </c>
      <c r="F6635" s="14" t="s">
        <v>115</v>
      </c>
      <c r="G6635" s="26">
        <v>43831</v>
      </c>
      <c r="H6635" s="14">
        <v>1997</v>
      </c>
      <c r="I6635" s="14" t="s">
        <v>363</v>
      </c>
      <c r="J6635" s="14" t="s">
        <v>474</v>
      </c>
      <c r="K6635" s="14" t="s">
        <v>683</v>
      </c>
      <c r="L6635" s="14" t="s">
        <v>30537</v>
      </c>
      <c r="M6635" s="14">
        <f t="shared" si="824"/>
        <v>2020</v>
      </c>
      <c r="N6635" s="14">
        <f t="shared" si="825"/>
        <v>1</v>
      </c>
      <c r="O6635" s="14" t="str">
        <f>IFERROR(VLOOKUP(I6635,Lists!$F$2:$G$16,2,FALSE()),"Not Rated")</f>
        <v>Adults</v>
      </c>
      <c r="P6635" s="14">
        <f t="shared" si="826"/>
        <v>127</v>
      </c>
      <c r="Q6635" s="14" t="str">
        <f t="shared" si="827"/>
        <v>United States</v>
      </c>
      <c r="R6635" s="14" t="str">
        <f t="shared" si="828"/>
        <v>|United States|</v>
      </c>
      <c r="S6635" s="14" t="str">
        <f t="shared" si="829"/>
        <v>|Dramas|Thrillers|</v>
      </c>
      <c r="T6635" s="14" t="str">
        <f t="shared" si="830"/>
        <v>|Mike Newell|</v>
      </c>
      <c r="U6635" s="14" t="str">
        <f t="shared" si="831"/>
        <v>|Al Pacino|Johnny Depp|Michael Madsen|Bruno Kirby|James Russo|Anne Heche|Zeljko Ivanek|Gerry Becker|Robert Miano|Zach Grenier|</v>
      </c>
    </row>
    <row r="6636" spans="1:21">
      <c r="A6636" s="14" t="s">
        <v>30538</v>
      </c>
      <c r="B6636" s="14" t="s">
        <v>48</v>
      </c>
      <c r="C6636" s="14" t="s">
        <v>30539</v>
      </c>
      <c r="D6636" s="14" t="s">
        <v>4268</v>
      </c>
      <c r="E6636" s="14" t="s">
        <v>30540</v>
      </c>
      <c r="F6636" s="14" t="s">
        <v>30541</v>
      </c>
      <c r="G6636" s="26">
        <v>44136</v>
      </c>
      <c r="H6636" s="14">
        <v>2005</v>
      </c>
      <c r="I6636" s="14" t="s">
        <v>363</v>
      </c>
      <c r="J6636" s="14" t="s">
        <v>611</v>
      </c>
      <c r="K6636" s="14" t="s">
        <v>2116</v>
      </c>
      <c r="L6636" s="14" t="s">
        <v>30542</v>
      </c>
      <c r="M6636" s="14">
        <f t="shared" si="824"/>
        <v>2020</v>
      </c>
      <c r="N6636" s="14">
        <f t="shared" si="825"/>
        <v>11</v>
      </c>
      <c r="O6636" s="14" t="str">
        <f>IFERROR(VLOOKUP(I6636,Lists!$F$2:$G$16,2,FALSE()),"Not Rated")</f>
        <v>Adults</v>
      </c>
      <c r="P6636" s="14">
        <f t="shared" si="826"/>
        <v>105</v>
      </c>
      <c r="Q6636" s="14" t="str">
        <f t="shared" si="827"/>
        <v>United Kingdom</v>
      </c>
      <c r="R6636" s="14" t="str">
        <f t="shared" si="828"/>
        <v>|United Kingdom|Czech Republic|Germany|United States|</v>
      </c>
      <c r="S6636" s="14" t="str">
        <f t="shared" si="829"/>
        <v>|Action &amp; Adventure|Horror Movies|Sci-Fi &amp; Fantasy|</v>
      </c>
      <c r="T6636" s="14" t="str">
        <f t="shared" si="830"/>
        <v>|Andrzej Bartkowiak|</v>
      </c>
      <c r="U6636" s="14" t="str">
        <f t="shared" si="831"/>
        <v>|Karl Urban|Rosamund Pike|Dwayne Johnson|Deobia Oparei|Ben Daniels|Razaaq Adoti|Richard Brake|Dexter Fletcher|Al Weaver|Brian Steele|</v>
      </c>
    </row>
    <row r="6637" spans="1:21">
      <c r="A6637" s="14" t="s">
        <v>30543</v>
      </c>
      <c r="B6637" s="14" t="s">
        <v>49</v>
      </c>
      <c r="C6637" s="14" t="s">
        <v>30544</v>
      </c>
      <c r="D6637" s="14" t="s">
        <v>117</v>
      </c>
      <c r="E6637" s="14" t="s">
        <v>30545</v>
      </c>
      <c r="F6637" s="14" t="s">
        <v>115</v>
      </c>
      <c r="G6637" s="26">
        <v>43525</v>
      </c>
      <c r="H6637" s="14">
        <v>2013</v>
      </c>
      <c r="I6637" s="14" t="s">
        <v>361</v>
      </c>
      <c r="J6637" s="14" t="s">
        <v>105</v>
      </c>
      <c r="K6637" s="14" t="s">
        <v>10968</v>
      </c>
      <c r="L6637" s="14" t="s">
        <v>30546</v>
      </c>
      <c r="M6637" s="14">
        <f t="shared" si="824"/>
        <v>2019</v>
      </c>
      <c r="N6637" s="14">
        <f t="shared" si="825"/>
        <v>3</v>
      </c>
      <c r="O6637" s="14" t="str">
        <f>IFERROR(VLOOKUP(I6637,Lists!$F$2:$G$16,2,FALSE()),"Not Rated")</f>
        <v>Teens</v>
      </c>
      <c r="P6637" s="14">
        <f t="shared" si="826"/>
        <v>1</v>
      </c>
      <c r="Q6637" s="14" t="str">
        <f t="shared" si="827"/>
        <v>United States</v>
      </c>
      <c r="R6637" s="14" t="str">
        <f t="shared" si="828"/>
        <v>|United States|</v>
      </c>
      <c r="S6637" s="14" t="str">
        <f t="shared" si="829"/>
        <v>|Reality TV|Science &amp; Nature TV|</v>
      </c>
      <c r="T6637" s="14" t="str">
        <f t="shared" si="830"/>
        <v>|Unknown|</v>
      </c>
      <c r="U6637" s="14" t="str">
        <f t="shared" si="831"/>
        <v>|Michael Izquierdo|</v>
      </c>
    </row>
    <row r="6638" spans="1:21">
      <c r="A6638" s="14" t="s">
        <v>30547</v>
      </c>
      <c r="B6638" s="14" t="s">
        <v>48</v>
      </c>
      <c r="C6638" s="14" t="s">
        <v>30548</v>
      </c>
      <c r="D6638" s="14" t="s">
        <v>29596</v>
      </c>
      <c r="E6638" s="14" t="s">
        <v>30549</v>
      </c>
      <c r="F6638" s="14" t="s">
        <v>130</v>
      </c>
      <c r="G6638" s="26">
        <v>43313</v>
      </c>
      <c r="H6638" s="14">
        <v>1989</v>
      </c>
      <c r="I6638" s="14" t="s">
        <v>361</v>
      </c>
      <c r="J6638" s="14" t="s">
        <v>507</v>
      </c>
      <c r="K6638" s="14" t="s">
        <v>1442</v>
      </c>
      <c r="L6638" s="14" t="s">
        <v>30550</v>
      </c>
      <c r="M6638" s="14">
        <f t="shared" si="824"/>
        <v>2018</v>
      </c>
      <c r="N6638" s="14">
        <f t="shared" si="825"/>
        <v>8</v>
      </c>
      <c r="O6638" s="14" t="str">
        <f>IFERROR(VLOOKUP(I6638,Lists!$F$2:$G$16,2,FALSE()),"Not Rated")</f>
        <v>Teens</v>
      </c>
      <c r="P6638" s="14">
        <f t="shared" si="826"/>
        <v>94</v>
      </c>
      <c r="Q6638" s="14" t="str">
        <f t="shared" si="827"/>
        <v>Hong Kong</v>
      </c>
      <c r="R6638" s="14" t="str">
        <f t="shared" si="828"/>
        <v>|Hong Kong|</v>
      </c>
      <c r="S6638" s="14" t="str">
        <f t="shared" si="829"/>
        <v>|Action &amp; Adventure|Comedies|International Movies|</v>
      </c>
      <c r="T6638" s="14" t="str">
        <f t="shared" si="830"/>
        <v>|Wong Jing|</v>
      </c>
      <c r="U6638" s="14" t="str">
        <f t="shared" si="831"/>
        <v>|Carol 'Do Do' Cheng|Maggie Cheung|Wilson Lam|Chan Pak-cheung|Charlie Cho|Tom Poon|Kwan Ming-yuk|Hon Yee-Sang|Sherman Wong|Lo Fan|</v>
      </c>
    </row>
    <row r="6639" spans="1:21">
      <c r="A6639" s="14" t="s">
        <v>30551</v>
      </c>
      <c r="B6639" s="14" t="s">
        <v>48</v>
      </c>
      <c r="C6639" s="14" t="s">
        <v>30552</v>
      </c>
      <c r="D6639" s="14" t="s">
        <v>30553</v>
      </c>
      <c r="E6639" s="14" t="s">
        <v>30554</v>
      </c>
      <c r="F6639" s="14" t="s">
        <v>115</v>
      </c>
      <c r="G6639" s="26">
        <v>43531</v>
      </c>
      <c r="H6639" s="14">
        <v>2008</v>
      </c>
      <c r="I6639" s="14" t="s">
        <v>364</v>
      </c>
      <c r="J6639" s="14" t="s">
        <v>457</v>
      </c>
      <c r="K6639" s="14" t="s">
        <v>1336</v>
      </c>
      <c r="L6639" s="14" t="s">
        <v>30555</v>
      </c>
      <c r="M6639" s="14">
        <f t="shared" si="824"/>
        <v>2019</v>
      </c>
      <c r="N6639" s="14">
        <f t="shared" si="825"/>
        <v>3</v>
      </c>
      <c r="O6639" s="14" t="str">
        <f>IFERROR(VLOOKUP(I6639,Lists!$F$2:$G$16,2,FALSE()),"Not Rated")</f>
        <v>Teens</v>
      </c>
      <c r="P6639" s="14">
        <f t="shared" si="826"/>
        <v>104</v>
      </c>
      <c r="Q6639" s="14" t="str">
        <f t="shared" si="827"/>
        <v>United States</v>
      </c>
      <c r="R6639" s="14" t="str">
        <f t="shared" si="828"/>
        <v>|United States|</v>
      </c>
      <c r="S6639" s="14" t="str">
        <f t="shared" si="829"/>
        <v>|Dramas|Faith &amp; Spirituality|</v>
      </c>
      <c r="T6639" s="14" t="str">
        <f t="shared" si="830"/>
        <v>|John Patrick Shanley|</v>
      </c>
      <c r="U6639" s="14" t="str">
        <f t="shared" si="831"/>
        <v>|Meryl Streep|Philip Seymour Hoffman|Amy Adams|Viola Davis|Alice Drummond|Audrie Neenan|Susan Blommaert|Carrie Preston|Lydia Jordan|Lloyd Clay Brown|</v>
      </c>
    </row>
    <row r="6640" spans="1:21">
      <c r="A6640" s="14" t="s">
        <v>30556</v>
      </c>
      <c r="B6640" s="14" t="s">
        <v>48</v>
      </c>
      <c r="C6640" s="14" t="s">
        <v>30557</v>
      </c>
      <c r="D6640" s="14" t="s">
        <v>30558</v>
      </c>
      <c r="E6640" s="14" t="s">
        <v>117</v>
      </c>
      <c r="F6640" s="14" t="s">
        <v>115</v>
      </c>
      <c r="G6640" s="26">
        <v>43115</v>
      </c>
      <c r="H6640" s="14">
        <v>2017</v>
      </c>
      <c r="I6640" s="14" t="s">
        <v>362</v>
      </c>
      <c r="J6640" s="14" t="s">
        <v>507</v>
      </c>
      <c r="K6640" s="14" t="s">
        <v>247</v>
      </c>
      <c r="L6640" s="14" t="s">
        <v>30559</v>
      </c>
      <c r="M6640" s="14">
        <f t="shared" si="824"/>
        <v>2018</v>
      </c>
      <c r="N6640" s="14">
        <f t="shared" si="825"/>
        <v>1</v>
      </c>
      <c r="O6640" s="14" t="str">
        <f>IFERROR(VLOOKUP(I6640,Lists!$F$2:$G$16,2,FALSE()),"Not Rated")</f>
        <v>Older Kids</v>
      </c>
      <c r="P6640" s="14">
        <f t="shared" si="826"/>
        <v>94</v>
      </c>
      <c r="Q6640" s="14" t="str">
        <f t="shared" si="827"/>
        <v>United States</v>
      </c>
      <c r="R6640" s="14" t="str">
        <f t="shared" si="828"/>
        <v>|United States|</v>
      </c>
      <c r="S6640" s="14" t="str">
        <f t="shared" si="829"/>
        <v>|Documentaries|</v>
      </c>
      <c r="T6640" s="14" t="str">
        <f t="shared" si="830"/>
        <v>|M.J. Isakson|</v>
      </c>
      <c r="U6640" s="14" t="str">
        <f t="shared" si="831"/>
        <v>|Unknown|</v>
      </c>
    </row>
    <row r="6641" spans="1:21">
      <c r="A6641" s="14" t="s">
        <v>30560</v>
      </c>
      <c r="B6641" s="14" t="s">
        <v>48</v>
      </c>
      <c r="C6641" s="14" t="s">
        <v>30561</v>
      </c>
      <c r="D6641" s="14" t="s">
        <v>30562</v>
      </c>
      <c r="E6641" s="14" t="s">
        <v>30563</v>
      </c>
      <c r="F6641" s="14" t="s">
        <v>115</v>
      </c>
      <c r="G6641" s="26">
        <v>43586</v>
      </c>
      <c r="H6641" s="14">
        <v>2003</v>
      </c>
      <c r="I6641" s="14" t="s">
        <v>367</v>
      </c>
      <c r="J6641" s="14" t="s">
        <v>1173</v>
      </c>
      <c r="K6641" s="14" t="s">
        <v>481</v>
      </c>
      <c r="L6641" s="14" t="s">
        <v>30564</v>
      </c>
      <c r="M6641" s="14">
        <f t="shared" si="824"/>
        <v>2019</v>
      </c>
      <c r="N6641" s="14">
        <f t="shared" si="825"/>
        <v>5</v>
      </c>
      <c r="O6641" s="14" t="str">
        <f>IFERROR(VLOOKUP(I6641,Lists!$F$2:$G$16,2,FALSE()),"Not Rated")</f>
        <v>Older Kids</v>
      </c>
      <c r="P6641" s="14">
        <f t="shared" si="826"/>
        <v>82</v>
      </c>
      <c r="Q6641" s="14" t="str">
        <f t="shared" si="827"/>
        <v>United States</v>
      </c>
      <c r="R6641" s="14" t="str">
        <f t="shared" si="828"/>
        <v>|United States|</v>
      </c>
      <c r="S6641" s="14" t="str">
        <f t="shared" si="829"/>
        <v>|Children &amp; Family Movies|Comedies|</v>
      </c>
      <c r="T6641" s="14" t="str">
        <f t="shared" si="830"/>
        <v>|Bo Welch|</v>
      </c>
      <c r="U6641" s="14" t="str">
        <f t="shared" si="831"/>
        <v>|Mike Myers|Alec Baldwin|Kelly Preston|Dakota Fanning|Spencer Breslin|Amy Hill|Sean Hayes|Dan Castellaneta|</v>
      </c>
    </row>
    <row r="6642" spans="1:21">
      <c r="A6642" s="14" t="s">
        <v>30565</v>
      </c>
      <c r="B6642" s="14" t="s">
        <v>48</v>
      </c>
      <c r="C6642" s="14" t="s">
        <v>30566</v>
      </c>
      <c r="D6642" s="14" t="s">
        <v>30567</v>
      </c>
      <c r="E6642" s="14" t="s">
        <v>30568</v>
      </c>
      <c r="F6642" s="14" t="s">
        <v>30569</v>
      </c>
      <c r="G6642" s="26">
        <v>43621</v>
      </c>
      <c r="H6642" s="14">
        <v>2018</v>
      </c>
      <c r="I6642" s="14" t="s">
        <v>367</v>
      </c>
      <c r="J6642" s="14" t="s">
        <v>1290</v>
      </c>
      <c r="K6642" s="14" t="s">
        <v>481</v>
      </c>
      <c r="L6642" s="14" t="s">
        <v>30570</v>
      </c>
      <c r="M6642" s="14">
        <f t="shared" si="824"/>
        <v>2019</v>
      </c>
      <c r="N6642" s="14">
        <f t="shared" si="825"/>
        <v>6</v>
      </c>
      <c r="O6642" s="14" t="str">
        <f>IFERROR(VLOOKUP(I6642,Lists!$F$2:$G$16,2,FALSE()),"Not Rated")</f>
        <v>Older Kids</v>
      </c>
      <c r="P6642" s="14">
        <f t="shared" si="826"/>
        <v>86</v>
      </c>
      <c r="Q6642" s="14" t="str">
        <f t="shared" si="827"/>
        <v>France</v>
      </c>
      <c r="R6642" s="14" t="str">
        <f t="shared" si="828"/>
        <v>|France|China|Japan|United States|</v>
      </c>
      <c r="S6642" s="14" t="str">
        <f t="shared" si="829"/>
        <v>|Children &amp; Family Movies|Comedies|</v>
      </c>
      <c r="T6642" s="14" t="str">
        <f t="shared" si="830"/>
        <v>|Scott Mosier|Yarrow Cheney|</v>
      </c>
      <c r="U6642" s="14" t="str">
        <f t="shared" si="831"/>
        <v>|Benedict Cumberbatch|Cameron Seely|Rashida Jones|Pharrell Williams|Kenan Thompson|Angela Lansbury|</v>
      </c>
    </row>
    <row r="6643" spans="1:21">
      <c r="A6643" s="14" t="s">
        <v>30571</v>
      </c>
      <c r="B6643" s="14" t="s">
        <v>48</v>
      </c>
      <c r="C6643" s="14" t="s">
        <v>30572</v>
      </c>
      <c r="D6643" s="14" t="s">
        <v>30573</v>
      </c>
      <c r="E6643" s="14" t="s">
        <v>30574</v>
      </c>
      <c r="F6643" s="14" t="s">
        <v>115</v>
      </c>
      <c r="G6643" s="26">
        <v>43831</v>
      </c>
      <c r="H6643" s="14">
        <v>1996</v>
      </c>
      <c r="I6643" s="14" t="s">
        <v>364</v>
      </c>
      <c r="J6643" s="14" t="s">
        <v>560</v>
      </c>
      <c r="K6643" s="14" t="s">
        <v>1122</v>
      </c>
      <c r="L6643" s="14" t="s">
        <v>30575</v>
      </c>
      <c r="M6643" s="14">
        <f t="shared" si="824"/>
        <v>2020</v>
      </c>
      <c r="N6643" s="14">
        <f t="shared" si="825"/>
        <v>1</v>
      </c>
      <c r="O6643" s="14" t="str">
        <f>IFERROR(VLOOKUP(I6643,Lists!$F$2:$G$16,2,FALSE()),"Not Rated")</f>
        <v>Teens</v>
      </c>
      <c r="P6643" s="14">
        <f t="shared" si="826"/>
        <v>103</v>
      </c>
      <c r="Q6643" s="14" t="str">
        <f t="shared" si="827"/>
        <v>United States</v>
      </c>
      <c r="R6643" s="14" t="str">
        <f t="shared" si="828"/>
        <v>|United States|</v>
      </c>
      <c r="S6643" s="14" t="str">
        <f t="shared" si="829"/>
        <v>|Action &amp; Adventure|Sci-Fi &amp; Fantasy|</v>
      </c>
      <c r="T6643" s="14" t="str">
        <f t="shared" si="830"/>
        <v>|Rob Cohen|</v>
      </c>
      <c r="U6643" s="14" t="str">
        <f t="shared" si="831"/>
        <v>|Sean Connery|Dennis Quaid|David Thewlis|Pete Postlethwaite|Dina Meyer|Jason Isaacs|Brian Thompson|Julie Christie|</v>
      </c>
    </row>
    <row r="6644" spans="1:21">
      <c r="A6644" s="14" t="s">
        <v>30576</v>
      </c>
      <c r="B6644" s="14" t="s">
        <v>48</v>
      </c>
      <c r="C6644" s="14" t="s">
        <v>30577</v>
      </c>
      <c r="D6644" s="14" t="s">
        <v>30578</v>
      </c>
      <c r="E6644" s="14" t="s">
        <v>30579</v>
      </c>
      <c r="F6644" s="14" t="s">
        <v>115</v>
      </c>
      <c r="G6644" s="26">
        <v>43831</v>
      </c>
      <c r="H6644" s="14">
        <v>2015</v>
      </c>
      <c r="I6644" s="14" t="s">
        <v>364</v>
      </c>
      <c r="J6644" s="14" t="s">
        <v>566</v>
      </c>
      <c r="K6644" s="14" t="s">
        <v>1122</v>
      </c>
      <c r="L6644" s="14" t="s">
        <v>30580</v>
      </c>
      <c r="M6644" s="14">
        <f t="shared" si="824"/>
        <v>2020</v>
      </c>
      <c r="N6644" s="14">
        <f t="shared" si="825"/>
        <v>1</v>
      </c>
      <c r="O6644" s="14" t="str">
        <f>IFERROR(VLOOKUP(I6644,Lists!$F$2:$G$16,2,FALSE()),"Not Rated")</f>
        <v>Teens</v>
      </c>
      <c r="P6644" s="14">
        <f t="shared" si="826"/>
        <v>97</v>
      </c>
      <c r="Q6644" s="14" t="str">
        <f t="shared" si="827"/>
        <v>United States</v>
      </c>
      <c r="R6644" s="14" t="str">
        <f t="shared" si="828"/>
        <v>|United States|</v>
      </c>
      <c r="S6644" s="14" t="str">
        <f t="shared" si="829"/>
        <v>|Action &amp; Adventure|Sci-Fi &amp; Fantasy|</v>
      </c>
      <c r="T6644" s="14" t="str">
        <f t="shared" si="830"/>
        <v>|Colin Teague|</v>
      </c>
      <c r="U6644" s="14" t="str">
        <f t="shared" si="831"/>
        <v>|Julian Morris|Tamzin Merchant|Ben Kingsley|Jassa Ahluwalia|Jonjo O'Neill|Dominic Mafham|Roger Ashton-Griffiths|Jake Curran|Duncan Preston|Ozama Oancea|</v>
      </c>
    </row>
    <row r="6645" spans="1:21">
      <c r="A6645" s="14" t="s">
        <v>30581</v>
      </c>
      <c r="B6645" s="14" t="s">
        <v>48</v>
      </c>
      <c r="C6645" s="14" t="s">
        <v>30582</v>
      </c>
      <c r="D6645" s="14" t="s">
        <v>30583</v>
      </c>
      <c r="E6645" s="14" t="s">
        <v>30584</v>
      </c>
      <c r="F6645" s="14" t="s">
        <v>115</v>
      </c>
      <c r="G6645" s="26">
        <v>43831</v>
      </c>
      <c r="H6645" s="14">
        <v>2000</v>
      </c>
      <c r="I6645" s="14" t="s">
        <v>367</v>
      </c>
      <c r="J6645" s="14" t="s">
        <v>1668</v>
      </c>
      <c r="K6645" s="14" t="s">
        <v>1122</v>
      </c>
      <c r="L6645" s="14" t="s">
        <v>30585</v>
      </c>
      <c r="M6645" s="14">
        <f t="shared" si="824"/>
        <v>2020</v>
      </c>
      <c r="N6645" s="14">
        <f t="shared" si="825"/>
        <v>1</v>
      </c>
      <c r="O6645" s="14" t="str">
        <f>IFERROR(VLOOKUP(I6645,Lists!$F$2:$G$16,2,FALSE()),"Not Rated")</f>
        <v>Older Kids</v>
      </c>
      <c r="P6645" s="14">
        <f t="shared" si="826"/>
        <v>84</v>
      </c>
      <c r="Q6645" s="14" t="str">
        <f t="shared" si="827"/>
        <v>United States</v>
      </c>
      <c r="R6645" s="14" t="str">
        <f t="shared" si="828"/>
        <v>|United States|</v>
      </c>
      <c r="S6645" s="14" t="str">
        <f t="shared" si="829"/>
        <v>|Action &amp; Adventure|Sci-Fi &amp; Fantasy|</v>
      </c>
      <c r="T6645" s="14" t="str">
        <f t="shared" si="830"/>
        <v>|Doug Lefler|</v>
      </c>
      <c r="U6645" s="14" t="str">
        <f t="shared" si="831"/>
        <v>|Christopher Masterson|Harry Van Gorkum|Rona Figueroa|Matt Hickey|Henry O|Tom Burke|Robby Benson|Ken Shorter|John Woodnutt|Lubomir Misak|</v>
      </c>
    </row>
    <row r="6646" spans="1:21">
      <c r="A6646" s="14" t="s">
        <v>30586</v>
      </c>
      <c r="B6646" s="14" t="s">
        <v>48</v>
      </c>
      <c r="C6646" s="14" t="s">
        <v>30587</v>
      </c>
      <c r="D6646" s="14" t="s">
        <v>30588</v>
      </c>
      <c r="E6646" s="14" t="s">
        <v>30589</v>
      </c>
      <c r="F6646" s="14" t="s">
        <v>115</v>
      </c>
      <c r="G6646" s="26">
        <v>42899</v>
      </c>
      <c r="H6646" s="14">
        <v>2017</v>
      </c>
      <c r="I6646" s="14" t="s">
        <v>364</v>
      </c>
      <c r="J6646" s="14" t="s">
        <v>653</v>
      </c>
      <c r="K6646" s="14" t="s">
        <v>1122</v>
      </c>
      <c r="L6646" s="14" t="s">
        <v>30590</v>
      </c>
      <c r="M6646" s="14">
        <f t="shared" si="824"/>
        <v>2017</v>
      </c>
      <c r="N6646" s="14">
        <f t="shared" si="825"/>
        <v>6</v>
      </c>
      <c r="O6646" s="14" t="str">
        <f>IFERROR(VLOOKUP(I6646,Lists!$F$2:$G$16,2,FALSE()),"Not Rated")</f>
        <v>Teens</v>
      </c>
      <c r="P6646" s="14">
        <f t="shared" si="826"/>
        <v>98</v>
      </c>
      <c r="Q6646" s="14" t="str">
        <f t="shared" si="827"/>
        <v>United States</v>
      </c>
      <c r="R6646" s="14" t="str">
        <f t="shared" si="828"/>
        <v>|United States|</v>
      </c>
      <c r="S6646" s="14" t="str">
        <f t="shared" si="829"/>
        <v>|Action &amp; Adventure|Sci-Fi &amp; Fantasy|</v>
      </c>
      <c r="T6646" s="14" t="str">
        <f t="shared" si="830"/>
        <v>|Patrik Syversen|</v>
      </c>
      <c r="U6646" s="14" t="str">
        <f t="shared" si="831"/>
        <v>|Tom Rhys Harries|Jessamine-Bliss Bell|Patrick Stewart|André Eriksen|Richard Cordery|Martin Hutson|Turlough Convery|Delroy Brown|Tamzin Merchant|</v>
      </c>
    </row>
    <row r="6647" spans="1:21">
      <c r="A6647" s="14" t="s">
        <v>30591</v>
      </c>
      <c r="B6647" s="14" t="s">
        <v>48</v>
      </c>
      <c r="C6647" s="14" t="s">
        <v>30592</v>
      </c>
      <c r="D6647" s="14" t="s">
        <v>285</v>
      </c>
      <c r="E6647" s="14" t="s">
        <v>117</v>
      </c>
      <c r="F6647" s="14" t="s">
        <v>117</v>
      </c>
      <c r="G6647" s="26">
        <v>43634</v>
      </c>
      <c r="H6647" s="14">
        <v>2018</v>
      </c>
      <c r="I6647" s="14" t="s">
        <v>366</v>
      </c>
      <c r="J6647" s="14" t="s">
        <v>2489</v>
      </c>
      <c r="K6647" s="14" t="s">
        <v>251</v>
      </c>
      <c r="L6647" s="14" t="s">
        <v>30593</v>
      </c>
      <c r="M6647" s="14">
        <f t="shared" si="824"/>
        <v>2019</v>
      </c>
      <c r="N6647" s="14">
        <f t="shared" si="825"/>
        <v>6</v>
      </c>
      <c r="O6647" s="14" t="str">
        <f>IFERROR(VLOOKUP(I6647,Lists!$F$2:$G$16,2,FALSE()),"Not Rated")</f>
        <v>Kids</v>
      </c>
      <c r="P6647" s="14">
        <f t="shared" si="826"/>
        <v>68</v>
      </c>
      <c r="Q6647" s="14" t="str">
        <f t="shared" si="827"/>
        <v>Unknown</v>
      </c>
      <c r="R6647" s="14" t="str">
        <f t="shared" si="828"/>
        <v>|Unknown|</v>
      </c>
      <c r="S6647" s="14" t="str">
        <f t="shared" si="829"/>
        <v>|Children &amp; Family Movies|</v>
      </c>
      <c r="T6647" s="14" t="str">
        <f t="shared" si="830"/>
        <v>|Rajiv Chilaka|</v>
      </c>
      <c r="U6647" s="14" t="str">
        <f t="shared" si="831"/>
        <v>|Unknown|</v>
      </c>
    </row>
    <row r="6648" spans="1:21">
      <c r="A6648" s="14" t="s">
        <v>30594</v>
      </c>
      <c r="B6648" s="14" t="s">
        <v>49</v>
      </c>
      <c r="C6648" s="14" t="s">
        <v>30595</v>
      </c>
      <c r="D6648" s="14" t="s">
        <v>117</v>
      </c>
      <c r="E6648" s="14" t="s">
        <v>30596</v>
      </c>
      <c r="F6648" s="14" t="s">
        <v>30597</v>
      </c>
      <c r="G6648" s="26">
        <v>42513</v>
      </c>
      <c r="H6648" s="14">
        <v>2016</v>
      </c>
      <c r="I6648" s="14" t="s">
        <v>361</v>
      </c>
      <c r="J6648" s="14" t="s">
        <v>105</v>
      </c>
      <c r="K6648" s="14" t="s">
        <v>4132</v>
      </c>
      <c r="L6648" s="14" t="s">
        <v>30598</v>
      </c>
      <c r="M6648" s="14">
        <f t="shared" si="824"/>
        <v>2016</v>
      </c>
      <c r="N6648" s="14">
        <f t="shared" si="825"/>
        <v>5</v>
      </c>
      <c r="O6648" s="14" t="str">
        <f>IFERROR(VLOOKUP(I6648,Lists!$F$2:$G$16,2,FALSE()),"Not Rated")</f>
        <v>Teens</v>
      </c>
      <c r="P6648" s="14">
        <f t="shared" si="826"/>
        <v>1</v>
      </c>
      <c r="Q6648" s="14" t="str">
        <f t="shared" si="827"/>
        <v>United States</v>
      </c>
      <c r="R6648" s="14" t="str">
        <f t="shared" si="828"/>
        <v>|United States|South Korea|China|</v>
      </c>
      <c r="S6648" s="14" t="str">
        <f t="shared" si="829"/>
        <v>|Romantic TV Shows|TV Comedies|TV Dramas|</v>
      </c>
      <c r="T6648" s="14" t="str">
        <f t="shared" si="830"/>
        <v>|Unknown|</v>
      </c>
      <c r="U6648" s="14" t="str">
        <f t="shared" si="831"/>
        <v>|Liv Hewson|Sean Dulake|Justin Chon|Noo-Ri Bae|Sa-hee Kim|Jimmy Shubert|</v>
      </c>
    </row>
    <row r="6649" spans="1:21">
      <c r="A6649" s="14" t="s">
        <v>30599</v>
      </c>
      <c r="B6649" s="14" t="s">
        <v>48</v>
      </c>
      <c r="C6649" s="14" t="s">
        <v>30600</v>
      </c>
      <c r="D6649" s="14" t="s">
        <v>30601</v>
      </c>
      <c r="E6649" s="14" t="s">
        <v>30602</v>
      </c>
      <c r="F6649" s="14" t="s">
        <v>115</v>
      </c>
      <c r="G6649" s="26">
        <v>43282</v>
      </c>
      <c r="H6649" s="14">
        <v>2017</v>
      </c>
      <c r="I6649" s="14" t="s">
        <v>368</v>
      </c>
      <c r="J6649" s="14" t="s">
        <v>6456</v>
      </c>
      <c r="K6649" s="14" t="s">
        <v>247</v>
      </c>
      <c r="L6649" s="14" t="s">
        <v>30603</v>
      </c>
      <c r="M6649" s="14">
        <f t="shared" si="824"/>
        <v>2018</v>
      </c>
      <c r="N6649" s="14">
        <f t="shared" si="825"/>
        <v>7</v>
      </c>
      <c r="O6649" s="14" t="str">
        <f>IFERROR(VLOOKUP(I6649,Lists!$F$2:$G$16,2,FALSE()),"Not Rated")</f>
        <v>Kids</v>
      </c>
      <c r="P6649" s="14">
        <f t="shared" si="826"/>
        <v>42</v>
      </c>
      <c r="Q6649" s="14" t="str">
        <f t="shared" si="827"/>
        <v>United States</v>
      </c>
      <c r="R6649" s="14" t="str">
        <f t="shared" si="828"/>
        <v>|United States|</v>
      </c>
      <c r="S6649" s="14" t="str">
        <f t="shared" si="829"/>
        <v>|Documentaries|</v>
      </c>
      <c r="T6649" s="14" t="str">
        <f t="shared" si="830"/>
        <v>|Greg MacGillivray|</v>
      </c>
      <c r="U6649" s="14" t="str">
        <f t="shared" si="831"/>
        <v>|Jeff Bridges|</v>
      </c>
    </row>
    <row r="6650" spans="1:21">
      <c r="A6650" s="14" t="s">
        <v>30604</v>
      </c>
      <c r="B6650" s="14" t="s">
        <v>48</v>
      </c>
      <c r="C6650" s="14" t="s">
        <v>30605</v>
      </c>
      <c r="D6650" s="14" t="s">
        <v>30606</v>
      </c>
      <c r="E6650" s="14" t="s">
        <v>117</v>
      </c>
      <c r="F6650" s="14" t="s">
        <v>124</v>
      </c>
      <c r="G6650" s="26">
        <v>43070</v>
      </c>
      <c r="H6650" s="14">
        <v>2017</v>
      </c>
      <c r="I6650" s="14" t="s">
        <v>360</v>
      </c>
      <c r="J6650" s="14" t="s">
        <v>900</v>
      </c>
      <c r="K6650" s="14" t="s">
        <v>4617</v>
      </c>
      <c r="L6650" s="14" t="s">
        <v>30607</v>
      </c>
      <c r="M6650" s="14">
        <f t="shared" si="824"/>
        <v>2017</v>
      </c>
      <c r="N6650" s="14">
        <f t="shared" si="825"/>
        <v>12</v>
      </c>
      <c r="O6650" s="14" t="str">
        <f>IFERROR(VLOOKUP(I6650,Lists!$F$2:$G$16,2,FALSE()),"Not Rated")</f>
        <v>Adults</v>
      </c>
      <c r="P6650" s="14">
        <f t="shared" si="826"/>
        <v>92</v>
      </c>
      <c r="Q6650" s="14" t="str">
        <f t="shared" si="827"/>
        <v>Germany</v>
      </c>
      <c r="R6650" s="14" t="str">
        <f t="shared" si="828"/>
        <v>|Germany|</v>
      </c>
      <c r="S6650" s="14" t="str">
        <f t="shared" si="829"/>
        <v>|Documentaries|International Movies|LGBTQ Movies|</v>
      </c>
      <c r="T6650" s="14" t="str">
        <f t="shared" si="830"/>
        <v>|Tristan Ferland Milewski|</v>
      </c>
      <c r="U6650" s="14" t="str">
        <f t="shared" si="831"/>
        <v>|Unknown|</v>
      </c>
    </row>
    <row r="6651" spans="1:21">
      <c r="A6651" s="14" t="s">
        <v>30608</v>
      </c>
      <c r="B6651" s="14" t="s">
        <v>48</v>
      </c>
      <c r="C6651" s="14" t="s">
        <v>30609</v>
      </c>
      <c r="D6651" s="14" t="s">
        <v>30610</v>
      </c>
      <c r="E6651" s="14" t="s">
        <v>30611</v>
      </c>
      <c r="F6651" s="14" t="s">
        <v>30612</v>
      </c>
      <c r="G6651" s="26">
        <v>43101</v>
      </c>
      <c r="H6651" s="14">
        <v>2017</v>
      </c>
      <c r="I6651" s="14" t="s">
        <v>362</v>
      </c>
      <c r="J6651" s="14" t="s">
        <v>1330</v>
      </c>
      <c r="K6651" s="14" t="s">
        <v>496</v>
      </c>
      <c r="L6651" s="14" t="s">
        <v>30613</v>
      </c>
      <c r="M6651" s="14">
        <f t="shared" si="824"/>
        <v>2018</v>
      </c>
      <c r="N6651" s="14">
        <f t="shared" si="825"/>
        <v>1</v>
      </c>
      <c r="O6651" s="14" t="str">
        <f>IFERROR(VLOOKUP(I6651,Lists!$F$2:$G$16,2,FALSE()),"Not Rated")</f>
        <v>Older Kids</v>
      </c>
      <c r="P6651" s="14">
        <f t="shared" si="826"/>
        <v>89</v>
      </c>
      <c r="Q6651" s="14" t="str">
        <f t="shared" si="827"/>
        <v>Germany</v>
      </c>
      <c r="R6651" s="14" t="str">
        <f t="shared" si="828"/>
        <v>|Germany|Belgium|</v>
      </c>
      <c r="S6651" s="14" t="str">
        <f t="shared" si="829"/>
        <v>|Documentaries|International Movies|</v>
      </c>
      <c r="T6651" s="14" t="str">
        <f t="shared" si="830"/>
        <v>|Reiner Holzemer|</v>
      </c>
      <c r="U6651" s="14" t="str">
        <f t="shared" si="831"/>
        <v>|Dries Van Noten|</v>
      </c>
    </row>
    <row r="6652" spans="1:21">
      <c r="A6652" s="14" t="s">
        <v>30614</v>
      </c>
      <c r="B6652" s="14" t="s">
        <v>48</v>
      </c>
      <c r="C6652" s="14" t="s">
        <v>30615</v>
      </c>
      <c r="D6652" s="14" t="s">
        <v>117</v>
      </c>
      <c r="E6652" s="14" t="s">
        <v>30616</v>
      </c>
      <c r="F6652" s="14" t="s">
        <v>115</v>
      </c>
      <c r="G6652" s="26">
        <v>43481</v>
      </c>
      <c r="H6652" s="14">
        <v>2018</v>
      </c>
      <c r="I6652" s="14" t="s">
        <v>362</v>
      </c>
      <c r="J6652" s="14" t="s">
        <v>698</v>
      </c>
      <c r="K6652" s="14" t="s">
        <v>244</v>
      </c>
      <c r="L6652" s="14" t="s">
        <v>30617</v>
      </c>
      <c r="M6652" s="14">
        <f t="shared" si="824"/>
        <v>2019</v>
      </c>
      <c r="N6652" s="14">
        <f t="shared" si="825"/>
        <v>1</v>
      </c>
      <c r="O6652" s="14" t="str">
        <f>IFERROR(VLOOKUP(I6652,Lists!$F$2:$G$16,2,FALSE()),"Not Rated")</f>
        <v>Older Kids</v>
      </c>
      <c r="P6652" s="14">
        <f t="shared" si="826"/>
        <v>99</v>
      </c>
      <c r="Q6652" s="14" t="str">
        <f t="shared" si="827"/>
        <v>United States</v>
      </c>
      <c r="R6652" s="14" t="str">
        <f t="shared" si="828"/>
        <v>|United States|</v>
      </c>
      <c r="S6652" s="14" t="str">
        <f t="shared" si="829"/>
        <v>|Dramas|</v>
      </c>
      <c r="T6652" s="14" t="str">
        <f t="shared" si="830"/>
        <v>|Unknown|</v>
      </c>
      <c r="U6652" s="14" t="str">
        <f t="shared" si="831"/>
        <v>|Juliet Doherty|Kaitlyn Black|</v>
      </c>
    </row>
    <row r="6653" spans="1:21">
      <c r="A6653" s="14" t="s">
        <v>30618</v>
      </c>
      <c r="B6653" s="14" t="s">
        <v>49</v>
      </c>
      <c r="C6653" s="14" t="s">
        <v>30619</v>
      </c>
      <c r="D6653" s="14" t="s">
        <v>117</v>
      </c>
      <c r="E6653" s="14" t="s">
        <v>30620</v>
      </c>
      <c r="F6653" s="14" t="s">
        <v>115</v>
      </c>
      <c r="G6653" s="26">
        <v>43547</v>
      </c>
      <c r="H6653" s="14">
        <v>2015</v>
      </c>
      <c r="I6653" s="14" t="s">
        <v>360</v>
      </c>
      <c r="J6653" s="14" t="s">
        <v>105</v>
      </c>
      <c r="K6653" s="14" t="s">
        <v>2015</v>
      </c>
      <c r="L6653" s="14" t="s">
        <v>30621</v>
      </c>
      <c r="M6653" s="14">
        <f t="shared" si="824"/>
        <v>2019</v>
      </c>
      <c r="N6653" s="14">
        <f t="shared" si="825"/>
        <v>3</v>
      </c>
      <c r="O6653" s="14" t="str">
        <f>IFERROR(VLOOKUP(I6653,Lists!$F$2:$G$16,2,FALSE()),"Not Rated")</f>
        <v>Adults</v>
      </c>
      <c r="P6653" s="14">
        <f t="shared" si="826"/>
        <v>1</v>
      </c>
      <c r="Q6653" s="14" t="str">
        <f t="shared" si="827"/>
        <v>United States</v>
      </c>
      <c r="R6653" s="14" t="str">
        <f t="shared" si="828"/>
        <v>|United States|</v>
      </c>
      <c r="S6653" s="14" t="str">
        <f t="shared" si="829"/>
        <v>|Crime TV Shows|Docuseries|</v>
      </c>
      <c r="T6653" s="14" t="str">
        <f t="shared" si="830"/>
        <v>|Unknown|</v>
      </c>
      <c r="U6653" s="14" t="str">
        <f t="shared" si="831"/>
        <v>|Mike Secher|</v>
      </c>
    </row>
    <row r="6654" spans="1:21">
      <c r="A6654" s="14" t="s">
        <v>30622</v>
      </c>
      <c r="B6654" s="14" t="s">
        <v>49</v>
      </c>
      <c r="C6654" s="14" t="s">
        <v>30623</v>
      </c>
      <c r="D6654" s="14" t="s">
        <v>117</v>
      </c>
      <c r="E6654" s="14" t="s">
        <v>30624</v>
      </c>
      <c r="F6654" s="14" t="s">
        <v>15651</v>
      </c>
      <c r="G6654" s="26">
        <v>42791</v>
      </c>
      <c r="H6654" s="14">
        <v>2015</v>
      </c>
      <c r="I6654" s="14" t="s">
        <v>361</v>
      </c>
      <c r="J6654" s="14" t="s">
        <v>105</v>
      </c>
      <c r="K6654" s="14" t="s">
        <v>992</v>
      </c>
      <c r="L6654" s="14" t="s">
        <v>30625</v>
      </c>
      <c r="M6654" s="14">
        <f t="shared" si="824"/>
        <v>2017</v>
      </c>
      <c r="N6654" s="14">
        <f t="shared" si="825"/>
        <v>2</v>
      </c>
      <c r="O6654" s="14" t="str">
        <f>IFERROR(VLOOKUP(I6654,Lists!$F$2:$G$16,2,FALSE()),"Not Rated")</f>
        <v>Teens</v>
      </c>
      <c r="P6654" s="14">
        <f t="shared" si="826"/>
        <v>1</v>
      </c>
      <c r="Q6654" s="14" t="str">
        <f t="shared" si="827"/>
        <v>United States</v>
      </c>
      <c r="R6654" s="14" t="str">
        <f t="shared" si="828"/>
        <v>|United States|Chile|</v>
      </c>
      <c r="S6654" s="14" t="str">
        <f t="shared" si="829"/>
        <v>|Crime TV Shows|International TV Shows|Spanish-Language TV Shows|</v>
      </c>
      <c r="T6654" s="14" t="str">
        <f t="shared" si="830"/>
        <v>|Unknown|</v>
      </c>
      <c r="U6654" s="14" t="str">
        <f t="shared" si="831"/>
        <v>|Kate del Castillo|Jorge Zabaleta|José María Torre|Tony Dalton|Géraldine Bazán|Ximena Duque|Adriana Barraza|Juan Pablo Llano|Daniela Wong|Tiago Correa|Margarita Muñoz|Miguel Varoni|Ariel Texido|María Luisa Flores|Alberto Jiménez|Andrea López|Maxi Iglesias|Jorge Hernández|Alberto Mateo|Sofía Lama|</v>
      </c>
    </row>
    <row r="6655" spans="1:21">
      <c r="A6655" s="14" t="s">
        <v>30626</v>
      </c>
      <c r="B6655" s="14" t="s">
        <v>48</v>
      </c>
      <c r="C6655" s="14" t="s">
        <v>30627</v>
      </c>
      <c r="D6655" s="14" t="s">
        <v>30628</v>
      </c>
      <c r="E6655" s="14" t="s">
        <v>30629</v>
      </c>
      <c r="F6655" s="14" t="s">
        <v>30630</v>
      </c>
      <c r="G6655" s="26">
        <v>42614</v>
      </c>
      <c r="H6655" s="14">
        <v>2014</v>
      </c>
      <c r="I6655" s="14" t="s">
        <v>361</v>
      </c>
      <c r="J6655" s="14" t="s">
        <v>730</v>
      </c>
      <c r="K6655" s="14" t="s">
        <v>444</v>
      </c>
      <c r="L6655" s="14" t="s">
        <v>30631</v>
      </c>
      <c r="M6655" s="14">
        <f t="shared" si="824"/>
        <v>2016</v>
      </c>
      <c r="N6655" s="14">
        <f t="shared" si="825"/>
        <v>9</v>
      </c>
      <c r="O6655" s="14" t="str">
        <f>IFERROR(VLOOKUP(I6655,Lists!$F$2:$G$16,2,FALSE()),"Not Rated")</f>
        <v>Teens</v>
      </c>
      <c r="P6655" s="14">
        <f t="shared" si="826"/>
        <v>93</v>
      </c>
      <c r="Q6655" s="14" t="str">
        <f t="shared" si="827"/>
        <v>Pakistan</v>
      </c>
      <c r="R6655" s="14" t="str">
        <f t="shared" si="828"/>
        <v>|Pakistan|Norway|United States|</v>
      </c>
      <c r="S6655" s="14" t="str">
        <f t="shared" si="829"/>
        <v>|Dramas|Independent Movies|International Movies|</v>
      </c>
      <c r="T6655" s="14" t="str">
        <f t="shared" si="830"/>
        <v>|Afia Nathaniel|</v>
      </c>
      <c r="U6655" s="14" t="str">
        <f t="shared" si="831"/>
        <v>|Samiya Mumtaz|Mohib Mirza|Saleha Aref|Asif Khan|Adnan Shah|Ajab Gul|Abdullah Jan|Samina Ahmad|Omair Rana|Zeeshan Shafa|</v>
      </c>
    </row>
    <row r="6656" spans="1:21">
      <c r="A6656" s="14" t="s">
        <v>30632</v>
      </c>
      <c r="B6656" s="14" t="s">
        <v>48</v>
      </c>
      <c r="C6656" s="14" t="s">
        <v>30633</v>
      </c>
      <c r="D6656" s="14" t="s">
        <v>30634</v>
      </c>
      <c r="E6656" s="14" t="s">
        <v>30635</v>
      </c>
      <c r="F6656" s="14" t="s">
        <v>116</v>
      </c>
      <c r="G6656" s="26">
        <v>43160</v>
      </c>
      <c r="H6656" s="14">
        <v>2003</v>
      </c>
      <c r="I6656" s="14" t="s">
        <v>361</v>
      </c>
      <c r="J6656" s="14" t="s">
        <v>5390</v>
      </c>
      <c r="K6656" s="14" t="s">
        <v>612</v>
      </c>
      <c r="L6656" s="14" t="s">
        <v>30636</v>
      </c>
      <c r="M6656" s="14">
        <f t="shared" si="824"/>
        <v>2018</v>
      </c>
      <c r="N6656" s="14">
        <f t="shared" si="825"/>
        <v>3</v>
      </c>
      <c r="O6656" s="14" t="str">
        <f>IFERROR(VLOOKUP(I6656,Lists!$F$2:$G$16,2,FALSE()),"Not Rated")</f>
        <v>Teens</v>
      </c>
      <c r="P6656" s="14">
        <f t="shared" si="826"/>
        <v>162</v>
      </c>
      <c r="Q6656" s="14" t="str">
        <f t="shared" si="827"/>
        <v>India</v>
      </c>
      <c r="R6656" s="14" t="str">
        <f t="shared" si="828"/>
        <v>|India|</v>
      </c>
      <c r="S6656" s="14" t="str">
        <f t="shared" si="829"/>
        <v>|Action &amp; Adventure|Dramas|International Movies|</v>
      </c>
      <c r="T6656" s="14" t="str">
        <f t="shared" si="830"/>
        <v>|Eeshwar Nivas|</v>
      </c>
      <c r="U6656" s="14" t="str">
        <f t="shared" si="831"/>
        <v>|Vivek Oberoi|Diya Mirza|Atul Kulkarni|Govind Namdeo|Mukesh Rishi|Sushant Singh|Yashpal Sharma|Sheeba|</v>
      </c>
    </row>
    <row r="6657" spans="1:21">
      <c r="A6657" s="14" t="s">
        <v>30637</v>
      </c>
      <c r="B6657" s="14" t="s">
        <v>48</v>
      </c>
      <c r="C6657" s="14" t="s">
        <v>30638</v>
      </c>
      <c r="D6657" s="14" t="s">
        <v>306</v>
      </c>
      <c r="E6657" s="14" t="s">
        <v>30639</v>
      </c>
      <c r="F6657" s="14" t="s">
        <v>115</v>
      </c>
      <c r="G6657" s="26">
        <v>43739</v>
      </c>
      <c r="H6657" s="14">
        <v>2003</v>
      </c>
      <c r="I6657" s="14" t="s">
        <v>364</v>
      </c>
      <c r="J6657" s="14" t="s">
        <v>744</v>
      </c>
      <c r="K6657" s="14" t="s">
        <v>245</v>
      </c>
      <c r="L6657" s="14" t="s">
        <v>30640</v>
      </c>
      <c r="M6657" s="14">
        <f t="shared" si="824"/>
        <v>2019</v>
      </c>
      <c r="N6657" s="14">
        <f t="shared" si="825"/>
        <v>10</v>
      </c>
      <c r="O6657" s="14" t="str">
        <f>IFERROR(VLOOKUP(I6657,Lists!$F$2:$G$16,2,FALSE()),"Not Rated")</f>
        <v>Teens</v>
      </c>
      <c r="P6657" s="14">
        <f t="shared" si="826"/>
        <v>85</v>
      </c>
      <c r="Q6657" s="14" t="str">
        <f t="shared" si="827"/>
        <v>United States</v>
      </c>
      <c r="R6657" s="14" t="str">
        <f t="shared" si="828"/>
        <v>|United States|</v>
      </c>
      <c r="S6657" s="14" t="str">
        <f t="shared" si="829"/>
        <v>|Comedies|</v>
      </c>
      <c r="T6657" s="14" t="str">
        <f t="shared" si="830"/>
        <v>|Troy Miller|</v>
      </c>
      <c r="U6657" s="14" t="str">
        <f t="shared" si="831"/>
        <v>|Eric Christian Olsen|Derek Richardson|Rachel Nichols|Cheri Oteri|Luis Guzmán|Elden Henson|William Lee Scott|Mimi Rogers|Eugene Levy|</v>
      </c>
    </row>
    <row r="6658" spans="1:21">
      <c r="A6658" s="14" t="s">
        <v>30641</v>
      </c>
      <c r="B6658" s="14" t="s">
        <v>48</v>
      </c>
      <c r="C6658" s="14" t="s">
        <v>30642</v>
      </c>
      <c r="D6658" s="14" t="s">
        <v>30643</v>
      </c>
      <c r="E6658" s="14" t="s">
        <v>30644</v>
      </c>
      <c r="F6658" s="14" t="s">
        <v>118</v>
      </c>
      <c r="G6658" s="26">
        <v>43497</v>
      </c>
      <c r="H6658" s="14">
        <v>2016</v>
      </c>
      <c r="I6658" s="14" t="s">
        <v>361</v>
      </c>
      <c r="J6658" s="14" t="s">
        <v>7029</v>
      </c>
      <c r="K6658" s="14" t="s">
        <v>247</v>
      </c>
      <c r="L6658" s="14" t="s">
        <v>30645</v>
      </c>
      <c r="M6658" s="14">
        <f t="shared" ref="M6658:M6721" si="832">IF(G6658="","",YEAR(G6658))</f>
        <v>2019</v>
      </c>
      <c r="N6658" s="14">
        <f t="shared" ref="N6658:N6721" si="833">IF(G6658="","",MONTH(G6658))</f>
        <v>2</v>
      </c>
      <c r="O6658" s="14" t="str">
        <f>IFERROR(VLOOKUP(I6658,Lists!$F$2:$G$16,2,FALSE()),"Not Rated")</f>
        <v>Teens</v>
      </c>
      <c r="P6658" s="14">
        <f t="shared" ref="P6658:P6721" si="834">IFERROR(VALUE(LEFT(J6658,FIND(" ",J6658)-1)),"")</f>
        <v>52</v>
      </c>
      <c r="Q6658" s="14" t="str">
        <f t="shared" ref="Q6658:Q6721" si="835">IFERROR(LEFT(F6658,FIND(",",F6658)-1),F6658)</f>
        <v>United Kingdom</v>
      </c>
      <c r="R6658" s="14" t="str">
        <f t="shared" ref="R6658:R6721" si="836">"|"&amp;SUBSTITUTE(F6658,", ","|")&amp;"|"</f>
        <v>|United Kingdom|</v>
      </c>
      <c r="S6658" s="14" t="str">
        <f t="shared" ref="S6658:S6721" si="837">"|"&amp;SUBSTITUTE(K6658,", ","|")&amp;"|"</f>
        <v>|Documentaries|</v>
      </c>
      <c r="T6658" s="14" t="str">
        <f t="shared" ref="T6658:T6721" si="838">"|"&amp;SUBSTITUTE(D6658,", ","|")&amp;"|"</f>
        <v>|Emma Hatherley|</v>
      </c>
      <c r="U6658" s="14" t="str">
        <f t="shared" ref="U6658:U6721" si="839">"|"&amp;SUBSTITUTE(E6658,", ","|")&amp;"|"</f>
        <v>|Michael Mosley|</v>
      </c>
    </row>
    <row r="6659" spans="1:21">
      <c r="A6659" s="14" t="s">
        <v>30646</v>
      </c>
      <c r="B6659" s="14" t="s">
        <v>48</v>
      </c>
      <c r="C6659" s="14" t="s">
        <v>30647</v>
      </c>
      <c r="D6659" s="14" t="s">
        <v>30648</v>
      </c>
      <c r="E6659" s="14" t="s">
        <v>30649</v>
      </c>
      <c r="F6659" s="14" t="s">
        <v>115</v>
      </c>
      <c r="G6659" s="26">
        <v>43739</v>
      </c>
      <c r="H6659" s="14">
        <v>2014</v>
      </c>
      <c r="I6659" s="14" t="s">
        <v>367</v>
      </c>
      <c r="J6659" s="14" t="s">
        <v>436</v>
      </c>
      <c r="K6659" s="14" t="s">
        <v>6982</v>
      </c>
      <c r="L6659" s="14" t="s">
        <v>30650</v>
      </c>
      <c r="M6659" s="14">
        <f t="shared" si="832"/>
        <v>2019</v>
      </c>
      <c r="N6659" s="14">
        <f t="shared" si="833"/>
        <v>10</v>
      </c>
      <c r="O6659" s="14" t="str">
        <f>IFERROR(VLOOKUP(I6659,Lists!$F$2:$G$16,2,FALSE()),"Not Rated")</f>
        <v>Older Kids</v>
      </c>
      <c r="P6659" s="14">
        <f t="shared" si="834"/>
        <v>91</v>
      </c>
      <c r="Q6659" s="14" t="str">
        <f t="shared" si="835"/>
        <v>United States</v>
      </c>
      <c r="R6659" s="14" t="str">
        <f t="shared" si="836"/>
        <v>|United States|</v>
      </c>
      <c r="S6659" s="14" t="str">
        <f t="shared" si="837"/>
        <v>|Children &amp; Family Movies|Sci-Fi &amp; Fantasy|</v>
      </c>
      <c r="T6659" s="14" t="str">
        <f t="shared" si="838"/>
        <v>|Dave Green|</v>
      </c>
      <c r="U6659" s="14" t="str">
        <f t="shared" si="839"/>
        <v>|Teo Halm|Astro|Reese Hartwig|Ella Wahlestedt|Jason Gray-Stanford|Algee Smith|Cassius Willis|Sonya Leslie|Kerry O'Malley|Virginia Louise Smith|Peter Mackenzie|Valerie Wildman|</v>
      </c>
    </row>
    <row r="6660" spans="1:21">
      <c r="A6660" s="14" t="s">
        <v>30651</v>
      </c>
      <c r="B6660" s="14" t="s">
        <v>49</v>
      </c>
      <c r="C6660" s="14" t="s">
        <v>30652</v>
      </c>
      <c r="D6660" s="14" t="s">
        <v>117</v>
      </c>
      <c r="E6660" s="14" t="s">
        <v>30653</v>
      </c>
      <c r="F6660" s="14" t="s">
        <v>133</v>
      </c>
      <c r="G6660" s="26">
        <v>43931</v>
      </c>
      <c r="H6660" s="14">
        <v>2014</v>
      </c>
      <c r="I6660" s="14" t="s">
        <v>366</v>
      </c>
      <c r="J6660" s="14" t="s">
        <v>105</v>
      </c>
      <c r="K6660" s="14" t="s">
        <v>256</v>
      </c>
      <c r="L6660" s="14" t="s">
        <v>30654</v>
      </c>
      <c r="M6660" s="14">
        <f t="shared" si="832"/>
        <v>2020</v>
      </c>
      <c r="N6660" s="14">
        <f t="shared" si="833"/>
        <v>4</v>
      </c>
      <c r="O6660" s="14" t="str">
        <f>IFERROR(VLOOKUP(I6660,Lists!$F$2:$G$16,2,FALSE()),"Not Rated")</f>
        <v>Kids</v>
      </c>
      <c r="P6660" s="14">
        <f t="shared" si="834"/>
        <v>1</v>
      </c>
      <c r="Q6660" s="14" t="str">
        <f t="shared" si="835"/>
        <v>Brazil</v>
      </c>
      <c r="R6660" s="14" t="str">
        <f t="shared" si="836"/>
        <v>|Brazil|</v>
      </c>
      <c r="S6660" s="14" t="str">
        <f t="shared" si="837"/>
        <v>|Kids' TV|</v>
      </c>
      <c r="T6660" s="14" t="str">
        <f t="shared" si="838"/>
        <v>|Unknown|</v>
      </c>
      <c r="U6660" s="14" t="str">
        <f t="shared" si="839"/>
        <v>|Angelina Carballo|Raul-Gomez Pina|Eric Anderson|</v>
      </c>
    </row>
    <row r="6661" spans="1:21">
      <c r="A6661" s="14" t="s">
        <v>30655</v>
      </c>
      <c r="B6661" s="14" t="s">
        <v>49</v>
      </c>
      <c r="C6661" s="14" t="s">
        <v>30656</v>
      </c>
      <c r="D6661" s="14" t="s">
        <v>117</v>
      </c>
      <c r="E6661" s="14" t="s">
        <v>30657</v>
      </c>
      <c r="F6661" s="14" t="s">
        <v>118</v>
      </c>
      <c r="G6661" s="26">
        <v>42795</v>
      </c>
      <c r="H6661" s="14">
        <v>2015</v>
      </c>
      <c r="I6661" s="14" t="s">
        <v>362</v>
      </c>
      <c r="J6661" s="14" t="s">
        <v>105</v>
      </c>
      <c r="K6661" s="14" t="s">
        <v>26858</v>
      </c>
      <c r="L6661" s="14" t="s">
        <v>30658</v>
      </c>
      <c r="M6661" s="14">
        <f t="shared" si="832"/>
        <v>2017</v>
      </c>
      <c r="N6661" s="14">
        <f t="shared" si="833"/>
        <v>3</v>
      </c>
      <c r="O6661" s="14" t="str">
        <f>IFERROR(VLOOKUP(I6661,Lists!$F$2:$G$16,2,FALSE()),"Not Rated")</f>
        <v>Older Kids</v>
      </c>
      <c r="P6661" s="14">
        <f t="shared" si="834"/>
        <v>1</v>
      </c>
      <c r="Q6661" s="14" t="str">
        <f t="shared" si="835"/>
        <v>United Kingdom</v>
      </c>
      <c r="R6661" s="14" t="str">
        <f t="shared" si="836"/>
        <v>|United Kingdom|</v>
      </c>
      <c r="S6661" s="14" t="str">
        <f t="shared" si="837"/>
        <v>|British TV Shows|Docuseries|Science &amp; Nature TV|</v>
      </c>
      <c r="T6661" s="14" t="str">
        <f t="shared" si="838"/>
        <v>|Unknown|</v>
      </c>
      <c r="U6661" s="14" t="str">
        <f t="shared" si="839"/>
        <v>|Olivia Colman|</v>
      </c>
    </row>
    <row r="6662" spans="1:21">
      <c r="A6662" s="14" t="s">
        <v>30659</v>
      </c>
      <c r="B6662" s="14" t="s">
        <v>49</v>
      </c>
      <c r="C6662" s="14" t="s">
        <v>30660</v>
      </c>
      <c r="D6662" s="14" t="s">
        <v>117</v>
      </c>
      <c r="E6662" s="14" t="s">
        <v>30661</v>
      </c>
      <c r="F6662" s="14" t="s">
        <v>117</v>
      </c>
      <c r="G6662" s="26">
        <v>43374</v>
      </c>
      <c r="H6662" s="14">
        <v>2018</v>
      </c>
      <c r="I6662" s="14" t="s">
        <v>361</v>
      </c>
      <c r="J6662" s="14" t="s">
        <v>105</v>
      </c>
      <c r="K6662" s="14" t="s">
        <v>26858</v>
      </c>
      <c r="L6662" s="14" t="s">
        <v>30662</v>
      </c>
      <c r="M6662" s="14">
        <f t="shared" si="832"/>
        <v>2018</v>
      </c>
      <c r="N6662" s="14">
        <f t="shared" si="833"/>
        <v>10</v>
      </c>
      <c r="O6662" s="14" t="str">
        <f>IFERROR(VLOOKUP(I6662,Lists!$F$2:$G$16,2,FALSE()),"Not Rated")</f>
        <v>Teens</v>
      </c>
      <c r="P6662" s="14">
        <f t="shared" si="834"/>
        <v>1</v>
      </c>
      <c r="Q6662" s="14" t="str">
        <f t="shared" si="835"/>
        <v>Unknown</v>
      </c>
      <c r="R6662" s="14" t="str">
        <f t="shared" si="836"/>
        <v>|Unknown|</v>
      </c>
      <c r="S6662" s="14" t="str">
        <f t="shared" si="837"/>
        <v>|British TV Shows|Docuseries|Science &amp; Nature TV|</v>
      </c>
      <c r="T6662" s="14" t="str">
        <f t="shared" si="838"/>
        <v>|Unknown|</v>
      </c>
      <c r="U6662" s="14" t="str">
        <f t="shared" si="839"/>
        <v>|Corey Johnson|</v>
      </c>
    </row>
    <row r="6663" spans="1:21">
      <c r="A6663" s="14" t="s">
        <v>30663</v>
      </c>
      <c r="B6663" s="14" t="s">
        <v>48</v>
      </c>
      <c r="C6663" s="14" t="s">
        <v>30664</v>
      </c>
      <c r="D6663" s="14" t="s">
        <v>30665</v>
      </c>
      <c r="E6663" s="14" t="s">
        <v>30666</v>
      </c>
      <c r="F6663" s="14" t="s">
        <v>115</v>
      </c>
      <c r="G6663" s="26">
        <v>44089</v>
      </c>
      <c r="H6663" s="14">
        <v>2015</v>
      </c>
      <c r="I6663" s="14" t="s">
        <v>367</v>
      </c>
      <c r="J6663" s="14" t="s">
        <v>574</v>
      </c>
      <c r="K6663" s="14" t="s">
        <v>244</v>
      </c>
      <c r="L6663" s="14" t="s">
        <v>30667</v>
      </c>
      <c r="M6663" s="14">
        <f t="shared" si="832"/>
        <v>2020</v>
      </c>
      <c r="N6663" s="14">
        <f t="shared" si="833"/>
        <v>9</v>
      </c>
      <c r="O6663" s="14" t="str">
        <f>IFERROR(VLOOKUP(I6663,Lists!$F$2:$G$16,2,FALSE()),"Not Rated")</f>
        <v>Older Kids</v>
      </c>
      <c r="P6663" s="14">
        <f t="shared" si="834"/>
        <v>106</v>
      </c>
      <c r="Q6663" s="14" t="str">
        <f t="shared" si="835"/>
        <v>United States</v>
      </c>
      <c r="R6663" s="14" t="str">
        <f t="shared" si="836"/>
        <v>|United States|</v>
      </c>
      <c r="S6663" s="14" t="str">
        <f t="shared" si="837"/>
        <v>|Dramas|</v>
      </c>
      <c r="T6663" s="14" t="str">
        <f t="shared" si="838"/>
        <v>|Anthony Lucero|</v>
      </c>
      <c r="U6663" s="14" t="str">
        <f t="shared" si="839"/>
        <v>|Diana Elizabeth Torres|Yutaka Takeuchi|Rodrigo Duarte Clark|Kaya Jade Aguirre|Roji Oyama|Lane Nishikawa|Miyoko Sakatani|</v>
      </c>
    </row>
    <row r="6664" spans="1:21">
      <c r="A6664" s="14" t="s">
        <v>30668</v>
      </c>
      <c r="B6664" s="14" t="s">
        <v>48</v>
      </c>
      <c r="C6664" s="14" t="s">
        <v>30669</v>
      </c>
      <c r="D6664" s="14" t="s">
        <v>30670</v>
      </c>
      <c r="E6664" s="14" t="s">
        <v>30671</v>
      </c>
      <c r="F6664" s="14" t="s">
        <v>115</v>
      </c>
      <c r="G6664" s="26">
        <v>44136</v>
      </c>
      <c r="H6664" s="14">
        <v>2010</v>
      </c>
      <c r="I6664" s="14" t="s">
        <v>364</v>
      </c>
      <c r="J6664" s="14" t="s">
        <v>900</v>
      </c>
      <c r="K6664" s="14" t="s">
        <v>1014</v>
      </c>
      <c r="L6664" s="14" t="s">
        <v>30672</v>
      </c>
      <c r="M6664" s="14">
        <f t="shared" si="832"/>
        <v>2020</v>
      </c>
      <c r="N6664" s="14">
        <f t="shared" si="833"/>
        <v>11</v>
      </c>
      <c r="O6664" s="14" t="str">
        <f>IFERROR(VLOOKUP(I6664,Lists!$F$2:$G$16,2,FALSE()),"Not Rated")</f>
        <v>Teens</v>
      </c>
      <c r="P6664" s="14">
        <f t="shared" si="834"/>
        <v>92</v>
      </c>
      <c r="Q6664" s="14" t="str">
        <f t="shared" si="835"/>
        <v>United States</v>
      </c>
      <c r="R6664" s="14" t="str">
        <f t="shared" si="836"/>
        <v>|United States|</v>
      </c>
      <c r="S6664" s="14" t="str">
        <f t="shared" si="837"/>
        <v>|Comedies|Romantic Movies|</v>
      </c>
      <c r="T6664" s="14" t="str">
        <f t="shared" si="838"/>
        <v>|Will Gluck|</v>
      </c>
      <c r="U6664" s="14" t="str">
        <f t="shared" si="839"/>
        <v>|Emma Stone|Penn Badgley|Amanda Bynes|Dan Byrd|Thomas Haden Church|Patricia Clarkson|Cam Gigandet|Lisa Kudrow|Malcolm McDowell|Aly Michalka|</v>
      </c>
    </row>
    <row r="6665" spans="1:21">
      <c r="A6665" s="14" t="s">
        <v>30673</v>
      </c>
      <c r="B6665" s="14" t="s">
        <v>49</v>
      </c>
      <c r="C6665" s="14" t="s">
        <v>30674</v>
      </c>
      <c r="D6665" s="14" t="s">
        <v>117</v>
      </c>
      <c r="E6665" s="14" t="s">
        <v>30675</v>
      </c>
      <c r="F6665" s="14" t="s">
        <v>137</v>
      </c>
      <c r="G6665" s="26">
        <v>42614</v>
      </c>
      <c r="H6665" s="14">
        <v>2009</v>
      </c>
      <c r="I6665" s="14" t="s">
        <v>360</v>
      </c>
      <c r="J6665" s="14" t="s">
        <v>105</v>
      </c>
      <c r="K6665" s="14" t="s">
        <v>424</v>
      </c>
      <c r="L6665" s="14" t="s">
        <v>30676</v>
      </c>
      <c r="M6665" s="14">
        <f t="shared" si="832"/>
        <v>2016</v>
      </c>
      <c r="N6665" s="14">
        <f t="shared" si="833"/>
        <v>9</v>
      </c>
      <c r="O6665" s="14" t="str">
        <f>IFERROR(VLOOKUP(I6665,Lists!$F$2:$G$16,2,FALSE()),"Not Rated")</f>
        <v>Adults</v>
      </c>
      <c r="P6665" s="14">
        <f t="shared" si="834"/>
        <v>1</v>
      </c>
      <c r="Q6665" s="14" t="str">
        <f t="shared" si="835"/>
        <v>Taiwan</v>
      </c>
      <c r="R6665" s="14" t="str">
        <f t="shared" si="836"/>
        <v>|Taiwan|</v>
      </c>
      <c r="S6665" s="14" t="str">
        <f t="shared" si="837"/>
        <v>|International TV Shows|Romantic TV Shows|TV Comedies|</v>
      </c>
      <c r="T6665" s="14" t="str">
        <f t="shared" si="838"/>
        <v>|Unknown|</v>
      </c>
      <c r="U6665" s="14" t="str">
        <f t="shared" si="839"/>
        <v>|Lan Cheng-lung|Joe Chen|Roy Chiu|Jocelyn Wang|Chieh-kai Shiou|Ting Chiang|Wang Chuan|</v>
      </c>
    </row>
    <row r="6666" spans="1:21">
      <c r="A6666" s="14" t="s">
        <v>30677</v>
      </c>
      <c r="B6666" s="14" t="s">
        <v>48</v>
      </c>
      <c r="C6666" s="14" t="s">
        <v>30678</v>
      </c>
      <c r="D6666" s="14" t="s">
        <v>7903</v>
      </c>
      <c r="E6666" s="14" t="s">
        <v>30679</v>
      </c>
      <c r="F6666" s="14" t="s">
        <v>115</v>
      </c>
      <c r="G6666" s="26">
        <v>43718</v>
      </c>
      <c r="H6666" s="14">
        <v>2010</v>
      </c>
      <c r="I6666" s="14" t="s">
        <v>364</v>
      </c>
      <c r="J6666" s="14" t="s">
        <v>1745</v>
      </c>
      <c r="K6666" s="14" t="s">
        <v>1027</v>
      </c>
      <c r="L6666" s="14" t="s">
        <v>30680</v>
      </c>
      <c r="M6666" s="14">
        <f t="shared" si="832"/>
        <v>2019</v>
      </c>
      <c r="N6666" s="14">
        <f t="shared" si="833"/>
        <v>9</v>
      </c>
      <c r="O6666" s="14" t="str">
        <f>IFERROR(VLOOKUP(I6666,Lists!$F$2:$G$16,2,FALSE()),"Not Rated")</f>
        <v>Teens</v>
      </c>
      <c r="P6666" s="14">
        <f t="shared" si="834"/>
        <v>140</v>
      </c>
      <c r="Q6666" s="14" t="str">
        <f t="shared" si="835"/>
        <v>United States</v>
      </c>
      <c r="R6666" s="14" t="str">
        <f t="shared" si="836"/>
        <v>|United States|</v>
      </c>
      <c r="S6666" s="14" t="str">
        <f t="shared" si="837"/>
        <v>|Dramas|Romantic Movies|</v>
      </c>
      <c r="T6666" s="14" t="str">
        <f t="shared" si="838"/>
        <v>|Ryan Murphy|</v>
      </c>
      <c r="U6666" s="14" t="str">
        <f t="shared" si="839"/>
        <v>|Julia Roberts|James Franco|Javier Bardem|Richard Jenkins|Viola Davis|Billy Crudup|Hadi Subiyanto|Mike O'Malley|Tuva Novotny|Luca Argentero|</v>
      </c>
    </row>
    <row r="6667" spans="1:21">
      <c r="A6667" s="14" t="s">
        <v>30681</v>
      </c>
      <c r="B6667" s="14" t="s">
        <v>48</v>
      </c>
      <c r="C6667" s="14" t="s">
        <v>30682</v>
      </c>
      <c r="D6667" s="14" t="s">
        <v>30683</v>
      </c>
      <c r="E6667" s="14" t="s">
        <v>7389</v>
      </c>
      <c r="F6667" s="14" t="s">
        <v>115</v>
      </c>
      <c r="G6667" s="26">
        <v>43205</v>
      </c>
      <c r="H6667" s="14">
        <v>1983</v>
      </c>
      <c r="I6667" s="14" t="s">
        <v>360</v>
      </c>
      <c r="J6667" s="14" t="s">
        <v>1973</v>
      </c>
      <c r="K6667" s="14" t="s">
        <v>261</v>
      </c>
      <c r="L6667" s="14" t="s">
        <v>30684</v>
      </c>
      <c r="M6667" s="14">
        <f t="shared" si="832"/>
        <v>2018</v>
      </c>
      <c r="N6667" s="14">
        <f t="shared" si="833"/>
        <v>4</v>
      </c>
      <c r="O6667" s="14" t="str">
        <f>IFERROR(VLOOKUP(I6667,Lists!$F$2:$G$16,2,FALSE()),"Not Rated")</f>
        <v>Adults</v>
      </c>
      <c r="P6667" s="14">
        <f t="shared" si="834"/>
        <v>69</v>
      </c>
      <c r="Q6667" s="14" t="str">
        <f t="shared" si="835"/>
        <v>United States</v>
      </c>
      <c r="R6667" s="14" t="str">
        <f t="shared" si="836"/>
        <v>|United States|</v>
      </c>
      <c r="S6667" s="14" t="str">
        <f t="shared" si="837"/>
        <v>|Stand-Up Comedy|</v>
      </c>
      <c r="T6667" s="14" t="str">
        <f t="shared" si="838"/>
        <v>|Bruce Gowers|</v>
      </c>
      <c r="U6667" s="14" t="str">
        <f t="shared" si="839"/>
        <v>|Eddie Murphy|</v>
      </c>
    </row>
    <row r="6668" spans="1:21">
      <c r="A6668" s="14" t="s">
        <v>30685</v>
      </c>
      <c r="B6668" s="14" t="s">
        <v>48</v>
      </c>
      <c r="C6668" s="14" t="s">
        <v>30686</v>
      </c>
      <c r="D6668" s="14" t="s">
        <v>30687</v>
      </c>
      <c r="E6668" s="14" t="s">
        <v>30688</v>
      </c>
      <c r="F6668" s="14" t="s">
        <v>116</v>
      </c>
      <c r="G6668" s="26">
        <v>43358</v>
      </c>
      <c r="H6668" s="14">
        <v>2018</v>
      </c>
      <c r="I6668" s="14" t="s">
        <v>361</v>
      </c>
      <c r="J6668" s="14" t="s">
        <v>20133</v>
      </c>
      <c r="K6668" s="14" t="s">
        <v>910</v>
      </c>
      <c r="L6668" s="14" t="s">
        <v>30689</v>
      </c>
      <c r="M6668" s="14">
        <f t="shared" si="832"/>
        <v>2018</v>
      </c>
      <c r="N6668" s="14">
        <f t="shared" si="833"/>
        <v>9</v>
      </c>
      <c r="O6668" s="14" t="str">
        <f>IFERROR(VLOOKUP(I6668,Lists!$F$2:$G$16,2,FALSE()),"Not Rated")</f>
        <v>Teens</v>
      </c>
      <c r="P6668" s="14">
        <f t="shared" si="834"/>
        <v>153</v>
      </c>
      <c r="Q6668" s="14" t="str">
        <f t="shared" si="835"/>
        <v>India</v>
      </c>
      <c r="R6668" s="14" t="str">
        <f t="shared" si="836"/>
        <v>|India|</v>
      </c>
      <c r="S6668" s="14" t="str">
        <f t="shared" si="837"/>
        <v>|Dramas|International Movies|Romantic Movies|</v>
      </c>
      <c r="T6668" s="14" t="str">
        <f t="shared" si="838"/>
        <v>|Ajithkumar|</v>
      </c>
      <c r="U6668" s="14" t="str">
        <f t="shared" si="839"/>
        <v>|Shane Nigaam|Nimisha Sajayan|Manikandan R. Achari|Alencier Ley Lopez|Sujith Sankar|P. Balachandran|Sudhi Koppa|</v>
      </c>
    </row>
    <row r="6669" spans="1:21">
      <c r="A6669" s="14" t="s">
        <v>30690</v>
      </c>
      <c r="B6669" s="14" t="s">
        <v>48</v>
      </c>
      <c r="C6669" s="14" t="s">
        <v>30691</v>
      </c>
      <c r="D6669" s="14" t="s">
        <v>30692</v>
      </c>
      <c r="E6669" s="14" t="s">
        <v>30693</v>
      </c>
      <c r="F6669" s="14" t="s">
        <v>116</v>
      </c>
      <c r="G6669" s="26">
        <v>43070</v>
      </c>
      <c r="H6669" s="14">
        <v>2015</v>
      </c>
      <c r="I6669" s="14" t="s">
        <v>361</v>
      </c>
      <c r="J6669" s="14" t="s">
        <v>639</v>
      </c>
      <c r="K6669" s="14" t="s">
        <v>475</v>
      </c>
      <c r="L6669" s="14" t="s">
        <v>30694</v>
      </c>
      <c r="M6669" s="14">
        <f t="shared" si="832"/>
        <v>2017</v>
      </c>
      <c r="N6669" s="14">
        <f t="shared" si="833"/>
        <v>12</v>
      </c>
      <c r="O6669" s="14" t="str">
        <f>IFERROR(VLOOKUP(I6669,Lists!$F$2:$G$16,2,FALSE()),"Not Rated")</f>
        <v>Teens</v>
      </c>
      <c r="P6669" s="14">
        <f t="shared" si="834"/>
        <v>124</v>
      </c>
      <c r="Q6669" s="14" t="str">
        <f t="shared" si="835"/>
        <v>India</v>
      </c>
      <c r="R6669" s="14" t="str">
        <f t="shared" si="836"/>
        <v>|India|</v>
      </c>
      <c r="S6669" s="14" t="str">
        <f t="shared" si="837"/>
        <v>|Dramas|International Movies|</v>
      </c>
      <c r="T6669" s="14" t="str">
        <f t="shared" si="838"/>
        <v>|Harjit Singh|</v>
      </c>
      <c r="U6669" s="14" t="str">
        <f t="shared" si="839"/>
        <v>|Pavan Malhotra|Sudhanshu Aggarwal|Arjuna Bhalla|Avrinder Kaur|Arvinder Bhatti|Master Yuvraj|Jai Bharti|Gagandeep Singh|</v>
      </c>
    </row>
    <row r="6670" spans="1:21">
      <c r="A6670" s="14" t="s">
        <v>30695</v>
      </c>
      <c r="B6670" s="14" t="s">
        <v>48</v>
      </c>
      <c r="C6670" s="14" t="s">
        <v>30696</v>
      </c>
      <c r="D6670" s="14" t="s">
        <v>28632</v>
      </c>
      <c r="E6670" s="14" t="s">
        <v>30697</v>
      </c>
      <c r="F6670" s="14" t="s">
        <v>116</v>
      </c>
      <c r="G6670" s="26">
        <v>43174</v>
      </c>
      <c r="H6670" s="14">
        <v>2009</v>
      </c>
      <c r="I6670" s="14" t="s">
        <v>362</v>
      </c>
      <c r="J6670" s="14" t="s">
        <v>1159</v>
      </c>
      <c r="K6670" s="14" t="s">
        <v>444</v>
      </c>
      <c r="L6670" s="14" t="s">
        <v>30698</v>
      </c>
      <c r="M6670" s="14">
        <f t="shared" si="832"/>
        <v>2018</v>
      </c>
      <c r="N6670" s="14">
        <f t="shared" si="833"/>
        <v>3</v>
      </c>
      <c r="O6670" s="14" t="str">
        <f>IFERROR(VLOOKUP(I6670,Lists!$F$2:$G$16,2,FALSE()),"Not Rated")</f>
        <v>Older Kids</v>
      </c>
      <c r="P6670" s="14">
        <f t="shared" si="834"/>
        <v>120</v>
      </c>
      <c r="Q6670" s="14" t="str">
        <f t="shared" si="835"/>
        <v>India</v>
      </c>
      <c r="R6670" s="14" t="str">
        <f t="shared" si="836"/>
        <v>|India|</v>
      </c>
      <c r="S6670" s="14" t="str">
        <f t="shared" si="837"/>
        <v>|Dramas|Independent Movies|International Movies|</v>
      </c>
      <c r="T6670" s="14" t="str">
        <f t="shared" si="838"/>
        <v>|Sumitra Bhave|Sunil Sukthankar|</v>
      </c>
      <c r="U6670" s="14" t="str">
        <f t="shared" si="839"/>
        <v>|Kishore Kadam|Ashwini Giri|Kamal Desai|Devika Daftardar|Sunil Sukthankar|Shriram Ranade|Padmanabh Bind|</v>
      </c>
    </row>
    <row r="6671" spans="1:21">
      <c r="A6671" s="14" t="s">
        <v>30699</v>
      </c>
      <c r="B6671" s="14" t="s">
        <v>48</v>
      </c>
      <c r="C6671" s="14" t="s">
        <v>30700</v>
      </c>
      <c r="D6671" s="14" t="s">
        <v>20102</v>
      </c>
      <c r="E6671" s="14" t="s">
        <v>30701</v>
      </c>
      <c r="F6671" s="14" t="s">
        <v>116</v>
      </c>
      <c r="G6671" s="26">
        <v>43678</v>
      </c>
      <c r="H6671" s="14">
        <v>2004</v>
      </c>
      <c r="I6671" s="14" t="s">
        <v>360</v>
      </c>
      <c r="J6671" s="14" t="s">
        <v>6477</v>
      </c>
      <c r="K6671" s="14" t="s">
        <v>605</v>
      </c>
      <c r="L6671" s="14" t="s">
        <v>30702</v>
      </c>
      <c r="M6671" s="14">
        <f t="shared" si="832"/>
        <v>2019</v>
      </c>
      <c r="N6671" s="14">
        <f t="shared" si="833"/>
        <v>8</v>
      </c>
      <c r="O6671" s="14" t="str">
        <f>IFERROR(VLOOKUP(I6671,Lists!$F$2:$G$16,2,FALSE()),"Not Rated")</f>
        <v>Adults</v>
      </c>
      <c r="P6671" s="14">
        <f t="shared" si="834"/>
        <v>134</v>
      </c>
      <c r="Q6671" s="14" t="str">
        <f t="shared" si="835"/>
        <v>India</v>
      </c>
      <c r="R6671" s="14" t="str">
        <f t="shared" si="836"/>
        <v>|India|</v>
      </c>
      <c r="S6671" s="14" t="str">
        <f t="shared" si="837"/>
        <v>|Dramas|International Movies|Thrillers|</v>
      </c>
      <c r="T6671" s="14" t="str">
        <f t="shared" si="838"/>
        <v>|Sriram Raghavan|</v>
      </c>
      <c r="U6671" s="14" t="str">
        <f t="shared" si="839"/>
        <v>|Saif Ali Khan|Urmila Matondkar|Seema Biswas|Pratima Kazmi|Aditya Srivastava|Rasika Joshi|Madan Joshi|Seema Adhikari|</v>
      </c>
    </row>
    <row r="6672" spans="1:21">
      <c r="A6672" s="14" t="s">
        <v>30703</v>
      </c>
      <c r="B6672" s="14" t="s">
        <v>48</v>
      </c>
      <c r="C6672" s="14" t="s">
        <v>30704</v>
      </c>
      <c r="D6672" s="14" t="s">
        <v>30705</v>
      </c>
      <c r="E6672" s="14" t="s">
        <v>30706</v>
      </c>
      <c r="F6672" s="14" t="s">
        <v>30707</v>
      </c>
      <c r="G6672" s="26">
        <v>43135</v>
      </c>
      <c r="H6672" s="14">
        <v>2012</v>
      </c>
      <c r="I6672" s="14" t="s">
        <v>363</v>
      </c>
      <c r="J6672" s="14" t="s">
        <v>611</v>
      </c>
      <c r="K6672" s="14" t="s">
        <v>248</v>
      </c>
      <c r="L6672" s="14" t="s">
        <v>30708</v>
      </c>
      <c r="M6672" s="14">
        <f t="shared" si="832"/>
        <v>2018</v>
      </c>
      <c r="N6672" s="14">
        <f t="shared" si="833"/>
        <v>2</v>
      </c>
      <c r="O6672" s="14" t="str">
        <f>IFERROR(VLOOKUP(I6672,Lists!$F$2:$G$16,2,FALSE()),"Not Rated")</f>
        <v>Adults</v>
      </c>
      <c r="P6672" s="14">
        <f t="shared" si="834"/>
        <v>105</v>
      </c>
      <c r="Q6672" s="14" t="str">
        <f t="shared" si="835"/>
        <v>United States</v>
      </c>
      <c r="R6672" s="14" t="str">
        <f t="shared" si="836"/>
        <v>|United States|Canada|Belgium|United Kingdom|</v>
      </c>
      <c r="S6672" s="14" t="str">
        <f t="shared" si="837"/>
        <v>|Action &amp; Adventure|</v>
      </c>
      <c r="T6672" s="14" t="str">
        <f t="shared" si="838"/>
        <v>|Philipp Stölzl|</v>
      </c>
      <c r="U6672" s="14" t="str">
        <f t="shared" si="839"/>
        <v>|Aaron Eckhart|Liana Liberato|Olga Kurylenko|Garrick Hagon|Eric Godon|Yassine Fadel|Neil Napier|David Bark-Jones|Alexander Fehling|Nick Alachiotis|Jade Hassouné|</v>
      </c>
    </row>
    <row r="6673" spans="1:21">
      <c r="A6673" s="14" t="s">
        <v>30709</v>
      </c>
      <c r="B6673" s="14" t="s">
        <v>49</v>
      </c>
      <c r="C6673" s="14" t="s">
        <v>30710</v>
      </c>
      <c r="D6673" s="14" t="s">
        <v>117</v>
      </c>
      <c r="E6673" s="14" t="s">
        <v>30711</v>
      </c>
      <c r="F6673" s="14" t="s">
        <v>122</v>
      </c>
      <c r="G6673" s="26">
        <v>42917</v>
      </c>
      <c r="H6673" s="14">
        <v>2013</v>
      </c>
      <c r="I6673" s="14" t="s">
        <v>369</v>
      </c>
      <c r="J6673" s="14" t="s">
        <v>107</v>
      </c>
      <c r="K6673" s="14" t="s">
        <v>1839</v>
      </c>
      <c r="L6673" s="14" t="s">
        <v>30712</v>
      </c>
      <c r="M6673" s="14">
        <f t="shared" si="832"/>
        <v>2017</v>
      </c>
      <c r="N6673" s="14">
        <f t="shared" si="833"/>
        <v>7</v>
      </c>
      <c r="O6673" s="14" t="str">
        <f>IFERROR(VLOOKUP(I6673,Lists!$F$2:$G$16,2,FALSE()),"Not Rated")</f>
        <v>Not Rated</v>
      </c>
      <c r="P6673" s="14">
        <f t="shared" si="834"/>
        <v>3</v>
      </c>
      <c r="Q6673" s="14" t="str">
        <f t="shared" si="835"/>
        <v>Spain</v>
      </c>
      <c r="R6673" s="14" t="str">
        <f t="shared" si="836"/>
        <v>|Spain|</v>
      </c>
      <c r="S6673" s="14" t="str">
        <f t="shared" si="837"/>
        <v>|International TV Shows|Romantic TV Shows|Spanish-Language TV Shows|</v>
      </c>
      <c r="T6673" s="14" t="str">
        <f t="shared" si="838"/>
        <v>|Unknown|</v>
      </c>
      <c r="U6673" s="14" t="str">
        <f t="shared" si="839"/>
        <v>|Juanjo Artero|Mario Casas|Blanca Suárez|Irene Montalà|Luis Callejo|Neus Sanz|Juan Pablo Shuk|Ivan Massagué|Marina Salas|Bernabé Fernández|Javier Hernández|Patricia Arbúes|David Seijo|Giselle Calderón|</v>
      </c>
    </row>
    <row r="6674" spans="1:21">
      <c r="A6674" s="14" t="s">
        <v>30713</v>
      </c>
      <c r="B6674" s="14" t="s">
        <v>49</v>
      </c>
      <c r="C6674" s="14" t="s">
        <v>30714</v>
      </c>
      <c r="D6674" s="14" t="s">
        <v>117</v>
      </c>
      <c r="E6674" s="14" t="s">
        <v>30715</v>
      </c>
      <c r="F6674" s="14" t="s">
        <v>141</v>
      </c>
      <c r="G6674" s="26">
        <v>43336</v>
      </c>
      <c r="H6674" s="14">
        <v>2008</v>
      </c>
      <c r="I6674" s="14" t="s">
        <v>360</v>
      </c>
      <c r="J6674" s="14" t="s">
        <v>105</v>
      </c>
      <c r="K6674" s="14" t="s">
        <v>992</v>
      </c>
      <c r="L6674" s="14" t="s">
        <v>30716</v>
      </c>
      <c r="M6674" s="14">
        <f t="shared" si="832"/>
        <v>2018</v>
      </c>
      <c r="N6674" s="14">
        <f t="shared" si="833"/>
        <v>8</v>
      </c>
      <c r="O6674" s="14" t="str">
        <f>IFERROR(VLOOKUP(I6674,Lists!$F$2:$G$16,2,FALSE()),"Not Rated")</f>
        <v>Adults</v>
      </c>
      <c r="P6674" s="14">
        <f t="shared" si="834"/>
        <v>1</v>
      </c>
      <c r="Q6674" s="14" t="str">
        <f t="shared" si="835"/>
        <v>Colombia</v>
      </c>
      <c r="R6674" s="14" t="str">
        <f t="shared" si="836"/>
        <v>|Colombia|</v>
      </c>
      <c r="S6674" s="14" t="str">
        <f t="shared" si="837"/>
        <v>|Crime TV Shows|International TV Shows|Spanish-Language TV Shows|</v>
      </c>
      <c r="T6674" s="14" t="str">
        <f t="shared" si="838"/>
        <v>|Unknown|</v>
      </c>
      <c r="U6674" s="14" t="str">
        <f t="shared" si="839"/>
        <v>|Manolo Cardona|Karen Martínez|Robinson Díaz|Diego Cadavid|Fernando Solórzano|Julian Arango|Sandra Reyes|Juan Pablo Raba|Fernando Arévalo|</v>
      </c>
    </row>
    <row r="6675" spans="1:21">
      <c r="A6675" s="14" t="s">
        <v>30717</v>
      </c>
      <c r="B6675" s="14" t="s">
        <v>49</v>
      </c>
      <c r="C6675" s="14" t="s">
        <v>30718</v>
      </c>
      <c r="D6675" s="14" t="s">
        <v>117</v>
      </c>
      <c r="E6675" s="14" t="s">
        <v>30719</v>
      </c>
      <c r="F6675" s="14" t="s">
        <v>141</v>
      </c>
      <c r="G6675" s="26">
        <v>43336</v>
      </c>
      <c r="H6675" s="14">
        <v>2010</v>
      </c>
      <c r="I6675" s="14" t="s">
        <v>360</v>
      </c>
      <c r="J6675" s="14" t="s">
        <v>105</v>
      </c>
      <c r="K6675" s="14" t="s">
        <v>992</v>
      </c>
      <c r="L6675" s="14" t="s">
        <v>30720</v>
      </c>
      <c r="M6675" s="14">
        <f t="shared" si="832"/>
        <v>2018</v>
      </c>
      <c r="N6675" s="14">
        <f t="shared" si="833"/>
        <v>8</v>
      </c>
      <c r="O6675" s="14" t="str">
        <f>IFERROR(VLOOKUP(I6675,Lists!$F$2:$G$16,2,FALSE()),"Not Rated")</f>
        <v>Adults</v>
      </c>
      <c r="P6675" s="14">
        <f t="shared" si="834"/>
        <v>1</v>
      </c>
      <c r="Q6675" s="14" t="str">
        <f t="shared" si="835"/>
        <v>Colombia</v>
      </c>
      <c r="R6675" s="14" t="str">
        <f t="shared" si="836"/>
        <v>|Colombia|</v>
      </c>
      <c r="S6675" s="14" t="str">
        <f t="shared" si="837"/>
        <v>|Crime TV Shows|International TV Shows|Spanish-Language TV Shows|</v>
      </c>
      <c r="T6675" s="14" t="str">
        <f t="shared" si="838"/>
        <v>|Unknown|</v>
      </c>
      <c r="U6675" s="14" t="str">
        <f t="shared" si="839"/>
        <v>|Diego Cadavid|Robinson Díaz|Patricia Manterola|Carolina Guerra|John Álex Toro|Luis Eduardo Arango|Alejandro Martínez|Juan Sebastián Aragón|Víctor Mallarino|Santiago Moure|Carlos Echavarría|John Gertz|</v>
      </c>
    </row>
    <row r="6676" spans="1:21">
      <c r="A6676" s="14" t="s">
        <v>30721</v>
      </c>
      <c r="B6676" s="14" t="s">
        <v>49</v>
      </c>
      <c r="C6676" s="14" t="s">
        <v>30722</v>
      </c>
      <c r="D6676" s="14" t="s">
        <v>117</v>
      </c>
      <c r="E6676" s="14" t="s">
        <v>30723</v>
      </c>
      <c r="F6676" s="14" t="s">
        <v>125</v>
      </c>
      <c r="G6676" s="26">
        <v>43100</v>
      </c>
      <c r="H6676" s="14">
        <v>1979</v>
      </c>
      <c r="I6676" s="14" t="s">
        <v>362</v>
      </c>
      <c r="J6676" s="14" t="s">
        <v>105</v>
      </c>
      <c r="K6676" s="14" t="s">
        <v>30724</v>
      </c>
      <c r="L6676" s="14" t="s">
        <v>30725</v>
      </c>
      <c r="M6676" s="14">
        <f t="shared" si="832"/>
        <v>2017</v>
      </c>
      <c r="N6676" s="14">
        <f t="shared" si="833"/>
        <v>12</v>
      </c>
      <c r="O6676" s="14" t="str">
        <f>IFERROR(VLOOKUP(I6676,Lists!$F$2:$G$16,2,FALSE()),"Not Rated")</f>
        <v>Older Kids</v>
      </c>
      <c r="P6676" s="14">
        <f t="shared" si="834"/>
        <v>1</v>
      </c>
      <c r="Q6676" s="14" t="str">
        <f t="shared" si="835"/>
        <v>Mexico</v>
      </c>
      <c r="R6676" s="14" t="str">
        <f t="shared" si="836"/>
        <v>|Mexico|</v>
      </c>
      <c r="S6676" s="14" t="str">
        <f t="shared" si="837"/>
        <v>|Classic &amp; Cult TV|Kids' TV|Spanish-Language TV Shows|</v>
      </c>
      <c r="T6676" s="14" t="str">
        <f t="shared" si="838"/>
        <v>|Unknown|</v>
      </c>
      <c r="U6676" s="14" t="str">
        <f t="shared" si="839"/>
        <v>|Roberto Gómez Bolaños|María Antonieta de las Nieves|Carlos Villagrán|Florinda Meza García|Angelines Fernández Abad|Rubén Aguirre Fuentes|Edgar Vivar|Ramón Gómez Valdez de Castillo|</v>
      </c>
    </row>
    <row r="6677" spans="1:21">
      <c r="A6677" s="14" t="s">
        <v>30726</v>
      </c>
      <c r="B6677" s="14" t="s">
        <v>48</v>
      </c>
      <c r="C6677" s="14" t="s">
        <v>30727</v>
      </c>
      <c r="D6677" s="14" t="s">
        <v>8949</v>
      </c>
      <c r="E6677" s="14" t="s">
        <v>19333</v>
      </c>
      <c r="F6677" s="14" t="s">
        <v>181</v>
      </c>
      <c r="G6677" s="26">
        <v>43023</v>
      </c>
      <c r="H6677" s="14">
        <v>2017</v>
      </c>
      <c r="I6677" s="14" t="s">
        <v>361</v>
      </c>
      <c r="J6677" s="14" t="s">
        <v>1008</v>
      </c>
      <c r="K6677" s="14" t="s">
        <v>496</v>
      </c>
      <c r="L6677" s="14" t="s">
        <v>30728</v>
      </c>
      <c r="M6677" s="14">
        <f t="shared" si="832"/>
        <v>2017</v>
      </c>
      <c r="N6677" s="14">
        <f t="shared" si="833"/>
        <v>10</v>
      </c>
      <c r="O6677" s="14" t="str">
        <f>IFERROR(VLOOKUP(I6677,Lists!$F$2:$G$16,2,FALSE()),"Not Rated")</f>
        <v>Teens</v>
      </c>
      <c r="P6677" s="14">
        <f t="shared" si="834"/>
        <v>119</v>
      </c>
      <c r="Q6677" s="14" t="str">
        <f t="shared" si="835"/>
        <v>Venezuela</v>
      </c>
      <c r="R6677" s="14" t="str">
        <f t="shared" si="836"/>
        <v>|Venezuela|</v>
      </c>
      <c r="S6677" s="14" t="str">
        <f t="shared" si="837"/>
        <v>|Documentaries|International Movies|</v>
      </c>
      <c r="T6677" s="14" t="str">
        <f t="shared" si="838"/>
        <v>|Matías Gueilburt|</v>
      </c>
      <c r="U6677" s="14" t="str">
        <f t="shared" si="839"/>
        <v>|Paco Ignacio Taibo II|</v>
      </c>
    </row>
    <row r="6678" spans="1:21">
      <c r="A6678" s="14" t="s">
        <v>30729</v>
      </c>
      <c r="B6678" s="14" t="s">
        <v>49</v>
      </c>
      <c r="C6678" s="14" t="s">
        <v>30730</v>
      </c>
      <c r="D6678" s="14" t="s">
        <v>117</v>
      </c>
      <c r="E6678" s="14" t="s">
        <v>30731</v>
      </c>
      <c r="F6678" s="14" t="s">
        <v>115</v>
      </c>
      <c r="G6678" s="26">
        <v>42873</v>
      </c>
      <c r="H6678" s="14">
        <v>2010</v>
      </c>
      <c r="I6678" s="14" t="s">
        <v>361</v>
      </c>
      <c r="J6678" s="14" t="s">
        <v>105</v>
      </c>
      <c r="K6678" s="14" t="s">
        <v>30732</v>
      </c>
      <c r="L6678" s="14" t="s">
        <v>30733</v>
      </c>
      <c r="M6678" s="14">
        <f t="shared" si="832"/>
        <v>2017</v>
      </c>
      <c r="N6678" s="14">
        <f t="shared" si="833"/>
        <v>5</v>
      </c>
      <c r="O6678" s="14" t="str">
        <f>IFERROR(VLOOKUP(I6678,Lists!$F$2:$G$16,2,FALSE()),"Not Rated")</f>
        <v>Teens</v>
      </c>
      <c r="P6678" s="14">
        <f t="shared" si="834"/>
        <v>1</v>
      </c>
      <c r="Q6678" s="14" t="str">
        <f t="shared" si="835"/>
        <v>United States</v>
      </c>
      <c r="R6678" s="14" t="str">
        <f t="shared" si="836"/>
        <v>|United States|</v>
      </c>
      <c r="S6678" s="14" t="str">
        <f t="shared" si="837"/>
        <v>|Romantic TV Shows|Spanish-Language TV Shows|TV Dramas|</v>
      </c>
      <c r="T6678" s="14" t="str">
        <f t="shared" si="838"/>
        <v>|Unknown|</v>
      </c>
      <c r="U6678" s="14" t="str">
        <f t="shared" si="839"/>
        <v>|Mauricio Ochmann|Sandra Echeverría|Saúl Lisazo|Roberto Moll|Geraldine Zivic|Andrea López|Juan Pablo Raba|Daniel Lugo|</v>
      </c>
    </row>
    <row r="6679" spans="1:21">
      <c r="A6679" s="14" t="s">
        <v>30734</v>
      </c>
      <c r="B6679" s="14" t="s">
        <v>48</v>
      </c>
      <c r="C6679" s="14" t="s">
        <v>30735</v>
      </c>
      <c r="D6679" s="14" t="s">
        <v>14772</v>
      </c>
      <c r="E6679" s="14" t="s">
        <v>117</v>
      </c>
      <c r="F6679" s="14" t="s">
        <v>122</v>
      </c>
      <c r="G6679" s="26">
        <v>42833</v>
      </c>
      <c r="H6679" s="14">
        <v>2017</v>
      </c>
      <c r="I6679" s="14" t="s">
        <v>361</v>
      </c>
      <c r="J6679" s="14" t="s">
        <v>574</v>
      </c>
      <c r="K6679" s="14" t="s">
        <v>496</v>
      </c>
      <c r="L6679" s="14" t="s">
        <v>30736</v>
      </c>
      <c r="M6679" s="14">
        <f t="shared" si="832"/>
        <v>2017</v>
      </c>
      <c r="N6679" s="14">
        <f t="shared" si="833"/>
        <v>4</v>
      </c>
      <c r="O6679" s="14" t="str">
        <f>IFERROR(VLOOKUP(I6679,Lists!$F$2:$G$16,2,FALSE()),"Not Rated")</f>
        <v>Teens</v>
      </c>
      <c r="P6679" s="14">
        <f t="shared" si="834"/>
        <v>106</v>
      </c>
      <c r="Q6679" s="14" t="str">
        <f t="shared" si="835"/>
        <v>Spain</v>
      </c>
      <c r="R6679" s="14" t="str">
        <f t="shared" si="836"/>
        <v>|Spain|</v>
      </c>
      <c r="S6679" s="14" t="str">
        <f t="shared" si="837"/>
        <v>|Documentaries|International Movies|</v>
      </c>
      <c r="T6679" s="14" t="str">
        <f t="shared" si="838"/>
        <v>|Justin Webster|</v>
      </c>
      <c r="U6679" s="14" t="str">
        <f t="shared" si="839"/>
        <v>|Unknown|</v>
      </c>
    </row>
    <row r="6680" spans="1:21">
      <c r="A6680" s="14" t="s">
        <v>30737</v>
      </c>
      <c r="B6680" s="14" t="s">
        <v>49</v>
      </c>
      <c r="C6680" s="14" t="s">
        <v>30738</v>
      </c>
      <c r="D6680" s="14" t="s">
        <v>117</v>
      </c>
      <c r="E6680" s="14" t="s">
        <v>30739</v>
      </c>
      <c r="F6680" s="14" t="s">
        <v>115</v>
      </c>
      <c r="G6680" s="26">
        <v>43155</v>
      </c>
      <c r="H6680" s="14">
        <v>2017</v>
      </c>
      <c r="I6680" s="14" t="s">
        <v>360</v>
      </c>
      <c r="J6680" s="14" t="s">
        <v>106</v>
      </c>
      <c r="K6680" s="14" t="s">
        <v>1682</v>
      </c>
      <c r="L6680" s="14" t="s">
        <v>30740</v>
      </c>
      <c r="M6680" s="14">
        <f t="shared" si="832"/>
        <v>2018</v>
      </c>
      <c r="N6680" s="14">
        <f t="shared" si="833"/>
        <v>2</v>
      </c>
      <c r="O6680" s="14" t="str">
        <f>IFERROR(VLOOKUP(I6680,Lists!$F$2:$G$16,2,FALSE()),"Not Rated")</f>
        <v>Adults</v>
      </c>
      <c r="P6680" s="14">
        <f t="shared" si="834"/>
        <v>2</v>
      </c>
      <c r="Q6680" s="14" t="str">
        <f t="shared" si="835"/>
        <v>United States</v>
      </c>
      <c r="R6680" s="14" t="str">
        <f t="shared" si="836"/>
        <v>|United States|</v>
      </c>
      <c r="S6680" s="14" t="str">
        <f t="shared" si="837"/>
        <v>|International TV Shows|Spanish-Language TV Shows|TV Comedies|</v>
      </c>
      <c r="T6680" s="14" t="str">
        <f t="shared" si="838"/>
        <v>|Unknown|</v>
      </c>
      <c r="U6680" s="14" t="str">
        <f t="shared" si="839"/>
        <v>|El Dasa|Cristina Rodlo|Ricardo Polanco|Gustavo Egelhaaf|Mauricio Martínez|Itatí Cantoral|Arcelia Ramírez|Horacio Castelo|Fátima Molina|Leonardo Daniel|Giancarlo Vidrio|Mónica Dionne|Sebastián Ferrat|Mauricio Isaac|Aldo Gallardo|Julio Casado|Arnulfo Reyes Sanchez|José María de Tavira|Pablo Bracho|Patricio Sebastián|</v>
      </c>
    </row>
    <row r="6681" spans="1:21">
      <c r="A6681" s="14" t="s">
        <v>30741</v>
      </c>
      <c r="B6681" s="14" t="s">
        <v>48</v>
      </c>
      <c r="C6681" s="14" t="s">
        <v>30742</v>
      </c>
      <c r="D6681" s="14" t="s">
        <v>30743</v>
      </c>
      <c r="E6681" s="14" t="s">
        <v>117</v>
      </c>
      <c r="F6681" s="14" t="s">
        <v>117</v>
      </c>
      <c r="G6681" s="26">
        <v>43026</v>
      </c>
      <c r="H6681" s="14">
        <v>2016</v>
      </c>
      <c r="I6681" s="14" t="s">
        <v>362</v>
      </c>
      <c r="J6681" s="14" t="s">
        <v>5629</v>
      </c>
      <c r="K6681" s="14" t="s">
        <v>4116</v>
      </c>
      <c r="L6681" s="14" t="s">
        <v>30744</v>
      </c>
      <c r="M6681" s="14">
        <f t="shared" si="832"/>
        <v>2017</v>
      </c>
      <c r="N6681" s="14">
        <f t="shared" si="833"/>
        <v>10</v>
      </c>
      <c r="O6681" s="14" t="str">
        <f>IFERROR(VLOOKUP(I6681,Lists!$F$2:$G$16,2,FALSE()),"Not Rated")</f>
        <v>Older Kids</v>
      </c>
      <c r="P6681" s="14">
        <f t="shared" si="834"/>
        <v>79</v>
      </c>
      <c r="Q6681" s="14" t="str">
        <f t="shared" si="835"/>
        <v>Unknown</v>
      </c>
      <c r="R6681" s="14" t="str">
        <f t="shared" si="836"/>
        <v>|Unknown|</v>
      </c>
      <c r="S6681" s="14" t="str">
        <f t="shared" si="837"/>
        <v>|Children &amp; Family Movies|Documentaries|International Movies|</v>
      </c>
      <c r="T6681" s="14" t="str">
        <f t="shared" si="838"/>
        <v>|Federico Lemos|</v>
      </c>
      <c r="U6681" s="14" t="str">
        <f t="shared" si="839"/>
        <v>|Unknown|</v>
      </c>
    </row>
    <row r="6682" spans="1:21">
      <c r="A6682" s="14" t="s">
        <v>30745</v>
      </c>
      <c r="B6682" s="14" t="s">
        <v>48</v>
      </c>
      <c r="C6682" s="14" t="s">
        <v>30746</v>
      </c>
      <c r="D6682" s="14" t="s">
        <v>30747</v>
      </c>
      <c r="E6682" s="14" t="s">
        <v>30748</v>
      </c>
      <c r="F6682" s="14" t="s">
        <v>142</v>
      </c>
      <c r="G6682" s="26">
        <v>43335</v>
      </c>
      <c r="H6682" s="14">
        <v>2006</v>
      </c>
      <c r="I6682" s="14" t="s">
        <v>360</v>
      </c>
      <c r="J6682" s="14" t="s">
        <v>30749</v>
      </c>
      <c r="K6682" s="14" t="s">
        <v>12433</v>
      </c>
      <c r="L6682" s="14" t="s">
        <v>30750</v>
      </c>
      <c r="M6682" s="14">
        <f t="shared" si="832"/>
        <v>2018</v>
      </c>
      <c r="N6682" s="14">
        <f t="shared" si="833"/>
        <v>8</v>
      </c>
      <c r="O6682" s="14" t="str">
        <f>IFERROR(VLOOKUP(I6682,Lists!$F$2:$G$16,2,FALSE()),"Not Rated")</f>
        <v>Adults</v>
      </c>
      <c r="P6682" s="14">
        <f t="shared" si="834"/>
        <v>196</v>
      </c>
      <c r="Q6682" s="14" t="str">
        <f t="shared" si="835"/>
        <v>Netherlands</v>
      </c>
      <c r="R6682" s="14" t="str">
        <f t="shared" si="836"/>
        <v>|Netherlands|</v>
      </c>
      <c r="S6682" s="14" t="str">
        <f t="shared" si="837"/>
        <v>|International Movies|Sci-Fi &amp; Fantasy|</v>
      </c>
      <c r="T6682" s="14" t="str">
        <f t="shared" si="838"/>
        <v>|Bassam Kurdali|</v>
      </c>
      <c r="U6682" s="14" t="str">
        <f t="shared" si="839"/>
        <v>|Cas Jansen|Tygo Gernandt|</v>
      </c>
    </row>
    <row r="6683" spans="1:21">
      <c r="A6683" s="14" t="s">
        <v>30751</v>
      </c>
      <c r="B6683" s="14" t="s">
        <v>48</v>
      </c>
      <c r="C6683" s="14" t="s">
        <v>30752</v>
      </c>
      <c r="D6683" s="14" t="s">
        <v>30753</v>
      </c>
      <c r="E6683" s="14" t="s">
        <v>117</v>
      </c>
      <c r="F6683" s="14" t="s">
        <v>118</v>
      </c>
      <c r="G6683" s="26">
        <v>42877</v>
      </c>
      <c r="H6683" s="14">
        <v>2016</v>
      </c>
      <c r="I6683" s="14" t="s">
        <v>368</v>
      </c>
      <c r="J6683" s="14" t="s">
        <v>404</v>
      </c>
      <c r="K6683" s="14" t="s">
        <v>247</v>
      </c>
      <c r="L6683" s="14" t="s">
        <v>30754</v>
      </c>
      <c r="M6683" s="14">
        <f t="shared" si="832"/>
        <v>2017</v>
      </c>
      <c r="N6683" s="14">
        <f t="shared" si="833"/>
        <v>5</v>
      </c>
      <c r="O6683" s="14" t="str">
        <f>IFERROR(VLOOKUP(I6683,Lists!$F$2:$G$16,2,FALSE()),"Not Rated")</f>
        <v>Kids</v>
      </c>
      <c r="P6683" s="14">
        <f t="shared" si="834"/>
        <v>90</v>
      </c>
      <c r="Q6683" s="14" t="str">
        <f t="shared" si="835"/>
        <v>United Kingdom</v>
      </c>
      <c r="R6683" s="14" t="str">
        <f t="shared" si="836"/>
        <v>|United Kingdom|</v>
      </c>
      <c r="S6683" s="14" t="str">
        <f t="shared" si="837"/>
        <v>|Documentaries|</v>
      </c>
      <c r="T6683" s="14" t="str">
        <f t="shared" si="838"/>
        <v>|John Bridcut|</v>
      </c>
      <c r="U6683" s="14" t="str">
        <f t="shared" si="839"/>
        <v>|Unknown|</v>
      </c>
    </row>
    <row r="6684" spans="1:21">
      <c r="A6684" s="14" t="s">
        <v>30755</v>
      </c>
      <c r="B6684" s="14" t="s">
        <v>48</v>
      </c>
      <c r="C6684" s="14" t="s">
        <v>30756</v>
      </c>
      <c r="D6684" s="14" t="s">
        <v>30757</v>
      </c>
      <c r="E6684" s="14" t="s">
        <v>30758</v>
      </c>
      <c r="F6684" s="14" t="s">
        <v>115</v>
      </c>
      <c r="G6684" s="26">
        <v>44044</v>
      </c>
      <c r="H6684" s="14">
        <v>2019</v>
      </c>
      <c r="I6684" s="14" t="s">
        <v>363</v>
      </c>
      <c r="J6684" s="14" t="s">
        <v>1226</v>
      </c>
      <c r="K6684" s="14" t="s">
        <v>7140</v>
      </c>
      <c r="L6684" s="14" t="s">
        <v>30759</v>
      </c>
      <c r="M6684" s="14">
        <f t="shared" si="832"/>
        <v>2020</v>
      </c>
      <c r="N6684" s="14">
        <f t="shared" si="833"/>
        <v>8</v>
      </c>
      <c r="O6684" s="14" t="str">
        <f>IFERROR(VLOOKUP(I6684,Lists!$F$2:$G$16,2,FALSE()),"Not Rated")</f>
        <v>Adults</v>
      </c>
      <c r="P6684" s="14">
        <f t="shared" si="834"/>
        <v>109</v>
      </c>
      <c r="Q6684" s="14" t="str">
        <f t="shared" si="835"/>
        <v>United States</v>
      </c>
      <c r="R6684" s="14" t="str">
        <f t="shared" si="836"/>
        <v>|United States|</v>
      </c>
      <c r="S6684" s="14" t="str">
        <f t="shared" si="837"/>
        <v>|Dramas|Sci-Fi &amp; Fantasy|</v>
      </c>
      <c r="T6684" s="14" t="str">
        <f t="shared" si="838"/>
        <v>|Sebastian Gutierrez|</v>
      </c>
      <c r="U6684" s="14" t="str">
        <f t="shared" si="839"/>
        <v>|Abbey Lee|Ciarán Hinds|Carla Gugino|Matthew Beard|Dylan Baker|</v>
      </c>
    </row>
    <row r="6685" spans="1:21">
      <c r="A6685" s="14" t="s">
        <v>30760</v>
      </c>
      <c r="B6685" s="14" t="s">
        <v>48</v>
      </c>
      <c r="C6685" s="14" t="s">
        <v>30761</v>
      </c>
      <c r="D6685" s="14" t="s">
        <v>30762</v>
      </c>
      <c r="E6685" s="14" t="s">
        <v>30763</v>
      </c>
      <c r="F6685" s="14" t="s">
        <v>120</v>
      </c>
      <c r="G6685" s="26">
        <v>43100</v>
      </c>
      <c r="H6685" s="14">
        <v>2014</v>
      </c>
      <c r="I6685" s="14" t="s">
        <v>361</v>
      </c>
      <c r="J6685" s="14" t="s">
        <v>730</v>
      </c>
      <c r="K6685" s="14" t="s">
        <v>496</v>
      </c>
      <c r="L6685" s="14" t="s">
        <v>30764</v>
      </c>
      <c r="M6685" s="14">
        <f t="shared" si="832"/>
        <v>2017</v>
      </c>
      <c r="N6685" s="14">
        <f t="shared" si="833"/>
        <v>12</v>
      </c>
      <c r="O6685" s="14" t="str">
        <f>IFERROR(VLOOKUP(I6685,Lists!$F$2:$G$16,2,FALSE()),"Not Rated")</f>
        <v>Teens</v>
      </c>
      <c r="P6685" s="14">
        <f t="shared" si="834"/>
        <v>93</v>
      </c>
      <c r="Q6685" s="14" t="str">
        <f t="shared" si="835"/>
        <v>France</v>
      </c>
      <c r="R6685" s="14" t="str">
        <f t="shared" si="836"/>
        <v>|France|</v>
      </c>
      <c r="S6685" s="14" t="str">
        <f t="shared" si="837"/>
        <v>|Documentaries|International Movies|</v>
      </c>
      <c r="T6685" s="14" t="str">
        <f t="shared" si="838"/>
        <v>|Fabien Beziat|Hugues Nancy|</v>
      </c>
      <c r="U6685" s="14" t="str">
        <f t="shared" si="839"/>
        <v>|Nathalie Baye|</v>
      </c>
    </row>
    <row r="6686" spans="1:21">
      <c r="A6686" s="14" t="s">
        <v>30765</v>
      </c>
      <c r="B6686" s="14" t="s">
        <v>48</v>
      </c>
      <c r="C6686" s="14" t="s">
        <v>30766</v>
      </c>
      <c r="D6686" s="14" t="s">
        <v>30767</v>
      </c>
      <c r="E6686" s="14" t="s">
        <v>117</v>
      </c>
      <c r="F6686" s="14" t="s">
        <v>117</v>
      </c>
      <c r="G6686" s="26">
        <v>43160</v>
      </c>
      <c r="H6686" s="14">
        <v>2015</v>
      </c>
      <c r="I6686" s="14" t="s">
        <v>360</v>
      </c>
      <c r="J6686" s="14" t="s">
        <v>900</v>
      </c>
      <c r="K6686" s="14" t="s">
        <v>496</v>
      </c>
      <c r="L6686" s="14" t="s">
        <v>30768</v>
      </c>
      <c r="M6686" s="14">
        <f t="shared" si="832"/>
        <v>2018</v>
      </c>
      <c r="N6686" s="14">
        <f t="shared" si="833"/>
        <v>3</v>
      </c>
      <c r="O6686" s="14" t="str">
        <f>IFERROR(VLOOKUP(I6686,Lists!$F$2:$G$16,2,FALSE()),"Not Rated")</f>
        <v>Adults</v>
      </c>
      <c r="P6686" s="14">
        <f t="shared" si="834"/>
        <v>92</v>
      </c>
      <c r="Q6686" s="14" t="str">
        <f t="shared" si="835"/>
        <v>Unknown</v>
      </c>
      <c r="R6686" s="14" t="str">
        <f t="shared" si="836"/>
        <v>|Unknown|</v>
      </c>
      <c r="S6686" s="14" t="str">
        <f t="shared" si="837"/>
        <v>|Documentaries|International Movies|</v>
      </c>
      <c r="T6686" s="14" t="str">
        <f t="shared" si="838"/>
        <v>|Hugues Nancy|Fabien Beziat|</v>
      </c>
      <c r="U6686" s="14" t="str">
        <f t="shared" si="839"/>
        <v>|Unknown|</v>
      </c>
    </row>
    <row r="6687" spans="1:21">
      <c r="A6687" s="14" t="s">
        <v>30769</v>
      </c>
      <c r="B6687" s="14" t="s">
        <v>48</v>
      </c>
      <c r="C6687" s="14" t="s">
        <v>30770</v>
      </c>
      <c r="D6687" s="14" t="s">
        <v>30771</v>
      </c>
      <c r="E6687" s="14" t="s">
        <v>117</v>
      </c>
      <c r="F6687" s="14" t="s">
        <v>117</v>
      </c>
      <c r="G6687" s="26">
        <v>43100</v>
      </c>
      <c r="H6687" s="14">
        <v>2016</v>
      </c>
      <c r="I6687" s="14" t="s">
        <v>362</v>
      </c>
      <c r="J6687" s="14" t="s">
        <v>4168</v>
      </c>
      <c r="K6687" s="14" t="s">
        <v>496</v>
      </c>
      <c r="L6687" s="14" t="s">
        <v>30772</v>
      </c>
      <c r="M6687" s="14">
        <f t="shared" si="832"/>
        <v>2017</v>
      </c>
      <c r="N6687" s="14">
        <f t="shared" si="833"/>
        <v>12</v>
      </c>
      <c r="O6687" s="14" t="str">
        <f>IFERROR(VLOOKUP(I6687,Lists!$F$2:$G$16,2,FALSE()),"Not Rated")</f>
        <v>Older Kids</v>
      </c>
      <c r="P6687" s="14">
        <f t="shared" si="834"/>
        <v>49</v>
      </c>
      <c r="Q6687" s="14" t="str">
        <f t="shared" si="835"/>
        <v>Unknown</v>
      </c>
      <c r="R6687" s="14" t="str">
        <f t="shared" si="836"/>
        <v>|Unknown|</v>
      </c>
      <c r="S6687" s="14" t="str">
        <f t="shared" si="837"/>
        <v>|Documentaries|International Movies|</v>
      </c>
      <c r="T6687" s="14" t="str">
        <f t="shared" si="838"/>
        <v>|Nils Tavernier|</v>
      </c>
      <c r="U6687" s="14" t="str">
        <f t="shared" si="839"/>
        <v>|Unknown|</v>
      </c>
    </row>
    <row r="6688" spans="1:21">
      <c r="A6688" s="14" t="s">
        <v>30773</v>
      </c>
      <c r="B6688" s="14" t="s">
        <v>48</v>
      </c>
      <c r="C6688" s="14" t="s">
        <v>30774</v>
      </c>
      <c r="D6688" s="14" t="s">
        <v>30775</v>
      </c>
      <c r="E6688" s="14" t="s">
        <v>30776</v>
      </c>
      <c r="F6688" s="14" t="s">
        <v>118</v>
      </c>
      <c r="G6688" s="26">
        <v>42619</v>
      </c>
      <c r="H6688" s="14">
        <v>2015</v>
      </c>
      <c r="I6688" s="14" t="s">
        <v>362</v>
      </c>
      <c r="J6688" s="14" t="s">
        <v>724</v>
      </c>
      <c r="K6688" s="14" t="s">
        <v>247</v>
      </c>
      <c r="L6688" s="14" t="s">
        <v>30777</v>
      </c>
      <c r="M6688" s="14">
        <f t="shared" si="832"/>
        <v>2016</v>
      </c>
      <c r="N6688" s="14">
        <f t="shared" si="833"/>
        <v>9</v>
      </c>
      <c r="O6688" s="14" t="str">
        <f>IFERROR(VLOOKUP(I6688,Lists!$F$2:$G$16,2,FALSE()),"Not Rated")</f>
        <v>Older Kids</v>
      </c>
      <c r="P6688" s="14">
        <f t="shared" si="834"/>
        <v>102</v>
      </c>
      <c r="Q6688" s="14" t="str">
        <f t="shared" si="835"/>
        <v>United Kingdom</v>
      </c>
      <c r="R6688" s="14" t="str">
        <f t="shared" si="836"/>
        <v>|United Kingdom|</v>
      </c>
      <c r="S6688" s="14" t="str">
        <f t="shared" si="837"/>
        <v>|Documentaries|</v>
      </c>
      <c r="T6688" s="14" t="str">
        <f t="shared" si="838"/>
        <v>|Jon Spira|</v>
      </c>
      <c r="U6688" s="14" t="str">
        <f t="shared" si="839"/>
        <v>|Paul Blake|Jeremy Bulloch|John Chapman|Anthony Forrest|Laurie Goode|Garrick Hagon|Derek Lyons|Angus MacInnes|David Prowse|Pam Rose|</v>
      </c>
    </row>
    <row r="6689" spans="1:21">
      <c r="A6689" s="14" t="s">
        <v>30778</v>
      </c>
      <c r="B6689" s="14" t="s">
        <v>48</v>
      </c>
      <c r="C6689" s="14" t="s">
        <v>30779</v>
      </c>
      <c r="D6689" s="14" t="s">
        <v>30780</v>
      </c>
      <c r="E6689" s="14" t="s">
        <v>30781</v>
      </c>
      <c r="F6689" s="14" t="s">
        <v>115</v>
      </c>
      <c r="G6689" s="26">
        <v>43314</v>
      </c>
      <c r="H6689" s="14">
        <v>2016</v>
      </c>
      <c r="I6689" s="14" t="s">
        <v>360</v>
      </c>
      <c r="J6689" s="14" t="s">
        <v>1173</v>
      </c>
      <c r="K6689" s="14" t="s">
        <v>3429</v>
      </c>
      <c r="L6689" s="14" t="s">
        <v>30782</v>
      </c>
      <c r="M6689" s="14">
        <f t="shared" si="832"/>
        <v>2018</v>
      </c>
      <c r="N6689" s="14">
        <f t="shared" si="833"/>
        <v>8</v>
      </c>
      <c r="O6689" s="14" t="str">
        <f>IFERROR(VLOOKUP(I6689,Lists!$F$2:$G$16,2,FALSE()),"Not Rated")</f>
        <v>Adults</v>
      </c>
      <c r="P6689" s="14">
        <f t="shared" si="834"/>
        <v>82</v>
      </c>
      <c r="Q6689" s="14" t="str">
        <f t="shared" si="835"/>
        <v>United States</v>
      </c>
      <c r="R6689" s="14" t="str">
        <f t="shared" si="836"/>
        <v>|United States|</v>
      </c>
      <c r="S6689" s="14" t="str">
        <f t="shared" si="837"/>
        <v>|Horror Movies|Thrillers|</v>
      </c>
      <c r="T6689" s="14" t="str">
        <f t="shared" si="838"/>
        <v>|Michael Thelin|</v>
      </c>
      <c r="U6689" s="14" t="str">
        <f t="shared" si="839"/>
        <v>|Sarah Bolger|Joshua Rush|Carly Adams|Thomas Bair|Susan Pourfar|Chris Beetem|</v>
      </c>
    </row>
    <row r="6690" spans="1:21">
      <c r="A6690" s="14" t="s">
        <v>30783</v>
      </c>
      <c r="B6690" s="14" t="s">
        <v>48</v>
      </c>
      <c r="C6690" s="14" t="s">
        <v>30784</v>
      </c>
      <c r="D6690" s="14" t="s">
        <v>30785</v>
      </c>
      <c r="E6690" s="14" t="s">
        <v>30786</v>
      </c>
      <c r="F6690" s="14" t="s">
        <v>136</v>
      </c>
      <c r="G6690" s="26">
        <v>43378</v>
      </c>
      <c r="H6690" s="14">
        <v>2016</v>
      </c>
      <c r="I6690" s="14" t="s">
        <v>362</v>
      </c>
      <c r="J6690" s="14" t="s">
        <v>2548</v>
      </c>
      <c r="K6690" s="14" t="s">
        <v>475</v>
      </c>
      <c r="L6690" s="14" t="s">
        <v>30787</v>
      </c>
      <c r="M6690" s="14">
        <f t="shared" si="832"/>
        <v>2018</v>
      </c>
      <c r="N6690" s="14">
        <f t="shared" si="833"/>
        <v>10</v>
      </c>
      <c r="O6690" s="14" t="str">
        <f>IFERROR(VLOOKUP(I6690,Lists!$F$2:$G$16,2,FALSE()),"Not Rated")</f>
        <v>Older Kids</v>
      </c>
      <c r="P6690" s="14">
        <f t="shared" si="834"/>
        <v>74</v>
      </c>
      <c r="Q6690" s="14" t="str">
        <f t="shared" si="835"/>
        <v>Indonesia</v>
      </c>
      <c r="R6690" s="14" t="str">
        <f t="shared" si="836"/>
        <v>|Indonesia|</v>
      </c>
      <c r="S6690" s="14" t="str">
        <f t="shared" si="837"/>
        <v>|Dramas|International Movies|</v>
      </c>
      <c r="T6690" s="14" t="str">
        <f t="shared" si="838"/>
        <v>|Riri Riza|</v>
      </c>
      <c r="U6690" s="14" t="str">
        <f t="shared" si="839"/>
        <v>|Cut Mini Theo|Christoffer Nelwan|Arman Dewarti|Jajang C. Noer|Indah Permatasari|Dimi Cindyastira|Irmawati Jabbar|Andreuw Parinussa|Fanesa Kayla|</v>
      </c>
    </row>
    <row r="6691" spans="1:21">
      <c r="A6691" s="14" t="s">
        <v>30788</v>
      </c>
      <c r="B6691" s="14" t="s">
        <v>48</v>
      </c>
      <c r="C6691" s="14" t="s">
        <v>30789</v>
      </c>
      <c r="D6691" s="14" t="s">
        <v>30790</v>
      </c>
      <c r="E6691" s="14" t="s">
        <v>30791</v>
      </c>
      <c r="F6691" s="14" t="s">
        <v>127</v>
      </c>
      <c r="G6691" s="26">
        <v>43132</v>
      </c>
      <c r="H6691" s="14">
        <v>2016</v>
      </c>
      <c r="I6691" s="14" t="s">
        <v>360</v>
      </c>
      <c r="J6691" s="14" t="s">
        <v>507</v>
      </c>
      <c r="K6691" s="14" t="s">
        <v>1527</v>
      </c>
      <c r="L6691" s="14" t="s">
        <v>30792</v>
      </c>
      <c r="M6691" s="14">
        <f t="shared" si="832"/>
        <v>2018</v>
      </c>
      <c r="N6691" s="14">
        <f t="shared" si="833"/>
        <v>2</v>
      </c>
      <c r="O6691" s="14" t="str">
        <f>IFERROR(VLOOKUP(I6691,Lists!$F$2:$G$16,2,FALSE()),"Not Rated")</f>
        <v>Adults</v>
      </c>
      <c r="P6691" s="14">
        <f t="shared" si="834"/>
        <v>94</v>
      </c>
      <c r="Q6691" s="14" t="str">
        <f t="shared" si="835"/>
        <v>Australia</v>
      </c>
      <c r="R6691" s="14" t="str">
        <f t="shared" si="836"/>
        <v>|Australia|</v>
      </c>
      <c r="S6691" s="14" t="str">
        <f t="shared" si="837"/>
        <v>|Dramas|International Movies|Music &amp; Musicals|</v>
      </c>
      <c r="T6691" s="14" t="str">
        <f t="shared" si="838"/>
        <v>|Neil Triffett|</v>
      </c>
      <c r="U6691" s="14" t="str">
        <f t="shared" si="839"/>
        <v>|Benson Jack Anthony|Jordan Hare|Rahart Adams|Jon Prasida|Lucy Barrett|Ben Bennett|Craig Hyde-Smith|Geraldine Viswanathan|Kevin Clayette|Bridie Carter|</v>
      </c>
    </row>
    <row r="6692" spans="1:21">
      <c r="A6692" s="14" t="s">
        <v>30793</v>
      </c>
      <c r="B6692" s="14" t="s">
        <v>49</v>
      </c>
      <c r="C6692" s="14" t="s">
        <v>30794</v>
      </c>
      <c r="D6692" s="14" t="s">
        <v>117</v>
      </c>
      <c r="E6692" s="14" t="s">
        <v>10744</v>
      </c>
      <c r="F6692" s="14" t="s">
        <v>115</v>
      </c>
      <c r="G6692" s="26">
        <v>43449</v>
      </c>
      <c r="H6692" s="14">
        <v>2017</v>
      </c>
      <c r="I6692" s="14" t="s">
        <v>362</v>
      </c>
      <c r="J6692" s="14" t="s">
        <v>105</v>
      </c>
      <c r="K6692" s="14" t="s">
        <v>262</v>
      </c>
      <c r="L6692" s="14" t="s">
        <v>30795</v>
      </c>
      <c r="M6692" s="14">
        <f t="shared" si="832"/>
        <v>2018</v>
      </c>
      <c r="N6692" s="14">
        <f t="shared" si="833"/>
        <v>12</v>
      </c>
      <c r="O6692" s="14" t="str">
        <f>IFERROR(VLOOKUP(I6692,Lists!$F$2:$G$16,2,FALSE()),"Not Rated")</f>
        <v>Older Kids</v>
      </c>
      <c r="P6692" s="14">
        <f t="shared" si="834"/>
        <v>1</v>
      </c>
      <c r="Q6692" s="14" t="str">
        <f t="shared" si="835"/>
        <v>United States</v>
      </c>
      <c r="R6692" s="14" t="str">
        <f t="shared" si="836"/>
        <v>|United States|</v>
      </c>
      <c r="S6692" s="14" t="str">
        <f t="shared" si="837"/>
        <v>|Reality TV|</v>
      </c>
      <c r="T6692" s="14" t="str">
        <f t="shared" si="838"/>
        <v>|Unknown|</v>
      </c>
      <c r="U6692" s="14" t="str">
        <f t="shared" si="839"/>
        <v>|Hunter March|</v>
      </c>
    </row>
    <row r="6693" spans="1:21">
      <c r="A6693" s="14" t="s">
        <v>30796</v>
      </c>
      <c r="B6693" s="14" t="s">
        <v>48</v>
      </c>
      <c r="C6693" s="14" t="s">
        <v>30797</v>
      </c>
      <c r="D6693" s="14" t="s">
        <v>9035</v>
      </c>
      <c r="E6693" s="14" t="s">
        <v>117</v>
      </c>
      <c r="F6693" s="14" t="s">
        <v>30798</v>
      </c>
      <c r="G6693" s="26">
        <v>43101</v>
      </c>
      <c r="H6693" s="14">
        <v>2014</v>
      </c>
      <c r="I6693" s="14" t="s">
        <v>361</v>
      </c>
      <c r="J6693" s="14" t="s">
        <v>872</v>
      </c>
      <c r="K6693" s="14" t="s">
        <v>496</v>
      </c>
      <c r="L6693" s="14" t="s">
        <v>30799</v>
      </c>
      <c r="M6693" s="14">
        <f t="shared" si="832"/>
        <v>2018</v>
      </c>
      <c r="N6693" s="14">
        <f t="shared" si="833"/>
        <v>1</v>
      </c>
      <c r="O6693" s="14" t="str">
        <f>IFERROR(VLOOKUP(I6693,Lists!$F$2:$G$16,2,FALSE()),"Not Rated")</f>
        <v>Teens</v>
      </c>
      <c r="P6693" s="14">
        <f t="shared" si="834"/>
        <v>87</v>
      </c>
      <c r="Q6693" s="14" t="str">
        <f t="shared" si="835"/>
        <v>Canada</v>
      </c>
      <c r="R6693" s="14" t="str">
        <f t="shared" si="836"/>
        <v>|Canada|France|Italy|Morocco|United States|</v>
      </c>
      <c r="S6693" s="14" t="str">
        <f t="shared" si="837"/>
        <v>|Documentaries|International Movies|</v>
      </c>
      <c r="T6693" s="14" t="str">
        <f t="shared" si="838"/>
        <v>|Kim Nguyen|</v>
      </c>
      <c r="U6693" s="14" t="str">
        <f t="shared" si="839"/>
        <v>|Unknown|</v>
      </c>
    </row>
    <row r="6694" spans="1:21">
      <c r="A6694" s="14" t="s">
        <v>30800</v>
      </c>
      <c r="B6694" s="14" t="s">
        <v>48</v>
      </c>
      <c r="C6694" s="14" t="s">
        <v>30801</v>
      </c>
      <c r="D6694" s="14" t="s">
        <v>30802</v>
      </c>
      <c r="E6694" s="14" t="s">
        <v>30803</v>
      </c>
      <c r="F6694" s="14" t="s">
        <v>115</v>
      </c>
      <c r="G6694" s="26">
        <v>44105</v>
      </c>
      <c r="H6694" s="14">
        <v>2006</v>
      </c>
      <c r="I6694" s="14" t="s">
        <v>364</v>
      </c>
      <c r="J6694" s="14" t="s">
        <v>1096</v>
      </c>
      <c r="K6694" s="14" t="s">
        <v>1014</v>
      </c>
      <c r="L6694" s="14" t="s">
        <v>30804</v>
      </c>
      <c r="M6694" s="14">
        <f t="shared" si="832"/>
        <v>2020</v>
      </c>
      <c r="N6694" s="14">
        <f t="shared" si="833"/>
        <v>10</v>
      </c>
      <c r="O6694" s="14" t="str">
        <f>IFERROR(VLOOKUP(I6694,Lists!$F$2:$G$16,2,FALSE()),"Not Rated")</f>
        <v>Teens</v>
      </c>
      <c r="P6694" s="14">
        <f t="shared" si="834"/>
        <v>108</v>
      </c>
      <c r="Q6694" s="14" t="str">
        <f t="shared" si="835"/>
        <v>United States</v>
      </c>
      <c r="R6694" s="14" t="str">
        <f t="shared" si="836"/>
        <v>|United States|</v>
      </c>
      <c r="S6694" s="14" t="str">
        <f t="shared" si="837"/>
        <v>|Comedies|Romantic Movies|</v>
      </c>
      <c r="T6694" s="14" t="str">
        <f t="shared" si="838"/>
        <v>|Greg Coolidge|</v>
      </c>
      <c r="U6694" s="14" t="str">
        <f t="shared" si="839"/>
        <v>|Dane Cook|Jessica Simpson|Dax Shepard|Andy Dick|Tim Bagley|Brian George|Efren Ramirez|Marcello Thedford|Danny Woodburn|Harland Williams|</v>
      </c>
    </row>
    <row r="6695" spans="1:21">
      <c r="A6695" s="14" t="s">
        <v>30805</v>
      </c>
      <c r="B6695" s="14" t="s">
        <v>49</v>
      </c>
      <c r="C6695" s="14" t="s">
        <v>30806</v>
      </c>
      <c r="D6695" s="14" t="s">
        <v>117</v>
      </c>
      <c r="E6695" s="14" t="s">
        <v>30807</v>
      </c>
      <c r="F6695" s="14" t="s">
        <v>117</v>
      </c>
      <c r="G6695" s="26">
        <v>43269</v>
      </c>
      <c r="H6695" s="14">
        <v>2018</v>
      </c>
      <c r="I6695" s="14" t="s">
        <v>360</v>
      </c>
      <c r="J6695" s="14" t="s">
        <v>105</v>
      </c>
      <c r="K6695" s="14" t="s">
        <v>1682</v>
      </c>
      <c r="L6695" s="14" t="s">
        <v>30808</v>
      </c>
      <c r="M6695" s="14">
        <f t="shared" si="832"/>
        <v>2018</v>
      </c>
      <c r="N6695" s="14">
        <f t="shared" si="833"/>
        <v>6</v>
      </c>
      <c r="O6695" s="14" t="str">
        <f>IFERROR(VLOOKUP(I6695,Lists!$F$2:$G$16,2,FALSE()),"Not Rated")</f>
        <v>Adults</v>
      </c>
      <c r="P6695" s="14">
        <f t="shared" si="834"/>
        <v>1</v>
      </c>
      <c r="Q6695" s="14" t="str">
        <f t="shared" si="835"/>
        <v>Unknown</v>
      </c>
      <c r="R6695" s="14" t="str">
        <f t="shared" si="836"/>
        <v>|Unknown|</v>
      </c>
      <c r="S6695" s="14" t="str">
        <f t="shared" si="837"/>
        <v>|International TV Shows|Spanish-Language TV Shows|TV Comedies|</v>
      </c>
      <c r="T6695" s="14" t="str">
        <f t="shared" si="838"/>
        <v>|Unknown|</v>
      </c>
      <c r="U6695" s="14" t="str">
        <f t="shared" si="839"/>
        <v>|Luis Machín|Maria Merlino|Fabián Vena|Ana Chalentano|Nelly Prince|Victor Laplace|Silvia Pérez|Pilar Gamboa|Alberto Ajaka|Fabio Alberti|Martin Slipak|Martín Piroyansky|Paula Ransenberg|</v>
      </c>
    </row>
    <row r="6696" spans="1:21">
      <c r="A6696" s="14" t="s">
        <v>30809</v>
      </c>
      <c r="B6696" s="14" t="s">
        <v>48</v>
      </c>
      <c r="C6696" s="14" t="s">
        <v>30810</v>
      </c>
      <c r="D6696" s="14" t="s">
        <v>30811</v>
      </c>
      <c r="E6696" s="14" t="s">
        <v>30812</v>
      </c>
      <c r="F6696" s="14" t="s">
        <v>116</v>
      </c>
      <c r="G6696" s="26">
        <v>43830</v>
      </c>
      <c r="H6696" s="14">
        <v>2002</v>
      </c>
      <c r="I6696" s="14" t="s">
        <v>361</v>
      </c>
      <c r="J6696" s="14" t="s">
        <v>6363</v>
      </c>
      <c r="K6696" s="14" t="s">
        <v>444</v>
      </c>
      <c r="L6696" s="14" t="s">
        <v>30813</v>
      </c>
      <c r="M6696" s="14">
        <f t="shared" si="832"/>
        <v>2019</v>
      </c>
      <c r="N6696" s="14">
        <f t="shared" si="833"/>
        <v>12</v>
      </c>
      <c r="O6696" s="14" t="str">
        <f>IFERROR(VLOOKUP(I6696,Lists!$F$2:$G$16,2,FALSE()),"Not Rated")</f>
        <v>Teens</v>
      </c>
      <c r="P6696" s="14">
        <f t="shared" si="834"/>
        <v>151</v>
      </c>
      <c r="Q6696" s="14" t="str">
        <f t="shared" si="835"/>
        <v>India</v>
      </c>
      <c r="R6696" s="14" t="str">
        <f t="shared" si="836"/>
        <v>|India|</v>
      </c>
      <c r="S6696" s="14" t="str">
        <f t="shared" si="837"/>
        <v>|Dramas|Independent Movies|International Movies|</v>
      </c>
      <c r="T6696" s="14" t="str">
        <f t="shared" si="838"/>
        <v>|Ajay Phansekar|</v>
      </c>
      <c r="U6696" s="14" t="str">
        <f t="shared" si="839"/>
        <v>|Naseeruddin Shah|Tara Deshpande|Akash Khurana|Ratna Pathak Shah|Dilip Prabhavalkar|Avtar Gill|</v>
      </c>
    </row>
    <row r="6697" spans="1:21">
      <c r="A6697" s="14" t="s">
        <v>30814</v>
      </c>
      <c r="B6697" s="14" t="s">
        <v>49</v>
      </c>
      <c r="C6697" s="14" t="s">
        <v>30815</v>
      </c>
      <c r="D6697" s="14" t="s">
        <v>117</v>
      </c>
      <c r="E6697" s="14" t="s">
        <v>30816</v>
      </c>
      <c r="F6697" s="14" t="s">
        <v>118</v>
      </c>
      <c r="G6697" s="26">
        <v>43658</v>
      </c>
      <c r="H6697" s="14">
        <v>2016</v>
      </c>
      <c r="I6697" s="14" t="s">
        <v>361</v>
      </c>
      <c r="J6697" s="14" t="s">
        <v>105</v>
      </c>
      <c r="K6697" s="14" t="s">
        <v>485</v>
      </c>
      <c r="L6697" s="14" t="s">
        <v>30817</v>
      </c>
      <c r="M6697" s="14">
        <f t="shared" si="832"/>
        <v>2019</v>
      </c>
      <c r="N6697" s="14">
        <f t="shared" si="833"/>
        <v>7</v>
      </c>
      <c r="O6697" s="14" t="str">
        <f>IFERROR(VLOOKUP(I6697,Lists!$F$2:$G$16,2,FALSE()),"Not Rated")</f>
        <v>Teens</v>
      </c>
      <c r="P6697" s="14">
        <f t="shared" si="834"/>
        <v>1</v>
      </c>
      <c r="Q6697" s="14" t="str">
        <f t="shared" si="835"/>
        <v>United Kingdom</v>
      </c>
      <c r="R6697" s="14" t="str">
        <f t="shared" si="836"/>
        <v>|United Kingdom|</v>
      </c>
      <c r="S6697" s="14" t="str">
        <f t="shared" si="837"/>
        <v>|British TV Shows|Crime TV Shows|Docuseries|</v>
      </c>
      <c r="T6697" s="14" t="str">
        <f t="shared" si="838"/>
        <v>|Unknown|</v>
      </c>
      <c r="U6697" s="14" t="str">
        <f t="shared" si="839"/>
        <v>|Richard Lintern|</v>
      </c>
    </row>
    <row r="6698" spans="1:21">
      <c r="A6698" s="14" t="s">
        <v>30818</v>
      </c>
      <c r="B6698" s="14" t="s">
        <v>48</v>
      </c>
      <c r="C6698" s="14" t="s">
        <v>30819</v>
      </c>
      <c r="D6698" s="14" t="s">
        <v>4638</v>
      </c>
      <c r="E6698" s="14" t="s">
        <v>30820</v>
      </c>
      <c r="F6698" s="14" t="s">
        <v>115</v>
      </c>
      <c r="G6698" s="26">
        <v>43792</v>
      </c>
      <c r="H6698" s="14">
        <v>2012</v>
      </c>
      <c r="I6698" s="14" t="s">
        <v>363</v>
      </c>
      <c r="J6698" s="14" t="s">
        <v>1226</v>
      </c>
      <c r="K6698" s="14" t="s">
        <v>248</v>
      </c>
      <c r="L6698" s="14" t="s">
        <v>30821</v>
      </c>
      <c r="M6698" s="14">
        <f t="shared" si="832"/>
        <v>2019</v>
      </c>
      <c r="N6698" s="14">
        <f t="shared" si="833"/>
        <v>11</v>
      </c>
      <c r="O6698" s="14" t="str">
        <f>IFERROR(VLOOKUP(I6698,Lists!$F$2:$G$16,2,FALSE()),"Not Rated")</f>
        <v>Adults</v>
      </c>
      <c r="P6698" s="14">
        <f t="shared" si="834"/>
        <v>109</v>
      </c>
      <c r="Q6698" s="14" t="str">
        <f t="shared" si="835"/>
        <v>United States</v>
      </c>
      <c r="R6698" s="14" t="str">
        <f t="shared" si="836"/>
        <v>|United States|</v>
      </c>
      <c r="S6698" s="14" t="str">
        <f t="shared" si="837"/>
        <v>|Action &amp; Adventure|</v>
      </c>
      <c r="T6698" s="14" t="str">
        <f t="shared" si="838"/>
        <v>|David Ayer|</v>
      </c>
      <c r="U6698" s="14" t="str">
        <f t="shared" si="839"/>
        <v>|Jake Gyllenhaal|Michael Peña|Natalie Martinez|Anna Kendrick|David Harbour|Frank Grillo|America Ferrera|Cle Sloan|Jaime FitzSimons|Cody Horn|Shondrella Avery|America Ferrara|</v>
      </c>
    </row>
    <row r="6699" spans="1:21">
      <c r="A6699" s="14" t="s">
        <v>30822</v>
      </c>
      <c r="B6699" s="14" t="s">
        <v>49</v>
      </c>
      <c r="C6699" s="14" t="s">
        <v>30823</v>
      </c>
      <c r="D6699" s="14" t="s">
        <v>117</v>
      </c>
      <c r="E6699" s="14" t="s">
        <v>30824</v>
      </c>
      <c r="F6699" s="14" t="s">
        <v>117</v>
      </c>
      <c r="G6699" s="26">
        <v>43320</v>
      </c>
      <c r="H6699" s="14">
        <v>2018</v>
      </c>
      <c r="I6699" s="14" t="s">
        <v>360</v>
      </c>
      <c r="J6699" s="14" t="s">
        <v>105</v>
      </c>
      <c r="K6699" s="14" t="s">
        <v>501</v>
      </c>
      <c r="L6699" s="14" t="s">
        <v>30825</v>
      </c>
      <c r="M6699" s="14">
        <f t="shared" si="832"/>
        <v>2018</v>
      </c>
      <c r="N6699" s="14">
        <f t="shared" si="833"/>
        <v>8</v>
      </c>
      <c r="O6699" s="14" t="str">
        <f>IFERROR(VLOOKUP(I6699,Lists!$F$2:$G$16,2,FALSE()),"Not Rated")</f>
        <v>Adults</v>
      </c>
      <c r="P6699" s="14">
        <f t="shared" si="834"/>
        <v>1</v>
      </c>
      <c r="Q6699" s="14" t="str">
        <f t="shared" si="835"/>
        <v>Unknown</v>
      </c>
      <c r="R6699" s="14" t="str">
        <f t="shared" si="836"/>
        <v>|Unknown|</v>
      </c>
      <c r="S6699" s="14" t="str">
        <f t="shared" si="837"/>
        <v>|Crime TV Shows|Spanish-Language TV Shows|TV Dramas|</v>
      </c>
      <c r="T6699" s="14" t="str">
        <f t="shared" si="838"/>
        <v>|Unknown|</v>
      </c>
      <c r="U6699" s="14" t="str">
        <f t="shared" si="839"/>
        <v>|Raúl Méndez|Fernanda Castillo|Matias Novoa|Guillermo Quintanilla|Leonardo Daniel|Otto Sirgo|Alejandro Speitzer|Armando Hernández|Valentina Acosta|Elvira Monsell|</v>
      </c>
    </row>
    <row r="6700" spans="1:21">
      <c r="A6700" s="14" t="s">
        <v>30826</v>
      </c>
      <c r="B6700" s="14" t="s">
        <v>48</v>
      </c>
      <c r="C6700" s="14" t="s">
        <v>30827</v>
      </c>
      <c r="D6700" s="14" t="s">
        <v>30828</v>
      </c>
      <c r="E6700" s="14" t="s">
        <v>30829</v>
      </c>
      <c r="F6700" s="14" t="s">
        <v>30830</v>
      </c>
      <c r="G6700" s="26">
        <v>43296</v>
      </c>
      <c r="H6700" s="14">
        <v>2013</v>
      </c>
      <c r="I6700" s="14" t="s">
        <v>363</v>
      </c>
      <c r="J6700" s="14" t="s">
        <v>436</v>
      </c>
      <c r="K6700" s="14" t="s">
        <v>4815</v>
      </c>
      <c r="L6700" s="14" t="s">
        <v>30831</v>
      </c>
      <c r="M6700" s="14">
        <f t="shared" si="832"/>
        <v>2018</v>
      </c>
      <c r="N6700" s="14">
        <f t="shared" si="833"/>
        <v>7</v>
      </c>
      <c r="O6700" s="14" t="str">
        <f>IFERROR(VLOOKUP(I6700,Lists!$F$2:$G$16,2,FALSE()),"Not Rated")</f>
        <v>Adults</v>
      </c>
      <c r="P6700" s="14">
        <f t="shared" si="834"/>
        <v>91</v>
      </c>
      <c r="Q6700" s="14" t="str">
        <f t="shared" si="835"/>
        <v>Canada</v>
      </c>
      <c r="R6700" s="14" t="str">
        <f t="shared" si="836"/>
        <v>|Canada|Spain|France|</v>
      </c>
      <c r="S6700" s="14" t="str">
        <f t="shared" si="837"/>
        <v>|Independent Movies|Thrillers|</v>
      </c>
      <c r="T6700" s="14" t="str">
        <f t="shared" si="838"/>
        <v>|Denis Villeneuve|</v>
      </c>
      <c r="U6700" s="14" t="str">
        <f t="shared" si="839"/>
        <v>|Jake Gyllenhaal|Mélanie Laurent|Sarah Gadon|Isabella Rossellini|Joshua Peace|Tim Post|</v>
      </c>
    </row>
    <row r="6701" spans="1:21">
      <c r="A6701" s="14" t="s">
        <v>30832</v>
      </c>
      <c r="B6701" s="14" t="s">
        <v>48</v>
      </c>
      <c r="C6701" s="14" t="s">
        <v>30833</v>
      </c>
      <c r="D6701" s="14" t="s">
        <v>30834</v>
      </c>
      <c r="E6701" s="14" t="s">
        <v>30835</v>
      </c>
      <c r="F6701" s="14" t="s">
        <v>115</v>
      </c>
      <c r="G6701" s="26">
        <v>42753</v>
      </c>
      <c r="H6701" s="14">
        <v>2016</v>
      </c>
      <c r="I6701" s="14" t="s">
        <v>361</v>
      </c>
      <c r="J6701" s="14" t="s">
        <v>730</v>
      </c>
      <c r="K6701" s="14" t="s">
        <v>247</v>
      </c>
      <c r="L6701" s="14" t="s">
        <v>30836</v>
      </c>
      <c r="M6701" s="14">
        <f t="shared" si="832"/>
        <v>2017</v>
      </c>
      <c r="N6701" s="14">
        <f t="shared" si="833"/>
        <v>1</v>
      </c>
      <c r="O6701" s="14" t="str">
        <f>IFERROR(VLOOKUP(I6701,Lists!$F$2:$G$16,2,FALSE()),"Not Rated")</f>
        <v>Teens</v>
      </c>
      <c r="P6701" s="14">
        <f t="shared" si="834"/>
        <v>93</v>
      </c>
      <c r="Q6701" s="14" t="str">
        <f t="shared" si="835"/>
        <v>United States</v>
      </c>
      <c r="R6701" s="14" t="str">
        <f t="shared" si="836"/>
        <v>|United States|</v>
      </c>
      <c r="S6701" s="14" t="str">
        <f t="shared" si="837"/>
        <v>|Documentaries|</v>
      </c>
      <c r="T6701" s="14" t="str">
        <f t="shared" si="838"/>
        <v>|Jenny Carchman|</v>
      </c>
      <c r="U6701" s="14" t="str">
        <f t="shared" si="839"/>
        <v>|James Arthur Ray|</v>
      </c>
    </row>
    <row r="6702" spans="1:21">
      <c r="A6702" s="14" t="s">
        <v>30837</v>
      </c>
      <c r="B6702" s="14" t="s">
        <v>48</v>
      </c>
      <c r="C6702" s="14" t="s">
        <v>30838</v>
      </c>
      <c r="D6702" s="14" t="s">
        <v>30839</v>
      </c>
      <c r="E6702" s="14" t="s">
        <v>30840</v>
      </c>
      <c r="F6702" s="14" t="s">
        <v>119</v>
      </c>
      <c r="G6702" s="26">
        <v>43443</v>
      </c>
      <c r="H6702" s="14">
        <v>2018</v>
      </c>
      <c r="I6702" s="14" t="s">
        <v>360</v>
      </c>
      <c r="J6702" s="14" t="s">
        <v>744</v>
      </c>
      <c r="K6702" s="14" t="s">
        <v>1614</v>
      </c>
      <c r="L6702" s="14" t="s">
        <v>30841</v>
      </c>
      <c r="M6702" s="14">
        <f t="shared" si="832"/>
        <v>2018</v>
      </c>
      <c r="N6702" s="14">
        <f t="shared" si="833"/>
        <v>12</v>
      </c>
      <c r="O6702" s="14" t="str">
        <f>IFERROR(VLOOKUP(I6702,Lists!$F$2:$G$16,2,FALSE()),"Not Rated")</f>
        <v>Adults</v>
      </c>
      <c r="P6702" s="14">
        <f t="shared" si="834"/>
        <v>85</v>
      </c>
      <c r="Q6702" s="14" t="str">
        <f t="shared" si="835"/>
        <v>Canada</v>
      </c>
      <c r="R6702" s="14" t="str">
        <f t="shared" si="836"/>
        <v>|Canada|</v>
      </c>
      <c r="S6702" s="14" t="str">
        <f t="shared" si="837"/>
        <v>|Dramas|Independent Movies|Romantic Movies|</v>
      </c>
      <c r="T6702" s="14" t="str">
        <f t="shared" si="838"/>
        <v>|Jason James|</v>
      </c>
      <c r="U6702" s="14" t="str">
        <f t="shared" si="839"/>
        <v>|Thomas Middleditch|Jess Weixler|Diana Bang|Randal Edwards|Marilyn Norry|Johannah Newmarch|Nicole LaPlaca|</v>
      </c>
    </row>
    <row r="6703" spans="1:21">
      <c r="A6703" s="14" t="s">
        <v>30842</v>
      </c>
      <c r="B6703" s="14" t="s">
        <v>48</v>
      </c>
      <c r="C6703" s="14" t="s">
        <v>30843</v>
      </c>
      <c r="D6703" s="14" t="s">
        <v>30844</v>
      </c>
      <c r="E6703" s="14" t="s">
        <v>30845</v>
      </c>
      <c r="F6703" s="14" t="s">
        <v>8178</v>
      </c>
      <c r="G6703" s="26">
        <v>44197</v>
      </c>
      <c r="H6703" s="14">
        <v>1973</v>
      </c>
      <c r="I6703" s="14" t="s">
        <v>363</v>
      </c>
      <c r="J6703" s="14" t="s">
        <v>560</v>
      </c>
      <c r="K6703" s="14" t="s">
        <v>1369</v>
      </c>
      <c r="L6703" s="14" t="s">
        <v>30846</v>
      </c>
      <c r="M6703" s="14">
        <f t="shared" si="832"/>
        <v>2021</v>
      </c>
      <c r="N6703" s="14">
        <f t="shared" si="833"/>
        <v>1</v>
      </c>
      <c r="O6703" s="14" t="str">
        <f>IFERROR(VLOOKUP(I6703,Lists!$F$2:$G$16,2,FALSE()),"Not Rated")</f>
        <v>Adults</v>
      </c>
      <c r="P6703" s="14">
        <f t="shared" si="834"/>
        <v>103</v>
      </c>
      <c r="Q6703" s="14" t="str">
        <f t="shared" si="835"/>
        <v>Hong Kong</v>
      </c>
      <c r="R6703" s="14" t="str">
        <f t="shared" si="836"/>
        <v>|Hong Kong|United States|</v>
      </c>
      <c r="S6703" s="14" t="str">
        <f t="shared" si="837"/>
        <v>|Action &amp; Adventure|Classic Movies|</v>
      </c>
      <c r="T6703" s="14" t="str">
        <f t="shared" si="838"/>
        <v>|Robert Clouse|</v>
      </c>
      <c r="U6703" s="14" t="str">
        <f t="shared" si="839"/>
        <v>|Bruce Lee|John Saxon|Jim Kelly|Ahna Capri|Kien Shih|Robert Wall|Angela Mao|Betty Chung|Geoffrey Weeks|Bolo Yeung|Peter Archer|</v>
      </c>
    </row>
    <row r="6704" spans="1:21">
      <c r="A6704" s="14" t="s">
        <v>30847</v>
      </c>
      <c r="B6704" s="14" t="s">
        <v>48</v>
      </c>
      <c r="C6704" s="14" t="s">
        <v>30848</v>
      </c>
      <c r="D6704" s="14" t="s">
        <v>1720</v>
      </c>
      <c r="E6704" s="14" t="s">
        <v>30849</v>
      </c>
      <c r="F6704" s="14" t="s">
        <v>30850</v>
      </c>
      <c r="G6704" s="26">
        <v>43401</v>
      </c>
      <c r="H6704" s="14">
        <v>2015</v>
      </c>
      <c r="I6704" s="14" t="s">
        <v>364</v>
      </c>
      <c r="J6704" s="14" t="s">
        <v>724</v>
      </c>
      <c r="K6704" s="14" t="s">
        <v>3470</v>
      </c>
      <c r="L6704" s="14" t="s">
        <v>30851</v>
      </c>
      <c r="M6704" s="14">
        <f t="shared" si="832"/>
        <v>2018</v>
      </c>
      <c r="N6704" s="14">
        <f t="shared" si="833"/>
        <v>10</v>
      </c>
      <c r="O6704" s="14" t="str">
        <f>IFERROR(VLOOKUP(I6704,Lists!$F$2:$G$16,2,FALSE()),"Not Rated")</f>
        <v>Teens</v>
      </c>
      <c r="P6704" s="14">
        <f t="shared" si="834"/>
        <v>102</v>
      </c>
      <c r="Q6704" s="14" t="str">
        <f t="shared" si="835"/>
        <v>United States</v>
      </c>
      <c r="R6704" s="14" t="str">
        <f t="shared" si="836"/>
        <v>|United States|Indonesia|</v>
      </c>
      <c r="S6704" s="14" t="str">
        <f t="shared" si="837"/>
        <v>|Dramas|Romantic Movies|Sci-Fi &amp; Fantasy|</v>
      </c>
      <c r="T6704" s="14" t="str">
        <f t="shared" si="838"/>
        <v>|Drake Doremus|</v>
      </c>
      <c r="U6704" s="14" t="str">
        <f t="shared" si="839"/>
        <v>|Nicholas Hoult|Kristen Stewart|Jacki Weaver|Guy Pearce|Rebecca Hazlewood|Scott Lawrence|Kai Lennox|Rizwan Manji|</v>
      </c>
    </row>
    <row r="6705" spans="1:21">
      <c r="A6705" s="14" t="s">
        <v>30852</v>
      </c>
      <c r="B6705" s="14" t="s">
        <v>48</v>
      </c>
      <c r="C6705" s="14" t="s">
        <v>30853</v>
      </c>
      <c r="D6705" s="14" t="s">
        <v>30854</v>
      </c>
      <c r="E6705" s="14" t="s">
        <v>30855</v>
      </c>
      <c r="F6705" s="14" t="s">
        <v>115</v>
      </c>
      <c r="G6705" s="26">
        <v>43624</v>
      </c>
      <c r="H6705" s="14">
        <v>2002</v>
      </c>
      <c r="I6705" s="14" t="s">
        <v>363</v>
      </c>
      <c r="J6705" s="14" t="s">
        <v>1386</v>
      </c>
      <c r="K6705" s="14" t="s">
        <v>2214</v>
      </c>
      <c r="L6705" s="14" t="s">
        <v>30856</v>
      </c>
      <c r="M6705" s="14">
        <f t="shared" si="832"/>
        <v>2019</v>
      </c>
      <c r="N6705" s="14">
        <f t="shared" si="833"/>
        <v>6</v>
      </c>
      <c r="O6705" s="14" t="str">
        <f>IFERROR(VLOOKUP(I6705,Lists!$F$2:$G$16,2,FALSE()),"Not Rated")</f>
        <v>Adults</v>
      </c>
      <c r="P6705" s="14">
        <f t="shared" si="834"/>
        <v>107</v>
      </c>
      <c r="Q6705" s="14" t="str">
        <f t="shared" si="835"/>
        <v>United States</v>
      </c>
      <c r="R6705" s="14" t="str">
        <f t="shared" si="836"/>
        <v>|United States|</v>
      </c>
      <c r="S6705" s="14" t="str">
        <f t="shared" si="837"/>
        <v>|Action &amp; Adventure|Dramas|Sci-Fi &amp; Fantasy|</v>
      </c>
      <c r="T6705" s="14" t="str">
        <f t="shared" si="838"/>
        <v>|Kurt Wimmer|</v>
      </c>
      <c r="U6705" s="14" t="str">
        <f t="shared" si="839"/>
        <v>|Christian Bale|Emily Watson|Taye Diggs|Angus Macfadyen|Sean Bean|Sean Pertwee|Matthew Harbour|William Fichtner|</v>
      </c>
    </row>
    <row r="6706" spans="1:21">
      <c r="A6706" s="14" t="s">
        <v>30857</v>
      </c>
      <c r="B6706" s="14" t="s">
        <v>48</v>
      </c>
      <c r="C6706" s="14" t="s">
        <v>30858</v>
      </c>
      <c r="D6706" s="14" t="s">
        <v>30859</v>
      </c>
      <c r="E6706" s="14" t="s">
        <v>30860</v>
      </c>
      <c r="F6706" s="14" t="s">
        <v>147</v>
      </c>
      <c r="G6706" s="26">
        <v>43739</v>
      </c>
      <c r="H6706" s="14">
        <v>1990</v>
      </c>
      <c r="I6706" s="14" t="s">
        <v>360</v>
      </c>
      <c r="J6706" s="14" t="s">
        <v>708</v>
      </c>
      <c r="K6706" s="14" t="s">
        <v>1034</v>
      </c>
      <c r="L6706" s="14" t="s">
        <v>30861</v>
      </c>
      <c r="M6706" s="14">
        <f t="shared" si="832"/>
        <v>2019</v>
      </c>
      <c r="N6706" s="14">
        <f t="shared" si="833"/>
        <v>10</v>
      </c>
      <c r="O6706" s="14" t="str">
        <f>IFERROR(VLOOKUP(I6706,Lists!$F$2:$G$16,2,FALSE()),"Not Rated")</f>
        <v>Adults</v>
      </c>
      <c r="P6706" s="14">
        <f t="shared" si="834"/>
        <v>88</v>
      </c>
      <c r="Q6706" s="14" t="str">
        <f t="shared" si="835"/>
        <v>Poland</v>
      </c>
      <c r="R6706" s="14" t="str">
        <f t="shared" si="836"/>
        <v>|Poland|</v>
      </c>
      <c r="S6706" s="14" t="str">
        <f t="shared" si="837"/>
        <v>|Comedies|Dramas|Independent Movies|</v>
      </c>
      <c r="T6706" s="14" t="str">
        <f t="shared" si="838"/>
        <v>|Wojciech Marczewski|</v>
      </c>
      <c r="U6706" s="14" t="str">
        <f t="shared" si="839"/>
        <v>|Janusz Gajos|Zbigniew Zamachowski|Teresa Marczewska|Piotr Fronczewski|Władysław Kowalski|Michał Bajor|Jan Peszek|Jerzy Bińczycki|</v>
      </c>
    </row>
    <row r="6707" spans="1:21">
      <c r="A6707" s="14" t="s">
        <v>30862</v>
      </c>
      <c r="B6707" s="14" t="s">
        <v>48</v>
      </c>
      <c r="C6707" s="14" t="s">
        <v>30863</v>
      </c>
      <c r="D6707" s="14" t="s">
        <v>1977</v>
      </c>
      <c r="E6707" s="14" t="s">
        <v>1978</v>
      </c>
      <c r="F6707" s="14" t="s">
        <v>134</v>
      </c>
      <c r="G6707" s="26">
        <v>43296</v>
      </c>
      <c r="H6707" s="14">
        <v>1985</v>
      </c>
      <c r="I6707" s="14" t="s">
        <v>369</v>
      </c>
      <c r="J6707" s="14" t="s">
        <v>739</v>
      </c>
      <c r="K6707" s="14" t="s">
        <v>1979</v>
      </c>
      <c r="L6707" s="14" t="s">
        <v>1980</v>
      </c>
      <c r="M6707" s="14">
        <f t="shared" si="832"/>
        <v>2018</v>
      </c>
      <c r="N6707" s="14">
        <f t="shared" si="833"/>
        <v>7</v>
      </c>
      <c r="O6707" s="14" t="str">
        <f>IFERROR(VLOOKUP(I6707,Lists!$F$2:$G$16,2,FALSE()),"Not Rated")</f>
        <v>Not Rated</v>
      </c>
      <c r="P6707" s="14">
        <f t="shared" si="834"/>
        <v>95</v>
      </c>
      <c r="Q6707" s="14" t="str">
        <f t="shared" si="835"/>
        <v>Argentina</v>
      </c>
      <c r="R6707" s="14" t="str">
        <f t="shared" si="836"/>
        <v>|Argentina|</v>
      </c>
      <c r="S6707" s="14" t="str">
        <f t="shared" si="837"/>
        <v>|Comedies|Cult Movies|International Movies|</v>
      </c>
      <c r="T6707" s="14" t="str">
        <f t="shared" si="838"/>
        <v>|Alejandro Doria|</v>
      </c>
      <c r="U6707" s="14" t="str">
        <f t="shared" si="839"/>
        <v>|Luis Brandoni|China Zorrilla|Antonio Gasalla|Julio De Grazia|Betiana Blum|Monica Villa|Juan Manuel Tenuta|Andrea Tenuta|Cecilia Rossetto|Enrique Pinti|</v>
      </c>
    </row>
    <row r="6708" spans="1:21">
      <c r="A6708" s="14" t="s">
        <v>30864</v>
      </c>
      <c r="B6708" s="14" t="s">
        <v>48</v>
      </c>
      <c r="C6708" s="14" t="s">
        <v>30865</v>
      </c>
      <c r="D6708" s="14" t="s">
        <v>30866</v>
      </c>
      <c r="E6708" s="14" t="s">
        <v>30867</v>
      </c>
      <c r="F6708" s="14" t="s">
        <v>125</v>
      </c>
      <c r="G6708" s="26">
        <v>42749</v>
      </c>
      <c r="H6708" s="14">
        <v>2016</v>
      </c>
      <c r="I6708" s="14" t="s">
        <v>361</v>
      </c>
      <c r="J6708" s="14" t="s">
        <v>713</v>
      </c>
      <c r="K6708" s="14" t="s">
        <v>910</v>
      </c>
      <c r="L6708" s="14" t="s">
        <v>30868</v>
      </c>
      <c r="M6708" s="14">
        <f t="shared" si="832"/>
        <v>2017</v>
      </c>
      <c r="N6708" s="14">
        <f t="shared" si="833"/>
        <v>1</v>
      </c>
      <c r="O6708" s="14" t="str">
        <f>IFERROR(VLOOKUP(I6708,Lists!$F$2:$G$16,2,FALSE()),"Not Rated")</f>
        <v>Teens</v>
      </c>
      <c r="P6708" s="14">
        <f t="shared" si="834"/>
        <v>100</v>
      </c>
      <c r="Q6708" s="14" t="str">
        <f t="shared" si="835"/>
        <v>Mexico</v>
      </c>
      <c r="R6708" s="14" t="str">
        <f t="shared" si="836"/>
        <v>|Mexico|</v>
      </c>
      <c r="S6708" s="14" t="str">
        <f t="shared" si="837"/>
        <v>|Dramas|International Movies|Romantic Movies|</v>
      </c>
      <c r="T6708" s="14" t="str">
        <f t="shared" si="838"/>
        <v>|Marcelo González|</v>
      </c>
      <c r="U6708" s="14" t="str">
        <f t="shared" si="839"/>
        <v>|Flavio Medina|Aislinn Derbez|Patricia Reyes Spíndola|Tiaré Scanda|Angélica Aragón|Horacio Castelo|Gonzalo Garcia Vivanco|Rubén González Garza|Iliana de la Garza|Mary Paz Mata|</v>
      </c>
    </row>
    <row r="6709" spans="1:21">
      <c r="A6709" s="14" t="s">
        <v>30869</v>
      </c>
      <c r="B6709" s="14" t="s">
        <v>48</v>
      </c>
      <c r="C6709" s="14" t="s">
        <v>30870</v>
      </c>
      <c r="D6709" s="14" t="s">
        <v>117</v>
      </c>
      <c r="E6709" s="14" t="s">
        <v>30871</v>
      </c>
      <c r="F6709" s="14" t="s">
        <v>116</v>
      </c>
      <c r="G6709" s="26">
        <v>43191</v>
      </c>
      <c r="H6709" s="14">
        <v>2018</v>
      </c>
      <c r="I6709" s="14" t="s">
        <v>361</v>
      </c>
      <c r="J6709" s="14" t="s">
        <v>436</v>
      </c>
      <c r="K6709" s="14" t="s">
        <v>17604</v>
      </c>
      <c r="L6709" s="14" t="s">
        <v>30872</v>
      </c>
      <c r="M6709" s="14">
        <f t="shared" si="832"/>
        <v>2018</v>
      </c>
      <c r="N6709" s="14">
        <f t="shared" si="833"/>
        <v>4</v>
      </c>
      <c r="O6709" s="14" t="str">
        <f>IFERROR(VLOOKUP(I6709,Lists!$F$2:$G$16,2,FALSE()),"Not Rated")</f>
        <v>Teens</v>
      </c>
      <c r="P6709" s="14">
        <f t="shared" si="834"/>
        <v>91</v>
      </c>
      <c r="Q6709" s="14" t="str">
        <f t="shared" si="835"/>
        <v>India</v>
      </c>
      <c r="R6709" s="14" t="str">
        <f t="shared" si="836"/>
        <v>|India|</v>
      </c>
      <c r="S6709" s="14" t="str">
        <f t="shared" si="837"/>
        <v>|International Movies|Music &amp; Musicals|Thrillers|</v>
      </c>
      <c r="T6709" s="14" t="str">
        <f t="shared" si="838"/>
        <v>|Unknown|</v>
      </c>
      <c r="U6709" s="14" t="str">
        <f t="shared" si="839"/>
        <v>|Ramanathan|Rakesh|</v>
      </c>
    </row>
    <row r="6710" spans="1:21">
      <c r="A6710" s="14" t="s">
        <v>30873</v>
      </c>
      <c r="B6710" s="14" t="s">
        <v>48</v>
      </c>
      <c r="C6710" s="14" t="s">
        <v>30874</v>
      </c>
      <c r="D6710" s="14" t="s">
        <v>30875</v>
      </c>
      <c r="E6710" s="14" t="s">
        <v>30876</v>
      </c>
      <c r="F6710" s="14" t="s">
        <v>132</v>
      </c>
      <c r="G6710" s="26">
        <v>43770</v>
      </c>
      <c r="H6710" s="14">
        <v>2018</v>
      </c>
      <c r="I6710" s="14" t="s">
        <v>363</v>
      </c>
      <c r="J6710" s="14" t="s">
        <v>604</v>
      </c>
      <c r="K6710" s="14" t="s">
        <v>4410</v>
      </c>
      <c r="L6710" s="14" t="s">
        <v>30877</v>
      </c>
      <c r="M6710" s="14">
        <f t="shared" si="832"/>
        <v>2019</v>
      </c>
      <c r="N6710" s="14">
        <f t="shared" si="833"/>
        <v>11</v>
      </c>
      <c r="O6710" s="14" t="str">
        <f>IFERROR(VLOOKUP(I6710,Lists!$F$2:$G$16,2,FALSE()),"Not Rated")</f>
        <v>Adults</v>
      </c>
      <c r="P6710" s="14">
        <f t="shared" si="834"/>
        <v>110</v>
      </c>
      <c r="Q6710" s="14" t="str">
        <f t="shared" si="835"/>
        <v>Italy</v>
      </c>
      <c r="R6710" s="14" t="str">
        <f t="shared" si="836"/>
        <v>|Italy|</v>
      </c>
      <c r="S6710" s="14" t="str">
        <f t="shared" si="837"/>
        <v>|Dramas|International Movies|LGBTQ Movies|</v>
      </c>
      <c r="T6710" s="14" t="str">
        <f t="shared" si="838"/>
        <v>|Valeria Golino|</v>
      </c>
      <c r="U6710" s="14" t="str">
        <f t="shared" si="839"/>
        <v>|Riccardo Scamarcio|Valerio Mastandrea|Isabella Ferrari|Valentina Cervi|Jasmine Trinca|Andrea Germani|Marzia Ubaldi|Iaia Forte|</v>
      </c>
    </row>
    <row r="6711" spans="1:21">
      <c r="A6711" s="14" t="s">
        <v>30878</v>
      </c>
      <c r="B6711" s="14" t="s">
        <v>49</v>
      </c>
      <c r="C6711" s="14" t="s">
        <v>30879</v>
      </c>
      <c r="D6711" s="14" t="s">
        <v>117</v>
      </c>
      <c r="E6711" s="14" t="s">
        <v>30880</v>
      </c>
      <c r="F6711" s="14" t="s">
        <v>117</v>
      </c>
      <c r="G6711" s="26">
        <v>43669</v>
      </c>
      <c r="H6711" s="14">
        <v>2019</v>
      </c>
      <c r="I6711" s="14" t="s">
        <v>362</v>
      </c>
      <c r="J6711" s="14" t="s">
        <v>105</v>
      </c>
      <c r="K6711" s="14" t="s">
        <v>246</v>
      </c>
      <c r="L6711" s="14" t="s">
        <v>30881</v>
      </c>
      <c r="M6711" s="14">
        <f t="shared" si="832"/>
        <v>2019</v>
      </c>
      <c r="N6711" s="14">
        <f t="shared" si="833"/>
        <v>7</v>
      </c>
      <c r="O6711" s="14" t="str">
        <f>IFERROR(VLOOKUP(I6711,Lists!$F$2:$G$16,2,FALSE()),"Not Rated")</f>
        <v>Older Kids</v>
      </c>
      <c r="P6711" s="14">
        <f t="shared" si="834"/>
        <v>1</v>
      </c>
      <c r="Q6711" s="14" t="str">
        <f t="shared" si="835"/>
        <v>Unknown</v>
      </c>
      <c r="R6711" s="14" t="str">
        <f t="shared" si="836"/>
        <v>|Unknown|</v>
      </c>
      <c r="S6711" s="14" t="str">
        <f t="shared" si="837"/>
        <v>|International TV Shows|</v>
      </c>
      <c r="T6711" s="14" t="str">
        <f t="shared" si="838"/>
        <v>|Unknown|</v>
      </c>
      <c r="U6711" s="14" t="str">
        <f t="shared" si="839"/>
        <v>|Bar Refaeli|Erez Tal|Assi Azar|Lucy Ayoub|</v>
      </c>
    </row>
    <row r="6712" spans="1:21">
      <c r="A6712" s="14" t="s">
        <v>30882</v>
      </c>
      <c r="B6712" s="14" t="s">
        <v>48</v>
      </c>
      <c r="C6712" s="14" t="s">
        <v>30883</v>
      </c>
      <c r="D6712" s="14" t="s">
        <v>1379</v>
      </c>
      <c r="E6712" s="14" t="s">
        <v>30884</v>
      </c>
      <c r="F6712" s="14" t="s">
        <v>115</v>
      </c>
      <c r="G6712" s="26">
        <v>43571</v>
      </c>
      <c r="H6712" s="14">
        <v>2007</v>
      </c>
      <c r="I6712" s="14" t="s">
        <v>367</v>
      </c>
      <c r="J6712" s="14" t="s">
        <v>624</v>
      </c>
      <c r="K6712" s="14" t="s">
        <v>30885</v>
      </c>
      <c r="L6712" s="14" t="s">
        <v>30886</v>
      </c>
      <c r="M6712" s="14">
        <f t="shared" si="832"/>
        <v>2019</v>
      </c>
      <c r="N6712" s="14">
        <f t="shared" si="833"/>
        <v>4</v>
      </c>
      <c r="O6712" s="14" t="str">
        <f>IFERROR(VLOOKUP(I6712,Lists!$F$2:$G$16,2,FALSE()),"Not Rated")</f>
        <v>Older Kids</v>
      </c>
      <c r="P6712" s="14">
        <f t="shared" si="834"/>
        <v>96</v>
      </c>
      <c r="Q6712" s="14" t="str">
        <f t="shared" si="835"/>
        <v>United States</v>
      </c>
      <c r="R6712" s="14" t="str">
        <f t="shared" si="836"/>
        <v>|United States|</v>
      </c>
      <c r="S6712" s="14" t="str">
        <f t="shared" si="837"/>
        <v>|Children &amp; Family Movies|Comedies|Faith &amp; Spirituality|</v>
      </c>
      <c r="T6712" s="14" t="str">
        <f t="shared" si="838"/>
        <v>|Tom Shadyac|</v>
      </c>
      <c r="U6712" s="14" t="str">
        <f t="shared" si="839"/>
        <v>|Steve Carell|John Goodman|Molly Shannon|Lauren Graham|Graham Phillips|Johnny Simmons|Morgan Freeman|Wanda Sykes|John Michael Higgins|Jonah Hill|Jimmy Bennett|</v>
      </c>
    </row>
    <row r="6713" spans="1:21">
      <c r="A6713" s="14" t="s">
        <v>30887</v>
      </c>
      <c r="B6713" s="14" t="s">
        <v>48</v>
      </c>
      <c r="C6713" s="14" t="s">
        <v>30888</v>
      </c>
      <c r="D6713" s="14" t="s">
        <v>3297</v>
      </c>
      <c r="E6713" s="14" t="s">
        <v>30889</v>
      </c>
      <c r="F6713" s="14" t="s">
        <v>916</v>
      </c>
      <c r="G6713" s="26">
        <v>43831</v>
      </c>
      <c r="H6713" s="14">
        <v>1997</v>
      </c>
      <c r="I6713" s="14" t="s">
        <v>363</v>
      </c>
      <c r="J6713" s="14" t="s">
        <v>624</v>
      </c>
      <c r="K6713" s="14" t="s">
        <v>567</v>
      </c>
      <c r="L6713" s="14" t="s">
        <v>30890</v>
      </c>
      <c r="M6713" s="14">
        <f t="shared" si="832"/>
        <v>2020</v>
      </c>
      <c r="N6713" s="14">
        <f t="shared" si="833"/>
        <v>1</v>
      </c>
      <c r="O6713" s="14" t="str">
        <f>IFERROR(VLOOKUP(I6713,Lists!$F$2:$G$16,2,FALSE()),"Not Rated")</f>
        <v>Adults</v>
      </c>
      <c r="P6713" s="14">
        <f t="shared" si="834"/>
        <v>96</v>
      </c>
      <c r="Q6713" s="14" t="str">
        <f t="shared" si="835"/>
        <v>United Kingdom</v>
      </c>
      <c r="R6713" s="14" t="str">
        <f t="shared" si="836"/>
        <v>|United Kingdom|United States|</v>
      </c>
      <c r="S6713" s="14" t="str">
        <f t="shared" si="837"/>
        <v>|Horror Movies|Sci-Fi &amp; Fantasy|</v>
      </c>
      <c r="T6713" s="14" t="str">
        <f t="shared" si="838"/>
        <v>|Paul W.S. Anderson|</v>
      </c>
      <c r="U6713" s="14" t="str">
        <f t="shared" si="839"/>
        <v>|Laurence Fishburne|Sam Neill|Kathleen Quinlan|Joely Richardson|Richard T. Jones|Jack Noseworthy|Jason Isaacs|Sean Pertwee|</v>
      </c>
    </row>
    <row r="6714" spans="1:21">
      <c r="A6714" s="14" t="s">
        <v>30891</v>
      </c>
      <c r="B6714" s="14" t="s">
        <v>48</v>
      </c>
      <c r="C6714" s="14" t="s">
        <v>30892</v>
      </c>
      <c r="D6714" s="14" t="s">
        <v>30893</v>
      </c>
      <c r="E6714" s="14" t="s">
        <v>30894</v>
      </c>
      <c r="F6714" s="14" t="s">
        <v>115</v>
      </c>
      <c r="G6714" s="26">
        <v>43886</v>
      </c>
      <c r="H6714" s="14">
        <v>2019</v>
      </c>
      <c r="I6714" s="14" t="s">
        <v>360</v>
      </c>
      <c r="J6714" s="14" t="s">
        <v>653</v>
      </c>
      <c r="K6714" s="14" t="s">
        <v>2253</v>
      </c>
      <c r="L6714" s="14" t="s">
        <v>30895</v>
      </c>
      <c r="M6714" s="14">
        <f t="shared" si="832"/>
        <v>2020</v>
      </c>
      <c r="N6714" s="14">
        <f t="shared" si="833"/>
        <v>2</v>
      </c>
      <c r="O6714" s="14" t="str">
        <f>IFERROR(VLOOKUP(I6714,Lists!$F$2:$G$16,2,FALSE()),"Not Rated")</f>
        <v>Adults</v>
      </c>
      <c r="P6714" s="14">
        <f t="shared" si="834"/>
        <v>98</v>
      </c>
      <c r="Q6714" s="14" t="str">
        <f t="shared" si="835"/>
        <v>United States</v>
      </c>
      <c r="R6714" s="14" t="str">
        <f t="shared" si="836"/>
        <v>|United States|</v>
      </c>
      <c r="S6714" s="14" t="str">
        <f t="shared" si="837"/>
        <v>|Dramas|Independent Movies|Thrillers|</v>
      </c>
      <c r="T6714" s="14" t="str">
        <f t="shared" si="838"/>
        <v>|Robi Michael|</v>
      </c>
      <c r="U6714" s="14" t="str">
        <f t="shared" si="839"/>
        <v>|Drew Fonteiro|Marc Menchaca|Michelle Macedo|Tyler Fleming|Melissa Macedo|Kenneth Moronta|Frankie Hinton|</v>
      </c>
    </row>
    <row r="6715" spans="1:21">
      <c r="A6715" s="14" t="s">
        <v>30896</v>
      </c>
      <c r="B6715" s="14" t="s">
        <v>48</v>
      </c>
      <c r="C6715" s="14" t="s">
        <v>30897</v>
      </c>
      <c r="D6715" s="14" t="s">
        <v>27877</v>
      </c>
      <c r="E6715" s="14" t="s">
        <v>30898</v>
      </c>
      <c r="F6715" s="14" t="s">
        <v>30899</v>
      </c>
      <c r="G6715" s="26">
        <v>43622</v>
      </c>
      <c r="H6715" s="14">
        <v>2019</v>
      </c>
      <c r="I6715" s="14" t="s">
        <v>363</v>
      </c>
      <c r="J6715" s="14" t="s">
        <v>1526</v>
      </c>
      <c r="K6715" s="14" t="s">
        <v>605</v>
      </c>
      <c r="L6715" s="14" t="s">
        <v>30900</v>
      </c>
      <c r="M6715" s="14">
        <f t="shared" si="832"/>
        <v>2019</v>
      </c>
      <c r="N6715" s="14">
        <f t="shared" si="833"/>
        <v>6</v>
      </c>
      <c r="O6715" s="14" t="str">
        <f>IFERROR(VLOOKUP(I6715,Lists!$F$2:$G$16,2,FALSE()),"Not Rated")</f>
        <v>Adults</v>
      </c>
      <c r="P6715" s="14">
        <f t="shared" si="834"/>
        <v>133</v>
      </c>
      <c r="Q6715" s="14" t="str">
        <f t="shared" si="835"/>
        <v>Spain</v>
      </c>
      <c r="R6715" s="14" t="str">
        <f t="shared" si="836"/>
        <v>|Spain|France|Italy|</v>
      </c>
      <c r="S6715" s="14" t="str">
        <f t="shared" si="837"/>
        <v>|Dramas|International Movies|Thrillers|</v>
      </c>
      <c r="T6715" s="14" t="str">
        <f t="shared" si="838"/>
        <v>|Asghar Farhadi|</v>
      </c>
      <c r="U6715" s="14" t="str">
        <f t="shared" si="839"/>
        <v>|Penélope Cruz|Javier Bardem|Ricardo Darín|Eduard Fernández|Bárbara Lennie|Inma Cuesta|Elvira Mínguez|Ramón Barea|Carla Campra|Sara Sálamo|Roger Casamajor|José Ángel Egido|</v>
      </c>
    </row>
    <row r="6716" spans="1:21">
      <c r="A6716" s="14" t="s">
        <v>30901</v>
      </c>
      <c r="B6716" s="14" t="s">
        <v>49</v>
      </c>
      <c r="C6716" s="14" t="s">
        <v>30902</v>
      </c>
      <c r="D6716" s="14" t="s">
        <v>117</v>
      </c>
      <c r="E6716" s="14" t="s">
        <v>30903</v>
      </c>
      <c r="F6716" s="14" t="s">
        <v>118</v>
      </c>
      <c r="G6716" s="26">
        <v>42948</v>
      </c>
      <c r="H6716" s="14">
        <v>2014</v>
      </c>
      <c r="I6716" s="14" t="s">
        <v>362</v>
      </c>
      <c r="J6716" s="14" t="s">
        <v>105</v>
      </c>
      <c r="K6716" s="14" t="s">
        <v>803</v>
      </c>
      <c r="L6716" s="14" t="s">
        <v>30904</v>
      </c>
      <c r="M6716" s="14">
        <f t="shared" si="832"/>
        <v>2017</v>
      </c>
      <c r="N6716" s="14">
        <f t="shared" si="833"/>
        <v>8</v>
      </c>
      <c r="O6716" s="14" t="str">
        <f>IFERROR(VLOOKUP(I6716,Lists!$F$2:$G$16,2,FALSE()),"Not Rated")</f>
        <v>Older Kids</v>
      </c>
      <c r="P6716" s="14">
        <f t="shared" si="834"/>
        <v>1</v>
      </c>
      <c r="Q6716" s="14" t="str">
        <f t="shared" si="835"/>
        <v>United Kingdom</v>
      </c>
      <c r="R6716" s="14" t="str">
        <f t="shared" si="836"/>
        <v>|United Kingdom|</v>
      </c>
      <c r="S6716" s="14" t="str">
        <f t="shared" si="837"/>
        <v>|British TV Shows|Docuseries|International TV Shows|</v>
      </c>
      <c r="T6716" s="14" t="str">
        <f t="shared" si="838"/>
        <v>|Unknown|</v>
      </c>
      <c r="U6716" s="14" t="str">
        <f t="shared" si="839"/>
        <v>|Mark Miodownik|</v>
      </c>
    </row>
    <row r="6717" spans="1:21">
      <c r="A6717" s="14" t="s">
        <v>30905</v>
      </c>
      <c r="B6717" s="14" t="s">
        <v>48</v>
      </c>
      <c r="C6717" s="14" t="s">
        <v>30906</v>
      </c>
      <c r="D6717" s="14" t="s">
        <v>3306</v>
      </c>
      <c r="E6717" s="14" t="s">
        <v>30907</v>
      </c>
      <c r="F6717" s="14" t="s">
        <v>115</v>
      </c>
      <c r="G6717" s="26">
        <v>43789</v>
      </c>
      <c r="H6717" s="14">
        <v>2001</v>
      </c>
      <c r="I6717" s="14" t="s">
        <v>364</v>
      </c>
      <c r="J6717" s="14" t="s">
        <v>724</v>
      </c>
      <c r="K6717" s="14" t="s">
        <v>29911</v>
      </c>
      <c r="L6717" s="14" t="s">
        <v>30908</v>
      </c>
      <c r="M6717" s="14">
        <f t="shared" si="832"/>
        <v>2019</v>
      </c>
      <c r="N6717" s="14">
        <f t="shared" si="833"/>
        <v>11</v>
      </c>
      <c r="O6717" s="14" t="str">
        <f>IFERROR(VLOOKUP(I6717,Lists!$F$2:$G$16,2,FALSE()),"Not Rated")</f>
        <v>Teens</v>
      </c>
      <c r="P6717" s="14">
        <f t="shared" si="834"/>
        <v>102</v>
      </c>
      <c r="Q6717" s="14" t="str">
        <f t="shared" si="835"/>
        <v>United States</v>
      </c>
      <c r="R6717" s="14" t="str">
        <f t="shared" si="836"/>
        <v>|United States|</v>
      </c>
      <c r="S6717" s="14" t="str">
        <f t="shared" si="837"/>
        <v>|Comedies|Sci-Fi &amp; Fantasy|</v>
      </c>
      <c r="T6717" s="14" t="str">
        <f t="shared" si="838"/>
        <v>|Ivan Reitman|</v>
      </c>
      <c r="U6717" s="14" t="str">
        <f t="shared" si="839"/>
        <v>|David Duchovny|Julianne Moore|Orlando Jones|Seann William Scott|Ted Levine|Ethan Suplee|Michael Bower|Pat Kilbane|Ty Burrell|Dan Aykroyd|</v>
      </c>
    </row>
    <row r="6718" spans="1:21">
      <c r="A6718" s="14" t="s">
        <v>30909</v>
      </c>
      <c r="B6718" s="14" t="s">
        <v>48</v>
      </c>
      <c r="C6718" s="14" t="s">
        <v>30910</v>
      </c>
      <c r="D6718" s="14" t="s">
        <v>30911</v>
      </c>
      <c r="E6718" s="14" t="s">
        <v>30912</v>
      </c>
      <c r="F6718" s="14" t="s">
        <v>118</v>
      </c>
      <c r="G6718" s="26">
        <v>43307</v>
      </c>
      <c r="H6718" s="14">
        <v>2015</v>
      </c>
      <c r="I6718" s="14" t="s">
        <v>363</v>
      </c>
      <c r="J6718" s="14" t="s">
        <v>1096</v>
      </c>
      <c r="K6718" s="14" t="s">
        <v>444</v>
      </c>
      <c r="L6718" s="14" t="s">
        <v>30913</v>
      </c>
      <c r="M6718" s="14">
        <f t="shared" si="832"/>
        <v>2018</v>
      </c>
      <c r="N6718" s="14">
        <f t="shared" si="833"/>
        <v>7</v>
      </c>
      <c r="O6718" s="14" t="str">
        <f>IFERROR(VLOOKUP(I6718,Lists!$F$2:$G$16,2,FALSE()),"Not Rated")</f>
        <v>Adults</v>
      </c>
      <c r="P6718" s="14">
        <f t="shared" si="834"/>
        <v>108</v>
      </c>
      <c r="Q6718" s="14" t="str">
        <f t="shared" si="835"/>
        <v>United Kingdom</v>
      </c>
      <c r="R6718" s="14" t="str">
        <f t="shared" si="836"/>
        <v>|United Kingdom|</v>
      </c>
      <c r="S6718" s="14" t="str">
        <f t="shared" si="837"/>
        <v>|Dramas|Independent Movies|International Movies|</v>
      </c>
      <c r="T6718" s="14" t="str">
        <f t="shared" si="838"/>
        <v>|Alex Garland|</v>
      </c>
      <c r="U6718" s="14" t="str">
        <f t="shared" si="839"/>
        <v>|Domhnall Gleeson|Alicia Vikander|Oscar Isaac|Sonoya Mizuno|Claire Selby|Symara Templeman|Gana Bayarsaikhan|Tiffany Pisani|Corey Johnson|Evie Wray|Deborah Rosan|</v>
      </c>
    </row>
    <row r="6719" spans="1:21">
      <c r="A6719" s="14" t="s">
        <v>30914</v>
      </c>
      <c r="B6719" s="14" t="s">
        <v>49</v>
      </c>
      <c r="C6719" s="14" t="s">
        <v>30915</v>
      </c>
      <c r="D6719" s="14" t="s">
        <v>117</v>
      </c>
      <c r="E6719" s="14" t="s">
        <v>30916</v>
      </c>
      <c r="F6719" s="14" t="s">
        <v>126</v>
      </c>
      <c r="G6719" s="26">
        <v>42736</v>
      </c>
      <c r="H6719" s="14">
        <v>2011</v>
      </c>
      <c r="I6719" s="14" t="s">
        <v>361</v>
      </c>
      <c r="J6719" s="14" t="s">
        <v>105</v>
      </c>
      <c r="K6719" s="14" t="s">
        <v>424</v>
      </c>
      <c r="L6719" s="14" t="s">
        <v>30917</v>
      </c>
      <c r="M6719" s="14">
        <f t="shared" si="832"/>
        <v>2017</v>
      </c>
      <c r="N6719" s="14">
        <f t="shared" si="833"/>
        <v>1</v>
      </c>
      <c r="O6719" s="14" t="str">
        <f>IFERROR(VLOOKUP(I6719,Lists!$F$2:$G$16,2,FALSE()),"Not Rated")</f>
        <v>Teens</v>
      </c>
      <c r="P6719" s="14">
        <f t="shared" si="834"/>
        <v>1</v>
      </c>
      <c r="Q6719" s="14" t="str">
        <f t="shared" si="835"/>
        <v>China</v>
      </c>
      <c r="R6719" s="14" t="str">
        <f t="shared" si="836"/>
        <v>|China|</v>
      </c>
      <c r="S6719" s="14" t="str">
        <f t="shared" si="837"/>
        <v>|International TV Shows|Romantic TV Shows|TV Comedies|</v>
      </c>
      <c r="T6719" s="14" t="str">
        <f t="shared" si="838"/>
        <v>|Unknown|</v>
      </c>
      <c r="U6719" s="14" t="str">
        <f t="shared" si="839"/>
        <v>|Tony Yang|Nana Lee|Jerry Huang|Liao Yi Chiao|</v>
      </c>
    </row>
    <row r="6720" spans="1:21">
      <c r="A6720" s="14" t="s">
        <v>30918</v>
      </c>
      <c r="B6720" s="14" t="s">
        <v>49</v>
      </c>
      <c r="C6720" s="14" t="s">
        <v>30919</v>
      </c>
      <c r="D6720" s="14" t="s">
        <v>30920</v>
      </c>
      <c r="E6720" s="14" t="s">
        <v>30921</v>
      </c>
      <c r="F6720" s="14" t="s">
        <v>117</v>
      </c>
      <c r="G6720" s="26">
        <v>42961</v>
      </c>
      <c r="H6720" s="14">
        <v>2008</v>
      </c>
      <c r="I6720" s="14" t="s">
        <v>361</v>
      </c>
      <c r="J6720" s="14" t="s">
        <v>105</v>
      </c>
      <c r="K6720" s="14" t="s">
        <v>688</v>
      </c>
      <c r="L6720" s="14" t="s">
        <v>30922</v>
      </c>
      <c r="M6720" s="14">
        <f t="shared" si="832"/>
        <v>2017</v>
      </c>
      <c r="N6720" s="14">
        <f t="shared" si="833"/>
        <v>8</v>
      </c>
      <c r="O6720" s="14" t="str">
        <f>IFERROR(VLOOKUP(I6720,Lists!$F$2:$G$16,2,FALSE()),"Not Rated")</f>
        <v>Teens</v>
      </c>
      <c r="P6720" s="14">
        <f t="shared" si="834"/>
        <v>1</v>
      </c>
      <c r="Q6720" s="14" t="str">
        <f t="shared" si="835"/>
        <v>Unknown</v>
      </c>
      <c r="R6720" s="14" t="str">
        <f t="shared" si="836"/>
        <v>|Unknown|</v>
      </c>
      <c r="S6720" s="14" t="str">
        <f t="shared" si="837"/>
        <v>|International TV Shows|TV Dramas|</v>
      </c>
      <c r="T6720" s="14" t="str">
        <f t="shared" si="838"/>
        <v>|James Lee|</v>
      </c>
      <c r="U6720" s="14" t="str">
        <f t="shared" si="839"/>
        <v>|Berg Lee|Yise Loo|Alvin Wong|Hady|Monday Kang|Ruobing|Wymen Yang|May June|Aenie Wong|Ernest Chong|</v>
      </c>
    </row>
    <row r="6721" spans="1:21">
      <c r="A6721" s="14" t="s">
        <v>30923</v>
      </c>
      <c r="B6721" s="14" t="s">
        <v>48</v>
      </c>
      <c r="C6721" s="14" t="s">
        <v>30924</v>
      </c>
      <c r="D6721" s="14" t="s">
        <v>30925</v>
      </c>
      <c r="E6721" s="14" t="s">
        <v>30926</v>
      </c>
      <c r="F6721" s="14" t="s">
        <v>115</v>
      </c>
      <c r="G6721" s="26">
        <v>43770</v>
      </c>
      <c r="H6721" s="14">
        <v>1996</v>
      </c>
      <c r="I6721" s="14" t="s">
        <v>363</v>
      </c>
      <c r="J6721" s="14" t="s">
        <v>1526</v>
      </c>
      <c r="K6721" s="14" t="s">
        <v>248</v>
      </c>
      <c r="L6721" s="14" t="s">
        <v>30927</v>
      </c>
      <c r="M6721" s="14">
        <f t="shared" si="832"/>
        <v>2019</v>
      </c>
      <c r="N6721" s="14">
        <f t="shared" si="833"/>
        <v>11</v>
      </c>
      <c r="O6721" s="14" t="str">
        <f>IFERROR(VLOOKUP(I6721,Lists!$F$2:$G$16,2,FALSE()),"Not Rated")</f>
        <v>Adults</v>
      </c>
      <c r="P6721" s="14">
        <f t="shared" si="834"/>
        <v>133</v>
      </c>
      <c r="Q6721" s="14" t="str">
        <f t="shared" si="835"/>
        <v>United States</v>
      </c>
      <c r="R6721" s="14" t="str">
        <f t="shared" si="836"/>
        <v>|United States|</v>
      </c>
      <c r="S6721" s="14" t="str">
        <f t="shared" si="837"/>
        <v>|Action &amp; Adventure|</v>
      </c>
      <c r="T6721" s="14" t="str">
        <f t="shared" si="838"/>
        <v>|Stuart Baird|</v>
      </c>
      <c r="U6721" s="14" t="str">
        <f t="shared" si="839"/>
        <v>|Kurt Russell|Halle Berry|John Leguizamo|Oliver Platt|Steven Seagal|Joe Morton|David Suchet|BD Wong|Len Cariou|Whip Hubley|</v>
      </c>
    </row>
    <row r="6722" spans="1:21">
      <c r="A6722" s="14" t="s">
        <v>30928</v>
      </c>
      <c r="B6722" s="14" t="s">
        <v>48</v>
      </c>
      <c r="C6722" s="14" t="s">
        <v>30929</v>
      </c>
      <c r="D6722" s="14" t="s">
        <v>30930</v>
      </c>
      <c r="E6722" s="14" t="s">
        <v>117</v>
      </c>
      <c r="F6722" s="14" t="s">
        <v>152</v>
      </c>
      <c r="G6722" s="26">
        <v>42552</v>
      </c>
      <c r="H6722" s="14">
        <v>2013</v>
      </c>
      <c r="I6722" s="14" t="s">
        <v>360</v>
      </c>
      <c r="J6722" s="14" t="s">
        <v>4182</v>
      </c>
      <c r="K6722" s="14" t="s">
        <v>496</v>
      </c>
      <c r="L6722" s="14" t="s">
        <v>30931</v>
      </c>
      <c r="M6722" s="14">
        <f t="shared" ref="M6722:M6785" si="840">IF(G6722="","",YEAR(G6722))</f>
        <v>2016</v>
      </c>
      <c r="N6722" s="14">
        <f t="shared" ref="N6722:N6785" si="841">IF(G6722="","",MONTH(G6722))</f>
        <v>7</v>
      </c>
      <c r="O6722" s="14" t="str">
        <f>IFERROR(VLOOKUP(I6722,Lists!$F$2:$G$16,2,FALSE()),"Not Rated")</f>
        <v>Adults</v>
      </c>
      <c r="P6722" s="14">
        <f t="shared" ref="P6722:P6785" si="842">IFERROR(VALUE(LEFT(J6722,FIND(" ",J6722)-1)),"")</f>
        <v>58</v>
      </c>
      <c r="Q6722" s="14" t="str">
        <f t="shared" ref="Q6722:Q6785" si="843">IFERROR(LEFT(F6722,FIND(",",F6722)-1),F6722)</f>
        <v>Norway</v>
      </c>
      <c r="R6722" s="14" t="str">
        <f t="shared" ref="R6722:R6785" si="844">"|"&amp;SUBSTITUTE(F6722,", ","|")&amp;"|"</f>
        <v>|Norway|</v>
      </c>
      <c r="S6722" s="14" t="str">
        <f t="shared" ref="S6722:S6785" si="845">"|"&amp;SUBSTITUTE(K6722,", ","|")&amp;"|"</f>
        <v>|Documentaries|International Movies|</v>
      </c>
      <c r="T6722" s="14" t="str">
        <f t="shared" ref="T6722:T6785" si="846">"|"&amp;SUBSTITUTE(D6722,", ","|")&amp;"|"</f>
        <v>|Anders Sømme Hammer|Marius Arnesen|Klaus Erik Okstad|Olav Njaastad|</v>
      </c>
      <c r="U6722" s="14" t="str">
        <f t="shared" ref="U6722:U6785" si="847">"|"&amp;SUBSTITUTE(E6722,", ","|")&amp;"|"</f>
        <v>|Unknown|</v>
      </c>
    </row>
    <row r="6723" spans="1:21">
      <c r="A6723" s="14" t="s">
        <v>30932</v>
      </c>
      <c r="B6723" s="14" t="s">
        <v>48</v>
      </c>
      <c r="C6723" s="14" t="s">
        <v>30933</v>
      </c>
      <c r="D6723" s="14" t="s">
        <v>30934</v>
      </c>
      <c r="E6723" s="14" t="s">
        <v>30935</v>
      </c>
      <c r="F6723" s="14" t="s">
        <v>115</v>
      </c>
      <c r="G6723" s="26">
        <v>43527</v>
      </c>
      <c r="H6723" s="14">
        <v>2012</v>
      </c>
      <c r="I6723" s="14" t="s">
        <v>369</v>
      </c>
      <c r="J6723" s="14" t="s">
        <v>5629</v>
      </c>
      <c r="K6723" s="14" t="s">
        <v>1014</v>
      </c>
      <c r="L6723" s="14" t="s">
        <v>30936</v>
      </c>
      <c r="M6723" s="14">
        <f t="shared" si="840"/>
        <v>2019</v>
      </c>
      <c r="N6723" s="14">
        <f t="shared" si="841"/>
        <v>3</v>
      </c>
      <c r="O6723" s="14" t="str">
        <f>IFERROR(VLOOKUP(I6723,Lists!$F$2:$G$16,2,FALSE()),"Not Rated")</f>
        <v>Not Rated</v>
      </c>
      <c r="P6723" s="14">
        <f t="shared" si="842"/>
        <v>79</v>
      </c>
      <c r="Q6723" s="14" t="str">
        <f t="shared" si="843"/>
        <v>United States</v>
      </c>
      <c r="R6723" s="14" t="str">
        <f t="shared" si="844"/>
        <v>|United States|</v>
      </c>
      <c r="S6723" s="14" t="str">
        <f t="shared" si="845"/>
        <v>|Comedies|Romantic Movies|</v>
      </c>
      <c r="T6723" s="14" t="str">
        <f t="shared" si="846"/>
        <v>|Michael Whitton|</v>
      </c>
      <c r="U6723" s="14" t="str">
        <f t="shared" si="847"/>
        <v>|Jameel Saleem|Kimelia Weathers|Quincy Harris|Big Boy|Kevin Hart|Misty Alli|Noelle Balfour|Sid Burston|Carlos Castillo|Liz Hernandez|Nick Sinise|</v>
      </c>
    </row>
    <row r="6724" spans="1:21">
      <c r="A6724" s="14" t="s">
        <v>30937</v>
      </c>
      <c r="B6724" s="14" t="s">
        <v>48</v>
      </c>
      <c r="C6724" s="14" t="s">
        <v>30938</v>
      </c>
      <c r="D6724" s="14" t="s">
        <v>4268</v>
      </c>
      <c r="E6724" s="14" t="s">
        <v>30939</v>
      </c>
      <c r="F6724" s="14" t="s">
        <v>115</v>
      </c>
      <c r="G6724" s="26">
        <v>43739</v>
      </c>
      <c r="H6724" s="14">
        <v>2001</v>
      </c>
      <c r="I6724" s="14" t="s">
        <v>363</v>
      </c>
      <c r="J6724" s="14" t="s">
        <v>1247</v>
      </c>
      <c r="K6724" s="14" t="s">
        <v>248</v>
      </c>
      <c r="L6724" s="14" t="s">
        <v>30940</v>
      </c>
      <c r="M6724" s="14">
        <f t="shared" si="840"/>
        <v>2019</v>
      </c>
      <c r="N6724" s="14">
        <f t="shared" si="841"/>
        <v>10</v>
      </c>
      <c r="O6724" s="14" t="str">
        <f>IFERROR(VLOOKUP(I6724,Lists!$F$2:$G$16,2,FALSE()),"Not Rated")</f>
        <v>Adults</v>
      </c>
      <c r="P6724" s="14">
        <f t="shared" si="842"/>
        <v>101</v>
      </c>
      <c r="Q6724" s="14" t="str">
        <f t="shared" si="843"/>
        <v>United States</v>
      </c>
      <c r="R6724" s="14" t="str">
        <f t="shared" si="844"/>
        <v>|United States|</v>
      </c>
      <c r="S6724" s="14" t="str">
        <f t="shared" si="845"/>
        <v>|Action &amp; Adventure|</v>
      </c>
      <c r="T6724" s="14" t="str">
        <f t="shared" si="846"/>
        <v>|Andrzej Bartkowiak|</v>
      </c>
      <c r="U6724" s="14" t="str">
        <f t="shared" si="847"/>
        <v>|Steven Seagal|DMX|Isaiah Washington|Anthony Anderson|Michael Jai White|Bill Duke|Jill Hennessy|Tom Arnold|Bruce McGill|David Vadim|Eva Mendes|</v>
      </c>
    </row>
    <row r="6725" spans="1:21">
      <c r="A6725" s="14" t="s">
        <v>30941</v>
      </c>
      <c r="B6725" s="14" t="s">
        <v>48</v>
      </c>
      <c r="C6725" s="14" t="s">
        <v>30942</v>
      </c>
      <c r="D6725" s="14" t="s">
        <v>30943</v>
      </c>
      <c r="E6725" s="14" t="s">
        <v>30944</v>
      </c>
      <c r="F6725" s="14" t="s">
        <v>115</v>
      </c>
      <c r="G6725" s="26">
        <v>43706</v>
      </c>
      <c r="H6725" s="14">
        <v>2019</v>
      </c>
      <c r="I6725" s="14" t="s">
        <v>361</v>
      </c>
      <c r="J6725" s="14" t="s">
        <v>2352</v>
      </c>
      <c r="K6725" s="14" t="s">
        <v>7420</v>
      </c>
      <c r="L6725" s="14" t="s">
        <v>30945</v>
      </c>
      <c r="M6725" s="14">
        <f t="shared" si="840"/>
        <v>2019</v>
      </c>
      <c r="N6725" s="14">
        <f t="shared" si="841"/>
        <v>8</v>
      </c>
      <c r="O6725" s="14" t="str">
        <f>IFERROR(VLOOKUP(I6725,Lists!$F$2:$G$16,2,FALSE()),"Not Rated")</f>
        <v>Teens</v>
      </c>
      <c r="P6725" s="14">
        <f t="shared" si="842"/>
        <v>81</v>
      </c>
      <c r="Q6725" s="14" t="str">
        <f t="shared" si="843"/>
        <v>United States</v>
      </c>
      <c r="R6725" s="14" t="str">
        <f t="shared" si="844"/>
        <v>|United States|</v>
      </c>
      <c r="S6725" s="14" t="str">
        <f t="shared" si="845"/>
        <v>|Action &amp; Adventure|Dramas|Independent Movies|</v>
      </c>
      <c r="T6725" s="14" t="str">
        <f t="shared" si="846"/>
        <v>|Joseph Mbah|</v>
      </c>
      <c r="U6725" s="14" t="str">
        <f t="shared" si="847"/>
        <v>|Derek Davenport|Amelia Haberman|Shepsut Wilson|Titus Covington|Hayley Vrana|Michael Alvarez|Richard Lippert|Alfoniso Lopez|</v>
      </c>
    </row>
    <row r="6726" spans="1:21">
      <c r="A6726" s="14" t="s">
        <v>30946</v>
      </c>
      <c r="B6726" s="14" t="s">
        <v>49</v>
      </c>
      <c r="C6726" s="14" t="s">
        <v>30947</v>
      </c>
      <c r="D6726" s="14" t="s">
        <v>117</v>
      </c>
      <c r="E6726" s="14" t="s">
        <v>30948</v>
      </c>
      <c r="F6726" s="14" t="s">
        <v>916</v>
      </c>
      <c r="G6726" s="26">
        <v>42825</v>
      </c>
      <c r="H6726" s="14">
        <v>2006</v>
      </c>
      <c r="I6726" s="14" t="s">
        <v>360</v>
      </c>
      <c r="J6726" s="14" t="s">
        <v>106</v>
      </c>
      <c r="K6726" s="14" t="s">
        <v>20003</v>
      </c>
      <c r="L6726" s="14" t="s">
        <v>30949</v>
      </c>
      <c r="M6726" s="14">
        <f t="shared" si="840"/>
        <v>2017</v>
      </c>
      <c r="N6726" s="14">
        <f t="shared" si="841"/>
        <v>3</v>
      </c>
      <c r="O6726" s="14" t="str">
        <f>IFERROR(VLOOKUP(I6726,Lists!$F$2:$G$16,2,FALSE()),"Not Rated")</f>
        <v>Adults</v>
      </c>
      <c r="P6726" s="14">
        <f t="shared" si="842"/>
        <v>2</v>
      </c>
      <c r="Q6726" s="14" t="str">
        <f t="shared" si="843"/>
        <v>United Kingdom</v>
      </c>
      <c r="R6726" s="14" t="str">
        <f t="shared" si="844"/>
        <v>|United Kingdom|United States|</v>
      </c>
      <c r="S6726" s="14" t="str">
        <f t="shared" si="845"/>
        <v>|British TV Shows|TV Comedies|</v>
      </c>
      <c r="T6726" s="14" t="str">
        <f t="shared" si="846"/>
        <v>|Unknown|</v>
      </c>
      <c r="U6726" s="14" t="str">
        <f t="shared" si="847"/>
        <v>|Ricky Gervais|Stephen Merchant|Ashley Jensen|Shaun Williamson|Shaun Pye|</v>
      </c>
    </row>
    <row r="6727" spans="1:21">
      <c r="A6727" s="14" t="s">
        <v>30950</v>
      </c>
      <c r="B6727" s="14" t="s">
        <v>48</v>
      </c>
      <c r="C6727" s="14" t="s">
        <v>30951</v>
      </c>
      <c r="D6727" s="14" t="s">
        <v>303</v>
      </c>
      <c r="E6727" s="14" t="s">
        <v>30952</v>
      </c>
      <c r="F6727" s="14" t="s">
        <v>129</v>
      </c>
      <c r="G6727" s="26">
        <v>42804</v>
      </c>
      <c r="H6727" s="14">
        <v>2010</v>
      </c>
      <c r="I6727" s="14" t="s">
        <v>360</v>
      </c>
      <c r="J6727" s="14" t="s">
        <v>698</v>
      </c>
      <c r="K6727" s="14" t="s">
        <v>529</v>
      </c>
      <c r="L6727" s="14" t="s">
        <v>30953</v>
      </c>
      <c r="M6727" s="14">
        <f t="shared" si="840"/>
        <v>2017</v>
      </c>
      <c r="N6727" s="14">
        <f t="shared" si="841"/>
        <v>3</v>
      </c>
      <c r="O6727" s="14" t="str">
        <f>IFERROR(VLOOKUP(I6727,Lists!$F$2:$G$16,2,FALSE()),"Not Rated")</f>
        <v>Adults</v>
      </c>
      <c r="P6727" s="14">
        <f t="shared" si="842"/>
        <v>99</v>
      </c>
      <c r="Q6727" s="14" t="str">
        <f t="shared" si="843"/>
        <v>Turkey</v>
      </c>
      <c r="R6727" s="14" t="str">
        <f t="shared" si="844"/>
        <v>|Turkey|</v>
      </c>
      <c r="S6727" s="14" t="str">
        <f t="shared" si="845"/>
        <v>|Comedies|International Movies|</v>
      </c>
      <c r="T6727" s="14" t="str">
        <f t="shared" si="846"/>
        <v>|Hakan Algül|</v>
      </c>
      <c r="U6727" s="14" t="str">
        <f t="shared" si="847"/>
        <v>|Demet Akbağ|Ata Demirer|Özge Borak|Bican Günalan|Salih Kalyon|Tanju Tuncel|Meray Ülgen|</v>
      </c>
    </row>
    <row r="6728" spans="1:21">
      <c r="A6728" s="14" t="s">
        <v>30954</v>
      </c>
      <c r="B6728" s="14" t="s">
        <v>48</v>
      </c>
      <c r="C6728" s="14" t="s">
        <v>30955</v>
      </c>
      <c r="D6728" s="14" t="s">
        <v>303</v>
      </c>
      <c r="E6728" s="14" t="s">
        <v>30956</v>
      </c>
      <c r="F6728" s="14" t="s">
        <v>129</v>
      </c>
      <c r="G6728" s="26">
        <v>42804</v>
      </c>
      <c r="H6728" s="14">
        <v>2011</v>
      </c>
      <c r="I6728" s="14" t="s">
        <v>362</v>
      </c>
      <c r="J6728" s="14" t="s">
        <v>574</v>
      </c>
      <c r="K6728" s="14" t="s">
        <v>542</v>
      </c>
      <c r="L6728" s="14" t="s">
        <v>30957</v>
      </c>
      <c r="M6728" s="14">
        <f t="shared" si="840"/>
        <v>2017</v>
      </c>
      <c r="N6728" s="14">
        <f t="shared" si="841"/>
        <v>3</v>
      </c>
      <c r="O6728" s="14" t="str">
        <f>IFERROR(VLOOKUP(I6728,Lists!$F$2:$G$16,2,FALSE()),"Not Rated")</f>
        <v>Older Kids</v>
      </c>
      <c r="P6728" s="14">
        <f t="shared" si="842"/>
        <v>106</v>
      </c>
      <c r="Q6728" s="14" t="str">
        <f t="shared" si="843"/>
        <v>Turkey</v>
      </c>
      <c r="R6728" s="14" t="str">
        <f t="shared" si="844"/>
        <v>|Turkey|</v>
      </c>
      <c r="S6728" s="14" t="str">
        <f t="shared" si="845"/>
        <v>|Comedies|International Movies|Romantic Movies|</v>
      </c>
      <c r="T6728" s="14" t="str">
        <f t="shared" si="846"/>
        <v>|Hakan Algül|</v>
      </c>
      <c r="U6728" s="14" t="str">
        <f t="shared" si="847"/>
        <v>|Demet Akbağ|Ata Demirer|Özge Borak|Salih Kalyon|Tanju Tuncel|Meray Ülgen|Bican Günalan|Tarık Ünlüoğlu|Ayşenil Şamlıoğlu|</v>
      </c>
    </row>
    <row r="6729" spans="1:21">
      <c r="A6729" s="14" t="s">
        <v>30958</v>
      </c>
      <c r="B6729" s="14" t="s">
        <v>48</v>
      </c>
      <c r="C6729" s="14" t="s">
        <v>30959</v>
      </c>
      <c r="D6729" s="14" t="s">
        <v>303</v>
      </c>
      <c r="E6729" s="14" t="s">
        <v>30960</v>
      </c>
      <c r="F6729" s="14" t="s">
        <v>129</v>
      </c>
      <c r="G6729" s="26">
        <v>42804</v>
      </c>
      <c r="H6729" s="14">
        <v>2014</v>
      </c>
      <c r="I6729" s="14" t="s">
        <v>362</v>
      </c>
      <c r="J6729" s="14" t="s">
        <v>560</v>
      </c>
      <c r="K6729" s="14" t="s">
        <v>529</v>
      </c>
      <c r="L6729" s="14" t="s">
        <v>30961</v>
      </c>
      <c r="M6729" s="14">
        <f t="shared" si="840"/>
        <v>2017</v>
      </c>
      <c r="N6729" s="14">
        <f t="shared" si="841"/>
        <v>3</v>
      </c>
      <c r="O6729" s="14" t="str">
        <f>IFERROR(VLOOKUP(I6729,Lists!$F$2:$G$16,2,FALSE()),"Not Rated")</f>
        <v>Older Kids</v>
      </c>
      <c r="P6729" s="14">
        <f t="shared" si="842"/>
        <v>103</v>
      </c>
      <c r="Q6729" s="14" t="str">
        <f t="shared" si="843"/>
        <v>Turkey</v>
      </c>
      <c r="R6729" s="14" t="str">
        <f t="shared" si="844"/>
        <v>|Turkey|</v>
      </c>
      <c r="S6729" s="14" t="str">
        <f t="shared" si="845"/>
        <v>|Comedies|International Movies|</v>
      </c>
      <c r="T6729" s="14" t="str">
        <f t="shared" si="846"/>
        <v>|Hakan Algül|</v>
      </c>
      <c r="U6729" s="14" t="str">
        <f t="shared" si="847"/>
        <v>|Demet Akbağ|Ata Demirer|Özge Borak|Salih Kalyon|Tanju Tuncel|Serra Yılmaz|Tarık Ünlüoğlu|Ayşenil Şamlıoğlu|</v>
      </c>
    </row>
    <row r="6730" spans="1:21">
      <c r="A6730" s="14" t="s">
        <v>30962</v>
      </c>
      <c r="B6730" s="14" t="s">
        <v>49</v>
      </c>
      <c r="C6730" s="14" t="s">
        <v>30963</v>
      </c>
      <c r="D6730" s="14" t="s">
        <v>117</v>
      </c>
      <c r="E6730" s="14" t="s">
        <v>30964</v>
      </c>
      <c r="F6730" s="14" t="s">
        <v>129</v>
      </c>
      <c r="G6730" s="26">
        <v>42730</v>
      </c>
      <c r="H6730" s="14">
        <v>2009</v>
      </c>
      <c r="I6730" s="14" t="s">
        <v>361</v>
      </c>
      <c r="J6730" s="14" t="s">
        <v>105</v>
      </c>
      <c r="K6730" s="14" t="s">
        <v>1470</v>
      </c>
      <c r="L6730" s="14" t="s">
        <v>30965</v>
      </c>
      <c r="M6730" s="14">
        <f t="shared" si="840"/>
        <v>2016</v>
      </c>
      <c r="N6730" s="14">
        <f t="shared" si="841"/>
        <v>12</v>
      </c>
      <c r="O6730" s="14" t="str">
        <f>IFERROR(VLOOKUP(I6730,Lists!$F$2:$G$16,2,FALSE()),"Not Rated")</f>
        <v>Teens</v>
      </c>
      <c r="P6730" s="14">
        <f t="shared" si="842"/>
        <v>1</v>
      </c>
      <c r="Q6730" s="14" t="str">
        <f t="shared" si="843"/>
        <v>Turkey</v>
      </c>
      <c r="R6730" s="14" t="str">
        <f t="shared" si="844"/>
        <v>|Turkey|</v>
      </c>
      <c r="S6730" s="14" t="str">
        <f t="shared" si="845"/>
        <v>|Crime TV Shows|International TV Shows|TV Dramas|</v>
      </c>
      <c r="T6730" s="14" t="str">
        <f t="shared" si="846"/>
        <v>|Unknown|</v>
      </c>
      <c r="U6730" s="14" t="str">
        <f t="shared" si="847"/>
        <v>|Kenan İmirzalıoğlu|Cansu Dere|Haluk Bilginer|Yiğit Özşener|Barış Falay|Burçin Terzioğlu|Bade İşçil|Sarp Akkaya|İpek Bilgin|Salih Kalyon|Tuncel Kurtiz|Sedef Avcı|Berrak Tüzünataç|İsmail Filiz|</v>
      </c>
    </row>
    <row r="6731" spans="1:21">
      <c r="A6731" s="14" t="s">
        <v>30966</v>
      </c>
      <c r="B6731" s="14" t="s">
        <v>48</v>
      </c>
      <c r="C6731" s="14" t="s">
        <v>30967</v>
      </c>
      <c r="D6731" s="14" t="s">
        <v>30968</v>
      </c>
      <c r="E6731" s="14" t="s">
        <v>30969</v>
      </c>
      <c r="F6731" s="14" t="s">
        <v>115</v>
      </c>
      <c r="G6731" s="26">
        <v>43164</v>
      </c>
      <c r="H6731" s="14">
        <v>2017</v>
      </c>
      <c r="I6731" s="14" t="s">
        <v>360</v>
      </c>
      <c r="J6731" s="14" t="s">
        <v>900</v>
      </c>
      <c r="K6731" s="14" t="s">
        <v>1014</v>
      </c>
      <c r="L6731" s="14" t="s">
        <v>30970</v>
      </c>
      <c r="M6731" s="14">
        <f t="shared" si="840"/>
        <v>2018</v>
      </c>
      <c r="N6731" s="14">
        <f t="shared" si="841"/>
        <v>3</v>
      </c>
      <c r="O6731" s="14" t="str">
        <f>IFERROR(VLOOKUP(I6731,Lists!$F$2:$G$16,2,FALSE()),"Not Rated")</f>
        <v>Adults</v>
      </c>
      <c r="P6731" s="14">
        <f t="shared" si="842"/>
        <v>92</v>
      </c>
      <c r="Q6731" s="14" t="str">
        <f t="shared" si="843"/>
        <v>United States</v>
      </c>
      <c r="R6731" s="14" t="str">
        <f t="shared" si="844"/>
        <v>|United States|</v>
      </c>
      <c r="S6731" s="14" t="str">
        <f t="shared" si="845"/>
        <v>|Comedies|Romantic Movies|</v>
      </c>
      <c r="T6731" s="14" t="str">
        <f t="shared" si="846"/>
        <v>|Benny Fine|</v>
      </c>
      <c r="U6731" s="14" t="str">
        <f t="shared" si="847"/>
        <v>|Cameron Palatas|Richard Karn|Cheri Oteri|Danielle Campbell|Nicholle Tom|Joel Courtney|Luke Bilyk|</v>
      </c>
    </row>
    <row r="6732" spans="1:21">
      <c r="A6732" s="14" t="s">
        <v>30971</v>
      </c>
      <c r="B6732" s="14" t="s">
        <v>48</v>
      </c>
      <c r="C6732" s="14" t="s">
        <v>30972</v>
      </c>
      <c r="D6732" s="14" t="s">
        <v>30973</v>
      </c>
      <c r="E6732" s="14" t="s">
        <v>30974</v>
      </c>
      <c r="F6732" s="14" t="s">
        <v>115</v>
      </c>
      <c r="G6732" s="26">
        <v>43115</v>
      </c>
      <c r="H6732" s="14">
        <v>2017</v>
      </c>
      <c r="I6732" s="14" t="s">
        <v>360</v>
      </c>
      <c r="J6732" s="14" t="s">
        <v>1330</v>
      </c>
      <c r="K6732" s="14" t="s">
        <v>1436</v>
      </c>
      <c r="L6732" s="14" t="s">
        <v>30975</v>
      </c>
      <c r="M6732" s="14">
        <f t="shared" si="840"/>
        <v>2018</v>
      </c>
      <c r="N6732" s="14">
        <f t="shared" si="841"/>
        <v>1</v>
      </c>
      <c r="O6732" s="14" t="str">
        <f>IFERROR(VLOOKUP(I6732,Lists!$F$2:$G$16,2,FALSE()),"Not Rated")</f>
        <v>Adults</v>
      </c>
      <c r="P6732" s="14">
        <f t="shared" si="842"/>
        <v>89</v>
      </c>
      <c r="Q6732" s="14" t="str">
        <f t="shared" si="843"/>
        <v>United States</v>
      </c>
      <c r="R6732" s="14" t="str">
        <f t="shared" si="844"/>
        <v>|United States|</v>
      </c>
      <c r="S6732" s="14" t="str">
        <f t="shared" si="845"/>
        <v>|Dramas|Independent Movies|</v>
      </c>
      <c r="T6732" s="14" t="str">
        <f t="shared" si="846"/>
        <v>|Matt Toronto|</v>
      </c>
      <c r="U6732" s="14" t="str">
        <f t="shared" si="847"/>
        <v>|Daniela Bobadilla|Daniel Amerman|Kevin McCorkle|Mary Gordon Murray|Emily Jordan|Karrie Cox|Nicholas James Reilly|Enspirit|Sheldon A. Smith|Michael Soulema|</v>
      </c>
    </row>
    <row r="6733" spans="1:21">
      <c r="A6733" s="14" t="s">
        <v>30976</v>
      </c>
      <c r="B6733" s="14" t="s">
        <v>49</v>
      </c>
      <c r="C6733" s="14" t="s">
        <v>30977</v>
      </c>
      <c r="D6733" s="14" t="s">
        <v>117</v>
      </c>
      <c r="E6733" s="14" t="s">
        <v>30978</v>
      </c>
      <c r="F6733" s="14" t="s">
        <v>121</v>
      </c>
      <c r="G6733" s="26">
        <v>42826</v>
      </c>
      <c r="H6733" s="14">
        <v>2009</v>
      </c>
      <c r="I6733" s="14" t="s">
        <v>360</v>
      </c>
      <c r="J6733" s="14" t="s">
        <v>105</v>
      </c>
      <c r="K6733" s="14" t="s">
        <v>822</v>
      </c>
      <c r="L6733" s="14" t="s">
        <v>30979</v>
      </c>
      <c r="M6733" s="14">
        <f t="shared" si="840"/>
        <v>2017</v>
      </c>
      <c r="N6733" s="14">
        <f t="shared" si="841"/>
        <v>4</v>
      </c>
      <c r="O6733" s="14" t="str">
        <f>IFERROR(VLOOKUP(I6733,Lists!$F$2:$G$16,2,FALSE()),"Not Rated")</f>
        <v>Adults</v>
      </c>
      <c r="P6733" s="14">
        <f t="shared" si="842"/>
        <v>1</v>
      </c>
      <c r="Q6733" s="14" t="str">
        <f t="shared" si="843"/>
        <v>Japan</v>
      </c>
      <c r="R6733" s="14" t="str">
        <f t="shared" si="844"/>
        <v>|Japan|</v>
      </c>
      <c r="S6733" s="14" t="str">
        <f t="shared" si="845"/>
        <v>|Anime Series|International TV Shows|</v>
      </c>
      <c r="T6733" s="14" t="str">
        <f t="shared" si="846"/>
        <v>|Unknown|</v>
      </c>
      <c r="U6733" s="14" t="str">
        <f t="shared" si="847"/>
        <v>|Tetsuya Kakihara|Aya Hirano|Rie Kugimiya|Yuichi Nakamura|Sayaka Ohara|Satomi Sato|Yui Horie|Hiroki Yasumoto|Ryoko Ono|Hiroki Touchi|Shinpachi Tsuji|Wataru Hatano|Mai Nakahara|Katsuyuki Konishi|Eri Kitamura|Todd Haberkorn|Cherami Leigh|Tia Lynn Ballard|Newton Pittman|Colleen Clinkenbeard|Brittney Karbowski|Jad Saxton|Christopher R. Sabat|Monica Rial|Rick Keeling|R. Bruce Elliott|David Wald|Brina Palencia|Patrick Seitz|Jamie Marchi|</v>
      </c>
    </row>
    <row r="6734" spans="1:21">
      <c r="A6734" s="14" t="s">
        <v>30980</v>
      </c>
      <c r="B6734" s="14" t="s">
        <v>49</v>
      </c>
      <c r="C6734" s="14" t="s">
        <v>30981</v>
      </c>
      <c r="D6734" s="14" t="s">
        <v>117</v>
      </c>
      <c r="E6734" s="14" t="s">
        <v>30982</v>
      </c>
      <c r="F6734" s="14" t="s">
        <v>118</v>
      </c>
      <c r="G6734" s="26">
        <v>43672</v>
      </c>
      <c r="H6734" s="14">
        <v>2015</v>
      </c>
      <c r="I6734" s="14" t="s">
        <v>368</v>
      </c>
      <c r="J6734" s="14" t="s">
        <v>105</v>
      </c>
      <c r="K6734" s="14" t="s">
        <v>485</v>
      </c>
      <c r="L6734" s="14" t="s">
        <v>30983</v>
      </c>
      <c r="M6734" s="14">
        <f t="shared" si="840"/>
        <v>2019</v>
      </c>
      <c r="N6734" s="14">
        <f t="shared" si="841"/>
        <v>7</v>
      </c>
      <c r="O6734" s="14" t="str">
        <f>IFERROR(VLOOKUP(I6734,Lists!$F$2:$G$16,2,FALSE()),"Not Rated")</f>
        <v>Kids</v>
      </c>
      <c r="P6734" s="14">
        <f t="shared" si="842"/>
        <v>1</v>
      </c>
      <c r="Q6734" s="14" t="str">
        <f t="shared" si="843"/>
        <v>United Kingdom</v>
      </c>
      <c r="R6734" s="14" t="str">
        <f t="shared" si="844"/>
        <v>|United Kingdom|</v>
      </c>
      <c r="S6734" s="14" t="str">
        <f t="shared" si="845"/>
        <v>|British TV Shows|Crime TV Shows|Docuseries|</v>
      </c>
      <c r="T6734" s="14" t="str">
        <f t="shared" si="846"/>
        <v>|Unknown|</v>
      </c>
      <c r="U6734" s="14" t="str">
        <f t="shared" si="847"/>
        <v>|Fiona Bruce|Philip Mould|Bendor Grosvenor|</v>
      </c>
    </row>
    <row r="6735" spans="1:21">
      <c r="A6735" s="14" t="s">
        <v>30984</v>
      </c>
      <c r="B6735" s="14" t="s">
        <v>48</v>
      </c>
      <c r="C6735" s="14" t="s">
        <v>30985</v>
      </c>
      <c r="D6735" s="14" t="s">
        <v>17718</v>
      </c>
      <c r="E6735" s="14" t="s">
        <v>30986</v>
      </c>
      <c r="F6735" s="14" t="s">
        <v>116</v>
      </c>
      <c r="G6735" s="26">
        <v>43146</v>
      </c>
      <c r="H6735" s="14">
        <v>2011</v>
      </c>
      <c r="I6735" s="14" t="s">
        <v>361</v>
      </c>
      <c r="J6735" s="14" t="s">
        <v>1508</v>
      </c>
      <c r="K6735" s="14" t="s">
        <v>612</v>
      </c>
      <c r="L6735" s="14" t="s">
        <v>30987</v>
      </c>
      <c r="M6735" s="14">
        <f t="shared" si="840"/>
        <v>2018</v>
      </c>
      <c r="N6735" s="14">
        <f t="shared" si="841"/>
        <v>2</v>
      </c>
      <c r="O6735" s="14" t="str">
        <f>IFERROR(VLOOKUP(I6735,Lists!$F$2:$G$16,2,FALSE()),"Not Rated")</f>
        <v>Teens</v>
      </c>
      <c r="P6735" s="14">
        <f t="shared" si="842"/>
        <v>150</v>
      </c>
      <c r="Q6735" s="14" t="str">
        <f t="shared" si="843"/>
        <v>India</v>
      </c>
      <c r="R6735" s="14" t="str">
        <f t="shared" si="844"/>
        <v>|India|</v>
      </c>
      <c r="S6735" s="14" t="str">
        <f t="shared" si="845"/>
        <v>|Action &amp; Adventure|Dramas|International Movies|</v>
      </c>
      <c r="T6735" s="14" t="str">
        <f t="shared" si="846"/>
        <v>|Sanjay Jadhav|</v>
      </c>
      <c r="U6735" s="14" t="str">
        <f t="shared" si="847"/>
        <v>|Sachin Khedekar|Bharat Jadhav|Aniket Vishwasrao|Siddarth Jadhav|Sanjay Narvekar|Vaibhav Mangale|Santosh Juvekar|Sanjay Khapre|Mahesh Manjrekar|</v>
      </c>
    </row>
    <row r="6736" spans="1:21">
      <c r="A6736" s="14" t="s">
        <v>30988</v>
      </c>
      <c r="B6736" s="14" t="s">
        <v>48</v>
      </c>
      <c r="C6736" s="14" t="s">
        <v>30989</v>
      </c>
      <c r="D6736" s="14" t="s">
        <v>29316</v>
      </c>
      <c r="E6736" s="14" t="s">
        <v>30990</v>
      </c>
      <c r="F6736" s="14" t="s">
        <v>115</v>
      </c>
      <c r="G6736" s="26">
        <v>43831</v>
      </c>
      <c r="H6736" s="14">
        <v>2019</v>
      </c>
      <c r="I6736" s="14" t="s">
        <v>361</v>
      </c>
      <c r="J6736" s="14" t="s">
        <v>951</v>
      </c>
      <c r="K6736" s="14" t="s">
        <v>245</v>
      </c>
      <c r="L6736" s="14" t="s">
        <v>30991</v>
      </c>
      <c r="M6736" s="14">
        <f t="shared" si="840"/>
        <v>2020</v>
      </c>
      <c r="N6736" s="14">
        <f t="shared" si="841"/>
        <v>1</v>
      </c>
      <c r="O6736" s="14" t="str">
        <f>IFERROR(VLOOKUP(I6736,Lists!$F$2:$G$16,2,FALSE()),"Not Rated")</f>
        <v>Teens</v>
      </c>
      <c r="P6736" s="14">
        <f t="shared" si="842"/>
        <v>80</v>
      </c>
      <c r="Q6736" s="14" t="str">
        <f t="shared" si="843"/>
        <v>United States</v>
      </c>
      <c r="R6736" s="14" t="str">
        <f t="shared" si="844"/>
        <v>|United States|</v>
      </c>
      <c r="S6736" s="14" t="str">
        <f t="shared" si="845"/>
        <v>|Comedies|</v>
      </c>
      <c r="T6736" s="14" t="str">
        <f t="shared" si="846"/>
        <v>|Chris Stokes|</v>
      </c>
      <c r="U6736" s="14" t="str">
        <f t="shared" si="847"/>
        <v>|Amara La Negra|Erica Hubbard|Joely Fisher|Paris Phillips|Erica Peeples|Tami Roman|Alfred Thomas II|J-Boog|Hunter Ives|Dylan Mooney|</v>
      </c>
    </row>
    <row r="6737" spans="1:21">
      <c r="A6737" s="14" t="s">
        <v>30992</v>
      </c>
      <c r="B6737" s="14" t="s">
        <v>48</v>
      </c>
      <c r="C6737" s="14" t="s">
        <v>30993</v>
      </c>
      <c r="D6737" s="14" t="s">
        <v>29891</v>
      </c>
      <c r="E6737" s="14" t="s">
        <v>30994</v>
      </c>
      <c r="F6737" s="14" t="s">
        <v>115</v>
      </c>
      <c r="G6737" s="26">
        <v>43770</v>
      </c>
      <c r="H6737" s="14">
        <v>1998</v>
      </c>
      <c r="I6737" s="14" t="s">
        <v>363</v>
      </c>
      <c r="J6737" s="14" t="s">
        <v>639</v>
      </c>
      <c r="K6737" s="14" t="s">
        <v>254</v>
      </c>
      <c r="L6737" s="14" t="s">
        <v>30995</v>
      </c>
      <c r="M6737" s="14">
        <f t="shared" si="840"/>
        <v>2019</v>
      </c>
      <c r="N6737" s="14">
        <f t="shared" si="841"/>
        <v>11</v>
      </c>
      <c r="O6737" s="14" t="str">
        <f>IFERROR(VLOOKUP(I6737,Lists!$F$2:$G$16,2,FALSE()),"Not Rated")</f>
        <v>Adults</v>
      </c>
      <c r="P6737" s="14">
        <f t="shared" si="842"/>
        <v>124</v>
      </c>
      <c r="Q6737" s="14" t="str">
        <f t="shared" si="843"/>
        <v>United States</v>
      </c>
      <c r="R6737" s="14" t="str">
        <f t="shared" si="844"/>
        <v>|United States|</v>
      </c>
      <c r="S6737" s="14" t="str">
        <f t="shared" si="845"/>
        <v>|Thrillers|</v>
      </c>
      <c r="T6737" s="14" t="str">
        <f t="shared" si="846"/>
        <v>|Gregory Hoblit|</v>
      </c>
      <c r="U6737" s="14" t="str">
        <f t="shared" si="847"/>
        <v>|Denzel Washington|John Goodman|Donald Sutherland|Embeth Davidtz|James Gandolfini|Elias Koteas|Gabriel Casseus|Michael J. Pagan|Robert Joy|</v>
      </c>
    </row>
    <row r="6738" spans="1:21">
      <c r="A6738" s="14" t="s">
        <v>30996</v>
      </c>
      <c r="B6738" s="14" t="s">
        <v>48</v>
      </c>
      <c r="C6738" s="14" t="s">
        <v>30997</v>
      </c>
      <c r="D6738" s="14" t="s">
        <v>30998</v>
      </c>
      <c r="E6738" s="14" t="s">
        <v>30999</v>
      </c>
      <c r="F6738" s="14" t="s">
        <v>124</v>
      </c>
      <c r="G6738" s="26">
        <v>43586</v>
      </c>
      <c r="H6738" s="14">
        <v>2017</v>
      </c>
      <c r="I6738" s="14" t="s">
        <v>360</v>
      </c>
      <c r="J6738" s="14" t="s">
        <v>698</v>
      </c>
      <c r="K6738" s="14" t="s">
        <v>444</v>
      </c>
      <c r="L6738" s="14" t="s">
        <v>31000</v>
      </c>
      <c r="M6738" s="14">
        <f t="shared" si="840"/>
        <v>2019</v>
      </c>
      <c r="N6738" s="14">
        <f t="shared" si="841"/>
        <v>5</v>
      </c>
      <c r="O6738" s="14" t="str">
        <f>IFERROR(VLOOKUP(I6738,Lists!$F$2:$G$16,2,FALSE()),"Not Rated")</f>
        <v>Adults</v>
      </c>
      <c r="P6738" s="14">
        <f t="shared" si="842"/>
        <v>99</v>
      </c>
      <c r="Q6738" s="14" t="str">
        <f t="shared" si="843"/>
        <v>Germany</v>
      </c>
      <c r="R6738" s="14" t="str">
        <f t="shared" si="844"/>
        <v>|Germany|</v>
      </c>
      <c r="S6738" s="14" t="str">
        <f t="shared" si="845"/>
        <v>|Dramas|Independent Movies|International Movies|</v>
      </c>
      <c r="T6738" s="14" t="str">
        <f t="shared" si="846"/>
        <v>|Sedat Kirtan|Kubilay Sarikaya|</v>
      </c>
      <c r="U6738" s="14" t="str">
        <f t="shared" si="847"/>
        <v>|Kubilay Sarikaya|Arnel Taci|Muhammed Kirtan|Violetta Schurawlow|Burak Yiğit|Giwar Xatar Hajabi|Ridvan Kirtan|Ilhan Erdinc|Michael Hanemann|Sedat Kirtan|</v>
      </c>
    </row>
    <row r="6739" spans="1:21">
      <c r="A6739" s="14" t="s">
        <v>31001</v>
      </c>
      <c r="B6739" s="14" t="s">
        <v>48</v>
      </c>
      <c r="C6739" s="14" t="s">
        <v>31002</v>
      </c>
      <c r="D6739" s="14" t="s">
        <v>2995</v>
      </c>
      <c r="E6739" s="14" t="s">
        <v>117</v>
      </c>
      <c r="F6739" s="14" t="s">
        <v>116</v>
      </c>
      <c r="G6739" s="26">
        <v>42719</v>
      </c>
      <c r="H6739" s="14">
        <v>2015</v>
      </c>
      <c r="I6739" s="14" t="s">
        <v>361</v>
      </c>
      <c r="J6739" s="14" t="s">
        <v>4589</v>
      </c>
      <c r="K6739" s="14" t="s">
        <v>496</v>
      </c>
      <c r="L6739" s="14" t="s">
        <v>31003</v>
      </c>
      <c r="M6739" s="14">
        <f t="shared" si="840"/>
        <v>2016</v>
      </c>
      <c r="N6739" s="14">
        <f t="shared" si="841"/>
        <v>12</v>
      </c>
      <c r="O6739" s="14" t="str">
        <f>IFERROR(VLOOKUP(I6739,Lists!$F$2:$G$16,2,FALSE()),"Not Rated")</f>
        <v>Teens</v>
      </c>
      <c r="P6739" s="14">
        <f t="shared" si="842"/>
        <v>29</v>
      </c>
      <c r="Q6739" s="14" t="str">
        <f t="shared" si="843"/>
        <v>India</v>
      </c>
      <c r="R6739" s="14" t="str">
        <f t="shared" si="844"/>
        <v>|India|</v>
      </c>
      <c r="S6739" s="14" t="str">
        <f t="shared" si="845"/>
        <v>|Documentaries|International Movies|</v>
      </c>
      <c r="T6739" s="14" t="str">
        <f t="shared" si="846"/>
        <v>|Hardik Mehta|</v>
      </c>
      <c r="U6739" s="14" t="str">
        <f t="shared" si="847"/>
        <v>|Unknown|</v>
      </c>
    </row>
    <row r="6740" spans="1:21">
      <c r="A6740" s="14" t="s">
        <v>31004</v>
      </c>
      <c r="B6740" s="14" t="s">
        <v>48</v>
      </c>
      <c r="C6740" s="14" t="s">
        <v>31005</v>
      </c>
      <c r="D6740" s="14" t="s">
        <v>31006</v>
      </c>
      <c r="E6740" s="14" t="s">
        <v>31007</v>
      </c>
      <c r="F6740" s="14" t="s">
        <v>115</v>
      </c>
      <c r="G6740" s="26">
        <v>43701</v>
      </c>
      <c r="H6740" s="14">
        <v>2019</v>
      </c>
      <c r="I6740" s="14" t="s">
        <v>361</v>
      </c>
      <c r="J6740" s="14" t="s">
        <v>436</v>
      </c>
      <c r="K6740" s="14" t="s">
        <v>254</v>
      </c>
      <c r="L6740" s="14" t="s">
        <v>31008</v>
      </c>
      <c r="M6740" s="14">
        <f t="shared" si="840"/>
        <v>2019</v>
      </c>
      <c r="N6740" s="14">
        <f t="shared" si="841"/>
        <v>8</v>
      </c>
      <c r="O6740" s="14" t="str">
        <f>IFERROR(VLOOKUP(I6740,Lists!$F$2:$G$16,2,FALSE()),"Not Rated")</f>
        <v>Teens</v>
      </c>
      <c r="P6740" s="14">
        <f t="shared" si="842"/>
        <v>91</v>
      </c>
      <c r="Q6740" s="14" t="str">
        <f t="shared" si="843"/>
        <v>United States</v>
      </c>
      <c r="R6740" s="14" t="str">
        <f t="shared" si="844"/>
        <v>|United States|</v>
      </c>
      <c r="S6740" s="14" t="str">
        <f t="shared" si="845"/>
        <v>|Thrillers|</v>
      </c>
      <c r="T6740" s="14" t="str">
        <f t="shared" si="846"/>
        <v>|Keith L. Smith|</v>
      </c>
      <c r="U6740" s="14" t="str">
        <f t="shared" si="847"/>
        <v>|Denyce Lawton|Hosea Chanchez|Michelle Mitchenor|Darius McCrary|Shawne Merriman|Sticky Fingaz|Miguel A. Núñez Jr.|Masika Kalysha|Zac Titus|</v>
      </c>
    </row>
    <row r="6741" spans="1:21">
      <c r="A6741" s="14" t="s">
        <v>31009</v>
      </c>
      <c r="B6741" s="14" t="s">
        <v>48</v>
      </c>
      <c r="C6741" s="14" t="s">
        <v>31010</v>
      </c>
      <c r="D6741" s="14" t="s">
        <v>31011</v>
      </c>
      <c r="E6741" s="14" t="s">
        <v>31012</v>
      </c>
      <c r="F6741" s="14" t="s">
        <v>116</v>
      </c>
      <c r="G6741" s="26">
        <v>43101</v>
      </c>
      <c r="H6741" s="14">
        <v>2014</v>
      </c>
      <c r="I6741" s="14" t="s">
        <v>369</v>
      </c>
      <c r="J6741" s="14" t="s">
        <v>724</v>
      </c>
      <c r="K6741" s="14" t="s">
        <v>444</v>
      </c>
      <c r="L6741" s="14" t="s">
        <v>31013</v>
      </c>
      <c r="M6741" s="14">
        <f t="shared" si="840"/>
        <v>2018</v>
      </c>
      <c r="N6741" s="14">
        <f t="shared" si="841"/>
        <v>1</v>
      </c>
      <c r="O6741" s="14" t="str">
        <f>IFERROR(VLOOKUP(I6741,Lists!$F$2:$G$16,2,FALSE()),"Not Rated")</f>
        <v>Not Rated</v>
      </c>
      <c r="P6741" s="14">
        <f t="shared" si="842"/>
        <v>102</v>
      </c>
      <c r="Q6741" s="14" t="str">
        <f t="shared" si="843"/>
        <v>India</v>
      </c>
      <c r="R6741" s="14" t="str">
        <f t="shared" si="844"/>
        <v>|India|</v>
      </c>
      <c r="S6741" s="14" t="str">
        <f t="shared" si="845"/>
        <v>|Dramas|Independent Movies|International Movies|</v>
      </c>
      <c r="T6741" s="14" t="str">
        <f t="shared" si="846"/>
        <v>|Nagraj Manjule|</v>
      </c>
      <c r="U6741" s="14" t="str">
        <f t="shared" si="847"/>
        <v>|Somnath Awghade|Suraj Pawar|Chhaya Kadam|Kishore Kadam|Rajeshwari Kharat|Bhushan Manjule|Nagraj Manjule|Sohail Shaikh|Sanjay Chaudhri|Vikas Pandurang Patil|</v>
      </c>
    </row>
    <row r="6742" spans="1:21">
      <c r="A6742" s="14" t="s">
        <v>31014</v>
      </c>
      <c r="B6742" s="14" t="s">
        <v>48</v>
      </c>
      <c r="C6742" s="14" t="s">
        <v>31015</v>
      </c>
      <c r="D6742" s="14" t="s">
        <v>31016</v>
      </c>
      <c r="E6742" s="14" t="s">
        <v>31017</v>
      </c>
      <c r="F6742" s="14" t="s">
        <v>128</v>
      </c>
      <c r="G6742" s="26">
        <v>43622</v>
      </c>
      <c r="H6742" s="14">
        <v>2017</v>
      </c>
      <c r="I6742" s="14" t="s">
        <v>360</v>
      </c>
      <c r="J6742" s="14" t="s">
        <v>507</v>
      </c>
      <c r="K6742" s="14" t="s">
        <v>529</v>
      </c>
      <c r="L6742" s="14" t="s">
        <v>31018</v>
      </c>
      <c r="M6742" s="14">
        <f t="shared" si="840"/>
        <v>2019</v>
      </c>
      <c r="N6742" s="14">
        <f t="shared" si="841"/>
        <v>6</v>
      </c>
      <c r="O6742" s="14" t="str">
        <f>IFERROR(VLOOKUP(I6742,Lists!$F$2:$G$16,2,FALSE()),"Not Rated")</f>
        <v>Adults</v>
      </c>
      <c r="P6742" s="14">
        <f t="shared" si="842"/>
        <v>94</v>
      </c>
      <c r="Q6742" s="14" t="str">
        <f t="shared" si="843"/>
        <v>Egypt</v>
      </c>
      <c r="R6742" s="14" t="str">
        <f t="shared" si="844"/>
        <v>|Egypt|</v>
      </c>
      <c r="S6742" s="14" t="str">
        <f t="shared" si="845"/>
        <v>|Comedies|International Movies|</v>
      </c>
      <c r="T6742" s="14" t="str">
        <f t="shared" si="846"/>
        <v>|Shadi Ali|</v>
      </c>
      <c r="U6742" s="14" t="str">
        <f t="shared" si="847"/>
        <v>|Ahmed Fathy|Bayoumi Fouad|Sami Maghouri|Mohammed Tharwat|Mohamed Salam|Haya Ibrahim|Mohsen Mansour|</v>
      </c>
    </row>
    <row r="6743" spans="1:21">
      <c r="A6743" s="14" t="s">
        <v>31019</v>
      </c>
      <c r="B6743" s="14" t="s">
        <v>49</v>
      </c>
      <c r="C6743" s="14" t="s">
        <v>31020</v>
      </c>
      <c r="D6743" s="14" t="s">
        <v>117</v>
      </c>
      <c r="E6743" s="14" t="s">
        <v>31021</v>
      </c>
      <c r="F6743" s="14" t="s">
        <v>117</v>
      </c>
      <c r="G6743" s="26">
        <v>43294</v>
      </c>
      <c r="H6743" s="14">
        <v>2016</v>
      </c>
      <c r="I6743" s="14" t="s">
        <v>360</v>
      </c>
      <c r="J6743" s="14" t="s">
        <v>105</v>
      </c>
      <c r="K6743" s="14" t="s">
        <v>415</v>
      </c>
      <c r="L6743" s="14" t="s">
        <v>31022</v>
      </c>
      <c r="M6743" s="14">
        <f t="shared" si="840"/>
        <v>2018</v>
      </c>
      <c r="N6743" s="14">
        <f t="shared" si="841"/>
        <v>7</v>
      </c>
      <c r="O6743" s="14" t="str">
        <f>IFERROR(VLOOKUP(I6743,Lists!$F$2:$G$16,2,FALSE()),"Not Rated")</f>
        <v>Adults</v>
      </c>
      <c r="P6743" s="14">
        <f t="shared" si="842"/>
        <v>1</v>
      </c>
      <c r="Q6743" s="14" t="str">
        <f t="shared" si="843"/>
        <v>Unknown</v>
      </c>
      <c r="R6743" s="14" t="str">
        <f t="shared" si="844"/>
        <v>|Unknown|</v>
      </c>
      <c r="S6743" s="14" t="str">
        <f t="shared" si="845"/>
        <v>|Crime TV Shows|International TV Shows|TV Action &amp; Adventure|</v>
      </c>
      <c r="T6743" s="14" t="str">
        <f t="shared" si="846"/>
        <v>|Unknown|</v>
      </c>
      <c r="U6743" s="14" t="str">
        <f t="shared" si="847"/>
        <v>|Arucha Tosawat|Nappon Gomarachun|Phakin Khamwilaisak|Ratchawin Wongviriya|Penpak Sirikul|Saksit Tangtong|</v>
      </c>
    </row>
    <row r="6744" spans="1:21">
      <c r="A6744" s="14" t="s">
        <v>31023</v>
      </c>
      <c r="B6744" s="14" t="s">
        <v>49</v>
      </c>
      <c r="C6744" s="14" t="s">
        <v>31024</v>
      </c>
      <c r="D6744" s="14" t="s">
        <v>31025</v>
      </c>
      <c r="E6744" s="14" t="s">
        <v>31026</v>
      </c>
      <c r="F6744" s="14" t="s">
        <v>118</v>
      </c>
      <c r="G6744" s="26">
        <v>43190</v>
      </c>
      <c r="H6744" s="14">
        <v>2017</v>
      </c>
      <c r="I6744" s="14" t="s">
        <v>361</v>
      </c>
      <c r="J6744" s="14" t="s">
        <v>718</v>
      </c>
      <c r="K6744" s="14" t="s">
        <v>31027</v>
      </c>
      <c r="L6744" s="14" t="s">
        <v>31028</v>
      </c>
      <c r="M6744" s="14">
        <f t="shared" si="840"/>
        <v>2018</v>
      </c>
      <c r="N6744" s="14">
        <f t="shared" si="841"/>
        <v>3</v>
      </c>
      <c r="O6744" s="14" t="str">
        <f>IFERROR(VLOOKUP(I6744,Lists!$F$2:$G$16,2,FALSE()),"Not Rated")</f>
        <v>Teens</v>
      </c>
      <c r="P6744" s="14">
        <f t="shared" si="842"/>
        <v>6</v>
      </c>
      <c r="Q6744" s="14" t="str">
        <f t="shared" si="843"/>
        <v>United Kingdom</v>
      </c>
      <c r="R6744" s="14" t="str">
        <f t="shared" si="844"/>
        <v>|United Kingdom|</v>
      </c>
      <c r="S6744" s="14" t="str">
        <f t="shared" si="845"/>
        <v>|British TV Shows|Crime TV Shows|TV Dramas|</v>
      </c>
      <c r="T6744" s="14" t="str">
        <f t="shared" si="846"/>
        <v>|Ian Barber|</v>
      </c>
      <c r="U6744" s="14" t="str">
        <f t="shared" si="847"/>
        <v>|Mark Williams|Sorcha Cusack|Nancy Carroll|Alex Price|Hugo Speer|Tom Chambers|Keith Osborn|</v>
      </c>
    </row>
    <row r="6745" spans="1:21">
      <c r="A6745" s="14" t="s">
        <v>31029</v>
      </c>
      <c r="B6745" s="14" t="s">
        <v>48</v>
      </c>
      <c r="C6745" s="14" t="s">
        <v>31030</v>
      </c>
      <c r="D6745" s="14" t="s">
        <v>31031</v>
      </c>
      <c r="E6745" s="14" t="s">
        <v>31032</v>
      </c>
      <c r="F6745" s="14" t="s">
        <v>115</v>
      </c>
      <c r="G6745" s="26">
        <v>43770</v>
      </c>
      <c r="H6745" s="14">
        <v>1998</v>
      </c>
      <c r="I6745" s="14" t="s">
        <v>363</v>
      </c>
      <c r="J6745" s="14" t="s">
        <v>1062</v>
      </c>
      <c r="K6745" s="14" t="s">
        <v>28300</v>
      </c>
      <c r="L6745" s="14" t="s">
        <v>31033</v>
      </c>
      <c r="M6745" s="14">
        <f t="shared" si="840"/>
        <v>2019</v>
      </c>
      <c r="N6745" s="14">
        <f t="shared" si="841"/>
        <v>11</v>
      </c>
      <c r="O6745" s="14" t="str">
        <f>IFERROR(VLOOKUP(I6745,Lists!$F$2:$G$16,2,FALSE()),"Not Rated")</f>
        <v>Adults</v>
      </c>
      <c r="P6745" s="14">
        <f t="shared" si="842"/>
        <v>118</v>
      </c>
      <c r="Q6745" s="14" t="str">
        <f t="shared" si="843"/>
        <v>United States</v>
      </c>
      <c r="R6745" s="14" t="str">
        <f t="shared" si="844"/>
        <v>|United States|</v>
      </c>
      <c r="S6745" s="14" t="str">
        <f t="shared" si="845"/>
        <v>|Comedies|Cult Movies|Dramas|</v>
      </c>
      <c r="T6745" s="14" t="str">
        <f t="shared" si="846"/>
        <v>|Terry Gilliam|</v>
      </c>
      <c r="U6745" s="14" t="str">
        <f t="shared" si="847"/>
        <v>|Johnny Depp|Benicio Del Toro|Tobey Maguire|Ellen Barkin|Gary Busey|Christina Ricci|Mark Harmon|Cameron Diaz|Katherine Helmond|Michael Jeter|Craig Bierko|Lyle Lovett|Flea|Christopher Meloni|Harry Dean Stanton|Tim Thomerson|</v>
      </c>
    </row>
    <row r="6746" spans="1:21">
      <c r="A6746" s="14" t="s">
        <v>31034</v>
      </c>
      <c r="B6746" s="14" t="s">
        <v>49</v>
      </c>
      <c r="C6746" s="14" t="s">
        <v>31035</v>
      </c>
      <c r="D6746" s="14" t="s">
        <v>117</v>
      </c>
      <c r="E6746" s="14" t="s">
        <v>117</v>
      </c>
      <c r="F6746" s="14" t="s">
        <v>116</v>
      </c>
      <c r="G6746" s="26">
        <v>42887</v>
      </c>
      <c r="H6746" s="14">
        <v>2015</v>
      </c>
      <c r="I6746" s="14" t="s">
        <v>360</v>
      </c>
      <c r="J6746" s="14" t="s">
        <v>105</v>
      </c>
      <c r="K6746" s="14" t="s">
        <v>28388</v>
      </c>
      <c r="L6746" s="14" t="s">
        <v>31036</v>
      </c>
      <c r="M6746" s="14">
        <f t="shared" si="840"/>
        <v>2017</v>
      </c>
      <c r="N6746" s="14">
        <f t="shared" si="841"/>
        <v>6</v>
      </c>
      <c r="O6746" s="14" t="str">
        <f>IFERROR(VLOOKUP(I6746,Lists!$F$2:$G$16,2,FALSE()),"Not Rated")</f>
        <v>Adults</v>
      </c>
      <c r="P6746" s="14">
        <f t="shared" si="842"/>
        <v>1</v>
      </c>
      <c r="Q6746" s="14" t="str">
        <f t="shared" si="843"/>
        <v>India</v>
      </c>
      <c r="R6746" s="14" t="str">
        <f t="shared" si="844"/>
        <v>|India|</v>
      </c>
      <c r="S6746" s="14" t="str">
        <f t="shared" si="845"/>
        <v>|International TV Shows|TV Horror|TV Thrillers|</v>
      </c>
      <c r="T6746" s="14" t="str">
        <f t="shared" si="846"/>
        <v>|Unknown|</v>
      </c>
      <c r="U6746" s="14" t="str">
        <f t="shared" si="847"/>
        <v>|Unknown|</v>
      </c>
    </row>
    <row r="6747" spans="1:21">
      <c r="A6747" s="14" t="s">
        <v>31037</v>
      </c>
      <c r="B6747" s="14" t="s">
        <v>48</v>
      </c>
      <c r="C6747" s="14" t="s">
        <v>31038</v>
      </c>
      <c r="D6747" s="14" t="s">
        <v>1328</v>
      </c>
      <c r="E6747" s="14" t="s">
        <v>31039</v>
      </c>
      <c r="F6747" s="14" t="s">
        <v>115</v>
      </c>
      <c r="G6747" s="26">
        <v>42970</v>
      </c>
      <c r="H6747" s="14">
        <v>2017</v>
      </c>
      <c r="I6747" s="14" t="s">
        <v>360</v>
      </c>
      <c r="J6747" s="14" t="s">
        <v>1649</v>
      </c>
      <c r="K6747" s="14" t="s">
        <v>247</v>
      </c>
      <c r="L6747" s="14" t="s">
        <v>31040</v>
      </c>
      <c r="M6747" s="14">
        <f t="shared" si="840"/>
        <v>2017</v>
      </c>
      <c r="N6747" s="14">
        <f t="shared" si="841"/>
        <v>8</v>
      </c>
      <c r="O6747" s="14" t="str">
        <f>IFERROR(VLOOKUP(I6747,Lists!$F$2:$G$16,2,FALSE()),"Not Rated")</f>
        <v>Adults</v>
      </c>
      <c r="P6747" s="14">
        <f t="shared" si="842"/>
        <v>70</v>
      </c>
      <c r="Q6747" s="14" t="str">
        <f t="shared" si="843"/>
        <v>United States</v>
      </c>
      <c r="R6747" s="14" t="str">
        <f t="shared" si="844"/>
        <v>|United States|</v>
      </c>
      <c r="S6747" s="14" t="str">
        <f t="shared" si="845"/>
        <v>|Documentaries|</v>
      </c>
      <c r="T6747" s="14" t="str">
        <f t="shared" si="846"/>
        <v>|Peter Spirer|</v>
      </c>
      <c r="U6747" s="14" t="str">
        <f t="shared" si="847"/>
        <v>|Quincy Jones|Common|Russell Simmons|Fat Joe|Paul Wall|Quincy Jones III|</v>
      </c>
    </row>
    <row r="6748" spans="1:21">
      <c r="A6748" s="14" t="s">
        <v>31041</v>
      </c>
      <c r="B6748" s="14" t="s">
        <v>48</v>
      </c>
      <c r="C6748" s="14" t="s">
        <v>31042</v>
      </c>
      <c r="D6748" s="14" t="s">
        <v>31043</v>
      </c>
      <c r="E6748" s="14" t="s">
        <v>31044</v>
      </c>
      <c r="F6748" s="14" t="s">
        <v>115</v>
      </c>
      <c r="G6748" s="26">
        <v>44013</v>
      </c>
      <c r="H6748" s="14">
        <v>1971</v>
      </c>
      <c r="I6748" s="14" t="s">
        <v>370</v>
      </c>
      <c r="J6748" s="14" t="s">
        <v>5894</v>
      </c>
      <c r="K6748" s="14" t="s">
        <v>31045</v>
      </c>
      <c r="L6748" s="14" t="s">
        <v>31046</v>
      </c>
      <c r="M6748" s="14">
        <f t="shared" si="840"/>
        <v>2020</v>
      </c>
      <c r="N6748" s="14">
        <f t="shared" si="841"/>
        <v>7</v>
      </c>
      <c r="O6748" s="14" t="str">
        <f>IFERROR(VLOOKUP(I6748,Lists!$F$2:$G$16,2,FALSE()),"Not Rated")</f>
        <v>Kids</v>
      </c>
      <c r="P6748" s="14">
        <f t="shared" si="842"/>
        <v>181</v>
      </c>
      <c r="Q6748" s="14" t="str">
        <f t="shared" si="843"/>
        <v>United States</v>
      </c>
      <c r="R6748" s="14" t="str">
        <f t="shared" si="844"/>
        <v>|United States|</v>
      </c>
      <c r="S6748" s="14" t="str">
        <f t="shared" si="845"/>
        <v>|Classic Movies|Dramas|Music &amp; Musicals|</v>
      </c>
      <c r="T6748" s="14" t="str">
        <f t="shared" si="846"/>
        <v>|Norman Jewison|</v>
      </c>
      <c r="U6748" s="14" t="str">
        <f t="shared" si="847"/>
        <v>|Topol|Norma Crane|Leonard Frey|Molly Picon|Paul Mann|Rosalind Harris|Michele Marsh|Neva Small|Paul Michael Glaser|Ray Lovelock|</v>
      </c>
    </row>
    <row r="6749" spans="1:21">
      <c r="A6749" s="14" t="s">
        <v>31047</v>
      </c>
      <c r="B6749" s="14" t="s">
        <v>48</v>
      </c>
      <c r="C6749" s="14" t="s">
        <v>31048</v>
      </c>
      <c r="D6749" s="14" t="s">
        <v>31049</v>
      </c>
      <c r="E6749" s="14" t="s">
        <v>31050</v>
      </c>
      <c r="F6749" s="14" t="s">
        <v>131</v>
      </c>
      <c r="G6749" s="26">
        <v>42366</v>
      </c>
      <c r="H6749" s="14">
        <v>2015</v>
      </c>
      <c r="I6749" s="14" t="s">
        <v>369</v>
      </c>
      <c r="J6749" s="14" t="s">
        <v>1247</v>
      </c>
      <c r="K6749" s="14" t="s">
        <v>475</v>
      </c>
      <c r="L6749" s="14" t="s">
        <v>31051</v>
      </c>
      <c r="M6749" s="14">
        <f t="shared" si="840"/>
        <v>2015</v>
      </c>
      <c r="N6749" s="14">
        <f t="shared" si="841"/>
        <v>12</v>
      </c>
      <c r="O6749" s="14" t="str">
        <f>IFERROR(VLOOKUP(I6749,Lists!$F$2:$G$16,2,FALSE()),"Not Rated")</f>
        <v>Not Rated</v>
      </c>
      <c r="P6749" s="14">
        <f t="shared" si="842"/>
        <v>101</v>
      </c>
      <c r="Q6749" s="14" t="str">
        <f t="shared" si="843"/>
        <v>Nigeria</v>
      </c>
      <c r="R6749" s="14" t="str">
        <f t="shared" si="844"/>
        <v>|Nigeria|</v>
      </c>
      <c r="S6749" s="14" t="str">
        <f t="shared" si="845"/>
        <v>|Dramas|International Movies|</v>
      </c>
      <c r="T6749" s="14" t="str">
        <f t="shared" si="846"/>
        <v>|Biyi Bandele|</v>
      </c>
      <c r="U6749" s="14" t="str">
        <f t="shared" si="847"/>
        <v>|Dakore Akande|Ireti Doyle|Nse Ikpe-Etim|Omoni Oboli|</v>
      </c>
    </row>
    <row r="6750" spans="1:21">
      <c r="A6750" s="14" t="s">
        <v>31052</v>
      </c>
      <c r="B6750" s="14" t="s">
        <v>48</v>
      </c>
      <c r="C6750" s="14" t="s">
        <v>31053</v>
      </c>
      <c r="D6750" s="14" t="s">
        <v>31054</v>
      </c>
      <c r="E6750" s="14" t="s">
        <v>31054</v>
      </c>
      <c r="F6750" s="14" t="s">
        <v>118</v>
      </c>
      <c r="G6750" s="26">
        <v>42614</v>
      </c>
      <c r="H6750" s="14">
        <v>2008</v>
      </c>
      <c r="I6750" s="14" t="s">
        <v>365</v>
      </c>
      <c r="J6750" s="14" t="s">
        <v>4589</v>
      </c>
      <c r="K6750" s="14" t="s">
        <v>481</v>
      </c>
      <c r="L6750" s="14" t="s">
        <v>31055</v>
      </c>
      <c r="M6750" s="14">
        <f t="shared" si="840"/>
        <v>2016</v>
      </c>
      <c r="N6750" s="14">
        <f t="shared" si="841"/>
        <v>9</v>
      </c>
      <c r="O6750" s="14" t="str">
        <f>IFERROR(VLOOKUP(I6750,Lists!$F$2:$G$16,2,FALSE()),"Not Rated")</f>
        <v>Kids</v>
      </c>
      <c r="P6750" s="14">
        <f t="shared" si="842"/>
        <v>29</v>
      </c>
      <c r="Q6750" s="14" t="str">
        <f t="shared" si="843"/>
        <v>United Kingdom</v>
      </c>
      <c r="R6750" s="14" t="str">
        <f t="shared" si="844"/>
        <v>|United Kingdom|</v>
      </c>
      <c r="S6750" s="14" t="str">
        <f t="shared" si="845"/>
        <v>|Children &amp; Family Movies|Comedies|</v>
      </c>
      <c r="T6750" s="14" t="str">
        <f t="shared" si="846"/>
        <v>|Luke Jurevicius|</v>
      </c>
      <c r="U6750" s="14" t="str">
        <f t="shared" si="847"/>
        <v>|Luke Jurevicius|</v>
      </c>
    </row>
    <row r="6751" spans="1:21">
      <c r="A6751" s="14" t="s">
        <v>31056</v>
      </c>
      <c r="B6751" s="14" t="s">
        <v>48</v>
      </c>
      <c r="C6751" s="14" t="s">
        <v>31057</v>
      </c>
      <c r="D6751" s="14" t="s">
        <v>31058</v>
      </c>
      <c r="E6751" s="14" t="s">
        <v>31059</v>
      </c>
      <c r="F6751" s="14" t="s">
        <v>115</v>
      </c>
      <c r="G6751" s="26">
        <v>42725</v>
      </c>
      <c r="H6751" s="14">
        <v>2016</v>
      </c>
      <c r="I6751" s="14" t="s">
        <v>362</v>
      </c>
      <c r="J6751" s="14" t="s">
        <v>900</v>
      </c>
      <c r="K6751" s="14" t="s">
        <v>247</v>
      </c>
      <c r="L6751" s="14" t="s">
        <v>31060</v>
      </c>
      <c r="M6751" s="14">
        <f t="shared" si="840"/>
        <v>2016</v>
      </c>
      <c r="N6751" s="14">
        <f t="shared" si="841"/>
        <v>12</v>
      </c>
      <c r="O6751" s="14" t="str">
        <f>IFERROR(VLOOKUP(I6751,Lists!$F$2:$G$16,2,FALSE()),"Not Rated")</f>
        <v>Older Kids</v>
      </c>
      <c r="P6751" s="14">
        <f t="shared" si="842"/>
        <v>92</v>
      </c>
      <c r="Q6751" s="14" t="str">
        <f t="shared" si="843"/>
        <v>United States</v>
      </c>
      <c r="R6751" s="14" t="str">
        <f t="shared" si="844"/>
        <v>|United States|</v>
      </c>
      <c r="S6751" s="14" t="str">
        <f t="shared" si="845"/>
        <v>|Documentaries|</v>
      </c>
      <c r="T6751" s="14" t="str">
        <f t="shared" si="846"/>
        <v>|Ari Levinson|</v>
      </c>
      <c r="U6751" s="14" t="str">
        <f t="shared" si="847"/>
        <v>|Chris Pine|</v>
      </c>
    </row>
    <row r="6752" spans="1:21">
      <c r="A6752" s="14" t="s">
        <v>31061</v>
      </c>
      <c r="B6752" s="14" t="s">
        <v>49</v>
      </c>
      <c r="C6752" s="14" t="s">
        <v>31062</v>
      </c>
      <c r="D6752" s="14" t="s">
        <v>117</v>
      </c>
      <c r="E6752" s="14" t="s">
        <v>31063</v>
      </c>
      <c r="F6752" s="14" t="s">
        <v>129</v>
      </c>
      <c r="G6752" s="26">
        <v>42840</v>
      </c>
      <c r="H6752" s="14">
        <v>2015</v>
      </c>
      <c r="I6752" s="14" t="s">
        <v>361</v>
      </c>
      <c r="J6752" s="14" t="s">
        <v>106</v>
      </c>
      <c r="K6752" s="14" t="s">
        <v>415</v>
      </c>
      <c r="L6752" s="14" t="s">
        <v>31064</v>
      </c>
      <c r="M6752" s="14">
        <f t="shared" si="840"/>
        <v>2017</v>
      </c>
      <c r="N6752" s="14">
        <f t="shared" si="841"/>
        <v>4</v>
      </c>
      <c r="O6752" s="14" t="str">
        <f>IFERROR(VLOOKUP(I6752,Lists!$F$2:$G$16,2,FALSE()),"Not Rated")</f>
        <v>Teens</v>
      </c>
      <c r="P6752" s="14">
        <f t="shared" si="842"/>
        <v>2</v>
      </c>
      <c r="Q6752" s="14" t="str">
        <f t="shared" si="843"/>
        <v>Turkey</v>
      </c>
      <c r="R6752" s="14" t="str">
        <f t="shared" si="844"/>
        <v>|Turkey|</v>
      </c>
      <c r="S6752" s="14" t="str">
        <f t="shared" si="845"/>
        <v>|Crime TV Shows|International TV Shows|TV Action &amp; Adventure|</v>
      </c>
      <c r="T6752" s="14" t="str">
        <f t="shared" si="846"/>
        <v>|Unknown|</v>
      </c>
      <c r="U6752" s="14" t="str">
        <f t="shared" si="847"/>
        <v>|Onur Tuna|Serhat Tutumluer|Mehmet Özgür|Naz Elmas|Kayra Şenocak|Kamil Güler|Ceyhun Ergin|Burcu Çoban|Umut Kırcalı|Sencer Serta|</v>
      </c>
    </row>
    <row r="6753" spans="1:21">
      <c r="A6753" s="14" t="s">
        <v>31065</v>
      </c>
      <c r="B6753" s="14" t="s">
        <v>48</v>
      </c>
      <c r="C6753" s="14" t="s">
        <v>31066</v>
      </c>
      <c r="D6753" s="14" t="s">
        <v>31067</v>
      </c>
      <c r="E6753" s="14" t="s">
        <v>31068</v>
      </c>
      <c r="F6753" s="14" t="s">
        <v>115</v>
      </c>
      <c r="G6753" s="26">
        <v>43405</v>
      </c>
      <c r="H6753" s="14">
        <v>2017</v>
      </c>
      <c r="I6753" s="14" t="s">
        <v>360</v>
      </c>
      <c r="J6753" s="14" t="s">
        <v>507</v>
      </c>
      <c r="K6753" s="14" t="s">
        <v>247</v>
      </c>
      <c r="L6753" s="14" t="s">
        <v>31069</v>
      </c>
      <c r="M6753" s="14">
        <f t="shared" si="840"/>
        <v>2018</v>
      </c>
      <c r="N6753" s="14">
        <f t="shared" si="841"/>
        <v>11</v>
      </c>
      <c r="O6753" s="14" t="str">
        <f>IFERROR(VLOOKUP(I6753,Lists!$F$2:$G$16,2,FALSE()),"Not Rated")</f>
        <v>Adults</v>
      </c>
      <c r="P6753" s="14">
        <f t="shared" si="842"/>
        <v>94</v>
      </c>
      <c r="Q6753" s="14" t="str">
        <f t="shared" si="843"/>
        <v>United States</v>
      </c>
      <c r="R6753" s="14" t="str">
        <f t="shared" si="844"/>
        <v>|United States|</v>
      </c>
      <c r="S6753" s="14" t="str">
        <f t="shared" si="845"/>
        <v>|Documentaries|</v>
      </c>
      <c r="T6753" s="14" t="str">
        <f t="shared" si="846"/>
        <v>|Tony Zierra|</v>
      </c>
      <c r="U6753" s="14" t="str">
        <f t="shared" si="847"/>
        <v>|Leon Vitali|</v>
      </c>
    </row>
    <row r="6754" spans="1:21">
      <c r="A6754" s="14" t="s">
        <v>31070</v>
      </c>
      <c r="B6754" s="14" t="s">
        <v>48</v>
      </c>
      <c r="C6754" s="14" t="s">
        <v>31071</v>
      </c>
      <c r="D6754" s="14" t="s">
        <v>5698</v>
      </c>
      <c r="E6754" s="14" t="s">
        <v>31072</v>
      </c>
      <c r="F6754" s="14" t="s">
        <v>136</v>
      </c>
      <c r="G6754" s="26">
        <v>43384</v>
      </c>
      <c r="H6754" s="14">
        <v>2015</v>
      </c>
      <c r="I6754" s="14" t="s">
        <v>362</v>
      </c>
      <c r="J6754" s="14" t="s">
        <v>1062</v>
      </c>
      <c r="K6754" s="14" t="s">
        <v>475</v>
      </c>
      <c r="L6754" s="14" t="s">
        <v>31073</v>
      </c>
      <c r="M6754" s="14">
        <f t="shared" si="840"/>
        <v>2018</v>
      </c>
      <c r="N6754" s="14">
        <f t="shared" si="841"/>
        <v>10</v>
      </c>
      <c r="O6754" s="14" t="str">
        <f>IFERROR(VLOOKUP(I6754,Lists!$F$2:$G$16,2,FALSE()),"Not Rated")</f>
        <v>Older Kids</v>
      </c>
      <c r="P6754" s="14">
        <f t="shared" si="842"/>
        <v>118</v>
      </c>
      <c r="Q6754" s="14" t="str">
        <f t="shared" si="843"/>
        <v>Indonesia</v>
      </c>
      <c r="R6754" s="14" t="str">
        <f t="shared" si="844"/>
        <v>|Indonesia|</v>
      </c>
      <c r="S6754" s="14" t="str">
        <f t="shared" si="845"/>
        <v>|Dramas|International Movies|</v>
      </c>
      <c r="T6754" s="14" t="str">
        <f t="shared" si="846"/>
        <v>|Angga Dwimas Sasongko|</v>
      </c>
      <c r="U6754" s="14" t="str">
        <f t="shared" si="847"/>
        <v>|Chicco Jerikho|Rio Dewanto|Julie Estelle|Jajang C. Noer|Slamet Rahardjo|Otig Pakis|Arash Buana|Hazel Raditya|Dimas Harya|Westny Dj|</v>
      </c>
    </row>
    <row r="6755" spans="1:21">
      <c r="A6755" s="14" t="s">
        <v>31074</v>
      </c>
      <c r="B6755" s="14" t="s">
        <v>48</v>
      </c>
      <c r="C6755" s="14" t="s">
        <v>31075</v>
      </c>
      <c r="D6755" s="14" t="s">
        <v>31076</v>
      </c>
      <c r="E6755" s="14" t="s">
        <v>31077</v>
      </c>
      <c r="F6755" s="14" t="s">
        <v>115</v>
      </c>
      <c r="G6755" s="26">
        <v>43831</v>
      </c>
      <c r="H6755" s="14">
        <v>2000</v>
      </c>
      <c r="I6755" s="14" t="s">
        <v>363</v>
      </c>
      <c r="J6755" s="14" t="s">
        <v>653</v>
      </c>
      <c r="K6755" s="14" t="s">
        <v>31078</v>
      </c>
      <c r="L6755" s="14" t="s">
        <v>31079</v>
      </c>
      <c r="M6755" s="14">
        <f t="shared" si="840"/>
        <v>2020</v>
      </c>
      <c r="N6755" s="14">
        <f t="shared" si="841"/>
        <v>1</v>
      </c>
      <c r="O6755" s="14" t="str">
        <f>IFERROR(VLOOKUP(I6755,Lists!$F$2:$G$16,2,FALSE()),"Not Rated")</f>
        <v>Adults</v>
      </c>
      <c r="P6755" s="14">
        <f t="shared" si="842"/>
        <v>98</v>
      </c>
      <c r="Q6755" s="14" t="str">
        <f t="shared" si="843"/>
        <v>United States</v>
      </c>
      <c r="R6755" s="14" t="str">
        <f t="shared" si="844"/>
        <v>|United States|</v>
      </c>
      <c r="S6755" s="14" t="str">
        <f t="shared" si="845"/>
        <v>|Cult Movies|Horror Movies|Thrillers|</v>
      </c>
      <c r="T6755" s="14" t="str">
        <f t="shared" si="846"/>
        <v>|James Wong|</v>
      </c>
      <c r="U6755" s="14" t="str">
        <f t="shared" si="847"/>
        <v>|Devon Sawa|Ali Larter|Kerr Smith|Kristen Cloke|Seann William Scott|Tony Todd|Daniel Roebuck|Chad Donella|Roger Guenveur Smith|Amanda Detmer|</v>
      </c>
    </row>
    <row r="6756" spans="1:21">
      <c r="A6756" s="14" t="s">
        <v>31080</v>
      </c>
      <c r="B6756" s="14" t="s">
        <v>48</v>
      </c>
      <c r="C6756" s="14" t="s">
        <v>31081</v>
      </c>
      <c r="D6756" s="14" t="s">
        <v>31082</v>
      </c>
      <c r="E6756" s="14" t="s">
        <v>31083</v>
      </c>
      <c r="F6756" s="14" t="s">
        <v>1084</v>
      </c>
      <c r="G6756" s="26">
        <v>43831</v>
      </c>
      <c r="H6756" s="14">
        <v>2003</v>
      </c>
      <c r="I6756" s="14" t="s">
        <v>363</v>
      </c>
      <c r="J6756" s="14" t="s">
        <v>404</v>
      </c>
      <c r="K6756" s="14" t="s">
        <v>3429</v>
      </c>
      <c r="L6756" s="14" t="s">
        <v>31084</v>
      </c>
      <c r="M6756" s="14">
        <f t="shared" si="840"/>
        <v>2020</v>
      </c>
      <c r="N6756" s="14">
        <f t="shared" si="841"/>
        <v>1</v>
      </c>
      <c r="O6756" s="14" t="str">
        <f>IFERROR(VLOOKUP(I6756,Lists!$F$2:$G$16,2,FALSE()),"Not Rated")</f>
        <v>Adults</v>
      </c>
      <c r="P6756" s="14">
        <f t="shared" si="842"/>
        <v>90</v>
      </c>
      <c r="Q6756" s="14" t="str">
        <f t="shared" si="843"/>
        <v>United States</v>
      </c>
      <c r="R6756" s="14" t="str">
        <f t="shared" si="844"/>
        <v>|United States|Canada|</v>
      </c>
      <c r="S6756" s="14" t="str">
        <f t="shared" si="845"/>
        <v>|Horror Movies|Thrillers|</v>
      </c>
      <c r="T6756" s="14" t="str">
        <f t="shared" si="846"/>
        <v>|David R. Ellis|</v>
      </c>
      <c r="U6756" s="14" t="str">
        <f t="shared" si="847"/>
        <v>|Ali Larter|A.J. Cook|Michael Landes|Terrence 'T.C.' Carson|Jonathan Cherry|Keegan Connor Tracy|Sarah Carter|Lynda Boyd|David Paetkau|Justina Machado|</v>
      </c>
    </row>
    <row r="6757" spans="1:21">
      <c r="A6757" s="14" t="s">
        <v>31085</v>
      </c>
      <c r="B6757" s="14" t="s">
        <v>48</v>
      </c>
      <c r="C6757" s="14" t="s">
        <v>31086</v>
      </c>
      <c r="D6757" s="14" t="s">
        <v>31076</v>
      </c>
      <c r="E6757" s="14" t="s">
        <v>31087</v>
      </c>
      <c r="F6757" s="14" t="s">
        <v>1342</v>
      </c>
      <c r="G6757" s="26">
        <v>43831</v>
      </c>
      <c r="H6757" s="14">
        <v>2006</v>
      </c>
      <c r="I6757" s="14" t="s">
        <v>363</v>
      </c>
      <c r="J6757" s="14" t="s">
        <v>730</v>
      </c>
      <c r="K6757" s="14" t="s">
        <v>260</v>
      </c>
      <c r="L6757" s="14" t="s">
        <v>31088</v>
      </c>
      <c r="M6757" s="14">
        <f t="shared" si="840"/>
        <v>2020</v>
      </c>
      <c r="N6757" s="14">
        <f t="shared" si="841"/>
        <v>1</v>
      </c>
      <c r="O6757" s="14" t="str">
        <f>IFERROR(VLOOKUP(I6757,Lists!$F$2:$G$16,2,FALSE()),"Not Rated")</f>
        <v>Adults</v>
      </c>
      <c r="P6757" s="14">
        <f t="shared" si="842"/>
        <v>93</v>
      </c>
      <c r="Q6757" s="14" t="str">
        <f t="shared" si="843"/>
        <v>United States</v>
      </c>
      <c r="R6757" s="14" t="str">
        <f t="shared" si="844"/>
        <v>|United States|Germany|</v>
      </c>
      <c r="S6757" s="14" t="str">
        <f t="shared" si="845"/>
        <v>|Horror Movies|</v>
      </c>
      <c r="T6757" s="14" t="str">
        <f t="shared" si="846"/>
        <v>|James Wong|</v>
      </c>
      <c r="U6757" s="14" t="str">
        <f t="shared" si="847"/>
        <v>|Mary Elizabeth Winstead|Ryan Merriman|Kris Lemche|Alexz Johnson|Sam Easton|Jesse Moss|Gina Holden|Texas Battle|Chelan Simmons|Crystal Lowe|Amanda Crew|</v>
      </c>
    </row>
    <row r="6758" spans="1:21">
      <c r="A6758" s="14" t="s">
        <v>31089</v>
      </c>
      <c r="B6758" s="14" t="s">
        <v>48</v>
      </c>
      <c r="C6758" s="14" t="s">
        <v>31090</v>
      </c>
      <c r="D6758" s="14" t="s">
        <v>31091</v>
      </c>
      <c r="E6758" s="14" t="s">
        <v>31092</v>
      </c>
      <c r="F6758" s="14" t="s">
        <v>18439</v>
      </c>
      <c r="G6758" s="26">
        <v>42815</v>
      </c>
      <c r="H6758" s="14">
        <v>2016</v>
      </c>
      <c r="I6758" s="14" t="s">
        <v>361</v>
      </c>
      <c r="J6758" s="14" t="s">
        <v>1033</v>
      </c>
      <c r="K6758" s="14" t="s">
        <v>496</v>
      </c>
      <c r="L6758" s="14" t="s">
        <v>31093</v>
      </c>
      <c r="M6758" s="14">
        <f t="shared" si="840"/>
        <v>2017</v>
      </c>
      <c r="N6758" s="14">
        <f t="shared" si="841"/>
        <v>3</v>
      </c>
      <c r="O6758" s="14" t="str">
        <f>IFERROR(VLOOKUP(I6758,Lists!$F$2:$G$16,2,FALSE()),"Not Rated")</f>
        <v>Teens</v>
      </c>
      <c r="P6758" s="14">
        <f t="shared" si="842"/>
        <v>114</v>
      </c>
      <c r="Q6758" s="14" t="str">
        <f t="shared" si="843"/>
        <v>Italy</v>
      </c>
      <c r="R6758" s="14" t="str">
        <f t="shared" si="844"/>
        <v>|Italy|France|</v>
      </c>
      <c r="S6758" s="14" t="str">
        <f t="shared" si="845"/>
        <v>|Documentaries|International Movies|</v>
      </c>
      <c r="T6758" s="14" t="str">
        <f t="shared" si="846"/>
        <v>|Gianfranco Rosi|</v>
      </c>
      <c r="U6758" s="14" t="str">
        <f t="shared" si="847"/>
        <v>|Samuele Caruana|Giuseppe Fragapane|</v>
      </c>
    </row>
    <row r="6759" spans="1:21">
      <c r="A6759" s="14" t="s">
        <v>31094</v>
      </c>
      <c r="B6759" s="14" t="s">
        <v>48</v>
      </c>
      <c r="C6759" s="14" t="s">
        <v>31095</v>
      </c>
      <c r="D6759" s="14" t="s">
        <v>31096</v>
      </c>
      <c r="E6759" s="14" t="s">
        <v>31097</v>
      </c>
      <c r="F6759" s="14" t="s">
        <v>116</v>
      </c>
      <c r="G6759" s="26">
        <v>43579</v>
      </c>
      <c r="H6759" s="14">
        <v>2013</v>
      </c>
      <c r="I6759" s="14" t="s">
        <v>360</v>
      </c>
      <c r="J6759" s="14" t="s">
        <v>698</v>
      </c>
      <c r="K6759" s="14" t="s">
        <v>444</v>
      </c>
      <c r="L6759" s="14" t="s">
        <v>31098</v>
      </c>
      <c r="M6759" s="14">
        <f t="shared" si="840"/>
        <v>2019</v>
      </c>
      <c r="N6759" s="14">
        <f t="shared" si="841"/>
        <v>4</v>
      </c>
      <c r="O6759" s="14" t="str">
        <f>IFERROR(VLOOKUP(I6759,Lists!$F$2:$G$16,2,FALSE()),"Not Rated")</f>
        <v>Adults</v>
      </c>
      <c r="P6759" s="14">
        <f t="shared" si="842"/>
        <v>99</v>
      </c>
      <c r="Q6759" s="14" t="str">
        <f t="shared" si="843"/>
        <v>India</v>
      </c>
      <c r="R6759" s="14" t="str">
        <f t="shared" si="844"/>
        <v>|India|</v>
      </c>
      <c r="S6759" s="14" t="str">
        <f t="shared" si="845"/>
        <v>|Dramas|Independent Movies|International Movies|</v>
      </c>
      <c r="T6759" s="14" t="str">
        <f t="shared" si="846"/>
        <v>|Sabal Singh Shekawat|</v>
      </c>
      <c r="U6759" s="14" t="str">
        <f t="shared" si="847"/>
        <v>|Rahul Khanna|Arjun Mathur|Shivani Ghai|Monica Dogra|Aadya Bedi|</v>
      </c>
    </row>
    <row r="6760" spans="1:21">
      <c r="A6760" s="14" t="s">
        <v>31099</v>
      </c>
      <c r="B6760" s="14" t="s">
        <v>48</v>
      </c>
      <c r="C6760" s="14" t="s">
        <v>31100</v>
      </c>
      <c r="D6760" s="14" t="s">
        <v>31101</v>
      </c>
      <c r="E6760" s="14" t="s">
        <v>31102</v>
      </c>
      <c r="F6760" s="14" t="s">
        <v>115</v>
      </c>
      <c r="G6760" s="26">
        <v>43602</v>
      </c>
      <c r="H6760" s="14">
        <v>2018</v>
      </c>
      <c r="I6760" s="14" t="s">
        <v>361</v>
      </c>
      <c r="J6760" s="14" t="s">
        <v>624</v>
      </c>
      <c r="K6760" s="14" t="s">
        <v>1014</v>
      </c>
      <c r="L6760" s="14" t="s">
        <v>31103</v>
      </c>
      <c r="M6760" s="14">
        <f t="shared" si="840"/>
        <v>2019</v>
      </c>
      <c r="N6760" s="14">
        <f t="shared" si="841"/>
        <v>5</v>
      </c>
      <c r="O6760" s="14" t="str">
        <f>IFERROR(VLOOKUP(I6760,Lists!$F$2:$G$16,2,FALSE()),"Not Rated")</f>
        <v>Teens</v>
      </c>
      <c r="P6760" s="14">
        <f t="shared" si="842"/>
        <v>96</v>
      </c>
      <c r="Q6760" s="14" t="str">
        <f t="shared" si="843"/>
        <v>United States</v>
      </c>
      <c r="R6760" s="14" t="str">
        <f t="shared" si="844"/>
        <v>|United States|</v>
      </c>
      <c r="S6760" s="14" t="str">
        <f t="shared" si="845"/>
        <v>|Comedies|Romantic Movies|</v>
      </c>
      <c r="T6760" s="14" t="str">
        <f t="shared" si="846"/>
        <v>|Arthur Muhammad|</v>
      </c>
      <c r="U6760" s="14" t="str">
        <f t="shared" si="847"/>
        <v>|Lamman Rucker|Lisa Arrindell Anderson|Elise Neal|Kendrick Cross|</v>
      </c>
    </row>
    <row r="6761" spans="1:21">
      <c r="A6761" s="14" t="s">
        <v>31104</v>
      </c>
      <c r="B6761" s="14" t="s">
        <v>48</v>
      </c>
      <c r="C6761" s="14" t="s">
        <v>31105</v>
      </c>
      <c r="D6761" s="14" t="s">
        <v>1170</v>
      </c>
      <c r="E6761" s="14" t="s">
        <v>31106</v>
      </c>
      <c r="F6761" s="14" t="s">
        <v>1435</v>
      </c>
      <c r="G6761" s="26">
        <v>43709</v>
      </c>
      <c r="H6761" s="14">
        <v>2017</v>
      </c>
      <c r="I6761" s="14" t="s">
        <v>363</v>
      </c>
      <c r="J6761" s="14" t="s">
        <v>724</v>
      </c>
      <c r="K6761" s="14" t="s">
        <v>248</v>
      </c>
      <c r="L6761" s="14" t="s">
        <v>31107</v>
      </c>
      <c r="M6761" s="14">
        <f t="shared" si="840"/>
        <v>2019</v>
      </c>
      <c r="N6761" s="14">
        <f t="shared" si="841"/>
        <v>9</v>
      </c>
      <c r="O6761" s="14" t="str">
        <f>IFERROR(VLOOKUP(I6761,Lists!$F$2:$G$16,2,FALSE()),"Not Rated")</f>
        <v>Adults</v>
      </c>
      <c r="P6761" s="14">
        <f t="shared" si="842"/>
        <v>102</v>
      </c>
      <c r="Q6761" s="14" t="str">
        <f t="shared" si="843"/>
        <v>United Kingdom</v>
      </c>
      <c r="R6761" s="14" t="str">
        <f t="shared" si="844"/>
        <v>|United Kingdom|Canada|United States|</v>
      </c>
      <c r="S6761" s="14" t="str">
        <f t="shared" si="845"/>
        <v>|Action &amp; Adventure|</v>
      </c>
      <c r="T6761" s="14" t="str">
        <f t="shared" si="846"/>
        <v>|Steven C. Miller|</v>
      </c>
      <c r="U6761" s="14" t="str">
        <f t="shared" si="847"/>
        <v>|Hayden Christensen|Bruce Willis|Gethin Anthony|Megan Leonard|Tyler Jon Olson|Shea Buckner|William DeMeo|Magi Avila|Ty Shelton|Christine Dye|</v>
      </c>
    </row>
    <row r="6762" spans="1:21">
      <c r="A6762" s="14" t="s">
        <v>31108</v>
      </c>
      <c r="B6762" s="14" t="s">
        <v>48</v>
      </c>
      <c r="C6762" s="14" t="s">
        <v>31109</v>
      </c>
      <c r="D6762" s="14" t="s">
        <v>31110</v>
      </c>
      <c r="E6762" s="14" t="s">
        <v>31111</v>
      </c>
      <c r="F6762" s="14" t="s">
        <v>118</v>
      </c>
      <c r="G6762" s="26">
        <v>42825</v>
      </c>
      <c r="H6762" s="14">
        <v>2016</v>
      </c>
      <c r="I6762" s="14" t="s">
        <v>360</v>
      </c>
      <c r="J6762" s="14" t="s">
        <v>404</v>
      </c>
      <c r="K6762" s="14" t="s">
        <v>1537</v>
      </c>
      <c r="L6762" s="14" t="s">
        <v>31112</v>
      </c>
      <c r="M6762" s="14">
        <f t="shared" si="840"/>
        <v>2017</v>
      </c>
      <c r="N6762" s="14">
        <f t="shared" si="841"/>
        <v>3</v>
      </c>
      <c r="O6762" s="14" t="str">
        <f>IFERROR(VLOOKUP(I6762,Lists!$F$2:$G$16,2,FALSE()),"Not Rated")</f>
        <v>Adults</v>
      </c>
      <c r="P6762" s="14">
        <f t="shared" si="842"/>
        <v>90</v>
      </c>
      <c r="Q6762" s="14" t="str">
        <f t="shared" si="843"/>
        <v>United Kingdom</v>
      </c>
      <c r="R6762" s="14" t="str">
        <f t="shared" si="844"/>
        <v>|United Kingdom|</v>
      </c>
      <c r="S6762" s="14" t="str">
        <f t="shared" si="845"/>
        <v>|Horror Movies|International Movies|</v>
      </c>
      <c r="T6762" s="14" t="str">
        <f t="shared" si="846"/>
        <v>|Nirpal Bhogal|</v>
      </c>
      <c r="U6762" s="14" t="str">
        <f t="shared" si="847"/>
        <v>|Antonia Thomas|Luke Norris|Thea Petrie|Eileen Davies|Jonathan Hyde|</v>
      </c>
    </row>
    <row r="6763" spans="1:21">
      <c r="A6763" s="14" t="s">
        <v>31113</v>
      </c>
      <c r="B6763" s="14" t="s">
        <v>48</v>
      </c>
      <c r="C6763" s="14" t="s">
        <v>31114</v>
      </c>
      <c r="D6763" s="14" t="s">
        <v>31115</v>
      </c>
      <c r="E6763" s="14" t="s">
        <v>117</v>
      </c>
      <c r="F6763" s="14" t="s">
        <v>117</v>
      </c>
      <c r="G6763" s="26">
        <v>43191</v>
      </c>
      <c r="H6763" s="14">
        <v>2017</v>
      </c>
      <c r="I6763" s="14" t="s">
        <v>361</v>
      </c>
      <c r="J6763" s="14" t="s">
        <v>4168</v>
      </c>
      <c r="K6763" s="14" t="s">
        <v>884</v>
      </c>
      <c r="L6763" s="14" t="s">
        <v>31116</v>
      </c>
      <c r="M6763" s="14">
        <f t="shared" si="840"/>
        <v>2018</v>
      </c>
      <c r="N6763" s="14">
        <f t="shared" si="841"/>
        <v>4</v>
      </c>
      <c r="O6763" s="14" t="str">
        <f>IFERROR(VLOOKUP(I6763,Lists!$F$2:$G$16,2,FALSE()),"Not Rated")</f>
        <v>Teens</v>
      </c>
      <c r="P6763" s="14">
        <f t="shared" si="842"/>
        <v>49</v>
      </c>
      <c r="Q6763" s="14" t="str">
        <f t="shared" si="843"/>
        <v>Unknown</v>
      </c>
      <c r="R6763" s="14" t="str">
        <f t="shared" si="844"/>
        <v>|Unknown|</v>
      </c>
      <c r="S6763" s="14" t="str">
        <f t="shared" si="845"/>
        <v>|Documentaries|Sports Movies|</v>
      </c>
      <c r="T6763" s="14" t="str">
        <f t="shared" si="846"/>
        <v>|Keith Malloy|</v>
      </c>
      <c r="U6763" s="14" t="str">
        <f t="shared" si="847"/>
        <v>|Unknown|</v>
      </c>
    </row>
    <row r="6764" spans="1:21">
      <c r="A6764" s="14" t="s">
        <v>31117</v>
      </c>
      <c r="B6764" s="14" t="s">
        <v>48</v>
      </c>
      <c r="C6764" s="14" t="s">
        <v>31118</v>
      </c>
      <c r="D6764" s="14" t="s">
        <v>31119</v>
      </c>
      <c r="E6764" s="14" t="s">
        <v>31120</v>
      </c>
      <c r="F6764" s="14" t="s">
        <v>115</v>
      </c>
      <c r="G6764" s="26">
        <v>43374</v>
      </c>
      <c r="H6764" s="14">
        <v>2015</v>
      </c>
      <c r="I6764" s="14" t="s">
        <v>369</v>
      </c>
      <c r="J6764" s="14" t="s">
        <v>535</v>
      </c>
      <c r="K6764" s="14" t="s">
        <v>247</v>
      </c>
      <c r="L6764" s="14" t="s">
        <v>31121</v>
      </c>
      <c r="M6764" s="14">
        <f t="shared" si="840"/>
        <v>2018</v>
      </c>
      <c r="N6764" s="14">
        <f t="shared" si="841"/>
        <v>10</v>
      </c>
      <c r="O6764" s="14" t="str">
        <f>IFERROR(VLOOKUP(I6764,Lists!$F$2:$G$16,2,FALSE()),"Not Rated")</f>
        <v>Not Rated</v>
      </c>
      <c r="P6764" s="14">
        <f t="shared" si="842"/>
        <v>61</v>
      </c>
      <c r="Q6764" s="14" t="str">
        <f t="shared" si="843"/>
        <v>United States</v>
      </c>
      <c r="R6764" s="14" t="str">
        <f t="shared" si="844"/>
        <v>|United States|</v>
      </c>
      <c r="S6764" s="14" t="str">
        <f t="shared" si="845"/>
        <v>|Documentaries|</v>
      </c>
      <c r="T6764" s="14" t="str">
        <f t="shared" si="846"/>
        <v>|Andrew Renzi|</v>
      </c>
      <c r="U6764" s="14" t="str">
        <f t="shared" si="847"/>
        <v>|Harry Dean Stanton|</v>
      </c>
    </row>
    <row r="6765" spans="1:21">
      <c r="A6765" s="14" t="s">
        <v>31122</v>
      </c>
      <c r="B6765" s="14" t="s">
        <v>49</v>
      </c>
      <c r="C6765" s="14" t="s">
        <v>31123</v>
      </c>
      <c r="D6765" s="14" t="s">
        <v>117</v>
      </c>
      <c r="E6765" s="14" t="s">
        <v>31124</v>
      </c>
      <c r="F6765" s="14" t="s">
        <v>117</v>
      </c>
      <c r="G6765" s="26">
        <v>43448</v>
      </c>
      <c r="H6765" s="14">
        <v>2015</v>
      </c>
      <c r="I6765" s="14" t="s">
        <v>361</v>
      </c>
      <c r="J6765" s="14" t="s">
        <v>106</v>
      </c>
      <c r="K6765" s="14" t="s">
        <v>1599</v>
      </c>
      <c r="L6765" s="14" t="s">
        <v>31125</v>
      </c>
      <c r="M6765" s="14">
        <f t="shared" si="840"/>
        <v>2018</v>
      </c>
      <c r="N6765" s="14">
        <f t="shared" si="841"/>
        <v>12</v>
      </c>
      <c r="O6765" s="14" t="str">
        <f>IFERROR(VLOOKUP(I6765,Lists!$F$2:$G$16,2,FALSE()),"Not Rated")</f>
        <v>Teens</v>
      </c>
      <c r="P6765" s="14">
        <f t="shared" si="842"/>
        <v>2</v>
      </c>
      <c r="Q6765" s="14" t="str">
        <f t="shared" si="843"/>
        <v>Unknown</v>
      </c>
      <c r="R6765" s="14" t="str">
        <f t="shared" si="844"/>
        <v>|Unknown|</v>
      </c>
      <c r="S6765" s="14" t="str">
        <f t="shared" si="845"/>
        <v>|International TV Shows|Reality TV|</v>
      </c>
      <c r="T6765" s="14" t="str">
        <f t="shared" si="846"/>
        <v>|Unknown|</v>
      </c>
      <c r="U6765" s="14" t="str">
        <f t="shared" si="847"/>
        <v>|Louise Roe|</v>
      </c>
    </row>
    <row r="6766" spans="1:21">
      <c r="A6766" s="14" t="s">
        <v>31126</v>
      </c>
      <c r="B6766" s="14" t="s">
        <v>48</v>
      </c>
      <c r="C6766" s="14" t="s">
        <v>31127</v>
      </c>
      <c r="D6766" s="14" t="s">
        <v>31128</v>
      </c>
      <c r="E6766" s="14" t="s">
        <v>117</v>
      </c>
      <c r="F6766" s="14" t="s">
        <v>148</v>
      </c>
      <c r="G6766" s="26">
        <v>43936</v>
      </c>
      <c r="H6766" s="14">
        <v>2019</v>
      </c>
      <c r="I6766" s="14" t="s">
        <v>361</v>
      </c>
      <c r="J6766" s="14" t="s">
        <v>4137</v>
      </c>
      <c r="K6766" s="14" t="s">
        <v>784</v>
      </c>
      <c r="L6766" s="14" t="s">
        <v>31129</v>
      </c>
      <c r="M6766" s="14">
        <f t="shared" si="840"/>
        <v>2020</v>
      </c>
      <c r="N6766" s="14">
        <f t="shared" si="841"/>
        <v>4</v>
      </c>
      <c r="O6766" s="14" t="str">
        <f>IFERROR(VLOOKUP(I6766,Lists!$F$2:$G$16,2,FALSE()),"Not Rated")</f>
        <v>Teens</v>
      </c>
      <c r="P6766" s="14">
        <f t="shared" si="842"/>
        <v>60</v>
      </c>
      <c r="Q6766" s="14" t="str">
        <f t="shared" si="843"/>
        <v>United Arab Emirates</v>
      </c>
      <c r="R6766" s="14" t="str">
        <f t="shared" si="844"/>
        <v>|United Arab Emirates|</v>
      </c>
      <c r="S6766" s="14" t="str">
        <f t="shared" si="845"/>
        <v>|Documentaries|International Movies|Sports Movies|</v>
      </c>
      <c r="T6766" s="14" t="str">
        <f t="shared" si="846"/>
        <v>|Gerry Blaksley|</v>
      </c>
      <c r="U6766" s="14" t="str">
        <f t="shared" si="847"/>
        <v>|Unknown|</v>
      </c>
    </row>
    <row r="6767" spans="1:21">
      <c r="A6767" s="14" t="s">
        <v>31130</v>
      </c>
      <c r="B6767" s="14" t="s">
        <v>48</v>
      </c>
      <c r="C6767" s="14" t="s">
        <v>31131</v>
      </c>
      <c r="D6767" s="14" t="s">
        <v>31132</v>
      </c>
      <c r="E6767" s="14" t="s">
        <v>31133</v>
      </c>
      <c r="F6767" s="14" t="s">
        <v>130</v>
      </c>
      <c r="G6767" s="26">
        <v>43725</v>
      </c>
      <c r="H6767" s="14">
        <v>1982</v>
      </c>
      <c r="I6767" s="14" t="s">
        <v>363</v>
      </c>
      <c r="J6767" s="14" t="s">
        <v>457</v>
      </c>
      <c r="K6767" s="14" t="s">
        <v>1227</v>
      </c>
      <c r="L6767" s="14" t="s">
        <v>31134</v>
      </c>
      <c r="M6767" s="14">
        <f t="shared" si="840"/>
        <v>2019</v>
      </c>
      <c r="N6767" s="14">
        <f t="shared" si="841"/>
        <v>9</v>
      </c>
      <c r="O6767" s="14" t="str">
        <f>IFERROR(VLOOKUP(I6767,Lists!$F$2:$G$16,2,FALSE()),"Not Rated")</f>
        <v>Adults</v>
      </c>
      <c r="P6767" s="14">
        <f t="shared" si="842"/>
        <v>104</v>
      </c>
      <c r="Q6767" s="14" t="str">
        <f t="shared" si="843"/>
        <v>Hong Kong</v>
      </c>
      <c r="R6767" s="14" t="str">
        <f t="shared" si="844"/>
        <v>|Hong Kong|</v>
      </c>
      <c r="S6767" s="14" t="str">
        <f t="shared" si="845"/>
        <v>|Action &amp; Adventure|International Movies|</v>
      </c>
      <c r="T6767" s="14" t="str">
        <f t="shared" si="846"/>
        <v>|Cheh Chang|</v>
      </c>
      <c r="U6767" s="14" t="str">
        <f t="shared" si="847"/>
        <v>|Tien-chi Cheng|Tien Hsiang Lung|Meng Lo|Michael Chan Wai-Man|Pei Hsi Chen|Li Wang|Ke Chu|</v>
      </c>
    </row>
    <row r="6768" spans="1:21">
      <c r="A6768" s="14" t="s">
        <v>31135</v>
      </c>
      <c r="B6768" s="14" t="s">
        <v>49</v>
      </c>
      <c r="C6768" s="14" t="s">
        <v>31136</v>
      </c>
      <c r="D6768" s="14" t="s">
        <v>117</v>
      </c>
      <c r="E6768" s="14" t="s">
        <v>31137</v>
      </c>
      <c r="F6768" s="14" t="s">
        <v>115</v>
      </c>
      <c r="G6768" s="26">
        <v>43301</v>
      </c>
      <c r="H6768" s="14">
        <v>2014</v>
      </c>
      <c r="I6768" s="14" t="s">
        <v>368</v>
      </c>
      <c r="J6768" s="14" t="s">
        <v>107</v>
      </c>
      <c r="K6768" s="14" t="s">
        <v>262</v>
      </c>
      <c r="L6768" s="14" t="s">
        <v>31138</v>
      </c>
      <c r="M6768" s="14">
        <f t="shared" si="840"/>
        <v>2018</v>
      </c>
      <c r="N6768" s="14">
        <f t="shared" si="841"/>
        <v>7</v>
      </c>
      <c r="O6768" s="14" t="str">
        <f>IFERROR(VLOOKUP(I6768,Lists!$F$2:$G$16,2,FALSE()),"Not Rated")</f>
        <v>Kids</v>
      </c>
      <c r="P6768" s="14">
        <f t="shared" si="842"/>
        <v>3</v>
      </c>
      <c r="Q6768" s="14" t="str">
        <f t="shared" si="843"/>
        <v>United States</v>
      </c>
      <c r="R6768" s="14" t="str">
        <f t="shared" si="844"/>
        <v>|United States|</v>
      </c>
      <c r="S6768" s="14" t="str">
        <f t="shared" si="845"/>
        <v>|Reality TV|</v>
      </c>
      <c r="T6768" s="14" t="str">
        <f t="shared" si="846"/>
        <v>|Unknown|</v>
      </c>
      <c r="U6768" s="14" t="str">
        <f t="shared" si="847"/>
        <v>|Antonio Sabato Jr.|</v>
      </c>
    </row>
    <row r="6769" spans="1:21">
      <c r="A6769" s="14" t="s">
        <v>31139</v>
      </c>
      <c r="B6769" s="14" t="s">
        <v>48</v>
      </c>
      <c r="C6769" s="14" t="s">
        <v>31140</v>
      </c>
      <c r="D6769" s="14" t="s">
        <v>31141</v>
      </c>
      <c r="E6769" s="14" t="s">
        <v>31142</v>
      </c>
      <c r="F6769" s="14" t="s">
        <v>1963</v>
      </c>
      <c r="G6769" s="26">
        <v>42751</v>
      </c>
      <c r="H6769" s="14">
        <v>2008</v>
      </c>
      <c r="I6769" s="14" t="s">
        <v>364</v>
      </c>
      <c r="J6769" s="14" t="s">
        <v>1008</v>
      </c>
      <c r="K6769" s="14" t="s">
        <v>244</v>
      </c>
      <c r="L6769" s="14" t="s">
        <v>31143</v>
      </c>
      <c r="M6769" s="14">
        <f t="shared" si="840"/>
        <v>2017</v>
      </c>
      <c r="N6769" s="14">
        <f t="shared" si="841"/>
        <v>1</v>
      </c>
      <c r="O6769" s="14" t="str">
        <f>IFERROR(VLOOKUP(I6769,Lists!$F$2:$G$16,2,FALSE()),"Not Rated")</f>
        <v>Teens</v>
      </c>
      <c r="P6769" s="14">
        <f t="shared" si="842"/>
        <v>119</v>
      </c>
      <c r="Q6769" s="14" t="str">
        <f t="shared" si="843"/>
        <v>Canada</v>
      </c>
      <c r="R6769" s="14" t="str">
        <f t="shared" si="844"/>
        <v>|Canada|United States|</v>
      </c>
      <c r="S6769" s="14" t="str">
        <f t="shared" si="845"/>
        <v>|Dramas|</v>
      </c>
      <c r="T6769" s="14" t="str">
        <f t="shared" si="846"/>
        <v>|Marc Abraham|</v>
      </c>
      <c r="U6769" s="14" t="str">
        <f t="shared" si="847"/>
        <v>|Greg Kinnear|Lauren Graham|Dermot Mulroney|Alan Alda|Bill Smitrovich|Mitch Pileggi|Daniel Roebuck|Tim Kelleher|Aaron Abrams|Chuck Shamata|Andrew Gillies|</v>
      </c>
    </row>
    <row r="6770" spans="1:21">
      <c r="A6770" s="14" t="s">
        <v>31144</v>
      </c>
      <c r="B6770" s="14" t="s">
        <v>48</v>
      </c>
      <c r="C6770" s="14" t="s">
        <v>31145</v>
      </c>
      <c r="D6770" s="14" t="s">
        <v>10405</v>
      </c>
      <c r="E6770" s="14" t="s">
        <v>31146</v>
      </c>
      <c r="F6770" s="14" t="s">
        <v>128</v>
      </c>
      <c r="G6770" s="26">
        <v>43629</v>
      </c>
      <c r="H6770" s="14">
        <v>2016</v>
      </c>
      <c r="I6770" s="14" t="s">
        <v>361</v>
      </c>
      <c r="J6770" s="14" t="s">
        <v>724</v>
      </c>
      <c r="K6770" s="14" t="s">
        <v>529</v>
      </c>
      <c r="L6770" s="14" t="s">
        <v>31147</v>
      </c>
      <c r="M6770" s="14">
        <f t="shared" si="840"/>
        <v>2019</v>
      </c>
      <c r="N6770" s="14">
        <f t="shared" si="841"/>
        <v>6</v>
      </c>
      <c r="O6770" s="14" t="str">
        <f>IFERROR(VLOOKUP(I6770,Lists!$F$2:$G$16,2,FALSE()),"Not Rated")</f>
        <v>Teens</v>
      </c>
      <c r="P6770" s="14">
        <f t="shared" si="842"/>
        <v>102</v>
      </c>
      <c r="Q6770" s="14" t="str">
        <f t="shared" si="843"/>
        <v>Egypt</v>
      </c>
      <c r="R6770" s="14" t="str">
        <f t="shared" si="844"/>
        <v>|Egypt|</v>
      </c>
      <c r="S6770" s="14" t="str">
        <f t="shared" si="845"/>
        <v>|Comedies|International Movies|</v>
      </c>
      <c r="T6770" s="14" t="str">
        <f t="shared" si="846"/>
        <v>|Khaled Marei|</v>
      </c>
      <c r="U6770" s="14" t="str">
        <f t="shared" si="847"/>
        <v>|Ahmed Helmy|Donia Samir Ghanim|Sabrine|Bayyumi Fuad|Jamila Adel Awad|Bea|Yasser El Tobgy|Enaam Salousa|</v>
      </c>
    </row>
    <row r="6771" spans="1:21">
      <c r="A6771" s="14" t="s">
        <v>31148</v>
      </c>
      <c r="B6771" s="14" t="s">
        <v>48</v>
      </c>
      <c r="C6771" s="14" t="s">
        <v>31149</v>
      </c>
      <c r="D6771" s="14" t="s">
        <v>27915</v>
      </c>
      <c r="E6771" s="14" t="s">
        <v>31150</v>
      </c>
      <c r="F6771" s="14" t="s">
        <v>115</v>
      </c>
      <c r="G6771" s="26">
        <v>43313</v>
      </c>
      <c r="H6771" s="14">
        <v>2018</v>
      </c>
      <c r="I6771" s="14" t="s">
        <v>360</v>
      </c>
      <c r="J6771" s="14" t="s">
        <v>760</v>
      </c>
      <c r="K6771" s="14" t="s">
        <v>13315</v>
      </c>
      <c r="L6771" s="14" t="s">
        <v>31151</v>
      </c>
      <c r="M6771" s="14">
        <f t="shared" si="840"/>
        <v>2018</v>
      </c>
      <c r="N6771" s="14">
        <f t="shared" si="841"/>
        <v>8</v>
      </c>
      <c r="O6771" s="14" t="str">
        <f>IFERROR(VLOOKUP(I6771,Lists!$F$2:$G$16,2,FALSE()),"Not Rated")</f>
        <v>Adults</v>
      </c>
      <c r="P6771" s="14">
        <f t="shared" si="842"/>
        <v>83</v>
      </c>
      <c r="Q6771" s="14" t="str">
        <f t="shared" si="843"/>
        <v>United States</v>
      </c>
      <c r="R6771" s="14" t="str">
        <f t="shared" si="844"/>
        <v>|United States|</v>
      </c>
      <c r="S6771" s="14" t="str">
        <f t="shared" si="845"/>
        <v>|Dramas|Independent Movies|Music &amp; Musicals|</v>
      </c>
      <c r="T6771" s="14" t="str">
        <f t="shared" si="846"/>
        <v>|Gregory Caruso|</v>
      </c>
      <c r="U6771" s="14" t="str">
        <f t="shared" si="847"/>
        <v>|Braeden Lemasters|Isaac Jay|Uriah Shelton|Dylan Riley Snyder|Coco Jones|Shane Harper|Nadji Jeter|Connor Paolo|Gatlin Green|Reg E. Cathey|</v>
      </c>
    </row>
    <row r="6772" spans="1:21">
      <c r="A6772" s="14" t="s">
        <v>31152</v>
      </c>
      <c r="B6772" s="14" t="s">
        <v>49</v>
      </c>
      <c r="C6772" s="14" t="s">
        <v>31153</v>
      </c>
      <c r="D6772" s="14" t="s">
        <v>117</v>
      </c>
      <c r="E6772" s="14" t="s">
        <v>31154</v>
      </c>
      <c r="F6772" s="14" t="s">
        <v>123</v>
      </c>
      <c r="G6772" s="26">
        <v>43647</v>
      </c>
      <c r="H6772" s="14">
        <v>2016</v>
      </c>
      <c r="I6772" s="14" t="s">
        <v>365</v>
      </c>
      <c r="J6772" s="14" t="s">
        <v>105</v>
      </c>
      <c r="K6772" s="14" t="s">
        <v>878</v>
      </c>
      <c r="L6772" s="14" t="s">
        <v>31155</v>
      </c>
      <c r="M6772" s="14">
        <f t="shared" si="840"/>
        <v>2019</v>
      </c>
      <c r="N6772" s="14">
        <f t="shared" si="841"/>
        <v>7</v>
      </c>
      <c r="O6772" s="14" t="str">
        <f>IFERROR(VLOOKUP(I6772,Lists!$F$2:$G$16,2,FALSE()),"Not Rated")</f>
        <v>Kids</v>
      </c>
      <c r="P6772" s="14">
        <f t="shared" si="842"/>
        <v>1</v>
      </c>
      <c r="Q6772" s="14" t="str">
        <f t="shared" si="843"/>
        <v>South Korea</v>
      </c>
      <c r="R6772" s="14" t="str">
        <f t="shared" si="844"/>
        <v>|South Korea|</v>
      </c>
      <c r="S6772" s="14" t="str">
        <f t="shared" si="845"/>
        <v>|Kids' TV|Korean TV Shows|</v>
      </c>
      <c r="T6772" s="14" t="str">
        <f t="shared" si="846"/>
        <v>|Unknown|</v>
      </c>
      <c r="U6772" s="14" t="str">
        <f t="shared" si="847"/>
        <v>|Choi Da-in|Yang Se-na|Gim Chae-eun|Esther|Um Sang-hyun|Shin Yong-woo|</v>
      </c>
    </row>
    <row r="6773" spans="1:21">
      <c r="A6773" s="14" t="s">
        <v>31156</v>
      </c>
      <c r="B6773" s="14" t="s">
        <v>48</v>
      </c>
      <c r="C6773" s="14" t="s">
        <v>31157</v>
      </c>
      <c r="D6773" s="14" t="s">
        <v>31158</v>
      </c>
      <c r="E6773" s="14" t="s">
        <v>31159</v>
      </c>
      <c r="F6773" s="14" t="s">
        <v>130</v>
      </c>
      <c r="G6773" s="26">
        <v>43312</v>
      </c>
      <c r="H6773" s="14">
        <v>1978</v>
      </c>
      <c r="I6773" s="14" t="s">
        <v>360</v>
      </c>
      <c r="J6773" s="14" t="s">
        <v>708</v>
      </c>
      <c r="K6773" s="14" t="s">
        <v>1227</v>
      </c>
      <c r="L6773" s="14" t="s">
        <v>31160</v>
      </c>
      <c r="M6773" s="14">
        <f t="shared" si="840"/>
        <v>2018</v>
      </c>
      <c r="N6773" s="14">
        <f t="shared" si="841"/>
        <v>7</v>
      </c>
      <c r="O6773" s="14" t="str">
        <f>IFERROR(VLOOKUP(I6773,Lists!$F$2:$G$16,2,FALSE()),"Not Rated")</f>
        <v>Adults</v>
      </c>
      <c r="P6773" s="14">
        <f t="shared" si="842"/>
        <v>88</v>
      </c>
      <c r="Q6773" s="14" t="str">
        <f t="shared" si="843"/>
        <v>Hong Kong</v>
      </c>
      <c r="R6773" s="14" t="str">
        <f t="shared" si="844"/>
        <v>|Hong Kong|</v>
      </c>
      <c r="S6773" s="14" t="str">
        <f t="shared" si="845"/>
        <v>|Action &amp; Adventure|International Movies|</v>
      </c>
      <c r="T6773" s="14" t="str">
        <f t="shared" si="846"/>
        <v>|Kang Cheng|Shan Hua|</v>
      </c>
      <c r="U6773" s="14" t="str">
        <f t="shared" si="847"/>
        <v>|Feng Ku|Chung Wang|Szu Shih|Lung Ti|Lo Lieh|Szu-Chia Chen|</v>
      </c>
    </row>
    <row r="6774" spans="1:21">
      <c r="A6774" s="14" t="s">
        <v>31161</v>
      </c>
      <c r="B6774" s="14" t="s">
        <v>48</v>
      </c>
      <c r="C6774" s="14" t="s">
        <v>31162</v>
      </c>
      <c r="D6774" s="14" t="s">
        <v>31163</v>
      </c>
      <c r="E6774" s="14" t="s">
        <v>31163</v>
      </c>
      <c r="F6774" s="14" t="s">
        <v>31164</v>
      </c>
      <c r="G6774" s="26">
        <v>43420</v>
      </c>
      <c r="H6774" s="14">
        <v>2017</v>
      </c>
      <c r="I6774" s="14" t="s">
        <v>360</v>
      </c>
      <c r="J6774" s="14" t="s">
        <v>1290</v>
      </c>
      <c r="K6774" s="14" t="s">
        <v>496</v>
      </c>
      <c r="L6774" s="14" t="s">
        <v>31165</v>
      </c>
      <c r="M6774" s="14">
        <f t="shared" si="840"/>
        <v>2018</v>
      </c>
      <c r="N6774" s="14">
        <f t="shared" si="841"/>
        <v>11</v>
      </c>
      <c r="O6774" s="14" t="str">
        <f>IFERROR(VLOOKUP(I6774,Lists!$F$2:$G$16,2,FALSE()),"Not Rated")</f>
        <v>Adults</v>
      </c>
      <c r="P6774" s="14">
        <f t="shared" si="842"/>
        <v>86</v>
      </c>
      <c r="Q6774" s="14" t="str">
        <f t="shared" si="843"/>
        <v>United Arab Emirates</v>
      </c>
      <c r="R6774" s="14" t="str">
        <f t="shared" si="844"/>
        <v>|United Arab Emirates|United States|United Kingdom|</v>
      </c>
      <c r="S6774" s="14" t="str">
        <f t="shared" si="845"/>
        <v>|Documentaries|International Movies|</v>
      </c>
      <c r="T6774" s="14" t="str">
        <f t="shared" si="846"/>
        <v>|Asri Bendacha|</v>
      </c>
      <c r="U6774" s="14" t="str">
        <f t="shared" si="847"/>
        <v>|Asri Bendacha|</v>
      </c>
    </row>
    <row r="6775" spans="1:21">
      <c r="A6775" s="14" t="s">
        <v>31166</v>
      </c>
      <c r="B6775" s="14" t="s">
        <v>49</v>
      </c>
      <c r="C6775" s="14" t="s">
        <v>31167</v>
      </c>
      <c r="D6775" s="14" t="s">
        <v>117</v>
      </c>
      <c r="E6775" s="14" t="s">
        <v>31168</v>
      </c>
      <c r="F6775" s="14" t="s">
        <v>117</v>
      </c>
      <c r="G6775" s="26">
        <v>43009</v>
      </c>
      <c r="H6775" s="14">
        <v>2017</v>
      </c>
      <c r="I6775" s="14" t="s">
        <v>362</v>
      </c>
      <c r="J6775" s="14" t="s">
        <v>105</v>
      </c>
      <c r="K6775" s="14" t="s">
        <v>956</v>
      </c>
      <c r="L6775" s="14" t="s">
        <v>31169</v>
      </c>
      <c r="M6775" s="14">
        <f t="shared" si="840"/>
        <v>2017</v>
      </c>
      <c r="N6775" s="14">
        <f t="shared" si="841"/>
        <v>10</v>
      </c>
      <c r="O6775" s="14" t="str">
        <f>IFERROR(VLOOKUP(I6775,Lists!$F$2:$G$16,2,FALSE()),"Not Rated")</f>
        <v>Older Kids</v>
      </c>
      <c r="P6775" s="14">
        <f t="shared" si="842"/>
        <v>1</v>
      </c>
      <c r="Q6775" s="14" t="str">
        <f t="shared" si="843"/>
        <v>Unknown</v>
      </c>
      <c r="R6775" s="14" t="str">
        <f t="shared" si="844"/>
        <v>|Unknown|</v>
      </c>
      <c r="S6775" s="14" t="str">
        <f t="shared" si="845"/>
        <v>|Docuseries|Science &amp; Nature TV|</v>
      </c>
      <c r="T6775" s="14" t="str">
        <f t="shared" si="846"/>
        <v>|Unknown|</v>
      </c>
      <c r="U6775" s="14" t="str">
        <f t="shared" si="847"/>
        <v>|Michael Mosley|James Wong|</v>
      </c>
    </row>
    <row r="6776" spans="1:21">
      <c r="A6776" s="14" t="s">
        <v>31170</v>
      </c>
      <c r="B6776" s="14" t="s">
        <v>49</v>
      </c>
      <c r="C6776" s="14" t="s">
        <v>31171</v>
      </c>
      <c r="D6776" s="14" t="s">
        <v>117</v>
      </c>
      <c r="E6776" s="14" t="s">
        <v>31172</v>
      </c>
      <c r="F6776" s="14" t="s">
        <v>115</v>
      </c>
      <c r="G6776" s="26">
        <v>43024</v>
      </c>
      <c r="H6776" s="14">
        <v>2011</v>
      </c>
      <c r="I6776" s="14" t="s">
        <v>361</v>
      </c>
      <c r="J6776" s="14" t="s">
        <v>105</v>
      </c>
      <c r="K6776" s="14" t="s">
        <v>688</v>
      </c>
      <c r="L6776" s="14" t="s">
        <v>31173</v>
      </c>
      <c r="M6776" s="14">
        <f t="shared" si="840"/>
        <v>2017</v>
      </c>
      <c r="N6776" s="14">
        <f t="shared" si="841"/>
        <v>10</v>
      </c>
      <c r="O6776" s="14" t="str">
        <f>IFERROR(VLOOKUP(I6776,Lists!$F$2:$G$16,2,FALSE()),"Not Rated")</f>
        <v>Teens</v>
      </c>
      <c r="P6776" s="14">
        <f t="shared" si="842"/>
        <v>1</v>
      </c>
      <c r="Q6776" s="14" t="str">
        <f t="shared" si="843"/>
        <v>United States</v>
      </c>
      <c r="R6776" s="14" t="str">
        <f t="shared" si="844"/>
        <v>|United States|</v>
      </c>
      <c r="S6776" s="14" t="str">
        <f t="shared" si="845"/>
        <v>|International TV Shows|TV Dramas|</v>
      </c>
      <c r="T6776" s="14" t="str">
        <f t="shared" si="846"/>
        <v>|Unknown|</v>
      </c>
      <c r="U6776" s="14" t="str">
        <f t="shared" si="847"/>
        <v>|Yenn Teoh|Leslie Chai|Elvis Chin|Candy Ice|Jacky Kam|Jordan Voon|Alvin Wong|</v>
      </c>
    </row>
    <row r="6777" spans="1:21">
      <c r="A6777" s="14" t="s">
        <v>31174</v>
      </c>
      <c r="B6777" s="14" t="s">
        <v>48</v>
      </c>
      <c r="C6777" s="14" t="s">
        <v>31175</v>
      </c>
      <c r="D6777" s="14" t="s">
        <v>31176</v>
      </c>
      <c r="E6777" s="14" t="s">
        <v>117</v>
      </c>
      <c r="F6777" s="14" t="s">
        <v>122</v>
      </c>
      <c r="G6777" s="26">
        <v>42916</v>
      </c>
      <c r="H6777" s="14">
        <v>2015</v>
      </c>
      <c r="I6777" s="14" t="s">
        <v>367</v>
      </c>
      <c r="J6777" s="14" t="s">
        <v>404</v>
      </c>
      <c r="K6777" s="14" t="s">
        <v>10444</v>
      </c>
      <c r="L6777" s="14" t="s">
        <v>31177</v>
      </c>
      <c r="M6777" s="14">
        <f t="shared" si="840"/>
        <v>2017</v>
      </c>
      <c r="N6777" s="14">
        <f t="shared" si="841"/>
        <v>6</v>
      </c>
      <c r="O6777" s="14" t="str">
        <f>IFERROR(VLOOKUP(I6777,Lists!$F$2:$G$16,2,FALSE()),"Not Rated")</f>
        <v>Older Kids</v>
      </c>
      <c r="P6777" s="14">
        <f t="shared" si="842"/>
        <v>90</v>
      </c>
      <c r="Q6777" s="14" t="str">
        <f t="shared" si="843"/>
        <v>Spain</v>
      </c>
      <c r="R6777" s="14" t="str">
        <f t="shared" si="844"/>
        <v>|Spain|</v>
      </c>
      <c r="S6777" s="14" t="str">
        <f t="shared" si="845"/>
        <v>|Documentaries|Faith &amp; Spirituality|International Movies|</v>
      </c>
      <c r="T6777" s="14" t="str">
        <f t="shared" si="846"/>
        <v>|Juan Manuel Cotelo|</v>
      </c>
      <c r="U6777" s="14" t="str">
        <f t="shared" si="847"/>
        <v>|Unknown|</v>
      </c>
    </row>
    <row r="6778" spans="1:21">
      <c r="A6778" s="14" t="s">
        <v>31178</v>
      </c>
      <c r="B6778" s="14" t="s">
        <v>48</v>
      </c>
      <c r="C6778" s="14" t="s">
        <v>31179</v>
      </c>
      <c r="D6778" s="14" t="s">
        <v>14507</v>
      </c>
      <c r="E6778" s="14" t="s">
        <v>31180</v>
      </c>
      <c r="F6778" s="14" t="s">
        <v>115</v>
      </c>
      <c r="G6778" s="26">
        <v>43952</v>
      </c>
      <c r="H6778" s="14">
        <v>2010</v>
      </c>
      <c r="I6778" s="14" t="s">
        <v>363</v>
      </c>
      <c r="J6778" s="14" t="s">
        <v>6477</v>
      </c>
      <c r="K6778" s="14" t="s">
        <v>244</v>
      </c>
      <c r="L6778" s="14" t="s">
        <v>31181</v>
      </c>
      <c r="M6778" s="14">
        <f t="shared" si="840"/>
        <v>2020</v>
      </c>
      <c r="N6778" s="14">
        <f t="shared" si="841"/>
        <v>5</v>
      </c>
      <c r="O6778" s="14" t="str">
        <f>IFERROR(VLOOKUP(I6778,Lists!$F$2:$G$16,2,FALSE()),"Not Rated")</f>
        <v>Adults</v>
      </c>
      <c r="P6778" s="14">
        <f t="shared" si="842"/>
        <v>134</v>
      </c>
      <c r="Q6778" s="14" t="str">
        <f t="shared" si="843"/>
        <v>United States</v>
      </c>
      <c r="R6778" s="14" t="str">
        <f t="shared" si="844"/>
        <v>|United States|</v>
      </c>
      <c r="S6778" s="14" t="str">
        <f t="shared" si="845"/>
        <v>|Dramas|</v>
      </c>
      <c r="T6778" s="14" t="str">
        <f t="shared" si="846"/>
        <v>|Tyler Perry|</v>
      </c>
      <c r="U6778" s="14" t="str">
        <f t="shared" si="847"/>
        <v>|Kimberly Elise|Janet Jackson|Loretta Devine|Thandie Newton|Anika Noni Rose|Kerry Washington|Tessa Thompson|Phylicia Rashad|Whoopi Goldberg|Omari Hardwick|Macy Gray|Michael Ealy|Richard Lawson|Hill Harper|Khalil Kain|</v>
      </c>
    </row>
    <row r="6779" spans="1:21">
      <c r="A6779" s="14" t="s">
        <v>31182</v>
      </c>
      <c r="B6779" s="14" t="s">
        <v>48</v>
      </c>
      <c r="C6779" s="14" t="s">
        <v>31183</v>
      </c>
      <c r="D6779" s="14" t="s">
        <v>31184</v>
      </c>
      <c r="E6779" s="14" t="s">
        <v>117</v>
      </c>
      <c r="F6779" s="14" t="s">
        <v>115</v>
      </c>
      <c r="G6779" s="26">
        <v>42431</v>
      </c>
      <c r="H6779" s="14">
        <v>2015</v>
      </c>
      <c r="I6779" s="14" t="s">
        <v>362</v>
      </c>
      <c r="J6779" s="14" t="s">
        <v>900</v>
      </c>
      <c r="K6779" s="14" t="s">
        <v>247</v>
      </c>
      <c r="L6779" s="14" t="s">
        <v>31185</v>
      </c>
      <c r="M6779" s="14">
        <f t="shared" si="840"/>
        <v>2016</v>
      </c>
      <c r="N6779" s="14">
        <f t="shared" si="841"/>
        <v>3</v>
      </c>
      <c r="O6779" s="14" t="str">
        <f>IFERROR(VLOOKUP(I6779,Lists!$F$2:$G$16,2,FALSE()),"Not Rated")</f>
        <v>Older Kids</v>
      </c>
      <c r="P6779" s="14">
        <f t="shared" si="842"/>
        <v>92</v>
      </c>
      <c r="Q6779" s="14" t="str">
        <f t="shared" si="843"/>
        <v>United States</v>
      </c>
      <c r="R6779" s="14" t="str">
        <f t="shared" si="844"/>
        <v>|United States|</v>
      </c>
      <c r="S6779" s="14" t="str">
        <f t="shared" si="845"/>
        <v>|Documentaries|</v>
      </c>
      <c r="T6779" s="14" t="str">
        <f t="shared" si="846"/>
        <v>|Mark Helenowski|Kevin Pang|</v>
      </c>
      <c r="U6779" s="14" t="str">
        <f t="shared" si="847"/>
        <v>|Unknown|</v>
      </c>
    </row>
    <row r="6780" spans="1:21">
      <c r="A6780" s="14" t="s">
        <v>31186</v>
      </c>
      <c r="B6780" s="14" t="s">
        <v>48</v>
      </c>
      <c r="C6780" s="14" t="s">
        <v>31187</v>
      </c>
      <c r="D6780" s="14" t="s">
        <v>31188</v>
      </c>
      <c r="E6780" s="14" t="s">
        <v>31189</v>
      </c>
      <c r="F6780" s="14" t="s">
        <v>125</v>
      </c>
      <c r="G6780" s="26">
        <v>43679</v>
      </c>
      <c r="H6780" s="14">
        <v>2012</v>
      </c>
      <c r="I6780" s="14" t="s">
        <v>363</v>
      </c>
      <c r="J6780" s="14" t="s">
        <v>833</v>
      </c>
      <c r="K6780" s="14" t="s">
        <v>475</v>
      </c>
      <c r="L6780" s="14" t="s">
        <v>31190</v>
      </c>
      <c r="M6780" s="14">
        <f t="shared" si="840"/>
        <v>2019</v>
      </c>
      <c r="N6780" s="14">
        <f t="shared" si="841"/>
        <v>8</v>
      </c>
      <c r="O6780" s="14" t="str">
        <f>IFERROR(VLOOKUP(I6780,Lists!$F$2:$G$16,2,FALSE()),"Not Rated")</f>
        <v>Adults</v>
      </c>
      <c r="P6780" s="14">
        <f t="shared" si="842"/>
        <v>145</v>
      </c>
      <c r="Q6780" s="14" t="str">
        <f t="shared" si="843"/>
        <v>Mexico</v>
      </c>
      <c r="R6780" s="14" t="str">
        <f t="shared" si="844"/>
        <v>|Mexico|</v>
      </c>
      <c r="S6780" s="14" t="str">
        <f t="shared" si="845"/>
        <v>|Dramas|International Movies|</v>
      </c>
      <c r="T6780" s="14" t="str">
        <f t="shared" si="846"/>
        <v>|Dean Wright|</v>
      </c>
      <c r="U6780" s="14" t="str">
        <f t="shared" si="847"/>
        <v>|Rubén Blades|Bruce Greenwood|Bruce McGill|Peter O'Toole|Andy Garcia|Nestor Carbonell|Eduardo Verástegui|Catalina Sandino Moreno|Eva Longoria|Santiago Cabrera|Adrian Alonso|Oscar Isaac|Mauricio Kuri|</v>
      </c>
    </row>
    <row r="6781" spans="1:21">
      <c r="A6781" s="14" t="s">
        <v>31191</v>
      </c>
      <c r="B6781" s="14" t="s">
        <v>48</v>
      </c>
      <c r="C6781" s="14" t="s">
        <v>31192</v>
      </c>
      <c r="D6781" s="14" t="s">
        <v>31193</v>
      </c>
      <c r="E6781" s="14" t="s">
        <v>31194</v>
      </c>
      <c r="F6781" s="14" t="s">
        <v>118</v>
      </c>
      <c r="G6781" s="26">
        <v>43693</v>
      </c>
      <c r="H6781" s="14">
        <v>2019</v>
      </c>
      <c r="I6781" s="14" t="s">
        <v>360</v>
      </c>
      <c r="J6781" s="14" t="s">
        <v>739</v>
      </c>
      <c r="K6781" s="14" t="s">
        <v>245</v>
      </c>
      <c r="L6781" s="14" t="s">
        <v>31195</v>
      </c>
      <c r="M6781" s="14">
        <f t="shared" si="840"/>
        <v>2019</v>
      </c>
      <c r="N6781" s="14">
        <f t="shared" si="841"/>
        <v>8</v>
      </c>
      <c r="O6781" s="14" t="str">
        <f>IFERROR(VLOOKUP(I6781,Lists!$F$2:$G$16,2,FALSE()),"Not Rated")</f>
        <v>Adults</v>
      </c>
      <c r="P6781" s="14">
        <f t="shared" si="842"/>
        <v>95</v>
      </c>
      <c r="Q6781" s="14" t="str">
        <f t="shared" si="843"/>
        <v>United Kingdom</v>
      </c>
      <c r="R6781" s="14" t="str">
        <f t="shared" si="844"/>
        <v>|United Kingdom|</v>
      </c>
      <c r="S6781" s="14" t="str">
        <f t="shared" si="845"/>
        <v>|Comedies|</v>
      </c>
      <c r="T6781" s="14" t="str">
        <f t="shared" si="846"/>
        <v>|Mark Murphy|</v>
      </c>
      <c r="U6781" s="14" t="str">
        <f t="shared" si="847"/>
        <v>|Robert Kazinsky|Samantha Barks|Ed Speleers|Tony Way|Rachel Hurd-Wood|Ivan Kaye|Anna Chancellor|David Hargreaves|Tanya Reynolds|</v>
      </c>
    </row>
    <row r="6782" spans="1:21">
      <c r="A6782" s="14" t="s">
        <v>31196</v>
      </c>
      <c r="B6782" s="14" t="s">
        <v>48</v>
      </c>
      <c r="C6782" s="14" t="s">
        <v>31197</v>
      </c>
      <c r="D6782" s="14" t="s">
        <v>31198</v>
      </c>
      <c r="E6782" s="14" t="s">
        <v>31199</v>
      </c>
      <c r="F6782" s="14" t="s">
        <v>115</v>
      </c>
      <c r="G6782" s="26">
        <v>43709</v>
      </c>
      <c r="H6782" s="14">
        <v>2018</v>
      </c>
      <c r="I6782" s="14" t="s">
        <v>360</v>
      </c>
      <c r="J6782" s="14" t="s">
        <v>730</v>
      </c>
      <c r="K6782" s="14" t="s">
        <v>247</v>
      </c>
      <c r="L6782" s="14" t="s">
        <v>31200</v>
      </c>
      <c r="M6782" s="14">
        <f t="shared" si="840"/>
        <v>2019</v>
      </c>
      <c r="N6782" s="14">
        <f t="shared" si="841"/>
        <v>9</v>
      </c>
      <c r="O6782" s="14" t="str">
        <f>IFERROR(VLOOKUP(I6782,Lists!$F$2:$G$16,2,FALSE()),"Not Rated")</f>
        <v>Adults</v>
      </c>
      <c r="P6782" s="14">
        <f t="shared" si="842"/>
        <v>93</v>
      </c>
      <c r="Q6782" s="14" t="str">
        <f t="shared" si="843"/>
        <v>United States</v>
      </c>
      <c r="R6782" s="14" t="str">
        <f t="shared" si="844"/>
        <v>|United States|</v>
      </c>
      <c r="S6782" s="14" t="str">
        <f t="shared" si="845"/>
        <v>|Documentaries|</v>
      </c>
      <c r="T6782" s="14" t="str">
        <f t="shared" si="846"/>
        <v>|Richard Miron|</v>
      </c>
      <c r="U6782" s="14" t="str">
        <f t="shared" si="847"/>
        <v>|Kathy Murphy|</v>
      </c>
    </row>
    <row r="6783" spans="1:21">
      <c r="A6783" s="14" t="s">
        <v>31201</v>
      </c>
      <c r="B6783" s="14" t="s">
        <v>48</v>
      </c>
      <c r="C6783" s="14" t="s">
        <v>31202</v>
      </c>
      <c r="D6783" s="14" t="s">
        <v>28935</v>
      </c>
      <c r="E6783" s="14" t="s">
        <v>31203</v>
      </c>
      <c r="F6783" s="14" t="s">
        <v>115</v>
      </c>
      <c r="G6783" s="26">
        <v>43165</v>
      </c>
      <c r="H6783" s="14">
        <v>1977</v>
      </c>
      <c r="I6783" s="14" t="s">
        <v>370</v>
      </c>
      <c r="J6783" s="14" t="s">
        <v>1668</v>
      </c>
      <c r="K6783" s="14" t="s">
        <v>251</v>
      </c>
      <c r="L6783" s="14" t="s">
        <v>31204</v>
      </c>
      <c r="M6783" s="14">
        <f t="shared" si="840"/>
        <v>2018</v>
      </c>
      <c r="N6783" s="14">
        <f t="shared" si="841"/>
        <v>3</v>
      </c>
      <c r="O6783" s="14" t="str">
        <f>IFERROR(VLOOKUP(I6783,Lists!$F$2:$G$16,2,FALSE()),"Not Rated")</f>
        <v>Kids</v>
      </c>
      <c r="P6783" s="14">
        <f t="shared" si="842"/>
        <v>84</v>
      </c>
      <c r="Q6783" s="14" t="str">
        <f t="shared" si="843"/>
        <v>United States</v>
      </c>
      <c r="R6783" s="14" t="str">
        <f t="shared" si="844"/>
        <v>|United States|</v>
      </c>
      <c r="S6783" s="14" t="str">
        <f t="shared" si="845"/>
        <v>|Children &amp; Family Movies|</v>
      </c>
      <c r="T6783" s="14" t="str">
        <f t="shared" si="846"/>
        <v>|Joe Camp|</v>
      </c>
      <c r="U6783" s="14" t="str">
        <f t="shared" si="847"/>
        <v>|Patsy Garrett|Cynthia Smith|Allen Fiuzat|Ed Nelson|Art Vasil|Peter Bowles|Bridget Armstrong|Mihalis Lambrinos|Dean Goss|Tony Alatis|</v>
      </c>
    </row>
    <row r="6784" spans="1:21">
      <c r="A6784" s="14" t="s">
        <v>31205</v>
      </c>
      <c r="B6784" s="14" t="s">
        <v>49</v>
      </c>
      <c r="C6784" s="14" t="s">
        <v>31206</v>
      </c>
      <c r="D6784" s="14" t="s">
        <v>117</v>
      </c>
      <c r="E6784" s="14" t="s">
        <v>31207</v>
      </c>
      <c r="F6784" s="14" t="s">
        <v>115</v>
      </c>
      <c r="G6784" s="26">
        <v>43465</v>
      </c>
      <c r="H6784" s="14">
        <v>2017</v>
      </c>
      <c r="I6784" s="14" t="s">
        <v>361</v>
      </c>
      <c r="J6784" s="14" t="s">
        <v>105</v>
      </c>
      <c r="K6784" s="14" t="s">
        <v>262</v>
      </c>
      <c r="L6784" s="14" t="s">
        <v>31208</v>
      </c>
      <c r="M6784" s="14">
        <f t="shared" si="840"/>
        <v>2018</v>
      </c>
      <c r="N6784" s="14">
        <f t="shared" si="841"/>
        <v>12</v>
      </c>
      <c r="O6784" s="14" t="str">
        <f>IFERROR(VLOOKUP(I6784,Lists!$F$2:$G$16,2,FALSE()),"Not Rated")</f>
        <v>Teens</v>
      </c>
      <c r="P6784" s="14">
        <f t="shared" si="842"/>
        <v>1</v>
      </c>
      <c r="Q6784" s="14" t="str">
        <f t="shared" si="843"/>
        <v>United States</v>
      </c>
      <c r="R6784" s="14" t="str">
        <f t="shared" si="844"/>
        <v>|United States|</v>
      </c>
      <c r="S6784" s="14" t="str">
        <f t="shared" si="845"/>
        <v>|Reality TV|</v>
      </c>
      <c r="T6784" s="14" t="str">
        <f t="shared" si="846"/>
        <v>|Unknown|</v>
      </c>
      <c r="U6784" s="14" t="str">
        <f t="shared" si="847"/>
        <v>|Brodie Smith|</v>
      </c>
    </row>
    <row r="6785" spans="1:21">
      <c r="A6785" s="14" t="s">
        <v>31209</v>
      </c>
      <c r="B6785" s="14" t="s">
        <v>48</v>
      </c>
      <c r="C6785" s="14" t="s">
        <v>31210</v>
      </c>
      <c r="D6785" s="14" t="s">
        <v>31211</v>
      </c>
      <c r="E6785" s="14" t="s">
        <v>31212</v>
      </c>
      <c r="F6785" s="14" t="s">
        <v>118</v>
      </c>
      <c r="G6785" s="26">
        <v>43070</v>
      </c>
      <c r="H6785" s="14">
        <v>2017</v>
      </c>
      <c r="I6785" s="14" t="s">
        <v>361</v>
      </c>
      <c r="J6785" s="14" t="s">
        <v>2352</v>
      </c>
      <c r="K6785" s="14" t="s">
        <v>4617</v>
      </c>
      <c r="L6785" s="14" t="s">
        <v>31213</v>
      </c>
      <c r="M6785" s="14">
        <f t="shared" si="840"/>
        <v>2017</v>
      </c>
      <c r="N6785" s="14">
        <f t="shared" si="841"/>
        <v>12</v>
      </c>
      <c r="O6785" s="14" t="str">
        <f>IFERROR(VLOOKUP(I6785,Lists!$F$2:$G$16,2,FALSE()),"Not Rated")</f>
        <v>Teens</v>
      </c>
      <c r="P6785" s="14">
        <f t="shared" si="842"/>
        <v>81</v>
      </c>
      <c r="Q6785" s="14" t="str">
        <f t="shared" si="843"/>
        <v>United Kingdom</v>
      </c>
      <c r="R6785" s="14" t="str">
        <f t="shared" si="844"/>
        <v>|United Kingdom|</v>
      </c>
      <c r="S6785" s="14" t="str">
        <f t="shared" si="845"/>
        <v>|Documentaries|International Movies|LGBTQ Movies|</v>
      </c>
      <c r="T6785" s="14" t="str">
        <f t="shared" si="846"/>
        <v>|Jon Carey|Adam Darke|</v>
      </c>
      <c r="U6785" s="14" t="str">
        <f t="shared" si="847"/>
        <v>|Justin Fashanu|John Fashanu|</v>
      </c>
    </row>
    <row r="6786" spans="1:21">
      <c r="A6786" s="14" t="s">
        <v>31214</v>
      </c>
      <c r="B6786" s="14" t="s">
        <v>48</v>
      </c>
      <c r="C6786" s="14" t="s">
        <v>31215</v>
      </c>
      <c r="D6786" s="14" t="s">
        <v>31216</v>
      </c>
      <c r="E6786" s="14" t="s">
        <v>31217</v>
      </c>
      <c r="F6786" s="14" t="s">
        <v>115</v>
      </c>
      <c r="G6786" s="26">
        <v>43770</v>
      </c>
      <c r="H6786" s="14">
        <v>1956</v>
      </c>
      <c r="I6786" s="14" t="s">
        <v>370</v>
      </c>
      <c r="J6786" s="14" t="s">
        <v>653</v>
      </c>
      <c r="K6786" s="14" t="s">
        <v>31218</v>
      </c>
      <c r="L6786" s="14" t="s">
        <v>31219</v>
      </c>
      <c r="M6786" s="14">
        <f t="shared" ref="M6786:M6849" si="848">IF(G6786="","",YEAR(G6786))</f>
        <v>2019</v>
      </c>
      <c r="N6786" s="14">
        <f t="shared" ref="N6786:N6849" si="849">IF(G6786="","",MONTH(G6786))</f>
        <v>11</v>
      </c>
      <c r="O6786" s="14" t="str">
        <f>IFERROR(VLOOKUP(I6786,Lists!$F$2:$G$16,2,FALSE()),"Not Rated")</f>
        <v>Kids</v>
      </c>
      <c r="P6786" s="14">
        <f t="shared" ref="P6786:P6849" si="850">IFERROR(VALUE(LEFT(J6786,FIND(" ",J6786)-1)),"")</f>
        <v>98</v>
      </c>
      <c r="Q6786" s="14" t="str">
        <f t="shared" ref="Q6786:Q6849" si="851">IFERROR(LEFT(F6786,FIND(",",F6786)-1),F6786)</f>
        <v>United States</v>
      </c>
      <c r="R6786" s="14" t="str">
        <f t="shared" ref="R6786:R6849" si="852">"|"&amp;SUBSTITUTE(F6786,", ","|")&amp;"|"</f>
        <v>|United States|</v>
      </c>
      <c r="S6786" s="14" t="str">
        <f t="shared" ref="S6786:S6849" si="853">"|"&amp;SUBSTITUTE(K6786,", ","|")&amp;"|"</f>
        <v>|Action &amp; Adventure|Classic Movies|Sci-Fi &amp; Fantasy|</v>
      </c>
      <c r="T6786" s="14" t="str">
        <f t="shared" ref="T6786:T6849" si="854">"|"&amp;SUBSTITUTE(D6786,", ","|")&amp;"|"</f>
        <v>|Fred M. Wilcox|</v>
      </c>
      <c r="U6786" s="14" t="str">
        <f t="shared" ref="U6786:U6849" si="855">"|"&amp;SUBSTITUTE(E6786,", ","|")&amp;"|"</f>
        <v>|Leslie Nielsen|Walter Pidgeon|Anne Francis|Jack Kelly|Warren Stevens|James Drury|Earl Holliman|</v>
      </c>
    </row>
    <row r="6787" spans="1:21">
      <c r="A6787" s="14" t="s">
        <v>31220</v>
      </c>
      <c r="B6787" s="14" t="s">
        <v>49</v>
      </c>
      <c r="C6787" s="14" t="s">
        <v>31221</v>
      </c>
      <c r="D6787" s="14" t="s">
        <v>117</v>
      </c>
      <c r="E6787" s="14" t="s">
        <v>117</v>
      </c>
      <c r="F6787" s="14" t="s">
        <v>118</v>
      </c>
      <c r="G6787" s="26">
        <v>42795</v>
      </c>
      <c r="H6787" s="14">
        <v>2016</v>
      </c>
      <c r="I6787" s="14" t="s">
        <v>362</v>
      </c>
      <c r="J6787" s="14" t="s">
        <v>105</v>
      </c>
      <c r="K6787" s="14" t="s">
        <v>26858</v>
      </c>
      <c r="L6787" s="14" t="s">
        <v>31222</v>
      </c>
      <c r="M6787" s="14">
        <f t="shared" si="848"/>
        <v>2017</v>
      </c>
      <c r="N6787" s="14">
        <f t="shared" si="849"/>
        <v>3</v>
      </c>
      <c r="O6787" s="14" t="str">
        <f>IFERROR(VLOOKUP(I6787,Lists!$F$2:$G$16,2,FALSE()),"Not Rated")</f>
        <v>Older Kids</v>
      </c>
      <c r="P6787" s="14">
        <f t="shared" si="850"/>
        <v>1</v>
      </c>
      <c r="Q6787" s="14" t="str">
        <f t="shared" si="851"/>
        <v>United Kingdom</v>
      </c>
      <c r="R6787" s="14" t="str">
        <f t="shared" si="852"/>
        <v>|United Kingdom|</v>
      </c>
      <c r="S6787" s="14" t="str">
        <f t="shared" si="853"/>
        <v>|British TV Shows|Docuseries|Science &amp; Nature TV|</v>
      </c>
      <c r="T6787" s="14" t="str">
        <f t="shared" si="854"/>
        <v>|Unknown|</v>
      </c>
      <c r="U6787" s="14" t="str">
        <f t="shared" si="855"/>
        <v>|Unknown|</v>
      </c>
    </row>
    <row r="6788" spans="1:21">
      <c r="A6788" s="14" t="s">
        <v>31223</v>
      </c>
      <c r="B6788" s="14" t="s">
        <v>48</v>
      </c>
      <c r="C6788" s="14" t="s">
        <v>31224</v>
      </c>
      <c r="D6788" s="14" t="s">
        <v>6653</v>
      </c>
      <c r="E6788" s="14" t="s">
        <v>117</v>
      </c>
      <c r="F6788" s="14" t="s">
        <v>133</v>
      </c>
      <c r="G6788" s="26">
        <v>43314</v>
      </c>
      <c r="H6788" s="14">
        <v>2018</v>
      </c>
      <c r="I6788" s="14" t="s">
        <v>360</v>
      </c>
      <c r="J6788" s="14" t="s">
        <v>2548</v>
      </c>
      <c r="K6788" s="14" t="s">
        <v>784</v>
      </c>
      <c r="L6788" s="14" t="s">
        <v>31225</v>
      </c>
      <c r="M6788" s="14">
        <f t="shared" si="848"/>
        <v>2018</v>
      </c>
      <c r="N6788" s="14">
        <f t="shared" si="849"/>
        <v>8</v>
      </c>
      <c r="O6788" s="14" t="str">
        <f>IFERROR(VLOOKUP(I6788,Lists!$F$2:$G$16,2,FALSE()),"Not Rated")</f>
        <v>Adults</v>
      </c>
      <c r="P6788" s="14">
        <f t="shared" si="850"/>
        <v>74</v>
      </c>
      <c r="Q6788" s="14" t="str">
        <f t="shared" si="851"/>
        <v>Brazil</v>
      </c>
      <c r="R6788" s="14" t="str">
        <f t="shared" si="852"/>
        <v>|Brazil|</v>
      </c>
      <c r="S6788" s="14" t="str">
        <f t="shared" si="853"/>
        <v>|Documentaries|International Movies|Sports Movies|</v>
      </c>
      <c r="T6788" s="14" t="str">
        <f t="shared" si="854"/>
        <v>|Luis Ara|</v>
      </c>
      <c r="U6788" s="14" t="str">
        <f t="shared" si="855"/>
        <v>|Unknown|</v>
      </c>
    </row>
    <row r="6789" spans="1:21">
      <c r="A6789" s="14" t="s">
        <v>31226</v>
      </c>
      <c r="B6789" s="14" t="s">
        <v>48</v>
      </c>
      <c r="C6789" s="14" t="s">
        <v>31227</v>
      </c>
      <c r="D6789" s="14" t="s">
        <v>31228</v>
      </c>
      <c r="E6789" s="14" t="s">
        <v>117</v>
      </c>
      <c r="F6789" s="14" t="s">
        <v>31229</v>
      </c>
      <c r="G6789" s="26">
        <v>42884</v>
      </c>
      <c r="H6789" s="14">
        <v>2016</v>
      </c>
      <c r="I6789" s="14" t="s">
        <v>360</v>
      </c>
      <c r="J6789" s="14" t="s">
        <v>872</v>
      </c>
      <c r="K6789" s="14" t="s">
        <v>784</v>
      </c>
      <c r="L6789" s="14" t="s">
        <v>31230</v>
      </c>
      <c r="M6789" s="14">
        <f t="shared" si="848"/>
        <v>2017</v>
      </c>
      <c r="N6789" s="14">
        <f t="shared" si="849"/>
        <v>5</v>
      </c>
      <c r="O6789" s="14" t="str">
        <f>IFERROR(VLOOKUP(I6789,Lists!$F$2:$G$16,2,FALSE()),"Not Rated")</f>
        <v>Adults</v>
      </c>
      <c r="P6789" s="14">
        <f t="shared" si="850"/>
        <v>87</v>
      </c>
      <c r="Q6789" s="14" t="str">
        <f t="shared" si="851"/>
        <v>United Kingdom</v>
      </c>
      <c r="R6789" s="14" t="str">
        <f t="shared" si="852"/>
        <v>|United Kingdom|Israel|Russia|</v>
      </c>
      <c r="S6789" s="14" t="str">
        <f t="shared" si="853"/>
        <v>|Documentaries|International Movies|Sports Movies|</v>
      </c>
      <c r="T6789" s="14" t="str">
        <f t="shared" si="854"/>
        <v>|Maya Zinshtein|</v>
      </c>
      <c r="U6789" s="14" t="str">
        <f t="shared" si="855"/>
        <v>|Unknown|</v>
      </c>
    </row>
    <row r="6790" spans="1:21">
      <c r="A6790" s="14" t="s">
        <v>31231</v>
      </c>
      <c r="B6790" s="14" t="s">
        <v>49</v>
      </c>
      <c r="C6790" s="14" t="s">
        <v>31232</v>
      </c>
      <c r="D6790" s="14" t="s">
        <v>117</v>
      </c>
      <c r="E6790" s="14" t="s">
        <v>117</v>
      </c>
      <c r="F6790" s="14" t="s">
        <v>118</v>
      </c>
      <c r="G6790" s="26">
        <v>42996</v>
      </c>
      <c r="H6790" s="14">
        <v>2011</v>
      </c>
      <c r="I6790" s="14" t="s">
        <v>360</v>
      </c>
      <c r="J6790" s="14" t="s">
        <v>105</v>
      </c>
      <c r="K6790" s="14" t="s">
        <v>688</v>
      </c>
      <c r="L6790" s="14" t="s">
        <v>31233</v>
      </c>
      <c r="M6790" s="14">
        <f t="shared" si="848"/>
        <v>2017</v>
      </c>
      <c r="N6790" s="14">
        <f t="shared" si="849"/>
        <v>9</v>
      </c>
      <c r="O6790" s="14" t="str">
        <f>IFERROR(VLOOKUP(I6790,Lists!$F$2:$G$16,2,FALSE()),"Not Rated")</f>
        <v>Adults</v>
      </c>
      <c r="P6790" s="14">
        <f t="shared" si="850"/>
        <v>1</v>
      </c>
      <c r="Q6790" s="14" t="str">
        <f t="shared" si="851"/>
        <v>United Kingdom</v>
      </c>
      <c r="R6790" s="14" t="str">
        <f t="shared" si="852"/>
        <v>|United Kingdom|</v>
      </c>
      <c r="S6790" s="14" t="str">
        <f t="shared" si="853"/>
        <v>|International TV Shows|TV Dramas|</v>
      </c>
      <c r="T6790" s="14" t="str">
        <f t="shared" si="854"/>
        <v>|Unknown|</v>
      </c>
      <c r="U6790" s="14" t="str">
        <f t="shared" si="855"/>
        <v>|Unknown|</v>
      </c>
    </row>
    <row r="6791" spans="1:21">
      <c r="A6791" s="14" t="s">
        <v>31234</v>
      </c>
      <c r="B6791" s="14" t="s">
        <v>48</v>
      </c>
      <c r="C6791" s="14" t="s">
        <v>31235</v>
      </c>
      <c r="D6791" s="14" t="s">
        <v>31236</v>
      </c>
      <c r="E6791" s="14" t="s">
        <v>117</v>
      </c>
      <c r="F6791" s="14" t="s">
        <v>115</v>
      </c>
      <c r="G6791" s="26">
        <v>43741</v>
      </c>
      <c r="H6791" s="14">
        <v>2011</v>
      </c>
      <c r="I6791" s="14" t="s">
        <v>367</v>
      </c>
      <c r="J6791" s="14" t="s">
        <v>624</v>
      </c>
      <c r="K6791" s="14" t="s">
        <v>247</v>
      </c>
      <c r="L6791" s="14" t="s">
        <v>31237</v>
      </c>
      <c r="M6791" s="14">
        <f t="shared" si="848"/>
        <v>2019</v>
      </c>
      <c r="N6791" s="14">
        <f t="shared" si="849"/>
        <v>10</v>
      </c>
      <c r="O6791" s="14" t="str">
        <f>IFERROR(VLOOKUP(I6791,Lists!$F$2:$G$16,2,FALSE()),"Not Rated")</f>
        <v>Older Kids</v>
      </c>
      <c r="P6791" s="14">
        <f t="shared" si="850"/>
        <v>96</v>
      </c>
      <c r="Q6791" s="14" t="str">
        <f t="shared" si="851"/>
        <v>United States</v>
      </c>
      <c r="R6791" s="14" t="str">
        <f t="shared" si="852"/>
        <v>|United States|</v>
      </c>
      <c r="S6791" s="14" t="str">
        <f t="shared" si="853"/>
        <v>|Documentaries|</v>
      </c>
      <c r="T6791" s="14" t="str">
        <f t="shared" si="854"/>
        <v>|Lee Fulkerson|</v>
      </c>
      <c r="U6791" s="14" t="str">
        <f t="shared" si="855"/>
        <v>|Unknown|</v>
      </c>
    </row>
    <row r="6792" spans="1:21">
      <c r="A6792" s="14" t="s">
        <v>31238</v>
      </c>
      <c r="B6792" s="14" t="s">
        <v>48</v>
      </c>
      <c r="C6792" s="14" t="s">
        <v>31239</v>
      </c>
      <c r="D6792" s="14" t="s">
        <v>31240</v>
      </c>
      <c r="E6792" s="14" t="s">
        <v>31241</v>
      </c>
      <c r="F6792" s="14" t="s">
        <v>1095</v>
      </c>
      <c r="G6792" s="26">
        <v>44197</v>
      </c>
      <c r="H6792" s="14">
        <v>2008</v>
      </c>
      <c r="I6792" s="14" t="s">
        <v>364</v>
      </c>
      <c r="J6792" s="14" t="s">
        <v>708</v>
      </c>
      <c r="K6792" s="14" t="s">
        <v>1014</v>
      </c>
      <c r="L6792" s="14" t="s">
        <v>31242</v>
      </c>
      <c r="M6792" s="14">
        <f t="shared" si="848"/>
        <v>2021</v>
      </c>
      <c r="N6792" s="14">
        <f t="shared" si="849"/>
        <v>1</v>
      </c>
      <c r="O6792" s="14" t="str">
        <f>IFERROR(VLOOKUP(I6792,Lists!$F$2:$G$16,2,FALSE()),"Not Rated")</f>
        <v>Teens</v>
      </c>
      <c r="P6792" s="14">
        <f t="shared" si="850"/>
        <v>88</v>
      </c>
      <c r="Q6792" s="14" t="str">
        <f t="shared" si="851"/>
        <v>Germany</v>
      </c>
      <c r="R6792" s="14" t="str">
        <f t="shared" si="852"/>
        <v>|Germany|United States|</v>
      </c>
      <c r="S6792" s="14" t="str">
        <f t="shared" si="853"/>
        <v>|Comedies|Romantic Movies|</v>
      </c>
      <c r="T6792" s="14" t="str">
        <f t="shared" si="854"/>
        <v>|Seth Gordon|</v>
      </c>
      <c r="U6792" s="14" t="str">
        <f t="shared" si="855"/>
        <v>|Vince Vaughn|Reese Witherspoon|Robert Duvall|Sissy Spacek|Jon Voight|Jon Favreau|Mary Steenburgen|Dwight Yoakam|Tim McGraw|Kristin Chenoweth|</v>
      </c>
    </row>
    <row r="6793" spans="1:21">
      <c r="A6793" s="14" t="s">
        <v>31243</v>
      </c>
      <c r="B6793" s="14" t="s">
        <v>49</v>
      </c>
      <c r="C6793" s="14" t="s">
        <v>31244</v>
      </c>
      <c r="D6793" s="14" t="s">
        <v>117</v>
      </c>
      <c r="E6793" s="14" t="s">
        <v>31245</v>
      </c>
      <c r="F6793" s="14" t="s">
        <v>31246</v>
      </c>
      <c r="G6793" s="26">
        <v>42713</v>
      </c>
      <c r="H6793" s="14">
        <v>2016</v>
      </c>
      <c r="I6793" s="14" t="s">
        <v>360</v>
      </c>
      <c r="J6793" s="14" t="s">
        <v>105</v>
      </c>
      <c r="K6793" s="14" t="s">
        <v>992</v>
      </c>
      <c r="L6793" s="14" t="s">
        <v>31247</v>
      </c>
      <c r="M6793" s="14">
        <f t="shared" si="848"/>
        <v>2016</v>
      </c>
      <c r="N6793" s="14">
        <f t="shared" si="849"/>
        <v>12</v>
      </c>
      <c r="O6793" s="14" t="str">
        <f>IFERROR(VLOOKUP(I6793,Lists!$F$2:$G$16,2,FALSE()),"Not Rated")</f>
        <v>Adults</v>
      </c>
      <c r="P6793" s="14">
        <f t="shared" si="850"/>
        <v>1</v>
      </c>
      <c r="Q6793" s="14" t="str">
        <f t="shared" si="851"/>
        <v>Spain</v>
      </c>
      <c r="R6793" s="14" t="str">
        <f t="shared" si="852"/>
        <v>|Spain|Cuba|</v>
      </c>
      <c r="S6793" s="14" t="str">
        <f t="shared" si="853"/>
        <v>|Crime TV Shows|International TV Shows|Spanish-Language TV Shows|</v>
      </c>
      <c r="T6793" s="14" t="str">
        <f t="shared" si="854"/>
        <v>|Unknown|</v>
      </c>
      <c r="U6793" s="14" t="str">
        <f t="shared" si="855"/>
        <v>|Jorge Perugorría|Carlos Enrique Almirante|Mario Guerra|Luis Alberto García|Juana Acosta|Laura Ramos|</v>
      </c>
    </row>
    <row r="6794" spans="1:21">
      <c r="A6794" s="14" t="s">
        <v>31248</v>
      </c>
      <c r="B6794" s="14" t="s">
        <v>48</v>
      </c>
      <c r="C6794" s="14" t="s">
        <v>31249</v>
      </c>
      <c r="D6794" s="14" t="s">
        <v>21977</v>
      </c>
      <c r="E6794" s="14" t="s">
        <v>31250</v>
      </c>
      <c r="F6794" s="14" t="s">
        <v>118</v>
      </c>
      <c r="G6794" s="26">
        <v>43678</v>
      </c>
      <c r="H6794" s="14">
        <v>1994</v>
      </c>
      <c r="I6794" s="14" t="s">
        <v>363</v>
      </c>
      <c r="J6794" s="14" t="s">
        <v>1062</v>
      </c>
      <c r="K6794" s="14" t="s">
        <v>29856</v>
      </c>
      <c r="L6794" s="14" t="s">
        <v>31251</v>
      </c>
      <c r="M6794" s="14">
        <f t="shared" si="848"/>
        <v>2019</v>
      </c>
      <c r="N6794" s="14">
        <f t="shared" si="849"/>
        <v>8</v>
      </c>
      <c r="O6794" s="14" t="str">
        <f>IFERROR(VLOOKUP(I6794,Lists!$F$2:$G$16,2,FALSE()),"Not Rated")</f>
        <v>Adults</v>
      </c>
      <c r="P6794" s="14">
        <f t="shared" si="850"/>
        <v>118</v>
      </c>
      <c r="Q6794" s="14" t="str">
        <f t="shared" si="851"/>
        <v>United Kingdom</v>
      </c>
      <c r="R6794" s="14" t="str">
        <f t="shared" si="852"/>
        <v>|United Kingdom|</v>
      </c>
      <c r="S6794" s="14" t="str">
        <f t="shared" si="853"/>
        <v>|Classic Movies|Comedies|International Movies|</v>
      </c>
      <c r="T6794" s="14" t="str">
        <f t="shared" si="854"/>
        <v>|Mike Newell|</v>
      </c>
      <c r="U6794" s="14" t="str">
        <f t="shared" si="855"/>
        <v>|Hugh Grant|Andie MacDowell|James Fleet|Simon Callow|John Hannah|Kristin Scott Thomas|David Bower|Charlotte Coleman|David Haig|Rowan Atkinson|Sophie Thompson|Anna Chancellor|Corin Redgrave|</v>
      </c>
    </row>
    <row r="6795" spans="1:21">
      <c r="A6795" s="14" t="s">
        <v>31252</v>
      </c>
      <c r="B6795" s="14" t="s">
        <v>48</v>
      </c>
      <c r="C6795" s="14" t="s">
        <v>31253</v>
      </c>
      <c r="D6795" s="14" t="s">
        <v>29891</v>
      </c>
      <c r="E6795" s="14" t="s">
        <v>31254</v>
      </c>
      <c r="F6795" s="14" t="s">
        <v>1342</v>
      </c>
      <c r="G6795" s="26">
        <v>43556</v>
      </c>
      <c r="H6795" s="14">
        <v>2007</v>
      </c>
      <c r="I6795" s="14" t="s">
        <v>363</v>
      </c>
      <c r="J6795" s="14" t="s">
        <v>783</v>
      </c>
      <c r="K6795" s="14" t="s">
        <v>683</v>
      </c>
      <c r="L6795" s="14" t="s">
        <v>31255</v>
      </c>
      <c r="M6795" s="14">
        <f t="shared" si="848"/>
        <v>2019</v>
      </c>
      <c r="N6795" s="14">
        <f t="shared" si="849"/>
        <v>4</v>
      </c>
      <c r="O6795" s="14" t="str">
        <f>IFERROR(VLOOKUP(I6795,Lists!$F$2:$G$16,2,FALSE()),"Not Rated")</f>
        <v>Adults</v>
      </c>
      <c r="P6795" s="14">
        <f t="shared" si="850"/>
        <v>113</v>
      </c>
      <c r="Q6795" s="14" t="str">
        <f t="shared" si="851"/>
        <v>United States</v>
      </c>
      <c r="R6795" s="14" t="str">
        <f t="shared" si="852"/>
        <v>|United States|Germany|</v>
      </c>
      <c r="S6795" s="14" t="str">
        <f t="shared" si="853"/>
        <v>|Dramas|Thrillers|</v>
      </c>
      <c r="T6795" s="14" t="str">
        <f t="shared" si="854"/>
        <v>|Gregory Hoblit|</v>
      </c>
      <c r="U6795" s="14" t="str">
        <f t="shared" si="855"/>
        <v>|Anthony Hopkins|Ryan Gosling|David Strathairn|Rosamund Pike|Embeth Davidtz|Billy Burke|Cliff Curtis|Fiona Shaw|Bob Gunton|Josh Stamberg|</v>
      </c>
    </row>
    <row r="6796" spans="1:21">
      <c r="A6796" s="14" t="s">
        <v>31256</v>
      </c>
      <c r="B6796" s="14" t="s">
        <v>48</v>
      </c>
      <c r="C6796" s="14" t="s">
        <v>31257</v>
      </c>
      <c r="D6796" s="14" t="s">
        <v>15236</v>
      </c>
      <c r="E6796" s="14" t="s">
        <v>31258</v>
      </c>
      <c r="F6796" s="14" t="s">
        <v>31259</v>
      </c>
      <c r="G6796" s="26">
        <v>43009</v>
      </c>
      <c r="H6796" s="14">
        <v>2012</v>
      </c>
      <c r="I6796" s="14" t="s">
        <v>363</v>
      </c>
      <c r="J6796" s="14" t="s">
        <v>1290</v>
      </c>
      <c r="K6796" s="14" t="s">
        <v>1034</v>
      </c>
      <c r="L6796" s="14" t="s">
        <v>31260</v>
      </c>
      <c r="M6796" s="14">
        <f t="shared" si="848"/>
        <v>2017</v>
      </c>
      <c r="N6796" s="14">
        <f t="shared" si="849"/>
        <v>10</v>
      </c>
      <c r="O6796" s="14" t="str">
        <f>IFERROR(VLOOKUP(I6796,Lists!$F$2:$G$16,2,FALSE()),"Not Rated")</f>
        <v>Adults</v>
      </c>
      <c r="P6796" s="14">
        <f t="shared" si="850"/>
        <v>86</v>
      </c>
      <c r="Q6796" s="14" t="str">
        <f t="shared" si="851"/>
        <v>United States</v>
      </c>
      <c r="R6796" s="14" t="str">
        <f t="shared" si="852"/>
        <v>|United States|Brazil|</v>
      </c>
      <c r="S6796" s="14" t="str">
        <f t="shared" si="853"/>
        <v>|Comedies|Dramas|Independent Movies|</v>
      </c>
      <c r="T6796" s="14" t="str">
        <f t="shared" si="854"/>
        <v>|Noah Baumbach|</v>
      </c>
      <c r="U6796" s="14" t="str">
        <f t="shared" si="855"/>
        <v>|Greta Gerwig|Mickey Sumner|Charlotte d'Amboise|Adam Driver|Hannah Dunne|Michael Esper|Grace Gummer|Patrick Heusinger|Josh Hamilton|Cindy Katz|Maya Kazan|Justine Lupe|Britta Phillips|Juliet Rylance|Dean Wareham|Michael Zegen|</v>
      </c>
    </row>
    <row r="6797" spans="1:21">
      <c r="A6797" s="14" t="s">
        <v>31261</v>
      </c>
      <c r="B6797" s="14" t="s">
        <v>49</v>
      </c>
      <c r="C6797" s="14" t="s">
        <v>31262</v>
      </c>
      <c r="D6797" s="14" t="s">
        <v>117</v>
      </c>
      <c r="E6797" s="14" t="s">
        <v>31263</v>
      </c>
      <c r="F6797" s="14" t="s">
        <v>115</v>
      </c>
      <c r="G6797" s="26"/>
      <c r="H6797" s="14">
        <v>2003</v>
      </c>
      <c r="I6797" s="14" t="s">
        <v>362</v>
      </c>
      <c r="J6797" s="14" t="s">
        <v>29724</v>
      </c>
      <c r="K6797" s="14" t="s">
        <v>23669</v>
      </c>
      <c r="L6797" s="14" t="s">
        <v>31264</v>
      </c>
      <c r="M6797" s="14" t="str">
        <f t="shared" si="848"/>
        <v/>
      </c>
      <c r="N6797" s="14" t="str">
        <f t="shared" si="849"/>
        <v/>
      </c>
      <c r="O6797" s="14" t="str">
        <f>IFERROR(VLOOKUP(I6797,Lists!$F$2:$G$16,2,FALSE()),"Not Rated")</f>
        <v>Older Kids</v>
      </c>
      <c r="P6797" s="14">
        <f t="shared" si="850"/>
        <v>11</v>
      </c>
      <c r="Q6797" s="14" t="str">
        <f t="shared" si="851"/>
        <v>United States</v>
      </c>
      <c r="R6797" s="14" t="str">
        <f t="shared" si="852"/>
        <v>|United States|</v>
      </c>
      <c r="S6797" s="14" t="str">
        <f t="shared" si="853"/>
        <v>|Classic &amp; Cult TV|TV Comedies|</v>
      </c>
      <c r="T6797" s="14" t="str">
        <f t="shared" si="854"/>
        <v>|Unknown|</v>
      </c>
      <c r="U6797" s="14" t="str">
        <f t="shared" si="855"/>
        <v>|Kelsey Grammer|Jane Leeves|David Hyde Pierce|Peri Gilpin|John Mahoney|Dan Butler|</v>
      </c>
    </row>
    <row r="6798" spans="1:21">
      <c r="A6798" s="14" t="s">
        <v>31265</v>
      </c>
      <c r="B6798" s="14" t="s">
        <v>48</v>
      </c>
      <c r="C6798" s="14" t="s">
        <v>31266</v>
      </c>
      <c r="D6798" s="14" t="s">
        <v>31267</v>
      </c>
      <c r="E6798" s="14" t="s">
        <v>31268</v>
      </c>
      <c r="F6798" s="14" t="s">
        <v>115</v>
      </c>
      <c r="G6798" s="26">
        <v>44056</v>
      </c>
      <c r="H6798" s="14">
        <v>2018</v>
      </c>
      <c r="I6798" s="14" t="s">
        <v>360</v>
      </c>
      <c r="J6798" s="14" t="s">
        <v>436</v>
      </c>
      <c r="K6798" s="14" t="s">
        <v>1034</v>
      </c>
      <c r="L6798" s="14" t="s">
        <v>31269</v>
      </c>
      <c r="M6798" s="14">
        <f t="shared" si="848"/>
        <v>2020</v>
      </c>
      <c r="N6798" s="14">
        <f t="shared" si="849"/>
        <v>8</v>
      </c>
      <c r="O6798" s="14" t="str">
        <f>IFERROR(VLOOKUP(I6798,Lists!$F$2:$G$16,2,FALSE()),"Not Rated")</f>
        <v>Adults</v>
      </c>
      <c r="P6798" s="14">
        <f t="shared" si="850"/>
        <v>91</v>
      </c>
      <c r="Q6798" s="14" t="str">
        <f t="shared" si="851"/>
        <v>United States</v>
      </c>
      <c r="R6798" s="14" t="str">
        <f t="shared" si="852"/>
        <v>|United States|</v>
      </c>
      <c r="S6798" s="14" t="str">
        <f t="shared" si="853"/>
        <v>|Comedies|Dramas|Independent Movies|</v>
      </c>
      <c r="T6798" s="14" t="str">
        <f t="shared" si="854"/>
        <v>|Trudie Styler|</v>
      </c>
      <c r="U6798" s="14" t="str">
        <f t="shared" si="855"/>
        <v>|Alex Lawther|Abigail Breslin|AnnaSophia Robb|Ian Nelson|Celia Weston|Laverne Cox|Bette Midler|Willa Fitzgerald|Larry Pine|John McEnroe|Mickey Sumner|Daniel Bellomy|Wally Dunn|Marceline Hugot|</v>
      </c>
    </row>
    <row r="6799" spans="1:21">
      <c r="A6799" s="14" t="s">
        <v>31270</v>
      </c>
      <c r="B6799" s="14" t="s">
        <v>48</v>
      </c>
      <c r="C6799" s="14" t="s">
        <v>31271</v>
      </c>
      <c r="D6799" s="14" t="s">
        <v>11399</v>
      </c>
      <c r="E6799" s="14" t="s">
        <v>31272</v>
      </c>
      <c r="F6799" s="14" t="s">
        <v>115</v>
      </c>
      <c r="G6799" s="26">
        <v>44197</v>
      </c>
      <c r="H6799" s="14">
        <v>2007</v>
      </c>
      <c r="I6799" s="14" t="s">
        <v>367</v>
      </c>
      <c r="J6799" s="14" t="s">
        <v>671</v>
      </c>
      <c r="K6799" s="14" t="s">
        <v>481</v>
      </c>
      <c r="L6799" s="14" t="s">
        <v>31273</v>
      </c>
      <c r="M6799" s="14">
        <f t="shared" si="848"/>
        <v>2021</v>
      </c>
      <c r="N6799" s="14">
        <f t="shared" si="849"/>
        <v>1</v>
      </c>
      <c r="O6799" s="14" t="str">
        <f>IFERROR(VLOOKUP(I6799,Lists!$F$2:$G$16,2,FALSE()),"Not Rated")</f>
        <v>Older Kids</v>
      </c>
      <c r="P6799" s="14">
        <f t="shared" si="850"/>
        <v>115</v>
      </c>
      <c r="Q6799" s="14" t="str">
        <f t="shared" si="851"/>
        <v>United States</v>
      </c>
      <c r="R6799" s="14" t="str">
        <f t="shared" si="852"/>
        <v>|United States|</v>
      </c>
      <c r="S6799" s="14" t="str">
        <f t="shared" si="853"/>
        <v>|Children &amp; Family Movies|Comedies|</v>
      </c>
      <c r="T6799" s="14" t="str">
        <f t="shared" si="854"/>
        <v>|David Dobkin|</v>
      </c>
      <c r="U6799" s="14" t="str">
        <f t="shared" si="855"/>
        <v>|Vince Vaughn|Paul Giamatti|John Michael Higgins|Miranda Richardson|Rachel Weisz|Kathy Bates|Trevor Peacock|Ludacris|Elizabeth Banks|</v>
      </c>
    </row>
    <row r="6800" spans="1:21">
      <c r="A6800" s="14" t="s">
        <v>31274</v>
      </c>
      <c r="B6800" s="14" t="s">
        <v>48</v>
      </c>
      <c r="C6800" s="14" t="s">
        <v>31275</v>
      </c>
      <c r="D6800" s="14" t="s">
        <v>1146</v>
      </c>
      <c r="E6800" s="14" t="s">
        <v>31276</v>
      </c>
      <c r="F6800" s="14" t="s">
        <v>31277</v>
      </c>
      <c r="G6800" s="26">
        <v>43831</v>
      </c>
      <c r="H6800" s="14">
        <v>1993</v>
      </c>
      <c r="I6800" s="14" t="s">
        <v>367</v>
      </c>
      <c r="J6800" s="14" t="s">
        <v>1375</v>
      </c>
      <c r="K6800" s="14" t="s">
        <v>982</v>
      </c>
      <c r="L6800" s="14" t="s">
        <v>31278</v>
      </c>
      <c r="M6800" s="14">
        <f t="shared" si="848"/>
        <v>2020</v>
      </c>
      <c r="N6800" s="14">
        <f t="shared" si="849"/>
        <v>1</v>
      </c>
      <c r="O6800" s="14" t="str">
        <f>IFERROR(VLOOKUP(I6800,Lists!$F$2:$G$16,2,FALSE()),"Not Rated")</f>
        <v>Older Kids</v>
      </c>
      <c r="P6800" s="14">
        <f t="shared" si="850"/>
        <v>112</v>
      </c>
      <c r="Q6800" s="14" t="str">
        <f t="shared" si="851"/>
        <v>United States</v>
      </c>
      <c r="R6800" s="14" t="str">
        <f t="shared" si="852"/>
        <v>|United States|France|Mexico|</v>
      </c>
      <c r="S6800" s="14" t="str">
        <f t="shared" si="853"/>
        <v>|Children &amp; Family Movies|Dramas|</v>
      </c>
      <c r="T6800" s="14" t="str">
        <f t="shared" si="854"/>
        <v>|Simon Wincer|</v>
      </c>
      <c r="U6800" s="14" t="str">
        <f t="shared" si="855"/>
        <v>|Jason James Richter|Lori Petty|Jayne Atkinson|August Schellenberg|Michael Madsen|Michael Ironside|Richard Riehle|Mykelti Williamson|Michael Bacall|Danielle Harris|</v>
      </c>
    </row>
    <row r="6801" spans="1:21">
      <c r="A6801" s="14" t="s">
        <v>31279</v>
      </c>
      <c r="B6801" s="14" t="s">
        <v>48</v>
      </c>
      <c r="C6801" s="14" t="s">
        <v>31280</v>
      </c>
      <c r="D6801" s="14" t="s">
        <v>31281</v>
      </c>
      <c r="E6801" s="14" t="s">
        <v>31282</v>
      </c>
      <c r="F6801" s="14" t="s">
        <v>31283</v>
      </c>
      <c r="G6801" s="26">
        <v>43084</v>
      </c>
      <c r="H6801" s="14">
        <v>2015</v>
      </c>
      <c r="I6801" s="14" t="s">
        <v>363</v>
      </c>
      <c r="J6801" s="14" t="s">
        <v>560</v>
      </c>
      <c r="K6801" s="14" t="s">
        <v>247</v>
      </c>
      <c r="L6801" s="14" t="s">
        <v>31284</v>
      </c>
      <c r="M6801" s="14">
        <f t="shared" si="848"/>
        <v>2017</v>
      </c>
      <c r="N6801" s="14">
        <f t="shared" si="849"/>
        <v>12</v>
      </c>
      <c r="O6801" s="14" t="str">
        <f>IFERROR(VLOOKUP(I6801,Lists!$F$2:$G$16,2,FALSE()),"Not Rated")</f>
        <v>Adults</v>
      </c>
      <c r="P6801" s="14">
        <f t="shared" si="850"/>
        <v>103</v>
      </c>
      <c r="Q6801" s="14" t="str">
        <f t="shared" si="851"/>
        <v>United States</v>
      </c>
      <c r="R6801" s="14" t="str">
        <f t="shared" si="852"/>
        <v>|United States|Nicaragua|</v>
      </c>
      <c r="S6801" s="14" t="str">
        <f t="shared" si="853"/>
        <v>|Documentaries|</v>
      </c>
      <c r="T6801" s="14" t="str">
        <f t="shared" si="854"/>
        <v>|Marc Levin|</v>
      </c>
      <c r="U6801" s="14" t="str">
        <f t="shared" si="855"/>
        <v>|Freeway Rick Ross|</v>
      </c>
    </row>
    <row r="6802" spans="1:21">
      <c r="A6802" s="14" t="s">
        <v>31285</v>
      </c>
      <c r="B6802" s="14" t="s">
        <v>48</v>
      </c>
      <c r="C6802" s="14" t="s">
        <v>31286</v>
      </c>
      <c r="D6802" s="14" t="s">
        <v>11882</v>
      </c>
      <c r="E6802" s="14" t="s">
        <v>31287</v>
      </c>
      <c r="F6802" s="14" t="s">
        <v>128</v>
      </c>
      <c r="G6802" s="26">
        <v>43622</v>
      </c>
      <c r="H6802" s="14">
        <v>2016</v>
      </c>
      <c r="I6802" s="14" t="s">
        <v>360</v>
      </c>
      <c r="J6802" s="14" t="s">
        <v>646</v>
      </c>
      <c r="K6802" s="14" t="s">
        <v>529</v>
      </c>
      <c r="L6802" s="14" t="s">
        <v>31288</v>
      </c>
      <c r="M6802" s="14">
        <f t="shared" si="848"/>
        <v>2019</v>
      </c>
      <c r="N6802" s="14">
        <f t="shared" si="849"/>
        <v>6</v>
      </c>
      <c r="O6802" s="14" t="str">
        <f>IFERROR(VLOOKUP(I6802,Lists!$F$2:$G$16,2,FALSE()),"Not Rated")</f>
        <v>Adults</v>
      </c>
      <c r="P6802" s="14">
        <f t="shared" si="850"/>
        <v>116</v>
      </c>
      <c r="Q6802" s="14" t="str">
        <f t="shared" si="851"/>
        <v>Egypt</v>
      </c>
      <c r="R6802" s="14" t="str">
        <f t="shared" si="852"/>
        <v>|Egypt|</v>
      </c>
      <c r="S6802" s="14" t="str">
        <f t="shared" si="853"/>
        <v>|Comedies|International Movies|</v>
      </c>
      <c r="T6802" s="14" t="str">
        <f t="shared" si="854"/>
        <v>|Sameh Abdulaziz|</v>
      </c>
      <c r="U6802" s="14" t="str">
        <f t="shared" si="855"/>
        <v>|Bayyumi Fuad|Chico|Hesham Maged|Ahmed Fathy|Nesreen Ameen|Dareen Haddad|Bushra|Samy Maghawry|</v>
      </c>
    </row>
    <row r="6803" spans="1:21">
      <c r="A6803" s="14" t="s">
        <v>31289</v>
      </c>
      <c r="B6803" s="14" t="s">
        <v>48</v>
      </c>
      <c r="C6803" s="14" t="s">
        <v>31290</v>
      </c>
      <c r="D6803" s="14" t="s">
        <v>31291</v>
      </c>
      <c r="E6803" s="14" t="s">
        <v>31292</v>
      </c>
      <c r="F6803" s="14" t="s">
        <v>115</v>
      </c>
      <c r="G6803" s="26">
        <v>42404</v>
      </c>
      <c r="H6803" s="14">
        <v>2015</v>
      </c>
      <c r="I6803" s="14" t="s">
        <v>360</v>
      </c>
      <c r="J6803" s="14" t="s">
        <v>4187</v>
      </c>
      <c r="K6803" s="14" t="s">
        <v>1436</v>
      </c>
      <c r="L6803" s="14" t="s">
        <v>31293</v>
      </c>
      <c r="M6803" s="14">
        <f t="shared" si="848"/>
        <v>2016</v>
      </c>
      <c r="N6803" s="14">
        <f t="shared" si="849"/>
        <v>2</v>
      </c>
      <c r="O6803" s="14" t="str">
        <f>IFERROR(VLOOKUP(I6803,Lists!$F$2:$G$16,2,FALSE()),"Not Rated")</f>
        <v>Adults</v>
      </c>
      <c r="P6803" s="14">
        <f t="shared" si="850"/>
        <v>72</v>
      </c>
      <c r="Q6803" s="14" t="str">
        <f t="shared" si="851"/>
        <v>United States</v>
      </c>
      <c r="R6803" s="14" t="str">
        <f t="shared" si="852"/>
        <v>|United States|</v>
      </c>
      <c r="S6803" s="14" t="str">
        <f t="shared" si="853"/>
        <v>|Dramas|Independent Movies|</v>
      </c>
      <c r="T6803" s="14" t="str">
        <f t="shared" si="854"/>
        <v>|Wade Allain-Marcus|Jesse Allain-Marcus|</v>
      </c>
      <c r="U6803" s="14" t="str">
        <f t="shared" si="855"/>
        <v>|Wade Allain-Marcus|Arjun Gupta|Melina Lizette|Elsa Biedermann|Katie Blake|Santana Dempsey|</v>
      </c>
    </row>
    <row r="6804" spans="1:21">
      <c r="A6804" s="14" t="s">
        <v>31294</v>
      </c>
      <c r="B6804" s="14" t="s">
        <v>48</v>
      </c>
      <c r="C6804" s="14" t="s">
        <v>31295</v>
      </c>
      <c r="D6804" s="14" t="s">
        <v>31296</v>
      </c>
      <c r="E6804" s="14" t="s">
        <v>31297</v>
      </c>
      <c r="F6804" s="14" t="s">
        <v>115</v>
      </c>
      <c r="G6804" s="26">
        <v>43893</v>
      </c>
      <c r="H6804" s="14">
        <v>2019</v>
      </c>
      <c r="I6804" s="14" t="s">
        <v>362</v>
      </c>
      <c r="J6804" s="14" t="s">
        <v>457</v>
      </c>
      <c r="K6804" s="14" t="s">
        <v>1336</v>
      </c>
      <c r="L6804" s="14" t="s">
        <v>31298</v>
      </c>
      <c r="M6804" s="14">
        <f t="shared" si="848"/>
        <v>2020</v>
      </c>
      <c r="N6804" s="14">
        <f t="shared" si="849"/>
        <v>3</v>
      </c>
      <c r="O6804" s="14" t="str">
        <f>IFERROR(VLOOKUP(I6804,Lists!$F$2:$G$16,2,FALSE()),"Not Rated")</f>
        <v>Older Kids</v>
      </c>
      <c r="P6804" s="14">
        <f t="shared" si="850"/>
        <v>104</v>
      </c>
      <c r="Q6804" s="14" t="str">
        <f t="shared" si="851"/>
        <v>United States</v>
      </c>
      <c r="R6804" s="14" t="str">
        <f t="shared" si="852"/>
        <v>|United States|</v>
      </c>
      <c r="S6804" s="14" t="str">
        <f t="shared" si="853"/>
        <v>|Dramas|Faith &amp; Spirituality|</v>
      </c>
      <c r="T6804" s="14" t="str">
        <f t="shared" si="854"/>
        <v>|Jude Okwudiafor Johnson|</v>
      </c>
      <c r="U6804" s="14" t="str">
        <f t="shared" si="855"/>
        <v>|Diallo Thompson|Natalia Dominguez|Benjamin A. Onyango|Gregory Alan Williams|Desalene Jones|Wynton Odd|Ed Gonzalez Moreno|Natasha Dee Davis|Cameron Schaefer|Joshua Flores-Q|</v>
      </c>
    </row>
    <row r="6805" spans="1:21">
      <c r="A6805" s="14" t="s">
        <v>31299</v>
      </c>
      <c r="B6805" s="14" t="s">
        <v>49</v>
      </c>
      <c r="C6805" s="14" t="s">
        <v>31300</v>
      </c>
      <c r="D6805" s="14" t="s">
        <v>117</v>
      </c>
      <c r="E6805" s="14" t="s">
        <v>117</v>
      </c>
      <c r="F6805" s="14" t="s">
        <v>115</v>
      </c>
      <c r="G6805" s="26">
        <v>43117</v>
      </c>
      <c r="H6805" s="14">
        <v>2017</v>
      </c>
      <c r="I6805" s="14" t="s">
        <v>362</v>
      </c>
      <c r="J6805" s="14" t="s">
        <v>108</v>
      </c>
      <c r="K6805" s="14" t="s">
        <v>419</v>
      </c>
      <c r="L6805" s="14" t="s">
        <v>31301</v>
      </c>
      <c r="M6805" s="14">
        <f t="shared" si="848"/>
        <v>2018</v>
      </c>
      <c r="N6805" s="14">
        <f t="shared" si="849"/>
        <v>1</v>
      </c>
      <c r="O6805" s="14" t="str">
        <f>IFERROR(VLOOKUP(I6805,Lists!$F$2:$G$16,2,FALSE()),"Not Rated")</f>
        <v>Older Kids</v>
      </c>
      <c r="P6805" s="14">
        <f t="shared" si="850"/>
        <v>4</v>
      </c>
      <c r="Q6805" s="14" t="str">
        <f t="shared" si="851"/>
        <v>United States</v>
      </c>
      <c r="R6805" s="14" t="str">
        <f t="shared" si="852"/>
        <v>|United States|</v>
      </c>
      <c r="S6805" s="14" t="str">
        <f t="shared" si="853"/>
        <v>|Docuseries|Reality TV|</v>
      </c>
      <c r="T6805" s="14" t="str">
        <f t="shared" si="854"/>
        <v>|Unknown|</v>
      </c>
      <c r="U6805" s="14" t="str">
        <f t="shared" si="855"/>
        <v>|Unknown|</v>
      </c>
    </row>
    <row r="6806" spans="1:21">
      <c r="A6806" s="14" t="s">
        <v>31302</v>
      </c>
      <c r="B6806" s="14" t="s">
        <v>48</v>
      </c>
      <c r="C6806" s="14" t="s">
        <v>31303</v>
      </c>
      <c r="D6806" s="14" t="s">
        <v>31304</v>
      </c>
      <c r="E6806" s="14" t="s">
        <v>31305</v>
      </c>
      <c r="F6806" s="14" t="s">
        <v>115</v>
      </c>
      <c r="G6806" s="26">
        <v>43831</v>
      </c>
      <c r="H6806" s="14">
        <v>2009</v>
      </c>
      <c r="I6806" s="14" t="s">
        <v>363</v>
      </c>
      <c r="J6806" s="14" t="s">
        <v>566</v>
      </c>
      <c r="K6806" s="14" t="s">
        <v>260</v>
      </c>
      <c r="L6806" s="14" t="s">
        <v>31306</v>
      </c>
      <c r="M6806" s="14">
        <f t="shared" si="848"/>
        <v>2020</v>
      </c>
      <c r="N6806" s="14">
        <f t="shared" si="849"/>
        <v>1</v>
      </c>
      <c r="O6806" s="14" t="str">
        <f>IFERROR(VLOOKUP(I6806,Lists!$F$2:$G$16,2,FALSE()),"Not Rated")</f>
        <v>Adults</v>
      </c>
      <c r="P6806" s="14">
        <f t="shared" si="850"/>
        <v>97</v>
      </c>
      <c r="Q6806" s="14" t="str">
        <f t="shared" si="851"/>
        <v>United States</v>
      </c>
      <c r="R6806" s="14" t="str">
        <f t="shared" si="852"/>
        <v>|United States|</v>
      </c>
      <c r="S6806" s="14" t="str">
        <f t="shared" si="853"/>
        <v>|Horror Movies|</v>
      </c>
      <c r="T6806" s="14" t="str">
        <f t="shared" si="854"/>
        <v>|Marcus Nispel|</v>
      </c>
      <c r="U6806" s="14" t="str">
        <f t="shared" si="855"/>
        <v>|Jared Padalecki|Danielle Panabaker|Amanda Righetti|Travis Van Winkle|Aaron Yoo|Derek Mears|Jonathan Sadowski|Julianna Guill|Ben Feldman|Arlen Escarpeta|Ryan Hansen|</v>
      </c>
    </row>
    <row r="6807" spans="1:21">
      <c r="A6807" s="14" t="s">
        <v>31307</v>
      </c>
      <c r="B6807" s="14" t="s">
        <v>48</v>
      </c>
      <c r="C6807" s="14" t="s">
        <v>31308</v>
      </c>
      <c r="D6807" s="14" t="s">
        <v>31309</v>
      </c>
      <c r="E6807" s="14" t="s">
        <v>31310</v>
      </c>
      <c r="F6807" s="14" t="s">
        <v>124</v>
      </c>
      <c r="G6807" s="26">
        <v>43208</v>
      </c>
      <c r="H6807" s="14">
        <v>2016</v>
      </c>
      <c r="I6807" s="14" t="s">
        <v>363</v>
      </c>
      <c r="J6807" s="14" t="s">
        <v>900</v>
      </c>
      <c r="K6807" s="14" t="s">
        <v>1537</v>
      </c>
      <c r="L6807" s="14" t="s">
        <v>31311</v>
      </c>
      <c r="M6807" s="14">
        <f t="shared" si="848"/>
        <v>2018</v>
      </c>
      <c r="N6807" s="14">
        <f t="shared" si="849"/>
        <v>4</v>
      </c>
      <c r="O6807" s="14" t="str">
        <f>IFERROR(VLOOKUP(I6807,Lists!$F$2:$G$16,2,FALSE()),"Not Rated")</f>
        <v>Adults</v>
      </c>
      <c r="P6807" s="14">
        <f t="shared" si="850"/>
        <v>92</v>
      </c>
      <c r="Q6807" s="14" t="str">
        <f t="shared" si="851"/>
        <v>Germany</v>
      </c>
      <c r="R6807" s="14" t="str">
        <f t="shared" si="852"/>
        <v>|Germany|</v>
      </c>
      <c r="S6807" s="14" t="str">
        <f t="shared" si="853"/>
        <v>|Horror Movies|International Movies|</v>
      </c>
      <c r="T6807" s="14" t="str">
        <f t="shared" si="854"/>
        <v>|Simon Verhoeven|</v>
      </c>
      <c r="U6807" s="14" t="str">
        <f t="shared" si="855"/>
        <v>|Alycia Debnam-Carey|William Moseley|Connor Paolo|Brit Morgan|Brooke Markham|Sean Marquette|Liesl Ahlers|Shashawnee Hall|Susan Danford|</v>
      </c>
    </row>
    <row r="6808" spans="1:21">
      <c r="A6808" s="14" t="s">
        <v>31312</v>
      </c>
      <c r="B6808" s="14" t="s">
        <v>49</v>
      </c>
      <c r="C6808" s="14" t="s">
        <v>31313</v>
      </c>
      <c r="D6808" s="14" t="s">
        <v>117</v>
      </c>
      <c r="E6808" s="14" t="s">
        <v>31314</v>
      </c>
      <c r="F6808" s="14" t="s">
        <v>115</v>
      </c>
      <c r="G6808" s="26"/>
      <c r="H6808" s="14">
        <v>2003</v>
      </c>
      <c r="I6808" s="14" t="s">
        <v>361</v>
      </c>
      <c r="J6808" s="14" t="s">
        <v>2411</v>
      </c>
      <c r="K6808" s="14" t="s">
        <v>23669</v>
      </c>
      <c r="L6808" s="14" t="s">
        <v>31315</v>
      </c>
      <c r="M6808" s="14" t="str">
        <f t="shared" si="848"/>
        <v/>
      </c>
      <c r="N6808" s="14" t="str">
        <f t="shared" si="849"/>
        <v/>
      </c>
      <c r="O6808" s="14" t="str">
        <f>IFERROR(VLOOKUP(I6808,Lists!$F$2:$G$16,2,FALSE()),"Not Rated")</f>
        <v>Teens</v>
      </c>
      <c r="P6808" s="14">
        <f t="shared" si="850"/>
        <v>10</v>
      </c>
      <c r="Q6808" s="14" t="str">
        <f t="shared" si="851"/>
        <v>United States</v>
      </c>
      <c r="R6808" s="14" t="str">
        <f t="shared" si="852"/>
        <v>|United States|</v>
      </c>
      <c r="S6808" s="14" t="str">
        <f t="shared" si="853"/>
        <v>|Classic &amp; Cult TV|TV Comedies|</v>
      </c>
      <c r="T6808" s="14" t="str">
        <f t="shared" si="854"/>
        <v>|Unknown|</v>
      </c>
      <c r="U6808" s="14" t="str">
        <f t="shared" si="855"/>
        <v>|Jennifer Aniston|Courteney Cox|Lisa Kudrow|Matt LeBlanc|Matthew Perry|David Schwimmer|</v>
      </c>
    </row>
    <row r="6809" spans="1:21">
      <c r="A6809" s="14" t="s">
        <v>31316</v>
      </c>
      <c r="B6809" s="14" t="s">
        <v>48</v>
      </c>
      <c r="C6809" s="14" t="s">
        <v>31317</v>
      </c>
      <c r="D6809" s="14" t="s">
        <v>2564</v>
      </c>
      <c r="E6809" s="14" t="s">
        <v>31318</v>
      </c>
      <c r="F6809" s="14" t="s">
        <v>128</v>
      </c>
      <c r="G6809" s="26">
        <v>43622</v>
      </c>
      <c r="H6809" s="14">
        <v>2017</v>
      </c>
      <c r="I6809" s="14" t="s">
        <v>361</v>
      </c>
      <c r="J6809" s="14" t="s">
        <v>730</v>
      </c>
      <c r="K6809" s="14" t="s">
        <v>2179</v>
      </c>
      <c r="L6809" s="14" t="s">
        <v>31319</v>
      </c>
      <c r="M6809" s="14">
        <f t="shared" si="848"/>
        <v>2019</v>
      </c>
      <c r="N6809" s="14">
        <f t="shared" si="849"/>
        <v>6</v>
      </c>
      <c r="O6809" s="14" t="str">
        <f>IFERROR(VLOOKUP(I6809,Lists!$F$2:$G$16,2,FALSE()),"Not Rated")</f>
        <v>Teens</v>
      </c>
      <c r="P6809" s="14">
        <f t="shared" si="850"/>
        <v>93</v>
      </c>
      <c r="Q6809" s="14" t="str">
        <f t="shared" si="851"/>
        <v>Egypt</v>
      </c>
      <c r="R6809" s="14" t="str">
        <f t="shared" si="852"/>
        <v>|Egypt|</v>
      </c>
      <c r="S6809" s="14" t="str">
        <f t="shared" si="853"/>
        <v>|Children &amp; Family Movies|Comedies|Dramas|</v>
      </c>
      <c r="T6809" s="14" t="str">
        <f t="shared" si="854"/>
        <v>|Mahmoud Karim|</v>
      </c>
      <c r="U6809" s="14" t="str">
        <f t="shared" si="855"/>
        <v>|Ahmed Eid|Saki Tsukamoto|Nada Moussa|Mohammed Tharwat|</v>
      </c>
    </row>
    <row r="6810" spans="1:21">
      <c r="A6810" s="14" t="s">
        <v>31320</v>
      </c>
      <c r="B6810" s="14" t="s">
        <v>48</v>
      </c>
      <c r="C6810" s="14" t="s">
        <v>31321</v>
      </c>
      <c r="D6810" s="14" t="s">
        <v>8176</v>
      </c>
      <c r="E6810" s="14" t="s">
        <v>31322</v>
      </c>
      <c r="F6810" s="14" t="s">
        <v>24335</v>
      </c>
      <c r="G6810" s="26">
        <v>44082</v>
      </c>
      <c r="H6810" s="14">
        <v>2010</v>
      </c>
      <c r="I6810" s="14" t="s">
        <v>363</v>
      </c>
      <c r="J6810" s="14" t="s">
        <v>730</v>
      </c>
      <c r="K6810" s="14" t="s">
        <v>1227</v>
      </c>
      <c r="L6810" s="14" t="s">
        <v>31323</v>
      </c>
      <c r="M6810" s="14">
        <f t="shared" si="848"/>
        <v>2020</v>
      </c>
      <c r="N6810" s="14">
        <f t="shared" si="849"/>
        <v>9</v>
      </c>
      <c r="O6810" s="14" t="str">
        <f>IFERROR(VLOOKUP(I6810,Lists!$F$2:$G$16,2,FALSE()),"Not Rated")</f>
        <v>Adults</v>
      </c>
      <c r="P6810" s="14">
        <f t="shared" si="850"/>
        <v>93</v>
      </c>
      <c r="Q6810" s="14" t="str">
        <f t="shared" si="851"/>
        <v>France</v>
      </c>
      <c r="R6810" s="14" t="str">
        <f t="shared" si="852"/>
        <v>|France|United Kingdom|United States|</v>
      </c>
      <c r="S6810" s="14" t="str">
        <f t="shared" si="853"/>
        <v>|Action &amp; Adventure|International Movies|</v>
      </c>
      <c r="T6810" s="14" t="str">
        <f t="shared" si="854"/>
        <v>|Pierre Morel|</v>
      </c>
      <c r="U6810" s="14" t="str">
        <f t="shared" si="855"/>
        <v>|John Travolta|Jonathan Rhys Meyers|Kasia Smutniak|Richard Durden|Bing Yin|Amber Rose Revah|Eric Godon|François Bredon|Chems Dahmani|Sami Darr|Didier Constant|</v>
      </c>
    </row>
    <row r="6811" spans="1:21">
      <c r="A6811" s="14" t="s">
        <v>31324</v>
      </c>
      <c r="B6811" s="14" t="s">
        <v>48</v>
      </c>
      <c r="C6811" s="14" t="s">
        <v>31325</v>
      </c>
      <c r="D6811" s="14" t="s">
        <v>31326</v>
      </c>
      <c r="E6811" s="14" t="s">
        <v>31327</v>
      </c>
      <c r="F6811" s="14" t="s">
        <v>115</v>
      </c>
      <c r="G6811" s="26">
        <v>43296</v>
      </c>
      <c r="H6811" s="14">
        <v>2016</v>
      </c>
      <c r="I6811" s="14" t="s">
        <v>367</v>
      </c>
      <c r="J6811" s="14" t="s">
        <v>698</v>
      </c>
      <c r="K6811" s="14" t="s">
        <v>784</v>
      </c>
      <c r="L6811" s="14" t="s">
        <v>31328</v>
      </c>
      <c r="M6811" s="14">
        <f t="shared" si="848"/>
        <v>2018</v>
      </c>
      <c r="N6811" s="14">
        <f t="shared" si="849"/>
        <v>7</v>
      </c>
      <c r="O6811" s="14" t="str">
        <f>IFERROR(VLOOKUP(I6811,Lists!$F$2:$G$16,2,FALSE()),"Not Rated")</f>
        <v>Older Kids</v>
      </c>
      <c r="P6811" s="14">
        <f t="shared" si="850"/>
        <v>99</v>
      </c>
      <c r="Q6811" s="14" t="str">
        <f t="shared" si="851"/>
        <v>United States</v>
      </c>
      <c r="R6811" s="14" t="str">
        <f t="shared" si="852"/>
        <v>|United States|</v>
      </c>
      <c r="S6811" s="14" t="str">
        <f t="shared" si="853"/>
        <v>|Documentaries|International Movies|Sports Movies|</v>
      </c>
      <c r="T6811" s="14" t="str">
        <f t="shared" si="854"/>
        <v>|Heber Cannon|</v>
      </c>
      <c r="U6811" s="14" t="str">
        <f t="shared" si="855"/>
        <v>|Rich Froning|</v>
      </c>
    </row>
    <row r="6812" spans="1:21">
      <c r="A6812" s="14" t="s">
        <v>31329</v>
      </c>
      <c r="B6812" s="14" t="s">
        <v>49</v>
      </c>
      <c r="C6812" s="14" t="s">
        <v>31330</v>
      </c>
      <c r="D6812" s="14" t="s">
        <v>31331</v>
      </c>
      <c r="E6812" s="14" t="s">
        <v>347</v>
      </c>
      <c r="F6812" s="14" t="s">
        <v>31332</v>
      </c>
      <c r="G6812" s="26">
        <v>42397</v>
      </c>
      <c r="H6812" s="14">
        <v>2011</v>
      </c>
      <c r="I6812" s="14" t="s">
        <v>362</v>
      </c>
      <c r="J6812" s="14" t="s">
        <v>105</v>
      </c>
      <c r="K6812" s="14" t="s">
        <v>803</v>
      </c>
      <c r="L6812" s="14" t="s">
        <v>31333</v>
      </c>
      <c r="M6812" s="14">
        <f t="shared" si="848"/>
        <v>2016</v>
      </c>
      <c r="N6812" s="14">
        <f t="shared" si="849"/>
        <v>1</v>
      </c>
      <c r="O6812" s="14" t="str">
        <f>IFERROR(VLOOKUP(I6812,Lists!$F$2:$G$16,2,FALSE()),"Not Rated")</f>
        <v>Older Kids</v>
      </c>
      <c r="P6812" s="14">
        <f t="shared" si="850"/>
        <v>1</v>
      </c>
      <c r="Q6812" s="14" t="str">
        <f t="shared" si="851"/>
        <v>United Kingdom</v>
      </c>
      <c r="R6812" s="14" t="str">
        <f t="shared" si="852"/>
        <v>|United Kingdom|United States|Spain|Germany|Greece|Canada|</v>
      </c>
      <c r="S6812" s="14" t="str">
        <f t="shared" si="853"/>
        <v>|British TV Shows|Docuseries|International TV Shows|</v>
      </c>
      <c r="T6812" s="14" t="str">
        <f t="shared" si="854"/>
        <v>|Alastair Fothergill|</v>
      </c>
      <c r="U6812" s="14" t="str">
        <f t="shared" si="855"/>
        <v>|David Attenborough|</v>
      </c>
    </row>
    <row r="6813" spans="1:21">
      <c r="A6813" s="14" t="s">
        <v>31334</v>
      </c>
      <c r="B6813" s="14" t="s">
        <v>48</v>
      </c>
      <c r="C6813" s="14" t="s">
        <v>31335</v>
      </c>
      <c r="D6813" s="14" t="s">
        <v>117</v>
      </c>
      <c r="E6813" s="14" t="s">
        <v>347</v>
      </c>
      <c r="F6813" s="14" t="s">
        <v>31332</v>
      </c>
      <c r="G6813" s="26">
        <v>42397</v>
      </c>
      <c r="H6813" s="14">
        <v>2011</v>
      </c>
      <c r="I6813" s="14" t="s">
        <v>362</v>
      </c>
      <c r="J6813" s="14" t="s">
        <v>4622</v>
      </c>
      <c r="K6813" s="14" t="s">
        <v>61</v>
      </c>
      <c r="L6813" s="14" t="s">
        <v>31336</v>
      </c>
      <c r="M6813" s="14">
        <f t="shared" si="848"/>
        <v>2016</v>
      </c>
      <c r="N6813" s="14">
        <f t="shared" si="849"/>
        <v>1</v>
      </c>
      <c r="O6813" s="14" t="str">
        <f>IFERROR(VLOOKUP(I6813,Lists!$F$2:$G$16,2,FALSE()),"Not Rated")</f>
        <v>Older Kids</v>
      </c>
      <c r="P6813" s="14">
        <f t="shared" si="850"/>
        <v>47</v>
      </c>
      <c r="Q6813" s="14" t="str">
        <f t="shared" si="851"/>
        <v>United Kingdom</v>
      </c>
      <c r="R6813" s="14" t="str">
        <f t="shared" si="852"/>
        <v>|United Kingdom|United States|Spain|Germany|Greece|Canada|</v>
      </c>
      <c r="S6813" s="14" t="str">
        <f t="shared" si="853"/>
        <v>|Movies|</v>
      </c>
      <c r="T6813" s="14" t="str">
        <f t="shared" si="854"/>
        <v>|Unknown|</v>
      </c>
      <c r="U6813" s="14" t="str">
        <f t="shared" si="855"/>
        <v>|David Attenborough|</v>
      </c>
    </row>
    <row r="6814" spans="1:21">
      <c r="A6814" s="14" t="s">
        <v>31337</v>
      </c>
      <c r="B6814" s="14" t="s">
        <v>48</v>
      </c>
      <c r="C6814" s="14" t="s">
        <v>31338</v>
      </c>
      <c r="D6814" s="14" t="s">
        <v>117</v>
      </c>
      <c r="E6814" s="14" t="s">
        <v>347</v>
      </c>
      <c r="F6814" s="14" t="s">
        <v>31332</v>
      </c>
      <c r="G6814" s="26">
        <v>42397</v>
      </c>
      <c r="H6814" s="14">
        <v>2011</v>
      </c>
      <c r="I6814" s="14" t="s">
        <v>362</v>
      </c>
      <c r="J6814" s="14" t="s">
        <v>7029</v>
      </c>
      <c r="K6814" s="14" t="s">
        <v>61</v>
      </c>
      <c r="L6814" s="14" t="s">
        <v>31339</v>
      </c>
      <c r="M6814" s="14">
        <f t="shared" si="848"/>
        <v>2016</v>
      </c>
      <c r="N6814" s="14">
        <f t="shared" si="849"/>
        <v>1</v>
      </c>
      <c r="O6814" s="14" t="str">
        <f>IFERROR(VLOOKUP(I6814,Lists!$F$2:$G$16,2,FALSE()),"Not Rated")</f>
        <v>Older Kids</v>
      </c>
      <c r="P6814" s="14">
        <f t="shared" si="850"/>
        <v>52</v>
      </c>
      <c r="Q6814" s="14" t="str">
        <f t="shared" si="851"/>
        <v>United Kingdom</v>
      </c>
      <c r="R6814" s="14" t="str">
        <f t="shared" si="852"/>
        <v>|United Kingdom|United States|Spain|Germany|Greece|Canada|</v>
      </c>
      <c r="S6814" s="14" t="str">
        <f t="shared" si="853"/>
        <v>|Movies|</v>
      </c>
      <c r="T6814" s="14" t="str">
        <f t="shared" si="854"/>
        <v>|Unknown|</v>
      </c>
      <c r="U6814" s="14" t="str">
        <f t="shared" si="855"/>
        <v>|David Attenborough|</v>
      </c>
    </row>
    <row r="6815" spans="1:21">
      <c r="A6815" s="14" t="s">
        <v>31340</v>
      </c>
      <c r="B6815" s="14" t="s">
        <v>48</v>
      </c>
      <c r="C6815" s="14" t="s">
        <v>31341</v>
      </c>
      <c r="D6815" s="14" t="s">
        <v>5061</v>
      </c>
      <c r="E6815" s="14" t="s">
        <v>31342</v>
      </c>
      <c r="F6815" s="14" t="s">
        <v>115</v>
      </c>
      <c r="G6815" s="26">
        <v>43647</v>
      </c>
      <c r="H6815" s="14">
        <v>2008</v>
      </c>
      <c r="I6815" s="14" t="s">
        <v>363</v>
      </c>
      <c r="J6815" s="14" t="s">
        <v>566</v>
      </c>
      <c r="K6815" s="14" t="s">
        <v>1436</v>
      </c>
      <c r="L6815" s="14" t="s">
        <v>31343</v>
      </c>
      <c r="M6815" s="14">
        <f t="shared" si="848"/>
        <v>2019</v>
      </c>
      <c r="N6815" s="14">
        <f t="shared" si="849"/>
        <v>7</v>
      </c>
      <c r="O6815" s="14" t="str">
        <f>IFERROR(VLOOKUP(I6815,Lists!$F$2:$G$16,2,FALSE()),"Not Rated")</f>
        <v>Adults</v>
      </c>
      <c r="P6815" s="14">
        <f t="shared" si="850"/>
        <v>97</v>
      </c>
      <c r="Q6815" s="14" t="str">
        <f t="shared" si="851"/>
        <v>United States</v>
      </c>
      <c r="R6815" s="14" t="str">
        <f t="shared" si="852"/>
        <v>|United States|</v>
      </c>
      <c r="S6815" s="14" t="str">
        <f t="shared" si="853"/>
        <v>|Dramas|Independent Movies|</v>
      </c>
      <c r="T6815" s="14" t="str">
        <f t="shared" si="854"/>
        <v>|Courtney Hunt|</v>
      </c>
      <c r="U6815" s="14" t="str">
        <f t="shared" si="855"/>
        <v>|Melissa Leo|Misty Upham|Charlie McDermott|Michael O'Keefe|Mark Boone Junior|James Reilly|Jay Klaitz|John Canoe|Dylan Carusona|Michael Sky|</v>
      </c>
    </row>
    <row r="6816" spans="1:21">
      <c r="A6816" s="14" t="s">
        <v>31344</v>
      </c>
      <c r="B6816" s="14" t="s">
        <v>48</v>
      </c>
      <c r="C6816" s="14" t="s">
        <v>31345</v>
      </c>
      <c r="D6816" s="14" t="s">
        <v>25464</v>
      </c>
      <c r="E6816" s="14" t="s">
        <v>31346</v>
      </c>
      <c r="F6816" s="14" t="s">
        <v>1963</v>
      </c>
      <c r="G6816" s="26">
        <v>42614</v>
      </c>
      <c r="H6816" s="14">
        <v>2015</v>
      </c>
      <c r="I6816" s="14" t="s">
        <v>362</v>
      </c>
      <c r="J6816" s="14" t="s">
        <v>708</v>
      </c>
      <c r="K6816" s="14" t="s">
        <v>7395</v>
      </c>
      <c r="L6816" s="14" t="s">
        <v>31347</v>
      </c>
      <c r="M6816" s="14">
        <f t="shared" si="848"/>
        <v>2016</v>
      </c>
      <c r="N6816" s="14">
        <f t="shared" si="849"/>
        <v>9</v>
      </c>
      <c r="O6816" s="14" t="str">
        <f>IFERROR(VLOOKUP(I6816,Lists!$F$2:$G$16,2,FALSE()),"Not Rated")</f>
        <v>Older Kids</v>
      </c>
      <c r="P6816" s="14">
        <f t="shared" si="850"/>
        <v>88</v>
      </c>
      <c r="Q6816" s="14" t="str">
        <f t="shared" si="851"/>
        <v>Canada</v>
      </c>
      <c r="R6816" s="14" t="str">
        <f t="shared" si="852"/>
        <v>|Canada|United States|</v>
      </c>
      <c r="S6816" s="14" t="str">
        <f t="shared" si="853"/>
        <v>|Children &amp; Family Movies|Dramas|Sports Movies|</v>
      </c>
      <c r="T6816" s="14" t="str">
        <f t="shared" si="854"/>
        <v>|Sean Cisterna|</v>
      </c>
      <c r="U6816" s="14" t="str">
        <f t="shared" si="855"/>
        <v>|Jennifer Beals|Ana Golja|Art Hindle|Jake Epstein|Ramona Milano|Trevor Tordjman|Lamar Johnson|Asha Bromfield|Sarah Fisher|</v>
      </c>
    </row>
    <row r="6817" spans="1:21">
      <c r="A6817" s="14" t="s">
        <v>31348</v>
      </c>
      <c r="B6817" s="14" t="s">
        <v>48</v>
      </c>
      <c r="C6817" s="14" t="s">
        <v>31349</v>
      </c>
      <c r="D6817" s="14" t="s">
        <v>31350</v>
      </c>
      <c r="E6817" s="14" t="s">
        <v>117</v>
      </c>
      <c r="F6817" s="14" t="s">
        <v>115</v>
      </c>
      <c r="G6817" s="26">
        <v>43101</v>
      </c>
      <c r="H6817" s="14">
        <v>2016</v>
      </c>
      <c r="I6817" s="14" t="s">
        <v>360</v>
      </c>
      <c r="J6817" s="14" t="s">
        <v>574</v>
      </c>
      <c r="K6817" s="14" t="s">
        <v>247</v>
      </c>
      <c r="L6817" s="14" t="s">
        <v>31351</v>
      </c>
      <c r="M6817" s="14">
        <f t="shared" si="848"/>
        <v>2018</v>
      </c>
      <c r="N6817" s="14">
        <f t="shared" si="849"/>
        <v>1</v>
      </c>
      <c r="O6817" s="14" t="str">
        <f>IFERROR(VLOOKUP(I6817,Lists!$F$2:$G$16,2,FALSE()),"Not Rated")</f>
        <v>Adults</v>
      </c>
      <c r="P6817" s="14">
        <f t="shared" si="850"/>
        <v>106</v>
      </c>
      <c r="Q6817" s="14" t="str">
        <f t="shared" si="851"/>
        <v>United States</v>
      </c>
      <c r="R6817" s="14" t="str">
        <f t="shared" si="852"/>
        <v>|United States|</v>
      </c>
      <c r="S6817" s="14" t="str">
        <f t="shared" si="853"/>
        <v>|Documentaries|</v>
      </c>
      <c r="T6817" s="14" t="str">
        <f t="shared" si="854"/>
        <v>|Bob Rose|</v>
      </c>
      <c r="U6817" s="14" t="str">
        <f t="shared" si="855"/>
        <v>|Unknown|</v>
      </c>
    </row>
    <row r="6818" spans="1:21">
      <c r="A6818" s="14" t="s">
        <v>31352</v>
      </c>
      <c r="B6818" s="14" t="s">
        <v>48</v>
      </c>
      <c r="C6818" s="14" t="s">
        <v>31353</v>
      </c>
      <c r="D6818" s="14" t="s">
        <v>31354</v>
      </c>
      <c r="E6818" s="14" t="s">
        <v>31355</v>
      </c>
      <c r="F6818" s="14" t="s">
        <v>173</v>
      </c>
      <c r="G6818" s="26">
        <v>43733</v>
      </c>
      <c r="H6818" s="14">
        <v>2019</v>
      </c>
      <c r="I6818" s="14" t="s">
        <v>360</v>
      </c>
      <c r="J6818" s="14" t="s">
        <v>566</v>
      </c>
      <c r="K6818" s="14" t="s">
        <v>612</v>
      </c>
      <c r="L6818" s="14" t="s">
        <v>31356</v>
      </c>
      <c r="M6818" s="14">
        <f t="shared" si="848"/>
        <v>2019</v>
      </c>
      <c r="N6818" s="14">
        <f t="shared" si="849"/>
        <v>9</v>
      </c>
      <c r="O6818" s="14" t="str">
        <f>IFERROR(VLOOKUP(I6818,Lists!$F$2:$G$16,2,FALSE()),"Not Rated")</f>
        <v>Adults</v>
      </c>
      <c r="P6818" s="14">
        <f t="shared" si="850"/>
        <v>97</v>
      </c>
      <c r="Q6818" s="14" t="str">
        <f t="shared" si="851"/>
        <v>Vietnam</v>
      </c>
      <c r="R6818" s="14" t="str">
        <f t="shared" si="852"/>
        <v>|Vietnam|</v>
      </c>
      <c r="S6818" s="14" t="str">
        <f t="shared" si="853"/>
        <v>|Action &amp; Adventure|Dramas|International Movies|</v>
      </c>
      <c r="T6818" s="14" t="str">
        <f t="shared" si="854"/>
        <v>|Le Van Kiet|</v>
      </c>
      <c r="U6818" s="14" t="str">
        <f t="shared" si="855"/>
        <v>|Ngo Thanh Van|Phan Thanh Nhien|Mai Cat Vi|Thanh Hoa|Pham Anh Khoa|</v>
      </c>
    </row>
    <row r="6819" spans="1:21">
      <c r="A6819" s="14" t="s">
        <v>31357</v>
      </c>
      <c r="B6819" s="14" t="s">
        <v>48</v>
      </c>
      <c r="C6819" s="14" t="s">
        <v>31358</v>
      </c>
      <c r="D6819" s="14" t="s">
        <v>31359</v>
      </c>
      <c r="E6819" s="14" t="s">
        <v>31360</v>
      </c>
      <c r="F6819" s="14" t="s">
        <v>921</v>
      </c>
      <c r="G6819" s="26">
        <v>43579</v>
      </c>
      <c r="H6819" s="14">
        <v>2017</v>
      </c>
      <c r="I6819" s="14" t="s">
        <v>360</v>
      </c>
      <c r="J6819" s="14" t="s">
        <v>708</v>
      </c>
      <c r="K6819" s="14" t="s">
        <v>683</v>
      </c>
      <c r="L6819" s="14" t="s">
        <v>31361</v>
      </c>
      <c r="M6819" s="14">
        <f t="shared" si="848"/>
        <v>2019</v>
      </c>
      <c r="N6819" s="14">
        <f t="shared" si="849"/>
        <v>4</v>
      </c>
      <c r="O6819" s="14" t="str">
        <f>IFERROR(VLOOKUP(I6819,Lists!$F$2:$G$16,2,FALSE()),"Not Rated")</f>
        <v>Adults</v>
      </c>
      <c r="P6819" s="14">
        <f t="shared" si="850"/>
        <v>88</v>
      </c>
      <c r="Q6819" s="14" t="str">
        <f t="shared" si="851"/>
        <v>United States</v>
      </c>
      <c r="R6819" s="14" t="str">
        <f t="shared" si="852"/>
        <v>|United States|United Kingdom|</v>
      </c>
      <c r="S6819" s="14" t="str">
        <f t="shared" si="853"/>
        <v>|Dramas|Thrillers|</v>
      </c>
      <c r="T6819" s="14" t="str">
        <f t="shared" si="854"/>
        <v>|Adam Del Giudice|</v>
      </c>
      <c r="U6819" s="14" t="str">
        <f t="shared" si="855"/>
        <v>|Aaron Stanford|Teri Reeves|Sean Patrick Flanery|Forrest Fyre|Steven Michael Quezada|Paul Blott|Travis Hammer|Ryan Begay|Jermaine Washington|Vincent McDaniel|</v>
      </c>
    </row>
    <row r="6820" spans="1:21">
      <c r="A6820" s="14" t="s">
        <v>31362</v>
      </c>
      <c r="B6820" s="14" t="s">
        <v>48</v>
      </c>
      <c r="C6820" s="14" t="s">
        <v>31363</v>
      </c>
      <c r="D6820" s="14" t="s">
        <v>31364</v>
      </c>
      <c r="E6820" s="14" t="s">
        <v>31365</v>
      </c>
      <c r="F6820" s="14" t="s">
        <v>115</v>
      </c>
      <c r="G6820" s="26">
        <v>43539</v>
      </c>
      <c r="H6820" s="14">
        <v>2009</v>
      </c>
      <c r="I6820" s="14" t="s">
        <v>367</v>
      </c>
      <c r="J6820" s="14" t="s">
        <v>708</v>
      </c>
      <c r="K6820" s="14" t="s">
        <v>481</v>
      </c>
      <c r="L6820" s="14" t="s">
        <v>31366</v>
      </c>
      <c r="M6820" s="14">
        <f t="shared" si="848"/>
        <v>2019</v>
      </c>
      <c r="N6820" s="14">
        <f t="shared" si="849"/>
        <v>3</v>
      </c>
      <c r="O6820" s="14" t="str">
        <f>IFERROR(VLOOKUP(I6820,Lists!$F$2:$G$16,2,FALSE()),"Not Rated")</f>
        <v>Older Kids</v>
      </c>
      <c r="P6820" s="14">
        <f t="shared" si="850"/>
        <v>88</v>
      </c>
      <c r="Q6820" s="14" t="str">
        <f t="shared" si="851"/>
        <v>United States</v>
      </c>
      <c r="R6820" s="14" t="str">
        <f t="shared" si="852"/>
        <v>|United States|</v>
      </c>
      <c r="S6820" s="14" t="str">
        <f t="shared" si="853"/>
        <v>|Children &amp; Family Movies|Comedies|</v>
      </c>
      <c r="T6820" s="14" t="str">
        <f t="shared" si="854"/>
        <v>|Hoyt Yeatman|</v>
      </c>
      <c r="U6820" s="14" t="str">
        <f t="shared" si="855"/>
        <v>|Bill Nighy|Will Arnett|Zach Galifianakis|Kelli Garner|Tyler Patrick Jones|Piper Mackenzie Harris|Gabriel Casseus|Jack Conley|Niecy Nash|Justin Mentell|Nicolas Cage|Sam Rockwell|Jon Favreau|Penélope Cruz|Steve Buscemi|Tracy Morgan|</v>
      </c>
    </row>
    <row r="6821" spans="1:21">
      <c r="A6821" s="14" t="s">
        <v>31367</v>
      </c>
      <c r="B6821" s="14" t="s">
        <v>48</v>
      </c>
      <c r="C6821" s="14" t="s">
        <v>31368</v>
      </c>
      <c r="D6821" s="14" t="s">
        <v>31369</v>
      </c>
      <c r="E6821" s="14" t="s">
        <v>31370</v>
      </c>
      <c r="F6821" s="14" t="s">
        <v>10788</v>
      </c>
      <c r="G6821" s="26">
        <v>43413</v>
      </c>
      <c r="H6821" s="14">
        <v>2017</v>
      </c>
      <c r="I6821" s="14" t="s">
        <v>360</v>
      </c>
      <c r="J6821" s="14" t="s">
        <v>2394</v>
      </c>
      <c r="K6821" s="14" t="s">
        <v>444</v>
      </c>
      <c r="L6821" s="14" t="s">
        <v>31371</v>
      </c>
      <c r="M6821" s="14">
        <f t="shared" si="848"/>
        <v>2018</v>
      </c>
      <c r="N6821" s="14">
        <f t="shared" si="849"/>
        <v>11</v>
      </c>
      <c r="O6821" s="14" t="str">
        <f>IFERROR(VLOOKUP(I6821,Lists!$F$2:$G$16,2,FALSE()),"Not Rated")</f>
        <v>Adults</v>
      </c>
      <c r="P6821" s="14">
        <f t="shared" si="850"/>
        <v>132</v>
      </c>
      <c r="Q6821" s="14" t="str">
        <f t="shared" si="851"/>
        <v>Brazil</v>
      </c>
      <c r="R6821" s="14" t="str">
        <f t="shared" si="852"/>
        <v>|Brazil|France|</v>
      </c>
      <c r="S6821" s="14" t="str">
        <f t="shared" si="853"/>
        <v>|Dramas|Independent Movies|International Movies|</v>
      </c>
      <c r="T6821" s="14" t="str">
        <f t="shared" si="854"/>
        <v>|Fellipe Barbosa|</v>
      </c>
      <c r="U6821" s="14" t="str">
        <f t="shared" si="855"/>
        <v>|João Pedro Zappa|Caroline Abras|Alex Alembe|Leonard Siampala|Tony B. Lesika|John Goodluck|Rashidi Athuman|Toney Montana|George Ngandu|Rhosinah Sekeleti|Luke Mpata|Lewis Gadson|Manuela Pacq|</v>
      </c>
    </row>
    <row r="6822" spans="1:21">
      <c r="A6822" s="14" t="s">
        <v>31372</v>
      </c>
      <c r="B6822" s="14" t="s">
        <v>49</v>
      </c>
      <c r="C6822" s="14" t="s">
        <v>31373</v>
      </c>
      <c r="D6822" s="14" t="s">
        <v>117</v>
      </c>
      <c r="E6822" s="14" t="s">
        <v>31374</v>
      </c>
      <c r="F6822" s="14" t="s">
        <v>116</v>
      </c>
      <c r="G6822" s="26">
        <v>43252</v>
      </c>
      <c r="H6822" s="14">
        <v>2018</v>
      </c>
      <c r="I6822" s="14" t="s">
        <v>361</v>
      </c>
      <c r="J6822" s="14" t="s">
        <v>105</v>
      </c>
      <c r="K6822" s="14" t="s">
        <v>688</v>
      </c>
      <c r="L6822" s="14" t="s">
        <v>31375</v>
      </c>
      <c r="M6822" s="14">
        <f t="shared" si="848"/>
        <v>2018</v>
      </c>
      <c r="N6822" s="14">
        <f t="shared" si="849"/>
        <v>6</v>
      </c>
      <c r="O6822" s="14" t="str">
        <f>IFERROR(VLOOKUP(I6822,Lists!$F$2:$G$16,2,FALSE()),"Not Rated")</f>
        <v>Teens</v>
      </c>
      <c r="P6822" s="14">
        <f t="shared" si="850"/>
        <v>1</v>
      </c>
      <c r="Q6822" s="14" t="str">
        <f t="shared" si="851"/>
        <v>India</v>
      </c>
      <c r="R6822" s="14" t="str">
        <f t="shared" si="852"/>
        <v>|India|</v>
      </c>
      <c r="S6822" s="14" t="str">
        <f t="shared" si="853"/>
        <v>|International TV Shows|TV Dramas|</v>
      </c>
      <c r="T6822" s="14" t="str">
        <f t="shared" si="854"/>
        <v>|Unknown|</v>
      </c>
      <c r="U6822" s="14" t="str">
        <f t="shared" si="855"/>
        <v>|Amol Parashar|Harleen Sethi|Chaitanya Sharma|Priya Malik|Pratik Dixit|</v>
      </c>
    </row>
    <row r="6823" spans="1:21">
      <c r="A6823" s="14" t="s">
        <v>31376</v>
      </c>
      <c r="B6823" s="14" t="s">
        <v>48</v>
      </c>
      <c r="C6823" s="14" t="s">
        <v>31377</v>
      </c>
      <c r="D6823" s="14" t="s">
        <v>31378</v>
      </c>
      <c r="E6823" s="14" t="s">
        <v>31379</v>
      </c>
      <c r="F6823" s="14" t="s">
        <v>154</v>
      </c>
      <c r="G6823" s="26">
        <v>42993</v>
      </c>
      <c r="H6823" s="14">
        <v>2013</v>
      </c>
      <c r="I6823" s="14" t="s">
        <v>361</v>
      </c>
      <c r="J6823" s="14" t="s">
        <v>1096</v>
      </c>
      <c r="K6823" s="14" t="s">
        <v>475</v>
      </c>
      <c r="L6823" s="14" t="s">
        <v>31380</v>
      </c>
      <c r="M6823" s="14">
        <f t="shared" si="848"/>
        <v>2017</v>
      </c>
      <c r="N6823" s="14">
        <f t="shared" si="849"/>
        <v>9</v>
      </c>
      <c r="O6823" s="14" t="str">
        <f>IFERROR(VLOOKUP(I6823,Lists!$F$2:$G$16,2,FALSE()),"Not Rated")</f>
        <v>Teens</v>
      </c>
      <c r="P6823" s="14">
        <f t="shared" si="850"/>
        <v>108</v>
      </c>
      <c r="Q6823" s="14" t="str">
        <f t="shared" si="851"/>
        <v>Russia</v>
      </c>
      <c r="R6823" s="14" t="str">
        <f t="shared" si="852"/>
        <v>|Russia|</v>
      </c>
      <c r="S6823" s="14" t="str">
        <f t="shared" si="853"/>
        <v>|Dramas|International Movies|</v>
      </c>
      <c r="T6823" s="14" t="str">
        <f t="shared" si="854"/>
        <v>|Pavel Parkhomenko|</v>
      </c>
      <c r="U6823" s="14" t="str">
        <f t="shared" si="855"/>
        <v>|Yaroslav Zhalnin|Mikhail Filippov|Olga Ivanova|Vadim Michman|Vladimir Steklov|Viktor Proskurin|Nadezhda Markina|Daniil Vorobyov|</v>
      </c>
    </row>
    <row r="6824" spans="1:21">
      <c r="A6824" s="14" t="s">
        <v>31381</v>
      </c>
      <c r="B6824" s="14" t="s">
        <v>49</v>
      </c>
      <c r="C6824" s="14" t="s">
        <v>31382</v>
      </c>
      <c r="D6824" s="14" t="s">
        <v>117</v>
      </c>
      <c r="E6824" s="14" t="s">
        <v>31383</v>
      </c>
      <c r="F6824" s="14" t="s">
        <v>115</v>
      </c>
      <c r="G6824" s="26">
        <v>42620</v>
      </c>
      <c r="H6824" s="14">
        <v>2016</v>
      </c>
      <c r="I6824" s="14" t="s">
        <v>362</v>
      </c>
      <c r="J6824" s="14" t="s">
        <v>106</v>
      </c>
      <c r="K6824" s="14" t="s">
        <v>31384</v>
      </c>
      <c r="L6824" s="14" t="s">
        <v>31385</v>
      </c>
      <c r="M6824" s="14">
        <f t="shared" si="848"/>
        <v>2016</v>
      </c>
      <c r="N6824" s="14">
        <f t="shared" si="849"/>
        <v>9</v>
      </c>
      <c r="O6824" s="14" t="str">
        <f>IFERROR(VLOOKUP(I6824,Lists!$F$2:$G$16,2,FALSE()),"Not Rated")</f>
        <v>Older Kids</v>
      </c>
      <c r="P6824" s="14">
        <f t="shared" si="850"/>
        <v>2</v>
      </c>
      <c r="Q6824" s="14" t="str">
        <f t="shared" si="851"/>
        <v>United States</v>
      </c>
      <c r="R6824" s="14" t="str">
        <f t="shared" si="852"/>
        <v>|United States|</v>
      </c>
      <c r="S6824" s="14" t="str">
        <f t="shared" si="853"/>
        <v>|TV Action &amp; Adventure|TV Comedies|</v>
      </c>
      <c r="T6824" s="14" t="str">
        <f t="shared" si="854"/>
        <v>|Unknown|</v>
      </c>
      <c r="U6824" s="14" t="str">
        <f t="shared" si="855"/>
        <v>|Joshua Sasse|Timothy Omundson|Vinnie Jones|Mallory Jansen|Karen David|Luke Youngblood|</v>
      </c>
    </row>
    <row r="6825" spans="1:21">
      <c r="A6825" s="14" t="s">
        <v>31386</v>
      </c>
      <c r="B6825" s="14" t="s">
        <v>48</v>
      </c>
      <c r="C6825" s="14" t="s">
        <v>31387</v>
      </c>
      <c r="D6825" s="14" t="s">
        <v>3826</v>
      </c>
      <c r="E6825" s="14" t="s">
        <v>31388</v>
      </c>
      <c r="F6825" s="14" t="s">
        <v>136</v>
      </c>
      <c r="G6825" s="26">
        <v>43358</v>
      </c>
      <c r="H6825" s="14">
        <v>2017</v>
      </c>
      <c r="I6825" s="14" t="s">
        <v>362</v>
      </c>
      <c r="J6825" s="14" t="s">
        <v>580</v>
      </c>
      <c r="K6825" s="14" t="s">
        <v>910</v>
      </c>
      <c r="L6825" s="14" t="s">
        <v>31389</v>
      </c>
      <c r="M6825" s="14">
        <f t="shared" si="848"/>
        <v>2018</v>
      </c>
      <c r="N6825" s="14">
        <f t="shared" si="849"/>
        <v>9</v>
      </c>
      <c r="O6825" s="14" t="str">
        <f>IFERROR(VLOOKUP(I6825,Lists!$F$2:$G$16,2,FALSE()),"Not Rated")</f>
        <v>Older Kids</v>
      </c>
      <c r="P6825" s="14">
        <f t="shared" si="850"/>
        <v>111</v>
      </c>
      <c r="Q6825" s="14" t="str">
        <f t="shared" si="851"/>
        <v>Indonesia</v>
      </c>
      <c r="R6825" s="14" t="str">
        <f t="shared" si="852"/>
        <v>|Indonesia|</v>
      </c>
      <c r="S6825" s="14" t="str">
        <f t="shared" si="853"/>
        <v>|Dramas|International Movies|Romantic Movies|</v>
      </c>
      <c r="T6825" s="14" t="str">
        <f t="shared" si="854"/>
        <v>|Lucky Kuswandi|</v>
      </c>
      <c r="U6825" s="14" t="str">
        <f t="shared" si="855"/>
        <v>|Refal Hady|Sheryl Sheinafia|Ayu Dyah Pasha|Joko Anwar|Hengky Tarnando|Marissa Anita|Sari Koeswoyo|</v>
      </c>
    </row>
    <row r="6826" spans="1:21">
      <c r="A6826" s="14" t="s">
        <v>31390</v>
      </c>
      <c r="B6826" s="14" t="s">
        <v>49</v>
      </c>
      <c r="C6826" s="14" t="s">
        <v>31391</v>
      </c>
      <c r="D6826" s="14" t="s">
        <v>117</v>
      </c>
      <c r="E6826" s="14" t="s">
        <v>31392</v>
      </c>
      <c r="F6826" s="14" t="s">
        <v>137</v>
      </c>
      <c r="G6826" s="26">
        <v>42614</v>
      </c>
      <c r="H6826" s="14">
        <v>2009</v>
      </c>
      <c r="I6826" s="14" t="s">
        <v>360</v>
      </c>
      <c r="J6826" s="14" t="s">
        <v>105</v>
      </c>
      <c r="K6826" s="14" t="s">
        <v>1608</v>
      </c>
      <c r="L6826" s="14" t="s">
        <v>31393</v>
      </c>
      <c r="M6826" s="14">
        <f t="shared" si="848"/>
        <v>2016</v>
      </c>
      <c r="N6826" s="14">
        <f t="shared" si="849"/>
        <v>9</v>
      </c>
      <c r="O6826" s="14" t="str">
        <f>IFERROR(VLOOKUP(I6826,Lists!$F$2:$G$16,2,FALSE()),"Not Rated")</f>
        <v>Adults</v>
      </c>
      <c r="P6826" s="14">
        <f t="shared" si="850"/>
        <v>1</v>
      </c>
      <c r="Q6826" s="14" t="str">
        <f t="shared" si="851"/>
        <v>Taiwan</v>
      </c>
      <c r="R6826" s="14" t="str">
        <f t="shared" si="852"/>
        <v>|Taiwan|</v>
      </c>
      <c r="S6826" s="14" t="str">
        <f t="shared" si="853"/>
        <v>|International TV Shows|TV Comedies|TV Dramas|</v>
      </c>
      <c r="T6826" s="14" t="str">
        <f t="shared" si="854"/>
        <v>|Unknown|</v>
      </c>
      <c r="U6826" s="14" t="str">
        <f t="shared" si="855"/>
        <v>|Lego Lee|Alice Ko|Afalean Lu|Tsai Chen-nan|Wang Chuan|Leiya Gao|Charlize Lin|</v>
      </c>
    </row>
    <row r="6827" spans="1:21">
      <c r="A6827" s="14" t="s">
        <v>31394</v>
      </c>
      <c r="B6827" s="14" t="s">
        <v>49</v>
      </c>
      <c r="C6827" s="14" t="s">
        <v>31395</v>
      </c>
      <c r="D6827" s="14" t="s">
        <v>117</v>
      </c>
      <c r="E6827" s="14" t="s">
        <v>31396</v>
      </c>
      <c r="F6827" s="14" t="s">
        <v>116</v>
      </c>
      <c r="G6827" s="26">
        <v>42840</v>
      </c>
      <c r="H6827" s="14">
        <v>2014</v>
      </c>
      <c r="I6827" s="14" t="s">
        <v>362</v>
      </c>
      <c r="J6827" s="14" t="s">
        <v>105</v>
      </c>
      <c r="K6827" s="14" t="s">
        <v>12980</v>
      </c>
      <c r="L6827" s="14" t="s">
        <v>31397</v>
      </c>
      <c r="M6827" s="14">
        <f t="shared" si="848"/>
        <v>2017</v>
      </c>
      <c r="N6827" s="14">
        <f t="shared" si="849"/>
        <v>4</v>
      </c>
      <c r="O6827" s="14" t="str">
        <f>IFERROR(VLOOKUP(I6827,Lists!$F$2:$G$16,2,FALSE()),"Not Rated")</f>
        <v>Older Kids</v>
      </c>
      <c r="P6827" s="14">
        <f t="shared" si="850"/>
        <v>1</v>
      </c>
      <c r="Q6827" s="14" t="str">
        <f t="shared" si="851"/>
        <v>India</v>
      </c>
      <c r="R6827" s="14" t="str">
        <f t="shared" si="852"/>
        <v>|India|</v>
      </c>
      <c r="S6827" s="14" t="str">
        <f t="shared" si="853"/>
        <v>|International TV Shows|Stand-Up Comedy &amp; Talk Shows|TV Comedies|</v>
      </c>
      <c r="T6827" s="14" t="str">
        <f t="shared" si="854"/>
        <v>|Unknown|</v>
      </c>
      <c r="U6827" s="14" t="str">
        <f t="shared" si="855"/>
        <v>|Ragini Khanna|Mandira Bedi|Tanishaa Mukerji|</v>
      </c>
    </row>
    <row r="6828" spans="1:21">
      <c r="A6828" s="14" t="s">
        <v>31398</v>
      </c>
      <c r="B6828" s="14" t="s">
        <v>48</v>
      </c>
      <c r="C6828" s="14" t="s">
        <v>31399</v>
      </c>
      <c r="D6828" s="14" t="s">
        <v>293</v>
      </c>
      <c r="E6828" s="14" t="s">
        <v>31400</v>
      </c>
      <c r="F6828" s="14" t="s">
        <v>8130</v>
      </c>
      <c r="G6828" s="26">
        <v>43697</v>
      </c>
      <c r="H6828" s="14">
        <v>2002</v>
      </c>
      <c r="I6828" s="14" t="s">
        <v>363</v>
      </c>
      <c r="J6828" s="14" t="s">
        <v>31401</v>
      </c>
      <c r="K6828" s="14" t="s">
        <v>244</v>
      </c>
      <c r="L6828" s="14" t="s">
        <v>31402</v>
      </c>
      <c r="M6828" s="14">
        <f t="shared" si="848"/>
        <v>2019</v>
      </c>
      <c r="N6828" s="14">
        <f t="shared" si="849"/>
        <v>8</v>
      </c>
      <c r="O6828" s="14" t="str">
        <f>IFERROR(VLOOKUP(I6828,Lists!$F$2:$G$16,2,FALSE()),"Not Rated")</f>
        <v>Adults</v>
      </c>
      <c r="P6828" s="14">
        <f t="shared" si="850"/>
        <v>167</v>
      </c>
      <c r="Q6828" s="14" t="str">
        <f t="shared" si="851"/>
        <v>United States</v>
      </c>
      <c r="R6828" s="14" t="str">
        <f t="shared" si="852"/>
        <v>|United States|Italy|</v>
      </c>
      <c r="S6828" s="14" t="str">
        <f t="shared" si="853"/>
        <v>|Dramas|</v>
      </c>
      <c r="T6828" s="14" t="str">
        <f t="shared" si="854"/>
        <v>|Martin Scorsese|</v>
      </c>
      <c r="U6828" s="14" t="str">
        <f t="shared" si="855"/>
        <v>|Leonardo DiCaprio|Daniel Day-Lewis|Cameron Diaz|Jim Broadbent|John C. Reilly|Henry Thomas|Liam Neeson|Brendan Gleeson|Gary Lewis|Stephen Graham|</v>
      </c>
    </row>
    <row r="6829" spans="1:21">
      <c r="A6829" s="14" t="s">
        <v>31403</v>
      </c>
      <c r="B6829" s="14" t="s">
        <v>49</v>
      </c>
      <c r="C6829" s="14" t="s">
        <v>31404</v>
      </c>
      <c r="D6829" s="14" t="s">
        <v>117</v>
      </c>
      <c r="E6829" s="14" t="s">
        <v>31405</v>
      </c>
      <c r="F6829" s="14" t="s">
        <v>121</v>
      </c>
      <c r="G6829" s="26">
        <v>42705</v>
      </c>
      <c r="H6829" s="14">
        <v>2013</v>
      </c>
      <c r="I6829" s="14" t="s">
        <v>58</v>
      </c>
      <c r="J6829" s="14" t="s">
        <v>105</v>
      </c>
      <c r="K6829" s="14" t="s">
        <v>822</v>
      </c>
      <c r="L6829" s="14" t="s">
        <v>31406</v>
      </c>
      <c r="M6829" s="14">
        <f t="shared" si="848"/>
        <v>2016</v>
      </c>
      <c r="N6829" s="14">
        <f t="shared" si="849"/>
        <v>12</v>
      </c>
      <c r="O6829" s="14" t="str">
        <f>IFERROR(VLOOKUP(I6829,Lists!$F$2:$G$16,2,FALSE()),"Not Rated")</f>
        <v>Not Rated</v>
      </c>
      <c r="P6829" s="14">
        <f t="shared" si="850"/>
        <v>1</v>
      </c>
      <c r="Q6829" s="14" t="str">
        <f t="shared" si="851"/>
        <v>Japan</v>
      </c>
      <c r="R6829" s="14" t="str">
        <f t="shared" si="852"/>
        <v>|Japan|</v>
      </c>
      <c r="S6829" s="14" t="str">
        <f t="shared" si="853"/>
        <v>|Anime Series|International TV Shows|</v>
      </c>
      <c r="T6829" s="14" t="str">
        <f t="shared" si="854"/>
        <v>|Unknown|</v>
      </c>
      <c r="U6829" s="14" t="str">
        <f t="shared" si="855"/>
        <v>|Kaito Ishikawa|Hisako Kanemoto|Ai Kayano|Kana Asumi|Shizuka Ito|Sayaka Ohara|Katsuyuki Konishi|Yuka Terasaki|Yuki Ono|Tomokazu Sugita|Ayumi Fujimura|Alan Lee|Cassandra Morris|Natalie Hoover|Janice Kawaye|Laura Post|Julie Ann Taylor|Patrick Seitz|Michelle Ruff|Marc Diraison|Matthew Mercer|Karen Strassman|</v>
      </c>
    </row>
    <row r="6830" spans="1:21">
      <c r="A6830" s="14" t="s">
        <v>31407</v>
      </c>
      <c r="B6830" s="14" t="s">
        <v>48</v>
      </c>
      <c r="C6830" s="14" t="s">
        <v>31408</v>
      </c>
      <c r="D6830" s="14" t="s">
        <v>31409</v>
      </c>
      <c r="E6830" s="14" t="s">
        <v>31410</v>
      </c>
      <c r="F6830" s="14" t="s">
        <v>136</v>
      </c>
      <c r="G6830" s="26">
        <v>43382</v>
      </c>
      <c r="H6830" s="14">
        <v>2009</v>
      </c>
      <c r="I6830" s="14" t="s">
        <v>362</v>
      </c>
      <c r="J6830" s="14" t="s">
        <v>624</v>
      </c>
      <c r="K6830" s="14" t="s">
        <v>7395</v>
      </c>
      <c r="L6830" s="14" t="s">
        <v>31411</v>
      </c>
      <c r="M6830" s="14">
        <f t="shared" si="848"/>
        <v>2018</v>
      </c>
      <c r="N6830" s="14">
        <f t="shared" si="849"/>
        <v>10</v>
      </c>
      <c r="O6830" s="14" t="str">
        <f>IFERROR(VLOOKUP(I6830,Lists!$F$2:$G$16,2,FALSE()),"Not Rated")</f>
        <v>Older Kids</v>
      </c>
      <c r="P6830" s="14">
        <f t="shared" si="850"/>
        <v>96</v>
      </c>
      <c r="Q6830" s="14" t="str">
        <f t="shared" si="851"/>
        <v>Indonesia</v>
      </c>
      <c r="R6830" s="14" t="str">
        <f t="shared" si="852"/>
        <v>|Indonesia|</v>
      </c>
      <c r="S6830" s="14" t="str">
        <f t="shared" si="853"/>
        <v>|Children &amp; Family Movies|Dramas|Sports Movies|</v>
      </c>
      <c r="T6830" s="14" t="str">
        <f t="shared" si="854"/>
        <v>|Ifa Isfansyah|</v>
      </c>
      <c r="U6830" s="14" t="str">
        <f t="shared" si="855"/>
        <v>|Emir Mahira|Maudy Koesnaedi|Ikranagara|Aldo Tansani|Marsha Aruan|Ari Sihasale|</v>
      </c>
    </row>
    <row r="6831" spans="1:21">
      <c r="A6831" s="14" t="s">
        <v>31412</v>
      </c>
      <c r="B6831" s="14" t="s">
        <v>48</v>
      </c>
      <c r="C6831" s="14" t="s">
        <v>31413</v>
      </c>
      <c r="D6831" s="14" t="s">
        <v>31414</v>
      </c>
      <c r="E6831" s="14" t="s">
        <v>31415</v>
      </c>
      <c r="F6831" s="14" t="s">
        <v>136</v>
      </c>
      <c r="G6831" s="26">
        <v>43434</v>
      </c>
      <c r="H6831" s="14">
        <v>2011</v>
      </c>
      <c r="I6831" s="14" t="s">
        <v>362</v>
      </c>
      <c r="J6831" s="14" t="s">
        <v>739</v>
      </c>
      <c r="K6831" s="14" t="s">
        <v>7395</v>
      </c>
      <c r="L6831" s="14" t="s">
        <v>31416</v>
      </c>
      <c r="M6831" s="14">
        <f t="shared" si="848"/>
        <v>2018</v>
      </c>
      <c r="N6831" s="14">
        <f t="shared" si="849"/>
        <v>11</v>
      </c>
      <c r="O6831" s="14" t="str">
        <f>IFERROR(VLOOKUP(I6831,Lists!$F$2:$G$16,2,FALSE()),"Not Rated")</f>
        <v>Older Kids</v>
      </c>
      <c r="P6831" s="14">
        <f t="shared" si="850"/>
        <v>95</v>
      </c>
      <c r="Q6831" s="14" t="str">
        <f t="shared" si="851"/>
        <v>Indonesia</v>
      </c>
      <c r="R6831" s="14" t="str">
        <f t="shared" si="852"/>
        <v>|Indonesia|</v>
      </c>
      <c r="S6831" s="14" t="str">
        <f t="shared" si="853"/>
        <v>|Children &amp; Family Movies|Dramas|Sports Movies|</v>
      </c>
      <c r="T6831" s="14" t="str">
        <f t="shared" si="854"/>
        <v>|Rudy Soedjarwo|</v>
      </c>
      <c r="U6831" s="14" t="str">
        <f t="shared" si="855"/>
        <v>|Emir Mahira|Aldo Tansani|Maudy Koesnaedi|Ramzi|Rio Dewanto|Monica Sayangbati|Rendy Khrisna|</v>
      </c>
    </row>
    <row r="6832" spans="1:21">
      <c r="A6832" s="14" t="s">
        <v>31417</v>
      </c>
      <c r="B6832" s="14" t="s">
        <v>48</v>
      </c>
      <c r="C6832" s="14" t="s">
        <v>31418</v>
      </c>
      <c r="D6832" s="14" t="s">
        <v>31419</v>
      </c>
      <c r="E6832" s="14" t="s">
        <v>31420</v>
      </c>
      <c r="F6832" s="14" t="s">
        <v>5842</v>
      </c>
      <c r="G6832" s="26">
        <v>43444</v>
      </c>
      <c r="H6832" s="14">
        <v>2016</v>
      </c>
      <c r="I6832" s="14" t="s">
        <v>360</v>
      </c>
      <c r="J6832" s="14" t="s">
        <v>1386</v>
      </c>
      <c r="K6832" s="14" t="s">
        <v>3429</v>
      </c>
      <c r="L6832" s="14" t="s">
        <v>31421</v>
      </c>
      <c r="M6832" s="14">
        <f t="shared" si="848"/>
        <v>2018</v>
      </c>
      <c r="N6832" s="14">
        <f t="shared" si="849"/>
        <v>12</v>
      </c>
      <c r="O6832" s="14" t="str">
        <f>IFERROR(VLOOKUP(I6832,Lists!$F$2:$G$16,2,FALSE()),"Not Rated")</f>
        <v>Adults</v>
      </c>
      <c r="P6832" s="14">
        <f t="shared" si="850"/>
        <v>107</v>
      </c>
      <c r="Q6832" s="14" t="str">
        <f t="shared" si="851"/>
        <v>Japan</v>
      </c>
      <c r="R6832" s="14" t="str">
        <f t="shared" si="852"/>
        <v>|Japan|United States|</v>
      </c>
      <c r="S6832" s="14" t="str">
        <f t="shared" si="853"/>
        <v>|Horror Movies|Thrillers|</v>
      </c>
      <c r="T6832" s="14" t="str">
        <f t="shared" si="854"/>
        <v>|Hiroshi Katagiri|</v>
      </c>
      <c r="U6832" s="14" t="str">
        <f t="shared" si="855"/>
        <v>|Eva Swan|Simon Phillips|Justin Gordon|Doug Jones|Lance Henriksen|Matthew Edward Hegstrom|Patrick Gorman|Sean Sprawling|Masashi Odate|</v>
      </c>
    </row>
    <row r="6833" spans="1:21">
      <c r="A6833" s="14" t="s">
        <v>31422</v>
      </c>
      <c r="B6833" s="14" t="s">
        <v>48</v>
      </c>
      <c r="C6833" s="14" t="s">
        <v>31423</v>
      </c>
      <c r="D6833" s="14" t="s">
        <v>31424</v>
      </c>
      <c r="E6833" s="14" t="s">
        <v>31425</v>
      </c>
      <c r="F6833" s="14" t="s">
        <v>116</v>
      </c>
      <c r="G6833" s="26">
        <v>43084</v>
      </c>
      <c r="H6833" s="14">
        <v>2016</v>
      </c>
      <c r="I6833" s="14" t="s">
        <v>360</v>
      </c>
      <c r="J6833" s="14" t="s">
        <v>1062</v>
      </c>
      <c r="K6833" s="14" t="s">
        <v>475</v>
      </c>
      <c r="L6833" s="14" t="s">
        <v>31426</v>
      </c>
      <c r="M6833" s="14">
        <f t="shared" si="848"/>
        <v>2017</v>
      </c>
      <c r="N6833" s="14">
        <f t="shared" si="849"/>
        <v>12</v>
      </c>
      <c r="O6833" s="14" t="str">
        <f>IFERROR(VLOOKUP(I6833,Lists!$F$2:$G$16,2,FALSE()),"Not Rated")</f>
        <v>Adults</v>
      </c>
      <c r="P6833" s="14">
        <f t="shared" si="850"/>
        <v>118</v>
      </c>
      <c r="Q6833" s="14" t="str">
        <f t="shared" si="851"/>
        <v>India</v>
      </c>
      <c r="R6833" s="14" t="str">
        <f t="shared" si="852"/>
        <v>|India|</v>
      </c>
      <c r="S6833" s="14" t="str">
        <f t="shared" si="853"/>
        <v>|Dramas|International Movies|</v>
      </c>
      <c r="T6833" s="14" t="str">
        <f t="shared" si="854"/>
        <v>|Manbhavan Singh|</v>
      </c>
      <c r="U6833" s="14" t="str">
        <f t="shared" si="855"/>
        <v>|Jaspinder Cheema|Pavan Malhotra|Gurjit Singh|Dilawar Sidhu|Aditya Sharma|Raj Dhaliwal|</v>
      </c>
    </row>
    <row r="6834" spans="1:21">
      <c r="A6834" s="14" t="s">
        <v>31427</v>
      </c>
      <c r="B6834" s="14" t="s">
        <v>48</v>
      </c>
      <c r="C6834" s="14" t="s">
        <v>31428</v>
      </c>
      <c r="D6834" s="14" t="s">
        <v>31429</v>
      </c>
      <c r="E6834" s="14" t="s">
        <v>31430</v>
      </c>
      <c r="F6834" s="14" t="s">
        <v>116</v>
      </c>
      <c r="G6834" s="26">
        <v>43282</v>
      </c>
      <c r="H6834" s="14">
        <v>2018</v>
      </c>
      <c r="I6834" s="14" t="s">
        <v>362</v>
      </c>
      <c r="J6834" s="14" t="s">
        <v>2213</v>
      </c>
      <c r="K6834" s="14" t="s">
        <v>244</v>
      </c>
      <c r="L6834" s="14" t="s">
        <v>31431</v>
      </c>
      <c r="M6834" s="14">
        <f t="shared" si="848"/>
        <v>2018</v>
      </c>
      <c r="N6834" s="14">
        <f t="shared" si="849"/>
        <v>7</v>
      </c>
      <c r="O6834" s="14" t="str">
        <f>IFERROR(VLOOKUP(I6834,Lists!$F$2:$G$16,2,FALSE()),"Not Rated")</f>
        <v>Older Kids</v>
      </c>
      <c r="P6834" s="14">
        <f t="shared" si="850"/>
        <v>130</v>
      </c>
      <c r="Q6834" s="14" t="str">
        <f t="shared" si="851"/>
        <v>India</v>
      </c>
      <c r="R6834" s="14" t="str">
        <f t="shared" si="852"/>
        <v>|India|</v>
      </c>
      <c r="S6834" s="14" t="str">
        <f t="shared" si="853"/>
        <v>|Dramas|</v>
      </c>
      <c r="T6834" s="14" t="str">
        <f t="shared" si="854"/>
        <v>|P.K. Baaburaaj|</v>
      </c>
      <c r="U6834" s="14" t="str">
        <f t="shared" si="855"/>
        <v>|Esther Anil|Sijoy Varghese|Renji Panicker|Thanusree Ghosh|Sasi Kalinga|Kishore Sathya|Sethu Lakshmi|Rosin Jolly|</v>
      </c>
    </row>
    <row r="6835" spans="1:21">
      <c r="A6835" s="14" t="s">
        <v>31432</v>
      </c>
      <c r="B6835" s="14" t="s">
        <v>48</v>
      </c>
      <c r="C6835" s="14" t="s">
        <v>31433</v>
      </c>
      <c r="D6835" s="14" t="s">
        <v>117</v>
      </c>
      <c r="E6835" s="14" t="s">
        <v>31434</v>
      </c>
      <c r="F6835" s="14" t="s">
        <v>115</v>
      </c>
      <c r="G6835" s="26">
        <v>43132</v>
      </c>
      <c r="H6835" s="14">
        <v>2017</v>
      </c>
      <c r="I6835" s="14" t="s">
        <v>362</v>
      </c>
      <c r="J6835" s="14" t="s">
        <v>404</v>
      </c>
      <c r="K6835" s="14" t="s">
        <v>1348</v>
      </c>
      <c r="L6835" s="14" t="s">
        <v>31435</v>
      </c>
      <c r="M6835" s="14">
        <f t="shared" si="848"/>
        <v>2018</v>
      </c>
      <c r="N6835" s="14">
        <f t="shared" si="849"/>
        <v>2</v>
      </c>
      <c r="O6835" s="14" t="str">
        <f>IFERROR(VLOOKUP(I6835,Lists!$F$2:$G$16,2,FALSE()),"Not Rated")</f>
        <v>Older Kids</v>
      </c>
      <c r="P6835" s="14">
        <f t="shared" si="850"/>
        <v>90</v>
      </c>
      <c r="Q6835" s="14" t="str">
        <f t="shared" si="851"/>
        <v>United States</v>
      </c>
      <c r="R6835" s="14" t="str">
        <f t="shared" si="852"/>
        <v>|United States|</v>
      </c>
      <c r="S6835" s="14" t="str">
        <f t="shared" si="853"/>
        <v>|Documentaries|LGBTQ Movies|</v>
      </c>
      <c r="T6835" s="14" t="str">
        <f t="shared" si="854"/>
        <v>|Unknown|</v>
      </c>
      <c r="U6835" s="14" t="str">
        <f t="shared" si="855"/>
        <v>|Katie Couric|</v>
      </c>
    </row>
    <row r="6836" spans="1:21">
      <c r="A6836" s="14" t="s">
        <v>31436</v>
      </c>
      <c r="B6836" s="14" t="s">
        <v>49</v>
      </c>
      <c r="C6836" s="14" t="s">
        <v>31437</v>
      </c>
      <c r="D6836" s="14" t="s">
        <v>117</v>
      </c>
      <c r="E6836" s="14" t="s">
        <v>31438</v>
      </c>
      <c r="F6836" s="14" t="s">
        <v>118</v>
      </c>
      <c r="G6836" s="26">
        <v>42948</v>
      </c>
      <c r="H6836" s="14">
        <v>2015</v>
      </c>
      <c r="I6836" s="14" t="s">
        <v>362</v>
      </c>
      <c r="J6836" s="14" t="s">
        <v>105</v>
      </c>
      <c r="K6836" s="14" t="s">
        <v>803</v>
      </c>
      <c r="L6836" s="14" t="s">
        <v>31439</v>
      </c>
      <c r="M6836" s="14">
        <f t="shared" si="848"/>
        <v>2017</v>
      </c>
      <c r="N6836" s="14">
        <f t="shared" si="849"/>
        <v>8</v>
      </c>
      <c r="O6836" s="14" t="str">
        <f>IFERROR(VLOOKUP(I6836,Lists!$F$2:$G$16,2,FALSE()),"Not Rated")</f>
        <v>Older Kids</v>
      </c>
      <c r="P6836" s="14">
        <f t="shared" si="850"/>
        <v>1</v>
      </c>
      <c r="Q6836" s="14" t="str">
        <f t="shared" si="851"/>
        <v>United Kingdom</v>
      </c>
      <c r="R6836" s="14" t="str">
        <f t="shared" si="852"/>
        <v>|United Kingdom|</v>
      </c>
      <c r="S6836" s="14" t="str">
        <f t="shared" si="853"/>
        <v>|British TV Shows|Docuseries|International TV Shows|</v>
      </c>
      <c r="T6836" s="14" t="str">
        <f t="shared" si="854"/>
        <v>|Unknown|</v>
      </c>
      <c r="U6836" s="14" t="str">
        <f t="shared" si="855"/>
        <v>|Bettany Hughes|</v>
      </c>
    </row>
    <row r="6837" spans="1:21">
      <c r="A6837" s="14" t="s">
        <v>31440</v>
      </c>
      <c r="B6837" s="14" t="s">
        <v>49</v>
      </c>
      <c r="C6837" s="14" t="s">
        <v>31441</v>
      </c>
      <c r="D6837" s="14" t="s">
        <v>117</v>
      </c>
      <c r="E6837" s="14" t="s">
        <v>31438</v>
      </c>
      <c r="F6837" s="14" t="s">
        <v>118</v>
      </c>
      <c r="G6837" s="26">
        <v>42948</v>
      </c>
      <c r="H6837" s="14">
        <v>2016</v>
      </c>
      <c r="I6837" s="14" t="s">
        <v>362</v>
      </c>
      <c r="J6837" s="14" t="s">
        <v>105</v>
      </c>
      <c r="K6837" s="14" t="s">
        <v>803</v>
      </c>
      <c r="L6837" s="14" t="s">
        <v>31442</v>
      </c>
      <c r="M6837" s="14">
        <f t="shared" si="848"/>
        <v>2017</v>
      </c>
      <c r="N6837" s="14">
        <f t="shared" si="849"/>
        <v>8</v>
      </c>
      <c r="O6837" s="14" t="str">
        <f>IFERROR(VLOOKUP(I6837,Lists!$F$2:$G$16,2,FALSE()),"Not Rated")</f>
        <v>Older Kids</v>
      </c>
      <c r="P6837" s="14">
        <f t="shared" si="850"/>
        <v>1</v>
      </c>
      <c r="Q6837" s="14" t="str">
        <f t="shared" si="851"/>
        <v>United Kingdom</v>
      </c>
      <c r="R6837" s="14" t="str">
        <f t="shared" si="852"/>
        <v>|United Kingdom|</v>
      </c>
      <c r="S6837" s="14" t="str">
        <f t="shared" si="853"/>
        <v>|British TV Shows|Docuseries|International TV Shows|</v>
      </c>
      <c r="T6837" s="14" t="str">
        <f t="shared" si="854"/>
        <v>|Unknown|</v>
      </c>
      <c r="U6837" s="14" t="str">
        <f t="shared" si="855"/>
        <v>|Bettany Hughes|</v>
      </c>
    </row>
    <row r="6838" spans="1:21">
      <c r="A6838" s="14" t="s">
        <v>31443</v>
      </c>
      <c r="B6838" s="14" t="s">
        <v>49</v>
      </c>
      <c r="C6838" s="14" t="s">
        <v>31444</v>
      </c>
      <c r="D6838" s="14" t="s">
        <v>117</v>
      </c>
      <c r="E6838" s="14" t="s">
        <v>31445</v>
      </c>
      <c r="F6838" s="14" t="s">
        <v>145</v>
      </c>
      <c r="G6838" s="26">
        <v>42522</v>
      </c>
      <c r="H6838" s="14">
        <v>2016</v>
      </c>
      <c r="I6838" s="14" t="s">
        <v>360</v>
      </c>
      <c r="J6838" s="14" t="s">
        <v>105</v>
      </c>
      <c r="K6838" s="14" t="s">
        <v>2603</v>
      </c>
      <c r="L6838" s="14" t="s">
        <v>31446</v>
      </c>
      <c r="M6838" s="14">
        <f t="shared" si="848"/>
        <v>2016</v>
      </c>
      <c r="N6838" s="14">
        <f t="shared" si="849"/>
        <v>6</v>
      </c>
      <c r="O6838" s="14" t="str">
        <f>IFERROR(VLOOKUP(I6838,Lists!$F$2:$G$16,2,FALSE()),"Not Rated")</f>
        <v>Adults</v>
      </c>
      <c r="P6838" s="14">
        <f t="shared" si="850"/>
        <v>1</v>
      </c>
      <c r="Q6838" s="14" t="str">
        <f t="shared" si="851"/>
        <v>Sweden</v>
      </c>
      <c r="R6838" s="14" t="str">
        <f t="shared" si="852"/>
        <v>|Sweden|</v>
      </c>
      <c r="S6838" s="14" t="str">
        <f t="shared" si="853"/>
        <v>|Crime TV Shows|International TV Shows|Romantic TV Shows|</v>
      </c>
      <c r="T6838" s="14" t="str">
        <f t="shared" si="854"/>
        <v>|Unknown|</v>
      </c>
      <c r="U6838" s="14" t="str">
        <f t="shared" si="855"/>
        <v>|David Dencik|Ruth Vega Fernandez|David Fukamachi Regnfors|Sverrir Gudnason|Andreas Kundler|Sven Nordin|Boman Oscarsson|Lars Green|Sebastian Sporsén|Amanda Ooms|Magnus Krepper|Peter Carlberg|Peter Bergared|Christopher Wagelin|Lars Helander|Emilie Jonsson|</v>
      </c>
    </row>
    <row r="6839" spans="1:21">
      <c r="A6839" s="14" t="s">
        <v>31447</v>
      </c>
      <c r="B6839" s="14" t="s">
        <v>48</v>
      </c>
      <c r="C6839" s="14" t="s">
        <v>31448</v>
      </c>
      <c r="D6839" s="14" t="s">
        <v>31449</v>
      </c>
      <c r="E6839" s="14" t="s">
        <v>31450</v>
      </c>
      <c r="F6839" s="14" t="s">
        <v>5003</v>
      </c>
      <c r="G6839" s="26">
        <v>42724</v>
      </c>
      <c r="H6839" s="14">
        <v>2003</v>
      </c>
      <c r="I6839" s="14" t="s">
        <v>367</v>
      </c>
      <c r="J6839" s="14" t="s">
        <v>872</v>
      </c>
      <c r="K6839" s="14" t="s">
        <v>481</v>
      </c>
      <c r="L6839" s="14" t="s">
        <v>31451</v>
      </c>
      <c r="M6839" s="14">
        <f t="shared" si="848"/>
        <v>2016</v>
      </c>
      <c r="N6839" s="14">
        <f t="shared" si="849"/>
        <v>12</v>
      </c>
      <c r="O6839" s="14" t="str">
        <f>IFERROR(VLOOKUP(I6839,Lists!$F$2:$G$16,2,FALSE()),"Not Rated")</f>
        <v>Older Kids</v>
      </c>
      <c r="P6839" s="14">
        <f t="shared" si="850"/>
        <v>87</v>
      </c>
      <c r="Q6839" s="14" t="str">
        <f t="shared" si="851"/>
        <v>United States</v>
      </c>
      <c r="R6839" s="14" t="str">
        <f t="shared" si="852"/>
        <v>|United States|Australia|</v>
      </c>
      <c r="S6839" s="14" t="str">
        <f t="shared" si="853"/>
        <v>|Children &amp; Family Movies|Comedies|</v>
      </c>
      <c r="T6839" s="14" t="str">
        <f t="shared" si="854"/>
        <v>|David Grossman|</v>
      </c>
      <c r="U6839" s="14" t="str">
        <f t="shared" si="855"/>
        <v>|Christopher Showerman|Julie Benz|Angus T. Jones|Thomas Haden Church|Christina Pickles|John Cleese|Michael Clarke Duncan|John Kassir|Kevin Greutert|Keith Scott|</v>
      </c>
    </row>
    <row r="6840" spans="1:21">
      <c r="A6840" s="14" t="s">
        <v>31452</v>
      </c>
      <c r="B6840" s="14" t="s">
        <v>49</v>
      </c>
      <c r="C6840" s="14" t="s">
        <v>31453</v>
      </c>
      <c r="D6840" s="14" t="s">
        <v>31454</v>
      </c>
      <c r="E6840" s="14" t="s">
        <v>31455</v>
      </c>
      <c r="F6840" s="14" t="s">
        <v>31456</v>
      </c>
      <c r="G6840" s="26">
        <v>43100</v>
      </c>
      <c r="H6840" s="14">
        <v>2011</v>
      </c>
      <c r="I6840" s="14" t="s">
        <v>366</v>
      </c>
      <c r="J6840" s="14" t="s">
        <v>105</v>
      </c>
      <c r="K6840" s="14" t="s">
        <v>617</v>
      </c>
      <c r="L6840" s="14" t="s">
        <v>31457</v>
      </c>
      <c r="M6840" s="14">
        <f t="shared" si="848"/>
        <v>2017</v>
      </c>
      <c r="N6840" s="14">
        <f t="shared" si="849"/>
        <v>12</v>
      </c>
      <c r="O6840" s="14" t="str">
        <f>IFERROR(VLOOKUP(I6840,Lists!$F$2:$G$16,2,FALSE()),"Not Rated")</f>
        <v>Kids</v>
      </c>
      <c r="P6840" s="14">
        <f t="shared" si="850"/>
        <v>1</v>
      </c>
      <c r="Q6840" s="14" t="str">
        <f t="shared" si="851"/>
        <v>Italy</v>
      </c>
      <c r="R6840" s="14" t="str">
        <f t="shared" si="852"/>
        <v>|Italy|Canada|France|</v>
      </c>
      <c r="S6840" s="14" t="str">
        <f t="shared" si="853"/>
        <v>|Kids' TV|TV Comedies|</v>
      </c>
      <c r="T6840" s="14" t="str">
        <f t="shared" si="854"/>
        <v>|Guy Vasilovich|</v>
      </c>
      <c r="U6840" s="14" t="str">
        <f t="shared" si="855"/>
        <v>|Brian Drummond|Erin Mathews|Richard Ian Cox|Sarah Edmondson|Moneca Stori|</v>
      </c>
    </row>
    <row r="6841" spans="1:21">
      <c r="A6841" s="14" t="s">
        <v>31458</v>
      </c>
      <c r="B6841" s="14" t="s">
        <v>48</v>
      </c>
      <c r="C6841" s="14" t="s">
        <v>31459</v>
      </c>
      <c r="D6841" s="14" t="s">
        <v>31460</v>
      </c>
      <c r="E6841" s="14" t="s">
        <v>31461</v>
      </c>
      <c r="F6841" s="14" t="s">
        <v>115</v>
      </c>
      <c r="G6841" s="26">
        <v>43846</v>
      </c>
      <c r="H6841" s="14">
        <v>2010</v>
      </c>
      <c r="I6841" s="14" t="s">
        <v>363</v>
      </c>
      <c r="J6841" s="14" t="s">
        <v>1226</v>
      </c>
      <c r="K6841" s="14" t="s">
        <v>1201</v>
      </c>
      <c r="L6841" s="14" t="s">
        <v>31462</v>
      </c>
      <c r="M6841" s="14">
        <f t="shared" si="848"/>
        <v>2020</v>
      </c>
      <c r="N6841" s="14">
        <f t="shared" si="849"/>
        <v>1</v>
      </c>
      <c r="O6841" s="14" t="str">
        <f>IFERROR(VLOOKUP(I6841,Lists!$F$2:$G$16,2,FALSE()),"Not Rated")</f>
        <v>Adults</v>
      </c>
      <c r="P6841" s="14">
        <f t="shared" si="850"/>
        <v>109</v>
      </c>
      <c r="Q6841" s="14" t="str">
        <f t="shared" si="851"/>
        <v>United States</v>
      </c>
      <c r="R6841" s="14" t="str">
        <f t="shared" si="852"/>
        <v>|United States|</v>
      </c>
      <c r="S6841" s="14" t="str">
        <f t="shared" si="853"/>
        <v>|Comedies|Music &amp; Musicals|</v>
      </c>
      <c r="T6841" s="14" t="str">
        <f t="shared" si="854"/>
        <v>|Nicholas Stoller|</v>
      </c>
      <c r="U6841" s="14" t="str">
        <f t="shared" si="855"/>
        <v>|Jonah Hill|Russell Brand|Elisabeth Moss|Rose Byrne|Colm Meaney|Sean "P. Diddy" Combs|Aziz Ansari|Carla Gallo|Nick Kroll|Kristen Schaal|</v>
      </c>
    </row>
    <row r="6842" spans="1:21">
      <c r="A6842" s="14" t="s">
        <v>31463</v>
      </c>
      <c r="B6842" s="14" t="s">
        <v>48</v>
      </c>
      <c r="C6842" s="14" t="s">
        <v>31464</v>
      </c>
      <c r="D6842" s="14" t="s">
        <v>30371</v>
      </c>
      <c r="E6842" s="14" t="s">
        <v>31465</v>
      </c>
      <c r="F6842" s="14" t="s">
        <v>916</v>
      </c>
      <c r="G6842" s="26">
        <v>41985</v>
      </c>
      <c r="H6842" s="14">
        <v>2014</v>
      </c>
      <c r="I6842" s="14" t="s">
        <v>367</v>
      </c>
      <c r="J6842" s="14" t="s">
        <v>560</v>
      </c>
      <c r="K6842" s="14" t="s">
        <v>481</v>
      </c>
      <c r="L6842" s="14" t="s">
        <v>31466</v>
      </c>
      <c r="M6842" s="14">
        <f t="shared" si="848"/>
        <v>2014</v>
      </c>
      <c r="N6842" s="14">
        <f t="shared" si="849"/>
        <v>12</v>
      </c>
      <c r="O6842" s="14" t="str">
        <f>IFERROR(VLOOKUP(I6842,Lists!$F$2:$G$16,2,FALSE()),"Not Rated")</f>
        <v>Older Kids</v>
      </c>
      <c r="P6842" s="14">
        <f t="shared" si="850"/>
        <v>103</v>
      </c>
      <c r="Q6842" s="14" t="str">
        <f t="shared" si="851"/>
        <v>United Kingdom</v>
      </c>
      <c r="R6842" s="14" t="str">
        <f t="shared" si="852"/>
        <v>|United Kingdom|United States|</v>
      </c>
      <c r="S6842" s="14" t="str">
        <f t="shared" si="853"/>
        <v>|Children &amp; Family Movies|Comedies|</v>
      </c>
      <c r="T6842" s="14" t="str">
        <f t="shared" si="854"/>
        <v>|Christopher Smith|</v>
      </c>
      <c r="U6842" s="14" t="str">
        <f t="shared" si="855"/>
        <v>|Jodie Whittaker|Warwick Davis|Jim Broadbent|Stephen Graham|Nonso Anozie|Rafe Spall|Ewen Bremner|Matt King|</v>
      </c>
    </row>
    <row r="6843" spans="1:21">
      <c r="A6843" s="14" t="s">
        <v>31467</v>
      </c>
      <c r="B6843" s="14" t="s">
        <v>49</v>
      </c>
      <c r="C6843" s="14" t="s">
        <v>31468</v>
      </c>
      <c r="D6843" s="14" t="s">
        <v>117</v>
      </c>
      <c r="E6843" s="14" t="s">
        <v>31469</v>
      </c>
      <c r="F6843" s="14" t="s">
        <v>115</v>
      </c>
      <c r="G6843" s="26">
        <v>43405</v>
      </c>
      <c r="H6843" s="14">
        <v>2017</v>
      </c>
      <c r="I6843" s="14" t="s">
        <v>360</v>
      </c>
      <c r="J6843" s="14" t="s">
        <v>105</v>
      </c>
      <c r="K6843" s="14" t="s">
        <v>851</v>
      </c>
      <c r="L6843" s="14" t="s">
        <v>31470</v>
      </c>
      <c r="M6843" s="14">
        <f t="shared" si="848"/>
        <v>2018</v>
      </c>
      <c r="N6843" s="14">
        <f t="shared" si="849"/>
        <v>11</v>
      </c>
      <c r="O6843" s="14" t="str">
        <f>IFERROR(VLOOKUP(I6843,Lists!$F$2:$G$16,2,FALSE()),"Not Rated")</f>
        <v>Adults</v>
      </c>
      <c r="P6843" s="14">
        <f t="shared" si="850"/>
        <v>1</v>
      </c>
      <c r="Q6843" s="14" t="str">
        <f t="shared" si="851"/>
        <v>United States</v>
      </c>
      <c r="R6843" s="14" t="str">
        <f t="shared" si="852"/>
        <v>|United States|</v>
      </c>
      <c r="S6843" s="14" t="str">
        <f t="shared" si="853"/>
        <v>|Crime TV Shows|TV Comedies|TV Dramas|</v>
      </c>
      <c r="T6843" s="14" t="str">
        <f t="shared" si="854"/>
        <v>|Unknown|</v>
      </c>
      <c r="U6843" s="14" t="str">
        <f t="shared" si="855"/>
        <v>|Ray Romano|Chris O'Dowd|</v>
      </c>
    </row>
    <row r="6844" spans="1:21">
      <c r="A6844" s="14" t="s">
        <v>31471</v>
      </c>
      <c r="B6844" s="14" t="s">
        <v>48</v>
      </c>
      <c r="C6844" s="14" t="s">
        <v>31472</v>
      </c>
      <c r="D6844" s="14" t="s">
        <v>1384</v>
      </c>
      <c r="E6844" s="14" t="s">
        <v>31473</v>
      </c>
      <c r="F6844" s="14" t="s">
        <v>115</v>
      </c>
      <c r="G6844" s="26">
        <v>43556</v>
      </c>
      <c r="H6844" s="14">
        <v>2008</v>
      </c>
      <c r="I6844" s="14" t="s">
        <v>364</v>
      </c>
      <c r="J6844" s="14" t="s">
        <v>604</v>
      </c>
      <c r="K6844" s="14" t="s">
        <v>1149</v>
      </c>
      <c r="L6844" s="14" t="s">
        <v>31474</v>
      </c>
      <c r="M6844" s="14">
        <f t="shared" si="848"/>
        <v>2019</v>
      </c>
      <c r="N6844" s="14">
        <f t="shared" si="849"/>
        <v>4</v>
      </c>
      <c r="O6844" s="14" t="str">
        <f>IFERROR(VLOOKUP(I6844,Lists!$F$2:$G$16,2,FALSE()),"Not Rated")</f>
        <v>Teens</v>
      </c>
      <c r="P6844" s="14">
        <f t="shared" si="850"/>
        <v>110</v>
      </c>
      <c r="Q6844" s="14" t="str">
        <f t="shared" si="851"/>
        <v>United States</v>
      </c>
      <c r="R6844" s="14" t="str">
        <f t="shared" si="852"/>
        <v>|United States|</v>
      </c>
      <c r="S6844" s="14" t="str">
        <f t="shared" si="853"/>
        <v>|Action &amp; Adventure|Comedies|</v>
      </c>
      <c r="T6844" s="14" t="str">
        <f t="shared" si="854"/>
        <v>|Peter Segal|</v>
      </c>
      <c r="U6844" s="14" t="str">
        <f t="shared" si="855"/>
        <v>|Steve Carell|Anne Hathaway|Dwayne Johnson|Alan Arkin|Terence Stamp|Terry Crews|David Koechner|James Caan|Masi Oka|Nate Torrence|Bill Murray|</v>
      </c>
    </row>
    <row r="6845" spans="1:21">
      <c r="A6845" s="14" t="s">
        <v>31475</v>
      </c>
      <c r="B6845" s="14" t="s">
        <v>48</v>
      </c>
      <c r="C6845" s="14" t="s">
        <v>31476</v>
      </c>
      <c r="D6845" s="14" t="s">
        <v>31477</v>
      </c>
      <c r="E6845" s="14" t="s">
        <v>31478</v>
      </c>
      <c r="F6845" s="14" t="s">
        <v>115</v>
      </c>
      <c r="G6845" s="26">
        <v>43770</v>
      </c>
      <c r="H6845" s="14">
        <v>2005</v>
      </c>
      <c r="I6845" s="14" t="s">
        <v>364</v>
      </c>
      <c r="J6845" s="14" t="s">
        <v>744</v>
      </c>
      <c r="K6845" s="14" t="s">
        <v>1014</v>
      </c>
      <c r="L6845" s="14" t="s">
        <v>31479</v>
      </c>
      <c r="M6845" s="14">
        <f t="shared" si="848"/>
        <v>2019</v>
      </c>
      <c r="N6845" s="14">
        <f t="shared" si="849"/>
        <v>11</v>
      </c>
      <c r="O6845" s="14" t="str">
        <f>IFERROR(VLOOKUP(I6845,Lists!$F$2:$G$16,2,FALSE()),"Not Rated")</f>
        <v>Teens</v>
      </c>
      <c r="P6845" s="14">
        <f t="shared" si="850"/>
        <v>85</v>
      </c>
      <c r="Q6845" s="14" t="str">
        <f t="shared" si="851"/>
        <v>United States</v>
      </c>
      <c r="R6845" s="14" t="str">
        <f t="shared" si="852"/>
        <v>|United States|</v>
      </c>
      <c r="S6845" s="14" t="str">
        <f t="shared" si="853"/>
        <v>|Comedies|Romantic Movies|</v>
      </c>
      <c r="T6845" s="14" t="str">
        <f t="shared" si="854"/>
        <v>|David Silberg|</v>
      </c>
      <c r="U6845" s="14" t="str">
        <f t="shared" si="855"/>
        <v>|Carmen Electra|Stacey Dash|Vivica A. Fox|Bill Bellamy|Kathy Najimy|Joe Torry|Dorian Gregory|Mindy Sterling|Joseph C. Phillips|Larry B. Scott|Michael Jai White|Sheryl Underwood|Earthquake|</v>
      </c>
    </row>
    <row r="6846" spans="1:21">
      <c r="A6846" s="14" t="s">
        <v>31480</v>
      </c>
      <c r="B6846" s="14" t="s">
        <v>48</v>
      </c>
      <c r="C6846" s="14" t="s">
        <v>31481</v>
      </c>
      <c r="D6846" s="14" t="s">
        <v>8964</v>
      </c>
      <c r="E6846" s="14" t="s">
        <v>31482</v>
      </c>
      <c r="F6846" s="14" t="s">
        <v>116</v>
      </c>
      <c r="G6846" s="26">
        <v>43830</v>
      </c>
      <c r="H6846" s="14">
        <v>1990</v>
      </c>
      <c r="I6846" s="14" t="s">
        <v>361</v>
      </c>
      <c r="J6846" s="14" t="s">
        <v>22060</v>
      </c>
      <c r="K6846" s="14" t="s">
        <v>612</v>
      </c>
      <c r="L6846" s="14" t="s">
        <v>31483</v>
      </c>
      <c r="M6846" s="14">
        <f t="shared" si="848"/>
        <v>2019</v>
      </c>
      <c r="N6846" s="14">
        <f t="shared" si="849"/>
        <v>12</v>
      </c>
      <c r="O6846" s="14" t="str">
        <f>IFERROR(VLOOKUP(I6846,Lists!$F$2:$G$16,2,FALSE()),"Not Rated")</f>
        <v>Teens</v>
      </c>
      <c r="P6846" s="14">
        <f t="shared" si="850"/>
        <v>163</v>
      </c>
      <c r="Q6846" s="14" t="str">
        <f t="shared" si="851"/>
        <v>India</v>
      </c>
      <c r="R6846" s="14" t="str">
        <f t="shared" si="852"/>
        <v>|India|</v>
      </c>
      <c r="S6846" s="14" t="str">
        <f t="shared" si="853"/>
        <v>|Action &amp; Adventure|Dramas|International Movies|</v>
      </c>
      <c r="T6846" s="14" t="str">
        <f t="shared" si="854"/>
        <v>|Rajkumar Santoshi|</v>
      </c>
      <c r="U6846" s="14" t="str">
        <f t="shared" si="855"/>
        <v>|Sunny Deol|Meenakshi Sheshadri|Amrish Puri|Moushumi Chatterjee|Kulbhushan Kharbanda|Om Puri|Raj Babbar|Shabbir Khan|</v>
      </c>
    </row>
    <row r="6847" spans="1:21">
      <c r="A6847" s="14" t="s">
        <v>31484</v>
      </c>
      <c r="B6847" s="14" t="s">
        <v>48</v>
      </c>
      <c r="C6847" s="14" t="s">
        <v>31485</v>
      </c>
      <c r="D6847" s="14" t="s">
        <v>31486</v>
      </c>
      <c r="E6847" s="14" t="s">
        <v>31487</v>
      </c>
      <c r="F6847" s="14" t="s">
        <v>9891</v>
      </c>
      <c r="G6847" s="26">
        <v>43100</v>
      </c>
      <c r="H6847" s="14">
        <v>2017</v>
      </c>
      <c r="I6847" s="14" t="s">
        <v>360</v>
      </c>
      <c r="J6847" s="14" t="s">
        <v>713</v>
      </c>
      <c r="K6847" s="14" t="s">
        <v>260</v>
      </c>
      <c r="L6847" s="14" t="s">
        <v>31488</v>
      </c>
      <c r="M6847" s="14">
        <f t="shared" si="848"/>
        <v>2017</v>
      </c>
      <c r="N6847" s="14">
        <f t="shared" si="849"/>
        <v>12</v>
      </c>
      <c r="O6847" s="14" t="str">
        <f>IFERROR(VLOOKUP(I6847,Lists!$F$2:$G$16,2,FALSE()),"Not Rated")</f>
        <v>Adults</v>
      </c>
      <c r="P6847" s="14">
        <f t="shared" si="850"/>
        <v>100</v>
      </c>
      <c r="Q6847" s="14" t="str">
        <f t="shared" si="851"/>
        <v>Thailand</v>
      </c>
      <c r="R6847" s="14" t="str">
        <f t="shared" si="852"/>
        <v>|Thailand|United States|</v>
      </c>
      <c r="S6847" s="14" t="str">
        <f t="shared" si="853"/>
        <v>|Horror Movies|</v>
      </c>
      <c r="T6847" s="14" t="str">
        <f t="shared" si="854"/>
        <v>|Rich Ragsdale|</v>
      </c>
      <c r="U6847" s="14" t="str">
        <f t="shared" si="855"/>
        <v>|Scout Taylor-Compton|James Landry Hébert|Mark Boone Junior|Michael S. New|Russell Geoffrey Banks|Rich Lee Gray|Elana Krausz|Kevin Ragsdale|Wen-Chu Yang|Katrina Grey|</v>
      </c>
    </row>
    <row r="6848" spans="1:21">
      <c r="A6848" s="14" t="s">
        <v>31489</v>
      </c>
      <c r="B6848" s="14" t="s">
        <v>48</v>
      </c>
      <c r="C6848" s="14" t="s">
        <v>31490</v>
      </c>
      <c r="D6848" s="14" t="s">
        <v>31491</v>
      </c>
      <c r="E6848" s="14" t="s">
        <v>31492</v>
      </c>
      <c r="F6848" s="14" t="s">
        <v>121</v>
      </c>
      <c r="G6848" s="26">
        <v>43520</v>
      </c>
      <c r="H6848" s="14">
        <v>2013</v>
      </c>
      <c r="I6848" s="14" t="s">
        <v>360</v>
      </c>
      <c r="J6848" s="14" t="s">
        <v>4182</v>
      </c>
      <c r="K6848" s="14" t="s">
        <v>699</v>
      </c>
      <c r="L6848" s="14" t="s">
        <v>31493</v>
      </c>
      <c r="M6848" s="14">
        <f t="shared" si="848"/>
        <v>2019</v>
      </c>
      <c r="N6848" s="14">
        <f t="shared" si="849"/>
        <v>2</v>
      </c>
      <c r="O6848" s="14" t="str">
        <f>IFERROR(VLOOKUP(I6848,Lists!$F$2:$G$16,2,FALSE()),"Not Rated")</f>
        <v>Adults</v>
      </c>
      <c r="P6848" s="14">
        <f t="shared" si="850"/>
        <v>58</v>
      </c>
      <c r="Q6848" s="14" t="str">
        <f t="shared" si="851"/>
        <v>Japan</v>
      </c>
      <c r="R6848" s="14" t="str">
        <f t="shared" si="852"/>
        <v>|Japan|</v>
      </c>
      <c r="S6848" s="14" t="str">
        <f t="shared" si="853"/>
        <v>|Action &amp; Adventure|Anime Features|International Movies|</v>
      </c>
      <c r="T6848" s="14" t="str">
        <f t="shared" si="854"/>
        <v>|Kazuchika Kise|Masahiko Murata|</v>
      </c>
      <c r="U6848" s="14" t="str">
        <f t="shared" si="855"/>
        <v>|Maaya Sakamoto|Ikkyu Juku|Kenichirou Matsuda|Tarusuke Shingaki|Yoji Ueda|Miyuki Sawashiro|Mayumi Asano|Takanori Hoshino|Yasuhiro Mamiya|Kenji Nojima|</v>
      </c>
    </row>
    <row r="6849" spans="1:21">
      <c r="A6849" s="14" t="s">
        <v>31494</v>
      </c>
      <c r="B6849" s="14" t="s">
        <v>48</v>
      </c>
      <c r="C6849" s="14" t="s">
        <v>31495</v>
      </c>
      <c r="D6849" s="14" t="s">
        <v>10138</v>
      </c>
      <c r="E6849" s="14" t="s">
        <v>31496</v>
      </c>
      <c r="F6849" s="14" t="s">
        <v>5003</v>
      </c>
      <c r="G6849" s="26">
        <v>44105</v>
      </c>
      <c r="H6849" s="14">
        <v>2007</v>
      </c>
      <c r="I6849" s="14" t="s">
        <v>364</v>
      </c>
      <c r="J6849" s="14" t="s">
        <v>604</v>
      </c>
      <c r="K6849" s="14" t="s">
        <v>1122</v>
      </c>
      <c r="L6849" s="14" t="s">
        <v>31497</v>
      </c>
      <c r="M6849" s="14">
        <f t="shared" si="848"/>
        <v>2020</v>
      </c>
      <c r="N6849" s="14">
        <f t="shared" si="849"/>
        <v>10</v>
      </c>
      <c r="O6849" s="14" t="str">
        <f>IFERROR(VLOOKUP(I6849,Lists!$F$2:$G$16,2,FALSE()),"Not Rated")</f>
        <v>Teens</v>
      </c>
      <c r="P6849" s="14">
        <f t="shared" si="850"/>
        <v>110</v>
      </c>
      <c r="Q6849" s="14" t="str">
        <f t="shared" si="851"/>
        <v>United States</v>
      </c>
      <c r="R6849" s="14" t="str">
        <f t="shared" si="852"/>
        <v>|United States|Australia|</v>
      </c>
      <c r="S6849" s="14" t="str">
        <f t="shared" si="853"/>
        <v>|Action &amp; Adventure|Sci-Fi &amp; Fantasy|</v>
      </c>
      <c r="T6849" s="14" t="str">
        <f t="shared" si="854"/>
        <v>|Mark Steven Johnson|</v>
      </c>
      <c r="U6849" s="14" t="str">
        <f t="shared" si="855"/>
        <v>|Nicolas Cage|Eva Mendes|Wes Bentley|Sam Elliott|Donal Logue|Matt Long|Peter Fonda|Brett Cullen|Raquel Alessi|Laurence Breuls|</v>
      </c>
    </row>
    <row r="6850" spans="1:21">
      <c r="A6850" s="14" t="s">
        <v>31498</v>
      </c>
      <c r="B6850" s="14" t="s">
        <v>48</v>
      </c>
      <c r="C6850" s="14" t="s">
        <v>31499</v>
      </c>
      <c r="D6850" s="14" t="s">
        <v>31500</v>
      </c>
      <c r="E6850" s="14" t="s">
        <v>31501</v>
      </c>
      <c r="F6850" s="14" t="s">
        <v>121</v>
      </c>
      <c r="G6850" s="26">
        <v>43520</v>
      </c>
      <c r="H6850" s="14">
        <v>2014</v>
      </c>
      <c r="I6850" s="14" t="s">
        <v>360</v>
      </c>
      <c r="J6850" s="14" t="s">
        <v>4182</v>
      </c>
      <c r="K6850" s="14" t="s">
        <v>699</v>
      </c>
      <c r="L6850" s="14" t="s">
        <v>31502</v>
      </c>
      <c r="M6850" s="14">
        <f t="shared" ref="M6850:M6913" si="856">IF(G6850="","",YEAR(G6850))</f>
        <v>2019</v>
      </c>
      <c r="N6850" s="14">
        <f t="shared" ref="N6850:N6913" si="857">IF(G6850="","",MONTH(G6850))</f>
        <v>2</v>
      </c>
      <c r="O6850" s="14" t="str">
        <f>IFERROR(VLOOKUP(I6850,Lists!$F$2:$G$16,2,FALSE()),"Not Rated")</f>
        <v>Adults</v>
      </c>
      <c r="P6850" s="14">
        <f t="shared" ref="P6850:P6913" si="858">IFERROR(VALUE(LEFT(J6850,FIND(" ",J6850)-1)),"")</f>
        <v>58</v>
      </c>
      <c r="Q6850" s="14" t="str">
        <f t="shared" ref="Q6850:Q6913" si="859">IFERROR(LEFT(F6850,FIND(",",F6850)-1),F6850)</f>
        <v>Japan</v>
      </c>
      <c r="R6850" s="14" t="str">
        <f t="shared" ref="R6850:R6913" si="860">"|"&amp;SUBSTITUTE(F6850,", ","|")&amp;"|"</f>
        <v>|Japan|</v>
      </c>
      <c r="S6850" s="14" t="str">
        <f t="shared" ref="S6850:S6913" si="861">"|"&amp;SUBSTITUTE(K6850,", ","|")&amp;"|"</f>
        <v>|Action &amp; Adventure|Anime Features|International Movies|</v>
      </c>
      <c r="T6850" s="14" t="str">
        <f t="shared" ref="T6850:T6913" si="862">"|"&amp;SUBSTITUTE(D6850,", ","|")&amp;"|"</f>
        <v>|Kazuchika Kise|</v>
      </c>
      <c r="U6850" s="14" t="str">
        <f t="shared" ref="U6850:U6913" si="863">"|"&amp;SUBSTITUTE(E6850,", ","|")&amp;"|"</f>
        <v>|Maaya Sakamoto|Ikkyu Juku|Kenichirou Matsuda|Tarusuke Shingaki|Shunsuke Sakuya|Takuro Nakakuni|Yoji Ueda|Kazuya Nakai|Miyuki Sawashiro|Tatsuhisa Suzuki|</v>
      </c>
    </row>
    <row r="6851" spans="1:21">
      <c r="A6851" s="14" t="s">
        <v>31503</v>
      </c>
      <c r="B6851" s="14" t="s">
        <v>49</v>
      </c>
      <c r="C6851" s="14" t="s">
        <v>31504</v>
      </c>
      <c r="D6851" s="14" t="s">
        <v>117</v>
      </c>
      <c r="E6851" s="14" t="s">
        <v>31505</v>
      </c>
      <c r="F6851" s="14" t="s">
        <v>115</v>
      </c>
      <c r="G6851" s="26">
        <v>43740</v>
      </c>
      <c r="H6851" s="14">
        <v>2012</v>
      </c>
      <c r="I6851" s="14" t="s">
        <v>361</v>
      </c>
      <c r="J6851" s="14" t="s">
        <v>105</v>
      </c>
      <c r="K6851" s="14" t="s">
        <v>262</v>
      </c>
      <c r="L6851" s="14" t="s">
        <v>31506</v>
      </c>
      <c r="M6851" s="14">
        <f t="shared" si="856"/>
        <v>2019</v>
      </c>
      <c r="N6851" s="14">
        <f t="shared" si="857"/>
        <v>10</v>
      </c>
      <c r="O6851" s="14" t="str">
        <f>IFERROR(VLOOKUP(I6851,Lists!$F$2:$G$16,2,FALSE()),"Not Rated")</f>
        <v>Teens</v>
      </c>
      <c r="P6851" s="14">
        <f t="shared" si="858"/>
        <v>1</v>
      </c>
      <c r="Q6851" s="14" t="str">
        <f t="shared" si="859"/>
        <v>United States</v>
      </c>
      <c r="R6851" s="14" t="str">
        <f t="shared" si="860"/>
        <v>|United States|</v>
      </c>
      <c r="S6851" s="14" t="str">
        <f t="shared" si="861"/>
        <v>|Reality TV|</v>
      </c>
      <c r="T6851" s="14" t="str">
        <f t="shared" si="862"/>
        <v>|Unknown|</v>
      </c>
      <c r="U6851" s="14" t="str">
        <f t="shared" si="863"/>
        <v>|Brit Eaton|Scott Glaves|</v>
      </c>
    </row>
    <row r="6852" spans="1:21">
      <c r="A6852" s="14" t="s">
        <v>31507</v>
      </c>
      <c r="B6852" s="14" t="s">
        <v>48</v>
      </c>
      <c r="C6852" s="14" t="s">
        <v>31508</v>
      </c>
      <c r="D6852" s="14" t="s">
        <v>31500</v>
      </c>
      <c r="E6852" s="14" t="s">
        <v>31509</v>
      </c>
      <c r="F6852" s="14" t="s">
        <v>121</v>
      </c>
      <c r="G6852" s="26">
        <v>43520</v>
      </c>
      <c r="H6852" s="14">
        <v>2013</v>
      </c>
      <c r="I6852" s="14" t="s">
        <v>361</v>
      </c>
      <c r="J6852" s="14" t="s">
        <v>14612</v>
      </c>
      <c r="K6852" s="14" t="s">
        <v>699</v>
      </c>
      <c r="L6852" s="14" t="s">
        <v>31510</v>
      </c>
      <c r="M6852" s="14">
        <f t="shared" si="856"/>
        <v>2019</v>
      </c>
      <c r="N6852" s="14">
        <f t="shared" si="857"/>
        <v>2</v>
      </c>
      <c r="O6852" s="14" t="str">
        <f>IFERROR(VLOOKUP(I6852,Lists!$F$2:$G$16,2,FALSE()),"Not Rated")</f>
        <v>Teens</v>
      </c>
      <c r="P6852" s="14">
        <f t="shared" si="858"/>
        <v>56</v>
      </c>
      <c r="Q6852" s="14" t="str">
        <f t="shared" si="859"/>
        <v>Japan</v>
      </c>
      <c r="R6852" s="14" t="str">
        <f t="shared" si="860"/>
        <v>|Japan|</v>
      </c>
      <c r="S6852" s="14" t="str">
        <f t="shared" si="861"/>
        <v>|Action &amp; Adventure|Anime Features|International Movies|</v>
      </c>
      <c r="T6852" s="14" t="str">
        <f t="shared" si="862"/>
        <v>|Kazuchika Kise|</v>
      </c>
      <c r="U6852" s="14" t="str">
        <f t="shared" si="863"/>
        <v>|Maaya Sakamoto|Ikkyu Juku|Kenichirou Matsuda|Tomoyuki Dan|Takuro Nakakuni|Yoji Ueda|Kazuya Nakai|Miyuki Sawashiro|Ikuya Sawaki|Takako Fuji|</v>
      </c>
    </row>
    <row r="6853" spans="1:21">
      <c r="A6853" s="14" t="s">
        <v>31511</v>
      </c>
      <c r="B6853" s="14" t="s">
        <v>48</v>
      </c>
      <c r="C6853" s="14" t="s">
        <v>31512</v>
      </c>
      <c r="D6853" s="14" t="s">
        <v>31513</v>
      </c>
      <c r="E6853" s="14" t="s">
        <v>31514</v>
      </c>
      <c r="F6853" s="14" t="s">
        <v>116</v>
      </c>
      <c r="G6853" s="26">
        <v>43830</v>
      </c>
      <c r="H6853" s="14">
        <v>1997</v>
      </c>
      <c r="I6853" s="14" t="s">
        <v>360</v>
      </c>
      <c r="J6853" s="14" t="s">
        <v>528</v>
      </c>
      <c r="K6853" s="14" t="s">
        <v>612</v>
      </c>
      <c r="L6853" s="14" t="s">
        <v>31515</v>
      </c>
      <c r="M6853" s="14">
        <f t="shared" si="856"/>
        <v>2019</v>
      </c>
      <c r="N6853" s="14">
        <f t="shared" si="857"/>
        <v>12</v>
      </c>
      <c r="O6853" s="14" t="str">
        <f>IFERROR(VLOOKUP(I6853,Lists!$F$2:$G$16,2,FALSE()),"Not Rated")</f>
        <v>Adults</v>
      </c>
      <c r="P6853" s="14">
        <f t="shared" si="858"/>
        <v>161</v>
      </c>
      <c r="Q6853" s="14" t="str">
        <f t="shared" si="859"/>
        <v>India</v>
      </c>
      <c r="R6853" s="14" t="str">
        <f t="shared" si="860"/>
        <v>|India|</v>
      </c>
      <c r="S6853" s="14" t="str">
        <f t="shared" si="861"/>
        <v>|Action &amp; Adventure|Dramas|International Movies|</v>
      </c>
      <c r="T6853" s="14" t="str">
        <f t="shared" si="862"/>
        <v>|Partho Ghosh|</v>
      </c>
      <c r="U6853" s="14" t="str">
        <f t="shared" si="863"/>
        <v>|Nana Patekar|Raveena Tandon|Paresh Rawal|Aruna Irani|Mohan Joshi|Mohnish Bahl|Shivaji Satham|Vishwajeet Pradhan|Ashwin Kaushal|Satish Shah|</v>
      </c>
    </row>
    <row r="6854" spans="1:21">
      <c r="A6854" s="14" t="s">
        <v>31516</v>
      </c>
      <c r="B6854" s="14" t="s">
        <v>48</v>
      </c>
      <c r="C6854" s="14" t="s">
        <v>31517</v>
      </c>
      <c r="D6854" s="14" t="s">
        <v>30785</v>
      </c>
      <c r="E6854" s="14" t="s">
        <v>31518</v>
      </c>
      <c r="F6854" s="14" t="s">
        <v>136</v>
      </c>
      <c r="G6854" s="26">
        <v>43358</v>
      </c>
      <c r="H6854" s="14">
        <v>2005</v>
      </c>
      <c r="I6854" s="14" t="s">
        <v>361</v>
      </c>
      <c r="J6854" s="14" t="s">
        <v>2206</v>
      </c>
      <c r="K6854" s="14" t="s">
        <v>475</v>
      </c>
      <c r="L6854" s="14" t="s">
        <v>31519</v>
      </c>
      <c r="M6854" s="14">
        <f t="shared" si="856"/>
        <v>2018</v>
      </c>
      <c r="N6854" s="14">
        <f t="shared" si="857"/>
        <v>9</v>
      </c>
      <c r="O6854" s="14" t="str">
        <f>IFERROR(VLOOKUP(I6854,Lists!$F$2:$G$16,2,FALSE()),"Not Rated")</f>
        <v>Teens</v>
      </c>
      <c r="P6854" s="14">
        <f t="shared" si="858"/>
        <v>141</v>
      </c>
      <c r="Q6854" s="14" t="str">
        <f t="shared" si="859"/>
        <v>Indonesia</v>
      </c>
      <c r="R6854" s="14" t="str">
        <f t="shared" si="860"/>
        <v>|Indonesia|</v>
      </c>
      <c r="S6854" s="14" t="str">
        <f t="shared" si="861"/>
        <v>|Dramas|International Movies|</v>
      </c>
      <c r="T6854" s="14" t="str">
        <f t="shared" si="862"/>
        <v>|Riri Riza|</v>
      </c>
      <c r="U6854" s="14" t="str">
        <f t="shared" si="863"/>
        <v>|Nicholas Saputra|Sita Nursanti|Lukman Sardi|Indra Birowo|Wulan Guritno|Thomas Nawilis|Tutie Kirana|Robby Tumewu|Jonathan Mulia|</v>
      </c>
    </row>
    <row r="6855" spans="1:21">
      <c r="A6855" s="14" t="s">
        <v>31520</v>
      </c>
      <c r="B6855" s="14" t="s">
        <v>48</v>
      </c>
      <c r="C6855" s="14" t="s">
        <v>31521</v>
      </c>
      <c r="D6855" s="14" t="s">
        <v>31522</v>
      </c>
      <c r="E6855" s="14" t="s">
        <v>31523</v>
      </c>
      <c r="F6855" s="14" t="s">
        <v>115</v>
      </c>
      <c r="G6855" s="26">
        <v>43770</v>
      </c>
      <c r="H6855" s="14">
        <v>1958</v>
      </c>
      <c r="I6855" s="14" t="s">
        <v>370</v>
      </c>
      <c r="J6855" s="14" t="s">
        <v>671</v>
      </c>
      <c r="K6855" s="14" t="s">
        <v>31524</v>
      </c>
      <c r="L6855" s="14" t="s">
        <v>31525</v>
      </c>
      <c r="M6855" s="14">
        <f t="shared" si="856"/>
        <v>2019</v>
      </c>
      <c r="N6855" s="14">
        <f t="shared" si="857"/>
        <v>11</v>
      </c>
      <c r="O6855" s="14" t="str">
        <f>IFERROR(VLOOKUP(I6855,Lists!$F$2:$G$16,2,FALSE()),"Not Rated")</f>
        <v>Kids</v>
      </c>
      <c r="P6855" s="14">
        <f t="shared" si="858"/>
        <v>115</v>
      </c>
      <c r="Q6855" s="14" t="str">
        <f t="shared" si="859"/>
        <v>United States</v>
      </c>
      <c r="R6855" s="14" t="str">
        <f t="shared" si="860"/>
        <v>|United States|</v>
      </c>
      <c r="S6855" s="14" t="str">
        <f t="shared" si="861"/>
        <v>|Classic Movies|Comedies|Music &amp; Musicals|</v>
      </c>
      <c r="T6855" s="14" t="str">
        <f t="shared" si="862"/>
        <v>|Vincente Minnelli|Charles Walters|</v>
      </c>
      <c r="U6855" s="14" t="str">
        <f t="shared" si="863"/>
        <v>|Leslie Caron|Maurice Chevalier|Louis Jourdan|Hermione Gingold|Eva Gabor|Jacques Bergerac|Isabel Jeans|John Abbott|Edwin Jerome|Corinne Marchand|</v>
      </c>
    </row>
    <row r="6856" spans="1:21">
      <c r="A6856" s="14" t="s">
        <v>31526</v>
      </c>
      <c r="B6856" s="14" t="s">
        <v>48</v>
      </c>
      <c r="C6856" s="14" t="s">
        <v>31527</v>
      </c>
      <c r="D6856" s="14" t="s">
        <v>31528</v>
      </c>
      <c r="E6856" s="14" t="s">
        <v>31529</v>
      </c>
      <c r="F6856" s="14" t="s">
        <v>31530</v>
      </c>
      <c r="G6856" s="26">
        <v>43296</v>
      </c>
      <c r="H6856" s="14">
        <v>2012</v>
      </c>
      <c r="I6856" s="14" t="s">
        <v>364</v>
      </c>
      <c r="J6856" s="14" t="s">
        <v>404</v>
      </c>
      <c r="K6856" s="14" t="s">
        <v>1436</v>
      </c>
      <c r="L6856" s="14" t="s">
        <v>31531</v>
      </c>
      <c r="M6856" s="14">
        <f t="shared" si="856"/>
        <v>2018</v>
      </c>
      <c r="N6856" s="14">
        <f t="shared" si="857"/>
        <v>7</v>
      </c>
      <c r="O6856" s="14" t="str">
        <f>IFERROR(VLOOKUP(I6856,Lists!$F$2:$G$16,2,FALSE()),"Not Rated")</f>
        <v>Teens</v>
      </c>
      <c r="P6856" s="14">
        <f t="shared" si="858"/>
        <v>90</v>
      </c>
      <c r="Q6856" s="14" t="str">
        <f t="shared" si="859"/>
        <v>United Kingdom</v>
      </c>
      <c r="R6856" s="14" t="str">
        <f t="shared" si="860"/>
        <v>|United Kingdom|Denmark|Canada|Croatia|</v>
      </c>
      <c r="S6856" s="14" t="str">
        <f t="shared" si="861"/>
        <v>|Dramas|Independent Movies|</v>
      </c>
      <c r="T6856" s="14" t="str">
        <f t="shared" si="862"/>
        <v>|Sally Potter|</v>
      </c>
      <c r="U6856" s="14" t="str">
        <f t="shared" si="863"/>
        <v>|Elle Fanning|Alessandro Nivola|Christina Hendricks|Alice Englert|Timothy Spall|Oliver Platt|Annette Bening|Jodhi May|Oliver Milburn|Andrew Hawley|</v>
      </c>
    </row>
    <row r="6857" spans="1:21">
      <c r="A6857" s="14" t="s">
        <v>31532</v>
      </c>
      <c r="B6857" s="14" t="s">
        <v>48</v>
      </c>
      <c r="C6857" s="14" t="s">
        <v>31533</v>
      </c>
      <c r="D6857" s="14" t="s">
        <v>18810</v>
      </c>
      <c r="E6857" s="14" t="s">
        <v>31534</v>
      </c>
      <c r="F6857" s="14" t="s">
        <v>138</v>
      </c>
      <c r="G6857" s="26">
        <v>43523</v>
      </c>
      <c r="H6857" s="14">
        <v>2013</v>
      </c>
      <c r="I6857" s="14" t="s">
        <v>361</v>
      </c>
      <c r="J6857" s="14" t="s">
        <v>560</v>
      </c>
      <c r="K6857" s="14" t="s">
        <v>529</v>
      </c>
      <c r="L6857" s="14" t="s">
        <v>31535</v>
      </c>
      <c r="M6857" s="14">
        <f t="shared" si="856"/>
        <v>2019</v>
      </c>
      <c r="N6857" s="14">
        <f t="shared" si="857"/>
        <v>2</v>
      </c>
      <c r="O6857" s="14" t="str">
        <f>IFERROR(VLOOKUP(I6857,Lists!$F$2:$G$16,2,FALSE()),"Not Rated")</f>
        <v>Teens</v>
      </c>
      <c r="P6857" s="14">
        <f t="shared" si="858"/>
        <v>103</v>
      </c>
      <c r="Q6857" s="14" t="str">
        <f t="shared" si="859"/>
        <v>Philippines</v>
      </c>
      <c r="R6857" s="14" t="str">
        <f t="shared" si="860"/>
        <v>|Philippines|</v>
      </c>
      <c r="S6857" s="14" t="str">
        <f t="shared" si="861"/>
        <v>|Comedies|International Movies|</v>
      </c>
      <c r="T6857" s="14" t="str">
        <f t="shared" si="862"/>
        <v>|Wenn V. Deramas|</v>
      </c>
      <c r="U6857" s="14" t="str">
        <f t="shared" si="863"/>
        <v>|Vice Ganda|Maricel Soriano|Joey Marquez|Ruffa Gutierrez|Cristine Reyes|JC de Vera|Ejay Falcon|Angelu De Leon|Bobby Andrews|</v>
      </c>
    </row>
    <row r="6858" spans="1:21">
      <c r="A6858" s="14" t="s">
        <v>31536</v>
      </c>
      <c r="B6858" s="14" t="s">
        <v>48</v>
      </c>
      <c r="C6858" s="14" t="s">
        <v>31537</v>
      </c>
      <c r="D6858" s="14" t="s">
        <v>31538</v>
      </c>
      <c r="E6858" s="14" t="s">
        <v>117</v>
      </c>
      <c r="F6858" s="14" t="s">
        <v>115</v>
      </c>
      <c r="G6858" s="26">
        <v>42825</v>
      </c>
      <c r="H6858" s="14">
        <v>2012</v>
      </c>
      <c r="I6858" s="14" t="s">
        <v>369</v>
      </c>
      <c r="J6858" s="14" t="s">
        <v>4073</v>
      </c>
      <c r="K6858" s="14" t="s">
        <v>884</v>
      </c>
      <c r="L6858" s="14" t="s">
        <v>31539</v>
      </c>
      <c r="M6858" s="14">
        <f t="shared" si="856"/>
        <v>2017</v>
      </c>
      <c r="N6858" s="14">
        <f t="shared" si="857"/>
        <v>3</v>
      </c>
      <c r="O6858" s="14" t="str">
        <f>IFERROR(VLOOKUP(I6858,Lists!$F$2:$G$16,2,FALSE()),"Not Rated")</f>
        <v>Not Rated</v>
      </c>
      <c r="P6858" s="14">
        <f t="shared" si="858"/>
        <v>77</v>
      </c>
      <c r="Q6858" s="14" t="str">
        <f t="shared" si="859"/>
        <v>United States</v>
      </c>
      <c r="R6858" s="14" t="str">
        <f t="shared" si="860"/>
        <v>|United States|</v>
      </c>
      <c r="S6858" s="14" t="str">
        <f t="shared" si="861"/>
        <v>|Documentaries|Sports Movies|</v>
      </c>
      <c r="T6858" s="14" t="str">
        <f t="shared" si="862"/>
        <v>|Brett Whitcomb|</v>
      </c>
      <c r="U6858" s="14" t="str">
        <f t="shared" si="863"/>
        <v>|Unknown|</v>
      </c>
    </row>
    <row r="6859" spans="1:21">
      <c r="A6859" s="14" t="s">
        <v>31540</v>
      </c>
      <c r="B6859" s="14" t="s">
        <v>49</v>
      </c>
      <c r="C6859" s="14" t="s">
        <v>31541</v>
      </c>
      <c r="D6859" s="14" t="s">
        <v>117</v>
      </c>
      <c r="E6859" s="14" t="s">
        <v>31542</v>
      </c>
      <c r="F6859" s="14" t="s">
        <v>117</v>
      </c>
      <c r="G6859" s="26">
        <v>42961</v>
      </c>
      <c r="H6859" s="14">
        <v>2010</v>
      </c>
      <c r="I6859" s="14" t="s">
        <v>361</v>
      </c>
      <c r="J6859" s="14" t="s">
        <v>105</v>
      </c>
      <c r="K6859" s="14" t="s">
        <v>688</v>
      </c>
      <c r="L6859" s="14" t="s">
        <v>31543</v>
      </c>
      <c r="M6859" s="14">
        <f t="shared" si="856"/>
        <v>2017</v>
      </c>
      <c r="N6859" s="14">
        <f t="shared" si="857"/>
        <v>8</v>
      </c>
      <c r="O6859" s="14" t="str">
        <f>IFERROR(VLOOKUP(I6859,Lists!$F$2:$G$16,2,FALSE()),"Not Rated")</f>
        <v>Teens</v>
      </c>
      <c r="P6859" s="14">
        <f t="shared" si="858"/>
        <v>1</v>
      </c>
      <c r="Q6859" s="14" t="str">
        <f t="shared" si="859"/>
        <v>Unknown</v>
      </c>
      <c r="R6859" s="14" t="str">
        <f t="shared" si="860"/>
        <v>|Unknown|</v>
      </c>
      <c r="S6859" s="14" t="str">
        <f t="shared" si="861"/>
        <v>|International TV Shows|TV Dramas|</v>
      </c>
      <c r="T6859" s="14" t="str">
        <f t="shared" si="862"/>
        <v>|Unknown|</v>
      </c>
      <c r="U6859" s="14" t="str">
        <f t="shared" si="863"/>
        <v>|Henley Hii|Debbie Goh|Frederick Lee|Wymen Yang|Melvin Sia|Alvin Wong|</v>
      </c>
    </row>
    <row r="6860" spans="1:21">
      <c r="A6860" s="14" t="s">
        <v>31544</v>
      </c>
      <c r="B6860" s="14" t="s">
        <v>48</v>
      </c>
      <c r="C6860" s="14" t="s">
        <v>31545</v>
      </c>
      <c r="D6860" s="14" t="s">
        <v>31546</v>
      </c>
      <c r="E6860" s="14" t="s">
        <v>31547</v>
      </c>
      <c r="F6860" s="14" t="s">
        <v>115</v>
      </c>
      <c r="G6860" s="26">
        <v>43505</v>
      </c>
      <c r="H6860" s="14">
        <v>2018</v>
      </c>
      <c r="I6860" s="14" t="s">
        <v>367</v>
      </c>
      <c r="J6860" s="14" t="s">
        <v>580</v>
      </c>
      <c r="K6860" s="14" t="s">
        <v>4501</v>
      </c>
      <c r="L6860" s="14" t="s">
        <v>31548</v>
      </c>
      <c r="M6860" s="14">
        <f t="shared" si="856"/>
        <v>2019</v>
      </c>
      <c r="N6860" s="14">
        <f t="shared" si="857"/>
        <v>2</v>
      </c>
      <c r="O6860" s="14" t="str">
        <f>IFERROR(VLOOKUP(I6860,Lists!$F$2:$G$16,2,FALSE()),"Not Rated")</f>
        <v>Older Kids</v>
      </c>
      <c r="P6860" s="14">
        <f t="shared" si="858"/>
        <v>111</v>
      </c>
      <c r="Q6860" s="14" t="str">
        <f t="shared" si="859"/>
        <v>United States</v>
      </c>
      <c r="R6860" s="14" t="str">
        <f t="shared" si="860"/>
        <v>|United States|</v>
      </c>
      <c r="S6860" s="14" t="str">
        <f t="shared" si="861"/>
        <v>|Children &amp; Family Movies|Dramas|Faith &amp; Spirituality|</v>
      </c>
      <c r="T6860" s="14" t="str">
        <f t="shared" si="862"/>
        <v>|Harold Cronk|</v>
      </c>
      <c r="U6860" s="14" t="str">
        <f t="shared" si="863"/>
        <v>|Patrika Darbo|Kim Delaney|Jordin Sparks|Makenzie Moss|Liam Matthews|Andrew W. Walker|Lindsay Pulsipher|Gary Grubbs|Robin Givens|Arthur Cartwright|</v>
      </c>
    </row>
    <row r="6861" spans="1:21">
      <c r="A6861" s="14" t="s">
        <v>31549</v>
      </c>
      <c r="B6861" s="14" t="s">
        <v>48</v>
      </c>
      <c r="C6861" s="14" t="s">
        <v>31550</v>
      </c>
      <c r="D6861" s="14" t="s">
        <v>31551</v>
      </c>
      <c r="E6861" s="14" t="s">
        <v>31552</v>
      </c>
      <c r="F6861" s="14" t="s">
        <v>115</v>
      </c>
      <c r="G6861" s="26">
        <v>43395</v>
      </c>
      <c r="H6861" s="14">
        <v>2016</v>
      </c>
      <c r="I6861" s="14" t="s">
        <v>362</v>
      </c>
      <c r="J6861" s="14" t="s">
        <v>560</v>
      </c>
      <c r="K6861" s="14" t="s">
        <v>247</v>
      </c>
      <c r="L6861" s="14" t="s">
        <v>31553</v>
      </c>
      <c r="M6861" s="14">
        <f t="shared" si="856"/>
        <v>2018</v>
      </c>
      <c r="N6861" s="14">
        <f t="shared" si="857"/>
        <v>10</v>
      </c>
      <c r="O6861" s="14" t="str">
        <f>IFERROR(VLOOKUP(I6861,Lists!$F$2:$G$16,2,FALSE()),"Not Rated")</f>
        <v>Older Kids</v>
      </c>
      <c r="P6861" s="14">
        <f t="shared" si="858"/>
        <v>103</v>
      </c>
      <c r="Q6861" s="14" t="str">
        <f t="shared" si="859"/>
        <v>United States</v>
      </c>
      <c r="R6861" s="14" t="str">
        <f t="shared" si="860"/>
        <v>|United States|</v>
      </c>
      <c r="S6861" s="14" t="str">
        <f t="shared" si="861"/>
        <v>|Documentaries|</v>
      </c>
      <c r="T6861" s="14" t="str">
        <f t="shared" si="862"/>
        <v>|Jedd Wider|Todd Wider|</v>
      </c>
      <c r="U6861" s="14" t="str">
        <f t="shared" si="863"/>
        <v>|Lori Singer|</v>
      </c>
    </row>
    <row r="6862" spans="1:21">
      <c r="A6862" s="14" t="s">
        <v>31554</v>
      </c>
      <c r="B6862" s="14" t="s">
        <v>48</v>
      </c>
      <c r="C6862" s="14" t="s">
        <v>31555</v>
      </c>
      <c r="D6862" s="14" t="s">
        <v>31556</v>
      </c>
      <c r="E6862" s="14" t="s">
        <v>31557</v>
      </c>
      <c r="F6862" s="14" t="s">
        <v>1225</v>
      </c>
      <c r="G6862" s="26">
        <v>43085</v>
      </c>
      <c r="H6862" s="14">
        <v>2017</v>
      </c>
      <c r="I6862" s="14" t="s">
        <v>369</v>
      </c>
      <c r="J6862" s="14" t="s">
        <v>1399</v>
      </c>
      <c r="K6862" s="14" t="s">
        <v>1227</v>
      </c>
      <c r="L6862" s="14" t="s">
        <v>31558</v>
      </c>
      <c r="M6862" s="14">
        <f t="shared" si="856"/>
        <v>2017</v>
      </c>
      <c r="N6862" s="14">
        <f t="shared" si="857"/>
        <v>12</v>
      </c>
      <c r="O6862" s="14" t="str">
        <f>IFERROR(VLOOKUP(I6862,Lists!$F$2:$G$16,2,FALSE()),"Not Rated")</f>
        <v>Not Rated</v>
      </c>
      <c r="P6862" s="14">
        <f t="shared" si="858"/>
        <v>129</v>
      </c>
      <c r="Q6862" s="14" t="str">
        <f t="shared" si="859"/>
        <v>China</v>
      </c>
      <c r="R6862" s="14" t="str">
        <f t="shared" si="860"/>
        <v>|China|Hong Kong|</v>
      </c>
      <c r="S6862" s="14" t="str">
        <f t="shared" si="861"/>
        <v>|Action &amp; Adventure|International Movies|</v>
      </c>
      <c r="T6862" s="14" t="str">
        <f t="shared" si="862"/>
        <v>|Gordon Chan|</v>
      </c>
      <c r="U6862" s="14" t="str">
        <f t="shared" si="863"/>
        <v>|Vincent Zhao|Sammo Kam-Bo Hung|Regina Wan|Yasuaki Kurata|Keisuke Koide|Timmy Hung|Michael Tong|</v>
      </c>
    </row>
    <row r="6863" spans="1:21">
      <c r="A6863" s="14" t="s">
        <v>31559</v>
      </c>
      <c r="B6863" s="14" t="s">
        <v>48</v>
      </c>
      <c r="C6863" s="14" t="s">
        <v>31560</v>
      </c>
      <c r="D6863" s="14" t="s">
        <v>31546</v>
      </c>
      <c r="E6863" s="14" t="s">
        <v>31561</v>
      </c>
      <c r="F6863" s="14" t="s">
        <v>115</v>
      </c>
      <c r="G6863" s="26">
        <v>43922</v>
      </c>
      <c r="H6863" s="14">
        <v>2014</v>
      </c>
      <c r="I6863" s="14" t="s">
        <v>367</v>
      </c>
      <c r="J6863" s="14" t="s">
        <v>783</v>
      </c>
      <c r="K6863" s="14" t="s">
        <v>1336</v>
      </c>
      <c r="L6863" s="14" t="s">
        <v>31562</v>
      </c>
      <c r="M6863" s="14">
        <f t="shared" si="856"/>
        <v>2020</v>
      </c>
      <c r="N6863" s="14">
        <f t="shared" si="857"/>
        <v>4</v>
      </c>
      <c r="O6863" s="14" t="str">
        <f>IFERROR(VLOOKUP(I6863,Lists!$F$2:$G$16,2,FALSE()),"Not Rated")</f>
        <v>Older Kids</v>
      </c>
      <c r="P6863" s="14">
        <f t="shared" si="858"/>
        <v>113</v>
      </c>
      <c r="Q6863" s="14" t="str">
        <f t="shared" si="859"/>
        <v>United States</v>
      </c>
      <c r="R6863" s="14" t="str">
        <f t="shared" si="860"/>
        <v>|United States|</v>
      </c>
      <c r="S6863" s="14" t="str">
        <f t="shared" si="861"/>
        <v>|Dramas|Faith &amp; Spirituality|</v>
      </c>
      <c r="T6863" s="14" t="str">
        <f t="shared" si="862"/>
        <v>|Harold Cronk|</v>
      </c>
      <c r="U6863" s="14" t="str">
        <f t="shared" si="863"/>
        <v>|Kevin Sorbo|Shane Harper|David A.R. White|Dean Cain|Benjamin A. Onyango|Paul Kwo|Hadeel Sittu|Trisha LaFache|Cory Oliver|Willie Robertson|Korie Robertson|</v>
      </c>
    </row>
    <row r="6864" spans="1:21">
      <c r="A6864" s="14" t="s">
        <v>31563</v>
      </c>
      <c r="B6864" s="14" t="s">
        <v>48</v>
      </c>
      <c r="C6864" s="14" t="s">
        <v>31564</v>
      </c>
      <c r="D6864" s="14" t="s">
        <v>31565</v>
      </c>
      <c r="E6864" s="14" t="s">
        <v>31566</v>
      </c>
      <c r="F6864" s="14" t="s">
        <v>115</v>
      </c>
      <c r="G6864" s="26">
        <v>43438</v>
      </c>
      <c r="H6864" s="14">
        <v>2018</v>
      </c>
      <c r="I6864" s="14" t="s">
        <v>367</v>
      </c>
      <c r="J6864" s="14" t="s">
        <v>574</v>
      </c>
      <c r="K6864" s="14" t="s">
        <v>1336</v>
      </c>
      <c r="L6864" s="14" t="s">
        <v>31567</v>
      </c>
      <c r="M6864" s="14">
        <f t="shared" si="856"/>
        <v>2018</v>
      </c>
      <c r="N6864" s="14">
        <f t="shared" si="857"/>
        <v>12</v>
      </c>
      <c r="O6864" s="14" t="str">
        <f>IFERROR(VLOOKUP(I6864,Lists!$F$2:$G$16,2,FALSE()),"Not Rated")</f>
        <v>Older Kids</v>
      </c>
      <c r="P6864" s="14">
        <f t="shared" si="858"/>
        <v>106</v>
      </c>
      <c r="Q6864" s="14" t="str">
        <f t="shared" si="859"/>
        <v>United States</v>
      </c>
      <c r="R6864" s="14" t="str">
        <f t="shared" si="860"/>
        <v>|United States|</v>
      </c>
      <c r="S6864" s="14" t="str">
        <f t="shared" si="861"/>
        <v>|Dramas|Faith &amp; Spirituality|</v>
      </c>
      <c r="T6864" s="14" t="str">
        <f t="shared" si="862"/>
        <v>|Michael Mason|</v>
      </c>
      <c r="U6864" s="14" t="str">
        <f t="shared" si="863"/>
        <v>|David A.R. White|John Corbett|Shane Harper|Ted McGinley|Jennifer Taylor|Benjamin A. Onyango|Tatum O'Neal|Cissy Houston|</v>
      </c>
    </row>
    <row r="6865" spans="1:21">
      <c r="A6865" s="14" t="s">
        <v>31568</v>
      </c>
      <c r="B6865" s="14" t="s">
        <v>48</v>
      </c>
      <c r="C6865" s="14" t="s">
        <v>31569</v>
      </c>
      <c r="D6865" s="14" t="s">
        <v>31570</v>
      </c>
      <c r="E6865" s="14" t="s">
        <v>31571</v>
      </c>
      <c r="F6865" s="14" t="s">
        <v>118</v>
      </c>
      <c r="G6865" s="26">
        <v>43221</v>
      </c>
      <c r="H6865" s="14">
        <v>2017</v>
      </c>
      <c r="I6865" s="14" t="s">
        <v>360</v>
      </c>
      <c r="J6865" s="14" t="s">
        <v>611</v>
      </c>
      <c r="K6865" s="14" t="s">
        <v>444</v>
      </c>
      <c r="L6865" s="14" t="s">
        <v>31572</v>
      </c>
      <c r="M6865" s="14">
        <f t="shared" si="856"/>
        <v>2018</v>
      </c>
      <c r="N6865" s="14">
        <f t="shared" si="857"/>
        <v>5</v>
      </c>
      <c r="O6865" s="14" t="str">
        <f>IFERROR(VLOOKUP(I6865,Lists!$F$2:$G$16,2,FALSE()),"Not Rated")</f>
        <v>Adults</v>
      </c>
      <c r="P6865" s="14">
        <f t="shared" si="858"/>
        <v>105</v>
      </c>
      <c r="Q6865" s="14" t="str">
        <f t="shared" si="859"/>
        <v>United Kingdom</v>
      </c>
      <c r="R6865" s="14" t="str">
        <f t="shared" si="860"/>
        <v>|United Kingdom|</v>
      </c>
      <c r="S6865" s="14" t="str">
        <f t="shared" si="861"/>
        <v>|Dramas|Independent Movies|International Movies|</v>
      </c>
      <c r="T6865" s="14" t="str">
        <f t="shared" si="862"/>
        <v>|Francis Lee|</v>
      </c>
      <c r="U6865" s="14" t="str">
        <f t="shared" si="863"/>
        <v>|Josh O'Connor|Alec Secareanu|Ian Hart|Gemma Jones|</v>
      </c>
    </row>
    <row r="6866" spans="1:21">
      <c r="A6866" s="14" t="s">
        <v>31573</v>
      </c>
      <c r="B6866" s="14" t="s">
        <v>48</v>
      </c>
      <c r="C6866" s="14" t="s">
        <v>31574</v>
      </c>
      <c r="D6866" s="14" t="s">
        <v>28804</v>
      </c>
      <c r="E6866" s="14" t="s">
        <v>31575</v>
      </c>
      <c r="F6866" s="14" t="s">
        <v>116</v>
      </c>
      <c r="G6866" s="26">
        <v>43830</v>
      </c>
      <c r="H6866" s="14">
        <v>1979</v>
      </c>
      <c r="I6866" s="14" t="s">
        <v>362</v>
      </c>
      <c r="J6866" s="14" t="s">
        <v>3814</v>
      </c>
      <c r="K6866" s="14" t="s">
        <v>29856</v>
      </c>
      <c r="L6866" s="14" t="s">
        <v>31576</v>
      </c>
      <c r="M6866" s="14">
        <f t="shared" si="856"/>
        <v>2019</v>
      </c>
      <c r="N6866" s="14">
        <f t="shared" si="857"/>
        <v>12</v>
      </c>
      <c r="O6866" s="14" t="str">
        <f>IFERROR(VLOOKUP(I6866,Lists!$F$2:$G$16,2,FALSE()),"Not Rated")</f>
        <v>Older Kids</v>
      </c>
      <c r="P6866" s="14">
        <f t="shared" si="858"/>
        <v>137</v>
      </c>
      <c r="Q6866" s="14" t="str">
        <f t="shared" si="859"/>
        <v>India</v>
      </c>
      <c r="R6866" s="14" t="str">
        <f t="shared" si="860"/>
        <v>|India|</v>
      </c>
      <c r="S6866" s="14" t="str">
        <f t="shared" si="861"/>
        <v>|Classic Movies|Comedies|International Movies|</v>
      </c>
      <c r="T6866" s="14" t="str">
        <f t="shared" si="862"/>
        <v>|Hrishikesh Mukherjee|</v>
      </c>
      <c r="U6866" s="14" t="str">
        <f t="shared" si="863"/>
        <v>|Amol Palekar|Bindiya Goswami|Deven Verma|Utpal Dutt|Shubha Khote|Manju Singh|Dina Pathak|Pushpa|David Abraham|Asrani|</v>
      </c>
    </row>
    <row r="6867" spans="1:21">
      <c r="A6867" s="14" t="s">
        <v>31577</v>
      </c>
      <c r="B6867" s="14" t="s">
        <v>48</v>
      </c>
      <c r="C6867" s="14" t="s">
        <v>31578</v>
      </c>
      <c r="D6867" s="14" t="s">
        <v>31579</v>
      </c>
      <c r="E6867" s="14" t="s">
        <v>117</v>
      </c>
      <c r="F6867" s="14" t="s">
        <v>121</v>
      </c>
      <c r="G6867" s="26">
        <v>43040</v>
      </c>
      <c r="H6867" s="14">
        <v>2013</v>
      </c>
      <c r="I6867" s="14" t="s">
        <v>366</v>
      </c>
      <c r="J6867" s="14" t="s">
        <v>6472</v>
      </c>
      <c r="K6867" s="14" t="s">
        <v>12433</v>
      </c>
      <c r="L6867" s="14" t="s">
        <v>31580</v>
      </c>
      <c r="M6867" s="14">
        <f t="shared" si="856"/>
        <v>2017</v>
      </c>
      <c r="N6867" s="14">
        <f t="shared" si="857"/>
        <v>11</v>
      </c>
      <c r="O6867" s="14" t="str">
        <f>IFERROR(VLOOKUP(I6867,Lists!$F$2:$G$16,2,FALSE()),"Not Rated")</f>
        <v>Kids</v>
      </c>
      <c r="P6867" s="14">
        <f t="shared" si="858"/>
        <v>22</v>
      </c>
      <c r="Q6867" s="14" t="str">
        <f t="shared" si="859"/>
        <v>Japan</v>
      </c>
      <c r="R6867" s="14" t="str">
        <f t="shared" si="860"/>
        <v>|Japan|</v>
      </c>
      <c r="S6867" s="14" t="str">
        <f t="shared" si="861"/>
        <v>|International Movies|Sci-Fi &amp; Fantasy|</v>
      </c>
      <c r="T6867" s="14" t="str">
        <f t="shared" si="862"/>
        <v>|Takuya Inaba|</v>
      </c>
      <c r="U6867" s="14" t="str">
        <f t="shared" si="863"/>
        <v>|Unknown|</v>
      </c>
    </row>
    <row r="6868" spans="1:21">
      <c r="A6868" s="14" t="s">
        <v>31581</v>
      </c>
      <c r="B6868" s="14" t="s">
        <v>48</v>
      </c>
      <c r="C6868" s="14" t="s">
        <v>31582</v>
      </c>
      <c r="D6868" s="14" t="s">
        <v>1182</v>
      </c>
      <c r="E6868" s="14" t="s">
        <v>31583</v>
      </c>
      <c r="F6868" s="14" t="s">
        <v>916</v>
      </c>
      <c r="G6868" s="26">
        <v>43830</v>
      </c>
      <c r="H6868" s="14">
        <v>1995</v>
      </c>
      <c r="I6868" s="14" t="s">
        <v>364</v>
      </c>
      <c r="J6868" s="14" t="s">
        <v>2213</v>
      </c>
      <c r="K6868" s="14" t="s">
        <v>248</v>
      </c>
      <c r="L6868" s="14" t="s">
        <v>31584</v>
      </c>
      <c r="M6868" s="14">
        <f t="shared" si="856"/>
        <v>2019</v>
      </c>
      <c r="N6868" s="14">
        <f t="shared" si="857"/>
        <v>12</v>
      </c>
      <c r="O6868" s="14" t="str">
        <f>IFERROR(VLOOKUP(I6868,Lists!$F$2:$G$16,2,FALSE()),"Not Rated")</f>
        <v>Teens</v>
      </c>
      <c r="P6868" s="14">
        <f t="shared" si="858"/>
        <v>130</v>
      </c>
      <c r="Q6868" s="14" t="str">
        <f t="shared" si="859"/>
        <v>United Kingdom</v>
      </c>
      <c r="R6868" s="14" t="str">
        <f t="shared" si="860"/>
        <v>|United Kingdom|United States|</v>
      </c>
      <c r="S6868" s="14" t="str">
        <f t="shared" si="861"/>
        <v>|Action &amp; Adventure|</v>
      </c>
      <c r="T6868" s="14" t="str">
        <f t="shared" si="862"/>
        <v>|Martin Campbell|</v>
      </c>
      <c r="U6868" s="14" t="str">
        <f t="shared" si="863"/>
        <v>|Pierce Brosnan|Sean Bean|Izabella Scorupco|Famke Janssen|Joe Don Baker|Judi Dench|Robbie Coltrane|Gottfried John|Alan Cumming|Tchéky Karyo|Desmond Llewelyn|Samantha Bond|Michael Kitchen|Serena Gordon|Simon Kunz|</v>
      </c>
    </row>
    <row r="6869" spans="1:21">
      <c r="A6869" s="14" t="s">
        <v>31585</v>
      </c>
      <c r="B6869" s="14" t="s">
        <v>48</v>
      </c>
      <c r="C6869" s="14" t="s">
        <v>31586</v>
      </c>
      <c r="D6869" s="14" t="s">
        <v>31587</v>
      </c>
      <c r="E6869" s="14" t="s">
        <v>31588</v>
      </c>
      <c r="F6869" s="14" t="s">
        <v>115</v>
      </c>
      <c r="G6869" s="26">
        <v>44004</v>
      </c>
      <c r="H6869" s="14">
        <v>2019</v>
      </c>
      <c r="I6869" s="14" t="s">
        <v>360</v>
      </c>
      <c r="J6869" s="14" t="s">
        <v>1330</v>
      </c>
      <c r="K6869" s="14" t="s">
        <v>244</v>
      </c>
      <c r="L6869" s="14" t="s">
        <v>31589</v>
      </c>
      <c r="M6869" s="14">
        <f t="shared" si="856"/>
        <v>2020</v>
      </c>
      <c r="N6869" s="14">
        <f t="shared" si="857"/>
        <v>6</v>
      </c>
      <c r="O6869" s="14" t="str">
        <f>IFERROR(VLOOKUP(I6869,Lists!$F$2:$G$16,2,FALSE()),"Not Rated")</f>
        <v>Adults</v>
      </c>
      <c r="P6869" s="14">
        <f t="shared" si="858"/>
        <v>89</v>
      </c>
      <c r="Q6869" s="14" t="str">
        <f t="shared" si="859"/>
        <v>United States</v>
      </c>
      <c r="R6869" s="14" t="str">
        <f t="shared" si="860"/>
        <v>|United States|</v>
      </c>
      <c r="S6869" s="14" t="str">
        <f t="shared" si="861"/>
        <v>|Dramas|</v>
      </c>
      <c r="T6869" s="14" t="str">
        <f t="shared" si="862"/>
        <v>|Sam de Jong|</v>
      </c>
      <c r="U6869" s="14" t="str">
        <f t="shared" si="863"/>
        <v>|Slick Woods|George Sample III|Shaquila Angela Griszell|Danny Hoch|Khris Davis|Jazmyn Davis|Alana Tyler-Tomkins|Fran Jaye|</v>
      </c>
    </row>
    <row r="6870" spans="1:21">
      <c r="A6870" s="14" t="s">
        <v>31590</v>
      </c>
      <c r="B6870" s="14" t="s">
        <v>49</v>
      </c>
      <c r="C6870" s="14" t="s">
        <v>31591</v>
      </c>
      <c r="D6870" s="14" t="s">
        <v>117</v>
      </c>
      <c r="E6870" s="14" t="s">
        <v>31592</v>
      </c>
      <c r="F6870" s="14" t="s">
        <v>115</v>
      </c>
      <c r="G6870" s="26">
        <v>43404</v>
      </c>
      <c r="H6870" s="14">
        <v>2017</v>
      </c>
      <c r="I6870" s="14" t="s">
        <v>366</v>
      </c>
      <c r="J6870" s="14" t="s">
        <v>106</v>
      </c>
      <c r="K6870" s="14" t="s">
        <v>256</v>
      </c>
      <c r="L6870" s="14" t="s">
        <v>31593</v>
      </c>
      <c r="M6870" s="14">
        <f t="shared" si="856"/>
        <v>2018</v>
      </c>
      <c r="N6870" s="14">
        <f t="shared" si="857"/>
        <v>10</v>
      </c>
      <c r="O6870" s="14" t="str">
        <f>IFERROR(VLOOKUP(I6870,Lists!$F$2:$G$16,2,FALSE()),"Not Rated")</f>
        <v>Kids</v>
      </c>
      <c r="P6870" s="14">
        <f t="shared" si="858"/>
        <v>2</v>
      </c>
      <c r="Q6870" s="14" t="str">
        <f t="shared" si="859"/>
        <v>United States</v>
      </c>
      <c r="R6870" s="14" t="str">
        <f t="shared" si="860"/>
        <v>|United States|</v>
      </c>
      <c r="S6870" s="14" t="str">
        <f t="shared" si="861"/>
        <v>|Kids' TV|</v>
      </c>
      <c r="T6870" s="14" t="str">
        <f t="shared" si="862"/>
        <v>|Unknown|</v>
      </c>
      <c r="U6870" s="14" t="str">
        <f t="shared" si="863"/>
        <v>|Natalie Lander|Georgie Kidder|</v>
      </c>
    </row>
    <row r="6871" spans="1:21">
      <c r="A6871" s="14" t="s">
        <v>31594</v>
      </c>
      <c r="B6871" s="14" t="s">
        <v>48</v>
      </c>
      <c r="C6871" s="14" t="s">
        <v>31595</v>
      </c>
      <c r="D6871" s="14" t="s">
        <v>31596</v>
      </c>
      <c r="E6871" s="14" t="s">
        <v>31597</v>
      </c>
      <c r="F6871" s="14" t="s">
        <v>127</v>
      </c>
      <c r="G6871" s="26">
        <v>43444</v>
      </c>
      <c r="H6871" s="14">
        <v>2016</v>
      </c>
      <c r="I6871" s="14" t="s">
        <v>363</v>
      </c>
      <c r="J6871" s="14" t="s">
        <v>604</v>
      </c>
      <c r="K6871" s="14" t="s">
        <v>254</v>
      </c>
      <c r="L6871" s="14" t="s">
        <v>31598</v>
      </c>
      <c r="M6871" s="14">
        <f t="shared" si="856"/>
        <v>2018</v>
      </c>
      <c r="N6871" s="14">
        <f t="shared" si="857"/>
        <v>12</v>
      </c>
      <c r="O6871" s="14" t="str">
        <f>IFERROR(VLOOKUP(I6871,Lists!$F$2:$G$16,2,FALSE()),"Not Rated")</f>
        <v>Adults</v>
      </c>
      <c r="P6871" s="14">
        <f t="shared" si="858"/>
        <v>110</v>
      </c>
      <c r="Q6871" s="14" t="str">
        <f t="shared" si="859"/>
        <v>Australia</v>
      </c>
      <c r="R6871" s="14" t="str">
        <f t="shared" si="860"/>
        <v>|Australia|</v>
      </c>
      <c r="S6871" s="14" t="str">
        <f t="shared" si="861"/>
        <v>|Thrillers|</v>
      </c>
      <c r="T6871" s="14" t="str">
        <f t="shared" si="862"/>
        <v>|Ivan Sen|</v>
      </c>
      <c r="U6871" s="14" t="str">
        <f t="shared" si="863"/>
        <v>|Aaron Pedersen|Alex Russell|Jacki Weaver|Cheng Pei-pei|David Gulpilil|Michelle Lim Davidson|David Wenham|Tommy Lewis|Tommy Caldwell|</v>
      </c>
    </row>
    <row r="6872" spans="1:21">
      <c r="A6872" s="14" t="s">
        <v>31599</v>
      </c>
      <c r="B6872" s="14" t="s">
        <v>48</v>
      </c>
      <c r="C6872" s="14" t="s">
        <v>31600</v>
      </c>
      <c r="D6872" s="14" t="s">
        <v>1967</v>
      </c>
      <c r="E6872" s="14" t="s">
        <v>31601</v>
      </c>
      <c r="F6872" s="14" t="s">
        <v>116</v>
      </c>
      <c r="G6872" s="26">
        <v>43830</v>
      </c>
      <c r="H6872" s="14">
        <v>2006</v>
      </c>
      <c r="I6872" s="14" t="s">
        <v>361</v>
      </c>
      <c r="J6872" s="14" t="s">
        <v>2157</v>
      </c>
      <c r="K6872" s="14" t="s">
        <v>529</v>
      </c>
      <c r="L6872" s="14" t="s">
        <v>31602</v>
      </c>
      <c r="M6872" s="14">
        <f t="shared" si="856"/>
        <v>2019</v>
      </c>
      <c r="N6872" s="14">
        <f t="shared" si="857"/>
        <v>12</v>
      </c>
      <c r="O6872" s="14" t="str">
        <f>IFERROR(VLOOKUP(I6872,Lists!$F$2:$G$16,2,FALSE()),"Not Rated")</f>
        <v>Teens</v>
      </c>
      <c r="P6872" s="14">
        <f t="shared" si="858"/>
        <v>148</v>
      </c>
      <c r="Q6872" s="14" t="str">
        <f t="shared" si="859"/>
        <v>India</v>
      </c>
      <c r="R6872" s="14" t="str">
        <f t="shared" si="860"/>
        <v>|India|</v>
      </c>
      <c r="S6872" s="14" t="str">
        <f t="shared" si="861"/>
        <v>|Comedies|International Movies|</v>
      </c>
      <c r="T6872" s="14" t="str">
        <f t="shared" si="862"/>
        <v>|Rohit Shetty|</v>
      </c>
      <c r="U6872" s="14" t="str">
        <f t="shared" si="863"/>
        <v>|Ajay Devgn|Tusshar Kapoor|Arshad Warsi|Sharman Joshi|Paresh Rawal|Rimi Sen|Sushmita Mukherjee|Vrajesh Hirjee|</v>
      </c>
    </row>
    <row r="6873" spans="1:21">
      <c r="A6873" s="14" t="s">
        <v>31603</v>
      </c>
      <c r="B6873" s="14" t="s">
        <v>49</v>
      </c>
      <c r="C6873" s="14" t="s">
        <v>31604</v>
      </c>
      <c r="D6873" s="14" t="s">
        <v>117</v>
      </c>
      <c r="E6873" s="14" t="s">
        <v>31605</v>
      </c>
      <c r="F6873" s="14" t="s">
        <v>31606</v>
      </c>
      <c r="G6873" s="26">
        <v>42968</v>
      </c>
      <c r="H6873" s="14">
        <v>2016</v>
      </c>
      <c r="I6873" s="14" t="s">
        <v>360</v>
      </c>
      <c r="J6873" s="14" t="s">
        <v>106</v>
      </c>
      <c r="K6873" s="14" t="s">
        <v>1470</v>
      </c>
      <c r="L6873" s="14" t="s">
        <v>31607</v>
      </c>
      <c r="M6873" s="14">
        <f t="shared" si="856"/>
        <v>2017</v>
      </c>
      <c r="N6873" s="14">
        <f t="shared" si="857"/>
        <v>8</v>
      </c>
      <c r="O6873" s="14" t="str">
        <f>IFERROR(VLOOKUP(I6873,Lists!$F$2:$G$16,2,FALSE()),"Not Rated")</f>
        <v>Adults</v>
      </c>
      <c r="P6873" s="14">
        <f t="shared" si="858"/>
        <v>2</v>
      </c>
      <c r="Q6873" s="14" t="str">
        <f t="shared" si="859"/>
        <v>Italy</v>
      </c>
      <c r="R6873" s="14" t="str">
        <f t="shared" si="860"/>
        <v>|Italy|Germany|</v>
      </c>
      <c r="S6873" s="14" t="str">
        <f t="shared" si="861"/>
        <v>|Crime TV Shows|International TV Shows|TV Dramas|</v>
      </c>
      <c r="T6873" s="14" t="str">
        <f t="shared" si="862"/>
        <v>|Unknown|</v>
      </c>
      <c r="U6873" s="14" t="str">
        <f t="shared" si="863"/>
        <v>|Marco D'Amore|Fortunato Cerlino|Salvatore Esposito|Fabio de Caro|Christian Giroso|Giovanni Buselli|Carmine Monaco|Lino Musella|Marco Palvetti|Vincenzo Fabricino|Maria Pia Calzone|Domenico Balsamo|Emanuele Vicorito|Carmine Battaglia|Alessio Gallo|</v>
      </c>
    </row>
    <row r="6874" spans="1:21">
      <c r="A6874" s="14" t="s">
        <v>31608</v>
      </c>
      <c r="B6874" s="14" t="s">
        <v>48</v>
      </c>
      <c r="C6874" s="14" t="s">
        <v>31609</v>
      </c>
      <c r="D6874" s="14" t="s">
        <v>31610</v>
      </c>
      <c r="E6874" s="14" t="s">
        <v>31611</v>
      </c>
      <c r="F6874" s="14" t="s">
        <v>115</v>
      </c>
      <c r="G6874" s="26">
        <v>43466</v>
      </c>
      <c r="H6874" s="14">
        <v>2018</v>
      </c>
      <c r="I6874" s="14" t="s">
        <v>363</v>
      </c>
      <c r="J6874" s="14" t="s">
        <v>713</v>
      </c>
      <c r="K6874" s="14" t="s">
        <v>250</v>
      </c>
      <c r="L6874" s="14" t="s">
        <v>31612</v>
      </c>
      <c r="M6874" s="14">
        <f t="shared" si="856"/>
        <v>2019</v>
      </c>
      <c r="N6874" s="14">
        <f t="shared" si="857"/>
        <v>1</v>
      </c>
      <c r="O6874" s="14" t="str">
        <f>IFERROR(VLOOKUP(I6874,Lists!$F$2:$G$16,2,FALSE()),"Not Rated")</f>
        <v>Adults</v>
      </c>
      <c r="P6874" s="14">
        <f t="shared" si="858"/>
        <v>100</v>
      </c>
      <c r="Q6874" s="14" t="str">
        <f t="shared" si="859"/>
        <v>United States</v>
      </c>
      <c r="R6874" s="14" t="str">
        <f t="shared" si="860"/>
        <v>|United States|</v>
      </c>
      <c r="S6874" s="14" t="str">
        <f t="shared" si="861"/>
        <v>|Independent Movies|</v>
      </c>
      <c r="T6874" s="14" t="str">
        <f t="shared" si="862"/>
        <v>|Mark Landre Gould|</v>
      </c>
      <c r="U6874" s="14" t="str">
        <f t="shared" si="863"/>
        <v>|Lance Henriksen|Tom Berenger|Meg Steedle|Danny Trejo|</v>
      </c>
    </row>
    <row r="6875" spans="1:21">
      <c r="A6875" s="14" t="s">
        <v>31613</v>
      </c>
      <c r="B6875" s="14" t="s">
        <v>49</v>
      </c>
      <c r="C6875" s="14" t="s">
        <v>31614</v>
      </c>
      <c r="D6875" s="14" t="s">
        <v>31615</v>
      </c>
      <c r="E6875" s="14" t="s">
        <v>31616</v>
      </c>
      <c r="F6875" s="14" t="s">
        <v>129</v>
      </c>
      <c r="G6875" s="26">
        <v>42928</v>
      </c>
      <c r="H6875" s="14">
        <v>2015</v>
      </c>
      <c r="I6875" s="14" t="s">
        <v>361</v>
      </c>
      <c r="J6875" s="14" t="s">
        <v>105</v>
      </c>
      <c r="K6875" s="14" t="s">
        <v>594</v>
      </c>
      <c r="L6875" s="14" t="s">
        <v>31617</v>
      </c>
      <c r="M6875" s="14">
        <f t="shared" si="856"/>
        <v>2017</v>
      </c>
      <c r="N6875" s="14">
        <f t="shared" si="857"/>
        <v>7</v>
      </c>
      <c r="O6875" s="14" t="str">
        <f>IFERROR(VLOOKUP(I6875,Lists!$F$2:$G$16,2,FALSE()),"Not Rated")</f>
        <v>Teens</v>
      </c>
      <c r="P6875" s="14">
        <f t="shared" si="858"/>
        <v>1</v>
      </c>
      <c r="Q6875" s="14" t="str">
        <f t="shared" si="859"/>
        <v>Turkey</v>
      </c>
      <c r="R6875" s="14" t="str">
        <f t="shared" si="860"/>
        <v>|Turkey|</v>
      </c>
      <c r="S6875" s="14" t="str">
        <f t="shared" si="861"/>
        <v>|International TV Shows|TV Dramas|TV Thrillers|</v>
      </c>
      <c r="T6875" s="14" t="str">
        <f t="shared" si="862"/>
        <v>|Neslihan Yesilyurt|</v>
      </c>
      <c r="U6875" s="14" t="str">
        <f t="shared" si="863"/>
        <v>|Gökçe Bahadır|Engin Öztürk|Onur Saylak|</v>
      </c>
    </row>
    <row r="6876" spans="1:21">
      <c r="A6876" s="14" t="s">
        <v>31618</v>
      </c>
      <c r="B6876" s="14" t="s">
        <v>48</v>
      </c>
      <c r="C6876" s="14" t="s">
        <v>31619</v>
      </c>
      <c r="D6876" s="14" t="s">
        <v>31620</v>
      </c>
      <c r="E6876" s="14" t="s">
        <v>31621</v>
      </c>
      <c r="F6876" s="14" t="s">
        <v>115</v>
      </c>
      <c r="G6876" s="26">
        <v>42754</v>
      </c>
      <c r="H6876" s="14">
        <v>2016</v>
      </c>
      <c r="I6876" s="14" t="s">
        <v>363</v>
      </c>
      <c r="J6876" s="14" t="s">
        <v>404</v>
      </c>
      <c r="K6876" s="14" t="s">
        <v>1782</v>
      </c>
      <c r="L6876" s="14" t="s">
        <v>31622</v>
      </c>
      <c r="M6876" s="14">
        <f t="shared" si="856"/>
        <v>2017</v>
      </c>
      <c r="N6876" s="14">
        <f t="shared" si="857"/>
        <v>1</v>
      </c>
      <c r="O6876" s="14" t="str">
        <f>IFERROR(VLOOKUP(I6876,Lists!$F$2:$G$16,2,FALSE()),"Not Rated")</f>
        <v>Adults</v>
      </c>
      <c r="P6876" s="14">
        <f t="shared" si="858"/>
        <v>90</v>
      </c>
      <c r="Q6876" s="14" t="str">
        <f t="shared" si="859"/>
        <v>United States</v>
      </c>
      <c r="R6876" s="14" t="str">
        <f t="shared" si="860"/>
        <v>|United States|</v>
      </c>
      <c r="S6876" s="14" t="str">
        <f t="shared" si="861"/>
        <v>|Comedies|Independent Movies|</v>
      </c>
      <c r="T6876" s="14" t="str">
        <f t="shared" si="862"/>
        <v>|Chris McCoy|</v>
      </c>
      <c r="U6876" s="14" t="str">
        <f t="shared" si="863"/>
        <v>|Nicholas Braun|Zoey Deutch|Mateo Arias|Israel Broussard|Dayo Okeniyi|Julia Garner|Kevin Chapman|Ashley Judd|</v>
      </c>
    </row>
    <row r="6877" spans="1:21">
      <c r="A6877" s="14" t="s">
        <v>31623</v>
      </c>
      <c r="B6877" s="14" t="s">
        <v>48</v>
      </c>
      <c r="C6877" s="14" t="s">
        <v>31624</v>
      </c>
      <c r="D6877" s="14" t="s">
        <v>22705</v>
      </c>
      <c r="E6877" s="14" t="s">
        <v>31625</v>
      </c>
      <c r="F6877" s="14" t="s">
        <v>115</v>
      </c>
      <c r="G6877" s="26">
        <v>42827</v>
      </c>
      <c r="H6877" s="14">
        <v>2014</v>
      </c>
      <c r="I6877" s="14" t="s">
        <v>363</v>
      </c>
      <c r="J6877" s="14" t="s">
        <v>560</v>
      </c>
      <c r="K6877" s="14" t="s">
        <v>244</v>
      </c>
      <c r="L6877" s="14" t="s">
        <v>31626</v>
      </c>
      <c r="M6877" s="14">
        <f t="shared" si="856"/>
        <v>2017</v>
      </c>
      <c r="N6877" s="14">
        <f t="shared" si="857"/>
        <v>4</v>
      </c>
      <c r="O6877" s="14" t="str">
        <f>IFERROR(VLOOKUP(I6877,Lists!$F$2:$G$16,2,FALSE()),"Not Rated")</f>
        <v>Adults</v>
      </c>
      <c r="P6877" s="14">
        <f t="shared" si="858"/>
        <v>103</v>
      </c>
      <c r="Q6877" s="14" t="str">
        <f t="shared" si="859"/>
        <v>United States</v>
      </c>
      <c r="R6877" s="14" t="str">
        <f t="shared" si="860"/>
        <v>|United States|</v>
      </c>
      <c r="S6877" s="14" t="str">
        <f t="shared" si="861"/>
        <v>|Dramas|</v>
      </c>
      <c r="T6877" s="14" t="str">
        <f t="shared" si="862"/>
        <v>|Andrew Niccol|</v>
      </c>
      <c r="U6877" s="14" t="str">
        <f t="shared" si="863"/>
        <v>|Ethan Hawke|January Jones|Bruce Greenwood|Zoë Kravitz|Jake Abel|Ryan Montano|Dylan Kenin|Stafford Douglas|</v>
      </c>
    </row>
    <row r="6878" spans="1:21">
      <c r="A6878" s="14" t="s">
        <v>31627</v>
      </c>
      <c r="B6878" s="14" t="s">
        <v>48</v>
      </c>
      <c r="C6878" s="14" t="s">
        <v>31628</v>
      </c>
      <c r="D6878" s="14" t="s">
        <v>31629</v>
      </c>
      <c r="E6878" s="14" t="s">
        <v>31630</v>
      </c>
      <c r="F6878" s="14" t="s">
        <v>115</v>
      </c>
      <c r="G6878" s="26">
        <v>44063</v>
      </c>
      <c r="H6878" s="14">
        <v>2019</v>
      </c>
      <c r="I6878" s="14" t="s">
        <v>360</v>
      </c>
      <c r="J6878" s="14" t="s">
        <v>5539</v>
      </c>
      <c r="K6878" s="14" t="s">
        <v>1034</v>
      </c>
      <c r="L6878" s="14" t="s">
        <v>31631</v>
      </c>
      <c r="M6878" s="14">
        <f t="shared" si="856"/>
        <v>2020</v>
      </c>
      <c r="N6878" s="14">
        <f t="shared" si="857"/>
        <v>8</v>
      </c>
      <c r="O6878" s="14" t="str">
        <f>IFERROR(VLOOKUP(I6878,Lists!$F$2:$G$16,2,FALSE()),"Not Rated")</f>
        <v>Adults</v>
      </c>
      <c r="P6878" s="14">
        <f t="shared" si="858"/>
        <v>75</v>
      </c>
      <c r="Q6878" s="14" t="str">
        <f t="shared" si="859"/>
        <v>United States</v>
      </c>
      <c r="R6878" s="14" t="str">
        <f t="shared" si="860"/>
        <v>|United States|</v>
      </c>
      <c r="S6878" s="14" t="str">
        <f t="shared" si="861"/>
        <v>|Comedies|Dramas|Independent Movies|</v>
      </c>
      <c r="T6878" s="14" t="str">
        <f t="shared" si="862"/>
        <v>|Wendy Jo Carlton|</v>
      </c>
      <c r="U6878" s="14" t="str">
        <f t="shared" si="863"/>
        <v>|Kari Alison Hodge|Rachel Paulson|Julia Eringer|</v>
      </c>
    </row>
    <row r="6879" spans="1:21">
      <c r="A6879" s="14" t="s">
        <v>31632</v>
      </c>
      <c r="B6879" s="14" t="s">
        <v>48</v>
      </c>
      <c r="C6879" s="14" t="s">
        <v>31633</v>
      </c>
      <c r="D6879" s="14" t="s">
        <v>31634</v>
      </c>
      <c r="E6879" s="14" t="s">
        <v>31635</v>
      </c>
      <c r="F6879" s="14" t="s">
        <v>128</v>
      </c>
      <c r="G6879" s="26">
        <v>43637</v>
      </c>
      <c r="H6879" s="14">
        <v>2012</v>
      </c>
      <c r="I6879" s="14" t="s">
        <v>360</v>
      </c>
      <c r="J6879" s="14" t="s">
        <v>698</v>
      </c>
      <c r="K6879" s="14" t="s">
        <v>475</v>
      </c>
      <c r="L6879" s="14" t="s">
        <v>31636</v>
      </c>
      <c r="M6879" s="14">
        <f t="shared" si="856"/>
        <v>2019</v>
      </c>
      <c r="N6879" s="14">
        <f t="shared" si="857"/>
        <v>6</v>
      </c>
      <c r="O6879" s="14" t="str">
        <f>IFERROR(VLOOKUP(I6879,Lists!$F$2:$G$16,2,FALSE()),"Not Rated")</f>
        <v>Adults</v>
      </c>
      <c r="P6879" s="14">
        <f t="shared" si="858"/>
        <v>99</v>
      </c>
      <c r="Q6879" s="14" t="str">
        <f t="shared" si="859"/>
        <v>Egypt</v>
      </c>
      <c r="R6879" s="14" t="str">
        <f t="shared" si="860"/>
        <v>|Egypt|</v>
      </c>
      <c r="S6879" s="14" t="str">
        <f t="shared" si="861"/>
        <v>|Dramas|International Movies|</v>
      </c>
      <c r="T6879" s="14" t="str">
        <f t="shared" si="862"/>
        <v>|Tarek Abdel Moaty|</v>
      </c>
      <c r="U6879" s="14" t="str">
        <f t="shared" si="863"/>
        <v>|Ahmed Eid|May Kassab|Diaa El Merghany|Samy Maghawry|Badria Tolba|Hassan Abdulfattah|Ahmed Safwat|Sayed Sadek|Laila Gamal|</v>
      </c>
    </row>
    <row r="6880" spans="1:21">
      <c r="A6880" s="14" t="s">
        <v>31637</v>
      </c>
      <c r="B6880" s="14" t="s">
        <v>48</v>
      </c>
      <c r="C6880" s="14" t="s">
        <v>31638</v>
      </c>
      <c r="D6880" s="14" t="s">
        <v>7622</v>
      </c>
      <c r="E6880" s="14" t="s">
        <v>31639</v>
      </c>
      <c r="F6880" s="14" t="s">
        <v>31640</v>
      </c>
      <c r="G6880" s="26">
        <v>43618</v>
      </c>
      <c r="H6880" s="14">
        <v>2005</v>
      </c>
      <c r="I6880" s="14" t="s">
        <v>367</v>
      </c>
      <c r="J6880" s="14" t="s">
        <v>730</v>
      </c>
      <c r="K6880" s="14" t="s">
        <v>244</v>
      </c>
      <c r="L6880" s="14" t="s">
        <v>31641</v>
      </c>
      <c r="M6880" s="14">
        <f t="shared" si="856"/>
        <v>2019</v>
      </c>
      <c r="N6880" s="14">
        <f t="shared" si="857"/>
        <v>6</v>
      </c>
      <c r="O6880" s="14" t="str">
        <f>IFERROR(VLOOKUP(I6880,Lists!$F$2:$G$16,2,FALSE()),"Not Rated")</f>
        <v>Older Kids</v>
      </c>
      <c r="P6880" s="14">
        <f t="shared" si="858"/>
        <v>93</v>
      </c>
      <c r="Q6880" s="14" t="str">
        <f t="shared" si="859"/>
        <v>United States</v>
      </c>
      <c r="R6880" s="14" t="str">
        <f t="shared" si="860"/>
        <v>|United States|France|United Kingdom|Japan|</v>
      </c>
      <c r="S6880" s="14" t="str">
        <f t="shared" si="861"/>
        <v>|Dramas|</v>
      </c>
      <c r="T6880" s="14" t="str">
        <f t="shared" si="862"/>
        <v>|George Clooney|</v>
      </c>
      <c r="U6880" s="14" t="str">
        <f t="shared" si="863"/>
        <v>|David Strathairn|Patricia Clarkson|George Clooney|Jeff Daniels|Robert Downey Jr.|Frank Langella|Ray Wise|Robert John Burke|Tate Donovan|Alex Borstein|Matt Ross|Grant Heslov|</v>
      </c>
    </row>
    <row r="6881" spans="1:21">
      <c r="A6881" s="14" t="s">
        <v>31642</v>
      </c>
      <c r="B6881" s="14" t="s">
        <v>48</v>
      </c>
      <c r="C6881" s="14" t="s">
        <v>31643</v>
      </c>
      <c r="D6881" s="14" t="s">
        <v>31644</v>
      </c>
      <c r="E6881" s="14" t="s">
        <v>31645</v>
      </c>
      <c r="F6881" s="14" t="s">
        <v>31646</v>
      </c>
      <c r="G6881" s="26">
        <v>42986</v>
      </c>
      <c r="H6881" s="14">
        <v>2014</v>
      </c>
      <c r="I6881" s="14" t="s">
        <v>363</v>
      </c>
      <c r="J6881" s="14" t="s">
        <v>404</v>
      </c>
      <c r="K6881" s="14" t="s">
        <v>3225</v>
      </c>
      <c r="L6881" s="14" t="s">
        <v>31647</v>
      </c>
      <c r="M6881" s="14">
        <f t="shared" si="856"/>
        <v>2017</v>
      </c>
      <c r="N6881" s="14">
        <f t="shared" si="857"/>
        <v>9</v>
      </c>
      <c r="O6881" s="14" t="str">
        <f>IFERROR(VLOOKUP(I6881,Lists!$F$2:$G$16,2,FALSE()),"Not Rated")</f>
        <v>Adults</v>
      </c>
      <c r="P6881" s="14">
        <f t="shared" si="858"/>
        <v>90</v>
      </c>
      <c r="Q6881" s="14" t="str">
        <f t="shared" si="859"/>
        <v>United States</v>
      </c>
      <c r="R6881" s="14" t="str">
        <f t="shared" si="860"/>
        <v>|United States|United Kingdom|Denmark|Sweden|</v>
      </c>
      <c r="S6881" s="14" t="str">
        <f t="shared" si="861"/>
        <v>|Action &amp; Adventure|Thrillers|</v>
      </c>
      <c r="T6881" s="14" t="str">
        <f t="shared" si="862"/>
        <v>|Henrik Ruben Genz|</v>
      </c>
      <c r="U6881" s="14" t="str">
        <f t="shared" si="863"/>
        <v>|James Franco|Kate Hudson|Tom Wilkinson|Omar Sy|Sam Spruell|Anna Friel|Thomas Arnold|Oliver Dimsdale|Diana Hardcastle|Michael Jibson|Diarmaid Murtagh|</v>
      </c>
    </row>
    <row r="6882" spans="1:21">
      <c r="A6882" s="14" t="s">
        <v>31648</v>
      </c>
      <c r="B6882" s="14" t="s">
        <v>48</v>
      </c>
      <c r="C6882" s="14" t="s">
        <v>31649</v>
      </c>
      <c r="D6882" s="14" t="s">
        <v>293</v>
      </c>
      <c r="E6882" s="14" t="s">
        <v>31650</v>
      </c>
      <c r="F6882" s="14" t="s">
        <v>115</v>
      </c>
      <c r="G6882" s="26">
        <v>44197</v>
      </c>
      <c r="H6882" s="14">
        <v>1990</v>
      </c>
      <c r="I6882" s="14" t="s">
        <v>363</v>
      </c>
      <c r="J6882" s="14" t="s">
        <v>833</v>
      </c>
      <c r="K6882" s="14" t="s">
        <v>1307</v>
      </c>
      <c r="L6882" s="14" t="s">
        <v>31651</v>
      </c>
      <c r="M6882" s="14">
        <f t="shared" si="856"/>
        <v>2021</v>
      </c>
      <c r="N6882" s="14">
        <f t="shared" si="857"/>
        <v>1</v>
      </c>
      <c r="O6882" s="14" t="str">
        <f>IFERROR(VLOOKUP(I6882,Lists!$F$2:$G$16,2,FALSE()),"Not Rated")</f>
        <v>Adults</v>
      </c>
      <c r="P6882" s="14">
        <f t="shared" si="858"/>
        <v>145</v>
      </c>
      <c r="Q6882" s="14" t="str">
        <f t="shared" si="859"/>
        <v>United States</v>
      </c>
      <c r="R6882" s="14" t="str">
        <f t="shared" si="860"/>
        <v>|United States|</v>
      </c>
      <c r="S6882" s="14" t="str">
        <f t="shared" si="861"/>
        <v>|Classic Movies|Dramas|</v>
      </c>
      <c r="T6882" s="14" t="str">
        <f t="shared" si="862"/>
        <v>|Martin Scorsese|</v>
      </c>
      <c r="U6882" s="14" t="str">
        <f t="shared" si="863"/>
        <v>|Robert De Niro|Ray Liotta|Joe Pesci|Lorraine Bracco|Paul Sorvino|Frank Sivero|Tony Darrow|Mike Starr|Frank Vincent|Chuck Low|</v>
      </c>
    </row>
    <row r="6883" spans="1:21">
      <c r="A6883" s="14" t="s">
        <v>31652</v>
      </c>
      <c r="B6883" s="14" t="s">
        <v>48</v>
      </c>
      <c r="C6883" s="14" t="s">
        <v>31653</v>
      </c>
      <c r="D6883" s="14" t="s">
        <v>31654</v>
      </c>
      <c r="E6883" s="14" t="s">
        <v>31655</v>
      </c>
      <c r="F6883" s="14" t="s">
        <v>115</v>
      </c>
      <c r="G6883" s="26">
        <v>43165</v>
      </c>
      <c r="H6883" s="14">
        <v>2017</v>
      </c>
      <c r="I6883" s="14" t="s">
        <v>360</v>
      </c>
      <c r="J6883" s="14" t="s">
        <v>739</v>
      </c>
      <c r="K6883" s="14" t="s">
        <v>1436</v>
      </c>
      <c r="L6883" s="14" t="s">
        <v>31656</v>
      </c>
      <c r="M6883" s="14">
        <f t="shared" si="856"/>
        <v>2018</v>
      </c>
      <c r="N6883" s="14">
        <f t="shared" si="857"/>
        <v>3</v>
      </c>
      <c r="O6883" s="14" t="str">
        <f>IFERROR(VLOOKUP(I6883,Lists!$F$2:$G$16,2,FALSE()),"Not Rated")</f>
        <v>Adults</v>
      </c>
      <c r="P6883" s="14">
        <f t="shared" si="858"/>
        <v>95</v>
      </c>
      <c r="Q6883" s="14" t="str">
        <f t="shared" si="859"/>
        <v>United States</v>
      </c>
      <c r="R6883" s="14" t="str">
        <f t="shared" si="860"/>
        <v>|United States|</v>
      </c>
      <c r="S6883" s="14" t="str">
        <f t="shared" si="861"/>
        <v>|Dramas|Independent Movies|</v>
      </c>
      <c r="T6883" s="14" t="str">
        <f t="shared" si="862"/>
        <v>|Justin Chon|</v>
      </c>
      <c r="U6883" s="14" t="str">
        <f t="shared" si="863"/>
        <v>|Simone Baker|Justin Chon|David So|Curtiss Cook Jr.|Sang Chon|Ben Munoz|Omono Okojie|Isaiah Jarel|</v>
      </c>
    </row>
    <row r="6884" spans="1:21">
      <c r="A6884" s="14" t="s">
        <v>31657</v>
      </c>
      <c r="B6884" s="14" t="s">
        <v>48</v>
      </c>
      <c r="C6884" s="14" t="s">
        <v>31658</v>
      </c>
      <c r="D6884" s="14" t="s">
        <v>13142</v>
      </c>
      <c r="E6884" s="14" t="s">
        <v>31659</v>
      </c>
      <c r="F6884" s="14" t="s">
        <v>1084</v>
      </c>
      <c r="G6884" s="26">
        <v>42962</v>
      </c>
      <c r="H6884" s="14">
        <v>2011</v>
      </c>
      <c r="I6884" s="14" t="s">
        <v>363</v>
      </c>
      <c r="J6884" s="14" t="s">
        <v>900</v>
      </c>
      <c r="K6884" s="14" t="s">
        <v>8849</v>
      </c>
      <c r="L6884" s="14" t="s">
        <v>31660</v>
      </c>
      <c r="M6884" s="14">
        <f t="shared" si="856"/>
        <v>2017</v>
      </c>
      <c r="N6884" s="14">
        <f t="shared" si="857"/>
        <v>8</v>
      </c>
      <c r="O6884" s="14" t="str">
        <f>IFERROR(VLOOKUP(I6884,Lists!$F$2:$G$16,2,FALSE()),"Not Rated")</f>
        <v>Adults</v>
      </c>
      <c r="P6884" s="14">
        <f t="shared" si="858"/>
        <v>92</v>
      </c>
      <c r="Q6884" s="14" t="str">
        <f t="shared" si="859"/>
        <v>United States</v>
      </c>
      <c r="R6884" s="14" t="str">
        <f t="shared" si="860"/>
        <v>|United States|Canada|</v>
      </c>
      <c r="S6884" s="14" t="str">
        <f t="shared" si="861"/>
        <v>|Comedies|Sports Movies|</v>
      </c>
      <c r="T6884" s="14" t="str">
        <f t="shared" si="862"/>
        <v>|Michael Dowse|</v>
      </c>
      <c r="U6884" s="14" t="str">
        <f t="shared" si="863"/>
        <v>|Seann William Scott|Jay Baruchel|Liev Schreiber|Alison Pill|Marc-André Grondin|Kim Coates|Eugene Levy|Nicholas Campbell|Richard Clarkin|Jonathan Cherry|</v>
      </c>
    </row>
    <row r="6885" spans="1:21">
      <c r="A6885" s="14" t="s">
        <v>31661</v>
      </c>
      <c r="B6885" s="14" t="s">
        <v>48</v>
      </c>
      <c r="C6885" s="14" t="s">
        <v>31662</v>
      </c>
      <c r="D6885" s="14" t="s">
        <v>23470</v>
      </c>
      <c r="E6885" s="14" t="s">
        <v>31663</v>
      </c>
      <c r="F6885" s="14" t="s">
        <v>921</v>
      </c>
      <c r="G6885" s="26">
        <v>43580</v>
      </c>
      <c r="H6885" s="14">
        <v>2018</v>
      </c>
      <c r="I6885" s="14" t="s">
        <v>367</v>
      </c>
      <c r="J6885" s="14" t="s">
        <v>404</v>
      </c>
      <c r="K6885" s="14" t="s">
        <v>481</v>
      </c>
      <c r="L6885" s="14" t="s">
        <v>31664</v>
      </c>
      <c r="M6885" s="14">
        <f t="shared" si="856"/>
        <v>2019</v>
      </c>
      <c r="N6885" s="14">
        <f t="shared" si="857"/>
        <v>4</v>
      </c>
      <c r="O6885" s="14" t="str">
        <f>IFERROR(VLOOKUP(I6885,Lists!$F$2:$G$16,2,FALSE()),"Not Rated")</f>
        <v>Older Kids</v>
      </c>
      <c r="P6885" s="14">
        <f t="shared" si="858"/>
        <v>90</v>
      </c>
      <c r="Q6885" s="14" t="str">
        <f t="shared" si="859"/>
        <v>United States</v>
      </c>
      <c r="R6885" s="14" t="str">
        <f t="shared" si="860"/>
        <v>|United States|United Kingdom|</v>
      </c>
      <c r="S6885" s="14" t="str">
        <f t="shared" si="861"/>
        <v>|Children &amp; Family Movies|Comedies|</v>
      </c>
      <c r="T6885" s="14" t="str">
        <f t="shared" si="862"/>
        <v>|Ari Sandel|</v>
      </c>
      <c r="U6885" s="14" t="str">
        <f t="shared" si="863"/>
        <v>|Jeremy Ray Taylor|Madison Iseman|Caleel Harris|Wendi McLendon-Covey|Chris Parnell|Ken Jeong|Jack Black|</v>
      </c>
    </row>
    <row r="6886" spans="1:21">
      <c r="A6886" s="14" t="s">
        <v>31665</v>
      </c>
      <c r="B6886" s="14" t="s">
        <v>48</v>
      </c>
      <c r="C6886" s="14" t="s">
        <v>31666</v>
      </c>
      <c r="D6886" s="14" t="s">
        <v>31667</v>
      </c>
      <c r="E6886" s="14" t="s">
        <v>31668</v>
      </c>
      <c r="F6886" s="14" t="s">
        <v>31669</v>
      </c>
      <c r="G6886" s="26">
        <v>43770</v>
      </c>
      <c r="H6886" s="14">
        <v>2001</v>
      </c>
      <c r="I6886" s="14" t="s">
        <v>363</v>
      </c>
      <c r="J6886" s="14" t="s">
        <v>3814</v>
      </c>
      <c r="K6886" s="14" t="s">
        <v>834</v>
      </c>
      <c r="L6886" s="14" t="s">
        <v>31670</v>
      </c>
      <c r="M6886" s="14">
        <f t="shared" si="856"/>
        <v>2019</v>
      </c>
      <c r="N6886" s="14">
        <f t="shared" si="857"/>
        <v>11</v>
      </c>
      <c r="O6886" s="14" t="str">
        <f>IFERROR(VLOOKUP(I6886,Lists!$F$2:$G$16,2,FALSE()),"Not Rated")</f>
        <v>Adults</v>
      </c>
      <c r="P6886" s="14">
        <f t="shared" si="858"/>
        <v>137</v>
      </c>
      <c r="Q6886" s="14" t="str">
        <f t="shared" si="859"/>
        <v>United States</v>
      </c>
      <c r="R6886" s="14" t="str">
        <f t="shared" si="860"/>
        <v>|United States|United Kingdom|Italy|</v>
      </c>
      <c r="S6886" s="14" t="str">
        <f t="shared" si="861"/>
        <v>|Comedies|Dramas|International Movies|</v>
      </c>
      <c r="T6886" s="14" t="str">
        <f t="shared" si="862"/>
        <v>|Robert Altman|</v>
      </c>
      <c r="U6886" s="14" t="str">
        <f t="shared" si="863"/>
        <v>|Eileen Atkins|Bob Balaban|Alan Bates|Charles Dance|Stephen Fry|Michael Gambon|Richard E. Grant|Tom Hollander|Derek Jacobi|Kelly Macdonald|Helen Mirren|Jeremy Northam|Clive Owen|Ryan Phillippe|Maggie Smith|Geraldine Somerville|Kristin Scott Thomas|Sophie Thompson|Emily Watson|James Wilby|</v>
      </c>
    </row>
    <row r="6887" spans="1:21">
      <c r="A6887" s="14" t="s">
        <v>31671</v>
      </c>
      <c r="B6887" s="14" t="s">
        <v>49</v>
      </c>
      <c r="C6887" s="14" t="s">
        <v>31672</v>
      </c>
      <c r="D6887" s="14" t="s">
        <v>117</v>
      </c>
      <c r="E6887" s="14" t="s">
        <v>31673</v>
      </c>
      <c r="F6887" s="14" t="s">
        <v>115</v>
      </c>
      <c r="G6887" s="26">
        <v>41555</v>
      </c>
      <c r="H6887" s="14">
        <v>2012</v>
      </c>
      <c r="I6887" s="14" t="s">
        <v>361</v>
      </c>
      <c r="J6887" s="14" t="s">
        <v>718</v>
      </c>
      <c r="K6887" s="14" t="s">
        <v>2137</v>
      </c>
      <c r="L6887" s="14" t="s">
        <v>31674</v>
      </c>
      <c r="M6887" s="14">
        <f t="shared" si="856"/>
        <v>2013</v>
      </c>
      <c r="N6887" s="14">
        <f t="shared" si="857"/>
        <v>10</v>
      </c>
      <c r="O6887" s="14" t="str">
        <f>IFERROR(VLOOKUP(I6887,Lists!$F$2:$G$16,2,FALSE()),"Not Rated")</f>
        <v>Teens</v>
      </c>
      <c r="P6887" s="14">
        <f t="shared" si="858"/>
        <v>6</v>
      </c>
      <c r="Q6887" s="14" t="str">
        <f t="shared" si="859"/>
        <v>United States</v>
      </c>
      <c r="R6887" s="14" t="str">
        <f t="shared" si="860"/>
        <v>|United States|</v>
      </c>
      <c r="S6887" s="14" t="str">
        <f t="shared" si="861"/>
        <v>|TV Dramas|Teen TV Shows|</v>
      </c>
      <c r="T6887" s="14" t="str">
        <f t="shared" si="862"/>
        <v>|Unknown|</v>
      </c>
      <c r="U6887" s="14" t="str">
        <f t="shared" si="863"/>
        <v>|Blake Lively|Leighton Meester|Penn Badgley|Chace Crawford|Ed Westwick|Kelly Rutherford|Matthew Settle|Taylor Momsen|Jessica Szohr|Zuzanna Szadkowski|Connor Paolo|</v>
      </c>
    </row>
    <row r="6888" spans="1:21">
      <c r="A6888" s="14" t="s">
        <v>31675</v>
      </c>
      <c r="B6888" s="14" t="s">
        <v>48</v>
      </c>
      <c r="C6888" s="14" t="s">
        <v>31676</v>
      </c>
      <c r="D6888" s="14" t="s">
        <v>31677</v>
      </c>
      <c r="E6888" s="14" t="s">
        <v>31678</v>
      </c>
      <c r="F6888" s="14" t="s">
        <v>31679</v>
      </c>
      <c r="G6888" s="26">
        <v>44197</v>
      </c>
      <c r="H6888" s="14">
        <v>2003</v>
      </c>
      <c r="I6888" s="14" t="s">
        <v>363</v>
      </c>
      <c r="J6888" s="14" t="s">
        <v>653</v>
      </c>
      <c r="K6888" s="14" t="s">
        <v>3429</v>
      </c>
      <c r="L6888" s="14" t="s">
        <v>31680</v>
      </c>
      <c r="M6888" s="14">
        <f t="shared" si="856"/>
        <v>2021</v>
      </c>
      <c r="N6888" s="14">
        <f t="shared" si="857"/>
        <v>1</v>
      </c>
      <c r="O6888" s="14" t="str">
        <f>IFERROR(VLOOKUP(I6888,Lists!$F$2:$G$16,2,FALSE()),"Not Rated")</f>
        <v>Adults</v>
      </c>
      <c r="P6888" s="14">
        <f t="shared" si="858"/>
        <v>98</v>
      </c>
      <c r="Q6888" s="14" t="str">
        <f t="shared" si="859"/>
        <v>United States</v>
      </c>
      <c r="R6888" s="14" t="str">
        <f t="shared" si="860"/>
        <v>|United States|France|Canada|Spain|</v>
      </c>
      <c r="S6888" s="14" t="str">
        <f t="shared" si="861"/>
        <v>|Horror Movies|Thrillers|</v>
      </c>
      <c r="T6888" s="14" t="str">
        <f t="shared" si="862"/>
        <v>|Mathieu Kassovitz|</v>
      </c>
      <c r="U6888" s="14" t="str">
        <f t="shared" si="863"/>
        <v>|Halle Berry|Robert Downey Jr.|Charles S. Dutton|John Carroll Lynch|Bernard Hill|Penélope Cruz|Dorian Harewood|Bronwen Mantel|</v>
      </c>
    </row>
    <row r="6889" spans="1:21">
      <c r="A6889" s="14" t="s">
        <v>31681</v>
      </c>
      <c r="B6889" s="14" t="s">
        <v>48</v>
      </c>
      <c r="C6889" s="14" t="s">
        <v>31682</v>
      </c>
      <c r="D6889" s="14" t="s">
        <v>31683</v>
      </c>
      <c r="E6889" s="14" t="s">
        <v>31684</v>
      </c>
      <c r="F6889" s="14" t="s">
        <v>116</v>
      </c>
      <c r="G6889" s="26">
        <v>43023</v>
      </c>
      <c r="H6889" s="14">
        <v>2015</v>
      </c>
      <c r="I6889" s="14" t="s">
        <v>361</v>
      </c>
      <c r="J6889" s="14" t="s">
        <v>1226</v>
      </c>
      <c r="K6889" s="14" t="s">
        <v>444</v>
      </c>
      <c r="L6889" s="14" t="s">
        <v>31685</v>
      </c>
      <c r="M6889" s="14">
        <f t="shared" si="856"/>
        <v>2017</v>
      </c>
      <c r="N6889" s="14">
        <f t="shared" si="857"/>
        <v>10</v>
      </c>
      <c r="O6889" s="14" t="str">
        <f>IFERROR(VLOOKUP(I6889,Lists!$F$2:$G$16,2,FALSE()),"Not Rated")</f>
        <v>Teens</v>
      </c>
      <c r="P6889" s="14">
        <f t="shared" si="858"/>
        <v>109</v>
      </c>
      <c r="Q6889" s="14" t="str">
        <f t="shared" si="859"/>
        <v>India</v>
      </c>
      <c r="R6889" s="14" t="str">
        <f t="shared" si="860"/>
        <v>|India|</v>
      </c>
      <c r="S6889" s="14" t="str">
        <f t="shared" si="861"/>
        <v>|Dramas|Independent Movies|International Movies|</v>
      </c>
      <c r="T6889" s="14" t="str">
        <f t="shared" si="862"/>
        <v>|Ananth Narayan Mahadevan|</v>
      </c>
      <c r="U6889" s="14" t="str">
        <f t="shared" si="863"/>
        <v>|Vinay Pathak|Konkona Sen Sharma|Ranvir Shorey|Tannishtha Chatterjee|Rajit Kapoor|Vikram Gokhale|Vipin Sharma|Rahul Vohra|Saurabh Shukla|Asrani|</v>
      </c>
    </row>
    <row r="6890" spans="1:21">
      <c r="A6890" s="14" t="s">
        <v>31686</v>
      </c>
      <c r="B6890" s="14" t="s">
        <v>48</v>
      </c>
      <c r="C6890" s="14" t="s">
        <v>31687</v>
      </c>
      <c r="D6890" s="14" t="s">
        <v>2211</v>
      </c>
      <c r="E6890" s="14" t="s">
        <v>31688</v>
      </c>
      <c r="F6890" s="14" t="s">
        <v>1095</v>
      </c>
      <c r="G6890" s="26">
        <v>44105</v>
      </c>
      <c r="H6890" s="14">
        <v>2008</v>
      </c>
      <c r="I6890" s="14" t="s">
        <v>363</v>
      </c>
      <c r="J6890" s="14" t="s">
        <v>962</v>
      </c>
      <c r="K6890" s="14" t="s">
        <v>244</v>
      </c>
      <c r="L6890" s="14" t="s">
        <v>31689</v>
      </c>
      <c r="M6890" s="14">
        <f t="shared" si="856"/>
        <v>2020</v>
      </c>
      <c r="N6890" s="14">
        <f t="shared" si="857"/>
        <v>10</v>
      </c>
      <c r="O6890" s="14" t="str">
        <f>IFERROR(VLOOKUP(I6890,Lists!$F$2:$G$16,2,FALSE()),"Not Rated")</f>
        <v>Adults</v>
      </c>
      <c r="P6890" s="14">
        <f t="shared" si="858"/>
        <v>117</v>
      </c>
      <c r="Q6890" s="14" t="str">
        <f t="shared" si="859"/>
        <v>Germany</v>
      </c>
      <c r="R6890" s="14" t="str">
        <f t="shared" si="860"/>
        <v>|Germany|United States|</v>
      </c>
      <c r="S6890" s="14" t="str">
        <f t="shared" si="861"/>
        <v>|Dramas|</v>
      </c>
      <c r="T6890" s="14" t="str">
        <f t="shared" si="862"/>
        <v>|Clint Eastwood|</v>
      </c>
      <c r="U6890" s="14" t="str">
        <f t="shared" si="863"/>
        <v>|Clint Eastwood|Bee Vang|Ahney Her|Christopher Carley|John Carroll Lynch|Brian Haley|Geraldine Hughes|Brian Howe|William Hill|Dreama Walker|</v>
      </c>
    </row>
    <row r="6891" spans="1:21">
      <c r="A6891" s="14" t="s">
        <v>31690</v>
      </c>
      <c r="B6891" s="14" t="s">
        <v>49</v>
      </c>
      <c r="C6891" s="14" t="s">
        <v>31691</v>
      </c>
      <c r="D6891" s="14" t="s">
        <v>117</v>
      </c>
      <c r="E6891" s="14" t="s">
        <v>31692</v>
      </c>
      <c r="F6891" s="14" t="s">
        <v>118</v>
      </c>
      <c r="G6891" s="26">
        <v>43678</v>
      </c>
      <c r="H6891" s="14">
        <v>2017</v>
      </c>
      <c r="I6891" s="14" t="s">
        <v>361</v>
      </c>
      <c r="J6891" s="14" t="s">
        <v>106</v>
      </c>
      <c r="K6891" s="14" t="s">
        <v>2297</v>
      </c>
      <c r="L6891" s="14" t="s">
        <v>31693</v>
      </c>
      <c r="M6891" s="14">
        <f t="shared" si="856"/>
        <v>2019</v>
      </c>
      <c r="N6891" s="14">
        <f t="shared" si="857"/>
        <v>8</v>
      </c>
      <c r="O6891" s="14" t="str">
        <f>IFERROR(VLOOKUP(I6891,Lists!$F$2:$G$16,2,FALSE()),"Not Rated")</f>
        <v>Teens</v>
      </c>
      <c r="P6891" s="14">
        <f t="shared" si="858"/>
        <v>2</v>
      </c>
      <c r="Q6891" s="14" t="str">
        <f t="shared" si="859"/>
        <v>United Kingdom</v>
      </c>
      <c r="R6891" s="14" t="str">
        <f t="shared" si="860"/>
        <v>|United Kingdom|</v>
      </c>
      <c r="S6891" s="14" t="str">
        <f t="shared" si="861"/>
        <v>|British TV Shows|International TV Shows|Reality TV|</v>
      </c>
      <c r="T6891" s="14" t="str">
        <f t="shared" si="862"/>
        <v>|Unknown|</v>
      </c>
      <c r="U6891" s="14" t="str">
        <f t="shared" si="863"/>
        <v>|Kevin McCloud|</v>
      </c>
    </row>
    <row r="6892" spans="1:21">
      <c r="A6892" s="14" t="s">
        <v>31694</v>
      </c>
      <c r="B6892" s="14" t="s">
        <v>49</v>
      </c>
      <c r="C6892" s="14" t="s">
        <v>31695</v>
      </c>
      <c r="D6892" s="14" t="s">
        <v>117</v>
      </c>
      <c r="E6892" s="14" t="s">
        <v>31696</v>
      </c>
      <c r="F6892" s="14" t="s">
        <v>122</v>
      </c>
      <c r="G6892" s="26">
        <v>43040</v>
      </c>
      <c r="H6892" s="14">
        <v>2013</v>
      </c>
      <c r="I6892" s="14" t="s">
        <v>362</v>
      </c>
      <c r="J6892" s="14" t="s">
        <v>107</v>
      </c>
      <c r="K6892" s="14" t="s">
        <v>1839</v>
      </c>
      <c r="L6892" s="14" t="s">
        <v>31697</v>
      </c>
      <c r="M6892" s="14">
        <f t="shared" si="856"/>
        <v>2017</v>
      </c>
      <c r="N6892" s="14">
        <f t="shared" si="857"/>
        <v>11</v>
      </c>
      <c r="O6892" s="14" t="str">
        <f>IFERROR(VLOOKUP(I6892,Lists!$F$2:$G$16,2,FALSE()),"Not Rated")</f>
        <v>Older Kids</v>
      </c>
      <c r="P6892" s="14">
        <f t="shared" si="858"/>
        <v>3</v>
      </c>
      <c r="Q6892" s="14" t="str">
        <f t="shared" si="859"/>
        <v>Spain</v>
      </c>
      <c r="R6892" s="14" t="str">
        <f t="shared" si="860"/>
        <v>|Spain|</v>
      </c>
      <c r="S6892" s="14" t="str">
        <f t="shared" si="861"/>
        <v>|International TV Shows|Romantic TV Shows|Spanish-Language TV Shows|</v>
      </c>
      <c r="T6892" s="14" t="str">
        <f t="shared" si="862"/>
        <v>|Unknown|</v>
      </c>
      <c r="U6892" s="14" t="str">
        <f t="shared" si="863"/>
        <v>|Yon González|Amaia Salamanca|Adriana Ozores|Pedro Alonso|Concha Velasco|Llorenç González|Pep Anton Muñoz|Eloy Azorín|Fele Martínez|Luz Valdenebro|Marta Larralde|Antonio Reyes|Iván Morales|Dion Córdoba|Raquel Sierra|</v>
      </c>
    </row>
    <row r="6893" spans="1:21">
      <c r="A6893" s="14" t="s">
        <v>31698</v>
      </c>
      <c r="B6893" s="14" t="s">
        <v>48</v>
      </c>
      <c r="C6893" s="14" t="s">
        <v>31699</v>
      </c>
      <c r="D6893" s="14" t="s">
        <v>9276</v>
      </c>
      <c r="E6893" s="14" t="s">
        <v>31700</v>
      </c>
      <c r="F6893" s="14" t="s">
        <v>116</v>
      </c>
      <c r="G6893" s="26">
        <v>43160</v>
      </c>
      <c r="H6893" s="14">
        <v>2013</v>
      </c>
      <c r="I6893" s="14" t="s">
        <v>360</v>
      </c>
      <c r="J6893" s="14" t="s">
        <v>730</v>
      </c>
      <c r="K6893" s="14" t="s">
        <v>554</v>
      </c>
      <c r="L6893" s="14" t="s">
        <v>31701</v>
      </c>
      <c r="M6893" s="14">
        <f t="shared" si="856"/>
        <v>2018</v>
      </c>
      <c r="N6893" s="14">
        <f t="shared" si="857"/>
        <v>3</v>
      </c>
      <c r="O6893" s="14" t="str">
        <f>IFERROR(VLOOKUP(I6893,Lists!$F$2:$G$16,2,FALSE()),"Not Rated")</f>
        <v>Adults</v>
      </c>
      <c r="P6893" s="14">
        <f t="shared" si="858"/>
        <v>93</v>
      </c>
      <c r="Q6893" s="14" t="str">
        <f t="shared" si="859"/>
        <v>India</v>
      </c>
      <c r="R6893" s="14" t="str">
        <f t="shared" si="860"/>
        <v>|India|</v>
      </c>
      <c r="S6893" s="14" t="str">
        <f t="shared" si="861"/>
        <v>|Comedies|International Movies|Music &amp; Musicals|</v>
      </c>
      <c r="T6893" s="14" t="str">
        <f t="shared" si="862"/>
        <v>|Indra Kumar|</v>
      </c>
      <c r="U6893" s="14" t="str">
        <f t="shared" si="863"/>
        <v>|Riteish Deshmukh|Vivek Oberoi|Aftab Shivdasani|Suresh Menon|Manjari Fadnis|Sonalee Kulkarni|Karishma Tanna|Kainaat Arora|Bruna Abdullah|Maryam Zakaria|Pradeep Singh Rawat|</v>
      </c>
    </row>
    <row r="6894" spans="1:21">
      <c r="A6894" s="14" t="s">
        <v>31702</v>
      </c>
      <c r="B6894" s="14" t="s">
        <v>48</v>
      </c>
      <c r="C6894" s="14" t="s">
        <v>31703</v>
      </c>
      <c r="D6894" s="14" t="s">
        <v>31704</v>
      </c>
      <c r="E6894" s="14" t="s">
        <v>31705</v>
      </c>
      <c r="F6894" s="14" t="s">
        <v>115</v>
      </c>
      <c r="G6894" s="26">
        <v>43510</v>
      </c>
      <c r="H6894" s="14">
        <v>2017</v>
      </c>
      <c r="I6894" s="14" t="s">
        <v>360</v>
      </c>
      <c r="J6894" s="14" t="s">
        <v>7647</v>
      </c>
      <c r="K6894" s="14" t="s">
        <v>1782</v>
      </c>
      <c r="L6894" s="14" t="s">
        <v>31706</v>
      </c>
      <c r="M6894" s="14">
        <f t="shared" si="856"/>
        <v>2019</v>
      </c>
      <c r="N6894" s="14">
        <f t="shared" si="857"/>
        <v>2</v>
      </c>
      <c r="O6894" s="14" t="str">
        <f>IFERROR(VLOOKUP(I6894,Lists!$F$2:$G$16,2,FALSE()),"Not Rated")</f>
        <v>Adults</v>
      </c>
      <c r="P6894" s="14">
        <f t="shared" si="858"/>
        <v>57</v>
      </c>
      <c r="Q6894" s="14" t="str">
        <f t="shared" si="859"/>
        <v>United States</v>
      </c>
      <c r="R6894" s="14" t="str">
        <f t="shared" si="860"/>
        <v>|United States|</v>
      </c>
      <c r="S6894" s="14" t="str">
        <f t="shared" si="861"/>
        <v>|Comedies|Independent Movies|</v>
      </c>
      <c r="T6894" s="14" t="str">
        <f t="shared" si="862"/>
        <v>|Tanuj Chopra|</v>
      </c>
      <c r="U6894" s="14" t="str">
        <f t="shared" si="863"/>
        <v>|Emily Chang|Pia Shah|Anthony Ma|</v>
      </c>
    </row>
    <row r="6895" spans="1:21">
      <c r="A6895" s="14" t="s">
        <v>31707</v>
      </c>
      <c r="B6895" s="14" t="s">
        <v>48</v>
      </c>
      <c r="C6895" s="14" t="s">
        <v>31708</v>
      </c>
      <c r="D6895" s="14" t="s">
        <v>1356</v>
      </c>
      <c r="E6895" s="14" t="s">
        <v>31709</v>
      </c>
      <c r="F6895" s="14" t="s">
        <v>115</v>
      </c>
      <c r="G6895" s="26">
        <v>43770</v>
      </c>
      <c r="H6895" s="14">
        <v>1978</v>
      </c>
      <c r="I6895" s="14" t="s">
        <v>367</v>
      </c>
      <c r="J6895" s="14" t="s">
        <v>604</v>
      </c>
      <c r="K6895" s="14" t="s">
        <v>31524</v>
      </c>
      <c r="L6895" s="14" t="s">
        <v>31710</v>
      </c>
      <c r="M6895" s="14">
        <f t="shared" si="856"/>
        <v>2019</v>
      </c>
      <c r="N6895" s="14">
        <f t="shared" si="857"/>
        <v>11</v>
      </c>
      <c r="O6895" s="14" t="str">
        <f>IFERROR(VLOOKUP(I6895,Lists!$F$2:$G$16,2,FALSE()),"Not Rated")</f>
        <v>Older Kids</v>
      </c>
      <c r="P6895" s="14">
        <f t="shared" si="858"/>
        <v>110</v>
      </c>
      <c r="Q6895" s="14" t="str">
        <f t="shared" si="859"/>
        <v>United States</v>
      </c>
      <c r="R6895" s="14" t="str">
        <f t="shared" si="860"/>
        <v>|United States|</v>
      </c>
      <c r="S6895" s="14" t="str">
        <f t="shared" si="861"/>
        <v>|Classic Movies|Comedies|Music &amp; Musicals|</v>
      </c>
      <c r="T6895" s="14" t="str">
        <f t="shared" si="862"/>
        <v>|Randal Kleiser|</v>
      </c>
      <c r="U6895" s="14" t="str">
        <f t="shared" si="863"/>
        <v>|John Travolta|Olivia Newton-John|Stockard Channing|Jeff Conaway|Barry Pearl|Michael Tucci|Kelly Ward|Didi Conn|Jamie Donnelly|Dinah Manoff|Eve Arden|Dody Goodman|Sid Caesar|Joan Blondell|Frankie Avalon|</v>
      </c>
    </row>
    <row r="6896" spans="1:21">
      <c r="A6896" s="14" t="s">
        <v>31711</v>
      </c>
      <c r="B6896" s="14" t="s">
        <v>49</v>
      </c>
      <c r="C6896" s="14" t="s">
        <v>31712</v>
      </c>
      <c r="D6896" s="14" t="s">
        <v>117</v>
      </c>
      <c r="E6896" s="14" t="s">
        <v>31713</v>
      </c>
      <c r="F6896" s="14" t="s">
        <v>118</v>
      </c>
      <c r="G6896" s="26">
        <v>43435</v>
      </c>
      <c r="H6896" s="14">
        <v>2016</v>
      </c>
      <c r="I6896" s="14" t="s">
        <v>362</v>
      </c>
      <c r="J6896" s="14" t="s">
        <v>106</v>
      </c>
      <c r="K6896" s="14" t="s">
        <v>2297</v>
      </c>
      <c r="L6896" s="14" t="s">
        <v>31714</v>
      </c>
      <c r="M6896" s="14">
        <f t="shared" si="856"/>
        <v>2018</v>
      </c>
      <c r="N6896" s="14">
        <f t="shared" si="857"/>
        <v>12</v>
      </c>
      <c r="O6896" s="14" t="str">
        <f>IFERROR(VLOOKUP(I6896,Lists!$F$2:$G$16,2,FALSE()),"Not Rated")</f>
        <v>Older Kids</v>
      </c>
      <c r="P6896" s="14">
        <f t="shared" si="858"/>
        <v>2</v>
      </c>
      <c r="Q6896" s="14" t="str">
        <f t="shared" si="859"/>
        <v>United Kingdom</v>
      </c>
      <c r="R6896" s="14" t="str">
        <f t="shared" si="860"/>
        <v>|United Kingdom|</v>
      </c>
      <c r="S6896" s="14" t="str">
        <f t="shared" si="861"/>
        <v>|British TV Shows|International TV Shows|Reality TV|</v>
      </c>
      <c r="T6896" s="14" t="str">
        <f t="shared" si="862"/>
        <v>|Unknown|</v>
      </c>
      <c r="U6896" s="14" t="str">
        <f t="shared" si="863"/>
        <v>|Tom Dyckhoff|Daniel Hopwood|Sophie Robinson|</v>
      </c>
    </row>
    <row r="6897" spans="1:21">
      <c r="A6897" s="14" t="s">
        <v>31715</v>
      </c>
      <c r="B6897" s="14" t="s">
        <v>49</v>
      </c>
      <c r="C6897" s="14" t="s">
        <v>31716</v>
      </c>
      <c r="D6897" s="14" t="s">
        <v>117</v>
      </c>
      <c r="E6897" s="14" t="s">
        <v>117</v>
      </c>
      <c r="F6897" s="14" t="s">
        <v>118</v>
      </c>
      <c r="G6897" s="26">
        <v>43009</v>
      </c>
      <c r="H6897" s="14">
        <v>2017</v>
      </c>
      <c r="I6897" s="14" t="s">
        <v>362</v>
      </c>
      <c r="J6897" s="14" t="s">
        <v>105</v>
      </c>
      <c r="K6897" s="14" t="s">
        <v>956</v>
      </c>
      <c r="L6897" s="14" t="s">
        <v>31717</v>
      </c>
      <c r="M6897" s="14">
        <f t="shared" si="856"/>
        <v>2017</v>
      </c>
      <c r="N6897" s="14">
        <f t="shared" si="857"/>
        <v>10</v>
      </c>
      <c r="O6897" s="14" t="str">
        <f>IFERROR(VLOOKUP(I6897,Lists!$F$2:$G$16,2,FALSE()),"Not Rated")</f>
        <v>Older Kids</v>
      </c>
      <c r="P6897" s="14">
        <f t="shared" si="858"/>
        <v>1</v>
      </c>
      <c r="Q6897" s="14" t="str">
        <f t="shared" si="859"/>
        <v>United Kingdom</v>
      </c>
      <c r="R6897" s="14" t="str">
        <f t="shared" si="860"/>
        <v>|United Kingdom|</v>
      </c>
      <c r="S6897" s="14" t="str">
        <f t="shared" si="861"/>
        <v>|Docuseries|Science &amp; Nature TV|</v>
      </c>
      <c r="T6897" s="14" t="str">
        <f t="shared" si="862"/>
        <v>|Unknown|</v>
      </c>
      <c r="U6897" s="14" t="str">
        <f t="shared" si="863"/>
        <v>|Unknown|</v>
      </c>
    </row>
    <row r="6898" spans="1:21">
      <c r="A6898" s="14" t="s">
        <v>31718</v>
      </c>
      <c r="B6898" s="14" t="s">
        <v>48</v>
      </c>
      <c r="C6898" s="14" t="s">
        <v>31719</v>
      </c>
      <c r="D6898" s="14" t="s">
        <v>21602</v>
      </c>
      <c r="E6898" s="14" t="s">
        <v>31720</v>
      </c>
      <c r="F6898" s="14" t="s">
        <v>115</v>
      </c>
      <c r="G6898" s="26">
        <v>43416</v>
      </c>
      <c r="H6898" s="14">
        <v>2015</v>
      </c>
      <c r="I6898" s="14" t="s">
        <v>363</v>
      </c>
      <c r="J6898" s="14" t="s">
        <v>739</v>
      </c>
      <c r="K6898" s="14" t="s">
        <v>3429</v>
      </c>
      <c r="L6898" s="14" t="s">
        <v>31721</v>
      </c>
      <c r="M6898" s="14">
        <f t="shared" si="856"/>
        <v>2018</v>
      </c>
      <c r="N6898" s="14">
        <f t="shared" si="857"/>
        <v>11</v>
      </c>
      <c r="O6898" s="14" t="str">
        <f>IFERROR(VLOOKUP(I6898,Lists!$F$2:$G$16,2,FALSE()),"Not Rated")</f>
        <v>Adults</v>
      </c>
      <c r="P6898" s="14">
        <f t="shared" si="858"/>
        <v>95</v>
      </c>
      <c r="Q6898" s="14" t="str">
        <f t="shared" si="859"/>
        <v>United States</v>
      </c>
      <c r="R6898" s="14" t="str">
        <f t="shared" si="860"/>
        <v>|United States|</v>
      </c>
      <c r="S6898" s="14" t="str">
        <f t="shared" si="861"/>
        <v>|Horror Movies|Thrillers|</v>
      </c>
      <c r="T6898" s="14" t="str">
        <f t="shared" si="862"/>
        <v>|Jeremy Saulnier|</v>
      </c>
      <c r="U6898" s="14" t="str">
        <f t="shared" si="863"/>
        <v>|Anton Yelchin|Imogen Poots|Patrick Stewart|Alia Shawkat|Joe Cole|Callum Turner|Macon Blair|David W. Thompson|Mark Webber|Eric Edelstein|Kai Lennox|</v>
      </c>
    </row>
    <row r="6899" spans="1:21">
      <c r="A6899" s="14" t="s">
        <v>31722</v>
      </c>
      <c r="B6899" s="14" t="s">
        <v>48</v>
      </c>
      <c r="C6899" s="14" t="s">
        <v>31723</v>
      </c>
      <c r="D6899" s="14" t="s">
        <v>10119</v>
      </c>
      <c r="E6899" s="14" t="s">
        <v>31724</v>
      </c>
      <c r="F6899" s="14" t="s">
        <v>131</v>
      </c>
      <c r="G6899" s="26">
        <v>43101</v>
      </c>
      <c r="H6899" s="14">
        <v>2016</v>
      </c>
      <c r="I6899" s="14" t="s">
        <v>360</v>
      </c>
      <c r="J6899" s="14" t="s">
        <v>724</v>
      </c>
      <c r="K6899" s="14" t="s">
        <v>4695</v>
      </c>
      <c r="L6899" s="14" t="s">
        <v>31725</v>
      </c>
      <c r="M6899" s="14">
        <f t="shared" si="856"/>
        <v>2018</v>
      </c>
      <c r="N6899" s="14">
        <f t="shared" si="857"/>
        <v>1</v>
      </c>
      <c r="O6899" s="14" t="str">
        <f>IFERROR(VLOOKUP(I6899,Lists!$F$2:$G$16,2,FALSE()),"Not Rated")</f>
        <v>Adults</v>
      </c>
      <c r="P6899" s="14">
        <f t="shared" si="858"/>
        <v>102</v>
      </c>
      <c r="Q6899" s="14" t="str">
        <f t="shared" si="859"/>
        <v>Nigeria</v>
      </c>
      <c r="R6899" s="14" t="str">
        <f t="shared" si="860"/>
        <v>|Nigeria|</v>
      </c>
      <c r="S6899" s="14" t="str">
        <f t="shared" si="861"/>
        <v>|Comedies|Independent Movies|International Movies|</v>
      </c>
      <c r="T6899" s="14" t="str">
        <f t="shared" si="862"/>
        <v>|Abba T. Makama|</v>
      </c>
      <c r="U6899" s="14" t="str">
        <f t="shared" si="863"/>
        <v>|Ifeanyi Dike Jr.|Jamal Ibrahim|Samuel Robinson|Cristabel Goddy|Okey Uzoeshi|Bimbo Manuel|Meg Otanwa|Eric Didie|Donatus Ekwuazi|Omoye Uzamere|</v>
      </c>
    </row>
    <row r="6900" spans="1:21">
      <c r="A6900" s="14" t="s">
        <v>31726</v>
      </c>
      <c r="B6900" s="14" t="s">
        <v>48</v>
      </c>
      <c r="C6900" s="14" t="s">
        <v>31727</v>
      </c>
      <c r="D6900" s="14" t="s">
        <v>31728</v>
      </c>
      <c r="E6900" s="14" t="s">
        <v>117</v>
      </c>
      <c r="F6900" s="14" t="s">
        <v>115</v>
      </c>
      <c r="G6900" s="26">
        <v>43191</v>
      </c>
      <c r="H6900" s="14">
        <v>2016</v>
      </c>
      <c r="I6900" s="14" t="s">
        <v>360</v>
      </c>
      <c r="J6900" s="14" t="s">
        <v>566</v>
      </c>
      <c r="K6900" s="14" t="s">
        <v>247</v>
      </c>
      <c r="L6900" s="14" t="s">
        <v>31729</v>
      </c>
      <c r="M6900" s="14">
        <f t="shared" si="856"/>
        <v>2018</v>
      </c>
      <c r="N6900" s="14">
        <f t="shared" si="857"/>
        <v>4</v>
      </c>
      <c r="O6900" s="14" t="str">
        <f>IFERROR(VLOOKUP(I6900,Lists!$F$2:$G$16,2,FALSE()),"Not Rated")</f>
        <v>Adults</v>
      </c>
      <c r="P6900" s="14">
        <f t="shared" si="858"/>
        <v>97</v>
      </c>
      <c r="Q6900" s="14" t="str">
        <f t="shared" si="859"/>
        <v>United States</v>
      </c>
      <c r="R6900" s="14" t="str">
        <f t="shared" si="860"/>
        <v>|United States|</v>
      </c>
      <c r="S6900" s="14" t="str">
        <f t="shared" si="861"/>
        <v>|Documentaries|</v>
      </c>
      <c r="T6900" s="14" t="str">
        <f t="shared" si="862"/>
        <v>|Nanette Burstein|</v>
      </c>
      <c r="U6900" s="14" t="str">
        <f t="shared" si="863"/>
        <v>|Unknown|</v>
      </c>
    </row>
    <row r="6901" spans="1:21">
      <c r="A6901" s="14" t="s">
        <v>31730</v>
      </c>
      <c r="B6901" s="14" t="s">
        <v>48</v>
      </c>
      <c r="C6901" s="14" t="s">
        <v>31731</v>
      </c>
      <c r="D6901" s="14" t="s">
        <v>31732</v>
      </c>
      <c r="E6901" s="14" t="s">
        <v>117</v>
      </c>
      <c r="F6901" s="14" t="s">
        <v>115</v>
      </c>
      <c r="G6901" s="26">
        <v>42741</v>
      </c>
      <c r="H6901" s="14">
        <v>2016</v>
      </c>
      <c r="I6901" s="14" t="s">
        <v>362</v>
      </c>
      <c r="J6901" s="14" t="s">
        <v>1173</v>
      </c>
      <c r="K6901" s="14" t="s">
        <v>1348</v>
      </c>
      <c r="L6901" s="14" t="s">
        <v>31733</v>
      </c>
      <c r="M6901" s="14">
        <f t="shared" si="856"/>
        <v>2017</v>
      </c>
      <c r="N6901" s="14">
        <f t="shared" si="857"/>
        <v>1</v>
      </c>
      <c r="O6901" s="14" t="str">
        <f>IFERROR(VLOOKUP(I6901,Lists!$F$2:$G$16,2,FALSE()),"Not Rated")</f>
        <v>Older Kids</v>
      </c>
      <c r="P6901" s="14">
        <f t="shared" si="858"/>
        <v>82</v>
      </c>
      <c r="Q6901" s="14" t="str">
        <f t="shared" si="859"/>
        <v>United States</v>
      </c>
      <c r="R6901" s="14" t="str">
        <f t="shared" si="860"/>
        <v>|United States|</v>
      </c>
      <c r="S6901" s="14" t="str">
        <f t="shared" si="861"/>
        <v>|Documentaries|LGBTQ Movies|</v>
      </c>
      <c r="T6901" s="14" t="str">
        <f t="shared" si="862"/>
        <v>|Eric Juhola|</v>
      </c>
      <c r="U6901" s="14" t="str">
        <f t="shared" si="863"/>
        <v>|Unknown|</v>
      </c>
    </row>
    <row r="6902" spans="1:21">
      <c r="A6902" s="14" t="s">
        <v>31734</v>
      </c>
      <c r="B6902" s="14" t="s">
        <v>48</v>
      </c>
      <c r="C6902" s="14" t="s">
        <v>31735</v>
      </c>
      <c r="D6902" s="14" t="s">
        <v>31736</v>
      </c>
      <c r="E6902" s="14" t="s">
        <v>117</v>
      </c>
      <c r="F6902" s="14" t="s">
        <v>119</v>
      </c>
      <c r="G6902" s="26">
        <v>42767</v>
      </c>
      <c r="H6902" s="14">
        <v>2015</v>
      </c>
      <c r="I6902" s="14" t="s">
        <v>362</v>
      </c>
      <c r="J6902" s="14" t="s">
        <v>404</v>
      </c>
      <c r="K6902" s="14" t="s">
        <v>784</v>
      </c>
      <c r="L6902" s="14" t="s">
        <v>31737</v>
      </c>
      <c r="M6902" s="14">
        <f t="shared" si="856"/>
        <v>2017</v>
      </c>
      <c r="N6902" s="14">
        <f t="shared" si="857"/>
        <v>2</v>
      </c>
      <c r="O6902" s="14" t="str">
        <f>IFERROR(VLOOKUP(I6902,Lists!$F$2:$G$16,2,FALSE()),"Not Rated")</f>
        <v>Older Kids</v>
      </c>
      <c r="P6902" s="14">
        <f t="shared" si="858"/>
        <v>90</v>
      </c>
      <c r="Q6902" s="14" t="str">
        <f t="shared" si="859"/>
        <v>Canada</v>
      </c>
      <c r="R6902" s="14" t="str">
        <f t="shared" si="860"/>
        <v>|Canada|</v>
      </c>
      <c r="S6902" s="14" t="str">
        <f t="shared" si="861"/>
        <v>|Documentaries|International Movies|Sports Movies|</v>
      </c>
      <c r="T6902" s="14" t="str">
        <f t="shared" si="862"/>
        <v>|Anjali Nayar|</v>
      </c>
      <c r="U6902" s="14" t="str">
        <f t="shared" si="863"/>
        <v>|Unknown|</v>
      </c>
    </row>
    <row r="6903" spans="1:21">
      <c r="A6903" s="14" t="s">
        <v>31738</v>
      </c>
      <c r="B6903" s="14" t="s">
        <v>49</v>
      </c>
      <c r="C6903" s="14" t="s">
        <v>31739</v>
      </c>
      <c r="D6903" s="14" t="s">
        <v>117</v>
      </c>
      <c r="E6903" s="14" t="s">
        <v>31740</v>
      </c>
      <c r="F6903" s="14" t="s">
        <v>121</v>
      </c>
      <c r="G6903" s="26"/>
      <c r="H6903" s="14">
        <v>2008</v>
      </c>
      <c r="I6903" s="14" t="s">
        <v>361</v>
      </c>
      <c r="J6903" s="14" t="s">
        <v>106</v>
      </c>
      <c r="K6903" s="14" t="s">
        <v>16510</v>
      </c>
      <c r="L6903" s="14" t="s">
        <v>31741</v>
      </c>
      <c r="M6903" s="14" t="str">
        <f t="shared" si="856"/>
        <v/>
      </c>
      <c r="N6903" s="14" t="str">
        <f t="shared" si="857"/>
        <v/>
      </c>
      <c r="O6903" s="14" t="str">
        <f>IFERROR(VLOOKUP(I6903,Lists!$F$2:$G$16,2,FALSE()),"Not Rated")</f>
        <v>Teens</v>
      </c>
      <c r="P6903" s="14">
        <f t="shared" si="858"/>
        <v>2</v>
      </c>
      <c r="Q6903" s="14" t="str">
        <f t="shared" si="859"/>
        <v>Japan</v>
      </c>
      <c r="R6903" s="14" t="str">
        <f t="shared" si="860"/>
        <v>|Japan|</v>
      </c>
      <c r="S6903" s="14" t="str">
        <f t="shared" si="861"/>
        <v>|Anime Series|Crime TV Shows|</v>
      </c>
      <c r="T6903" s="14" t="str">
        <f t="shared" si="862"/>
        <v>|Unknown|</v>
      </c>
      <c r="U6903" s="14" t="str">
        <f t="shared" si="863"/>
        <v>|Yuuka Nanri|Kanako Mitsuhashi|Eri Sendai|Ami Koshimizu|Hidenobu Kiuchi|Mitsuru Miyamoto|Masashi Ebara|Norihiro Inoue|Rie Nakagawa|Masami Iwasaki|Laura Bailey|Luci Christian|Caitlin Glass|Alese Johnson|Monica Rial|Jerry Jewell|Stephanie Young|Mike McFarland|</v>
      </c>
    </row>
    <row r="6904" spans="1:21">
      <c r="A6904" s="14" t="s">
        <v>31742</v>
      </c>
      <c r="B6904" s="14" t="s">
        <v>48</v>
      </c>
      <c r="C6904" s="14" t="s">
        <v>31743</v>
      </c>
      <c r="D6904" s="14" t="s">
        <v>31744</v>
      </c>
      <c r="E6904" s="14" t="s">
        <v>31745</v>
      </c>
      <c r="F6904" s="14" t="s">
        <v>118</v>
      </c>
      <c r="G6904" s="26">
        <v>43672</v>
      </c>
      <c r="H6904" s="14">
        <v>2015</v>
      </c>
      <c r="I6904" s="14" t="s">
        <v>368</v>
      </c>
      <c r="J6904" s="14" t="s">
        <v>7647</v>
      </c>
      <c r="K6904" s="14" t="s">
        <v>496</v>
      </c>
      <c r="L6904" s="14" t="s">
        <v>31746</v>
      </c>
      <c r="M6904" s="14">
        <f t="shared" si="856"/>
        <v>2019</v>
      </c>
      <c r="N6904" s="14">
        <f t="shared" si="857"/>
        <v>7</v>
      </c>
      <c r="O6904" s="14" t="str">
        <f>IFERROR(VLOOKUP(I6904,Lists!$F$2:$G$16,2,FALSE()),"Not Rated")</f>
        <v>Kids</v>
      </c>
      <c r="P6904" s="14">
        <f t="shared" si="858"/>
        <v>57</v>
      </c>
      <c r="Q6904" s="14" t="str">
        <f t="shared" si="859"/>
        <v>United Kingdom</v>
      </c>
      <c r="R6904" s="14" t="str">
        <f t="shared" si="860"/>
        <v>|United Kingdom|</v>
      </c>
      <c r="S6904" s="14" t="str">
        <f t="shared" si="861"/>
        <v>|Documentaries|International Movies|</v>
      </c>
      <c r="T6904" s="14" t="str">
        <f t="shared" si="862"/>
        <v>|James Woodroffe|</v>
      </c>
      <c r="U6904" s="14" t="str">
        <f t="shared" si="863"/>
        <v>|Guy Martin|Kevin Stone|Shaun Dooley|</v>
      </c>
    </row>
    <row r="6905" spans="1:21">
      <c r="A6905" s="14" t="s">
        <v>31747</v>
      </c>
      <c r="B6905" s="14" t="s">
        <v>48</v>
      </c>
      <c r="C6905" s="14" t="s">
        <v>31748</v>
      </c>
      <c r="D6905" s="14" t="s">
        <v>28764</v>
      </c>
      <c r="E6905" s="14" t="s">
        <v>31749</v>
      </c>
      <c r="F6905" s="14" t="s">
        <v>153</v>
      </c>
      <c r="G6905" s="26">
        <v>43331</v>
      </c>
      <c r="H6905" s="14">
        <v>2015</v>
      </c>
      <c r="I6905" s="14" t="s">
        <v>360</v>
      </c>
      <c r="J6905" s="14" t="s">
        <v>436</v>
      </c>
      <c r="K6905" s="14" t="s">
        <v>529</v>
      </c>
      <c r="L6905" s="14" t="s">
        <v>31750</v>
      </c>
      <c r="M6905" s="14">
        <f t="shared" si="856"/>
        <v>2018</v>
      </c>
      <c r="N6905" s="14">
        <f t="shared" si="857"/>
        <v>8</v>
      </c>
      <c r="O6905" s="14" t="str">
        <f>IFERROR(VLOOKUP(I6905,Lists!$F$2:$G$16,2,FALSE()),"Not Rated")</f>
        <v>Adults</v>
      </c>
      <c r="P6905" s="14">
        <f t="shared" si="858"/>
        <v>91</v>
      </c>
      <c r="Q6905" s="14" t="str">
        <f t="shared" si="859"/>
        <v>Chile</v>
      </c>
      <c r="R6905" s="14" t="str">
        <f t="shared" si="860"/>
        <v>|Chile|</v>
      </c>
      <c r="S6905" s="14" t="str">
        <f t="shared" si="861"/>
        <v>|Comedies|International Movies|</v>
      </c>
      <c r="T6905" s="14" t="str">
        <f t="shared" si="862"/>
        <v>|Esteban Vidal|</v>
      </c>
      <c r="U6905" s="14" t="str">
        <f t="shared" si="863"/>
        <v>|Fabrizio Copano|Juanita Ringeling|Fernando Alarcón|Delfina Guzmán|Paty Cofré|Andrés Rillón|Julio Jung|Nicolás Oyarzún|</v>
      </c>
    </row>
    <row r="6906" spans="1:21">
      <c r="A6906" s="14" t="s">
        <v>31751</v>
      </c>
      <c r="B6906" s="14" t="s">
        <v>48</v>
      </c>
      <c r="C6906" s="14" t="s">
        <v>31752</v>
      </c>
      <c r="D6906" s="14" t="s">
        <v>12696</v>
      </c>
      <c r="E6906" s="14" t="s">
        <v>31753</v>
      </c>
      <c r="F6906" s="14" t="s">
        <v>129</v>
      </c>
      <c r="G6906" s="26">
        <v>42804</v>
      </c>
      <c r="H6906" s="14">
        <v>2013</v>
      </c>
      <c r="I6906" s="14" t="s">
        <v>360</v>
      </c>
      <c r="J6906" s="14" t="s">
        <v>713</v>
      </c>
      <c r="K6906" s="14" t="s">
        <v>529</v>
      </c>
      <c r="L6906" s="14" t="s">
        <v>31754</v>
      </c>
      <c r="M6906" s="14">
        <f t="shared" si="856"/>
        <v>2017</v>
      </c>
      <c r="N6906" s="14">
        <f t="shared" si="857"/>
        <v>3</v>
      </c>
      <c r="O6906" s="14" t="str">
        <f>IFERROR(VLOOKUP(I6906,Lists!$F$2:$G$16,2,FALSE()),"Not Rated")</f>
        <v>Adults</v>
      </c>
      <c r="P6906" s="14">
        <f t="shared" si="858"/>
        <v>100</v>
      </c>
      <c r="Q6906" s="14" t="str">
        <f t="shared" si="859"/>
        <v>Turkey</v>
      </c>
      <c r="R6906" s="14" t="str">
        <f t="shared" si="860"/>
        <v>|Turkey|</v>
      </c>
      <c r="S6906" s="14" t="str">
        <f t="shared" si="861"/>
        <v>|Comedies|International Movies|</v>
      </c>
      <c r="T6906" s="14" t="str">
        <f t="shared" si="862"/>
        <v>|Sermiyan Midyat|</v>
      </c>
      <c r="U6906" s="14" t="str">
        <f t="shared" si="863"/>
        <v>|Demet Akbağ|Sermiyan Midyat|Mahir İpek|Gülhan Tekin|Burcu Gönder|Cezmi Baskın|Renan Bilek|Ayberk Attila|Rıza Akın|Bülent Çolak|</v>
      </c>
    </row>
    <row r="6907" spans="1:21">
      <c r="A6907" s="14" t="s">
        <v>31755</v>
      </c>
      <c r="B6907" s="14" t="s">
        <v>48</v>
      </c>
      <c r="C6907" s="14" t="s">
        <v>31756</v>
      </c>
      <c r="D6907" s="14" t="s">
        <v>12696</v>
      </c>
      <c r="E6907" s="14" t="s">
        <v>31757</v>
      </c>
      <c r="F6907" s="14" t="s">
        <v>129</v>
      </c>
      <c r="G6907" s="26">
        <v>42804</v>
      </c>
      <c r="H6907" s="14">
        <v>2013</v>
      </c>
      <c r="I6907" s="14" t="s">
        <v>361</v>
      </c>
      <c r="J6907" s="14" t="s">
        <v>1247</v>
      </c>
      <c r="K6907" s="14" t="s">
        <v>529</v>
      </c>
      <c r="L6907" s="14" t="s">
        <v>31758</v>
      </c>
      <c r="M6907" s="14">
        <f t="shared" si="856"/>
        <v>2017</v>
      </c>
      <c r="N6907" s="14">
        <f t="shared" si="857"/>
        <v>3</v>
      </c>
      <c r="O6907" s="14" t="str">
        <f>IFERROR(VLOOKUP(I6907,Lists!$F$2:$G$16,2,FALSE()),"Not Rated")</f>
        <v>Teens</v>
      </c>
      <c r="P6907" s="14">
        <f t="shared" si="858"/>
        <v>101</v>
      </c>
      <c r="Q6907" s="14" t="str">
        <f t="shared" si="859"/>
        <v>Turkey</v>
      </c>
      <c r="R6907" s="14" t="str">
        <f t="shared" si="860"/>
        <v>|Turkey|</v>
      </c>
      <c r="S6907" s="14" t="str">
        <f t="shared" si="861"/>
        <v>|Comedies|International Movies|</v>
      </c>
      <c r="T6907" s="14" t="str">
        <f t="shared" si="862"/>
        <v>|Sermiyan Midyat|</v>
      </c>
      <c r="U6907" s="14" t="str">
        <f t="shared" si="863"/>
        <v>|Demet Akbağ|Sermiyan Midyat|Mahir İpek|Gülhan Tekin|Burcu Gönder|Mine Şenhuy Teber|Osman Alkaş|Bülent Çolak|Olgun Toker|Doğukan Polat|</v>
      </c>
    </row>
    <row r="6908" spans="1:21">
      <c r="A6908" s="14" t="s">
        <v>31759</v>
      </c>
      <c r="B6908" s="14" t="s">
        <v>49</v>
      </c>
      <c r="C6908" s="14" t="s">
        <v>31760</v>
      </c>
      <c r="D6908" s="14" t="s">
        <v>117</v>
      </c>
      <c r="E6908" s="14" t="s">
        <v>31761</v>
      </c>
      <c r="F6908" s="14" t="s">
        <v>117</v>
      </c>
      <c r="G6908" s="26">
        <v>43231</v>
      </c>
      <c r="H6908" s="14">
        <v>2016</v>
      </c>
      <c r="I6908" s="14" t="s">
        <v>360</v>
      </c>
      <c r="J6908" s="14" t="s">
        <v>106</v>
      </c>
      <c r="K6908" s="14" t="s">
        <v>1415</v>
      </c>
      <c r="L6908" s="14" t="s">
        <v>31762</v>
      </c>
      <c r="M6908" s="14">
        <f t="shared" si="856"/>
        <v>2018</v>
      </c>
      <c r="N6908" s="14">
        <f t="shared" si="857"/>
        <v>5</v>
      </c>
      <c r="O6908" s="14" t="str">
        <f>IFERROR(VLOOKUP(I6908,Lists!$F$2:$G$16,2,FALSE()),"Not Rated")</f>
        <v>Adults</v>
      </c>
      <c r="P6908" s="14">
        <f t="shared" si="858"/>
        <v>2</v>
      </c>
      <c r="Q6908" s="14" t="str">
        <f t="shared" si="859"/>
        <v>Unknown</v>
      </c>
      <c r="R6908" s="14" t="str">
        <f t="shared" si="860"/>
        <v>|Unknown|</v>
      </c>
      <c r="S6908" s="14" t="str">
        <f t="shared" si="861"/>
        <v>|International TV Shows|TV Comedies|</v>
      </c>
      <c r="T6908" s="14" t="str">
        <f t="shared" si="862"/>
        <v>|Unknown|</v>
      </c>
      <c r="U6908" s="14" t="str">
        <f t="shared" si="863"/>
        <v>|Tuck Boriboon|Ball Chernyim|Na’Kom Chuanchuen|</v>
      </c>
    </row>
    <row r="6909" spans="1:21">
      <c r="A6909" s="14" t="s">
        <v>31763</v>
      </c>
      <c r="B6909" s="14" t="s">
        <v>48</v>
      </c>
      <c r="C6909" s="14" t="s">
        <v>31764</v>
      </c>
      <c r="D6909" s="14" t="s">
        <v>117</v>
      </c>
      <c r="E6909" s="14" t="s">
        <v>31765</v>
      </c>
      <c r="F6909" s="14" t="s">
        <v>116</v>
      </c>
      <c r="G6909" s="26">
        <v>43174</v>
      </c>
      <c r="H6909" s="14">
        <v>2010</v>
      </c>
      <c r="I6909" s="14" t="s">
        <v>361</v>
      </c>
      <c r="J6909" s="14" t="s">
        <v>2323</v>
      </c>
      <c r="K6909" s="14" t="s">
        <v>834</v>
      </c>
      <c r="L6909" s="14" t="s">
        <v>31766</v>
      </c>
      <c r="M6909" s="14">
        <f t="shared" si="856"/>
        <v>2018</v>
      </c>
      <c r="N6909" s="14">
        <f t="shared" si="857"/>
        <v>3</v>
      </c>
      <c r="O6909" s="14" t="str">
        <f>IFERROR(VLOOKUP(I6909,Lists!$F$2:$G$16,2,FALSE()),"Not Rated")</f>
        <v>Teens</v>
      </c>
      <c r="P6909" s="14">
        <f t="shared" si="858"/>
        <v>138</v>
      </c>
      <c r="Q6909" s="14" t="str">
        <f t="shared" si="859"/>
        <v>India</v>
      </c>
      <c r="R6909" s="14" t="str">
        <f t="shared" si="860"/>
        <v>|India|</v>
      </c>
      <c r="S6909" s="14" t="str">
        <f t="shared" si="861"/>
        <v>|Comedies|Dramas|International Movies|</v>
      </c>
      <c r="T6909" s="14" t="str">
        <f t="shared" si="862"/>
        <v>|Unknown|</v>
      </c>
      <c r="U6909" s="14" t="str">
        <f t="shared" si="863"/>
        <v>|Makarand Anaspure|Madhura Velankar|Subodh Bhave|</v>
      </c>
    </row>
    <row r="6910" spans="1:21">
      <c r="A6910" s="14" t="s">
        <v>31767</v>
      </c>
      <c r="B6910" s="14" t="s">
        <v>48</v>
      </c>
      <c r="C6910" s="14" t="s">
        <v>31768</v>
      </c>
      <c r="D6910" s="14" t="s">
        <v>31769</v>
      </c>
      <c r="E6910" s="14" t="s">
        <v>31770</v>
      </c>
      <c r="F6910" s="14" t="s">
        <v>129</v>
      </c>
      <c r="G6910" s="26">
        <v>43194</v>
      </c>
      <c r="H6910" s="14">
        <v>2014</v>
      </c>
      <c r="I6910" s="14" t="s">
        <v>361</v>
      </c>
      <c r="J6910" s="14" t="s">
        <v>739</v>
      </c>
      <c r="K6910" s="14" t="s">
        <v>542</v>
      </c>
      <c r="L6910" s="14" t="s">
        <v>31771</v>
      </c>
      <c r="M6910" s="14">
        <f t="shared" si="856"/>
        <v>2018</v>
      </c>
      <c r="N6910" s="14">
        <f t="shared" si="857"/>
        <v>4</v>
      </c>
      <c r="O6910" s="14" t="str">
        <f>IFERROR(VLOOKUP(I6910,Lists!$F$2:$G$16,2,FALSE()),"Not Rated")</f>
        <v>Teens</v>
      </c>
      <c r="P6910" s="14">
        <f t="shared" si="858"/>
        <v>95</v>
      </c>
      <c r="Q6910" s="14" t="str">
        <f t="shared" si="859"/>
        <v>Turkey</v>
      </c>
      <c r="R6910" s="14" t="str">
        <f t="shared" si="860"/>
        <v>|Turkey|</v>
      </c>
      <c r="S6910" s="14" t="str">
        <f t="shared" si="861"/>
        <v>|Comedies|International Movies|Romantic Movies|</v>
      </c>
      <c r="T6910" s="14" t="str">
        <f t="shared" si="862"/>
        <v>|Ali Taner Baltacı|</v>
      </c>
      <c r="U6910" s="14" t="str">
        <f t="shared" si="863"/>
        <v>|Büşra Pekin|Murat Boz|Cezmi Baskın|Şinasi Yurtsever|İdil Dizdar|Hülya Gülsen Irmak|Canan Özer|Şenay Bozoklar|Emrah Kaman|Müjde Uzman|</v>
      </c>
    </row>
    <row r="6911" spans="1:21">
      <c r="A6911" s="14" t="s">
        <v>31772</v>
      </c>
      <c r="B6911" s="14" t="s">
        <v>48</v>
      </c>
      <c r="C6911" s="14" t="s">
        <v>31773</v>
      </c>
      <c r="D6911" s="14" t="s">
        <v>27906</v>
      </c>
      <c r="E6911" s="14" t="s">
        <v>31774</v>
      </c>
      <c r="F6911" s="14" t="s">
        <v>1172</v>
      </c>
      <c r="G6911" s="26">
        <v>43831</v>
      </c>
      <c r="H6911" s="14">
        <v>2007</v>
      </c>
      <c r="I6911" s="14" t="s">
        <v>367</v>
      </c>
      <c r="J6911" s="14" t="s">
        <v>646</v>
      </c>
      <c r="K6911" s="14" t="s">
        <v>1711</v>
      </c>
      <c r="L6911" s="14" t="s">
        <v>31775</v>
      </c>
      <c r="M6911" s="14">
        <f t="shared" si="856"/>
        <v>2020</v>
      </c>
      <c r="N6911" s="14">
        <f t="shared" si="857"/>
        <v>1</v>
      </c>
      <c r="O6911" s="14" t="str">
        <f>IFERROR(VLOOKUP(I6911,Lists!$F$2:$G$16,2,FALSE()),"Not Rated")</f>
        <v>Older Kids</v>
      </c>
      <c r="P6911" s="14">
        <f t="shared" si="858"/>
        <v>116</v>
      </c>
      <c r="Q6911" s="14" t="str">
        <f t="shared" si="859"/>
        <v>United States</v>
      </c>
      <c r="R6911" s="14" t="str">
        <f t="shared" si="860"/>
        <v>|United States|United Kingdom|Canada|</v>
      </c>
      <c r="S6911" s="14" t="str">
        <f t="shared" si="861"/>
        <v>|Children &amp; Family Movies|Comedies|Music &amp; Musicals|</v>
      </c>
      <c r="T6911" s="14" t="str">
        <f t="shared" si="862"/>
        <v>|Adam Shankman|</v>
      </c>
      <c r="U6911" s="14" t="str">
        <f t="shared" si="863"/>
        <v>|Nikki Blonsky|John Travolta|Michelle Pfeiffer|Christopher Walken|Amanda Bynes|James Marsden|Queen Latifah|Zac Efron|Brittany Snow|Allison Janney|Elijah Kelley|Jerry Stiller|</v>
      </c>
    </row>
    <row r="6912" spans="1:21">
      <c r="A6912" s="14" t="s">
        <v>31776</v>
      </c>
      <c r="B6912" s="14" t="s">
        <v>48</v>
      </c>
      <c r="C6912" s="14" t="s">
        <v>31777</v>
      </c>
      <c r="D6912" s="14" t="s">
        <v>31778</v>
      </c>
      <c r="E6912" s="14" t="s">
        <v>31779</v>
      </c>
      <c r="F6912" s="14" t="s">
        <v>1856</v>
      </c>
      <c r="G6912" s="26">
        <v>42856</v>
      </c>
      <c r="H6912" s="14">
        <v>2009</v>
      </c>
      <c r="I6912" s="14" t="s">
        <v>364</v>
      </c>
      <c r="J6912" s="14" t="s">
        <v>962</v>
      </c>
      <c r="K6912" s="14" t="s">
        <v>22453</v>
      </c>
      <c r="L6912" s="14" t="s">
        <v>31780</v>
      </c>
      <c r="M6912" s="14">
        <f t="shared" si="856"/>
        <v>2017</v>
      </c>
      <c r="N6912" s="14">
        <f t="shared" si="857"/>
        <v>5</v>
      </c>
      <c r="O6912" s="14" t="str">
        <f>IFERROR(VLOOKUP(I6912,Lists!$F$2:$G$16,2,FALSE()),"Not Rated")</f>
        <v>Teens</v>
      </c>
      <c r="P6912" s="14">
        <f t="shared" si="858"/>
        <v>117</v>
      </c>
      <c r="Q6912" s="14" t="str">
        <f t="shared" si="859"/>
        <v>United States</v>
      </c>
      <c r="R6912" s="14" t="str">
        <f t="shared" si="860"/>
        <v>|United States|Japan|</v>
      </c>
      <c r="S6912" s="14" t="str">
        <f t="shared" si="861"/>
        <v>|Action &amp; Adventure|Anime Features|Sci-Fi &amp; Fantasy|</v>
      </c>
      <c r="T6912" s="14" t="str">
        <f t="shared" si="862"/>
        <v>|Shinji Aramaki|Mamoru Oshii|Hideki Futamura|Toshiyuki Kanno|Tomoki Kyoda|Koichi Mashimo|Yasushi Muraki|Daisuke Nishio|Frank O'Connor|Koji Sawai|Joseph Chou|Hiroshi Yamazaki|</v>
      </c>
      <c r="U6912" s="14" t="str">
        <f t="shared" si="863"/>
        <v>|Andy McAvin|James Faulkner|Luci Christian|John Swasey|</v>
      </c>
    </row>
    <row r="6913" spans="1:21">
      <c r="A6913" s="14" t="s">
        <v>31781</v>
      </c>
      <c r="B6913" s="14" t="s">
        <v>48</v>
      </c>
      <c r="C6913" s="14" t="s">
        <v>31782</v>
      </c>
      <c r="D6913" s="14" t="s">
        <v>31783</v>
      </c>
      <c r="E6913" s="14" t="s">
        <v>31784</v>
      </c>
      <c r="F6913" s="14" t="s">
        <v>115</v>
      </c>
      <c r="G6913" s="26">
        <v>42436</v>
      </c>
      <c r="H6913" s="14">
        <v>2015</v>
      </c>
      <c r="I6913" s="14" t="s">
        <v>361</v>
      </c>
      <c r="J6913" s="14" t="s">
        <v>2482</v>
      </c>
      <c r="K6913" s="14" t="s">
        <v>1122</v>
      </c>
      <c r="L6913" s="14" t="s">
        <v>31785</v>
      </c>
      <c r="M6913" s="14">
        <f t="shared" si="856"/>
        <v>2016</v>
      </c>
      <c r="N6913" s="14">
        <f t="shared" si="857"/>
        <v>3</v>
      </c>
      <c r="O6913" s="14" t="str">
        <f>IFERROR(VLOOKUP(I6913,Lists!$F$2:$G$16,2,FALSE()),"Not Rated")</f>
        <v>Teens</v>
      </c>
      <c r="P6913" s="14">
        <f t="shared" si="858"/>
        <v>65</v>
      </c>
      <c r="Q6913" s="14" t="str">
        <f t="shared" si="859"/>
        <v>United States</v>
      </c>
      <c r="R6913" s="14" t="str">
        <f t="shared" si="860"/>
        <v>|United States|</v>
      </c>
      <c r="S6913" s="14" t="str">
        <f t="shared" si="861"/>
        <v>|Action &amp; Adventure|Sci-Fi &amp; Fantasy|</v>
      </c>
      <c r="T6913" s="14" t="str">
        <f t="shared" si="862"/>
        <v>|Ian Kirby|</v>
      </c>
      <c r="U6913" s="14" t="str">
        <f t="shared" si="863"/>
        <v>|Jen Taylor|Steve Downes|Michelle Lukes|Britt Baron|Travis Willingham|John Bently|Todd Haberkorn|Cole Jensen|</v>
      </c>
    </row>
    <row r="6914" spans="1:21">
      <c r="A6914" s="14" t="s">
        <v>31786</v>
      </c>
      <c r="B6914" s="14" t="s">
        <v>48</v>
      </c>
      <c r="C6914" s="14" t="s">
        <v>31787</v>
      </c>
      <c r="D6914" s="14" t="s">
        <v>31788</v>
      </c>
      <c r="E6914" s="14" t="s">
        <v>31789</v>
      </c>
      <c r="F6914" s="14" t="s">
        <v>116</v>
      </c>
      <c r="G6914" s="26">
        <v>43160</v>
      </c>
      <c r="H6914" s="14">
        <v>2000</v>
      </c>
      <c r="I6914" s="14" t="s">
        <v>361</v>
      </c>
      <c r="J6914" s="14" t="s">
        <v>5806</v>
      </c>
      <c r="K6914" s="14" t="s">
        <v>1527</v>
      </c>
      <c r="L6914" s="14" t="s">
        <v>31790</v>
      </c>
      <c r="M6914" s="14">
        <f t="shared" ref="M6914:M6977" si="864">IF(G6914="","",YEAR(G6914))</f>
        <v>2018</v>
      </c>
      <c r="N6914" s="14">
        <f t="shared" ref="N6914:N6977" si="865">IF(G6914="","",MONTH(G6914))</f>
        <v>3</v>
      </c>
      <c r="O6914" s="14" t="str">
        <f>IFERROR(VLOOKUP(I6914,Lists!$F$2:$G$16,2,FALSE()),"Not Rated")</f>
        <v>Teens</v>
      </c>
      <c r="P6914" s="14">
        <f t="shared" ref="P6914:P6977" si="866">IFERROR(VALUE(LEFT(J6914,FIND(" ",J6914)-1)),"")</f>
        <v>158</v>
      </c>
      <c r="Q6914" s="14" t="str">
        <f t="shared" ref="Q6914:Q6977" si="867">IFERROR(LEFT(F6914,FIND(",",F6914)-1),F6914)</f>
        <v>India</v>
      </c>
      <c r="R6914" s="14" t="str">
        <f t="shared" ref="R6914:R6977" si="868">"|"&amp;SUBSTITUTE(F6914,", ","|")&amp;"|"</f>
        <v>|India|</v>
      </c>
      <c r="S6914" s="14" t="str">
        <f t="shared" ref="S6914:S6977" si="869">"|"&amp;SUBSTITUTE(K6914,", ","|")&amp;"|"</f>
        <v>|Dramas|International Movies|Music &amp; Musicals|</v>
      </c>
      <c r="T6914" s="14" t="str">
        <f t="shared" ref="T6914:T6977" si="870">"|"&amp;SUBSTITUTE(D6914,", ","|")&amp;"|"</f>
        <v>|Satish Kaushik|</v>
      </c>
      <c r="U6914" s="14" t="str">
        <f t="shared" ref="U6914:U6977" si="871">"|"&amp;SUBSTITUTE(E6914,", ","|")&amp;"|"</f>
        <v>|Anil Kapoor|Aishwarya Rai Bachchan|Sonali Bendre|Puru Rajkumar|Anupam Kher|Satish Kaushik|Mukesh Rishi|Jaspal Bhatti|Razak Khan|Himani Shivpuri|Smita Jaykar|Tanaaz Currim Irani|</v>
      </c>
    </row>
    <row r="6915" spans="1:21">
      <c r="A6915" s="14" t="s">
        <v>31791</v>
      </c>
      <c r="B6915" s="14" t="s">
        <v>48</v>
      </c>
      <c r="C6915" s="14" t="s">
        <v>31792</v>
      </c>
      <c r="D6915" s="14" t="s">
        <v>31793</v>
      </c>
      <c r="E6915" s="14" t="s">
        <v>31794</v>
      </c>
      <c r="F6915" s="14" t="s">
        <v>115</v>
      </c>
      <c r="G6915" s="26">
        <v>43792</v>
      </c>
      <c r="H6915" s="14">
        <v>1987</v>
      </c>
      <c r="I6915" s="14" t="s">
        <v>363</v>
      </c>
      <c r="J6915" s="14" t="s">
        <v>604</v>
      </c>
      <c r="K6915" s="14" t="s">
        <v>625</v>
      </c>
      <c r="L6915" s="14" t="s">
        <v>31795</v>
      </c>
      <c r="M6915" s="14">
        <f t="shared" si="864"/>
        <v>2019</v>
      </c>
      <c r="N6915" s="14">
        <f t="shared" si="865"/>
        <v>11</v>
      </c>
      <c r="O6915" s="14" t="str">
        <f>IFERROR(VLOOKUP(I6915,Lists!$F$2:$G$16,2,FALSE()),"Not Rated")</f>
        <v>Adults</v>
      </c>
      <c r="P6915" s="14">
        <f t="shared" si="866"/>
        <v>110</v>
      </c>
      <c r="Q6915" s="14" t="str">
        <f t="shared" si="867"/>
        <v>United States</v>
      </c>
      <c r="R6915" s="14" t="str">
        <f t="shared" si="868"/>
        <v>|United States|</v>
      </c>
      <c r="S6915" s="14" t="str">
        <f t="shared" si="869"/>
        <v>|Action &amp; Adventure|Dramas|</v>
      </c>
      <c r="T6915" s="14" t="str">
        <f t="shared" si="870"/>
        <v>|John Irvin|</v>
      </c>
      <c r="U6915" s="14" t="str">
        <f t="shared" si="871"/>
        <v>|Anthony Barille|Michael Boatman|Don Cheadle|Michael Dolan|Don James|Dylan McDermott|Michael A. Nickles|Harry O'Reilly|Daniel O'Shea|Tim Quill|Tommy Swerdlow|Courtney B. Vance|Steven Weber|Tegan West|</v>
      </c>
    </row>
    <row r="6916" spans="1:21">
      <c r="A6916" s="14" t="s">
        <v>31796</v>
      </c>
      <c r="B6916" s="14" t="s">
        <v>48</v>
      </c>
      <c r="C6916" s="14" t="s">
        <v>31797</v>
      </c>
      <c r="D6916" s="14" t="s">
        <v>31798</v>
      </c>
      <c r="E6916" s="14" t="s">
        <v>31799</v>
      </c>
      <c r="F6916" s="14" t="s">
        <v>128</v>
      </c>
      <c r="G6916" s="26">
        <v>43587</v>
      </c>
      <c r="H6916" s="14">
        <v>2017</v>
      </c>
      <c r="I6916" s="14" t="s">
        <v>361</v>
      </c>
      <c r="J6916" s="14" t="s">
        <v>5629</v>
      </c>
      <c r="K6916" s="14" t="s">
        <v>529</v>
      </c>
      <c r="L6916" s="14" t="s">
        <v>31800</v>
      </c>
      <c r="M6916" s="14">
        <f t="shared" si="864"/>
        <v>2019</v>
      </c>
      <c r="N6916" s="14">
        <f t="shared" si="865"/>
        <v>5</v>
      </c>
      <c r="O6916" s="14" t="str">
        <f>IFERROR(VLOOKUP(I6916,Lists!$F$2:$G$16,2,FALSE()),"Not Rated")</f>
        <v>Teens</v>
      </c>
      <c r="P6916" s="14">
        <f t="shared" si="866"/>
        <v>79</v>
      </c>
      <c r="Q6916" s="14" t="str">
        <f t="shared" si="867"/>
        <v>Egypt</v>
      </c>
      <c r="R6916" s="14" t="str">
        <f t="shared" si="868"/>
        <v>|Egypt|</v>
      </c>
      <c r="S6916" s="14" t="str">
        <f t="shared" si="869"/>
        <v>|Comedies|International Movies|</v>
      </c>
      <c r="T6916" s="14" t="str">
        <f t="shared" si="870"/>
        <v>|Akram Farouk|</v>
      </c>
      <c r="U6916" s="14" t="str">
        <f t="shared" si="871"/>
        <v>|Hamada Helal|Yousra El Lozy|Ahmed Fathy|Mohammed Tharwat|Samia Trabelsi|Diaa El-Merghani|Abdalah Mishrif|Mohamed Metwalli|Samy Maghawry|Bayoumi Fouad|Inas al-Najjar|Taher Abu Lela|</v>
      </c>
    </row>
    <row r="6917" spans="1:21">
      <c r="A6917" s="14" t="s">
        <v>31801</v>
      </c>
      <c r="B6917" s="14" t="s">
        <v>48</v>
      </c>
      <c r="C6917" s="14" t="s">
        <v>31802</v>
      </c>
      <c r="D6917" s="14" t="s">
        <v>31803</v>
      </c>
      <c r="E6917" s="14" t="s">
        <v>31804</v>
      </c>
      <c r="F6917" s="14" t="s">
        <v>115</v>
      </c>
      <c r="G6917" s="26">
        <v>43957</v>
      </c>
      <c r="H6917" s="14">
        <v>2017</v>
      </c>
      <c r="I6917" s="14" t="s">
        <v>363</v>
      </c>
      <c r="J6917" s="14" t="s">
        <v>698</v>
      </c>
      <c r="K6917" s="14" t="s">
        <v>254</v>
      </c>
      <c r="L6917" s="14" t="s">
        <v>31805</v>
      </c>
      <c r="M6917" s="14">
        <f t="shared" si="864"/>
        <v>2020</v>
      </c>
      <c r="N6917" s="14">
        <f t="shared" si="865"/>
        <v>5</v>
      </c>
      <c r="O6917" s="14" t="str">
        <f>IFERROR(VLOOKUP(I6917,Lists!$F$2:$G$16,2,FALSE()),"Not Rated")</f>
        <v>Adults</v>
      </c>
      <c r="P6917" s="14">
        <f t="shared" si="866"/>
        <v>99</v>
      </c>
      <c r="Q6917" s="14" t="str">
        <f t="shared" si="867"/>
        <v>United States</v>
      </c>
      <c r="R6917" s="14" t="str">
        <f t="shared" si="868"/>
        <v>|United States|</v>
      </c>
      <c r="S6917" s="14" t="str">
        <f t="shared" si="869"/>
        <v>|Thrillers|</v>
      </c>
      <c r="T6917" s="14" t="str">
        <f t="shared" si="870"/>
        <v>|Johnny Martin|</v>
      </c>
      <c r="U6917" s="14" t="str">
        <f t="shared" si="871"/>
        <v>|Al Pacino|Karl Urban|Brittany Snow|Joe Anderson|Sarah Shahi|Sloane Warren|Chelle Ramos|Steve Coulter|Michael Rose|</v>
      </c>
    </row>
    <row r="6918" spans="1:21">
      <c r="A6918" s="14" t="s">
        <v>31806</v>
      </c>
      <c r="B6918" s="14" t="s">
        <v>48</v>
      </c>
      <c r="C6918" s="14" t="s">
        <v>31807</v>
      </c>
      <c r="D6918" s="14" t="s">
        <v>6815</v>
      </c>
      <c r="E6918" s="14" t="s">
        <v>31808</v>
      </c>
      <c r="F6918" s="14" t="s">
        <v>115</v>
      </c>
      <c r="G6918" s="26">
        <v>43337</v>
      </c>
      <c r="H6918" s="14">
        <v>2013</v>
      </c>
      <c r="I6918" s="14" t="s">
        <v>361</v>
      </c>
      <c r="J6918" s="14" t="s">
        <v>1290</v>
      </c>
      <c r="K6918" s="14" t="s">
        <v>247</v>
      </c>
      <c r="L6918" s="14" t="s">
        <v>31809</v>
      </c>
      <c r="M6918" s="14">
        <f t="shared" si="864"/>
        <v>2018</v>
      </c>
      <c r="N6918" s="14">
        <f t="shared" si="865"/>
        <v>8</v>
      </c>
      <c r="O6918" s="14" t="str">
        <f>IFERROR(VLOOKUP(I6918,Lists!$F$2:$G$16,2,FALSE()),"Not Rated")</f>
        <v>Teens</v>
      </c>
      <c r="P6918" s="14">
        <f t="shared" si="866"/>
        <v>86</v>
      </c>
      <c r="Q6918" s="14" t="str">
        <f t="shared" si="867"/>
        <v>United States</v>
      </c>
      <c r="R6918" s="14" t="str">
        <f t="shared" si="868"/>
        <v>|United States|</v>
      </c>
      <c r="S6918" s="14" t="str">
        <f t="shared" si="869"/>
        <v>|Documentaries|</v>
      </c>
      <c r="T6918" s="14" t="str">
        <f t="shared" si="870"/>
        <v>|Joe Berlinger|</v>
      </c>
      <c r="U6918" s="14" t="str">
        <f t="shared" si="871"/>
        <v>|Henry Paulson|Wendy Paulson|</v>
      </c>
    </row>
    <row r="6919" spans="1:21">
      <c r="A6919" s="14" t="s">
        <v>31810</v>
      </c>
      <c r="B6919" s="14" t="s">
        <v>49</v>
      </c>
      <c r="C6919" s="14" t="s">
        <v>31811</v>
      </c>
      <c r="D6919" s="14" t="s">
        <v>117</v>
      </c>
      <c r="E6919" s="14" t="s">
        <v>31812</v>
      </c>
      <c r="F6919" s="14" t="s">
        <v>115</v>
      </c>
      <c r="G6919" s="26">
        <v>43988</v>
      </c>
      <c r="H6919" s="14">
        <v>2015</v>
      </c>
      <c r="I6919" s="14" t="s">
        <v>360</v>
      </c>
      <c r="J6919" s="14" t="s">
        <v>107</v>
      </c>
      <c r="K6919" s="14" t="s">
        <v>5590</v>
      </c>
      <c r="L6919" s="14" t="s">
        <v>31813</v>
      </c>
      <c r="M6919" s="14">
        <f t="shared" si="864"/>
        <v>2020</v>
      </c>
      <c r="N6919" s="14">
        <f t="shared" si="865"/>
        <v>6</v>
      </c>
      <c r="O6919" s="14" t="str">
        <f>IFERROR(VLOOKUP(I6919,Lists!$F$2:$G$16,2,FALSE()),"Not Rated")</f>
        <v>Adults</v>
      </c>
      <c r="P6919" s="14">
        <f t="shared" si="866"/>
        <v>3</v>
      </c>
      <c r="Q6919" s="14" t="str">
        <f t="shared" si="867"/>
        <v>United States</v>
      </c>
      <c r="R6919" s="14" t="str">
        <f t="shared" si="868"/>
        <v>|United States|</v>
      </c>
      <c r="S6919" s="14" t="str">
        <f t="shared" si="869"/>
        <v>|TV Horror|TV Mysteries|TV Thrillers|</v>
      </c>
      <c r="T6919" s="14" t="str">
        <f t="shared" si="870"/>
        <v>|Unknown|</v>
      </c>
      <c r="U6919" s="14" t="str">
        <f t="shared" si="871"/>
        <v>|Hugh Dancy|Mads Mikkelsen|Caroline Dhavernas|Hettienne Park|Laurence Fishburne|Scott Thompson|Aaron Abrams|Gillian Anderson|Lara Jean Chorostecki|</v>
      </c>
    </row>
    <row r="6920" spans="1:21">
      <c r="A6920" s="14" t="s">
        <v>31814</v>
      </c>
      <c r="B6920" s="14" t="s">
        <v>48</v>
      </c>
      <c r="C6920" s="14" t="s">
        <v>31815</v>
      </c>
      <c r="D6920" s="14" t="s">
        <v>31816</v>
      </c>
      <c r="E6920" s="14" t="s">
        <v>31817</v>
      </c>
      <c r="F6920" s="14" t="s">
        <v>118</v>
      </c>
      <c r="G6920" s="26">
        <v>43160</v>
      </c>
      <c r="H6920" s="14">
        <v>2017</v>
      </c>
      <c r="I6920" s="14" t="s">
        <v>368</v>
      </c>
      <c r="J6920" s="14" t="s">
        <v>2323</v>
      </c>
      <c r="K6920" s="14" t="s">
        <v>1930</v>
      </c>
      <c r="L6920" s="14" t="s">
        <v>31818</v>
      </c>
      <c r="M6920" s="14">
        <f t="shared" si="864"/>
        <v>2018</v>
      </c>
      <c r="N6920" s="14">
        <f t="shared" si="865"/>
        <v>3</v>
      </c>
      <c r="O6920" s="14" t="str">
        <f>IFERROR(VLOOKUP(I6920,Lists!$F$2:$G$16,2,FALSE()),"Not Rated")</f>
        <v>Kids</v>
      </c>
      <c r="P6920" s="14">
        <f t="shared" si="866"/>
        <v>138</v>
      </c>
      <c r="Q6920" s="14" t="str">
        <f t="shared" si="867"/>
        <v>United Kingdom</v>
      </c>
      <c r="R6920" s="14" t="str">
        <f t="shared" si="868"/>
        <v>|United Kingdom|</v>
      </c>
      <c r="S6920" s="14" t="str">
        <f t="shared" si="869"/>
        <v>|International Movies|Music &amp; Musicals|</v>
      </c>
      <c r="T6920" s="14" t="str">
        <f t="shared" si="870"/>
        <v>|Tim Van Someren|</v>
      </c>
      <c r="U6920" s="14" t="str">
        <f t="shared" si="871"/>
        <v>|Hans Zimmer|</v>
      </c>
    </row>
    <row r="6921" spans="1:21">
      <c r="A6921" s="14" t="s">
        <v>31819</v>
      </c>
      <c r="B6921" s="14" t="s">
        <v>49</v>
      </c>
      <c r="C6921" s="14" t="s">
        <v>31820</v>
      </c>
      <c r="D6921" s="14" t="s">
        <v>117</v>
      </c>
      <c r="E6921" s="14" t="s">
        <v>31821</v>
      </c>
      <c r="F6921" s="14" t="s">
        <v>137</v>
      </c>
      <c r="G6921" s="26">
        <v>42736</v>
      </c>
      <c r="H6921" s="14">
        <v>2013</v>
      </c>
      <c r="I6921" s="14" t="s">
        <v>361</v>
      </c>
      <c r="J6921" s="14" t="s">
        <v>105</v>
      </c>
      <c r="K6921" s="14" t="s">
        <v>424</v>
      </c>
      <c r="L6921" s="14" t="s">
        <v>31822</v>
      </c>
      <c r="M6921" s="14">
        <f t="shared" si="864"/>
        <v>2017</v>
      </c>
      <c r="N6921" s="14">
        <f t="shared" si="865"/>
        <v>1</v>
      </c>
      <c r="O6921" s="14" t="str">
        <f>IFERROR(VLOOKUP(I6921,Lists!$F$2:$G$16,2,FALSE()),"Not Rated")</f>
        <v>Teens</v>
      </c>
      <c r="P6921" s="14">
        <f t="shared" si="866"/>
        <v>1</v>
      </c>
      <c r="Q6921" s="14" t="str">
        <f t="shared" si="867"/>
        <v>Taiwan</v>
      </c>
      <c r="R6921" s="14" t="str">
        <f t="shared" si="868"/>
        <v>|Taiwan|</v>
      </c>
      <c r="S6921" s="14" t="str">
        <f t="shared" si="869"/>
        <v>|International TV Shows|Romantic TV Shows|TV Comedies|</v>
      </c>
      <c r="T6921" s="14" t="str">
        <f t="shared" si="870"/>
        <v>|Unknown|</v>
      </c>
      <c r="U6921" s="14" t="str">
        <f t="shared" si="871"/>
        <v>|Tammy Chen|Kingone Wang|Hsieh Kun Da|Chuang Kai-Hsun|Jenna Wang|</v>
      </c>
    </row>
    <row r="6922" spans="1:21">
      <c r="A6922" s="14" t="s">
        <v>31823</v>
      </c>
      <c r="B6922" s="14" t="s">
        <v>48</v>
      </c>
      <c r="C6922" s="14" t="s">
        <v>31824</v>
      </c>
      <c r="D6922" s="14" t="s">
        <v>31825</v>
      </c>
      <c r="E6922" s="14" t="s">
        <v>31826</v>
      </c>
      <c r="F6922" s="14" t="s">
        <v>115</v>
      </c>
      <c r="G6922" s="26">
        <v>43101</v>
      </c>
      <c r="H6922" s="14">
        <v>2017</v>
      </c>
      <c r="I6922" s="14" t="s">
        <v>360</v>
      </c>
      <c r="J6922" s="14" t="s">
        <v>436</v>
      </c>
      <c r="K6922" s="14" t="s">
        <v>6328</v>
      </c>
      <c r="L6922" s="14" t="s">
        <v>31827</v>
      </c>
      <c r="M6922" s="14">
        <f t="shared" si="864"/>
        <v>2018</v>
      </c>
      <c r="N6922" s="14">
        <f t="shared" si="865"/>
        <v>1</v>
      </c>
      <c r="O6922" s="14" t="str">
        <f>IFERROR(VLOOKUP(I6922,Lists!$F$2:$G$16,2,FALSE()),"Not Rated")</f>
        <v>Adults</v>
      </c>
      <c r="P6922" s="14">
        <f t="shared" si="866"/>
        <v>91</v>
      </c>
      <c r="Q6922" s="14" t="str">
        <f t="shared" si="867"/>
        <v>United States</v>
      </c>
      <c r="R6922" s="14" t="str">
        <f t="shared" si="868"/>
        <v>|United States|</v>
      </c>
      <c r="S6922" s="14" t="str">
        <f t="shared" si="869"/>
        <v>|Horror Movies|Independent Movies|</v>
      </c>
      <c r="T6922" s="14" t="str">
        <f t="shared" si="870"/>
        <v>|Joe Dietsch|Louie Gibson|</v>
      </c>
      <c r="U6922" s="14" t="str">
        <f t="shared" si="871"/>
        <v>|Martin Dingle-Wall|Ken Lally|Kenny Wormald|Connor Williams|Gary Sturm|C.J. Baker|Jeremy Lawson|Liesel Hanson|Kenneth Billings|Michael Tipps|</v>
      </c>
    </row>
    <row r="6923" spans="1:21">
      <c r="A6923" s="14" t="s">
        <v>31828</v>
      </c>
      <c r="B6923" s="14" t="s">
        <v>48</v>
      </c>
      <c r="C6923" s="14" t="s">
        <v>31829</v>
      </c>
      <c r="D6923" s="14" t="s">
        <v>31830</v>
      </c>
      <c r="E6923" s="14" t="s">
        <v>31831</v>
      </c>
      <c r="F6923" s="14" t="s">
        <v>125</v>
      </c>
      <c r="G6923" s="26">
        <v>42774</v>
      </c>
      <c r="H6923" s="14">
        <v>2014</v>
      </c>
      <c r="I6923" s="14" t="s">
        <v>369</v>
      </c>
      <c r="J6923" s="14" t="s">
        <v>5629</v>
      </c>
      <c r="K6923" s="14" t="s">
        <v>542</v>
      </c>
      <c r="L6923" s="14" t="s">
        <v>31832</v>
      </c>
      <c r="M6923" s="14">
        <f t="shared" si="864"/>
        <v>2017</v>
      </c>
      <c r="N6923" s="14">
        <f t="shared" si="865"/>
        <v>2</v>
      </c>
      <c r="O6923" s="14" t="str">
        <f>IFERROR(VLOOKUP(I6923,Lists!$F$2:$G$16,2,FALSE()),"Not Rated")</f>
        <v>Not Rated</v>
      </c>
      <c r="P6923" s="14">
        <f t="shared" si="866"/>
        <v>79</v>
      </c>
      <c r="Q6923" s="14" t="str">
        <f t="shared" si="867"/>
        <v>Mexico</v>
      </c>
      <c r="R6923" s="14" t="str">
        <f t="shared" si="868"/>
        <v>|Mexico|</v>
      </c>
      <c r="S6923" s="14" t="str">
        <f t="shared" si="869"/>
        <v>|Comedies|International Movies|Romantic Movies|</v>
      </c>
      <c r="T6923" s="14" t="str">
        <f t="shared" si="870"/>
        <v>|Luis Javier M. Henaine|</v>
      </c>
      <c r="U6923" s="14" t="str">
        <f t="shared" si="871"/>
        <v>|Luis Arrieta|Cassandra Ciangherotti|Humberto Busto|Iván Arana|Bárbara de Regil|Miguel Rodarte|</v>
      </c>
    </row>
    <row r="6924" spans="1:21">
      <c r="A6924" s="14" t="s">
        <v>31833</v>
      </c>
      <c r="B6924" s="14" t="s">
        <v>49</v>
      </c>
      <c r="C6924" s="14" t="s">
        <v>31834</v>
      </c>
      <c r="D6924" s="14" t="s">
        <v>117</v>
      </c>
      <c r="E6924" s="14" t="s">
        <v>31835</v>
      </c>
      <c r="F6924" s="14" t="s">
        <v>118</v>
      </c>
      <c r="G6924" s="26">
        <v>42445</v>
      </c>
      <c r="H6924" s="14">
        <v>2016</v>
      </c>
      <c r="I6924" s="14" t="s">
        <v>360</v>
      </c>
      <c r="J6924" s="14" t="s">
        <v>106</v>
      </c>
      <c r="K6924" s="14" t="s">
        <v>3016</v>
      </c>
      <c r="L6924" s="14" t="s">
        <v>31836</v>
      </c>
      <c r="M6924" s="14">
        <f t="shared" si="864"/>
        <v>2016</v>
      </c>
      <c r="N6924" s="14">
        <f t="shared" si="865"/>
        <v>3</v>
      </c>
      <c r="O6924" s="14" t="str">
        <f>IFERROR(VLOOKUP(I6924,Lists!$F$2:$G$16,2,FALSE()),"Not Rated")</f>
        <v>Adults</v>
      </c>
      <c r="P6924" s="14">
        <f t="shared" si="866"/>
        <v>2</v>
      </c>
      <c r="Q6924" s="14" t="str">
        <f t="shared" si="867"/>
        <v>United Kingdom</v>
      </c>
      <c r="R6924" s="14" t="str">
        <f t="shared" si="868"/>
        <v>|United Kingdom|</v>
      </c>
      <c r="S6924" s="14" t="str">
        <f t="shared" si="869"/>
        <v>|British TV Shows|Crime TV Shows|International TV Shows|</v>
      </c>
      <c r="T6924" s="14" t="str">
        <f t="shared" si="870"/>
        <v>|Unknown|</v>
      </c>
      <c r="U6924" s="14" t="str">
        <f t="shared" si="871"/>
        <v>|Sarah Lancashire|Siobhan Finneran|Charlie Murphy|James Norton|George Costigan|Karl Davies|Shane Zaza|Steve Pemberton|Joe Armstrong|Adam Long|Rick Warden|Rhys Connah|Katherine Kelly|</v>
      </c>
    </row>
    <row r="6925" spans="1:21">
      <c r="A6925" s="14" t="s">
        <v>31837</v>
      </c>
      <c r="B6925" s="14" t="s">
        <v>49</v>
      </c>
      <c r="C6925" s="14" t="s">
        <v>31838</v>
      </c>
      <c r="D6925" s="14" t="s">
        <v>117</v>
      </c>
      <c r="E6925" s="14" t="s">
        <v>31839</v>
      </c>
      <c r="F6925" s="14" t="s">
        <v>115</v>
      </c>
      <c r="G6925" s="26">
        <v>42552</v>
      </c>
      <c r="H6925" s="14">
        <v>2015</v>
      </c>
      <c r="I6925" s="14" t="s">
        <v>360</v>
      </c>
      <c r="J6925" s="14" t="s">
        <v>105</v>
      </c>
      <c r="K6925" s="14" t="s">
        <v>490</v>
      </c>
      <c r="L6925" s="14" t="s">
        <v>31840</v>
      </c>
      <c r="M6925" s="14">
        <f t="shared" si="864"/>
        <v>2016</v>
      </c>
      <c r="N6925" s="14">
        <f t="shared" si="865"/>
        <v>7</v>
      </c>
      <c r="O6925" s="14" t="str">
        <f>IFERROR(VLOOKUP(I6925,Lists!$F$2:$G$16,2,FALSE()),"Not Rated")</f>
        <v>Adults</v>
      </c>
      <c r="P6925" s="14">
        <f t="shared" si="866"/>
        <v>1</v>
      </c>
      <c r="Q6925" s="14" t="str">
        <f t="shared" si="867"/>
        <v>United States</v>
      </c>
      <c r="R6925" s="14" t="str">
        <f t="shared" si="868"/>
        <v>|United States|</v>
      </c>
      <c r="S6925" s="14" t="str">
        <f t="shared" si="869"/>
        <v>|TV Comedies|TV Dramas|</v>
      </c>
      <c r="T6925" s="14" t="str">
        <f t="shared" si="870"/>
        <v>|Unknown|</v>
      </c>
      <c r="U6925" s="14" t="str">
        <f t="shared" si="871"/>
        <v>|Steve Coogan|Kathryn Hahn|Sawyer Shipman|Bradley Whitford|</v>
      </c>
    </row>
    <row r="6926" spans="1:21">
      <c r="A6926" s="14" t="s">
        <v>31841</v>
      </c>
      <c r="B6926" s="14" t="s">
        <v>48</v>
      </c>
      <c r="C6926" s="14" t="s">
        <v>31842</v>
      </c>
      <c r="D6926" s="14" t="s">
        <v>31843</v>
      </c>
      <c r="E6926" s="14" t="s">
        <v>31844</v>
      </c>
      <c r="F6926" s="14" t="s">
        <v>118</v>
      </c>
      <c r="G6926" s="26">
        <v>42984</v>
      </c>
      <c r="H6926" s="14">
        <v>2015</v>
      </c>
      <c r="I6926" s="14" t="s">
        <v>360</v>
      </c>
      <c r="J6926" s="14" t="s">
        <v>5629</v>
      </c>
      <c r="K6926" s="14" t="s">
        <v>1436</v>
      </c>
      <c r="L6926" s="14" t="s">
        <v>31845</v>
      </c>
      <c r="M6926" s="14">
        <f t="shared" si="864"/>
        <v>2017</v>
      </c>
      <c r="N6926" s="14">
        <f t="shared" si="865"/>
        <v>9</v>
      </c>
      <c r="O6926" s="14" t="str">
        <f>IFERROR(VLOOKUP(I6926,Lists!$F$2:$G$16,2,FALSE()),"Not Rated")</f>
        <v>Adults</v>
      </c>
      <c r="P6926" s="14">
        <f t="shared" si="866"/>
        <v>79</v>
      </c>
      <c r="Q6926" s="14" t="str">
        <f t="shared" si="867"/>
        <v>United Kingdom</v>
      </c>
      <c r="R6926" s="14" t="str">
        <f t="shared" si="868"/>
        <v>|United Kingdom|</v>
      </c>
      <c r="S6926" s="14" t="str">
        <f t="shared" si="869"/>
        <v>|Dramas|Independent Movies|</v>
      </c>
      <c r="T6926" s="14" t="str">
        <f t="shared" si="870"/>
        <v>|Robert Osman|Nathanael Wiseman|</v>
      </c>
      <c r="U6926" s="14" t="str">
        <f t="shared" si="871"/>
        <v>|Nathanael Wiseman|Mem Ferda|Alexandra Newick|Oliver Stark|Kat Gellin|Andy Lucas|Ralph Brown|Beverly Hills|</v>
      </c>
    </row>
    <row r="6927" spans="1:21">
      <c r="A6927" s="14" t="s">
        <v>31846</v>
      </c>
      <c r="B6927" s="14" t="s">
        <v>48</v>
      </c>
      <c r="C6927" s="14" t="s">
        <v>31847</v>
      </c>
      <c r="D6927" s="14" t="s">
        <v>31848</v>
      </c>
      <c r="E6927" s="14" t="s">
        <v>31849</v>
      </c>
      <c r="F6927" s="14" t="s">
        <v>31850</v>
      </c>
      <c r="G6927" s="26">
        <v>44044</v>
      </c>
      <c r="H6927" s="14">
        <v>2015</v>
      </c>
      <c r="I6927" s="14" t="s">
        <v>363</v>
      </c>
      <c r="J6927" s="14" t="s">
        <v>624</v>
      </c>
      <c r="K6927" s="14" t="s">
        <v>11758</v>
      </c>
      <c r="L6927" s="14" t="s">
        <v>31851</v>
      </c>
      <c r="M6927" s="14">
        <f t="shared" si="864"/>
        <v>2020</v>
      </c>
      <c r="N6927" s="14">
        <f t="shared" si="865"/>
        <v>8</v>
      </c>
      <c r="O6927" s="14" t="str">
        <f>IFERROR(VLOOKUP(I6927,Lists!$F$2:$G$16,2,FALSE()),"Not Rated")</f>
        <v>Adults</v>
      </c>
      <c r="P6927" s="14">
        <f t="shared" si="866"/>
        <v>96</v>
      </c>
      <c r="Q6927" s="14" t="str">
        <f t="shared" si="867"/>
        <v>Russia</v>
      </c>
      <c r="R6927" s="14" t="str">
        <f t="shared" si="868"/>
        <v>|Russia|United States|China|</v>
      </c>
      <c r="S6927" s="14" t="str">
        <f t="shared" si="869"/>
        <v>|Action &amp; Adventure|International Movies|Sci-Fi &amp; Fantasy|</v>
      </c>
      <c r="T6927" s="14" t="str">
        <f t="shared" si="870"/>
        <v>|Ilya Naishuller|</v>
      </c>
      <c r="U6927" s="14" t="str">
        <f t="shared" si="871"/>
        <v>|Sharlto Copley|Danila Kozlovsky|Haley Bennett|Andrey Dementiev|Dasha Charusha|Svetlana Ustinova|Tim Roth|Ilya Naishuller|</v>
      </c>
    </row>
    <row r="6928" spans="1:21">
      <c r="A6928" s="14" t="s">
        <v>31852</v>
      </c>
      <c r="B6928" s="14" t="s">
        <v>48</v>
      </c>
      <c r="C6928" s="14" t="s">
        <v>31853</v>
      </c>
      <c r="D6928" s="14" t="s">
        <v>117</v>
      </c>
      <c r="E6928" s="14" t="s">
        <v>31854</v>
      </c>
      <c r="F6928" s="14" t="s">
        <v>117</v>
      </c>
      <c r="G6928" s="26">
        <v>43770</v>
      </c>
      <c r="H6928" s="14">
        <v>2005</v>
      </c>
      <c r="I6928" s="14" t="s">
        <v>361</v>
      </c>
      <c r="J6928" s="14" t="s">
        <v>5708</v>
      </c>
      <c r="K6928" s="14" t="s">
        <v>884</v>
      </c>
      <c r="L6928" s="14" t="s">
        <v>31855</v>
      </c>
      <c r="M6928" s="14">
        <f t="shared" si="864"/>
        <v>2019</v>
      </c>
      <c r="N6928" s="14">
        <f t="shared" si="865"/>
        <v>11</v>
      </c>
      <c r="O6928" s="14" t="str">
        <f>IFERROR(VLOOKUP(I6928,Lists!$F$2:$G$16,2,FALSE()),"Not Rated")</f>
        <v>Teens</v>
      </c>
      <c r="P6928" s="14">
        <f t="shared" si="866"/>
        <v>55</v>
      </c>
      <c r="Q6928" s="14" t="str">
        <f t="shared" si="867"/>
        <v>Unknown</v>
      </c>
      <c r="R6928" s="14" t="str">
        <f t="shared" si="868"/>
        <v>|Unknown|</v>
      </c>
      <c r="S6928" s="14" t="str">
        <f t="shared" si="869"/>
        <v>|Documentaries|Sports Movies|</v>
      </c>
      <c r="T6928" s="14" t="str">
        <f t="shared" si="870"/>
        <v>|Unknown|</v>
      </c>
      <c r="U6928" s="14" t="str">
        <f t="shared" si="871"/>
        <v>|Chuck D.|Harlem Globetrotters|</v>
      </c>
    </row>
    <row r="6929" spans="1:21">
      <c r="A6929" s="14" t="s">
        <v>31856</v>
      </c>
      <c r="B6929" s="14" t="s">
        <v>48</v>
      </c>
      <c r="C6929" s="14" t="s">
        <v>31857</v>
      </c>
      <c r="D6929" s="14" t="s">
        <v>31858</v>
      </c>
      <c r="E6929" s="14" t="s">
        <v>31859</v>
      </c>
      <c r="F6929" s="14" t="s">
        <v>115</v>
      </c>
      <c r="G6929" s="26">
        <v>43739</v>
      </c>
      <c r="H6929" s="14">
        <v>2008</v>
      </c>
      <c r="I6929" s="14" t="s">
        <v>363</v>
      </c>
      <c r="J6929" s="14" t="s">
        <v>1247</v>
      </c>
      <c r="K6929" s="14" t="s">
        <v>1189</v>
      </c>
      <c r="L6929" s="14" t="s">
        <v>31860</v>
      </c>
      <c r="M6929" s="14">
        <f t="shared" si="864"/>
        <v>2019</v>
      </c>
      <c r="N6929" s="14">
        <f t="shared" si="865"/>
        <v>10</v>
      </c>
      <c r="O6929" s="14" t="str">
        <f>IFERROR(VLOOKUP(I6929,Lists!$F$2:$G$16,2,FALSE()),"Not Rated")</f>
        <v>Adults</v>
      </c>
      <c r="P6929" s="14">
        <f t="shared" si="866"/>
        <v>101</v>
      </c>
      <c r="Q6929" s="14" t="str">
        <f t="shared" si="867"/>
        <v>United States</v>
      </c>
      <c r="R6929" s="14" t="str">
        <f t="shared" si="868"/>
        <v>|United States|</v>
      </c>
      <c r="S6929" s="14" t="str">
        <f t="shared" si="869"/>
        <v>|Comedies|Cult Movies|</v>
      </c>
      <c r="T6929" s="14" t="str">
        <f t="shared" si="870"/>
        <v>|Jon Hurwitz|Hayden Schlossberg|</v>
      </c>
      <c r="U6929" s="14" t="str">
        <f t="shared" si="871"/>
        <v>|John Cho|Kal Penn|Rob Corddry|Jack Conley|Roger Bart|Neil Patrick Harris|Danneel Ackles|Eric Winter|Paula Garcés|Jon Reep|Missi Pyle|</v>
      </c>
    </row>
    <row r="6930" spans="1:21">
      <c r="A6930" s="14" t="s">
        <v>31861</v>
      </c>
      <c r="B6930" s="14" t="s">
        <v>48</v>
      </c>
      <c r="C6930" s="14" t="s">
        <v>31862</v>
      </c>
      <c r="D6930" s="14" t="s">
        <v>31863</v>
      </c>
      <c r="E6930" s="14" t="s">
        <v>31864</v>
      </c>
      <c r="F6930" s="14" t="s">
        <v>31865</v>
      </c>
      <c r="G6930" s="26">
        <v>43831</v>
      </c>
      <c r="H6930" s="14">
        <v>2004</v>
      </c>
      <c r="I6930" s="14" t="s">
        <v>363</v>
      </c>
      <c r="J6930" s="14" t="s">
        <v>708</v>
      </c>
      <c r="K6930" s="14" t="s">
        <v>1189</v>
      </c>
      <c r="L6930" s="14" t="s">
        <v>31866</v>
      </c>
      <c r="M6930" s="14">
        <f t="shared" si="864"/>
        <v>2020</v>
      </c>
      <c r="N6930" s="14">
        <f t="shared" si="865"/>
        <v>1</v>
      </c>
      <c r="O6930" s="14" t="str">
        <f>IFERROR(VLOOKUP(I6930,Lists!$F$2:$G$16,2,FALSE()),"Not Rated")</f>
        <v>Adults</v>
      </c>
      <c r="P6930" s="14">
        <f t="shared" si="866"/>
        <v>88</v>
      </c>
      <c r="Q6930" s="14" t="str">
        <f t="shared" si="867"/>
        <v>United States</v>
      </c>
      <c r="R6930" s="14" t="str">
        <f t="shared" si="868"/>
        <v>|United States|Canada|Germany|</v>
      </c>
      <c r="S6930" s="14" t="str">
        <f t="shared" si="869"/>
        <v>|Comedies|Cult Movies|</v>
      </c>
      <c r="T6930" s="14" t="str">
        <f t="shared" si="870"/>
        <v>|Danny Leiner|</v>
      </c>
      <c r="U6930" s="14" t="str">
        <f t="shared" si="871"/>
        <v>|John Cho|Kal Penn|Paula Garcés|Neil Patrick Harris|David Krumholtz|Eddie Kaye Thomas|Christopher Meloni|Ryan Reynolds|Fred Willard|</v>
      </c>
    </row>
    <row r="6931" spans="1:21">
      <c r="A6931" s="14" t="s">
        <v>31867</v>
      </c>
      <c r="B6931" s="14" t="s">
        <v>48</v>
      </c>
      <c r="C6931" s="14" t="s">
        <v>31868</v>
      </c>
      <c r="D6931" s="14" t="s">
        <v>31869</v>
      </c>
      <c r="E6931" s="14" t="s">
        <v>31870</v>
      </c>
      <c r="F6931" s="14" t="s">
        <v>115</v>
      </c>
      <c r="G6931" s="26">
        <v>43429</v>
      </c>
      <c r="H6931" s="14">
        <v>2015</v>
      </c>
      <c r="I6931" s="14" t="s">
        <v>361</v>
      </c>
      <c r="J6931" s="14" t="s">
        <v>739</v>
      </c>
      <c r="K6931" s="14" t="s">
        <v>247</v>
      </c>
      <c r="L6931" s="14" t="s">
        <v>31871</v>
      </c>
      <c r="M6931" s="14">
        <f t="shared" si="864"/>
        <v>2018</v>
      </c>
      <c r="N6931" s="14">
        <f t="shared" si="865"/>
        <v>11</v>
      </c>
      <c r="O6931" s="14" t="str">
        <f>IFERROR(VLOOKUP(I6931,Lists!$F$2:$G$16,2,FALSE()),"Not Rated")</f>
        <v>Teens</v>
      </c>
      <c r="P6931" s="14">
        <f t="shared" si="866"/>
        <v>95</v>
      </c>
      <c r="Q6931" s="14" t="str">
        <f t="shared" si="867"/>
        <v>United States</v>
      </c>
      <c r="R6931" s="14" t="str">
        <f t="shared" si="868"/>
        <v>|United States|</v>
      </c>
      <c r="S6931" s="14" t="str">
        <f t="shared" si="869"/>
        <v>|Documentaries|</v>
      </c>
      <c r="T6931" s="14" t="str">
        <f t="shared" si="870"/>
        <v>|Daniel Raim|</v>
      </c>
      <c r="U6931" s="14" t="str">
        <f t="shared" si="871"/>
        <v>|Harold Michelson|Lillian Michelson|Mel Brooks|Francis Ford Coppola|Danny DeVito|</v>
      </c>
    </row>
    <row r="6932" spans="1:21">
      <c r="A6932" s="14" t="s">
        <v>31872</v>
      </c>
      <c r="B6932" s="14" t="s">
        <v>49</v>
      </c>
      <c r="C6932" s="14" t="s">
        <v>31873</v>
      </c>
      <c r="D6932" s="14" t="s">
        <v>117</v>
      </c>
      <c r="E6932" s="14" t="s">
        <v>31874</v>
      </c>
      <c r="F6932" s="14" t="s">
        <v>118</v>
      </c>
      <c r="G6932" s="26">
        <v>43497</v>
      </c>
      <c r="H6932" s="14">
        <v>2014</v>
      </c>
      <c r="I6932" s="14" t="s">
        <v>361</v>
      </c>
      <c r="J6932" s="14" t="s">
        <v>105</v>
      </c>
      <c r="K6932" s="14" t="s">
        <v>485</v>
      </c>
      <c r="L6932" s="14" t="s">
        <v>31875</v>
      </c>
      <c r="M6932" s="14">
        <f t="shared" si="864"/>
        <v>2019</v>
      </c>
      <c r="N6932" s="14">
        <f t="shared" si="865"/>
        <v>2</v>
      </c>
      <c r="O6932" s="14" t="str">
        <f>IFERROR(VLOOKUP(I6932,Lists!$F$2:$G$16,2,FALSE()),"Not Rated")</f>
        <v>Teens</v>
      </c>
      <c r="P6932" s="14">
        <f t="shared" si="866"/>
        <v>1</v>
      </c>
      <c r="Q6932" s="14" t="str">
        <f t="shared" si="867"/>
        <v>United Kingdom</v>
      </c>
      <c r="R6932" s="14" t="str">
        <f t="shared" si="868"/>
        <v>|United Kingdom|</v>
      </c>
      <c r="S6932" s="14" t="str">
        <f t="shared" si="869"/>
        <v>|British TV Shows|Crime TV Shows|Docuseries|</v>
      </c>
      <c r="T6932" s="14" t="str">
        <f t="shared" si="870"/>
        <v>|Unknown|</v>
      </c>
      <c r="U6932" s="14" t="str">
        <f t="shared" si="871"/>
        <v>|Harold Shipman|</v>
      </c>
    </row>
    <row r="6933" spans="1:21">
      <c r="A6933" s="14" t="s">
        <v>31876</v>
      </c>
      <c r="B6933" s="14" t="s">
        <v>48</v>
      </c>
      <c r="C6933" s="14" t="s">
        <v>31877</v>
      </c>
      <c r="D6933" s="14" t="s">
        <v>14919</v>
      </c>
      <c r="E6933" s="14" t="s">
        <v>31878</v>
      </c>
      <c r="F6933" s="14" t="s">
        <v>1084</v>
      </c>
      <c r="G6933" s="26">
        <v>43205</v>
      </c>
      <c r="H6933" s="14">
        <v>2010</v>
      </c>
      <c r="I6933" s="14" t="s">
        <v>368</v>
      </c>
      <c r="J6933" s="14" t="s">
        <v>872</v>
      </c>
      <c r="K6933" s="14" t="s">
        <v>481</v>
      </c>
      <c r="L6933" s="14" t="s">
        <v>31879</v>
      </c>
      <c r="M6933" s="14">
        <f t="shared" si="864"/>
        <v>2018</v>
      </c>
      <c r="N6933" s="14">
        <f t="shared" si="865"/>
        <v>4</v>
      </c>
      <c r="O6933" s="14" t="str">
        <f>IFERROR(VLOOKUP(I6933,Lists!$F$2:$G$16,2,FALSE()),"Not Rated")</f>
        <v>Kids</v>
      </c>
      <c r="P6933" s="14">
        <f t="shared" si="866"/>
        <v>87</v>
      </c>
      <c r="Q6933" s="14" t="str">
        <f t="shared" si="867"/>
        <v>United States</v>
      </c>
      <c r="R6933" s="14" t="str">
        <f t="shared" si="868"/>
        <v>|United States|Canada|</v>
      </c>
      <c r="S6933" s="14" t="str">
        <f t="shared" si="869"/>
        <v>|Children &amp; Family Movies|Comedies|</v>
      </c>
      <c r="T6933" s="14" t="str">
        <f t="shared" si="870"/>
        <v>|Ron Oliver|</v>
      </c>
      <c r="U6933" s="14" t="str">
        <f t="shared" si="871"/>
        <v>|Jennifer Stone|Kristin Booth|Wesley Morgan|Doug Murray|Shauna MacDonald|Jason Blicker|Jayne Eastwood|Melinda Shankar|Alexander Conti|Vanessa Morgan|</v>
      </c>
    </row>
    <row r="6934" spans="1:21">
      <c r="A6934" s="14" t="s">
        <v>31880</v>
      </c>
      <c r="B6934" s="14" t="s">
        <v>49</v>
      </c>
      <c r="C6934" s="14" t="s">
        <v>31881</v>
      </c>
      <c r="D6934" s="14" t="s">
        <v>31882</v>
      </c>
      <c r="E6934" s="14" t="s">
        <v>117</v>
      </c>
      <c r="F6934" s="14" t="s">
        <v>155</v>
      </c>
      <c r="G6934" s="26">
        <v>43023</v>
      </c>
      <c r="H6934" s="14">
        <v>2017</v>
      </c>
      <c r="I6934" s="14" t="s">
        <v>365</v>
      </c>
      <c r="J6934" s="14" t="s">
        <v>105</v>
      </c>
      <c r="K6934" s="14" t="s">
        <v>617</v>
      </c>
      <c r="L6934" s="14" t="s">
        <v>31883</v>
      </c>
      <c r="M6934" s="14">
        <f t="shared" si="864"/>
        <v>2017</v>
      </c>
      <c r="N6934" s="14">
        <f t="shared" si="865"/>
        <v>10</v>
      </c>
      <c r="O6934" s="14" t="str">
        <f>IFERROR(VLOOKUP(I6934,Lists!$F$2:$G$16,2,FALSE()),"Not Rated")</f>
        <v>Kids</v>
      </c>
      <c r="P6934" s="14">
        <f t="shared" si="866"/>
        <v>1</v>
      </c>
      <c r="Q6934" s="14" t="str">
        <f t="shared" si="867"/>
        <v>Malaysia</v>
      </c>
      <c r="R6934" s="14" t="str">
        <f t="shared" si="868"/>
        <v>|Malaysia|</v>
      </c>
      <c r="S6934" s="14" t="str">
        <f t="shared" si="869"/>
        <v>|Kids' TV|TV Comedies|</v>
      </c>
      <c r="T6934" s="14" t="str">
        <f t="shared" si="870"/>
        <v>|Ah Loong|</v>
      </c>
      <c r="U6934" s="14" t="str">
        <f t="shared" si="871"/>
        <v>|Unknown|</v>
      </c>
    </row>
    <row r="6935" spans="1:21">
      <c r="A6935" s="14" t="s">
        <v>31884</v>
      </c>
      <c r="B6935" s="14" t="s">
        <v>48</v>
      </c>
      <c r="C6935" s="14" t="s">
        <v>31885</v>
      </c>
      <c r="D6935" s="14" t="s">
        <v>31886</v>
      </c>
      <c r="E6935" s="14" t="s">
        <v>31887</v>
      </c>
      <c r="F6935" s="14" t="s">
        <v>115</v>
      </c>
      <c r="G6935" s="26">
        <v>42750</v>
      </c>
      <c r="H6935" s="14">
        <v>2015</v>
      </c>
      <c r="I6935" s="14" t="s">
        <v>362</v>
      </c>
      <c r="J6935" s="14" t="s">
        <v>760</v>
      </c>
      <c r="K6935" s="14" t="s">
        <v>884</v>
      </c>
      <c r="L6935" s="14" t="s">
        <v>31888</v>
      </c>
      <c r="M6935" s="14">
        <f t="shared" si="864"/>
        <v>2017</v>
      </c>
      <c r="N6935" s="14">
        <f t="shared" si="865"/>
        <v>1</v>
      </c>
      <c r="O6935" s="14" t="str">
        <f>IFERROR(VLOOKUP(I6935,Lists!$F$2:$G$16,2,FALSE()),"Not Rated")</f>
        <v>Older Kids</v>
      </c>
      <c r="P6935" s="14">
        <f t="shared" si="866"/>
        <v>83</v>
      </c>
      <c r="Q6935" s="14" t="str">
        <f t="shared" si="867"/>
        <v>United States</v>
      </c>
      <c r="R6935" s="14" t="str">
        <f t="shared" si="868"/>
        <v>|United States|</v>
      </c>
      <c r="S6935" s="14" t="str">
        <f t="shared" si="869"/>
        <v>|Documentaries|Sports Movies|</v>
      </c>
      <c r="T6935" s="14" t="str">
        <f t="shared" si="870"/>
        <v>|Ron Davis|</v>
      </c>
      <c r="U6935" s="14" t="str">
        <f t="shared" si="871"/>
        <v>|Harry DeLeyer|</v>
      </c>
    </row>
    <row r="6936" spans="1:21">
      <c r="A6936" s="14" t="s">
        <v>31889</v>
      </c>
      <c r="B6936" s="14" t="s">
        <v>48</v>
      </c>
      <c r="C6936" s="14" t="s">
        <v>31890</v>
      </c>
      <c r="D6936" s="14" t="s">
        <v>31891</v>
      </c>
      <c r="E6936" s="14" t="s">
        <v>31892</v>
      </c>
      <c r="F6936" s="14" t="s">
        <v>115</v>
      </c>
      <c r="G6936" s="26">
        <v>42856</v>
      </c>
      <c r="H6936" s="14">
        <v>2016</v>
      </c>
      <c r="I6936" s="14" t="s">
        <v>369</v>
      </c>
      <c r="J6936" s="14" t="s">
        <v>404</v>
      </c>
      <c r="K6936" s="14" t="s">
        <v>247</v>
      </c>
      <c r="L6936" s="14" t="s">
        <v>31893</v>
      </c>
      <c r="M6936" s="14">
        <f t="shared" si="864"/>
        <v>2017</v>
      </c>
      <c r="N6936" s="14">
        <f t="shared" si="865"/>
        <v>5</v>
      </c>
      <c r="O6936" s="14" t="str">
        <f>IFERROR(VLOOKUP(I6936,Lists!$F$2:$G$16,2,FALSE()),"Not Rated")</f>
        <v>Not Rated</v>
      </c>
      <c r="P6936" s="14">
        <f t="shared" si="866"/>
        <v>90</v>
      </c>
      <c r="Q6936" s="14" t="str">
        <f t="shared" si="867"/>
        <v>United States</v>
      </c>
      <c r="R6936" s="14" t="str">
        <f t="shared" si="868"/>
        <v>|United States|</v>
      </c>
      <c r="S6936" s="14" t="str">
        <f t="shared" si="869"/>
        <v>|Documentaries|</v>
      </c>
      <c r="T6936" s="14" t="str">
        <f t="shared" si="870"/>
        <v>|Justin Bare|Matthew Miele|</v>
      </c>
      <c r="U6936" s="14" t="str">
        <f t="shared" si="871"/>
        <v>|Harry Benson|</v>
      </c>
    </row>
    <row r="6937" spans="1:21">
      <c r="A6937" s="14" t="s">
        <v>31894</v>
      </c>
      <c r="B6937" s="14" t="s">
        <v>49</v>
      </c>
      <c r="C6937" s="14" t="s">
        <v>31895</v>
      </c>
      <c r="D6937" s="14" t="s">
        <v>117</v>
      </c>
      <c r="E6937" s="14" t="s">
        <v>31896</v>
      </c>
      <c r="F6937" s="14" t="s">
        <v>115</v>
      </c>
      <c r="G6937" s="26">
        <v>42353</v>
      </c>
      <c r="H6937" s="14">
        <v>2014</v>
      </c>
      <c r="I6937" s="14" t="s">
        <v>362</v>
      </c>
      <c r="J6937" s="14" t="s">
        <v>108</v>
      </c>
      <c r="K6937" s="14" t="s">
        <v>490</v>
      </c>
      <c r="L6937" s="14" t="s">
        <v>31897</v>
      </c>
      <c r="M6937" s="14">
        <f t="shared" si="864"/>
        <v>2015</v>
      </c>
      <c r="N6937" s="14">
        <f t="shared" si="865"/>
        <v>12</v>
      </c>
      <c r="O6937" s="14" t="str">
        <f>IFERROR(VLOOKUP(I6937,Lists!$F$2:$G$16,2,FALSE()),"Not Rated")</f>
        <v>Older Kids</v>
      </c>
      <c r="P6937" s="14">
        <f t="shared" si="866"/>
        <v>4</v>
      </c>
      <c r="Q6937" s="14" t="str">
        <f t="shared" si="867"/>
        <v>United States</v>
      </c>
      <c r="R6937" s="14" t="str">
        <f t="shared" si="868"/>
        <v>|United States|</v>
      </c>
      <c r="S6937" s="14" t="str">
        <f t="shared" si="869"/>
        <v>|TV Comedies|TV Dramas|</v>
      </c>
      <c r="T6937" s="14" t="str">
        <f t="shared" si="870"/>
        <v>|Unknown|</v>
      </c>
      <c r="U6937" s="14" t="str">
        <f t="shared" si="871"/>
        <v>|Rachel Bilson|Jaime King|Cress Williams|Wilson Bethel|Scott Porter|Tim Matheson|Kaitlyn Black|Ross Philips|</v>
      </c>
    </row>
    <row r="6938" spans="1:21">
      <c r="A6938" s="14" t="s">
        <v>31898</v>
      </c>
      <c r="B6938" s="14" t="s">
        <v>48</v>
      </c>
      <c r="C6938" s="14" t="s">
        <v>31899</v>
      </c>
      <c r="D6938" s="14" t="s">
        <v>297</v>
      </c>
      <c r="E6938" s="14" t="s">
        <v>31900</v>
      </c>
      <c r="F6938" s="14" t="s">
        <v>116</v>
      </c>
      <c r="G6938" s="26">
        <v>43160</v>
      </c>
      <c r="H6938" s="14">
        <v>1999</v>
      </c>
      <c r="I6938" s="14" t="s">
        <v>362</v>
      </c>
      <c r="J6938" s="14" t="s">
        <v>6363</v>
      </c>
      <c r="K6938" s="14" t="s">
        <v>861</v>
      </c>
      <c r="L6938" s="14" t="s">
        <v>31901</v>
      </c>
      <c r="M6938" s="14">
        <f t="shared" si="864"/>
        <v>2018</v>
      </c>
      <c r="N6938" s="14">
        <f t="shared" si="865"/>
        <v>3</v>
      </c>
      <c r="O6938" s="14" t="str">
        <f>IFERROR(VLOOKUP(I6938,Lists!$F$2:$G$16,2,FALSE()),"Not Rated")</f>
        <v>Older Kids</v>
      </c>
      <c r="P6938" s="14">
        <f t="shared" si="866"/>
        <v>151</v>
      </c>
      <c r="Q6938" s="14" t="str">
        <f t="shared" si="867"/>
        <v>India</v>
      </c>
      <c r="R6938" s="14" t="str">
        <f t="shared" si="868"/>
        <v>|India|</v>
      </c>
      <c r="S6938" s="14" t="str">
        <f t="shared" si="869"/>
        <v>|Action &amp; Adventure|Comedies|Dramas|</v>
      </c>
      <c r="T6938" s="14" t="str">
        <f t="shared" si="870"/>
        <v>|David Dhawan|</v>
      </c>
      <c r="U6938" s="14" t="str">
        <f t="shared" si="871"/>
        <v>|Sanjay Dutt|Govinda|Karisma Kapoor|Pooja Batra|Kader Khan|Paresh Rawal|Satish Kaushik|Aruna Irani|Anupam Kher|Ashish Vidyarthi|Aashif Sheikh|Asrani|Razak Khan|Shakti Kapoor|Bindu|Mahavir Shah|Mohan Joshi|Anil Dhawan|</v>
      </c>
    </row>
    <row r="6939" spans="1:21">
      <c r="A6939" s="14" t="s">
        <v>31902</v>
      </c>
      <c r="B6939" s="14" t="s">
        <v>49</v>
      </c>
      <c r="C6939" s="14" t="s">
        <v>31903</v>
      </c>
      <c r="D6939" s="14" t="s">
        <v>117</v>
      </c>
      <c r="E6939" s="14" t="s">
        <v>31904</v>
      </c>
      <c r="F6939" s="14" t="s">
        <v>136</v>
      </c>
      <c r="G6939" s="26">
        <v>42968</v>
      </c>
      <c r="H6939" s="14">
        <v>2015</v>
      </c>
      <c r="I6939" s="14" t="s">
        <v>361</v>
      </c>
      <c r="J6939" s="14" t="s">
        <v>105</v>
      </c>
      <c r="K6939" s="14" t="s">
        <v>1905</v>
      </c>
      <c r="L6939" s="14" t="s">
        <v>31905</v>
      </c>
      <c r="M6939" s="14">
        <f t="shared" si="864"/>
        <v>2017</v>
      </c>
      <c r="N6939" s="14">
        <f t="shared" si="865"/>
        <v>8</v>
      </c>
      <c r="O6939" s="14" t="str">
        <f>IFERROR(VLOOKUP(I6939,Lists!$F$2:$G$16,2,FALSE()),"Not Rated")</f>
        <v>Teens</v>
      </c>
      <c r="P6939" s="14">
        <f t="shared" si="866"/>
        <v>1</v>
      </c>
      <c r="Q6939" s="14" t="str">
        <f t="shared" si="867"/>
        <v>Indonesia</v>
      </c>
      <c r="R6939" s="14" t="str">
        <f t="shared" si="868"/>
        <v>|Indonesia|</v>
      </c>
      <c r="S6939" s="14" t="str">
        <f t="shared" si="869"/>
        <v>|International TV Shows|Romantic TV Shows|TV Dramas|</v>
      </c>
      <c r="T6939" s="14" t="str">
        <f t="shared" si="870"/>
        <v>|Unknown|</v>
      </c>
      <c r="U6939" s="14" t="str">
        <f t="shared" si="871"/>
        <v>|Saharul Ridzwan|Mia Ahmad|Hafreez Adam|Hafeez Mikhail|Nadzmi Adhwa|Bella Nazari|</v>
      </c>
    </row>
    <row r="6940" spans="1:21">
      <c r="A6940" s="14" t="s">
        <v>31906</v>
      </c>
      <c r="B6940" s="14" t="s">
        <v>48</v>
      </c>
      <c r="C6940" s="14" t="s">
        <v>31907</v>
      </c>
      <c r="D6940" s="14" t="s">
        <v>31908</v>
      </c>
      <c r="E6940" s="14" t="s">
        <v>117</v>
      </c>
      <c r="F6940" s="14" t="s">
        <v>115</v>
      </c>
      <c r="G6940" s="26">
        <v>43102</v>
      </c>
      <c r="H6940" s="14">
        <v>2017</v>
      </c>
      <c r="I6940" s="14" t="s">
        <v>360</v>
      </c>
      <c r="J6940" s="14" t="s">
        <v>1330</v>
      </c>
      <c r="K6940" s="14" t="s">
        <v>31909</v>
      </c>
      <c r="L6940" s="14" t="s">
        <v>31910</v>
      </c>
      <c r="M6940" s="14">
        <f t="shared" si="864"/>
        <v>2018</v>
      </c>
      <c r="N6940" s="14">
        <f t="shared" si="865"/>
        <v>1</v>
      </c>
      <c r="O6940" s="14" t="str">
        <f>IFERROR(VLOOKUP(I6940,Lists!$F$2:$G$16,2,FALSE()),"Not Rated")</f>
        <v>Adults</v>
      </c>
      <c r="P6940" s="14">
        <f t="shared" si="866"/>
        <v>89</v>
      </c>
      <c r="Q6940" s="14" t="str">
        <f t="shared" si="867"/>
        <v>United States</v>
      </c>
      <c r="R6940" s="14" t="str">
        <f t="shared" si="868"/>
        <v>|United States|</v>
      </c>
      <c r="S6940" s="14" t="str">
        <f t="shared" si="869"/>
        <v>|Documentaries|Horror Movies|</v>
      </c>
      <c r="T6940" s="14" t="str">
        <f t="shared" si="870"/>
        <v>|Jon Schnitzer|</v>
      </c>
      <c r="U6940" s="14" t="str">
        <f t="shared" si="871"/>
        <v>|Unknown|</v>
      </c>
    </row>
    <row r="6941" spans="1:21">
      <c r="A6941" s="14" t="s">
        <v>31911</v>
      </c>
      <c r="B6941" s="14" t="s">
        <v>48</v>
      </c>
      <c r="C6941" s="14" t="s">
        <v>31912</v>
      </c>
      <c r="D6941" s="14" t="s">
        <v>31913</v>
      </c>
      <c r="E6941" s="14" t="s">
        <v>31914</v>
      </c>
      <c r="F6941" s="14" t="s">
        <v>115</v>
      </c>
      <c r="G6941" s="26">
        <v>43525</v>
      </c>
      <c r="H6941" s="14">
        <v>2018</v>
      </c>
      <c r="I6941" s="14" t="s">
        <v>360</v>
      </c>
      <c r="J6941" s="14" t="s">
        <v>698</v>
      </c>
      <c r="K6941" s="14" t="s">
        <v>6328</v>
      </c>
      <c r="L6941" s="14" t="s">
        <v>31915</v>
      </c>
      <c r="M6941" s="14">
        <f t="shared" si="864"/>
        <v>2019</v>
      </c>
      <c r="N6941" s="14">
        <f t="shared" si="865"/>
        <v>3</v>
      </c>
      <c r="O6941" s="14" t="str">
        <f>IFERROR(VLOOKUP(I6941,Lists!$F$2:$G$16,2,FALSE()),"Not Rated")</f>
        <v>Adults</v>
      </c>
      <c r="P6941" s="14">
        <f t="shared" si="866"/>
        <v>99</v>
      </c>
      <c r="Q6941" s="14" t="str">
        <f t="shared" si="867"/>
        <v>United States</v>
      </c>
      <c r="R6941" s="14" t="str">
        <f t="shared" si="868"/>
        <v>|United States|</v>
      </c>
      <c r="S6941" s="14" t="str">
        <f t="shared" si="869"/>
        <v>|Horror Movies|Independent Movies|</v>
      </c>
      <c r="T6941" s="14" t="str">
        <f t="shared" si="870"/>
        <v>|Brant Sersen|</v>
      </c>
      <c r="U6941" s="14" t="str">
        <f t="shared" si="871"/>
        <v>|Jacob Artist|Jayson Blair|Shanley Caswell|Claudia Lee|Ashton Moio|Cameron Moulene|Molly Tarlov|Chester Rushing|</v>
      </c>
    </row>
    <row r="6942" spans="1:21">
      <c r="A6942" s="14" t="s">
        <v>31916</v>
      </c>
      <c r="B6942" s="14" t="s">
        <v>48</v>
      </c>
      <c r="C6942" s="14" t="s">
        <v>31917</v>
      </c>
      <c r="D6942" s="14" t="s">
        <v>31918</v>
      </c>
      <c r="E6942" s="14" t="s">
        <v>31919</v>
      </c>
      <c r="F6942" s="14" t="s">
        <v>127</v>
      </c>
      <c r="G6942" s="26">
        <v>43497</v>
      </c>
      <c r="H6942" s="14">
        <v>2017</v>
      </c>
      <c r="I6942" s="14" t="s">
        <v>360</v>
      </c>
      <c r="J6942" s="14" t="s">
        <v>1290</v>
      </c>
      <c r="K6942" s="14" t="s">
        <v>496</v>
      </c>
      <c r="L6942" s="14" t="s">
        <v>31920</v>
      </c>
      <c r="M6942" s="14">
        <f t="shared" si="864"/>
        <v>2019</v>
      </c>
      <c r="N6942" s="14">
        <f t="shared" si="865"/>
        <v>2</v>
      </c>
      <c r="O6942" s="14" t="str">
        <f>IFERROR(VLOOKUP(I6942,Lists!$F$2:$G$16,2,FALSE()),"Not Rated")</f>
        <v>Adults</v>
      </c>
      <c r="P6942" s="14">
        <f t="shared" si="866"/>
        <v>86</v>
      </c>
      <c r="Q6942" s="14" t="str">
        <f t="shared" si="867"/>
        <v>Australia</v>
      </c>
      <c r="R6942" s="14" t="str">
        <f t="shared" si="868"/>
        <v>|Australia|</v>
      </c>
      <c r="S6942" s="14" t="str">
        <f t="shared" si="869"/>
        <v>|Documentaries|International Movies|</v>
      </c>
      <c r="T6942" s="14" t="str">
        <f t="shared" si="870"/>
        <v>|Eddie Martin|</v>
      </c>
      <c r="U6942" s="14" t="str">
        <f t="shared" si="871"/>
        <v>|Anthony Lister|</v>
      </c>
    </row>
    <row r="6943" spans="1:21">
      <c r="A6943" s="14" t="s">
        <v>31921</v>
      </c>
      <c r="B6943" s="14" t="s">
        <v>49</v>
      </c>
      <c r="C6943" s="14" t="s">
        <v>31922</v>
      </c>
      <c r="D6943" s="14" t="s">
        <v>117</v>
      </c>
      <c r="E6943" s="14" t="s">
        <v>31923</v>
      </c>
      <c r="F6943" s="14" t="s">
        <v>1963</v>
      </c>
      <c r="G6943" s="26">
        <v>42255</v>
      </c>
      <c r="H6943" s="14">
        <v>2015</v>
      </c>
      <c r="I6943" s="14" t="s">
        <v>361</v>
      </c>
      <c r="J6943" s="14" t="s">
        <v>521</v>
      </c>
      <c r="K6943" s="14" t="s">
        <v>31924</v>
      </c>
      <c r="L6943" s="14" t="s">
        <v>31925</v>
      </c>
      <c r="M6943" s="14">
        <f t="shared" si="864"/>
        <v>2015</v>
      </c>
      <c r="N6943" s="14">
        <f t="shared" si="865"/>
        <v>9</v>
      </c>
      <c r="O6943" s="14" t="str">
        <f>IFERROR(VLOOKUP(I6943,Lists!$F$2:$G$16,2,FALSE()),"Not Rated")</f>
        <v>Teens</v>
      </c>
      <c r="P6943" s="14">
        <f t="shared" si="866"/>
        <v>5</v>
      </c>
      <c r="Q6943" s="14" t="str">
        <f t="shared" si="867"/>
        <v>Canada</v>
      </c>
      <c r="R6943" s="14" t="str">
        <f t="shared" si="868"/>
        <v>|Canada|United States|</v>
      </c>
      <c r="S6943" s="14" t="str">
        <f t="shared" si="869"/>
        <v>|Classic &amp; Cult TV|TV Horror|TV Mysteries|</v>
      </c>
      <c r="T6943" s="14" t="str">
        <f t="shared" si="870"/>
        <v>|Unknown|</v>
      </c>
      <c r="U6943" s="14" t="str">
        <f t="shared" si="871"/>
        <v>|Emily Rose|Lucas Bryant|Nicholas Campbell|Eric Balfour|Richard Donat|John Dunsworth|Maurice Dean Wint|Adam Copeland|</v>
      </c>
    </row>
    <row r="6944" spans="1:21">
      <c r="A6944" s="14" t="s">
        <v>31926</v>
      </c>
      <c r="B6944" s="14" t="s">
        <v>48</v>
      </c>
      <c r="C6944" s="14" t="s">
        <v>31927</v>
      </c>
      <c r="D6944" s="14" t="s">
        <v>31928</v>
      </c>
      <c r="E6944" s="14" t="s">
        <v>31929</v>
      </c>
      <c r="F6944" s="14" t="s">
        <v>115</v>
      </c>
      <c r="G6944" s="26">
        <v>42896</v>
      </c>
      <c r="H6944" s="14">
        <v>2016</v>
      </c>
      <c r="I6944" s="14" t="s">
        <v>360</v>
      </c>
      <c r="J6944" s="14" t="s">
        <v>744</v>
      </c>
      <c r="K6944" s="14" t="s">
        <v>3429</v>
      </c>
      <c r="L6944" s="14" t="s">
        <v>31930</v>
      </c>
      <c r="M6944" s="14">
        <f t="shared" si="864"/>
        <v>2017</v>
      </c>
      <c r="N6944" s="14">
        <f t="shared" si="865"/>
        <v>6</v>
      </c>
      <c r="O6944" s="14" t="str">
        <f>IFERROR(VLOOKUP(I6944,Lists!$F$2:$G$16,2,FALSE()),"Not Rated")</f>
        <v>Adults</v>
      </c>
      <c r="P6944" s="14">
        <f t="shared" si="866"/>
        <v>85</v>
      </c>
      <c r="Q6944" s="14" t="str">
        <f t="shared" si="867"/>
        <v>United States</v>
      </c>
      <c r="R6944" s="14" t="str">
        <f t="shared" si="868"/>
        <v>|United States|</v>
      </c>
      <c r="S6944" s="14" t="str">
        <f t="shared" si="869"/>
        <v>|Horror Movies|Thrillers|</v>
      </c>
      <c r="T6944" s="14" t="str">
        <f t="shared" si="870"/>
        <v>|Andrew C. Erin|</v>
      </c>
      <c r="U6944" s="14" t="str">
        <f t="shared" si="871"/>
        <v>|Julie Benz|Belle Shouse|Josh Stamberg|Danielle Harris|Douglas Tait|Matt Lasky|Dendrie Taylor|Toby Huss|Jennifer Blanc|Fionnula Flanagan|</v>
      </c>
    </row>
    <row r="6945" spans="1:21">
      <c r="A6945" s="14" t="s">
        <v>31931</v>
      </c>
      <c r="B6945" s="14" t="s">
        <v>48</v>
      </c>
      <c r="C6945" s="14" t="s">
        <v>31932</v>
      </c>
      <c r="D6945" s="14" t="s">
        <v>16296</v>
      </c>
      <c r="E6945" s="14" t="s">
        <v>31933</v>
      </c>
      <c r="F6945" s="14" t="s">
        <v>31934</v>
      </c>
      <c r="G6945" s="26">
        <v>43891</v>
      </c>
      <c r="H6945" s="14">
        <v>2011</v>
      </c>
      <c r="I6945" s="14" t="s">
        <v>363</v>
      </c>
      <c r="J6945" s="14" t="s">
        <v>730</v>
      </c>
      <c r="K6945" s="14" t="s">
        <v>248</v>
      </c>
      <c r="L6945" s="14" t="s">
        <v>31935</v>
      </c>
      <c r="M6945" s="14">
        <f t="shared" si="864"/>
        <v>2020</v>
      </c>
      <c r="N6945" s="14">
        <f t="shared" si="865"/>
        <v>3</v>
      </c>
      <c r="O6945" s="14" t="str">
        <f>IFERROR(VLOOKUP(I6945,Lists!$F$2:$G$16,2,FALSE()),"Not Rated")</f>
        <v>Adults</v>
      </c>
      <c r="P6945" s="14">
        <f t="shared" si="866"/>
        <v>93</v>
      </c>
      <c r="Q6945" s="14" t="str">
        <f t="shared" si="867"/>
        <v>Ireland</v>
      </c>
      <c r="R6945" s="14" t="str">
        <f t="shared" si="868"/>
        <v>|Ireland|United States|</v>
      </c>
      <c r="S6945" s="14" t="str">
        <f t="shared" si="869"/>
        <v>|Action &amp; Adventure|</v>
      </c>
      <c r="T6945" s="14" t="str">
        <f t="shared" si="870"/>
        <v>|Steven Soderbergh|</v>
      </c>
      <c r="U6945" s="14" t="str">
        <f t="shared" si="871"/>
        <v>|Gina Carano|Michael Fassbender|Ewan McGregor|Bill Paxton|Channing Tatum|Antonio Banderas|Mathieu Kassovitz|Michael Angarano|Michael Douglas|Anthony Brandon Wong|</v>
      </c>
    </row>
    <row r="6946" spans="1:21">
      <c r="A6946" s="14" t="s">
        <v>31936</v>
      </c>
      <c r="B6946" s="14" t="s">
        <v>48</v>
      </c>
      <c r="C6946" s="14" t="s">
        <v>31937</v>
      </c>
      <c r="D6946" s="14" t="s">
        <v>10086</v>
      </c>
      <c r="E6946" s="14" t="s">
        <v>31938</v>
      </c>
      <c r="F6946" s="14" t="s">
        <v>31939</v>
      </c>
      <c r="G6946" s="26">
        <v>43252</v>
      </c>
      <c r="H6946" s="14">
        <v>2015</v>
      </c>
      <c r="I6946" s="14" t="s">
        <v>364</v>
      </c>
      <c r="J6946" s="14" t="s">
        <v>1330</v>
      </c>
      <c r="K6946" s="14" t="s">
        <v>247</v>
      </c>
      <c r="L6946" s="14" t="s">
        <v>31940</v>
      </c>
      <c r="M6946" s="14">
        <f t="shared" si="864"/>
        <v>2018</v>
      </c>
      <c r="N6946" s="14">
        <f t="shared" si="865"/>
        <v>6</v>
      </c>
      <c r="O6946" s="14" t="str">
        <f>IFERROR(VLOOKUP(I6946,Lists!$F$2:$G$16,2,FALSE()),"Not Rated")</f>
        <v>Teens</v>
      </c>
      <c r="P6946" s="14">
        <f t="shared" si="866"/>
        <v>89</v>
      </c>
      <c r="Q6946" s="14" t="str">
        <f t="shared" si="867"/>
        <v>United States</v>
      </c>
      <c r="R6946" s="14" t="str">
        <f t="shared" si="868"/>
        <v>|United States|United Arab Emirates|</v>
      </c>
      <c r="S6946" s="14" t="str">
        <f t="shared" si="869"/>
        <v>|Documentaries|</v>
      </c>
      <c r="T6946" s="14" t="str">
        <f t="shared" si="870"/>
        <v>|Davis Guggenheim|</v>
      </c>
      <c r="U6946" s="14" t="str">
        <f t="shared" si="871"/>
        <v>|Malala Yousafzai|</v>
      </c>
    </row>
    <row r="6947" spans="1:21">
      <c r="A6947" s="14" t="s">
        <v>31941</v>
      </c>
      <c r="B6947" s="14" t="s">
        <v>48</v>
      </c>
      <c r="C6947" s="14" t="s">
        <v>31942</v>
      </c>
      <c r="D6947" s="14" t="s">
        <v>31943</v>
      </c>
      <c r="E6947" s="14" t="s">
        <v>31944</v>
      </c>
      <c r="F6947" s="14" t="s">
        <v>115</v>
      </c>
      <c r="G6947" s="26">
        <v>43477</v>
      </c>
      <c r="H6947" s="14">
        <v>2018</v>
      </c>
      <c r="I6947" s="14" t="s">
        <v>363</v>
      </c>
      <c r="J6947" s="14" t="s">
        <v>1330</v>
      </c>
      <c r="K6947" s="14" t="s">
        <v>3429</v>
      </c>
      <c r="L6947" s="14" t="s">
        <v>31945</v>
      </c>
      <c r="M6947" s="14">
        <f t="shared" si="864"/>
        <v>2019</v>
      </c>
      <c r="N6947" s="14">
        <f t="shared" si="865"/>
        <v>1</v>
      </c>
      <c r="O6947" s="14" t="str">
        <f>IFERROR(VLOOKUP(I6947,Lists!$F$2:$G$16,2,FALSE()),"Not Rated")</f>
        <v>Adults</v>
      </c>
      <c r="P6947" s="14">
        <f t="shared" si="866"/>
        <v>89</v>
      </c>
      <c r="Q6947" s="14" t="str">
        <f t="shared" si="867"/>
        <v>United States</v>
      </c>
      <c r="R6947" s="14" t="str">
        <f t="shared" si="868"/>
        <v>|United States|</v>
      </c>
      <c r="S6947" s="14" t="str">
        <f t="shared" si="869"/>
        <v>|Horror Movies|Thrillers|</v>
      </c>
      <c r="T6947" s="14" t="str">
        <f t="shared" si="870"/>
        <v>|Quinn Lasher|</v>
      </c>
      <c r="U6947" s="14" t="str">
        <f t="shared" si="871"/>
        <v>|Yvonne Strahovski|Anna Pniowsky|Abigail Pniowsky|Ryan McDonald|Justin Bruening|Julian Bailey|</v>
      </c>
    </row>
    <row r="6948" spans="1:21">
      <c r="A6948" s="14" t="s">
        <v>31946</v>
      </c>
      <c r="B6948" s="14" t="s">
        <v>48</v>
      </c>
      <c r="C6948" s="14" t="s">
        <v>31947</v>
      </c>
      <c r="D6948" s="14" t="s">
        <v>31948</v>
      </c>
      <c r="E6948" s="14" t="s">
        <v>31949</v>
      </c>
      <c r="F6948" s="14" t="s">
        <v>115</v>
      </c>
      <c r="G6948" s="26">
        <v>43721</v>
      </c>
      <c r="H6948" s="14">
        <v>2018</v>
      </c>
      <c r="I6948" s="14" t="s">
        <v>360</v>
      </c>
      <c r="J6948" s="14" t="s">
        <v>404</v>
      </c>
      <c r="K6948" s="14" t="s">
        <v>6328</v>
      </c>
      <c r="L6948" s="14" t="s">
        <v>31950</v>
      </c>
      <c r="M6948" s="14">
        <f t="shared" si="864"/>
        <v>2019</v>
      </c>
      <c r="N6948" s="14">
        <f t="shared" si="865"/>
        <v>9</v>
      </c>
      <c r="O6948" s="14" t="str">
        <f>IFERROR(VLOOKUP(I6948,Lists!$F$2:$G$16,2,FALSE()),"Not Rated")</f>
        <v>Adults</v>
      </c>
      <c r="P6948" s="14">
        <f t="shared" si="866"/>
        <v>90</v>
      </c>
      <c r="Q6948" s="14" t="str">
        <f t="shared" si="867"/>
        <v>United States</v>
      </c>
      <c r="R6948" s="14" t="str">
        <f t="shared" si="868"/>
        <v>|United States|</v>
      </c>
      <c r="S6948" s="14" t="str">
        <f t="shared" si="869"/>
        <v>|Horror Movies|Independent Movies|</v>
      </c>
      <c r="T6948" s="14" t="str">
        <f t="shared" si="870"/>
        <v>|Elle Callahan|</v>
      </c>
      <c r="U6948" s="14" t="str">
        <f t="shared" si="871"/>
        <v>|Isaac Jay|Ashleigh Morghan|Bevin Bru|Billy Meade|Hunter Peterson|Chelcie May|Tory Freeth|Michael Herman|Amaka Obiechie|Sam Marra|Cooper Rowe|</v>
      </c>
    </row>
    <row r="6949" spans="1:21">
      <c r="A6949" s="14" t="s">
        <v>31951</v>
      </c>
      <c r="B6949" s="14" t="s">
        <v>48</v>
      </c>
      <c r="C6949" s="14" t="s">
        <v>31952</v>
      </c>
      <c r="D6949" s="14" t="s">
        <v>31953</v>
      </c>
      <c r="E6949" s="14" t="s">
        <v>31954</v>
      </c>
      <c r="F6949" s="14" t="s">
        <v>127</v>
      </c>
      <c r="G6949" s="26">
        <v>43337</v>
      </c>
      <c r="H6949" s="14">
        <v>1998</v>
      </c>
      <c r="I6949" s="14" t="s">
        <v>360</v>
      </c>
      <c r="J6949" s="14" t="s">
        <v>457</v>
      </c>
      <c r="K6949" s="14" t="s">
        <v>4213</v>
      </c>
      <c r="L6949" s="14" t="s">
        <v>31955</v>
      </c>
      <c r="M6949" s="14">
        <f t="shared" si="864"/>
        <v>2018</v>
      </c>
      <c r="N6949" s="14">
        <f t="shared" si="865"/>
        <v>8</v>
      </c>
      <c r="O6949" s="14" t="str">
        <f>IFERROR(VLOOKUP(I6949,Lists!$F$2:$G$16,2,FALSE()),"Not Rated")</f>
        <v>Adults</v>
      </c>
      <c r="P6949" s="14">
        <f t="shared" si="866"/>
        <v>104</v>
      </c>
      <c r="Q6949" s="14" t="str">
        <f t="shared" si="867"/>
        <v>Australia</v>
      </c>
      <c r="R6949" s="14" t="str">
        <f t="shared" si="868"/>
        <v>|Australia|</v>
      </c>
      <c r="S6949" s="14" t="str">
        <f t="shared" si="869"/>
        <v>|Dramas|Independent Movies|LGBTQ Movies|</v>
      </c>
      <c r="T6949" s="14" t="str">
        <f t="shared" si="870"/>
        <v>|Ana Kokkinos|</v>
      </c>
      <c r="U6949" s="14" t="str">
        <f t="shared" si="871"/>
        <v>|Alex Dimitriades|Paul Capsis|Julian Garner|Tony Nikolakopoulos|Elena Mandalis|Eugenia Fragos|Damien Fotiou|Andrea Mandalis|Maria Mercedes|Dora Kaskanis|Alex Papps|Vassili Zappa|</v>
      </c>
    </row>
    <row r="6950" spans="1:21">
      <c r="A6950" s="14" t="s">
        <v>31956</v>
      </c>
      <c r="B6950" s="14" t="s">
        <v>48</v>
      </c>
      <c r="C6950" s="14" t="s">
        <v>31957</v>
      </c>
      <c r="D6950" s="14" t="s">
        <v>31958</v>
      </c>
      <c r="E6950" s="14" t="s">
        <v>31959</v>
      </c>
      <c r="F6950" s="14" t="s">
        <v>115</v>
      </c>
      <c r="G6950" s="26">
        <v>43497</v>
      </c>
      <c r="H6950" s="14">
        <v>2017</v>
      </c>
      <c r="I6950" s="14" t="s">
        <v>361</v>
      </c>
      <c r="J6950" s="14" t="s">
        <v>1386</v>
      </c>
      <c r="K6950" s="14" t="s">
        <v>247</v>
      </c>
      <c r="L6950" s="14" t="s">
        <v>31960</v>
      </c>
      <c r="M6950" s="14">
        <f t="shared" si="864"/>
        <v>2019</v>
      </c>
      <c r="N6950" s="14">
        <f t="shared" si="865"/>
        <v>2</v>
      </c>
      <c r="O6950" s="14" t="str">
        <f>IFERROR(VLOOKUP(I6950,Lists!$F$2:$G$16,2,FALSE()),"Not Rated")</f>
        <v>Teens</v>
      </c>
      <c r="P6950" s="14">
        <f t="shared" si="866"/>
        <v>107</v>
      </c>
      <c r="Q6950" s="14" t="str">
        <f t="shared" si="867"/>
        <v>United States</v>
      </c>
      <c r="R6950" s="14" t="str">
        <f t="shared" si="868"/>
        <v>|United States|</v>
      </c>
      <c r="S6950" s="14" t="str">
        <f t="shared" si="869"/>
        <v>|Documentaries|</v>
      </c>
      <c r="T6950" s="14" t="str">
        <f t="shared" si="870"/>
        <v>|Kelly Noonan|</v>
      </c>
      <c r="U6950" s="14" t="str">
        <f t="shared" si="871"/>
        <v>|Kelly Noonan|Deepak Chopra|Michael Beckwith|Joe Dispenza|Dr. Jeffrey Thompson|Gregg Braden|Joan Borysenko|Marianne Williamson|</v>
      </c>
    </row>
    <row r="6951" spans="1:21">
      <c r="A6951" s="14" t="s">
        <v>31961</v>
      </c>
      <c r="B6951" s="14" t="s">
        <v>48</v>
      </c>
      <c r="C6951" s="14" t="s">
        <v>31962</v>
      </c>
      <c r="D6951" s="14" t="s">
        <v>31963</v>
      </c>
      <c r="E6951" s="14" t="s">
        <v>31964</v>
      </c>
      <c r="F6951" s="14" t="s">
        <v>115</v>
      </c>
      <c r="G6951" s="26">
        <v>43830</v>
      </c>
      <c r="H6951" s="14">
        <v>2001</v>
      </c>
      <c r="I6951" s="14" t="s">
        <v>364</v>
      </c>
      <c r="J6951" s="14" t="s">
        <v>639</v>
      </c>
      <c r="K6951" s="14" t="s">
        <v>1014</v>
      </c>
      <c r="L6951" s="14" t="s">
        <v>31965</v>
      </c>
      <c r="M6951" s="14">
        <f t="shared" si="864"/>
        <v>2019</v>
      </c>
      <c r="N6951" s="14">
        <f t="shared" si="865"/>
        <v>12</v>
      </c>
      <c r="O6951" s="14" t="str">
        <f>IFERROR(VLOOKUP(I6951,Lists!$F$2:$G$16,2,FALSE()),"Not Rated")</f>
        <v>Teens</v>
      </c>
      <c r="P6951" s="14">
        <f t="shared" si="866"/>
        <v>124</v>
      </c>
      <c r="Q6951" s="14" t="str">
        <f t="shared" si="867"/>
        <v>United States</v>
      </c>
      <c r="R6951" s="14" t="str">
        <f t="shared" si="868"/>
        <v>|United States|</v>
      </c>
      <c r="S6951" s="14" t="str">
        <f t="shared" si="869"/>
        <v>|Comedies|Romantic Movies|</v>
      </c>
      <c r="T6951" s="14" t="str">
        <f t="shared" si="870"/>
        <v>|David Mirkin|</v>
      </c>
      <c r="U6951" s="14" t="str">
        <f t="shared" si="871"/>
        <v>|Sigourney Weaver|Jennifer Love Hewitt|Ray Liotta|Jason Lee|Gene Hackman|Anne Bancroft|Jeffrey Jones|Nora Dunn|Ricky Jay|Zach Galifianakis|</v>
      </c>
    </row>
    <row r="6952" spans="1:21">
      <c r="A6952" s="14" t="s">
        <v>31966</v>
      </c>
      <c r="B6952" s="14" t="s">
        <v>48</v>
      </c>
      <c r="C6952" s="14" t="s">
        <v>31967</v>
      </c>
      <c r="D6952" s="14" t="s">
        <v>8999</v>
      </c>
      <c r="E6952" s="14" t="s">
        <v>31968</v>
      </c>
      <c r="F6952" s="14" t="s">
        <v>115</v>
      </c>
      <c r="G6952" s="26">
        <v>43101</v>
      </c>
      <c r="H6952" s="14">
        <v>2017</v>
      </c>
      <c r="I6952" s="14" t="s">
        <v>360</v>
      </c>
      <c r="J6952" s="14" t="s">
        <v>872</v>
      </c>
      <c r="K6952" s="14" t="s">
        <v>254</v>
      </c>
      <c r="L6952" s="14" t="s">
        <v>31969</v>
      </c>
      <c r="M6952" s="14">
        <f t="shared" si="864"/>
        <v>2018</v>
      </c>
      <c r="N6952" s="14">
        <f t="shared" si="865"/>
        <v>1</v>
      </c>
      <c r="O6952" s="14" t="str">
        <f>IFERROR(VLOOKUP(I6952,Lists!$F$2:$G$16,2,FALSE()),"Not Rated")</f>
        <v>Adults</v>
      </c>
      <c r="P6952" s="14">
        <f t="shared" si="866"/>
        <v>87</v>
      </c>
      <c r="Q6952" s="14" t="str">
        <f t="shared" si="867"/>
        <v>United States</v>
      </c>
      <c r="R6952" s="14" t="str">
        <f t="shared" si="868"/>
        <v>|United States|</v>
      </c>
      <c r="S6952" s="14" t="str">
        <f t="shared" si="869"/>
        <v>|Thrillers|</v>
      </c>
      <c r="T6952" s="14" t="str">
        <f t="shared" si="870"/>
        <v>|Chris Sivertson|</v>
      </c>
      <c r="U6952" s="14" t="str">
        <f t="shared" si="871"/>
        <v>|Aubrey Peeples|Keir Gilchrist|Peter Facinelli|Felicity Price|Ione Skye|Jimmy Bennett|Taylor Dearden|</v>
      </c>
    </row>
    <row r="6953" spans="1:21">
      <c r="A6953" s="14" t="s">
        <v>31970</v>
      </c>
      <c r="B6953" s="14" t="s">
        <v>49</v>
      </c>
      <c r="C6953" s="14" t="s">
        <v>31971</v>
      </c>
      <c r="D6953" s="14" t="s">
        <v>117</v>
      </c>
      <c r="E6953" s="14" t="s">
        <v>31972</v>
      </c>
      <c r="F6953" s="14" t="s">
        <v>119</v>
      </c>
      <c r="G6953" s="26">
        <v>43273</v>
      </c>
      <c r="H6953" s="14">
        <v>2018</v>
      </c>
      <c r="I6953" s="14" t="s">
        <v>360</v>
      </c>
      <c r="J6953" s="14" t="s">
        <v>106</v>
      </c>
      <c r="K6953" s="14" t="s">
        <v>1599</v>
      </c>
      <c r="L6953" s="14" t="s">
        <v>31973</v>
      </c>
      <c r="M6953" s="14">
        <f t="shared" si="864"/>
        <v>2018</v>
      </c>
      <c r="N6953" s="14">
        <f t="shared" si="865"/>
        <v>6</v>
      </c>
      <c r="O6953" s="14" t="str">
        <f>IFERROR(VLOOKUP(I6953,Lists!$F$2:$G$16,2,FALSE()),"Not Rated")</f>
        <v>Adults</v>
      </c>
      <c r="P6953" s="14">
        <f t="shared" si="866"/>
        <v>2</v>
      </c>
      <c r="Q6953" s="14" t="str">
        <f t="shared" si="867"/>
        <v>Canada</v>
      </c>
      <c r="R6953" s="14" t="str">
        <f t="shared" si="868"/>
        <v>|Canada|</v>
      </c>
      <c r="S6953" s="14" t="str">
        <f t="shared" si="869"/>
        <v>|International TV Shows|Reality TV|</v>
      </c>
      <c r="T6953" s="14" t="str">
        <f t="shared" si="870"/>
        <v>|Unknown|</v>
      </c>
      <c r="U6953" s="14" t="str">
        <f t="shared" si="871"/>
        <v>|Dave Pettitt|</v>
      </c>
    </row>
    <row r="6954" spans="1:21">
      <c r="A6954" s="14" t="s">
        <v>31974</v>
      </c>
      <c r="B6954" s="14" t="s">
        <v>48</v>
      </c>
      <c r="C6954" s="14" t="s">
        <v>31975</v>
      </c>
      <c r="D6954" s="14" t="s">
        <v>31976</v>
      </c>
      <c r="E6954" s="14" t="s">
        <v>31977</v>
      </c>
      <c r="F6954" s="14" t="s">
        <v>2226</v>
      </c>
      <c r="G6954" s="26">
        <v>43556</v>
      </c>
      <c r="H6954" s="14">
        <v>2016</v>
      </c>
      <c r="I6954" s="14" t="s">
        <v>367</v>
      </c>
      <c r="J6954" s="14" t="s">
        <v>507</v>
      </c>
      <c r="K6954" s="14" t="s">
        <v>251</v>
      </c>
      <c r="L6954" s="14" t="s">
        <v>31978</v>
      </c>
      <c r="M6954" s="14">
        <f t="shared" si="864"/>
        <v>2019</v>
      </c>
      <c r="N6954" s="14">
        <f t="shared" si="865"/>
        <v>4</v>
      </c>
      <c r="O6954" s="14" t="str">
        <f>IFERROR(VLOOKUP(I6954,Lists!$F$2:$G$16,2,FALSE()),"Not Rated")</f>
        <v>Older Kids</v>
      </c>
      <c r="P6954" s="14">
        <f t="shared" si="866"/>
        <v>94</v>
      </c>
      <c r="Q6954" s="14" t="str">
        <f t="shared" si="867"/>
        <v>United States</v>
      </c>
      <c r="R6954" s="14" t="str">
        <f t="shared" si="868"/>
        <v>|United States|China|</v>
      </c>
      <c r="S6954" s="14" t="str">
        <f t="shared" si="869"/>
        <v>|Children &amp; Family Movies|</v>
      </c>
      <c r="T6954" s="14" t="str">
        <f t="shared" si="870"/>
        <v>|Huang Jianming|</v>
      </c>
      <c r="U6954" s="14" t="str">
        <f t="shared" si="871"/>
        <v>|Anthony Padilla|Ian Hecox|Jenn McAllister|Jon Heder|Chevy Chase|</v>
      </c>
    </row>
    <row r="6955" spans="1:21">
      <c r="A6955" s="14" t="s">
        <v>31979</v>
      </c>
      <c r="B6955" s="14" t="s">
        <v>49</v>
      </c>
      <c r="C6955" s="14" t="s">
        <v>31980</v>
      </c>
      <c r="D6955" s="14" t="s">
        <v>117</v>
      </c>
      <c r="E6955" s="14" t="s">
        <v>31981</v>
      </c>
      <c r="F6955" s="14" t="s">
        <v>1084</v>
      </c>
      <c r="G6955" s="26">
        <v>43414</v>
      </c>
      <c r="H6955" s="14">
        <v>2015</v>
      </c>
      <c r="I6955" s="14" t="s">
        <v>360</v>
      </c>
      <c r="J6955" s="14" t="s">
        <v>105</v>
      </c>
      <c r="K6955" s="14" t="s">
        <v>7501</v>
      </c>
      <c r="L6955" s="14" t="s">
        <v>31982</v>
      </c>
      <c r="M6955" s="14">
        <f t="shared" si="864"/>
        <v>2018</v>
      </c>
      <c r="N6955" s="14">
        <f t="shared" si="865"/>
        <v>11</v>
      </c>
      <c r="O6955" s="14" t="str">
        <f>IFERROR(VLOOKUP(I6955,Lists!$F$2:$G$16,2,FALSE()),"Not Rated")</f>
        <v>Adults</v>
      </c>
      <c r="P6955" s="14">
        <f t="shared" si="866"/>
        <v>1</v>
      </c>
      <c r="Q6955" s="14" t="str">
        <f t="shared" si="867"/>
        <v>United States</v>
      </c>
      <c r="R6955" s="14" t="str">
        <f t="shared" si="868"/>
        <v>|United States|Canada|</v>
      </c>
      <c r="S6955" s="14" t="str">
        <f t="shared" si="869"/>
        <v>|TV Horror|TV Mysteries|TV Sci-Fi &amp; Fantasy|</v>
      </c>
      <c r="T6955" s="14" t="str">
        <f t="shared" si="870"/>
        <v>|Unknown|</v>
      </c>
      <c r="U6955" s="14" t="str">
        <f t="shared" si="871"/>
        <v>|Billy Campbell|Hiroyuki Sanada|Kyra Zagorsky|Mark Ghanimé|Meegwun Fairbrother|Jordan Hayes|Neil Napier|Matt Long|Severn Thompson|Jeri Ryan|Catherine Lemieux|</v>
      </c>
    </row>
    <row r="6956" spans="1:21">
      <c r="A6956" s="14" t="s">
        <v>31983</v>
      </c>
      <c r="B6956" s="14" t="s">
        <v>48</v>
      </c>
      <c r="C6956" s="14" t="s">
        <v>31984</v>
      </c>
      <c r="D6956" s="14" t="s">
        <v>31985</v>
      </c>
      <c r="E6956" s="14" t="s">
        <v>31986</v>
      </c>
      <c r="F6956" s="14" t="s">
        <v>115</v>
      </c>
      <c r="G6956" s="26">
        <v>43349</v>
      </c>
      <c r="H6956" s="14">
        <v>2015</v>
      </c>
      <c r="I6956" s="14" t="s">
        <v>363</v>
      </c>
      <c r="J6956" s="14" t="s">
        <v>1290</v>
      </c>
      <c r="K6956" s="14" t="s">
        <v>7618</v>
      </c>
      <c r="L6956" s="14" t="s">
        <v>31987</v>
      </c>
      <c r="M6956" s="14">
        <f t="shared" si="864"/>
        <v>2018</v>
      </c>
      <c r="N6956" s="14">
        <f t="shared" si="865"/>
        <v>9</v>
      </c>
      <c r="O6956" s="14" t="str">
        <f>IFERROR(VLOOKUP(I6956,Lists!$F$2:$G$16,2,FALSE()),"Not Rated")</f>
        <v>Adults</v>
      </c>
      <c r="P6956" s="14">
        <f t="shared" si="866"/>
        <v>86</v>
      </c>
      <c r="Q6956" s="14" t="str">
        <f t="shared" si="867"/>
        <v>United States</v>
      </c>
      <c r="R6956" s="14" t="str">
        <f t="shared" si="868"/>
        <v>|United States|</v>
      </c>
      <c r="S6956" s="14" t="str">
        <f t="shared" si="869"/>
        <v>|Action &amp; Adventure|Comedies|Independent Movies|</v>
      </c>
      <c r="T6956" s="14" t="str">
        <f t="shared" si="870"/>
        <v>|Tom Gianas|Ross R. Shuman|</v>
      </c>
      <c r="U6956" s="14" t="str">
        <f t="shared" si="871"/>
        <v>|Nick Swardson|Mila Kunis|Bob Odenkirk|T.J. Miller|Rob Riggle|Susan Sarandon|Danny McBride|Jennifer Coolidge|John Farley|Maria Bamford|</v>
      </c>
    </row>
    <row r="6957" spans="1:21">
      <c r="A6957" s="14" t="s">
        <v>31988</v>
      </c>
      <c r="B6957" s="14" t="s">
        <v>49</v>
      </c>
      <c r="C6957" s="14" t="s">
        <v>31989</v>
      </c>
      <c r="D6957" s="14" t="s">
        <v>117</v>
      </c>
      <c r="E6957" s="14" t="s">
        <v>31990</v>
      </c>
      <c r="F6957" s="14" t="s">
        <v>9048</v>
      </c>
      <c r="G6957" s="26">
        <v>42518</v>
      </c>
      <c r="H6957" s="14">
        <v>2016</v>
      </c>
      <c r="I6957" s="14" t="s">
        <v>361</v>
      </c>
      <c r="J6957" s="14" t="s">
        <v>521</v>
      </c>
      <c r="K6957" s="14" t="s">
        <v>14232</v>
      </c>
      <c r="L6957" s="14" t="s">
        <v>31991</v>
      </c>
      <c r="M6957" s="14">
        <f t="shared" si="864"/>
        <v>2016</v>
      </c>
      <c r="N6957" s="14">
        <f t="shared" si="865"/>
        <v>5</v>
      </c>
      <c r="O6957" s="14" t="str">
        <f>IFERROR(VLOOKUP(I6957,Lists!$F$2:$G$16,2,FALSE()),"Not Rated")</f>
        <v>Teens</v>
      </c>
      <c r="P6957" s="14">
        <f t="shared" si="866"/>
        <v>5</v>
      </c>
      <c r="Q6957" s="14" t="str">
        <f t="shared" si="867"/>
        <v>Canada</v>
      </c>
      <c r="R6957" s="14" t="str">
        <f t="shared" si="868"/>
        <v>|Canada|United Kingdom|</v>
      </c>
      <c r="S6957" s="14" t="str">
        <f t="shared" si="869"/>
        <v>|Crime TV Shows|TV Action &amp; Adventure|</v>
      </c>
      <c r="T6957" s="14" t="str">
        <f t="shared" si="870"/>
        <v>|Unknown|</v>
      </c>
      <c r="U6957" s="14" t="str">
        <f t="shared" si="871"/>
        <v>|Anson Mount|Colm Meaney|Common|Dominique McElligott|Eddie Spears|Ben Esler|Phil Burke|Christopher Heyerdahl|Robin McLeavy|Tom Noonan|</v>
      </c>
    </row>
    <row r="6958" spans="1:21">
      <c r="A6958" s="14" t="s">
        <v>31992</v>
      </c>
      <c r="B6958" s="14" t="s">
        <v>48</v>
      </c>
      <c r="C6958" s="14" t="s">
        <v>31993</v>
      </c>
      <c r="D6958" s="14" t="s">
        <v>20629</v>
      </c>
      <c r="E6958" s="14" t="s">
        <v>31994</v>
      </c>
      <c r="F6958" s="14" t="s">
        <v>115</v>
      </c>
      <c r="G6958" s="26">
        <v>43466</v>
      </c>
      <c r="H6958" s="14">
        <v>2016</v>
      </c>
      <c r="I6958" s="14" t="s">
        <v>363</v>
      </c>
      <c r="J6958" s="14" t="s">
        <v>724</v>
      </c>
      <c r="K6958" s="14" t="s">
        <v>1436</v>
      </c>
      <c r="L6958" s="14" t="s">
        <v>31995</v>
      </c>
      <c r="M6958" s="14">
        <f t="shared" si="864"/>
        <v>2019</v>
      </c>
      <c r="N6958" s="14">
        <f t="shared" si="865"/>
        <v>1</v>
      </c>
      <c r="O6958" s="14" t="str">
        <f>IFERROR(VLOOKUP(I6958,Lists!$F$2:$G$16,2,FALSE()),"Not Rated")</f>
        <v>Adults</v>
      </c>
      <c r="P6958" s="14">
        <f t="shared" si="866"/>
        <v>102</v>
      </c>
      <c r="Q6958" s="14" t="str">
        <f t="shared" si="867"/>
        <v>United States</v>
      </c>
      <c r="R6958" s="14" t="str">
        <f t="shared" si="868"/>
        <v>|United States|</v>
      </c>
      <c r="S6958" s="14" t="str">
        <f t="shared" si="869"/>
        <v>|Dramas|Independent Movies|</v>
      </c>
      <c r="T6958" s="14" t="str">
        <f t="shared" si="870"/>
        <v>|David Mackenzie|</v>
      </c>
      <c r="U6958" s="14" t="str">
        <f t="shared" si="871"/>
        <v>|Jeff Bridges|Chris Pine|Ben Foster|Gil Birmingham|Marin Ireland|Katy Mixon|Dale Dickey|Kevin Rankin|William Sterchi|</v>
      </c>
    </row>
    <row r="6959" spans="1:21">
      <c r="A6959" s="14" t="s">
        <v>31996</v>
      </c>
      <c r="B6959" s="14" t="s">
        <v>48</v>
      </c>
      <c r="C6959" s="14" t="s">
        <v>31997</v>
      </c>
      <c r="D6959" s="14" t="s">
        <v>5413</v>
      </c>
      <c r="E6959" s="14" t="s">
        <v>31998</v>
      </c>
      <c r="F6959" s="14" t="s">
        <v>115</v>
      </c>
      <c r="G6959" s="26">
        <v>43435</v>
      </c>
      <c r="H6959" s="14">
        <v>2004</v>
      </c>
      <c r="I6959" s="14" t="s">
        <v>364</v>
      </c>
      <c r="J6959" s="14" t="s">
        <v>682</v>
      </c>
      <c r="K6959" s="14" t="s">
        <v>4234</v>
      </c>
      <c r="L6959" s="14" t="s">
        <v>31999</v>
      </c>
      <c r="M6959" s="14">
        <f t="shared" si="864"/>
        <v>2018</v>
      </c>
      <c r="N6959" s="14">
        <f t="shared" si="865"/>
        <v>12</v>
      </c>
      <c r="O6959" s="14" t="str">
        <f>IFERROR(VLOOKUP(I6959,Lists!$F$2:$G$16,2,FALSE()),"Not Rated")</f>
        <v>Teens</v>
      </c>
      <c r="P6959" s="14">
        <f t="shared" si="866"/>
        <v>122</v>
      </c>
      <c r="Q6959" s="14" t="str">
        <f t="shared" si="867"/>
        <v>United States</v>
      </c>
      <c r="R6959" s="14" t="str">
        <f t="shared" si="868"/>
        <v>|United States|</v>
      </c>
      <c r="S6959" s="14" t="str">
        <f t="shared" si="869"/>
        <v>|Action &amp; Adventure|Cult Movies|Sci-Fi &amp; Fantasy|</v>
      </c>
      <c r="T6959" s="14" t="str">
        <f t="shared" si="870"/>
        <v>|Guillermo del Toro|</v>
      </c>
      <c r="U6959" s="14" t="str">
        <f t="shared" si="871"/>
        <v>|Ron Perlman|John Hurt|Selma Blair|Rupert Evans|Karel Roden|Jeffrey Tambor|Doug Jones|Brian Steele|Ladislav Beran|Biddy Hodson|Corey Johnson|Kevin Trainor|</v>
      </c>
    </row>
    <row r="6960" spans="1:21">
      <c r="A6960" s="14" t="s">
        <v>32000</v>
      </c>
      <c r="B6960" s="14" t="s">
        <v>48</v>
      </c>
      <c r="C6960" s="14" t="s">
        <v>32001</v>
      </c>
      <c r="D6960" s="14" t="s">
        <v>17461</v>
      </c>
      <c r="E6960" s="14" t="s">
        <v>32002</v>
      </c>
      <c r="F6960" s="14" t="s">
        <v>115</v>
      </c>
      <c r="G6960" s="26">
        <v>43310</v>
      </c>
      <c r="H6960" s="14">
        <v>2013</v>
      </c>
      <c r="I6960" s="14" t="s">
        <v>363</v>
      </c>
      <c r="J6960" s="14" t="s">
        <v>3165</v>
      </c>
      <c r="K6960" s="14" t="s">
        <v>3470</v>
      </c>
      <c r="L6960" s="14" t="s">
        <v>32003</v>
      </c>
      <c r="M6960" s="14">
        <f t="shared" si="864"/>
        <v>2018</v>
      </c>
      <c r="N6960" s="14">
        <f t="shared" si="865"/>
        <v>7</v>
      </c>
      <c r="O6960" s="14" t="str">
        <f>IFERROR(VLOOKUP(I6960,Lists!$F$2:$G$16,2,FALSE()),"Not Rated")</f>
        <v>Adults</v>
      </c>
      <c r="P6960" s="14">
        <f t="shared" si="866"/>
        <v>126</v>
      </c>
      <c r="Q6960" s="14" t="str">
        <f t="shared" si="867"/>
        <v>United States</v>
      </c>
      <c r="R6960" s="14" t="str">
        <f t="shared" si="868"/>
        <v>|United States|</v>
      </c>
      <c r="S6960" s="14" t="str">
        <f t="shared" si="869"/>
        <v>|Dramas|Romantic Movies|Sci-Fi &amp; Fantasy|</v>
      </c>
      <c r="T6960" s="14" t="str">
        <f t="shared" si="870"/>
        <v>|Spike Jonze|</v>
      </c>
      <c r="U6960" s="14" t="str">
        <f t="shared" si="871"/>
        <v>|Joaquin Phoenix|Scarlett Johansson|Amy Adams|Rooney Mara|Olivia Wilde|Chris Pratt|Matt Letscher|Portia Doubleday|</v>
      </c>
    </row>
    <row r="6961" spans="1:21">
      <c r="A6961" s="14" t="s">
        <v>32004</v>
      </c>
      <c r="B6961" s="14" t="s">
        <v>48</v>
      </c>
      <c r="C6961" s="14" t="s">
        <v>32005</v>
      </c>
      <c r="D6961" s="14" t="s">
        <v>32006</v>
      </c>
      <c r="E6961" s="14" t="s">
        <v>32007</v>
      </c>
      <c r="F6961" s="14" t="s">
        <v>115</v>
      </c>
      <c r="G6961" s="26">
        <v>43587</v>
      </c>
      <c r="H6961" s="14">
        <v>2018</v>
      </c>
      <c r="I6961" s="14" t="s">
        <v>361</v>
      </c>
      <c r="J6961" s="14" t="s">
        <v>872</v>
      </c>
      <c r="K6961" s="14" t="s">
        <v>244</v>
      </c>
      <c r="L6961" s="14" t="s">
        <v>32008</v>
      </c>
      <c r="M6961" s="14">
        <f t="shared" si="864"/>
        <v>2019</v>
      </c>
      <c r="N6961" s="14">
        <f t="shared" si="865"/>
        <v>5</v>
      </c>
      <c r="O6961" s="14" t="str">
        <f>IFERROR(VLOOKUP(I6961,Lists!$F$2:$G$16,2,FALSE()),"Not Rated")</f>
        <v>Teens</v>
      </c>
      <c r="P6961" s="14">
        <f t="shared" si="866"/>
        <v>87</v>
      </c>
      <c r="Q6961" s="14" t="str">
        <f t="shared" si="867"/>
        <v>United States</v>
      </c>
      <c r="R6961" s="14" t="str">
        <f t="shared" si="868"/>
        <v>|United States|</v>
      </c>
      <c r="S6961" s="14" t="str">
        <f t="shared" si="869"/>
        <v>|Dramas|</v>
      </c>
      <c r="T6961" s="14" t="str">
        <f t="shared" si="870"/>
        <v>|Christel Gibson|</v>
      </c>
      <c r="U6961" s="14" t="str">
        <f t="shared" si="871"/>
        <v>|Denise Boutte|Timon Kyle Durrett|Leon|Tamara Tunie|Vanessa Bell Calloway|Tiffany Snow|Keith Arthur Bolden|Elise Neal|Jeryl Prescott|</v>
      </c>
    </row>
    <row r="6962" spans="1:21">
      <c r="A6962" s="14" t="s">
        <v>32009</v>
      </c>
      <c r="B6962" s="14" t="s">
        <v>48</v>
      </c>
      <c r="C6962" s="14" t="s">
        <v>32010</v>
      </c>
      <c r="D6962" s="14" t="s">
        <v>13281</v>
      </c>
      <c r="E6962" s="14" t="s">
        <v>32011</v>
      </c>
      <c r="F6962" s="14" t="s">
        <v>116</v>
      </c>
      <c r="G6962" s="26">
        <v>43830</v>
      </c>
      <c r="H6962" s="14">
        <v>1976</v>
      </c>
      <c r="I6962" s="14" t="s">
        <v>361</v>
      </c>
      <c r="J6962" s="14" t="s">
        <v>1368</v>
      </c>
      <c r="K6962" s="14" t="s">
        <v>861</v>
      </c>
      <c r="L6962" s="14" t="s">
        <v>32012</v>
      </c>
      <c r="M6962" s="14">
        <f t="shared" si="864"/>
        <v>2019</v>
      </c>
      <c r="N6962" s="14">
        <f t="shared" si="865"/>
        <v>12</v>
      </c>
      <c r="O6962" s="14" t="str">
        <f>IFERROR(VLOOKUP(I6962,Lists!$F$2:$G$16,2,FALSE()),"Not Rated")</f>
        <v>Teens</v>
      </c>
      <c r="P6962" s="14">
        <f t="shared" si="866"/>
        <v>156</v>
      </c>
      <c r="Q6962" s="14" t="str">
        <f t="shared" si="867"/>
        <v>India</v>
      </c>
      <c r="R6962" s="14" t="str">
        <f t="shared" si="868"/>
        <v>|India|</v>
      </c>
      <c r="S6962" s="14" t="str">
        <f t="shared" si="869"/>
        <v>|Action &amp; Adventure|Comedies|Dramas|</v>
      </c>
      <c r="T6962" s="14" t="str">
        <f t="shared" si="870"/>
        <v>|Prakash Mehra|</v>
      </c>
      <c r="U6962" s="14" t="str">
        <f t="shared" si="871"/>
        <v>|Amitabh Bachchan|Vinod Khanna|Saira Banu|Sulakshana Pandit|Shreeram Lagoo|Pinchoo Kapoor|P. Jairaj|Yunus Parvez|</v>
      </c>
    </row>
    <row r="6963" spans="1:21">
      <c r="A6963" s="14" t="s">
        <v>32013</v>
      </c>
      <c r="B6963" s="14" t="s">
        <v>48</v>
      </c>
      <c r="C6963" s="14" t="s">
        <v>32014</v>
      </c>
      <c r="D6963" s="14" t="s">
        <v>32015</v>
      </c>
      <c r="E6963" s="14" t="s">
        <v>32016</v>
      </c>
      <c r="F6963" s="14" t="s">
        <v>115</v>
      </c>
      <c r="G6963" s="26">
        <v>42917</v>
      </c>
      <c r="H6963" s="14">
        <v>2016</v>
      </c>
      <c r="I6963" s="14" t="s">
        <v>360</v>
      </c>
      <c r="J6963" s="14" t="s">
        <v>566</v>
      </c>
      <c r="K6963" s="14" t="s">
        <v>260</v>
      </c>
      <c r="L6963" s="14" t="s">
        <v>32017</v>
      </c>
      <c r="M6963" s="14">
        <f t="shared" si="864"/>
        <v>2017</v>
      </c>
      <c r="N6963" s="14">
        <f t="shared" si="865"/>
        <v>7</v>
      </c>
      <c r="O6963" s="14" t="str">
        <f>IFERROR(VLOOKUP(I6963,Lists!$F$2:$G$16,2,FALSE()),"Not Rated")</f>
        <v>Adults</v>
      </c>
      <c r="P6963" s="14">
        <f t="shared" si="866"/>
        <v>97</v>
      </c>
      <c r="Q6963" s="14" t="str">
        <f t="shared" si="867"/>
        <v>United States</v>
      </c>
      <c r="R6963" s="14" t="str">
        <f t="shared" si="868"/>
        <v>|United States|</v>
      </c>
      <c r="S6963" s="14" t="str">
        <f t="shared" si="869"/>
        <v>|Horror Movies|</v>
      </c>
      <c r="T6963" s="14" t="str">
        <f t="shared" si="870"/>
        <v>|Rod Blackhurst|</v>
      </c>
      <c r="U6963" s="14" t="str">
        <f t="shared" si="871"/>
        <v>|Lucy Walters|Gina Piersanti|Adam David Thompson|Shane West|Ryken A. Whitfield|Abel McSurely Bradshaw|Rebecca Spiro|</v>
      </c>
    </row>
    <row r="6964" spans="1:21">
      <c r="A6964" s="14" t="s">
        <v>32018</v>
      </c>
      <c r="B6964" s="14" t="s">
        <v>48</v>
      </c>
      <c r="C6964" s="14" t="s">
        <v>32019</v>
      </c>
      <c r="D6964" s="14" t="s">
        <v>32020</v>
      </c>
      <c r="E6964" s="14" t="s">
        <v>32021</v>
      </c>
      <c r="F6964" s="14" t="s">
        <v>10896</v>
      </c>
      <c r="G6964" s="26">
        <v>43313</v>
      </c>
      <c r="H6964" s="14">
        <v>1997</v>
      </c>
      <c r="I6964" s="14" t="s">
        <v>360</v>
      </c>
      <c r="J6964" s="14" t="s">
        <v>1330</v>
      </c>
      <c r="K6964" s="14" t="s">
        <v>1227</v>
      </c>
      <c r="L6964" s="14" t="s">
        <v>32022</v>
      </c>
      <c r="M6964" s="14">
        <f t="shared" si="864"/>
        <v>2018</v>
      </c>
      <c r="N6964" s="14">
        <f t="shared" si="865"/>
        <v>8</v>
      </c>
      <c r="O6964" s="14" t="str">
        <f>IFERROR(VLOOKUP(I6964,Lists!$F$2:$G$16,2,FALSE()),"Not Rated")</f>
        <v>Adults</v>
      </c>
      <c r="P6964" s="14">
        <f t="shared" si="866"/>
        <v>89</v>
      </c>
      <c r="Q6964" s="14" t="str">
        <f t="shared" si="867"/>
        <v>Hong Kong</v>
      </c>
      <c r="R6964" s="14" t="str">
        <f t="shared" si="868"/>
        <v>|Hong Kong|China|</v>
      </c>
      <c r="S6964" s="14" t="str">
        <f t="shared" si="869"/>
        <v>|Action &amp; Adventure|International Movies|</v>
      </c>
      <c r="T6964" s="14" t="str">
        <f t="shared" si="870"/>
        <v>|Corey Yuen|</v>
      </c>
      <c r="U6964" s="14" t="str">
        <f t="shared" si="871"/>
        <v>|Takeshi Kaneshiro|Yuen Biao|Valerie Chow|Jessica Hester Hsuan|Tak Yuen|Wah Yuen|Corey Yuen|</v>
      </c>
    </row>
    <row r="6965" spans="1:21">
      <c r="A6965" s="14" t="s">
        <v>32023</v>
      </c>
      <c r="B6965" s="14" t="s">
        <v>49</v>
      </c>
      <c r="C6965" s="14" t="s">
        <v>32024</v>
      </c>
      <c r="D6965" s="14" t="s">
        <v>117</v>
      </c>
      <c r="E6965" s="14" t="s">
        <v>32025</v>
      </c>
      <c r="F6965" s="14" t="s">
        <v>143</v>
      </c>
      <c r="G6965" s="26">
        <v>43617</v>
      </c>
      <c r="H6965" s="14">
        <v>2018</v>
      </c>
      <c r="I6965" s="14" t="s">
        <v>360</v>
      </c>
      <c r="J6965" s="14" t="s">
        <v>106</v>
      </c>
      <c r="K6965" s="14" t="s">
        <v>688</v>
      </c>
      <c r="L6965" s="14" t="s">
        <v>32026</v>
      </c>
      <c r="M6965" s="14">
        <f t="shared" si="864"/>
        <v>2019</v>
      </c>
      <c r="N6965" s="14">
        <f t="shared" si="865"/>
        <v>6</v>
      </c>
      <c r="O6965" s="14" t="str">
        <f>IFERROR(VLOOKUP(I6965,Lists!$F$2:$G$16,2,FALSE()),"Not Rated")</f>
        <v>Adults</v>
      </c>
      <c r="P6965" s="14">
        <f t="shared" si="866"/>
        <v>2</v>
      </c>
      <c r="Q6965" s="14" t="str">
        <f t="shared" si="867"/>
        <v>Denmark</v>
      </c>
      <c r="R6965" s="14" t="str">
        <f t="shared" si="868"/>
        <v>|Denmark|</v>
      </c>
      <c r="S6965" s="14" t="str">
        <f t="shared" si="869"/>
        <v>|International TV Shows|TV Dramas|</v>
      </c>
      <c r="T6965" s="14" t="str">
        <f t="shared" si="870"/>
        <v>|Unknown|</v>
      </c>
      <c r="U6965" s="14" t="str">
        <f t="shared" si="871"/>
        <v>|Lars Mikkelsen|Ann Eleonora Jorgensen|Simon Sears|Morten Hee Andersen|Fanny Bernth|Joen Højerslev|Camilla Lau|Maj-Britt Mathiesen|Solbjørg Højfeldt|Johanne Dal-Lewkovitch|</v>
      </c>
    </row>
    <row r="6966" spans="1:21">
      <c r="A6966" s="14" t="s">
        <v>32027</v>
      </c>
      <c r="B6966" s="14" t="s">
        <v>48</v>
      </c>
      <c r="C6966" s="14" t="s">
        <v>32028</v>
      </c>
      <c r="D6966" s="14" t="s">
        <v>32029</v>
      </c>
      <c r="E6966" s="14" t="s">
        <v>32030</v>
      </c>
      <c r="F6966" s="14" t="s">
        <v>115</v>
      </c>
      <c r="G6966" s="26">
        <v>44036</v>
      </c>
      <c r="H6966" s="14">
        <v>2017</v>
      </c>
      <c r="I6966" s="14" t="s">
        <v>360</v>
      </c>
      <c r="J6966" s="14" t="s">
        <v>708</v>
      </c>
      <c r="K6966" s="14" t="s">
        <v>248</v>
      </c>
      <c r="L6966" s="14" t="s">
        <v>32031</v>
      </c>
      <c r="M6966" s="14">
        <f t="shared" si="864"/>
        <v>2020</v>
      </c>
      <c r="N6966" s="14">
        <f t="shared" si="865"/>
        <v>7</v>
      </c>
      <c r="O6966" s="14" t="str">
        <f>IFERROR(VLOOKUP(I6966,Lists!$F$2:$G$16,2,FALSE()),"Not Rated")</f>
        <v>Adults</v>
      </c>
      <c r="P6966" s="14">
        <f t="shared" si="866"/>
        <v>88</v>
      </c>
      <c r="Q6966" s="14" t="str">
        <f t="shared" si="867"/>
        <v>United States</v>
      </c>
      <c r="R6966" s="14" t="str">
        <f t="shared" si="868"/>
        <v>|United States|</v>
      </c>
      <c r="S6966" s="14" t="str">
        <f t="shared" si="869"/>
        <v>|Action &amp; Adventure|</v>
      </c>
      <c r="T6966" s="14" t="str">
        <f t="shared" si="870"/>
        <v>|Timothy Woodward Jr.|</v>
      </c>
      <c r="U6966" s="14" t="str">
        <f t="shared" si="871"/>
        <v>|Luke Hemsworth|Trace Adkins|Kris Kristofferson|Bruce Dern|Cameron Richardson|Kaiwi Lyman|Hunter Fischer|Robert Catrini|Britain Simons|</v>
      </c>
    </row>
    <row r="6967" spans="1:21">
      <c r="A6967" s="14" t="s">
        <v>32032</v>
      </c>
      <c r="B6967" s="14" t="s">
        <v>49</v>
      </c>
      <c r="C6967" s="14" t="s">
        <v>32033</v>
      </c>
      <c r="D6967" s="14" t="s">
        <v>117</v>
      </c>
      <c r="E6967" s="14" t="s">
        <v>32034</v>
      </c>
      <c r="F6967" s="14" t="s">
        <v>123</v>
      </c>
      <c r="G6967" s="26">
        <v>42874</v>
      </c>
      <c r="H6967" s="14">
        <v>2015</v>
      </c>
      <c r="I6967" s="14" t="s">
        <v>365</v>
      </c>
      <c r="J6967" s="14" t="s">
        <v>105</v>
      </c>
      <c r="K6967" s="14" t="s">
        <v>11427</v>
      </c>
      <c r="L6967" s="14" t="s">
        <v>32035</v>
      </c>
      <c r="M6967" s="14">
        <f t="shared" si="864"/>
        <v>2017</v>
      </c>
      <c r="N6967" s="14">
        <f t="shared" si="865"/>
        <v>5</v>
      </c>
      <c r="O6967" s="14" t="str">
        <f>IFERROR(VLOOKUP(I6967,Lists!$F$2:$G$16,2,FALSE()),"Not Rated")</f>
        <v>Kids</v>
      </c>
      <c r="P6967" s="14">
        <f t="shared" si="866"/>
        <v>1</v>
      </c>
      <c r="Q6967" s="14" t="str">
        <f t="shared" si="867"/>
        <v>South Korea</v>
      </c>
      <c r="R6967" s="14" t="str">
        <f t="shared" si="868"/>
        <v>|South Korea|</v>
      </c>
      <c r="S6967" s="14" t="str">
        <f t="shared" si="869"/>
        <v>|International TV Shows|Korean TV Shows|Reality TV|</v>
      </c>
      <c r="T6967" s="14" t="str">
        <f t="shared" si="870"/>
        <v>|Unknown|</v>
      </c>
      <c r="U6967" s="14" t="str">
        <f t="shared" si="871"/>
        <v>|Hyun-moo Jun|Solbi|Dong-hyuk Jang|Young-hoon Joo|</v>
      </c>
    </row>
    <row r="6968" spans="1:21">
      <c r="A6968" s="14" t="s">
        <v>32036</v>
      </c>
      <c r="B6968" s="14" t="s">
        <v>48</v>
      </c>
      <c r="C6968" s="14" t="s">
        <v>32037</v>
      </c>
      <c r="D6968" s="14" t="s">
        <v>32038</v>
      </c>
      <c r="E6968" s="14" t="s">
        <v>32039</v>
      </c>
      <c r="F6968" s="14" t="s">
        <v>116</v>
      </c>
      <c r="G6968" s="26">
        <v>43160</v>
      </c>
      <c r="H6968" s="14">
        <v>2010</v>
      </c>
      <c r="I6968" s="14" t="s">
        <v>361</v>
      </c>
      <c r="J6968" s="14" t="s">
        <v>624</v>
      </c>
      <c r="K6968" s="14" t="s">
        <v>1656</v>
      </c>
      <c r="L6968" s="14" t="s">
        <v>32040</v>
      </c>
      <c r="M6968" s="14">
        <f t="shared" si="864"/>
        <v>2018</v>
      </c>
      <c r="N6968" s="14">
        <f t="shared" si="865"/>
        <v>3</v>
      </c>
      <c r="O6968" s="14" t="str">
        <f>IFERROR(VLOOKUP(I6968,Lists!$F$2:$G$16,2,FALSE()),"Not Rated")</f>
        <v>Teens</v>
      </c>
      <c r="P6968" s="14">
        <f t="shared" si="866"/>
        <v>96</v>
      </c>
      <c r="Q6968" s="14" t="str">
        <f t="shared" si="867"/>
        <v>India</v>
      </c>
      <c r="R6968" s="14" t="str">
        <f t="shared" si="868"/>
        <v>|India|</v>
      </c>
      <c r="S6968" s="14" t="str">
        <f t="shared" si="869"/>
        <v>|Horror Movies|International Movies|Thrillers|</v>
      </c>
      <c r="T6968" s="14" t="str">
        <f t="shared" si="870"/>
        <v>|Shawn Arranha|</v>
      </c>
      <c r="U6968" s="14" t="str">
        <f t="shared" si="871"/>
        <v>|Purab Kohli|Arjan Bajwa|Mrinalini Sharma|Sameer Kochhar|Ayaz Khan|Amruta Patki|Pavail Gulati|Prashant|Amol Mhatre|</v>
      </c>
    </row>
    <row r="6969" spans="1:21">
      <c r="A6969" s="14" t="s">
        <v>32041</v>
      </c>
      <c r="B6969" s="14" t="s">
        <v>48</v>
      </c>
      <c r="C6969" s="14" t="s">
        <v>32042</v>
      </c>
      <c r="D6969" s="14" t="s">
        <v>32043</v>
      </c>
      <c r="E6969" s="14" t="s">
        <v>32044</v>
      </c>
      <c r="F6969" s="14" t="s">
        <v>126</v>
      </c>
      <c r="G6969" s="26">
        <v>42966</v>
      </c>
      <c r="H6969" s="14">
        <v>2016</v>
      </c>
      <c r="I6969" s="14" t="s">
        <v>361</v>
      </c>
      <c r="J6969" s="14" t="s">
        <v>457</v>
      </c>
      <c r="K6969" s="14" t="s">
        <v>873</v>
      </c>
      <c r="L6969" s="14" t="s">
        <v>32045</v>
      </c>
      <c r="M6969" s="14">
        <f t="shared" si="864"/>
        <v>2017</v>
      </c>
      <c r="N6969" s="14">
        <f t="shared" si="865"/>
        <v>8</v>
      </c>
      <c r="O6969" s="14" t="str">
        <f>IFERROR(VLOOKUP(I6969,Lists!$F$2:$G$16,2,FALSE()),"Not Rated")</f>
        <v>Teens</v>
      </c>
      <c r="P6969" s="14">
        <f t="shared" si="866"/>
        <v>104</v>
      </c>
      <c r="Q6969" s="14" t="str">
        <f t="shared" si="867"/>
        <v>China</v>
      </c>
      <c r="R6969" s="14" t="str">
        <f t="shared" si="868"/>
        <v>|China|</v>
      </c>
      <c r="S6969" s="14" t="str">
        <f t="shared" si="869"/>
        <v>|International Movies|Thrillers|</v>
      </c>
      <c r="T6969" s="14" t="str">
        <f t="shared" si="870"/>
        <v>|Liu Jie|</v>
      </c>
      <c r="U6969" s="14" t="str">
        <f t="shared" si="871"/>
        <v>|Wallace Huo|Qin Hailu|Regina Wan|Jessie Li|Dong Zijian|Li Yiqing|Fan Qianhui|</v>
      </c>
    </row>
    <row r="6970" spans="1:21">
      <c r="A6970" s="14" t="s">
        <v>32046</v>
      </c>
      <c r="B6970" s="14" t="s">
        <v>48</v>
      </c>
      <c r="C6970" s="14" t="s">
        <v>32047</v>
      </c>
      <c r="D6970" s="14" t="s">
        <v>32048</v>
      </c>
      <c r="E6970" s="14" t="s">
        <v>117</v>
      </c>
      <c r="F6970" s="14" t="s">
        <v>127</v>
      </c>
      <c r="G6970" s="26">
        <v>42767</v>
      </c>
      <c r="H6970" s="14">
        <v>2015</v>
      </c>
      <c r="I6970" s="14" t="s">
        <v>361</v>
      </c>
      <c r="J6970" s="14" t="s">
        <v>951</v>
      </c>
      <c r="K6970" s="14" t="s">
        <v>2701</v>
      </c>
      <c r="L6970" s="14" t="s">
        <v>32049</v>
      </c>
      <c r="M6970" s="14">
        <f t="shared" si="864"/>
        <v>2017</v>
      </c>
      <c r="N6970" s="14">
        <f t="shared" si="865"/>
        <v>2</v>
      </c>
      <c r="O6970" s="14" t="str">
        <f>IFERROR(VLOOKUP(I6970,Lists!$F$2:$G$16,2,FALSE()),"Not Rated")</f>
        <v>Teens</v>
      </c>
      <c r="P6970" s="14">
        <f t="shared" si="866"/>
        <v>80</v>
      </c>
      <c r="Q6970" s="14" t="str">
        <f t="shared" si="867"/>
        <v>Australia</v>
      </c>
      <c r="R6970" s="14" t="str">
        <f t="shared" si="868"/>
        <v>|Australia|</v>
      </c>
      <c r="S6970" s="14" t="str">
        <f t="shared" si="869"/>
        <v>|Documentaries|International Movies|Music &amp; Musicals|</v>
      </c>
      <c r="T6970" s="14" t="str">
        <f t="shared" si="870"/>
        <v>|Scott Hicks|</v>
      </c>
      <c r="U6970" s="14" t="str">
        <f t="shared" si="871"/>
        <v>|Unknown|</v>
      </c>
    </row>
    <row r="6971" spans="1:21">
      <c r="A6971" s="14" t="s">
        <v>32050</v>
      </c>
      <c r="B6971" s="14" t="s">
        <v>49</v>
      </c>
      <c r="C6971" s="14" t="s">
        <v>32051</v>
      </c>
      <c r="D6971" s="14" t="s">
        <v>117</v>
      </c>
      <c r="E6971" s="14" t="s">
        <v>32052</v>
      </c>
      <c r="F6971" s="14" t="s">
        <v>119</v>
      </c>
      <c r="G6971" s="26">
        <v>43802</v>
      </c>
      <c r="H6971" s="14">
        <v>2016</v>
      </c>
      <c r="I6971" s="14" t="s">
        <v>362</v>
      </c>
      <c r="J6971" s="14" t="s">
        <v>107</v>
      </c>
      <c r="K6971" s="14" t="s">
        <v>262</v>
      </c>
      <c r="L6971" s="14" t="s">
        <v>32053</v>
      </c>
      <c r="M6971" s="14">
        <f t="shared" si="864"/>
        <v>2019</v>
      </c>
      <c r="N6971" s="14">
        <f t="shared" si="865"/>
        <v>12</v>
      </c>
      <c r="O6971" s="14" t="str">
        <f>IFERROR(VLOOKUP(I6971,Lists!$F$2:$G$16,2,FALSE()),"Not Rated")</f>
        <v>Older Kids</v>
      </c>
      <c r="P6971" s="14">
        <f t="shared" si="866"/>
        <v>3</v>
      </c>
      <c r="Q6971" s="14" t="str">
        <f t="shared" si="867"/>
        <v>Canada</v>
      </c>
      <c r="R6971" s="14" t="str">
        <f t="shared" si="868"/>
        <v>|Canada|</v>
      </c>
      <c r="S6971" s="14" t="str">
        <f t="shared" si="869"/>
        <v>|Reality TV|</v>
      </c>
      <c r="T6971" s="14" t="str">
        <f t="shared" si="870"/>
        <v>|Unknown|</v>
      </c>
      <c r="U6971" s="14" t="str">
        <f t="shared" si="871"/>
        <v>|Dave Pettitt|Jamie Davis|Adam Gazzola|Kevin Ritchie|</v>
      </c>
    </row>
    <row r="6972" spans="1:21">
      <c r="A6972" s="14" t="s">
        <v>32054</v>
      </c>
      <c r="B6972" s="14" t="s">
        <v>49</v>
      </c>
      <c r="C6972" s="14" t="s">
        <v>32055</v>
      </c>
      <c r="D6972" s="14" t="s">
        <v>117</v>
      </c>
      <c r="E6972" s="14" t="s">
        <v>32056</v>
      </c>
      <c r="F6972" s="14" t="s">
        <v>115</v>
      </c>
      <c r="G6972" s="26">
        <v>42675</v>
      </c>
      <c r="H6972" s="14">
        <v>1988</v>
      </c>
      <c r="I6972" s="14" t="s">
        <v>362</v>
      </c>
      <c r="J6972" s="14" t="s">
        <v>521</v>
      </c>
      <c r="K6972" s="14" t="s">
        <v>249</v>
      </c>
      <c r="L6972" s="14" t="s">
        <v>32057</v>
      </c>
      <c r="M6972" s="14">
        <f t="shared" si="864"/>
        <v>2016</v>
      </c>
      <c r="N6972" s="14">
        <f t="shared" si="865"/>
        <v>11</v>
      </c>
      <c r="O6972" s="14" t="str">
        <f>IFERROR(VLOOKUP(I6972,Lists!$F$2:$G$16,2,FALSE()),"Not Rated")</f>
        <v>Older Kids</v>
      </c>
      <c r="P6972" s="14">
        <f t="shared" si="866"/>
        <v>5</v>
      </c>
      <c r="Q6972" s="14" t="str">
        <f t="shared" si="867"/>
        <v>United States</v>
      </c>
      <c r="R6972" s="14" t="str">
        <f t="shared" si="868"/>
        <v>|United States|</v>
      </c>
      <c r="S6972" s="14" t="str">
        <f t="shared" si="869"/>
        <v>|TV Dramas|</v>
      </c>
      <c r="T6972" s="14" t="str">
        <f t="shared" si="870"/>
        <v>|Unknown|</v>
      </c>
      <c r="U6972" s="14" t="str">
        <f t="shared" si="871"/>
        <v>|Michael Landon|Victor French|</v>
      </c>
    </row>
    <row r="6973" spans="1:21">
      <c r="A6973" s="14" t="s">
        <v>32058</v>
      </c>
      <c r="B6973" s="14" t="s">
        <v>49</v>
      </c>
      <c r="C6973" s="14" t="s">
        <v>32059</v>
      </c>
      <c r="D6973" s="14" t="s">
        <v>117</v>
      </c>
      <c r="E6973" s="14" t="s">
        <v>32060</v>
      </c>
      <c r="F6973" s="14" t="s">
        <v>118</v>
      </c>
      <c r="G6973" s="26">
        <v>42948</v>
      </c>
      <c r="H6973" s="14">
        <v>2016</v>
      </c>
      <c r="I6973" s="14" t="s">
        <v>361</v>
      </c>
      <c r="J6973" s="14" t="s">
        <v>107</v>
      </c>
      <c r="K6973" s="14" t="s">
        <v>3016</v>
      </c>
      <c r="L6973" s="14" t="s">
        <v>32061</v>
      </c>
      <c r="M6973" s="14">
        <f t="shared" si="864"/>
        <v>2017</v>
      </c>
      <c r="N6973" s="14">
        <f t="shared" si="865"/>
        <v>8</v>
      </c>
      <c r="O6973" s="14" t="str">
        <f>IFERROR(VLOOKUP(I6973,Lists!$F$2:$G$16,2,FALSE()),"Not Rated")</f>
        <v>Teens</v>
      </c>
      <c r="P6973" s="14">
        <f t="shared" si="866"/>
        <v>3</v>
      </c>
      <c r="Q6973" s="14" t="str">
        <f t="shared" si="867"/>
        <v>United Kingdom</v>
      </c>
      <c r="R6973" s="14" t="str">
        <f t="shared" si="868"/>
        <v>|United Kingdom|</v>
      </c>
      <c r="S6973" s="14" t="str">
        <f t="shared" si="869"/>
        <v>|British TV Shows|Crime TV Shows|International TV Shows|</v>
      </c>
      <c r="T6973" s="14" t="str">
        <f t="shared" si="870"/>
        <v>|Unknown|</v>
      </c>
      <c r="U6973" s="14" t="str">
        <f t="shared" si="871"/>
        <v>|Richard Harrington|Mali Harries|Hannah Daniel|Alex Harries|Aneirin Hughes|Daniel Rochford|</v>
      </c>
    </row>
    <row r="6974" spans="1:21">
      <c r="A6974" s="14" t="s">
        <v>32062</v>
      </c>
      <c r="B6974" s="14" t="s">
        <v>48</v>
      </c>
      <c r="C6974" s="14" t="s">
        <v>32063</v>
      </c>
      <c r="D6974" s="14" t="s">
        <v>32064</v>
      </c>
      <c r="E6974" s="14" t="s">
        <v>32065</v>
      </c>
      <c r="F6974" s="14" t="s">
        <v>118</v>
      </c>
      <c r="G6974" s="26">
        <v>42825</v>
      </c>
      <c r="H6974" s="14">
        <v>2015</v>
      </c>
      <c r="I6974" s="14" t="s">
        <v>362</v>
      </c>
      <c r="J6974" s="14" t="s">
        <v>739</v>
      </c>
      <c r="K6974" s="14" t="s">
        <v>247</v>
      </c>
      <c r="L6974" s="14" t="s">
        <v>32066</v>
      </c>
      <c r="M6974" s="14">
        <f t="shared" si="864"/>
        <v>2017</v>
      </c>
      <c r="N6974" s="14">
        <f t="shared" si="865"/>
        <v>3</v>
      </c>
      <c r="O6974" s="14" t="str">
        <f>IFERROR(VLOOKUP(I6974,Lists!$F$2:$G$16,2,FALSE()),"Not Rated")</f>
        <v>Older Kids</v>
      </c>
      <c r="P6974" s="14">
        <f t="shared" si="866"/>
        <v>95</v>
      </c>
      <c r="Q6974" s="14" t="str">
        <f t="shared" si="867"/>
        <v>United Kingdom</v>
      </c>
      <c r="R6974" s="14" t="str">
        <f t="shared" si="868"/>
        <v>|United Kingdom|</v>
      </c>
      <c r="S6974" s="14" t="str">
        <f t="shared" si="869"/>
        <v>|Documentaries|</v>
      </c>
      <c r="T6974" s="14" t="str">
        <f t="shared" si="870"/>
        <v>|Lucy van Beek|</v>
      </c>
      <c r="U6974" s="14" t="str">
        <f t="shared" si="871"/>
        <v>|John Sessions|</v>
      </c>
    </row>
    <row r="6975" spans="1:21">
      <c r="A6975" s="14" t="s">
        <v>32067</v>
      </c>
      <c r="B6975" s="14" t="s">
        <v>48</v>
      </c>
      <c r="C6975" s="14" t="s">
        <v>32068</v>
      </c>
      <c r="D6975" s="14" t="s">
        <v>32069</v>
      </c>
      <c r="E6975" s="14" t="s">
        <v>32070</v>
      </c>
      <c r="F6975" s="14" t="s">
        <v>7096</v>
      </c>
      <c r="G6975" s="26">
        <v>43070</v>
      </c>
      <c r="H6975" s="14">
        <v>2010</v>
      </c>
      <c r="I6975" s="14" t="s">
        <v>360</v>
      </c>
      <c r="J6975" s="14" t="s">
        <v>566</v>
      </c>
      <c r="K6975" s="14" t="s">
        <v>1656</v>
      </c>
      <c r="L6975" s="14" t="s">
        <v>32071</v>
      </c>
      <c r="M6975" s="14">
        <f t="shared" si="864"/>
        <v>2017</v>
      </c>
      <c r="N6975" s="14">
        <f t="shared" si="865"/>
        <v>12</v>
      </c>
      <c r="O6975" s="14" t="str">
        <f>IFERROR(VLOOKUP(I6975,Lists!$F$2:$G$16,2,FALSE()),"Not Rated")</f>
        <v>Adults</v>
      </c>
      <c r="P6975" s="14">
        <f t="shared" si="866"/>
        <v>97</v>
      </c>
      <c r="Q6975" s="14" t="str">
        <f t="shared" si="867"/>
        <v>India</v>
      </c>
      <c r="R6975" s="14" t="str">
        <f t="shared" si="868"/>
        <v>|India|United States|</v>
      </c>
      <c r="S6975" s="14" t="str">
        <f t="shared" si="869"/>
        <v>|Horror Movies|International Movies|Thrillers|</v>
      </c>
      <c r="T6975" s="14" t="str">
        <f t="shared" si="870"/>
        <v>|Jennifer Lynch|</v>
      </c>
      <c r="U6975" s="14" t="str">
        <f t="shared" si="871"/>
        <v>|Mallika Sherawat|Irrfan Khan|Jeff Doucette|Divya Dutta|Raman Trikha|Mahmoud Babai|Raj Bhansali|Sunny Charles|Tony Ciccone|Parvez Khan|</v>
      </c>
    </row>
    <row r="6976" spans="1:21">
      <c r="A6976" s="14" t="s">
        <v>32072</v>
      </c>
      <c r="B6976" s="14" t="s">
        <v>49</v>
      </c>
      <c r="C6976" s="14" t="s">
        <v>32073</v>
      </c>
      <c r="D6976" s="14" t="s">
        <v>117</v>
      </c>
      <c r="E6976" s="14" t="s">
        <v>32074</v>
      </c>
      <c r="F6976" s="14" t="s">
        <v>134</v>
      </c>
      <c r="G6976" s="26">
        <v>42748</v>
      </c>
      <c r="H6976" s="14">
        <v>2015</v>
      </c>
      <c r="I6976" s="14" t="s">
        <v>360</v>
      </c>
      <c r="J6976" s="14" t="s">
        <v>105</v>
      </c>
      <c r="K6976" s="14" t="s">
        <v>992</v>
      </c>
      <c r="L6976" s="14" t="s">
        <v>32075</v>
      </c>
      <c r="M6976" s="14">
        <f t="shared" si="864"/>
        <v>2017</v>
      </c>
      <c r="N6976" s="14">
        <f t="shared" si="865"/>
        <v>1</v>
      </c>
      <c r="O6976" s="14" t="str">
        <f>IFERROR(VLOOKUP(I6976,Lists!$F$2:$G$16,2,FALSE()),"Not Rated")</f>
        <v>Adults</v>
      </c>
      <c r="P6976" s="14">
        <f t="shared" si="866"/>
        <v>1</v>
      </c>
      <c r="Q6976" s="14" t="str">
        <f t="shared" si="867"/>
        <v>Argentina</v>
      </c>
      <c r="R6976" s="14" t="str">
        <f t="shared" si="868"/>
        <v>|Argentina|</v>
      </c>
      <c r="S6976" s="14" t="str">
        <f t="shared" si="869"/>
        <v>|Crime TV Shows|International TV Shows|Spanish-Language TV Shows|</v>
      </c>
      <c r="T6976" s="14" t="str">
        <f t="shared" si="870"/>
        <v>|Unknown|</v>
      </c>
      <c r="U6976" s="14" t="str">
        <f t="shared" si="871"/>
        <v>|Alejandro Awada|Cecilia Roth|Chino Darín|Nazareno Casero|Tristán|Gustavo Garzón|Pablo Cedrón|María Soldi|Rita Pauls|Victoria Almeida|Benjamín Alfonso|</v>
      </c>
    </row>
    <row r="6977" spans="1:21">
      <c r="A6977" s="14" t="s">
        <v>32076</v>
      </c>
      <c r="B6977" s="14" t="s">
        <v>48</v>
      </c>
      <c r="C6977" s="14" t="s">
        <v>32077</v>
      </c>
      <c r="D6977" s="14" t="s">
        <v>32078</v>
      </c>
      <c r="E6977" s="14" t="s">
        <v>32079</v>
      </c>
      <c r="F6977" s="14" t="s">
        <v>116</v>
      </c>
      <c r="G6977" s="26">
        <v>43313</v>
      </c>
      <c r="H6977" s="14">
        <v>2017</v>
      </c>
      <c r="I6977" s="14" t="s">
        <v>361</v>
      </c>
      <c r="J6977" s="14" t="s">
        <v>1062</v>
      </c>
      <c r="K6977" s="14" t="s">
        <v>475</v>
      </c>
      <c r="L6977" s="14" t="s">
        <v>32080</v>
      </c>
      <c r="M6977" s="14">
        <f t="shared" si="864"/>
        <v>2018</v>
      </c>
      <c r="N6977" s="14">
        <f t="shared" si="865"/>
        <v>8</v>
      </c>
      <c r="O6977" s="14" t="str">
        <f>IFERROR(VLOOKUP(I6977,Lists!$F$2:$G$16,2,FALSE()),"Not Rated")</f>
        <v>Teens</v>
      </c>
      <c r="P6977" s="14">
        <f t="shared" si="866"/>
        <v>118</v>
      </c>
      <c r="Q6977" s="14" t="str">
        <f t="shared" si="867"/>
        <v>India</v>
      </c>
      <c r="R6977" s="14" t="str">
        <f t="shared" si="868"/>
        <v>|India|</v>
      </c>
      <c r="S6977" s="14" t="str">
        <f t="shared" si="869"/>
        <v>|Dramas|International Movies|</v>
      </c>
      <c r="T6977" s="14" t="str">
        <f t="shared" si="870"/>
        <v>|Vishnu Govindhan|</v>
      </c>
      <c r="U6977" s="14" t="str">
        <f t="shared" si="871"/>
        <v>|Vishnu Vinay|Vinay Forrt|Saikumar|Joju George|Nobi|Sreekumar|Nandu|Sunil Sukhada|</v>
      </c>
    </row>
    <row r="6978" spans="1:21">
      <c r="A6978" s="14" t="s">
        <v>32081</v>
      </c>
      <c r="B6978" s="14" t="s">
        <v>49</v>
      </c>
      <c r="C6978" s="14" t="s">
        <v>32082</v>
      </c>
      <c r="D6978" s="14" t="s">
        <v>117</v>
      </c>
      <c r="E6978" s="14" t="s">
        <v>117</v>
      </c>
      <c r="F6978" s="14" t="s">
        <v>127</v>
      </c>
      <c r="G6978" s="26">
        <v>43658</v>
      </c>
      <c r="H6978" s="14">
        <v>2016</v>
      </c>
      <c r="I6978" s="14" t="s">
        <v>362</v>
      </c>
      <c r="J6978" s="14" t="s">
        <v>105</v>
      </c>
      <c r="K6978" s="14" t="s">
        <v>3772</v>
      </c>
      <c r="L6978" s="14" t="s">
        <v>32083</v>
      </c>
      <c r="M6978" s="14">
        <f t="shared" ref="M6978:M7041" si="872">IF(G6978="","",YEAR(G6978))</f>
        <v>2019</v>
      </c>
      <c r="N6978" s="14">
        <f t="shared" ref="N6978:N7041" si="873">IF(G6978="","",MONTH(G6978))</f>
        <v>7</v>
      </c>
      <c r="O6978" s="14" t="str">
        <f>IFERROR(VLOOKUP(I6978,Lists!$F$2:$G$16,2,FALSE()),"Not Rated")</f>
        <v>Older Kids</v>
      </c>
      <c r="P6978" s="14">
        <f t="shared" ref="P6978:P7041" si="874">IFERROR(VALUE(LEFT(J6978,FIND(" ",J6978)-1)),"")</f>
        <v>1</v>
      </c>
      <c r="Q6978" s="14" t="str">
        <f t="shared" ref="Q6978:Q7041" si="875">IFERROR(LEFT(F6978,FIND(",",F6978)-1),F6978)</f>
        <v>Australia</v>
      </c>
      <c r="R6978" s="14" t="str">
        <f t="shared" ref="R6978:R7041" si="876">"|"&amp;SUBSTITUTE(F6978,", ","|")&amp;"|"</f>
        <v>|Australia|</v>
      </c>
      <c r="S6978" s="14" t="str">
        <f t="shared" ref="S6978:S7041" si="877">"|"&amp;SUBSTITUTE(K6978,", ","|")&amp;"|"</f>
        <v>|British TV Shows|Docuseries|</v>
      </c>
      <c r="T6978" s="14" t="str">
        <f t="shared" ref="T6978:T7041" si="878">"|"&amp;SUBSTITUTE(D6978,", ","|")&amp;"|"</f>
        <v>|Unknown|</v>
      </c>
      <c r="U6978" s="14" t="str">
        <f t="shared" ref="U6978:U7041" si="879">"|"&amp;SUBSTITUTE(E6978,", ","|")&amp;"|"</f>
        <v>|Unknown|</v>
      </c>
    </row>
    <row r="6979" spans="1:21">
      <c r="A6979" s="14" t="s">
        <v>32084</v>
      </c>
      <c r="B6979" s="14" t="s">
        <v>48</v>
      </c>
      <c r="C6979" s="14" t="s">
        <v>32085</v>
      </c>
      <c r="D6979" s="14" t="s">
        <v>4297</v>
      </c>
      <c r="E6979" s="14" t="s">
        <v>32086</v>
      </c>
      <c r="F6979" s="14" t="s">
        <v>115</v>
      </c>
      <c r="G6979" s="26">
        <v>43831</v>
      </c>
      <c r="H6979" s="14">
        <v>2005</v>
      </c>
      <c r="I6979" s="14" t="s">
        <v>364</v>
      </c>
      <c r="J6979" s="14" t="s">
        <v>1062</v>
      </c>
      <c r="K6979" s="14" t="s">
        <v>1014</v>
      </c>
      <c r="L6979" s="14" t="s">
        <v>32087</v>
      </c>
      <c r="M6979" s="14">
        <f t="shared" si="872"/>
        <v>2020</v>
      </c>
      <c r="N6979" s="14">
        <f t="shared" si="873"/>
        <v>1</v>
      </c>
      <c r="O6979" s="14" t="str">
        <f>IFERROR(VLOOKUP(I6979,Lists!$F$2:$G$16,2,FALSE()),"Not Rated")</f>
        <v>Teens</v>
      </c>
      <c r="P6979" s="14">
        <f t="shared" si="874"/>
        <v>118</v>
      </c>
      <c r="Q6979" s="14" t="str">
        <f t="shared" si="875"/>
        <v>United States</v>
      </c>
      <c r="R6979" s="14" t="str">
        <f t="shared" si="876"/>
        <v>|United States|</v>
      </c>
      <c r="S6979" s="14" t="str">
        <f t="shared" si="877"/>
        <v>|Comedies|Romantic Movies|</v>
      </c>
      <c r="T6979" s="14" t="str">
        <f t="shared" si="878"/>
        <v>|Andy Tennant|</v>
      </c>
      <c r="U6979" s="14" t="str">
        <f t="shared" si="879"/>
        <v>|Will Smith|Eva Mendes|Kevin James|Amber Valletta|Julie Ann Emery|Adam Arkin|Robinne Lee|Nathan Lee Graham|Michael Rapaport|Jeffrey Donovan|</v>
      </c>
    </row>
    <row r="6980" spans="1:21">
      <c r="A6980" s="14" t="s">
        <v>32088</v>
      </c>
      <c r="B6980" s="14" t="s">
        <v>48</v>
      </c>
      <c r="C6980" s="14" t="s">
        <v>32089</v>
      </c>
      <c r="D6980" s="14" t="s">
        <v>23759</v>
      </c>
      <c r="E6980" s="14" t="s">
        <v>117</v>
      </c>
      <c r="F6980" s="14" t="s">
        <v>118</v>
      </c>
      <c r="G6980" s="26">
        <v>42583</v>
      </c>
      <c r="H6980" s="14">
        <v>2016</v>
      </c>
      <c r="I6980" s="14" t="s">
        <v>362</v>
      </c>
      <c r="J6980" s="14" t="s">
        <v>9393</v>
      </c>
      <c r="K6980" s="14" t="s">
        <v>884</v>
      </c>
      <c r="L6980" s="14" t="s">
        <v>32090</v>
      </c>
      <c r="M6980" s="14">
        <f t="shared" si="872"/>
        <v>2016</v>
      </c>
      <c r="N6980" s="14">
        <f t="shared" si="873"/>
        <v>8</v>
      </c>
      <c r="O6980" s="14" t="str">
        <f>IFERROR(VLOOKUP(I6980,Lists!$F$2:$G$16,2,FALSE()),"Not Rated")</f>
        <v>Older Kids</v>
      </c>
      <c r="P6980" s="14">
        <f t="shared" si="874"/>
        <v>44</v>
      </c>
      <c r="Q6980" s="14" t="str">
        <f t="shared" si="875"/>
        <v>United Kingdom</v>
      </c>
      <c r="R6980" s="14" t="str">
        <f t="shared" si="876"/>
        <v>|United Kingdom|</v>
      </c>
      <c r="S6980" s="14" t="str">
        <f t="shared" si="877"/>
        <v>|Documentaries|Sports Movies|</v>
      </c>
      <c r="T6980" s="14" t="str">
        <f t="shared" si="878"/>
        <v>|Daniel Kontur|</v>
      </c>
      <c r="U6980" s="14" t="str">
        <f t="shared" si="879"/>
        <v>|Unknown|</v>
      </c>
    </row>
    <row r="6981" spans="1:21">
      <c r="A6981" s="14" t="s">
        <v>32091</v>
      </c>
      <c r="B6981" s="14" t="s">
        <v>48</v>
      </c>
      <c r="C6981" s="14" t="s">
        <v>32092</v>
      </c>
      <c r="D6981" s="14" t="s">
        <v>32093</v>
      </c>
      <c r="E6981" s="14" t="s">
        <v>117</v>
      </c>
      <c r="F6981" s="14" t="s">
        <v>120</v>
      </c>
      <c r="G6981" s="26">
        <v>43040</v>
      </c>
      <c r="H6981" s="14">
        <v>2017</v>
      </c>
      <c r="I6981" s="14" t="s">
        <v>361</v>
      </c>
      <c r="J6981" s="14" t="s">
        <v>5250</v>
      </c>
      <c r="K6981" s="14" t="s">
        <v>496</v>
      </c>
      <c r="L6981" s="14" t="s">
        <v>32094</v>
      </c>
      <c r="M6981" s="14">
        <f t="shared" si="872"/>
        <v>2017</v>
      </c>
      <c r="N6981" s="14">
        <f t="shared" si="873"/>
        <v>11</v>
      </c>
      <c r="O6981" s="14" t="str">
        <f>IFERROR(VLOOKUP(I6981,Lists!$F$2:$G$16,2,FALSE()),"Not Rated")</f>
        <v>Teens</v>
      </c>
      <c r="P6981" s="14">
        <f t="shared" si="874"/>
        <v>54</v>
      </c>
      <c r="Q6981" s="14" t="str">
        <f t="shared" si="875"/>
        <v>France</v>
      </c>
      <c r="R6981" s="14" t="str">
        <f t="shared" si="876"/>
        <v>|France|</v>
      </c>
      <c r="S6981" s="14" t="str">
        <f t="shared" si="877"/>
        <v>|Documentaries|International Movies|</v>
      </c>
      <c r="T6981" s="14" t="str">
        <f t="shared" si="878"/>
        <v>|Daniel Ablin|</v>
      </c>
      <c r="U6981" s="14" t="str">
        <f t="shared" si="879"/>
        <v>|Unknown|</v>
      </c>
    </row>
    <row r="6982" spans="1:21">
      <c r="A6982" s="14" t="s">
        <v>32095</v>
      </c>
      <c r="B6982" s="14" t="s">
        <v>48</v>
      </c>
      <c r="C6982" s="14" t="s">
        <v>32096</v>
      </c>
      <c r="D6982" s="14" t="s">
        <v>32097</v>
      </c>
      <c r="E6982" s="14" t="s">
        <v>32098</v>
      </c>
      <c r="F6982" s="14" t="s">
        <v>156</v>
      </c>
      <c r="G6982" s="26">
        <v>42917</v>
      </c>
      <c r="H6982" s="14">
        <v>2015</v>
      </c>
      <c r="I6982" s="14" t="s">
        <v>362</v>
      </c>
      <c r="J6982" s="14" t="s">
        <v>13204</v>
      </c>
      <c r="K6982" s="14" t="s">
        <v>910</v>
      </c>
      <c r="L6982" s="14" t="s">
        <v>32099</v>
      </c>
      <c r="M6982" s="14">
        <f t="shared" si="872"/>
        <v>2017</v>
      </c>
      <c r="N6982" s="14">
        <f t="shared" si="873"/>
        <v>7</v>
      </c>
      <c r="O6982" s="14" t="str">
        <f>IFERROR(VLOOKUP(I6982,Lists!$F$2:$G$16,2,FALSE()),"Not Rated")</f>
        <v>Older Kids</v>
      </c>
      <c r="P6982" s="14">
        <f t="shared" si="874"/>
        <v>170</v>
      </c>
      <c r="Q6982" s="14" t="str">
        <f t="shared" si="875"/>
        <v>Pakistan</v>
      </c>
      <c r="R6982" s="14" t="str">
        <f t="shared" si="876"/>
        <v>|Pakistan|</v>
      </c>
      <c r="S6982" s="14" t="str">
        <f t="shared" si="877"/>
        <v>|Dramas|International Movies|Romantic Movies|</v>
      </c>
      <c r="T6982" s="14" t="str">
        <f t="shared" si="878"/>
        <v>|Asim Raza|</v>
      </c>
      <c r="U6982" s="14" t="str">
        <f t="shared" si="879"/>
        <v>|Adeel Hussain|Mahira Khan|Sheheryar Munawar|Sonya Jehan|Bushra Ansari|Nimra Bucha|Arshad Mahmud|Jamal Shah|</v>
      </c>
    </row>
    <row r="6983" spans="1:21">
      <c r="A6983" s="14" t="s">
        <v>32100</v>
      </c>
      <c r="B6983" s="14" t="s">
        <v>49</v>
      </c>
      <c r="C6983" s="14" t="s">
        <v>32101</v>
      </c>
      <c r="D6983" s="14" t="s">
        <v>117</v>
      </c>
      <c r="E6983" s="14" t="s">
        <v>32102</v>
      </c>
      <c r="F6983" s="14" t="s">
        <v>115</v>
      </c>
      <c r="G6983" s="26">
        <v>42948</v>
      </c>
      <c r="H6983" s="14">
        <v>2016</v>
      </c>
      <c r="I6983" s="14" t="s">
        <v>366</v>
      </c>
      <c r="J6983" s="14" t="s">
        <v>105</v>
      </c>
      <c r="K6983" s="14" t="s">
        <v>256</v>
      </c>
      <c r="L6983" s="14" t="s">
        <v>32103</v>
      </c>
      <c r="M6983" s="14">
        <f t="shared" si="872"/>
        <v>2017</v>
      </c>
      <c r="N6983" s="14">
        <f t="shared" si="873"/>
        <v>8</v>
      </c>
      <c r="O6983" s="14" t="str">
        <f>IFERROR(VLOOKUP(I6983,Lists!$F$2:$G$16,2,FALSE()),"Not Rated")</f>
        <v>Kids</v>
      </c>
      <c r="P6983" s="14">
        <f t="shared" si="874"/>
        <v>1</v>
      </c>
      <c r="Q6983" s="14" t="str">
        <f t="shared" si="875"/>
        <v>United States</v>
      </c>
      <c r="R6983" s="14" t="str">
        <f t="shared" si="876"/>
        <v>|United States|</v>
      </c>
      <c r="S6983" s="14" t="str">
        <f t="shared" si="877"/>
        <v>|Kids' TV|</v>
      </c>
      <c r="T6983" s="14" t="str">
        <f t="shared" si="878"/>
        <v>|Unknown|</v>
      </c>
      <c r="U6983" s="14" t="str">
        <f t="shared" si="879"/>
        <v>|Mae Elliessa|</v>
      </c>
    </row>
    <row r="6984" spans="1:21">
      <c r="A6984" s="14" t="s">
        <v>32104</v>
      </c>
      <c r="B6984" s="14" t="s">
        <v>48</v>
      </c>
      <c r="C6984" s="14" t="s">
        <v>32105</v>
      </c>
      <c r="D6984" s="14" t="s">
        <v>32106</v>
      </c>
      <c r="E6984" s="14" t="s">
        <v>32107</v>
      </c>
      <c r="F6984" s="14" t="s">
        <v>129</v>
      </c>
      <c r="G6984" s="26">
        <v>42804</v>
      </c>
      <c r="H6984" s="14">
        <v>2006</v>
      </c>
      <c r="I6984" s="14" t="s">
        <v>360</v>
      </c>
      <c r="J6984" s="14" t="s">
        <v>1062</v>
      </c>
      <c r="K6984" s="14" t="s">
        <v>834</v>
      </c>
      <c r="L6984" s="14" t="s">
        <v>32108</v>
      </c>
      <c r="M6984" s="14">
        <f t="shared" si="872"/>
        <v>2017</v>
      </c>
      <c r="N6984" s="14">
        <f t="shared" si="873"/>
        <v>3</v>
      </c>
      <c r="O6984" s="14" t="str">
        <f>IFERROR(VLOOKUP(I6984,Lists!$F$2:$G$16,2,FALSE()),"Not Rated")</f>
        <v>Adults</v>
      </c>
      <c r="P6984" s="14">
        <f t="shared" si="874"/>
        <v>118</v>
      </c>
      <c r="Q6984" s="14" t="str">
        <f t="shared" si="875"/>
        <v>Turkey</v>
      </c>
      <c r="R6984" s="14" t="str">
        <f t="shared" si="876"/>
        <v>|Turkey|</v>
      </c>
      <c r="S6984" s="14" t="str">
        <f t="shared" si="877"/>
        <v>|Comedies|Dramas|International Movies|</v>
      </c>
      <c r="T6984" s="14" t="str">
        <f t="shared" si="878"/>
        <v>|Ali Taner Baltacı|Cem Yılmaz|</v>
      </c>
      <c r="U6984" s="14" t="str">
        <f t="shared" si="879"/>
        <v>|Cem Yılmaz|Mazhar Alanson|Özlem Tekin|Tuna Orhan|Tuncer Salman|Kemal İnci|Gürgen Öz|Caner Alkaya|Ayçe Abana|Bahtiyar Engin|</v>
      </c>
    </row>
    <row r="6985" spans="1:21">
      <c r="A6985" s="14" t="s">
        <v>32109</v>
      </c>
      <c r="B6985" s="14" t="s">
        <v>48</v>
      </c>
      <c r="C6985" s="14" t="s">
        <v>32110</v>
      </c>
      <c r="D6985" s="14" t="s">
        <v>32111</v>
      </c>
      <c r="E6985" s="14" t="s">
        <v>32112</v>
      </c>
      <c r="F6985" s="14" t="s">
        <v>127</v>
      </c>
      <c r="G6985" s="26">
        <v>42583</v>
      </c>
      <c r="H6985" s="14">
        <v>2015</v>
      </c>
      <c r="I6985" s="14" t="s">
        <v>360</v>
      </c>
      <c r="J6985" s="14" t="s">
        <v>972</v>
      </c>
      <c r="K6985" s="14" t="s">
        <v>4410</v>
      </c>
      <c r="L6985" s="14" t="s">
        <v>32113</v>
      </c>
      <c r="M6985" s="14">
        <f t="shared" si="872"/>
        <v>2016</v>
      </c>
      <c r="N6985" s="14">
        <f t="shared" si="873"/>
        <v>8</v>
      </c>
      <c r="O6985" s="14" t="str">
        <f>IFERROR(VLOOKUP(I6985,Lists!$F$2:$G$16,2,FALSE()),"Not Rated")</f>
        <v>Adults</v>
      </c>
      <c r="P6985" s="14">
        <f t="shared" si="874"/>
        <v>128</v>
      </c>
      <c r="Q6985" s="14" t="str">
        <f t="shared" si="875"/>
        <v>Australia</v>
      </c>
      <c r="R6985" s="14" t="str">
        <f t="shared" si="876"/>
        <v>|Australia|</v>
      </c>
      <c r="S6985" s="14" t="str">
        <f t="shared" si="877"/>
        <v>|Dramas|International Movies|LGBTQ Movies|</v>
      </c>
      <c r="T6985" s="14" t="str">
        <f t="shared" si="878"/>
        <v>|Neil Armfield|</v>
      </c>
      <c r="U6985" s="14" t="str">
        <f t="shared" si="879"/>
        <v>|Ryan Corr|Craig Stott|Kerry Fox|Camilla Ah Kin|Sarah Snook|Guy Pearce|Anthony LaPaglia|Geoffrey Rush|</v>
      </c>
    </row>
    <row r="6986" spans="1:21">
      <c r="A6986" s="14" t="s">
        <v>32114</v>
      </c>
      <c r="B6986" s="14" t="s">
        <v>48</v>
      </c>
      <c r="C6986" s="14" t="s">
        <v>32115</v>
      </c>
      <c r="D6986" s="14" t="s">
        <v>32116</v>
      </c>
      <c r="E6986" s="14" t="s">
        <v>32117</v>
      </c>
      <c r="F6986" s="14" t="s">
        <v>32118</v>
      </c>
      <c r="G6986" s="26">
        <v>42566</v>
      </c>
      <c r="H6986" s="14">
        <v>2016</v>
      </c>
      <c r="I6986" s="14" t="s">
        <v>360</v>
      </c>
      <c r="J6986" s="14" t="s">
        <v>574</v>
      </c>
      <c r="K6986" s="14" t="s">
        <v>4045</v>
      </c>
      <c r="L6986" s="14" t="s">
        <v>32119</v>
      </c>
      <c r="M6986" s="14">
        <f t="shared" si="872"/>
        <v>2016</v>
      </c>
      <c r="N6986" s="14">
        <f t="shared" si="873"/>
        <v>7</v>
      </c>
      <c r="O6986" s="14" t="str">
        <f>IFERROR(VLOOKUP(I6986,Lists!$F$2:$G$16,2,FALSE()),"Not Rated")</f>
        <v>Adults</v>
      </c>
      <c r="P6986" s="14">
        <f t="shared" si="874"/>
        <v>106</v>
      </c>
      <c r="Q6986" s="14" t="str">
        <f t="shared" si="875"/>
        <v>United States</v>
      </c>
      <c r="R6986" s="14" t="str">
        <f t="shared" si="876"/>
        <v>|United States|Ireland|</v>
      </c>
      <c r="S6986" s="14" t="str">
        <f t="shared" si="877"/>
        <v>|Comedies|Horror Movies|</v>
      </c>
      <c r="T6986" s="14" t="str">
        <f t="shared" si="878"/>
        <v>|Anthony Scott Burns|Nicholas McCarthy|Adam Egypt Mortimer|Gary Shore|Kevin Smith|Sarah Adina Smith|Scott Stewart|Kevin Kolsch|Dennis Widmyer|</v>
      </c>
      <c r="U6986" s="14" t="str">
        <f t="shared" si="879"/>
        <v>|Madeleine Coghlan|Savannah Kennick|Ruth Bradley|Ava Acres|Sophie Traub|Jocelin Donahue|Harley Morenstein|Harley Quinn Smith|Ashley Greene|Olivia Roush|Seth Green|Clare Grant|Lorenza Izzo|Andrew Bowen|</v>
      </c>
    </row>
    <row r="6987" spans="1:21">
      <c r="A6987" s="14" t="s">
        <v>32120</v>
      </c>
      <c r="B6987" s="14" t="s">
        <v>48</v>
      </c>
      <c r="C6987" s="14" t="s">
        <v>32121</v>
      </c>
      <c r="D6987" s="14" t="s">
        <v>32122</v>
      </c>
      <c r="E6987" s="14" t="s">
        <v>117</v>
      </c>
      <c r="F6987" s="14" t="s">
        <v>115</v>
      </c>
      <c r="G6987" s="26">
        <v>42614</v>
      </c>
      <c r="H6987" s="14">
        <v>2016</v>
      </c>
      <c r="I6987" s="14" t="s">
        <v>369</v>
      </c>
      <c r="J6987" s="14" t="s">
        <v>560</v>
      </c>
      <c r="K6987" s="14" t="s">
        <v>247</v>
      </c>
      <c r="L6987" s="14" t="s">
        <v>32123</v>
      </c>
      <c r="M6987" s="14">
        <f t="shared" si="872"/>
        <v>2016</v>
      </c>
      <c r="N6987" s="14">
        <f t="shared" si="873"/>
        <v>9</v>
      </c>
      <c r="O6987" s="14" t="str">
        <f>IFERROR(VLOOKUP(I6987,Lists!$F$2:$G$16,2,FALSE()),"Not Rated")</f>
        <v>Not Rated</v>
      </c>
      <c r="P6987" s="14">
        <f t="shared" si="874"/>
        <v>103</v>
      </c>
      <c r="Q6987" s="14" t="str">
        <f t="shared" si="875"/>
        <v>United States</v>
      </c>
      <c r="R6987" s="14" t="str">
        <f t="shared" si="876"/>
        <v>|United States|</v>
      </c>
      <c r="S6987" s="14" t="str">
        <f t="shared" si="877"/>
        <v>|Documentaries|</v>
      </c>
      <c r="T6987" s="14" t="str">
        <f t="shared" si="878"/>
        <v>|Will Allen|</v>
      </c>
      <c r="U6987" s="14" t="str">
        <f t="shared" si="879"/>
        <v>|Unknown|</v>
      </c>
    </row>
    <row r="6988" spans="1:21">
      <c r="A6988" s="14" t="s">
        <v>32124</v>
      </c>
      <c r="B6988" s="14" t="s">
        <v>48</v>
      </c>
      <c r="C6988" s="14" t="s">
        <v>32125</v>
      </c>
      <c r="D6988" s="14" t="s">
        <v>32126</v>
      </c>
      <c r="E6988" s="14" t="s">
        <v>32127</v>
      </c>
      <c r="F6988" s="14" t="s">
        <v>139</v>
      </c>
      <c r="G6988" s="26">
        <v>43311</v>
      </c>
      <c r="H6988" s="14">
        <v>2008</v>
      </c>
      <c r="I6988" s="14" t="s">
        <v>361</v>
      </c>
      <c r="J6988" s="14" t="s">
        <v>900</v>
      </c>
      <c r="K6988" s="14" t="s">
        <v>32128</v>
      </c>
      <c r="L6988" s="14" t="s">
        <v>32129</v>
      </c>
      <c r="M6988" s="14">
        <f t="shared" si="872"/>
        <v>2018</v>
      </c>
      <c r="N6988" s="14">
        <f t="shared" si="873"/>
        <v>7</v>
      </c>
      <c r="O6988" s="14" t="str">
        <f>IFERROR(VLOOKUP(I6988,Lists!$F$2:$G$16,2,FALSE()),"Not Rated")</f>
        <v>Teens</v>
      </c>
      <c r="P6988" s="14">
        <f t="shared" si="874"/>
        <v>92</v>
      </c>
      <c r="Q6988" s="14" t="str">
        <f t="shared" si="875"/>
        <v>Thailand</v>
      </c>
      <c r="R6988" s="14" t="str">
        <f t="shared" si="876"/>
        <v>|Thailand|</v>
      </c>
      <c r="S6988" s="14" t="str">
        <f t="shared" si="877"/>
        <v>|Comedies|Faith &amp; Spirituality|International Movies|</v>
      </c>
      <c r="T6988" s="14" t="str">
        <f t="shared" si="878"/>
        <v>|Note Chern-Yim|</v>
      </c>
      <c r="U6988" s="14" t="str">
        <f t="shared" si="879"/>
        <v>|Apisit Opasaimlikit|Suthep Po-ngam|Phichet Iamchaonaa|Note Chern-Yim|</v>
      </c>
    </row>
    <row r="6989" spans="1:21">
      <c r="A6989" s="14" t="s">
        <v>32130</v>
      </c>
      <c r="B6989" s="14" t="s">
        <v>48</v>
      </c>
      <c r="C6989" s="14" t="s">
        <v>32131</v>
      </c>
      <c r="D6989" s="14" t="s">
        <v>32126</v>
      </c>
      <c r="E6989" s="14" t="s">
        <v>32132</v>
      </c>
      <c r="F6989" s="14" t="s">
        <v>139</v>
      </c>
      <c r="G6989" s="26">
        <v>43311</v>
      </c>
      <c r="H6989" s="14">
        <v>2010</v>
      </c>
      <c r="I6989" s="14" t="s">
        <v>360</v>
      </c>
      <c r="J6989" s="14" t="s">
        <v>724</v>
      </c>
      <c r="K6989" s="14" t="s">
        <v>32128</v>
      </c>
      <c r="L6989" s="14" t="s">
        <v>32133</v>
      </c>
      <c r="M6989" s="14">
        <f t="shared" si="872"/>
        <v>2018</v>
      </c>
      <c r="N6989" s="14">
        <f t="shared" si="873"/>
        <v>7</v>
      </c>
      <c r="O6989" s="14" t="str">
        <f>IFERROR(VLOOKUP(I6989,Lists!$F$2:$G$16,2,FALSE()),"Not Rated")</f>
        <v>Adults</v>
      </c>
      <c r="P6989" s="14">
        <f t="shared" si="874"/>
        <v>102</v>
      </c>
      <c r="Q6989" s="14" t="str">
        <f t="shared" si="875"/>
        <v>Thailand</v>
      </c>
      <c r="R6989" s="14" t="str">
        <f t="shared" si="876"/>
        <v>|Thailand|</v>
      </c>
      <c r="S6989" s="14" t="str">
        <f t="shared" si="877"/>
        <v>|Comedies|Faith &amp; Spirituality|International Movies|</v>
      </c>
      <c r="T6989" s="14" t="str">
        <f t="shared" si="878"/>
        <v>|Note Chern-Yim|</v>
      </c>
      <c r="U6989" s="14" t="str">
        <f t="shared" si="879"/>
        <v>|Krissada Sukosol|Natee Aekwijit|Yoakyake Chernyim|Der Doksadao|Note Chern-Yim|Kohtee Aramboy|Chaleumpol Tikumpornteerawong|</v>
      </c>
    </row>
    <row r="6990" spans="1:21">
      <c r="A6990" s="14" t="s">
        <v>32134</v>
      </c>
      <c r="B6990" s="14" t="s">
        <v>48</v>
      </c>
      <c r="C6990" s="14" t="s">
        <v>32135</v>
      </c>
      <c r="D6990" s="14" t="s">
        <v>32136</v>
      </c>
      <c r="E6990" s="14" t="s">
        <v>32137</v>
      </c>
      <c r="F6990" s="14" t="s">
        <v>116</v>
      </c>
      <c r="G6990" s="26">
        <v>43221</v>
      </c>
      <c r="H6990" s="14">
        <v>2017</v>
      </c>
      <c r="I6990" s="14" t="s">
        <v>361</v>
      </c>
      <c r="J6990" s="14" t="s">
        <v>3165</v>
      </c>
      <c r="K6990" s="14" t="s">
        <v>475</v>
      </c>
      <c r="L6990" s="14" t="s">
        <v>32138</v>
      </c>
      <c r="M6990" s="14">
        <f t="shared" si="872"/>
        <v>2018</v>
      </c>
      <c r="N6990" s="14">
        <f t="shared" si="873"/>
        <v>5</v>
      </c>
      <c r="O6990" s="14" t="str">
        <f>IFERROR(VLOOKUP(I6990,Lists!$F$2:$G$16,2,FALSE()),"Not Rated")</f>
        <v>Teens</v>
      </c>
      <c r="P6990" s="14">
        <f t="shared" si="874"/>
        <v>126</v>
      </c>
      <c r="Q6990" s="14" t="str">
        <f t="shared" si="875"/>
        <v>India</v>
      </c>
      <c r="R6990" s="14" t="str">
        <f t="shared" si="876"/>
        <v>|India|</v>
      </c>
      <c r="S6990" s="14" t="str">
        <f t="shared" si="877"/>
        <v>|Dramas|International Movies|</v>
      </c>
      <c r="T6990" s="14" t="str">
        <f t="shared" si="878"/>
        <v>|Rakshith Thirthahalli|</v>
      </c>
      <c r="U6990" s="14" t="str">
        <f t="shared" si="879"/>
        <v>|Subbu Talabi|Dhanu Gowda|H.G. Dattatreya|Suchendra Prasad|Ambujakshi|Neenasam Ashwath|</v>
      </c>
    </row>
    <row r="6991" spans="1:21">
      <c r="A6991" s="14" t="s">
        <v>32139</v>
      </c>
      <c r="B6991" s="14" t="s">
        <v>48</v>
      </c>
      <c r="C6991" s="14" t="s">
        <v>32140</v>
      </c>
      <c r="D6991" s="14" t="s">
        <v>32141</v>
      </c>
      <c r="E6991" s="14" t="s">
        <v>32142</v>
      </c>
      <c r="F6991" s="14" t="s">
        <v>117</v>
      </c>
      <c r="G6991" s="26">
        <v>43753</v>
      </c>
      <c r="H6991" s="14">
        <v>2019</v>
      </c>
      <c r="I6991" s="14" t="s">
        <v>362</v>
      </c>
      <c r="J6991" s="14" t="s">
        <v>4548</v>
      </c>
      <c r="K6991" s="14" t="s">
        <v>444</v>
      </c>
      <c r="L6991" s="14" t="s">
        <v>32143</v>
      </c>
      <c r="M6991" s="14">
        <f t="shared" si="872"/>
        <v>2019</v>
      </c>
      <c r="N6991" s="14">
        <f t="shared" si="873"/>
        <v>10</v>
      </c>
      <c r="O6991" s="14" t="str">
        <f>IFERROR(VLOOKUP(I6991,Lists!$F$2:$G$16,2,FALSE()),"Not Rated")</f>
        <v>Older Kids</v>
      </c>
      <c r="P6991" s="14">
        <f t="shared" si="874"/>
        <v>73</v>
      </c>
      <c r="Q6991" s="14" t="str">
        <f t="shared" si="875"/>
        <v>Unknown</v>
      </c>
      <c r="R6991" s="14" t="str">
        <f t="shared" si="876"/>
        <v>|Unknown|</v>
      </c>
      <c r="S6991" s="14" t="str">
        <f t="shared" si="877"/>
        <v>|Dramas|Independent Movies|International Movies|</v>
      </c>
      <c r="T6991" s="14" t="str">
        <f t="shared" si="878"/>
        <v>|Anindya Chatterjee|</v>
      </c>
      <c r="U6991" s="14" t="str">
        <f t="shared" si="879"/>
        <v>|Parambrata Chatterjee|Ani Hovhannisyan|Jonathan Dumontier|Varzu|Sylvie de Neef|Prakashchandra Roy|Nicolas Pierson|Anahit Simonyan|</v>
      </c>
    </row>
    <row r="6992" spans="1:21">
      <c r="A6992" s="14" t="s">
        <v>32144</v>
      </c>
      <c r="B6992" s="14" t="s">
        <v>48</v>
      </c>
      <c r="C6992" s="14" t="s">
        <v>32145</v>
      </c>
      <c r="D6992" s="14" t="s">
        <v>32146</v>
      </c>
      <c r="E6992" s="14" t="s">
        <v>32147</v>
      </c>
      <c r="F6992" s="14" t="s">
        <v>115</v>
      </c>
      <c r="G6992" s="26">
        <v>43739</v>
      </c>
      <c r="H6992" s="14">
        <v>2011</v>
      </c>
      <c r="I6992" s="14" t="s">
        <v>364</v>
      </c>
      <c r="J6992" s="14" t="s">
        <v>580</v>
      </c>
      <c r="K6992" s="14" t="s">
        <v>1027</v>
      </c>
      <c r="L6992" s="14" t="s">
        <v>32148</v>
      </c>
      <c r="M6992" s="14">
        <f t="shared" si="872"/>
        <v>2019</v>
      </c>
      <c r="N6992" s="14">
        <f t="shared" si="873"/>
        <v>10</v>
      </c>
      <c r="O6992" s="14" t="str">
        <f>IFERROR(VLOOKUP(I6992,Lists!$F$2:$G$16,2,FALSE()),"Not Rated")</f>
        <v>Teens</v>
      </c>
      <c r="P6992" s="14">
        <f t="shared" si="874"/>
        <v>111</v>
      </c>
      <c r="Q6992" s="14" t="str">
        <f t="shared" si="875"/>
        <v>United States</v>
      </c>
      <c r="R6992" s="14" t="str">
        <f t="shared" si="876"/>
        <v>|United States|</v>
      </c>
      <c r="S6992" s="14" t="str">
        <f t="shared" si="877"/>
        <v>|Dramas|Romantic Movies|</v>
      </c>
      <c r="T6992" s="14" t="str">
        <f t="shared" si="878"/>
        <v>|Bille Woodruff|</v>
      </c>
      <c r="U6992" s="14" t="str">
        <f t="shared" si="879"/>
        <v>|Kat Graham|Mario Lopez|Audrina Patridge|Seychelle Gabriel|Randy Wayne|Brandon Molale|Melissa Molinaro|Jossara Jinaro|Lonette McKee|Laurieann Gibson|Christopher Shazar|</v>
      </c>
    </row>
    <row r="6993" spans="1:21">
      <c r="A6993" s="14" t="s">
        <v>32149</v>
      </c>
      <c r="B6993" s="14" t="s">
        <v>48</v>
      </c>
      <c r="C6993" s="14" t="s">
        <v>32150</v>
      </c>
      <c r="D6993" s="14" t="s">
        <v>32146</v>
      </c>
      <c r="E6993" s="14" t="s">
        <v>32151</v>
      </c>
      <c r="F6993" s="14" t="s">
        <v>115</v>
      </c>
      <c r="G6993" s="26">
        <v>43193</v>
      </c>
      <c r="H6993" s="14">
        <v>2018</v>
      </c>
      <c r="I6993" s="14" t="s">
        <v>364</v>
      </c>
      <c r="J6993" s="14" t="s">
        <v>713</v>
      </c>
      <c r="K6993" s="14" t="s">
        <v>244</v>
      </c>
      <c r="L6993" s="14" t="s">
        <v>32152</v>
      </c>
      <c r="M6993" s="14">
        <f t="shared" si="872"/>
        <v>2018</v>
      </c>
      <c r="N6993" s="14">
        <f t="shared" si="873"/>
        <v>4</v>
      </c>
      <c r="O6993" s="14" t="str">
        <f>IFERROR(VLOOKUP(I6993,Lists!$F$2:$G$16,2,FALSE()),"Not Rated")</f>
        <v>Teens</v>
      </c>
      <c r="P6993" s="14">
        <f t="shared" si="874"/>
        <v>100</v>
      </c>
      <c r="Q6993" s="14" t="str">
        <f t="shared" si="875"/>
        <v>United States</v>
      </c>
      <c r="R6993" s="14" t="str">
        <f t="shared" si="876"/>
        <v>|United States|</v>
      </c>
      <c r="S6993" s="14" t="str">
        <f t="shared" si="877"/>
        <v>|Dramas|</v>
      </c>
      <c r="T6993" s="14" t="str">
        <f t="shared" si="878"/>
        <v>|Bille Woodruff|</v>
      </c>
      <c r="U6993" s="14" t="str">
        <f t="shared" si="879"/>
        <v>|Teyana Taylor|Sierra Aylina McClain|Bryshere Gray|</v>
      </c>
    </row>
    <row r="6994" spans="1:21">
      <c r="A6994" s="14" t="s">
        <v>32153</v>
      </c>
      <c r="B6994" s="14" t="s">
        <v>48</v>
      </c>
      <c r="C6994" s="14" t="s">
        <v>32154</v>
      </c>
      <c r="D6994" s="14" t="s">
        <v>32155</v>
      </c>
      <c r="E6994" s="14" t="s">
        <v>32156</v>
      </c>
      <c r="F6994" s="14" t="s">
        <v>115</v>
      </c>
      <c r="G6994" s="26">
        <v>43407</v>
      </c>
      <c r="H6994" s="14">
        <v>2011</v>
      </c>
      <c r="I6994" s="14" t="s">
        <v>367</v>
      </c>
      <c r="J6994" s="14" t="s">
        <v>1290</v>
      </c>
      <c r="K6994" s="14" t="s">
        <v>481</v>
      </c>
      <c r="L6994" s="14" t="s">
        <v>32157</v>
      </c>
      <c r="M6994" s="14">
        <f t="shared" si="872"/>
        <v>2018</v>
      </c>
      <c r="N6994" s="14">
        <f t="shared" si="873"/>
        <v>11</v>
      </c>
      <c r="O6994" s="14" t="str">
        <f>IFERROR(VLOOKUP(I6994,Lists!$F$2:$G$16,2,FALSE()),"Not Rated")</f>
        <v>Older Kids</v>
      </c>
      <c r="P6994" s="14">
        <f t="shared" si="874"/>
        <v>86</v>
      </c>
      <c r="Q6994" s="14" t="str">
        <f t="shared" si="875"/>
        <v>United States</v>
      </c>
      <c r="R6994" s="14" t="str">
        <f t="shared" si="876"/>
        <v>|United States|</v>
      </c>
      <c r="S6994" s="14" t="str">
        <f t="shared" si="877"/>
        <v>|Children &amp; Family Movies|Comedies|</v>
      </c>
      <c r="T6994" s="14" t="str">
        <f t="shared" si="878"/>
        <v>|Mike Disa|</v>
      </c>
      <c r="U6994" s="14" t="str">
        <f t="shared" si="879"/>
        <v>|Hayden Panettiere|Glenn Close|Patrick Warburton|Joan Cusack|David Ogden Stiers|Bill Hader|Amy Poehler|Andy Dick|Martin Short|Brad Garrett|Cheech Marin|Tommy Chong|Heidi Klum|Wayne Newton|</v>
      </c>
    </row>
    <row r="6995" spans="1:21">
      <c r="A6995" s="14" t="s">
        <v>32158</v>
      </c>
      <c r="B6995" s="14" t="s">
        <v>48</v>
      </c>
      <c r="C6995" s="14" t="s">
        <v>32159</v>
      </c>
      <c r="D6995" s="14" t="s">
        <v>32160</v>
      </c>
      <c r="E6995" s="14" t="s">
        <v>32161</v>
      </c>
      <c r="F6995" s="14" t="s">
        <v>116</v>
      </c>
      <c r="G6995" s="26">
        <v>43344</v>
      </c>
      <c r="H6995" s="14">
        <v>2018</v>
      </c>
      <c r="I6995" s="14" t="s">
        <v>361</v>
      </c>
      <c r="J6995" s="14" t="s">
        <v>739</v>
      </c>
      <c r="K6995" s="14" t="s">
        <v>2179</v>
      </c>
      <c r="L6995" s="14" t="s">
        <v>32162</v>
      </c>
      <c r="M6995" s="14">
        <f t="shared" si="872"/>
        <v>2018</v>
      </c>
      <c r="N6995" s="14">
        <f t="shared" si="873"/>
        <v>9</v>
      </c>
      <c r="O6995" s="14" t="str">
        <f>IFERROR(VLOOKUP(I6995,Lists!$F$2:$G$16,2,FALSE()),"Not Rated")</f>
        <v>Teens</v>
      </c>
      <c r="P6995" s="14">
        <f t="shared" si="874"/>
        <v>95</v>
      </c>
      <c r="Q6995" s="14" t="str">
        <f t="shared" si="875"/>
        <v>India</v>
      </c>
      <c r="R6995" s="14" t="str">
        <f t="shared" si="876"/>
        <v>|India|</v>
      </c>
      <c r="S6995" s="14" t="str">
        <f t="shared" si="877"/>
        <v>|Children &amp; Family Movies|Comedies|Dramas|</v>
      </c>
      <c r="T6995" s="14" t="str">
        <f t="shared" si="878"/>
        <v>|Sudip Bandyopadhyay|</v>
      </c>
      <c r="U6995" s="14" t="str">
        <f t="shared" si="879"/>
        <v>|Naseeruddin Shah|Kabir Sajid|Sonali Kulkarni|Amir Bashir|Naveen Kasturia|Neha Chauhan|Virti Vaghani|</v>
      </c>
    </row>
    <row r="6996" spans="1:21">
      <c r="A6996" s="14" t="s">
        <v>32163</v>
      </c>
      <c r="B6996" s="14" t="s">
        <v>48</v>
      </c>
      <c r="C6996" s="14" t="s">
        <v>32164</v>
      </c>
      <c r="D6996" s="14" t="s">
        <v>27683</v>
      </c>
      <c r="E6996" s="14" t="s">
        <v>32165</v>
      </c>
      <c r="F6996" s="14" t="s">
        <v>115</v>
      </c>
      <c r="G6996" s="26">
        <v>43412</v>
      </c>
      <c r="H6996" s="14">
        <v>2018</v>
      </c>
      <c r="I6996" s="14" t="s">
        <v>367</v>
      </c>
      <c r="J6996" s="14" t="s">
        <v>5629</v>
      </c>
      <c r="K6996" s="14" t="s">
        <v>244</v>
      </c>
      <c r="L6996" s="14" t="s">
        <v>32166</v>
      </c>
      <c r="M6996" s="14">
        <f t="shared" si="872"/>
        <v>2018</v>
      </c>
      <c r="N6996" s="14">
        <f t="shared" si="873"/>
        <v>11</v>
      </c>
      <c r="O6996" s="14" t="str">
        <f>IFERROR(VLOOKUP(I6996,Lists!$F$2:$G$16,2,FALSE()),"Not Rated")</f>
        <v>Older Kids</v>
      </c>
      <c r="P6996" s="14">
        <f t="shared" si="874"/>
        <v>79</v>
      </c>
      <c r="Q6996" s="14" t="str">
        <f t="shared" si="875"/>
        <v>United States</v>
      </c>
      <c r="R6996" s="14" t="str">
        <f t="shared" si="876"/>
        <v>|United States|</v>
      </c>
      <c r="S6996" s="14" t="str">
        <f t="shared" si="877"/>
        <v>|Dramas|</v>
      </c>
      <c r="T6996" s="14" t="str">
        <f t="shared" si="878"/>
        <v>|Jack C. Newell|</v>
      </c>
      <c r="U6996" s="14" t="str">
        <f t="shared" si="879"/>
        <v>|Mia Rose Frampton|Beth Lacke|Stony Blyden|Juliette Angelo|Lauren Giraldo|Beau Brooks|Pej Vahdat|</v>
      </c>
    </row>
    <row r="6997" spans="1:21">
      <c r="A6997" s="14" t="s">
        <v>32167</v>
      </c>
      <c r="B6997" s="14" t="s">
        <v>48</v>
      </c>
      <c r="C6997" s="14" t="s">
        <v>32168</v>
      </c>
      <c r="D6997" s="14" t="s">
        <v>32169</v>
      </c>
      <c r="E6997" s="14" t="s">
        <v>32170</v>
      </c>
      <c r="F6997" s="14" t="s">
        <v>27528</v>
      </c>
      <c r="G6997" s="26">
        <v>43814</v>
      </c>
      <c r="H6997" s="14">
        <v>2017</v>
      </c>
      <c r="I6997" s="14" t="s">
        <v>361</v>
      </c>
      <c r="J6997" s="14" t="s">
        <v>2352</v>
      </c>
      <c r="K6997" s="14" t="s">
        <v>784</v>
      </c>
      <c r="L6997" s="14" t="s">
        <v>32171</v>
      </c>
      <c r="M6997" s="14">
        <f t="shared" si="872"/>
        <v>2019</v>
      </c>
      <c r="N6997" s="14">
        <f t="shared" si="873"/>
        <v>12</v>
      </c>
      <c r="O6997" s="14" t="str">
        <f>IFERROR(VLOOKUP(I6997,Lists!$F$2:$G$16,2,FALSE()),"Not Rated")</f>
        <v>Teens</v>
      </c>
      <c r="P6997" s="14">
        <f t="shared" si="874"/>
        <v>81</v>
      </c>
      <c r="Q6997" s="14" t="str">
        <f t="shared" si="875"/>
        <v>United States</v>
      </c>
      <c r="R6997" s="14" t="str">
        <f t="shared" si="876"/>
        <v>|United States|South Africa|</v>
      </c>
      <c r="S6997" s="14" t="str">
        <f t="shared" si="877"/>
        <v>|Documentaries|International Movies|Sports Movies|</v>
      </c>
      <c r="T6997" s="14" t="str">
        <f t="shared" si="878"/>
        <v>|Brodje Wemboendja|</v>
      </c>
      <c r="U6997" s="14" t="str">
        <f t="shared" si="879"/>
        <v>|Gift Ngoepe|</v>
      </c>
    </row>
    <row r="6998" spans="1:21">
      <c r="A6998" s="14" t="s">
        <v>32172</v>
      </c>
      <c r="B6998" s="14" t="s">
        <v>49</v>
      </c>
      <c r="C6998" s="14" t="s">
        <v>32173</v>
      </c>
      <c r="D6998" s="14" t="s">
        <v>117</v>
      </c>
      <c r="E6998" s="14" t="s">
        <v>32174</v>
      </c>
      <c r="F6998" s="14" t="s">
        <v>139</v>
      </c>
      <c r="G6998" s="26">
        <v>43281</v>
      </c>
      <c r="H6998" s="14">
        <v>2015</v>
      </c>
      <c r="I6998" s="14" t="s">
        <v>360</v>
      </c>
      <c r="J6998" s="14" t="s">
        <v>107</v>
      </c>
      <c r="K6998" s="14" t="s">
        <v>1905</v>
      </c>
      <c r="L6998" s="14" t="s">
        <v>32175</v>
      </c>
      <c r="M6998" s="14">
        <f t="shared" si="872"/>
        <v>2018</v>
      </c>
      <c r="N6998" s="14">
        <f t="shared" si="873"/>
        <v>6</v>
      </c>
      <c r="O6998" s="14" t="str">
        <f>IFERROR(VLOOKUP(I6998,Lists!$F$2:$G$16,2,FALSE()),"Not Rated")</f>
        <v>Adults</v>
      </c>
      <c r="P6998" s="14">
        <f t="shared" si="874"/>
        <v>3</v>
      </c>
      <c r="Q6998" s="14" t="str">
        <f t="shared" si="875"/>
        <v>Thailand</v>
      </c>
      <c r="R6998" s="14" t="str">
        <f t="shared" si="876"/>
        <v>|Thailand|</v>
      </c>
      <c r="S6998" s="14" t="str">
        <f t="shared" si="877"/>
        <v>|International TV Shows|Romantic TV Shows|TV Dramas|</v>
      </c>
      <c r="T6998" s="14" t="str">
        <f t="shared" si="878"/>
        <v>|Unknown|</v>
      </c>
      <c r="U6998" s="14" t="str">
        <f t="shared" si="879"/>
        <v>|Pachara Chirathivat|Ungsumalynn Sirapatsakmetha|Sutatta Udomsilp|Chutavuth Pattarakampol|Sirachuch Chienthaworn|Gunn Junhavat|Sananthachat Thanapatpisal|Thanapob Leeratanakajorn|Supassra Thanachat|Sedthawut Anusit|Kemisara Paladesh|</v>
      </c>
    </row>
    <row r="6999" spans="1:21">
      <c r="A6999" s="14" t="s">
        <v>32176</v>
      </c>
      <c r="B6999" s="14" t="s">
        <v>48</v>
      </c>
      <c r="C6999" s="14" t="s">
        <v>32177</v>
      </c>
      <c r="D6999" s="14" t="s">
        <v>4786</v>
      </c>
      <c r="E6999" s="14" t="s">
        <v>32178</v>
      </c>
      <c r="F6999" s="14" t="s">
        <v>1084</v>
      </c>
      <c r="G6999" s="26">
        <v>43678</v>
      </c>
      <c r="H6999" s="14">
        <v>2013</v>
      </c>
      <c r="I6999" s="14" t="s">
        <v>363</v>
      </c>
      <c r="J6999" s="14" t="s">
        <v>1159</v>
      </c>
      <c r="K6999" s="14" t="s">
        <v>32179</v>
      </c>
      <c r="L6999" s="14" t="s">
        <v>32180</v>
      </c>
      <c r="M6999" s="14">
        <f t="shared" si="872"/>
        <v>2019</v>
      </c>
      <c r="N6999" s="14">
        <f t="shared" si="873"/>
        <v>8</v>
      </c>
      <c r="O6999" s="14" t="str">
        <f>IFERROR(VLOOKUP(I6999,Lists!$F$2:$G$16,2,FALSE()),"Not Rated")</f>
        <v>Adults</v>
      </c>
      <c r="P6999" s="14">
        <f t="shared" si="874"/>
        <v>120</v>
      </c>
      <c r="Q6999" s="14" t="str">
        <f t="shared" si="875"/>
        <v>United States</v>
      </c>
      <c r="R6999" s="14" t="str">
        <f t="shared" si="876"/>
        <v>|United States|Canada|</v>
      </c>
      <c r="S6999" s="14" t="str">
        <f t="shared" si="877"/>
        <v>|Dramas|Horror Movies|Sci-Fi &amp; Fantasy|</v>
      </c>
      <c r="T6999" s="14" t="str">
        <f t="shared" si="878"/>
        <v>|Alexandre Aja|</v>
      </c>
      <c r="U6999" s="14" t="str">
        <f t="shared" si="879"/>
        <v>|Daniel Radcliffe|Juno Temple|Max Minghella|Joe Anderson|Kelli Garner|Heather Graham|David Morse|Kathleen Quinlan|James Remar|</v>
      </c>
    </row>
    <row r="7000" spans="1:21">
      <c r="A7000" s="14" t="s">
        <v>32181</v>
      </c>
      <c r="B7000" s="14" t="s">
        <v>49</v>
      </c>
      <c r="C7000" s="14" t="s">
        <v>32182</v>
      </c>
      <c r="D7000" s="14" t="s">
        <v>117</v>
      </c>
      <c r="E7000" s="14" t="s">
        <v>32183</v>
      </c>
      <c r="F7000" s="14" t="s">
        <v>118</v>
      </c>
      <c r="G7000" s="26">
        <v>43740</v>
      </c>
      <c r="H7000" s="14">
        <v>2016</v>
      </c>
      <c r="I7000" s="14" t="s">
        <v>361</v>
      </c>
      <c r="J7000" s="14" t="s">
        <v>105</v>
      </c>
      <c r="K7000" s="14" t="s">
        <v>803</v>
      </c>
      <c r="L7000" s="14" t="s">
        <v>32184</v>
      </c>
      <c r="M7000" s="14">
        <f t="shared" si="872"/>
        <v>2019</v>
      </c>
      <c r="N7000" s="14">
        <f t="shared" si="873"/>
        <v>10</v>
      </c>
      <c r="O7000" s="14" t="str">
        <f>IFERROR(VLOOKUP(I7000,Lists!$F$2:$G$16,2,FALSE()),"Not Rated")</f>
        <v>Teens</v>
      </c>
      <c r="P7000" s="14">
        <f t="shared" si="874"/>
        <v>1</v>
      </c>
      <c r="Q7000" s="14" t="str">
        <f t="shared" si="875"/>
        <v>United Kingdom</v>
      </c>
      <c r="R7000" s="14" t="str">
        <f t="shared" si="876"/>
        <v>|United Kingdom|</v>
      </c>
      <c r="S7000" s="14" t="str">
        <f t="shared" si="877"/>
        <v>|British TV Shows|Docuseries|International TV Shows|</v>
      </c>
      <c r="T7000" s="14" t="str">
        <f t="shared" si="878"/>
        <v>|Unknown|</v>
      </c>
      <c r="U7000" s="14" t="str">
        <f t="shared" si="879"/>
        <v>|Jill Halfpenny|</v>
      </c>
    </row>
    <row r="7001" spans="1:21">
      <c r="A7001" s="14" t="s">
        <v>32185</v>
      </c>
      <c r="B7001" s="14" t="s">
        <v>48</v>
      </c>
      <c r="C7001" s="14" t="s">
        <v>32186</v>
      </c>
      <c r="D7001" s="14" t="s">
        <v>32187</v>
      </c>
      <c r="E7001" s="14" t="s">
        <v>32188</v>
      </c>
      <c r="F7001" s="14" t="s">
        <v>116</v>
      </c>
      <c r="G7001" s="26">
        <v>43567</v>
      </c>
      <c r="H7001" s="14">
        <v>2013</v>
      </c>
      <c r="I7001" s="14" t="s">
        <v>361</v>
      </c>
      <c r="J7001" s="14" t="s">
        <v>744</v>
      </c>
      <c r="K7001" s="14" t="s">
        <v>1537</v>
      </c>
      <c r="L7001" s="14" t="s">
        <v>32189</v>
      </c>
      <c r="M7001" s="14">
        <f t="shared" si="872"/>
        <v>2019</v>
      </c>
      <c r="N7001" s="14">
        <f t="shared" si="873"/>
        <v>4</v>
      </c>
      <c r="O7001" s="14" t="str">
        <f>IFERROR(VLOOKUP(I7001,Lists!$F$2:$G$16,2,FALSE()),"Not Rated")</f>
        <v>Teens</v>
      </c>
      <c r="P7001" s="14">
        <f t="shared" si="874"/>
        <v>85</v>
      </c>
      <c r="Q7001" s="14" t="str">
        <f t="shared" si="875"/>
        <v>India</v>
      </c>
      <c r="R7001" s="14" t="str">
        <f t="shared" si="876"/>
        <v>|India|</v>
      </c>
      <c r="S7001" s="14" t="str">
        <f t="shared" si="877"/>
        <v>|Horror Movies|International Movies|</v>
      </c>
      <c r="T7001" s="14" t="str">
        <f t="shared" si="878"/>
        <v>|Ayush Raina|</v>
      </c>
      <c r="U7001" s="14" t="str">
        <f t="shared" si="879"/>
        <v>|Karan Kundra|Nishant Malkani|Hassan Zaidi|Ravish Desai|Radhika Menon|Aparna Bajpai|Nandini Vaid|Sheetal Singh|Bikramjeet Singh|Masood Akhtar|</v>
      </c>
    </row>
    <row r="7002" spans="1:21">
      <c r="A7002" s="14" t="s">
        <v>32190</v>
      </c>
      <c r="B7002" s="14" t="s">
        <v>48</v>
      </c>
      <c r="C7002" s="14" t="s">
        <v>32191</v>
      </c>
      <c r="D7002" s="14" t="s">
        <v>32192</v>
      </c>
      <c r="E7002" s="14" t="s">
        <v>117</v>
      </c>
      <c r="F7002" s="14" t="s">
        <v>32193</v>
      </c>
      <c r="G7002" s="26">
        <v>42750</v>
      </c>
      <c r="H7002" s="14">
        <v>2016</v>
      </c>
      <c r="I7002" s="14" t="s">
        <v>361</v>
      </c>
      <c r="J7002" s="14" t="s">
        <v>624</v>
      </c>
      <c r="K7002" s="14" t="s">
        <v>496</v>
      </c>
      <c r="L7002" s="14" t="s">
        <v>32194</v>
      </c>
      <c r="M7002" s="14">
        <f t="shared" si="872"/>
        <v>2017</v>
      </c>
      <c r="N7002" s="14">
        <f t="shared" si="873"/>
        <v>1</v>
      </c>
      <c r="O7002" s="14" t="str">
        <f>IFERROR(VLOOKUP(I7002,Lists!$F$2:$G$16,2,FALSE()),"Not Rated")</f>
        <v>Teens</v>
      </c>
      <c r="P7002" s="14">
        <f t="shared" si="874"/>
        <v>96</v>
      </c>
      <c r="Q7002" s="14" t="str">
        <f t="shared" si="875"/>
        <v>Ireland</v>
      </c>
      <c r="R7002" s="14" t="str">
        <f t="shared" si="876"/>
        <v>|Ireland|United Kingdom|Italy|United States|</v>
      </c>
      <c r="S7002" s="14" t="str">
        <f t="shared" si="877"/>
        <v>|Documentaries|International Movies|</v>
      </c>
      <c r="T7002" s="14" t="str">
        <f t="shared" si="878"/>
        <v>|Marty Stalker|</v>
      </c>
      <c r="U7002" s="14" t="str">
        <f t="shared" si="879"/>
        <v>|Unknown|</v>
      </c>
    </row>
    <row r="7003" spans="1:21">
      <c r="A7003" s="14" t="s">
        <v>32195</v>
      </c>
      <c r="B7003" s="14" t="s">
        <v>48</v>
      </c>
      <c r="C7003" s="14" t="s">
        <v>32196</v>
      </c>
      <c r="D7003" s="14" t="s">
        <v>30743</v>
      </c>
      <c r="E7003" s="14" t="s">
        <v>117</v>
      </c>
      <c r="F7003" s="14" t="s">
        <v>117</v>
      </c>
      <c r="G7003" s="26">
        <v>43129</v>
      </c>
      <c r="H7003" s="14">
        <v>2017</v>
      </c>
      <c r="I7003" s="14" t="s">
        <v>362</v>
      </c>
      <c r="J7003" s="14" t="s">
        <v>436</v>
      </c>
      <c r="K7003" s="14" t="s">
        <v>496</v>
      </c>
      <c r="L7003" s="14" t="s">
        <v>32197</v>
      </c>
      <c r="M7003" s="14">
        <f t="shared" si="872"/>
        <v>2018</v>
      </c>
      <c r="N7003" s="14">
        <f t="shared" si="873"/>
        <v>1</v>
      </c>
      <c r="O7003" s="14" t="str">
        <f>IFERROR(VLOOKUP(I7003,Lists!$F$2:$G$16,2,FALSE()),"Not Rated")</f>
        <v>Older Kids</v>
      </c>
      <c r="P7003" s="14">
        <f t="shared" si="874"/>
        <v>91</v>
      </c>
      <c r="Q7003" s="14" t="str">
        <f t="shared" si="875"/>
        <v>Unknown</v>
      </c>
      <c r="R7003" s="14" t="str">
        <f t="shared" si="876"/>
        <v>|Unknown|</v>
      </c>
      <c r="S7003" s="14" t="str">
        <f t="shared" si="877"/>
        <v>|Documentaries|International Movies|</v>
      </c>
      <c r="T7003" s="14" t="str">
        <f t="shared" si="878"/>
        <v>|Federico Lemos|</v>
      </c>
      <c r="U7003" s="14" t="str">
        <f t="shared" si="879"/>
        <v>|Unknown|</v>
      </c>
    </row>
    <row r="7004" spans="1:21">
      <c r="A7004" s="14" t="s">
        <v>32198</v>
      </c>
      <c r="B7004" s="14" t="s">
        <v>48</v>
      </c>
      <c r="C7004" s="14" t="s">
        <v>32199</v>
      </c>
      <c r="D7004" s="14" t="s">
        <v>32200</v>
      </c>
      <c r="E7004" s="14" t="s">
        <v>32201</v>
      </c>
      <c r="F7004" s="14" t="s">
        <v>115</v>
      </c>
      <c r="G7004" s="26">
        <v>43327</v>
      </c>
      <c r="H7004" s="14">
        <v>2017</v>
      </c>
      <c r="I7004" s="14" t="s">
        <v>363</v>
      </c>
      <c r="J7004" s="14" t="s">
        <v>6477</v>
      </c>
      <c r="K7004" s="14" t="s">
        <v>244</v>
      </c>
      <c r="L7004" s="14" t="s">
        <v>32202</v>
      </c>
      <c r="M7004" s="14">
        <f t="shared" si="872"/>
        <v>2018</v>
      </c>
      <c r="N7004" s="14">
        <f t="shared" si="873"/>
        <v>8</v>
      </c>
      <c r="O7004" s="14" t="str">
        <f>IFERROR(VLOOKUP(I7004,Lists!$F$2:$G$16,2,FALSE()),"Not Rated")</f>
        <v>Adults</v>
      </c>
      <c r="P7004" s="14">
        <f t="shared" si="874"/>
        <v>134</v>
      </c>
      <c r="Q7004" s="14" t="str">
        <f t="shared" si="875"/>
        <v>United States</v>
      </c>
      <c r="R7004" s="14" t="str">
        <f t="shared" si="876"/>
        <v>|United States|</v>
      </c>
      <c r="S7004" s="14" t="str">
        <f t="shared" si="877"/>
        <v>|Dramas|</v>
      </c>
      <c r="T7004" s="14" t="str">
        <f t="shared" si="878"/>
        <v>|Scott Cooper|</v>
      </c>
      <c r="U7004" s="14" t="str">
        <f t="shared" si="879"/>
        <v>|Christian Bale|Rosamund Pike|Wes Studi|Jesse Plemons|Timothée Chalamet|Ben Foster|Adam Beach|Rory Cochrane|Peter Mullan|Scott Wilson|Paul Anderson|Jonathan Majors|John Benjamin Hickey|Q'orianka Kilcher|Ryan Bingham|</v>
      </c>
    </row>
    <row r="7005" spans="1:21">
      <c r="A7005" s="14" t="s">
        <v>32203</v>
      </c>
      <c r="B7005" s="14" t="s">
        <v>48</v>
      </c>
      <c r="C7005" s="14" t="s">
        <v>32204</v>
      </c>
      <c r="D7005" s="14" t="s">
        <v>32205</v>
      </c>
      <c r="E7005" s="14" t="s">
        <v>32206</v>
      </c>
      <c r="F7005" s="14" t="s">
        <v>115</v>
      </c>
      <c r="G7005" s="26">
        <v>42430</v>
      </c>
      <c r="H7005" s="14">
        <v>2016</v>
      </c>
      <c r="I7005" s="14" t="s">
        <v>369</v>
      </c>
      <c r="J7005" s="14" t="s">
        <v>730</v>
      </c>
      <c r="K7005" s="14" t="s">
        <v>245</v>
      </c>
      <c r="L7005" s="14" t="s">
        <v>32207</v>
      </c>
      <c r="M7005" s="14">
        <f t="shared" si="872"/>
        <v>2016</v>
      </c>
      <c r="N7005" s="14">
        <f t="shared" si="873"/>
        <v>3</v>
      </c>
      <c r="O7005" s="14" t="str">
        <f>IFERROR(VLOOKUP(I7005,Lists!$F$2:$G$16,2,FALSE()),"Not Rated")</f>
        <v>Not Rated</v>
      </c>
      <c r="P7005" s="14">
        <f t="shared" si="874"/>
        <v>93</v>
      </c>
      <c r="Q7005" s="14" t="str">
        <f t="shared" si="875"/>
        <v>United States</v>
      </c>
      <c r="R7005" s="14" t="str">
        <f t="shared" si="876"/>
        <v>|United States|</v>
      </c>
      <c r="S7005" s="14" t="str">
        <f t="shared" si="877"/>
        <v>|Comedies|</v>
      </c>
      <c r="T7005" s="14" t="str">
        <f t="shared" si="878"/>
        <v>|Michael Polish|</v>
      </c>
      <c r="U7005" s="14" t="str">
        <f t="shared" si="879"/>
        <v>|Cynthia Kirchner|Doug Haley|Zack Pearlman|Larry Miller|Danny Masterson|Anthony Anderson|David Shackelford|Donald Faison|Angela Kinsey|Kirby Bliss Blanton|John Robinson|</v>
      </c>
    </row>
    <row r="7006" spans="1:21">
      <c r="A7006" s="14" t="s">
        <v>32208</v>
      </c>
      <c r="B7006" s="14" t="s">
        <v>48</v>
      </c>
      <c r="C7006" s="14" t="s">
        <v>32209</v>
      </c>
      <c r="D7006" s="14" t="s">
        <v>32210</v>
      </c>
      <c r="E7006" s="14" t="s">
        <v>32211</v>
      </c>
      <c r="F7006" s="14" t="s">
        <v>118</v>
      </c>
      <c r="G7006" s="26">
        <v>42960</v>
      </c>
      <c r="H7006" s="14">
        <v>2016</v>
      </c>
      <c r="I7006" s="14" t="s">
        <v>360</v>
      </c>
      <c r="J7006" s="14" t="s">
        <v>1173</v>
      </c>
      <c r="K7006" s="14" t="s">
        <v>1782</v>
      </c>
      <c r="L7006" s="14" t="s">
        <v>32212</v>
      </c>
      <c r="M7006" s="14">
        <f t="shared" si="872"/>
        <v>2017</v>
      </c>
      <c r="N7006" s="14">
        <f t="shared" si="873"/>
        <v>8</v>
      </c>
      <c r="O7006" s="14" t="str">
        <f>IFERROR(VLOOKUP(I7006,Lists!$F$2:$G$16,2,FALSE()),"Not Rated")</f>
        <v>Adults</v>
      </c>
      <c r="P7006" s="14">
        <f t="shared" si="874"/>
        <v>82</v>
      </c>
      <c r="Q7006" s="14" t="str">
        <f t="shared" si="875"/>
        <v>United Kingdom</v>
      </c>
      <c r="R7006" s="14" t="str">
        <f t="shared" si="876"/>
        <v>|United Kingdom|</v>
      </c>
      <c r="S7006" s="14" t="str">
        <f t="shared" si="877"/>
        <v>|Comedies|Independent Movies|</v>
      </c>
      <c r="T7006" s="14" t="str">
        <f t="shared" si="878"/>
        <v>|Max McGill|</v>
      </c>
      <c r="U7006" s="14" t="str">
        <f t="shared" si="879"/>
        <v>|MyAnna Buring|Tom Rhys Harries|Ella Smith|Sam Phillips|Kate Bracken|</v>
      </c>
    </row>
    <row r="7007" spans="1:21">
      <c r="A7007" s="14" t="s">
        <v>32213</v>
      </c>
      <c r="B7007" s="14" t="s">
        <v>48</v>
      </c>
      <c r="C7007" s="14" t="s">
        <v>32214</v>
      </c>
      <c r="D7007" s="14" t="s">
        <v>32215</v>
      </c>
      <c r="E7007" s="14" t="s">
        <v>32216</v>
      </c>
      <c r="F7007" s="14" t="s">
        <v>115</v>
      </c>
      <c r="G7007" s="26">
        <v>43789</v>
      </c>
      <c r="H7007" s="14">
        <v>2007</v>
      </c>
      <c r="I7007" s="14" t="s">
        <v>364</v>
      </c>
      <c r="J7007" s="14" t="s">
        <v>708</v>
      </c>
      <c r="K7007" s="14" t="s">
        <v>8849</v>
      </c>
      <c r="L7007" s="14" t="s">
        <v>32217</v>
      </c>
      <c r="M7007" s="14">
        <f t="shared" si="872"/>
        <v>2019</v>
      </c>
      <c r="N7007" s="14">
        <f t="shared" si="873"/>
        <v>11</v>
      </c>
      <c r="O7007" s="14" t="str">
        <f>IFERROR(VLOOKUP(I7007,Lists!$F$2:$G$16,2,FALSE()),"Not Rated")</f>
        <v>Teens</v>
      </c>
      <c r="P7007" s="14">
        <f t="shared" si="874"/>
        <v>88</v>
      </c>
      <c r="Q7007" s="14" t="str">
        <f t="shared" si="875"/>
        <v>United States</v>
      </c>
      <c r="R7007" s="14" t="str">
        <f t="shared" si="876"/>
        <v>|United States|</v>
      </c>
      <c r="S7007" s="14" t="str">
        <f t="shared" si="877"/>
        <v>|Comedies|Sports Movies|</v>
      </c>
      <c r="T7007" s="14" t="str">
        <f t="shared" si="878"/>
        <v>|Akiva Schaffer|</v>
      </c>
      <c r="U7007" s="14" t="str">
        <f t="shared" si="879"/>
        <v>|Andy Samberg|Jorma Taccone|Bill Hader|Danny McBride|Isla Fisher|Sissy Spacek|Ian McShane|Will Arnett|Chris Parnell|Chester Tam|</v>
      </c>
    </row>
    <row r="7008" spans="1:21">
      <c r="A7008" s="14" t="s">
        <v>32218</v>
      </c>
      <c r="B7008" s="14" t="s">
        <v>49</v>
      </c>
      <c r="C7008" s="14" t="s">
        <v>32219</v>
      </c>
      <c r="D7008" s="14" t="s">
        <v>117</v>
      </c>
      <c r="E7008" s="14" t="s">
        <v>32220</v>
      </c>
      <c r="F7008" s="14" t="s">
        <v>135</v>
      </c>
      <c r="G7008" s="26">
        <v>42810</v>
      </c>
      <c r="H7008" s="14">
        <v>2017</v>
      </c>
      <c r="I7008" s="14" t="s">
        <v>361</v>
      </c>
      <c r="J7008" s="14" t="s">
        <v>105</v>
      </c>
      <c r="K7008" s="14" t="s">
        <v>1470</v>
      </c>
      <c r="L7008" s="14" t="s">
        <v>32221</v>
      </c>
      <c r="M7008" s="14">
        <f t="shared" si="872"/>
        <v>2017</v>
      </c>
      <c r="N7008" s="14">
        <f t="shared" si="873"/>
        <v>3</v>
      </c>
      <c r="O7008" s="14" t="str">
        <f>IFERROR(VLOOKUP(I7008,Lists!$F$2:$G$16,2,FALSE()),"Not Rated")</f>
        <v>Teens</v>
      </c>
      <c r="P7008" s="14">
        <f t="shared" si="874"/>
        <v>1</v>
      </c>
      <c r="Q7008" s="14" t="str">
        <f t="shared" si="875"/>
        <v>Belgium</v>
      </c>
      <c r="R7008" s="14" t="str">
        <f t="shared" si="876"/>
        <v>|Belgium|</v>
      </c>
      <c r="S7008" s="14" t="str">
        <f t="shared" si="877"/>
        <v>|Crime TV Shows|International TV Shows|TV Dramas|</v>
      </c>
      <c r="T7008" s="14" t="str">
        <f t="shared" si="878"/>
        <v>|Unknown|</v>
      </c>
      <c r="U7008" s="14" t="str">
        <f t="shared" si="879"/>
        <v>|Lynn Van Royen|Inge Paulussen|Jan Hammenecker|Kris Cuppens|Johan van Assche|Katrin Lohmann|Mieke De Groote|Roel Vanderstukken|Joren Seldeslachts|Joke Emmers|Charlotte Timmers|Guus Bullen|Tiny Bertels|Reinhilde Decleir|Barbara Sarafian|</v>
      </c>
    </row>
    <row r="7009" spans="1:21">
      <c r="A7009" s="14" t="s">
        <v>32222</v>
      </c>
      <c r="B7009" s="14" t="s">
        <v>48</v>
      </c>
      <c r="C7009" s="14" t="s">
        <v>32223</v>
      </c>
      <c r="D7009" s="14" t="s">
        <v>32224</v>
      </c>
      <c r="E7009" s="14" t="s">
        <v>32225</v>
      </c>
      <c r="F7009" s="14" t="s">
        <v>147</v>
      </c>
      <c r="G7009" s="26">
        <v>43739</v>
      </c>
      <c r="H7009" s="14">
        <v>1975</v>
      </c>
      <c r="I7009" s="14" t="s">
        <v>360</v>
      </c>
      <c r="J7009" s="14" t="s">
        <v>624</v>
      </c>
      <c r="K7009" s="14" t="s">
        <v>1991</v>
      </c>
      <c r="L7009" s="14" t="s">
        <v>32226</v>
      </c>
      <c r="M7009" s="14">
        <f t="shared" si="872"/>
        <v>2019</v>
      </c>
      <c r="N7009" s="14">
        <f t="shared" si="873"/>
        <v>10</v>
      </c>
      <c r="O7009" s="14" t="str">
        <f>IFERROR(VLOOKUP(I7009,Lists!$F$2:$G$16,2,FALSE()),"Not Rated")</f>
        <v>Adults</v>
      </c>
      <c r="P7009" s="14">
        <f t="shared" si="874"/>
        <v>96</v>
      </c>
      <c r="Q7009" s="14" t="str">
        <f t="shared" si="875"/>
        <v>Poland</v>
      </c>
      <c r="R7009" s="14" t="str">
        <f t="shared" si="876"/>
        <v>|Poland|</v>
      </c>
      <c r="S7009" s="14" t="str">
        <f t="shared" si="877"/>
        <v>|Classic Movies|Dramas|International Movies|</v>
      </c>
      <c r="T7009" s="14" t="str">
        <f t="shared" si="878"/>
        <v>|Janusz Majewski|</v>
      </c>
      <c r="U7009" s="14" t="str">
        <f t="shared" si="879"/>
        <v>|Marek Kondrat|Roman Wilhelmi|Roman Skamene|Čestmír Řanda|Michał Pawlicki|Martin Hron|Stanisława Celińska|Joanna Kasperska|Jaroslava Schallerová|</v>
      </c>
    </row>
    <row r="7010" spans="1:21">
      <c r="A7010" s="14" t="s">
        <v>32227</v>
      </c>
      <c r="B7010" s="14" t="s">
        <v>48</v>
      </c>
      <c r="C7010" s="14" t="s">
        <v>32228</v>
      </c>
      <c r="D7010" s="14" t="s">
        <v>32229</v>
      </c>
      <c r="E7010" s="14" t="s">
        <v>32230</v>
      </c>
      <c r="F7010" s="14" t="s">
        <v>115</v>
      </c>
      <c r="G7010" s="26">
        <v>43489</v>
      </c>
      <c r="H7010" s="14">
        <v>2018</v>
      </c>
      <c r="I7010" s="14" t="s">
        <v>367</v>
      </c>
      <c r="J7010" s="14" t="s">
        <v>566</v>
      </c>
      <c r="K7010" s="14" t="s">
        <v>481</v>
      </c>
      <c r="L7010" s="14" t="s">
        <v>32231</v>
      </c>
      <c r="M7010" s="14">
        <f t="shared" si="872"/>
        <v>2019</v>
      </c>
      <c r="N7010" s="14">
        <f t="shared" si="873"/>
        <v>1</v>
      </c>
      <c r="O7010" s="14" t="str">
        <f>IFERROR(VLOOKUP(I7010,Lists!$F$2:$G$16,2,FALSE()),"Not Rated")</f>
        <v>Older Kids</v>
      </c>
      <c r="P7010" s="14">
        <f t="shared" si="874"/>
        <v>97</v>
      </c>
      <c r="Q7010" s="14" t="str">
        <f t="shared" si="875"/>
        <v>United States</v>
      </c>
      <c r="R7010" s="14" t="str">
        <f t="shared" si="876"/>
        <v>|United States|</v>
      </c>
      <c r="S7010" s="14" t="str">
        <f t="shared" si="877"/>
        <v>|Children &amp; Family Movies|Comedies|</v>
      </c>
      <c r="T7010" s="14" t="str">
        <f t="shared" si="878"/>
        <v>|Genndy Tartakovsky|</v>
      </c>
      <c r="U7010" s="14" t="str">
        <f t="shared" si="879"/>
        <v>|Adam Sandler|Selena Gomez|Kevin James|Kathryn Hahn|Andy Samberg|David Spade|Steve Buscemi|Fran Drescher|Molly Shannon|Mel Brooks|Keegan-Michael Key|</v>
      </c>
    </row>
    <row r="7011" spans="1:21">
      <c r="A7011" s="14" t="s">
        <v>32232</v>
      </c>
      <c r="B7011" s="14" t="s">
        <v>48</v>
      </c>
      <c r="C7011" s="14" t="s">
        <v>32233</v>
      </c>
      <c r="D7011" s="14" t="s">
        <v>32234</v>
      </c>
      <c r="E7011" s="14" t="s">
        <v>32235</v>
      </c>
      <c r="F7011" s="14" t="s">
        <v>1084</v>
      </c>
      <c r="G7011" s="26">
        <v>43959</v>
      </c>
      <c r="H7011" s="14">
        <v>2012</v>
      </c>
      <c r="I7011" s="14" t="s">
        <v>364</v>
      </c>
      <c r="J7011" s="14" t="s">
        <v>1247</v>
      </c>
      <c r="K7011" s="14" t="s">
        <v>3429</v>
      </c>
      <c r="L7011" s="14" t="s">
        <v>32236</v>
      </c>
      <c r="M7011" s="14">
        <f t="shared" si="872"/>
        <v>2020</v>
      </c>
      <c r="N7011" s="14">
        <f t="shared" si="873"/>
        <v>5</v>
      </c>
      <c r="O7011" s="14" t="str">
        <f>IFERROR(VLOOKUP(I7011,Lists!$F$2:$G$16,2,FALSE()),"Not Rated")</f>
        <v>Teens</v>
      </c>
      <c r="P7011" s="14">
        <f t="shared" si="874"/>
        <v>101</v>
      </c>
      <c r="Q7011" s="14" t="str">
        <f t="shared" si="875"/>
        <v>United States</v>
      </c>
      <c r="R7011" s="14" t="str">
        <f t="shared" si="876"/>
        <v>|United States|Canada|</v>
      </c>
      <c r="S7011" s="14" t="str">
        <f t="shared" si="877"/>
        <v>|Horror Movies|Thrillers|</v>
      </c>
      <c r="T7011" s="14" t="str">
        <f t="shared" si="878"/>
        <v>|Mark Tonderai|</v>
      </c>
      <c r="U7011" s="14" t="str">
        <f t="shared" si="879"/>
        <v>|Gil Bellows|Max Thieriot|Jennifer Lawrence|Elisabeth Shue|Jordan Hayes|James Thomas|Eva Link|Nolan Gerard Funk|Allie MacDonald|Krista Bridges|</v>
      </c>
    </row>
    <row r="7012" spans="1:21">
      <c r="A7012" s="14" t="s">
        <v>32237</v>
      </c>
      <c r="B7012" s="14" t="s">
        <v>48</v>
      </c>
      <c r="C7012" s="14" t="s">
        <v>32238</v>
      </c>
      <c r="D7012" s="14" t="s">
        <v>32239</v>
      </c>
      <c r="E7012" s="14" t="s">
        <v>32240</v>
      </c>
      <c r="F7012" s="14" t="s">
        <v>1084</v>
      </c>
      <c r="G7012" s="26">
        <v>43106</v>
      </c>
      <c r="H7012" s="14">
        <v>2016</v>
      </c>
      <c r="I7012" s="14" t="s">
        <v>361</v>
      </c>
      <c r="J7012" s="14" t="s">
        <v>708</v>
      </c>
      <c r="K7012" s="14" t="s">
        <v>247</v>
      </c>
      <c r="L7012" s="14" t="s">
        <v>32241</v>
      </c>
      <c r="M7012" s="14">
        <f t="shared" si="872"/>
        <v>2018</v>
      </c>
      <c r="N7012" s="14">
        <f t="shared" si="873"/>
        <v>1</v>
      </c>
      <c r="O7012" s="14" t="str">
        <f>IFERROR(VLOOKUP(I7012,Lists!$F$2:$G$16,2,FALSE()),"Not Rated")</f>
        <v>Teens</v>
      </c>
      <c r="P7012" s="14">
        <f t="shared" si="874"/>
        <v>88</v>
      </c>
      <c r="Q7012" s="14" t="str">
        <f t="shared" si="875"/>
        <v>United States</v>
      </c>
      <c r="R7012" s="14" t="str">
        <f t="shared" si="876"/>
        <v>|United States|Canada|</v>
      </c>
      <c r="S7012" s="14" t="str">
        <f t="shared" si="877"/>
        <v>|Documentaries|</v>
      </c>
      <c r="T7012" s="14" t="str">
        <f t="shared" si="878"/>
        <v>|Sandy Chronopoulos|</v>
      </c>
      <c r="U7012" s="14" t="str">
        <f t="shared" si="879"/>
        <v>|Zac Posen|</v>
      </c>
    </row>
    <row r="7013" spans="1:21">
      <c r="A7013" s="14" t="s">
        <v>32242</v>
      </c>
      <c r="B7013" s="14" t="s">
        <v>48</v>
      </c>
      <c r="C7013" s="14" t="s">
        <v>32243</v>
      </c>
      <c r="D7013" s="14" t="s">
        <v>32244</v>
      </c>
      <c r="E7013" s="14" t="s">
        <v>32245</v>
      </c>
      <c r="F7013" s="14" t="s">
        <v>32246</v>
      </c>
      <c r="G7013" s="26">
        <v>42936</v>
      </c>
      <c r="H7013" s="14">
        <v>2016</v>
      </c>
      <c r="I7013" s="14" t="s">
        <v>361</v>
      </c>
      <c r="J7013" s="14" t="s">
        <v>1668</v>
      </c>
      <c r="K7013" s="14" t="s">
        <v>4695</v>
      </c>
      <c r="L7013" s="14" t="s">
        <v>32247</v>
      </c>
      <c r="M7013" s="14">
        <f t="shared" si="872"/>
        <v>2017</v>
      </c>
      <c r="N7013" s="14">
        <f t="shared" si="873"/>
        <v>7</v>
      </c>
      <c r="O7013" s="14" t="str">
        <f>IFERROR(VLOOKUP(I7013,Lists!$F$2:$G$16,2,FALSE()),"Not Rated")</f>
        <v>Teens</v>
      </c>
      <c r="P7013" s="14">
        <f t="shared" si="874"/>
        <v>84</v>
      </c>
      <c r="Q7013" s="14" t="str">
        <f t="shared" si="875"/>
        <v>Slovenia</v>
      </c>
      <c r="R7013" s="14" t="str">
        <f t="shared" si="876"/>
        <v>|Slovenia|Croatia|Germany|Czech Republic|Qatar|</v>
      </c>
      <c r="S7013" s="14" t="str">
        <f t="shared" si="877"/>
        <v>|Comedies|Independent Movies|International Movies|</v>
      </c>
      <c r="T7013" s="14" t="str">
        <f t="shared" si="878"/>
        <v>|Ziga Virc|</v>
      </c>
      <c r="U7013" s="14" t="str">
        <f t="shared" si="879"/>
        <v>|Slavoj Zizek|</v>
      </c>
    </row>
    <row r="7014" spans="1:21">
      <c r="A7014" s="14" t="s">
        <v>32248</v>
      </c>
      <c r="B7014" s="14" t="s">
        <v>48</v>
      </c>
      <c r="C7014" s="14" t="s">
        <v>32249</v>
      </c>
      <c r="D7014" s="14" t="s">
        <v>32250</v>
      </c>
      <c r="E7014" s="14" t="s">
        <v>32251</v>
      </c>
      <c r="F7014" s="14" t="s">
        <v>921</v>
      </c>
      <c r="G7014" s="26">
        <v>43132</v>
      </c>
      <c r="H7014" s="14">
        <v>2017</v>
      </c>
      <c r="I7014" s="14" t="s">
        <v>362</v>
      </c>
      <c r="J7014" s="14" t="s">
        <v>604</v>
      </c>
      <c r="K7014" s="14" t="s">
        <v>927</v>
      </c>
      <c r="L7014" s="14" t="s">
        <v>32252</v>
      </c>
      <c r="M7014" s="14">
        <f t="shared" si="872"/>
        <v>2018</v>
      </c>
      <c r="N7014" s="14">
        <f t="shared" si="873"/>
        <v>2</v>
      </c>
      <c r="O7014" s="14" t="str">
        <f>IFERROR(VLOOKUP(I7014,Lists!$F$2:$G$16,2,FALSE()),"Not Rated")</f>
        <v>Older Kids</v>
      </c>
      <c r="P7014" s="14">
        <f t="shared" si="874"/>
        <v>110</v>
      </c>
      <c r="Q7014" s="14" t="str">
        <f t="shared" si="875"/>
        <v>United States</v>
      </c>
      <c r="R7014" s="14" t="str">
        <f t="shared" si="876"/>
        <v>|United States|United Kingdom|</v>
      </c>
      <c r="S7014" s="14" t="str">
        <f t="shared" si="877"/>
        <v>|Documentaries|Music &amp; Musicals|</v>
      </c>
      <c r="T7014" s="14" t="str">
        <f t="shared" si="878"/>
        <v>|Tom O'Dell|</v>
      </c>
      <c r="U7014" s="14" t="str">
        <f t="shared" si="879"/>
        <v>|George Harrison|John Lennon|Ringo Starr|Paul McCartney|Brian Epstein|</v>
      </c>
    </row>
    <row r="7015" spans="1:21">
      <c r="A7015" s="14" t="s">
        <v>32253</v>
      </c>
      <c r="B7015" s="14" t="s">
        <v>48</v>
      </c>
      <c r="C7015" s="14" t="s">
        <v>32254</v>
      </c>
      <c r="D7015" s="14" t="s">
        <v>5444</v>
      </c>
      <c r="E7015" s="14" t="s">
        <v>32255</v>
      </c>
      <c r="F7015" s="14" t="s">
        <v>115</v>
      </c>
      <c r="G7015" s="26">
        <v>42887</v>
      </c>
      <c r="H7015" s="14">
        <v>2000</v>
      </c>
      <c r="I7015" s="14" t="s">
        <v>367</v>
      </c>
      <c r="J7015" s="14" t="s">
        <v>611</v>
      </c>
      <c r="K7015" s="14" t="s">
        <v>481</v>
      </c>
      <c r="L7015" s="14" t="s">
        <v>32256</v>
      </c>
      <c r="M7015" s="14">
        <f t="shared" si="872"/>
        <v>2017</v>
      </c>
      <c r="N7015" s="14">
        <f t="shared" si="873"/>
        <v>6</v>
      </c>
      <c r="O7015" s="14" t="str">
        <f>IFERROR(VLOOKUP(I7015,Lists!$F$2:$G$16,2,FALSE()),"Not Rated")</f>
        <v>Older Kids</v>
      </c>
      <c r="P7015" s="14">
        <f t="shared" si="874"/>
        <v>105</v>
      </c>
      <c r="Q7015" s="14" t="str">
        <f t="shared" si="875"/>
        <v>United States</v>
      </c>
      <c r="R7015" s="14" t="str">
        <f t="shared" si="876"/>
        <v>|United States|</v>
      </c>
      <c r="S7015" s="14" t="str">
        <f t="shared" si="877"/>
        <v>|Children &amp; Family Movies|Comedies|</v>
      </c>
      <c r="T7015" s="14" t="str">
        <f t="shared" si="878"/>
        <v>|Ron Howard|</v>
      </c>
      <c r="U7015" s="14" t="str">
        <f t="shared" si="879"/>
        <v>|Jim Carrey|Taylor Momsen|Jeffrey Tambor|Christine Baranski|Bill Irwin|Molly Shannon|Clint Howard|Josh Ryan Evans|Mindy Sterling|Anthony Hopkins|</v>
      </c>
    </row>
    <row r="7016" spans="1:21">
      <c r="A7016" s="14" t="s">
        <v>32257</v>
      </c>
      <c r="B7016" s="14" t="s">
        <v>48</v>
      </c>
      <c r="C7016" s="14" t="s">
        <v>32258</v>
      </c>
      <c r="D7016" s="14" t="s">
        <v>32259</v>
      </c>
      <c r="E7016" s="14" t="s">
        <v>32260</v>
      </c>
      <c r="F7016" s="14" t="s">
        <v>4904</v>
      </c>
      <c r="G7016" s="26">
        <v>43770</v>
      </c>
      <c r="H7016" s="14">
        <v>2017</v>
      </c>
      <c r="I7016" s="14" t="s">
        <v>364</v>
      </c>
      <c r="J7016" s="14" t="s">
        <v>646</v>
      </c>
      <c r="K7016" s="14" t="s">
        <v>245</v>
      </c>
      <c r="L7016" s="14" t="s">
        <v>32261</v>
      </c>
      <c r="M7016" s="14">
        <f t="shared" si="872"/>
        <v>2019</v>
      </c>
      <c r="N7016" s="14">
        <f t="shared" si="873"/>
        <v>11</v>
      </c>
      <c r="O7016" s="14" t="str">
        <f>IFERROR(VLOOKUP(I7016,Lists!$F$2:$G$16,2,FALSE()),"Not Rated")</f>
        <v>Teens</v>
      </c>
      <c r="P7016" s="14">
        <f t="shared" si="874"/>
        <v>116</v>
      </c>
      <c r="Q7016" s="14" t="str">
        <f t="shared" si="875"/>
        <v>Mexico</v>
      </c>
      <c r="R7016" s="14" t="str">
        <f t="shared" si="876"/>
        <v>|Mexico|United States|</v>
      </c>
      <c r="S7016" s="14" t="str">
        <f t="shared" si="877"/>
        <v>|Comedies|</v>
      </c>
      <c r="T7016" s="14" t="str">
        <f t="shared" si="878"/>
        <v>|Ken Marino|</v>
      </c>
      <c r="U7016" s="14" t="str">
        <f t="shared" si="879"/>
        <v>|Eugenio Derbez|Salma Hayek|Rob Lowe|Raphael Alejandro|Kristen Bell|Raquel Welch|Linda Lavin|Renée Taylor|Rob Riggle|Rob Corddry|Rob Huebel|Michael Cera|Michaela Watkins|</v>
      </c>
    </row>
    <row r="7017" spans="1:21">
      <c r="A7017" s="14" t="s">
        <v>32262</v>
      </c>
      <c r="B7017" s="14" t="s">
        <v>48</v>
      </c>
      <c r="C7017" s="14" t="s">
        <v>32263</v>
      </c>
      <c r="D7017" s="14" t="s">
        <v>32264</v>
      </c>
      <c r="E7017" s="14" t="s">
        <v>32265</v>
      </c>
      <c r="F7017" s="14" t="s">
        <v>115</v>
      </c>
      <c r="G7017" s="26">
        <v>43770</v>
      </c>
      <c r="H7017" s="14">
        <v>1997</v>
      </c>
      <c r="I7017" s="14" t="s">
        <v>363</v>
      </c>
      <c r="J7017" s="14" t="s">
        <v>507</v>
      </c>
      <c r="K7017" s="14" t="s">
        <v>245</v>
      </c>
      <c r="L7017" s="14" t="s">
        <v>32266</v>
      </c>
      <c r="M7017" s="14">
        <f t="shared" si="872"/>
        <v>2019</v>
      </c>
      <c r="N7017" s="14">
        <f t="shared" si="873"/>
        <v>11</v>
      </c>
      <c r="O7017" s="14" t="str">
        <f>IFERROR(VLOOKUP(I7017,Lists!$F$2:$G$16,2,FALSE()),"Not Rated")</f>
        <v>Adults</v>
      </c>
      <c r="P7017" s="14">
        <f t="shared" si="874"/>
        <v>94</v>
      </c>
      <c r="Q7017" s="14" t="str">
        <f t="shared" si="875"/>
        <v>United States</v>
      </c>
      <c r="R7017" s="14" t="str">
        <f t="shared" si="876"/>
        <v>|United States|</v>
      </c>
      <c r="S7017" s="14" t="str">
        <f t="shared" si="877"/>
        <v>|Comedies|</v>
      </c>
      <c r="T7017" s="14" t="str">
        <f t="shared" si="878"/>
        <v>|Lionel C. Martin|</v>
      </c>
      <c r="U7017" s="14" t="str">
        <f t="shared" si="879"/>
        <v>|Bill Bellamy|Natalie Desselle|Lark Voorhies|Mari Morrow|Pierre Edwards|Jermaine 'Huggy' Hopkins|Anthony Johnson|Max Julien|Beverly Johnson|Gilbert Gottfried|Bernie Mac|</v>
      </c>
    </row>
    <row r="7018" spans="1:21">
      <c r="A7018" s="14" t="s">
        <v>32267</v>
      </c>
      <c r="B7018" s="14" t="s">
        <v>48</v>
      </c>
      <c r="C7018" s="14" t="s">
        <v>32268</v>
      </c>
      <c r="D7018" s="14" t="s">
        <v>3970</v>
      </c>
      <c r="E7018" s="14" t="s">
        <v>117</v>
      </c>
      <c r="F7018" s="14" t="s">
        <v>32269</v>
      </c>
      <c r="G7018" s="26">
        <v>42370</v>
      </c>
      <c r="H7018" s="14">
        <v>2015</v>
      </c>
      <c r="I7018" s="14" t="s">
        <v>369</v>
      </c>
      <c r="J7018" s="14" t="s">
        <v>604</v>
      </c>
      <c r="K7018" s="14" t="s">
        <v>496</v>
      </c>
      <c r="L7018" s="14" t="s">
        <v>32270</v>
      </c>
      <c r="M7018" s="14">
        <f t="shared" si="872"/>
        <v>2016</v>
      </c>
      <c r="N7018" s="14">
        <f t="shared" si="873"/>
        <v>1</v>
      </c>
      <c r="O7018" s="14" t="str">
        <f>IFERROR(VLOOKUP(I7018,Lists!$F$2:$G$16,2,FALSE()),"Not Rated")</f>
        <v>Not Rated</v>
      </c>
      <c r="P7018" s="14">
        <f t="shared" si="874"/>
        <v>110</v>
      </c>
      <c r="Q7018" s="14" t="str">
        <f t="shared" si="875"/>
        <v>Canada</v>
      </c>
      <c r="R7018" s="14" t="str">
        <f t="shared" si="876"/>
        <v>|Canada|United Kingdom|Netherlands|</v>
      </c>
      <c r="S7018" s="14" t="str">
        <f t="shared" si="877"/>
        <v>|Documentaries|International Movies|</v>
      </c>
      <c r="T7018" s="14" t="str">
        <f t="shared" si="878"/>
        <v>|Jerry Rothwell|</v>
      </c>
      <c r="U7018" s="14" t="str">
        <f t="shared" si="879"/>
        <v>|Unknown|</v>
      </c>
    </row>
    <row r="7019" spans="1:21">
      <c r="A7019" s="14" t="s">
        <v>32271</v>
      </c>
      <c r="B7019" s="14" t="s">
        <v>49</v>
      </c>
      <c r="C7019" s="14" t="s">
        <v>32272</v>
      </c>
      <c r="D7019" s="14" t="s">
        <v>117</v>
      </c>
      <c r="E7019" s="14" t="s">
        <v>117</v>
      </c>
      <c r="F7019" s="14" t="s">
        <v>117</v>
      </c>
      <c r="G7019" s="26">
        <v>43358</v>
      </c>
      <c r="H7019" s="14">
        <v>2018</v>
      </c>
      <c r="I7019" s="14" t="s">
        <v>360</v>
      </c>
      <c r="J7019" s="14" t="s">
        <v>105</v>
      </c>
      <c r="K7019" s="14" t="s">
        <v>2297</v>
      </c>
      <c r="L7019" s="14" t="s">
        <v>32273</v>
      </c>
      <c r="M7019" s="14">
        <f t="shared" si="872"/>
        <v>2018</v>
      </c>
      <c r="N7019" s="14">
        <f t="shared" si="873"/>
        <v>9</v>
      </c>
      <c r="O7019" s="14" t="str">
        <f>IFERROR(VLOOKUP(I7019,Lists!$F$2:$G$16,2,FALSE()),"Not Rated")</f>
        <v>Adults</v>
      </c>
      <c r="P7019" s="14">
        <f t="shared" si="874"/>
        <v>1</v>
      </c>
      <c r="Q7019" s="14" t="str">
        <f t="shared" si="875"/>
        <v>Unknown</v>
      </c>
      <c r="R7019" s="14" t="str">
        <f t="shared" si="876"/>
        <v>|Unknown|</v>
      </c>
      <c r="S7019" s="14" t="str">
        <f t="shared" si="877"/>
        <v>|British TV Shows|International TV Shows|Reality TV|</v>
      </c>
      <c r="T7019" s="14" t="str">
        <f t="shared" si="878"/>
        <v>|Unknown|</v>
      </c>
      <c r="U7019" s="14" t="str">
        <f t="shared" si="879"/>
        <v>|Unknown|</v>
      </c>
    </row>
    <row r="7020" spans="1:21">
      <c r="A7020" s="14" t="s">
        <v>32274</v>
      </c>
      <c r="B7020" s="14" t="s">
        <v>48</v>
      </c>
      <c r="C7020" s="14" t="s">
        <v>32275</v>
      </c>
      <c r="D7020" s="14" t="s">
        <v>32276</v>
      </c>
      <c r="E7020" s="14" t="s">
        <v>32277</v>
      </c>
      <c r="F7020" s="14" t="s">
        <v>115</v>
      </c>
      <c r="G7020" s="26">
        <v>43191</v>
      </c>
      <c r="H7020" s="14">
        <v>1995</v>
      </c>
      <c r="I7020" s="14" t="s">
        <v>364</v>
      </c>
      <c r="J7020" s="14" t="s">
        <v>646</v>
      </c>
      <c r="K7020" s="14" t="s">
        <v>1027</v>
      </c>
      <c r="L7020" s="14" t="s">
        <v>32278</v>
      </c>
      <c r="M7020" s="14">
        <f t="shared" si="872"/>
        <v>2018</v>
      </c>
      <c r="N7020" s="14">
        <f t="shared" si="873"/>
        <v>4</v>
      </c>
      <c r="O7020" s="14" t="str">
        <f>IFERROR(VLOOKUP(I7020,Lists!$F$2:$G$16,2,FALSE()),"Not Rated")</f>
        <v>Teens</v>
      </c>
      <c r="P7020" s="14">
        <f t="shared" si="874"/>
        <v>116</v>
      </c>
      <c r="Q7020" s="14" t="str">
        <f t="shared" si="875"/>
        <v>United States</v>
      </c>
      <c r="R7020" s="14" t="str">
        <f t="shared" si="876"/>
        <v>|United States|</v>
      </c>
      <c r="S7020" s="14" t="str">
        <f t="shared" si="877"/>
        <v>|Dramas|Romantic Movies|</v>
      </c>
      <c r="T7020" s="14" t="str">
        <f t="shared" si="878"/>
        <v>|Jocelyn Moorhouse|</v>
      </c>
      <c r="U7020" s="14" t="str">
        <f t="shared" si="879"/>
        <v>|Winona Ryder|Anne Bancroft|Ellen Burstyn|Kate Nelligan|Alfre Woodard|Kaelynn Craddick|Sara Craddick|Kate Capshaw|Dermot Mulroney|Adam Baldwin|Maya Angelou|Rip Torn|Joanna Going|Claire Danes|Jean Simmons|Denis Arndt|Johnathon Schaech|Samantha Mathis|Derrick O'Connor|Jared Leto|</v>
      </c>
    </row>
    <row r="7021" spans="1:21">
      <c r="A7021" s="14" t="s">
        <v>32279</v>
      </c>
      <c r="B7021" s="14" t="s">
        <v>48</v>
      </c>
      <c r="C7021" s="14" t="s">
        <v>32280</v>
      </c>
      <c r="D7021" s="14" t="s">
        <v>32281</v>
      </c>
      <c r="E7021" s="14" t="s">
        <v>117</v>
      </c>
      <c r="F7021" s="14" t="s">
        <v>115</v>
      </c>
      <c r="G7021" s="26">
        <v>42583</v>
      </c>
      <c r="H7021" s="14">
        <v>2016</v>
      </c>
      <c r="I7021" s="14" t="s">
        <v>362</v>
      </c>
      <c r="J7021" s="14" t="s">
        <v>6186</v>
      </c>
      <c r="K7021" s="14" t="s">
        <v>247</v>
      </c>
      <c r="L7021" s="14" t="s">
        <v>32282</v>
      </c>
      <c r="M7021" s="14">
        <f t="shared" si="872"/>
        <v>2016</v>
      </c>
      <c r="N7021" s="14">
        <f t="shared" si="873"/>
        <v>8</v>
      </c>
      <c r="O7021" s="14" t="str">
        <f>IFERROR(VLOOKUP(I7021,Lists!$F$2:$G$16,2,FALSE()),"Not Rated")</f>
        <v>Older Kids</v>
      </c>
      <c r="P7021" s="14">
        <f t="shared" si="874"/>
        <v>51</v>
      </c>
      <c r="Q7021" s="14" t="str">
        <f t="shared" si="875"/>
        <v>United States</v>
      </c>
      <c r="R7021" s="14" t="str">
        <f t="shared" si="876"/>
        <v>|United States|</v>
      </c>
      <c r="S7021" s="14" t="str">
        <f t="shared" si="877"/>
        <v>|Documentaries|</v>
      </c>
      <c r="T7021" s="14" t="str">
        <f t="shared" si="878"/>
        <v>|Cal Saville|</v>
      </c>
      <c r="U7021" s="14" t="str">
        <f t="shared" si="879"/>
        <v>|Unknown|</v>
      </c>
    </row>
    <row r="7022" spans="1:21">
      <c r="A7022" s="14" t="s">
        <v>32283</v>
      </c>
      <c r="B7022" s="14" t="s">
        <v>48</v>
      </c>
      <c r="C7022" s="14" t="s">
        <v>32284</v>
      </c>
      <c r="D7022" s="14" t="s">
        <v>32285</v>
      </c>
      <c r="E7022" s="14" t="s">
        <v>32286</v>
      </c>
      <c r="F7022" s="14" t="s">
        <v>116</v>
      </c>
      <c r="G7022" s="26">
        <v>43101</v>
      </c>
      <c r="H7022" s="14">
        <v>2012</v>
      </c>
      <c r="I7022" s="14" t="s">
        <v>361</v>
      </c>
      <c r="J7022" s="14" t="s">
        <v>560</v>
      </c>
      <c r="K7022" s="14" t="s">
        <v>475</v>
      </c>
      <c r="L7022" s="14" t="s">
        <v>32287</v>
      </c>
      <c r="M7022" s="14">
        <f t="shared" si="872"/>
        <v>2018</v>
      </c>
      <c r="N7022" s="14">
        <f t="shared" si="873"/>
        <v>1</v>
      </c>
      <c r="O7022" s="14" t="str">
        <f>IFERROR(VLOOKUP(I7022,Lists!$F$2:$G$16,2,FALSE()),"Not Rated")</f>
        <v>Teens</v>
      </c>
      <c r="P7022" s="14">
        <f t="shared" si="874"/>
        <v>103</v>
      </c>
      <c r="Q7022" s="14" t="str">
        <f t="shared" si="875"/>
        <v>India</v>
      </c>
      <c r="R7022" s="14" t="str">
        <f t="shared" si="876"/>
        <v>|India|</v>
      </c>
      <c r="S7022" s="14" t="str">
        <f t="shared" si="877"/>
        <v>|Dramas|International Movies|</v>
      </c>
      <c r="T7022" s="14" t="str">
        <f t="shared" si="878"/>
        <v>|Amar Gupte|</v>
      </c>
      <c r="U7022" s="14" t="str">
        <f t="shared" si="879"/>
        <v>|Jackie Shroff|Aditya Pancholi|Swarangi Maharte|Ameya Hunaswadkar|Urmila Matondkar|</v>
      </c>
    </row>
    <row r="7023" spans="1:21">
      <c r="A7023" s="14" t="s">
        <v>32288</v>
      </c>
      <c r="B7023" s="14" t="s">
        <v>48</v>
      </c>
      <c r="C7023" s="14" t="s">
        <v>32289</v>
      </c>
      <c r="D7023" s="14" t="s">
        <v>32290</v>
      </c>
      <c r="E7023" s="14" t="s">
        <v>32291</v>
      </c>
      <c r="F7023" s="14" t="s">
        <v>115</v>
      </c>
      <c r="G7023" s="26">
        <v>43983</v>
      </c>
      <c r="H7023" s="14">
        <v>2009</v>
      </c>
      <c r="I7023" s="14" t="s">
        <v>364</v>
      </c>
      <c r="J7023" s="14" t="s">
        <v>760</v>
      </c>
      <c r="K7023" s="14" t="s">
        <v>1122</v>
      </c>
      <c r="L7023" s="14" t="s">
        <v>32292</v>
      </c>
      <c r="M7023" s="14">
        <f t="shared" si="872"/>
        <v>2020</v>
      </c>
      <c r="N7023" s="14">
        <f t="shared" si="873"/>
        <v>6</v>
      </c>
      <c r="O7023" s="14" t="str">
        <f>IFERROR(VLOOKUP(I7023,Lists!$F$2:$G$16,2,FALSE()),"Not Rated")</f>
        <v>Teens</v>
      </c>
      <c r="P7023" s="14">
        <f t="shared" si="874"/>
        <v>83</v>
      </c>
      <c r="Q7023" s="14" t="str">
        <f t="shared" si="875"/>
        <v>United States</v>
      </c>
      <c r="R7023" s="14" t="str">
        <f t="shared" si="876"/>
        <v>|United States|</v>
      </c>
      <c r="S7023" s="14" t="str">
        <f t="shared" si="877"/>
        <v>|Action &amp; Adventure|Sci-Fi &amp; Fantasy|</v>
      </c>
      <c r="T7023" s="14" t="str">
        <f t="shared" si="878"/>
        <v>|Sam Liu|Frank Paur|</v>
      </c>
      <c r="U7023" s="14" t="str">
        <f t="shared" si="879"/>
        <v>|Fred Tatasciore|Matthew Wolf|Graham McTavish|Grey DeLisle|Kari Wahlgren|Bryce Johnson|Janyse Jaud|Jay Brazeau|Jonathan Holmes|Paul Dobson|Michael Adamthwaite|French Tickner|Nicole Oliver|Qayam Devji|Steve Blum|Mark Acheson|Colin Murdock|Nolan North|Tom Kane|</v>
      </c>
    </row>
    <row r="7024" spans="1:21">
      <c r="A7024" s="14" t="s">
        <v>32293</v>
      </c>
      <c r="B7024" s="14" t="s">
        <v>48</v>
      </c>
      <c r="C7024" s="14" t="s">
        <v>32294</v>
      </c>
      <c r="D7024" s="14" t="s">
        <v>11436</v>
      </c>
      <c r="E7024" s="14" t="s">
        <v>32295</v>
      </c>
      <c r="F7024" s="14" t="s">
        <v>116</v>
      </c>
      <c r="G7024" s="26">
        <v>43101</v>
      </c>
      <c r="H7024" s="14">
        <v>1999</v>
      </c>
      <c r="I7024" s="14" t="s">
        <v>368</v>
      </c>
      <c r="J7024" s="14" t="s">
        <v>14335</v>
      </c>
      <c r="K7024" s="14" t="s">
        <v>1527</v>
      </c>
      <c r="L7024" s="14" t="s">
        <v>14336</v>
      </c>
      <c r="M7024" s="14">
        <f t="shared" si="872"/>
        <v>2018</v>
      </c>
      <c r="N7024" s="14">
        <f t="shared" si="873"/>
        <v>1</v>
      </c>
      <c r="O7024" s="14" t="str">
        <f>IFERROR(VLOOKUP(I7024,Lists!$F$2:$G$16,2,FALSE()),"Not Rated")</f>
        <v>Kids</v>
      </c>
      <c r="P7024" s="14">
        <f t="shared" si="874"/>
        <v>176</v>
      </c>
      <c r="Q7024" s="14" t="str">
        <f t="shared" si="875"/>
        <v>India</v>
      </c>
      <c r="R7024" s="14" t="str">
        <f t="shared" si="876"/>
        <v>|India|</v>
      </c>
      <c r="S7024" s="14" t="str">
        <f t="shared" si="877"/>
        <v>|Dramas|International Movies|Music &amp; Musicals|</v>
      </c>
      <c r="T7024" s="14" t="str">
        <f t="shared" si="878"/>
        <v>|Sooraj R. Barjatya|</v>
      </c>
      <c r="U7024" s="14" t="str">
        <f t="shared" si="879"/>
        <v>|Salman Khan|Karisma Kapoor|Saif Ali Khan|Tabu|Sonali Bendre|Mohnish Bahl|Mahesh Thakur|Neelam|Alok Nath|Satish Shah|</v>
      </c>
    </row>
    <row r="7025" spans="1:21">
      <c r="A7025" s="14" t="s">
        <v>32296</v>
      </c>
      <c r="B7025" s="14" t="s">
        <v>48</v>
      </c>
      <c r="C7025" s="14" t="s">
        <v>32297</v>
      </c>
      <c r="D7025" s="14" t="s">
        <v>32298</v>
      </c>
      <c r="E7025" s="14" t="s">
        <v>32299</v>
      </c>
      <c r="F7025" s="14" t="s">
        <v>116</v>
      </c>
      <c r="G7025" s="26">
        <v>43030</v>
      </c>
      <c r="H7025" s="14">
        <v>2006</v>
      </c>
      <c r="I7025" s="14" t="s">
        <v>362</v>
      </c>
      <c r="J7025" s="14" t="s">
        <v>5156</v>
      </c>
      <c r="K7025" s="14" t="s">
        <v>3661</v>
      </c>
      <c r="L7025" s="14" t="s">
        <v>32300</v>
      </c>
      <c r="M7025" s="14">
        <f t="shared" si="872"/>
        <v>2017</v>
      </c>
      <c r="N7025" s="14">
        <f t="shared" si="873"/>
        <v>10</v>
      </c>
      <c r="O7025" s="14" t="str">
        <f>IFERROR(VLOOKUP(I7025,Lists!$F$2:$G$16,2,FALSE()),"Not Rated")</f>
        <v>Older Kids</v>
      </c>
      <c r="P7025" s="14">
        <f t="shared" si="874"/>
        <v>149</v>
      </c>
      <c r="Q7025" s="14" t="str">
        <f t="shared" si="875"/>
        <v>India</v>
      </c>
      <c r="R7025" s="14" t="str">
        <f t="shared" si="876"/>
        <v>|India|</v>
      </c>
      <c r="S7025" s="14" t="str">
        <f t="shared" si="877"/>
        <v>|International Movies|Music &amp; Musicals|Romantic Movies|</v>
      </c>
      <c r="T7025" s="14" t="str">
        <f t="shared" si="878"/>
        <v>|Raj Kanwar|</v>
      </c>
      <c r="U7025" s="14" t="str">
        <f t="shared" si="879"/>
        <v>|Akshay Kumar|Katrina Kaif|Bipasha Basu|Bhagyashree|Shernaz Patel|Vivek Shaq|Mahesh Thakur|Ranjeet|Nina Kulkarni|Puneet Issar|Anju Mahendru|Manoj Joshi|Anil Kapoor|</v>
      </c>
    </row>
    <row r="7026" spans="1:21">
      <c r="A7026" s="14" t="s">
        <v>32301</v>
      </c>
      <c r="B7026" s="14" t="s">
        <v>49</v>
      </c>
      <c r="C7026" s="14" t="s">
        <v>32302</v>
      </c>
      <c r="D7026" s="14" t="s">
        <v>117</v>
      </c>
      <c r="E7026" s="14" t="s">
        <v>32303</v>
      </c>
      <c r="F7026" s="14" t="s">
        <v>156</v>
      </c>
      <c r="G7026" s="26">
        <v>42719</v>
      </c>
      <c r="H7026" s="14">
        <v>2011</v>
      </c>
      <c r="I7026" s="14" t="s">
        <v>362</v>
      </c>
      <c r="J7026" s="14" t="s">
        <v>105</v>
      </c>
      <c r="K7026" s="14" t="s">
        <v>1905</v>
      </c>
      <c r="L7026" s="14" t="s">
        <v>32304</v>
      </c>
      <c r="M7026" s="14">
        <f t="shared" si="872"/>
        <v>2016</v>
      </c>
      <c r="N7026" s="14">
        <f t="shared" si="873"/>
        <v>12</v>
      </c>
      <c r="O7026" s="14" t="str">
        <f>IFERROR(VLOOKUP(I7026,Lists!$F$2:$G$16,2,FALSE()),"Not Rated")</f>
        <v>Older Kids</v>
      </c>
      <c r="P7026" s="14">
        <f t="shared" si="874"/>
        <v>1</v>
      </c>
      <c r="Q7026" s="14" t="str">
        <f t="shared" si="875"/>
        <v>Pakistan</v>
      </c>
      <c r="R7026" s="14" t="str">
        <f t="shared" si="876"/>
        <v>|Pakistan|</v>
      </c>
      <c r="S7026" s="14" t="str">
        <f t="shared" si="877"/>
        <v>|International TV Shows|Romantic TV Shows|TV Dramas|</v>
      </c>
      <c r="T7026" s="14" t="str">
        <f t="shared" si="878"/>
        <v>|Unknown|</v>
      </c>
      <c r="U7026" s="14" t="str">
        <f t="shared" si="879"/>
        <v>|Fawad Khan|Mahira Khan|Atiqa Odho|Naveen Waqar|Sara Kashif|</v>
      </c>
    </row>
    <row r="7027" spans="1:21">
      <c r="A7027" s="14" t="s">
        <v>32305</v>
      </c>
      <c r="B7027" s="14" t="s">
        <v>48</v>
      </c>
      <c r="C7027" s="14" t="s">
        <v>32306</v>
      </c>
      <c r="D7027" s="14" t="s">
        <v>32307</v>
      </c>
      <c r="E7027" s="14" t="s">
        <v>32308</v>
      </c>
      <c r="F7027" s="14" t="s">
        <v>118</v>
      </c>
      <c r="G7027" s="26">
        <v>43274</v>
      </c>
      <c r="H7027" s="14">
        <v>2014</v>
      </c>
      <c r="I7027" s="14" t="s">
        <v>360</v>
      </c>
      <c r="J7027" s="14" t="s">
        <v>5629</v>
      </c>
      <c r="K7027" s="14" t="s">
        <v>1957</v>
      </c>
      <c r="L7027" s="14" t="s">
        <v>32309</v>
      </c>
      <c r="M7027" s="14">
        <f t="shared" si="872"/>
        <v>2018</v>
      </c>
      <c r="N7027" s="14">
        <f t="shared" si="873"/>
        <v>6</v>
      </c>
      <c r="O7027" s="14" t="str">
        <f>IFERROR(VLOOKUP(I7027,Lists!$F$2:$G$16,2,FALSE()),"Not Rated")</f>
        <v>Adults</v>
      </c>
      <c r="P7027" s="14">
        <f t="shared" si="874"/>
        <v>79</v>
      </c>
      <c r="Q7027" s="14" t="str">
        <f t="shared" si="875"/>
        <v>United Kingdom</v>
      </c>
      <c r="R7027" s="14" t="str">
        <f t="shared" si="876"/>
        <v>|United Kingdom|</v>
      </c>
      <c r="S7027" s="14" t="str">
        <f t="shared" si="877"/>
        <v>|Horror Movies|Independent Movies|International Movies|</v>
      </c>
      <c r="T7027" s="14" t="str">
        <f t="shared" si="878"/>
        <v>|Drew Casson|</v>
      </c>
      <c r="U7027" s="14" t="str">
        <f t="shared" si="879"/>
        <v>|Drew Casson|Georgia Bradley|Sam Carter|Tom Scarlett|Nigel Morgan|Colin Stark|Kitty Speed|</v>
      </c>
    </row>
    <row r="7028" spans="1:21">
      <c r="A7028" s="14" t="s">
        <v>32310</v>
      </c>
      <c r="B7028" s="14" t="s">
        <v>48</v>
      </c>
      <c r="C7028" s="14" t="s">
        <v>32311</v>
      </c>
      <c r="D7028" s="14" t="s">
        <v>19047</v>
      </c>
      <c r="E7028" s="14" t="s">
        <v>32312</v>
      </c>
      <c r="F7028" s="14" t="s">
        <v>119</v>
      </c>
      <c r="G7028" s="26">
        <v>43831</v>
      </c>
      <c r="H7028" s="14">
        <v>2010</v>
      </c>
      <c r="I7028" s="14" t="s">
        <v>363</v>
      </c>
      <c r="J7028" s="14" t="s">
        <v>566</v>
      </c>
      <c r="K7028" s="14" t="s">
        <v>248</v>
      </c>
      <c r="L7028" s="14" t="s">
        <v>32313</v>
      </c>
      <c r="M7028" s="14">
        <f t="shared" si="872"/>
        <v>2020</v>
      </c>
      <c r="N7028" s="14">
        <f t="shared" si="873"/>
        <v>1</v>
      </c>
      <c r="O7028" s="14" t="str">
        <f>IFERROR(VLOOKUP(I7028,Lists!$F$2:$G$16,2,FALSE()),"Not Rated")</f>
        <v>Adults</v>
      </c>
      <c r="P7028" s="14">
        <f t="shared" si="874"/>
        <v>97</v>
      </c>
      <c r="Q7028" s="14" t="str">
        <f t="shared" si="875"/>
        <v>Canada</v>
      </c>
      <c r="R7028" s="14" t="str">
        <f t="shared" si="876"/>
        <v>|Canada|</v>
      </c>
      <c r="S7028" s="14" t="str">
        <f t="shared" si="877"/>
        <v>|Action &amp; Adventure|</v>
      </c>
      <c r="T7028" s="14" t="str">
        <f t="shared" si="878"/>
        <v>|Keoni Waxman|</v>
      </c>
      <c r="U7028" s="14" t="str">
        <f t="shared" si="879"/>
        <v>|Steve Austin|Gil Bellows|Gary Daniels|Marie Avgeropoulos|Emilie Ullerup|Michael Eklund|Eric Roberts|Michael Hogan|Donnelly Rhodes|Adrian Holmes|</v>
      </c>
    </row>
    <row r="7029" spans="1:21">
      <c r="A7029" s="14" t="s">
        <v>32314</v>
      </c>
      <c r="B7029" s="14" t="s">
        <v>48</v>
      </c>
      <c r="C7029" s="14" t="s">
        <v>32315</v>
      </c>
      <c r="D7029" s="14" t="s">
        <v>32316</v>
      </c>
      <c r="E7029" s="14" t="s">
        <v>32317</v>
      </c>
      <c r="F7029" s="14" t="s">
        <v>32318</v>
      </c>
      <c r="G7029" s="26">
        <v>43760</v>
      </c>
      <c r="H7029" s="14">
        <v>2015</v>
      </c>
      <c r="I7029" s="14" t="s">
        <v>363</v>
      </c>
      <c r="J7029" s="14" t="s">
        <v>436</v>
      </c>
      <c r="K7029" s="14" t="s">
        <v>14589</v>
      </c>
      <c r="L7029" s="14" t="s">
        <v>32319</v>
      </c>
      <c r="M7029" s="14">
        <f t="shared" si="872"/>
        <v>2019</v>
      </c>
      <c r="N7029" s="14">
        <f t="shared" si="873"/>
        <v>10</v>
      </c>
      <c r="O7029" s="14" t="str">
        <f>IFERROR(VLOOKUP(I7029,Lists!$F$2:$G$16,2,FALSE()),"Not Rated")</f>
        <v>Adults</v>
      </c>
      <c r="P7029" s="14">
        <f t="shared" si="874"/>
        <v>91</v>
      </c>
      <c r="Q7029" s="14" t="str">
        <f t="shared" si="875"/>
        <v>United States</v>
      </c>
      <c r="R7029" s="14" t="str">
        <f t="shared" si="876"/>
        <v>|United States|Spain|Germany|</v>
      </c>
      <c r="S7029" s="14" t="str">
        <f t="shared" si="877"/>
        <v>|Action &amp; Adventure|Independent Movies|</v>
      </c>
      <c r="T7029" s="14" t="str">
        <f t="shared" si="878"/>
        <v>|Jonathan Mostow|</v>
      </c>
      <c r="U7029" s="14" t="str">
        <f t="shared" si="879"/>
        <v>|Sam Worthington|Odeya Rush|Amy Landecker|Allen Leech|Verónica Echegui|</v>
      </c>
    </row>
    <row r="7030" spans="1:21">
      <c r="A7030" s="14" t="s">
        <v>32320</v>
      </c>
      <c r="B7030" s="14" t="s">
        <v>49</v>
      </c>
      <c r="C7030" s="14" t="s">
        <v>32321</v>
      </c>
      <c r="D7030" s="14" t="s">
        <v>117</v>
      </c>
      <c r="E7030" s="14" t="s">
        <v>32322</v>
      </c>
      <c r="F7030" s="14" t="s">
        <v>118</v>
      </c>
      <c r="G7030" s="26">
        <v>43497</v>
      </c>
      <c r="H7030" s="14">
        <v>2015</v>
      </c>
      <c r="I7030" s="14" t="s">
        <v>361</v>
      </c>
      <c r="J7030" s="14" t="s">
        <v>105</v>
      </c>
      <c r="K7030" s="14" t="s">
        <v>3772</v>
      </c>
      <c r="L7030" s="14" t="s">
        <v>32323</v>
      </c>
      <c r="M7030" s="14">
        <f t="shared" si="872"/>
        <v>2019</v>
      </c>
      <c r="N7030" s="14">
        <f t="shared" si="873"/>
        <v>2</v>
      </c>
      <c r="O7030" s="14" t="str">
        <f>IFERROR(VLOOKUP(I7030,Lists!$F$2:$G$16,2,FALSE()),"Not Rated")</f>
        <v>Teens</v>
      </c>
      <c r="P7030" s="14">
        <f t="shared" si="874"/>
        <v>1</v>
      </c>
      <c r="Q7030" s="14" t="str">
        <f t="shared" si="875"/>
        <v>United Kingdom</v>
      </c>
      <c r="R7030" s="14" t="str">
        <f t="shared" si="876"/>
        <v>|United Kingdom|</v>
      </c>
      <c r="S7030" s="14" t="str">
        <f t="shared" si="877"/>
        <v>|British TV Shows|Docuseries|</v>
      </c>
      <c r="T7030" s="14" t="str">
        <f t="shared" si="878"/>
        <v>|Unknown|</v>
      </c>
      <c r="U7030" s="14" t="str">
        <f t="shared" si="879"/>
        <v>|Will Millard|</v>
      </c>
    </row>
    <row r="7031" spans="1:21">
      <c r="A7031" s="14" t="s">
        <v>32324</v>
      </c>
      <c r="B7031" s="14" t="s">
        <v>49</v>
      </c>
      <c r="C7031" s="14" t="s">
        <v>32325</v>
      </c>
      <c r="D7031" s="14" t="s">
        <v>117</v>
      </c>
      <c r="E7031" s="14" t="s">
        <v>32326</v>
      </c>
      <c r="F7031" s="14" t="s">
        <v>8130</v>
      </c>
      <c r="G7031" s="26">
        <v>43101</v>
      </c>
      <c r="H7031" s="14">
        <v>2011</v>
      </c>
      <c r="I7031" s="14" t="s">
        <v>365</v>
      </c>
      <c r="J7031" s="14" t="s">
        <v>106</v>
      </c>
      <c r="K7031" s="14" t="s">
        <v>256</v>
      </c>
      <c r="L7031" s="14" t="s">
        <v>32327</v>
      </c>
      <c r="M7031" s="14">
        <f t="shared" si="872"/>
        <v>2018</v>
      </c>
      <c r="N7031" s="14">
        <f t="shared" si="873"/>
        <v>1</v>
      </c>
      <c r="O7031" s="14" t="str">
        <f>IFERROR(VLOOKUP(I7031,Lists!$F$2:$G$16,2,FALSE()),"Not Rated")</f>
        <v>Kids</v>
      </c>
      <c r="P7031" s="14">
        <f t="shared" si="874"/>
        <v>2</v>
      </c>
      <c r="Q7031" s="14" t="str">
        <f t="shared" si="875"/>
        <v>United States</v>
      </c>
      <c r="R7031" s="14" t="str">
        <f t="shared" si="876"/>
        <v>|United States|Italy|</v>
      </c>
      <c r="S7031" s="14" t="str">
        <f t="shared" si="877"/>
        <v>|Kids' TV|</v>
      </c>
      <c r="T7031" s="14" t="str">
        <f t="shared" si="878"/>
        <v>|Unknown|</v>
      </c>
      <c r="U7031" s="14" t="str">
        <f t="shared" si="879"/>
        <v>|Yuri Lowenthal|Drew Aaron|Karen Strassman|Marc Thompson|Rebecca Soler|Mike Pollock|</v>
      </c>
    </row>
    <row r="7032" spans="1:21">
      <c r="A7032" s="14" t="s">
        <v>32328</v>
      </c>
      <c r="B7032" s="14" t="s">
        <v>48</v>
      </c>
      <c r="C7032" s="14" t="s">
        <v>32329</v>
      </c>
      <c r="D7032" s="14" t="s">
        <v>32330</v>
      </c>
      <c r="E7032" s="14" t="s">
        <v>32331</v>
      </c>
      <c r="F7032" s="14" t="s">
        <v>115</v>
      </c>
      <c r="G7032" s="26">
        <v>42736</v>
      </c>
      <c r="H7032" s="14">
        <v>2016</v>
      </c>
      <c r="I7032" s="14" t="s">
        <v>360</v>
      </c>
      <c r="J7032" s="14" t="s">
        <v>744</v>
      </c>
      <c r="K7032" s="14" t="s">
        <v>4224</v>
      </c>
      <c r="L7032" s="14" t="s">
        <v>32332</v>
      </c>
      <c r="M7032" s="14">
        <f t="shared" si="872"/>
        <v>2017</v>
      </c>
      <c r="N7032" s="14">
        <f t="shared" si="873"/>
        <v>1</v>
      </c>
      <c r="O7032" s="14" t="str">
        <f>IFERROR(VLOOKUP(I7032,Lists!$F$2:$G$16,2,FALSE()),"Not Rated")</f>
        <v>Adults</v>
      </c>
      <c r="P7032" s="14">
        <f t="shared" si="874"/>
        <v>85</v>
      </c>
      <c r="Q7032" s="14" t="str">
        <f t="shared" si="875"/>
        <v>United States</v>
      </c>
      <c r="R7032" s="14" t="str">
        <f t="shared" si="876"/>
        <v>|United States|</v>
      </c>
      <c r="S7032" s="14" t="str">
        <f t="shared" si="877"/>
        <v>|Comedies|Independent Movies|LGBTQ Movies|</v>
      </c>
      <c r="T7032" s="14" t="str">
        <f t="shared" si="878"/>
        <v>|Matt Kugelman|</v>
      </c>
      <c r="U7032" s="14" t="str">
        <f t="shared" si="879"/>
        <v>|Roy Haylock|Bianca Leigh|Denton Blane Everett|Willam Belli|D.J. "Shangela" Pierce|Justin "Alyssa Edwards" Johnson|Molly Ryman|Ted Ferguson|Rachel Dratch|Alan Cumming|Margaret Cho|RuPaul|</v>
      </c>
    </row>
    <row r="7033" spans="1:21">
      <c r="A7033" s="14" t="s">
        <v>32333</v>
      </c>
      <c r="B7033" s="14" t="s">
        <v>48</v>
      </c>
      <c r="C7033" s="14" t="s">
        <v>32334</v>
      </c>
      <c r="D7033" s="14" t="s">
        <v>32330</v>
      </c>
      <c r="E7033" s="14" t="s">
        <v>32335</v>
      </c>
      <c r="F7033" s="14" t="s">
        <v>115</v>
      </c>
      <c r="G7033" s="26">
        <v>43327</v>
      </c>
      <c r="H7033" s="14">
        <v>2018</v>
      </c>
      <c r="I7033" s="14" t="s">
        <v>360</v>
      </c>
      <c r="J7033" s="14" t="s">
        <v>744</v>
      </c>
      <c r="K7033" s="14" t="s">
        <v>4224</v>
      </c>
      <c r="L7033" s="14" t="s">
        <v>32336</v>
      </c>
      <c r="M7033" s="14">
        <f t="shared" si="872"/>
        <v>2018</v>
      </c>
      <c r="N7033" s="14">
        <f t="shared" si="873"/>
        <v>8</v>
      </c>
      <c r="O7033" s="14" t="str">
        <f>IFERROR(VLOOKUP(I7033,Lists!$F$2:$G$16,2,FALSE()),"Not Rated")</f>
        <v>Adults</v>
      </c>
      <c r="P7033" s="14">
        <f t="shared" si="874"/>
        <v>85</v>
      </c>
      <c r="Q7033" s="14" t="str">
        <f t="shared" si="875"/>
        <v>United States</v>
      </c>
      <c r="R7033" s="14" t="str">
        <f t="shared" si="876"/>
        <v>|United States|</v>
      </c>
      <c r="S7033" s="14" t="str">
        <f t="shared" si="877"/>
        <v>|Comedies|Independent Movies|LGBTQ Movies|</v>
      </c>
      <c r="T7033" s="14" t="str">
        <f t="shared" si="878"/>
        <v>|Matt Kugelman|</v>
      </c>
      <c r="U7033" s="14" t="str">
        <f t="shared" si="879"/>
        <v>|Roy Haylock|Rachel Dratch|Brian McCook|D.J. "Shangela" Pierce|Doug Plaut|Cheyenne Jackson|Kristen Johnston|Heather McDonald|Wanda Sykes|Janeane Garofalo|</v>
      </c>
    </row>
    <row r="7034" spans="1:21">
      <c r="A7034" s="14" t="s">
        <v>32337</v>
      </c>
      <c r="B7034" s="14" t="s">
        <v>48</v>
      </c>
      <c r="C7034" s="14" t="s">
        <v>32338</v>
      </c>
      <c r="D7034" s="14" t="s">
        <v>16136</v>
      </c>
      <c r="E7034" s="14" t="s">
        <v>32339</v>
      </c>
      <c r="F7034" s="14" t="s">
        <v>115</v>
      </c>
      <c r="G7034" s="26">
        <v>43800</v>
      </c>
      <c r="H7034" s="14">
        <v>2005</v>
      </c>
      <c r="I7034" s="14" t="s">
        <v>363</v>
      </c>
      <c r="J7034" s="14" t="s">
        <v>962</v>
      </c>
      <c r="K7034" s="14" t="s">
        <v>13315</v>
      </c>
      <c r="L7034" s="14" t="s">
        <v>32340</v>
      </c>
      <c r="M7034" s="14">
        <f t="shared" si="872"/>
        <v>2019</v>
      </c>
      <c r="N7034" s="14">
        <f t="shared" si="873"/>
        <v>12</v>
      </c>
      <c r="O7034" s="14" t="str">
        <f>IFERROR(VLOOKUP(I7034,Lists!$F$2:$G$16,2,FALSE()),"Not Rated")</f>
        <v>Adults</v>
      </c>
      <c r="P7034" s="14">
        <f t="shared" si="874"/>
        <v>117</v>
      </c>
      <c r="Q7034" s="14" t="str">
        <f t="shared" si="875"/>
        <v>United States</v>
      </c>
      <c r="R7034" s="14" t="str">
        <f t="shared" si="876"/>
        <v>|United States|</v>
      </c>
      <c r="S7034" s="14" t="str">
        <f t="shared" si="877"/>
        <v>|Dramas|Independent Movies|Music &amp; Musicals|</v>
      </c>
      <c r="T7034" s="14" t="str">
        <f t="shared" si="878"/>
        <v>|Craig Brewer|</v>
      </c>
      <c r="U7034" s="14" t="str">
        <f t="shared" si="879"/>
        <v>|Terrence Howard|Anthony Anderson|Taryn Manning|Taraji P. Henson|DJ Qualls|Ludacris|Paula Jai Parker|Elise Neal|Isaac Hayes|</v>
      </c>
    </row>
    <row r="7035" spans="1:21">
      <c r="A7035" s="14" t="s">
        <v>32341</v>
      </c>
      <c r="B7035" s="14" t="s">
        <v>49</v>
      </c>
      <c r="C7035" s="14" t="s">
        <v>32342</v>
      </c>
      <c r="D7035" s="14" t="s">
        <v>117</v>
      </c>
      <c r="E7035" s="14" t="s">
        <v>32343</v>
      </c>
      <c r="F7035" s="14" t="s">
        <v>117</v>
      </c>
      <c r="G7035" s="26">
        <v>43188</v>
      </c>
      <c r="H7035" s="14">
        <v>2018</v>
      </c>
      <c r="I7035" s="14" t="s">
        <v>361</v>
      </c>
      <c r="J7035" s="14" t="s">
        <v>106</v>
      </c>
      <c r="K7035" s="14" t="s">
        <v>11427</v>
      </c>
      <c r="L7035" s="14" t="s">
        <v>32344</v>
      </c>
      <c r="M7035" s="14">
        <f t="shared" si="872"/>
        <v>2018</v>
      </c>
      <c r="N7035" s="14">
        <f t="shared" si="873"/>
        <v>3</v>
      </c>
      <c r="O7035" s="14" t="str">
        <f>IFERROR(VLOOKUP(I7035,Lists!$F$2:$G$16,2,FALSE()),"Not Rated")</f>
        <v>Teens</v>
      </c>
      <c r="P7035" s="14">
        <f t="shared" si="874"/>
        <v>2</v>
      </c>
      <c r="Q7035" s="14" t="str">
        <f t="shared" si="875"/>
        <v>Unknown</v>
      </c>
      <c r="R7035" s="14" t="str">
        <f t="shared" si="876"/>
        <v>|Unknown|</v>
      </c>
      <c r="S7035" s="14" t="str">
        <f t="shared" si="877"/>
        <v>|International TV Shows|Korean TV Shows|Reality TV|</v>
      </c>
      <c r="T7035" s="14" t="str">
        <f t="shared" si="878"/>
        <v>|Unknown|</v>
      </c>
      <c r="U7035" s="14" t="str">
        <f t="shared" si="879"/>
        <v>|Hyo-ri Lee|Sang-soon Lee|Ji-eun Lee|</v>
      </c>
    </row>
    <row r="7036" spans="1:21">
      <c r="A7036" s="14" t="s">
        <v>32345</v>
      </c>
      <c r="B7036" s="14" t="s">
        <v>48</v>
      </c>
      <c r="C7036" s="14" t="s">
        <v>32346</v>
      </c>
      <c r="D7036" s="14" t="s">
        <v>32347</v>
      </c>
      <c r="E7036" s="14" t="s">
        <v>32348</v>
      </c>
      <c r="F7036" s="14" t="s">
        <v>134</v>
      </c>
      <c r="G7036" s="26">
        <v>42894</v>
      </c>
      <c r="H7036" s="14">
        <v>2016</v>
      </c>
      <c r="I7036" s="14" t="s">
        <v>360</v>
      </c>
      <c r="J7036" s="14" t="s">
        <v>1668</v>
      </c>
      <c r="K7036" s="14" t="s">
        <v>1656</v>
      </c>
      <c r="L7036" s="14" t="s">
        <v>32349</v>
      </c>
      <c r="M7036" s="14">
        <f t="shared" si="872"/>
        <v>2017</v>
      </c>
      <c r="N7036" s="14">
        <f t="shared" si="873"/>
        <v>6</v>
      </c>
      <c r="O7036" s="14" t="str">
        <f>IFERROR(VLOOKUP(I7036,Lists!$F$2:$G$16,2,FALSE()),"Not Rated")</f>
        <v>Adults</v>
      </c>
      <c r="P7036" s="14">
        <f t="shared" si="874"/>
        <v>84</v>
      </c>
      <c r="Q7036" s="14" t="str">
        <f t="shared" si="875"/>
        <v>Argentina</v>
      </c>
      <c r="R7036" s="14" t="str">
        <f t="shared" si="876"/>
        <v>|Argentina|</v>
      </c>
      <c r="S7036" s="14" t="str">
        <f t="shared" si="877"/>
        <v>|Horror Movies|International Movies|Thrillers|</v>
      </c>
      <c r="T7036" s="14" t="str">
        <f t="shared" si="878"/>
        <v>|Gabriel Grieco|</v>
      </c>
      <c r="U7036" s="14" t="str">
        <f t="shared" si="879"/>
        <v>|Yamila Saud|Gerardo Romano|Jimena Barón|Vanesa González|Candela Vetrano|Florencia Torrente|Nazareno Casero|Sofía Gala|Gustavo Garzón|Belén Chavanne|Fabiana Cantilo|Peter Lanzani|</v>
      </c>
    </row>
    <row r="7037" spans="1:21">
      <c r="A7037" s="14" t="s">
        <v>32350</v>
      </c>
      <c r="B7037" s="14" t="s">
        <v>48</v>
      </c>
      <c r="C7037" s="14" t="s">
        <v>32351</v>
      </c>
      <c r="D7037" s="14" t="s">
        <v>21805</v>
      </c>
      <c r="E7037" s="14" t="s">
        <v>32352</v>
      </c>
      <c r="F7037" s="14" t="s">
        <v>32353</v>
      </c>
      <c r="G7037" s="26">
        <v>43528</v>
      </c>
      <c r="H7037" s="14">
        <v>2010</v>
      </c>
      <c r="I7037" s="14" t="s">
        <v>360</v>
      </c>
      <c r="J7037" s="14" t="s">
        <v>574</v>
      </c>
      <c r="K7037" s="14" t="s">
        <v>444</v>
      </c>
      <c r="L7037" s="14" t="s">
        <v>32354</v>
      </c>
      <c r="M7037" s="14">
        <f t="shared" si="872"/>
        <v>2019</v>
      </c>
      <c r="N7037" s="14">
        <f t="shared" si="873"/>
        <v>3</v>
      </c>
      <c r="O7037" s="14" t="str">
        <f>IFERROR(VLOOKUP(I7037,Lists!$F$2:$G$16,2,FALSE()),"Not Rated")</f>
        <v>Adults</v>
      </c>
      <c r="P7037" s="14">
        <f t="shared" si="874"/>
        <v>106</v>
      </c>
      <c r="Q7037" s="14" t="str">
        <f t="shared" si="875"/>
        <v>India</v>
      </c>
      <c r="R7037" s="14" t="str">
        <f t="shared" si="876"/>
        <v>|India|Japan|</v>
      </c>
      <c r="S7037" s="14" t="str">
        <f t="shared" si="877"/>
        <v>|Dramas|Independent Movies|International Movies|</v>
      </c>
      <c r="T7037" s="14" t="str">
        <f t="shared" si="878"/>
        <v>|Onir|</v>
      </c>
      <c r="U7037" s="14" t="str">
        <f t="shared" si="879"/>
        <v>|Juhi Chawla|Rahul Bose|Nandita Das|Sanjay Suri|Manisha Koirala|Purab Kohli|Shernaz Patel|Abhimanyu Singh|Arjun Mathur|Radhika Apte|</v>
      </c>
    </row>
    <row r="7038" spans="1:21">
      <c r="A7038" s="14" t="s">
        <v>32355</v>
      </c>
      <c r="B7038" s="14" t="s">
        <v>48</v>
      </c>
      <c r="C7038" s="14" t="s">
        <v>32356</v>
      </c>
      <c r="D7038" s="14" t="s">
        <v>32357</v>
      </c>
      <c r="E7038" s="14" t="s">
        <v>32358</v>
      </c>
      <c r="F7038" s="14" t="s">
        <v>118</v>
      </c>
      <c r="G7038" s="26">
        <v>43009</v>
      </c>
      <c r="H7038" s="14">
        <v>2016</v>
      </c>
      <c r="I7038" s="14" t="s">
        <v>367</v>
      </c>
      <c r="J7038" s="14" t="s">
        <v>1386</v>
      </c>
      <c r="K7038" s="14" t="s">
        <v>884</v>
      </c>
      <c r="L7038" s="14" t="s">
        <v>32359</v>
      </c>
      <c r="M7038" s="14">
        <f t="shared" si="872"/>
        <v>2017</v>
      </c>
      <c r="N7038" s="14">
        <f t="shared" si="873"/>
        <v>10</v>
      </c>
      <c r="O7038" s="14" t="str">
        <f>IFERROR(VLOOKUP(I7038,Lists!$F$2:$G$16,2,FALSE()),"Not Rated")</f>
        <v>Older Kids</v>
      </c>
      <c r="P7038" s="14">
        <f t="shared" si="874"/>
        <v>107</v>
      </c>
      <c r="Q7038" s="14" t="str">
        <f t="shared" si="875"/>
        <v>United Kingdom</v>
      </c>
      <c r="R7038" s="14" t="str">
        <f t="shared" si="876"/>
        <v>|United Kingdom|</v>
      </c>
      <c r="S7038" s="14" t="str">
        <f t="shared" si="877"/>
        <v>|Documentaries|Sports Movies|</v>
      </c>
      <c r="T7038" s="14" t="str">
        <f t="shared" si="878"/>
        <v>|Benjamin Turner|Gabe Turner|</v>
      </c>
      <c r="U7038" s="14" t="str">
        <f t="shared" si="879"/>
        <v>|Usain Bolt|</v>
      </c>
    </row>
    <row r="7039" spans="1:21">
      <c r="A7039" s="14" t="s">
        <v>32360</v>
      </c>
      <c r="B7039" s="14" t="s">
        <v>48</v>
      </c>
      <c r="C7039" s="14" t="s">
        <v>32361</v>
      </c>
      <c r="D7039" s="14" t="s">
        <v>32362</v>
      </c>
      <c r="E7039" s="14" t="s">
        <v>32363</v>
      </c>
      <c r="F7039" s="14" t="s">
        <v>115</v>
      </c>
      <c r="G7039" s="26">
        <v>42881</v>
      </c>
      <c r="H7039" s="14">
        <v>2017</v>
      </c>
      <c r="I7039" s="14" t="s">
        <v>361</v>
      </c>
      <c r="J7039" s="14" t="s">
        <v>653</v>
      </c>
      <c r="K7039" s="14" t="s">
        <v>247</v>
      </c>
      <c r="L7039" s="14" t="s">
        <v>32364</v>
      </c>
      <c r="M7039" s="14">
        <f t="shared" si="872"/>
        <v>2017</v>
      </c>
      <c r="N7039" s="14">
        <f t="shared" si="873"/>
        <v>5</v>
      </c>
      <c r="O7039" s="14" t="str">
        <f>IFERROR(VLOOKUP(I7039,Lists!$F$2:$G$16,2,FALSE()),"Not Rated")</f>
        <v>Teens</v>
      </c>
      <c r="P7039" s="14">
        <f t="shared" si="874"/>
        <v>98</v>
      </c>
      <c r="Q7039" s="14" t="str">
        <f t="shared" si="875"/>
        <v>United States</v>
      </c>
      <c r="R7039" s="14" t="str">
        <f t="shared" si="876"/>
        <v>|United States|</v>
      </c>
      <c r="S7039" s="14" t="str">
        <f t="shared" si="877"/>
        <v>|Documentaries|</v>
      </c>
      <c r="T7039" s="14" t="str">
        <f t="shared" si="878"/>
        <v>|Mary Mazzio|</v>
      </c>
      <c r="U7039" s="14" t="str">
        <f t="shared" si="879"/>
        <v>|Jessica Chastain|</v>
      </c>
    </row>
    <row r="7040" spans="1:21">
      <c r="A7040" s="14" t="s">
        <v>32365</v>
      </c>
      <c r="B7040" s="14" t="s">
        <v>48</v>
      </c>
      <c r="C7040" s="14" t="s">
        <v>32366</v>
      </c>
      <c r="D7040" s="14" t="s">
        <v>32367</v>
      </c>
      <c r="E7040" s="14" t="s">
        <v>32368</v>
      </c>
      <c r="F7040" s="14" t="s">
        <v>115</v>
      </c>
      <c r="G7040" s="26">
        <v>43556</v>
      </c>
      <c r="H7040" s="14">
        <v>2018</v>
      </c>
      <c r="I7040" s="14" t="s">
        <v>361</v>
      </c>
      <c r="J7040" s="14" t="s">
        <v>5250</v>
      </c>
      <c r="K7040" s="14" t="s">
        <v>247</v>
      </c>
      <c r="L7040" s="14" t="s">
        <v>32369</v>
      </c>
      <c r="M7040" s="14">
        <f t="shared" si="872"/>
        <v>2019</v>
      </c>
      <c r="N7040" s="14">
        <f t="shared" si="873"/>
        <v>4</v>
      </c>
      <c r="O7040" s="14" t="str">
        <f>IFERROR(VLOOKUP(I7040,Lists!$F$2:$G$16,2,FALSE()),"Not Rated")</f>
        <v>Teens</v>
      </c>
      <c r="P7040" s="14">
        <f t="shared" si="874"/>
        <v>54</v>
      </c>
      <c r="Q7040" s="14" t="str">
        <f t="shared" si="875"/>
        <v>United States</v>
      </c>
      <c r="R7040" s="14" t="str">
        <f t="shared" si="876"/>
        <v>|United States|</v>
      </c>
      <c r="S7040" s="14" t="str">
        <f t="shared" si="877"/>
        <v>|Documentaries|</v>
      </c>
      <c r="T7040" s="14" t="str">
        <f t="shared" si="878"/>
        <v>|Laura VanZee Taylor|</v>
      </c>
      <c r="U7040" s="14" t="str">
        <f t="shared" si="879"/>
        <v>|Maris Degener|</v>
      </c>
    </row>
    <row r="7041" spans="1:21">
      <c r="A7041" s="14" t="s">
        <v>32370</v>
      </c>
      <c r="B7041" s="14" t="s">
        <v>49</v>
      </c>
      <c r="C7041" s="14" t="s">
        <v>32371</v>
      </c>
      <c r="D7041" s="14" t="s">
        <v>117</v>
      </c>
      <c r="E7041" s="14" t="s">
        <v>32372</v>
      </c>
      <c r="F7041" s="14" t="s">
        <v>125</v>
      </c>
      <c r="G7041" s="26">
        <v>42797</v>
      </c>
      <c r="H7041" s="14">
        <v>2016</v>
      </c>
      <c r="I7041" s="14" t="s">
        <v>361</v>
      </c>
      <c r="J7041" s="14" t="s">
        <v>105</v>
      </c>
      <c r="K7041" s="14" t="s">
        <v>1682</v>
      </c>
      <c r="L7041" s="14" t="s">
        <v>32373</v>
      </c>
      <c r="M7041" s="14">
        <f t="shared" si="872"/>
        <v>2017</v>
      </c>
      <c r="N7041" s="14">
        <f t="shared" si="873"/>
        <v>3</v>
      </c>
      <c r="O7041" s="14" t="str">
        <f>IFERROR(VLOOKUP(I7041,Lists!$F$2:$G$16,2,FALSE()),"Not Rated")</f>
        <v>Teens</v>
      </c>
      <c r="P7041" s="14">
        <f t="shared" si="874"/>
        <v>1</v>
      </c>
      <c r="Q7041" s="14" t="str">
        <f t="shared" si="875"/>
        <v>Mexico</v>
      </c>
      <c r="R7041" s="14" t="str">
        <f t="shared" si="876"/>
        <v>|Mexico|</v>
      </c>
      <c r="S7041" s="14" t="str">
        <f t="shared" si="877"/>
        <v>|International TV Shows|Spanish-Language TV Shows|TV Comedies|</v>
      </c>
      <c r="T7041" s="14" t="str">
        <f t="shared" si="878"/>
        <v>|Unknown|</v>
      </c>
      <c r="U7041" s="14" t="str">
        <f t="shared" si="879"/>
        <v>|Germán Bracco|Daniela Luque|José Antonio Becerril|Paula Serrano|Héctor Holten|Héctor Loeza|Edson Loyo|Brandon Rosas|José Sefami|Tiosha Bojórquez|</v>
      </c>
    </row>
    <row r="7042" spans="1:21">
      <c r="A7042" s="14" t="s">
        <v>32374</v>
      </c>
      <c r="B7042" s="14" t="s">
        <v>48</v>
      </c>
      <c r="C7042" s="14" t="s">
        <v>32375</v>
      </c>
      <c r="D7042" s="14" t="s">
        <v>32376</v>
      </c>
      <c r="E7042" s="14" t="s">
        <v>32377</v>
      </c>
      <c r="F7042" s="14" t="s">
        <v>126</v>
      </c>
      <c r="G7042" s="26">
        <v>42980</v>
      </c>
      <c r="H7042" s="14">
        <v>2016</v>
      </c>
      <c r="I7042" s="14" t="s">
        <v>361</v>
      </c>
      <c r="J7042" s="14" t="s">
        <v>1929</v>
      </c>
      <c r="K7042" s="14" t="s">
        <v>834</v>
      </c>
      <c r="L7042" s="14" t="s">
        <v>32378</v>
      </c>
      <c r="M7042" s="14">
        <f t="shared" ref="M7042:M7105" si="880">IF(G7042="","",YEAR(G7042))</f>
        <v>2017</v>
      </c>
      <c r="N7042" s="14">
        <f t="shared" ref="N7042:N7105" si="881">IF(G7042="","",MONTH(G7042))</f>
        <v>9</v>
      </c>
      <c r="O7042" s="14" t="str">
        <f>IFERROR(VLOOKUP(I7042,Lists!$F$2:$G$16,2,FALSE()),"Not Rated")</f>
        <v>Teens</v>
      </c>
      <c r="P7042" s="14">
        <f t="shared" ref="P7042:P7105" si="882">IFERROR(VALUE(LEFT(J7042,FIND(" ",J7042)-1)),"")</f>
        <v>139</v>
      </c>
      <c r="Q7042" s="14" t="str">
        <f t="shared" ref="Q7042:Q7105" si="883">IFERROR(LEFT(F7042,FIND(",",F7042)-1),F7042)</f>
        <v>China</v>
      </c>
      <c r="R7042" s="14" t="str">
        <f t="shared" ref="R7042:R7105" si="884">"|"&amp;SUBSTITUTE(F7042,", ","|")&amp;"|"</f>
        <v>|China|</v>
      </c>
      <c r="S7042" s="14" t="str">
        <f t="shared" ref="S7042:S7105" si="885">"|"&amp;SUBSTITUTE(K7042,", ","|")&amp;"|"</f>
        <v>|Comedies|Dramas|International Movies|</v>
      </c>
      <c r="T7042" s="14" t="str">
        <f t="shared" ref="T7042:T7105" si="886">"|"&amp;SUBSTITUTE(D7042,", ","|")&amp;"|"</f>
        <v>|Feng Xiaogang|</v>
      </c>
      <c r="U7042" s="14" t="str">
        <f t="shared" ref="U7042:U7105" si="887">"|"&amp;SUBSTITUTE(E7042,", ","|")&amp;"|"</f>
        <v>|Fan Bingbing|Guo Tao|Da Peng|Zhang Jiayi|Yu Hewei|Yi Zhao|Zonghan Li|Zhao Lixin|Tian Xiaojie|Yin Yuanzhang|Enhe Feng|Xin Liu|Jiang Yongbo|</v>
      </c>
    </row>
    <row r="7043" spans="1:21">
      <c r="A7043" s="14" t="s">
        <v>32379</v>
      </c>
      <c r="B7043" s="14" t="s">
        <v>48</v>
      </c>
      <c r="C7043" s="14" t="s">
        <v>32380</v>
      </c>
      <c r="D7043" s="14" t="s">
        <v>32381</v>
      </c>
      <c r="E7043" s="14" t="s">
        <v>117</v>
      </c>
      <c r="F7043" s="14" t="s">
        <v>32382</v>
      </c>
      <c r="G7043" s="26">
        <v>42767</v>
      </c>
      <c r="H7043" s="14">
        <v>2015</v>
      </c>
      <c r="I7043" s="14" t="s">
        <v>369</v>
      </c>
      <c r="J7043" s="14" t="s">
        <v>708</v>
      </c>
      <c r="K7043" s="14" t="s">
        <v>496</v>
      </c>
      <c r="L7043" s="14" t="s">
        <v>32383</v>
      </c>
      <c r="M7043" s="14">
        <f t="shared" si="880"/>
        <v>2017</v>
      </c>
      <c r="N7043" s="14">
        <f t="shared" si="881"/>
        <v>2</v>
      </c>
      <c r="O7043" s="14" t="str">
        <f>IFERROR(VLOOKUP(I7043,Lists!$F$2:$G$16,2,FALSE()),"Not Rated")</f>
        <v>Not Rated</v>
      </c>
      <c r="P7043" s="14">
        <f t="shared" si="882"/>
        <v>88</v>
      </c>
      <c r="Q7043" s="14" t="str">
        <f t="shared" si="883"/>
        <v>China</v>
      </c>
      <c r="R7043" s="14" t="str">
        <f t="shared" si="884"/>
        <v>|China|South Korea|United States|</v>
      </c>
      <c r="S7043" s="14" t="str">
        <f t="shared" si="885"/>
        <v>|Documentaries|International Movies|</v>
      </c>
      <c r="T7043" s="14" t="str">
        <f t="shared" si="886"/>
        <v>|Adam Sjöberg|</v>
      </c>
      <c r="U7043" s="14" t="str">
        <f t="shared" si="887"/>
        <v>|Unknown|</v>
      </c>
    </row>
    <row r="7044" spans="1:21">
      <c r="A7044" s="14" t="s">
        <v>32384</v>
      </c>
      <c r="B7044" s="14" t="s">
        <v>48</v>
      </c>
      <c r="C7044" s="14" t="s">
        <v>32385</v>
      </c>
      <c r="D7044" s="14" t="s">
        <v>9157</v>
      </c>
      <c r="E7044" s="14" t="s">
        <v>32386</v>
      </c>
      <c r="F7044" s="14" t="s">
        <v>118</v>
      </c>
      <c r="G7044" s="26">
        <v>43456</v>
      </c>
      <c r="H7044" s="14">
        <v>2018</v>
      </c>
      <c r="I7044" s="14" t="s">
        <v>363</v>
      </c>
      <c r="J7044" s="14" t="s">
        <v>730</v>
      </c>
      <c r="K7044" s="14" t="s">
        <v>248</v>
      </c>
      <c r="L7044" s="14" t="s">
        <v>32387</v>
      </c>
      <c r="M7044" s="14">
        <f t="shared" si="880"/>
        <v>2018</v>
      </c>
      <c r="N7044" s="14">
        <f t="shared" si="881"/>
        <v>12</v>
      </c>
      <c r="O7044" s="14" t="str">
        <f>IFERROR(VLOOKUP(I7044,Lists!$F$2:$G$16,2,FALSE()),"Not Rated")</f>
        <v>Adults</v>
      </c>
      <c r="P7044" s="14">
        <f t="shared" si="882"/>
        <v>93</v>
      </c>
      <c r="Q7044" s="14" t="str">
        <f t="shared" si="883"/>
        <v>United Kingdom</v>
      </c>
      <c r="R7044" s="14" t="str">
        <f t="shared" si="884"/>
        <v>|United Kingdom|</v>
      </c>
      <c r="S7044" s="14" t="str">
        <f t="shared" si="885"/>
        <v>|Action &amp; Adventure|</v>
      </c>
      <c r="T7044" s="14" t="str">
        <f t="shared" si="886"/>
        <v>|Ross Boyask|</v>
      </c>
      <c r="U7044" s="14" t="str">
        <f t="shared" si="887"/>
        <v>|Stu Bennett|Anna Shaffer|Mark Griffin|Bryan Larkin|Kevin Leslie|Gary Daniels|</v>
      </c>
    </row>
    <row r="7045" spans="1:21">
      <c r="A7045" s="14" t="s">
        <v>32388</v>
      </c>
      <c r="B7045" s="14" t="s">
        <v>48</v>
      </c>
      <c r="C7045" s="14" t="s">
        <v>32389</v>
      </c>
      <c r="D7045" s="14" t="s">
        <v>32390</v>
      </c>
      <c r="E7045" s="14" t="s">
        <v>32391</v>
      </c>
      <c r="F7045" s="14" t="s">
        <v>115</v>
      </c>
      <c r="G7045" s="26">
        <v>43724</v>
      </c>
      <c r="H7045" s="14">
        <v>2016</v>
      </c>
      <c r="I7045" s="14" t="s">
        <v>363</v>
      </c>
      <c r="J7045" s="14" t="s">
        <v>436</v>
      </c>
      <c r="K7045" s="14" t="s">
        <v>625</v>
      </c>
      <c r="L7045" s="14" t="s">
        <v>32392</v>
      </c>
      <c r="M7045" s="14">
        <f t="shared" si="880"/>
        <v>2019</v>
      </c>
      <c r="N7045" s="14">
        <f t="shared" si="881"/>
        <v>9</v>
      </c>
      <c r="O7045" s="14" t="str">
        <f>IFERROR(VLOOKUP(I7045,Lists!$F$2:$G$16,2,FALSE()),"Not Rated")</f>
        <v>Adults</v>
      </c>
      <c r="P7045" s="14">
        <f t="shared" si="882"/>
        <v>91</v>
      </c>
      <c r="Q7045" s="14" t="str">
        <f t="shared" si="883"/>
        <v>United States</v>
      </c>
      <c r="R7045" s="14" t="str">
        <f t="shared" si="884"/>
        <v>|United States|</v>
      </c>
      <c r="S7045" s="14" t="str">
        <f t="shared" si="885"/>
        <v>|Action &amp; Adventure|Dramas|</v>
      </c>
      <c r="T7045" s="14" t="str">
        <f t="shared" si="886"/>
        <v>|Chuck Russell|</v>
      </c>
      <c r="U7045" s="14" t="str">
        <f t="shared" si="887"/>
        <v>|John Travolta|Christopher Meloni|Amanda Schull|Sam Trammell|Patrick St. Esprit|Rebecca De Mornay|Asante Jones|Paul Sloan|Luis Da Silva Jr.|Jordan Whalen|</v>
      </c>
    </row>
    <row r="7046" spans="1:21">
      <c r="A7046" s="14" t="s">
        <v>32393</v>
      </c>
      <c r="B7046" s="14" t="s">
        <v>48</v>
      </c>
      <c r="C7046" s="14" t="s">
        <v>32394</v>
      </c>
      <c r="D7046" s="14" t="s">
        <v>32395</v>
      </c>
      <c r="E7046" s="14" t="s">
        <v>32396</v>
      </c>
      <c r="F7046" s="14" t="s">
        <v>115</v>
      </c>
      <c r="G7046" s="26">
        <v>43547</v>
      </c>
      <c r="H7046" s="14">
        <v>2011</v>
      </c>
      <c r="I7046" s="14" t="s">
        <v>364</v>
      </c>
      <c r="J7046" s="14" t="s">
        <v>1330</v>
      </c>
      <c r="K7046" s="14" t="s">
        <v>245</v>
      </c>
      <c r="L7046" s="14" t="s">
        <v>32397</v>
      </c>
      <c r="M7046" s="14">
        <f t="shared" si="880"/>
        <v>2019</v>
      </c>
      <c r="N7046" s="14">
        <f t="shared" si="881"/>
        <v>3</v>
      </c>
      <c r="O7046" s="14" t="str">
        <f>IFERROR(VLOOKUP(I7046,Lists!$F$2:$G$16,2,FALSE()),"Not Rated")</f>
        <v>Teens</v>
      </c>
      <c r="P7046" s="14">
        <f t="shared" si="882"/>
        <v>89</v>
      </c>
      <c r="Q7046" s="14" t="str">
        <f t="shared" si="883"/>
        <v>United States</v>
      </c>
      <c r="R7046" s="14" t="str">
        <f t="shared" si="884"/>
        <v>|United States|</v>
      </c>
      <c r="S7046" s="14" t="str">
        <f t="shared" si="885"/>
        <v>|Comedies|</v>
      </c>
      <c r="T7046" s="14" t="str">
        <f t="shared" si="886"/>
        <v>|Douglas McGrath|</v>
      </c>
      <c r="U7046" s="14" t="str">
        <f t="shared" si="887"/>
        <v>|Sarah Jessica Parker|Pierce Brosnan|Greg Kinnear|Christina Hendricks|Kelsey Grammer|Seth Meyers|Olivia Munn|Jane Curtin|Mark Blum|Busy Philipps|Sarah Shahi|Jessica Szohr|</v>
      </c>
    </row>
    <row r="7047" spans="1:21">
      <c r="A7047" s="14" t="s">
        <v>32398</v>
      </c>
      <c r="B7047" s="14" t="s">
        <v>48</v>
      </c>
      <c r="C7047" s="14" t="s">
        <v>32399</v>
      </c>
      <c r="D7047" s="14" t="s">
        <v>32400</v>
      </c>
      <c r="E7047" s="14" t="s">
        <v>117</v>
      </c>
      <c r="F7047" s="14" t="s">
        <v>117</v>
      </c>
      <c r="G7047" s="26">
        <v>43496</v>
      </c>
      <c r="H7047" s="14">
        <v>2017</v>
      </c>
      <c r="I7047" s="14" t="s">
        <v>361</v>
      </c>
      <c r="J7047" s="14" t="s">
        <v>574</v>
      </c>
      <c r="K7047" s="14" t="s">
        <v>8253</v>
      </c>
      <c r="L7047" s="14" t="s">
        <v>32401</v>
      </c>
      <c r="M7047" s="14">
        <f t="shared" si="880"/>
        <v>2019</v>
      </c>
      <c r="N7047" s="14">
        <f t="shared" si="881"/>
        <v>1</v>
      </c>
      <c r="O7047" s="14" t="str">
        <f>IFERROR(VLOOKUP(I7047,Lists!$F$2:$G$16,2,FALSE()),"Not Rated")</f>
        <v>Teens</v>
      </c>
      <c r="P7047" s="14">
        <f t="shared" si="882"/>
        <v>106</v>
      </c>
      <c r="Q7047" s="14" t="str">
        <f t="shared" si="883"/>
        <v>Unknown</v>
      </c>
      <c r="R7047" s="14" t="str">
        <f t="shared" si="884"/>
        <v>|Unknown|</v>
      </c>
      <c r="S7047" s="14" t="str">
        <f t="shared" si="885"/>
        <v>|Children &amp; Family Movies|Documentaries|</v>
      </c>
      <c r="T7047" s="14" t="str">
        <f t="shared" si="886"/>
        <v>|Maria Demeshkina Peek|</v>
      </c>
      <c r="U7047" s="14" t="str">
        <f t="shared" si="887"/>
        <v>|Unknown|</v>
      </c>
    </row>
    <row r="7048" spans="1:21">
      <c r="A7048" s="14" t="s">
        <v>32402</v>
      </c>
      <c r="B7048" s="14" t="s">
        <v>48</v>
      </c>
      <c r="C7048" s="14" t="s">
        <v>32403</v>
      </c>
      <c r="D7048" s="14" t="s">
        <v>28516</v>
      </c>
      <c r="E7048" s="14" t="s">
        <v>32404</v>
      </c>
      <c r="F7048" s="14" t="s">
        <v>139</v>
      </c>
      <c r="G7048" s="26">
        <v>43348</v>
      </c>
      <c r="H7048" s="14">
        <v>2014</v>
      </c>
      <c r="I7048" s="14" t="s">
        <v>361</v>
      </c>
      <c r="J7048" s="14" t="s">
        <v>646</v>
      </c>
      <c r="K7048" s="14" t="s">
        <v>542</v>
      </c>
      <c r="L7048" s="14" t="s">
        <v>32405</v>
      </c>
      <c r="M7048" s="14">
        <f t="shared" si="880"/>
        <v>2018</v>
      </c>
      <c r="N7048" s="14">
        <f t="shared" si="881"/>
        <v>9</v>
      </c>
      <c r="O7048" s="14" t="str">
        <f>IFERROR(VLOOKUP(I7048,Lists!$F$2:$G$16,2,FALSE()),"Not Rated")</f>
        <v>Teens</v>
      </c>
      <c r="P7048" s="14">
        <f t="shared" si="882"/>
        <v>116</v>
      </c>
      <c r="Q7048" s="14" t="str">
        <f t="shared" si="883"/>
        <v>Thailand</v>
      </c>
      <c r="R7048" s="14" t="str">
        <f t="shared" si="884"/>
        <v>|Thailand|</v>
      </c>
      <c r="S7048" s="14" t="str">
        <f t="shared" si="885"/>
        <v>|Comedies|International Movies|Romantic Movies|</v>
      </c>
      <c r="T7048" s="14" t="str">
        <f t="shared" si="886"/>
        <v>|Mez Tharatorn|</v>
      </c>
      <c r="U7048" s="14" t="str">
        <f t="shared" si="887"/>
        <v>|Preechaya Pongthananikorn|Sunny Suwanmethanont|Sora Aoi|Puttachat Pongsuchat|Popetorn Soonthornyanakij|</v>
      </c>
    </row>
    <row r="7049" spans="1:21">
      <c r="A7049" s="14" t="s">
        <v>32406</v>
      </c>
      <c r="B7049" s="14" t="s">
        <v>48</v>
      </c>
      <c r="C7049" s="14" t="s">
        <v>32407</v>
      </c>
      <c r="D7049" s="14" t="s">
        <v>32408</v>
      </c>
      <c r="E7049" s="14" t="s">
        <v>32409</v>
      </c>
      <c r="F7049" s="14" t="s">
        <v>32410</v>
      </c>
      <c r="G7049" s="26">
        <v>43574</v>
      </c>
      <c r="H7049" s="14">
        <v>2016</v>
      </c>
      <c r="I7049" s="14" t="s">
        <v>363</v>
      </c>
      <c r="J7049" s="14" t="s">
        <v>713</v>
      </c>
      <c r="K7049" s="14" t="s">
        <v>1436</v>
      </c>
      <c r="L7049" s="14" t="s">
        <v>32411</v>
      </c>
      <c r="M7049" s="14">
        <f t="shared" si="880"/>
        <v>2019</v>
      </c>
      <c r="N7049" s="14">
        <f t="shared" si="881"/>
        <v>4</v>
      </c>
      <c r="O7049" s="14" t="str">
        <f>IFERROR(VLOOKUP(I7049,Lists!$F$2:$G$16,2,FALSE()),"Not Rated")</f>
        <v>Adults</v>
      </c>
      <c r="P7049" s="14">
        <f t="shared" si="882"/>
        <v>100</v>
      </c>
      <c r="Q7049" s="14" t="str">
        <f t="shared" si="883"/>
        <v>United Kingdom</v>
      </c>
      <c r="R7049" s="14" t="str">
        <f t="shared" si="884"/>
        <v>|United Kingdom|France|Belgium|</v>
      </c>
      <c r="S7049" s="14" t="str">
        <f t="shared" si="885"/>
        <v>|Dramas|Independent Movies|</v>
      </c>
      <c r="T7049" s="14" t="str">
        <f t="shared" si="886"/>
        <v>|Ken Loach|</v>
      </c>
      <c r="U7049" s="14" t="str">
        <f t="shared" si="887"/>
        <v>|Dave Johns|Hayley Squires|Briana Shann|Dylan McKiernan|Kate Rutter|Sharon Percy|Kema Sikazwe|Steven Richens|</v>
      </c>
    </row>
    <row r="7050" spans="1:21">
      <c r="A7050" s="14" t="s">
        <v>32412</v>
      </c>
      <c r="B7050" s="14" t="s">
        <v>48</v>
      </c>
      <c r="C7050" s="14" t="s">
        <v>32413</v>
      </c>
      <c r="D7050" s="14" t="s">
        <v>10289</v>
      </c>
      <c r="E7050" s="14" t="s">
        <v>32414</v>
      </c>
      <c r="F7050" s="14" t="s">
        <v>115</v>
      </c>
      <c r="G7050" s="26">
        <v>43760</v>
      </c>
      <c r="H7050" s="14">
        <v>2015</v>
      </c>
      <c r="I7050" s="14" t="s">
        <v>364</v>
      </c>
      <c r="J7050" s="14" t="s">
        <v>624</v>
      </c>
      <c r="K7050" s="14" t="s">
        <v>1034</v>
      </c>
      <c r="L7050" s="14" t="s">
        <v>32415</v>
      </c>
      <c r="M7050" s="14">
        <f t="shared" si="880"/>
        <v>2019</v>
      </c>
      <c r="N7050" s="14">
        <f t="shared" si="881"/>
        <v>10</v>
      </c>
      <c r="O7050" s="14" t="str">
        <f>IFERROR(VLOOKUP(I7050,Lists!$F$2:$G$16,2,FALSE()),"Not Rated")</f>
        <v>Teens</v>
      </c>
      <c r="P7050" s="14">
        <f t="shared" si="882"/>
        <v>96</v>
      </c>
      <c r="Q7050" s="14" t="str">
        <f t="shared" si="883"/>
        <v>United States</v>
      </c>
      <c r="R7050" s="14" t="str">
        <f t="shared" si="884"/>
        <v>|United States|</v>
      </c>
      <c r="S7050" s="14" t="str">
        <f t="shared" si="885"/>
        <v>|Comedies|Dramas|Independent Movies|</v>
      </c>
      <c r="T7050" s="14" t="str">
        <f t="shared" si="886"/>
        <v>|Brett Haley|</v>
      </c>
      <c r="U7050" s="14" t="str">
        <f t="shared" si="887"/>
        <v>|Blythe Danner|Martin Starr|June Squibb|Rhea Perlman|Mary Kay Place|Malin Akerman|Sam Elliott|Aarti Mann|Mark Adair-Rios|Ashley Spillers|</v>
      </c>
    </row>
    <row r="7051" spans="1:21">
      <c r="A7051" s="14" t="s">
        <v>32416</v>
      </c>
      <c r="B7051" s="14" t="s">
        <v>48</v>
      </c>
      <c r="C7051" s="14" t="s">
        <v>32417</v>
      </c>
      <c r="D7051" s="14" t="s">
        <v>32418</v>
      </c>
      <c r="E7051" s="14" t="s">
        <v>32419</v>
      </c>
      <c r="F7051" s="14" t="s">
        <v>115</v>
      </c>
      <c r="G7051" s="26">
        <v>43009</v>
      </c>
      <c r="H7051" s="14">
        <v>2013</v>
      </c>
      <c r="I7051" s="14" t="s">
        <v>367</v>
      </c>
      <c r="J7051" s="14" t="s">
        <v>1008</v>
      </c>
      <c r="K7051" s="14" t="s">
        <v>4207</v>
      </c>
      <c r="L7051" s="14" t="s">
        <v>32420</v>
      </c>
      <c r="M7051" s="14">
        <f t="shared" si="880"/>
        <v>2017</v>
      </c>
      <c r="N7051" s="14">
        <f t="shared" si="881"/>
        <v>10</v>
      </c>
      <c r="O7051" s="14" t="str">
        <f>IFERROR(VLOOKUP(I7051,Lists!$F$2:$G$16,2,FALSE()),"Not Rated")</f>
        <v>Older Kids</v>
      </c>
      <c r="P7051" s="14">
        <f t="shared" si="882"/>
        <v>119</v>
      </c>
      <c r="Q7051" s="14" t="str">
        <f t="shared" si="883"/>
        <v>United States</v>
      </c>
      <c r="R7051" s="14" t="str">
        <f t="shared" si="884"/>
        <v>|United States|</v>
      </c>
      <c r="S7051" s="14" t="str">
        <f t="shared" si="885"/>
        <v>|Dramas|Faith &amp; Spirituality|Romantic Movies|</v>
      </c>
      <c r="T7051" s="14" t="str">
        <f t="shared" si="886"/>
        <v>|Steve Race|</v>
      </c>
      <c r="U7051" s="14" t="str">
        <f t="shared" si="887"/>
        <v>|Ja Rule|Adrienne Bailon|Stephen Baldwin|Vincent Pastore|Michael Madsen|T-Bone|Martin Kove|Toby Mac|</v>
      </c>
    </row>
    <row r="7052" spans="1:21">
      <c r="A7052" s="14" t="s">
        <v>32421</v>
      </c>
      <c r="B7052" s="14" t="s">
        <v>49</v>
      </c>
      <c r="C7052" s="14" t="s">
        <v>32422</v>
      </c>
      <c r="D7052" s="14" t="s">
        <v>117</v>
      </c>
      <c r="E7052" s="14" t="s">
        <v>32423</v>
      </c>
      <c r="F7052" s="14" t="s">
        <v>115</v>
      </c>
      <c r="G7052" s="26">
        <v>43721</v>
      </c>
      <c r="H7052" s="14">
        <v>2019</v>
      </c>
      <c r="I7052" s="14" t="s">
        <v>360</v>
      </c>
      <c r="J7052" s="14" t="s">
        <v>106</v>
      </c>
      <c r="K7052" s="14" t="s">
        <v>253</v>
      </c>
      <c r="L7052" s="14" t="s">
        <v>32424</v>
      </c>
      <c r="M7052" s="14">
        <f t="shared" si="880"/>
        <v>2019</v>
      </c>
      <c r="N7052" s="14">
        <f t="shared" si="881"/>
        <v>9</v>
      </c>
      <c r="O7052" s="14" t="str">
        <f>IFERROR(VLOOKUP(I7052,Lists!$F$2:$G$16,2,FALSE()),"Not Rated")</f>
        <v>Adults</v>
      </c>
      <c r="P7052" s="14">
        <f t="shared" si="882"/>
        <v>2</v>
      </c>
      <c r="Q7052" s="14" t="str">
        <f t="shared" si="883"/>
        <v>United States</v>
      </c>
      <c r="R7052" s="14" t="str">
        <f t="shared" si="884"/>
        <v>|United States|</v>
      </c>
      <c r="S7052" s="14" t="str">
        <f t="shared" si="885"/>
        <v>|TV Comedies|</v>
      </c>
      <c r="T7052" s="14" t="str">
        <f t="shared" si="886"/>
        <v>|Unknown|</v>
      </c>
      <c r="U7052" s="14" t="str">
        <f t="shared" si="887"/>
        <v>|Andrea Savage|Tom Everett Scott|Olive Petrucci|</v>
      </c>
    </row>
    <row r="7053" spans="1:21">
      <c r="A7053" s="14" t="s">
        <v>32425</v>
      </c>
      <c r="B7053" s="14" t="s">
        <v>48</v>
      </c>
      <c r="C7053" s="14" t="s">
        <v>32426</v>
      </c>
      <c r="D7053" s="14" t="s">
        <v>32427</v>
      </c>
      <c r="E7053" s="14" t="s">
        <v>32428</v>
      </c>
      <c r="F7053" s="14" t="s">
        <v>32429</v>
      </c>
      <c r="G7053" s="26">
        <v>43009</v>
      </c>
      <c r="H7053" s="14">
        <v>2016</v>
      </c>
      <c r="I7053" s="14" t="s">
        <v>360</v>
      </c>
      <c r="J7053" s="14" t="s">
        <v>1096</v>
      </c>
      <c r="K7053" s="14" t="s">
        <v>784</v>
      </c>
      <c r="L7053" s="14" t="s">
        <v>32430</v>
      </c>
      <c r="M7053" s="14">
        <f t="shared" si="880"/>
        <v>2017</v>
      </c>
      <c r="N7053" s="14">
        <f t="shared" si="881"/>
        <v>10</v>
      </c>
      <c r="O7053" s="14" t="str">
        <f>IFERROR(VLOOKUP(I7053,Lists!$F$2:$G$16,2,FALSE()),"Not Rated")</f>
        <v>Adults</v>
      </c>
      <c r="P7053" s="14">
        <f t="shared" si="882"/>
        <v>108</v>
      </c>
      <c r="Q7053" s="14" t="str">
        <f t="shared" si="883"/>
        <v>Canada</v>
      </c>
      <c r="R7053" s="14" t="str">
        <f t="shared" si="884"/>
        <v>|Canada|Ireland|United States|</v>
      </c>
      <c r="S7053" s="14" t="str">
        <f t="shared" si="885"/>
        <v>|Documentaries|International Movies|Sports Movies|</v>
      </c>
      <c r="T7053" s="14" t="str">
        <f t="shared" si="886"/>
        <v>|Brett Harvey|</v>
      </c>
      <c r="U7053" s="14" t="str">
        <f t="shared" si="887"/>
        <v>|Dave Brown|Brett Hull|Rob Ray|Jarome Iginla|Wendel Clark|Scott Parker|Dave schultz|Jay Baruchel|</v>
      </c>
    </row>
    <row r="7054" spans="1:21">
      <c r="A7054" s="14" t="s">
        <v>32431</v>
      </c>
      <c r="B7054" s="14" t="s">
        <v>48</v>
      </c>
      <c r="C7054" s="14" t="s">
        <v>32432</v>
      </c>
      <c r="D7054" s="14" t="s">
        <v>32433</v>
      </c>
      <c r="E7054" s="14" t="s">
        <v>32434</v>
      </c>
      <c r="F7054" s="14" t="s">
        <v>1225</v>
      </c>
      <c r="G7054" s="26">
        <v>43123</v>
      </c>
      <c r="H7054" s="14">
        <v>2014</v>
      </c>
      <c r="I7054" s="14" t="s">
        <v>363</v>
      </c>
      <c r="J7054" s="14" t="s">
        <v>457</v>
      </c>
      <c r="K7054" s="14" t="s">
        <v>11758</v>
      </c>
      <c r="L7054" s="14" t="s">
        <v>32435</v>
      </c>
      <c r="M7054" s="14">
        <f t="shared" si="880"/>
        <v>2018</v>
      </c>
      <c r="N7054" s="14">
        <f t="shared" si="881"/>
        <v>1</v>
      </c>
      <c r="O7054" s="14" t="str">
        <f>IFERROR(VLOOKUP(I7054,Lists!$F$2:$G$16,2,FALSE()),"Not Rated")</f>
        <v>Adults</v>
      </c>
      <c r="P7054" s="14">
        <f t="shared" si="882"/>
        <v>104</v>
      </c>
      <c r="Q7054" s="14" t="str">
        <f t="shared" si="883"/>
        <v>China</v>
      </c>
      <c r="R7054" s="14" t="str">
        <f t="shared" si="884"/>
        <v>|China|Hong Kong|</v>
      </c>
      <c r="S7054" s="14" t="str">
        <f t="shared" si="885"/>
        <v>|Action &amp; Adventure|International Movies|Sci-Fi &amp; Fantasy|</v>
      </c>
      <c r="T7054" s="14" t="str">
        <f t="shared" si="886"/>
        <v>|Law Wing-cheong|</v>
      </c>
      <c r="U7054" s="14" t="str">
        <f t="shared" si="887"/>
        <v>|Donnie Yen|Wang Baoqiang|Shengyi Huang|Yu Kang|Simon Yam|Lam Suet|Singh Hartihan Bitto|Mark Wu|</v>
      </c>
    </row>
    <row r="7055" spans="1:21">
      <c r="A7055" s="14" t="s">
        <v>32436</v>
      </c>
      <c r="B7055" s="14" t="s">
        <v>48</v>
      </c>
      <c r="C7055" s="14" t="s">
        <v>32437</v>
      </c>
      <c r="D7055" s="14" t="s">
        <v>32438</v>
      </c>
      <c r="E7055" s="14" t="s">
        <v>32439</v>
      </c>
      <c r="F7055" s="14" t="s">
        <v>116</v>
      </c>
      <c r="G7055" s="26">
        <v>43101</v>
      </c>
      <c r="H7055" s="14">
        <v>2010</v>
      </c>
      <c r="I7055" s="14" t="s">
        <v>361</v>
      </c>
      <c r="J7055" s="14" t="s">
        <v>639</v>
      </c>
      <c r="K7055" s="14" t="s">
        <v>542</v>
      </c>
      <c r="L7055" s="14" t="s">
        <v>32440</v>
      </c>
      <c r="M7055" s="14">
        <f t="shared" si="880"/>
        <v>2018</v>
      </c>
      <c r="N7055" s="14">
        <f t="shared" si="881"/>
        <v>1</v>
      </c>
      <c r="O7055" s="14" t="str">
        <f>IFERROR(VLOOKUP(I7055,Lists!$F$2:$G$16,2,FALSE()),"Not Rated")</f>
        <v>Teens</v>
      </c>
      <c r="P7055" s="14">
        <f t="shared" si="882"/>
        <v>124</v>
      </c>
      <c r="Q7055" s="14" t="str">
        <f t="shared" si="883"/>
        <v>India</v>
      </c>
      <c r="R7055" s="14" t="str">
        <f t="shared" si="884"/>
        <v>|India|</v>
      </c>
      <c r="S7055" s="14" t="str">
        <f t="shared" si="885"/>
        <v>|Comedies|International Movies|Romantic Movies|</v>
      </c>
      <c r="T7055" s="14" t="str">
        <f t="shared" si="886"/>
        <v>|Sachin|</v>
      </c>
      <c r="U7055" s="14" t="str">
        <f t="shared" si="887"/>
        <v>|Bhargavi Chirmuley|Mahesh Kothare|Sachin|Ashok Saraf|Nirmiti Sawant|</v>
      </c>
    </row>
    <row r="7056" spans="1:21">
      <c r="A7056" s="14" t="s">
        <v>32441</v>
      </c>
      <c r="B7056" s="14" t="s">
        <v>49</v>
      </c>
      <c r="C7056" s="14" t="s">
        <v>32442</v>
      </c>
      <c r="D7056" s="14" t="s">
        <v>117</v>
      </c>
      <c r="E7056" s="14" t="s">
        <v>32443</v>
      </c>
      <c r="F7056" s="14" t="s">
        <v>115</v>
      </c>
      <c r="G7056" s="26">
        <v>43449</v>
      </c>
      <c r="H7056" s="14">
        <v>2014</v>
      </c>
      <c r="I7056" s="14" t="s">
        <v>362</v>
      </c>
      <c r="J7056" s="14" t="s">
        <v>105</v>
      </c>
      <c r="K7056" s="14" t="s">
        <v>9272</v>
      </c>
      <c r="L7056" s="14" t="s">
        <v>32444</v>
      </c>
      <c r="M7056" s="14">
        <f t="shared" si="880"/>
        <v>2018</v>
      </c>
      <c r="N7056" s="14">
        <f t="shared" si="881"/>
        <v>12</v>
      </c>
      <c r="O7056" s="14" t="str">
        <f>IFERROR(VLOOKUP(I7056,Lists!$F$2:$G$16,2,FALSE()),"Not Rated")</f>
        <v>Older Kids</v>
      </c>
      <c r="P7056" s="14">
        <f t="shared" si="882"/>
        <v>1</v>
      </c>
      <c r="Q7056" s="14" t="str">
        <f t="shared" si="883"/>
        <v>United States</v>
      </c>
      <c r="R7056" s="14" t="str">
        <f t="shared" si="884"/>
        <v>|United States|</v>
      </c>
      <c r="S7056" s="14" t="str">
        <f t="shared" si="885"/>
        <v>|Reality TV|TV Comedies|</v>
      </c>
      <c r="T7056" s="14" t="str">
        <f t="shared" si="886"/>
        <v>|Unknown|</v>
      </c>
      <c r="U7056" s="14" t="str">
        <f t="shared" si="887"/>
        <v>|Ben Gleib|</v>
      </c>
    </row>
    <row r="7057" spans="1:21">
      <c r="A7057" s="14" t="s">
        <v>32445</v>
      </c>
      <c r="B7057" s="14" t="s">
        <v>48</v>
      </c>
      <c r="C7057" s="14" t="s">
        <v>32446</v>
      </c>
      <c r="D7057" s="14" t="s">
        <v>32447</v>
      </c>
      <c r="E7057" s="14" t="s">
        <v>32448</v>
      </c>
      <c r="F7057" s="14" t="s">
        <v>2247</v>
      </c>
      <c r="G7057" s="26">
        <v>43709</v>
      </c>
      <c r="H7057" s="14">
        <v>2008</v>
      </c>
      <c r="I7057" s="14" t="s">
        <v>367</v>
      </c>
      <c r="J7057" s="14" t="s">
        <v>872</v>
      </c>
      <c r="K7057" s="14" t="s">
        <v>251</v>
      </c>
      <c r="L7057" s="14" t="s">
        <v>32449</v>
      </c>
      <c r="M7057" s="14">
        <f t="shared" si="880"/>
        <v>2019</v>
      </c>
      <c r="N7057" s="14">
        <f t="shared" si="881"/>
        <v>9</v>
      </c>
      <c r="O7057" s="14" t="str">
        <f>IFERROR(VLOOKUP(I7057,Lists!$F$2:$G$16,2,FALSE()),"Not Rated")</f>
        <v>Older Kids</v>
      </c>
      <c r="P7057" s="14">
        <f t="shared" si="882"/>
        <v>87</v>
      </c>
      <c r="Q7057" s="14" t="str">
        <f t="shared" si="883"/>
        <v>United States</v>
      </c>
      <c r="R7057" s="14" t="str">
        <f t="shared" si="884"/>
        <v>|United States|France|</v>
      </c>
      <c r="S7057" s="14" t="str">
        <f t="shared" si="885"/>
        <v>|Children &amp; Family Movies|</v>
      </c>
      <c r="T7057" s="14" t="str">
        <f t="shared" si="886"/>
        <v>|Tony Leondis|</v>
      </c>
      <c r="U7057" s="14" t="str">
        <f t="shared" si="887"/>
        <v>|John Cusack|Steve Buscemi|Sean Hayes|Molly Shannon|Eddie Izzard|Jennifer Coolidge|Jay Leno|</v>
      </c>
    </row>
    <row r="7058" spans="1:21">
      <c r="A7058" s="14" t="s">
        <v>32450</v>
      </c>
      <c r="B7058" s="14" t="s">
        <v>48</v>
      </c>
      <c r="C7058" s="14" t="s">
        <v>32451</v>
      </c>
      <c r="D7058" s="14" t="s">
        <v>294</v>
      </c>
      <c r="E7058" s="14" t="s">
        <v>15623</v>
      </c>
      <c r="F7058" s="14" t="s">
        <v>115</v>
      </c>
      <c r="G7058" s="26">
        <v>41518</v>
      </c>
      <c r="H7058" s="14">
        <v>2013</v>
      </c>
      <c r="I7058" s="14" t="s">
        <v>369</v>
      </c>
      <c r="J7058" s="14" t="s">
        <v>5539</v>
      </c>
      <c r="K7058" s="14" t="s">
        <v>261</v>
      </c>
      <c r="L7058" s="14" t="s">
        <v>32452</v>
      </c>
      <c r="M7058" s="14">
        <f t="shared" si="880"/>
        <v>2013</v>
      </c>
      <c r="N7058" s="14">
        <f t="shared" si="881"/>
        <v>9</v>
      </c>
      <c r="O7058" s="14" t="str">
        <f>IFERROR(VLOOKUP(I7058,Lists!$F$2:$G$16,2,FALSE()),"Not Rated")</f>
        <v>Not Rated</v>
      </c>
      <c r="P7058" s="14">
        <f t="shared" si="882"/>
        <v>75</v>
      </c>
      <c r="Q7058" s="14" t="str">
        <f t="shared" si="883"/>
        <v>United States</v>
      </c>
      <c r="R7058" s="14" t="str">
        <f t="shared" si="884"/>
        <v>|United States|</v>
      </c>
      <c r="S7058" s="14" t="str">
        <f t="shared" si="885"/>
        <v>|Stand-Up Comedy|</v>
      </c>
      <c r="T7058" s="14" t="str">
        <f t="shared" si="886"/>
        <v>|Jay Chapman|</v>
      </c>
      <c r="U7058" s="14" t="str">
        <f t="shared" si="887"/>
        <v>|Iliza Shlesinger|</v>
      </c>
    </row>
    <row r="7059" spans="1:21">
      <c r="A7059" s="14" t="s">
        <v>32453</v>
      </c>
      <c r="B7059" s="14" t="s">
        <v>48</v>
      </c>
      <c r="C7059" s="14" t="s">
        <v>32454</v>
      </c>
      <c r="D7059" s="14" t="s">
        <v>32455</v>
      </c>
      <c r="E7059" s="14" t="s">
        <v>32456</v>
      </c>
      <c r="F7059" s="14" t="s">
        <v>1342</v>
      </c>
      <c r="G7059" s="26">
        <v>43806</v>
      </c>
      <c r="H7059" s="14">
        <v>2009</v>
      </c>
      <c r="I7059" s="14" t="s">
        <v>367</v>
      </c>
      <c r="J7059" s="14" t="s">
        <v>1096</v>
      </c>
      <c r="K7059" s="14" t="s">
        <v>2106</v>
      </c>
      <c r="L7059" s="14" t="s">
        <v>32457</v>
      </c>
      <c r="M7059" s="14">
        <f t="shared" si="880"/>
        <v>2019</v>
      </c>
      <c r="N7059" s="14">
        <f t="shared" si="881"/>
        <v>12</v>
      </c>
      <c r="O7059" s="14" t="str">
        <f>IFERROR(VLOOKUP(I7059,Lists!$F$2:$G$16,2,FALSE()),"Not Rated")</f>
        <v>Older Kids</v>
      </c>
      <c r="P7059" s="14">
        <f t="shared" si="882"/>
        <v>108</v>
      </c>
      <c r="Q7059" s="14" t="str">
        <f t="shared" si="883"/>
        <v>United States</v>
      </c>
      <c r="R7059" s="14" t="str">
        <f t="shared" si="884"/>
        <v>|United States|Germany|</v>
      </c>
      <c r="S7059" s="14" t="str">
        <f t="shared" si="885"/>
        <v>|Children &amp; Family Movies|Comedies|Sci-Fi &amp; Fantasy|</v>
      </c>
      <c r="T7059" s="14" t="str">
        <f t="shared" si="886"/>
        <v>|Karey Kirkpatrick|</v>
      </c>
      <c r="U7059" s="14" t="str">
        <f t="shared" si="887"/>
        <v>|Eddie Murphy|Thomas Haden Church|Yara Shahidi|Ronny Cox|Stephen Rannazzisi|Nicole Ari Parker|DeRay Davis|Vanessa Williams|Martin Sheen|Lauren Weedman|Timm Sharp|Bobb'e J. Thompson|</v>
      </c>
    </row>
    <row r="7060" spans="1:21">
      <c r="A7060" s="14" t="s">
        <v>32458</v>
      </c>
      <c r="B7060" s="14" t="s">
        <v>48</v>
      </c>
      <c r="C7060" s="14" t="s">
        <v>32459</v>
      </c>
      <c r="D7060" s="14" t="s">
        <v>32460</v>
      </c>
      <c r="E7060" s="14" t="s">
        <v>32461</v>
      </c>
      <c r="F7060" s="14" t="s">
        <v>120</v>
      </c>
      <c r="G7060" s="26">
        <v>43622</v>
      </c>
      <c r="H7060" s="14">
        <v>1974</v>
      </c>
      <c r="I7060" s="14" t="s">
        <v>373</v>
      </c>
      <c r="J7060" s="14" t="s">
        <v>560</v>
      </c>
      <c r="K7060" s="14" t="s">
        <v>910</v>
      </c>
      <c r="L7060" s="14" t="s">
        <v>32462</v>
      </c>
      <c r="M7060" s="14">
        <f t="shared" si="880"/>
        <v>2019</v>
      </c>
      <c r="N7060" s="14">
        <f t="shared" si="881"/>
        <v>6</v>
      </c>
      <c r="O7060" s="14" t="str">
        <f>IFERROR(VLOOKUP(I7060,Lists!$F$2:$G$16,2,FALSE()),"Not Rated")</f>
        <v>Not Rated</v>
      </c>
      <c r="P7060" s="14">
        <f t="shared" si="882"/>
        <v>103</v>
      </c>
      <c r="Q7060" s="14" t="str">
        <f t="shared" si="883"/>
        <v>France</v>
      </c>
      <c r="R7060" s="14" t="str">
        <f t="shared" si="884"/>
        <v>|France|</v>
      </c>
      <c r="S7060" s="14" t="str">
        <f t="shared" si="885"/>
        <v>|Dramas|International Movies|Romantic Movies|</v>
      </c>
      <c r="T7060" s="14" t="str">
        <f t="shared" si="886"/>
        <v>|Walerian Borowczyk|</v>
      </c>
      <c r="U7060" s="14" t="str">
        <f t="shared" si="887"/>
        <v>|Lise Danvers|Fabrice Luchini|Charlotte Alexandra|Paloma Picasso|Pascale Christophe|Florence Bellamy|Jacopo Berinizi|Lorenzo Berinizi|</v>
      </c>
    </row>
    <row r="7061" spans="1:21">
      <c r="A7061" s="14" t="s">
        <v>32463</v>
      </c>
      <c r="B7061" s="14" t="s">
        <v>49</v>
      </c>
      <c r="C7061" s="14" t="s">
        <v>32464</v>
      </c>
      <c r="D7061" s="14" t="s">
        <v>117</v>
      </c>
      <c r="E7061" s="14" t="s">
        <v>32465</v>
      </c>
      <c r="F7061" s="14" t="s">
        <v>137</v>
      </c>
      <c r="G7061" s="26">
        <v>42736</v>
      </c>
      <c r="H7061" s="14">
        <v>2012</v>
      </c>
      <c r="I7061" s="14" t="s">
        <v>361</v>
      </c>
      <c r="J7061" s="14" t="s">
        <v>105</v>
      </c>
      <c r="K7061" s="14" t="s">
        <v>424</v>
      </c>
      <c r="L7061" s="14" t="s">
        <v>32466</v>
      </c>
      <c r="M7061" s="14">
        <f t="shared" si="880"/>
        <v>2017</v>
      </c>
      <c r="N7061" s="14">
        <f t="shared" si="881"/>
        <v>1</v>
      </c>
      <c r="O7061" s="14" t="str">
        <f>IFERROR(VLOOKUP(I7061,Lists!$F$2:$G$16,2,FALSE()),"Not Rated")</f>
        <v>Teens</v>
      </c>
      <c r="P7061" s="14">
        <f t="shared" si="882"/>
        <v>1</v>
      </c>
      <c r="Q7061" s="14" t="str">
        <f t="shared" si="883"/>
        <v>Taiwan</v>
      </c>
      <c r="R7061" s="14" t="str">
        <f t="shared" si="884"/>
        <v>|Taiwan|</v>
      </c>
      <c r="S7061" s="14" t="str">
        <f t="shared" si="885"/>
        <v>|International TV Shows|Romantic TV Shows|TV Comedies|</v>
      </c>
      <c r="T7061" s="14" t="str">
        <f t="shared" si="886"/>
        <v>|Unknown|</v>
      </c>
      <c r="U7061" s="14" t="str">
        <f t="shared" si="887"/>
        <v>|Janel Tsai|Johnny Lu|Darren Chiu|Vivi Lee|Patrick Lee|Fan Kuang-yao|</v>
      </c>
    </row>
    <row r="7062" spans="1:21">
      <c r="A7062" s="14" t="s">
        <v>32467</v>
      </c>
      <c r="B7062" s="14" t="s">
        <v>48</v>
      </c>
      <c r="C7062" s="14" t="s">
        <v>32468</v>
      </c>
      <c r="D7062" s="14" t="s">
        <v>32469</v>
      </c>
      <c r="E7062" s="14" t="s">
        <v>32470</v>
      </c>
      <c r="F7062" s="14" t="s">
        <v>115</v>
      </c>
      <c r="G7062" s="26">
        <v>43178</v>
      </c>
      <c r="H7062" s="14">
        <v>2017</v>
      </c>
      <c r="I7062" s="14" t="s">
        <v>363</v>
      </c>
      <c r="J7062" s="14" t="s">
        <v>560</v>
      </c>
      <c r="K7062" s="14" t="s">
        <v>625</v>
      </c>
      <c r="L7062" s="14" t="s">
        <v>32471</v>
      </c>
      <c r="M7062" s="14">
        <f t="shared" si="880"/>
        <v>2018</v>
      </c>
      <c r="N7062" s="14">
        <f t="shared" si="881"/>
        <v>3</v>
      </c>
      <c r="O7062" s="14" t="str">
        <f>IFERROR(VLOOKUP(I7062,Lists!$F$2:$G$16,2,FALSE()),"Not Rated")</f>
        <v>Adults</v>
      </c>
      <c r="P7062" s="14">
        <f t="shared" si="882"/>
        <v>103</v>
      </c>
      <c r="Q7062" s="14" t="str">
        <f t="shared" si="883"/>
        <v>United States</v>
      </c>
      <c r="R7062" s="14" t="str">
        <f t="shared" si="884"/>
        <v>|United States|</v>
      </c>
      <c r="S7062" s="14" t="str">
        <f t="shared" si="885"/>
        <v>|Action &amp; Adventure|Dramas|</v>
      </c>
      <c r="T7062" s="14" t="str">
        <f t="shared" si="886"/>
        <v>|Taron Lexton|</v>
      </c>
      <c r="U7062" s="14" t="str">
        <f t="shared" si="887"/>
        <v>|Ksenia Solo|Mary Lynn Rajskub|Maria Bello|Enrico Oetiker|Paolo Bernardini|Beth Riesgraf|David O'Donnell|Nancy Cartwright|Bruno Zanin|Michael Wiseman|Andrea Osvárt|</v>
      </c>
    </row>
    <row r="7063" spans="1:21">
      <c r="A7063" s="14" t="s">
        <v>32472</v>
      </c>
      <c r="B7063" s="14" t="s">
        <v>48</v>
      </c>
      <c r="C7063" s="14" t="s">
        <v>32473</v>
      </c>
      <c r="D7063" s="14" t="s">
        <v>5104</v>
      </c>
      <c r="E7063" s="14" t="s">
        <v>32474</v>
      </c>
      <c r="F7063" s="14" t="s">
        <v>32475</v>
      </c>
      <c r="G7063" s="26">
        <v>43110</v>
      </c>
      <c r="H7063" s="14">
        <v>2017</v>
      </c>
      <c r="I7063" s="14" t="s">
        <v>364</v>
      </c>
      <c r="J7063" s="14" t="s">
        <v>1330</v>
      </c>
      <c r="K7063" s="14" t="s">
        <v>1656</v>
      </c>
      <c r="L7063" s="14" t="s">
        <v>32476</v>
      </c>
      <c r="M7063" s="14">
        <f t="shared" si="880"/>
        <v>2018</v>
      </c>
      <c r="N7063" s="14">
        <f t="shared" si="881"/>
        <v>1</v>
      </c>
      <c r="O7063" s="14" t="str">
        <f>IFERROR(VLOOKUP(I7063,Lists!$F$2:$G$16,2,FALSE()),"Not Rated")</f>
        <v>Teens</v>
      </c>
      <c r="P7063" s="14">
        <f t="shared" si="882"/>
        <v>89</v>
      </c>
      <c r="Q7063" s="14" t="str">
        <f t="shared" si="883"/>
        <v>United Kingdom</v>
      </c>
      <c r="R7063" s="14" t="str">
        <f t="shared" si="884"/>
        <v>|United Kingdom|United States|Dominican Republic|</v>
      </c>
      <c r="S7063" s="14" t="str">
        <f t="shared" si="885"/>
        <v>|Horror Movies|International Movies|Thrillers|</v>
      </c>
      <c r="T7063" s="14" t="str">
        <f t="shared" si="886"/>
        <v>|Johannes Roberts|</v>
      </c>
      <c r="U7063" s="14" t="str">
        <f t="shared" si="887"/>
        <v>|Mandy Moore|Claire Holt|Matthew Modine|Chris Johnson|Yani Gellman|Santiago Segura|</v>
      </c>
    </row>
    <row r="7064" spans="1:21">
      <c r="A7064" s="14" t="s">
        <v>32477</v>
      </c>
      <c r="B7064" s="14" t="s">
        <v>48</v>
      </c>
      <c r="C7064" s="14" t="s">
        <v>32478</v>
      </c>
      <c r="D7064" s="14" t="s">
        <v>32479</v>
      </c>
      <c r="E7064" s="14" t="s">
        <v>32480</v>
      </c>
      <c r="F7064" s="14" t="s">
        <v>129</v>
      </c>
      <c r="G7064" s="26">
        <v>42804</v>
      </c>
      <c r="H7064" s="14">
        <v>2014</v>
      </c>
      <c r="I7064" s="14" t="s">
        <v>361</v>
      </c>
      <c r="J7064" s="14" t="s">
        <v>560</v>
      </c>
      <c r="K7064" s="14" t="s">
        <v>910</v>
      </c>
      <c r="L7064" s="14" t="s">
        <v>32481</v>
      </c>
      <c r="M7064" s="14">
        <f t="shared" si="880"/>
        <v>2017</v>
      </c>
      <c r="N7064" s="14">
        <f t="shared" si="881"/>
        <v>3</v>
      </c>
      <c r="O7064" s="14" t="str">
        <f>IFERROR(VLOOKUP(I7064,Lists!$F$2:$G$16,2,FALSE()),"Not Rated")</f>
        <v>Teens</v>
      </c>
      <c r="P7064" s="14">
        <f t="shared" si="882"/>
        <v>103</v>
      </c>
      <c r="Q7064" s="14" t="str">
        <f t="shared" si="883"/>
        <v>Turkey</v>
      </c>
      <c r="R7064" s="14" t="str">
        <f t="shared" si="884"/>
        <v>|Turkey|</v>
      </c>
      <c r="S7064" s="14" t="str">
        <f t="shared" si="885"/>
        <v>|Dramas|International Movies|Romantic Movies|</v>
      </c>
      <c r="T7064" s="14" t="str">
        <f t="shared" si="886"/>
        <v>|Aytaç Ağırlar|</v>
      </c>
      <c r="U7064" s="14" t="str">
        <f t="shared" si="887"/>
        <v>|Halil Sezai Paracıkoğlu|Şafak Pekdemir|Ahmet Uz|Mehmet Selim Akgül|Sinan Çalışkanoğlu|Tuğba Sarıünal|</v>
      </c>
    </row>
    <row r="7065" spans="1:21">
      <c r="A7065" s="14" t="s">
        <v>32482</v>
      </c>
      <c r="B7065" s="14" t="s">
        <v>48</v>
      </c>
      <c r="C7065" s="14" t="s">
        <v>32483</v>
      </c>
      <c r="D7065" s="14" t="s">
        <v>32484</v>
      </c>
      <c r="E7065" s="14" t="s">
        <v>32485</v>
      </c>
      <c r="F7065" s="14" t="s">
        <v>9465</v>
      </c>
      <c r="G7065" s="26">
        <v>43399</v>
      </c>
      <c r="H7065" s="14">
        <v>2019</v>
      </c>
      <c r="I7065" s="14" t="s">
        <v>360</v>
      </c>
      <c r="J7065" s="14" t="s">
        <v>1330</v>
      </c>
      <c r="K7065" s="14" t="s">
        <v>1122</v>
      </c>
      <c r="L7065" s="14" t="s">
        <v>32486</v>
      </c>
      <c r="M7065" s="14">
        <f t="shared" si="880"/>
        <v>2018</v>
      </c>
      <c r="N7065" s="14">
        <f t="shared" si="881"/>
        <v>10</v>
      </c>
      <c r="O7065" s="14" t="str">
        <f>IFERROR(VLOOKUP(I7065,Lists!$F$2:$G$16,2,FALSE()),"Not Rated")</f>
        <v>Adults</v>
      </c>
      <c r="P7065" s="14">
        <f t="shared" si="882"/>
        <v>89</v>
      </c>
      <c r="Q7065" s="14" t="str">
        <f t="shared" si="883"/>
        <v>Serbia</v>
      </c>
      <c r="R7065" s="14" t="str">
        <f t="shared" si="884"/>
        <v>|Serbia|United States|</v>
      </c>
      <c r="S7065" s="14" t="str">
        <f t="shared" si="885"/>
        <v>|Action &amp; Adventure|Sci-Fi &amp; Fantasy|</v>
      </c>
      <c r="T7065" s="14" t="str">
        <f t="shared" si="886"/>
        <v>|Eric Zaragosa|</v>
      </c>
      <c r="U7065" s="14" t="str">
        <f t="shared" si="887"/>
        <v>|Scott Adkins|Aaron McCusker|Vahldin Prelic|Lukas Loughran|Michelle Lehane|Alaa Seif|Milan Kovacevic|Arkie Reece|Vladimir Alenikov|Dominic Power|</v>
      </c>
    </row>
    <row r="7066" spans="1:21">
      <c r="A7066" s="14" t="s">
        <v>32487</v>
      </c>
      <c r="B7066" s="14" t="s">
        <v>48</v>
      </c>
      <c r="C7066" s="14" t="s">
        <v>32488</v>
      </c>
      <c r="D7066" s="14" t="s">
        <v>32489</v>
      </c>
      <c r="E7066" s="14" t="s">
        <v>32490</v>
      </c>
      <c r="F7066" s="14" t="s">
        <v>116</v>
      </c>
      <c r="G7066" s="26">
        <v>42833</v>
      </c>
      <c r="H7066" s="14">
        <v>2017</v>
      </c>
      <c r="I7066" s="14" t="s">
        <v>360</v>
      </c>
      <c r="J7066" s="14" t="s">
        <v>1008</v>
      </c>
      <c r="K7066" s="14" t="s">
        <v>910</v>
      </c>
      <c r="L7066" s="14" t="s">
        <v>32491</v>
      </c>
      <c r="M7066" s="14">
        <f t="shared" si="880"/>
        <v>2017</v>
      </c>
      <c r="N7066" s="14">
        <f t="shared" si="881"/>
        <v>4</v>
      </c>
      <c r="O7066" s="14" t="str">
        <f>IFERROR(VLOOKUP(I7066,Lists!$F$2:$G$16,2,FALSE()),"Not Rated")</f>
        <v>Adults</v>
      </c>
      <c r="P7066" s="14">
        <f t="shared" si="882"/>
        <v>119</v>
      </c>
      <c r="Q7066" s="14" t="str">
        <f t="shared" si="883"/>
        <v>India</v>
      </c>
      <c r="R7066" s="14" t="str">
        <f t="shared" si="884"/>
        <v>|India|</v>
      </c>
      <c r="S7066" s="14" t="str">
        <f t="shared" si="885"/>
        <v>|Dramas|International Movies|Romantic Movies|</v>
      </c>
      <c r="T7066" s="14" t="str">
        <f t="shared" si="886"/>
        <v>|Suman Mukhopadhyay|</v>
      </c>
      <c r="U7066" s="14" t="str">
        <f t="shared" si="887"/>
        <v>|Ritwick Chakraborty|Swastika Mukherjee|Paoli Dam|Bratya Basu|Santu Mukherjee|Dibyendu Bhattacharya|Anindya Bandopadhyay|Poulomi Das|Nigel Akkara|Bhed Sinha|</v>
      </c>
    </row>
    <row r="7067" spans="1:21">
      <c r="A7067" s="14" t="s">
        <v>32492</v>
      </c>
      <c r="B7067" s="14" t="s">
        <v>48</v>
      </c>
      <c r="C7067" s="14" t="s">
        <v>32493</v>
      </c>
      <c r="D7067" s="14" t="s">
        <v>32494</v>
      </c>
      <c r="E7067" s="14" t="s">
        <v>32495</v>
      </c>
      <c r="F7067" s="14" t="s">
        <v>916</v>
      </c>
      <c r="G7067" s="26">
        <v>43160</v>
      </c>
      <c r="H7067" s="14">
        <v>2017</v>
      </c>
      <c r="I7067" s="14" t="s">
        <v>363</v>
      </c>
      <c r="J7067" s="14" t="s">
        <v>574</v>
      </c>
      <c r="K7067" s="14" t="s">
        <v>254</v>
      </c>
      <c r="L7067" s="14" t="s">
        <v>32496</v>
      </c>
      <c r="M7067" s="14">
        <f t="shared" si="880"/>
        <v>2018</v>
      </c>
      <c r="N7067" s="14">
        <f t="shared" si="881"/>
        <v>3</v>
      </c>
      <c r="O7067" s="14" t="str">
        <f>IFERROR(VLOOKUP(I7067,Lists!$F$2:$G$16,2,FALSE()),"Not Rated")</f>
        <v>Adults</v>
      </c>
      <c r="P7067" s="14">
        <f t="shared" si="882"/>
        <v>106</v>
      </c>
      <c r="Q7067" s="14" t="str">
        <f t="shared" si="883"/>
        <v>United Kingdom</v>
      </c>
      <c r="R7067" s="14" t="str">
        <f t="shared" si="884"/>
        <v>|United Kingdom|United States|</v>
      </c>
      <c r="S7067" s="14" t="str">
        <f t="shared" si="885"/>
        <v>|Thrillers|</v>
      </c>
      <c r="T7067" s="14" t="str">
        <f t="shared" si="886"/>
        <v>|Jonathan Baker|</v>
      </c>
      <c r="U7067" s="14" t="str">
        <f t="shared" si="887"/>
        <v>|Gina Gershon|Faye Dunaway|Nicolas Cage|Nicky Whelan|Natalie Eva Marie|Jonathan Baker|James Van Patten|</v>
      </c>
    </row>
    <row r="7068" spans="1:21">
      <c r="A7068" s="14" t="s">
        <v>32497</v>
      </c>
      <c r="B7068" s="14" t="s">
        <v>48</v>
      </c>
      <c r="C7068" s="14" t="s">
        <v>32498</v>
      </c>
      <c r="D7068" s="14" t="s">
        <v>32499</v>
      </c>
      <c r="E7068" s="14" t="s">
        <v>117</v>
      </c>
      <c r="F7068" s="14" t="s">
        <v>32500</v>
      </c>
      <c r="G7068" s="26">
        <v>42979</v>
      </c>
      <c r="H7068" s="14">
        <v>2015</v>
      </c>
      <c r="I7068" s="14" t="s">
        <v>360</v>
      </c>
      <c r="J7068" s="14" t="s">
        <v>404</v>
      </c>
      <c r="K7068" s="14" t="s">
        <v>247</v>
      </c>
      <c r="L7068" s="14" t="s">
        <v>32501</v>
      </c>
      <c r="M7068" s="14">
        <f t="shared" si="880"/>
        <v>2017</v>
      </c>
      <c r="N7068" s="14">
        <f t="shared" si="881"/>
        <v>9</v>
      </c>
      <c r="O7068" s="14" t="str">
        <f>IFERROR(VLOOKUP(I7068,Lists!$F$2:$G$16,2,FALSE()),"Not Rated")</f>
        <v>Adults</v>
      </c>
      <c r="P7068" s="14">
        <f t="shared" si="882"/>
        <v>90</v>
      </c>
      <c r="Q7068" s="14" t="str">
        <f t="shared" si="883"/>
        <v>United States</v>
      </c>
      <c r="R7068" s="14" t="str">
        <f t="shared" si="884"/>
        <v>|United States|Senegal|</v>
      </c>
      <c r="S7068" s="14" t="str">
        <f t="shared" si="885"/>
        <v>|Documentaries|</v>
      </c>
      <c r="T7068" s="14" t="str">
        <f t="shared" si="886"/>
        <v>|Elizabeth Chai Vasarhelyi|</v>
      </c>
      <c r="U7068" s="14" t="str">
        <f t="shared" si="887"/>
        <v>|Unknown|</v>
      </c>
    </row>
    <row r="7069" spans="1:21">
      <c r="A7069" s="14" t="s">
        <v>32502</v>
      </c>
      <c r="B7069" s="14" t="s">
        <v>48</v>
      </c>
      <c r="C7069" s="14" t="s">
        <v>32503</v>
      </c>
      <c r="D7069" s="14" t="s">
        <v>32504</v>
      </c>
      <c r="E7069" s="14" t="s">
        <v>32505</v>
      </c>
      <c r="F7069" s="14" t="s">
        <v>115</v>
      </c>
      <c r="G7069" s="26">
        <v>43504</v>
      </c>
      <c r="H7069" s="14">
        <v>2018</v>
      </c>
      <c r="I7069" s="14" t="s">
        <v>367</v>
      </c>
      <c r="J7069" s="14" t="s">
        <v>1062</v>
      </c>
      <c r="K7069" s="14" t="s">
        <v>481</v>
      </c>
      <c r="L7069" s="14" t="s">
        <v>32506</v>
      </c>
      <c r="M7069" s="14">
        <f t="shared" si="880"/>
        <v>2019</v>
      </c>
      <c r="N7069" s="14">
        <f t="shared" si="881"/>
        <v>2</v>
      </c>
      <c r="O7069" s="14" t="str">
        <f>IFERROR(VLOOKUP(I7069,Lists!$F$2:$G$16,2,FALSE()),"Not Rated")</f>
        <v>Older Kids</v>
      </c>
      <c r="P7069" s="14">
        <f t="shared" si="882"/>
        <v>118</v>
      </c>
      <c r="Q7069" s="14" t="str">
        <f t="shared" si="883"/>
        <v>United States</v>
      </c>
      <c r="R7069" s="14" t="str">
        <f t="shared" si="884"/>
        <v>|United States|</v>
      </c>
      <c r="S7069" s="14" t="str">
        <f t="shared" si="885"/>
        <v>|Children &amp; Family Movies|Comedies|</v>
      </c>
      <c r="T7069" s="14" t="str">
        <f t="shared" si="886"/>
        <v>|Brad Bird|</v>
      </c>
      <c r="U7069" s="14" t="str">
        <f t="shared" si="887"/>
        <v>|Víctor Trujillo|Consuelo Duval|Darío T. Pie|Leyla Rangel|Oliver Díaz Barba|Dulce Guerrero|Eli Fucile|Martin Hernandez|</v>
      </c>
    </row>
    <row r="7070" spans="1:21">
      <c r="A7070" s="14" t="s">
        <v>32507</v>
      </c>
      <c r="B7070" s="14" t="s">
        <v>48</v>
      </c>
      <c r="C7070" s="14" t="s">
        <v>32508</v>
      </c>
      <c r="D7070" s="14" t="s">
        <v>32509</v>
      </c>
      <c r="E7070" s="14" t="s">
        <v>32510</v>
      </c>
      <c r="F7070" s="14" t="s">
        <v>116</v>
      </c>
      <c r="G7070" s="26">
        <v>42783</v>
      </c>
      <c r="H7070" s="14">
        <v>2014</v>
      </c>
      <c r="I7070" s="14" t="s">
        <v>369</v>
      </c>
      <c r="J7070" s="14" t="s">
        <v>739</v>
      </c>
      <c r="K7070" s="14" t="s">
        <v>444</v>
      </c>
      <c r="L7070" s="14" t="s">
        <v>32511</v>
      </c>
      <c r="M7070" s="14">
        <f t="shared" si="880"/>
        <v>2017</v>
      </c>
      <c r="N7070" s="14">
        <f t="shared" si="881"/>
        <v>2</v>
      </c>
      <c r="O7070" s="14" t="str">
        <f>IFERROR(VLOOKUP(I7070,Lists!$F$2:$G$16,2,FALSE()),"Not Rated")</f>
        <v>Not Rated</v>
      </c>
      <c r="P7070" s="14">
        <f t="shared" si="882"/>
        <v>95</v>
      </c>
      <c r="Q7070" s="14" t="str">
        <f t="shared" si="883"/>
        <v>India</v>
      </c>
      <c r="R7070" s="14" t="str">
        <f t="shared" si="884"/>
        <v>|India|</v>
      </c>
      <c r="S7070" s="14" t="str">
        <f t="shared" si="885"/>
        <v>|Dramas|Independent Movies|International Movies|</v>
      </c>
      <c r="T7070" s="14" t="str">
        <f t="shared" si="886"/>
        <v>|Sanjeev Gupta|</v>
      </c>
      <c r="U7070" s="14" t="str">
        <f t="shared" si="887"/>
        <v>|Heeba Shah|Ashwin Shukla|Muskaan|Aldan Shaikh|Ayesha|</v>
      </c>
    </row>
    <row r="7071" spans="1:21">
      <c r="A7071" s="14" t="s">
        <v>32512</v>
      </c>
      <c r="B7071" s="14" t="s">
        <v>49</v>
      </c>
      <c r="C7071" s="14" t="s">
        <v>32513</v>
      </c>
      <c r="D7071" s="14" t="s">
        <v>117</v>
      </c>
      <c r="E7071" s="14" t="s">
        <v>32514</v>
      </c>
      <c r="F7071" s="14" t="s">
        <v>118</v>
      </c>
      <c r="G7071" s="26">
        <v>42795</v>
      </c>
      <c r="H7071" s="14">
        <v>2015</v>
      </c>
      <c r="I7071" s="14" t="s">
        <v>362</v>
      </c>
      <c r="J7071" s="14" t="s">
        <v>105</v>
      </c>
      <c r="K7071" s="14" t="s">
        <v>26858</v>
      </c>
      <c r="L7071" s="14" t="s">
        <v>32515</v>
      </c>
      <c r="M7071" s="14">
        <f t="shared" si="880"/>
        <v>2017</v>
      </c>
      <c r="N7071" s="14">
        <f t="shared" si="881"/>
        <v>3</v>
      </c>
      <c r="O7071" s="14" t="str">
        <f>IFERROR(VLOOKUP(I7071,Lists!$F$2:$G$16,2,FALSE()),"Not Rated")</f>
        <v>Older Kids</v>
      </c>
      <c r="P7071" s="14">
        <f t="shared" si="882"/>
        <v>1</v>
      </c>
      <c r="Q7071" s="14" t="str">
        <f t="shared" si="883"/>
        <v>United Kingdom</v>
      </c>
      <c r="R7071" s="14" t="str">
        <f t="shared" si="884"/>
        <v>|United Kingdom|</v>
      </c>
      <c r="S7071" s="14" t="str">
        <f t="shared" si="885"/>
        <v>|British TV Shows|Docuseries|Science &amp; Nature TV|</v>
      </c>
      <c r="T7071" s="14" t="str">
        <f t="shared" si="886"/>
        <v>|Unknown|</v>
      </c>
      <c r="U7071" s="14" t="str">
        <f t="shared" si="887"/>
        <v>|Liz Bonnin|Jon Gupta|Freida Pinto|</v>
      </c>
    </row>
    <row r="7072" spans="1:21">
      <c r="A7072" s="14" t="s">
        <v>32516</v>
      </c>
      <c r="B7072" s="14" t="s">
        <v>48</v>
      </c>
      <c r="C7072" s="14" t="s">
        <v>32517</v>
      </c>
      <c r="D7072" s="14" t="s">
        <v>295</v>
      </c>
      <c r="E7072" s="14" t="s">
        <v>32518</v>
      </c>
      <c r="F7072" s="14" t="s">
        <v>115</v>
      </c>
      <c r="G7072" s="26">
        <v>43466</v>
      </c>
      <c r="H7072" s="14">
        <v>2008</v>
      </c>
      <c r="I7072" s="14" t="s">
        <v>364</v>
      </c>
      <c r="J7072" s="14" t="s">
        <v>2442</v>
      </c>
      <c r="K7072" s="14" t="s">
        <v>13103</v>
      </c>
      <c r="L7072" s="14" t="s">
        <v>32519</v>
      </c>
      <c r="M7072" s="14">
        <f t="shared" si="880"/>
        <v>2019</v>
      </c>
      <c r="N7072" s="14">
        <f t="shared" si="881"/>
        <v>1</v>
      </c>
      <c r="O7072" s="14" t="str">
        <f>IFERROR(VLOOKUP(I7072,Lists!$F$2:$G$16,2,FALSE()),"Not Rated")</f>
        <v>Teens</v>
      </c>
      <c r="P7072" s="14">
        <f t="shared" si="882"/>
        <v>123</v>
      </c>
      <c r="Q7072" s="14" t="str">
        <f t="shared" si="883"/>
        <v>United States</v>
      </c>
      <c r="R7072" s="14" t="str">
        <f t="shared" si="884"/>
        <v>|United States|</v>
      </c>
      <c r="S7072" s="14" t="str">
        <f t="shared" si="885"/>
        <v>|Action &amp; Adventure|Children &amp; Family Movies|Sci-Fi &amp; Fantasy|</v>
      </c>
      <c r="T7072" s="14" t="str">
        <f t="shared" si="886"/>
        <v>|Steven Spielberg|</v>
      </c>
      <c r="U7072" s="14" t="str">
        <f t="shared" si="887"/>
        <v>|Harrison Ford|Cate Blanchett|Karen Allen|Ray Winstone|John Hurt|Jim Broadbent|Igor Jijikine|Shia LaBeouf|</v>
      </c>
    </row>
    <row r="7073" spans="1:21">
      <c r="A7073" s="14" t="s">
        <v>32520</v>
      </c>
      <c r="B7073" s="14" t="s">
        <v>48</v>
      </c>
      <c r="C7073" s="14" t="s">
        <v>32521</v>
      </c>
      <c r="D7073" s="14" t="s">
        <v>295</v>
      </c>
      <c r="E7073" s="14" t="s">
        <v>32522</v>
      </c>
      <c r="F7073" s="14" t="s">
        <v>115</v>
      </c>
      <c r="G7073" s="26">
        <v>43466</v>
      </c>
      <c r="H7073" s="14">
        <v>1989</v>
      </c>
      <c r="I7073" s="14" t="s">
        <v>364</v>
      </c>
      <c r="J7073" s="14" t="s">
        <v>474</v>
      </c>
      <c r="K7073" s="14" t="s">
        <v>3397</v>
      </c>
      <c r="L7073" s="14" t="s">
        <v>32523</v>
      </c>
      <c r="M7073" s="14">
        <f t="shared" si="880"/>
        <v>2019</v>
      </c>
      <c r="N7073" s="14">
        <f t="shared" si="881"/>
        <v>1</v>
      </c>
      <c r="O7073" s="14" t="str">
        <f>IFERROR(VLOOKUP(I7073,Lists!$F$2:$G$16,2,FALSE()),"Not Rated")</f>
        <v>Teens</v>
      </c>
      <c r="P7073" s="14">
        <f t="shared" si="882"/>
        <v>127</v>
      </c>
      <c r="Q7073" s="14" t="str">
        <f t="shared" si="883"/>
        <v>United States</v>
      </c>
      <c r="R7073" s="14" t="str">
        <f t="shared" si="884"/>
        <v>|United States|</v>
      </c>
      <c r="S7073" s="14" t="str">
        <f t="shared" si="885"/>
        <v>|Action &amp; Adventure|Children &amp; Family Movies|Classic Movies|</v>
      </c>
      <c r="T7073" s="14" t="str">
        <f t="shared" si="886"/>
        <v>|Steven Spielberg|</v>
      </c>
      <c r="U7073" s="14" t="str">
        <f t="shared" si="887"/>
        <v>|Harrison Ford|Sean Connery|Denholm Elliott|Alison Doody|John Rhys-Davies|Julian Glover|River Phoenix|Michael Byrne|Kevork Malikyan|Robert Eddison|</v>
      </c>
    </row>
    <row r="7074" spans="1:21">
      <c r="A7074" s="14" t="s">
        <v>32524</v>
      </c>
      <c r="B7074" s="14" t="s">
        <v>48</v>
      </c>
      <c r="C7074" s="14" t="s">
        <v>32525</v>
      </c>
      <c r="D7074" s="14" t="s">
        <v>295</v>
      </c>
      <c r="E7074" s="14" t="s">
        <v>32526</v>
      </c>
      <c r="F7074" s="14" t="s">
        <v>115</v>
      </c>
      <c r="G7074" s="26">
        <v>43466</v>
      </c>
      <c r="H7074" s="14">
        <v>1981</v>
      </c>
      <c r="I7074" s="14" t="s">
        <v>367</v>
      </c>
      <c r="J7074" s="14" t="s">
        <v>646</v>
      </c>
      <c r="K7074" s="14" t="s">
        <v>3397</v>
      </c>
      <c r="L7074" s="14" t="s">
        <v>32527</v>
      </c>
      <c r="M7074" s="14">
        <f t="shared" si="880"/>
        <v>2019</v>
      </c>
      <c r="N7074" s="14">
        <f t="shared" si="881"/>
        <v>1</v>
      </c>
      <c r="O7074" s="14" t="str">
        <f>IFERROR(VLOOKUP(I7074,Lists!$F$2:$G$16,2,FALSE()),"Not Rated")</f>
        <v>Older Kids</v>
      </c>
      <c r="P7074" s="14">
        <f t="shared" si="882"/>
        <v>116</v>
      </c>
      <c r="Q7074" s="14" t="str">
        <f t="shared" si="883"/>
        <v>United States</v>
      </c>
      <c r="R7074" s="14" t="str">
        <f t="shared" si="884"/>
        <v>|United States|</v>
      </c>
      <c r="S7074" s="14" t="str">
        <f t="shared" si="885"/>
        <v>|Action &amp; Adventure|Children &amp; Family Movies|Classic Movies|</v>
      </c>
      <c r="T7074" s="14" t="str">
        <f t="shared" si="886"/>
        <v>|Steven Spielberg|</v>
      </c>
      <c r="U7074" s="14" t="str">
        <f t="shared" si="887"/>
        <v>|Harrison Ford|Karen Allen|Paul Freeman|Ronald Lacey|John Rhys-Davies|Denholm Elliott|Alfred Molina|Wolf Kahler|Anthony Higgins|Vic Tablian|</v>
      </c>
    </row>
    <row r="7075" spans="1:21">
      <c r="A7075" s="14" t="s">
        <v>32528</v>
      </c>
      <c r="B7075" s="14" t="s">
        <v>48</v>
      </c>
      <c r="C7075" s="14" t="s">
        <v>32529</v>
      </c>
      <c r="D7075" s="14" t="s">
        <v>295</v>
      </c>
      <c r="E7075" s="14" t="s">
        <v>32530</v>
      </c>
      <c r="F7075" s="14" t="s">
        <v>115</v>
      </c>
      <c r="G7075" s="26">
        <v>43466</v>
      </c>
      <c r="H7075" s="14">
        <v>1984</v>
      </c>
      <c r="I7075" s="14" t="s">
        <v>367</v>
      </c>
      <c r="J7075" s="14" t="s">
        <v>1008</v>
      </c>
      <c r="K7075" s="14" t="s">
        <v>3397</v>
      </c>
      <c r="L7075" s="14" t="s">
        <v>32531</v>
      </c>
      <c r="M7075" s="14">
        <f t="shared" si="880"/>
        <v>2019</v>
      </c>
      <c r="N7075" s="14">
        <f t="shared" si="881"/>
        <v>1</v>
      </c>
      <c r="O7075" s="14" t="str">
        <f>IFERROR(VLOOKUP(I7075,Lists!$F$2:$G$16,2,FALSE()),"Not Rated")</f>
        <v>Older Kids</v>
      </c>
      <c r="P7075" s="14">
        <f t="shared" si="882"/>
        <v>119</v>
      </c>
      <c r="Q7075" s="14" t="str">
        <f t="shared" si="883"/>
        <v>United States</v>
      </c>
      <c r="R7075" s="14" t="str">
        <f t="shared" si="884"/>
        <v>|United States|</v>
      </c>
      <c r="S7075" s="14" t="str">
        <f t="shared" si="885"/>
        <v>|Action &amp; Adventure|Children &amp; Family Movies|Classic Movies|</v>
      </c>
      <c r="T7075" s="14" t="str">
        <f t="shared" si="886"/>
        <v>|Steven Spielberg|</v>
      </c>
      <c r="U7075" s="14" t="str">
        <f t="shared" si="887"/>
        <v>|Harrison Ford|Kate Capshaw|Amrish Puri|Roshan Seth|Philip Stone|Roy Chiao|Jonathan Ke Quan|David Yip|Ric Young|Chua Kah Joo|</v>
      </c>
    </row>
    <row r="7076" spans="1:21">
      <c r="A7076" s="14" t="s">
        <v>32532</v>
      </c>
      <c r="B7076" s="14" t="s">
        <v>48</v>
      </c>
      <c r="C7076" s="14" t="s">
        <v>32533</v>
      </c>
      <c r="D7076" s="14" t="s">
        <v>32534</v>
      </c>
      <c r="E7076" s="14" t="s">
        <v>32535</v>
      </c>
      <c r="F7076" s="14" t="s">
        <v>115</v>
      </c>
      <c r="G7076" s="26">
        <v>42767</v>
      </c>
      <c r="H7076" s="14">
        <v>2016</v>
      </c>
      <c r="I7076" s="14" t="s">
        <v>360</v>
      </c>
      <c r="J7076" s="14" t="s">
        <v>698</v>
      </c>
      <c r="K7076" s="14" t="s">
        <v>683</v>
      </c>
      <c r="L7076" s="14" t="s">
        <v>32536</v>
      </c>
      <c r="M7076" s="14">
        <f t="shared" si="880"/>
        <v>2017</v>
      </c>
      <c r="N7076" s="14">
        <f t="shared" si="881"/>
        <v>2</v>
      </c>
      <c r="O7076" s="14" t="str">
        <f>IFERROR(VLOOKUP(I7076,Lists!$F$2:$G$16,2,FALSE()),"Not Rated")</f>
        <v>Adults</v>
      </c>
      <c r="P7076" s="14">
        <f t="shared" si="882"/>
        <v>99</v>
      </c>
      <c r="Q7076" s="14" t="str">
        <f t="shared" si="883"/>
        <v>United States</v>
      </c>
      <c r="R7076" s="14" t="str">
        <f t="shared" si="884"/>
        <v>|United States|</v>
      </c>
      <c r="S7076" s="14" t="str">
        <f t="shared" si="885"/>
        <v>|Dramas|Thrillers|</v>
      </c>
      <c r="T7076" s="14" t="str">
        <f t="shared" si="886"/>
        <v>|John Stewart Muller|</v>
      </c>
      <c r="U7076" s="14" t="str">
        <f t="shared" si="887"/>
        <v>|Mira Sorvino|Cary Elwes|Christopher Backus|Katherine McNamara|Lisa Gay Hamilton|Melora Walters|Buck Taylor|Shane Callahan|</v>
      </c>
    </row>
    <row r="7077" spans="1:21">
      <c r="A7077" s="14" t="s">
        <v>32537</v>
      </c>
      <c r="B7077" s="14" t="s">
        <v>48</v>
      </c>
      <c r="C7077" s="14" t="s">
        <v>32538</v>
      </c>
      <c r="D7077" s="14" t="s">
        <v>23982</v>
      </c>
      <c r="E7077" s="14" t="s">
        <v>23983</v>
      </c>
      <c r="F7077" s="14" t="s">
        <v>115</v>
      </c>
      <c r="G7077" s="26">
        <v>43341</v>
      </c>
      <c r="H7077" s="14">
        <v>2013</v>
      </c>
      <c r="I7077" s="14" t="s">
        <v>367</v>
      </c>
      <c r="J7077" s="14" t="s">
        <v>404</v>
      </c>
      <c r="K7077" s="14" t="s">
        <v>247</v>
      </c>
      <c r="L7077" s="14" t="s">
        <v>32539</v>
      </c>
      <c r="M7077" s="14">
        <f t="shared" si="880"/>
        <v>2018</v>
      </c>
      <c r="N7077" s="14">
        <f t="shared" si="881"/>
        <v>8</v>
      </c>
      <c r="O7077" s="14" t="str">
        <f>IFERROR(VLOOKUP(I7077,Lists!$F$2:$G$16,2,FALSE()),"Not Rated")</f>
        <v>Older Kids</v>
      </c>
      <c r="P7077" s="14">
        <f t="shared" si="882"/>
        <v>90</v>
      </c>
      <c r="Q7077" s="14" t="str">
        <f t="shared" si="883"/>
        <v>United States</v>
      </c>
      <c r="R7077" s="14" t="str">
        <f t="shared" si="884"/>
        <v>|United States|</v>
      </c>
      <c r="S7077" s="14" t="str">
        <f t="shared" si="885"/>
        <v>|Documentaries|</v>
      </c>
      <c r="T7077" s="14" t="str">
        <f t="shared" si="886"/>
        <v>|Jacob Kornbluth|</v>
      </c>
      <c r="U7077" s="14" t="str">
        <f t="shared" si="887"/>
        <v>|Robert Reich|</v>
      </c>
    </row>
    <row r="7078" spans="1:21">
      <c r="A7078" s="14" t="s">
        <v>32540</v>
      </c>
      <c r="B7078" s="14" t="s">
        <v>48</v>
      </c>
      <c r="C7078" s="14" t="s">
        <v>32541</v>
      </c>
      <c r="D7078" s="14" t="s">
        <v>32542</v>
      </c>
      <c r="E7078" s="14" t="s">
        <v>117</v>
      </c>
      <c r="F7078" s="14" t="s">
        <v>118</v>
      </c>
      <c r="G7078" s="26">
        <v>43191</v>
      </c>
      <c r="H7078" s="14">
        <v>2016</v>
      </c>
      <c r="I7078" s="14" t="s">
        <v>362</v>
      </c>
      <c r="J7078" s="14" t="s">
        <v>404</v>
      </c>
      <c r="K7078" s="14" t="s">
        <v>496</v>
      </c>
      <c r="L7078" s="14" t="s">
        <v>32543</v>
      </c>
      <c r="M7078" s="14">
        <f t="shared" si="880"/>
        <v>2018</v>
      </c>
      <c r="N7078" s="14">
        <f t="shared" si="881"/>
        <v>4</v>
      </c>
      <c r="O7078" s="14" t="str">
        <f>IFERROR(VLOOKUP(I7078,Lists!$F$2:$G$16,2,FALSE()),"Not Rated")</f>
        <v>Older Kids</v>
      </c>
      <c r="P7078" s="14">
        <f t="shared" si="882"/>
        <v>90</v>
      </c>
      <c r="Q7078" s="14" t="str">
        <f t="shared" si="883"/>
        <v>United Kingdom</v>
      </c>
      <c r="R7078" s="14" t="str">
        <f t="shared" si="884"/>
        <v>|United Kingdom|</v>
      </c>
      <c r="S7078" s="14" t="str">
        <f t="shared" si="885"/>
        <v>|Documentaries|International Movies|</v>
      </c>
      <c r="T7078" s="14" t="str">
        <f t="shared" si="886"/>
        <v>|Luca Vullo|</v>
      </c>
      <c r="U7078" s="14" t="str">
        <f t="shared" si="887"/>
        <v>|Unknown|</v>
      </c>
    </row>
    <row r="7079" spans="1:21">
      <c r="A7079" s="14" t="s">
        <v>32544</v>
      </c>
      <c r="B7079" s="14" t="s">
        <v>48</v>
      </c>
      <c r="C7079" s="14" t="s">
        <v>32545</v>
      </c>
      <c r="D7079" s="14" t="s">
        <v>301</v>
      </c>
      <c r="E7079" s="14" t="s">
        <v>32546</v>
      </c>
      <c r="F7079" s="14" t="s">
        <v>1095</v>
      </c>
      <c r="G7079" s="26">
        <v>43668</v>
      </c>
      <c r="H7079" s="14">
        <v>2009</v>
      </c>
      <c r="I7079" s="14" t="s">
        <v>363</v>
      </c>
      <c r="J7079" s="14" t="s">
        <v>20133</v>
      </c>
      <c r="K7079" s="14" t="s">
        <v>248</v>
      </c>
      <c r="L7079" s="14" t="s">
        <v>32547</v>
      </c>
      <c r="M7079" s="14">
        <f t="shared" si="880"/>
        <v>2019</v>
      </c>
      <c r="N7079" s="14">
        <f t="shared" si="881"/>
        <v>7</v>
      </c>
      <c r="O7079" s="14" t="str">
        <f>IFERROR(VLOOKUP(I7079,Lists!$F$2:$G$16,2,FALSE()),"Not Rated")</f>
        <v>Adults</v>
      </c>
      <c r="P7079" s="14">
        <f t="shared" si="882"/>
        <v>153</v>
      </c>
      <c r="Q7079" s="14" t="str">
        <f t="shared" si="883"/>
        <v>Germany</v>
      </c>
      <c r="R7079" s="14" t="str">
        <f t="shared" si="884"/>
        <v>|Germany|United States|</v>
      </c>
      <c r="S7079" s="14" t="str">
        <f t="shared" si="885"/>
        <v>|Action &amp; Adventure|</v>
      </c>
      <c r="T7079" s="14" t="str">
        <f t="shared" si="886"/>
        <v>|Quentin Tarantino|</v>
      </c>
      <c r="U7079" s="14" t="str">
        <f t="shared" si="887"/>
        <v>|Brad Pitt|Mélanie Laurent|Christoph Waltz|Eli Roth|Michael Fassbender|Diane Kruger|Daniel Brühl|Til Schweiger|Gedeon Burkhard|Jacky Ido|B.J. Novak|Sylvester Groth|Martin Wuttke|</v>
      </c>
    </row>
    <row r="7080" spans="1:21">
      <c r="A7080" s="14" t="s">
        <v>32548</v>
      </c>
      <c r="B7080" s="14" t="s">
        <v>48</v>
      </c>
      <c r="C7080" s="14" t="s">
        <v>32549</v>
      </c>
      <c r="D7080" s="14" t="s">
        <v>32550</v>
      </c>
      <c r="E7080" s="14" t="s">
        <v>32551</v>
      </c>
      <c r="F7080" s="14" t="s">
        <v>32552</v>
      </c>
      <c r="G7080" s="26">
        <v>43647</v>
      </c>
      <c r="H7080" s="14">
        <v>2008</v>
      </c>
      <c r="I7080" s="14" t="s">
        <v>367</v>
      </c>
      <c r="J7080" s="14" t="s">
        <v>574</v>
      </c>
      <c r="K7080" s="14" t="s">
        <v>13103</v>
      </c>
      <c r="L7080" s="14" t="s">
        <v>32553</v>
      </c>
      <c r="M7080" s="14">
        <f t="shared" si="880"/>
        <v>2019</v>
      </c>
      <c r="N7080" s="14">
        <f t="shared" si="881"/>
        <v>7</v>
      </c>
      <c r="O7080" s="14" t="str">
        <f>IFERROR(VLOOKUP(I7080,Lists!$F$2:$G$16,2,FALSE()),"Not Rated")</f>
        <v>Older Kids</v>
      </c>
      <c r="P7080" s="14">
        <f t="shared" si="882"/>
        <v>106</v>
      </c>
      <c r="Q7080" s="14" t="str">
        <f t="shared" si="883"/>
        <v>Germany</v>
      </c>
      <c r="R7080" s="14" t="str">
        <f t="shared" si="884"/>
        <v>|Germany|United Kingdom|United States|</v>
      </c>
      <c r="S7080" s="14" t="str">
        <f t="shared" si="885"/>
        <v>|Action &amp; Adventure|Children &amp; Family Movies|Sci-Fi &amp; Fantasy|</v>
      </c>
      <c r="T7080" s="14" t="str">
        <f t="shared" si="886"/>
        <v>|Iain Softley|</v>
      </c>
      <c r="U7080" s="14" t="str">
        <f t="shared" si="887"/>
        <v>|Brendan Fraser|Paul Bettany|Helen Mirren|Jim Broadbent|Andy Serkis|Sienna Guillory|Eliza Bennett|Rafi Gavron|Lesley Sharp|Jamie Foreman|</v>
      </c>
    </row>
    <row r="7081" spans="1:21">
      <c r="A7081" s="14" t="s">
        <v>32554</v>
      </c>
      <c r="B7081" s="14" t="s">
        <v>48</v>
      </c>
      <c r="C7081" s="14" t="s">
        <v>32555</v>
      </c>
      <c r="D7081" s="14" t="s">
        <v>32556</v>
      </c>
      <c r="E7081" s="14" t="s">
        <v>32557</v>
      </c>
      <c r="F7081" s="14" t="s">
        <v>116</v>
      </c>
      <c r="G7081" s="26">
        <v>43160</v>
      </c>
      <c r="H7081" s="14">
        <v>2005</v>
      </c>
      <c r="I7081" s="14" t="s">
        <v>361</v>
      </c>
      <c r="J7081" s="14" t="s">
        <v>2206</v>
      </c>
      <c r="K7081" s="14" t="s">
        <v>612</v>
      </c>
      <c r="L7081" s="14" t="s">
        <v>32558</v>
      </c>
      <c r="M7081" s="14">
        <f t="shared" si="880"/>
        <v>2018</v>
      </c>
      <c r="N7081" s="14">
        <f t="shared" si="881"/>
        <v>3</v>
      </c>
      <c r="O7081" s="14" t="str">
        <f>IFERROR(VLOOKUP(I7081,Lists!$F$2:$G$16,2,FALSE()),"Not Rated")</f>
        <v>Teens</v>
      </c>
      <c r="P7081" s="14">
        <f t="shared" si="882"/>
        <v>141</v>
      </c>
      <c r="Q7081" s="14" t="str">
        <f t="shared" si="883"/>
        <v>India</v>
      </c>
      <c r="R7081" s="14" t="str">
        <f t="shared" si="884"/>
        <v>|India|</v>
      </c>
      <c r="S7081" s="14" t="str">
        <f t="shared" si="885"/>
        <v>|Action &amp; Adventure|Dramas|International Movies|</v>
      </c>
      <c r="T7081" s="14" t="str">
        <f t="shared" si="886"/>
        <v>|K. Subhash|</v>
      </c>
      <c r="U7081" s="14" t="str">
        <f t="shared" si="887"/>
        <v>|Akshay Kumar|Ajay Devgn|Tusshar Kapoor|Esha Deol|Lara Dutta|Laila|Rahul Dev|Koena Mitra|Archana Puran Singh|Sharat Saxena|</v>
      </c>
    </row>
    <row r="7082" spans="1:21">
      <c r="A7082" s="14" t="s">
        <v>32559</v>
      </c>
      <c r="B7082" s="14" t="s">
        <v>49</v>
      </c>
      <c r="C7082" s="14" t="s">
        <v>32560</v>
      </c>
      <c r="D7082" s="14" t="s">
        <v>117</v>
      </c>
      <c r="E7082" s="14" t="s">
        <v>117</v>
      </c>
      <c r="F7082" s="14" t="s">
        <v>118</v>
      </c>
      <c r="G7082" s="26">
        <v>43358</v>
      </c>
      <c r="H7082" s="14">
        <v>2017</v>
      </c>
      <c r="I7082" s="14" t="s">
        <v>360</v>
      </c>
      <c r="J7082" s="14" t="s">
        <v>105</v>
      </c>
      <c r="K7082" s="14" t="s">
        <v>803</v>
      </c>
      <c r="L7082" s="14" t="s">
        <v>32561</v>
      </c>
      <c r="M7082" s="14">
        <f t="shared" si="880"/>
        <v>2018</v>
      </c>
      <c r="N7082" s="14">
        <f t="shared" si="881"/>
        <v>9</v>
      </c>
      <c r="O7082" s="14" t="str">
        <f>IFERROR(VLOOKUP(I7082,Lists!$F$2:$G$16,2,FALSE()),"Not Rated")</f>
        <v>Adults</v>
      </c>
      <c r="P7082" s="14">
        <f t="shared" si="882"/>
        <v>1</v>
      </c>
      <c r="Q7082" s="14" t="str">
        <f t="shared" si="883"/>
        <v>United Kingdom</v>
      </c>
      <c r="R7082" s="14" t="str">
        <f t="shared" si="884"/>
        <v>|United Kingdom|</v>
      </c>
      <c r="S7082" s="14" t="str">
        <f t="shared" si="885"/>
        <v>|British TV Shows|Docuseries|International TV Shows|</v>
      </c>
      <c r="T7082" s="14" t="str">
        <f t="shared" si="886"/>
        <v>|Unknown|</v>
      </c>
      <c r="U7082" s="14" t="str">
        <f t="shared" si="887"/>
        <v>|Unknown|</v>
      </c>
    </row>
    <row r="7083" spans="1:21">
      <c r="A7083" s="14" t="s">
        <v>32562</v>
      </c>
      <c r="B7083" s="14" t="s">
        <v>49</v>
      </c>
      <c r="C7083" s="14" t="s">
        <v>32563</v>
      </c>
      <c r="D7083" s="14" t="s">
        <v>117</v>
      </c>
      <c r="E7083" s="14" t="s">
        <v>117</v>
      </c>
      <c r="F7083" s="14" t="s">
        <v>115</v>
      </c>
      <c r="G7083" s="26">
        <v>43647</v>
      </c>
      <c r="H7083" s="14">
        <v>2015</v>
      </c>
      <c r="I7083" s="14" t="s">
        <v>361</v>
      </c>
      <c r="J7083" s="14" t="s">
        <v>105</v>
      </c>
      <c r="K7083" s="14" t="s">
        <v>2015</v>
      </c>
      <c r="L7083" s="14" t="s">
        <v>32564</v>
      </c>
      <c r="M7083" s="14">
        <f t="shared" si="880"/>
        <v>2019</v>
      </c>
      <c r="N7083" s="14">
        <f t="shared" si="881"/>
        <v>7</v>
      </c>
      <c r="O7083" s="14" t="str">
        <f>IFERROR(VLOOKUP(I7083,Lists!$F$2:$G$16,2,FALSE()),"Not Rated")</f>
        <v>Teens</v>
      </c>
      <c r="P7083" s="14">
        <f t="shared" si="882"/>
        <v>1</v>
      </c>
      <c r="Q7083" s="14" t="str">
        <f t="shared" si="883"/>
        <v>United States</v>
      </c>
      <c r="R7083" s="14" t="str">
        <f t="shared" si="884"/>
        <v>|United States|</v>
      </c>
      <c r="S7083" s="14" t="str">
        <f t="shared" si="885"/>
        <v>|Crime TV Shows|Docuseries|</v>
      </c>
      <c r="T7083" s="14" t="str">
        <f t="shared" si="886"/>
        <v>|Unknown|</v>
      </c>
      <c r="U7083" s="14" t="str">
        <f t="shared" si="887"/>
        <v>|Unknown|</v>
      </c>
    </row>
    <row r="7084" spans="1:21">
      <c r="A7084" s="14" t="s">
        <v>32565</v>
      </c>
      <c r="B7084" s="14" t="s">
        <v>49</v>
      </c>
      <c r="C7084" s="14" t="s">
        <v>32566</v>
      </c>
      <c r="D7084" s="14" t="s">
        <v>117</v>
      </c>
      <c r="E7084" s="14" t="s">
        <v>117</v>
      </c>
      <c r="F7084" s="14" t="s">
        <v>151</v>
      </c>
      <c r="G7084" s="26">
        <v>43494</v>
      </c>
      <c r="H7084" s="14">
        <v>2017</v>
      </c>
      <c r="I7084" s="14" t="s">
        <v>361</v>
      </c>
      <c r="J7084" s="14" t="s">
        <v>105</v>
      </c>
      <c r="K7084" s="14" t="s">
        <v>773</v>
      </c>
      <c r="L7084" s="14" t="s">
        <v>32567</v>
      </c>
      <c r="M7084" s="14">
        <f t="shared" si="880"/>
        <v>2019</v>
      </c>
      <c r="N7084" s="14">
        <f t="shared" si="881"/>
        <v>1</v>
      </c>
      <c r="O7084" s="14" t="str">
        <f>IFERROR(VLOOKUP(I7084,Lists!$F$2:$G$16,2,FALSE()),"Not Rated")</f>
        <v>Teens</v>
      </c>
      <c r="P7084" s="14">
        <f t="shared" si="882"/>
        <v>1</v>
      </c>
      <c r="Q7084" s="14" t="str">
        <f t="shared" si="883"/>
        <v>Israel</v>
      </c>
      <c r="R7084" s="14" t="str">
        <f t="shared" si="884"/>
        <v>|Israel|</v>
      </c>
      <c r="S7084" s="14" t="str">
        <f t="shared" si="885"/>
        <v>|Docuseries|International TV Shows|</v>
      </c>
      <c r="T7084" s="14" t="str">
        <f t="shared" si="886"/>
        <v>|Unknown|</v>
      </c>
      <c r="U7084" s="14" t="str">
        <f t="shared" si="887"/>
        <v>|Unknown|</v>
      </c>
    </row>
    <row r="7085" spans="1:21">
      <c r="A7085" s="14" t="s">
        <v>32568</v>
      </c>
      <c r="B7085" s="14" t="s">
        <v>49</v>
      </c>
      <c r="C7085" s="14" t="s">
        <v>32569</v>
      </c>
      <c r="D7085" s="14" t="s">
        <v>117</v>
      </c>
      <c r="E7085" s="14" t="s">
        <v>117</v>
      </c>
      <c r="F7085" s="14" t="s">
        <v>118</v>
      </c>
      <c r="G7085" s="26">
        <v>43465</v>
      </c>
      <c r="H7085" s="14">
        <v>2018</v>
      </c>
      <c r="I7085" s="14" t="s">
        <v>360</v>
      </c>
      <c r="J7085" s="14" t="s">
        <v>105</v>
      </c>
      <c r="K7085" s="14" t="s">
        <v>262</v>
      </c>
      <c r="L7085" s="14" t="s">
        <v>32570</v>
      </c>
      <c r="M7085" s="14">
        <f t="shared" si="880"/>
        <v>2018</v>
      </c>
      <c r="N7085" s="14">
        <f t="shared" si="881"/>
        <v>12</v>
      </c>
      <c r="O7085" s="14" t="str">
        <f>IFERROR(VLOOKUP(I7085,Lists!$F$2:$G$16,2,FALSE()),"Not Rated")</f>
        <v>Adults</v>
      </c>
      <c r="P7085" s="14">
        <f t="shared" si="882"/>
        <v>1</v>
      </c>
      <c r="Q7085" s="14" t="str">
        <f t="shared" si="883"/>
        <v>United Kingdom</v>
      </c>
      <c r="R7085" s="14" t="str">
        <f t="shared" si="884"/>
        <v>|United Kingdom|</v>
      </c>
      <c r="S7085" s="14" t="str">
        <f t="shared" si="885"/>
        <v>|Reality TV|</v>
      </c>
      <c r="T7085" s="14" t="str">
        <f t="shared" si="886"/>
        <v>|Unknown|</v>
      </c>
      <c r="U7085" s="14" t="str">
        <f t="shared" si="887"/>
        <v>|Unknown|</v>
      </c>
    </row>
    <row r="7086" spans="1:21">
      <c r="A7086" s="14" t="s">
        <v>32571</v>
      </c>
      <c r="B7086" s="14" t="s">
        <v>48</v>
      </c>
      <c r="C7086" s="14" t="s">
        <v>32572</v>
      </c>
      <c r="D7086" s="14" t="s">
        <v>32573</v>
      </c>
      <c r="E7086" s="14" t="s">
        <v>32574</v>
      </c>
      <c r="F7086" s="14" t="s">
        <v>125</v>
      </c>
      <c r="G7086" s="26">
        <v>43831</v>
      </c>
      <c r="H7086" s="14">
        <v>2013</v>
      </c>
      <c r="I7086" s="14" t="s">
        <v>364</v>
      </c>
      <c r="J7086" s="14" t="s">
        <v>682</v>
      </c>
      <c r="K7086" s="14" t="s">
        <v>834</v>
      </c>
      <c r="L7086" s="14" t="s">
        <v>32575</v>
      </c>
      <c r="M7086" s="14">
        <f t="shared" si="880"/>
        <v>2020</v>
      </c>
      <c r="N7086" s="14">
        <f t="shared" si="881"/>
        <v>1</v>
      </c>
      <c r="O7086" s="14" t="str">
        <f>IFERROR(VLOOKUP(I7086,Lists!$F$2:$G$16,2,FALSE()),"Not Rated")</f>
        <v>Teens</v>
      </c>
      <c r="P7086" s="14">
        <f t="shared" si="882"/>
        <v>122</v>
      </c>
      <c r="Q7086" s="14" t="str">
        <f t="shared" si="883"/>
        <v>Mexico</v>
      </c>
      <c r="R7086" s="14" t="str">
        <f t="shared" si="884"/>
        <v>|Mexico|</v>
      </c>
      <c r="S7086" s="14" t="str">
        <f t="shared" si="885"/>
        <v>|Comedies|Dramas|International Movies|</v>
      </c>
      <c r="T7086" s="14" t="str">
        <f t="shared" si="886"/>
        <v>|Eugenio Derbez|</v>
      </c>
      <c r="U7086" s="14" t="str">
        <f t="shared" si="887"/>
        <v>|Eugenio Derbez|Jessica Lindsey|Loreto Peralta|Daniel Raymont|Alessandra Rosaldo|Hugo Stiglitz|Arcelia Ramírez|Sammy Pérez|Agustín Bernal|Karla Souza|</v>
      </c>
    </row>
    <row r="7087" spans="1:21">
      <c r="A7087" s="14" t="s">
        <v>32576</v>
      </c>
      <c r="B7087" s="14" t="s">
        <v>49</v>
      </c>
      <c r="C7087" s="14" t="s">
        <v>32577</v>
      </c>
      <c r="D7087" s="14" t="s">
        <v>117</v>
      </c>
      <c r="E7087" s="14" t="s">
        <v>32578</v>
      </c>
      <c r="F7087" s="14" t="s">
        <v>119</v>
      </c>
      <c r="G7087" s="26">
        <v>42935</v>
      </c>
      <c r="H7087" s="14">
        <v>2007</v>
      </c>
      <c r="I7087" s="14" t="s">
        <v>360</v>
      </c>
      <c r="J7087" s="14" t="s">
        <v>106</v>
      </c>
      <c r="K7087" s="14" t="s">
        <v>3713</v>
      </c>
      <c r="L7087" s="14" t="s">
        <v>32579</v>
      </c>
      <c r="M7087" s="14">
        <f t="shared" si="880"/>
        <v>2017</v>
      </c>
      <c r="N7087" s="14">
        <f t="shared" si="881"/>
        <v>7</v>
      </c>
      <c r="O7087" s="14" t="str">
        <f>IFERROR(VLOOKUP(I7087,Lists!$F$2:$G$16,2,FALSE()),"Not Rated")</f>
        <v>Adults</v>
      </c>
      <c r="P7087" s="14">
        <f t="shared" si="882"/>
        <v>2</v>
      </c>
      <c r="Q7087" s="14" t="str">
        <f t="shared" si="883"/>
        <v>Canada</v>
      </c>
      <c r="R7087" s="14" t="str">
        <f t="shared" si="884"/>
        <v>|Canada|</v>
      </c>
      <c r="S7087" s="14" t="str">
        <f t="shared" si="885"/>
        <v>|Crime TV Shows|TV Dramas|</v>
      </c>
      <c r="T7087" s="14" t="str">
        <f t="shared" si="886"/>
        <v>|Unknown|</v>
      </c>
      <c r="U7087" s="14" t="str">
        <f t="shared" si="887"/>
        <v>|Ian Tracey|Klea Scott|John Cassini|Matt Frewer|Alana Husband|Kyla Wise|Camille Sullivan|Darcy Laurie|Eugene Lipinski|Michael Eklund|</v>
      </c>
    </row>
    <row r="7088" spans="1:21">
      <c r="A7088" s="14" t="s">
        <v>32580</v>
      </c>
      <c r="B7088" s="14" t="s">
        <v>48</v>
      </c>
      <c r="C7088" s="14" t="s">
        <v>32581</v>
      </c>
      <c r="D7088" s="14" t="s">
        <v>32582</v>
      </c>
      <c r="E7088" s="14" t="s">
        <v>32583</v>
      </c>
      <c r="F7088" s="14" t="s">
        <v>115</v>
      </c>
      <c r="G7088" s="26">
        <v>42572</v>
      </c>
      <c r="H7088" s="14">
        <v>2016</v>
      </c>
      <c r="I7088" s="14" t="s">
        <v>361</v>
      </c>
      <c r="J7088" s="14" t="s">
        <v>872</v>
      </c>
      <c r="K7088" s="14" t="s">
        <v>245</v>
      </c>
      <c r="L7088" s="14" t="s">
        <v>32584</v>
      </c>
      <c r="M7088" s="14">
        <f t="shared" si="880"/>
        <v>2016</v>
      </c>
      <c r="N7088" s="14">
        <f t="shared" si="881"/>
        <v>7</v>
      </c>
      <c r="O7088" s="14" t="str">
        <f>IFERROR(VLOOKUP(I7088,Lists!$F$2:$G$16,2,FALSE()),"Not Rated")</f>
        <v>Teens</v>
      </c>
      <c r="P7088" s="14">
        <f t="shared" si="882"/>
        <v>87</v>
      </c>
      <c r="Q7088" s="14" t="str">
        <f t="shared" si="883"/>
        <v>United States</v>
      </c>
      <c r="R7088" s="14" t="str">
        <f t="shared" si="884"/>
        <v>|United States|</v>
      </c>
      <c r="S7088" s="14" t="str">
        <f t="shared" si="885"/>
        <v>|Comedies|</v>
      </c>
      <c r="T7088" s="14" t="str">
        <f t="shared" si="886"/>
        <v>|Michael Gallagher|</v>
      </c>
      <c r="U7088" s="14" t="str">
        <f t="shared" si="887"/>
        <v>|Shane Dawson|Steve Greene|Amanda Cerny|Christian Delgrosso|Wendy McColm|Richard Ryan|Roger Bart|John Michael Higgins|Missi Pyle|Jimmy Tatro|Tay Zonday|Adam Busch|</v>
      </c>
    </row>
    <row r="7089" spans="1:21">
      <c r="A7089" s="14" t="s">
        <v>32585</v>
      </c>
      <c r="B7089" s="14" t="s">
        <v>48</v>
      </c>
      <c r="C7089" s="14" t="s">
        <v>32586</v>
      </c>
      <c r="D7089" s="14" t="s">
        <v>32587</v>
      </c>
      <c r="E7089" s="14" t="s">
        <v>32588</v>
      </c>
      <c r="F7089" s="14" t="s">
        <v>119</v>
      </c>
      <c r="G7089" s="26">
        <v>43411</v>
      </c>
      <c r="H7089" s="14">
        <v>2015</v>
      </c>
      <c r="I7089" s="14" t="s">
        <v>363</v>
      </c>
      <c r="J7089" s="14" t="s">
        <v>724</v>
      </c>
      <c r="K7089" s="14" t="s">
        <v>5047</v>
      </c>
      <c r="L7089" s="14" t="s">
        <v>32589</v>
      </c>
      <c r="M7089" s="14">
        <f t="shared" si="880"/>
        <v>2018</v>
      </c>
      <c r="N7089" s="14">
        <f t="shared" si="881"/>
        <v>11</v>
      </c>
      <c r="O7089" s="14" t="str">
        <f>IFERROR(VLOOKUP(I7089,Lists!$F$2:$G$16,2,FALSE()),"Not Rated")</f>
        <v>Adults</v>
      </c>
      <c r="P7089" s="14">
        <f t="shared" si="882"/>
        <v>102</v>
      </c>
      <c r="Q7089" s="14" t="str">
        <f t="shared" si="883"/>
        <v>Canada</v>
      </c>
      <c r="R7089" s="14" t="str">
        <f t="shared" si="884"/>
        <v>|Canada|</v>
      </c>
      <c r="S7089" s="14" t="str">
        <f t="shared" si="885"/>
        <v>|Dramas|International Movies|Sci-Fi &amp; Fantasy|</v>
      </c>
      <c r="T7089" s="14" t="str">
        <f t="shared" si="886"/>
        <v>|Patricia Rozema|</v>
      </c>
      <c r="U7089" s="14" t="str">
        <f t="shared" si="887"/>
        <v>|Ellen Page|Evan Rachel Wood|Max Minghella|Callum Keith Rennie|Michael Eklund|Wendy Crewson|</v>
      </c>
    </row>
    <row r="7090" spans="1:21">
      <c r="A7090" s="14" t="s">
        <v>32590</v>
      </c>
      <c r="B7090" s="14" t="s">
        <v>48</v>
      </c>
      <c r="C7090" s="14" t="s">
        <v>32591</v>
      </c>
      <c r="D7090" s="14" t="s">
        <v>313</v>
      </c>
      <c r="E7090" s="14" t="s">
        <v>32592</v>
      </c>
      <c r="F7090" s="14" t="s">
        <v>121</v>
      </c>
      <c r="G7090" s="26">
        <v>42979</v>
      </c>
      <c r="H7090" s="14">
        <v>2004</v>
      </c>
      <c r="I7090" s="14" t="s">
        <v>362</v>
      </c>
      <c r="J7090" s="14" t="s">
        <v>708</v>
      </c>
      <c r="K7090" s="14" t="s">
        <v>699</v>
      </c>
      <c r="L7090" s="14" t="s">
        <v>32593</v>
      </c>
      <c r="M7090" s="14">
        <f t="shared" si="880"/>
        <v>2017</v>
      </c>
      <c r="N7090" s="14">
        <f t="shared" si="881"/>
        <v>9</v>
      </c>
      <c r="O7090" s="14" t="str">
        <f>IFERROR(VLOOKUP(I7090,Lists!$F$2:$G$16,2,FALSE()),"Not Rated")</f>
        <v>Older Kids</v>
      </c>
      <c r="P7090" s="14">
        <f t="shared" si="882"/>
        <v>88</v>
      </c>
      <c r="Q7090" s="14" t="str">
        <f t="shared" si="883"/>
        <v>Japan</v>
      </c>
      <c r="R7090" s="14" t="str">
        <f t="shared" si="884"/>
        <v>|Japan|</v>
      </c>
      <c r="S7090" s="14" t="str">
        <f t="shared" si="885"/>
        <v>|Action &amp; Adventure|Anime Features|International Movies|</v>
      </c>
      <c r="T7090" s="14" t="str">
        <f t="shared" si="886"/>
        <v>|Toshiya Shinohara|</v>
      </c>
      <c r="U7090" s="14" t="str">
        <f t="shared" si="887"/>
        <v>|Kappei Yamaguchi|Satsuki Yukino|Koji Tsujitani|Houko Kuwashima|Kumiko Watanabe|Noriko Hidaka|Ken Narita|Cho|Mamiko Noto|Nobutoshi Canna|Fumiko Orikasa|Richard Ian Cox|Moneca Stori|</v>
      </c>
    </row>
    <row r="7091" spans="1:21">
      <c r="A7091" s="14" t="s">
        <v>32594</v>
      </c>
      <c r="B7091" s="14" t="s">
        <v>48</v>
      </c>
      <c r="C7091" s="14" t="s">
        <v>32595</v>
      </c>
      <c r="D7091" s="14" t="s">
        <v>313</v>
      </c>
      <c r="E7091" s="14" t="s">
        <v>703</v>
      </c>
      <c r="F7091" s="14" t="s">
        <v>121</v>
      </c>
      <c r="G7091" s="26">
        <v>42979</v>
      </c>
      <c r="H7091" s="14">
        <v>2003</v>
      </c>
      <c r="I7091" s="14" t="s">
        <v>361</v>
      </c>
      <c r="J7091" s="14" t="s">
        <v>698</v>
      </c>
      <c r="K7091" s="14" t="s">
        <v>699</v>
      </c>
      <c r="L7091" s="14" t="s">
        <v>704</v>
      </c>
      <c r="M7091" s="14">
        <f t="shared" si="880"/>
        <v>2017</v>
      </c>
      <c r="N7091" s="14">
        <f t="shared" si="881"/>
        <v>9</v>
      </c>
      <c r="O7091" s="14" t="str">
        <f>IFERROR(VLOOKUP(I7091,Lists!$F$2:$G$16,2,FALSE()),"Not Rated")</f>
        <v>Teens</v>
      </c>
      <c r="P7091" s="14">
        <f t="shared" si="882"/>
        <v>99</v>
      </c>
      <c r="Q7091" s="14" t="str">
        <f t="shared" si="883"/>
        <v>Japan</v>
      </c>
      <c r="R7091" s="14" t="str">
        <f t="shared" si="884"/>
        <v>|Japan|</v>
      </c>
      <c r="S7091" s="14" t="str">
        <f t="shared" si="885"/>
        <v>|Action &amp; Adventure|Anime Features|International Movies|</v>
      </c>
      <c r="T7091" s="14" t="str">
        <f t="shared" si="886"/>
        <v>|Toshiya Shinohara|</v>
      </c>
      <c r="U7091" s="14" t="str">
        <f t="shared" si="887"/>
        <v>|Kappei Yamaguchi|Satsuki Yukino|Koji Tsujitani|Houko Kuwashima|Kumiko Watanabe|Ken Narita|Akio Otsuka|Kikuko Inoue|</v>
      </c>
    </row>
    <row r="7092" spans="1:21">
      <c r="A7092" s="14" t="s">
        <v>32596</v>
      </c>
      <c r="B7092" s="14" t="s">
        <v>48</v>
      </c>
      <c r="C7092" s="14" t="s">
        <v>32597</v>
      </c>
      <c r="D7092" s="14" t="s">
        <v>313</v>
      </c>
      <c r="E7092" s="14" t="s">
        <v>32598</v>
      </c>
      <c r="F7092" s="14" t="s">
        <v>121</v>
      </c>
      <c r="G7092" s="26">
        <v>42979</v>
      </c>
      <c r="H7092" s="14">
        <v>2002</v>
      </c>
      <c r="I7092" s="14" t="s">
        <v>361</v>
      </c>
      <c r="J7092" s="14" t="s">
        <v>698</v>
      </c>
      <c r="K7092" s="14" t="s">
        <v>699</v>
      </c>
      <c r="L7092" s="14" t="s">
        <v>700</v>
      </c>
      <c r="M7092" s="14">
        <f t="shared" si="880"/>
        <v>2017</v>
      </c>
      <c r="N7092" s="14">
        <f t="shared" si="881"/>
        <v>9</v>
      </c>
      <c r="O7092" s="14" t="str">
        <f>IFERROR(VLOOKUP(I7092,Lists!$F$2:$G$16,2,FALSE()),"Not Rated")</f>
        <v>Teens</v>
      </c>
      <c r="P7092" s="14">
        <f t="shared" si="882"/>
        <v>99</v>
      </c>
      <c r="Q7092" s="14" t="str">
        <f t="shared" si="883"/>
        <v>Japan</v>
      </c>
      <c r="R7092" s="14" t="str">
        <f t="shared" si="884"/>
        <v>|Japan|</v>
      </c>
      <c r="S7092" s="14" t="str">
        <f t="shared" si="885"/>
        <v>|Action &amp; Adventure|Anime Features|International Movies|</v>
      </c>
      <c r="T7092" s="14" t="str">
        <f t="shared" si="886"/>
        <v>|Toshiya Shinohara|</v>
      </c>
      <c r="U7092" s="14" t="str">
        <f t="shared" si="887"/>
        <v>|Kappei Yamaguchi|Satsuki Yukino|Koji Tsujitani|Houko Kuwashima|Kumiko Watanabe|Noriko Hidaka|Kenichi Ogata|Toshiyuki Morikawa|Mieko Harada|</v>
      </c>
    </row>
    <row r="7093" spans="1:21">
      <c r="A7093" s="14" t="s">
        <v>32599</v>
      </c>
      <c r="B7093" s="14" t="s">
        <v>48</v>
      </c>
      <c r="C7093" s="14" t="s">
        <v>32600</v>
      </c>
      <c r="D7093" s="14" t="s">
        <v>2211</v>
      </c>
      <c r="E7093" s="14" t="s">
        <v>32601</v>
      </c>
      <c r="F7093" s="14" t="s">
        <v>115</v>
      </c>
      <c r="G7093" s="26">
        <v>43770</v>
      </c>
      <c r="H7093" s="14">
        <v>2009</v>
      </c>
      <c r="I7093" s="14" t="s">
        <v>364</v>
      </c>
      <c r="J7093" s="14" t="s">
        <v>6477</v>
      </c>
      <c r="K7093" s="14" t="s">
        <v>2207</v>
      </c>
      <c r="L7093" s="14" t="s">
        <v>32602</v>
      </c>
      <c r="M7093" s="14">
        <f t="shared" si="880"/>
        <v>2019</v>
      </c>
      <c r="N7093" s="14">
        <f t="shared" si="881"/>
        <v>11</v>
      </c>
      <c r="O7093" s="14" t="str">
        <f>IFERROR(VLOOKUP(I7093,Lists!$F$2:$G$16,2,FALSE()),"Not Rated")</f>
        <v>Teens</v>
      </c>
      <c r="P7093" s="14">
        <f t="shared" si="882"/>
        <v>134</v>
      </c>
      <c r="Q7093" s="14" t="str">
        <f t="shared" si="883"/>
        <v>United States</v>
      </c>
      <c r="R7093" s="14" t="str">
        <f t="shared" si="884"/>
        <v>|United States|</v>
      </c>
      <c r="S7093" s="14" t="str">
        <f t="shared" si="885"/>
        <v>|Dramas|Sports Movies|</v>
      </c>
      <c r="T7093" s="14" t="str">
        <f t="shared" si="886"/>
        <v>|Clint Eastwood|</v>
      </c>
      <c r="U7093" s="14" t="str">
        <f t="shared" si="887"/>
        <v>|Morgan Freeman|Matt Damon|Tony Kgoroge|Patrick Mofokeng|Matt Stern|Julian Lewis Jones|Adjoa Andoh|Marguerite Wheatley|Leleti Khumalo|Patrick Lyster|Penny Downie|</v>
      </c>
    </row>
    <row r="7094" spans="1:21">
      <c r="A7094" s="14" t="s">
        <v>32603</v>
      </c>
      <c r="B7094" s="14" t="s">
        <v>48</v>
      </c>
      <c r="C7094" s="14" t="s">
        <v>32604</v>
      </c>
      <c r="D7094" s="14" t="s">
        <v>32605</v>
      </c>
      <c r="E7094" s="14" t="s">
        <v>117</v>
      </c>
      <c r="F7094" s="14" t="s">
        <v>119</v>
      </c>
      <c r="G7094" s="26">
        <v>43479</v>
      </c>
      <c r="H7094" s="14">
        <v>2018</v>
      </c>
      <c r="I7094" s="14" t="s">
        <v>362</v>
      </c>
      <c r="J7094" s="14" t="s">
        <v>436</v>
      </c>
      <c r="K7094" s="14" t="s">
        <v>247</v>
      </c>
      <c r="L7094" s="14" t="s">
        <v>32606</v>
      </c>
      <c r="M7094" s="14">
        <f t="shared" si="880"/>
        <v>2019</v>
      </c>
      <c r="N7094" s="14">
        <f t="shared" si="881"/>
        <v>1</v>
      </c>
      <c r="O7094" s="14" t="str">
        <f>IFERROR(VLOOKUP(I7094,Lists!$F$2:$G$16,2,FALSE()),"Not Rated")</f>
        <v>Older Kids</v>
      </c>
      <c r="P7094" s="14">
        <f t="shared" si="882"/>
        <v>91</v>
      </c>
      <c r="Q7094" s="14" t="str">
        <f t="shared" si="883"/>
        <v>Canada</v>
      </c>
      <c r="R7094" s="14" t="str">
        <f t="shared" si="884"/>
        <v>|Canada|</v>
      </c>
      <c r="S7094" s="14" t="str">
        <f t="shared" si="885"/>
        <v>|Documentaries|</v>
      </c>
      <c r="T7094" s="14" t="str">
        <f t="shared" si="886"/>
        <v>|Charles Officer|</v>
      </c>
      <c r="U7094" s="14" t="str">
        <f t="shared" si="887"/>
        <v>|Unknown|</v>
      </c>
    </row>
    <row r="7095" spans="1:21">
      <c r="A7095" s="14" t="s">
        <v>32607</v>
      </c>
      <c r="B7095" s="14" t="s">
        <v>48</v>
      </c>
      <c r="C7095" s="14" t="s">
        <v>32608</v>
      </c>
      <c r="D7095" s="14" t="s">
        <v>32609</v>
      </c>
      <c r="E7095" s="14" t="s">
        <v>32610</v>
      </c>
      <c r="F7095" s="14" t="s">
        <v>32611</v>
      </c>
      <c r="G7095" s="26">
        <v>43132</v>
      </c>
      <c r="H7095" s="14">
        <v>2017</v>
      </c>
      <c r="I7095" s="14" t="s">
        <v>360</v>
      </c>
      <c r="J7095" s="14" t="s">
        <v>708</v>
      </c>
      <c r="K7095" s="14" t="s">
        <v>444</v>
      </c>
      <c r="L7095" s="14" t="s">
        <v>32612</v>
      </c>
      <c r="M7095" s="14">
        <f t="shared" si="880"/>
        <v>2018</v>
      </c>
      <c r="N7095" s="14">
        <f t="shared" si="881"/>
        <v>2</v>
      </c>
      <c r="O7095" s="14" t="str">
        <f>IFERROR(VLOOKUP(I7095,Lists!$F$2:$G$16,2,FALSE()),"Not Rated")</f>
        <v>Adults</v>
      </c>
      <c r="P7095" s="14">
        <f t="shared" si="882"/>
        <v>88</v>
      </c>
      <c r="Q7095" s="14" t="str">
        <f t="shared" si="883"/>
        <v>South Africa</v>
      </c>
      <c r="R7095" s="14" t="str">
        <f t="shared" si="884"/>
        <v>|South Africa|Germany|Netherlands|France|</v>
      </c>
      <c r="S7095" s="14" t="str">
        <f t="shared" si="885"/>
        <v>|Dramas|Independent Movies|International Movies|</v>
      </c>
      <c r="T7095" s="14" t="str">
        <f t="shared" si="886"/>
        <v>|John Trengove|</v>
      </c>
      <c r="U7095" s="14" t="str">
        <f t="shared" si="887"/>
        <v>|Nakhane Touré|Bongile Mantsai|Niza Jay|Thobani Mseleni|Gamelihle Bovana|Halalisani Bradley Cebekhulu|Inga Qwede|Sibabalwe Ngqayana|Siphosethu Ngcetane|Zwelakhe Mtsaka|</v>
      </c>
    </row>
    <row r="7096" spans="1:21">
      <c r="A7096" s="14" t="s">
        <v>32613</v>
      </c>
      <c r="B7096" s="14" t="s">
        <v>48</v>
      </c>
      <c r="C7096" s="14" t="s">
        <v>32614</v>
      </c>
      <c r="D7096" s="14" t="s">
        <v>1031</v>
      </c>
      <c r="E7096" s="14" t="s">
        <v>32615</v>
      </c>
      <c r="F7096" s="14" t="s">
        <v>116</v>
      </c>
      <c r="G7096" s="26">
        <v>43160</v>
      </c>
      <c r="H7096" s="14">
        <v>2006</v>
      </c>
      <c r="I7096" s="14" t="s">
        <v>365</v>
      </c>
      <c r="J7096" s="14" t="s">
        <v>474</v>
      </c>
      <c r="K7096" s="14" t="s">
        <v>444</v>
      </c>
      <c r="L7096" s="14" t="s">
        <v>32616</v>
      </c>
      <c r="M7096" s="14">
        <f t="shared" si="880"/>
        <v>2018</v>
      </c>
      <c r="N7096" s="14">
        <f t="shared" si="881"/>
        <v>3</v>
      </c>
      <c r="O7096" s="14" t="str">
        <f>IFERROR(VLOOKUP(I7096,Lists!$F$2:$G$16,2,FALSE()),"Not Rated")</f>
        <v>Kids</v>
      </c>
      <c r="P7096" s="14">
        <f t="shared" si="882"/>
        <v>127</v>
      </c>
      <c r="Q7096" s="14" t="str">
        <f t="shared" si="883"/>
        <v>India</v>
      </c>
      <c r="R7096" s="14" t="str">
        <f t="shared" si="884"/>
        <v>|India|</v>
      </c>
      <c r="S7096" s="14" t="str">
        <f t="shared" si="885"/>
        <v>|Dramas|Independent Movies|International Movies|</v>
      </c>
      <c r="T7096" s="14" t="str">
        <f t="shared" si="886"/>
        <v>|Nagesh Kukunoor|</v>
      </c>
      <c r="U7096" s="14" t="str">
        <f t="shared" si="887"/>
        <v>|Shreyas Talpade|Naseeruddin Shah|Girish Karnad|Shweta Prasad|Yatin Karyekar|Prateeksha Lonkar|Dilip Salgaonkar|Jyoti Joshi|Aadarsh Balakrishna|Gururaj Manepalli|</v>
      </c>
    </row>
    <row r="7097" spans="1:21">
      <c r="A7097" s="14" t="s">
        <v>32617</v>
      </c>
      <c r="B7097" s="14" t="s">
        <v>48</v>
      </c>
      <c r="C7097" s="14" t="s">
        <v>32618</v>
      </c>
      <c r="D7097" s="14" t="s">
        <v>32619</v>
      </c>
      <c r="E7097" s="14" t="s">
        <v>32620</v>
      </c>
      <c r="F7097" s="14" t="s">
        <v>116</v>
      </c>
      <c r="G7097" s="26">
        <v>43174</v>
      </c>
      <c r="H7097" s="14">
        <v>2010</v>
      </c>
      <c r="I7097" s="14" t="s">
        <v>361</v>
      </c>
      <c r="J7097" s="14" t="s">
        <v>3814</v>
      </c>
      <c r="K7097" s="14" t="s">
        <v>834</v>
      </c>
      <c r="L7097" s="14" t="s">
        <v>32621</v>
      </c>
      <c r="M7097" s="14">
        <f t="shared" si="880"/>
        <v>2018</v>
      </c>
      <c r="N7097" s="14">
        <f t="shared" si="881"/>
        <v>3</v>
      </c>
      <c r="O7097" s="14" t="str">
        <f>IFERROR(VLOOKUP(I7097,Lists!$F$2:$G$16,2,FALSE()),"Not Rated")</f>
        <v>Teens</v>
      </c>
      <c r="P7097" s="14">
        <f t="shared" si="882"/>
        <v>137</v>
      </c>
      <c r="Q7097" s="14" t="str">
        <f t="shared" si="883"/>
        <v>India</v>
      </c>
      <c r="R7097" s="14" t="str">
        <f t="shared" si="884"/>
        <v>|India|</v>
      </c>
      <c r="S7097" s="14" t="str">
        <f t="shared" si="885"/>
        <v>|Comedies|Dramas|International Movies|</v>
      </c>
      <c r="T7097" s="14" t="str">
        <f t="shared" si="886"/>
        <v>|Kedar Shinde|</v>
      </c>
      <c r="U7097" s="14" t="str">
        <f t="shared" si="887"/>
        <v>|Smita Jaykar|Siddarth Jadhav|</v>
      </c>
    </row>
    <row r="7098" spans="1:21">
      <c r="A7098" s="14" t="s">
        <v>32622</v>
      </c>
      <c r="B7098" s="14" t="s">
        <v>48</v>
      </c>
      <c r="C7098" s="14" t="s">
        <v>32623</v>
      </c>
      <c r="D7098" s="14" t="s">
        <v>32624</v>
      </c>
      <c r="E7098" s="14" t="s">
        <v>32625</v>
      </c>
      <c r="F7098" s="14" t="s">
        <v>115</v>
      </c>
      <c r="G7098" s="26">
        <v>43665</v>
      </c>
      <c r="H7098" s="14">
        <v>2018</v>
      </c>
      <c r="I7098" s="14" t="s">
        <v>361</v>
      </c>
      <c r="J7098" s="14" t="s">
        <v>4073</v>
      </c>
      <c r="K7098" s="14" t="s">
        <v>884</v>
      </c>
      <c r="L7098" s="14" t="s">
        <v>32626</v>
      </c>
      <c r="M7098" s="14">
        <f t="shared" si="880"/>
        <v>2019</v>
      </c>
      <c r="N7098" s="14">
        <f t="shared" si="881"/>
        <v>7</v>
      </c>
      <c r="O7098" s="14" t="str">
        <f>IFERROR(VLOOKUP(I7098,Lists!$F$2:$G$16,2,FALSE()),"Not Rated")</f>
        <v>Teens</v>
      </c>
      <c r="P7098" s="14">
        <f t="shared" si="882"/>
        <v>77</v>
      </c>
      <c r="Q7098" s="14" t="str">
        <f t="shared" si="883"/>
        <v>United States</v>
      </c>
      <c r="R7098" s="14" t="str">
        <f t="shared" si="884"/>
        <v>|United States|</v>
      </c>
      <c r="S7098" s="14" t="str">
        <f t="shared" si="885"/>
        <v>|Documentaries|Sports Movies|</v>
      </c>
      <c r="T7098" s="14" t="str">
        <f t="shared" si="886"/>
        <v>|Jacob Schwab|</v>
      </c>
      <c r="U7098" s="14" t="str">
        <f t="shared" si="887"/>
        <v>|James Lawrence|</v>
      </c>
    </row>
    <row r="7099" spans="1:21">
      <c r="A7099" s="14" t="s">
        <v>32627</v>
      </c>
      <c r="B7099" s="14" t="s">
        <v>48</v>
      </c>
      <c r="C7099" s="14" t="s">
        <v>32628</v>
      </c>
      <c r="D7099" s="14" t="s">
        <v>32629</v>
      </c>
      <c r="E7099" s="14" t="s">
        <v>32630</v>
      </c>
      <c r="F7099" s="14" t="s">
        <v>115</v>
      </c>
      <c r="G7099" s="26">
        <v>41924</v>
      </c>
      <c r="H7099" s="14">
        <v>2014</v>
      </c>
      <c r="I7099" s="14" t="s">
        <v>367</v>
      </c>
      <c r="J7099" s="14" t="s">
        <v>4998</v>
      </c>
      <c r="K7099" s="14" t="s">
        <v>6982</v>
      </c>
      <c r="L7099" s="14" t="s">
        <v>32631</v>
      </c>
      <c r="M7099" s="14">
        <f t="shared" si="880"/>
        <v>2014</v>
      </c>
      <c r="N7099" s="14">
        <f t="shared" si="881"/>
        <v>10</v>
      </c>
      <c r="O7099" s="14" t="str">
        <f>IFERROR(VLOOKUP(I7099,Lists!$F$2:$G$16,2,FALSE()),"Not Rated")</f>
        <v>Older Kids</v>
      </c>
      <c r="P7099" s="14">
        <f t="shared" si="882"/>
        <v>71</v>
      </c>
      <c r="Q7099" s="14" t="str">
        <f t="shared" si="883"/>
        <v>United States</v>
      </c>
      <c r="R7099" s="14" t="str">
        <f t="shared" si="884"/>
        <v>|United States|</v>
      </c>
      <c r="S7099" s="14" t="str">
        <f t="shared" si="885"/>
        <v>|Children &amp; Family Movies|Sci-Fi &amp; Fantasy|</v>
      </c>
      <c r="T7099" s="14" t="str">
        <f t="shared" si="886"/>
        <v>|Leo Riley|</v>
      </c>
      <c r="U7099" s="14" t="str">
        <f t="shared" si="887"/>
        <v>|Adrian Pasdar|Roger Craig Smith|Fred Tatasciore|David Kaye|Clancy Brown|Liam O'Brien|Robin Atkin Downes|Dee Bradley Baker|</v>
      </c>
    </row>
    <row r="7100" spans="1:21">
      <c r="A7100" s="14" t="s">
        <v>32632</v>
      </c>
      <c r="B7100" s="14" t="s">
        <v>49</v>
      </c>
      <c r="C7100" s="14" t="s">
        <v>32633</v>
      </c>
      <c r="D7100" s="14" t="s">
        <v>117</v>
      </c>
      <c r="E7100" s="14" t="s">
        <v>32634</v>
      </c>
      <c r="F7100" s="14" t="s">
        <v>32635</v>
      </c>
      <c r="G7100" s="26">
        <v>44044</v>
      </c>
      <c r="H7100" s="14">
        <v>2011</v>
      </c>
      <c r="I7100" s="14" t="s">
        <v>365</v>
      </c>
      <c r="J7100" s="14" t="s">
        <v>106</v>
      </c>
      <c r="K7100" s="14" t="s">
        <v>256</v>
      </c>
      <c r="L7100" s="14" t="s">
        <v>32636</v>
      </c>
      <c r="M7100" s="14">
        <f t="shared" si="880"/>
        <v>2020</v>
      </c>
      <c r="N7100" s="14">
        <f t="shared" si="881"/>
        <v>8</v>
      </c>
      <c r="O7100" s="14" t="str">
        <f>IFERROR(VLOOKUP(I7100,Lists!$F$2:$G$16,2,FALSE()),"Not Rated")</f>
        <v>Kids</v>
      </c>
      <c r="P7100" s="14">
        <f t="shared" si="882"/>
        <v>2</v>
      </c>
      <c r="Q7100" s="14" t="str">
        <f t="shared" si="883"/>
        <v>Canada</v>
      </c>
      <c r="R7100" s="14" t="str">
        <f t="shared" si="884"/>
        <v>|Canada|United States|United Kingdom|France|Luxembourg|</v>
      </c>
      <c r="S7100" s="14" t="str">
        <f t="shared" si="885"/>
        <v>|Kids' TV|</v>
      </c>
      <c r="T7100" s="14" t="str">
        <f t="shared" si="886"/>
        <v>|Unknown|</v>
      </c>
      <c r="U7100" s="14" t="str">
        <f t="shared" si="887"/>
        <v>|Adrian Petriw|Daniel Bacon|Anna Cummer|Vincent Tong|Kristie Marsden|Mackenzie Gray|Lisa Ann Beley|Alistair Abell|Catherine Lough Haggquist|Fred Henderson|</v>
      </c>
    </row>
    <row r="7101" spans="1:21">
      <c r="A7101" s="14" t="s">
        <v>32637</v>
      </c>
      <c r="B7101" s="14" t="s">
        <v>48</v>
      </c>
      <c r="C7101" s="14" t="s">
        <v>32638</v>
      </c>
      <c r="D7101" s="14" t="s">
        <v>32639</v>
      </c>
      <c r="E7101" s="14" t="s">
        <v>32640</v>
      </c>
      <c r="F7101" s="14" t="s">
        <v>116</v>
      </c>
      <c r="G7101" s="26">
        <v>43160</v>
      </c>
      <c r="H7101" s="14">
        <v>2015</v>
      </c>
      <c r="I7101" s="14" t="s">
        <v>361</v>
      </c>
      <c r="J7101" s="14" t="s">
        <v>2213</v>
      </c>
      <c r="K7101" s="14" t="s">
        <v>910</v>
      </c>
      <c r="L7101" s="14" t="s">
        <v>32641</v>
      </c>
      <c r="M7101" s="14">
        <f t="shared" si="880"/>
        <v>2018</v>
      </c>
      <c r="N7101" s="14">
        <f t="shared" si="881"/>
        <v>3</v>
      </c>
      <c r="O7101" s="14" t="str">
        <f>IFERROR(VLOOKUP(I7101,Lists!$F$2:$G$16,2,FALSE()),"Not Rated")</f>
        <v>Teens</v>
      </c>
      <c r="P7101" s="14">
        <f t="shared" si="882"/>
        <v>130</v>
      </c>
      <c r="Q7101" s="14" t="str">
        <f t="shared" si="883"/>
        <v>India</v>
      </c>
      <c r="R7101" s="14" t="str">
        <f t="shared" si="884"/>
        <v>|India|</v>
      </c>
      <c r="S7101" s="14" t="str">
        <f t="shared" si="885"/>
        <v>|Dramas|International Movies|Romantic Movies|</v>
      </c>
      <c r="T7101" s="14" t="str">
        <f t="shared" si="886"/>
        <v>|V. K. Prakash|</v>
      </c>
      <c r="U7101" s="14" t="str">
        <f t="shared" si="887"/>
        <v>|Suhasini Mulay|Kavin Dave|Evelyn Sharma|</v>
      </c>
    </row>
    <row r="7102" spans="1:21">
      <c r="A7102" s="14" t="s">
        <v>32642</v>
      </c>
      <c r="B7102" s="14" t="s">
        <v>49</v>
      </c>
      <c r="C7102" s="14" t="s">
        <v>32643</v>
      </c>
      <c r="D7102" s="14" t="s">
        <v>117</v>
      </c>
      <c r="E7102" s="14" t="s">
        <v>117</v>
      </c>
      <c r="F7102" s="14" t="s">
        <v>118</v>
      </c>
      <c r="G7102" s="26">
        <v>42795</v>
      </c>
      <c r="H7102" s="14">
        <v>2014</v>
      </c>
      <c r="I7102" s="14" t="s">
        <v>362</v>
      </c>
      <c r="J7102" s="14" t="s">
        <v>105</v>
      </c>
      <c r="K7102" s="14" t="s">
        <v>3075</v>
      </c>
      <c r="L7102" s="14" t="s">
        <v>32644</v>
      </c>
      <c r="M7102" s="14">
        <f t="shared" si="880"/>
        <v>2017</v>
      </c>
      <c r="N7102" s="14">
        <f t="shared" si="881"/>
        <v>3</v>
      </c>
      <c r="O7102" s="14" t="str">
        <f>IFERROR(VLOOKUP(I7102,Lists!$F$2:$G$16,2,FALSE()),"Not Rated")</f>
        <v>Older Kids</v>
      </c>
      <c r="P7102" s="14">
        <f t="shared" si="882"/>
        <v>1</v>
      </c>
      <c r="Q7102" s="14" t="str">
        <f t="shared" si="883"/>
        <v>United Kingdom</v>
      </c>
      <c r="R7102" s="14" t="str">
        <f t="shared" si="884"/>
        <v>|United Kingdom|</v>
      </c>
      <c r="S7102" s="14" t="str">
        <f t="shared" si="885"/>
        <v>|Docuseries|International TV Shows|Science &amp; Nature TV|</v>
      </c>
      <c r="T7102" s="14" t="str">
        <f t="shared" si="886"/>
        <v>|Unknown|</v>
      </c>
      <c r="U7102" s="14" t="str">
        <f t="shared" si="887"/>
        <v>|Unknown|</v>
      </c>
    </row>
    <row r="7103" spans="1:21">
      <c r="A7103" s="14" t="s">
        <v>32645</v>
      </c>
      <c r="B7103" s="14" t="s">
        <v>49</v>
      </c>
      <c r="C7103" s="27" t="s">
        <v>32646</v>
      </c>
      <c r="D7103" s="14" t="s">
        <v>117</v>
      </c>
      <c r="E7103" s="14" t="s">
        <v>32647</v>
      </c>
      <c r="F7103" s="14" t="s">
        <v>123</v>
      </c>
      <c r="G7103" s="26">
        <v>43150</v>
      </c>
      <c r="H7103" s="14">
        <v>2015</v>
      </c>
      <c r="I7103" s="14" t="s">
        <v>360</v>
      </c>
      <c r="J7103" s="14" t="s">
        <v>105</v>
      </c>
      <c r="K7103" s="14" t="s">
        <v>6094</v>
      </c>
      <c r="L7103" s="14" t="s">
        <v>32648</v>
      </c>
      <c r="M7103" s="14">
        <f t="shared" si="880"/>
        <v>2018</v>
      </c>
      <c r="N7103" s="14">
        <f t="shared" si="881"/>
        <v>2</v>
      </c>
      <c r="O7103" s="14" t="str">
        <f>IFERROR(VLOOKUP(I7103,Lists!$F$2:$G$16,2,FALSE()),"Not Rated")</f>
        <v>Adults</v>
      </c>
      <c r="P7103" s="14">
        <f t="shared" si="882"/>
        <v>1</v>
      </c>
      <c r="Q7103" s="14" t="str">
        <f t="shared" si="883"/>
        <v>South Korea</v>
      </c>
      <c r="R7103" s="14" t="str">
        <f t="shared" si="884"/>
        <v>|South Korea|</v>
      </c>
      <c r="S7103" s="14" t="str">
        <f t="shared" si="885"/>
        <v>|International TV Shows|Korean TV Shows|Stand-Up Comedy &amp; Talk Shows|</v>
      </c>
      <c r="T7103" s="14" t="str">
        <f t="shared" si="886"/>
        <v>|Unknown|</v>
      </c>
      <c r="U7103" s="14" t="str">
        <f t="shared" si="887"/>
        <v>|Si-kyung Sung|Se-yoon Yoo|Dong-yup Shin|Ji-woong Heo|Sam Hammington|</v>
      </c>
    </row>
    <row r="7104" spans="1:21">
      <c r="A7104" s="14" t="s">
        <v>32649</v>
      </c>
      <c r="B7104" s="14" t="s">
        <v>48</v>
      </c>
      <c r="C7104" s="14" t="s">
        <v>32650</v>
      </c>
      <c r="D7104" s="14" t="s">
        <v>32651</v>
      </c>
      <c r="E7104" s="14" t="s">
        <v>32652</v>
      </c>
      <c r="F7104" s="14" t="s">
        <v>116</v>
      </c>
      <c r="G7104" s="26">
        <v>43160</v>
      </c>
      <c r="H7104" s="14">
        <v>2013</v>
      </c>
      <c r="I7104" s="14" t="s">
        <v>360</v>
      </c>
      <c r="J7104" s="14" t="s">
        <v>1745</v>
      </c>
      <c r="K7104" s="14" t="s">
        <v>1527</v>
      </c>
      <c r="L7104" s="14" t="s">
        <v>32653</v>
      </c>
      <c r="M7104" s="14">
        <f t="shared" si="880"/>
        <v>2018</v>
      </c>
      <c r="N7104" s="14">
        <f t="shared" si="881"/>
        <v>3</v>
      </c>
      <c r="O7104" s="14" t="str">
        <f>IFERROR(VLOOKUP(I7104,Lists!$F$2:$G$16,2,FALSE()),"Not Rated")</f>
        <v>Adults</v>
      </c>
      <c r="P7104" s="14">
        <f t="shared" si="882"/>
        <v>140</v>
      </c>
      <c r="Q7104" s="14" t="str">
        <f t="shared" si="883"/>
        <v>India</v>
      </c>
      <c r="R7104" s="14" t="str">
        <f t="shared" si="884"/>
        <v>|India|</v>
      </c>
      <c r="S7104" s="14" t="str">
        <f t="shared" si="885"/>
        <v>|Dramas|International Movies|Music &amp; Musicals|</v>
      </c>
      <c r="T7104" s="14" t="str">
        <f t="shared" si="886"/>
        <v>|Manish Tiwary|</v>
      </c>
      <c r="U7104" s="14" t="str">
        <f t="shared" si="887"/>
        <v>|Prateik|Amyra Dastur|Ravi Kishan|Prashant Narayanan|Rajeshwari Sachdev|Neena Gupta|Makarand Deshpande|Vineet Kumar Singh|Amit Sial|Prashantt Guptha|Sudhir Pandey|Evelyn Sharma|Sandeep Bose|</v>
      </c>
    </row>
    <row r="7105" spans="1:21">
      <c r="A7105" s="14" t="s">
        <v>32654</v>
      </c>
      <c r="B7105" s="14" t="s">
        <v>48</v>
      </c>
      <c r="C7105" s="14" t="s">
        <v>32655</v>
      </c>
      <c r="D7105" s="14" t="s">
        <v>4297</v>
      </c>
      <c r="E7105" s="14" t="s">
        <v>32656</v>
      </c>
      <c r="F7105" s="14" t="s">
        <v>115</v>
      </c>
      <c r="G7105" s="26">
        <v>43789</v>
      </c>
      <c r="H7105" s="14">
        <v>1995</v>
      </c>
      <c r="I7105" s="14" t="s">
        <v>367</v>
      </c>
      <c r="J7105" s="14" t="s">
        <v>1247</v>
      </c>
      <c r="K7105" s="14" t="s">
        <v>481</v>
      </c>
      <c r="L7105" s="14" t="s">
        <v>32657</v>
      </c>
      <c r="M7105" s="14">
        <f t="shared" si="880"/>
        <v>2019</v>
      </c>
      <c r="N7105" s="14">
        <f t="shared" si="881"/>
        <v>11</v>
      </c>
      <c r="O7105" s="14" t="str">
        <f>IFERROR(VLOOKUP(I7105,Lists!$F$2:$G$16,2,FALSE()),"Not Rated")</f>
        <v>Older Kids</v>
      </c>
      <c r="P7105" s="14">
        <f t="shared" si="882"/>
        <v>101</v>
      </c>
      <c r="Q7105" s="14" t="str">
        <f t="shared" si="883"/>
        <v>United States</v>
      </c>
      <c r="R7105" s="14" t="str">
        <f t="shared" si="884"/>
        <v>|United States|</v>
      </c>
      <c r="S7105" s="14" t="str">
        <f t="shared" si="885"/>
        <v>|Children &amp; Family Movies|Comedies|</v>
      </c>
      <c r="T7105" s="14" t="str">
        <f t="shared" si="886"/>
        <v>|Andy Tennant|</v>
      </c>
      <c r="U7105" s="14" t="str">
        <f t="shared" si="887"/>
        <v>|Kirstie Alley|Steve Guttenberg|Mary-Kate Olsen|Ashley Olsen|Philip Bosco|Jane Sibbett|</v>
      </c>
    </row>
    <row r="7106" spans="1:21">
      <c r="A7106" s="14" t="s">
        <v>32658</v>
      </c>
      <c r="B7106" s="14" t="s">
        <v>48</v>
      </c>
      <c r="C7106" s="14" t="s">
        <v>32659</v>
      </c>
      <c r="D7106" s="14" t="s">
        <v>32660</v>
      </c>
      <c r="E7106" s="14" t="s">
        <v>32661</v>
      </c>
      <c r="F7106" s="14" t="s">
        <v>117</v>
      </c>
      <c r="G7106" s="26">
        <v>43588</v>
      </c>
      <c r="H7106" s="14">
        <v>2012</v>
      </c>
      <c r="I7106" s="14" t="s">
        <v>361</v>
      </c>
      <c r="J7106" s="14" t="s">
        <v>1247</v>
      </c>
      <c r="K7106" s="14" t="s">
        <v>554</v>
      </c>
      <c r="L7106" s="14" t="s">
        <v>32662</v>
      </c>
      <c r="M7106" s="14">
        <f t="shared" ref="M7106:M7169" si="888">IF(G7106="","",YEAR(G7106))</f>
        <v>2019</v>
      </c>
      <c r="N7106" s="14">
        <f t="shared" ref="N7106:N7169" si="889">IF(G7106="","",MONTH(G7106))</f>
        <v>5</v>
      </c>
      <c r="O7106" s="14" t="str">
        <f>IFERROR(VLOOKUP(I7106,Lists!$F$2:$G$16,2,FALSE()),"Not Rated")</f>
        <v>Teens</v>
      </c>
      <c r="P7106" s="14">
        <f t="shared" ref="P7106:P7169" si="890">IFERROR(VALUE(LEFT(J7106,FIND(" ",J7106)-1)),"")</f>
        <v>101</v>
      </c>
      <c r="Q7106" s="14" t="str">
        <f t="shared" ref="Q7106:Q7169" si="891">IFERROR(LEFT(F7106,FIND(",",F7106)-1),F7106)</f>
        <v>Unknown</v>
      </c>
      <c r="R7106" s="14" t="str">
        <f t="shared" ref="R7106:R7169" si="892">"|"&amp;SUBSTITUTE(F7106,", ","|")&amp;"|"</f>
        <v>|Unknown|</v>
      </c>
      <c r="S7106" s="14" t="str">
        <f t="shared" ref="S7106:S7169" si="893">"|"&amp;SUBSTITUTE(K7106,", ","|")&amp;"|"</f>
        <v>|Comedies|International Movies|Music &amp; Musicals|</v>
      </c>
      <c r="T7106" s="14" t="str">
        <f t="shared" ref="T7106:T7169" si="894">"|"&amp;SUBSTITUTE(D7106,", ","|")&amp;"|"</f>
        <v>|Ismail Farouk|</v>
      </c>
      <c r="U7106" s="14" t="str">
        <f t="shared" ref="U7106:U7169" si="895">"|"&amp;SUBSTITUTE(E7106,", ","|")&amp;"|"</f>
        <v>|Saad El Soghayar|Amar|Mohamed Ramadan|Kareem Mahmoud Abdel Aziz|Ayten Amer|Aminaa Alfakharani|Genna Amr|Lotfy Labib|Mahmoud Ellithy|</v>
      </c>
    </row>
    <row r="7107" spans="1:21">
      <c r="A7107" s="14" t="s">
        <v>32663</v>
      </c>
      <c r="B7107" s="14" t="s">
        <v>48</v>
      </c>
      <c r="C7107" s="14" t="s">
        <v>32664</v>
      </c>
      <c r="D7107" s="14" t="s">
        <v>14668</v>
      </c>
      <c r="E7107" s="14" t="s">
        <v>32665</v>
      </c>
      <c r="F7107" s="14" t="s">
        <v>122</v>
      </c>
      <c r="G7107" s="26">
        <v>42430</v>
      </c>
      <c r="H7107" s="14">
        <v>2015</v>
      </c>
      <c r="I7107" s="14" t="s">
        <v>360</v>
      </c>
      <c r="J7107" s="14" t="s">
        <v>436</v>
      </c>
      <c r="K7107" s="14" t="s">
        <v>542</v>
      </c>
      <c r="L7107" s="14" t="s">
        <v>32666</v>
      </c>
      <c r="M7107" s="14">
        <f t="shared" si="888"/>
        <v>2016</v>
      </c>
      <c r="N7107" s="14">
        <f t="shared" si="889"/>
        <v>3</v>
      </c>
      <c r="O7107" s="14" t="str">
        <f>IFERROR(VLOOKUP(I7107,Lists!$F$2:$G$16,2,FALSE()),"Not Rated")</f>
        <v>Adults</v>
      </c>
      <c r="P7107" s="14">
        <f t="shared" si="890"/>
        <v>91</v>
      </c>
      <c r="Q7107" s="14" t="str">
        <f t="shared" si="891"/>
        <v>Spain</v>
      </c>
      <c r="R7107" s="14" t="str">
        <f t="shared" si="892"/>
        <v>|Spain|</v>
      </c>
      <c r="S7107" s="14" t="str">
        <f t="shared" si="893"/>
        <v>|Comedies|International Movies|Romantic Movies|</v>
      </c>
      <c r="T7107" s="14" t="str">
        <f t="shared" si="894"/>
        <v>|Maria Ripoll|</v>
      </c>
      <c r="U7107" s="14" t="str">
        <f t="shared" si="895"/>
        <v>|Dani Rovira|María Valverde|Jordi Sánchez|Joaquín Núñez|Alicia Rubio|Clara Lago|Anna Gras|Gracia Olayo|Melody|Marta Pérez|</v>
      </c>
    </row>
    <row r="7108" spans="1:21">
      <c r="A7108" s="14" t="s">
        <v>32667</v>
      </c>
      <c r="B7108" s="14" t="s">
        <v>48</v>
      </c>
      <c r="C7108" s="14" t="s">
        <v>32668</v>
      </c>
      <c r="D7108" s="14" t="s">
        <v>27667</v>
      </c>
      <c r="E7108" s="14" t="s">
        <v>32669</v>
      </c>
      <c r="F7108" s="14" t="s">
        <v>128</v>
      </c>
      <c r="G7108" s="26">
        <v>43622</v>
      </c>
      <c r="H7108" s="14">
        <v>2017</v>
      </c>
      <c r="I7108" s="14" t="s">
        <v>361</v>
      </c>
      <c r="J7108" s="14" t="s">
        <v>1668</v>
      </c>
      <c r="K7108" s="14" t="s">
        <v>554</v>
      </c>
      <c r="L7108" s="14" t="s">
        <v>32670</v>
      </c>
      <c r="M7108" s="14">
        <f t="shared" si="888"/>
        <v>2019</v>
      </c>
      <c r="N7108" s="14">
        <f t="shared" si="889"/>
        <v>6</v>
      </c>
      <c r="O7108" s="14" t="str">
        <f>IFERROR(VLOOKUP(I7108,Lists!$F$2:$G$16,2,FALSE()),"Not Rated")</f>
        <v>Teens</v>
      </c>
      <c r="P7108" s="14">
        <f t="shared" si="890"/>
        <v>84</v>
      </c>
      <c r="Q7108" s="14" t="str">
        <f t="shared" si="891"/>
        <v>Egypt</v>
      </c>
      <c r="R7108" s="14" t="str">
        <f t="shared" si="892"/>
        <v>|Egypt|</v>
      </c>
      <c r="S7108" s="14" t="str">
        <f t="shared" si="893"/>
        <v>|Comedies|International Movies|Music &amp; Musicals|</v>
      </c>
      <c r="T7108" s="14" t="str">
        <f t="shared" si="894"/>
        <v>|Hani Hamdi|</v>
      </c>
      <c r="U7108" s="14" t="str">
        <f t="shared" si="895"/>
        <v>|Mahmood El-Laithi|Saad El Soghayar|Nermin Maher|Safinaz|</v>
      </c>
    </row>
    <row r="7109" spans="1:21">
      <c r="A7109" s="14" t="s">
        <v>32671</v>
      </c>
      <c r="B7109" s="14" t="s">
        <v>48</v>
      </c>
      <c r="C7109" s="14" t="s">
        <v>32672</v>
      </c>
      <c r="D7109" s="14" t="s">
        <v>32673</v>
      </c>
      <c r="E7109" s="14" t="s">
        <v>32674</v>
      </c>
      <c r="F7109" s="14" t="s">
        <v>115</v>
      </c>
      <c r="G7109" s="26">
        <v>42461</v>
      </c>
      <c r="H7109" s="14">
        <v>2014</v>
      </c>
      <c r="I7109" s="14" t="s">
        <v>369</v>
      </c>
      <c r="J7109" s="14" t="s">
        <v>708</v>
      </c>
      <c r="K7109" s="14" t="s">
        <v>884</v>
      </c>
      <c r="L7109" s="14" t="s">
        <v>32675</v>
      </c>
      <c r="M7109" s="14">
        <f t="shared" si="888"/>
        <v>2016</v>
      </c>
      <c r="N7109" s="14">
        <f t="shared" si="889"/>
        <v>4</v>
      </c>
      <c r="O7109" s="14" t="str">
        <f>IFERROR(VLOOKUP(I7109,Lists!$F$2:$G$16,2,FALSE()),"Not Rated")</f>
        <v>Not Rated</v>
      </c>
      <c r="P7109" s="14">
        <f t="shared" si="890"/>
        <v>88</v>
      </c>
      <c r="Q7109" s="14" t="str">
        <f t="shared" si="891"/>
        <v>United States</v>
      </c>
      <c r="R7109" s="14" t="str">
        <f t="shared" si="892"/>
        <v>|United States|</v>
      </c>
      <c r="S7109" s="14" t="str">
        <f t="shared" si="893"/>
        <v>|Documentaries|Sports Movies|</v>
      </c>
      <c r="T7109" s="14" t="str">
        <f t="shared" si="894"/>
        <v>|Zatella Beatty|</v>
      </c>
      <c r="U7109" s="14" t="str">
        <f t="shared" si="895"/>
        <v>|Allen Iverson|</v>
      </c>
    </row>
    <row r="7110" spans="1:21">
      <c r="A7110" s="14" t="s">
        <v>32676</v>
      </c>
      <c r="B7110" s="14" t="s">
        <v>48</v>
      </c>
      <c r="C7110" s="27" t="s">
        <v>32677</v>
      </c>
      <c r="D7110" s="14" t="s">
        <v>32678</v>
      </c>
      <c r="E7110" s="14" t="s">
        <v>32679</v>
      </c>
      <c r="F7110" s="14" t="s">
        <v>117</v>
      </c>
      <c r="G7110" s="26">
        <v>43344</v>
      </c>
      <c r="H7110" s="14">
        <v>2018</v>
      </c>
      <c r="I7110" s="14" t="s">
        <v>365</v>
      </c>
      <c r="J7110" s="14" t="s">
        <v>2489</v>
      </c>
      <c r="K7110" s="14" t="s">
        <v>251</v>
      </c>
      <c r="L7110" s="14" t="s">
        <v>32680</v>
      </c>
      <c r="M7110" s="14">
        <f t="shared" si="888"/>
        <v>2018</v>
      </c>
      <c r="N7110" s="14">
        <f t="shared" si="889"/>
        <v>9</v>
      </c>
      <c r="O7110" s="14" t="str">
        <f>IFERROR(VLOOKUP(I7110,Lists!$F$2:$G$16,2,FALSE()),"Not Rated")</f>
        <v>Kids</v>
      </c>
      <c r="P7110" s="14">
        <f t="shared" si="890"/>
        <v>68</v>
      </c>
      <c r="Q7110" s="14" t="str">
        <f t="shared" si="891"/>
        <v>Unknown</v>
      </c>
      <c r="R7110" s="14" t="str">
        <f t="shared" si="892"/>
        <v>|Unknown|</v>
      </c>
      <c r="S7110" s="14" t="str">
        <f t="shared" si="893"/>
        <v>|Children &amp; Family Movies|</v>
      </c>
      <c r="T7110" s="14" t="str">
        <f t="shared" si="894"/>
        <v>|Young Jun Lee|</v>
      </c>
      <c r="U7110" s="14" t="str">
        <f t="shared" si="895"/>
        <v>|Um Sang-hyun|Yang Jeong-hwa|Jeon Tae-yeol|Shin Yong-woo|Lee So-young|So-yeon|</v>
      </c>
    </row>
    <row r="7111" spans="1:21">
      <c r="A7111" s="14" t="s">
        <v>32681</v>
      </c>
      <c r="B7111" s="14" t="s">
        <v>48</v>
      </c>
      <c r="C7111" s="14" t="s">
        <v>32682</v>
      </c>
      <c r="D7111" s="14" t="s">
        <v>12581</v>
      </c>
      <c r="E7111" s="14" t="s">
        <v>32683</v>
      </c>
      <c r="F7111" s="14" t="s">
        <v>116</v>
      </c>
      <c r="G7111" s="26">
        <v>43830</v>
      </c>
      <c r="H7111" s="14">
        <v>2006</v>
      </c>
      <c r="I7111" s="14" t="s">
        <v>361</v>
      </c>
      <c r="J7111" s="14" t="s">
        <v>22060</v>
      </c>
      <c r="K7111" s="14" t="s">
        <v>910</v>
      </c>
      <c r="L7111" s="14" t="s">
        <v>32684</v>
      </c>
      <c r="M7111" s="14">
        <f t="shared" si="888"/>
        <v>2019</v>
      </c>
      <c r="N7111" s="14">
        <f t="shared" si="889"/>
        <v>12</v>
      </c>
      <c r="O7111" s="14" t="str">
        <f>IFERROR(VLOOKUP(I7111,Lists!$F$2:$G$16,2,FALSE()),"Not Rated")</f>
        <v>Teens</v>
      </c>
      <c r="P7111" s="14">
        <f t="shared" si="890"/>
        <v>163</v>
      </c>
      <c r="Q7111" s="14" t="str">
        <f t="shared" si="891"/>
        <v>India</v>
      </c>
      <c r="R7111" s="14" t="str">
        <f t="shared" si="892"/>
        <v>|India|</v>
      </c>
      <c r="S7111" s="14" t="str">
        <f t="shared" si="893"/>
        <v>|Dramas|International Movies|Romantic Movies|</v>
      </c>
      <c r="T7111" s="14" t="str">
        <f t="shared" si="894"/>
        <v>|Shirish Kunder|</v>
      </c>
      <c r="U7111" s="14" t="str">
        <f t="shared" si="895"/>
        <v>|Salman Khan|Akshay Kumar|Preity Zinta|Anupam Kher|Aman Verma|Javed Sheikh|Soni Razdan|Nawab Shah|</v>
      </c>
    </row>
    <row r="7112" spans="1:21">
      <c r="A7112" s="14" t="s">
        <v>32685</v>
      </c>
      <c r="B7112" s="14" t="s">
        <v>48</v>
      </c>
      <c r="C7112" s="14" t="s">
        <v>32686</v>
      </c>
      <c r="D7112" s="14" t="s">
        <v>32687</v>
      </c>
      <c r="E7112" s="14" t="s">
        <v>32688</v>
      </c>
      <c r="F7112" s="14" t="s">
        <v>2970</v>
      </c>
      <c r="G7112" s="26">
        <v>42774</v>
      </c>
      <c r="H7112" s="14">
        <v>2013</v>
      </c>
      <c r="I7112" s="14" t="s">
        <v>367</v>
      </c>
      <c r="J7112" s="14" t="s">
        <v>730</v>
      </c>
      <c r="K7112" s="14" t="s">
        <v>1103</v>
      </c>
      <c r="L7112" s="14" t="s">
        <v>32689</v>
      </c>
      <c r="M7112" s="14">
        <f t="shared" si="888"/>
        <v>2017</v>
      </c>
      <c r="N7112" s="14">
        <f t="shared" si="889"/>
        <v>2</v>
      </c>
      <c r="O7112" s="14" t="str">
        <f>IFERROR(VLOOKUP(I7112,Lists!$F$2:$G$16,2,FALSE()),"Not Rated")</f>
        <v>Older Kids</v>
      </c>
      <c r="P7112" s="14">
        <f t="shared" si="890"/>
        <v>93</v>
      </c>
      <c r="Q7112" s="14" t="str">
        <f t="shared" si="891"/>
        <v>France</v>
      </c>
      <c r="R7112" s="14" t="str">
        <f t="shared" si="892"/>
        <v>|France|Belgium|</v>
      </c>
      <c r="S7112" s="14" t="str">
        <f t="shared" si="893"/>
        <v>|Children &amp; Family Movies|Music &amp; Musicals|</v>
      </c>
      <c r="T7112" s="14" t="str">
        <f t="shared" si="894"/>
        <v>|Mathias Malzieu|Stéphane Berla|</v>
      </c>
      <c r="U7112" s="14" t="str">
        <f t="shared" si="895"/>
        <v>|Orlando Seale|Samantha Barks|Harry Sadeghi|Stephane Cornicard|Jessie Buckley|Sophia Ellis|Barbara Scaff|Michelle Fairley|Richard Ridings|Howard Samuels|</v>
      </c>
    </row>
    <row r="7113" spans="1:21">
      <c r="A7113" s="14" t="s">
        <v>32690</v>
      </c>
      <c r="B7113" s="14" t="s">
        <v>48</v>
      </c>
      <c r="C7113" s="14" t="s">
        <v>32691</v>
      </c>
      <c r="D7113" s="14" t="s">
        <v>32692</v>
      </c>
      <c r="E7113" s="14" t="s">
        <v>117</v>
      </c>
      <c r="F7113" s="14" t="s">
        <v>119</v>
      </c>
      <c r="G7113" s="26">
        <v>43662</v>
      </c>
      <c r="H7113" s="14">
        <v>2018</v>
      </c>
      <c r="I7113" s="14" t="s">
        <v>360</v>
      </c>
      <c r="J7113" s="14" t="s">
        <v>1290</v>
      </c>
      <c r="K7113" s="14" t="s">
        <v>884</v>
      </c>
      <c r="L7113" s="14" t="s">
        <v>32693</v>
      </c>
      <c r="M7113" s="14">
        <f t="shared" si="888"/>
        <v>2019</v>
      </c>
      <c r="N7113" s="14">
        <f t="shared" si="889"/>
        <v>7</v>
      </c>
      <c r="O7113" s="14" t="str">
        <f>IFERROR(VLOOKUP(I7113,Lists!$F$2:$G$16,2,FALSE()),"Not Rated")</f>
        <v>Adults</v>
      </c>
      <c r="P7113" s="14">
        <f t="shared" si="890"/>
        <v>86</v>
      </c>
      <c r="Q7113" s="14" t="str">
        <f t="shared" si="891"/>
        <v>Canada</v>
      </c>
      <c r="R7113" s="14" t="str">
        <f t="shared" si="892"/>
        <v>|Canada|</v>
      </c>
      <c r="S7113" s="14" t="str">
        <f t="shared" si="893"/>
        <v>|Documentaries|Sports Movies|</v>
      </c>
      <c r="T7113" s="14" t="str">
        <f t="shared" si="894"/>
        <v>|Harvey Glazer|Stuart Stone|</v>
      </c>
      <c r="U7113" s="14" t="str">
        <f t="shared" si="895"/>
        <v>|Unknown|</v>
      </c>
    </row>
    <row r="7114" spans="1:21">
      <c r="A7114" s="14" t="s">
        <v>32694</v>
      </c>
      <c r="B7114" s="14" t="s">
        <v>49</v>
      </c>
      <c r="C7114" s="14" t="s">
        <v>32695</v>
      </c>
      <c r="D7114" s="14" t="s">
        <v>32696</v>
      </c>
      <c r="E7114" s="14" t="s">
        <v>32697</v>
      </c>
      <c r="F7114" s="14" t="s">
        <v>32118</v>
      </c>
      <c r="G7114" s="26">
        <v>41364</v>
      </c>
      <c r="H7114" s="14">
        <v>2016</v>
      </c>
      <c r="I7114" s="14" t="s">
        <v>360</v>
      </c>
      <c r="J7114" s="14" t="s">
        <v>105</v>
      </c>
      <c r="K7114" s="14" t="s">
        <v>1470</v>
      </c>
      <c r="L7114" s="14" t="s">
        <v>32698</v>
      </c>
      <c r="M7114" s="14">
        <f t="shared" si="888"/>
        <v>2013</v>
      </c>
      <c r="N7114" s="14">
        <f t="shared" si="889"/>
        <v>3</v>
      </c>
      <c r="O7114" s="14" t="str">
        <f>IFERROR(VLOOKUP(I7114,Lists!$F$2:$G$16,2,FALSE()),"Not Rated")</f>
        <v>Adults</v>
      </c>
      <c r="P7114" s="14">
        <f t="shared" si="890"/>
        <v>1</v>
      </c>
      <c r="Q7114" s="14" t="str">
        <f t="shared" si="891"/>
        <v>United States</v>
      </c>
      <c r="R7114" s="14" t="str">
        <f t="shared" si="892"/>
        <v>|United States|Ireland|</v>
      </c>
      <c r="S7114" s="14" t="str">
        <f t="shared" si="893"/>
        <v>|Crime TV Shows|International TV Shows|TV Dramas|</v>
      </c>
      <c r="T7114" s="14" t="str">
        <f t="shared" si="894"/>
        <v>|Stuart Orme|</v>
      </c>
      <c r="U7114" s="14" t="str">
        <f t="shared" si="895"/>
        <v>|Iain Glen|Killian Scott|Nora-Jane Noone|Tara Breathnach|Frank O'Sullivan|</v>
      </c>
    </row>
    <row r="7115" spans="1:21">
      <c r="A7115" s="14" t="s">
        <v>32699</v>
      </c>
      <c r="B7115" s="14" t="s">
        <v>48</v>
      </c>
      <c r="C7115" s="14" t="s">
        <v>32700</v>
      </c>
      <c r="D7115" s="14" t="s">
        <v>301</v>
      </c>
      <c r="E7115" s="14" t="s">
        <v>32701</v>
      </c>
      <c r="F7115" s="14" t="s">
        <v>115</v>
      </c>
      <c r="G7115" s="26">
        <v>43678</v>
      </c>
      <c r="H7115" s="14">
        <v>1997</v>
      </c>
      <c r="I7115" s="14" t="s">
        <v>363</v>
      </c>
      <c r="J7115" s="14" t="s">
        <v>1142</v>
      </c>
      <c r="K7115" s="14" t="s">
        <v>683</v>
      </c>
      <c r="L7115" s="14" t="s">
        <v>32702</v>
      </c>
      <c r="M7115" s="14">
        <f t="shared" si="888"/>
        <v>2019</v>
      </c>
      <c r="N7115" s="14">
        <f t="shared" si="889"/>
        <v>8</v>
      </c>
      <c r="O7115" s="14" t="str">
        <f>IFERROR(VLOOKUP(I7115,Lists!$F$2:$G$16,2,FALSE()),"Not Rated")</f>
        <v>Adults</v>
      </c>
      <c r="P7115" s="14">
        <f t="shared" si="890"/>
        <v>154</v>
      </c>
      <c r="Q7115" s="14" t="str">
        <f t="shared" si="891"/>
        <v>United States</v>
      </c>
      <c r="R7115" s="14" t="str">
        <f t="shared" si="892"/>
        <v>|United States|</v>
      </c>
      <c r="S7115" s="14" t="str">
        <f t="shared" si="893"/>
        <v>|Dramas|Thrillers|</v>
      </c>
      <c r="T7115" s="14" t="str">
        <f t="shared" si="894"/>
        <v>|Quentin Tarantino|</v>
      </c>
      <c r="U7115" s="14" t="str">
        <f t="shared" si="895"/>
        <v>|Pam Grier|Samuel L. Jackson|Robert Forster|Bridget Fonda|Michael Keaton|Robert De Niro|Michael Bowen|Chris Tucker|LisaGay Hamilton|Tommy 'Tiny' Lister|Hattie Winston|Sid Haig|</v>
      </c>
    </row>
    <row r="7116" spans="1:21">
      <c r="A7116" s="14" t="s">
        <v>32703</v>
      </c>
      <c r="B7116" s="14" t="s">
        <v>48</v>
      </c>
      <c r="C7116" s="14" t="s">
        <v>32704</v>
      </c>
      <c r="D7116" s="14" t="s">
        <v>32705</v>
      </c>
      <c r="E7116" s="14" t="s">
        <v>32706</v>
      </c>
      <c r="F7116" s="14" t="s">
        <v>173</v>
      </c>
      <c r="G7116" s="26">
        <v>43379</v>
      </c>
      <c r="H7116" s="14">
        <v>2015</v>
      </c>
      <c r="I7116" s="14" t="s">
        <v>361</v>
      </c>
      <c r="J7116" s="14" t="s">
        <v>900</v>
      </c>
      <c r="K7116" s="14" t="s">
        <v>834</v>
      </c>
      <c r="L7116" s="14" t="s">
        <v>32707</v>
      </c>
      <c r="M7116" s="14">
        <f t="shared" si="888"/>
        <v>2018</v>
      </c>
      <c r="N7116" s="14">
        <f t="shared" si="889"/>
        <v>10</v>
      </c>
      <c r="O7116" s="14" t="str">
        <f>IFERROR(VLOOKUP(I7116,Lists!$F$2:$G$16,2,FALSE()),"Not Rated")</f>
        <v>Teens</v>
      </c>
      <c r="P7116" s="14">
        <f t="shared" si="890"/>
        <v>92</v>
      </c>
      <c r="Q7116" s="14" t="str">
        <f t="shared" si="891"/>
        <v>Vietnam</v>
      </c>
      <c r="R7116" s="14" t="str">
        <f t="shared" si="892"/>
        <v>|Vietnam|</v>
      </c>
      <c r="S7116" s="14" t="str">
        <f t="shared" si="893"/>
        <v>|Comedies|Dramas|International Movies|</v>
      </c>
      <c r="T7116" s="14" t="str">
        <f t="shared" si="894"/>
        <v>|Dustin Nguyen|</v>
      </c>
      <c r="U7116" s="14" t="str">
        <f t="shared" si="895"/>
        <v>|Chi Tai|Lan Ngoc|Dustin Nguyen|Thu Trang|</v>
      </c>
    </row>
    <row r="7117" spans="1:21">
      <c r="A7117" s="14" t="s">
        <v>32708</v>
      </c>
      <c r="B7117" s="14" t="s">
        <v>48</v>
      </c>
      <c r="C7117" s="14" t="s">
        <v>32709</v>
      </c>
      <c r="D7117" s="14" t="s">
        <v>20797</v>
      </c>
      <c r="E7117" s="14" t="s">
        <v>32710</v>
      </c>
      <c r="F7117" s="14" t="s">
        <v>116</v>
      </c>
      <c r="G7117" s="26">
        <v>43830</v>
      </c>
      <c r="H7117" s="14">
        <v>2009</v>
      </c>
      <c r="I7117" s="14" t="s">
        <v>361</v>
      </c>
      <c r="J7117" s="14" t="s">
        <v>2394</v>
      </c>
      <c r="K7117" s="14" t="s">
        <v>475</v>
      </c>
      <c r="L7117" s="14" t="s">
        <v>32711</v>
      </c>
      <c r="M7117" s="14">
        <f t="shared" si="888"/>
        <v>2019</v>
      </c>
      <c r="N7117" s="14">
        <f t="shared" si="889"/>
        <v>12</v>
      </c>
      <c r="O7117" s="14" t="str">
        <f>IFERROR(VLOOKUP(I7117,Lists!$F$2:$G$16,2,FALSE()),"Not Rated")</f>
        <v>Teens</v>
      </c>
      <c r="P7117" s="14">
        <f t="shared" si="890"/>
        <v>132</v>
      </c>
      <c r="Q7117" s="14" t="str">
        <f t="shared" si="891"/>
        <v>India</v>
      </c>
      <c r="R7117" s="14" t="str">
        <f t="shared" si="892"/>
        <v>|India|</v>
      </c>
      <c r="S7117" s="14" t="str">
        <f t="shared" si="893"/>
        <v>|Dramas|International Movies|</v>
      </c>
      <c r="T7117" s="14" t="str">
        <f t="shared" si="894"/>
        <v>|Madhur Bhandarkar|</v>
      </c>
      <c r="U7117" s="14" t="str">
        <f t="shared" si="895"/>
        <v>|Neil Nitin Mukesh|Manoj Bajpayee|Mugdha Godse|Arya Babbar|Chetan Pandit|Rahul Singh|Navni Parihar|Manish Mehta|</v>
      </c>
    </row>
    <row r="7118" spans="1:21">
      <c r="A7118" s="14" t="s">
        <v>32712</v>
      </c>
      <c r="B7118" s="14" t="s">
        <v>48</v>
      </c>
      <c r="C7118" s="14" t="s">
        <v>32713</v>
      </c>
      <c r="D7118" s="14" t="s">
        <v>117</v>
      </c>
      <c r="E7118" s="14" t="s">
        <v>32714</v>
      </c>
      <c r="F7118" s="14" t="s">
        <v>117</v>
      </c>
      <c r="G7118" s="26">
        <v>42953</v>
      </c>
      <c r="H7118" s="14">
        <v>2014</v>
      </c>
      <c r="I7118" s="14" t="s">
        <v>366</v>
      </c>
      <c r="J7118" s="14" t="s">
        <v>6472</v>
      </c>
      <c r="K7118" s="14" t="s">
        <v>61</v>
      </c>
      <c r="L7118" s="14" t="s">
        <v>32715</v>
      </c>
      <c r="M7118" s="14">
        <f t="shared" si="888"/>
        <v>2017</v>
      </c>
      <c r="N7118" s="14">
        <f t="shared" si="889"/>
        <v>8</v>
      </c>
      <c r="O7118" s="14" t="str">
        <f>IFERROR(VLOOKUP(I7118,Lists!$F$2:$G$16,2,FALSE()),"Not Rated")</f>
        <v>Kids</v>
      </c>
      <c r="P7118" s="14">
        <f t="shared" si="890"/>
        <v>22</v>
      </c>
      <c r="Q7118" s="14" t="str">
        <f t="shared" si="891"/>
        <v>Unknown</v>
      </c>
      <c r="R7118" s="14" t="str">
        <f t="shared" si="892"/>
        <v>|Unknown|</v>
      </c>
      <c r="S7118" s="14" t="str">
        <f t="shared" si="893"/>
        <v>|Movies|</v>
      </c>
      <c r="T7118" s="14" t="str">
        <f t="shared" si="894"/>
        <v>|Unknown|</v>
      </c>
      <c r="U7118" s="14" t="str">
        <f t="shared" si="895"/>
        <v>|Megan Richie|Riley Thomas Stewart|Jadon Sand|David Arquette|Jeff Bennett|Corey Burton|Adam Wylie|Dee Bradley Baker|</v>
      </c>
    </row>
    <row r="7119" spans="1:21">
      <c r="A7119" s="14" t="s">
        <v>32716</v>
      </c>
      <c r="B7119" s="14" t="s">
        <v>48</v>
      </c>
      <c r="C7119" s="14" t="s">
        <v>32717</v>
      </c>
      <c r="D7119" s="14" t="s">
        <v>7909</v>
      </c>
      <c r="E7119" s="14" t="s">
        <v>32718</v>
      </c>
      <c r="F7119" s="14" t="s">
        <v>116</v>
      </c>
      <c r="G7119" s="26">
        <v>43023</v>
      </c>
      <c r="H7119" s="14">
        <v>2013</v>
      </c>
      <c r="I7119" s="14" t="s">
        <v>361</v>
      </c>
      <c r="J7119" s="14" t="s">
        <v>2394</v>
      </c>
      <c r="K7119" s="14" t="s">
        <v>444</v>
      </c>
      <c r="L7119" s="14" t="s">
        <v>32719</v>
      </c>
      <c r="M7119" s="14">
        <f t="shared" si="888"/>
        <v>2017</v>
      </c>
      <c r="N7119" s="14">
        <f t="shared" si="889"/>
        <v>10</v>
      </c>
      <c r="O7119" s="14" t="str">
        <f>IFERROR(VLOOKUP(I7119,Lists!$F$2:$G$16,2,FALSE()),"Not Rated")</f>
        <v>Teens</v>
      </c>
      <c r="P7119" s="14">
        <f t="shared" si="890"/>
        <v>132</v>
      </c>
      <c r="Q7119" s="14" t="str">
        <f t="shared" si="891"/>
        <v>India</v>
      </c>
      <c r="R7119" s="14" t="str">
        <f t="shared" si="892"/>
        <v>|India|</v>
      </c>
      <c r="S7119" s="14" t="str">
        <f t="shared" si="893"/>
        <v>|Dramas|Independent Movies|International Movies|</v>
      </c>
      <c r="T7119" s="14" t="str">
        <f t="shared" si="894"/>
        <v>|Girish Malik|</v>
      </c>
      <c r="U7119" s="14" t="str">
        <f t="shared" si="895"/>
        <v>|Purab Kohli|Tannishtha Chatterjee|Kirti Kulhari|Yashpal Sharma|Mukul Dev|Saidah Jules|Ravi Gossain|Rahul Singh|</v>
      </c>
    </row>
    <row r="7120" spans="1:21">
      <c r="A7120" s="14" t="s">
        <v>32720</v>
      </c>
      <c r="B7120" s="14" t="s">
        <v>48</v>
      </c>
      <c r="C7120" s="14" t="s">
        <v>32721</v>
      </c>
      <c r="D7120" s="14" t="s">
        <v>20568</v>
      </c>
      <c r="E7120" s="14" t="s">
        <v>32722</v>
      </c>
      <c r="F7120" s="14" t="s">
        <v>116</v>
      </c>
      <c r="G7120" s="26">
        <v>43239</v>
      </c>
      <c r="H7120" s="14">
        <v>2012</v>
      </c>
      <c r="I7120" s="14" t="s">
        <v>361</v>
      </c>
      <c r="J7120" s="14" t="s">
        <v>507</v>
      </c>
      <c r="K7120" s="14" t="s">
        <v>444</v>
      </c>
      <c r="L7120" s="14" t="s">
        <v>32723</v>
      </c>
      <c r="M7120" s="14">
        <f t="shared" si="888"/>
        <v>2018</v>
      </c>
      <c r="N7120" s="14">
        <f t="shared" si="889"/>
        <v>5</v>
      </c>
      <c r="O7120" s="14" t="str">
        <f>IFERROR(VLOOKUP(I7120,Lists!$F$2:$G$16,2,FALSE()),"Not Rated")</f>
        <v>Teens</v>
      </c>
      <c r="P7120" s="14">
        <f t="shared" si="890"/>
        <v>94</v>
      </c>
      <c r="Q7120" s="14" t="str">
        <f t="shared" si="891"/>
        <v>India</v>
      </c>
      <c r="R7120" s="14" t="str">
        <f t="shared" si="892"/>
        <v>|India|</v>
      </c>
      <c r="S7120" s="14" t="str">
        <f t="shared" si="893"/>
        <v>|Dramas|Independent Movies|International Movies|</v>
      </c>
      <c r="T7120" s="14" t="str">
        <f t="shared" si="894"/>
        <v>|Nila Madhab Panda|</v>
      </c>
      <c r="U7120" s="14" t="str">
        <f t="shared" si="895"/>
        <v>|Lehar Khan|Krishang Trivedi|Parvin Dabas|Suhasini Mulay|V.M. Badola|Tannishtha Chatterjee|Rahul Singh|Harsh Mayar|</v>
      </c>
    </row>
    <row r="7121" spans="1:21">
      <c r="A7121" s="14" t="s">
        <v>32724</v>
      </c>
      <c r="B7121" s="14" t="s">
        <v>48</v>
      </c>
      <c r="C7121" s="14" t="s">
        <v>32725</v>
      </c>
      <c r="D7121" s="14" t="s">
        <v>32726</v>
      </c>
      <c r="E7121" s="14" t="s">
        <v>32727</v>
      </c>
      <c r="F7121" s="14" t="s">
        <v>156</v>
      </c>
      <c r="G7121" s="26">
        <v>42993</v>
      </c>
      <c r="H7121" s="14">
        <v>2016</v>
      </c>
      <c r="I7121" s="14" t="s">
        <v>361</v>
      </c>
      <c r="J7121" s="14" t="s">
        <v>2394</v>
      </c>
      <c r="K7121" s="14" t="s">
        <v>834</v>
      </c>
      <c r="L7121" s="14" t="s">
        <v>32728</v>
      </c>
      <c r="M7121" s="14">
        <f t="shared" si="888"/>
        <v>2017</v>
      </c>
      <c r="N7121" s="14">
        <f t="shared" si="889"/>
        <v>9</v>
      </c>
      <c r="O7121" s="14" t="str">
        <f>IFERROR(VLOOKUP(I7121,Lists!$F$2:$G$16,2,FALSE()),"Not Rated")</f>
        <v>Teens</v>
      </c>
      <c r="P7121" s="14">
        <f t="shared" si="890"/>
        <v>132</v>
      </c>
      <c r="Q7121" s="14" t="str">
        <f t="shared" si="891"/>
        <v>Pakistan</v>
      </c>
      <c r="R7121" s="14" t="str">
        <f t="shared" si="892"/>
        <v>|Pakistan|</v>
      </c>
      <c r="S7121" s="14" t="str">
        <f t="shared" si="893"/>
        <v>|Comedies|Dramas|International Movies|</v>
      </c>
      <c r="T7121" s="14" t="str">
        <f t="shared" si="894"/>
        <v>|Azfar Jafri|</v>
      </c>
      <c r="U7121" s="14" t="str">
        <f t="shared" si="895"/>
        <v>|Armeena Rana Khan|Bilal Ashraf|Ali Rehman Khan|Hania Aamir|Usman Mukhtar|Nayyar Ejaz|</v>
      </c>
    </row>
    <row r="7122" spans="1:21">
      <c r="A7122" s="14" t="s">
        <v>32729</v>
      </c>
      <c r="B7122" s="14" t="s">
        <v>49</v>
      </c>
      <c r="C7122" s="14" t="s">
        <v>32730</v>
      </c>
      <c r="D7122" s="14" t="s">
        <v>117</v>
      </c>
      <c r="E7122" s="14" t="s">
        <v>32731</v>
      </c>
      <c r="F7122" s="14" t="s">
        <v>121</v>
      </c>
      <c r="G7122" s="26">
        <v>42856</v>
      </c>
      <c r="H7122" s="14">
        <v>2008</v>
      </c>
      <c r="I7122" s="14" t="s">
        <v>368</v>
      </c>
      <c r="J7122" s="14" t="s">
        <v>105</v>
      </c>
      <c r="K7122" s="14" t="s">
        <v>5440</v>
      </c>
      <c r="L7122" s="14" t="s">
        <v>32732</v>
      </c>
      <c r="M7122" s="14">
        <f t="shared" si="888"/>
        <v>2017</v>
      </c>
      <c r="N7122" s="14">
        <f t="shared" si="889"/>
        <v>5</v>
      </c>
      <c r="O7122" s="14" t="str">
        <f>IFERROR(VLOOKUP(I7122,Lists!$F$2:$G$16,2,FALSE()),"Not Rated")</f>
        <v>Kids</v>
      </c>
      <c r="P7122" s="14">
        <f t="shared" si="890"/>
        <v>1</v>
      </c>
      <c r="Q7122" s="14" t="str">
        <f t="shared" si="891"/>
        <v>Japan</v>
      </c>
      <c r="R7122" s="14" t="str">
        <f t="shared" si="892"/>
        <v>|Japan|</v>
      </c>
      <c r="S7122" s="14" t="str">
        <f t="shared" si="893"/>
        <v>|International TV Shows|Stand-Up Comedy &amp; Talk Shows|</v>
      </c>
      <c r="T7122" s="14" t="str">
        <f t="shared" si="894"/>
        <v>|Unknown|</v>
      </c>
      <c r="U7122" s="14" t="str">
        <f t="shared" si="895"/>
        <v>|Takeo Chii|Hisako Manda|Takahiro Azuma|Kazuya Masuda|</v>
      </c>
    </row>
    <row r="7123" spans="1:21">
      <c r="A7123" s="14" t="s">
        <v>32733</v>
      </c>
      <c r="B7123" s="14" t="s">
        <v>48</v>
      </c>
      <c r="C7123" s="14" t="s">
        <v>32734</v>
      </c>
      <c r="D7123" s="14" t="s">
        <v>5076</v>
      </c>
      <c r="E7123" s="14" t="s">
        <v>32735</v>
      </c>
      <c r="F7123" s="14" t="s">
        <v>115</v>
      </c>
      <c r="G7123" s="26">
        <v>43466</v>
      </c>
      <c r="H7123" s="14">
        <v>2001</v>
      </c>
      <c r="I7123" s="14" t="s">
        <v>363</v>
      </c>
      <c r="J7123" s="14" t="s">
        <v>611</v>
      </c>
      <c r="K7123" s="14" t="s">
        <v>1189</v>
      </c>
      <c r="L7123" s="14" t="s">
        <v>32736</v>
      </c>
      <c r="M7123" s="14">
        <f t="shared" si="888"/>
        <v>2019</v>
      </c>
      <c r="N7123" s="14">
        <f t="shared" si="889"/>
        <v>1</v>
      </c>
      <c r="O7123" s="14" t="str">
        <f>IFERROR(VLOOKUP(I7123,Lists!$F$2:$G$16,2,FALSE()),"Not Rated")</f>
        <v>Adults</v>
      </c>
      <c r="P7123" s="14">
        <f t="shared" si="890"/>
        <v>105</v>
      </c>
      <c r="Q7123" s="14" t="str">
        <f t="shared" si="891"/>
        <v>United States</v>
      </c>
      <c r="R7123" s="14" t="str">
        <f t="shared" si="892"/>
        <v>|United States|</v>
      </c>
      <c r="S7123" s="14" t="str">
        <f t="shared" si="893"/>
        <v>|Comedies|Cult Movies|</v>
      </c>
      <c r="T7123" s="14" t="str">
        <f t="shared" si="894"/>
        <v>|Kevin Smith|</v>
      </c>
      <c r="U7123" s="14" t="str">
        <f t="shared" si="895"/>
        <v>|Jason Mewes|Kevin Smith|Ben Affleck|Jeff Anderson|Brian O'Halloran|Shannon Elizabeth|Eliza Dushku|Ali Larter|Jennifer Schwalbach|Will Ferrell|Jason Lee|</v>
      </c>
    </row>
    <row r="7124" spans="1:21">
      <c r="A7124" s="14" t="s">
        <v>32737</v>
      </c>
      <c r="B7124" s="14" t="s">
        <v>48</v>
      </c>
      <c r="C7124" s="14" t="s">
        <v>32738</v>
      </c>
      <c r="D7124" s="14" t="s">
        <v>32224</v>
      </c>
      <c r="E7124" s="14" t="s">
        <v>32739</v>
      </c>
      <c r="F7124" s="14" t="s">
        <v>147</v>
      </c>
      <c r="G7124" s="26">
        <v>43739</v>
      </c>
      <c r="H7124" s="14">
        <v>1973</v>
      </c>
      <c r="I7124" s="14" t="s">
        <v>360</v>
      </c>
      <c r="J7124" s="14" t="s">
        <v>566</v>
      </c>
      <c r="K7124" s="14" t="s">
        <v>910</v>
      </c>
      <c r="L7124" s="14" t="s">
        <v>32740</v>
      </c>
      <c r="M7124" s="14">
        <f t="shared" si="888"/>
        <v>2019</v>
      </c>
      <c r="N7124" s="14">
        <f t="shared" si="889"/>
        <v>10</v>
      </c>
      <c r="O7124" s="14" t="str">
        <f>IFERROR(VLOOKUP(I7124,Lists!$F$2:$G$16,2,FALSE()),"Not Rated")</f>
        <v>Adults</v>
      </c>
      <c r="P7124" s="14">
        <f t="shared" si="890"/>
        <v>97</v>
      </c>
      <c r="Q7124" s="14" t="str">
        <f t="shared" si="891"/>
        <v>Poland</v>
      </c>
      <c r="R7124" s="14" t="str">
        <f t="shared" si="892"/>
        <v>|Poland|</v>
      </c>
      <c r="S7124" s="14" t="str">
        <f t="shared" si="893"/>
        <v>|Dramas|International Movies|Romantic Movies|</v>
      </c>
      <c r="T7124" s="14" t="str">
        <f t="shared" si="894"/>
        <v>|Janusz Majewski|</v>
      </c>
      <c r="U7124" s="14" t="str">
        <f t="shared" si="895"/>
        <v>|Mariusz Dmochowski|Ewa Krzyżewska|Włodzimierz Boruński|Andrzej Mrowiec|Józef Rosiński|Piotr Kąkolewski|Beata Nowicka|Edmund Fetting|Grażyna Staniszewska|Andrzej Łapicki|</v>
      </c>
    </row>
    <row r="7125" spans="1:21">
      <c r="A7125" s="14" t="s">
        <v>32741</v>
      </c>
      <c r="B7125" s="14" t="s">
        <v>49</v>
      </c>
      <c r="C7125" s="14" t="s">
        <v>32742</v>
      </c>
      <c r="D7125" s="14" t="s">
        <v>117</v>
      </c>
      <c r="E7125" s="14" t="s">
        <v>32743</v>
      </c>
      <c r="F7125" s="14" t="s">
        <v>115</v>
      </c>
      <c r="G7125" s="26">
        <v>44183</v>
      </c>
      <c r="H7125" s="14">
        <v>2019</v>
      </c>
      <c r="I7125" s="14" t="s">
        <v>368</v>
      </c>
      <c r="J7125" s="14" t="s">
        <v>106</v>
      </c>
      <c r="K7125" s="14" t="s">
        <v>262</v>
      </c>
      <c r="L7125" s="14" t="s">
        <v>32744</v>
      </c>
      <c r="M7125" s="14">
        <f t="shared" si="888"/>
        <v>2020</v>
      </c>
      <c r="N7125" s="14">
        <f t="shared" si="889"/>
        <v>12</v>
      </c>
      <c r="O7125" s="14" t="str">
        <f>IFERROR(VLOOKUP(I7125,Lists!$F$2:$G$16,2,FALSE()),"Not Rated")</f>
        <v>Kids</v>
      </c>
      <c r="P7125" s="14">
        <f t="shared" si="890"/>
        <v>2</v>
      </c>
      <c r="Q7125" s="14" t="str">
        <f t="shared" si="891"/>
        <v>United States</v>
      </c>
      <c r="R7125" s="14" t="str">
        <f t="shared" si="892"/>
        <v>|United States|</v>
      </c>
      <c r="S7125" s="14" t="str">
        <f t="shared" si="893"/>
        <v>|Reality TV|</v>
      </c>
      <c r="T7125" s="14" t="str">
        <f t="shared" si="894"/>
        <v>|Unknown|</v>
      </c>
      <c r="U7125" s="14" t="str">
        <f t="shared" si="895"/>
        <v>|Alex Trebek|</v>
      </c>
    </row>
    <row r="7126" spans="1:21">
      <c r="A7126" s="14" t="s">
        <v>32745</v>
      </c>
      <c r="B7126" s="14" t="s">
        <v>48</v>
      </c>
      <c r="C7126" s="14" t="s">
        <v>32746</v>
      </c>
      <c r="D7126" s="14" t="s">
        <v>17096</v>
      </c>
      <c r="E7126" s="14" t="s">
        <v>32747</v>
      </c>
      <c r="F7126" s="14" t="s">
        <v>115</v>
      </c>
      <c r="G7126" s="26">
        <v>42461</v>
      </c>
      <c r="H7126" s="14">
        <v>2015</v>
      </c>
      <c r="I7126" s="14" t="s">
        <v>364</v>
      </c>
      <c r="J7126" s="14" t="s">
        <v>1226</v>
      </c>
      <c r="K7126" s="14" t="s">
        <v>247</v>
      </c>
      <c r="L7126" s="14" t="s">
        <v>32748</v>
      </c>
      <c r="M7126" s="14">
        <f t="shared" si="888"/>
        <v>2016</v>
      </c>
      <c r="N7126" s="14">
        <f t="shared" si="889"/>
        <v>4</v>
      </c>
      <c r="O7126" s="14" t="str">
        <f>IFERROR(VLOOKUP(I7126,Lists!$F$2:$G$16,2,FALSE()),"Not Rated")</f>
        <v>Teens</v>
      </c>
      <c r="P7126" s="14">
        <f t="shared" si="890"/>
        <v>109</v>
      </c>
      <c r="Q7126" s="14" t="str">
        <f t="shared" si="891"/>
        <v>United States</v>
      </c>
      <c r="R7126" s="14" t="str">
        <f t="shared" si="892"/>
        <v>|United States|</v>
      </c>
      <c r="S7126" s="14" t="str">
        <f t="shared" si="893"/>
        <v>|Documentaries|</v>
      </c>
      <c r="T7126" s="14" t="str">
        <f t="shared" si="894"/>
        <v>|Vlad Yudin|</v>
      </c>
      <c r="U7126" s="14" t="str">
        <f t="shared" si="895"/>
        <v>|Jeremy Scott|</v>
      </c>
    </row>
    <row r="7127" spans="1:21">
      <c r="A7127" s="14" t="s">
        <v>32749</v>
      </c>
      <c r="B7127" s="14" t="s">
        <v>49</v>
      </c>
      <c r="C7127" s="14" t="s">
        <v>32750</v>
      </c>
      <c r="D7127" s="14" t="s">
        <v>117</v>
      </c>
      <c r="E7127" s="14" t="s">
        <v>32751</v>
      </c>
      <c r="F7127" s="14" t="s">
        <v>115</v>
      </c>
      <c r="G7127" s="26">
        <v>42963</v>
      </c>
      <c r="H7127" s="14">
        <v>2008</v>
      </c>
      <c r="I7127" s="14" t="s">
        <v>361</v>
      </c>
      <c r="J7127" s="14" t="s">
        <v>106</v>
      </c>
      <c r="K7127" s="14" t="s">
        <v>2412</v>
      </c>
      <c r="L7127" s="14" t="s">
        <v>32752</v>
      </c>
      <c r="M7127" s="14">
        <f t="shared" si="888"/>
        <v>2017</v>
      </c>
      <c r="N7127" s="14">
        <f t="shared" si="889"/>
        <v>8</v>
      </c>
      <c r="O7127" s="14" t="str">
        <f>IFERROR(VLOOKUP(I7127,Lists!$F$2:$G$16,2,FALSE()),"Not Rated")</f>
        <v>Teens</v>
      </c>
      <c r="P7127" s="14">
        <f t="shared" si="890"/>
        <v>2</v>
      </c>
      <c r="Q7127" s="14" t="str">
        <f t="shared" si="891"/>
        <v>United States</v>
      </c>
      <c r="R7127" s="14" t="str">
        <f t="shared" si="892"/>
        <v>|United States|</v>
      </c>
      <c r="S7127" s="14" t="str">
        <f t="shared" si="893"/>
        <v>|Classic &amp; Cult TV|TV Action &amp; Adventure|TV Dramas|</v>
      </c>
      <c r="T7127" s="14" t="str">
        <f t="shared" si="894"/>
        <v>|Unknown|</v>
      </c>
      <c r="U7127" s="14" t="str">
        <f t="shared" si="895"/>
        <v>|Skeet Ulrich|Lennie James|Ashley Scott|Kenneth Mitchell|Brad Beyer|April Parker-Jones|Alicia Coppola|Pamela Reed|Bob Stephenson|Gerald McRaney|Clare Carey|Richard Speight Jr.|Michael Gaston|Erik Knudsen|Shoshannah Stern|Sprague Grayden|</v>
      </c>
    </row>
    <row r="7128" spans="1:21">
      <c r="A7128" s="14" t="s">
        <v>32753</v>
      </c>
      <c r="B7128" s="14" t="s">
        <v>48</v>
      </c>
      <c r="C7128" s="14" t="s">
        <v>32754</v>
      </c>
      <c r="D7128" s="14" t="s">
        <v>2211</v>
      </c>
      <c r="E7128" s="14" t="s">
        <v>32755</v>
      </c>
      <c r="F7128" s="14" t="s">
        <v>115</v>
      </c>
      <c r="G7128" s="26">
        <v>43466</v>
      </c>
      <c r="H7128" s="14">
        <v>2014</v>
      </c>
      <c r="I7128" s="14" t="s">
        <v>363</v>
      </c>
      <c r="J7128" s="14" t="s">
        <v>6477</v>
      </c>
      <c r="K7128" s="14" t="s">
        <v>6206</v>
      </c>
      <c r="L7128" s="14" t="s">
        <v>32756</v>
      </c>
      <c r="M7128" s="14">
        <f t="shared" si="888"/>
        <v>2019</v>
      </c>
      <c r="N7128" s="14">
        <f t="shared" si="889"/>
        <v>1</v>
      </c>
      <c r="O7128" s="14" t="str">
        <f>IFERROR(VLOOKUP(I7128,Lists!$F$2:$G$16,2,FALSE()),"Not Rated")</f>
        <v>Adults</v>
      </c>
      <c r="P7128" s="14">
        <f t="shared" si="890"/>
        <v>134</v>
      </c>
      <c r="Q7128" s="14" t="str">
        <f t="shared" si="891"/>
        <v>United States</v>
      </c>
      <c r="R7128" s="14" t="str">
        <f t="shared" si="892"/>
        <v>|United States|</v>
      </c>
      <c r="S7128" s="14" t="str">
        <f t="shared" si="893"/>
        <v>|Dramas|Music &amp; Musicals|</v>
      </c>
      <c r="T7128" s="14" t="str">
        <f t="shared" si="894"/>
        <v>|Clint Eastwood|</v>
      </c>
      <c r="U7128" s="14" t="str">
        <f t="shared" si="895"/>
        <v>|John Lloyd Young|Erich Bergen|Michael Lomenda|Vincent Piazza|Christopher Walken|Mike Doyle|Renée Marino|Erica Piccininni|Joey Russo|Donnie Kehr|Katherine Narducci|Steve Schirripa|</v>
      </c>
    </row>
    <row r="7129" spans="1:21">
      <c r="A7129" s="14" t="s">
        <v>32757</v>
      </c>
      <c r="B7129" s="14" t="s">
        <v>48</v>
      </c>
      <c r="C7129" s="14" t="s">
        <v>32758</v>
      </c>
      <c r="D7129" s="14" t="s">
        <v>32759</v>
      </c>
      <c r="E7129" s="14" t="s">
        <v>32760</v>
      </c>
      <c r="F7129" s="14" t="s">
        <v>32761</v>
      </c>
      <c r="G7129" s="26">
        <v>43556</v>
      </c>
      <c r="H7129" s="14">
        <v>2018</v>
      </c>
      <c r="I7129" s="14" t="s">
        <v>361</v>
      </c>
      <c r="J7129" s="14" t="s">
        <v>7460</v>
      </c>
      <c r="K7129" s="14" t="s">
        <v>22995</v>
      </c>
      <c r="L7129" s="14" t="s">
        <v>32762</v>
      </c>
      <c r="M7129" s="14">
        <f t="shared" si="888"/>
        <v>2019</v>
      </c>
      <c r="N7129" s="14">
        <f t="shared" si="889"/>
        <v>4</v>
      </c>
      <c r="O7129" s="14" t="str">
        <f>IFERROR(VLOOKUP(I7129,Lists!$F$2:$G$16,2,FALSE()),"Not Rated")</f>
        <v>Teens</v>
      </c>
      <c r="P7129" s="14">
        <f t="shared" si="890"/>
        <v>53</v>
      </c>
      <c r="Q7129" s="14" t="str">
        <f t="shared" si="891"/>
        <v>Ireland</v>
      </c>
      <c r="R7129" s="14" t="str">
        <f t="shared" si="892"/>
        <v>|Ireland|United States|France|</v>
      </c>
      <c r="S7129" s="14" t="str">
        <f t="shared" si="893"/>
        <v>|Documentaries|Faith &amp; Spirituality|</v>
      </c>
      <c r="T7129" s="14" t="str">
        <f t="shared" si="894"/>
        <v>|Gerry Hoban|</v>
      </c>
      <c r="U7129" s="14" t="str">
        <f t="shared" si="895"/>
        <v>|Hugh Bonneville|</v>
      </c>
    </row>
    <row r="7130" spans="1:21">
      <c r="A7130" s="14" t="s">
        <v>32763</v>
      </c>
      <c r="B7130" s="14" t="s">
        <v>48</v>
      </c>
      <c r="C7130" s="14" t="s">
        <v>32764</v>
      </c>
      <c r="D7130" s="14" t="s">
        <v>32765</v>
      </c>
      <c r="E7130" s="14" t="s">
        <v>32766</v>
      </c>
      <c r="F7130" s="14" t="s">
        <v>115</v>
      </c>
      <c r="G7130" s="26">
        <v>43221</v>
      </c>
      <c r="H7130" s="14">
        <v>2016</v>
      </c>
      <c r="I7130" s="14" t="s">
        <v>360</v>
      </c>
      <c r="J7130" s="14" t="s">
        <v>1668</v>
      </c>
      <c r="K7130" s="14" t="s">
        <v>1348</v>
      </c>
      <c r="L7130" s="14" t="s">
        <v>32767</v>
      </c>
      <c r="M7130" s="14">
        <f t="shared" si="888"/>
        <v>2018</v>
      </c>
      <c r="N7130" s="14">
        <f t="shared" si="889"/>
        <v>5</v>
      </c>
      <c r="O7130" s="14" t="str">
        <f>IFERROR(VLOOKUP(I7130,Lists!$F$2:$G$16,2,FALSE()),"Not Rated")</f>
        <v>Adults</v>
      </c>
      <c r="P7130" s="14">
        <f t="shared" si="890"/>
        <v>84</v>
      </c>
      <c r="Q7130" s="14" t="str">
        <f t="shared" si="891"/>
        <v>United States</v>
      </c>
      <c r="R7130" s="14" t="str">
        <f t="shared" si="892"/>
        <v>|United States|</v>
      </c>
      <c r="S7130" s="14" t="str">
        <f t="shared" si="893"/>
        <v>|Documentaries|LGBTQ Movies|</v>
      </c>
      <c r="T7130" s="14" t="str">
        <f t="shared" si="894"/>
        <v>|C. Fitz|</v>
      </c>
      <c r="U7130" s="14" t="str">
        <f t="shared" si="895"/>
        <v>|Jewel Thais-Williams|</v>
      </c>
    </row>
    <row r="7131" spans="1:21">
      <c r="A7131" s="14" t="s">
        <v>32768</v>
      </c>
      <c r="B7131" s="14" t="s">
        <v>49</v>
      </c>
      <c r="C7131" s="14" t="s">
        <v>32769</v>
      </c>
      <c r="D7131" s="14" t="s">
        <v>117</v>
      </c>
      <c r="E7131" s="14" t="s">
        <v>32770</v>
      </c>
      <c r="F7131" s="14" t="s">
        <v>116</v>
      </c>
      <c r="G7131" s="26">
        <v>42887</v>
      </c>
      <c r="H7131" s="14">
        <v>2009</v>
      </c>
      <c r="I7131" s="14" t="s">
        <v>361</v>
      </c>
      <c r="J7131" s="14" t="s">
        <v>105</v>
      </c>
      <c r="K7131" s="14" t="s">
        <v>688</v>
      </c>
      <c r="L7131" s="14" t="s">
        <v>32771</v>
      </c>
      <c r="M7131" s="14">
        <f t="shared" si="888"/>
        <v>2017</v>
      </c>
      <c r="N7131" s="14">
        <f t="shared" si="889"/>
        <v>6</v>
      </c>
      <c r="O7131" s="14" t="str">
        <f>IFERROR(VLOOKUP(I7131,Lists!$F$2:$G$16,2,FALSE()),"Not Rated")</f>
        <v>Teens</v>
      </c>
      <c r="P7131" s="14">
        <f t="shared" si="890"/>
        <v>1</v>
      </c>
      <c r="Q7131" s="14" t="str">
        <f t="shared" si="891"/>
        <v>India</v>
      </c>
      <c r="R7131" s="14" t="str">
        <f t="shared" si="892"/>
        <v>|India|</v>
      </c>
      <c r="S7131" s="14" t="str">
        <f t="shared" si="893"/>
        <v>|International TV Shows|TV Dramas|</v>
      </c>
      <c r="T7131" s="14" t="str">
        <f t="shared" si="894"/>
        <v>|Unknown|</v>
      </c>
      <c r="U7131" s="14" t="str">
        <f t="shared" si="895"/>
        <v>|Ulka Gupta|Sameer Dharmadhikari|Amit Pachori|Shailesh Dattar|Aruna Irani|</v>
      </c>
    </row>
    <row r="7132" spans="1:21">
      <c r="A7132" s="14" t="s">
        <v>32772</v>
      </c>
      <c r="B7132" s="14" t="s">
        <v>48</v>
      </c>
      <c r="C7132" s="14" t="s">
        <v>32773</v>
      </c>
      <c r="D7132" s="14" t="s">
        <v>32774</v>
      </c>
      <c r="E7132" s="14" t="s">
        <v>32775</v>
      </c>
      <c r="F7132" s="14" t="s">
        <v>115</v>
      </c>
      <c r="G7132" s="26">
        <v>43770</v>
      </c>
      <c r="H7132" s="14">
        <v>1973</v>
      </c>
      <c r="I7132" s="14" t="s">
        <v>363</v>
      </c>
      <c r="J7132" s="14" t="s">
        <v>724</v>
      </c>
      <c r="K7132" s="14" t="s">
        <v>927</v>
      </c>
      <c r="L7132" s="14" t="s">
        <v>32776</v>
      </c>
      <c r="M7132" s="14">
        <f t="shared" si="888"/>
        <v>2019</v>
      </c>
      <c r="N7132" s="14">
        <f t="shared" si="889"/>
        <v>11</v>
      </c>
      <c r="O7132" s="14" t="str">
        <f>IFERROR(VLOOKUP(I7132,Lists!$F$2:$G$16,2,FALSE()),"Not Rated")</f>
        <v>Adults</v>
      </c>
      <c r="P7132" s="14">
        <f t="shared" si="890"/>
        <v>102</v>
      </c>
      <c r="Q7132" s="14" t="str">
        <f t="shared" si="891"/>
        <v>United States</v>
      </c>
      <c r="R7132" s="14" t="str">
        <f t="shared" si="892"/>
        <v>|United States|</v>
      </c>
      <c r="S7132" s="14" t="str">
        <f t="shared" si="893"/>
        <v>|Documentaries|Music &amp; Musicals|</v>
      </c>
      <c r="T7132" s="14" t="str">
        <f t="shared" si="894"/>
        <v>|Joe Boyd|</v>
      </c>
      <c r="U7132" s="14" t="str">
        <f t="shared" si="895"/>
        <v>|Jimi Hendrix|Eric Clapton|Billy Cox|</v>
      </c>
    </row>
    <row r="7133" spans="1:21">
      <c r="A7133" s="14" t="s">
        <v>32777</v>
      </c>
      <c r="B7133" s="14" t="s">
        <v>49</v>
      </c>
      <c r="C7133" s="14" t="s">
        <v>32778</v>
      </c>
      <c r="D7133" s="14" t="s">
        <v>117</v>
      </c>
      <c r="E7133" s="14" t="s">
        <v>117</v>
      </c>
      <c r="F7133" s="14" t="s">
        <v>154</v>
      </c>
      <c r="G7133" s="26">
        <v>43556</v>
      </c>
      <c r="H7133" s="14">
        <v>2017</v>
      </c>
      <c r="I7133" s="14" t="s">
        <v>365</v>
      </c>
      <c r="J7133" s="14" t="s">
        <v>105</v>
      </c>
      <c r="K7133" s="14" t="s">
        <v>256</v>
      </c>
      <c r="L7133" s="14" t="s">
        <v>32779</v>
      </c>
      <c r="M7133" s="14">
        <f t="shared" si="888"/>
        <v>2019</v>
      </c>
      <c r="N7133" s="14">
        <f t="shared" si="889"/>
        <v>4</v>
      </c>
      <c r="O7133" s="14" t="str">
        <f>IFERROR(VLOOKUP(I7133,Lists!$F$2:$G$16,2,FALSE()),"Not Rated")</f>
        <v>Kids</v>
      </c>
      <c r="P7133" s="14">
        <f t="shared" si="890"/>
        <v>1</v>
      </c>
      <c r="Q7133" s="14" t="str">
        <f t="shared" si="891"/>
        <v>Russia</v>
      </c>
      <c r="R7133" s="14" t="str">
        <f t="shared" si="892"/>
        <v>|Russia|</v>
      </c>
      <c r="S7133" s="14" t="str">
        <f t="shared" si="893"/>
        <v>|Kids' TV|</v>
      </c>
      <c r="T7133" s="14" t="str">
        <f t="shared" si="894"/>
        <v>|Unknown|</v>
      </c>
      <c r="U7133" s="14" t="str">
        <f t="shared" si="895"/>
        <v>|Unknown|</v>
      </c>
    </row>
    <row r="7134" spans="1:21">
      <c r="A7134" s="14" t="s">
        <v>32780</v>
      </c>
      <c r="B7134" s="14" t="s">
        <v>48</v>
      </c>
      <c r="C7134" s="14" t="s">
        <v>32781</v>
      </c>
      <c r="D7134" s="14" t="s">
        <v>32782</v>
      </c>
      <c r="E7134" s="14" t="s">
        <v>32783</v>
      </c>
      <c r="F7134" s="14" t="s">
        <v>115</v>
      </c>
      <c r="G7134" s="26">
        <v>43621</v>
      </c>
      <c r="H7134" s="14">
        <v>2011</v>
      </c>
      <c r="I7134" s="14" t="s">
        <v>367</v>
      </c>
      <c r="J7134" s="14" t="s">
        <v>5629</v>
      </c>
      <c r="K7134" s="14" t="s">
        <v>247</v>
      </c>
      <c r="L7134" s="14" t="s">
        <v>32784</v>
      </c>
      <c r="M7134" s="14">
        <f t="shared" si="888"/>
        <v>2019</v>
      </c>
      <c r="N7134" s="14">
        <f t="shared" si="889"/>
        <v>6</v>
      </c>
      <c r="O7134" s="14" t="str">
        <f>IFERROR(VLOOKUP(I7134,Lists!$F$2:$G$16,2,FALSE()),"Not Rated")</f>
        <v>Older Kids</v>
      </c>
      <c r="P7134" s="14">
        <f t="shared" si="890"/>
        <v>79</v>
      </c>
      <c r="Q7134" s="14" t="str">
        <f t="shared" si="891"/>
        <v>United States</v>
      </c>
      <c r="R7134" s="14" t="str">
        <f t="shared" si="892"/>
        <v>|United States|</v>
      </c>
      <c r="S7134" s="14" t="str">
        <f t="shared" si="893"/>
        <v>|Documentaries|</v>
      </c>
      <c r="T7134" s="14" t="str">
        <f t="shared" si="894"/>
        <v>|David Gelb|</v>
      </c>
      <c r="U7134" s="14" t="str">
        <f t="shared" si="895"/>
        <v>|Jiro Ono|</v>
      </c>
    </row>
    <row r="7135" spans="1:21">
      <c r="A7135" s="14" t="s">
        <v>32785</v>
      </c>
      <c r="B7135" s="14" t="s">
        <v>48</v>
      </c>
      <c r="C7135" s="14" t="s">
        <v>32786</v>
      </c>
      <c r="D7135" s="14" t="s">
        <v>32787</v>
      </c>
      <c r="E7135" s="14" t="s">
        <v>32788</v>
      </c>
      <c r="F7135" s="14" t="s">
        <v>117</v>
      </c>
      <c r="G7135" s="26">
        <v>43830</v>
      </c>
      <c r="H7135" s="14">
        <v>1960</v>
      </c>
      <c r="I7135" s="14" t="s">
        <v>361</v>
      </c>
      <c r="J7135" s="14" t="s">
        <v>5894</v>
      </c>
      <c r="K7135" s="14" t="s">
        <v>612</v>
      </c>
      <c r="L7135" s="14" t="s">
        <v>32789</v>
      </c>
      <c r="M7135" s="14">
        <f t="shared" si="888"/>
        <v>2019</v>
      </c>
      <c r="N7135" s="14">
        <f t="shared" si="889"/>
        <v>12</v>
      </c>
      <c r="O7135" s="14" t="str">
        <f>IFERROR(VLOOKUP(I7135,Lists!$F$2:$G$16,2,FALSE()),"Not Rated")</f>
        <v>Teens</v>
      </c>
      <c r="P7135" s="14">
        <f t="shared" si="890"/>
        <v>181</v>
      </c>
      <c r="Q7135" s="14" t="str">
        <f t="shared" si="891"/>
        <v>Unknown</v>
      </c>
      <c r="R7135" s="14" t="str">
        <f t="shared" si="892"/>
        <v>|Unknown|</v>
      </c>
      <c r="S7135" s="14" t="str">
        <f t="shared" si="893"/>
        <v>|Action &amp; Adventure|Dramas|International Movies|</v>
      </c>
      <c r="T7135" s="14" t="str">
        <f t="shared" si="894"/>
        <v>|Radhu Karmakar|</v>
      </c>
      <c r="U7135" s="14" t="str">
        <f t="shared" si="895"/>
        <v>|Raj Kapoor|Padmini|Pran|Chanchal|Lalita Pawar|Raj Mehra|Tiwari|Nana Palsikar|Nayampally|Sulochana Chatterjee|</v>
      </c>
    </row>
    <row r="7136" spans="1:21">
      <c r="A7136" s="14" t="s">
        <v>32790</v>
      </c>
      <c r="B7136" s="14" t="s">
        <v>48</v>
      </c>
      <c r="C7136" s="14" t="s">
        <v>32791</v>
      </c>
      <c r="D7136" s="14" t="s">
        <v>32792</v>
      </c>
      <c r="E7136" s="14" t="s">
        <v>117</v>
      </c>
      <c r="F7136" s="14" t="s">
        <v>118</v>
      </c>
      <c r="G7136" s="26">
        <v>42826</v>
      </c>
      <c r="H7136" s="14">
        <v>2017</v>
      </c>
      <c r="I7136" s="14" t="s">
        <v>361</v>
      </c>
      <c r="J7136" s="14" t="s">
        <v>404</v>
      </c>
      <c r="K7136" s="14" t="s">
        <v>2701</v>
      </c>
      <c r="L7136" s="14" t="s">
        <v>32793</v>
      </c>
      <c r="M7136" s="14">
        <f t="shared" si="888"/>
        <v>2017</v>
      </c>
      <c r="N7136" s="14">
        <f t="shared" si="889"/>
        <v>4</v>
      </c>
      <c r="O7136" s="14" t="str">
        <f>IFERROR(VLOOKUP(I7136,Lists!$F$2:$G$16,2,FALSE()),"Not Rated")</f>
        <v>Teens</v>
      </c>
      <c r="P7136" s="14">
        <f t="shared" si="890"/>
        <v>90</v>
      </c>
      <c r="Q7136" s="14" t="str">
        <f t="shared" si="891"/>
        <v>United Kingdom</v>
      </c>
      <c r="R7136" s="14" t="str">
        <f t="shared" si="892"/>
        <v>|United Kingdom|</v>
      </c>
      <c r="S7136" s="14" t="str">
        <f t="shared" si="893"/>
        <v>|Documentaries|International Movies|Music &amp; Musicals|</v>
      </c>
      <c r="T7136" s="14" t="str">
        <f t="shared" si="894"/>
        <v>|John Edginton|</v>
      </c>
      <c r="U7136" s="14" t="str">
        <f t="shared" si="895"/>
        <v>|Unknown|</v>
      </c>
    </row>
    <row r="7137" spans="1:21">
      <c r="A7137" s="14" t="s">
        <v>32794</v>
      </c>
      <c r="B7137" s="14" t="s">
        <v>48</v>
      </c>
      <c r="C7137" s="14" t="s">
        <v>32795</v>
      </c>
      <c r="D7137" s="14" t="s">
        <v>32796</v>
      </c>
      <c r="E7137" s="14" t="s">
        <v>117</v>
      </c>
      <c r="F7137" s="14" t="s">
        <v>116</v>
      </c>
      <c r="G7137" s="26">
        <v>42597</v>
      </c>
      <c r="H7137" s="14">
        <v>2005</v>
      </c>
      <c r="I7137" s="14" t="s">
        <v>361</v>
      </c>
      <c r="J7137" s="14" t="s">
        <v>5629</v>
      </c>
      <c r="K7137" s="14" t="s">
        <v>496</v>
      </c>
      <c r="L7137" s="14" t="s">
        <v>32797</v>
      </c>
      <c r="M7137" s="14">
        <f t="shared" si="888"/>
        <v>2016</v>
      </c>
      <c r="N7137" s="14">
        <f t="shared" si="889"/>
        <v>8</v>
      </c>
      <c r="O7137" s="14" t="str">
        <f>IFERROR(VLOOKUP(I7137,Lists!$F$2:$G$16,2,FALSE()),"Not Rated")</f>
        <v>Teens</v>
      </c>
      <c r="P7137" s="14">
        <f t="shared" si="890"/>
        <v>79</v>
      </c>
      <c r="Q7137" s="14" t="str">
        <f t="shared" si="891"/>
        <v>India</v>
      </c>
      <c r="R7137" s="14" t="str">
        <f t="shared" si="892"/>
        <v>|India|</v>
      </c>
      <c r="S7137" s="14" t="str">
        <f t="shared" si="893"/>
        <v>|Documentaries|International Movies|</v>
      </c>
      <c r="T7137" s="14" t="str">
        <f t="shared" si="894"/>
        <v>|Ashim Ahluwalia|</v>
      </c>
      <c r="U7137" s="14" t="str">
        <f t="shared" si="895"/>
        <v>|Unknown|</v>
      </c>
    </row>
    <row r="7138" spans="1:21">
      <c r="A7138" s="14" t="s">
        <v>32798</v>
      </c>
      <c r="B7138" s="14" t="s">
        <v>48</v>
      </c>
      <c r="C7138" s="14" t="s">
        <v>32799</v>
      </c>
      <c r="D7138" s="14" t="s">
        <v>32800</v>
      </c>
      <c r="E7138" s="14" t="s">
        <v>32801</v>
      </c>
      <c r="F7138" s="14" t="s">
        <v>115</v>
      </c>
      <c r="G7138" s="26">
        <v>43587</v>
      </c>
      <c r="H7138" s="14">
        <v>2012</v>
      </c>
      <c r="I7138" s="14" t="s">
        <v>364</v>
      </c>
      <c r="J7138" s="14" t="s">
        <v>1526</v>
      </c>
      <c r="K7138" s="14" t="s">
        <v>1122</v>
      </c>
      <c r="L7138" s="14" t="s">
        <v>32802</v>
      </c>
      <c r="M7138" s="14">
        <f t="shared" si="888"/>
        <v>2019</v>
      </c>
      <c r="N7138" s="14">
        <f t="shared" si="889"/>
        <v>5</v>
      </c>
      <c r="O7138" s="14" t="str">
        <f>IFERROR(VLOOKUP(I7138,Lists!$F$2:$G$16,2,FALSE()),"Not Rated")</f>
        <v>Teens</v>
      </c>
      <c r="P7138" s="14">
        <f t="shared" si="890"/>
        <v>133</v>
      </c>
      <c r="Q7138" s="14" t="str">
        <f t="shared" si="891"/>
        <v>United States</v>
      </c>
      <c r="R7138" s="14" t="str">
        <f t="shared" si="892"/>
        <v>|United States|</v>
      </c>
      <c r="S7138" s="14" t="str">
        <f t="shared" si="893"/>
        <v>|Action &amp; Adventure|Sci-Fi &amp; Fantasy|</v>
      </c>
      <c r="T7138" s="14" t="str">
        <f t="shared" si="894"/>
        <v>|Andrew Stanton|</v>
      </c>
      <c r="U7138" s="14" t="str">
        <f t="shared" si="895"/>
        <v>|Taylor Kitsch|Lynn Collins|Samantha Morton|Willem Dafoe|Thomas Haden Church|Mark Strong|Ciarán Hinds|Dominic West|James Purefoy|Bryan Cranston|Polly Walker|Daryl Sabara|Art Malik|Eileen Page|Amanda Clayton|Davood Ghadami|Daniel O'Meara|Jill Baker|Josh Daugherty|Oliver Boot|Philip Arditti|Arkie Reece|Joe Billingiere|Don Stark|Darwin Shaw|Figs Jackman|David Schwimmer|Emma Clifford|Christopher Goodman|Cate Fowler|Sean Carrigan|Dusty Sorg|Steven Cree|Phil Cheadle|Holly Weston|Nicholas Woodeson|Rupert Frazer|Edmund Kente|</v>
      </c>
    </row>
    <row r="7139" spans="1:21">
      <c r="A7139" s="14" t="s">
        <v>32803</v>
      </c>
      <c r="B7139" s="14" t="s">
        <v>48</v>
      </c>
      <c r="C7139" s="14" t="s">
        <v>32804</v>
      </c>
      <c r="D7139" s="14" t="s">
        <v>5285</v>
      </c>
      <c r="E7139" s="14" t="s">
        <v>32805</v>
      </c>
      <c r="F7139" s="14" t="s">
        <v>116</v>
      </c>
      <c r="G7139" s="26">
        <v>43830</v>
      </c>
      <c r="H7139" s="14">
        <v>2013</v>
      </c>
      <c r="I7139" s="14" t="s">
        <v>360</v>
      </c>
      <c r="J7139" s="14" t="s">
        <v>443</v>
      </c>
      <c r="K7139" s="14" t="s">
        <v>873</v>
      </c>
      <c r="L7139" s="14" t="s">
        <v>32806</v>
      </c>
      <c r="M7139" s="14">
        <f t="shared" si="888"/>
        <v>2019</v>
      </c>
      <c r="N7139" s="14">
        <f t="shared" si="889"/>
        <v>12</v>
      </c>
      <c r="O7139" s="14" t="str">
        <f>IFERROR(VLOOKUP(I7139,Lists!$F$2:$G$16,2,FALSE()),"Not Rated")</f>
        <v>Adults</v>
      </c>
      <c r="P7139" s="14">
        <f t="shared" si="890"/>
        <v>125</v>
      </c>
      <c r="Q7139" s="14" t="str">
        <f t="shared" si="891"/>
        <v>India</v>
      </c>
      <c r="R7139" s="14" t="str">
        <f t="shared" si="892"/>
        <v>|India|</v>
      </c>
      <c r="S7139" s="14" t="str">
        <f t="shared" si="893"/>
        <v>|International Movies|Thrillers|</v>
      </c>
      <c r="T7139" s="14" t="str">
        <f t="shared" si="894"/>
        <v>|Ahishor Solomon|</v>
      </c>
      <c r="U7139" s="14" t="str">
        <f t="shared" si="895"/>
        <v>|Naseeruddin Shah|Randeep Hooda|Shernaz Patel|Elena Kazan|Sharat Saxena|Vipin Sharma|Denzil Smith|Kenneth Desai|Sushil Pandey|</v>
      </c>
    </row>
    <row r="7140" spans="1:21">
      <c r="A7140" s="14" t="s">
        <v>32807</v>
      </c>
      <c r="B7140" s="14" t="s">
        <v>48</v>
      </c>
      <c r="C7140" s="14" t="s">
        <v>32808</v>
      </c>
      <c r="D7140" s="14" t="s">
        <v>117</v>
      </c>
      <c r="E7140" s="14" t="s">
        <v>32809</v>
      </c>
      <c r="F7140" s="14" t="s">
        <v>117</v>
      </c>
      <c r="G7140" s="26">
        <v>43132</v>
      </c>
      <c r="H7140" s="14">
        <v>2017</v>
      </c>
      <c r="I7140" s="14" t="s">
        <v>360</v>
      </c>
      <c r="J7140" s="14" t="s">
        <v>951</v>
      </c>
      <c r="K7140" s="14" t="s">
        <v>927</v>
      </c>
      <c r="L7140" s="14" t="s">
        <v>32810</v>
      </c>
      <c r="M7140" s="14">
        <f t="shared" si="888"/>
        <v>2018</v>
      </c>
      <c r="N7140" s="14">
        <f t="shared" si="889"/>
        <v>2</v>
      </c>
      <c r="O7140" s="14" t="str">
        <f>IFERROR(VLOOKUP(I7140,Lists!$F$2:$G$16,2,FALSE()),"Not Rated")</f>
        <v>Adults</v>
      </c>
      <c r="P7140" s="14">
        <f t="shared" si="890"/>
        <v>80</v>
      </c>
      <c r="Q7140" s="14" t="str">
        <f t="shared" si="891"/>
        <v>Unknown</v>
      </c>
      <c r="R7140" s="14" t="str">
        <f t="shared" si="892"/>
        <v>|Unknown|</v>
      </c>
      <c r="S7140" s="14" t="str">
        <f t="shared" si="893"/>
        <v>|Documentaries|Music &amp; Musicals|</v>
      </c>
      <c r="T7140" s="14" t="str">
        <f t="shared" si="894"/>
        <v>|Unknown|</v>
      </c>
      <c r="U7140" s="14" t="str">
        <f t="shared" si="895"/>
        <v>|John Mellencamp|</v>
      </c>
    </row>
    <row r="7141" spans="1:21">
      <c r="A7141" s="14" t="s">
        <v>32811</v>
      </c>
      <c r="B7141" s="14" t="s">
        <v>48</v>
      </c>
      <c r="C7141" s="14" t="s">
        <v>32812</v>
      </c>
      <c r="D7141" s="14" t="s">
        <v>32813</v>
      </c>
      <c r="E7141" s="14" t="s">
        <v>32814</v>
      </c>
      <c r="F7141" s="14" t="s">
        <v>115</v>
      </c>
      <c r="G7141" s="26">
        <v>43571</v>
      </c>
      <c r="H7141" s="14">
        <v>2018</v>
      </c>
      <c r="I7141" s="14" t="s">
        <v>360</v>
      </c>
      <c r="J7141" s="14" t="s">
        <v>1247</v>
      </c>
      <c r="K7141" s="14" t="s">
        <v>4672</v>
      </c>
      <c r="L7141" s="14" t="s">
        <v>32815</v>
      </c>
      <c r="M7141" s="14">
        <f t="shared" si="888"/>
        <v>2019</v>
      </c>
      <c r="N7141" s="14">
        <f t="shared" si="889"/>
        <v>4</v>
      </c>
      <c r="O7141" s="14" t="str">
        <f>IFERROR(VLOOKUP(I7141,Lists!$F$2:$G$16,2,FALSE()),"Not Rated")</f>
        <v>Adults</v>
      </c>
      <c r="P7141" s="14">
        <f t="shared" si="890"/>
        <v>101</v>
      </c>
      <c r="Q7141" s="14" t="str">
        <f t="shared" si="891"/>
        <v>United States</v>
      </c>
      <c r="R7141" s="14" t="str">
        <f t="shared" si="892"/>
        <v>|United States|</v>
      </c>
      <c r="S7141" s="14" t="str">
        <f t="shared" si="893"/>
        <v>|Dramas|Independent Movies|Sci-Fi &amp; Fantasy|</v>
      </c>
      <c r="T7141" s="14" t="str">
        <f t="shared" si="894"/>
        <v>|Bill Oliver|</v>
      </c>
      <c r="U7141" s="14" t="str">
        <f t="shared" si="895"/>
        <v>|Ansel Elgort|Suki Waterhouse|Douglas Hodge|Patricia Clarkson|Matt Bomer|Souleymane Sy Savane|Shunori Ramanathan|Joe Egender|</v>
      </c>
    </row>
    <row r="7142" spans="1:21">
      <c r="A7142" s="14" t="s">
        <v>32816</v>
      </c>
      <c r="B7142" s="14" t="s">
        <v>49</v>
      </c>
      <c r="C7142" s="14" t="s">
        <v>32817</v>
      </c>
      <c r="D7142" s="14" t="s">
        <v>32818</v>
      </c>
      <c r="E7142" s="14" t="s">
        <v>32819</v>
      </c>
      <c r="F7142" s="14" t="s">
        <v>118</v>
      </c>
      <c r="G7142" s="26">
        <v>42607</v>
      </c>
      <c r="H7142" s="14">
        <v>2015</v>
      </c>
      <c r="I7142" s="14" t="s">
        <v>361</v>
      </c>
      <c r="J7142" s="14" t="s">
        <v>105</v>
      </c>
      <c r="K7142" s="14" t="s">
        <v>32820</v>
      </c>
      <c r="L7142" s="14" t="s">
        <v>32821</v>
      </c>
      <c r="M7142" s="14">
        <f t="shared" si="888"/>
        <v>2016</v>
      </c>
      <c r="N7142" s="14">
        <f t="shared" si="889"/>
        <v>8</v>
      </c>
      <c r="O7142" s="14" t="str">
        <f>IFERROR(VLOOKUP(I7142,Lists!$F$2:$G$16,2,FALSE()),"Not Rated")</f>
        <v>Teens</v>
      </c>
      <c r="P7142" s="14">
        <f t="shared" si="890"/>
        <v>1</v>
      </c>
      <c r="Q7142" s="14" t="str">
        <f t="shared" si="891"/>
        <v>United Kingdom</v>
      </c>
      <c r="R7142" s="14" t="str">
        <f t="shared" si="892"/>
        <v>|United Kingdom|</v>
      </c>
      <c r="S7142" s="14" t="str">
        <f t="shared" si="893"/>
        <v>|British TV Shows|TV Dramas|TV Sci-Fi &amp; Fantasy|</v>
      </c>
      <c r="T7142" s="14" t="str">
        <f t="shared" si="894"/>
        <v>|Toby Haynes|</v>
      </c>
      <c r="U7142" s="14" t="str">
        <f t="shared" si="895"/>
        <v>|Eddie Marsan|Bertie Carvel|Marc Warren|Charlotte Riley|Alice Englert|Samuel West|Enzo Cilenti|Paul Kaye|Edward Hogg|Ariyon Bakare|</v>
      </c>
    </row>
    <row r="7143" spans="1:21">
      <c r="A7143" s="14" t="s">
        <v>32822</v>
      </c>
      <c r="B7143" s="14" t="s">
        <v>48</v>
      </c>
      <c r="C7143" s="14" t="s">
        <v>32823</v>
      </c>
      <c r="D7143" s="14" t="s">
        <v>32824</v>
      </c>
      <c r="E7143" s="14" t="s">
        <v>32825</v>
      </c>
      <c r="F7143" s="14" t="s">
        <v>116</v>
      </c>
      <c r="G7143" s="26">
        <v>43101</v>
      </c>
      <c r="H7143" s="14">
        <v>2017</v>
      </c>
      <c r="I7143" s="14" t="s">
        <v>360</v>
      </c>
      <c r="J7143" s="14" t="s">
        <v>1476</v>
      </c>
      <c r="K7143" s="14" t="s">
        <v>1227</v>
      </c>
      <c r="L7143" s="14" t="s">
        <v>32826</v>
      </c>
      <c r="M7143" s="14">
        <f t="shared" si="888"/>
        <v>2018</v>
      </c>
      <c r="N7143" s="14">
        <f t="shared" si="889"/>
        <v>1</v>
      </c>
      <c r="O7143" s="14" t="str">
        <f>IFERROR(VLOOKUP(I7143,Lists!$F$2:$G$16,2,FALSE()),"Not Rated")</f>
        <v>Adults</v>
      </c>
      <c r="P7143" s="14">
        <f t="shared" si="890"/>
        <v>135</v>
      </c>
      <c r="Q7143" s="14" t="str">
        <f t="shared" si="891"/>
        <v>India</v>
      </c>
      <c r="R7143" s="14" t="str">
        <f t="shared" si="892"/>
        <v>|India|</v>
      </c>
      <c r="S7143" s="14" t="str">
        <f t="shared" si="893"/>
        <v>|Action &amp; Adventure|International Movies|</v>
      </c>
      <c r="T7143" s="14" t="str">
        <f t="shared" si="894"/>
        <v>|Amardeep Singh Gill|</v>
      </c>
      <c r="U7143" s="14" t="str">
        <f t="shared" si="895"/>
        <v>|Deep Sidhu|Dharmendra|Ashish Duggal|Aman Hundal|Pali Sidhu|Mukesh Tiwari|Mukul Dev|</v>
      </c>
    </row>
    <row r="7144" spans="1:21">
      <c r="A7144" s="14" t="s">
        <v>32827</v>
      </c>
      <c r="B7144" s="14" t="s">
        <v>49</v>
      </c>
      <c r="C7144" s="14" t="s">
        <v>32828</v>
      </c>
      <c r="D7144" s="14" t="s">
        <v>117</v>
      </c>
      <c r="E7144" s="14" t="s">
        <v>32829</v>
      </c>
      <c r="F7144" s="14" t="s">
        <v>153</v>
      </c>
      <c r="G7144" s="26">
        <v>42814</v>
      </c>
      <c r="H7144" s="14">
        <v>2015</v>
      </c>
      <c r="I7144" s="14" t="s">
        <v>360</v>
      </c>
      <c r="J7144" s="14" t="s">
        <v>105</v>
      </c>
      <c r="K7144" s="14" t="s">
        <v>1451</v>
      </c>
      <c r="L7144" s="14" t="s">
        <v>32830</v>
      </c>
      <c r="M7144" s="14">
        <f t="shared" si="888"/>
        <v>2017</v>
      </c>
      <c r="N7144" s="14">
        <f t="shared" si="889"/>
        <v>3</v>
      </c>
      <c r="O7144" s="14" t="str">
        <f>IFERROR(VLOOKUP(I7144,Lists!$F$2:$G$16,2,FALSE()),"Not Rated")</f>
        <v>Adults</v>
      </c>
      <c r="P7144" s="14">
        <f t="shared" si="890"/>
        <v>1</v>
      </c>
      <c r="Q7144" s="14" t="str">
        <f t="shared" si="891"/>
        <v>Chile</v>
      </c>
      <c r="R7144" s="14" t="str">
        <f t="shared" si="892"/>
        <v>|Chile|</v>
      </c>
      <c r="S7144" s="14" t="str">
        <f t="shared" si="893"/>
        <v>|International TV Shows|Spanish-Language TV Shows|TV Dramas|</v>
      </c>
      <c r="T7144" s="14" t="str">
        <f t="shared" si="894"/>
        <v>|Unknown|</v>
      </c>
      <c r="U7144" s="14" t="str">
        <f t="shared" si="895"/>
        <v>|Elisa Zulueta|Alejandro Trejo|Lucas Balmaceda|Gastón Salgado|Nelson Brodt|Emilia Noguera|Daniel Guillón|Ángela Lineros|</v>
      </c>
    </row>
    <row r="7145" spans="1:21">
      <c r="A7145" s="14" t="s">
        <v>32831</v>
      </c>
      <c r="B7145" s="14" t="s">
        <v>49</v>
      </c>
      <c r="C7145" s="14" t="s">
        <v>32832</v>
      </c>
      <c r="D7145" s="14" t="s">
        <v>117</v>
      </c>
      <c r="E7145" s="14" t="s">
        <v>32833</v>
      </c>
      <c r="F7145" s="14" t="s">
        <v>125</v>
      </c>
      <c r="G7145" s="26">
        <v>42762</v>
      </c>
      <c r="H7145" s="14">
        <v>2016</v>
      </c>
      <c r="I7145" s="14" t="s">
        <v>361</v>
      </c>
      <c r="J7145" s="14" t="s">
        <v>105</v>
      </c>
      <c r="K7145" s="14" t="s">
        <v>1451</v>
      </c>
      <c r="L7145" s="14" t="s">
        <v>32834</v>
      </c>
      <c r="M7145" s="14">
        <f t="shared" si="888"/>
        <v>2017</v>
      </c>
      <c r="N7145" s="14">
        <f t="shared" si="889"/>
        <v>1</v>
      </c>
      <c r="O7145" s="14" t="str">
        <f>IFERROR(VLOOKUP(I7145,Lists!$F$2:$G$16,2,FALSE()),"Not Rated")</f>
        <v>Teens</v>
      </c>
      <c r="P7145" s="14">
        <f t="shared" si="890"/>
        <v>1</v>
      </c>
      <c r="Q7145" s="14" t="str">
        <f t="shared" si="891"/>
        <v>Mexico</v>
      </c>
      <c r="R7145" s="14" t="str">
        <f t="shared" si="892"/>
        <v>|Mexico|</v>
      </c>
      <c r="S7145" s="14" t="str">
        <f t="shared" si="893"/>
        <v>|International TV Shows|Spanish-Language TV Shows|TV Dramas|</v>
      </c>
      <c r="T7145" s="14" t="str">
        <f t="shared" si="894"/>
        <v>|Unknown|</v>
      </c>
      <c r="U7145" s="14" t="str">
        <f t="shared" si="895"/>
        <v>|Arcelia Ramírez|Arantza Ruiz|Hernán Del Riego|Margarita Sanz|Lisa Owen|Yolanda Corrales|Carlos Valencia|Mauricio Isaac|Pedro de Tavira Egurrola|Emilio Savinni|Néstor Galván|Paulina Matos|Alberto Collado|Rocío García|Luis Maya|Clementina Guadarrama|</v>
      </c>
    </row>
    <row r="7146" spans="1:21">
      <c r="A7146" s="14" t="s">
        <v>32835</v>
      </c>
      <c r="B7146" s="14" t="s">
        <v>48</v>
      </c>
      <c r="C7146" s="14" t="s">
        <v>32836</v>
      </c>
      <c r="D7146" s="14" t="s">
        <v>297</v>
      </c>
      <c r="E7146" s="14" t="s">
        <v>32837</v>
      </c>
      <c r="F7146" s="14" t="s">
        <v>116</v>
      </c>
      <c r="G7146" s="26">
        <v>43830</v>
      </c>
      <c r="H7146" s="14">
        <v>1997</v>
      </c>
      <c r="I7146" s="14" t="s">
        <v>361</v>
      </c>
      <c r="J7146" s="14" t="s">
        <v>1526</v>
      </c>
      <c r="K7146" s="14" t="s">
        <v>542</v>
      </c>
      <c r="L7146" s="14" t="s">
        <v>32838</v>
      </c>
      <c r="M7146" s="14">
        <f t="shared" si="888"/>
        <v>2019</v>
      </c>
      <c r="N7146" s="14">
        <f t="shared" si="889"/>
        <v>12</v>
      </c>
      <c r="O7146" s="14" t="str">
        <f>IFERROR(VLOOKUP(I7146,Lists!$F$2:$G$16,2,FALSE()),"Not Rated")</f>
        <v>Teens</v>
      </c>
      <c r="P7146" s="14">
        <f t="shared" si="890"/>
        <v>133</v>
      </c>
      <c r="Q7146" s="14" t="str">
        <f t="shared" si="891"/>
        <v>India</v>
      </c>
      <c r="R7146" s="14" t="str">
        <f t="shared" si="892"/>
        <v>|India|</v>
      </c>
      <c r="S7146" s="14" t="str">
        <f t="shared" si="893"/>
        <v>|Comedies|International Movies|Romantic Movies|</v>
      </c>
      <c r="T7146" s="14" t="str">
        <f t="shared" si="894"/>
        <v>|David Dhawan|</v>
      </c>
      <c r="U7146" s="14" t="str">
        <f t="shared" si="895"/>
        <v>|Salman Khan|Karisma Kapoor|Rambha|Kader Khan|Anupam Kher|Shakti Kapoor|Bindu|Reema Lagoo|Satish Shah|Mukesh Rishi|</v>
      </c>
    </row>
    <row r="7147" spans="1:21">
      <c r="A7147" s="14" t="s">
        <v>32839</v>
      </c>
      <c r="B7147" s="14" t="s">
        <v>48</v>
      </c>
      <c r="C7147" s="14" t="s">
        <v>32840</v>
      </c>
      <c r="D7147" s="14" t="s">
        <v>15284</v>
      </c>
      <c r="E7147" s="14" t="s">
        <v>32841</v>
      </c>
      <c r="F7147" s="14" t="s">
        <v>115</v>
      </c>
      <c r="G7147" s="26">
        <v>43685</v>
      </c>
      <c r="H7147" s="14">
        <v>2011</v>
      </c>
      <c r="I7147" s="14" t="s">
        <v>367</v>
      </c>
      <c r="J7147" s="14" t="s">
        <v>436</v>
      </c>
      <c r="K7147" s="14" t="s">
        <v>481</v>
      </c>
      <c r="L7147" s="14" t="s">
        <v>32842</v>
      </c>
      <c r="M7147" s="14">
        <f t="shared" si="888"/>
        <v>2019</v>
      </c>
      <c r="N7147" s="14">
        <f t="shared" si="889"/>
        <v>8</v>
      </c>
      <c r="O7147" s="14" t="str">
        <f>IFERROR(VLOOKUP(I7147,Lists!$F$2:$G$16,2,FALSE()),"Not Rated")</f>
        <v>Older Kids</v>
      </c>
      <c r="P7147" s="14">
        <f t="shared" si="890"/>
        <v>91</v>
      </c>
      <c r="Q7147" s="14" t="str">
        <f t="shared" si="891"/>
        <v>United States</v>
      </c>
      <c r="R7147" s="14" t="str">
        <f t="shared" si="892"/>
        <v>|United States|</v>
      </c>
      <c r="S7147" s="14" t="str">
        <f t="shared" si="893"/>
        <v>|Children &amp; Family Movies|Comedies|</v>
      </c>
      <c r="T7147" s="14" t="str">
        <f t="shared" si="894"/>
        <v>|John Schultz|</v>
      </c>
      <c r="U7147" s="14" t="str">
        <f t="shared" si="895"/>
        <v>|Jordana Beatty|Heather Graham|Parris Mosteller|Preston Bailey|Kristoffer Ryan Winters|Garrett Ryan|Jaleel White|Ashley Boettcher|Taylar Hender|Cameron Boyce|Jenica Bergere|Janet Varney|</v>
      </c>
    </row>
    <row r="7148" spans="1:21">
      <c r="A7148" s="14" t="s">
        <v>32843</v>
      </c>
      <c r="B7148" s="14" t="s">
        <v>48</v>
      </c>
      <c r="C7148" s="14" t="s">
        <v>32844</v>
      </c>
      <c r="D7148" s="14" t="s">
        <v>32845</v>
      </c>
      <c r="E7148" s="14" t="s">
        <v>117</v>
      </c>
      <c r="F7148" s="14" t="s">
        <v>117</v>
      </c>
      <c r="G7148" s="26">
        <v>43358</v>
      </c>
      <c r="H7148" s="14">
        <v>2017</v>
      </c>
      <c r="I7148" s="14" t="s">
        <v>361</v>
      </c>
      <c r="J7148" s="14" t="s">
        <v>7029</v>
      </c>
      <c r="K7148" s="14" t="s">
        <v>247</v>
      </c>
      <c r="L7148" s="14" t="s">
        <v>32846</v>
      </c>
      <c r="M7148" s="14">
        <f t="shared" si="888"/>
        <v>2018</v>
      </c>
      <c r="N7148" s="14">
        <f t="shared" si="889"/>
        <v>9</v>
      </c>
      <c r="O7148" s="14" t="str">
        <f>IFERROR(VLOOKUP(I7148,Lists!$F$2:$G$16,2,FALSE()),"Not Rated")</f>
        <v>Teens</v>
      </c>
      <c r="P7148" s="14">
        <f t="shared" si="890"/>
        <v>52</v>
      </c>
      <c r="Q7148" s="14" t="str">
        <f t="shared" si="891"/>
        <v>Unknown</v>
      </c>
      <c r="R7148" s="14" t="str">
        <f t="shared" si="892"/>
        <v>|Unknown|</v>
      </c>
      <c r="S7148" s="14" t="str">
        <f t="shared" si="893"/>
        <v>|Documentaries|</v>
      </c>
      <c r="T7148" s="14" t="str">
        <f t="shared" si="894"/>
        <v>|Susannah Heath-Eves|</v>
      </c>
      <c r="U7148" s="14" t="str">
        <f t="shared" si="895"/>
        <v>|Unknown|</v>
      </c>
    </row>
    <row r="7149" spans="1:21">
      <c r="A7149" s="14" t="s">
        <v>32847</v>
      </c>
      <c r="B7149" s="14" t="s">
        <v>48</v>
      </c>
      <c r="C7149" s="14" t="s">
        <v>32848</v>
      </c>
      <c r="D7149" s="14" t="s">
        <v>32849</v>
      </c>
      <c r="E7149" s="14" t="s">
        <v>32850</v>
      </c>
      <c r="F7149" s="14" t="s">
        <v>115</v>
      </c>
      <c r="G7149" s="26">
        <v>44197</v>
      </c>
      <c r="H7149" s="14">
        <v>2009</v>
      </c>
      <c r="I7149" s="14" t="s">
        <v>364</v>
      </c>
      <c r="J7149" s="14" t="s">
        <v>2442</v>
      </c>
      <c r="K7149" s="14" t="s">
        <v>458</v>
      </c>
      <c r="L7149" s="14" t="s">
        <v>32851</v>
      </c>
      <c r="M7149" s="14">
        <f t="shared" si="888"/>
        <v>2021</v>
      </c>
      <c r="N7149" s="14">
        <f t="shared" si="889"/>
        <v>1</v>
      </c>
      <c r="O7149" s="14" t="str">
        <f>IFERROR(VLOOKUP(I7149,Lists!$F$2:$G$16,2,FALSE()),"Not Rated")</f>
        <v>Teens</v>
      </c>
      <c r="P7149" s="14">
        <f t="shared" si="890"/>
        <v>123</v>
      </c>
      <c r="Q7149" s="14" t="str">
        <f t="shared" si="891"/>
        <v>United States</v>
      </c>
      <c r="R7149" s="14" t="str">
        <f t="shared" si="892"/>
        <v>|United States|</v>
      </c>
      <c r="S7149" s="14" t="str">
        <f t="shared" si="893"/>
        <v>|Comedies|Dramas|</v>
      </c>
      <c r="T7149" s="14" t="str">
        <f t="shared" si="894"/>
        <v>|Nora Ephron|</v>
      </c>
      <c r="U7149" s="14" t="str">
        <f t="shared" si="895"/>
        <v>|Meryl Streep|Amy Adams|Stanley Tucci|Chris Messina|Linda Emond|Helen Carey|Mary Lynn Rajskub|Jane Lynch|Joan Juliet Buck|</v>
      </c>
    </row>
    <row r="7150" spans="1:21">
      <c r="A7150" s="14" t="s">
        <v>32852</v>
      </c>
      <c r="B7150" s="14" t="s">
        <v>49</v>
      </c>
      <c r="C7150" s="14" t="s">
        <v>32853</v>
      </c>
      <c r="D7150" s="14" t="s">
        <v>117</v>
      </c>
      <c r="E7150" s="14" t="s">
        <v>32854</v>
      </c>
      <c r="F7150" s="14" t="s">
        <v>115</v>
      </c>
      <c r="G7150" s="26">
        <v>42311</v>
      </c>
      <c r="H7150" s="14">
        <v>2014</v>
      </c>
      <c r="I7150" s="14" t="s">
        <v>366</v>
      </c>
      <c r="J7150" s="14" t="s">
        <v>106</v>
      </c>
      <c r="K7150" s="14" t="s">
        <v>256</v>
      </c>
      <c r="L7150" s="14" t="s">
        <v>32855</v>
      </c>
      <c r="M7150" s="14">
        <f t="shared" si="888"/>
        <v>2015</v>
      </c>
      <c r="N7150" s="14">
        <f t="shared" si="889"/>
        <v>11</v>
      </c>
      <c r="O7150" s="14" t="str">
        <f>IFERROR(VLOOKUP(I7150,Lists!$F$2:$G$16,2,FALSE()),"Not Rated")</f>
        <v>Kids</v>
      </c>
      <c r="P7150" s="14">
        <f t="shared" si="890"/>
        <v>2</v>
      </c>
      <c r="Q7150" s="14" t="str">
        <f t="shared" si="891"/>
        <v>United States</v>
      </c>
      <c r="R7150" s="14" t="str">
        <f t="shared" si="892"/>
        <v>|United States|</v>
      </c>
      <c r="S7150" s="14" t="str">
        <f t="shared" si="893"/>
        <v>|Kids' TV|</v>
      </c>
      <c r="T7150" s="14" t="str">
        <f t="shared" si="894"/>
        <v>|Unknown|</v>
      </c>
      <c r="U7150" s="14" t="str">
        <f t="shared" si="895"/>
        <v>|Elizabeth Daily|Julie Lemieux|Athena Karkanis|Benjamin Israel|Stephanie Lynn Robinson|</v>
      </c>
    </row>
    <row r="7151" spans="1:21">
      <c r="A7151" s="14" t="s">
        <v>32856</v>
      </c>
      <c r="B7151" s="14" t="s">
        <v>48</v>
      </c>
      <c r="C7151" s="14" t="s">
        <v>32857</v>
      </c>
      <c r="D7151" s="14" t="s">
        <v>32858</v>
      </c>
      <c r="E7151" s="14" t="s">
        <v>32859</v>
      </c>
      <c r="F7151" s="14" t="s">
        <v>115</v>
      </c>
      <c r="G7151" s="26">
        <v>44136</v>
      </c>
      <c r="H7151" s="14">
        <v>2011</v>
      </c>
      <c r="I7151" s="14" t="s">
        <v>364</v>
      </c>
      <c r="J7151" s="14" t="s">
        <v>783</v>
      </c>
      <c r="K7151" s="14" t="s">
        <v>1014</v>
      </c>
      <c r="L7151" s="14" t="s">
        <v>32860</v>
      </c>
      <c r="M7151" s="14">
        <f t="shared" si="888"/>
        <v>2020</v>
      </c>
      <c r="N7151" s="14">
        <f t="shared" si="889"/>
        <v>11</v>
      </c>
      <c r="O7151" s="14" t="str">
        <f>IFERROR(VLOOKUP(I7151,Lists!$F$2:$G$16,2,FALSE()),"Not Rated")</f>
        <v>Teens</v>
      </c>
      <c r="P7151" s="14">
        <f t="shared" si="890"/>
        <v>113</v>
      </c>
      <c r="Q7151" s="14" t="str">
        <f t="shared" si="891"/>
        <v>United States</v>
      </c>
      <c r="R7151" s="14" t="str">
        <f t="shared" si="892"/>
        <v>|United States|</v>
      </c>
      <c r="S7151" s="14" t="str">
        <f t="shared" si="893"/>
        <v>|Comedies|Romantic Movies|</v>
      </c>
      <c r="T7151" s="14" t="str">
        <f t="shared" si="894"/>
        <v>|Salim Akil|</v>
      </c>
      <c r="U7151" s="14" t="str">
        <f t="shared" si="895"/>
        <v>|Angela Bassett|Paula Patton|Laz Alonso|Loretta Devine|Meagan Good|Tasha Smith|Julie Bowen|DeRay Davis|Valarie Pettiford|Pooch Hall|Tenika Davis|T.D. Jakes|Mike Epps|Romeo Miller|Marguerite McNeil|El DeBarge|Brian Stokes Mitchell|Gary Dourdan|</v>
      </c>
    </row>
    <row r="7152" spans="1:21">
      <c r="A7152" s="14" t="s">
        <v>32861</v>
      </c>
      <c r="B7152" s="14" t="s">
        <v>48</v>
      </c>
      <c r="C7152" s="14" t="s">
        <v>32862</v>
      </c>
      <c r="D7152" s="14" t="s">
        <v>32863</v>
      </c>
      <c r="E7152" s="14" t="s">
        <v>32864</v>
      </c>
      <c r="F7152" s="14" t="s">
        <v>115</v>
      </c>
      <c r="G7152" s="26">
        <v>43525</v>
      </c>
      <c r="H7152" s="14">
        <v>2005</v>
      </c>
      <c r="I7152" s="14" t="s">
        <v>363</v>
      </c>
      <c r="J7152" s="14" t="s">
        <v>1386</v>
      </c>
      <c r="K7152" s="14" t="s">
        <v>1034</v>
      </c>
      <c r="L7152" s="14" t="s">
        <v>32865</v>
      </c>
      <c r="M7152" s="14">
        <f t="shared" si="888"/>
        <v>2019</v>
      </c>
      <c r="N7152" s="14">
        <f t="shared" si="889"/>
        <v>3</v>
      </c>
      <c r="O7152" s="14" t="str">
        <f>IFERROR(VLOOKUP(I7152,Lists!$F$2:$G$16,2,FALSE()),"Not Rated")</f>
        <v>Adults</v>
      </c>
      <c r="P7152" s="14">
        <f t="shared" si="890"/>
        <v>107</v>
      </c>
      <c r="Q7152" s="14" t="str">
        <f t="shared" si="891"/>
        <v>United States</v>
      </c>
      <c r="R7152" s="14" t="str">
        <f t="shared" si="892"/>
        <v>|United States|</v>
      </c>
      <c r="S7152" s="14" t="str">
        <f t="shared" si="893"/>
        <v>|Comedies|Dramas|Independent Movies|</v>
      </c>
      <c r="T7152" s="14" t="str">
        <f t="shared" si="894"/>
        <v>|Phil Morrison|</v>
      </c>
      <c r="U7152" s="14" t="str">
        <f t="shared" si="895"/>
        <v>|Amy Adams|Embeth Davidtz|Ben McKenzie|Alessandro Nivola|Frank Hoyt Taylor|Celia Weston|Scott Wilson|Jill Wagner|Victoria Jackson|Chuck Russell|Jerry Minor|Matt Besser|</v>
      </c>
    </row>
    <row r="7153" spans="1:21">
      <c r="A7153" s="14" t="s">
        <v>32866</v>
      </c>
      <c r="B7153" s="14" t="s">
        <v>48</v>
      </c>
      <c r="C7153" s="14" t="s">
        <v>32867</v>
      </c>
      <c r="D7153" s="14" t="s">
        <v>32868</v>
      </c>
      <c r="E7153" s="14" t="s">
        <v>32869</v>
      </c>
      <c r="F7153" s="14" t="s">
        <v>5003</v>
      </c>
      <c r="G7153" s="26">
        <v>43678</v>
      </c>
      <c r="H7153" s="14">
        <v>2015</v>
      </c>
      <c r="I7153" s="14" t="s">
        <v>364</v>
      </c>
      <c r="J7153" s="14" t="s">
        <v>972</v>
      </c>
      <c r="K7153" s="14" t="s">
        <v>1122</v>
      </c>
      <c r="L7153" s="14" t="s">
        <v>32870</v>
      </c>
      <c r="M7153" s="14">
        <f t="shared" si="888"/>
        <v>2019</v>
      </c>
      <c r="N7153" s="14">
        <f t="shared" si="889"/>
        <v>8</v>
      </c>
      <c r="O7153" s="14" t="str">
        <f>IFERROR(VLOOKUP(I7153,Lists!$F$2:$G$16,2,FALSE()),"Not Rated")</f>
        <v>Teens</v>
      </c>
      <c r="P7153" s="14">
        <f t="shared" si="890"/>
        <v>128</v>
      </c>
      <c r="Q7153" s="14" t="str">
        <f t="shared" si="891"/>
        <v>United States</v>
      </c>
      <c r="R7153" s="14" t="str">
        <f t="shared" si="892"/>
        <v>|United States|Australia|</v>
      </c>
      <c r="S7153" s="14" t="str">
        <f t="shared" si="893"/>
        <v>|Action &amp; Adventure|Sci-Fi &amp; Fantasy|</v>
      </c>
      <c r="T7153" s="14" t="str">
        <f t="shared" si="894"/>
        <v>|Lana Wachowski|Lilly Wachowski|</v>
      </c>
      <c r="U7153" s="14" t="str">
        <f t="shared" si="895"/>
        <v>|Mila Kunis|Channing Tatum|Sean Bean|Eddie Redmayne|Douglas Booth|Tuppence Middleton|Nikki Amuka-Bird|Christina Cole|James D'Arcy|Gugu Mbatha-Raw|</v>
      </c>
    </row>
    <row r="7154" spans="1:21">
      <c r="A7154" s="14" t="s">
        <v>32871</v>
      </c>
      <c r="B7154" s="14" t="s">
        <v>48</v>
      </c>
      <c r="C7154" s="14" t="s">
        <v>32872</v>
      </c>
      <c r="D7154" s="14" t="s">
        <v>5051</v>
      </c>
      <c r="E7154" s="14" t="s">
        <v>32873</v>
      </c>
      <c r="F7154" s="14" t="s">
        <v>32874</v>
      </c>
      <c r="G7154" s="26">
        <v>43709</v>
      </c>
      <c r="H7154" s="14">
        <v>2005</v>
      </c>
      <c r="I7154" s="14" t="s">
        <v>364</v>
      </c>
      <c r="J7154" s="14" t="s">
        <v>507</v>
      </c>
      <c r="K7154" s="14" t="s">
        <v>1014</v>
      </c>
      <c r="L7154" s="14" t="s">
        <v>32875</v>
      </c>
      <c r="M7154" s="14">
        <f t="shared" si="888"/>
        <v>2019</v>
      </c>
      <c r="N7154" s="14">
        <f t="shared" si="889"/>
        <v>9</v>
      </c>
      <c r="O7154" s="14" t="str">
        <f>IFERROR(VLOOKUP(I7154,Lists!$F$2:$G$16,2,FALSE()),"Not Rated")</f>
        <v>Teens</v>
      </c>
      <c r="P7154" s="14">
        <f t="shared" si="890"/>
        <v>94</v>
      </c>
      <c r="Q7154" s="14" t="str">
        <f t="shared" si="891"/>
        <v>Germany</v>
      </c>
      <c r="R7154" s="14" t="str">
        <f t="shared" si="892"/>
        <v>|Germany|United States|Canada|</v>
      </c>
      <c r="S7154" s="14" t="str">
        <f t="shared" si="893"/>
        <v>|Comedies|Romantic Movies|</v>
      </c>
      <c r="T7154" s="14" t="str">
        <f t="shared" si="894"/>
        <v>|Roger Kumble|</v>
      </c>
      <c r="U7154" s="14" t="str">
        <f t="shared" si="895"/>
        <v>|Anna Faris|Ty Olsson|Julie Hagerty|Amy Smart|Chris Marquette|Fred Ewanuick|Amy Matysio|Chris Klein|Ryan Reynolds|Stephen Root|</v>
      </c>
    </row>
    <row r="7155" spans="1:21">
      <c r="A7155" s="14" t="s">
        <v>32876</v>
      </c>
      <c r="B7155" s="14" t="s">
        <v>48</v>
      </c>
      <c r="C7155" s="14" t="s">
        <v>32877</v>
      </c>
      <c r="D7155" s="14" t="s">
        <v>311</v>
      </c>
      <c r="E7155" s="14" t="s">
        <v>32878</v>
      </c>
      <c r="F7155" s="14" t="s">
        <v>130</v>
      </c>
      <c r="G7155" s="26">
        <v>43343</v>
      </c>
      <c r="H7155" s="14">
        <v>1992</v>
      </c>
      <c r="I7155" s="14" t="s">
        <v>361</v>
      </c>
      <c r="J7155" s="14" t="s">
        <v>739</v>
      </c>
      <c r="K7155" s="14" t="s">
        <v>1442</v>
      </c>
      <c r="L7155" s="14" t="s">
        <v>32879</v>
      </c>
      <c r="M7155" s="14">
        <f t="shared" si="888"/>
        <v>2018</v>
      </c>
      <c r="N7155" s="14">
        <f t="shared" si="889"/>
        <v>8</v>
      </c>
      <c r="O7155" s="14" t="str">
        <f>IFERROR(VLOOKUP(I7155,Lists!$F$2:$G$16,2,FALSE()),"Not Rated")</f>
        <v>Teens</v>
      </c>
      <c r="P7155" s="14">
        <f t="shared" si="890"/>
        <v>95</v>
      </c>
      <c r="Q7155" s="14" t="str">
        <f t="shared" si="891"/>
        <v>Hong Kong</v>
      </c>
      <c r="R7155" s="14" t="str">
        <f t="shared" si="892"/>
        <v>|Hong Kong|</v>
      </c>
      <c r="S7155" s="14" t="str">
        <f t="shared" si="893"/>
        <v>|Action &amp; Adventure|Comedies|International Movies|</v>
      </c>
      <c r="T7155" s="14" t="str">
        <f t="shared" si="894"/>
        <v>|Johnnie To|</v>
      </c>
      <c r="U7155" s="14" t="str">
        <f t="shared" si="895"/>
        <v>|Stephen Chow|Anita Mui|Carrie Ng|Wai Ai|Benjamin Chan|Ka Sang Cheung|Wing Cho|Paul Chun|Eddy Ko|Chi Ming Lau|</v>
      </c>
    </row>
    <row r="7156" spans="1:21">
      <c r="A7156" s="14" t="s">
        <v>32880</v>
      </c>
      <c r="B7156" s="14" t="s">
        <v>48</v>
      </c>
      <c r="C7156" s="14" t="s">
        <v>32881</v>
      </c>
      <c r="D7156" s="14" t="s">
        <v>12994</v>
      </c>
      <c r="E7156" s="14" t="s">
        <v>32882</v>
      </c>
      <c r="F7156" s="14" t="s">
        <v>115</v>
      </c>
      <c r="G7156" s="26">
        <v>43101</v>
      </c>
      <c r="H7156" s="14">
        <v>2011</v>
      </c>
      <c r="I7156" s="14" t="s">
        <v>370</v>
      </c>
      <c r="J7156" s="14" t="s">
        <v>574</v>
      </c>
      <c r="K7156" s="14" t="s">
        <v>927</v>
      </c>
      <c r="L7156" s="14" t="s">
        <v>32883</v>
      </c>
      <c r="M7156" s="14">
        <f t="shared" si="888"/>
        <v>2018</v>
      </c>
      <c r="N7156" s="14">
        <f t="shared" si="889"/>
        <v>1</v>
      </c>
      <c r="O7156" s="14" t="str">
        <f>IFERROR(VLOOKUP(I7156,Lists!$F$2:$G$16,2,FALSE()),"Not Rated")</f>
        <v>Kids</v>
      </c>
      <c r="P7156" s="14">
        <f t="shared" si="890"/>
        <v>106</v>
      </c>
      <c r="Q7156" s="14" t="str">
        <f t="shared" si="891"/>
        <v>United States</v>
      </c>
      <c r="R7156" s="14" t="str">
        <f t="shared" si="892"/>
        <v>|United States|</v>
      </c>
      <c r="S7156" s="14" t="str">
        <f t="shared" si="893"/>
        <v>|Documentaries|Music &amp; Musicals|</v>
      </c>
      <c r="T7156" s="14" t="str">
        <f t="shared" si="894"/>
        <v>|Jon M. Chu|</v>
      </c>
      <c r="U7156" s="14" t="str">
        <f t="shared" si="895"/>
        <v>|Justin Bieber|Ludacris|Usher Raymond|Jaden Smith|Miley Cyrus|Sean Kingston|Boyz II Men|</v>
      </c>
    </row>
    <row r="7157" spans="1:21">
      <c r="A7157" s="14" t="s">
        <v>32884</v>
      </c>
      <c r="B7157" s="14" t="s">
        <v>49</v>
      </c>
      <c r="C7157" s="14" t="s">
        <v>32885</v>
      </c>
      <c r="D7157" s="14" t="s">
        <v>117</v>
      </c>
      <c r="E7157" s="14" t="s">
        <v>32886</v>
      </c>
      <c r="F7157" s="14" t="s">
        <v>121</v>
      </c>
      <c r="G7157" s="26">
        <v>42705</v>
      </c>
      <c r="H7157" s="14">
        <v>2012</v>
      </c>
      <c r="I7157" s="14" t="s">
        <v>360</v>
      </c>
      <c r="J7157" s="14" t="s">
        <v>105</v>
      </c>
      <c r="K7157" s="14" t="s">
        <v>3504</v>
      </c>
      <c r="L7157" s="14" t="s">
        <v>32887</v>
      </c>
      <c r="M7157" s="14">
        <f t="shared" si="888"/>
        <v>2016</v>
      </c>
      <c r="N7157" s="14">
        <f t="shared" si="889"/>
        <v>12</v>
      </c>
      <c r="O7157" s="14" t="str">
        <f>IFERROR(VLOOKUP(I7157,Lists!$F$2:$G$16,2,FALSE()),"Not Rated")</f>
        <v>Adults</v>
      </c>
      <c r="P7157" s="14">
        <f t="shared" si="890"/>
        <v>1</v>
      </c>
      <c r="Q7157" s="14" t="str">
        <f t="shared" si="891"/>
        <v>Japan</v>
      </c>
      <c r="R7157" s="14" t="str">
        <f t="shared" si="892"/>
        <v>|Japan|</v>
      </c>
      <c r="S7157" s="14" t="str">
        <f t="shared" si="893"/>
        <v>|Anime Series|Crime TV Shows|International TV Shows|</v>
      </c>
      <c r="T7157" s="14" t="str">
        <f t="shared" si="894"/>
        <v>|Unknown|</v>
      </c>
      <c r="U7157" s="14" t="str">
        <f t="shared" si="895"/>
        <v>|Daisuke Namikawa|Daisuke Ono|Mikako Komatsu|Kenjiro Tsuda|Tomokazu Sugita|Yui Horie|Takahiro Sakurai|Jun Fukuyama|Yuichi Nakamura|Miyuki Sawashiro|Mamoru Miyano|Satomi Sato|Yuki Kaji|Tetsuya Kakihara|Shozo Iizuka|</v>
      </c>
    </row>
    <row r="7158" spans="1:21">
      <c r="A7158" s="14" t="s">
        <v>32888</v>
      </c>
      <c r="B7158" s="14" t="s">
        <v>48</v>
      </c>
      <c r="C7158" s="14" t="s">
        <v>32889</v>
      </c>
      <c r="D7158" s="14" t="s">
        <v>32890</v>
      </c>
      <c r="E7158" s="14" t="s">
        <v>32891</v>
      </c>
      <c r="F7158" s="14" t="s">
        <v>32892</v>
      </c>
      <c r="G7158" s="26">
        <v>43790</v>
      </c>
      <c r="H7158" s="14">
        <v>2002</v>
      </c>
      <c r="I7158" s="14" t="s">
        <v>364</v>
      </c>
      <c r="J7158" s="14" t="s">
        <v>2323</v>
      </c>
      <c r="K7158" s="14" t="s">
        <v>625</v>
      </c>
      <c r="L7158" s="14" t="s">
        <v>32893</v>
      </c>
      <c r="M7158" s="14">
        <f t="shared" si="888"/>
        <v>2019</v>
      </c>
      <c r="N7158" s="14">
        <f t="shared" si="889"/>
        <v>11</v>
      </c>
      <c r="O7158" s="14" t="str">
        <f>IFERROR(VLOOKUP(I7158,Lists!$F$2:$G$16,2,FALSE()),"Not Rated")</f>
        <v>Teens</v>
      </c>
      <c r="P7158" s="14">
        <f t="shared" si="890"/>
        <v>138</v>
      </c>
      <c r="Q7158" s="14" t="str">
        <f t="shared" si="891"/>
        <v>United Kingdom</v>
      </c>
      <c r="R7158" s="14" t="str">
        <f t="shared" si="892"/>
        <v>|United Kingdom|Germany|Canada|United States|</v>
      </c>
      <c r="S7158" s="14" t="str">
        <f t="shared" si="893"/>
        <v>|Action &amp; Adventure|Dramas|</v>
      </c>
      <c r="T7158" s="14" t="str">
        <f t="shared" si="894"/>
        <v>|Kathryn Bigelow|</v>
      </c>
      <c r="U7158" s="14" t="str">
        <f t="shared" si="895"/>
        <v>|Harrison Ford|Liam Neeson|Peter Sarsgaard|Sam Spruell|Joss Ackland|Peter Stebbings|Christian Camargo|Sam Redford|John Shrapnel|Donald Sumpter|</v>
      </c>
    </row>
    <row r="7159" spans="1:21">
      <c r="A7159" s="14" t="s">
        <v>32894</v>
      </c>
      <c r="B7159" s="14" t="s">
        <v>49</v>
      </c>
      <c r="C7159" s="14" t="s">
        <v>32895</v>
      </c>
      <c r="D7159" s="14" t="s">
        <v>117</v>
      </c>
      <c r="E7159" s="14" t="s">
        <v>32896</v>
      </c>
      <c r="F7159" s="14" t="s">
        <v>129</v>
      </c>
      <c r="G7159" s="26">
        <v>42730</v>
      </c>
      <c r="H7159" s="14">
        <v>2013</v>
      </c>
      <c r="I7159" s="14" t="s">
        <v>361</v>
      </c>
      <c r="J7159" s="14" t="s">
        <v>105</v>
      </c>
      <c r="K7159" s="14" t="s">
        <v>415</v>
      </c>
      <c r="L7159" s="14" t="s">
        <v>32897</v>
      </c>
      <c r="M7159" s="14">
        <f t="shared" si="888"/>
        <v>2016</v>
      </c>
      <c r="N7159" s="14">
        <f t="shared" si="889"/>
        <v>12</v>
      </c>
      <c r="O7159" s="14" t="str">
        <f>IFERROR(VLOOKUP(I7159,Lists!$F$2:$G$16,2,FALSE()),"Not Rated")</f>
        <v>Teens</v>
      </c>
      <c r="P7159" s="14">
        <f t="shared" si="890"/>
        <v>1</v>
      </c>
      <c r="Q7159" s="14" t="str">
        <f t="shared" si="891"/>
        <v>Turkey</v>
      </c>
      <c r="R7159" s="14" t="str">
        <f t="shared" si="892"/>
        <v>|Turkey|</v>
      </c>
      <c r="S7159" s="14" t="str">
        <f t="shared" si="893"/>
        <v>|Crime TV Shows|International TV Shows|TV Action &amp; Adventure|</v>
      </c>
      <c r="T7159" s="14" t="str">
        <f t="shared" si="894"/>
        <v>|Unknown|</v>
      </c>
      <c r="U7159" s="14" t="str">
        <f t="shared" si="895"/>
        <v>|Gürkan Uygun|Mustafa Avkıran|Berk Hakman|Begüm Birgören|Özlem Yılmaz|Yağmur Tanrısevsin|İnanç Konukçu|Hasan Küçükçetin|Metin Coşkun|Selda Özer|Yağız Atakan Savaş|Burak Deniz|Cengiz Sezici|Haluk Bilginer|Tuğba Melis Türk|</v>
      </c>
    </row>
    <row r="7160" spans="1:21">
      <c r="A7160" s="14" t="s">
        <v>32898</v>
      </c>
      <c r="B7160" s="14" t="s">
        <v>48</v>
      </c>
      <c r="C7160" s="14" t="s">
        <v>32899</v>
      </c>
      <c r="D7160" s="14" t="s">
        <v>32900</v>
      </c>
      <c r="E7160" s="14" t="s">
        <v>32901</v>
      </c>
      <c r="F7160" s="14" t="s">
        <v>116</v>
      </c>
      <c r="G7160" s="26">
        <v>42911</v>
      </c>
      <c r="H7160" s="14">
        <v>2017</v>
      </c>
      <c r="I7160" s="14" t="s">
        <v>361</v>
      </c>
      <c r="J7160" s="14" t="s">
        <v>1929</v>
      </c>
      <c r="K7160" s="14" t="s">
        <v>475</v>
      </c>
      <c r="L7160" s="14" t="s">
        <v>32902</v>
      </c>
      <c r="M7160" s="14">
        <f t="shared" si="888"/>
        <v>2017</v>
      </c>
      <c r="N7160" s="14">
        <f t="shared" si="889"/>
        <v>6</v>
      </c>
      <c r="O7160" s="14" t="str">
        <f>IFERROR(VLOOKUP(I7160,Lists!$F$2:$G$16,2,FALSE()),"Not Rated")</f>
        <v>Teens</v>
      </c>
      <c r="P7160" s="14">
        <f t="shared" si="890"/>
        <v>139</v>
      </c>
      <c r="Q7160" s="14" t="str">
        <f t="shared" si="891"/>
        <v>India</v>
      </c>
      <c r="R7160" s="14" t="str">
        <f t="shared" si="892"/>
        <v>|India|</v>
      </c>
      <c r="S7160" s="14" t="str">
        <f t="shared" si="893"/>
        <v>|Dramas|International Movies|</v>
      </c>
      <c r="T7160" s="14" t="str">
        <f t="shared" si="894"/>
        <v>|Sanjay Gupta|</v>
      </c>
      <c r="U7160" s="14" t="str">
        <f t="shared" si="895"/>
        <v>|Hrithik Roshan|Yami Gautam|Ronit Roy|Rohit Roy|Narendra Jha|Girish Kulkarni|Sahidur Rahaman|Suresh Menon|</v>
      </c>
    </row>
    <row r="7161" spans="1:21">
      <c r="A7161" s="14" t="s">
        <v>32903</v>
      </c>
      <c r="B7161" s="14" t="s">
        <v>48</v>
      </c>
      <c r="C7161" s="14" t="s">
        <v>32904</v>
      </c>
      <c r="D7161" s="14" t="s">
        <v>32905</v>
      </c>
      <c r="E7161" s="14" t="s">
        <v>32906</v>
      </c>
      <c r="F7161" s="14" t="s">
        <v>116</v>
      </c>
      <c r="G7161" s="26">
        <v>43160</v>
      </c>
      <c r="H7161" s="14">
        <v>2015</v>
      </c>
      <c r="I7161" s="14" t="s">
        <v>362</v>
      </c>
      <c r="J7161" s="14" t="s">
        <v>2394</v>
      </c>
      <c r="K7161" s="14" t="s">
        <v>910</v>
      </c>
      <c r="L7161" s="14" t="s">
        <v>32907</v>
      </c>
      <c r="M7161" s="14">
        <f t="shared" si="888"/>
        <v>2018</v>
      </c>
      <c r="N7161" s="14">
        <f t="shared" si="889"/>
        <v>3</v>
      </c>
      <c r="O7161" s="14" t="str">
        <f>IFERROR(VLOOKUP(I7161,Lists!$F$2:$G$16,2,FALSE()),"Not Rated")</f>
        <v>Older Kids</v>
      </c>
      <c r="P7161" s="14">
        <f t="shared" si="890"/>
        <v>132</v>
      </c>
      <c r="Q7161" s="14" t="str">
        <f t="shared" si="891"/>
        <v>India</v>
      </c>
      <c r="R7161" s="14" t="str">
        <f t="shared" si="892"/>
        <v>|India|</v>
      </c>
      <c r="S7161" s="14" t="str">
        <f t="shared" si="893"/>
        <v>|Dramas|International Movies|Romantic Movies|</v>
      </c>
      <c r="T7161" s="14" t="str">
        <f t="shared" si="894"/>
        <v>|Kranti Redkar|</v>
      </c>
      <c r="U7161" s="14" t="str">
        <f t="shared" si="895"/>
        <v>|Jitendra Joshi|Urmila Kanitkar|Ashutosh Gaikwad|Ashok Shinde|Madhavi Juvekar|</v>
      </c>
    </row>
    <row r="7162" spans="1:21">
      <c r="A7162" s="14" t="s">
        <v>32908</v>
      </c>
      <c r="B7162" s="14" t="s">
        <v>48</v>
      </c>
      <c r="C7162" s="14" t="s">
        <v>32909</v>
      </c>
      <c r="D7162" s="14" t="s">
        <v>32910</v>
      </c>
      <c r="E7162" s="14" t="s">
        <v>32911</v>
      </c>
      <c r="F7162" s="14" t="s">
        <v>116</v>
      </c>
      <c r="G7162" s="26">
        <v>43830</v>
      </c>
      <c r="H7162" s="14">
        <v>1981</v>
      </c>
      <c r="I7162" s="14" t="s">
        <v>361</v>
      </c>
      <c r="J7162" s="14" t="s">
        <v>5870</v>
      </c>
      <c r="K7162" s="14" t="s">
        <v>612</v>
      </c>
      <c r="L7162" s="14" t="s">
        <v>32912</v>
      </c>
      <c r="M7162" s="14">
        <f t="shared" si="888"/>
        <v>2019</v>
      </c>
      <c r="N7162" s="14">
        <f t="shared" si="889"/>
        <v>12</v>
      </c>
      <c r="O7162" s="14" t="str">
        <f>IFERROR(VLOOKUP(I7162,Lists!$F$2:$G$16,2,FALSE()),"Not Rated")</f>
        <v>Teens</v>
      </c>
      <c r="P7162" s="14">
        <f t="shared" si="890"/>
        <v>173</v>
      </c>
      <c r="Q7162" s="14" t="str">
        <f t="shared" si="891"/>
        <v>India</v>
      </c>
      <c r="R7162" s="14" t="str">
        <f t="shared" si="892"/>
        <v>|India|</v>
      </c>
      <c r="S7162" s="14" t="str">
        <f t="shared" si="893"/>
        <v>|Action &amp; Adventure|Dramas|International Movies|</v>
      </c>
      <c r="T7162" s="14" t="str">
        <f t="shared" si="894"/>
        <v>|Tinnu Anand|</v>
      </c>
      <c r="U7162" s="14" t="str">
        <f t="shared" si="895"/>
        <v>|Amitabh Bachchan|Asha Parekh|Parveen Babi|Amjad Khan|Pran|K.N. Singh|Sajjan|Murad|Kader Khan|Jagdeep|</v>
      </c>
    </row>
    <row r="7163" spans="1:21">
      <c r="A7163" s="14" t="s">
        <v>32913</v>
      </c>
      <c r="B7163" s="14" t="s">
        <v>48</v>
      </c>
      <c r="C7163" s="14" t="s">
        <v>32914</v>
      </c>
      <c r="D7163" s="14" t="s">
        <v>32915</v>
      </c>
      <c r="E7163" s="14" t="s">
        <v>32916</v>
      </c>
      <c r="F7163" s="14" t="s">
        <v>116</v>
      </c>
      <c r="G7163" s="26">
        <v>43313</v>
      </c>
      <c r="H7163" s="14">
        <v>2017</v>
      </c>
      <c r="I7163" s="14" t="s">
        <v>362</v>
      </c>
      <c r="J7163" s="14" t="s">
        <v>611</v>
      </c>
      <c r="K7163" s="14" t="s">
        <v>475</v>
      </c>
      <c r="L7163" s="14" t="s">
        <v>32917</v>
      </c>
      <c r="M7163" s="14">
        <f t="shared" si="888"/>
        <v>2018</v>
      </c>
      <c r="N7163" s="14">
        <f t="shared" si="889"/>
        <v>8</v>
      </c>
      <c r="O7163" s="14" t="str">
        <f>IFERROR(VLOOKUP(I7163,Lists!$F$2:$G$16,2,FALSE()),"Not Rated")</f>
        <v>Older Kids</v>
      </c>
      <c r="P7163" s="14">
        <f t="shared" si="890"/>
        <v>105</v>
      </c>
      <c r="Q7163" s="14" t="str">
        <f t="shared" si="891"/>
        <v>India</v>
      </c>
      <c r="R7163" s="14" t="str">
        <f t="shared" si="892"/>
        <v>|India|</v>
      </c>
      <c r="S7163" s="14" t="str">
        <f t="shared" si="893"/>
        <v>|Dramas|International Movies|</v>
      </c>
      <c r="T7163" s="14" t="str">
        <f t="shared" si="894"/>
        <v>|Jijo Pancode|</v>
      </c>
      <c r="U7163" s="14" t="str">
        <f t="shared" si="895"/>
        <v>|Tini Tom|Meghanathan|Balachandran Chullikadu|Shivaji Guruvayoor|Kottayam Purushan|Nithin George|Grace Antony|Shalu|</v>
      </c>
    </row>
    <row r="7164" spans="1:21">
      <c r="A7164" s="14" t="s">
        <v>32918</v>
      </c>
      <c r="B7164" s="14" t="s">
        <v>48</v>
      </c>
      <c r="C7164" s="14" t="s">
        <v>32919</v>
      </c>
      <c r="D7164" s="14" t="s">
        <v>32920</v>
      </c>
      <c r="E7164" s="14" t="s">
        <v>32921</v>
      </c>
      <c r="F7164" s="14" t="s">
        <v>116</v>
      </c>
      <c r="G7164" s="26">
        <v>43084</v>
      </c>
      <c r="H7164" s="14">
        <v>2016</v>
      </c>
      <c r="I7164" s="14" t="s">
        <v>360</v>
      </c>
      <c r="J7164" s="14" t="s">
        <v>2157</v>
      </c>
      <c r="K7164" s="14" t="s">
        <v>612</v>
      </c>
      <c r="L7164" s="14" t="s">
        <v>32922</v>
      </c>
      <c r="M7164" s="14">
        <f t="shared" si="888"/>
        <v>2017</v>
      </c>
      <c r="N7164" s="14">
        <f t="shared" si="889"/>
        <v>12</v>
      </c>
      <c r="O7164" s="14" t="str">
        <f>IFERROR(VLOOKUP(I7164,Lists!$F$2:$G$16,2,FALSE()),"Not Rated")</f>
        <v>Adults</v>
      </c>
      <c r="P7164" s="14">
        <f t="shared" si="890"/>
        <v>148</v>
      </c>
      <c r="Q7164" s="14" t="str">
        <f t="shared" si="891"/>
        <v>India</v>
      </c>
      <c r="R7164" s="14" t="str">
        <f t="shared" si="892"/>
        <v>|India|</v>
      </c>
      <c r="S7164" s="14" t="str">
        <f t="shared" si="893"/>
        <v>|Action &amp; Adventure|Dramas|International Movies|</v>
      </c>
      <c r="T7164" s="14" t="str">
        <f t="shared" si="894"/>
        <v>|Pa. Ranjith|</v>
      </c>
      <c r="U7164" s="14" t="str">
        <f t="shared" si="895"/>
        <v>|Rajnikanth|Winston Chao|Radhika Apte|Nassar|Dhansika|Kalaiyarasan|Dinesh|John Vijay|Kishore Kumar G.|Riythvika|</v>
      </c>
    </row>
    <row r="7165" spans="1:21">
      <c r="A7165" s="14" t="s">
        <v>32923</v>
      </c>
      <c r="B7165" s="14" t="s">
        <v>48</v>
      </c>
      <c r="C7165" s="14" t="s">
        <v>32924</v>
      </c>
      <c r="D7165" s="14" t="s">
        <v>32925</v>
      </c>
      <c r="E7165" s="14" t="s">
        <v>32926</v>
      </c>
      <c r="F7165" s="14" t="s">
        <v>116</v>
      </c>
      <c r="G7165" s="26">
        <v>43040</v>
      </c>
      <c r="H7165" s="14">
        <v>2016</v>
      </c>
      <c r="I7165" s="14" t="s">
        <v>361</v>
      </c>
      <c r="J7165" s="14" t="s">
        <v>1159</v>
      </c>
      <c r="K7165" s="14" t="s">
        <v>910</v>
      </c>
      <c r="L7165" s="14" t="s">
        <v>32927</v>
      </c>
      <c r="M7165" s="14">
        <f t="shared" si="888"/>
        <v>2017</v>
      </c>
      <c r="N7165" s="14">
        <f t="shared" si="889"/>
        <v>11</v>
      </c>
      <c r="O7165" s="14" t="str">
        <f>IFERROR(VLOOKUP(I7165,Lists!$F$2:$G$16,2,FALSE()),"Not Rated")</f>
        <v>Teens</v>
      </c>
      <c r="P7165" s="14">
        <f t="shared" si="890"/>
        <v>120</v>
      </c>
      <c r="Q7165" s="14" t="str">
        <f t="shared" si="891"/>
        <v>India</v>
      </c>
      <c r="R7165" s="14" t="str">
        <f t="shared" si="892"/>
        <v>|India|</v>
      </c>
      <c r="S7165" s="14" t="str">
        <f t="shared" si="893"/>
        <v>|Dramas|International Movies|Romantic Movies|</v>
      </c>
      <c r="T7165" s="14" t="str">
        <f t="shared" si="894"/>
        <v>|Buta Singh|</v>
      </c>
      <c r="U7165" s="14" t="str">
        <f t="shared" si="895"/>
        <v>|Yograj Singh|Nitu Pandher|Deep Mandian|Shreya Chawla|Jagpal Singh Chahal|Jyoti Sharma|Janak Joshi|Karan Vinayak|</v>
      </c>
    </row>
    <row r="7166" spans="1:21">
      <c r="A7166" s="14" t="s">
        <v>32928</v>
      </c>
      <c r="B7166" s="14" t="s">
        <v>48</v>
      </c>
      <c r="C7166" s="14" t="s">
        <v>32929</v>
      </c>
      <c r="D7166" s="14" t="s">
        <v>32930</v>
      </c>
      <c r="E7166" s="14" t="s">
        <v>32931</v>
      </c>
      <c r="F7166" s="14" t="s">
        <v>32932</v>
      </c>
      <c r="G7166" s="26">
        <v>43009</v>
      </c>
      <c r="H7166" s="14">
        <v>2014</v>
      </c>
      <c r="I7166" s="14" t="s">
        <v>367</v>
      </c>
      <c r="J7166" s="14" t="s">
        <v>744</v>
      </c>
      <c r="K7166" s="14" t="s">
        <v>982</v>
      </c>
      <c r="L7166" s="14" t="s">
        <v>32933</v>
      </c>
      <c r="M7166" s="14">
        <f t="shared" si="888"/>
        <v>2017</v>
      </c>
      <c r="N7166" s="14">
        <f t="shared" si="889"/>
        <v>10</v>
      </c>
      <c r="O7166" s="14" t="str">
        <f>IFERROR(VLOOKUP(I7166,Lists!$F$2:$G$16,2,FALSE()),"Not Rated")</f>
        <v>Older Kids</v>
      </c>
      <c r="P7166" s="14">
        <f t="shared" si="890"/>
        <v>85</v>
      </c>
      <c r="Q7166" s="14" t="str">
        <f t="shared" si="891"/>
        <v>United States</v>
      </c>
      <c r="R7166" s="14" t="str">
        <f t="shared" si="892"/>
        <v>|United States|France|Canada|Lebanon|Qatar|</v>
      </c>
      <c r="S7166" s="14" t="str">
        <f t="shared" si="893"/>
        <v>|Children &amp; Family Movies|Dramas|</v>
      </c>
      <c r="T7166" s="14" t="str">
        <f t="shared" si="894"/>
        <v>|Roger Allers|Gaëtan Brizzi|Paul Brizzi|Joan C. Gratz|Mohammed Saeed Harib|Tomm Moore|Nina Paley|Bill Plympton|Joann Sfar|Michael Socha|</v>
      </c>
      <c r="U7166" s="14" t="str">
        <f t="shared" si="895"/>
        <v>|Liam Neeson|Salma Hayek|John Krasinski|Frank Langella|Alfred Molina|John Rhys-Davies|Quvenzhané Wallis|</v>
      </c>
    </row>
    <row r="7167" spans="1:21">
      <c r="A7167" s="14" t="s">
        <v>32934</v>
      </c>
      <c r="B7167" s="14" t="s">
        <v>48</v>
      </c>
      <c r="C7167" s="14" t="s">
        <v>32935</v>
      </c>
      <c r="D7167" s="14" t="s">
        <v>32936</v>
      </c>
      <c r="E7167" s="14" t="s">
        <v>32937</v>
      </c>
      <c r="F7167" s="14" t="s">
        <v>116</v>
      </c>
      <c r="G7167" s="26">
        <v>43030</v>
      </c>
      <c r="H7167" s="14">
        <v>2010</v>
      </c>
      <c r="I7167" s="14" t="s">
        <v>361</v>
      </c>
      <c r="J7167" s="14" t="s">
        <v>783</v>
      </c>
      <c r="K7167" s="14" t="s">
        <v>1527</v>
      </c>
      <c r="L7167" s="14" t="s">
        <v>32938</v>
      </c>
      <c r="M7167" s="14">
        <f t="shared" si="888"/>
        <v>2017</v>
      </c>
      <c r="N7167" s="14">
        <f t="shared" si="889"/>
        <v>10</v>
      </c>
      <c r="O7167" s="14" t="str">
        <f>IFERROR(VLOOKUP(I7167,Lists!$F$2:$G$16,2,FALSE()),"Not Rated")</f>
        <v>Teens</v>
      </c>
      <c r="P7167" s="14">
        <f t="shared" si="890"/>
        <v>113</v>
      </c>
      <c r="Q7167" s="14" t="str">
        <f t="shared" si="891"/>
        <v>India</v>
      </c>
      <c r="R7167" s="14" t="str">
        <f t="shared" si="892"/>
        <v>|India|</v>
      </c>
      <c r="S7167" s="14" t="str">
        <f t="shared" si="893"/>
        <v>|Dramas|International Movies|Music &amp; Musicals|</v>
      </c>
      <c r="T7167" s="14" t="str">
        <f t="shared" si="894"/>
        <v>|Pooja Bhatt|</v>
      </c>
      <c r="U7167" s="14" t="str">
        <f t="shared" si="895"/>
        <v>|Himesh Reshammiya|Sara Loren|Amrita Singh|Gulshan Grover|Javed Sheikh|Adnan Shah|Natasha Sinha|Gaurav Chanana|Anupam Shyam|</v>
      </c>
    </row>
    <row r="7168" spans="1:21">
      <c r="A7168" s="14" t="s">
        <v>32939</v>
      </c>
      <c r="B7168" s="14" t="s">
        <v>48</v>
      </c>
      <c r="C7168" s="14" t="s">
        <v>32940</v>
      </c>
      <c r="D7168" s="14" t="s">
        <v>32941</v>
      </c>
      <c r="E7168" s="14" t="s">
        <v>32942</v>
      </c>
      <c r="F7168" s="14" t="s">
        <v>118</v>
      </c>
      <c r="G7168" s="26">
        <v>43228</v>
      </c>
      <c r="H7168" s="14">
        <v>2016</v>
      </c>
      <c r="I7168" s="14" t="s">
        <v>360</v>
      </c>
      <c r="J7168" s="14" t="s">
        <v>698</v>
      </c>
      <c r="K7168" s="14" t="s">
        <v>254</v>
      </c>
      <c r="L7168" s="14" t="s">
        <v>32943</v>
      </c>
      <c r="M7168" s="14">
        <f t="shared" si="888"/>
        <v>2018</v>
      </c>
      <c r="N7168" s="14">
        <f t="shared" si="889"/>
        <v>5</v>
      </c>
      <c r="O7168" s="14" t="str">
        <f>IFERROR(VLOOKUP(I7168,Lists!$F$2:$G$16,2,FALSE()),"Not Rated")</f>
        <v>Adults</v>
      </c>
      <c r="P7168" s="14">
        <f t="shared" si="890"/>
        <v>99</v>
      </c>
      <c r="Q7168" s="14" t="str">
        <f t="shared" si="891"/>
        <v>United Kingdom</v>
      </c>
      <c r="R7168" s="14" t="str">
        <f t="shared" si="892"/>
        <v>|United Kingdom|</v>
      </c>
      <c r="S7168" s="14" t="str">
        <f t="shared" si="893"/>
        <v>|Thrillers|</v>
      </c>
      <c r="T7168" s="14" t="str">
        <f t="shared" si="894"/>
        <v>|Rupert Jones|</v>
      </c>
      <c r="U7168" s="14" t="str">
        <f t="shared" si="895"/>
        <v>|Toby Jones|Anne Reid|Sinead Matthews|Cecilia Noble|Karl Johnson|Frederick Schmidt|Deborah Findlay|Manjinder Virk|</v>
      </c>
    </row>
    <row r="7169" spans="1:21">
      <c r="A7169" s="14" t="s">
        <v>32944</v>
      </c>
      <c r="B7169" s="14" t="s">
        <v>48</v>
      </c>
      <c r="C7169" s="14" t="s">
        <v>32945</v>
      </c>
      <c r="D7169" s="14" t="s">
        <v>32946</v>
      </c>
      <c r="E7169" s="14" t="s">
        <v>32947</v>
      </c>
      <c r="F7169" s="14" t="s">
        <v>116</v>
      </c>
      <c r="G7169" s="26">
        <v>43160</v>
      </c>
      <c r="H7169" s="14">
        <v>2017</v>
      </c>
      <c r="I7169" s="14" t="s">
        <v>361</v>
      </c>
      <c r="J7169" s="14" t="s">
        <v>10798</v>
      </c>
      <c r="K7169" s="14" t="s">
        <v>444</v>
      </c>
      <c r="L7169" s="14" t="s">
        <v>32948</v>
      </c>
      <c r="M7169" s="14">
        <f t="shared" si="888"/>
        <v>2018</v>
      </c>
      <c r="N7169" s="14">
        <f t="shared" si="889"/>
        <v>3</v>
      </c>
      <c r="O7169" s="14" t="str">
        <f>IFERROR(VLOOKUP(I7169,Lists!$F$2:$G$16,2,FALSE()),"Not Rated")</f>
        <v>Teens</v>
      </c>
      <c r="P7169" s="14">
        <f t="shared" si="890"/>
        <v>41</v>
      </c>
      <c r="Q7169" s="14" t="str">
        <f t="shared" si="891"/>
        <v>India</v>
      </c>
      <c r="R7169" s="14" t="str">
        <f t="shared" si="892"/>
        <v>|India|</v>
      </c>
      <c r="S7169" s="14" t="str">
        <f t="shared" si="893"/>
        <v>|Dramas|Independent Movies|International Movies|</v>
      </c>
      <c r="T7169" s="14" t="str">
        <f t="shared" si="894"/>
        <v>|Dhilip Kumar|</v>
      </c>
      <c r="U7169" s="14" t="str">
        <f t="shared" si="895"/>
        <v>|Kishore Kumar G.|Yasmin Ponnappa|Mithraboomi Saravanan|</v>
      </c>
    </row>
    <row r="7170" spans="1:21">
      <c r="A7170" s="14" t="s">
        <v>32949</v>
      </c>
      <c r="B7170" s="14" t="s">
        <v>48</v>
      </c>
      <c r="C7170" s="14" t="s">
        <v>32950</v>
      </c>
      <c r="D7170" s="14" t="s">
        <v>117</v>
      </c>
      <c r="E7170" s="14" t="s">
        <v>32951</v>
      </c>
      <c r="F7170" s="14" t="s">
        <v>116</v>
      </c>
      <c r="G7170" s="26">
        <v>43160</v>
      </c>
      <c r="H7170" s="14">
        <v>2017</v>
      </c>
      <c r="I7170" s="14" t="s">
        <v>361</v>
      </c>
      <c r="J7170" s="14" t="s">
        <v>604</v>
      </c>
      <c r="K7170" s="14" t="s">
        <v>1656</v>
      </c>
      <c r="L7170" s="14" t="s">
        <v>32952</v>
      </c>
      <c r="M7170" s="14">
        <f t="shared" ref="M7170:M7233" si="896">IF(G7170="","",YEAR(G7170))</f>
        <v>2018</v>
      </c>
      <c r="N7170" s="14">
        <f t="shared" ref="N7170:N7233" si="897">IF(G7170="","",MONTH(G7170))</f>
        <v>3</v>
      </c>
      <c r="O7170" s="14" t="str">
        <f>IFERROR(VLOOKUP(I7170,Lists!$F$2:$G$16,2,FALSE()),"Not Rated")</f>
        <v>Teens</v>
      </c>
      <c r="P7170" s="14">
        <f t="shared" ref="P7170:P7233" si="898">IFERROR(VALUE(LEFT(J7170,FIND(" ",J7170)-1)),"")</f>
        <v>110</v>
      </c>
      <c r="Q7170" s="14" t="str">
        <f t="shared" ref="Q7170:Q7233" si="899">IFERROR(LEFT(F7170,FIND(",",F7170)-1),F7170)</f>
        <v>India</v>
      </c>
      <c r="R7170" s="14" t="str">
        <f t="shared" ref="R7170:R7233" si="900">"|"&amp;SUBSTITUTE(F7170,", ","|")&amp;"|"</f>
        <v>|India|</v>
      </c>
      <c r="S7170" s="14" t="str">
        <f t="shared" ref="S7170:S7233" si="901">"|"&amp;SUBSTITUTE(K7170,", ","|")&amp;"|"</f>
        <v>|Horror Movies|International Movies|Thrillers|</v>
      </c>
      <c r="T7170" s="14" t="str">
        <f t="shared" ref="T7170:T7233" si="902">"|"&amp;SUBSTITUTE(D7170,", ","|")&amp;"|"</f>
        <v>|Unknown|</v>
      </c>
      <c r="U7170" s="14" t="str">
        <f t="shared" ref="U7170:U7233" si="903">"|"&amp;SUBSTITUTE(E7170,", ","|")&amp;"|"</f>
        <v>|Sharad Ponkshe|Smita Shewale|</v>
      </c>
    </row>
    <row r="7171" spans="1:21">
      <c r="A7171" s="14" t="s">
        <v>32953</v>
      </c>
      <c r="B7171" s="14" t="s">
        <v>48</v>
      </c>
      <c r="C7171" s="14" t="s">
        <v>32954</v>
      </c>
      <c r="D7171" s="14" t="s">
        <v>31788</v>
      </c>
      <c r="E7171" s="14" t="s">
        <v>32955</v>
      </c>
      <c r="F7171" s="14" t="s">
        <v>116</v>
      </c>
      <c r="G7171" s="26">
        <v>43030</v>
      </c>
      <c r="H7171" s="14">
        <v>2008</v>
      </c>
      <c r="I7171" s="14" t="s">
        <v>361</v>
      </c>
      <c r="J7171" s="14" t="s">
        <v>3814</v>
      </c>
      <c r="K7171" s="14" t="s">
        <v>3661</v>
      </c>
      <c r="L7171" s="14" t="s">
        <v>32956</v>
      </c>
      <c r="M7171" s="14">
        <f t="shared" si="896"/>
        <v>2017</v>
      </c>
      <c r="N7171" s="14">
        <f t="shared" si="897"/>
        <v>10</v>
      </c>
      <c r="O7171" s="14" t="str">
        <f>IFERROR(VLOOKUP(I7171,Lists!$F$2:$G$16,2,FALSE()),"Not Rated")</f>
        <v>Teens</v>
      </c>
      <c r="P7171" s="14">
        <f t="shared" si="898"/>
        <v>137</v>
      </c>
      <c r="Q7171" s="14" t="str">
        <f t="shared" si="899"/>
        <v>India</v>
      </c>
      <c r="R7171" s="14" t="str">
        <f t="shared" si="900"/>
        <v>|India|</v>
      </c>
      <c r="S7171" s="14" t="str">
        <f t="shared" si="901"/>
        <v>|International Movies|Music &amp; Musicals|Romantic Movies|</v>
      </c>
      <c r="T7171" s="14" t="str">
        <f t="shared" si="902"/>
        <v>|Satish Kaushik|</v>
      </c>
      <c r="U7171" s="14" t="str">
        <f t="shared" si="903"/>
        <v>|Himesh Reshammiya|Urmila Matondkar|Shweta Kumar|Dino Morea|Raj Babbar|Danny Denzongpa|Gulshan Grover|Rohini Hattangadi|Asrani|Smita Bansal|</v>
      </c>
    </row>
    <row r="7172" spans="1:21">
      <c r="A7172" s="14" t="s">
        <v>32957</v>
      </c>
      <c r="B7172" s="14" t="s">
        <v>48</v>
      </c>
      <c r="C7172" s="14" t="s">
        <v>32958</v>
      </c>
      <c r="D7172" s="14" t="s">
        <v>2031</v>
      </c>
      <c r="E7172" s="14" t="s">
        <v>32959</v>
      </c>
      <c r="F7172" s="14" t="s">
        <v>115</v>
      </c>
      <c r="G7172" s="26">
        <v>43831</v>
      </c>
      <c r="H7172" s="14">
        <v>2001</v>
      </c>
      <c r="I7172" s="14" t="s">
        <v>364</v>
      </c>
      <c r="J7172" s="14" t="s">
        <v>1062</v>
      </c>
      <c r="K7172" s="14" t="s">
        <v>1014</v>
      </c>
      <c r="L7172" s="14" t="s">
        <v>32960</v>
      </c>
      <c r="M7172" s="14">
        <f t="shared" si="896"/>
        <v>2020</v>
      </c>
      <c r="N7172" s="14">
        <f t="shared" si="897"/>
        <v>1</v>
      </c>
      <c r="O7172" s="14" t="str">
        <f>IFERROR(VLOOKUP(I7172,Lists!$F$2:$G$16,2,FALSE()),"Not Rated")</f>
        <v>Teens</v>
      </c>
      <c r="P7172" s="14">
        <f t="shared" si="898"/>
        <v>118</v>
      </c>
      <c r="Q7172" s="14" t="str">
        <f t="shared" si="899"/>
        <v>United States</v>
      </c>
      <c r="R7172" s="14" t="str">
        <f t="shared" si="900"/>
        <v>|United States|</v>
      </c>
      <c r="S7172" s="14" t="str">
        <f t="shared" si="901"/>
        <v>|Comedies|Romantic Movies|</v>
      </c>
      <c r="T7172" s="14" t="str">
        <f t="shared" si="902"/>
        <v>|James Mangold|</v>
      </c>
      <c r="U7172" s="14" t="str">
        <f t="shared" si="903"/>
        <v>|Meg Ryan|Hugh Jackman|Liev Schreiber|Breckin Meyer|Natasha Lyonne|Bradley Whitford|Paxton Whitehead|Spalding Gray|Josh Stamberg|Matthew Sussman|</v>
      </c>
    </row>
    <row r="7173" spans="1:21">
      <c r="A7173" s="14" t="s">
        <v>32961</v>
      </c>
      <c r="B7173" s="14" t="s">
        <v>48</v>
      </c>
      <c r="C7173" s="14" t="s">
        <v>32962</v>
      </c>
      <c r="D7173" s="14" t="s">
        <v>32963</v>
      </c>
      <c r="E7173" s="14" t="s">
        <v>32964</v>
      </c>
      <c r="F7173" s="14" t="s">
        <v>116</v>
      </c>
      <c r="G7173" s="26">
        <v>43830</v>
      </c>
      <c r="H7173" s="14">
        <v>1982</v>
      </c>
      <c r="I7173" s="14" t="s">
        <v>362</v>
      </c>
      <c r="J7173" s="14" t="s">
        <v>1745</v>
      </c>
      <c r="K7173" s="14" t="s">
        <v>1034</v>
      </c>
      <c r="L7173" s="14" t="s">
        <v>32965</v>
      </c>
      <c r="M7173" s="14">
        <f t="shared" si="896"/>
        <v>2019</v>
      </c>
      <c r="N7173" s="14">
        <f t="shared" si="897"/>
        <v>12</v>
      </c>
      <c r="O7173" s="14" t="str">
        <f>IFERROR(VLOOKUP(I7173,Lists!$F$2:$G$16,2,FALSE()),"Not Rated")</f>
        <v>Older Kids</v>
      </c>
      <c r="P7173" s="14">
        <f t="shared" si="898"/>
        <v>140</v>
      </c>
      <c r="Q7173" s="14" t="str">
        <f t="shared" si="899"/>
        <v>India</v>
      </c>
      <c r="R7173" s="14" t="str">
        <f t="shared" si="900"/>
        <v>|India|</v>
      </c>
      <c r="S7173" s="14" t="str">
        <f t="shared" si="901"/>
        <v>|Comedies|Dramas|Independent Movies|</v>
      </c>
      <c r="T7173" s="14" t="str">
        <f t="shared" si="902"/>
        <v>|Sai Paranjape|</v>
      </c>
      <c r="U7173" s="14" t="str">
        <f t="shared" si="903"/>
        <v>|Farooq Shaikh|Naseeruddin Shah|Deepti Naval|Veeni Paranjape Joglekar|Mallika Sarabhai|Arun Joglekar|</v>
      </c>
    </row>
    <row r="7174" spans="1:21">
      <c r="A7174" s="14" t="s">
        <v>32966</v>
      </c>
      <c r="B7174" s="14" t="s">
        <v>48</v>
      </c>
      <c r="C7174" s="14" t="s">
        <v>32967</v>
      </c>
      <c r="D7174" s="14" t="s">
        <v>32968</v>
      </c>
      <c r="E7174" s="14" t="s">
        <v>22329</v>
      </c>
      <c r="F7174" s="14" t="s">
        <v>115</v>
      </c>
      <c r="G7174" s="26">
        <v>43300</v>
      </c>
      <c r="H7174" s="14">
        <v>2006</v>
      </c>
      <c r="I7174" s="14" t="s">
        <v>369</v>
      </c>
      <c r="J7174" s="14" t="s">
        <v>744</v>
      </c>
      <c r="K7174" s="14" t="s">
        <v>261</v>
      </c>
      <c r="L7174" s="14" t="s">
        <v>32969</v>
      </c>
      <c r="M7174" s="14">
        <f t="shared" si="896"/>
        <v>2018</v>
      </c>
      <c r="N7174" s="14">
        <f t="shared" si="897"/>
        <v>7</v>
      </c>
      <c r="O7174" s="14" t="str">
        <f>IFERROR(VLOOKUP(I7174,Lists!$F$2:$G$16,2,FALSE()),"Not Rated")</f>
        <v>Not Rated</v>
      </c>
      <c r="P7174" s="14">
        <f t="shared" si="898"/>
        <v>85</v>
      </c>
      <c r="Q7174" s="14" t="str">
        <f t="shared" si="899"/>
        <v>United States</v>
      </c>
      <c r="R7174" s="14" t="str">
        <f t="shared" si="900"/>
        <v>|United States|</v>
      </c>
      <c r="S7174" s="14" t="str">
        <f t="shared" si="901"/>
        <v>|Stand-Up Comedy|</v>
      </c>
      <c r="T7174" s="14" t="str">
        <f t="shared" si="902"/>
        <v>|Alphonso J. Wesson|</v>
      </c>
      <c r="U7174" s="14" t="str">
        <f t="shared" si="903"/>
        <v>|Katt Williams|</v>
      </c>
    </row>
    <row r="7175" spans="1:21">
      <c r="A7175" s="14" t="s">
        <v>32970</v>
      </c>
      <c r="B7175" s="14" t="s">
        <v>48</v>
      </c>
      <c r="C7175" s="14" t="s">
        <v>32971</v>
      </c>
      <c r="D7175" s="14" t="s">
        <v>32972</v>
      </c>
      <c r="E7175" s="14" t="s">
        <v>32973</v>
      </c>
      <c r="F7175" s="14" t="s">
        <v>116</v>
      </c>
      <c r="G7175" s="26">
        <v>43282</v>
      </c>
      <c r="H7175" s="14">
        <v>2017</v>
      </c>
      <c r="I7175" s="14" t="s">
        <v>361</v>
      </c>
      <c r="J7175" s="14" t="s">
        <v>646</v>
      </c>
      <c r="K7175" s="14" t="s">
        <v>475</v>
      </c>
      <c r="L7175" s="14" t="s">
        <v>32974</v>
      </c>
      <c r="M7175" s="14">
        <f t="shared" si="896"/>
        <v>2018</v>
      </c>
      <c r="N7175" s="14">
        <f t="shared" si="897"/>
        <v>7</v>
      </c>
      <c r="O7175" s="14" t="str">
        <f>IFERROR(VLOOKUP(I7175,Lists!$F$2:$G$16,2,FALSE()),"Not Rated")</f>
        <v>Teens</v>
      </c>
      <c r="P7175" s="14">
        <f t="shared" si="898"/>
        <v>116</v>
      </c>
      <c r="Q7175" s="14" t="str">
        <f t="shared" si="899"/>
        <v>India</v>
      </c>
      <c r="R7175" s="14" t="str">
        <f t="shared" si="900"/>
        <v>|India|</v>
      </c>
      <c r="S7175" s="14" t="str">
        <f t="shared" si="901"/>
        <v>|Dramas|International Movies|</v>
      </c>
      <c r="T7175" s="14" t="str">
        <f t="shared" si="902"/>
        <v>|Vineeth Anil|</v>
      </c>
      <c r="U7175" s="14" t="str">
        <f t="shared" si="903"/>
        <v>|Prakash Bare|Arun Kumar|Kulappulli Leela|Sangeetha Mohan|Kochu Preman|</v>
      </c>
    </row>
    <row r="7176" spans="1:21">
      <c r="A7176" s="14" t="s">
        <v>32975</v>
      </c>
      <c r="B7176" s="14" t="s">
        <v>48</v>
      </c>
      <c r="C7176" s="14" t="s">
        <v>32976</v>
      </c>
      <c r="D7176" s="14" t="s">
        <v>27952</v>
      </c>
      <c r="E7176" s="14" t="s">
        <v>32977</v>
      </c>
      <c r="F7176" s="14" t="s">
        <v>116</v>
      </c>
      <c r="G7176" s="26">
        <v>43101</v>
      </c>
      <c r="H7176" s="14">
        <v>2005</v>
      </c>
      <c r="I7176" s="14" t="s">
        <v>361</v>
      </c>
      <c r="J7176" s="14" t="s">
        <v>1526</v>
      </c>
      <c r="K7176" s="14" t="s">
        <v>834</v>
      </c>
      <c r="L7176" s="14" t="s">
        <v>32978</v>
      </c>
      <c r="M7176" s="14">
        <f t="shared" si="896"/>
        <v>2018</v>
      </c>
      <c r="N7176" s="14">
        <f t="shared" si="897"/>
        <v>1</v>
      </c>
      <c r="O7176" s="14" t="str">
        <f>IFERROR(VLOOKUP(I7176,Lists!$F$2:$G$16,2,FALSE()),"Not Rated")</f>
        <v>Teens</v>
      </c>
      <c r="P7176" s="14">
        <f t="shared" si="898"/>
        <v>133</v>
      </c>
      <c r="Q7176" s="14" t="str">
        <f t="shared" si="899"/>
        <v>India</v>
      </c>
      <c r="R7176" s="14" t="str">
        <f t="shared" si="900"/>
        <v>|India|</v>
      </c>
      <c r="S7176" s="14" t="str">
        <f t="shared" si="901"/>
        <v>|Comedies|Dramas|International Movies|</v>
      </c>
      <c r="T7176" s="14" t="str">
        <f t="shared" si="902"/>
        <v>|Chandrakant Kulkarni|</v>
      </c>
      <c r="U7176" s="14" t="str">
        <f t="shared" si="903"/>
        <v>|Makarand Anaspure|Akshay Pendse|Umesh Kamat|Sharvari Jamenis|Sachin Khedekar|Arun Nalawade|Mohan Agashe|Nirmiti Sawant|Sanjay Mone|Amita Khopkar|Pushkar Shrotri|Ganesh Yadav|</v>
      </c>
    </row>
    <row r="7177" spans="1:21">
      <c r="A7177" s="14" t="s">
        <v>32979</v>
      </c>
      <c r="B7177" s="14" t="s">
        <v>49</v>
      </c>
      <c r="C7177" s="14" t="s">
        <v>32980</v>
      </c>
      <c r="D7177" s="14" t="s">
        <v>32981</v>
      </c>
      <c r="E7177" s="14" t="s">
        <v>32982</v>
      </c>
      <c r="F7177" s="14" t="s">
        <v>115</v>
      </c>
      <c r="G7177" s="26">
        <v>42788</v>
      </c>
      <c r="H7177" s="14">
        <v>1990</v>
      </c>
      <c r="I7177" s="14" t="s">
        <v>361</v>
      </c>
      <c r="J7177" s="14" t="s">
        <v>105</v>
      </c>
      <c r="K7177" s="14" t="s">
        <v>257</v>
      </c>
      <c r="L7177" s="14" t="s">
        <v>32983</v>
      </c>
      <c r="M7177" s="14">
        <f t="shared" si="896"/>
        <v>2017</v>
      </c>
      <c r="N7177" s="14">
        <f t="shared" si="897"/>
        <v>2</v>
      </c>
      <c r="O7177" s="14" t="str">
        <f>IFERROR(VLOOKUP(I7177,Lists!$F$2:$G$16,2,FALSE()),"Not Rated")</f>
        <v>Teens</v>
      </c>
      <c r="P7177" s="14">
        <f t="shared" si="898"/>
        <v>1</v>
      </c>
      <c r="Q7177" s="14" t="str">
        <f t="shared" si="899"/>
        <v>United States</v>
      </c>
      <c r="R7177" s="14" t="str">
        <f t="shared" si="900"/>
        <v>|United States|</v>
      </c>
      <c r="S7177" s="14" t="str">
        <f t="shared" si="901"/>
        <v>|Docuseries|</v>
      </c>
      <c r="T7177" s="14" t="str">
        <f t="shared" si="902"/>
        <v>|Ken Burns|</v>
      </c>
      <c r="U7177" s="14" t="str">
        <f t="shared" si="903"/>
        <v>|Sam Waterston|Julie Harris|Jason Robards|Morgan Freeman|Paul Roebling|Garrison Keillor|George Black|David McCullough|Arthur Miller|Christopher Murney|Charles McDowell|Horton Foote|George Plimpton|Philip Bosco|Terry Courier|Jody Powell|Studs Terkel|</v>
      </c>
    </row>
    <row r="7178" spans="1:21">
      <c r="A7178" s="14" t="s">
        <v>32984</v>
      </c>
      <c r="B7178" s="14" t="s">
        <v>49</v>
      </c>
      <c r="C7178" s="14" t="s">
        <v>32985</v>
      </c>
      <c r="D7178" s="14" t="s">
        <v>32981</v>
      </c>
      <c r="E7178" s="14" t="s">
        <v>117</v>
      </c>
      <c r="F7178" s="14" t="s">
        <v>115</v>
      </c>
      <c r="G7178" s="26">
        <v>42788</v>
      </c>
      <c r="H7178" s="14">
        <v>2014</v>
      </c>
      <c r="I7178" s="14" t="s">
        <v>362</v>
      </c>
      <c r="J7178" s="14" t="s">
        <v>105</v>
      </c>
      <c r="K7178" s="14" t="s">
        <v>257</v>
      </c>
      <c r="L7178" s="14" t="s">
        <v>32986</v>
      </c>
      <c r="M7178" s="14">
        <f t="shared" si="896"/>
        <v>2017</v>
      </c>
      <c r="N7178" s="14">
        <f t="shared" si="897"/>
        <v>2</v>
      </c>
      <c r="O7178" s="14" t="str">
        <f>IFERROR(VLOOKUP(I7178,Lists!$F$2:$G$16,2,FALSE()),"Not Rated")</f>
        <v>Older Kids</v>
      </c>
      <c r="P7178" s="14">
        <f t="shared" si="898"/>
        <v>1</v>
      </c>
      <c r="Q7178" s="14" t="str">
        <f t="shared" si="899"/>
        <v>United States</v>
      </c>
      <c r="R7178" s="14" t="str">
        <f t="shared" si="900"/>
        <v>|United States|</v>
      </c>
      <c r="S7178" s="14" t="str">
        <f t="shared" si="901"/>
        <v>|Docuseries|</v>
      </c>
      <c r="T7178" s="14" t="str">
        <f t="shared" si="902"/>
        <v>|Ken Burns|</v>
      </c>
      <c r="U7178" s="14" t="str">
        <f t="shared" si="903"/>
        <v>|Unknown|</v>
      </c>
    </row>
    <row r="7179" spans="1:21">
      <c r="A7179" s="14" t="s">
        <v>32987</v>
      </c>
      <c r="B7179" s="14" t="s">
        <v>49</v>
      </c>
      <c r="C7179" s="14" t="s">
        <v>32988</v>
      </c>
      <c r="D7179" s="14" t="s">
        <v>117</v>
      </c>
      <c r="E7179" s="14" t="s">
        <v>32989</v>
      </c>
      <c r="F7179" s="14" t="s">
        <v>115</v>
      </c>
      <c r="G7179" s="26">
        <v>42808</v>
      </c>
      <c r="H7179" s="14">
        <v>1996</v>
      </c>
      <c r="I7179" s="14" t="s">
        <v>362</v>
      </c>
      <c r="J7179" s="14" t="s">
        <v>105</v>
      </c>
      <c r="K7179" s="14" t="s">
        <v>257</v>
      </c>
      <c r="L7179" s="14" t="s">
        <v>32990</v>
      </c>
      <c r="M7179" s="14">
        <f t="shared" si="896"/>
        <v>2017</v>
      </c>
      <c r="N7179" s="14">
        <f t="shared" si="897"/>
        <v>3</v>
      </c>
      <c r="O7179" s="14" t="str">
        <f>IFERROR(VLOOKUP(I7179,Lists!$F$2:$G$16,2,FALSE()),"Not Rated")</f>
        <v>Older Kids</v>
      </c>
      <c r="P7179" s="14">
        <f t="shared" si="898"/>
        <v>1</v>
      </c>
      <c r="Q7179" s="14" t="str">
        <f t="shared" si="899"/>
        <v>United States</v>
      </c>
      <c r="R7179" s="14" t="str">
        <f t="shared" si="900"/>
        <v>|United States|</v>
      </c>
      <c r="S7179" s="14" t="str">
        <f t="shared" si="901"/>
        <v>|Docuseries|</v>
      </c>
      <c r="T7179" s="14" t="str">
        <f t="shared" si="902"/>
        <v>|Unknown|</v>
      </c>
      <c r="U7179" s="14" t="str">
        <f t="shared" si="903"/>
        <v>|Peter Coyote|</v>
      </c>
    </row>
    <row r="7180" spans="1:21">
      <c r="A7180" s="14" t="s">
        <v>32991</v>
      </c>
      <c r="B7180" s="14" t="s">
        <v>48</v>
      </c>
      <c r="C7180" s="14" t="s">
        <v>32992</v>
      </c>
      <c r="D7180" s="14" t="s">
        <v>32993</v>
      </c>
      <c r="E7180" s="14" t="s">
        <v>8474</v>
      </c>
      <c r="F7180" s="14" t="s">
        <v>115</v>
      </c>
      <c r="G7180" s="26">
        <v>43374</v>
      </c>
      <c r="H7180" s="14">
        <v>2011</v>
      </c>
      <c r="I7180" s="14" t="s">
        <v>363</v>
      </c>
      <c r="J7180" s="14" t="s">
        <v>1330</v>
      </c>
      <c r="K7180" s="14" t="s">
        <v>261</v>
      </c>
      <c r="L7180" s="14" t="s">
        <v>32994</v>
      </c>
      <c r="M7180" s="14">
        <f t="shared" si="896"/>
        <v>2018</v>
      </c>
      <c r="N7180" s="14">
        <f t="shared" si="897"/>
        <v>10</v>
      </c>
      <c r="O7180" s="14" t="str">
        <f>IFERROR(VLOOKUP(I7180,Lists!$F$2:$G$16,2,FALSE()),"Not Rated")</f>
        <v>Adults</v>
      </c>
      <c r="P7180" s="14">
        <f t="shared" si="898"/>
        <v>89</v>
      </c>
      <c r="Q7180" s="14" t="str">
        <f t="shared" si="899"/>
        <v>United States</v>
      </c>
      <c r="R7180" s="14" t="str">
        <f t="shared" si="900"/>
        <v>|United States|</v>
      </c>
      <c r="S7180" s="14" t="str">
        <f t="shared" si="901"/>
        <v>|Stand-Up Comedy|</v>
      </c>
      <c r="T7180" s="14" t="str">
        <f t="shared" si="902"/>
        <v>|Leslie Small|Tim Story|</v>
      </c>
      <c r="U7180" s="14" t="str">
        <f t="shared" si="903"/>
        <v>|Kevin Hart|</v>
      </c>
    </row>
    <row r="7181" spans="1:21">
      <c r="A7181" s="14" t="s">
        <v>32995</v>
      </c>
      <c r="B7181" s="14" t="s">
        <v>48</v>
      </c>
      <c r="C7181" s="14" t="s">
        <v>32996</v>
      </c>
      <c r="D7181" s="14" t="s">
        <v>32993</v>
      </c>
      <c r="E7181" s="14" t="s">
        <v>8474</v>
      </c>
      <c r="F7181" s="14" t="s">
        <v>115</v>
      </c>
      <c r="G7181" s="26">
        <v>43294</v>
      </c>
      <c r="H7181" s="14">
        <v>2013</v>
      </c>
      <c r="I7181" s="14" t="s">
        <v>363</v>
      </c>
      <c r="J7181" s="14" t="s">
        <v>5539</v>
      </c>
      <c r="K7181" s="14" t="s">
        <v>261</v>
      </c>
      <c r="L7181" s="14" t="s">
        <v>32997</v>
      </c>
      <c r="M7181" s="14">
        <f t="shared" si="896"/>
        <v>2018</v>
      </c>
      <c r="N7181" s="14">
        <f t="shared" si="897"/>
        <v>7</v>
      </c>
      <c r="O7181" s="14" t="str">
        <f>IFERROR(VLOOKUP(I7181,Lists!$F$2:$G$16,2,FALSE()),"Not Rated")</f>
        <v>Adults</v>
      </c>
      <c r="P7181" s="14">
        <f t="shared" si="898"/>
        <v>75</v>
      </c>
      <c r="Q7181" s="14" t="str">
        <f t="shared" si="899"/>
        <v>United States</v>
      </c>
      <c r="R7181" s="14" t="str">
        <f t="shared" si="900"/>
        <v>|United States|</v>
      </c>
      <c r="S7181" s="14" t="str">
        <f t="shared" si="901"/>
        <v>|Stand-Up Comedy|</v>
      </c>
      <c r="T7181" s="14" t="str">
        <f t="shared" si="902"/>
        <v>|Leslie Small|Tim Story|</v>
      </c>
      <c r="U7181" s="14" t="str">
        <f t="shared" si="903"/>
        <v>|Kevin Hart|</v>
      </c>
    </row>
    <row r="7182" spans="1:21">
      <c r="A7182" s="14" t="s">
        <v>32998</v>
      </c>
      <c r="B7182" s="14" t="s">
        <v>48</v>
      </c>
      <c r="C7182" s="14" t="s">
        <v>32999</v>
      </c>
      <c r="D7182" s="14" t="s">
        <v>300</v>
      </c>
      <c r="E7182" s="14" t="s">
        <v>8474</v>
      </c>
      <c r="F7182" s="14" t="s">
        <v>115</v>
      </c>
      <c r="G7182" s="26">
        <v>43374</v>
      </c>
      <c r="H7182" s="14">
        <v>2010</v>
      </c>
      <c r="I7182" s="14" t="s">
        <v>360</v>
      </c>
      <c r="J7182" s="14" t="s">
        <v>495</v>
      </c>
      <c r="K7182" s="14" t="s">
        <v>261</v>
      </c>
      <c r="L7182" s="14" t="s">
        <v>33000</v>
      </c>
      <c r="M7182" s="14">
        <f t="shared" si="896"/>
        <v>2018</v>
      </c>
      <c r="N7182" s="14">
        <f t="shared" si="897"/>
        <v>10</v>
      </c>
      <c r="O7182" s="14" t="str">
        <f>IFERROR(VLOOKUP(I7182,Lists!$F$2:$G$16,2,FALSE()),"Not Rated")</f>
        <v>Adults</v>
      </c>
      <c r="P7182" s="14">
        <f t="shared" si="898"/>
        <v>67</v>
      </c>
      <c r="Q7182" s="14" t="str">
        <f t="shared" si="899"/>
        <v>United States</v>
      </c>
      <c r="R7182" s="14" t="str">
        <f t="shared" si="900"/>
        <v>|United States|</v>
      </c>
      <c r="S7182" s="14" t="str">
        <f t="shared" si="901"/>
        <v>|Stand-Up Comedy|</v>
      </c>
      <c r="T7182" s="14" t="str">
        <f t="shared" si="902"/>
        <v>|Shannon Hartman|</v>
      </c>
      <c r="U7182" s="14" t="str">
        <f t="shared" si="903"/>
        <v>|Kevin Hart|</v>
      </c>
    </row>
    <row r="7183" spans="1:21">
      <c r="A7183" s="14" t="s">
        <v>33001</v>
      </c>
      <c r="B7183" s="14" t="s">
        <v>48</v>
      </c>
      <c r="C7183" s="14" t="s">
        <v>33002</v>
      </c>
      <c r="D7183" s="14" t="s">
        <v>33003</v>
      </c>
      <c r="E7183" s="14" t="s">
        <v>33004</v>
      </c>
      <c r="F7183" s="14" t="s">
        <v>115</v>
      </c>
      <c r="G7183" s="26">
        <v>43466</v>
      </c>
      <c r="H7183" s="14">
        <v>2017</v>
      </c>
      <c r="I7183" s="14" t="s">
        <v>360</v>
      </c>
      <c r="J7183" s="14" t="s">
        <v>404</v>
      </c>
      <c r="K7183" s="14" t="s">
        <v>1348</v>
      </c>
      <c r="L7183" s="14" t="s">
        <v>33005</v>
      </c>
      <c r="M7183" s="14">
        <f t="shared" si="896"/>
        <v>2019</v>
      </c>
      <c r="N7183" s="14">
        <f t="shared" si="897"/>
        <v>1</v>
      </c>
      <c r="O7183" s="14" t="str">
        <f>IFERROR(VLOOKUP(I7183,Lists!$F$2:$G$16,2,FALSE()),"Not Rated")</f>
        <v>Adults</v>
      </c>
      <c r="P7183" s="14">
        <f t="shared" si="898"/>
        <v>90</v>
      </c>
      <c r="Q7183" s="14" t="str">
        <f t="shared" si="899"/>
        <v>United States</v>
      </c>
      <c r="R7183" s="14" t="str">
        <f t="shared" si="900"/>
        <v>|United States|</v>
      </c>
      <c r="S7183" s="14" t="str">
        <f t="shared" si="901"/>
        <v>|Documentaries|LGBTQ Movies|</v>
      </c>
      <c r="T7183" s="14" t="str">
        <f t="shared" si="902"/>
        <v>|Lori Kaye|</v>
      </c>
      <c r="U7183" s="14" t="str">
        <f t="shared" si="903"/>
        <v>|Kevyn Aucoin|Cindy Crawford|Naomi Campbell|Gwyneth Paltrow|Andie MacDowell|Paulina Porizkova|Amber Valletta|</v>
      </c>
    </row>
    <row r="7184" spans="1:21">
      <c r="A7184" s="14" t="s">
        <v>33006</v>
      </c>
      <c r="B7184" s="14" t="s">
        <v>49</v>
      </c>
      <c r="C7184" s="14" t="s">
        <v>33007</v>
      </c>
      <c r="D7184" s="14" t="s">
        <v>117</v>
      </c>
      <c r="E7184" s="14" t="s">
        <v>33008</v>
      </c>
      <c r="F7184" s="14" t="s">
        <v>156</v>
      </c>
      <c r="G7184" s="26">
        <v>43678</v>
      </c>
      <c r="H7184" s="14">
        <v>2017</v>
      </c>
      <c r="I7184" s="14" t="s">
        <v>361</v>
      </c>
      <c r="J7184" s="14" t="s">
        <v>105</v>
      </c>
      <c r="K7184" s="14" t="s">
        <v>2603</v>
      </c>
      <c r="L7184" s="14" t="s">
        <v>33009</v>
      </c>
      <c r="M7184" s="14">
        <f t="shared" si="896"/>
        <v>2019</v>
      </c>
      <c r="N7184" s="14">
        <f t="shared" si="897"/>
        <v>8</v>
      </c>
      <c r="O7184" s="14" t="str">
        <f>IFERROR(VLOOKUP(I7184,Lists!$F$2:$G$16,2,FALSE()),"Not Rated")</f>
        <v>Teens</v>
      </c>
      <c r="P7184" s="14">
        <f t="shared" si="898"/>
        <v>1</v>
      </c>
      <c r="Q7184" s="14" t="str">
        <f t="shared" si="899"/>
        <v>Pakistan</v>
      </c>
      <c r="R7184" s="14" t="str">
        <f t="shared" si="900"/>
        <v>|Pakistan|</v>
      </c>
      <c r="S7184" s="14" t="str">
        <f t="shared" si="901"/>
        <v>|Crime TV Shows|International TV Shows|Romantic TV Shows|</v>
      </c>
      <c r="T7184" s="14" t="str">
        <f t="shared" si="902"/>
        <v>|Unknown|</v>
      </c>
      <c r="U7184" s="14" t="str">
        <f t="shared" si="903"/>
        <v>|Feroze Khan|Sana Javed|Mehmood Aslam|Saman Ansari|Qavi Khan|Salma Hasan|Rashid Farooqi|Muhammad Mubarik Ali|</v>
      </c>
    </row>
    <row r="7185" spans="1:21">
      <c r="A7185" s="14" t="s">
        <v>33010</v>
      </c>
      <c r="B7185" s="14" t="s">
        <v>48</v>
      </c>
      <c r="C7185" s="14" t="s">
        <v>33011</v>
      </c>
      <c r="D7185" s="14" t="s">
        <v>33012</v>
      </c>
      <c r="E7185" s="14" t="s">
        <v>33013</v>
      </c>
      <c r="F7185" s="14" t="s">
        <v>116</v>
      </c>
      <c r="G7185" s="26">
        <v>43160</v>
      </c>
      <c r="H7185" s="14">
        <v>1993</v>
      </c>
      <c r="I7185" s="14" t="s">
        <v>361</v>
      </c>
      <c r="J7185" s="14" t="s">
        <v>13204</v>
      </c>
      <c r="K7185" s="14" t="s">
        <v>612</v>
      </c>
      <c r="L7185" s="14" t="s">
        <v>33014</v>
      </c>
      <c r="M7185" s="14">
        <f t="shared" si="896"/>
        <v>2018</v>
      </c>
      <c r="N7185" s="14">
        <f t="shared" si="897"/>
        <v>3</v>
      </c>
      <c r="O7185" s="14" t="str">
        <f>IFERROR(VLOOKUP(I7185,Lists!$F$2:$G$16,2,FALSE()),"Not Rated")</f>
        <v>Teens</v>
      </c>
      <c r="P7185" s="14">
        <f t="shared" si="898"/>
        <v>170</v>
      </c>
      <c r="Q7185" s="14" t="str">
        <f t="shared" si="899"/>
        <v>India</v>
      </c>
      <c r="R7185" s="14" t="str">
        <f t="shared" si="900"/>
        <v>|India|</v>
      </c>
      <c r="S7185" s="14" t="str">
        <f t="shared" si="901"/>
        <v>|Action &amp; Adventure|Dramas|International Movies|</v>
      </c>
      <c r="T7185" s="14" t="str">
        <f t="shared" si="902"/>
        <v>|Subhash Ghai|</v>
      </c>
      <c r="U7185" s="14" t="str">
        <f t="shared" si="903"/>
        <v>|Sanjay Dutt|Madhuri Dixit|Jackie Shroff|Anupam Kher|Rakhee Gulzar|Pramod Moutho|Ramya Krishnan|Sushmita Mukherjee|Neena Gupta|A.K. Hangal|</v>
      </c>
    </row>
    <row r="7186" spans="1:21">
      <c r="A7186" s="14" t="s">
        <v>33015</v>
      </c>
      <c r="B7186" s="14" t="s">
        <v>49</v>
      </c>
      <c r="C7186" s="14" t="s">
        <v>33016</v>
      </c>
      <c r="D7186" s="14" t="s">
        <v>117</v>
      </c>
      <c r="E7186" s="14" t="s">
        <v>33017</v>
      </c>
      <c r="F7186" s="14" t="s">
        <v>116</v>
      </c>
      <c r="G7186" s="26">
        <v>43221</v>
      </c>
      <c r="H7186" s="14">
        <v>2018</v>
      </c>
      <c r="I7186" s="14" t="s">
        <v>361</v>
      </c>
      <c r="J7186" s="14" t="s">
        <v>105</v>
      </c>
      <c r="K7186" s="14" t="s">
        <v>2384</v>
      </c>
      <c r="L7186" s="14" t="s">
        <v>33018</v>
      </c>
      <c r="M7186" s="14">
        <f t="shared" si="896"/>
        <v>2018</v>
      </c>
      <c r="N7186" s="14">
        <f t="shared" si="897"/>
        <v>5</v>
      </c>
      <c r="O7186" s="14" t="str">
        <f>IFERROR(VLOOKUP(I7186,Lists!$F$2:$G$16,2,FALSE()),"Not Rated")</f>
        <v>Teens</v>
      </c>
      <c r="P7186" s="14">
        <f t="shared" si="898"/>
        <v>1</v>
      </c>
      <c r="Q7186" s="14" t="str">
        <f t="shared" si="899"/>
        <v>India</v>
      </c>
      <c r="R7186" s="14" t="str">
        <f t="shared" si="900"/>
        <v>|India|</v>
      </c>
      <c r="S7186" s="14" t="str">
        <f t="shared" si="901"/>
        <v>|Crime TV Shows|International TV Shows|TV Comedies|</v>
      </c>
      <c r="T7186" s="14" t="str">
        <f t="shared" si="902"/>
        <v>|Unknown|</v>
      </c>
      <c r="U7186" s="14" t="str">
        <f t="shared" si="903"/>
        <v>|Rajesh Sharma|</v>
      </c>
    </row>
    <row r="7187" spans="1:21">
      <c r="A7187" s="14" t="s">
        <v>33019</v>
      </c>
      <c r="B7187" s="14" t="s">
        <v>49</v>
      </c>
      <c r="C7187" s="14" t="s">
        <v>33020</v>
      </c>
      <c r="D7187" s="14" t="s">
        <v>117</v>
      </c>
      <c r="E7187" s="14" t="s">
        <v>33021</v>
      </c>
      <c r="F7187" s="14" t="s">
        <v>116</v>
      </c>
      <c r="G7187" s="26">
        <v>42826</v>
      </c>
      <c r="H7187" s="14">
        <v>2013</v>
      </c>
      <c r="I7187" s="14" t="s">
        <v>361</v>
      </c>
      <c r="J7187" s="14" t="s">
        <v>105</v>
      </c>
      <c r="K7187" s="14" t="s">
        <v>688</v>
      </c>
      <c r="L7187" s="14" t="s">
        <v>33022</v>
      </c>
      <c r="M7187" s="14">
        <f t="shared" si="896"/>
        <v>2017</v>
      </c>
      <c r="N7187" s="14">
        <f t="shared" si="897"/>
        <v>4</v>
      </c>
      <c r="O7187" s="14" t="str">
        <f>IFERROR(VLOOKUP(I7187,Lists!$F$2:$G$16,2,FALSE()),"Not Rated")</f>
        <v>Teens</v>
      </c>
      <c r="P7187" s="14">
        <f t="shared" si="898"/>
        <v>1</v>
      </c>
      <c r="Q7187" s="14" t="str">
        <f t="shared" si="899"/>
        <v>India</v>
      </c>
      <c r="R7187" s="14" t="str">
        <f t="shared" si="900"/>
        <v>|India|</v>
      </c>
      <c r="S7187" s="14" t="str">
        <f t="shared" si="901"/>
        <v>|International TV Shows|TV Dramas|</v>
      </c>
      <c r="T7187" s="14" t="str">
        <f t="shared" si="902"/>
        <v>|Unknown|</v>
      </c>
      <c r="U7187" s="14" t="str">
        <f t="shared" si="903"/>
        <v>|Ulka Gupta|Gautami Kapoor|Reema Shaikh|Vinay Jain|Manav Gohil|Helly Shah|</v>
      </c>
    </row>
    <row r="7188" spans="1:21">
      <c r="A7188" s="14" t="s">
        <v>33023</v>
      </c>
      <c r="B7188" s="14" t="s">
        <v>48</v>
      </c>
      <c r="C7188" s="14" t="s">
        <v>33024</v>
      </c>
      <c r="D7188" s="14" t="s">
        <v>1513</v>
      </c>
      <c r="E7188" s="14" t="s">
        <v>33025</v>
      </c>
      <c r="F7188" s="14" t="s">
        <v>116</v>
      </c>
      <c r="G7188" s="26">
        <v>43314</v>
      </c>
      <c r="H7188" s="14">
        <v>2006</v>
      </c>
      <c r="I7188" s="14" t="s">
        <v>361</v>
      </c>
      <c r="J7188" s="14" t="s">
        <v>639</v>
      </c>
      <c r="K7188" s="14" t="s">
        <v>834</v>
      </c>
      <c r="L7188" s="14" t="s">
        <v>33026</v>
      </c>
      <c r="M7188" s="14">
        <f t="shared" si="896"/>
        <v>2018</v>
      </c>
      <c r="N7188" s="14">
        <f t="shared" si="897"/>
        <v>8</v>
      </c>
      <c r="O7188" s="14" t="str">
        <f>IFERROR(VLOOKUP(I7188,Lists!$F$2:$G$16,2,FALSE()),"Not Rated")</f>
        <v>Teens</v>
      </c>
      <c r="P7188" s="14">
        <f t="shared" si="898"/>
        <v>124</v>
      </c>
      <c r="Q7188" s="14" t="str">
        <f t="shared" si="899"/>
        <v>India</v>
      </c>
      <c r="R7188" s="14" t="str">
        <f t="shared" si="900"/>
        <v>|India|</v>
      </c>
      <c r="S7188" s="14" t="str">
        <f t="shared" si="901"/>
        <v>|Comedies|Dramas|International Movies|</v>
      </c>
      <c r="T7188" s="14" t="str">
        <f t="shared" si="902"/>
        <v>|Dibakar Banerjee|</v>
      </c>
      <c r="U7188" s="14" t="str">
        <f t="shared" si="903"/>
        <v>|Anupam Kher|Boman Irani|Parvin Dabas|Tara Sharma|Navin Nischol|Kiran Juneja|Ranvir Shorey|Vinod Nagpal|Vinay Pathak|Nitish Pandey|</v>
      </c>
    </row>
    <row r="7189" spans="1:21">
      <c r="A7189" s="14" t="s">
        <v>33027</v>
      </c>
      <c r="B7189" s="14" t="s">
        <v>49</v>
      </c>
      <c r="C7189" s="14" t="s">
        <v>33028</v>
      </c>
      <c r="D7189" s="14" t="s">
        <v>117</v>
      </c>
      <c r="E7189" s="14" t="s">
        <v>33029</v>
      </c>
      <c r="F7189" s="14" t="s">
        <v>116</v>
      </c>
      <c r="G7189" s="26">
        <v>43174</v>
      </c>
      <c r="H7189" s="14">
        <v>2011</v>
      </c>
      <c r="I7189" s="14" t="s">
        <v>361</v>
      </c>
      <c r="J7189" s="14" t="s">
        <v>105</v>
      </c>
      <c r="K7189" s="14" t="s">
        <v>1470</v>
      </c>
      <c r="L7189" s="14" t="s">
        <v>33030</v>
      </c>
      <c r="M7189" s="14">
        <f t="shared" si="896"/>
        <v>2018</v>
      </c>
      <c r="N7189" s="14">
        <f t="shared" si="897"/>
        <v>3</v>
      </c>
      <c r="O7189" s="14" t="str">
        <f>IFERROR(VLOOKUP(I7189,Lists!$F$2:$G$16,2,FALSE()),"Not Rated")</f>
        <v>Teens</v>
      </c>
      <c r="P7189" s="14">
        <f t="shared" si="898"/>
        <v>1</v>
      </c>
      <c r="Q7189" s="14" t="str">
        <f t="shared" si="899"/>
        <v>India</v>
      </c>
      <c r="R7189" s="14" t="str">
        <f t="shared" si="900"/>
        <v>|India|</v>
      </c>
      <c r="S7189" s="14" t="str">
        <f t="shared" si="901"/>
        <v>|Crime TV Shows|International TV Shows|TV Dramas|</v>
      </c>
      <c r="T7189" s="14" t="str">
        <f t="shared" si="902"/>
        <v>|Unknown|</v>
      </c>
      <c r="U7189" s="14" t="str">
        <f t="shared" si="903"/>
        <v>|Vikas Kumar|Hassan Zaidi|Sukhmani Sadana|Puru Chibber|Dilkhush|Mark Farokh Parakh|</v>
      </c>
    </row>
    <row r="7190" spans="1:21">
      <c r="A7190" s="14" t="s">
        <v>33031</v>
      </c>
      <c r="B7190" s="14" t="s">
        <v>48</v>
      </c>
      <c r="C7190" s="14" t="s">
        <v>33032</v>
      </c>
      <c r="D7190" s="14" t="s">
        <v>28804</v>
      </c>
      <c r="E7190" s="14" t="s">
        <v>33033</v>
      </c>
      <c r="F7190" s="14" t="s">
        <v>116</v>
      </c>
      <c r="G7190" s="26">
        <v>43830</v>
      </c>
      <c r="H7190" s="14">
        <v>1980</v>
      </c>
      <c r="I7190" s="14" t="s">
        <v>362</v>
      </c>
      <c r="J7190" s="14" t="s">
        <v>1159</v>
      </c>
      <c r="K7190" s="14" t="s">
        <v>1160</v>
      </c>
      <c r="L7190" s="14" t="s">
        <v>33034</v>
      </c>
      <c r="M7190" s="14">
        <f t="shared" si="896"/>
        <v>2019</v>
      </c>
      <c r="N7190" s="14">
        <f t="shared" si="897"/>
        <v>12</v>
      </c>
      <c r="O7190" s="14" t="str">
        <f>IFERROR(VLOOKUP(I7190,Lists!$F$2:$G$16,2,FALSE()),"Not Rated")</f>
        <v>Older Kids</v>
      </c>
      <c r="P7190" s="14">
        <f t="shared" si="898"/>
        <v>120</v>
      </c>
      <c r="Q7190" s="14" t="str">
        <f t="shared" si="899"/>
        <v>India</v>
      </c>
      <c r="R7190" s="14" t="str">
        <f t="shared" si="900"/>
        <v>|India|</v>
      </c>
      <c r="S7190" s="14" t="str">
        <f t="shared" si="901"/>
        <v>|Classic Movies|Comedies|Dramas|</v>
      </c>
      <c r="T7190" s="14" t="str">
        <f t="shared" si="902"/>
        <v>|Hrishikesh Mukherjee|</v>
      </c>
      <c r="U7190" s="14" t="str">
        <f t="shared" si="903"/>
        <v>|Ashok Kumar|Rekha|Rakesh Roshan|Shashikala|Aradhana|Dina Pathak|David Abraham|S.N. Banerjee|Keshto Mukherjee|</v>
      </c>
    </row>
    <row r="7191" spans="1:21">
      <c r="A7191" s="14" t="s">
        <v>33035</v>
      </c>
      <c r="B7191" s="14" t="s">
        <v>48</v>
      </c>
      <c r="C7191" s="14" t="s">
        <v>33036</v>
      </c>
      <c r="D7191" s="14" t="s">
        <v>33037</v>
      </c>
      <c r="E7191" s="14" t="s">
        <v>33038</v>
      </c>
      <c r="F7191" s="14" t="s">
        <v>116</v>
      </c>
      <c r="G7191" s="26">
        <v>43160</v>
      </c>
      <c r="H7191" s="14">
        <v>2003</v>
      </c>
      <c r="I7191" s="14" t="s">
        <v>361</v>
      </c>
      <c r="J7191" s="14" t="s">
        <v>9972</v>
      </c>
      <c r="K7191" s="14" t="s">
        <v>554</v>
      </c>
      <c r="L7191" s="14" t="s">
        <v>33039</v>
      </c>
      <c r="M7191" s="14">
        <f t="shared" si="896"/>
        <v>2018</v>
      </c>
      <c r="N7191" s="14">
        <f t="shared" si="897"/>
        <v>3</v>
      </c>
      <c r="O7191" s="14" t="str">
        <f>IFERROR(VLOOKUP(I7191,Lists!$F$2:$G$16,2,FALSE()),"Not Rated")</f>
        <v>Teens</v>
      </c>
      <c r="P7191" s="14">
        <f t="shared" si="898"/>
        <v>157</v>
      </c>
      <c r="Q7191" s="14" t="str">
        <f t="shared" si="899"/>
        <v>India</v>
      </c>
      <c r="R7191" s="14" t="str">
        <f t="shared" si="900"/>
        <v>|India|</v>
      </c>
      <c r="S7191" s="14" t="str">
        <f t="shared" si="901"/>
        <v>|Comedies|International Movies|Music &amp; Musicals|</v>
      </c>
      <c r="T7191" s="14" t="str">
        <f t="shared" si="902"/>
        <v>|Surya S.J.|Sunil Kumar Agrawal|</v>
      </c>
      <c r="U7191" s="14" t="str">
        <f t="shared" si="903"/>
        <v>|Fardeen Khan|Kareena Kapoor|Amrish Puri|Navin Nischol|Beena|Anup Soni|Johnny Lever|Sharat Saxena|Amitabh Bachchan|Sakshi Shivanand|</v>
      </c>
    </row>
    <row r="7192" spans="1:21">
      <c r="A7192" s="14" t="s">
        <v>33040</v>
      </c>
      <c r="B7192" s="14" t="s">
        <v>48</v>
      </c>
      <c r="C7192" s="14" t="s">
        <v>33041</v>
      </c>
      <c r="D7192" s="14" t="s">
        <v>33042</v>
      </c>
      <c r="E7192" s="14" t="s">
        <v>33043</v>
      </c>
      <c r="F7192" s="14" t="s">
        <v>116</v>
      </c>
      <c r="G7192" s="26">
        <v>43586</v>
      </c>
      <c r="H7192" s="14">
        <v>2018</v>
      </c>
      <c r="I7192" s="14" t="s">
        <v>361</v>
      </c>
      <c r="J7192" s="14" t="s">
        <v>639</v>
      </c>
      <c r="K7192" s="14" t="s">
        <v>444</v>
      </c>
      <c r="L7192" s="14" t="s">
        <v>33044</v>
      </c>
      <c r="M7192" s="14">
        <f t="shared" si="896"/>
        <v>2019</v>
      </c>
      <c r="N7192" s="14">
        <f t="shared" si="897"/>
        <v>5</v>
      </c>
      <c r="O7192" s="14" t="str">
        <f>IFERROR(VLOOKUP(I7192,Lists!$F$2:$G$16,2,FALSE()),"Not Rated")</f>
        <v>Teens</v>
      </c>
      <c r="P7192" s="14">
        <f t="shared" si="898"/>
        <v>124</v>
      </c>
      <c r="Q7192" s="14" t="str">
        <f t="shared" si="899"/>
        <v>India</v>
      </c>
      <c r="R7192" s="14" t="str">
        <f t="shared" si="900"/>
        <v>|India|</v>
      </c>
      <c r="S7192" s="14" t="str">
        <f t="shared" si="901"/>
        <v>|Dramas|Independent Movies|International Movies|</v>
      </c>
      <c r="T7192" s="14" t="str">
        <f t="shared" si="902"/>
        <v>|Sudipto Roy|</v>
      </c>
      <c r="U7192" s="14" t="str">
        <f t="shared" si="903"/>
        <v>|Ritwika Pal|Swastika Mukherjee|Joy Sengupta|</v>
      </c>
    </row>
    <row r="7193" spans="1:21">
      <c r="A7193" s="14" t="s">
        <v>33045</v>
      </c>
      <c r="B7193" s="14" t="s">
        <v>48</v>
      </c>
      <c r="C7193" s="14" t="s">
        <v>33046</v>
      </c>
      <c r="D7193" s="14" t="s">
        <v>6117</v>
      </c>
      <c r="E7193" s="14" t="s">
        <v>33047</v>
      </c>
      <c r="F7193" s="14" t="s">
        <v>115</v>
      </c>
      <c r="G7193" s="26">
        <v>43216</v>
      </c>
      <c r="H7193" s="14">
        <v>2017</v>
      </c>
      <c r="I7193" s="14" t="s">
        <v>363</v>
      </c>
      <c r="J7193" s="14" t="s">
        <v>604</v>
      </c>
      <c r="K7193" s="14" t="s">
        <v>248</v>
      </c>
      <c r="L7193" s="14" t="s">
        <v>33048</v>
      </c>
      <c r="M7193" s="14">
        <f t="shared" si="896"/>
        <v>2018</v>
      </c>
      <c r="N7193" s="14">
        <f t="shared" si="897"/>
        <v>4</v>
      </c>
      <c r="O7193" s="14" t="str">
        <f>IFERROR(VLOOKUP(I7193,Lists!$F$2:$G$16,2,FALSE()),"Not Rated")</f>
        <v>Adults</v>
      </c>
      <c r="P7193" s="14">
        <f t="shared" si="898"/>
        <v>110</v>
      </c>
      <c r="Q7193" s="14" t="str">
        <f t="shared" si="899"/>
        <v>United States</v>
      </c>
      <c r="R7193" s="14" t="str">
        <f t="shared" si="900"/>
        <v>|United States|</v>
      </c>
      <c r="S7193" s="14" t="str">
        <f t="shared" si="901"/>
        <v>|Action &amp; Adventure|</v>
      </c>
      <c r="T7193" s="14" t="str">
        <f t="shared" si="902"/>
        <v>|Dimitri Logothetis|</v>
      </c>
      <c r="U7193" s="14" t="str">
        <f t="shared" si="903"/>
        <v>|Alain Moussi|Jean-Claude Van Damme|Mike Tyson|Christopher Lambert|Sara Malakul Lane|Hafþór Júlíus Björnsson|Sam Medina|Steven Swadling|</v>
      </c>
    </row>
    <row r="7194" spans="1:21">
      <c r="A7194" s="14" t="s">
        <v>33049</v>
      </c>
      <c r="B7194" s="14" t="s">
        <v>48</v>
      </c>
      <c r="C7194" s="14" t="s">
        <v>33050</v>
      </c>
      <c r="D7194" s="14" t="s">
        <v>33051</v>
      </c>
      <c r="E7194" s="14" t="s">
        <v>33052</v>
      </c>
      <c r="F7194" s="14" t="s">
        <v>115</v>
      </c>
      <c r="G7194" s="26">
        <v>42712</v>
      </c>
      <c r="H7194" s="14">
        <v>2016</v>
      </c>
      <c r="I7194" s="14" t="s">
        <v>360</v>
      </c>
      <c r="J7194" s="14" t="s">
        <v>404</v>
      </c>
      <c r="K7194" s="14" t="s">
        <v>248</v>
      </c>
      <c r="L7194" s="14" t="s">
        <v>33053</v>
      </c>
      <c r="M7194" s="14">
        <f t="shared" si="896"/>
        <v>2016</v>
      </c>
      <c r="N7194" s="14">
        <f t="shared" si="897"/>
        <v>12</v>
      </c>
      <c r="O7194" s="14" t="str">
        <f>IFERROR(VLOOKUP(I7194,Lists!$F$2:$G$16,2,FALSE()),"Not Rated")</f>
        <v>Adults</v>
      </c>
      <c r="P7194" s="14">
        <f t="shared" si="898"/>
        <v>90</v>
      </c>
      <c r="Q7194" s="14" t="str">
        <f t="shared" si="899"/>
        <v>United States</v>
      </c>
      <c r="R7194" s="14" t="str">
        <f t="shared" si="900"/>
        <v>|United States|</v>
      </c>
      <c r="S7194" s="14" t="str">
        <f t="shared" si="901"/>
        <v>|Action &amp; Adventure|</v>
      </c>
      <c r="T7194" s="14" t="str">
        <f t="shared" si="902"/>
        <v>|John Stockwell|</v>
      </c>
      <c r="U7194" s="14" t="str">
        <f t="shared" si="903"/>
        <v>|Alain Moussi|Jean-Claude Van Damme|Dave Bautista|Gina Carano|Georges St-Pierre|Sara Malakul Lane|Matthew Ziff|T.J. Storm|Fabricio Werdum|Cain Velasquez|</v>
      </c>
    </row>
    <row r="7195" spans="1:21">
      <c r="A7195" s="14" t="s">
        <v>33054</v>
      </c>
      <c r="B7195" s="14" t="s">
        <v>48</v>
      </c>
      <c r="C7195" s="14" t="s">
        <v>33055</v>
      </c>
      <c r="D7195" s="14" t="s">
        <v>15236</v>
      </c>
      <c r="E7195" s="14" t="s">
        <v>33056</v>
      </c>
      <c r="F7195" s="14" t="s">
        <v>115</v>
      </c>
      <c r="G7195" s="26">
        <v>43773</v>
      </c>
      <c r="H7195" s="14">
        <v>1995</v>
      </c>
      <c r="I7195" s="14" t="s">
        <v>363</v>
      </c>
      <c r="J7195" s="14" t="s">
        <v>566</v>
      </c>
      <c r="K7195" s="14" t="s">
        <v>5078</v>
      </c>
      <c r="L7195" s="14" t="s">
        <v>33057</v>
      </c>
      <c r="M7195" s="14">
        <f t="shared" si="896"/>
        <v>2019</v>
      </c>
      <c r="N7195" s="14">
        <f t="shared" si="897"/>
        <v>11</v>
      </c>
      <c r="O7195" s="14" t="str">
        <f>IFERROR(VLOOKUP(I7195,Lists!$F$2:$G$16,2,FALSE()),"Not Rated")</f>
        <v>Adults</v>
      </c>
      <c r="P7195" s="14">
        <f t="shared" si="898"/>
        <v>97</v>
      </c>
      <c r="Q7195" s="14" t="str">
        <f t="shared" si="899"/>
        <v>United States</v>
      </c>
      <c r="R7195" s="14" t="str">
        <f t="shared" si="900"/>
        <v>|United States|</v>
      </c>
      <c r="S7195" s="14" t="str">
        <f t="shared" si="901"/>
        <v>|Comedies|Independent Movies|Romantic Movies|</v>
      </c>
      <c r="T7195" s="14" t="str">
        <f t="shared" si="902"/>
        <v>|Noah Baumbach|</v>
      </c>
      <c r="U7195" s="14" t="str">
        <f t="shared" si="903"/>
        <v>|Josh Hamilton|Olivia d'Abo|Carlos Jacott|Chris Eigeman|Eric Stoltz|Jason Wiles|Parker Posey|Cara Buono|Elliott Gould|Samuel Gould|</v>
      </c>
    </row>
    <row r="7196" spans="1:21">
      <c r="A7196" s="14" t="s">
        <v>33058</v>
      </c>
      <c r="B7196" s="14" t="s">
        <v>48</v>
      </c>
      <c r="C7196" s="14" t="s">
        <v>33059</v>
      </c>
      <c r="D7196" s="14" t="s">
        <v>8575</v>
      </c>
      <c r="E7196" s="14" t="s">
        <v>33060</v>
      </c>
      <c r="F7196" s="14" t="s">
        <v>138</v>
      </c>
      <c r="G7196" s="26">
        <v>43528</v>
      </c>
      <c r="H7196" s="14">
        <v>2015</v>
      </c>
      <c r="I7196" s="14" t="s">
        <v>361</v>
      </c>
      <c r="J7196" s="14" t="s">
        <v>1096</v>
      </c>
      <c r="K7196" s="14" t="s">
        <v>4531</v>
      </c>
      <c r="L7196" s="14" t="s">
        <v>33061</v>
      </c>
      <c r="M7196" s="14">
        <f t="shared" si="896"/>
        <v>2019</v>
      </c>
      <c r="N7196" s="14">
        <f t="shared" si="897"/>
        <v>3</v>
      </c>
      <c r="O7196" s="14" t="str">
        <f>IFERROR(VLOOKUP(I7196,Lists!$F$2:$G$16,2,FALSE()),"Not Rated")</f>
        <v>Teens</v>
      </c>
      <c r="P7196" s="14">
        <f t="shared" si="898"/>
        <v>108</v>
      </c>
      <c r="Q7196" s="14" t="str">
        <f t="shared" si="899"/>
        <v>Philippines</v>
      </c>
      <c r="R7196" s="14" t="str">
        <f t="shared" si="900"/>
        <v>|Philippines|</v>
      </c>
      <c r="S7196" s="14" t="str">
        <f t="shared" si="901"/>
        <v>|Dramas|International Movies|Sports Movies|</v>
      </c>
      <c r="T7196" s="14" t="str">
        <f t="shared" si="902"/>
        <v>|Paul Soriano|</v>
      </c>
      <c r="U7196" s="14" t="str">
        <f t="shared" si="903"/>
        <v>|Robert Villar|Alessandra de Rossi|Cesar Montano|Alex Medina|Jake Macapagal|Khalil Ramos|Jomari Angeles|Kokoy DeSantos|</v>
      </c>
    </row>
    <row r="7197" spans="1:21">
      <c r="A7197" s="14" t="s">
        <v>33062</v>
      </c>
      <c r="B7197" s="14" t="s">
        <v>48</v>
      </c>
      <c r="C7197" s="14" t="s">
        <v>33063</v>
      </c>
      <c r="D7197" s="14" t="s">
        <v>29142</v>
      </c>
      <c r="E7197" s="14" t="s">
        <v>33064</v>
      </c>
      <c r="F7197" s="14" t="s">
        <v>33065</v>
      </c>
      <c r="G7197" s="26">
        <v>42986</v>
      </c>
      <c r="H7197" s="14">
        <v>2015</v>
      </c>
      <c r="I7197" s="14" t="s">
        <v>363</v>
      </c>
      <c r="J7197" s="14" t="s">
        <v>739</v>
      </c>
      <c r="K7197" s="14" t="s">
        <v>612</v>
      </c>
      <c r="L7197" s="14" t="s">
        <v>33066</v>
      </c>
      <c r="M7197" s="14">
        <f t="shared" si="896"/>
        <v>2017</v>
      </c>
      <c r="N7197" s="14">
        <f t="shared" si="897"/>
        <v>9</v>
      </c>
      <c r="O7197" s="14" t="str">
        <f>IFERROR(VLOOKUP(I7197,Lists!$F$2:$G$16,2,FALSE()),"Not Rated")</f>
        <v>Adults</v>
      </c>
      <c r="P7197" s="14">
        <f t="shared" si="898"/>
        <v>95</v>
      </c>
      <c r="Q7197" s="14" t="str">
        <f t="shared" si="899"/>
        <v>Netherlands</v>
      </c>
      <c r="R7197" s="14" t="str">
        <f t="shared" si="900"/>
        <v>|Netherlands|Belgium|United Kingdom|United States|</v>
      </c>
      <c r="S7197" s="14" t="str">
        <f t="shared" si="901"/>
        <v>|Action &amp; Adventure|Dramas|International Movies|</v>
      </c>
      <c r="T7197" s="14" t="str">
        <f t="shared" si="902"/>
        <v>|Daniel Alfredson|</v>
      </c>
      <c r="U7197" s="14" t="str">
        <f t="shared" si="903"/>
        <v>|Jim Sturgess|Sam Worthington|Ryan Kwanten|Anthony Hopkins|Mark van Eeuwen|Thomas Cocquerel|Jemima West|David Dencik|</v>
      </c>
    </row>
    <row r="7198" spans="1:21">
      <c r="A7198" s="14" t="s">
        <v>33067</v>
      </c>
      <c r="B7198" s="14" t="s">
        <v>49</v>
      </c>
      <c r="C7198" s="14" t="s">
        <v>33068</v>
      </c>
      <c r="D7198" s="14" t="s">
        <v>117</v>
      </c>
      <c r="E7198" s="14" t="s">
        <v>33069</v>
      </c>
      <c r="F7198" s="14" t="s">
        <v>117</v>
      </c>
      <c r="G7198" s="26"/>
      <c r="H7198" s="14">
        <v>2010</v>
      </c>
      <c r="I7198" s="14" t="s">
        <v>366</v>
      </c>
      <c r="J7198" s="14" t="s">
        <v>106</v>
      </c>
      <c r="K7198" s="14" t="s">
        <v>256</v>
      </c>
      <c r="L7198" s="14" t="s">
        <v>33070</v>
      </c>
      <c r="M7198" s="14" t="str">
        <f t="shared" si="896"/>
        <v/>
      </c>
      <c r="N7198" s="14" t="str">
        <f t="shared" si="897"/>
        <v/>
      </c>
      <c r="O7198" s="14" t="str">
        <f>IFERROR(VLOOKUP(I7198,Lists!$F$2:$G$16,2,FALSE()),"Not Rated")</f>
        <v>Kids</v>
      </c>
      <c r="P7198" s="14">
        <f t="shared" si="898"/>
        <v>2</v>
      </c>
      <c r="Q7198" s="14" t="str">
        <f t="shared" si="899"/>
        <v>Unknown</v>
      </c>
      <c r="R7198" s="14" t="str">
        <f t="shared" si="900"/>
        <v>|Unknown|</v>
      </c>
      <c r="S7198" s="14" t="str">
        <f t="shared" si="901"/>
        <v>|Kids' TV|</v>
      </c>
      <c r="T7198" s="14" t="str">
        <f t="shared" si="902"/>
        <v>|Unknown|</v>
      </c>
      <c r="U7198" s="14" t="str">
        <f t="shared" si="903"/>
        <v>|Igor Dmitriev|</v>
      </c>
    </row>
    <row r="7199" spans="1:21">
      <c r="A7199" s="14" t="s">
        <v>33071</v>
      </c>
      <c r="B7199" s="14" t="s">
        <v>48</v>
      </c>
      <c r="C7199" s="14" t="s">
        <v>33072</v>
      </c>
      <c r="D7199" s="14" t="s">
        <v>301</v>
      </c>
      <c r="E7199" s="14" t="s">
        <v>33073</v>
      </c>
      <c r="F7199" s="14" t="s">
        <v>1856</v>
      </c>
      <c r="G7199" s="26">
        <v>43831</v>
      </c>
      <c r="H7199" s="14">
        <v>2003</v>
      </c>
      <c r="I7199" s="14" t="s">
        <v>363</v>
      </c>
      <c r="J7199" s="14" t="s">
        <v>580</v>
      </c>
      <c r="K7199" s="14" t="s">
        <v>248</v>
      </c>
      <c r="L7199" s="14" t="s">
        <v>33074</v>
      </c>
      <c r="M7199" s="14">
        <f t="shared" si="896"/>
        <v>2020</v>
      </c>
      <c r="N7199" s="14">
        <f t="shared" si="897"/>
        <v>1</v>
      </c>
      <c r="O7199" s="14" t="str">
        <f>IFERROR(VLOOKUP(I7199,Lists!$F$2:$G$16,2,FALSE()),"Not Rated")</f>
        <v>Adults</v>
      </c>
      <c r="P7199" s="14">
        <f t="shared" si="898"/>
        <v>111</v>
      </c>
      <c r="Q7199" s="14" t="str">
        <f t="shared" si="899"/>
        <v>United States</v>
      </c>
      <c r="R7199" s="14" t="str">
        <f t="shared" si="900"/>
        <v>|United States|Japan|</v>
      </c>
      <c r="S7199" s="14" t="str">
        <f t="shared" si="901"/>
        <v>|Action &amp; Adventure|</v>
      </c>
      <c r="T7199" s="14" t="str">
        <f t="shared" si="902"/>
        <v>|Quentin Tarantino|</v>
      </c>
      <c r="U7199" s="14" t="str">
        <f t="shared" si="903"/>
        <v>|Uma Thurman|Lucy Liu|Vivica A. Fox|Daryl Hannah|David Carradine|Michael Madsen|Julie Dreyfus|Chiaki Kuriyama|Sonny Chiba|Gordon Liu|</v>
      </c>
    </row>
    <row r="7200" spans="1:21">
      <c r="A7200" s="14" t="s">
        <v>33075</v>
      </c>
      <c r="B7200" s="14" t="s">
        <v>48</v>
      </c>
      <c r="C7200" s="14" t="s">
        <v>33076</v>
      </c>
      <c r="D7200" s="14" t="s">
        <v>301</v>
      </c>
      <c r="E7200" s="14" t="s">
        <v>33077</v>
      </c>
      <c r="F7200" s="14" t="s">
        <v>115</v>
      </c>
      <c r="G7200" s="26">
        <v>43831</v>
      </c>
      <c r="H7200" s="14">
        <v>2004</v>
      </c>
      <c r="I7200" s="14" t="s">
        <v>363</v>
      </c>
      <c r="J7200" s="14" t="s">
        <v>3814</v>
      </c>
      <c r="K7200" s="14" t="s">
        <v>248</v>
      </c>
      <c r="L7200" s="14" t="s">
        <v>33078</v>
      </c>
      <c r="M7200" s="14">
        <f t="shared" si="896"/>
        <v>2020</v>
      </c>
      <c r="N7200" s="14">
        <f t="shared" si="897"/>
        <v>1</v>
      </c>
      <c r="O7200" s="14" t="str">
        <f>IFERROR(VLOOKUP(I7200,Lists!$F$2:$G$16,2,FALSE()),"Not Rated")</f>
        <v>Adults</v>
      </c>
      <c r="P7200" s="14">
        <f t="shared" si="898"/>
        <v>137</v>
      </c>
      <c r="Q7200" s="14" t="str">
        <f t="shared" si="899"/>
        <v>United States</v>
      </c>
      <c r="R7200" s="14" t="str">
        <f t="shared" si="900"/>
        <v>|United States|</v>
      </c>
      <c r="S7200" s="14" t="str">
        <f t="shared" si="901"/>
        <v>|Action &amp; Adventure|</v>
      </c>
      <c r="T7200" s="14" t="str">
        <f t="shared" si="902"/>
        <v>|Quentin Tarantino|</v>
      </c>
      <c r="U7200" s="14" t="str">
        <f t="shared" si="903"/>
        <v>|Uma Thurman|David Carradine|Michael Madsen|Daryl Hannah|Gordon Liu|Michael Parks|Perla Haney-Jardine|Helen Kim|Claire Smithies|Clark Middleton|</v>
      </c>
    </row>
    <row r="7201" spans="1:21">
      <c r="A7201" s="14" t="s">
        <v>33079</v>
      </c>
      <c r="B7201" s="14" t="s">
        <v>48</v>
      </c>
      <c r="C7201" s="14" t="s">
        <v>33080</v>
      </c>
      <c r="D7201" s="14" t="s">
        <v>33081</v>
      </c>
      <c r="E7201" s="14" t="s">
        <v>33082</v>
      </c>
      <c r="F7201" s="14" t="s">
        <v>118</v>
      </c>
      <c r="G7201" s="26">
        <v>42789</v>
      </c>
      <c r="H7201" s="14">
        <v>2016</v>
      </c>
      <c r="I7201" s="14" t="s">
        <v>360</v>
      </c>
      <c r="J7201" s="14" t="s">
        <v>713</v>
      </c>
      <c r="K7201" s="14" t="s">
        <v>17977</v>
      </c>
      <c r="L7201" s="14" t="s">
        <v>33083</v>
      </c>
      <c r="M7201" s="14">
        <f t="shared" si="896"/>
        <v>2017</v>
      </c>
      <c r="N7201" s="14">
        <f t="shared" si="897"/>
        <v>2</v>
      </c>
      <c r="O7201" s="14" t="str">
        <f>IFERROR(VLOOKUP(I7201,Lists!$F$2:$G$16,2,FALSE()),"Not Rated")</f>
        <v>Adults</v>
      </c>
      <c r="P7201" s="14">
        <f t="shared" si="898"/>
        <v>100</v>
      </c>
      <c r="Q7201" s="14" t="str">
        <f t="shared" si="899"/>
        <v>United Kingdom</v>
      </c>
      <c r="R7201" s="14" t="str">
        <f t="shared" si="900"/>
        <v>|United Kingdom|</v>
      </c>
      <c r="S7201" s="14" t="str">
        <f t="shared" si="901"/>
        <v>|Action &amp; Adventure|Independent Movies|Sci-Fi &amp; Fantasy|</v>
      </c>
      <c r="T7201" s="14" t="str">
        <f t="shared" si="902"/>
        <v>|Steven Gomez|</v>
      </c>
      <c r="U7201" s="14" t="str">
        <f t="shared" si="903"/>
        <v>|Vanessa Kirby|David Ajala|Mike Noble|Bentley Kalu|Tom McKay|Kelly Gough|Osi Okerafor|Damian Kell|Tim Ahern|Deborah Rosan|Thure Lindhardt|</v>
      </c>
    </row>
    <row r="7202" spans="1:21">
      <c r="A7202" s="14" t="s">
        <v>33084</v>
      </c>
      <c r="B7202" s="14" t="s">
        <v>48</v>
      </c>
      <c r="C7202" s="14" t="s">
        <v>33085</v>
      </c>
      <c r="D7202" s="14" t="s">
        <v>33086</v>
      </c>
      <c r="E7202" s="14" t="s">
        <v>33087</v>
      </c>
      <c r="F7202" s="14" t="s">
        <v>120</v>
      </c>
      <c r="G7202" s="26">
        <v>43586</v>
      </c>
      <c r="H7202" s="14">
        <v>2015</v>
      </c>
      <c r="I7202" s="14" t="s">
        <v>361</v>
      </c>
      <c r="J7202" s="14" t="s">
        <v>7460</v>
      </c>
      <c r="K7202" s="14" t="s">
        <v>496</v>
      </c>
      <c r="L7202" s="14" t="s">
        <v>33088</v>
      </c>
      <c r="M7202" s="14">
        <f t="shared" si="896"/>
        <v>2019</v>
      </c>
      <c r="N7202" s="14">
        <f t="shared" si="897"/>
        <v>5</v>
      </c>
      <c r="O7202" s="14" t="str">
        <f>IFERROR(VLOOKUP(I7202,Lists!$F$2:$G$16,2,FALSE()),"Not Rated")</f>
        <v>Teens</v>
      </c>
      <c r="P7202" s="14">
        <f t="shared" si="898"/>
        <v>53</v>
      </c>
      <c r="Q7202" s="14" t="str">
        <f t="shared" si="899"/>
        <v>France</v>
      </c>
      <c r="R7202" s="14" t="str">
        <f t="shared" si="900"/>
        <v>|France|</v>
      </c>
      <c r="S7202" s="14" t="str">
        <f t="shared" si="901"/>
        <v>|Documentaries|International Movies|</v>
      </c>
      <c r="T7202" s="14" t="str">
        <f t="shared" si="902"/>
        <v>|Frédéric Tonolli|</v>
      </c>
      <c r="U7202" s="14" t="str">
        <f t="shared" si="903"/>
        <v>|Jean-Baptiste Marcenac|</v>
      </c>
    </row>
    <row r="7203" spans="1:21">
      <c r="A7203" s="14" t="s">
        <v>33089</v>
      </c>
      <c r="B7203" s="14" t="s">
        <v>48</v>
      </c>
      <c r="C7203" s="14" t="s">
        <v>33090</v>
      </c>
      <c r="D7203" s="14" t="s">
        <v>33091</v>
      </c>
      <c r="E7203" s="14" t="s">
        <v>33092</v>
      </c>
      <c r="F7203" s="14" t="s">
        <v>115</v>
      </c>
      <c r="G7203" s="26">
        <v>42783</v>
      </c>
      <c r="H7203" s="14">
        <v>2016</v>
      </c>
      <c r="I7203" s="14" t="s">
        <v>360</v>
      </c>
      <c r="J7203" s="14" t="s">
        <v>872</v>
      </c>
      <c r="K7203" s="14" t="s">
        <v>248</v>
      </c>
      <c r="L7203" s="14" t="s">
        <v>33093</v>
      </c>
      <c r="M7203" s="14">
        <f t="shared" si="896"/>
        <v>2017</v>
      </c>
      <c r="N7203" s="14">
        <f t="shared" si="897"/>
        <v>2</v>
      </c>
      <c r="O7203" s="14" t="str">
        <f>IFERROR(VLOOKUP(I7203,Lists!$F$2:$G$16,2,FALSE()),"Not Rated")</f>
        <v>Adults</v>
      </c>
      <c r="P7203" s="14">
        <f t="shared" si="898"/>
        <v>87</v>
      </c>
      <c r="Q7203" s="14" t="str">
        <f t="shared" si="899"/>
        <v>United States</v>
      </c>
      <c r="R7203" s="14" t="str">
        <f t="shared" si="900"/>
        <v>|United States|</v>
      </c>
      <c r="S7203" s="14" t="str">
        <f t="shared" si="901"/>
        <v>|Action &amp; Adventure|</v>
      </c>
      <c r="T7203" s="14" t="str">
        <f t="shared" si="902"/>
        <v>|Paul Tanter|</v>
      </c>
      <c r="U7203" s="14" t="str">
        <f t="shared" si="903"/>
        <v>|Tom Hopper|Amy Huberman|Lacy Moore|Brian McGuinness|Luke Pierucci|Nick Dunning|</v>
      </c>
    </row>
    <row r="7204" spans="1:21">
      <c r="A7204" s="14" t="s">
        <v>33094</v>
      </c>
      <c r="B7204" s="14" t="s">
        <v>48</v>
      </c>
      <c r="C7204" s="14" t="s">
        <v>33095</v>
      </c>
      <c r="D7204" s="14" t="s">
        <v>3573</v>
      </c>
      <c r="E7204" s="14" t="s">
        <v>33096</v>
      </c>
      <c r="F7204" s="14" t="s">
        <v>115</v>
      </c>
      <c r="G7204" s="26">
        <v>44064</v>
      </c>
      <c r="H7204" s="14">
        <v>2011</v>
      </c>
      <c r="I7204" s="14" t="s">
        <v>363</v>
      </c>
      <c r="J7204" s="14" t="s">
        <v>574</v>
      </c>
      <c r="K7204" s="14" t="s">
        <v>7420</v>
      </c>
      <c r="L7204" s="14" t="s">
        <v>33097</v>
      </c>
      <c r="M7204" s="14">
        <f t="shared" si="896"/>
        <v>2020</v>
      </c>
      <c r="N7204" s="14">
        <f t="shared" si="897"/>
        <v>8</v>
      </c>
      <c r="O7204" s="14" t="str">
        <f>IFERROR(VLOOKUP(I7204,Lists!$F$2:$G$16,2,FALSE()),"Not Rated")</f>
        <v>Adults</v>
      </c>
      <c r="P7204" s="14">
        <f t="shared" si="898"/>
        <v>106</v>
      </c>
      <c r="Q7204" s="14" t="str">
        <f t="shared" si="899"/>
        <v>United States</v>
      </c>
      <c r="R7204" s="14" t="str">
        <f t="shared" si="900"/>
        <v>|United States|</v>
      </c>
      <c r="S7204" s="14" t="str">
        <f t="shared" si="901"/>
        <v>|Action &amp; Adventure|Dramas|Independent Movies|</v>
      </c>
      <c r="T7204" s="14" t="str">
        <f t="shared" si="902"/>
        <v>|Jonathan Hensleigh|</v>
      </c>
      <c r="U7204" s="14" t="str">
        <f t="shared" si="903"/>
        <v>|Ray Stevenson|Vincent D'Onofrio|Val Kilmer|Christopher Walken|Linda Cardellini|Fionnula Flanagan|Jason Butler Harner|Vinnie Jones|Paul Sorvino|Marcus Thomas|Tony Darrow|</v>
      </c>
    </row>
    <row r="7205" spans="1:21">
      <c r="A7205" s="14" t="s">
        <v>33098</v>
      </c>
      <c r="B7205" s="14" t="s">
        <v>48</v>
      </c>
      <c r="C7205" s="14" t="s">
        <v>33099</v>
      </c>
      <c r="D7205" s="14" t="s">
        <v>8385</v>
      </c>
      <c r="E7205" s="14" t="s">
        <v>33100</v>
      </c>
      <c r="F7205" s="14" t="s">
        <v>115</v>
      </c>
      <c r="G7205" s="26">
        <v>43922</v>
      </c>
      <c r="H7205" s="14">
        <v>1988</v>
      </c>
      <c r="I7205" s="14" t="s">
        <v>364</v>
      </c>
      <c r="J7205" s="14" t="s">
        <v>1290</v>
      </c>
      <c r="K7205" s="14" t="s">
        <v>33101</v>
      </c>
      <c r="L7205" s="14" t="s">
        <v>33102</v>
      </c>
      <c r="M7205" s="14">
        <f t="shared" si="896"/>
        <v>2020</v>
      </c>
      <c r="N7205" s="14">
        <f t="shared" si="897"/>
        <v>4</v>
      </c>
      <c r="O7205" s="14" t="str">
        <f>IFERROR(VLOOKUP(I7205,Lists!$F$2:$G$16,2,FALSE()),"Not Rated")</f>
        <v>Teens</v>
      </c>
      <c r="P7205" s="14">
        <f t="shared" si="898"/>
        <v>86</v>
      </c>
      <c r="Q7205" s="14" t="str">
        <f t="shared" si="899"/>
        <v>United States</v>
      </c>
      <c r="R7205" s="14" t="str">
        <f t="shared" si="900"/>
        <v>|United States|</v>
      </c>
      <c r="S7205" s="14" t="str">
        <f t="shared" si="901"/>
        <v>|Comedies|Cult Movies|Horror Movies|</v>
      </c>
      <c r="T7205" s="14" t="str">
        <f t="shared" si="902"/>
        <v>|Stephen Chiodo|</v>
      </c>
      <c r="U7205" s="14" t="str">
        <f t="shared" si="903"/>
        <v>|Grant Cramer|Suzanne Snyder|John Allen Nelson|John Vernon|Michael S. Siegel|Peter Licassi|Royal Dano|Christopher Titus|Irene Michaels|Karla Sue Krull|</v>
      </c>
    </row>
    <row r="7206" spans="1:21">
      <c r="A7206" s="14" t="s">
        <v>33103</v>
      </c>
      <c r="B7206" s="14" t="s">
        <v>48</v>
      </c>
      <c r="C7206" s="14" t="s">
        <v>33104</v>
      </c>
      <c r="D7206" s="14" t="s">
        <v>571</v>
      </c>
      <c r="E7206" s="14" t="s">
        <v>33105</v>
      </c>
      <c r="F7206" s="14" t="s">
        <v>115</v>
      </c>
      <c r="G7206" s="26">
        <v>44197</v>
      </c>
      <c r="H7206" s="14">
        <v>2010</v>
      </c>
      <c r="I7206" s="14" t="s">
        <v>364</v>
      </c>
      <c r="J7206" s="14" t="s">
        <v>713</v>
      </c>
      <c r="K7206" s="14" t="s">
        <v>12076</v>
      </c>
      <c r="L7206" s="14" t="s">
        <v>33106</v>
      </c>
      <c r="M7206" s="14">
        <f t="shared" si="896"/>
        <v>2021</v>
      </c>
      <c r="N7206" s="14">
        <f t="shared" si="897"/>
        <v>1</v>
      </c>
      <c r="O7206" s="14" t="str">
        <f>IFERROR(VLOOKUP(I7206,Lists!$F$2:$G$16,2,FALSE()),"Not Rated")</f>
        <v>Teens</v>
      </c>
      <c r="P7206" s="14">
        <f t="shared" si="898"/>
        <v>100</v>
      </c>
      <c r="Q7206" s="14" t="str">
        <f t="shared" si="899"/>
        <v>United States</v>
      </c>
      <c r="R7206" s="14" t="str">
        <f t="shared" si="900"/>
        <v>|United States|</v>
      </c>
      <c r="S7206" s="14" t="str">
        <f t="shared" si="901"/>
        <v>|Action &amp; Adventure|Comedies|Romantic Movies|</v>
      </c>
      <c r="T7206" s="14" t="str">
        <f t="shared" si="902"/>
        <v>|Robert Luketic|</v>
      </c>
      <c r="U7206" s="14" t="str">
        <f t="shared" si="903"/>
        <v>|Katherine Heigl|Ashton Kutcher|Tom Selleck|Catherine O'Hara|Katheryn Winnick|Kevin Sussman|Lisa Ann Walter|Casey Wilson|Rob Riggle|Martin Mull|Alex Borstein|</v>
      </c>
    </row>
    <row r="7207" spans="1:21">
      <c r="A7207" s="14" t="s">
        <v>33107</v>
      </c>
      <c r="B7207" s="14" t="s">
        <v>48</v>
      </c>
      <c r="C7207" s="14" t="s">
        <v>33108</v>
      </c>
      <c r="D7207" s="14" t="s">
        <v>33109</v>
      </c>
      <c r="E7207" s="14" t="s">
        <v>33110</v>
      </c>
      <c r="F7207" s="14" t="s">
        <v>166</v>
      </c>
      <c r="G7207" s="26">
        <v>43174</v>
      </c>
      <c r="H7207" s="14">
        <v>2016</v>
      </c>
      <c r="I7207" s="14" t="s">
        <v>360</v>
      </c>
      <c r="J7207" s="14" t="s">
        <v>560</v>
      </c>
      <c r="K7207" s="14" t="s">
        <v>612</v>
      </c>
      <c r="L7207" s="14" t="s">
        <v>33111</v>
      </c>
      <c r="M7207" s="14">
        <f t="shared" si="896"/>
        <v>2018</v>
      </c>
      <c r="N7207" s="14">
        <f t="shared" si="897"/>
        <v>3</v>
      </c>
      <c r="O7207" s="14" t="str">
        <f>IFERROR(VLOOKUP(I7207,Lists!$F$2:$G$16,2,FALSE()),"Not Rated")</f>
        <v>Adults</v>
      </c>
      <c r="P7207" s="14">
        <f t="shared" si="898"/>
        <v>103</v>
      </c>
      <c r="Q7207" s="14" t="str">
        <f t="shared" si="899"/>
        <v>Hungary</v>
      </c>
      <c r="R7207" s="14" t="str">
        <f t="shared" si="900"/>
        <v>|Hungary|</v>
      </c>
      <c r="S7207" s="14" t="str">
        <f t="shared" si="901"/>
        <v>|Action &amp; Adventure|Dramas|International Movies|</v>
      </c>
      <c r="T7207" s="14" t="str">
        <f t="shared" si="902"/>
        <v>|Attila Till|</v>
      </c>
      <c r="U7207" s="14" t="str">
        <f t="shared" si="903"/>
        <v>|Szabolcs Thuróczy|Zoltán Fenyvesi|Adám Fekete|Dusan Vitanovic|Mónika Balsai|Lidia Danis|Zoltán Mucsi|</v>
      </c>
    </row>
    <row r="7208" spans="1:21">
      <c r="A7208" s="14" t="s">
        <v>33112</v>
      </c>
      <c r="B7208" s="14" t="s">
        <v>48</v>
      </c>
      <c r="C7208" s="14" t="s">
        <v>33113</v>
      </c>
      <c r="D7208" s="14" t="s">
        <v>33114</v>
      </c>
      <c r="E7208" s="14" t="s">
        <v>33115</v>
      </c>
      <c r="F7208" s="14" t="s">
        <v>118</v>
      </c>
      <c r="G7208" s="26">
        <v>43525</v>
      </c>
      <c r="H7208" s="14">
        <v>2014</v>
      </c>
      <c r="I7208" s="14" t="s">
        <v>363</v>
      </c>
      <c r="J7208" s="14" t="s">
        <v>1226</v>
      </c>
      <c r="K7208" s="14" t="s">
        <v>2253</v>
      </c>
      <c r="L7208" s="14" t="s">
        <v>33116</v>
      </c>
      <c r="M7208" s="14">
        <f t="shared" si="896"/>
        <v>2019</v>
      </c>
      <c r="N7208" s="14">
        <f t="shared" si="897"/>
        <v>3</v>
      </c>
      <c r="O7208" s="14" t="str">
        <f>IFERROR(VLOOKUP(I7208,Lists!$F$2:$G$16,2,FALSE()),"Not Rated")</f>
        <v>Adults</v>
      </c>
      <c r="P7208" s="14">
        <f t="shared" si="898"/>
        <v>109</v>
      </c>
      <c r="Q7208" s="14" t="str">
        <f t="shared" si="899"/>
        <v>United Kingdom</v>
      </c>
      <c r="R7208" s="14" t="str">
        <f t="shared" si="900"/>
        <v>|United Kingdom|</v>
      </c>
      <c r="S7208" s="14" t="str">
        <f t="shared" si="901"/>
        <v>|Dramas|Independent Movies|Thrillers|</v>
      </c>
      <c r="T7208" s="14" t="str">
        <f t="shared" si="902"/>
        <v>|Paul Katis|</v>
      </c>
      <c r="U7208" s="14" t="str">
        <f t="shared" si="903"/>
        <v>|David Elliot|Mark Stanley|Scott Kyle|Benjamin O'Mahony|Bryan Parry|Liam Ainsworth|Andy Gibbins|John Doughty|Paul Luebke|Thomas Davison|Grant Kilburn|Robert Mitchell|Jon-Paul Bell|Malachi Kirby|Ali Cook|</v>
      </c>
    </row>
    <row r="7209" spans="1:21">
      <c r="A7209" s="14" t="s">
        <v>33117</v>
      </c>
      <c r="B7209" s="14" t="s">
        <v>48</v>
      </c>
      <c r="C7209" s="14" t="s">
        <v>33118</v>
      </c>
      <c r="D7209" s="14" t="s">
        <v>33119</v>
      </c>
      <c r="E7209" s="14" t="s">
        <v>33120</v>
      </c>
      <c r="F7209" s="14" t="s">
        <v>115</v>
      </c>
      <c r="G7209" s="26">
        <v>42552</v>
      </c>
      <c r="H7209" s="14">
        <v>2015</v>
      </c>
      <c r="I7209" s="14" t="s">
        <v>369</v>
      </c>
      <c r="J7209" s="14" t="s">
        <v>2352</v>
      </c>
      <c r="K7209" s="14" t="s">
        <v>1436</v>
      </c>
      <c r="L7209" s="14" t="s">
        <v>33121</v>
      </c>
      <c r="M7209" s="14">
        <f t="shared" si="896"/>
        <v>2016</v>
      </c>
      <c r="N7209" s="14">
        <f t="shared" si="897"/>
        <v>7</v>
      </c>
      <c r="O7209" s="14" t="str">
        <f>IFERROR(VLOOKUP(I7209,Lists!$F$2:$G$16,2,FALSE()),"Not Rated")</f>
        <v>Not Rated</v>
      </c>
      <c r="P7209" s="14">
        <f t="shared" si="898"/>
        <v>81</v>
      </c>
      <c r="Q7209" s="14" t="str">
        <f t="shared" si="899"/>
        <v>United States</v>
      </c>
      <c r="R7209" s="14" t="str">
        <f t="shared" si="900"/>
        <v>|United States|</v>
      </c>
      <c r="S7209" s="14" t="str">
        <f t="shared" si="901"/>
        <v>|Dramas|Independent Movies|</v>
      </c>
      <c r="T7209" s="14" t="str">
        <f t="shared" si="902"/>
        <v>|Felix Thompson|</v>
      </c>
      <c r="U7209" s="14" t="str">
        <f t="shared" si="903"/>
        <v>|Charlie Plummer|Cory Nichols|Christian Madsen|Danny Flaherty|Erin Davie|Chloe Levine|</v>
      </c>
    </row>
    <row r="7210" spans="1:21">
      <c r="A7210" s="14" t="s">
        <v>33122</v>
      </c>
      <c r="B7210" s="14" t="s">
        <v>48</v>
      </c>
      <c r="C7210" s="14" t="s">
        <v>33123</v>
      </c>
      <c r="D7210" s="14" t="s">
        <v>33124</v>
      </c>
      <c r="E7210" s="14" t="s">
        <v>33125</v>
      </c>
      <c r="F7210" s="14" t="s">
        <v>1084</v>
      </c>
      <c r="G7210" s="26">
        <v>43770</v>
      </c>
      <c r="H7210" s="14">
        <v>2005</v>
      </c>
      <c r="I7210" s="14" t="s">
        <v>364</v>
      </c>
      <c r="J7210" s="14" t="s">
        <v>653</v>
      </c>
      <c r="K7210" s="14" t="s">
        <v>1149</v>
      </c>
      <c r="L7210" s="14" t="s">
        <v>33126</v>
      </c>
      <c r="M7210" s="14">
        <f t="shared" si="896"/>
        <v>2019</v>
      </c>
      <c r="N7210" s="14">
        <f t="shared" si="897"/>
        <v>11</v>
      </c>
      <c r="O7210" s="14" t="str">
        <f>IFERROR(VLOOKUP(I7210,Lists!$F$2:$G$16,2,FALSE()),"Not Rated")</f>
        <v>Teens</v>
      </c>
      <c r="P7210" s="14">
        <f t="shared" si="898"/>
        <v>98</v>
      </c>
      <c r="Q7210" s="14" t="str">
        <f t="shared" si="899"/>
        <v>United States</v>
      </c>
      <c r="R7210" s="14" t="str">
        <f t="shared" si="900"/>
        <v>|United States|Canada|</v>
      </c>
      <c r="S7210" s="14" t="str">
        <f t="shared" si="901"/>
        <v>|Action &amp; Adventure|Comedies|</v>
      </c>
      <c r="T7210" s="14" t="str">
        <f t="shared" si="902"/>
        <v>|Jeffrey W. Byrd|</v>
      </c>
      <c r="U7210" s="14" t="str">
        <f t="shared" si="903"/>
        <v>|Anthony Anderson|Jay Mohr|Kellita Smith|Nicole Ari Parker|Regina Hall|Loretta Devine|Donald Faison|Leila Arcieri|Charlie Murphy|Brooke D'Orsay|</v>
      </c>
    </row>
    <row r="7211" spans="1:21">
      <c r="A7211" s="14" t="s">
        <v>33127</v>
      </c>
      <c r="B7211" s="14" t="s">
        <v>49</v>
      </c>
      <c r="C7211" s="14" t="s">
        <v>33128</v>
      </c>
      <c r="D7211" s="14" t="s">
        <v>33129</v>
      </c>
      <c r="E7211" s="14" t="s">
        <v>117</v>
      </c>
      <c r="F7211" s="14" t="s">
        <v>117</v>
      </c>
      <c r="G7211" s="26">
        <v>43374</v>
      </c>
      <c r="H7211" s="14">
        <v>2018</v>
      </c>
      <c r="I7211" s="14" t="s">
        <v>362</v>
      </c>
      <c r="J7211" s="14" t="s">
        <v>105</v>
      </c>
      <c r="K7211" s="14" t="s">
        <v>26858</v>
      </c>
      <c r="L7211" s="14" t="s">
        <v>33130</v>
      </c>
      <c r="M7211" s="14">
        <f t="shared" si="896"/>
        <v>2018</v>
      </c>
      <c r="N7211" s="14">
        <f t="shared" si="897"/>
        <v>10</v>
      </c>
      <c r="O7211" s="14" t="str">
        <f>IFERROR(VLOOKUP(I7211,Lists!$F$2:$G$16,2,FALSE()),"Not Rated")</f>
        <v>Older Kids</v>
      </c>
      <c r="P7211" s="14">
        <f t="shared" si="898"/>
        <v>1</v>
      </c>
      <c r="Q7211" s="14" t="str">
        <f t="shared" si="899"/>
        <v>Unknown</v>
      </c>
      <c r="R7211" s="14" t="str">
        <f t="shared" si="900"/>
        <v>|Unknown|</v>
      </c>
      <c r="S7211" s="14" t="str">
        <f t="shared" si="901"/>
        <v>|British TV Shows|Docuseries|Science &amp; Nature TV|</v>
      </c>
      <c r="T7211" s="14" t="str">
        <f t="shared" si="902"/>
        <v>|Steve Greenwood|</v>
      </c>
      <c r="U7211" s="14" t="str">
        <f t="shared" si="903"/>
        <v>|Unknown|</v>
      </c>
    </row>
    <row r="7212" spans="1:21">
      <c r="A7212" s="14" t="s">
        <v>33131</v>
      </c>
      <c r="B7212" s="14" t="s">
        <v>48</v>
      </c>
      <c r="C7212" s="14" t="s">
        <v>33132</v>
      </c>
      <c r="D7212" s="14" t="s">
        <v>33133</v>
      </c>
      <c r="E7212" s="14" t="s">
        <v>33134</v>
      </c>
      <c r="F7212" s="14" t="s">
        <v>115</v>
      </c>
      <c r="G7212" s="26">
        <v>43831</v>
      </c>
      <c r="H7212" s="14">
        <v>1996</v>
      </c>
      <c r="I7212" s="14" t="s">
        <v>364</v>
      </c>
      <c r="J7212" s="14" t="s">
        <v>1033</v>
      </c>
      <c r="K7212" s="14" t="s">
        <v>33135</v>
      </c>
      <c r="L7212" s="14" t="s">
        <v>33136</v>
      </c>
      <c r="M7212" s="14">
        <f t="shared" si="896"/>
        <v>2020</v>
      </c>
      <c r="N7212" s="14">
        <f t="shared" si="897"/>
        <v>1</v>
      </c>
      <c r="O7212" s="14" t="str">
        <f>IFERROR(VLOOKUP(I7212,Lists!$F$2:$G$16,2,FALSE()),"Not Rated")</f>
        <v>Teens</v>
      </c>
      <c r="P7212" s="14">
        <f t="shared" si="898"/>
        <v>114</v>
      </c>
      <c r="Q7212" s="14" t="str">
        <f t="shared" si="899"/>
        <v>United States</v>
      </c>
      <c r="R7212" s="14" t="str">
        <f t="shared" si="900"/>
        <v>|United States|</v>
      </c>
      <c r="S7212" s="14" t="str">
        <f t="shared" si="901"/>
        <v>|Comedies|Cult Movies|Sports Movies|</v>
      </c>
      <c r="T7212" s="14" t="str">
        <f t="shared" si="902"/>
        <v>|Peter Farrelly|Bobby Farrelly|</v>
      </c>
      <c r="U7212" s="14" t="str">
        <f t="shared" si="903"/>
        <v>|Woody Harrelson|Randy Quaid|Vanessa Angel|Bill Murray|Chris Elliott|William Jordan|Richard Tyson|Lin Shaye|</v>
      </c>
    </row>
    <row r="7213" spans="1:21">
      <c r="A7213" s="14" t="s">
        <v>33137</v>
      </c>
      <c r="B7213" s="14" t="s">
        <v>48</v>
      </c>
      <c r="C7213" s="14" t="s">
        <v>33138</v>
      </c>
      <c r="D7213" s="14" t="s">
        <v>33139</v>
      </c>
      <c r="E7213" s="14" t="s">
        <v>33140</v>
      </c>
      <c r="F7213" s="14" t="s">
        <v>33141</v>
      </c>
      <c r="G7213" s="26">
        <v>43402</v>
      </c>
      <c r="H7213" s="14">
        <v>2017</v>
      </c>
      <c r="I7213" s="14" t="s">
        <v>363</v>
      </c>
      <c r="J7213" s="14" t="s">
        <v>872</v>
      </c>
      <c r="K7213" s="14" t="s">
        <v>244</v>
      </c>
      <c r="L7213" s="14" t="s">
        <v>33142</v>
      </c>
      <c r="M7213" s="14">
        <f t="shared" si="896"/>
        <v>2018</v>
      </c>
      <c r="N7213" s="14">
        <f t="shared" si="897"/>
        <v>10</v>
      </c>
      <c r="O7213" s="14" t="str">
        <f>IFERROR(VLOOKUP(I7213,Lists!$F$2:$G$16,2,FALSE()),"Not Rated")</f>
        <v>Adults</v>
      </c>
      <c r="P7213" s="14">
        <f t="shared" si="898"/>
        <v>87</v>
      </c>
      <c r="Q7213" s="14" t="str">
        <f t="shared" si="899"/>
        <v>France</v>
      </c>
      <c r="R7213" s="14" t="str">
        <f t="shared" si="900"/>
        <v>|France|Belgium|China|United States|</v>
      </c>
      <c r="S7213" s="14" t="str">
        <f t="shared" si="901"/>
        <v>|Dramas|</v>
      </c>
      <c r="T7213" s="14" t="str">
        <f t="shared" si="902"/>
        <v>|Deniz Gamze Ergüven|</v>
      </c>
      <c r="U7213" s="14" t="str">
        <f t="shared" si="903"/>
        <v>|Halle Berry|Daniel Craig|Lamar Johnson|Kaalan Walker|Rachel Hilson|Issac Ryan Brown|Callan Farris|Serenity Reign Brown|Reece Cody|Aiden Akpan|</v>
      </c>
    </row>
    <row r="7214" spans="1:21">
      <c r="A7214" s="14" t="s">
        <v>33143</v>
      </c>
      <c r="B7214" s="14" t="s">
        <v>48</v>
      </c>
      <c r="C7214" s="14" t="s">
        <v>33144</v>
      </c>
      <c r="D7214" s="14" t="s">
        <v>11194</v>
      </c>
      <c r="E7214" s="14" t="s">
        <v>33145</v>
      </c>
      <c r="F7214" s="14" t="s">
        <v>116</v>
      </c>
      <c r="G7214" s="26">
        <v>43040</v>
      </c>
      <c r="H7214" s="14">
        <v>2015</v>
      </c>
      <c r="I7214" s="14" t="s">
        <v>362</v>
      </c>
      <c r="J7214" s="14" t="s">
        <v>2394</v>
      </c>
      <c r="K7214" s="14" t="s">
        <v>529</v>
      </c>
      <c r="L7214" s="14" t="s">
        <v>33146</v>
      </c>
      <c r="M7214" s="14">
        <f t="shared" si="896"/>
        <v>2017</v>
      </c>
      <c r="N7214" s="14">
        <f t="shared" si="897"/>
        <v>11</v>
      </c>
      <c r="O7214" s="14" t="str">
        <f>IFERROR(VLOOKUP(I7214,Lists!$F$2:$G$16,2,FALSE()),"Not Rated")</f>
        <v>Older Kids</v>
      </c>
      <c r="P7214" s="14">
        <f t="shared" si="898"/>
        <v>132</v>
      </c>
      <c r="Q7214" s="14" t="str">
        <f t="shared" si="899"/>
        <v>India</v>
      </c>
      <c r="R7214" s="14" t="str">
        <f t="shared" si="900"/>
        <v>|India|</v>
      </c>
      <c r="S7214" s="14" t="str">
        <f t="shared" si="901"/>
        <v>|Comedies|International Movies|</v>
      </c>
      <c r="T7214" s="14" t="str">
        <f t="shared" si="902"/>
        <v>|Abbas Alibhai Burmawalla|Mastan Alibhai Burmawalla|</v>
      </c>
      <c r="U7214" s="14" t="str">
        <f t="shared" si="903"/>
        <v>|Kapil Sharma|Arbaaz Khan|Varun Sharma|Sharat Saxena|Supriya Pathak|Manoj Joshi|Manjari Fadnis|Simran Kaur Mundi|Elli Avram|Jamie Lever|</v>
      </c>
    </row>
    <row r="7215" spans="1:21">
      <c r="A7215" s="14" t="s">
        <v>33147</v>
      </c>
      <c r="B7215" s="14" t="s">
        <v>48</v>
      </c>
      <c r="C7215" s="14" t="s">
        <v>33148</v>
      </c>
      <c r="D7215" s="14" t="s">
        <v>7132</v>
      </c>
      <c r="E7215" s="14" t="s">
        <v>33149</v>
      </c>
      <c r="F7215" s="14" t="s">
        <v>115</v>
      </c>
      <c r="G7215" s="26">
        <v>43831</v>
      </c>
      <c r="H7215" s="14">
        <v>1997</v>
      </c>
      <c r="I7215" s="14" t="s">
        <v>363</v>
      </c>
      <c r="J7215" s="14" t="s">
        <v>646</v>
      </c>
      <c r="K7215" s="14" t="s">
        <v>254</v>
      </c>
      <c r="L7215" s="14" t="s">
        <v>33150</v>
      </c>
      <c r="M7215" s="14">
        <f t="shared" si="896"/>
        <v>2020</v>
      </c>
      <c r="N7215" s="14">
        <f t="shared" si="897"/>
        <v>1</v>
      </c>
      <c r="O7215" s="14" t="str">
        <f>IFERROR(VLOOKUP(I7215,Lists!$F$2:$G$16,2,FALSE()),"Not Rated")</f>
        <v>Adults</v>
      </c>
      <c r="P7215" s="14">
        <f t="shared" si="898"/>
        <v>116</v>
      </c>
      <c r="Q7215" s="14" t="str">
        <f t="shared" si="899"/>
        <v>United States</v>
      </c>
      <c r="R7215" s="14" t="str">
        <f t="shared" si="900"/>
        <v>|United States|</v>
      </c>
      <c r="S7215" s="14" t="str">
        <f t="shared" si="901"/>
        <v>|Thrillers|</v>
      </c>
      <c r="T7215" s="14" t="str">
        <f t="shared" si="902"/>
        <v>|Gary Fleder|</v>
      </c>
      <c r="U7215" s="14" t="str">
        <f t="shared" si="903"/>
        <v>|Morgan Freeman|Ashley Judd|Cary Elwes|Alex McArthur|Tony Goldwyn|Jay O. Sanders|Bill Nunn|Brian Cox|</v>
      </c>
    </row>
    <row r="7216" spans="1:21">
      <c r="A7216" s="14" t="s">
        <v>33151</v>
      </c>
      <c r="B7216" s="14" t="s">
        <v>49</v>
      </c>
      <c r="C7216" s="14" t="s">
        <v>33152</v>
      </c>
      <c r="D7216" s="14" t="s">
        <v>117</v>
      </c>
      <c r="E7216" s="14" t="s">
        <v>33153</v>
      </c>
      <c r="F7216" s="14" t="s">
        <v>117</v>
      </c>
      <c r="G7216" s="26">
        <v>43611</v>
      </c>
      <c r="H7216" s="14">
        <v>2016</v>
      </c>
      <c r="I7216" s="14" t="s">
        <v>361</v>
      </c>
      <c r="J7216" s="14" t="s">
        <v>105</v>
      </c>
      <c r="K7216" s="14" t="s">
        <v>1905</v>
      </c>
      <c r="L7216" s="14" t="s">
        <v>33154</v>
      </c>
      <c r="M7216" s="14">
        <f t="shared" si="896"/>
        <v>2019</v>
      </c>
      <c r="N7216" s="14">
        <f t="shared" si="897"/>
        <v>5</v>
      </c>
      <c r="O7216" s="14" t="str">
        <f>IFERROR(VLOOKUP(I7216,Lists!$F$2:$G$16,2,FALSE()),"Not Rated")</f>
        <v>Teens</v>
      </c>
      <c r="P7216" s="14">
        <f t="shared" si="898"/>
        <v>1</v>
      </c>
      <c r="Q7216" s="14" t="str">
        <f t="shared" si="899"/>
        <v>Unknown</v>
      </c>
      <c r="R7216" s="14" t="str">
        <f t="shared" si="900"/>
        <v>|Unknown|</v>
      </c>
      <c r="S7216" s="14" t="str">
        <f t="shared" si="901"/>
        <v>|International TV Shows|Romantic TV Shows|TV Dramas|</v>
      </c>
      <c r="T7216" s="14" t="str">
        <f t="shared" si="902"/>
        <v>|Unknown|</v>
      </c>
      <c r="U7216" s="14" t="str">
        <f t="shared" si="903"/>
        <v>|Lapassalal Jiravechsoontornkul|Mook Worranit Thawornwong|Jirakit Thawornwong|Sattaphong Phiangphor|</v>
      </c>
    </row>
    <row r="7217" spans="1:21">
      <c r="A7217" s="14" t="s">
        <v>33155</v>
      </c>
      <c r="B7217" s="14" t="s">
        <v>49</v>
      </c>
      <c r="C7217" s="14" t="s">
        <v>33156</v>
      </c>
      <c r="D7217" s="14" t="s">
        <v>117</v>
      </c>
      <c r="E7217" s="14" t="s">
        <v>33157</v>
      </c>
      <c r="F7217" s="14" t="s">
        <v>118</v>
      </c>
      <c r="G7217" s="26">
        <v>43740</v>
      </c>
      <c r="H7217" s="14">
        <v>2017</v>
      </c>
      <c r="I7217" s="14" t="s">
        <v>361</v>
      </c>
      <c r="J7217" s="14" t="s">
        <v>105</v>
      </c>
      <c r="K7217" s="14" t="s">
        <v>2297</v>
      </c>
      <c r="L7217" s="14" t="s">
        <v>33158</v>
      </c>
      <c r="M7217" s="14">
        <f t="shared" si="896"/>
        <v>2019</v>
      </c>
      <c r="N7217" s="14">
        <f t="shared" si="897"/>
        <v>10</v>
      </c>
      <c r="O7217" s="14" t="str">
        <f>IFERROR(VLOOKUP(I7217,Lists!$F$2:$G$16,2,FALSE()),"Not Rated")</f>
        <v>Teens</v>
      </c>
      <c r="P7217" s="14">
        <f t="shared" si="898"/>
        <v>1</v>
      </c>
      <c r="Q7217" s="14" t="str">
        <f t="shared" si="899"/>
        <v>United Kingdom</v>
      </c>
      <c r="R7217" s="14" t="str">
        <f t="shared" si="900"/>
        <v>|United Kingdom|</v>
      </c>
      <c r="S7217" s="14" t="str">
        <f t="shared" si="901"/>
        <v>|British TV Shows|International TV Shows|Reality TV|</v>
      </c>
      <c r="T7217" s="14" t="str">
        <f t="shared" si="902"/>
        <v>|Unknown|</v>
      </c>
      <c r="U7217" s="14" t="str">
        <f t="shared" si="903"/>
        <v>|Jo Brand|</v>
      </c>
    </row>
    <row r="7218" spans="1:21">
      <c r="A7218" s="14" t="s">
        <v>33159</v>
      </c>
      <c r="B7218" s="14" t="s">
        <v>48</v>
      </c>
      <c r="C7218" s="14" t="s">
        <v>33160</v>
      </c>
      <c r="D7218" s="14" t="s">
        <v>33161</v>
      </c>
      <c r="E7218" s="14" t="s">
        <v>33162</v>
      </c>
      <c r="F7218" s="14" t="s">
        <v>155</v>
      </c>
      <c r="G7218" s="26">
        <v>42968</v>
      </c>
      <c r="H7218" s="14">
        <v>2013</v>
      </c>
      <c r="I7218" s="14" t="s">
        <v>361</v>
      </c>
      <c r="J7218" s="14" t="s">
        <v>900</v>
      </c>
      <c r="K7218" s="14" t="s">
        <v>5684</v>
      </c>
      <c r="L7218" s="14" t="s">
        <v>33163</v>
      </c>
      <c r="M7218" s="14">
        <f t="shared" si="896"/>
        <v>2017</v>
      </c>
      <c r="N7218" s="14">
        <f t="shared" si="897"/>
        <v>8</v>
      </c>
      <c r="O7218" s="14" t="str">
        <f>IFERROR(VLOOKUP(I7218,Lists!$F$2:$G$16,2,FALSE()),"Not Rated")</f>
        <v>Teens</v>
      </c>
      <c r="P7218" s="14">
        <f t="shared" si="898"/>
        <v>92</v>
      </c>
      <c r="Q7218" s="14" t="str">
        <f t="shared" si="899"/>
        <v>Malaysia</v>
      </c>
      <c r="R7218" s="14" t="str">
        <f t="shared" si="900"/>
        <v>|Malaysia|</v>
      </c>
      <c r="S7218" s="14" t="str">
        <f t="shared" si="901"/>
        <v>|Comedies|Horror Movies|International Movies|</v>
      </c>
      <c r="T7218" s="14" t="str">
        <f t="shared" si="902"/>
        <v>|Woo Ming Jin|</v>
      </c>
      <c r="U7218" s="14" t="str">
        <f t="shared" si="903"/>
        <v>|Zizan Razak|Siti Saleha|Zain Hamid|Izara Aishah|Fadzli Daniel Ali|Usop Wilcha|</v>
      </c>
    </row>
    <row r="7219" spans="1:21">
      <c r="A7219" s="14" t="s">
        <v>33164</v>
      </c>
      <c r="B7219" s="14" t="s">
        <v>49</v>
      </c>
      <c r="C7219" s="14" t="s">
        <v>33165</v>
      </c>
      <c r="D7219" s="14" t="s">
        <v>117</v>
      </c>
      <c r="E7219" s="14" t="s">
        <v>33166</v>
      </c>
      <c r="F7219" s="14" t="s">
        <v>121</v>
      </c>
      <c r="G7219" s="26">
        <v>43800</v>
      </c>
      <c r="H7219" s="14">
        <v>2015</v>
      </c>
      <c r="I7219" s="14" t="s">
        <v>360</v>
      </c>
      <c r="J7219" s="14" t="s">
        <v>106</v>
      </c>
      <c r="K7219" s="14" t="s">
        <v>822</v>
      </c>
      <c r="L7219" s="14" t="s">
        <v>33167</v>
      </c>
      <c r="M7219" s="14">
        <f t="shared" si="896"/>
        <v>2019</v>
      </c>
      <c r="N7219" s="14">
        <f t="shared" si="897"/>
        <v>12</v>
      </c>
      <c r="O7219" s="14" t="str">
        <f>IFERROR(VLOOKUP(I7219,Lists!$F$2:$G$16,2,FALSE()),"Not Rated")</f>
        <v>Adults</v>
      </c>
      <c r="P7219" s="14">
        <f t="shared" si="898"/>
        <v>2</v>
      </c>
      <c r="Q7219" s="14" t="str">
        <f t="shared" si="899"/>
        <v>Japan</v>
      </c>
      <c r="R7219" s="14" t="str">
        <f t="shared" si="900"/>
        <v>|Japan|</v>
      </c>
      <c r="S7219" s="14" t="str">
        <f t="shared" si="901"/>
        <v>|Anime Series|International TV Shows|</v>
      </c>
      <c r="T7219" s="14" t="str">
        <f t="shared" si="902"/>
        <v>|Unknown|</v>
      </c>
      <c r="U7219" s="14" t="str">
        <f t="shared" si="903"/>
        <v>|Ryota Osaka|Aya Suzaki|Aki Toyosaki|Takahiro Sakurai|Hisako Kanemoto|Eri Kitamura|Sayaka Ohara|Tomohiro Tsuboi|Takehito Koyasu|Satomi Arai|Atsuko Tanaka|Nanako Mori|Takako Honda|Kohsuke Toriumi|Ayane Sakura|Osamu Saka|</v>
      </c>
    </row>
    <row r="7220" spans="1:21">
      <c r="A7220" s="14" t="s">
        <v>33168</v>
      </c>
      <c r="B7220" s="14" t="s">
        <v>48</v>
      </c>
      <c r="C7220" s="14" t="s">
        <v>33169</v>
      </c>
      <c r="D7220" s="14" t="s">
        <v>15649</v>
      </c>
      <c r="E7220" s="14" t="s">
        <v>33170</v>
      </c>
      <c r="F7220" s="14" t="s">
        <v>33171</v>
      </c>
      <c r="G7220" s="26">
        <v>44136</v>
      </c>
      <c r="H7220" s="14">
        <v>2015</v>
      </c>
      <c r="I7220" s="14" t="s">
        <v>363</v>
      </c>
      <c r="J7220" s="14" t="s">
        <v>698</v>
      </c>
      <c r="K7220" s="14" t="s">
        <v>3429</v>
      </c>
      <c r="L7220" s="14" t="s">
        <v>33172</v>
      </c>
      <c r="M7220" s="14">
        <f t="shared" si="896"/>
        <v>2020</v>
      </c>
      <c r="N7220" s="14">
        <f t="shared" si="897"/>
        <v>11</v>
      </c>
      <c r="O7220" s="14" t="str">
        <f>IFERROR(VLOOKUP(I7220,Lists!$F$2:$G$16,2,FALSE()),"Not Rated")</f>
        <v>Adults</v>
      </c>
      <c r="P7220" s="14">
        <f t="shared" si="898"/>
        <v>99</v>
      </c>
      <c r="Q7220" s="14" t="str">
        <f t="shared" si="899"/>
        <v>United States</v>
      </c>
      <c r="R7220" s="14" t="str">
        <f t="shared" si="900"/>
        <v>|United States|Chile|Israel|</v>
      </c>
      <c r="S7220" s="14" t="str">
        <f t="shared" si="901"/>
        <v>|Horror Movies|Thrillers|</v>
      </c>
      <c r="T7220" s="14" t="str">
        <f t="shared" si="902"/>
        <v>|Eli Roth|</v>
      </c>
      <c r="U7220" s="14" t="str">
        <f t="shared" si="903"/>
        <v>|Keanu Reeves|Lorenza Izzo|Ana de Armas|Aaron Burns|Ignacia Allamand|Dan Baily|Megan Baily|Colleen Camp|Antonio Quercia|</v>
      </c>
    </row>
    <row r="7221" spans="1:21">
      <c r="A7221" s="14" t="s">
        <v>33173</v>
      </c>
      <c r="B7221" s="14" t="s">
        <v>48</v>
      </c>
      <c r="C7221" s="14" t="s">
        <v>33174</v>
      </c>
      <c r="D7221" s="14" t="s">
        <v>33175</v>
      </c>
      <c r="E7221" s="14" t="s">
        <v>33176</v>
      </c>
      <c r="F7221" s="14" t="s">
        <v>115</v>
      </c>
      <c r="G7221" s="26">
        <v>42825</v>
      </c>
      <c r="H7221" s="14">
        <v>1945</v>
      </c>
      <c r="I7221" s="14" t="s">
        <v>361</v>
      </c>
      <c r="J7221" s="14" t="s">
        <v>1102</v>
      </c>
      <c r="K7221" s="14" t="s">
        <v>33177</v>
      </c>
      <c r="L7221" s="14" t="s">
        <v>33178</v>
      </c>
      <c r="M7221" s="14">
        <f t="shared" si="896"/>
        <v>2017</v>
      </c>
      <c r="N7221" s="14">
        <f t="shared" si="897"/>
        <v>3</v>
      </c>
      <c r="O7221" s="14" t="str">
        <f>IFERROR(VLOOKUP(I7221,Lists!$F$2:$G$16,2,FALSE()),"Not Rated")</f>
        <v>Teens</v>
      </c>
      <c r="P7221" s="14">
        <f t="shared" si="898"/>
        <v>63</v>
      </c>
      <c r="Q7221" s="14" t="str">
        <f t="shared" si="899"/>
        <v>United States</v>
      </c>
      <c r="R7221" s="14" t="str">
        <f t="shared" si="900"/>
        <v>|United States|</v>
      </c>
      <c r="S7221" s="14" t="str">
        <f t="shared" si="901"/>
        <v>|Classic Movies|Documentaries|</v>
      </c>
      <c r="T7221" s="14" t="str">
        <f t="shared" si="902"/>
        <v>|Frank Capra|Joris Ivens|</v>
      </c>
      <c r="U7221" s="14" t="str">
        <f t="shared" si="903"/>
        <v>|Walter Huston|Dana Andrews|</v>
      </c>
    </row>
    <row r="7222" spans="1:21">
      <c r="A7222" s="14" t="s">
        <v>33179</v>
      </c>
      <c r="B7222" s="14" t="s">
        <v>48</v>
      </c>
      <c r="C7222" s="14" t="s">
        <v>33180</v>
      </c>
      <c r="D7222" s="14" t="s">
        <v>33181</v>
      </c>
      <c r="E7222" s="14" t="s">
        <v>33182</v>
      </c>
      <c r="F7222" s="14" t="s">
        <v>25711</v>
      </c>
      <c r="G7222" s="26">
        <v>43739</v>
      </c>
      <c r="H7222" s="14">
        <v>2009</v>
      </c>
      <c r="I7222" s="14" t="s">
        <v>364</v>
      </c>
      <c r="J7222" s="14" t="s">
        <v>1121</v>
      </c>
      <c r="K7222" s="14" t="s">
        <v>895</v>
      </c>
      <c r="L7222" s="14" t="s">
        <v>33183</v>
      </c>
      <c r="M7222" s="14">
        <f t="shared" si="896"/>
        <v>2019</v>
      </c>
      <c r="N7222" s="14">
        <f t="shared" si="897"/>
        <v>10</v>
      </c>
      <c r="O7222" s="14" t="str">
        <f>IFERROR(VLOOKUP(I7222,Lists!$F$2:$G$16,2,FALSE()),"Not Rated")</f>
        <v>Teens</v>
      </c>
      <c r="P7222" s="14">
        <f t="shared" si="898"/>
        <v>121</v>
      </c>
      <c r="Q7222" s="14" t="str">
        <f t="shared" si="899"/>
        <v>United States</v>
      </c>
      <c r="R7222" s="14" t="str">
        <f t="shared" si="900"/>
        <v>|United States|United Kingdom|Australia|</v>
      </c>
      <c r="S7222" s="14" t="str">
        <f t="shared" si="901"/>
        <v>|Sci-Fi &amp; Fantasy|Thrillers|</v>
      </c>
      <c r="T7222" s="14" t="str">
        <f t="shared" si="902"/>
        <v>|Alex Proyas|</v>
      </c>
      <c r="U7222" s="14" t="str">
        <f t="shared" si="903"/>
        <v>|Nicolas Cage|Chandler Canterbury|Rose Byrne|Lara Robinson|D.G. Maloney|Nadia Townsend|Alan Hopgood|Adrienne Pickering|</v>
      </c>
    </row>
    <row r="7223" spans="1:21">
      <c r="A7223" s="14" t="s">
        <v>33184</v>
      </c>
      <c r="B7223" s="14" t="s">
        <v>48</v>
      </c>
      <c r="C7223" s="14" t="s">
        <v>33185</v>
      </c>
      <c r="D7223" s="14" t="s">
        <v>33186</v>
      </c>
      <c r="E7223" s="14" t="s">
        <v>27743</v>
      </c>
      <c r="F7223" s="14" t="s">
        <v>118</v>
      </c>
      <c r="G7223" s="26">
        <v>42795</v>
      </c>
      <c r="H7223" s="14">
        <v>2016</v>
      </c>
      <c r="I7223" s="14" t="s">
        <v>368</v>
      </c>
      <c r="J7223" s="14" t="s">
        <v>14612</v>
      </c>
      <c r="K7223" s="14" t="s">
        <v>247</v>
      </c>
      <c r="L7223" s="14" t="s">
        <v>33187</v>
      </c>
      <c r="M7223" s="14">
        <f t="shared" si="896"/>
        <v>2017</v>
      </c>
      <c r="N7223" s="14">
        <f t="shared" si="897"/>
        <v>3</v>
      </c>
      <c r="O7223" s="14" t="str">
        <f>IFERROR(VLOOKUP(I7223,Lists!$F$2:$G$16,2,FALSE()),"Not Rated")</f>
        <v>Kids</v>
      </c>
      <c r="P7223" s="14">
        <f t="shared" si="898"/>
        <v>56</v>
      </c>
      <c r="Q7223" s="14" t="str">
        <f t="shared" si="899"/>
        <v>United Kingdom</v>
      </c>
      <c r="R7223" s="14" t="str">
        <f t="shared" si="900"/>
        <v>|United Kingdom|</v>
      </c>
      <c r="S7223" s="14" t="str">
        <f t="shared" si="901"/>
        <v>|Documentaries|</v>
      </c>
      <c r="T7223" s="14" t="str">
        <f t="shared" si="902"/>
        <v>|Jonathan Taylor|</v>
      </c>
      <c r="U7223" s="14" t="str">
        <f t="shared" si="903"/>
        <v>|Demetri Goritsas|</v>
      </c>
    </row>
    <row r="7224" spans="1:21">
      <c r="A7224" s="14" t="s">
        <v>33188</v>
      </c>
      <c r="B7224" s="14" t="s">
        <v>49</v>
      </c>
      <c r="C7224" s="14" t="s">
        <v>33189</v>
      </c>
      <c r="D7224" s="14" t="s">
        <v>117</v>
      </c>
      <c r="E7224" s="14" t="s">
        <v>117</v>
      </c>
      <c r="F7224" s="14" t="s">
        <v>117</v>
      </c>
      <c r="G7224" s="26">
        <v>43147</v>
      </c>
      <c r="H7224" s="14">
        <v>2014</v>
      </c>
      <c r="I7224" s="14" t="s">
        <v>362</v>
      </c>
      <c r="J7224" s="14" t="s">
        <v>105</v>
      </c>
      <c r="K7224" s="14" t="s">
        <v>773</v>
      </c>
      <c r="L7224" s="14" t="s">
        <v>33190</v>
      </c>
      <c r="M7224" s="14">
        <f t="shared" si="896"/>
        <v>2018</v>
      </c>
      <c r="N7224" s="14">
        <f t="shared" si="897"/>
        <v>2</v>
      </c>
      <c r="O7224" s="14" t="str">
        <f>IFERROR(VLOOKUP(I7224,Lists!$F$2:$G$16,2,FALSE()),"Not Rated")</f>
        <v>Older Kids</v>
      </c>
      <c r="P7224" s="14">
        <f t="shared" si="898"/>
        <v>1</v>
      </c>
      <c r="Q7224" s="14" t="str">
        <f t="shared" si="899"/>
        <v>Unknown</v>
      </c>
      <c r="R7224" s="14" t="str">
        <f t="shared" si="900"/>
        <v>|Unknown|</v>
      </c>
      <c r="S7224" s="14" t="str">
        <f t="shared" si="901"/>
        <v>|Docuseries|International TV Shows|</v>
      </c>
      <c r="T7224" s="14" t="str">
        <f t="shared" si="902"/>
        <v>|Unknown|</v>
      </c>
      <c r="U7224" s="14" t="str">
        <f t="shared" si="903"/>
        <v>|Unknown|</v>
      </c>
    </row>
    <row r="7225" spans="1:21">
      <c r="A7225" s="14" t="s">
        <v>33191</v>
      </c>
      <c r="B7225" s="14" t="s">
        <v>48</v>
      </c>
      <c r="C7225" s="14" t="s">
        <v>33192</v>
      </c>
      <c r="D7225" s="14" t="s">
        <v>33193</v>
      </c>
      <c r="E7225" s="14" t="s">
        <v>33194</v>
      </c>
      <c r="F7225" s="14" t="s">
        <v>33195</v>
      </c>
      <c r="G7225" s="26">
        <v>43581</v>
      </c>
      <c r="H7225" s="14">
        <v>2012</v>
      </c>
      <c r="I7225" s="14" t="s">
        <v>364</v>
      </c>
      <c r="J7225" s="14" t="s">
        <v>624</v>
      </c>
      <c r="K7225" s="14" t="s">
        <v>612</v>
      </c>
      <c r="L7225" s="14" t="s">
        <v>33196</v>
      </c>
      <c r="M7225" s="14">
        <f t="shared" si="896"/>
        <v>2019</v>
      </c>
      <c r="N7225" s="14">
        <f t="shared" si="897"/>
        <v>4</v>
      </c>
      <c r="O7225" s="14" t="str">
        <f>IFERROR(VLOOKUP(I7225,Lists!$F$2:$G$16,2,FALSE()),"Not Rated")</f>
        <v>Teens</v>
      </c>
      <c r="P7225" s="14">
        <f t="shared" si="898"/>
        <v>96</v>
      </c>
      <c r="Q7225" s="14" t="str">
        <f t="shared" si="899"/>
        <v>United Kingdom</v>
      </c>
      <c r="R7225" s="14" t="str">
        <f t="shared" si="900"/>
        <v>|United Kingdom|Norway|Denmark|Germany|Sweden|</v>
      </c>
      <c r="S7225" s="14" t="str">
        <f t="shared" si="901"/>
        <v>|Action &amp; Adventure|Dramas|International Movies|</v>
      </c>
      <c r="T7225" s="14" t="str">
        <f t="shared" si="902"/>
        <v>|Joachim Rønning|Espen Sandberg|</v>
      </c>
      <c r="U7225" s="14" t="str">
        <f t="shared" si="903"/>
        <v>|Pål Sverre Hagen|Anders Baasmo Christiansen|Tobias Santelmann|Gustaf Skarsgård|Odd Magnus Williamson|Jakob Oftebro|Agnes Kittelsen|Peter Wight|Amund Hellum Noraker|Eilif Hellum Noraker|</v>
      </c>
    </row>
    <row r="7226" spans="1:21">
      <c r="A7226" s="14" t="s">
        <v>33197</v>
      </c>
      <c r="B7226" s="14" t="s">
        <v>48</v>
      </c>
      <c r="C7226" s="14" t="s">
        <v>33198</v>
      </c>
      <c r="D7226" s="14" t="s">
        <v>33199</v>
      </c>
      <c r="E7226" s="14" t="s">
        <v>33200</v>
      </c>
      <c r="F7226" s="14" t="s">
        <v>116</v>
      </c>
      <c r="G7226" s="26">
        <v>43830</v>
      </c>
      <c r="H7226" s="14">
        <v>1972</v>
      </c>
      <c r="I7226" s="14" t="s">
        <v>361</v>
      </c>
      <c r="J7226" s="14" t="s">
        <v>671</v>
      </c>
      <c r="K7226" s="14" t="s">
        <v>2943</v>
      </c>
      <c r="L7226" s="14" t="s">
        <v>33201</v>
      </c>
      <c r="M7226" s="14">
        <f t="shared" si="896"/>
        <v>2019</v>
      </c>
      <c r="N7226" s="14">
        <f t="shared" si="897"/>
        <v>12</v>
      </c>
      <c r="O7226" s="14" t="str">
        <f>IFERROR(VLOOKUP(I7226,Lists!$F$2:$G$16,2,FALSE()),"Not Rated")</f>
        <v>Teens</v>
      </c>
      <c r="P7226" s="14">
        <f t="shared" si="898"/>
        <v>115</v>
      </c>
      <c r="Q7226" s="14" t="str">
        <f t="shared" si="899"/>
        <v>India</v>
      </c>
      <c r="R7226" s="14" t="str">
        <f t="shared" si="900"/>
        <v>|India|</v>
      </c>
      <c r="S7226" s="14" t="str">
        <f t="shared" si="901"/>
        <v>|International Movies|Romantic Movies|</v>
      </c>
      <c r="T7226" s="14" t="str">
        <f t="shared" si="902"/>
        <v>|Gulzar|</v>
      </c>
      <c r="U7226" s="14" t="str">
        <f t="shared" si="903"/>
        <v>|Sanjeev Kumar|Jaya Bhaduri|Asrani|Seema|Om Shivpuri|Dina Pathak|</v>
      </c>
    </row>
    <row r="7227" spans="1:21">
      <c r="A7227" s="14" t="s">
        <v>33202</v>
      </c>
      <c r="B7227" s="14" t="s">
        <v>48</v>
      </c>
      <c r="C7227" s="14" t="s">
        <v>33203</v>
      </c>
      <c r="D7227" s="14" t="s">
        <v>33204</v>
      </c>
      <c r="E7227" s="14" t="s">
        <v>33205</v>
      </c>
      <c r="F7227" s="14" t="s">
        <v>33206</v>
      </c>
      <c r="G7227" s="26">
        <v>42740</v>
      </c>
      <c r="H7227" s="14">
        <v>2014</v>
      </c>
      <c r="I7227" s="14" t="s">
        <v>360</v>
      </c>
      <c r="J7227" s="14" t="s">
        <v>962</v>
      </c>
      <c r="K7227" s="14" t="s">
        <v>8048</v>
      </c>
      <c r="L7227" s="14" t="s">
        <v>33207</v>
      </c>
      <c r="M7227" s="14">
        <f t="shared" si="896"/>
        <v>2017</v>
      </c>
      <c r="N7227" s="14">
        <f t="shared" si="897"/>
        <v>1</v>
      </c>
      <c r="O7227" s="14" t="str">
        <f>IFERROR(VLOOKUP(I7227,Lists!$F$2:$G$16,2,FALSE()),"Not Rated")</f>
        <v>Adults</v>
      </c>
      <c r="P7227" s="14">
        <f t="shared" si="898"/>
        <v>117</v>
      </c>
      <c r="Q7227" s="14" t="str">
        <f t="shared" si="899"/>
        <v>Norway</v>
      </c>
      <c r="R7227" s="14" t="str">
        <f t="shared" si="900"/>
        <v>|Norway|Denmark|Sweden|</v>
      </c>
      <c r="S7227" s="14" t="str">
        <f t="shared" si="901"/>
        <v>|Comedies|International Movies|Thrillers|</v>
      </c>
      <c r="T7227" s="14" t="str">
        <f t="shared" si="902"/>
        <v>|Hans Petter Moland|</v>
      </c>
      <c r="U7227" s="14" t="str">
        <f t="shared" si="903"/>
        <v>|Stellan Skarsgård|Pål Sverre Hagen|Bruno Ganz|Hildegun Riise|Peter Andersson|Birgitte Hjort Sørensen|Jakob Oftebro|Anders Baasmo Christiansen|Jon Øigarden|Gard B. Eidsvold|Kristofer Hivju|Birgitte Hjort Sorensen|Stellan Skarsgard|</v>
      </c>
    </row>
    <row r="7228" spans="1:21">
      <c r="A7228" s="14" t="s">
        <v>33208</v>
      </c>
      <c r="B7228" s="14" t="s">
        <v>48</v>
      </c>
      <c r="C7228" s="14" t="s">
        <v>33209</v>
      </c>
      <c r="D7228" s="14" t="s">
        <v>117</v>
      </c>
      <c r="E7228" s="14" t="s">
        <v>33210</v>
      </c>
      <c r="F7228" s="14" t="s">
        <v>117</v>
      </c>
      <c r="G7228" s="26">
        <v>42986</v>
      </c>
      <c r="H7228" s="14">
        <v>2009</v>
      </c>
      <c r="I7228" s="14" t="s">
        <v>365</v>
      </c>
      <c r="J7228" s="14" t="s">
        <v>4182</v>
      </c>
      <c r="K7228" s="14" t="s">
        <v>251</v>
      </c>
      <c r="L7228" s="14" t="s">
        <v>33211</v>
      </c>
      <c r="M7228" s="14">
        <f t="shared" si="896"/>
        <v>2017</v>
      </c>
      <c r="N7228" s="14">
        <f t="shared" si="897"/>
        <v>9</v>
      </c>
      <c r="O7228" s="14" t="str">
        <f>IFERROR(VLOOKUP(I7228,Lists!$F$2:$G$16,2,FALSE()),"Not Rated")</f>
        <v>Kids</v>
      </c>
      <c r="P7228" s="14">
        <f t="shared" si="898"/>
        <v>58</v>
      </c>
      <c r="Q7228" s="14" t="str">
        <f t="shared" si="899"/>
        <v>Unknown</v>
      </c>
      <c r="R7228" s="14" t="str">
        <f t="shared" si="900"/>
        <v>|Unknown|</v>
      </c>
      <c r="S7228" s="14" t="str">
        <f t="shared" si="901"/>
        <v>|Children &amp; Family Movies|</v>
      </c>
      <c r="T7228" s="14" t="str">
        <f t="shared" si="902"/>
        <v>|Unknown|</v>
      </c>
      <c r="U7228" s="14" t="str">
        <f t="shared" si="903"/>
        <v>|Damandeep Singh Baggan|Smita Malhotra|Baba Sehgal|</v>
      </c>
    </row>
    <row r="7229" spans="1:21">
      <c r="A7229" s="14" t="s">
        <v>33212</v>
      </c>
      <c r="B7229" s="14" t="s">
        <v>48</v>
      </c>
      <c r="C7229" s="14" t="s">
        <v>33213</v>
      </c>
      <c r="D7229" s="14" t="s">
        <v>33214</v>
      </c>
      <c r="E7229" s="14" t="s">
        <v>33215</v>
      </c>
      <c r="F7229" s="14" t="s">
        <v>117</v>
      </c>
      <c r="G7229" s="26">
        <v>42986</v>
      </c>
      <c r="H7229" s="14">
        <v>2013</v>
      </c>
      <c r="I7229" s="14" t="s">
        <v>365</v>
      </c>
      <c r="J7229" s="14" t="s">
        <v>2524</v>
      </c>
      <c r="K7229" s="14" t="s">
        <v>251</v>
      </c>
      <c r="L7229" s="14" t="s">
        <v>33216</v>
      </c>
      <c r="M7229" s="14">
        <f t="shared" si="896"/>
        <v>2017</v>
      </c>
      <c r="N7229" s="14">
        <f t="shared" si="897"/>
        <v>9</v>
      </c>
      <c r="O7229" s="14" t="str">
        <f>IFERROR(VLOOKUP(I7229,Lists!$F$2:$G$16,2,FALSE()),"Not Rated")</f>
        <v>Kids</v>
      </c>
      <c r="P7229" s="14">
        <f t="shared" si="898"/>
        <v>62</v>
      </c>
      <c r="Q7229" s="14" t="str">
        <f t="shared" si="899"/>
        <v>Unknown</v>
      </c>
      <c r="R7229" s="14" t="str">
        <f t="shared" si="900"/>
        <v>|Unknown|</v>
      </c>
      <c r="S7229" s="14" t="str">
        <f t="shared" si="901"/>
        <v>|Children &amp; Family Movies|</v>
      </c>
      <c r="T7229" s="14" t="str">
        <f t="shared" si="902"/>
        <v>|Munjal Shroff|Tilak Shetty|</v>
      </c>
      <c r="U7229" s="14" t="str">
        <f t="shared" si="903"/>
        <v>|Damandeep Singh Baggan|Smita Malhotra|Baba Sehgal|Deepak Chachra|</v>
      </c>
    </row>
    <row r="7230" spans="1:21">
      <c r="A7230" s="14" t="s">
        <v>33217</v>
      </c>
      <c r="B7230" s="14" t="s">
        <v>48</v>
      </c>
      <c r="C7230" s="14" t="s">
        <v>33218</v>
      </c>
      <c r="D7230" s="14" t="s">
        <v>33214</v>
      </c>
      <c r="E7230" s="14" t="s">
        <v>33219</v>
      </c>
      <c r="F7230" s="14" t="s">
        <v>117</v>
      </c>
      <c r="G7230" s="26">
        <v>42986</v>
      </c>
      <c r="H7230" s="14">
        <v>2016</v>
      </c>
      <c r="I7230" s="14" t="s">
        <v>366</v>
      </c>
      <c r="J7230" s="14" t="s">
        <v>2482</v>
      </c>
      <c r="K7230" s="14" t="s">
        <v>251</v>
      </c>
      <c r="L7230" s="14" t="s">
        <v>33220</v>
      </c>
      <c r="M7230" s="14">
        <f t="shared" si="896"/>
        <v>2017</v>
      </c>
      <c r="N7230" s="14">
        <f t="shared" si="897"/>
        <v>9</v>
      </c>
      <c r="O7230" s="14" t="str">
        <f>IFERROR(VLOOKUP(I7230,Lists!$F$2:$G$16,2,FALSE()),"Not Rated")</f>
        <v>Kids</v>
      </c>
      <c r="P7230" s="14">
        <f t="shared" si="898"/>
        <v>65</v>
      </c>
      <c r="Q7230" s="14" t="str">
        <f t="shared" si="899"/>
        <v>Unknown</v>
      </c>
      <c r="R7230" s="14" t="str">
        <f t="shared" si="900"/>
        <v>|Unknown|</v>
      </c>
      <c r="S7230" s="14" t="str">
        <f t="shared" si="901"/>
        <v>|Children &amp; Family Movies|</v>
      </c>
      <c r="T7230" s="14" t="str">
        <f t="shared" si="902"/>
        <v>|Munjal Shroff|Tilak Shetty|</v>
      </c>
      <c r="U7230" s="14" t="str">
        <f t="shared" si="903"/>
        <v>|Damandeep Singh Baggan|Smita Malhotra|Deepak Chachra|</v>
      </c>
    </row>
    <row r="7231" spans="1:21">
      <c r="A7231" s="14" t="s">
        <v>33221</v>
      </c>
      <c r="B7231" s="14" t="s">
        <v>48</v>
      </c>
      <c r="C7231" s="14" t="s">
        <v>33222</v>
      </c>
      <c r="D7231" s="14" t="s">
        <v>33223</v>
      </c>
      <c r="E7231" s="14" t="s">
        <v>33210</v>
      </c>
      <c r="F7231" s="14" t="s">
        <v>117</v>
      </c>
      <c r="G7231" s="26">
        <v>42986</v>
      </c>
      <c r="H7231" s="14">
        <v>2012</v>
      </c>
      <c r="I7231" s="14" t="s">
        <v>365</v>
      </c>
      <c r="J7231" s="14" t="s">
        <v>535</v>
      </c>
      <c r="K7231" s="14" t="s">
        <v>251</v>
      </c>
      <c r="L7231" s="14" t="s">
        <v>33224</v>
      </c>
      <c r="M7231" s="14">
        <f t="shared" si="896"/>
        <v>2017</v>
      </c>
      <c r="N7231" s="14">
        <f t="shared" si="897"/>
        <v>9</v>
      </c>
      <c r="O7231" s="14" t="str">
        <f>IFERROR(VLOOKUP(I7231,Lists!$F$2:$G$16,2,FALSE()),"Not Rated")</f>
        <v>Kids</v>
      </c>
      <c r="P7231" s="14">
        <f t="shared" si="898"/>
        <v>61</v>
      </c>
      <c r="Q7231" s="14" t="str">
        <f t="shared" si="899"/>
        <v>Unknown</v>
      </c>
      <c r="R7231" s="14" t="str">
        <f t="shared" si="900"/>
        <v>|Unknown|</v>
      </c>
      <c r="S7231" s="14" t="str">
        <f t="shared" si="901"/>
        <v>|Children &amp; Family Movies|</v>
      </c>
      <c r="T7231" s="14" t="str">
        <f t="shared" si="902"/>
        <v>|Tilak Shetty|</v>
      </c>
      <c r="U7231" s="14" t="str">
        <f t="shared" si="903"/>
        <v>|Damandeep Singh Baggan|Smita Malhotra|Baba Sehgal|</v>
      </c>
    </row>
    <row r="7232" spans="1:21">
      <c r="A7232" s="14" t="s">
        <v>33225</v>
      </c>
      <c r="B7232" s="14" t="s">
        <v>48</v>
      </c>
      <c r="C7232" s="14" t="s">
        <v>33226</v>
      </c>
      <c r="D7232" s="14" t="s">
        <v>33223</v>
      </c>
      <c r="E7232" s="14" t="s">
        <v>33227</v>
      </c>
      <c r="F7232" s="14" t="s">
        <v>116</v>
      </c>
      <c r="G7232" s="26">
        <v>43056</v>
      </c>
      <c r="H7232" s="14">
        <v>2017</v>
      </c>
      <c r="I7232" s="14" t="s">
        <v>365</v>
      </c>
      <c r="J7232" s="14" t="s">
        <v>2482</v>
      </c>
      <c r="K7232" s="14" t="s">
        <v>251</v>
      </c>
      <c r="L7232" s="14" t="s">
        <v>33228</v>
      </c>
      <c r="M7232" s="14">
        <f t="shared" si="896"/>
        <v>2017</v>
      </c>
      <c r="N7232" s="14">
        <f t="shared" si="897"/>
        <v>11</v>
      </c>
      <c r="O7232" s="14" t="str">
        <f>IFERROR(VLOOKUP(I7232,Lists!$F$2:$G$16,2,FALSE()),"Not Rated")</f>
        <v>Kids</v>
      </c>
      <c r="P7232" s="14">
        <f t="shared" si="898"/>
        <v>65</v>
      </c>
      <c r="Q7232" s="14" t="str">
        <f t="shared" si="899"/>
        <v>India</v>
      </c>
      <c r="R7232" s="14" t="str">
        <f t="shared" si="900"/>
        <v>|India|</v>
      </c>
      <c r="S7232" s="14" t="str">
        <f t="shared" si="901"/>
        <v>|Children &amp; Family Movies|</v>
      </c>
      <c r="T7232" s="14" t="str">
        <f t="shared" si="902"/>
        <v>|Tilak Shetty|</v>
      </c>
      <c r="U7232" s="14" t="str">
        <f t="shared" si="903"/>
        <v>|Tarun Ratnani|Smita Malhotra|Deepak Chachra|</v>
      </c>
    </row>
    <row r="7233" spans="1:21">
      <c r="A7233" s="14" t="s">
        <v>33229</v>
      </c>
      <c r="B7233" s="14" t="s">
        <v>48</v>
      </c>
      <c r="C7233" s="14" t="s">
        <v>33230</v>
      </c>
      <c r="D7233" s="14" t="s">
        <v>33223</v>
      </c>
      <c r="E7233" s="14" t="s">
        <v>33231</v>
      </c>
      <c r="F7233" s="14" t="s">
        <v>117</v>
      </c>
      <c r="G7233" s="26">
        <v>42986</v>
      </c>
      <c r="H7233" s="14">
        <v>2017</v>
      </c>
      <c r="I7233" s="14" t="s">
        <v>365</v>
      </c>
      <c r="J7233" s="14" t="s">
        <v>2482</v>
      </c>
      <c r="K7233" s="14" t="s">
        <v>251</v>
      </c>
      <c r="L7233" s="14" t="s">
        <v>33232</v>
      </c>
      <c r="M7233" s="14">
        <f t="shared" si="896"/>
        <v>2017</v>
      </c>
      <c r="N7233" s="14">
        <f t="shared" si="897"/>
        <v>9</v>
      </c>
      <c r="O7233" s="14" t="str">
        <f>IFERROR(VLOOKUP(I7233,Lists!$F$2:$G$16,2,FALSE()),"Not Rated")</f>
        <v>Kids</v>
      </c>
      <c r="P7233" s="14">
        <f t="shared" si="898"/>
        <v>65</v>
      </c>
      <c r="Q7233" s="14" t="str">
        <f t="shared" si="899"/>
        <v>Unknown</v>
      </c>
      <c r="R7233" s="14" t="str">
        <f t="shared" si="900"/>
        <v>|Unknown|</v>
      </c>
      <c r="S7233" s="14" t="str">
        <f t="shared" si="901"/>
        <v>|Children &amp; Family Movies|</v>
      </c>
      <c r="T7233" s="14" t="str">
        <f t="shared" si="902"/>
        <v>|Tilak Shetty|</v>
      </c>
      <c r="U7233" s="14" t="str">
        <f t="shared" si="903"/>
        <v>|Rishi Gambhir|Smita Malhotra|Deepak Chachra|</v>
      </c>
    </row>
    <row r="7234" spans="1:21">
      <c r="A7234" s="14" t="s">
        <v>33233</v>
      </c>
      <c r="B7234" s="14" t="s">
        <v>48</v>
      </c>
      <c r="C7234" s="14" t="s">
        <v>33234</v>
      </c>
      <c r="D7234" s="14" t="s">
        <v>117</v>
      </c>
      <c r="E7234" s="14" t="s">
        <v>33210</v>
      </c>
      <c r="F7234" s="14" t="s">
        <v>117</v>
      </c>
      <c r="G7234" s="26">
        <v>42986</v>
      </c>
      <c r="H7234" s="14">
        <v>2010</v>
      </c>
      <c r="I7234" s="14" t="s">
        <v>365</v>
      </c>
      <c r="J7234" s="14" t="s">
        <v>4182</v>
      </c>
      <c r="K7234" s="14" t="s">
        <v>251</v>
      </c>
      <c r="L7234" s="14" t="s">
        <v>33235</v>
      </c>
      <c r="M7234" s="14">
        <f t="shared" ref="M7234:M7297" si="904">IF(G7234="","",YEAR(G7234))</f>
        <v>2017</v>
      </c>
      <c r="N7234" s="14">
        <f t="shared" ref="N7234:N7297" si="905">IF(G7234="","",MONTH(G7234))</f>
        <v>9</v>
      </c>
      <c r="O7234" s="14" t="str">
        <f>IFERROR(VLOOKUP(I7234,Lists!$F$2:$G$16,2,FALSE()),"Not Rated")</f>
        <v>Kids</v>
      </c>
      <c r="P7234" s="14">
        <f t="shared" ref="P7234:P7297" si="906">IFERROR(VALUE(LEFT(J7234,FIND(" ",J7234)-1)),"")</f>
        <v>58</v>
      </c>
      <c r="Q7234" s="14" t="str">
        <f t="shared" ref="Q7234:Q7297" si="907">IFERROR(LEFT(F7234,FIND(",",F7234)-1),F7234)</f>
        <v>Unknown</v>
      </c>
      <c r="R7234" s="14" t="str">
        <f t="shared" ref="R7234:R7297" si="908">"|"&amp;SUBSTITUTE(F7234,", ","|")&amp;"|"</f>
        <v>|Unknown|</v>
      </c>
      <c r="S7234" s="14" t="str">
        <f t="shared" ref="S7234:S7297" si="909">"|"&amp;SUBSTITUTE(K7234,", ","|")&amp;"|"</f>
        <v>|Children &amp; Family Movies|</v>
      </c>
      <c r="T7234" s="14" t="str">
        <f t="shared" ref="T7234:T7297" si="910">"|"&amp;SUBSTITUTE(D7234,", ","|")&amp;"|"</f>
        <v>|Unknown|</v>
      </c>
      <c r="U7234" s="14" t="str">
        <f t="shared" ref="U7234:U7297" si="911">"|"&amp;SUBSTITUTE(E7234,", ","|")&amp;"|"</f>
        <v>|Damandeep Singh Baggan|Smita Malhotra|Baba Sehgal|</v>
      </c>
    </row>
    <row r="7235" spans="1:21">
      <c r="A7235" s="14" t="s">
        <v>33236</v>
      </c>
      <c r="B7235" s="14" t="s">
        <v>48</v>
      </c>
      <c r="C7235" s="14" t="s">
        <v>33237</v>
      </c>
      <c r="D7235" s="14" t="s">
        <v>33214</v>
      </c>
      <c r="E7235" s="14" t="s">
        <v>33210</v>
      </c>
      <c r="F7235" s="14" t="s">
        <v>117</v>
      </c>
      <c r="G7235" s="26">
        <v>42986</v>
      </c>
      <c r="H7235" s="14">
        <v>2013</v>
      </c>
      <c r="I7235" s="14" t="s">
        <v>365</v>
      </c>
      <c r="J7235" s="14" t="s">
        <v>4137</v>
      </c>
      <c r="K7235" s="14" t="s">
        <v>251</v>
      </c>
      <c r="L7235" s="14" t="s">
        <v>33238</v>
      </c>
      <c r="M7235" s="14">
        <f t="shared" si="904"/>
        <v>2017</v>
      </c>
      <c r="N7235" s="14">
        <f t="shared" si="905"/>
        <v>9</v>
      </c>
      <c r="O7235" s="14" t="str">
        <f>IFERROR(VLOOKUP(I7235,Lists!$F$2:$G$16,2,FALSE()),"Not Rated")</f>
        <v>Kids</v>
      </c>
      <c r="P7235" s="14">
        <f t="shared" si="906"/>
        <v>60</v>
      </c>
      <c r="Q7235" s="14" t="str">
        <f t="shared" si="907"/>
        <v>Unknown</v>
      </c>
      <c r="R7235" s="14" t="str">
        <f t="shared" si="908"/>
        <v>|Unknown|</v>
      </c>
      <c r="S7235" s="14" t="str">
        <f t="shared" si="909"/>
        <v>|Children &amp; Family Movies|</v>
      </c>
      <c r="T7235" s="14" t="str">
        <f t="shared" si="910"/>
        <v>|Munjal Shroff|Tilak Shetty|</v>
      </c>
      <c r="U7235" s="14" t="str">
        <f t="shared" si="911"/>
        <v>|Damandeep Singh Baggan|Smita Malhotra|Baba Sehgal|</v>
      </c>
    </row>
    <row r="7236" spans="1:21">
      <c r="A7236" s="14" t="s">
        <v>33239</v>
      </c>
      <c r="B7236" s="14" t="s">
        <v>48</v>
      </c>
      <c r="C7236" s="14" t="s">
        <v>33240</v>
      </c>
      <c r="D7236" s="14" t="s">
        <v>15205</v>
      </c>
      <c r="E7236" s="14" t="s">
        <v>33241</v>
      </c>
      <c r="F7236" s="14" t="s">
        <v>115</v>
      </c>
      <c r="G7236" s="26">
        <v>43411</v>
      </c>
      <c r="H7236" s="14">
        <v>2015</v>
      </c>
      <c r="I7236" s="14" t="s">
        <v>363</v>
      </c>
      <c r="J7236" s="14" t="s">
        <v>2352</v>
      </c>
      <c r="K7236" s="14" t="s">
        <v>1436</v>
      </c>
      <c r="L7236" s="14" t="s">
        <v>33242</v>
      </c>
      <c r="M7236" s="14">
        <f t="shared" si="904"/>
        <v>2018</v>
      </c>
      <c r="N7236" s="14">
        <f t="shared" si="905"/>
        <v>11</v>
      </c>
      <c r="O7236" s="14" t="str">
        <f>IFERROR(VLOOKUP(I7236,Lists!$F$2:$G$16,2,FALSE()),"Not Rated")</f>
        <v>Adults</v>
      </c>
      <c r="P7236" s="14">
        <f t="shared" si="906"/>
        <v>81</v>
      </c>
      <c r="Q7236" s="14" t="str">
        <f t="shared" si="907"/>
        <v>United States</v>
      </c>
      <c r="R7236" s="14" t="str">
        <f t="shared" si="908"/>
        <v>|United States|</v>
      </c>
      <c r="S7236" s="14" t="str">
        <f t="shared" si="909"/>
        <v>|Dramas|Independent Movies|</v>
      </c>
      <c r="T7236" s="14" t="str">
        <f t="shared" si="910"/>
        <v>|Trey Edward Shults|</v>
      </c>
      <c r="U7236" s="14" t="str">
        <f t="shared" si="911"/>
        <v>|Krisha Fairchild|Alex Dobrenko|Robyn Fairchild|Chris Doubek|Victoria Fairchild|Bryan Casserly|Chase Joliet|Atheena Frizzell|Augustine Frizzell|Bill Wise|Olivia Grace Applegate|Trey Edward Shults|</v>
      </c>
    </row>
    <row r="7237" spans="1:21">
      <c r="A7237" s="14" t="s">
        <v>33243</v>
      </c>
      <c r="B7237" s="14" t="s">
        <v>49</v>
      </c>
      <c r="C7237" s="14" t="s">
        <v>33244</v>
      </c>
      <c r="D7237" s="14" t="s">
        <v>117</v>
      </c>
      <c r="E7237" s="14" t="s">
        <v>33245</v>
      </c>
      <c r="F7237" s="14" t="s">
        <v>117</v>
      </c>
      <c r="G7237" s="26">
        <v>43654</v>
      </c>
      <c r="H7237" s="14">
        <v>2019</v>
      </c>
      <c r="I7237" s="14" t="s">
        <v>365</v>
      </c>
      <c r="J7237" s="14" t="s">
        <v>105</v>
      </c>
      <c r="K7237" s="14" t="s">
        <v>256</v>
      </c>
      <c r="L7237" s="14" t="s">
        <v>33246</v>
      </c>
      <c r="M7237" s="14">
        <f t="shared" si="904"/>
        <v>2019</v>
      </c>
      <c r="N7237" s="14">
        <f t="shared" si="905"/>
        <v>7</v>
      </c>
      <c r="O7237" s="14" t="str">
        <f>IFERROR(VLOOKUP(I7237,Lists!$F$2:$G$16,2,FALSE()),"Not Rated")</f>
        <v>Kids</v>
      </c>
      <c r="P7237" s="14">
        <f t="shared" si="906"/>
        <v>1</v>
      </c>
      <c r="Q7237" s="14" t="str">
        <f t="shared" si="907"/>
        <v>Unknown</v>
      </c>
      <c r="R7237" s="14" t="str">
        <f t="shared" si="908"/>
        <v>|Unknown|</v>
      </c>
      <c r="S7237" s="14" t="str">
        <f t="shared" si="909"/>
        <v>|Kids' TV|</v>
      </c>
      <c r="T7237" s="14" t="str">
        <f t="shared" si="910"/>
        <v>|Unknown|</v>
      </c>
      <c r="U7237" s="14" t="str">
        <f t="shared" si="911"/>
        <v>|Vatsal Dubey|Julie Tejwani|Rupa Bhimani|Jigna Bhardwaj|Arun Shekher|Sanchit Wartak|Sharda Agnihotri|Ashok Sonawane|Joy Mukherjee|</v>
      </c>
    </row>
    <row r="7238" spans="1:21">
      <c r="A7238" s="14" t="s">
        <v>33247</v>
      </c>
      <c r="B7238" s="14" t="s">
        <v>48</v>
      </c>
      <c r="C7238" s="14" t="s">
        <v>33248</v>
      </c>
      <c r="D7238" s="14" t="s">
        <v>33249</v>
      </c>
      <c r="E7238" s="14" t="s">
        <v>33250</v>
      </c>
      <c r="F7238" s="14" t="s">
        <v>115</v>
      </c>
      <c r="G7238" s="26">
        <v>42308</v>
      </c>
      <c r="H7238" s="14">
        <v>2013</v>
      </c>
      <c r="I7238" s="14" t="s">
        <v>369</v>
      </c>
      <c r="J7238" s="14" t="s">
        <v>744</v>
      </c>
      <c r="K7238" s="14" t="s">
        <v>260</v>
      </c>
      <c r="L7238" s="14" t="s">
        <v>33251</v>
      </c>
      <c r="M7238" s="14">
        <f t="shared" si="904"/>
        <v>2015</v>
      </c>
      <c r="N7238" s="14">
        <f t="shared" si="905"/>
        <v>10</v>
      </c>
      <c r="O7238" s="14" t="str">
        <f>IFERROR(VLOOKUP(I7238,Lists!$F$2:$G$16,2,FALSE()),"Not Rated")</f>
        <v>Not Rated</v>
      </c>
      <c r="P7238" s="14">
        <f t="shared" si="906"/>
        <v>85</v>
      </c>
      <c r="Q7238" s="14" t="str">
        <f t="shared" si="907"/>
        <v>United States</v>
      </c>
      <c r="R7238" s="14" t="str">
        <f t="shared" si="908"/>
        <v>|United States|</v>
      </c>
      <c r="S7238" s="14" t="str">
        <f t="shared" si="909"/>
        <v>|Horror Movies|</v>
      </c>
      <c r="T7238" s="14" t="str">
        <f t="shared" si="910"/>
        <v>|Oliver Blackburn|</v>
      </c>
      <c r="U7238" s="14" t="str">
        <f t="shared" si="911"/>
        <v>|Haley Bennett|Ashley Greene|Erica Ash|Lucas Till|Chris Coy|Al Vicente|Wayne Pére|Jon Arthur|Mike Seal|</v>
      </c>
    </row>
    <row r="7239" spans="1:21">
      <c r="A7239" s="14" t="s">
        <v>33252</v>
      </c>
      <c r="B7239" s="14" t="s">
        <v>48</v>
      </c>
      <c r="C7239" s="14" t="s">
        <v>33253</v>
      </c>
      <c r="D7239" s="14" t="s">
        <v>33254</v>
      </c>
      <c r="E7239" s="14" t="s">
        <v>33255</v>
      </c>
      <c r="F7239" s="14" t="s">
        <v>115</v>
      </c>
      <c r="G7239" s="26">
        <v>43466</v>
      </c>
      <c r="H7239" s="14">
        <v>2017</v>
      </c>
      <c r="I7239" s="14" t="s">
        <v>363</v>
      </c>
      <c r="J7239" s="14" t="s">
        <v>730</v>
      </c>
      <c r="K7239" s="14" t="s">
        <v>458</v>
      </c>
      <c r="L7239" s="14" t="s">
        <v>33256</v>
      </c>
      <c r="M7239" s="14">
        <f t="shared" si="904"/>
        <v>2019</v>
      </c>
      <c r="N7239" s="14">
        <f t="shared" si="905"/>
        <v>1</v>
      </c>
      <c r="O7239" s="14" t="str">
        <f>IFERROR(VLOOKUP(I7239,Lists!$F$2:$G$16,2,FALSE()),"Not Rated")</f>
        <v>Adults</v>
      </c>
      <c r="P7239" s="14">
        <f t="shared" si="906"/>
        <v>93</v>
      </c>
      <c r="Q7239" s="14" t="str">
        <f t="shared" si="907"/>
        <v>United States</v>
      </c>
      <c r="R7239" s="14" t="str">
        <f t="shared" si="908"/>
        <v>|United States|</v>
      </c>
      <c r="S7239" s="14" t="str">
        <f t="shared" si="909"/>
        <v>|Comedies|Dramas|</v>
      </c>
      <c r="T7239" s="14" t="str">
        <f t="shared" si="910"/>
        <v>|William H. Macy|</v>
      </c>
      <c r="U7239" s="14" t="str">
        <f t="shared" si="911"/>
        <v>|Rosario Dawson|Nick Robinson|Jacob Latimore|Grant Gustin|William H. Macy|Kathy Bates|Felicity Huffman|William Fichtner|T.I.|Rick Fox|Amy Parrish|</v>
      </c>
    </row>
    <row r="7240" spans="1:21">
      <c r="A7240" s="14" t="s">
        <v>33257</v>
      </c>
      <c r="B7240" s="14" t="s">
        <v>48</v>
      </c>
      <c r="C7240" s="14" t="s">
        <v>33258</v>
      </c>
      <c r="D7240" s="14" t="s">
        <v>33259</v>
      </c>
      <c r="E7240" s="14" t="s">
        <v>33260</v>
      </c>
      <c r="F7240" s="14" t="s">
        <v>116</v>
      </c>
      <c r="G7240" s="26">
        <v>43830</v>
      </c>
      <c r="H7240" s="14">
        <v>2017</v>
      </c>
      <c r="I7240" s="14" t="s">
        <v>360</v>
      </c>
      <c r="J7240" s="14" t="s">
        <v>3165</v>
      </c>
      <c r="K7240" s="14" t="s">
        <v>444</v>
      </c>
      <c r="L7240" s="14" t="s">
        <v>33261</v>
      </c>
      <c r="M7240" s="14">
        <f t="shared" si="904"/>
        <v>2019</v>
      </c>
      <c r="N7240" s="14">
        <f t="shared" si="905"/>
        <v>12</v>
      </c>
      <c r="O7240" s="14" t="str">
        <f>IFERROR(VLOOKUP(I7240,Lists!$F$2:$G$16,2,FALSE()),"Not Rated")</f>
        <v>Adults</v>
      </c>
      <c r="P7240" s="14">
        <f t="shared" si="906"/>
        <v>126</v>
      </c>
      <c r="Q7240" s="14" t="str">
        <f t="shared" si="907"/>
        <v>India</v>
      </c>
      <c r="R7240" s="14" t="str">
        <f t="shared" si="908"/>
        <v>|India|</v>
      </c>
      <c r="S7240" s="14" t="str">
        <f t="shared" si="909"/>
        <v>|Dramas|Independent Movies|International Movies|</v>
      </c>
      <c r="T7240" s="14" t="str">
        <f t="shared" si="910"/>
        <v>|Remy Kohli|</v>
      </c>
      <c r="U7240" s="14" t="str">
        <f t="shared" si="911"/>
        <v>|Deepak Dobriyal|Gulshan Devaiah|Raima Sen|Parvin Dabas|Anurag Arora|Jameel Khan|Priyanka Setia|</v>
      </c>
    </row>
    <row r="7241" spans="1:21">
      <c r="A7241" s="14" t="s">
        <v>33262</v>
      </c>
      <c r="B7241" s="14" t="s">
        <v>48</v>
      </c>
      <c r="C7241" s="14" t="s">
        <v>33263</v>
      </c>
      <c r="D7241" s="14" t="s">
        <v>33264</v>
      </c>
      <c r="E7241" s="14" t="s">
        <v>33265</v>
      </c>
      <c r="F7241" s="14" t="s">
        <v>20346</v>
      </c>
      <c r="G7241" s="26">
        <v>43922</v>
      </c>
      <c r="H7241" s="14">
        <v>2004</v>
      </c>
      <c r="I7241" s="14" t="s">
        <v>363</v>
      </c>
      <c r="J7241" s="14" t="s">
        <v>698</v>
      </c>
      <c r="K7241" s="14" t="s">
        <v>2220</v>
      </c>
      <c r="L7241" s="14" t="s">
        <v>33266</v>
      </c>
      <c r="M7241" s="14">
        <f t="shared" si="904"/>
        <v>2020</v>
      </c>
      <c r="N7241" s="14">
        <f t="shared" si="905"/>
        <v>4</v>
      </c>
      <c r="O7241" s="14" t="str">
        <f>IFERROR(VLOOKUP(I7241,Lists!$F$2:$G$16,2,FALSE()),"Not Rated")</f>
        <v>Adults</v>
      </c>
      <c r="P7241" s="14">
        <f t="shared" si="906"/>
        <v>99</v>
      </c>
      <c r="Q7241" s="14" t="str">
        <f t="shared" si="907"/>
        <v>Hong Kong</v>
      </c>
      <c r="R7241" s="14" t="str">
        <f t="shared" si="908"/>
        <v>|Hong Kong|China|United States|</v>
      </c>
      <c r="S7241" s="14" t="str">
        <f t="shared" si="909"/>
        <v>|Action &amp; Adventure|Comedies|Cult Movies|</v>
      </c>
      <c r="T7241" s="14" t="str">
        <f t="shared" si="910"/>
        <v>|Stephen Chow|</v>
      </c>
      <c r="U7241" s="14" t="str">
        <f t="shared" si="911"/>
        <v>|Stephen Chow|Yuen Wah|Yuen Qiu|Lam Chi-chung|Dong Zhihua|Chiu Chi-ling|Xing Yu|Danny Chan Kwok-kwan|Leung Siu-lung|</v>
      </c>
    </row>
    <row r="7242" spans="1:21">
      <c r="A7242" s="14" t="s">
        <v>33267</v>
      </c>
      <c r="B7242" s="14" t="s">
        <v>48</v>
      </c>
      <c r="C7242" s="14" t="s">
        <v>33268</v>
      </c>
      <c r="D7242" s="14" t="s">
        <v>33269</v>
      </c>
      <c r="E7242" s="14" t="s">
        <v>33270</v>
      </c>
      <c r="F7242" s="14" t="s">
        <v>4904</v>
      </c>
      <c r="G7242" s="26">
        <v>43313</v>
      </c>
      <c r="H7242" s="14">
        <v>2010</v>
      </c>
      <c r="I7242" s="14" t="s">
        <v>365</v>
      </c>
      <c r="J7242" s="14" t="s">
        <v>5629</v>
      </c>
      <c r="K7242" s="14" t="s">
        <v>481</v>
      </c>
      <c r="L7242" s="14" t="s">
        <v>33271</v>
      </c>
      <c r="M7242" s="14">
        <f t="shared" si="904"/>
        <v>2018</v>
      </c>
      <c r="N7242" s="14">
        <f t="shared" si="905"/>
        <v>8</v>
      </c>
      <c r="O7242" s="14" t="str">
        <f>IFERROR(VLOOKUP(I7242,Lists!$F$2:$G$16,2,FALSE()),"Not Rated")</f>
        <v>Kids</v>
      </c>
      <c r="P7242" s="14">
        <f t="shared" si="906"/>
        <v>79</v>
      </c>
      <c r="Q7242" s="14" t="str">
        <f t="shared" si="907"/>
        <v>Mexico</v>
      </c>
      <c r="R7242" s="14" t="str">
        <f t="shared" si="908"/>
        <v>|Mexico|United States|</v>
      </c>
      <c r="S7242" s="14" t="str">
        <f t="shared" si="909"/>
        <v>|Children &amp; Family Movies|Comedies|</v>
      </c>
      <c r="T7242" s="14" t="str">
        <f t="shared" si="910"/>
        <v>|Andrés Couturier|</v>
      </c>
      <c r="U7242" s="14" t="str">
        <f t="shared" si="911"/>
        <v>|Dylan Sprouse|Cole Sprouse|Alyson Stoner|Tom Kenny|Chris Parnell|Rodger Bumpass|Maile Flanagan|Wally Wingert|Candi Milo|Jim Ward|</v>
      </c>
    </row>
    <row r="7243" spans="1:21">
      <c r="A7243" s="14" t="s">
        <v>33272</v>
      </c>
      <c r="B7243" s="14" t="s">
        <v>48</v>
      </c>
      <c r="C7243" s="14" t="s">
        <v>33273</v>
      </c>
      <c r="D7243" s="14" t="s">
        <v>4557</v>
      </c>
      <c r="E7243" s="14" t="s">
        <v>33274</v>
      </c>
      <c r="F7243" s="14" t="s">
        <v>115</v>
      </c>
      <c r="G7243" s="26">
        <v>41244</v>
      </c>
      <c r="H7243" s="14">
        <v>2010</v>
      </c>
      <c r="I7243" s="14" t="s">
        <v>362</v>
      </c>
      <c r="J7243" s="14" t="s">
        <v>8029</v>
      </c>
      <c r="K7243" s="14" t="s">
        <v>481</v>
      </c>
      <c r="L7243" s="14" t="s">
        <v>33275</v>
      </c>
      <c r="M7243" s="14">
        <f t="shared" si="904"/>
        <v>2012</v>
      </c>
      <c r="N7243" s="14">
        <f t="shared" si="905"/>
        <v>12</v>
      </c>
      <c r="O7243" s="14" t="str">
        <f>IFERROR(VLOOKUP(I7243,Lists!$F$2:$G$16,2,FALSE()),"Not Rated")</f>
        <v>Older Kids</v>
      </c>
      <c r="P7243" s="14">
        <f t="shared" si="906"/>
        <v>26</v>
      </c>
      <c r="Q7243" s="14" t="str">
        <f t="shared" si="907"/>
        <v>United States</v>
      </c>
      <c r="R7243" s="14" t="str">
        <f t="shared" si="908"/>
        <v>|United States|</v>
      </c>
      <c r="S7243" s="14" t="str">
        <f t="shared" si="909"/>
        <v>|Children &amp; Family Movies|Comedies|</v>
      </c>
      <c r="T7243" s="14" t="str">
        <f t="shared" si="910"/>
        <v>|Tim Johnson|</v>
      </c>
      <c r="U7243" s="14" t="str">
        <f t="shared" si="911"/>
        <v>|Jack Black|Angelina Jolie|Dustin Hoffman|Jackie Chan|Seth Rogen|Lucy Liu|David Cross|James Hong|Dan Fogler|</v>
      </c>
    </row>
    <row r="7244" spans="1:21">
      <c r="A7244" s="14" t="s">
        <v>33276</v>
      </c>
      <c r="B7244" s="14" t="s">
        <v>48</v>
      </c>
      <c r="C7244" s="14" t="s">
        <v>33277</v>
      </c>
      <c r="D7244" s="14" t="s">
        <v>33278</v>
      </c>
      <c r="E7244" s="14" t="s">
        <v>33279</v>
      </c>
      <c r="F7244" s="14" t="s">
        <v>33280</v>
      </c>
      <c r="G7244" s="26">
        <v>43014</v>
      </c>
      <c r="H7244" s="14">
        <v>2017</v>
      </c>
      <c r="I7244" s="14" t="s">
        <v>362</v>
      </c>
      <c r="J7244" s="14" t="s">
        <v>1386</v>
      </c>
      <c r="K7244" s="14" t="s">
        <v>1442</v>
      </c>
      <c r="L7244" s="14" t="s">
        <v>33281</v>
      </c>
      <c r="M7244" s="14">
        <f t="shared" si="904"/>
        <v>2017</v>
      </c>
      <c r="N7244" s="14">
        <f t="shared" si="905"/>
        <v>10</v>
      </c>
      <c r="O7244" s="14" t="str">
        <f>IFERROR(VLOOKUP(I7244,Lists!$F$2:$G$16,2,FALSE()),"Not Rated")</f>
        <v>Older Kids</v>
      </c>
      <c r="P7244" s="14">
        <f t="shared" si="906"/>
        <v>107</v>
      </c>
      <c r="Q7244" s="14" t="str">
        <f t="shared" si="907"/>
        <v>China</v>
      </c>
      <c r="R7244" s="14" t="str">
        <f t="shared" si="908"/>
        <v>|China|India|Nepal|</v>
      </c>
      <c r="S7244" s="14" t="str">
        <f t="shared" si="909"/>
        <v>|Action &amp; Adventure|Comedies|International Movies|</v>
      </c>
      <c r="T7244" s="14" t="str">
        <f t="shared" si="910"/>
        <v>|Stanley Tong|</v>
      </c>
      <c r="U7244" s="14" t="str">
        <f t="shared" si="911"/>
        <v>|Jackie Chan|Disha Patani|Amyra Dastur|Sonu Sood|Aarif Rahman|Miya Muqi|Zhang Yixing|Eric Tsang|</v>
      </c>
    </row>
    <row r="7245" spans="1:21">
      <c r="A7245" s="14" t="s">
        <v>33282</v>
      </c>
      <c r="B7245" s="14" t="s">
        <v>48</v>
      </c>
      <c r="C7245" s="14" t="s">
        <v>33283</v>
      </c>
      <c r="D7245" s="14" t="s">
        <v>33284</v>
      </c>
      <c r="E7245" s="14" t="s">
        <v>33285</v>
      </c>
      <c r="F7245" s="14" t="s">
        <v>117</v>
      </c>
      <c r="G7245" s="26">
        <v>43313</v>
      </c>
      <c r="H7245" s="14">
        <v>2017</v>
      </c>
      <c r="I7245" s="14" t="s">
        <v>361</v>
      </c>
      <c r="J7245" s="14" t="s">
        <v>1526</v>
      </c>
      <c r="K7245" s="14" t="s">
        <v>910</v>
      </c>
      <c r="L7245" s="14" t="s">
        <v>33286</v>
      </c>
      <c r="M7245" s="14">
        <f t="shared" si="904"/>
        <v>2018</v>
      </c>
      <c r="N7245" s="14">
        <f t="shared" si="905"/>
        <v>8</v>
      </c>
      <c r="O7245" s="14" t="str">
        <f>IFERROR(VLOOKUP(I7245,Lists!$F$2:$G$16,2,FALSE()),"Not Rated")</f>
        <v>Teens</v>
      </c>
      <c r="P7245" s="14">
        <f t="shared" si="906"/>
        <v>133</v>
      </c>
      <c r="Q7245" s="14" t="str">
        <f t="shared" si="907"/>
        <v>Unknown</v>
      </c>
      <c r="R7245" s="14" t="str">
        <f t="shared" si="908"/>
        <v>|Unknown|</v>
      </c>
      <c r="S7245" s="14" t="str">
        <f t="shared" si="909"/>
        <v>|Dramas|International Movies|Romantic Movies|</v>
      </c>
      <c r="T7245" s="14" t="str">
        <f t="shared" si="910"/>
        <v>|Suresh Pillai|</v>
      </c>
      <c r="U7245" s="14" t="str">
        <f t="shared" si="911"/>
        <v>|Nandu|Kochu Preman|Jayakrishnan|Mohan Ayroor|M.R. Gopakumar|Shanawas|Adoor Ajayan|Dinesh Panicker|</v>
      </c>
    </row>
    <row r="7246" spans="1:21">
      <c r="A7246" s="14" t="s">
        <v>33287</v>
      </c>
      <c r="B7246" s="14" t="s">
        <v>48</v>
      </c>
      <c r="C7246" s="14" t="s">
        <v>33288</v>
      </c>
      <c r="D7246" s="14" t="s">
        <v>29048</v>
      </c>
      <c r="E7246" s="14" t="s">
        <v>33289</v>
      </c>
      <c r="F7246" s="14" t="s">
        <v>118</v>
      </c>
      <c r="G7246" s="26">
        <v>43473</v>
      </c>
      <c r="H7246" s="14">
        <v>1998</v>
      </c>
      <c r="I7246" s="14" t="s">
        <v>363</v>
      </c>
      <c r="J7246" s="14" t="s">
        <v>739</v>
      </c>
      <c r="K7246" s="14" t="s">
        <v>927</v>
      </c>
      <c r="L7246" s="14" t="s">
        <v>33290</v>
      </c>
      <c r="M7246" s="14">
        <f t="shared" si="904"/>
        <v>2019</v>
      </c>
      <c r="N7246" s="14">
        <f t="shared" si="905"/>
        <v>1</v>
      </c>
      <c r="O7246" s="14" t="str">
        <f>IFERROR(VLOOKUP(I7246,Lists!$F$2:$G$16,2,FALSE()),"Not Rated")</f>
        <v>Adults</v>
      </c>
      <c r="P7246" s="14">
        <f t="shared" si="906"/>
        <v>95</v>
      </c>
      <c r="Q7246" s="14" t="str">
        <f t="shared" si="907"/>
        <v>United Kingdom</v>
      </c>
      <c r="R7246" s="14" t="str">
        <f t="shared" si="908"/>
        <v>|United Kingdom|</v>
      </c>
      <c r="S7246" s="14" t="str">
        <f t="shared" si="909"/>
        <v>|Documentaries|Music &amp; Musicals|</v>
      </c>
      <c r="T7246" s="14" t="str">
        <f t="shared" si="910"/>
        <v>|Nick Broomfield|</v>
      </c>
      <c r="U7246" s="14" t="str">
        <f t="shared" si="911"/>
        <v>|Kurt Cobain|Courtney Love|</v>
      </c>
    </row>
    <row r="7247" spans="1:21">
      <c r="A7247" s="14" t="s">
        <v>33291</v>
      </c>
      <c r="B7247" s="14" t="s">
        <v>49</v>
      </c>
      <c r="C7247" s="14" t="s">
        <v>33292</v>
      </c>
      <c r="D7247" s="14" t="s">
        <v>117</v>
      </c>
      <c r="E7247" s="14" t="s">
        <v>33293</v>
      </c>
      <c r="F7247" s="14" t="s">
        <v>129</v>
      </c>
      <c r="G7247" s="26">
        <v>42730</v>
      </c>
      <c r="H7247" s="14">
        <v>2014</v>
      </c>
      <c r="I7247" s="14" t="s">
        <v>361</v>
      </c>
      <c r="J7247" s="14" t="s">
        <v>105</v>
      </c>
      <c r="K7247" s="14" t="s">
        <v>1905</v>
      </c>
      <c r="L7247" s="14" t="s">
        <v>33294</v>
      </c>
      <c r="M7247" s="14">
        <f t="shared" si="904"/>
        <v>2016</v>
      </c>
      <c r="N7247" s="14">
        <f t="shared" si="905"/>
        <v>12</v>
      </c>
      <c r="O7247" s="14" t="str">
        <f>IFERROR(VLOOKUP(I7247,Lists!$F$2:$G$16,2,FALSE()),"Not Rated")</f>
        <v>Teens</v>
      </c>
      <c r="P7247" s="14">
        <f t="shared" si="906"/>
        <v>1</v>
      </c>
      <c r="Q7247" s="14" t="str">
        <f t="shared" si="907"/>
        <v>Turkey</v>
      </c>
      <c r="R7247" s="14" t="str">
        <f t="shared" si="908"/>
        <v>|Turkey|</v>
      </c>
      <c r="S7247" s="14" t="str">
        <f t="shared" si="909"/>
        <v>|International TV Shows|Romantic TV Shows|TV Dramas|</v>
      </c>
      <c r="T7247" s="14" t="str">
        <f t="shared" si="910"/>
        <v>|Unknown|</v>
      </c>
      <c r="U7247" s="14" t="str">
        <f t="shared" si="911"/>
        <v>|Kıvanç Tatlıtuğ|Farah Zeynep Abdullah|Fahriye Evcen|Ushan Çakır|Birkan Sokullu|</v>
      </c>
    </row>
    <row r="7248" spans="1:21">
      <c r="A7248" s="14" t="s">
        <v>33295</v>
      </c>
      <c r="B7248" s="14" t="s">
        <v>48</v>
      </c>
      <c r="C7248" s="14" t="s">
        <v>33296</v>
      </c>
      <c r="D7248" s="14" t="s">
        <v>33297</v>
      </c>
      <c r="E7248" s="14" t="s">
        <v>33298</v>
      </c>
      <c r="F7248" s="14" t="s">
        <v>129</v>
      </c>
      <c r="G7248" s="26">
        <v>42804</v>
      </c>
      <c r="H7248" s="14">
        <v>2012</v>
      </c>
      <c r="I7248" s="14" t="s">
        <v>360</v>
      </c>
      <c r="J7248" s="14" t="s">
        <v>713</v>
      </c>
      <c r="K7248" s="14" t="s">
        <v>834</v>
      </c>
      <c r="L7248" s="14" t="s">
        <v>33299</v>
      </c>
      <c r="M7248" s="14">
        <f t="shared" si="904"/>
        <v>2017</v>
      </c>
      <c r="N7248" s="14">
        <f t="shared" si="905"/>
        <v>3</v>
      </c>
      <c r="O7248" s="14" t="str">
        <f>IFERROR(VLOOKUP(I7248,Lists!$F$2:$G$16,2,FALSE()),"Not Rated")</f>
        <v>Adults</v>
      </c>
      <c r="P7248" s="14">
        <f t="shared" si="906"/>
        <v>100</v>
      </c>
      <c r="Q7248" s="14" t="str">
        <f t="shared" si="907"/>
        <v>Turkey</v>
      </c>
      <c r="R7248" s="14" t="str">
        <f t="shared" si="908"/>
        <v>|Turkey|</v>
      </c>
      <c r="S7248" s="14" t="str">
        <f t="shared" si="909"/>
        <v>|Comedies|Dramas|International Movies|</v>
      </c>
      <c r="T7248" s="14" t="str">
        <f t="shared" si="910"/>
        <v>|Yusuf Pirhasan|</v>
      </c>
      <c r="U7248" s="14" t="str">
        <f t="shared" si="911"/>
        <v>|Belçim Bilgin|Demet Akbağ|Asuman Dabak|Ayten Soykök|Damla Sönmez|Mete Horozoğlu|Ahmet Mümtaz Taylan|Yavuz Bingöl|Hüseyin Soysalan|Tolga Karaçelik|Nihal Yalçın|</v>
      </c>
    </row>
    <row r="7249" spans="1:21">
      <c r="A7249" s="14" t="s">
        <v>33300</v>
      </c>
      <c r="B7249" s="14" t="s">
        <v>48</v>
      </c>
      <c r="C7249" s="14" t="s">
        <v>33301</v>
      </c>
      <c r="D7249" s="14" t="s">
        <v>25361</v>
      </c>
      <c r="E7249" s="14" t="s">
        <v>33302</v>
      </c>
      <c r="F7249" s="14" t="s">
        <v>116</v>
      </c>
      <c r="G7249" s="26">
        <v>43191</v>
      </c>
      <c r="H7249" s="14">
        <v>2000</v>
      </c>
      <c r="I7249" s="14" t="s">
        <v>362</v>
      </c>
      <c r="J7249" s="14" t="s">
        <v>5156</v>
      </c>
      <c r="K7249" s="14" t="s">
        <v>910</v>
      </c>
      <c r="L7249" s="14" t="s">
        <v>33303</v>
      </c>
      <c r="M7249" s="14">
        <f t="shared" si="904"/>
        <v>2018</v>
      </c>
      <c r="N7249" s="14">
        <f t="shared" si="905"/>
        <v>4</v>
      </c>
      <c r="O7249" s="14" t="str">
        <f>IFERROR(VLOOKUP(I7249,Lists!$F$2:$G$16,2,FALSE()),"Not Rated")</f>
        <v>Older Kids</v>
      </c>
      <c r="P7249" s="14">
        <f t="shared" si="906"/>
        <v>149</v>
      </c>
      <c r="Q7249" s="14" t="str">
        <f t="shared" si="907"/>
        <v>India</v>
      </c>
      <c r="R7249" s="14" t="str">
        <f t="shared" si="908"/>
        <v>|India|</v>
      </c>
      <c r="S7249" s="14" t="str">
        <f t="shared" si="909"/>
        <v>|Dramas|International Movies|Romantic Movies|</v>
      </c>
      <c r="T7249" s="14" t="str">
        <f t="shared" si="910"/>
        <v>|Kundan Shah|</v>
      </c>
      <c r="U7249" s="14" t="str">
        <f t="shared" si="911"/>
        <v>|Preity Zinta|Saif Ali Khan|Anupam Kher|Farida Jalal|Chandrachur Singh|</v>
      </c>
    </row>
    <row r="7250" spans="1:21">
      <c r="A7250" s="14" t="s">
        <v>33304</v>
      </c>
      <c r="B7250" s="14" t="s">
        <v>48</v>
      </c>
      <c r="C7250" s="14" t="s">
        <v>33305</v>
      </c>
      <c r="D7250" s="14" t="s">
        <v>33306</v>
      </c>
      <c r="E7250" s="14" t="s">
        <v>33307</v>
      </c>
      <c r="F7250" s="14" t="s">
        <v>115</v>
      </c>
      <c r="G7250" s="26">
        <v>43171</v>
      </c>
      <c r="H7250" s="14">
        <v>2017</v>
      </c>
      <c r="I7250" s="14" t="s">
        <v>360</v>
      </c>
      <c r="J7250" s="14" t="s">
        <v>7029</v>
      </c>
      <c r="K7250" s="14" t="s">
        <v>258</v>
      </c>
      <c r="L7250" s="14" t="s">
        <v>33308</v>
      </c>
      <c r="M7250" s="14">
        <f t="shared" si="904"/>
        <v>2018</v>
      </c>
      <c r="N7250" s="14">
        <f t="shared" si="905"/>
        <v>3</v>
      </c>
      <c r="O7250" s="14" t="str">
        <f>IFERROR(VLOOKUP(I7250,Lists!$F$2:$G$16,2,FALSE()),"Not Rated")</f>
        <v>Adults</v>
      </c>
      <c r="P7250" s="14">
        <f t="shared" si="906"/>
        <v>52</v>
      </c>
      <c r="Q7250" s="14" t="str">
        <f t="shared" si="907"/>
        <v>United States</v>
      </c>
      <c r="R7250" s="14" t="str">
        <f t="shared" si="908"/>
        <v>|United States|</v>
      </c>
      <c r="S7250" s="14" t="str">
        <f t="shared" si="909"/>
        <v>|Music &amp; Musicals|</v>
      </c>
      <c r="T7250" s="14" t="str">
        <f t="shared" si="910"/>
        <v>|Devin Chanda|</v>
      </c>
      <c r="U7250" s="14" t="str">
        <f t="shared" si="911"/>
        <v>|Kygo|</v>
      </c>
    </row>
    <row r="7251" spans="1:21">
      <c r="A7251" s="14" t="s">
        <v>33309</v>
      </c>
      <c r="B7251" s="14" t="s">
        <v>48</v>
      </c>
      <c r="C7251" s="14" t="s">
        <v>33310</v>
      </c>
      <c r="D7251" s="14" t="s">
        <v>33311</v>
      </c>
      <c r="E7251" s="14" t="s">
        <v>33312</v>
      </c>
      <c r="F7251" s="14" t="s">
        <v>116</v>
      </c>
      <c r="G7251" s="26">
        <v>43160</v>
      </c>
      <c r="H7251" s="14">
        <v>2004</v>
      </c>
      <c r="I7251" s="14" t="s">
        <v>362</v>
      </c>
      <c r="J7251" s="14" t="s">
        <v>1494</v>
      </c>
      <c r="K7251" s="14" t="s">
        <v>2943</v>
      </c>
      <c r="L7251" s="14" t="s">
        <v>33313</v>
      </c>
      <c r="M7251" s="14">
        <f t="shared" si="904"/>
        <v>2018</v>
      </c>
      <c r="N7251" s="14">
        <f t="shared" si="905"/>
        <v>3</v>
      </c>
      <c r="O7251" s="14" t="str">
        <f>IFERROR(VLOOKUP(I7251,Lists!$F$2:$G$16,2,FALSE()),"Not Rated")</f>
        <v>Older Kids</v>
      </c>
      <c r="P7251" s="14">
        <f t="shared" si="906"/>
        <v>165</v>
      </c>
      <c r="Q7251" s="14" t="str">
        <f t="shared" si="907"/>
        <v>India</v>
      </c>
      <c r="R7251" s="14" t="str">
        <f t="shared" si="908"/>
        <v>|India|</v>
      </c>
      <c r="S7251" s="14" t="str">
        <f t="shared" si="909"/>
        <v>|International Movies|Romantic Movies|</v>
      </c>
      <c r="T7251" s="14" t="str">
        <f t="shared" si="910"/>
        <v>|Samir Karnik|</v>
      </c>
      <c r="U7251" s="14" t="str">
        <f t="shared" si="911"/>
        <v>|Aishwarya Rai Bachchan|Vivek Oberoi|Amitabh Bachchan|Om Puri|Rati Agnihotri|Sunil Shetty|Tinnu Anand|Rahul Singh|</v>
      </c>
    </row>
    <row r="7252" spans="1:21">
      <c r="A7252" s="14" t="s">
        <v>33314</v>
      </c>
      <c r="B7252" s="14" t="s">
        <v>48</v>
      </c>
      <c r="C7252" s="14" t="s">
        <v>33315</v>
      </c>
      <c r="D7252" s="14" t="s">
        <v>33316</v>
      </c>
      <c r="E7252" s="14" t="s">
        <v>33317</v>
      </c>
      <c r="F7252" s="14" t="s">
        <v>134</v>
      </c>
      <c r="G7252" s="26">
        <v>42767</v>
      </c>
      <c r="H7252" s="14">
        <v>2016</v>
      </c>
      <c r="I7252" s="14" t="s">
        <v>360</v>
      </c>
      <c r="J7252" s="14" t="s">
        <v>457</v>
      </c>
      <c r="K7252" s="14" t="s">
        <v>529</v>
      </c>
      <c r="L7252" s="14" t="s">
        <v>33318</v>
      </c>
      <c r="M7252" s="14">
        <f t="shared" si="904"/>
        <v>2017</v>
      </c>
      <c r="N7252" s="14">
        <f t="shared" si="905"/>
        <v>2</v>
      </c>
      <c r="O7252" s="14" t="str">
        <f>IFERROR(VLOOKUP(I7252,Lists!$F$2:$G$16,2,FALSE()),"Not Rated")</f>
        <v>Adults</v>
      </c>
      <c r="P7252" s="14">
        <f t="shared" si="906"/>
        <v>104</v>
      </c>
      <c r="Q7252" s="14" t="str">
        <f t="shared" si="907"/>
        <v>Argentina</v>
      </c>
      <c r="R7252" s="14" t="str">
        <f t="shared" si="908"/>
        <v>|Argentina|</v>
      </c>
      <c r="S7252" s="14" t="str">
        <f t="shared" si="909"/>
        <v>|Comedies|International Movies|</v>
      </c>
      <c r="T7252" s="14" t="str">
        <f t="shared" si="910"/>
        <v>|Leandro Mark|Nicolás Silbert|</v>
      </c>
      <c r="U7252" s="14" t="str">
        <f t="shared" si="911"/>
        <v>|Nicolás Vázquez|Alan Sabbagh|Benjamín Amadeo|Eva De Dominici|César Bordón|Julian Kartun|Paula Carruega|Luciano Rossi|Ezequiel Campa|</v>
      </c>
    </row>
    <row r="7253" spans="1:21">
      <c r="A7253" s="14" t="s">
        <v>33319</v>
      </c>
      <c r="B7253" s="14" t="s">
        <v>48</v>
      </c>
      <c r="C7253" s="14" t="s">
        <v>33320</v>
      </c>
      <c r="D7253" s="14" t="s">
        <v>24677</v>
      </c>
      <c r="E7253" s="14" t="s">
        <v>117</v>
      </c>
      <c r="F7253" s="14" t="s">
        <v>115</v>
      </c>
      <c r="G7253" s="26">
        <v>43160</v>
      </c>
      <c r="H7253" s="14">
        <v>2017</v>
      </c>
      <c r="I7253" s="14" t="s">
        <v>363</v>
      </c>
      <c r="J7253" s="14" t="s">
        <v>1033</v>
      </c>
      <c r="K7253" s="14" t="s">
        <v>247</v>
      </c>
      <c r="L7253" s="14" t="s">
        <v>33321</v>
      </c>
      <c r="M7253" s="14">
        <f t="shared" si="904"/>
        <v>2018</v>
      </c>
      <c r="N7253" s="14">
        <f t="shared" si="905"/>
        <v>3</v>
      </c>
      <c r="O7253" s="14" t="str">
        <f>IFERROR(VLOOKUP(I7253,Lists!$F$2:$G$16,2,FALSE()),"Not Rated")</f>
        <v>Adults</v>
      </c>
      <c r="P7253" s="14">
        <f t="shared" si="906"/>
        <v>114</v>
      </c>
      <c r="Q7253" s="14" t="str">
        <f t="shared" si="907"/>
        <v>United States</v>
      </c>
      <c r="R7253" s="14" t="str">
        <f t="shared" si="908"/>
        <v>|United States|</v>
      </c>
      <c r="S7253" s="14" t="str">
        <f t="shared" si="909"/>
        <v>|Documentaries|</v>
      </c>
      <c r="T7253" s="14" t="str">
        <f t="shared" si="910"/>
        <v>|Daniel Lindsay|T.J. Martin|</v>
      </c>
      <c r="U7253" s="14" t="str">
        <f t="shared" si="911"/>
        <v>|Unknown|</v>
      </c>
    </row>
    <row r="7254" spans="1:21">
      <c r="A7254" s="14" t="s">
        <v>33322</v>
      </c>
      <c r="B7254" s="14" t="s">
        <v>48</v>
      </c>
      <c r="C7254" s="14" t="s">
        <v>33323</v>
      </c>
      <c r="D7254" s="14" t="s">
        <v>5547</v>
      </c>
      <c r="E7254" s="14" t="s">
        <v>33324</v>
      </c>
      <c r="F7254" s="14" t="s">
        <v>115</v>
      </c>
      <c r="G7254" s="26">
        <v>43831</v>
      </c>
      <c r="H7254" s="14">
        <v>1987</v>
      </c>
      <c r="I7254" s="14" t="s">
        <v>364</v>
      </c>
      <c r="J7254" s="14" t="s">
        <v>1226</v>
      </c>
      <c r="K7254" s="14" t="s">
        <v>31045</v>
      </c>
      <c r="L7254" s="14" t="s">
        <v>33325</v>
      </c>
      <c r="M7254" s="14">
        <f t="shared" si="904"/>
        <v>2020</v>
      </c>
      <c r="N7254" s="14">
        <f t="shared" si="905"/>
        <v>1</v>
      </c>
      <c r="O7254" s="14" t="str">
        <f>IFERROR(VLOOKUP(I7254,Lists!$F$2:$G$16,2,FALSE()),"Not Rated")</f>
        <v>Teens</v>
      </c>
      <c r="P7254" s="14">
        <f t="shared" si="906"/>
        <v>109</v>
      </c>
      <c r="Q7254" s="14" t="str">
        <f t="shared" si="907"/>
        <v>United States</v>
      </c>
      <c r="R7254" s="14" t="str">
        <f t="shared" si="908"/>
        <v>|United States|</v>
      </c>
      <c r="S7254" s="14" t="str">
        <f t="shared" si="909"/>
        <v>|Classic Movies|Dramas|Music &amp; Musicals|</v>
      </c>
      <c r="T7254" s="14" t="str">
        <f t="shared" si="910"/>
        <v>|Luis Valdez|</v>
      </c>
      <c r="U7254" s="14" t="str">
        <f t="shared" si="911"/>
        <v>|Lou Diamond Phillips|Esai Morales|Rosanna DeSoto|Elizabeth Peña|Danielle von Zerneck|Joe Pantoliano|Rick Dees|Marshall Crenshaw|Howard Huntsberry|Brian Setzer|</v>
      </c>
    </row>
    <row r="7255" spans="1:21">
      <c r="A7255" s="14" t="s">
        <v>33326</v>
      </c>
      <c r="B7255" s="14" t="s">
        <v>48</v>
      </c>
      <c r="C7255" s="14" t="s">
        <v>33327</v>
      </c>
      <c r="D7255" s="14" t="s">
        <v>33328</v>
      </c>
      <c r="E7255" s="14" t="s">
        <v>33329</v>
      </c>
      <c r="F7255" s="14" t="s">
        <v>132</v>
      </c>
      <c r="G7255" s="26">
        <v>42781</v>
      </c>
      <c r="H7255" s="14">
        <v>2016</v>
      </c>
      <c r="I7255" s="14" t="s">
        <v>360</v>
      </c>
      <c r="J7255" s="14" t="s">
        <v>708</v>
      </c>
      <c r="K7255" s="14" t="s">
        <v>529</v>
      </c>
      <c r="L7255" s="14" t="s">
        <v>33330</v>
      </c>
      <c r="M7255" s="14">
        <f t="shared" si="904"/>
        <v>2017</v>
      </c>
      <c r="N7255" s="14">
        <f t="shared" si="905"/>
        <v>2</v>
      </c>
      <c r="O7255" s="14" t="str">
        <f>IFERROR(VLOOKUP(I7255,Lists!$F$2:$G$16,2,FALSE()),"Not Rated")</f>
        <v>Adults</v>
      </c>
      <c r="P7255" s="14">
        <f t="shared" si="906"/>
        <v>88</v>
      </c>
      <c r="Q7255" s="14" t="str">
        <f t="shared" si="907"/>
        <v>Italy</v>
      </c>
      <c r="R7255" s="14" t="str">
        <f t="shared" si="908"/>
        <v>|Italy|</v>
      </c>
      <c r="S7255" s="14" t="str">
        <f t="shared" si="909"/>
        <v>|Comedies|International Movies|</v>
      </c>
      <c r="T7255" s="14" t="str">
        <f t="shared" si="910"/>
        <v>|Giulio Base|</v>
      </c>
      <c r="U7255" s="14" t="str">
        <f t="shared" si="911"/>
        <v>|Massimo Boldi|Massimiliano Tortora|Anna Maria Barbera|Massimo Ceccherini|Pia Lanciotti|Flora Canto|</v>
      </c>
    </row>
    <row r="7256" spans="1:21">
      <c r="A7256" s="14" t="s">
        <v>33331</v>
      </c>
      <c r="B7256" s="14" t="s">
        <v>49</v>
      </c>
      <c r="C7256" s="14" t="s">
        <v>33332</v>
      </c>
      <c r="D7256" s="14" t="s">
        <v>117</v>
      </c>
      <c r="E7256" s="14" t="s">
        <v>33333</v>
      </c>
      <c r="F7256" s="14" t="s">
        <v>115</v>
      </c>
      <c r="G7256" s="26"/>
      <c r="H7256" s="14">
        <v>2012</v>
      </c>
      <c r="I7256" s="14" t="s">
        <v>361</v>
      </c>
      <c r="J7256" s="14" t="s">
        <v>107</v>
      </c>
      <c r="K7256" s="14" t="s">
        <v>1682</v>
      </c>
      <c r="L7256" s="14" t="s">
        <v>33334</v>
      </c>
      <c r="M7256" s="14" t="str">
        <f t="shared" si="904"/>
        <v/>
      </c>
      <c r="N7256" s="14" t="str">
        <f t="shared" si="905"/>
        <v/>
      </c>
      <c r="O7256" s="14" t="str">
        <f>IFERROR(VLOOKUP(I7256,Lists!$F$2:$G$16,2,FALSE()),"Not Rated")</f>
        <v>Teens</v>
      </c>
      <c r="P7256" s="14">
        <f t="shared" si="906"/>
        <v>3</v>
      </c>
      <c r="Q7256" s="14" t="str">
        <f t="shared" si="907"/>
        <v>United States</v>
      </c>
      <c r="R7256" s="14" t="str">
        <f t="shared" si="908"/>
        <v>|United States|</v>
      </c>
      <c r="S7256" s="14" t="str">
        <f t="shared" si="909"/>
        <v>|International TV Shows|Spanish-Language TV Shows|TV Comedies|</v>
      </c>
      <c r="T7256" s="14" t="str">
        <f t="shared" si="910"/>
        <v>|Unknown|</v>
      </c>
      <c r="U7256" s="14" t="str">
        <f t="shared" si="911"/>
        <v>|Eugenio Derbez|Consuelo Duval|Luis Manuel Ávila|Regina Blandón|Miguel Perez|Barbara Torres|Dalilah Polanco|Pierre Angelo|</v>
      </c>
    </row>
    <row r="7257" spans="1:21">
      <c r="A7257" s="14" t="s">
        <v>33335</v>
      </c>
      <c r="B7257" s="14" t="s">
        <v>49</v>
      </c>
      <c r="C7257" s="14" t="s">
        <v>33336</v>
      </c>
      <c r="D7257" s="14" t="s">
        <v>117</v>
      </c>
      <c r="E7257" s="14" t="s">
        <v>33337</v>
      </c>
      <c r="F7257" s="14" t="s">
        <v>117</v>
      </c>
      <c r="G7257" s="26">
        <v>43024</v>
      </c>
      <c r="H7257" s="14">
        <v>2016</v>
      </c>
      <c r="I7257" s="14" t="s">
        <v>361</v>
      </c>
      <c r="J7257" s="14" t="s">
        <v>105</v>
      </c>
      <c r="K7257" s="14" t="s">
        <v>688</v>
      </c>
      <c r="L7257" s="14" t="s">
        <v>33338</v>
      </c>
      <c r="M7257" s="14">
        <f t="shared" si="904"/>
        <v>2017</v>
      </c>
      <c r="N7257" s="14">
        <f t="shared" si="905"/>
        <v>10</v>
      </c>
      <c r="O7257" s="14" t="str">
        <f>IFERROR(VLOOKUP(I7257,Lists!$F$2:$G$16,2,FALSE()),"Not Rated")</f>
        <v>Teens</v>
      </c>
      <c r="P7257" s="14">
        <f t="shared" si="906"/>
        <v>1</v>
      </c>
      <c r="Q7257" s="14" t="str">
        <f t="shared" si="907"/>
        <v>Unknown</v>
      </c>
      <c r="R7257" s="14" t="str">
        <f t="shared" si="908"/>
        <v>|Unknown|</v>
      </c>
      <c r="S7257" s="14" t="str">
        <f t="shared" si="909"/>
        <v>|International TV Shows|TV Dramas|</v>
      </c>
      <c r="T7257" s="14" t="str">
        <f t="shared" si="910"/>
        <v>|Unknown|</v>
      </c>
      <c r="U7257" s="14" t="str">
        <f t="shared" si="911"/>
        <v>|Zoe Tay|Ann Kok|Tiffany Leong|Tay Ping Hui|Yao Wenlong|Shaun Chen|Paige Chua|Nat Ho|Desmond Sim|</v>
      </c>
    </row>
    <row r="7258" spans="1:21">
      <c r="A7258" s="14" t="s">
        <v>33339</v>
      </c>
      <c r="B7258" s="14" t="s">
        <v>49</v>
      </c>
      <c r="C7258" s="14" t="s">
        <v>33340</v>
      </c>
      <c r="D7258" s="14" t="s">
        <v>117</v>
      </c>
      <c r="E7258" s="14" t="s">
        <v>33341</v>
      </c>
      <c r="F7258" s="14" t="s">
        <v>125</v>
      </c>
      <c r="G7258" s="26">
        <v>43192</v>
      </c>
      <c r="H7258" s="14">
        <v>2017</v>
      </c>
      <c r="I7258" s="14" t="s">
        <v>360</v>
      </c>
      <c r="J7258" s="14" t="s">
        <v>105</v>
      </c>
      <c r="K7258" s="14" t="s">
        <v>992</v>
      </c>
      <c r="L7258" s="14" t="s">
        <v>33342</v>
      </c>
      <c r="M7258" s="14">
        <f t="shared" si="904"/>
        <v>2018</v>
      </c>
      <c r="N7258" s="14">
        <f t="shared" si="905"/>
        <v>4</v>
      </c>
      <c r="O7258" s="14" t="str">
        <f>IFERROR(VLOOKUP(I7258,Lists!$F$2:$G$16,2,FALSE()),"Not Rated")</f>
        <v>Adults</v>
      </c>
      <c r="P7258" s="14">
        <f t="shared" si="906"/>
        <v>1</v>
      </c>
      <c r="Q7258" s="14" t="str">
        <f t="shared" si="907"/>
        <v>Mexico</v>
      </c>
      <c r="R7258" s="14" t="str">
        <f t="shared" si="908"/>
        <v>|Mexico|</v>
      </c>
      <c r="S7258" s="14" t="str">
        <f t="shared" si="909"/>
        <v>|Crime TV Shows|International TV Shows|Spanish-Language TV Shows|</v>
      </c>
      <c r="T7258" s="14" t="str">
        <f t="shared" si="910"/>
        <v>|Unknown|</v>
      </c>
      <c r="U7258" s="14" t="str">
        <f t="shared" si="911"/>
        <v>|Livia Brito|Juan Eduardo Colucho|Arap Bethke|María Fernanda Yépes|Alejandro Nones|María De La Fuente|Verónica Montes|Natasha Domínguez|María Fernanda García|Mauricio Aspe|Stephanie Salas|Tommy Vasquez|Macarena Achaga|</v>
      </c>
    </row>
    <row r="7259" spans="1:21">
      <c r="A7259" s="14" t="s">
        <v>33343</v>
      </c>
      <c r="B7259" s="14" t="s">
        <v>49</v>
      </c>
      <c r="C7259" s="14" t="s">
        <v>33344</v>
      </c>
      <c r="D7259" s="14" t="s">
        <v>117</v>
      </c>
      <c r="E7259" s="14" t="s">
        <v>33345</v>
      </c>
      <c r="F7259" s="14" t="s">
        <v>125</v>
      </c>
      <c r="G7259" s="26">
        <v>43480</v>
      </c>
      <c r="H7259" s="14">
        <v>2010</v>
      </c>
      <c r="I7259" s="14" t="s">
        <v>362</v>
      </c>
      <c r="J7259" s="14" t="s">
        <v>105</v>
      </c>
      <c r="K7259" s="14" t="s">
        <v>2598</v>
      </c>
      <c r="L7259" s="14" t="s">
        <v>33346</v>
      </c>
      <c r="M7259" s="14">
        <f t="shared" si="904"/>
        <v>2019</v>
      </c>
      <c r="N7259" s="14">
        <f t="shared" si="905"/>
        <v>1</v>
      </c>
      <c r="O7259" s="14" t="str">
        <f>IFERROR(VLOOKUP(I7259,Lists!$F$2:$G$16,2,FALSE()),"Not Rated")</f>
        <v>Older Kids</v>
      </c>
      <c r="P7259" s="14">
        <f t="shared" si="906"/>
        <v>1</v>
      </c>
      <c r="Q7259" s="14" t="str">
        <f t="shared" si="907"/>
        <v>Mexico</v>
      </c>
      <c r="R7259" s="14" t="str">
        <f t="shared" si="908"/>
        <v>|Mexico|</v>
      </c>
      <c r="S7259" s="14" t="str">
        <f t="shared" si="909"/>
        <v>|Classic &amp; Cult TV|Crime TV Shows|International TV Shows|</v>
      </c>
      <c r="T7259" s="14" t="str">
        <f t="shared" si="910"/>
        <v>|Unknown|</v>
      </c>
      <c r="U7259" s="14" t="str">
        <f t="shared" si="911"/>
        <v>|Milia Nader|Francisco Avendaño|Diego Lara|Sandra Itzel|Marisol del Olmo|Aleyda Gallardo|Gerardo Murguía|Roxana Saucedo|Emmanuel Orenday|Maru Dueñas|</v>
      </c>
    </row>
    <row r="7260" spans="1:21">
      <c r="A7260" s="14" t="s">
        <v>33347</v>
      </c>
      <c r="B7260" s="14" t="s">
        <v>49</v>
      </c>
      <c r="C7260" s="14" t="s">
        <v>33348</v>
      </c>
      <c r="D7260" s="14" t="s">
        <v>33349</v>
      </c>
      <c r="E7260" s="14" t="s">
        <v>33350</v>
      </c>
      <c r="F7260" s="14" t="s">
        <v>33351</v>
      </c>
      <c r="G7260" s="26">
        <v>43480</v>
      </c>
      <c r="H7260" s="14">
        <v>2016</v>
      </c>
      <c r="I7260" s="14" t="s">
        <v>361</v>
      </c>
      <c r="J7260" s="14" t="s">
        <v>105</v>
      </c>
      <c r="K7260" s="14" t="s">
        <v>992</v>
      </c>
      <c r="L7260" s="14" t="s">
        <v>33352</v>
      </c>
      <c r="M7260" s="14">
        <f t="shared" si="904"/>
        <v>2019</v>
      </c>
      <c r="N7260" s="14">
        <f t="shared" si="905"/>
        <v>1</v>
      </c>
      <c r="O7260" s="14" t="str">
        <f>IFERROR(VLOOKUP(I7260,Lists!$F$2:$G$16,2,FALSE()),"Not Rated")</f>
        <v>Teens</v>
      </c>
      <c r="P7260" s="14">
        <f t="shared" si="906"/>
        <v>1</v>
      </c>
      <c r="Q7260" s="14" t="str">
        <f t="shared" si="907"/>
        <v>Colombia</v>
      </c>
      <c r="R7260" s="14" t="str">
        <f t="shared" si="908"/>
        <v>|Colombia|Mexico|United States|</v>
      </c>
      <c r="S7260" s="14" t="str">
        <f t="shared" si="909"/>
        <v>|Crime TV Shows|International TV Shows|Spanish-Language TV Shows|</v>
      </c>
      <c r="T7260" s="14" t="str">
        <f t="shared" si="910"/>
        <v>|Alejandro Lozano|</v>
      </c>
      <c r="U7260" s="14" t="str">
        <f t="shared" si="911"/>
        <v>|Ana Serradilla|Julián Román|Ramiro Meneses|Juan Pablo Gamboa|Eileen Moreno|Luis Alfredo Velasco|Margarita Reyes|Alexander Gil|Luis Roberto Guzmán|Raúl Méndez|</v>
      </c>
    </row>
    <row r="7261" spans="1:21">
      <c r="A7261" s="14" t="s">
        <v>33353</v>
      </c>
      <c r="B7261" s="14" t="s">
        <v>48</v>
      </c>
      <c r="C7261" s="14" t="s">
        <v>33354</v>
      </c>
      <c r="D7261" s="14" t="s">
        <v>33355</v>
      </c>
      <c r="E7261" s="14" t="s">
        <v>33356</v>
      </c>
      <c r="F7261" s="14" t="s">
        <v>116</v>
      </c>
      <c r="G7261" s="26">
        <v>43160</v>
      </c>
      <c r="H7261" s="14">
        <v>2016</v>
      </c>
      <c r="I7261" s="14" t="s">
        <v>361</v>
      </c>
      <c r="J7261" s="14" t="s">
        <v>1020</v>
      </c>
      <c r="K7261" s="14" t="s">
        <v>605</v>
      </c>
      <c r="L7261" s="14" t="s">
        <v>33357</v>
      </c>
      <c r="M7261" s="14">
        <f t="shared" si="904"/>
        <v>2018</v>
      </c>
      <c r="N7261" s="14">
        <f t="shared" si="905"/>
        <v>3</v>
      </c>
      <c r="O7261" s="14" t="str">
        <f>IFERROR(VLOOKUP(I7261,Lists!$F$2:$G$16,2,FALSE()),"Not Rated")</f>
        <v>Teens</v>
      </c>
      <c r="P7261" s="14">
        <f t="shared" si="906"/>
        <v>143</v>
      </c>
      <c r="Q7261" s="14" t="str">
        <f t="shared" si="907"/>
        <v>India</v>
      </c>
      <c r="R7261" s="14" t="str">
        <f t="shared" si="908"/>
        <v>|India|</v>
      </c>
      <c r="S7261" s="14" t="str">
        <f t="shared" si="909"/>
        <v>|Dramas|International Movies|Thrillers|</v>
      </c>
      <c r="T7261" s="14" t="str">
        <f t="shared" si="910"/>
        <v>|Syed Ahmad Afzal|</v>
      </c>
      <c r="U7261" s="14" t="str">
        <f t="shared" si="911"/>
        <v>|Randeep Hooda|Piaa Bajpai|Jaihind Kumar|Akshay Oberoi|Rajneesh Duggal|Ashutosh Kaushik|Meenakshi Dixit|Shreya Narayan|Rajendra Sethi|</v>
      </c>
    </row>
    <row r="7262" spans="1:21">
      <c r="A7262" s="14" t="s">
        <v>33358</v>
      </c>
      <c r="B7262" s="14" t="s">
        <v>48</v>
      </c>
      <c r="C7262" s="14" t="s">
        <v>33359</v>
      </c>
      <c r="D7262" s="14" t="s">
        <v>33360</v>
      </c>
      <c r="E7262" s="14" t="s">
        <v>33361</v>
      </c>
      <c r="F7262" s="14" t="s">
        <v>139</v>
      </c>
      <c r="G7262" s="26">
        <v>43350</v>
      </c>
      <c r="H7262" s="14">
        <v>2011</v>
      </c>
      <c r="I7262" s="14" t="s">
        <v>360</v>
      </c>
      <c r="J7262" s="14" t="s">
        <v>1375</v>
      </c>
      <c r="K7262" s="14" t="s">
        <v>1537</v>
      </c>
      <c r="L7262" s="14" t="s">
        <v>33362</v>
      </c>
      <c r="M7262" s="14">
        <f t="shared" si="904"/>
        <v>2018</v>
      </c>
      <c r="N7262" s="14">
        <f t="shared" si="905"/>
        <v>9</v>
      </c>
      <c r="O7262" s="14" t="str">
        <f>IFERROR(VLOOKUP(I7262,Lists!$F$2:$G$16,2,FALSE()),"Not Rated")</f>
        <v>Adults</v>
      </c>
      <c r="P7262" s="14">
        <f t="shared" si="906"/>
        <v>112</v>
      </c>
      <c r="Q7262" s="14" t="str">
        <f t="shared" si="907"/>
        <v>Thailand</v>
      </c>
      <c r="R7262" s="14" t="str">
        <f t="shared" si="908"/>
        <v>|Thailand|</v>
      </c>
      <c r="S7262" s="14" t="str">
        <f t="shared" si="909"/>
        <v>|Horror Movies|International Movies|</v>
      </c>
      <c r="T7262" s="14" t="str">
        <f t="shared" si="910"/>
        <v>|Sopon Sukdapisit|</v>
      </c>
      <c r="U7262" s="14" t="str">
        <f t="shared" si="911"/>
        <v>|Saharat Sangkapreecha|Pok Piyatida Woramusik|Sutatta Udomsilp|Athipich Chutiwatkajornchai|Deuntem Salitul|Sahajak Boonthanakit|</v>
      </c>
    </row>
    <row r="7263" spans="1:21">
      <c r="A7263" s="14" t="s">
        <v>33363</v>
      </c>
      <c r="B7263" s="14" t="s">
        <v>48</v>
      </c>
      <c r="C7263" s="14" t="s">
        <v>33364</v>
      </c>
      <c r="D7263" s="14" t="s">
        <v>33365</v>
      </c>
      <c r="E7263" s="14" t="s">
        <v>33366</v>
      </c>
      <c r="F7263" s="14" t="s">
        <v>130</v>
      </c>
      <c r="G7263" s="26">
        <v>42952</v>
      </c>
      <c r="H7263" s="14">
        <v>2016</v>
      </c>
      <c r="I7263" s="14" t="s">
        <v>363</v>
      </c>
      <c r="J7263" s="14" t="s">
        <v>1247</v>
      </c>
      <c r="K7263" s="14" t="s">
        <v>248</v>
      </c>
      <c r="L7263" s="14" t="s">
        <v>33367</v>
      </c>
      <c r="M7263" s="14">
        <f t="shared" si="904"/>
        <v>2017</v>
      </c>
      <c r="N7263" s="14">
        <f t="shared" si="905"/>
        <v>8</v>
      </c>
      <c r="O7263" s="14" t="str">
        <f>IFERROR(VLOOKUP(I7263,Lists!$F$2:$G$16,2,FALSE()),"Not Rated")</f>
        <v>Adults</v>
      </c>
      <c r="P7263" s="14">
        <f t="shared" si="906"/>
        <v>101</v>
      </c>
      <c r="Q7263" s="14" t="str">
        <f t="shared" si="907"/>
        <v>Hong Kong</v>
      </c>
      <c r="R7263" s="14" t="str">
        <f t="shared" si="908"/>
        <v>|Hong Kong|</v>
      </c>
      <c r="S7263" s="14" t="str">
        <f t="shared" si="909"/>
        <v>|Action &amp; Adventure|</v>
      </c>
      <c r="T7263" s="14" t="str">
        <f t="shared" si="910"/>
        <v>|Chris Nahon|</v>
      </c>
      <c r="U7263" s="14" t="str">
        <f t="shared" si="911"/>
        <v>|Amy Johnston|Muriel Hofmann|Jenny Wu|Kathy Wu|Jet Tranter|Mayling Ng|</v>
      </c>
    </row>
    <row r="7264" spans="1:21">
      <c r="A7264" s="14" t="s">
        <v>33368</v>
      </c>
      <c r="B7264" s="14" t="s">
        <v>48</v>
      </c>
      <c r="C7264" s="14" t="s">
        <v>33369</v>
      </c>
      <c r="D7264" s="14" t="s">
        <v>13101</v>
      </c>
      <c r="E7264" s="14" t="s">
        <v>33370</v>
      </c>
      <c r="F7264" s="14" t="s">
        <v>115</v>
      </c>
      <c r="G7264" s="26">
        <v>43647</v>
      </c>
      <c r="H7264" s="14">
        <v>2006</v>
      </c>
      <c r="I7264" s="14" t="s">
        <v>364</v>
      </c>
      <c r="J7264" s="14" t="s">
        <v>604</v>
      </c>
      <c r="K7264" s="14" t="s">
        <v>895</v>
      </c>
      <c r="L7264" s="14" t="s">
        <v>33371</v>
      </c>
      <c r="M7264" s="14">
        <f t="shared" si="904"/>
        <v>2019</v>
      </c>
      <c r="N7264" s="14">
        <f t="shared" si="905"/>
        <v>7</v>
      </c>
      <c r="O7264" s="14" t="str">
        <f>IFERROR(VLOOKUP(I7264,Lists!$F$2:$G$16,2,FALSE()),"Not Rated")</f>
        <v>Teens</v>
      </c>
      <c r="P7264" s="14">
        <f t="shared" si="906"/>
        <v>110</v>
      </c>
      <c r="Q7264" s="14" t="str">
        <f t="shared" si="907"/>
        <v>United States</v>
      </c>
      <c r="R7264" s="14" t="str">
        <f t="shared" si="908"/>
        <v>|United States|</v>
      </c>
      <c r="S7264" s="14" t="str">
        <f t="shared" si="909"/>
        <v>|Sci-Fi &amp; Fantasy|Thrillers|</v>
      </c>
      <c r="T7264" s="14" t="str">
        <f t="shared" si="910"/>
        <v>|M. Night Shyamalan|</v>
      </c>
      <c r="U7264" s="14" t="str">
        <f t="shared" si="911"/>
        <v>|Paul Giamatti|Bryce Dallas Howard|Jeffrey Wright|Bob Balaban|Sarita Choudhury|Cindy Cheung|M. Night Shyamalan|Freddy Rodríguez|Bill Irwin|Mary Beth Hurt|</v>
      </c>
    </row>
    <row r="7265" spans="1:21">
      <c r="A7265" s="14" t="s">
        <v>33372</v>
      </c>
      <c r="B7265" s="14" t="s">
        <v>48</v>
      </c>
      <c r="C7265" s="14" t="s">
        <v>33373</v>
      </c>
      <c r="D7265" s="14" t="s">
        <v>117</v>
      </c>
      <c r="E7265" s="14" t="s">
        <v>33374</v>
      </c>
      <c r="F7265" s="14" t="s">
        <v>115</v>
      </c>
      <c r="G7265" s="26">
        <v>43483</v>
      </c>
      <c r="H7265" s="14">
        <v>2018</v>
      </c>
      <c r="I7265" s="14" t="s">
        <v>372</v>
      </c>
      <c r="J7265" s="14" t="s">
        <v>760</v>
      </c>
      <c r="K7265" s="14" t="s">
        <v>1782</v>
      </c>
      <c r="L7265" s="14" t="s">
        <v>33375</v>
      </c>
      <c r="M7265" s="14">
        <f t="shared" si="904"/>
        <v>2019</v>
      </c>
      <c r="N7265" s="14">
        <f t="shared" si="905"/>
        <v>1</v>
      </c>
      <c r="O7265" s="14" t="str">
        <f>IFERROR(VLOOKUP(I7265,Lists!$F$2:$G$16,2,FALSE()),"Not Rated")</f>
        <v>Adults</v>
      </c>
      <c r="P7265" s="14">
        <f t="shared" si="906"/>
        <v>83</v>
      </c>
      <c r="Q7265" s="14" t="str">
        <f t="shared" si="907"/>
        <v>United States</v>
      </c>
      <c r="R7265" s="14" t="str">
        <f t="shared" si="908"/>
        <v>|United States|</v>
      </c>
      <c r="S7265" s="14" t="str">
        <f t="shared" si="909"/>
        <v>|Comedies|Independent Movies|</v>
      </c>
      <c r="T7265" s="14" t="str">
        <f t="shared" si="910"/>
        <v>|Unknown|</v>
      </c>
      <c r="U7265" s="14" t="str">
        <f t="shared" si="911"/>
        <v>|Allie Gallerani|Beverly D'Angelo|Olivia Luccardi|Stephanie Simbari|Nick Clark|Brian Wiles|</v>
      </c>
    </row>
    <row r="7266" spans="1:21">
      <c r="A7266" s="14" t="s">
        <v>33376</v>
      </c>
      <c r="B7266" s="14" t="s">
        <v>49</v>
      </c>
      <c r="C7266" s="14" t="s">
        <v>33377</v>
      </c>
      <c r="D7266" s="14" t="s">
        <v>117</v>
      </c>
      <c r="E7266" s="14" t="s">
        <v>33378</v>
      </c>
      <c r="F7266" s="14" t="s">
        <v>141</v>
      </c>
      <c r="G7266" s="26">
        <v>43191</v>
      </c>
      <c r="H7266" s="14">
        <v>2015</v>
      </c>
      <c r="I7266" s="14" t="s">
        <v>361</v>
      </c>
      <c r="J7266" s="14" t="s">
        <v>105</v>
      </c>
      <c r="K7266" s="14" t="s">
        <v>1451</v>
      </c>
      <c r="L7266" s="14" t="s">
        <v>33379</v>
      </c>
      <c r="M7266" s="14">
        <f t="shared" si="904"/>
        <v>2018</v>
      </c>
      <c r="N7266" s="14">
        <f t="shared" si="905"/>
        <v>4</v>
      </c>
      <c r="O7266" s="14" t="str">
        <f>IFERROR(VLOOKUP(I7266,Lists!$F$2:$G$16,2,FALSE()),"Not Rated")</f>
        <v>Teens</v>
      </c>
      <c r="P7266" s="14">
        <f t="shared" si="906"/>
        <v>1</v>
      </c>
      <c r="Q7266" s="14" t="str">
        <f t="shared" si="907"/>
        <v>Colombia</v>
      </c>
      <c r="R7266" s="14" t="str">
        <f t="shared" si="908"/>
        <v>|Colombia|</v>
      </c>
      <c r="S7266" s="14" t="str">
        <f t="shared" si="909"/>
        <v>|International TV Shows|Spanish-Language TV Shows|TV Dramas|</v>
      </c>
      <c r="T7266" s="14" t="str">
        <f t="shared" si="910"/>
        <v>|Unknown|</v>
      </c>
      <c r="U7266" s="14" t="str">
        <f t="shared" si="911"/>
        <v>|Natalia Reyes|Michelle Orozco|Majida Issa|Ernesto Benjumea|Viña Machado|Carlos Mariño|Alberto Cardeño|Fabio Restrepo|Juan Pablo Barragán|Maria Jose Vargas|</v>
      </c>
    </row>
    <row r="7267" spans="1:21">
      <c r="A7267" s="14" t="s">
        <v>33380</v>
      </c>
      <c r="B7267" s="14" t="s">
        <v>48</v>
      </c>
      <c r="C7267" s="14" t="s">
        <v>33381</v>
      </c>
      <c r="D7267" s="14" t="s">
        <v>9976</v>
      </c>
      <c r="E7267" s="14" t="s">
        <v>33382</v>
      </c>
      <c r="F7267" s="14" t="s">
        <v>116</v>
      </c>
      <c r="G7267" s="26">
        <v>43174</v>
      </c>
      <c r="H7267" s="14">
        <v>2010</v>
      </c>
      <c r="I7267" s="14" t="s">
        <v>360</v>
      </c>
      <c r="J7267" s="14" t="s">
        <v>833</v>
      </c>
      <c r="K7267" s="14" t="s">
        <v>475</v>
      </c>
      <c r="L7267" s="14" t="s">
        <v>33383</v>
      </c>
      <c r="M7267" s="14">
        <f t="shared" si="904"/>
        <v>2018</v>
      </c>
      <c r="N7267" s="14">
        <f t="shared" si="905"/>
        <v>3</v>
      </c>
      <c r="O7267" s="14" t="str">
        <f>IFERROR(VLOOKUP(I7267,Lists!$F$2:$G$16,2,FALSE()),"Not Rated")</f>
        <v>Adults</v>
      </c>
      <c r="P7267" s="14">
        <f t="shared" si="906"/>
        <v>145</v>
      </c>
      <c r="Q7267" s="14" t="str">
        <f t="shared" si="907"/>
        <v>India</v>
      </c>
      <c r="R7267" s="14" t="str">
        <f t="shared" si="908"/>
        <v>|India|</v>
      </c>
      <c r="S7267" s="14" t="str">
        <f t="shared" si="909"/>
        <v>|Dramas|International Movies|</v>
      </c>
      <c r="T7267" s="14" t="str">
        <f t="shared" si="910"/>
        <v>|Mahesh Manjrekar|</v>
      </c>
      <c r="U7267" s="14" t="str">
        <f t="shared" si="911"/>
        <v>|Sachin Khedekar|Seema Biswas|Ankush Chaudhari|Satish Kaushik|Siddarth Jadhav|Shashank Shende|Sameer Dharmadhikari|Karan Patel|Veena Jamkar|Kashmira Shah|</v>
      </c>
    </row>
    <row r="7268" spans="1:21">
      <c r="A7268" s="14" t="s">
        <v>33384</v>
      </c>
      <c r="B7268" s="14" t="s">
        <v>49</v>
      </c>
      <c r="C7268" s="14" t="s">
        <v>33385</v>
      </c>
      <c r="D7268" s="14" t="s">
        <v>117</v>
      </c>
      <c r="E7268" s="14" t="s">
        <v>33386</v>
      </c>
      <c r="F7268" s="14" t="s">
        <v>118</v>
      </c>
      <c r="G7268" s="26">
        <v>42948</v>
      </c>
      <c r="H7268" s="14">
        <v>2011</v>
      </c>
      <c r="I7268" s="14" t="s">
        <v>361</v>
      </c>
      <c r="J7268" s="14" t="s">
        <v>107</v>
      </c>
      <c r="K7268" s="14" t="s">
        <v>3084</v>
      </c>
      <c r="L7268" s="14" t="s">
        <v>33387</v>
      </c>
      <c r="M7268" s="14">
        <f t="shared" si="904"/>
        <v>2017</v>
      </c>
      <c r="N7268" s="14">
        <f t="shared" si="905"/>
        <v>8</v>
      </c>
      <c r="O7268" s="14" t="str">
        <f>IFERROR(VLOOKUP(I7268,Lists!$F$2:$G$16,2,FALSE()),"Not Rated")</f>
        <v>Teens</v>
      </c>
      <c r="P7268" s="14">
        <f t="shared" si="906"/>
        <v>3</v>
      </c>
      <c r="Q7268" s="14" t="str">
        <f t="shared" si="907"/>
        <v>United Kingdom</v>
      </c>
      <c r="R7268" s="14" t="str">
        <f t="shared" si="908"/>
        <v>|United Kingdom|</v>
      </c>
      <c r="S7268" s="14" t="str">
        <f t="shared" si="909"/>
        <v>|British TV Shows|International TV Shows|TV Dramas|</v>
      </c>
      <c r="T7268" s="14" t="str">
        <f t="shared" si="910"/>
        <v>|Unknown|</v>
      </c>
      <c r="U7268" s="14" t="str">
        <f t="shared" si="911"/>
        <v>|Becci Gemmell|Susan Cookson|Mark Benton|Mykola Allen|Sophie Ward|Jo Woodcock|Seline Hizli|Liam Boyle|Danny Webb|Nicholas Shaw|Carolyn Pickles|David Schofield|Summer Strallen|Christine Bottomley|</v>
      </c>
    </row>
    <row r="7269" spans="1:21">
      <c r="A7269" s="14" t="s">
        <v>33388</v>
      </c>
      <c r="B7269" s="14" t="s">
        <v>48</v>
      </c>
      <c r="C7269" s="14" t="s">
        <v>33389</v>
      </c>
      <c r="D7269" s="14" t="s">
        <v>33390</v>
      </c>
      <c r="E7269" s="14" t="s">
        <v>33391</v>
      </c>
      <c r="F7269" s="14" t="s">
        <v>1128</v>
      </c>
      <c r="G7269" s="26">
        <v>42993</v>
      </c>
      <c r="H7269" s="14">
        <v>2017</v>
      </c>
      <c r="I7269" s="14" t="s">
        <v>361</v>
      </c>
      <c r="J7269" s="14" t="s">
        <v>872</v>
      </c>
      <c r="K7269" s="14" t="s">
        <v>248</v>
      </c>
      <c r="L7269" s="14" t="s">
        <v>33392</v>
      </c>
      <c r="M7269" s="14">
        <f t="shared" si="904"/>
        <v>2017</v>
      </c>
      <c r="N7269" s="14">
        <f t="shared" si="905"/>
        <v>9</v>
      </c>
      <c r="O7269" s="14" t="str">
        <f>IFERROR(VLOOKUP(I7269,Lists!$F$2:$G$16,2,FALSE()),"Not Rated")</f>
        <v>Teens</v>
      </c>
      <c r="P7269" s="14">
        <f t="shared" si="906"/>
        <v>87</v>
      </c>
      <c r="Q7269" s="14" t="str">
        <f t="shared" si="907"/>
        <v>United States</v>
      </c>
      <c r="R7269" s="14" t="str">
        <f t="shared" si="908"/>
        <v>|United States|Mexico|</v>
      </c>
      <c r="S7269" s="14" t="str">
        <f t="shared" si="909"/>
        <v>|Action &amp; Adventure|</v>
      </c>
      <c r="T7269" s="14" t="str">
        <f t="shared" si="910"/>
        <v>|R. Ellis Frazier|</v>
      </c>
      <c r="U7269" s="14" t="str">
        <f t="shared" si="911"/>
        <v>|Dolph Lundgren|Corbin Bernsen|Louis Mandylor|Isaac C. Singleton Jr.|Jocelyn Osorio|Eddie J. Fernandez|David Fernandez Jr.|Mauricio Mendoza|Steven Dell|Luis Gatica|</v>
      </c>
    </row>
    <row r="7270" spans="1:21">
      <c r="A7270" s="14" t="s">
        <v>33393</v>
      </c>
      <c r="B7270" s="14" t="s">
        <v>49</v>
      </c>
      <c r="C7270" s="14" t="s">
        <v>33394</v>
      </c>
      <c r="D7270" s="14" t="s">
        <v>117</v>
      </c>
      <c r="E7270" s="14" t="s">
        <v>33395</v>
      </c>
      <c r="F7270" s="14" t="s">
        <v>123</v>
      </c>
      <c r="G7270" s="26">
        <v>42877</v>
      </c>
      <c r="H7270" s="14">
        <v>2015</v>
      </c>
      <c r="I7270" s="14" t="s">
        <v>361</v>
      </c>
      <c r="J7270" s="14" t="s">
        <v>105</v>
      </c>
      <c r="K7270" s="14" t="s">
        <v>5585</v>
      </c>
      <c r="L7270" s="14" t="s">
        <v>33396</v>
      </c>
      <c r="M7270" s="14">
        <f t="shared" si="904"/>
        <v>2017</v>
      </c>
      <c r="N7270" s="14">
        <f t="shared" si="905"/>
        <v>5</v>
      </c>
      <c r="O7270" s="14" t="str">
        <f>IFERROR(VLOOKUP(I7270,Lists!$F$2:$G$16,2,FALSE()),"Not Rated")</f>
        <v>Teens</v>
      </c>
      <c r="P7270" s="14">
        <f t="shared" si="906"/>
        <v>1</v>
      </c>
      <c r="Q7270" s="14" t="str">
        <f t="shared" si="907"/>
        <v>South Korea</v>
      </c>
      <c r="R7270" s="14" t="str">
        <f t="shared" si="908"/>
        <v>|South Korea|</v>
      </c>
      <c r="S7270" s="14" t="str">
        <f t="shared" si="909"/>
        <v>|Crime TV Shows|International TV Shows|Korean TV Shows|</v>
      </c>
      <c r="T7270" s="14" t="str">
        <f t="shared" si="910"/>
        <v>|Unknown|</v>
      </c>
      <c r="U7270" s="14" t="str">
        <f t="shared" si="911"/>
        <v>|Kye-sang Yoon|Beom-su Lee|Ye-ji Seo|Won-sang Park|Ye-jin Park|Hyung-jin Gong|Jong-jun Jeong|Se-ha Ahn|Jae-yee Goo|Yong-woo Lee|</v>
      </c>
    </row>
    <row r="7271" spans="1:21">
      <c r="A7271" s="14" t="s">
        <v>33397</v>
      </c>
      <c r="B7271" s="14" t="s">
        <v>48</v>
      </c>
      <c r="C7271" s="14" t="s">
        <v>33398</v>
      </c>
      <c r="D7271" s="14" t="s">
        <v>33399</v>
      </c>
      <c r="E7271" s="14" t="s">
        <v>33400</v>
      </c>
      <c r="F7271" s="14" t="s">
        <v>115</v>
      </c>
      <c r="G7271" s="26">
        <v>43901</v>
      </c>
      <c r="H7271" s="14">
        <v>2019</v>
      </c>
      <c r="I7271" s="14" t="s">
        <v>360</v>
      </c>
      <c r="J7271" s="14" t="s">
        <v>1290</v>
      </c>
      <c r="K7271" s="14" t="s">
        <v>4213</v>
      </c>
      <c r="L7271" s="14" t="s">
        <v>33401</v>
      </c>
      <c r="M7271" s="14">
        <f t="shared" si="904"/>
        <v>2020</v>
      </c>
      <c r="N7271" s="14">
        <f t="shared" si="905"/>
        <v>3</v>
      </c>
      <c r="O7271" s="14" t="str">
        <f>IFERROR(VLOOKUP(I7271,Lists!$F$2:$G$16,2,FALSE()),"Not Rated")</f>
        <v>Adults</v>
      </c>
      <c r="P7271" s="14">
        <f t="shared" si="906"/>
        <v>86</v>
      </c>
      <c r="Q7271" s="14" t="str">
        <f t="shared" si="907"/>
        <v>United States</v>
      </c>
      <c r="R7271" s="14" t="str">
        <f t="shared" si="908"/>
        <v>|United States|</v>
      </c>
      <c r="S7271" s="14" t="str">
        <f t="shared" si="909"/>
        <v>|Dramas|Independent Movies|LGBTQ Movies|</v>
      </c>
      <c r="T7271" s="14" t="str">
        <f t="shared" si="910"/>
        <v>|Jaki Bradley|</v>
      </c>
      <c r="U7271" s="14" t="str">
        <f t="shared" si="911"/>
        <v>|Ramón O. Torres|Sheldon Best|Myles Clohessy|Larry Owens|Gabriel Sloyer|</v>
      </c>
    </row>
    <row r="7272" spans="1:21">
      <c r="A7272" s="14" t="s">
        <v>33402</v>
      </c>
      <c r="B7272" s="14" t="s">
        <v>48</v>
      </c>
      <c r="C7272" s="14" t="s">
        <v>33403</v>
      </c>
      <c r="D7272" s="14" t="s">
        <v>33404</v>
      </c>
      <c r="E7272" s="14" t="s">
        <v>33405</v>
      </c>
      <c r="F7272" s="14" t="s">
        <v>33406</v>
      </c>
      <c r="G7272" s="26">
        <v>43678</v>
      </c>
      <c r="H7272" s="14">
        <v>2015</v>
      </c>
      <c r="I7272" s="14" t="s">
        <v>363</v>
      </c>
      <c r="J7272" s="14" t="s">
        <v>671</v>
      </c>
      <c r="K7272" s="14" t="s">
        <v>248</v>
      </c>
      <c r="L7272" s="14" t="s">
        <v>33407</v>
      </c>
      <c r="M7272" s="14">
        <f t="shared" si="904"/>
        <v>2019</v>
      </c>
      <c r="N7272" s="14">
        <f t="shared" si="905"/>
        <v>8</v>
      </c>
      <c r="O7272" s="14" t="str">
        <f>IFERROR(VLOOKUP(I7272,Lists!$F$2:$G$16,2,FALSE()),"Not Rated")</f>
        <v>Adults</v>
      </c>
      <c r="P7272" s="14">
        <f t="shared" si="906"/>
        <v>115</v>
      </c>
      <c r="Q7272" s="14" t="str">
        <f t="shared" si="907"/>
        <v>United Kingdom</v>
      </c>
      <c r="R7272" s="14" t="str">
        <f t="shared" si="908"/>
        <v>|United Kingdom|South Korea|</v>
      </c>
      <c r="S7272" s="14" t="str">
        <f t="shared" si="909"/>
        <v>|Action &amp; Adventure|</v>
      </c>
      <c r="T7272" s="14" t="str">
        <f t="shared" si="910"/>
        <v>|Kazuaki Kiriya|</v>
      </c>
      <c r="U7272" s="14" t="str">
        <f t="shared" si="911"/>
        <v>|Clive Owen|Morgan Freeman|Cliff Curtis|Aksel Hennie|Peyman Moaadi|Ayelet Zurer|Shohreh Aghdashloo|Tsuyoshi Ihara|Ahn Sung-kee|</v>
      </c>
    </row>
    <row r="7273" spans="1:21">
      <c r="A7273" s="14" t="s">
        <v>33408</v>
      </c>
      <c r="B7273" s="14" t="s">
        <v>48</v>
      </c>
      <c r="C7273" s="14" t="s">
        <v>33409</v>
      </c>
      <c r="D7273" s="14" t="s">
        <v>33410</v>
      </c>
      <c r="E7273" s="14" t="s">
        <v>33411</v>
      </c>
      <c r="F7273" s="14" t="s">
        <v>2247</v>
      </c>
      <c r="G7273" s="26">
        <v>43466</v>
      </c>
      <c r="H7273" s="14">
        <v>2010</v>
      </c>
      <c r="I7273" s="14" t="s">
        <v>363</v>
      </c>
      <c r="J7273" s="14" t="s">
        <v>730</v>
      </c>
      <c r="K7273" s="14" t="s">
        <v>1614</v>
      </c>
      <c r="L7273" s="14" t="s">
        <v>33412</v>
      </c>
      <c r="M7273" s="14">
        <f t="shared" si="904"/>
        <v>2019</v>
      </c>
      <c r="N7273" s="14">
        <f t="shared" si="905"/>
        <v>1</v>
      </c>
      <c r="O7273" s="14" t="str">
        <f>IFERROR(VLOOKUP(I7273,Lists!$F$2:$G$16,2,FALSE()),"Not Rated")</f>
        <v>Adults</v>
      </c>
      <c r="P7273" s="14">
        <f t="shared" si="906"/>
        <v>93</v>
      </c>
      <c r="Q7273" s="14" t="str">
        <f t="shared" si="907"/>
        <v>United States</v>
      </c>
      <c r="R7273" s="14" t="str">
        <f t="shared" si="908"/>
        <v>|United States|France|</v>
      </c>
      <c r="S7273" s="14" t="str">
        <f t="shared" si="909"/>
        <v>|Dramas|Independent Movies|Romantic Movies|</v>
      </c>
      <c r="T7273" s="14" t="str">
        <f t="shared" si="910"/>
        <v>|Massy Tadjedin|</v>
      </c>
      <c r="U7273" s="14" t="str">
        <f t="shared" si="911"/>
        <v>|Keira Knightley|Sam Worthington|Guillaume Canet|Eva Mendes|Griffin Dunne|Anson Mount|Stephanie Romanov|Scott Adsit|Daniel Eric Gold|</v>
      </c>
    </row>
    <row r="7274" spans="1:21">
      <c r="A7274" s="14" t="s">
        <v>33413</v>
      </c>
      <c r="B7274" s="14" t="s">
        <v>48</v>
      </c>
      <c r="C7274" s="14" t="s">
        <v>33414</v>
      </c>
      <c r="D7274" s="14" t="s">
        <v>33415</v>
      </c>
      <c r="E7274" s="14" t="s">
        <v>33416</v>
      </c>
      <c r="F7274" s="14" t="s">
        <v>120</v>
      </c>
      <c r="G7274" s="26">
        <v>43221</v>
      </c>
      <c r="H7274" s="14">
        <v>2017</v>
      </c>
      <c r="I7274" s="14" t="s">
        <v>361</v>
      </c>
      <c r="J7274" s="14" t="s">
        <v>1121</v>
      </c>
      <c r="K7274" s="14" t="s">
        <v>784</v>
      </c>
      <c r="L7274" s="14" t="s">
        <v>33417</v>
      </c>
      <c r="M7274" s="14">
        <f t="shared" si="904"/>
        <v>2018</v>
      </c>
      <c r="N7274" s="14">
        <f t="shared" si="905"/>
        <v>5</v>
      </c>
      <c r="O7274" s="14" t="str">
        <f>IFERROR(VLOOKUP(I7274,Lists!$F$2:$G$16,2,FALSE()),"Not Rated")</f>
        <v>Teens</v>
      </c>
      <c r="P7274" s="14">
        <f t="shared" si="906"/>
        <v>121</v>
      </c>
      <c r="Q7274" s="14" t="str">
        <f t="shared" si="907"/>
        <v>France</v>
      </c>
      <c r="R7274" s="14" t="str">
        <f t="shared" si="908"/>
        <v>|France|</v>
      </c>
      <c r="S7274" s="14" t="str">
        <f t="shared" si="909"/>
        <v>|Documentaries|International Movies|Sports Movies|</v>
      </c>
      <c r="T7274" s="14" t="str">
        <f t="shared" si="910"/>
        <v>|Damien Piscarel|Florent Bodin|</v>
      </c>
      <c r="U7274" s="14" t="str">
        <f t="shared" si="911"/>
        <v>|Karim Benzema|</v>
      </c>
    </row>
    <row r="7275" spans="1:21">
      <c r="A7275" s="14" t="s">
        <v>33418</v>
      </c>
      <c r="B7275" s="14" t="s">
        <v>48</v>
      </c>
      <c r="C7275" s="14" t="s">
        <v>33419</v>
      </c>
      <c r="D7275" s="14" t="s">
        <v>33420</v>
      </c>
      <c r="E7275" s="14" t="s">
        <v>117</v>
      </c>
      <c r="F7275" s="14" t="s">
        <v>120</v>
      </c>
      <c r="G7275" s="26">
        <v>43586</v>
      </c>
      <c r="H7275" s="14">
        <v>2014</v>
      </c>
      <c r="I7275" s="14" t="s">
        <v>362</v>
      </c>
      <c r="J7275" s="14" t="s">
        <v>5250</v>
      </c>
      <c r="K7275" s="14" t="s">
        <v>496</v>
      </c>
      <c r="L7275" s="14" t="s">
        <v>33421</v>
      </c>
      <c r="M7275" s="14">
        <f t="shared" si="904"/>
        <v>2019</v>
      </c>
      <c r="N7275" s="14">
        <f t="shared" si="905"/>
        <v>5</v>
      </c>
      <c r="O7275" s="14" t="str">
        <f>IFERROR(VLOOKUP(I7275,Lists!$F$2:$G$16,2,FALSE()),"Not Rated")</f>
        <v>Older Kids</v>
      </c>
      <c r="P7275" s="14">
        <f t="shared" si="906"/>
        <v>54</v>
      </c>
      <c r="Q7275" s="14" t="str">
        <f t="shared" si="907"/>
        <v>France</v>
      </c>
      <c r="R7275" s="14" t="str">
        <f t="shared" si="908"/>
        <v>|France|</v>
      </c>
      <c r="S7275" s="14" t="str">
        <f t="shared" si="909"/>
        <v>|Documentaries|International Movies|</v>
      </c>
      <c r="T7275" s="14" t="str">
        <f t="shared" si="910"/>
        <v>|Emmanuel Amara|</v>
      </c>
      <c r="U7275" s="14" t="str">
        <f t="shared" si="911"/>
        <v>|Unknown|</v>
      </c>
    </row>
    <row r="7276" spans="1:21">
      <c r="A7276" s="14" t="s">
        <v>33422</v>
      </c>
      <c r="B7276" s="14" t="s">
        <v>48</v>
      </c>
      <c r="C7276" s="14" t="s">
        <v>33423</v>
      </c>
      <c r="D7276" s="14" t="s">
        <v>33424</v>
      </c>
      <c r="E7276" s="14" t="s">
        <v>33425</v>
      </c>
      <c r="F7276" s="14" t="s">
        <v>32118</v>
      </c>
      <c r="G7276" s="26">
        <v>43784</v>
      </c>
      <c r="H7276" s="14">
        <v>2010</v>
      </c>
      <c r="I7276" s="14" t="s">
        <v>367</v>
      </c>
      <c r="J7276" s="14" t="s">
        <v>713</v>
      </c>
      <c r="K7276" s="14" t="s">
        <v>1014</v>
      </c>
      <c r="L7276" s="14" t="s">
        <v>33426</v>
      </c>
      <c r="M7276" s="14">
        <f t="shared" si="904"/>
        <v>2019</v>
      </c>
      <c r="N7276" s="14">
        <f t="shared" si="905"/>
        <v>11</v>
      </c>
      <c r="O7276" s="14" t="str">
        <f>IFERROR(VLOOKUP(I7276,Lists!$F$2:$G$16,2,FALSE()),"Not Rated")</f>
        <v>Older Kids</v>
      </c>
      <c r="P7276" s="14">
        <f t="shared" si="906"/>
        <v>100</v>
      </c>
      <c r="Q7276" s="14" t="str">
        <f t="shared" si="907"/>
        <v>United States</v>
      </c>
      <c r="R7276" s="14" t="str">
        <f t="shared" si="908"/>
        <v>|United States|Ireland|</v>
      </c>
      <c r="S7276" s="14" t="str">
        <f t="shared" si="909"/>
        <v>|Comedies|Romantic Movies|</v>
      </c>
      <c r="T7276" s="14" t="str">
        <f t="shared" si="910"/>
        <v>|Anand Tucker|</v>
      </c>
      <c r="U7276" s="14" t="str">
        <f t="shared" si="911"/>
        <v>|Amy Adams|Matthew Goode|Adam Scott|John Lithgow|Noel O'Donovan|Tony Rohr|Pat Laffan|Alan Devlin|Ian McElhinney|Dominique McElligott|</v>
      </c>
    </row>
    <row r="7277" spans="1:21">
      <c r="A7277" s="14" t="s">
        <v>33427</v>
      </c>
      <c r="B7277" s="14" t="s">
        <v>48</v>
      </c>
      <c r="C7277" s="14" t="s">
        <v>33428</v>
      </c>
      <c r="D7277" s="14" t="s">
        <v>33429</v>
      </c>
      <c r="E7277" s="14" t="s">
        <v>33430</v>
      </c>
      <c r="F7277" s="14" t="s">
        <v>115</v>
      </c>
      <c r="G7277" s="26">
        <v>43936</v>
      </c>
      <c r="H7277" s="14">
        <v>2003</v>
      </c>
      <c r="I7277" s="14" t="s">
        <v>366</v>
      </c>
      <c r="J7277" s="14" t="s">
        <v>5421</v>
      </c>
      <c r="K7277" s="14" t="s">
        <v>251</v>
      </c>
      <c r="L7277" s="14" t="s">
        <v>33431</v>
      </c>
      <c r="M7277" s="14">
        <f t="shared" si="904"/>
        <v>2020</v>
      </c>
      <c r="N7277" s="14">
        <f t="shared" si="905"/>
        <v>4</v>
      </c>
      <c r="O7277" s="14" t="str">
        <f>IFERROR(VLOOKUP(I7277,Lists!$F$2:$G$16,2,FALSE()),"Not Rated")</f>
        <v>Kids</v>
      </c>
      <c r="P7277" s="14">
        <f t="shared" si="906"/>
        <v>37</v>
      </c>
      <c r="Q7277" s="14" t="str">
        <f t="shared" si="907"/>
        <v>United States</v>
      </c>
      <c r="R7277" s="14" t="str">
        <f t="shared" si="908"/>
        <v>|United States|</v>
      </c>
      <c r="S7277" s="14" t="str">
        <f t="shared" si="909"/>
        <v>|Children &amp; Family Movies|</v>
      </c>
      <c r="T7277" s="14" t="str">
        <f t="shared" si="910"/>
        <v>|Roy Allen Smith|</v>
      </c>
      <c r="U7277" s="14" t="str">
        <f t="shared" si="911"/>
        <v>|Joey Camen|Marie Danielle|Mark Cacciatore|Dave Fennoy|Debi Derryberry|</v>
      </c>
    </row>
    <row r="7278" spans="1:21">
      <c r="A7278" s="14" t="s">
        <v>33432</v>
      </c>
      <c r="B7278" s="14" t="s">
        <v>48</v>
      </c>
      <c r="C7278" s="14" t="s">
        <v>33433</v>
      </c>
      <c r="D7278" s="14" t="s">
        <v>33434</v>
      </c>
      <c r="E7278" s="14" t="s">
        <v>33435</v>
      </c>
      <c r="F7278" s="14" t="s">
        <v>115</v>
      </c>
      <c r="G7278" s="26">
        <v>43936</v>
      </c>
      <c r="H7278" s="14">
        <v>2011</v>
      </c>
      <c r="I7278" s="14" t="s">
        <v>366</v>
      </c>
      <c r="J7278" s="14" t="s">
        <v>5166</v>
      </c>
      <c r="K7278" s="14" t="s">
        <v>61</v>
      </c>
      <c r="L7278" s="14" t="s">
        <v>33436</v>
      </c>
      <c r="M7278" s="14">
        <f t="shared" si="904"/>
        <v>2020</v>
      </c>
      <c r="N7278" s="14">
        <f t="shared" si="905"/>
        <v>4</v>
      </c>
      <c r="O7278" s="14" t="str">
        <f>IFERROR(VLOOKUP(I7278,Lists!$F$2:$G$16,2,FALSE()),"Not Rated")</f>
        <v>Kids</v>
      </c>
      <c r="P7278" s="14">
        <f t="shared" si="906"/>
        <v>33</v>
      </c>
      <c r="Q7278" s="14" t="str">
        <f t="shared" si="907"/>
        <v>United States</v>
      </c>
      <c r="R7278" s="14" t="str">
        <f t="shared" si="908"/>
        <v>|United States|</v>
      </c>
      <c r="S7278" s="14" t="str">
        <f t="shared" si="909"/>
        <v>|Movies|</v>
      </c>
      <c r="T7278" s="14" t="str">
        <f t="shared" si="910"/>
        <v>|Ron Myrick|</v>
      </c>
      <c r="U7278" s="14" t="str">
        <f t="shared" si="911"/>
        <v>|Jeannie Elias|Kat Feller|Sandy Fox|Cindy Robinson|Richard Rosenblatt|</v>
      </c>
    </row>
    <row r="7279" spans="1:21">
      <c r="A7279" s="14" t="s">
        <v>33437</v>
      </c>
      <c r="B7279" s="14" t="s">
        <v>48</v>
      </c>
      <c r="C7279" s="14" t="s">
        <v>33438</v>
      </c>
      <c r="D7279" s="14" t="s">
        <v>33434</v>
      </c>
      <c r="E7279" s="14" t="s">
        <v>33435</v>
      </c>
      <c r="F7279" s="14" t="s">
        <v>115</v>
      </c>
      <c r="G7279" s="26">
        <v>43936</v>
      </c>
      <c r="H7279" s="14">
        <v>2011</v>
      </c>
      <c r="I7279" s="14" t="s">
        <v>366</v>
      </c>
      <c r="J7279" s="14" t="s">
        <v>4864</v>
      </c>
      <c r="K7279" s="14" t="s">
        <v>61</v>
      </c>
      <c r="L7279" s="14" t="s">
        <v>33439</v>
      </c>
      <c r="M7279" s="14">
        <f t="shared" si="904"/>
        <v>2020</v>
      </c>
      <c r="N7279" s="14">
        <f t="shared" si="905"/>
        <v>4</v>
      </c>
      <c r="O7279" s="14" t="str">
        <f>IFERROR(VLOOKUP(I7279,Lists!$F$2:$G$16,2,FALSE()),"Not Rated")</f>
        <v>Kids</v>
      </c>
      <c r="P7279" s="14">
        <f t="shared" si="906"/>
        <v>35</v>
      </c>
      <c r="Q7279" s="14" t="str">
        <f t="shared" si="907"/>
        <v>United States</v>
      </c>
      <c r="R7279" s="14" t="str">
        <f t="shared" si="908"/>
        <v>|United States|</v>
      </c>
      <c r="S7279" s="14" t="str">
        <f t="shared" si="909"/>
        <v>|Movies|</v>
      </c>
      <c r="T7279" s="14" t="str">
        <f t="shared" si="910"/>
        <v>|Ron Myrick|</v>
      </c>
      <c r="U7279" s="14" t="str">
        <f t="shared" si="911"/>
        <v>|Jeannie Elias|Kat Feller|Sandy Fox|Cindy Robinson|Richard Rosenblatt|</v>
      </c>
    </row>
    <row r="7280" spans="1:21">
      <c r="A7280" s="14" t="s">
        <v>33440</v>
      </c>
      <c r="B7280" s="14" t="s">
        <v>48</v>
      </c>
      <c r="C7280" s="14" t="s">
        <v>33441</v>
      </c>
      <c r="D7280" s="14" t="s">
        <v>33434</v>
      </c>
      <c r="E7280" s="14" t="s">
        <v>33442</v>
      </c>
      <c r="F7280" s="14" t="s">
        <v>117</v>
      </c>
      <c r="G7280" s="26">
        <v>43936</v>
      </c>
      <c r="H7280" s="14">
        <v>2011</v>
      </c>
      <c r="I7280" s="14" t="s">
        <v>366</v>
      </c>
      <c r="J7280" s="14" t="s">
        <v>4751</v>
      </c>
      <c r="K7280" s="14" t="s">
        <v>251</v>
      </c>
      <c r="L7280" s="14" t="s">
        <v>33443</v>
      </c>
      <c r="M7280" s="14">
        <f t="shared" si="904"/>
        <v>2020</v>
      </c>
      <c r="N7280" s="14">
        <f t="shared" si="905"/>
        <v>4</v>
      </c>
      <c r="O7280" s="14" t="str">
        <f>IFERROR(VLOOKUP(I7280,Lists!$F$2:$G$16,2,FALSE()),"Not Rated")</f>
        <v>Kids</v>
      </c>
      <c r="P7280" s="14">
        <f t="shared" si="906"/>
        <v>32</v>
      </c>
      <c r="Q7280" s="14" t="str">
        <f t="shared" si="907"/>
        <v>Unknown</v>
      </c>
      <c r="R7280" s="14" t="str">
        <f t="shared" si="908"/>
        <v>|Unknown|</v>
      </c>
      <c r="S7280" s="14" t="str">
        <f t="shared" si="909"/>
        <v>|Children &amp; Family Movies|</v>
      </c>
      <c r="T7280" s="14" t="str">
        <f t="shared" si="910"/>
        <v>|Ron Myrick|</v>
      </c>
      <c r="U7280" s="14" t="str">
        <f t="shared" si="911"/>
        <v>|Julie Maddalena|Cindy Robinson|</v>
      </c>
    </row>
    <row r="7281" spans="1:21">
      <c r="A7281" s="14" t="s">
        <v>33444</v>
      </c>
      <c r="B7281" s="14" t="s">
        <v>49</v>
      </c>
      <c r="C7281" s="14" t="s">
        <v>33445</v>
      </c>
      <c r="D7281" s="14" t="s">
        <v>117</v>
      </c>
      <c r="E7281" s="14" t="s">
        <v>33446</v>
      </c>
      <c r="F7281" s="14" t="s">
        <v>118</v>
      </c>
      <c r="G7281" s="26">
        <v>43966</v>
      </c>
      <c r="H7281" s="14">
        <v>2018</v>
      </c>
      <c r="I7281" s="14" t="s">
        <v>366</v>
      </c>
      <c r="J7281" s="14" t="s">
        <v>105</v>
      </c>
      <c r="K7281" s="14" t="s">
        <v>937</v>
      </c>
      <c r="L7281" s="14" t="s">
        <v>33447</v>
      </c>
      <c r="M7281" s="14">
        <f t="shared" si="904"/>
        <v>2020</v>
      </c>
      <c r="N7281" s="14">
        <f t="shared" si="905"/>
        <v>5</v>
      </c>
      <c r="O7281" s="14" t="str">
        <f>IFERROR(VLOOKUP(I7281,Lists!$F$2:$G$16,2,FALSE()),"Not Rated")</f>
        <v>Kids</v>
      </c>
      <c r="P7281" s="14">
        <f t="shared" si="906"/>
        <v>1</v>
      </c>
      <c r="Q7281" s="14" t="str">
        <f t="shared" si="907"/>
        <v>United Kingdom</v>
      </c>
      <c r="R7281" s="14" t="str">
        <f t="shared" si="908"/>
        <v>|United Kingdom|</v>
      </c>
      <c r="S7281" s="14" t="str">
        <f t="shared" si="909"/>
        <v>|British TV Shows|Kids' TV|</v>
      </c>
      <c r="T7281" s="14" t="str">
        <f t="shared" si="910"/>
        <v>|Unknown|</v>
      </c>
      <c r="U7281" s="14" t="str">
        <f t="shared" si="911"/>
        <v>|Saskia Portway|</v>
      </c>
    </row>
    <row r="7282" spans="1:21">
      <c r="A7282" s="14" t="s">
        <v>33448</v>
      </c>
      <c r="B7282" s="14" t="s">
        <v>48</v>
      </c>
      <c r="C7282" s="14" t="s">
        <v>33449</v>
      </c>
      <c r="D7282" s="14" t="s">
        <v>33450</v>
      </c>
      <c r="E7282" s="14" t="s">
        <v>33451</v>
      </c>
      <c r="F7282" s="14" t="s">
        <v>116</v>
      </c>
      <c r="G7282" s="26">
        <v>43313</v>
      </c>
      <c r="H7282" s="14">
        <v>2017</v>
      </c>
      <c r="I7282" s="14" t="s">
        <v>360</v>
      </c>
      <c r="J7282" s="14" t="s">
        <v>553</v>
      </c>
      <c r="K7282" s="14" t="s">
        <v>5684</v>
      </c>
      <c r="L7282" s="14" t="s">
        <v>33452</v>
      </c>
      <c r="M7282" s="14">
        <f t="shared" si="904"/>
        <v>2018</v>
      </c>
      <c r="N7282" s="14">
        <f t="shared" si="905"/>
        <v>8</v>
      </c>
      <c r="O7282" s="14" t="str">
        <f>IFERROR(VLOOKUP(I7282,Lists!$F$2:$G$16,2,FALSE()),"Not Rated")</f>
        <v>Adults</v>
      </c>
      <c r="P7282" s="14">
        <f t="shared" si="906"/>
        <v>147</v>
      </c>
      <c r="Q7282" s="14" t="str">
        <f t="shared" si="907"/>
        <v>India</v>
      </c>
      <c r="R7282" s="14" t="str">
        <f t="shared" si="908"/>
        <v>|India|</v>
      </c>
      <c r="S7282" s="14" t="str">
        <f t="shared" si="909"/>
        <v>|Comedies|Horror Movies|International Movies|</v>
      </c>
      <c r="T7282" s="14" t="str">
        <f t="shared" si="910"/>
        <v>|B.N. Shajeer Sha|</v>
      </c>
      <c r="U7282" s="14" t="str">
        <f t="shared" si="911"/>
        <v>|Parvathy Ratheesh|Biju Sopanam|Sethulekshmi Amma|Molly Angamaly|</v>
      </c>
    </row>
    <row r="7283" spans="1:21">
      <c r="A7283" s="14" t="s">
        <v>33453</v>
      </c>
      <c r="B7283" s="14" t="s">
        <v>48</v>
      </c>
      <c r="C7283" s="14" t="s">
        <v>33454</v>
      </c>
      <c r="D7283" s="14" t="s">
        <v>33455</v>
      </c>
      <c r="E7283" s="14" t="s">
        <v>33456</v>
      </c>
      <c r="F7283" s="14" t="s">
        <v>1084</v>
      </c>
      <c r="G7283" s="26">
        <v>43460</v>
      </c>
      <c r="H7283" s="14">
        <v>2014</v>
      </c>
      <c r="I7283" s="14" t="s">
        <v>364</v>
      </c>
      <c r="J7283" s="14" t="s">
        <v>604</v>
      </c>
      <c r="K7283" s="14" t="s">
        <v>33457</v>
      </c>
      <c r="L7283" s="14" t="s">
        <v>33458</v>
      </c>
      <c r="M7283" s="14">
        <f t="shared" si="904"/>
        <v>2018</v>
      </c>
      <c r="N7283" s="14">
        <f t="shared" si="905"/>
        <v>12</v>
      </c>
      <c r="O7283" s="14" t="str">
        <f>IFERROR(VLOOKUP(I7283,Lists!$F$2:$G$16,2,FALSE()),"Not Rated")</f>
        <v>Teens</v>
      </c>
      <c r="P7283" s="14">
        <f t="shared" si="906"/>
        <v>110</v>
      </c>
      <c r="Q7283" s="14" t="str">
        <f t="shared" si="907"/>
        <v>United States</v>
      </c>
      <c r="R7283" s="14" t="str">
        <f t="shared" si="908"/>
        <v>|United States|Canada|</v>
      </c>
      <c r="S7283" s="14" t="str">
        <f t="shared" si="909"/>
        <v>|Action &amp; Adventure|Faith &amp; Spirituality|Sci-Fi &amp; Fantasy|</v>
      </c>
      <c r="T7283" s="14" t="str">
        <f t="shared" si="910"/>
        <v>|Vic Armstrong|</v>
      </c>
      <c r="U7283" s="14" t="str">
        <f t="shared" si="911"/>
        <v>|Nicolas Cage|Chad Michael Murray|Cassi Thomson|Nicky Whelan|Jordin Sparks|Lea Thompson|Gary Grubbs|Quinton Aaron|</v>
      </c>
    </row>
    <row r="7284" spans="1:21">
      <c r="A7284" s="14" t="s">
        <v>33459</v>
      </c>
      <c r="B7284" s="14" t="s">
        <v>48</v>
      </c>
      <c r="C7284" s="14" t="s">
        <v>33460</v>
      </c>
      <c r="D7284" s="14" t="s">
        <v>4583</v>
      </c>
      <c r="E7284" s="14" t="s">
        <v>33461</v>
      </c>
      <c r="F7284" s="14" t="s">
        <v>5003</v>
      </c>
      <c r="G7284" s="26">
        <v>43831</v>
      </c>
      <c r="H7284" s="14">
        <v>2010</v>
      </c>
      <c r="I7284" s="14" t="s">
        <v>367</v>
      </c>
      <c r="J7284" s="14" t="s">
        <v>566</v>
      </c>
      <c r="K7284" s="14" t="s">
        <v>251</v>
      </c>
      <c r="L7284" s="14" t="s">
        <v>33462</v>
      </c>
      <c r="M7284" s="14">
        <f t="shared" si="904"/>
        <v>2020</v>
      </c>
      <c r="N7284" s="14">
        <f t="shared" si="905"/>
        <v>1</v>
      </c>
      <c r="O7284" s="14" t="str">
        <f>IFERROR(VLOOKUP(I7284,Lists!$F$2:$G$16,2,FALSE()),"Not Rated")</f>
        <v>Older Kids</v>
      </c>
      <c r="P7284" s="14">
        <f t="shared" si="906"/>
        <v>97</v>
      </c>
      <c r="Q7284" s="14" t="str">
        <f t="shared" si="907"/>
        <v>United States</v>
      </c>
      <c r="R7284" s="14" t="str">
        <f t="shared" si="908"/>
        <v>|United States|Australia|</v>
      </c>
      <c r="S7284" s="14" t="str">
        <f t="shared" si="909"/>
        <v>|Children &amp; Family Movies|</v>
      </c>
      <c r="T7284" s="14" t="str">
        <f t="shared" si="910"/>
        <v>|Zack Snyder|</v>
      </c>
      <c r="U7284" s="14" t="str">
        <f t="shared" si="911"/>
        <v>|Helen Mirren|Geoffrey Rush|Jim Sturgess|Hugo Weaving|Emily Barclay|Abbie Cornish|Ryan Kwanten|Anthony LaPaglia|Miriam Margolyes|Sam Neill|</v>
      </c>
    </row>
    <row r="7285" spans="1:21">
      <c r="A7285" s="14" t="s">
        <v>33463</v>
      </c>
      <c r="B7285" s="14" t="s">
        <v>48</v>
      </c>
      <c r="C7285" s="14" t="s">
        <v>33464</v>
      </c>
      <c r="D7285" s="14" t="s">
        <v>33465</v>
      </c>
      <c r="E7285" s="14" t="s">
        <v>33466</v>
      </c>
      <c r="F7285" s="14" t="s">
        <v>126</v>
      </c>
      <c r="G7285" s="26">
        <v>43189</v>
      </c>
      <c r="H7285" s="14">
        <v>2017</v>
      </c>
      <c r="I7285" s="14" t="s">
        <v>360</v>
      </c>
      <c r="J7285" s="14" t="s">
        <v>1096</v>
      </c>
      <c r="K7285" s="14" t="s">
        <v>11758</v>
      </c>
      <c r="L7285" s="14" t="s">
        <v>33467</v>
      </c>
      <c r="M7285" s="14">
        <f t="shared" si="904"/>
        <v>2018</v>
      </c>
      <c r="N7285" s="14">
        <f t="shared" si="905"/>
        <v>3</v>
      </c>
      <c r="O7285" s="14" t="str">
        <f>IFERROR(VLOOKUP(I7285,Lists!$F$2:$G$16,2,FALSE()),"Not Rated")</f>
        <v>Adults</v>
      </c>
      <c r="P7285" s="14">
        <f t="shared" si="906"/>
        <v>108</v>
      </c>
      <c r="Q7285" s="14" t="str">
        <f t="shared" si="907"/>
        <v>China</v>
      </c>
      <c r="R7285" s="14" t="str">
        <f t="shared" si="908"/>
        <v>|China|</v>
      </c>
      <c r="S7285" s="14" t="str">
        <f t="shared" si="909"/>
        <v>|Action &amp; Adventure|International Movies|Sci-Fi &amp; Fantasy|</v>
      </c>
      <c r="T7285" s="14" t="str">
        <f t="shared" si="910"/>
        <v>|Yang Lei|</v>
      </c>
      <c r="U7285" s="14" t="str">
        <f t="shared" si="911"/>
        <v>|Darren Wang|Zhang Tianai|Sheng Guansen|Simon Yam|Wang Xun|Zhao Jian|Xing Yu|Hu Bing|He Sui|Luxia Jiang|</v>
      </c>
    </row>
    <row r="7286" spans="1:21">
      <c r="A7286" s="14" t="s">
        <v>33468</v>
      </c>
      <c r="B7286" s="14" t="s">
        <v>48</v>
      </c>
      <c r="C7286" s="14" t="s">
        <v>33469</v>
      </c>
      <c r="D7286" s="14" t="s">
        <v>30445</v>
      </c>
      <c r="E7286" s="14" t="s">
        <v>33470</v>
      </c>
      <c r="F7286" s="14" t="s">
        <v>130</v>
      </c>
      <c r="G7286" s="26">
        <v>43328</v>
      </c>
      <c r="H7286" s="14">
        <v>1982</v>
      </c>
      <c r="I7286" s="14" t="s">
        <v>361</v>
      </c>
      <c r="J7286" s="14" t="s">
        <v>1247</v>
      </c>
      <c r="K7286" s="14" t="s">
        <v>3166</v>
      </c>
      <c r="L7286" s="14" t="s">
        <v>33471</v>
      </c>
      <c r="M7286" s="14">
        <f t="shared" si="904"/>
        <v>2018</v>
      </c>
      <c r="N7286" s="14">
        <f t="shared" si="905"/>
        <v>8</v>
      </c>
      <c r="O7286" s="14" t="str">
        <f>IFERROR(VLOOKUP(I7286,Lists!$F$2:$G$16,2,FALSE()),"Not Rated")</f>
        <v>Teens</v>
      </c>
      <c r="P7286" s="14">
        <f t="shared" si="906"/>
        <v>101</v>
      </c>
      <c r="Q7286" s="14" t="str">
        <f t="shared" si="907"/>
        <v>Hong Kong</v>
      </c>
      <c r="R7286" s="14" t="str">
        <f t="shared" si="908"/>
        <v>|Hong Kong|</v>
      </c>
      <c r="S7286" s="14" t="str">
        <f t="shared" si="909"/>
        <v>|Action &amp; Adventure|Cult Movies|International Movies|</v>
      </c>
      <c r="T7286" s="14" t="str">
        <f t="shared" si="910"/>
        <v>|Chia-Liang Liu|</v>
      </c>
      <c r="U7286" s="14" t="str">
        <f t="shared" si="911"/>
        <v>|Gordon Liu|Chia Yung Liu|Hou Hsiao|Chia-Liang Liu|Tiet Wo Chu|Sheng Fu|Kara Hui|</v>
      </c>
    </row>
    <row r="7287" spans="1:21">
      <c r="A7287" s="14" t="s">
        <v>33472</v>
      </c>
      <c r="B7287" s="14" t="s">
        <v>49</v>
      </c>
      <c r="C7287" s="14" t="s">
        <v>33473</v>
      </c>
      <c r="D7287" s="14" t="s">
        <v>117</v>
      </c>
      <c r="E7287" s="14" t="s">
        <v>33474</v>
      </c>
      <c r="F7287" s="14" t="s">
        <v>115</v>
      </c>
      <c r="G7287" s="26">
        <v>43483</v>
      </c>
      <c r="H7287" s="14">
        <v>2017</v>
      </c>
      <c r="I7287" s="14" t="s">
        <v>362</v>
      </c>
      <c r="J7287" s="14" t="s">
        <v>105</v>
      </c>
      <c r="K7287" s="14" t="s">
        <v>257</v>
      </c>
      <c r="L7287" s="14" t="s">
        <v>33475</v>
      </c>
      <c r="M7287" s="14">
        <f t="shared" si="904"/>
        <v>2019</v>
      </c>
      <c r="N7287" s="14">
        <f t="shared" si="905"/>
        <v>1</v>
      </c>
      <c r="O7287" s="14" t="str">
        <f>IFERROR(VLOOKUP(I7287,Lists!$F$2:$G$16,2,FALSE()),"Not Rated")</f>
        <v>Older Kids</v>
      </c>
      <c r="P7287" s="14">
        <f t="shared" si="906"/>
        <v>1</v>
      </c>
      <c r="Q7287" s="14" t="str">
        <f t="shared" si="907"/>
        <v>United States</v>
      </c>
      <c r="R7287" s="14" t="str">
        <f t="shared" si="908"/>
        <v>|United States|</v>
      </c>
      <c r="S7287" s="14" t="str">
        <f t="shared" si="909"/>
        <v>|Docuseries|</v>
      </c>
      <c r="T7287" s="14" t="str">
        <f t="shared" si="910"/>
        <v>|Unknown|</v>
      </c>
      <c r="U7287" s="14" t="str">
        <f t="shared" si="911"/>
        <v>|Eugen Sandow|Apollon|</v>
      </c>
    </row>
    <row r="7288" spans="1:21">
      <c r="A7288" s="14" t="s">
        <v>33476</v>
      </c>
      <c r="B7288" s="14" t="s">
        <v>48</v>
      </c>
      <c r="C7288" s="14" t="s">
        <v>33477</v>
      </c>
      <c r="D7288" s="14" t="s">
        <v>564</v>
      </c>
      <c r="E7288" s="14" t="s">
        <v>33478</v>
      </c>
      <c r="F7288" s="14" t="s">
        <v>115</v>
      </c>
      <c r="G7288" s="26">
        <v>43770</v>
      </c>
      <c r="H7288" s="14">
        <v>2010</v>
      </c>
      <c r="I7288" s="14" t="s">
        <v>363</v>
      </c>
      <c r="J7288" s="14" t="s">
        <v>713</v>
      </c>
      <c r="K7288" s="14" t="s">
        <v>2116</v>
      </c>
      <c r="L7288" s="14" t="s">
        <v>33479</v>
      </c>
      <c r="M7288" s="14">
        <f t="shared" si="904"/>
        <v>2019</v>
      </c>
      <c r="N7288" s="14">
        <f t="shared" si="905"/>
        <v>11</v>
      </c>
      <c r="O7288" s="14" t="str">
        <f>IFERROR(VLOOKUP(I7288,Lists!$F$2:$G$16,2,FALSE()),"Not Rated")</f>
        <v>Adults</v>
      </c>
      <c r="P7288" s="14">
        <f t="shared" si="906"/>
        <v>100</v>
      </c>
      <c r="Q7288" s="14" t="str">
        <f t="shared" si="907"/>
        <v>United States</v>
      </c>
      <c r="R7288" s="14" t="str">
        <f t="shared" si="908"/>
        <v>|United States|</v>
      </c>
      <c r="S7288" s="14" t="str">
        <f t="shared" si="909"/>
        <v>|Action &amp; Adventure|Horror Movies|Sci-Fi &amp; Fantasy|</v>
      </c>
      <c r="T7288" s="14" t="str">
        <f t="shared" si="910"/>
        <v>|Scott Stewart|</v>
      </c>
      <c r="U7288" s="14" t="str">
        <f t="shared" si="911"/>
        <v>|Paul Bettany|Lucas Black|Tyrese Gibson|Adrianne Palicki|Charles S. Dutton|Jon Tenney|Kevin Durand|Willa Holland|Kate Walsh|Dennis Quaid|Jeanette Miller|Cameron Harlow|Doug Jones|Josh Stamberg|Yancey Arias|</v>
      </c>
    </row>
    <row r="7289" spans="1:21">
      <c r="A7289" s="14" t="s">
        <v>33480</v>
      </c>
      <c r="B7289" s="14" t="s">
        <v>49</v>
      </c>
      <c r="C7289" s="14" t="s">
        <v>33481</v>
      </c>
      <c r="D7289" s="14" t="s">
        <v>117</v>
      </c>
      <c r="E7289" s="14" t="s">
        <v>33482</v>
      </c>
      <c r="F7289" s="14" t="s">
        <v>117</v>
      </c>
      <c r="G7289" s="26">
        <v>43497</v>
      </c>
      <c r="H7289" s="14">
        <v>2017</v>
      </c>
      <c r="I7289" s="14" t="s">
        <v>368</v>
      </c>
      <c r="J7289" s="14" t="s">
        <v>107</v>
      </c>
      <c r="K7289" s="14" t="s">
        <v>256</v>
      </c>
      <c r="L7289" s="14" t="s">
        <v>33483</v>
      </c>
      <c r="M7289" s="14">
        <f t="shared" si="904"/>
        <v>2019</v>
      </c>
      <c r="N7289" s="14">
        <f t="shared" si="905"/>
        <v>2</v>
      </c>
      <c r="O7289" s="14" t="str">
        <f>IFERROR(VLOOKUP(I7289,Lists!$F$2:$G$16,2,FALSE()),"Not Rated")</f>
        <v>Kids</v>
      </c>
      <c r="P7289" s="14">
        <f t="shared" si="906"/>
        <v>3</v>
      </c>
      <c r="Q7289" s="14" t="str">
        <f t="shared" si="907"/>
        <v>Unknown</v>
      </c>
      <c r="R7289" s="14" t="str">
        <f t="shared" si="908"/>
        <v>|Unknown|</v>
      </c>
      <c r="S7289" s="14" t="str">
        <f t="shared" si="909"/>
        <v>|Kids' TV|</v>
      </c>
      <c r="T7289" s="14" t="str">
        <f t="shared" si="910"/>
        <v>|Unknown|</v>
      </c>
      <c r="U7289" s="14" t="str">
        <f t="shared" si="911"/>
        <v>|Elisa Schnebelie|Raquel Christiana|Lucia Vecchio|Karen Strassman|Michelle Ruff|Sam Riegel|</v>
      </c>
    </row>
    <row r="7290" spans="1:21">
      <c r="A7290" s="14" t="s">
        <v>33484</v>
      </c>
      <c r="B7290" s="14" t="s">
        <v>49</v>
      </c>
      <c r="C7290" s="14" t="s">
        <v>33485</v>
      </c>
      <c r="D7290" s="14" t="s">
        <v>33486</v>
      </c>
      <c r="E7290" s="14" t="s">
        <v>33487</v>
      </c>
      <c r="F7290" s="14" t="s">
        <v>143</v>
      </c>
      <c r="G7290" s="26">
        <v>43497</v>
      </c>
      <c r="H7290" s="14">
        <v>2018</v>
      </c>
      <c r="I7290" s="14" t="s">
        <v>366</v>
      </c>
      <c r="J7290" s="14" t="s">
        <v>105</v>
      </c>
      <c r="K7290" s="14" t="s">
        <v>256</v>
      </c>
      <c r="L7290" s="14" t="s">
        <v>33488</v>
      </c>
      <c r="M7290" s="14">
        <f t="shared" si="904"/>
        <v>2019</v>
      </c>
      <c r="N7290" s="14">
        <f t="shared" si="905"/>
        <v>2</v>
      </c>
      <c r="O7290" s="14" t="str">
        <f>IFERROR(VLOOKUP(I7290,Lists!$F$2:$G$16,2,FALSE()),"Not Rated")</f>
        <v>Kids</v>
      </c>
      <c r="P7290" s="14">
        <f t="shared" si="906"/>
        <v>1</v>
      </c>
      <c r="Q7290" s="14" t="str">
        <f t="shared" si="907"/>
        <v>Denmark</v>
      </c>
      <c r="R7290" s="14" t="str">
        <f t="shared" si="908"/>
        <v>|Denmark|</v>
      </c>
      <c r="S7290" s="14" t="str">
        <f t="shared" si="909"/>
        <v>|Kids' TV|</v>
      </c>
      <c r="T7290" s="14" t="str">
        <f t="shared" si="910"/>
        <v>|Andrew Tan|Stephen Murray|</v>
      </c>
      <c r="U7290" s="14" t="str">
        <f t="shared" si="911"/>
        <v>|Jasmine St. Clair|Allegra Clark|Rosamund Marks|Faye Mata|Kira Buckland|David Roach|Bradley Venable|</v>
      </c>
    </row>
    <row r="7291" spans="1:21">
      <c r="A7291" s="14" t="s">
        <v>33489</v>
      </c>
      <c r="B7291" s="14" t="s">
        <v>48</v>
      </c>
      <c r="C7291" s="14" t="s">
        <v>33490</v>
      </c>
      <c r="D7291" s="14" t="s">
        <v>33491</v>
      </c>
      <c r="E7291" s="14" t="s">
        <v>29040</v>
      </c>
      <c r="F7291" s="14" t="s">
        <v>117</v>
      </c>
      <c r="G7291" s="26">
        <v>43266</v>
      </c>
      <c r="H7291" s="14">
        <v>2018</v>
      </c>
      <c r="I7291" s="14" t="s">
        <v>368</v>
      </c>
      <c r="J7291" s="14" t="s">
        <v>827</v>
      </c>
      <c r="K7291" s="14" t="s">
        <v>496</v>
      </c>
      <c r="L7291" s="14" t="s">
        <v>33492</v>
      </c>
      <c r="M7291" s="14">
        <f t="shared" si="904"/>
        <v>2018</v>
      </c>
      <c r="N7291" s="14">
        <f t="shared" si="905"/>
        <v>6</v>
      </c>
      <c r="O7291" s="14" t="str">
        <f>IFERROR(VLOOKUP(I7291,Lists!$F$2:$G$16,2,FALSE()),"Not Rated")</f>
        <v>Kids</v>
      </c>
      <c r="P7291" s="14">
        <f t="shared" si="906"/>
        <v>48</v>
      </c>
      <c r="Q7291" s="14" t="str">
        <f t="shared" si="907"/>
        <v>Unknown</v>
      </c>
      <c r="R7291" s="14" t="str">
        <f t="shared" si="908"/>
        <v>|Unknown|</v>
      </c>
      <c r="S7291" s="14" t="str">
        <f t="shared" si="909"/>
        <v>|Documentaries|International Movies|</v>
      </c>
      <c r="T7291" s="14" t="str">
        <f t="shared" si="910"/>
        <v>|Anders Falck|Stinus Morell Vithner|</v>
      </c>
      <c r="U7291" s="14" t="str">
        <f t="shared" si="911"/>
        <v>|Bjarke Ingels|</v>
      </c>
    </row>
    <row r="7292" spans="1:21">
      <c r="A7292" s="14" t="s">
        <v>33493</v>
      </c>
      <c r="B7292" s="14" t="s">
        <v>48</v>
      </c>
      <c r="C7292" s="14" t="s">
        <v>33494</v>
      </c>
      <c r="D7292" s="14" t="s">
        <v>117</v>
      </c>
      <c r="E7292" s="14" t="s">
        <v>117</v>
      </c>
      <c r="F7292" s="14" t="s">
        <v>33495</v>
      </c>
      <c r="G7292" s="26">
        <v>43497</v>
      </c>
      <c r="H7292" s="14">
        <v>2016</v>
      </c>
      <c r="I7292" s="14" t="s">
        <v>371</v>
      </c>
      <c r="J7292" s="14" t="s">
        <v>9393</v>
      </c>
      <c r="K7292" s="14" t="s">
        <v>33496</v>
      </c>
      <c r="L7292" s="14" t="s">
        <v>33497</v>
      </c>
      <c r="M7292" s="14">
        <f t="shared" si="904"/>
        <v>2019</v>
      </c>
      <c r="N7292" s="14">
        <f t="shared" si="905"/>
        <v>2</v>
      </c>
      <c r="O7292" s="14" t="str">
        <f>IFERROR(VLOOKUP(I7292,Lists!$F$2:$G$16,2,FALSE()),"Not Rated")</f>
        <v>Kids</v>
      </c>
      <c r="P7292" s="14">
        <f t="shared" si="906"/>
        <v>44</v>
      </c>
      <c r="Q7292" s="14" t="str">
        <f t="shared" si="907"/>
        <v>Denmark</v>
      </c>
      <c r="R7292" s="14" t="str">
        <f t="shared" si="908"/>
        <v>|Denmark|China|</v>
      </c>
      <c r="S7292" s="14" t="str">
        <f t="shared" si="909"/>
        <v>|Action &amp; Adventure|Children &amp; Family Movies|</v>
      </c>
      <c r="T7292" s="14" t="str">
        <f t="shared" si="910"/>
        <v>|Unknown|</v>
      </c>
      <c r="U7292" s="14" t="str">
        <f t="shared" si="911"/>
        <v>|Unknown|</v>
      </c>
    </row>
    <row r="7293" spans="1:21">
      <c r="A7293" s="14" t="s">
        <v>33498</v>
      </c>
      <c r="B7293" s="14" t="s">
        <v>49</v>
      </c>
      <c r="C7293" s="14" t="s">
        <v>33499</v>
      </c>
      <c r="D7293" s="14" t="s">
        <v>117</v>
      </c>
      <c r="E7293" s="14" t="s">
        <v>33500</v>
      </c>
      <c r="F7293" s="14" t="s">
        <v>117</v>
      </c>
      <c r="G7293" s="26">
        <v>43332</v>
      </c>
      <c r="H7293" s="14">
        <v>2017</v>
      </c>
      <c r="I7293" s="14" t="s">
        <v>366</v>
      </c>
      <c r="J7293" s="14" t="s">
        <v>105</v>
      </c>
      <c r="K7293" s="14" t="s">
        <v>256</v>
      </c>
      <c r="L7293" s="14" t="s">
        <v>33501</v>
      </c>
      <c r="M7293" s="14">
        <f t="shared" si="904"/>
        <v>2018</v>
      </c>
      <c r="N7293" s="14">
        <f t="shared" si="905"/>
        <v>8</v>
      </c>
      <c r="O7293" s="14" t="str">
        <f>IFERROR(VLOOKUP(I7293,Lists!$F$2:$G$16,2,FALSE()),"Not Rated")</f>
        <v>Kids</v>
      </c>
      <c r="P7293" s="14">
        <f t="shared" si="906"/>
        <v>1</v>
      </c>
      <c r="Q7293" s="14" t="str">
        <f t="shared" si="907"/>
        <v>Unknown</v>
      </c>
      <c r="R7293" s="14" t="str">
        <f t="shared" si="908"/>
        <v>|Unknown|</v>
      </c>
      <c r="S7293" s="14" t="str">
        <f t="shared" si="909"/>
        <v>|Kids' TV|</v>
      </c>
      <c r="T7293" s="14" t="str">
        <f t="shared" si="910"/>
        <v>|Unknown|</v>
      </c>
      <c r="U7293" s="14" t="str">
        <f t="shared" si="911"/>
        <v>|Agniya Kuznetsova|Alexandra Ursulyak|Dmitriy Nazarov|Diomid Vinogradov|Elena Shulman|Kseniya Kutepova|</v>
      </c>
    </row>
    <row r="7294" spans="1:21">
      <c r="A7294" s="14" t="s">
        <v>33502</v>
      </c>
      <c r="B7294" s="14" t="s">
        <v>48</v>
      </c>
      <c r="C7294" s="14" t="s">
        <v>33503</v>
      </c>
      <c r="D7294" s="14" t="s">
        <v>33504</v>
      </c>
      <c r="E7294" s="14" t="s">
        <v>33505</v>
      </c>
      <c r="F7294" s="14" t="s">
        <v>8130</v>
      </c>
      <c r="G7294" s="26">
        <v>42358</v>
      </c>
      <c r="H7294" s="14">
        <v>2013</v>
      </c>
      <c r="I7294" s="14" t="s">
        <v>371</v>
      </c>
      <c r="J7294" s="14" t="s">
        <v>1773</v>
      </c>
      <c r="K7294" s="14" t="s">
        <v>481</v>
      </c>
      <c r="L7294" s="14" t="s">
        <v>33506</v>
      </c>
      <c r="M7294" s="14">
        <f t="shared" si="904"/>
        <v>2015</v>
      </c>
      <c r="N7294" s="14">
        <f t="shared" si="905"/>
        <v>12</v>
      </c>
      <c r="O7294" s="14" t="str">
        <f>IFERROR(VLOOKUP(I7294,Lists!$F$2:$G$16,2,FALSE()),"Not Rated")</f>
        <v>Kids</v>
      </c>
      <c r="P7294" s="14">
        <f t="shared" si="906"/>
        <v>78</v>
      </c>
      <c r="Q7294" s="14" t="str">
        <f t="shared" si="907"/>
        <v>United States</v>
      </c>
      <c r="R7294" s="14" t="str">
        <f t="shared" si="908"/>
        <v>|United States|Italy|</v>
      </c>
      <c r="S7294" s="14" t="str">
        <f t="shared" si="909"/>
        <v>|Children &amp; Family Movies|Comedies|</v>
      </c>
      <c r="T7294" s="14" t="str">
        <f t="shared" si="910"/>
        <v>|Mario Cambi|</v>
      </c>
      <c r="U7294" s="14" t="str">
        <f t="shared" si="911"/>
        <v>|Daniel Amerman|John Cygan|Matthew Mercer|Amanda Allan|Porter Hansen|Debi Derryberry|Mari Devon|Eileen Galindo|Cole Sand|</v>
      </c>
    </row>
    <row r="7295" spans="1:21">
      <c r="A7295" s="14" t="s">
        <v>33507</v>
      </c>
      <c r="B7295" s="14" t="s">
        <v>48</v>
      </c>
      <c r="C7295" s="14" t="s">
        <v>33508</v>
      </c>
      <c r="D7295" s="14" t="s">
        <v>33509</v>
      </c>
      <c r="E7295" s="14" t="s">
        <v>117</v>
      </c>
      <c r="F7295" s="14" t="s">
        <v>120</v>
      </c>
      <c r="G7295" s="26">
        <v>42809</v>
      </c>
      <c r="H7295" s="14">
        <v>2016</v>
      </c>
      <c r="I7295" s="14" t="s">
        <v>360</v>
      </c>
      <c r="J7295" s="14" t="s">
        <v>560</v>
      </c>
      <c r="K7295" s="14" t="s">
        <v>784</v>
      </c>
      <c r="L7295" s="14" t="s">
        <v>33510</v>
      </c>
      <c r="M7295" s="14">
        <f t="shared" si="904"/>
        <v>2017</v>
      </c>
      <c r="N7295" s="14">
        <f t="shared" si="905"/>
        <v>3</v>
      </c>
      <c r="O7295" s="14" t="str">
        <f>IFERROR(VLOOKUP(I7295,Lists!$F$2:$G$16,2,FALSE()),"Not Rated")</f>
        <v>Adults</v>
      </c>
      <c r="P7295" s="14">
        <f t="shared" si="906"/>
        <v>103</v>
      </c>
      <c r="Q7295" s="14" t="str">
        <f t="shared" si="907"/>
        <v>France</v>
      </c>
      <c r="R7295" s="14" t="str">
        <f t="shared" si="908"/>
        <v>|France|</v>
      </c>
      <c r="S7295" s="14" t="str">
        <f t="shared" si="909"/>
        <v>|Documentaries|International Movies|Sports Movies|</v>
      </c>
      <c r="T7295" s="14" t="str">
        <f t="shared" si="910"/>
        <v>|Pascal Blanchard|Sonia Dauger|David Dietz|</v>
      </c>
      <c r="U7295" s="14" t="str">
        <f t="shared" si="911"/>
        <v>|Unknown|</v>
      </c>
    </row>
    <row r="7296" spans="1:21">
      <c r="A7296" s="14" t="s">
        <v>33511</v>
      </c>
      <c r="B7296" s="14" t="s">
        <v>48</v>
      </c>
      <c r="C7296" s="14" t="s">
        <v>33512</v>
      </c>
      <c r="D7296" s="14" t="s">
        <v>33513</v>
      </c>
      <c r="E7296" s="14" t="s">
        <v>33514</v>
      </c>
      <c r="F7296" s="14" t="s">
        <v>115</v>
      </c>
      <c r="G7296" s="26">
        <v>42825</v>
      </c>
      <c r="H7296" s="14">
        <v>1946</v>
      </c>
      <c r="I7296" s="14" t="s">
        <v>362</v>
      </c>
      <c r="J7296" s="14" t="s">
        <v>4182</v>
      </c>
      <c r="K7296" s="14" t="s">
        <v>33177</v>
      </c>
      <c r="L7296" s="14" t="s">
        <v>33515</v>
      </c>
      <c r="M7296" s="14">
        <f t="shared" si="904"/>
        <v>2017</v>
      </c>
      <c r="N7296" s="14">
        <f t="shared" si="905"/>
        <v>3</v>
      </c>
      <c r="O7296" s="14" t="str">
        <f>IFERROR(VLOOKUP(I7296,Lists!$F$2:$G$16,2,FALSE()),"Not Rated")</f>
        <v>Older Kids</v>
      </c>
      <c r="P7296" s="14">
        <f t="shared" si="906"/>
        <v>58</v>
      </c>
      <c r="Q7296" s="14" t="str">
        <f t="shared" si="907"/>
        <v>United States</v>
      </c>
      <c r="R7296" s="14" t="str">
        <f t="shared" si="908"/>
        <v>|United States|</v>
      </c>
      <c r="S7296" s="14" t="str">
        <f t="shared" si="909"/>
        <v>|Classic Movies|Documentaries|</v>
      </c>
      <c r="T7296" s="14" t="str">
        <f t="shared" si="910"/>
        <v>|John Huston|</v>
      </c>
      <c r="U7296" s="14" t="str">
        <f t="shared" si="911"/>
        <v>|Walter Huston|</v>
      </c>
    </row>
    <row r="7297" spans="1:21">
      <c r="A7297" s="14" t="s">
        <v>33516</v>
      </c>
      <c r="B7297" s="14" t="s">
        <v>49</v>
      </c>
      <c r="C7297" s="14" t="s">
        <v>33517</v>
      </c>
      <c r="D7297" s="14" t="s">
        <v>33518</v>
      </c>
      <c r="E7297" s="14" t="s">
        <v>33519</v>
      </c>
      <c r="F7297" s="14" t="s">
        <v>129</v>
      </c>
      <c r="G7297" s="26">
        <v>42840</v>
      </c>
      <c r="H7297" s="14">
        <v>2014</v>
      </c>
      <c r="I7297" s="14" t="s">
        <v>360</v>
      </c>
      <c r="J7297" s="14" t="s">
        <v>107</v>
      </c>
      <c r="K7297" s="14" t="s">
        <v>424</v>
      </c>
      <c r="L7297" s="14" t="s">
        <v>33520</v>
      </c>
      <c r="M7297" s="14">
        <f t="shared" si="904"/>
        <v>2017</v>
      </c>
      <c r="N7297" s="14">
        <f t="shared" si="905"/>
        <v>4</v>
      </c>
      <c r="O7297" s="14" t="str">
        <f>IFERROR(VLOOKUP(I7297,Lists!$F$2:$G$16,2,FALSE()),"Not Rated")</f>
        <v>Adults</v>
      </c>
      <c r="P7297" s="14">
        <f t="shared" si="906"/>
        <v>3</v>
      </c>
      <c r="Q7297" s="14" t="str">
        <f t="shared" si="907"/>
        <v>Turkey</v>
      </c>
      <c r="R7297" s="14" t="str">
        <f t="shared" si="908"/>
        <v>|Turkey|</v>
      </c>
      <c r="S7297" s="14" t="str">
        <f t="shared" si="909"/>
        <v>|International TV Shows|Romantic TV Shows|TV Comedies|</v>
      </c>
      <c r="T7297" s="14" t="str">
        <f t="shared" si="910"/>
        <v>|Onur Ünlü|</v>
      </c>
      <c r="U7297" s="14" t="str">
        <f t="shared" si="911"/>
        <v>|Ali Atay|Melis Birkan|Serkan Keskin|Ahmet Mümtaz Taylan|Cengiz Bozkurt|Osman Sonant|Köksal Engür|Ege Tanman|İştar Gökseven|</v>
      </c>
    </row>
    <row r="7298" spans="1:21">
      <c r="A7298" s="14" t="s">
        <v>33521</v>
      </c>
      <c r="B7298" s="14" t="s">
        <v>48</v>
      </c>
      <c r="C7298" s="14" t="s">
        <v>33522</v>
      </c>
      <c r="D7298" s="14" t="s">
        <v>33523</v>
      </c>
      <c r="E7298" s="14" t="s">
        <v>33524</v>
      </c>
      <c r="F7298" s="14" t="s">
        <v>115</v>
      </c>
      <c r="G7298" s="26">
        <v>43503</v>
      </c>
      <c r="H7298" s="14">
        <v>2018</v>
      </c>
      <c r="I7298" s="14" t="s">
        <v>361</v>
      </c>
      <c r="J7298" s="14" t="s">
        <v>404</v>
      </c>
      <c r="K7298" s="14" t="s">
        <v>27690</v>
      </c>
      <c r="L7298" s="14" t="s">
        <v>33525</v>
      </c>
      <c r="M7298" s="14">
        <f t="shared" ref="M7298:M7361" si="912">IF(G7298="","",YEAR(G7298))</f>
        <v>2019</v>
      </c>
      <c r="N7298" s="14">
        <f t="shared" ref="N7298:N7361" si="913">IF(G7298="","",MONTH(G7298))</f>
        <v>2</v>
      </c>
      <c r="O7298" s="14" t="str">
        <f>IFERROR(VLOOKUP(I7298,Lists!$F$2:$G$16,2,FALSE()),"Not Rated")</f>
        <v>Teens</v>
      </c>
      <c r="P7298" s="14">
        <f t="shared" ref="P7298:P7361" si="914">IFERROR(VALUE(LEFT(J7298,FIND(" ",J7298)-1)),"")</f>
        <v>90</v>
      </c>
      <c r="Q7298" s="14" t="str">
        <f t="shared" ref="Q7298:Q7361" si="915">IFERROR(LEFT(F7298,FIND(",",F7298)-1),F7298)</f>
        <v>United States</v>
      </c>
      <c r="R7298" s="14" t="str">
        <f t="shared" ref="R7298:R7361" si="916">"|"&amp;SUBSTITUTE(F7298,", ","|")&amp;"|"</f>
        <v>|United States|</v>
      </c>
      <c r="S7298" s="14" t="str">
        <f t="shared" ref="S7298:S7361" si="917">"|"&amp;SUBSTITUTE(K7298,", ","|")&amp;"|"</f>
        <v>|Comedies|LGBTQ Movies|</v>
      </c>
      <c r="T7298" s="14" t="str">
        <f t="shared" ref="T7298:T7361" si="918">"|"&amp;SUBSTITUTE(D7298,", ","|")&amp;"|"</f>
        <v>|Jenna Laurenzo|</v>
      </c>
      <c r="U7298" s="14" t="str">
        <f t="shared" ref="U7298:U7361" si="919">"|"&amp;SUBSTITUTE(E7298,", ","|")&amp;"|"</f>
        <v>|Jenna Laurenzo|Deirdre O'Connell|Brandon Michael Hall|Kevin Pollak|Elaine Hendrix|Steve Guttenberg|Cloris Leachman|Bruce Dern|</v>
      </c>
    </row>
    <row r="7299" spans="1:21">
      <c r="A7299" s="14" t="s">
        <v>33526</v>
      </c>
      <c r="B7299" s="14" t="s">
        <v>49</v>
      </c>
      <c r="C7299" s="14" t="s">
        <v>33527</v>
      </c>
      <c r="D7299" s="14" t="s">
        <v>117</v>
      </c>
      <c r="E7299" s="14" t="s">
        <v>117</v>
      </c>
      <c r="F7299" s="14" t="s">
        <v>119</v>
      </c>
      <c r="G7299" s="26">
        <v>43740</v>
      </c>
      <c r="H7299" s="14">
        <v>2014</v>
      </c>
      <c r="I7299" s="14" t="s">
        <v>362</v>
      </c>
      <c r="J7299" s="14" t="s">
        <v>105</v>
      </c>
      <c r="K7299" s="14" t="s">
        <v>262</v>
      </c>
      <c r="L7299" s="14" t="s">
        <v>33528</v>
      </c>
      <c r="M7299" s="14">
        <f t="shared" si="912"/>
        <v>2019</v>
      </c>
      <c r="N7299" s="14">
        <f t="shared" si="913"/>
        <v>10</v>
      </c>
      <c r="O7299" s="14" t="str">
        <f>IFERROR(VLOOKUP(I7299,Lists!$F$2:$G$16,2,FALSE()),"Not Rated")</f>
        <v>Older Kids</v>
      </c>
      <c r="P7299" s="14">
        <f t="shared" si="914"/>
        <v>1</v>
      </c>
      <c r="Q7299" s="14" t="str">
        <f t="shared" si="915"/>
        <v>Canada</v>
      </c>
      <c r="R7299" s="14" t="str">
        <f t="shared" si="916"/>
        <v>|Canada|</v>
      </c>
      <c r="S7299" s="14" t="str">
        <f t="shared" si="917"/>
        <v>|Reality TV|</v>
      </c>
      <c r="T7299" s="14" t="str">
        <f t="shared" si="918"/>
        <v>|Unknown|</v>
      </c>
      <c r="U7299" s="14" t="str">
        <f t="shared" si="919"/>
        <v>|Unknown|</v>
      </c>
    </row>
    <row r="7300" spans="1:21">
      <c r="A7300" s="14" t="s">
        <v>33529</v>
      </c>
      <c r="B7300" s="14" t="s">
        <v>48</v>
      </c>
      <c r="C7300" s="14" t="s">
        <v>33530</v>
      </c>
      <c r="D7300" s="14" t="s">
        <v>14194</v>
      </c>
      <c r="E7300" s="14" t="s">
        <v>33531</v>
      </c>
      <c r="F7300" s="14" t="s">
        <v>115</v>
      </c>
      <c r="G7300" s="26">
        <v>43302</v>
      </c>
      <c r="H7300" s="14">
        <v>2014</v>
      </c>
      <c r="I7300" s="14" t="s">
        <v>363</v>
      </c>
      <c r="J7300" s="14" t="s">
        <v>1330</v>
      </c>
      <c r="K7300" s="14" t="s">
        <v>17847</v>
      </c>
      <c r="L7300" s="14" t="s">
        <v>33532</v>
      </c>
      <c r="M7300" s="14">
        <f t="shared" si="912"/>
        <v>2018</v>
      </c>
      <c r="N7300" s="14">
        <f t="shared" si="913"/>
        <v>7</v>
      </c>
      <c r="O7300" s="14" t="str">
        <f>IFERROR(VLOOKUP(I7300,Lists!$F$2:$G$16,2,FALSE()),"Not Rated")</f>
        <v>Adults</v>
      </c>
      <c r="P7300" s="14">
        <f t="shared" si="914"/>
        <v>89</v>
      </c>
      <c r="Q7300" s="14" t="str">
        <f t="shared" si="915"/>
        <v>United States</v>
      </c>
      <c r="R7300" s="14" t="str">
        <f t="shared" si="916"/>
        <v>|United States|</v>
      </c>
      <c r="S7300" s="14" t="str">
        <f t="shared" si="917"/>
        <v>|Comedies|Horror Movies|Independent Movies|</v>
      </c>
      <c r="T7300" s="14" t="str">
        <f t="shared" si="918"/>
        <v>|Jeff Baena|</v>
      </c>
      <c r="U7300" s="14" t="str">
        <f t="shared" si="919"/>
        <v>|Aubrey Plaza|Dane DeHaan|John C. Reilly|Molly Shannon|Cheryl Hines|Paul Reiser|Matthew Gray Gubler|Anna Kendrick|Paul Weitz|</v>
      </c>
    </row>
    <row r="7301" spans="1:21">
      <c r="A7301" s="14" t="s">
        <v>33533</v>
      </c>
      <c r="B7301" s="14" t="s">
        <v>48</v>
      </c>
      <c r="C7301" s="14" t="s">
        <v>33534</v>
      </c>
      <c r="D7301" s="14" t="s">
        <v>31886</v>
      </c>
      <c r="E7301" s="14" t="s">
        <v>117</v>
      </c>
      <c r="F7301" s="14" t="s">
        <v>115</v>
      </c>
      <c r="G7301" s="26">
        <v>43617</v>
      </c>
      <c r="H7301" s="14">
        <v>2018</v>
      </c>
      <c r="I7301" s="14" t="s">
        <v>362</v>
      </c>
      <c r="J7301" s="14" t="s">
        <v>760</v>
      </c>
      <c r="K7301" s="14" t="s">
        <v>1348</v>
      </c>
      <c r="L7301" s="14" t="s">
        <v>33535</v>
      </c>
      <c r="M7301" s="14">
        <f t="shared" si="912"/>
        <v>2019</v>
      </c>
      <c r="N7301" s="14">
        <f t="shared" si="913"/>
        <v>6</v>
      </c>
      <c r="O7301" s="14" t="str">
        <f>IFERROR(VLOOKUP(I7301,Lists!$F$2:$G$16,2,FALSE()),"Not Rated")</f>
        <v>Older Kids</v>
      </c>
      <c r="P7301" s="14">
        <f t="shared" si="914"/>
        <v>83</v>
      </c>
      <c r="Q7301" s="14" t="str">
        <f t="shared" si="915"/>
        <v>United States</v>
      </c>
      <c r="R7301" s="14" t="str">
        <f t="shared" si="916"/>
        <v>|United States|</v>
      </c>
      <c r="S7301" s="14" t="str">
        <f t="shared" si="917"/>
        <v>|Documentaries|LGBTQ Movies|</v>
      </c>
      <c r="T7301" s="14" t="str">
        <f t="shared" si="918"/>
        <v>|Ron Davis|</v>
      </c>
      <c r="U7301" s="14" t="str">
        <f t="shared" si="919"/>
        <v>|Unknown|</v>
      </c>
    </row>
    <row r="7302" spans="1:21">
      <c r="A7302" s="14" t="s">
        <v>33536</v>
      </c>
      <c r="B7302" s="14" t="s">
        <v>49</v>
      </c>
      <c r="C7302" s="14" t="s">
        <v>33537</v>
      </c>
      <c r="D7302" s="14" t="s">
        <v>117</v>
      </c>
      <c r="E7302" s="14" t="s">
        <v>347</v>
      </c>
      <c r="F7302" s="14" t="s">
        <v>115</v>
      </c>
      <c r="G7302" s="26">
        <v>42116</v>
      </c>
      <c r="H7302" s="14">
        <v>2009</v>
      </c>
      <c r="I7302" s="14" t="s">
        <v>368</v>
      </c>
      <c r="J7302" s="14" t="s">
        <v>105</v>
      </c>
      <c r="K7302" s="14" t="s">
        <v>26858</v>
      </c>
      <c r="L7302" s="14" t="s">
        <v>33538</v>
      </c>
      <c r="M7302" s="14">
        <f t="shared" si="912"/>
        <v>2015</v>
      </c>
      <c r="N7302" s="14">
        <f t="shared" si="913"/>
        <v>4</v>
      </c>
      <c r="O7302" s="14" t="str">
        <f>IFERROR(VLOOKUP(I7302,Lists!$F$2:$G$16,2,FALSE()),"Not Rated")</f>
        <v>Kids</v>
      </c>
      <c r="P7302" s="14">
        <f t="shared" si="914"/>
        <v>1</v>
      </c>
      <c r="Q7302" s="14" t="str">
        <f t="shared" si="915"/>
        <v>United States</v>
      </c>
      <c r="R7302" s="14" t="str">
        <f t="shared" si="916"/>
        <v>|United States|</v>
      </c>
      <c r="S7302" s="14" t="str">
        <f t="shared" si="917"/>
        <v>|British TV Shows|Docuseries|Science &amp; Nature TV|</v>
      </c>
      <c r="T7302" s="14" t="str">
        <f t="shared" si="918"/>
        <v>|Unknown|</v>
      </c>
      <c r="U7302" s="14" t="str">
        <f t="shared" si="919"/>
        <v>|David Attenborough|</v>
      </c>
    </row>
    <row r="7303" spans="1:21">
      <c r="A7303" s="14" t="s">
        <v>33539</v>
      </c>
      <c r="B7303" s="14" t="s">
        <v>49</v>
      </c>
      <c r="C7303" s="14" t="s">
        <v>33540</v>
      </c>
      <c r="D7303" s="14" t="s">
        <v>117</v>
      </c>
      <c r="E7303" s="14" t="s">
        <v>347</v>
      </c>
      <c r="F7303" s="14" t="s">
        <v>118</v>
      </c>
      <c r="G7303" s="26">
        <v>42541</v>
      </c>
      <c r="H7303" s="14">
        <v>2014</v>
      </c>
      <c r="I7303" s="14" t="s">
        <v>361</v>
      </c>
      <c r="J7303" s="14" t="s">
        <v>105</v>
      </c>
      <c r="K7303" s="14" t="s">
        <v>26858</v>
      </c>
      <c r="L7303" s="14" t="s">
        <v>33541</v>
      </c>
      <c r="M7303" s="14">
        <f t="shared" si="912"/>
        <v>2016</v>
      </c>
      <c r="N7303" s="14">
        <f t="shared" si="913"/>
        <v>6</v>
      </c>
      <c r="O7303" s="14" t="str">
        <f>IFERROR(VLOOKUP(I7303,Lists!$F$2:$G$16,2,FALSE()),"Not Rated")</f>
        <v>Teens</v>
      </c>
      <c r="P7303" s="14">
        <f t="shared" si="914"/>
        <v>1</v>
      </c>
      <c r="Q7303" s="14" t="str">
        <f t="shared" si="915"/>
        <v>United Kingdom</v>
      </c>
      <c r="R7303" s="14" t="str">
        <f t="shared" si="916"/>
        <v>|United Kingdom|</v>
      </c>
      <c r="S7303" s="14" t="str">
        <f t="shared" si="917"/>
        <v>|British TV Shows|Docuseries|Science &amp; Nature TV|</v>
      </c>
      <c r="T7303" s="14" t="str">
        <f t="shared" si="918"/>
        <v>|Unknown|</v>
      </c>
      <c r="U7303" s="14" t="str">
        <f t="shared" si="919"/>
        <v>|David Attenborough|</v>
      </c>
    </row>
    <row r="7304" spans="1:21">
      <c r="A7304" s="14" t="s">
        <v>33542</v>
      </c>
      <c r="B7304" s="14" t="s">
        <v>48</v>
      </c>
      <c r="C7304" s="14" t="s">
        <v>33543</v>
      </c>
      <c r="D7304" s="14" t="s">
        <v>33544</v>
      </c>
      <c r="E7304" s="14" t="s">
        <v>33545</v>
      </c>
      <c r="F7304" s="14" t="s">
        <v>119</v>
      </c>
      <c r="G7304" s="26">
        <v>43613</v>
      </c>
      <c r="H7304" s="14">
        <v>2018</v>
      </c>
      <c r="I7304" s="14" t="s">
        <v>360</v>
      </c>
      <c r="J7304" s="14" t="s">
        <v>1668</v>
      </c>
      <c r="K7304" s="14" t="s">
        <v>16169</v>
      </c>
      <c r="L7304" s="14" t="s">
        <v>33546</v>
      </c>
      <c r="M7304" s="14">
        <f t="shared" si="912"/>
        <v>2019</v>
      </c>
      <c r="N7304" s="14">
        <f t="shared" si="913"/>
        <v>5</v>
      </c>
      <c r="O7304" s="14" t="str">
        <f>IFERROR(VLOOKUP(I7304,Lists!$F$2:$G$16,2,FALSE()),"Not Rated")</f>
        <v>Adults</v>
      </c>
      <c r="P7304" s="14">
        <f t="shared" si="914"/>
        <v>84</v>
      </c>
      <c r="Q7304" s="14" t="str">
        <f t="shared" si="915"/>
        <v>Canada</v>
      </c>
      <c r="R7304" s="14" t="str">
        <f t="shared" si="916"/>
        <v>|Canada|</v>
      </c>
      <c r="S7304" s="14" t="str">
        <f t="shared" si="917"/>
        <v>|Horror Movies|Independent Movies|Thrillers|</v>
      </c>
      <c r="T7304" s="14" t="str">
        <f t="shared" si="918"/>
        <v>|Justin McConnell|</v>
      </c>
      <c r="U7304" s="14" t="str">
        <f t="shared" si="919"/>
        <v>|Lora Burke|Jack Foley|Bill Oberst Jr.|Elitsa Bako|Sam James White|Rachel Vanduzer|Steve Kasan|</v>
      </c>
    </row>
    <row r="7305" spans="1:21">
      <c r="A7305" s="14" t="s">
        <v>33547</v>
      </c>
      <c r="B7305" s="14" t="s">
        <v>48</v>
      </c>
      <c r="C7305" s="14" t="s">
        <v>33548</v>
      </c>
      <c r="D7305" s="14" t="s">
        <v>311</v>
      </c>
      <c r="E7305" s="14" t="s">
        <v>33549</v>
      </c>
      <c r="F7305" s="14" t="s">
        <v>130</v>
      </c>
      <c r="G7305" s="26">
        <v>43328</v>
      </c>
      <c r="H7305" s="14">
        <v>1997</v>
      </c>
      <c r="I7305" s="14" t="s">
        <v>361</v>
      </c>
      <c r="J7305" s="14" t="s">
        <v>457</v>
      </c>
      <c r="K7305" s="14" t="s">
        <v>1227</v>
      </c>
      <c r="L7305" s="14" t="s">
        <v>33550</v>
      </c>
      <c r="M7305" s="14">
        <f t="shared" si="912"/>
        <v>2018</v>
      </c>
      <c r="N7305" s="14">
        <f t="shared" si="913"/>
        <v>8</v>
      </c>
      <c r="O7305" s="14" t="str">
        <f>IFERROR(VLOOKUP(I7305,Lists!$F$2:$G$16,2,FALSE()),"Not Rated")</f>
        <v>Teens</v>
      </c>
      <c r="P7305" s="14">
        <f t="shared" si="914"/>
        <v>104</v>
      </c>
      <c r="Q7305" s="14" t="str">
        <f t="shared" si="915"/>
        <v>Hong Kong</v>
      </c>
      <c r="R7305" s="14" t="str">
        <f t="shared" si="916"/>
        <v>|Hong Kong|</v>
      </c>
      <c r="S7305" s="14" t="str">
        <f t="shared" si="917"/>
        <v>|Action &amp; Adventure|International Movies|</v>
      </c>
      <c r="T7305" s="14" t="str">
        <f t="shared" si="918"/>
        <v>|Johnnie To|</v>
      </c>
      <c r="U7305" s="14" t="str">
        <f t="shared" si="919"/>
        <v>|Lau Ching Wan|Alex Fong|Carman Lee|Ruby Wong|Raymond Wong Ho-Yin|Damian Lau|Lam Suet|Kenneth Chan|</v>
      </c>
    </row>
    <row r="7306" spans="1:21">
      <c r="A7306" s="14" t="s">
        <v>33551</v>
      </c>
      <c r="B7306" s="14" t="s">
        <v>48</v>
      </c>
      <c r="C7306" s="14" t="s">
        <v>33552</v>
      </c>
      <c r="D7306" s="14" t="s">
        <v>33553</v>
      </c>
      <c r="E7306" s="14" t="s">
        <v>33554</v>
      </c>
      <c r="F7306" s="14" t="s">
        <v>115</v>
      </c>
      <c r="G7306" s="26">
        <v>43591</v>
      </c>
      <c r="H7306" s="14">
        <v>2018</v>
      </c>
      <c r="I7306" s="14" t="s">
        <v>362</v>
      </c>
      <c r="J7306" s="14" t="s">
        <v>698</v>
      </c>
      <c r="K7306" s="14" t="s">
        <v>1336</v>
      </c>
      <c r="L7306" s="14" t="s">
        <v>33555</v>
      </c>
      <c r="M7306" s="14">
        <f t="shared" si="912"/>
        <v>2019</v>
      </c>
      <c r="N7306" s="14">
        <f t="shared" si="913"/>
        <v>5</v>
      </c>
      <c r="O7306" s="14" t="str">
        <f>IFERROR(VLOOKUP(I7306,Lists!$F$2:$G$16,2,FALSE()),"Not Rated")</f>
        <v>Older Kids</v>
      </c>
      <c r="P7306" s="14">
        <f t="shared" si="914"/>
        <v>99</v>
      </c>
      <c r="Q7306" s="14" t="str">
        <f t="shared" si="915"/>
        <v>United States</v>
      </c>
      <c r="R7306" s="14" t="str">
        <f t="shared" si="916"/>
        <v>|United States|</v>
      </c>
      <c r="S7306" s="14" t="str">
        <f t="shared" si="917"/>
        <v>|Dramas|Faith &amp; Spirituality|</v>
      </c>
      <c r="T7306" s="14" t="str">
        <f t="shared" si="918"/>
        <v>|Kevin Peeples|</v>
      </c>
      <c r="U7306" s="14" t="str">
        <f t="shared" si="919"/>
        <v>|Micah Lynn Hanson|Alan Powell|Elizabeth Becka|Garry Nation|Joseph Callender|Anisa Nyell Johnson|Aowyn Grace Peoples|John Jackson Hunter|Alex Kendrick|</v>
      </c>
    </row>
    <row r="7307" spans="1:21">
      <c r="A7307" s="14" t="s">
        <v>33556</v>
      </c>
      <c r="B7307" s="14" t="s">
        <v>48</v>
      </c>
      <c r="C7307" s="14" t="s">
        <v>33557</v>
      </c>
      <c r="D7307" s="14" t="s">
        <v>33558</v>
      </c>
      <c r="E7307" s="14" t="s">
        <v>33559</v>
      </c>
      <c r="F7307" s="14" t="s">
        <v>125</v>
      </c>
      <c r="G7307" s="26">
        <v>43770</v>
      </c>
      <c r="H7307" s="14">
        <v>1992</v>
      </c>
      <c r="I7307" s="14" t="s">
        <v>363</v>
      </c>
      <c r="J7307" s="14" t="s">
        <v>611</v>
      </c>
      <c r="K7307" s="14" t="s">
        <v>1991</v>
      </c>
      <c r="L7307" s="14" t="s">
        <v>33560</v>
      </c>
      <c r="M7307" s="14">
        <f t="shared" si="912"/>
        <v>2019</v>
      </c>
      <c r="N7307" s="14">
        <f t="shared" si="913"/>
        <v>11</v>
      </c>
      <c r="O7307" s="14" t="str">
        <f>IFERROR(VLOOKUP(I7307,Lists!$F$2:$G$16,2,FALSE()),"Not Rated")</f>
        <v>Adults</v>
      </c>
      <c r="P7307" s="14">
        <f t="shared" si="914"/>
        <v>105</v>
      </c>
      <c r="Q7307" s="14" t="str">
        <f t="shared" si="915"/>
        <v>Mexico</v>
      </c>
      <c r="R7307" s="14" t="str">
        <f t="shared" si="916"/>
        <v>|Mexico|</v>
      </c>
      <c r="S7307" s="14" t="str">
        <f t="shared" si="917"/>
        <v>|Classic Movies|Dramas|International Movies|</v>
      </c>
      <c r="T7307" s="14" t="str">
        <f t="shared" si="918"/>
        <v>|Alfonso Arau|</v>
      </c>
      <c r="U7307" s="14" t="str">
        <f t="shared" si="919"/>
        <v>|Marco Leonardi|Lumi Cavazos|Regina Torné|Mario Iván Martínez|Ada Carrasco|Yareli Arizmendi|Claudette Maillé|Pilar Aranda|</v>
      </c>
    </row>
    <row r="7308" spans="1:21">
      <c r="A7308" s="14" t="s">
        <v>33561</v>
      </c>
      <c r="B7308" s="14" t="s">
        <v>48</v>
      </c>
      <c r="C7308" s="14" t="s">
        <v>33562</v>
      </c>
      <c r="D7308" s="14" t="s">
        <v>23587</v>
      </c>
      <c r="E7308" s="14" t="s">
        <v>33563</v>
      </c>
      <c r="F7308" s="14" t="s">
        <v>115</v>
      </c>
      <c r="G7308" s="26">
        <v>42406</v>
      </c>
      <c r="H7308" s="14">
        <v>2015</v>
      </c>
      <c r="I7308" s="14" t="s">
        <v>363</v>
      </c>
      <c r="J7308" s="14" t="s">
        <v>507</v>
      </c>
      <c r="K7308" s="14" t="s">
        <v>683</v>
      </c>
      <c r="L7308" s="14" t="s">
        <v>33564</v>
      </c>
      <c r="M7308" s="14">
        <f t="shared" si="912"/>
        <v>2016</v>
      </c>
      <c r="N7308" s="14">
        <f t="shared" si="913"/>
        <v>2</v>
      </c>
      <c r="O7308" s="14" t="str">
        <f>IFERROR(VLOOKUP(I7308,Lists!$F$2:$G$16,2,FALSE()),"Not Rated")</f>
        <v>Adults</v>
      </c>
      <c r="P7308" s="14">
        <f t="shared" si="914"/>
        <v>94</v>
      </c>
      <c r="Q7308" s="14" t="str">
        <f t="shared" si="915"/>
        <v>United States</v>
      </c>
      <c r="R7308" s="14" t="str">
        <f t="shared" si="916"/>
        <v>|United States|</v>
      </c>
      <c r="S7308" s="14" t="str">
        <f t="shared" si="917"/>
        <v>|Dramas|Thrillers|</v>
      </c>
      <c r="T7308" s="14" t="str">
        <f t="shared" si="918"/>
        <v>|Charles Stone III|</v>
      </c>
      <c r="U7308" s="14" t="str">
        <f t="shared" si="919"/>
        <v>|Viola Davis|Jennifer Lopez|Andre Royo|Shea Whigham|Aml Ameen|Chris Chalk|Will Brittain|Michole Briana White|Julius Tennon|Gino Vento|Yolonda Ross|</v>
      </c>
    </row>
    <row r="7309" spans="1:21">
      <c r="A7309" s="14" t="s">
        <v>33565</v>
      </c>
      <c r="B7309" s="14" t="s">
        <v>49</v>
      </c>
      <c r="C7309" s="14" t="s">
        <v>33566</v>
      </c>
      <c r="D7309" s="14" t="s">
        <v>117</v>
      </c>
      <c r="E7309" s="14" t="s">
        <v>33567</v>
      </c>
      <c r="F7309" s="14" t="s">
        <v>118</v>
      </c>
      <c r="G7309" s="26">
        <v>43739</v>
      </c>
      <c r="H7309" s="14">
        <v>2012</v>
      </c>
      <c r="I7309" s="14" t="s">
        <v>360</v>
      </c>
      <c r="J7309" s="14" t="s">
        <v>106</v>
      </c>
      <c r="K7309" s="14" t="s">
        <v>20003</v>
      </c>
      <c r="L7309" s="14" t="s">
        <v>33568</v>
      </c>
      <c r="M7309" s="14">
        <f t="shared" si="912"/>
        <v>2019</v>
      </c>
      <c r="N7309" s="14">
        <f t="shared" si="913"/>
        <v>10</v>
      </c>
      <c r="O7309" s="14" t="str">
        <f>IFERROR(VLOOKUP(I7309,Lists!$F$2:$G$16,2,FALSE()),"Not Rated")</f>
        <v>Adults</v>
      </c>
      <c r="P7309" s="14">
        <f t="shared" si="914"/>
        <v>2</v>
      </c>
      <c r="Q7309" s="14" t="str">
        <f t="shared" si="915"/>
        <v>United Kingdom</v>
      </c>
      <c r="R7309" s="14" t="str">
        <f t="shared" si="916"/>
        <v>|United Kingdom|</v>
      </c>
      <c r="S7309" s="14" t="str">
        <f t="shared" si="917"/>
        <v>|British TV Shows|TV Comedies|</v>
      </c>
      <c r="T7309" s="14" t="str">
        <f t="shared" si="918"/>
        <v>|Unknown|</v>
      </c>
      <c r="U7309" s="14" t="str">
        <f t="shared" si="919"/>
        <v>|Brian Limond|Debbie Welsh|Tom Brogan|Raymond Mearns|Kirstin McLean|</v>
      </c>
    </row>
    <row r="7310" spans="1:21">
      <c r="A7310" s="14" t="s">
        <v>33569</v>
      </c>
      <c r="B7310" s="14" t="s">
        <v>48</v>
      </c>
      <c r="C7310" s="14" t="s">
        <v>33570</v>
      </c>
      <c r="D7310" s="14" t="s">
        <v>295</v>
      </c>
      <c r="E7310" s="14" t="s">
        <v>33571</v>
      </c>
      <c r="F7310" s="14" t="s">
        <v>4022</v>
      </c>
      <c r="G7310" s="26">
        <v>43152</v>
      </c>
      <c r="H7310" s="14">
        <v>2012</v>
      </c>
      <c r="I7310" s="14" t="s">
        <v>364</v>
      </c>
      <c r="J7310" s="14" t="s">
        <v>1508</v>
      </c>
      <c r="K7310" s="14" t="s">
        <v>244</v>
      </c>
      <c r="L7310" s="14" t="s">
        <v>33572</v>
      </c>
      <c r="M7310" s="14">
        <f t="shared" si="912"/>
        <v>2018</v>
      </c>
      <c r="N7310" s="14">
        <f t="shared" si="913"/>
        <v>2</v>
      </c>
      <c r="O7310" s="14" t="str">
        <f>IFERROR(VLOOKUP(I7310,Lists!$F$2:$G$16,2,FALSE()),"Not Rated")</f>
        <v>Teens</v>
      </c>
      <c r="P7310" s="14">
        <f t="shared" si="914"/>
        <v>150</v>
      </c>
      <c r="Q7310" s="14" t="str">
        <f t="shared" si="915"/>
        <v>United States</v>
      </c>
      <c r="R7310" s="14" t="str">
        <f t="shared" si="916"/>
        <v>|United States|India|</v>
      </c>
      <c r="S7310" s="14" t="str">
        <f t="shared" si="917"/>
        <v>|Dramas|</v>
      </c>
      <c r="T7310" s="14" t="str">
        <f t="shared" si="918"/>
        <v>|Steven Spielberg|</v>
      </c>
      <c r="U7310" s="14" t="str">
        <f t="shared" si="919"/>
        <v>|Daniel Day-Lewis|Sally Field|David Strathairn|Joseph Gordon-Levitt|James Spader|Hal Holbrook|Tommy Lee Jones|Jackie Earle Haley|John Hawkes|Jared Harris|Joseph Cross|Tim Blake Nelson|David Oyelowo|Bruce McGill|</v>
      </c>
    </row>
    <row r="7311" spans="1:21">
      <c r="A7311" s="14" t="s">
        <v>33573</v>
      </c>
      <c r="B7311" s="14" t="s">
        <v>48</v>
      </c>
      <c r="C7311" s="14" t="s">
        <v>33574</v>
      </c>
      <c r="D7311" s="14" t="s">
        <v>33575</v>
      </c>
      <c r="E7311" s="14" t="s">
        <v>33576</v>
      </c>
      <c r="F7311" s="14" t="s">
        <v>128</v>
      </c>
      <c r="G7311" s="26">
        <v>43594</v>
      </c>
      <c r="H7311" s="14">
        <v>2013</v>
      </c>
      <c r="I7311" s="14" t="s">
        <v>361</v>
      </c>
      <c r="J7311" s="14" t="s">
        <v>580</v>
      </c>
      <c r="K7311" s="14" t="s">
        <v>1227</v>
      </c>
      <c r="L7311" s="14" t="s">
        <v>33577</v>
      </c>
      <c r="M7311" s="14">
        <f t="shared" si="912"/>
        <v>2019</v>
      </c>
      <c r="N7311" s="14">
        <f t="shared" si="913"/>
        <v>5</v>
      </c>
      <c r="O7311" s="14" t="str">
        <f>IFERROR(VLOOKUP(I7311,Lists!$F$2:$G$16,2,FALSE()),"Not Rated")</f>
        <v>Teens</v>
      </c>
      <c r="P7311" s="14">
        <f t="shared" si="914"/>
        <v>111</v>
      </c>
      <c r="Q7311" s="14" t="str">
        <f t="shared" si="915"/>
        <v>Egypt</v>
      </c>
      <c r="R7311" s="14" t="str">
        <f t="shared" si="916"/>
        <v>|Egypt|</v>
      </c>
      <c r="S7311" s="14" t="str">
        <f t="shared" si="917"/>
        <v>|Action &amp; Adventure|International Movies|</v>
      </c>
      <c r="T7311" s="14" t="str">
        <f t="shared" si="918"/>
        <v>|Karim El Sobky|</v>
      </c>
      <c r="U7311" s="14" t="str">
        <f t="shared" si="919"/>
        <v>|Mohamed Ramadan|Hassan Hosny|Horeya Farghaly|Sayed Rajab|Aida Reyad|Omar Mustafa Metwally|Riham Ayman|Mohsen Mansour|Afaf Rashad|Maher Essam|Sabry Fawwaz|Hamdy Heykal|Sabry Abdel Moniem|</v>
      </c>
    </row>
    <row r="7312" spans="1:21">
      <c r="A7312" s="14" t="s">
        <v>33578</v>
      </c>
      <c r="B7312" s="14" t="s">
        <v>48</v>
      </c>
      <c r="C7312" s="14" t="s">
        <v>33579</v>
      </c>
      <c r="D7312" s="14" t="s">
        <v>33580</v>
      </c>
      <c r="E7312" s="14" t="s">
        <v>33581</v>
      </c>
      <c r="F7312" s="14" t="s">
        <v>117</v>
      </c>
      <c r="G7312" s="26">
        <v>43770</v>
      </c>
      <c r="H7312" s="14">
        <v>1990</v>
      </c>
      <c r="I7312" s="14" t="s">
        <v>361</v>
      </c>
      <c r="J7312" s="14" t="s">
        <v>646</v>
      </c>
      <c r="K7312" s="14" t="s">
        <v>927</v>
      </c>
      <c r="L7312" s="14" t="s">
        <v>33582</v>
      </c>
      <c r="M7312" s="14">
        <f t="shared" si="912"/>
        <v>2019</v>
      </c>
      <c r="N7312" s="14">
        <f t="shared" si="913"/>
        <v>11</v>
      </c>
      <c r="O7312" s="14" t="str">
        <f>IFERROR(VLOOKUP(I7312,Lists!$F$2:$G$16,2,FALSE()),"Not Rated")</f>
        <v>Teens</v>
      </c>
      <c r="P7312" s="14">
        <f t="shared" si="914"/>
        <v>116</v>
      </c>
      <c r="Q7312" s="14" t="str">
        <f t="shared" si="915"/>
        <v>Unknown</v>
      </c>
      <c r="R7312" s="14" t="str">
        <f t="shared" si="916"/>
        <v>|Unknown|</v>
      </c>
      <c r="S7312" s="14" t="str">
        <f t="shared" si="917"/>
        <v>|Documentaries|Music &amp; Musicals|</v>
      </c>
      <c r="T7312" s="14" t="str">
        <f t="shared" si="918"/>
        <v>|Ellen Weissbrod|</v>
      </c>
      <c r="U7312" s="14" t="str">
        <f t="shared" si="919"/>
        <v>|Quincy Jones|Miles Davis|Ray Charles|Sheila E.|Ella Fitzgerald|Flavor Flav|Aretha Franklin|Dizzy Gillespie|Lesley Gore|Herbie Hancock|Ice-T|Jesse Jackson|Michael Jackson|Frank Sinatra|Oprah Winfrey|</v>
      </c>
    </row>
    <row r="7313" spans="1:21">
      <c r="A7313" s="14" t="s">
        <v>33583</v>
      </c>
      <c r="B7313" s="14" t="s">
        <v>48</v>
      </c>
      <c r="C7313" s="14" t="s">
        <v>33584</v>
      </c>
      <c r="D7313" s="14" t="s">
        <v>33585</v>
      </c>
      <c r="E7313" s="14" t="s">
        <v>33586</v>
      </c>
      <c r="F7313" s="14" t="s">
        <v>130</v>
      </c>
      <c r="G7313" s="26">
        <v>43313</v>
      </c>
      <c r="H7313" s="14">
        <v>1983</v>
      </c>
      <c r="I7313" s="14" t="s">
        <v>361</v>
      </c>
      <c r="J7313" s="14" t="s">
        <v>900</v>
      </c>
      <c r="K7313" s="14" t="s">
        <v>9250</v>
      </c>
      <c r="L7313" s="14" t="s">
        <v>33587</v>
      </c>
      <c r="M7313" s="14">
        <f t="shared" si="912"/>
        <v>2018</v>
      </c>
      <c r="N7313" s="14">
        <f t="shared" si="913"/>
        <v>8</v>
      </c>
      <c r="O7313" s="14" t="str">
        <f>IFERROR(VLOOKUP(I7313,Lists!$F$2:$G$16,2,FALSE()),"Not Rated")</f>
        <v>Teens</v>
      </c>
      <c r="P7313" s="14">
        <f t="shared" si="914"/>
        <v>92</v>
      </c>
      <c r="Q7313" s="14" t="str">
        <f t="shared" si="915"/>
        <v>Hong Kong</v>
      </c>
      <c r="R7313" s="14" t="str">
        <f t="shared" si="916"/>
        <v>|Hong Kong|</v>
      </c>
      <c r="S7313" s="14" t="str">
        <f t="shared" si="917"/>
        <v>|Action &amp; Adventure|International Movies|Romantic Movies|</v>
      </c>
      <c r="T7313" s="14" t="str">
        <f t="shared" si="918"/>
        <v>|Hua Shan|</v>
      </c>
      <c r="U7313" s="14" t="str">
        <f t="shared" si="919"/>
        <v>|Leslie Cheung|Jing-Jing Yung|Chen Kuan-tai|Leanne Liu|Tanny Tien Ni|</v>
      </c>
    </row>
    <row r="7314" spans="1:21">
      <c r="A7314" s="14" t="s">
        <v>33588</v>
      </c>
      <c r="B7314" s="14" t="s">
        <v>49</v>
      </c>
      <c r="C7314" s="14" t="s">
        <v>33589</v>
      </c>
      <c r="D7314" s="14" t="s">
        <v>117</v>
      </c>
      <c r="E7314" s="14" t="s">
        <v>33590</v>
      </c>
      <c r="F7314" s="14" t="s">
        <v>127</v>
      </c>
      <c r="G7314" s="26">
        <v>43132</v>
      </c>
      <c r="H7314" s="14">
        <v>2015</v>
      </c>
      <c r="I7314" s="14" t="s">
        <v>58</v>
      </c>
      <c r="J7314" s="14" t="s">
        <v>105</v>
      </c>
      <c r="K7314" s="14" t="s">
        <v>617</v>
      </c>
      <c r="L7314" s="14" t="s">
        <v>33591</v>
      </c>
      <c r="M7314" s="14">
        <f t="shared" si="912"/>
        <v>2018</v>
      </c>
      <c r="N7314" s="14">
        <f t="shared" si="913"/>
        <v>2</v>
      </c>
      <c r="O7314" s="14" t="str">
        <f>IFERROR(VLOOKUP(I7314,Lists!$F$2:$G$16,2,FALSE()),"Not Rated")</f>
        <v>Not Rated</v>
      </c>
      <c r="P7314" s="14">
        <f t="shared" si="914"/>
        <v>1</v>
      </c>
      <c r="Q7314" s="14" t="str">
        <f t="shared" si="915"/>
        <v>Australia</v>
      </c>
      <c r="R7314" s="14" t="str">
        <f t="shared" si="916"/>
        <v>|Australia|</v>
      </c>
      <c r="S7314" s="14" t="str">
        <f t="shared" si="917"/>
        <v>|Kids' TV|TV Comedies|</v>
      </c>
      <c r="T7314" s="14" t="str">
        <f t="shared" si="918"/>
        <v>|Unknown|</v>
      </c>
      <c r="U7314" s="14" t="str">
        <f t="shared" si="919"/>
        <v>|Flynn Curry|Olivia Deeble|Madison Lu|Oisín O'Leary|Faith Seci|Joshua Sitch|Heidi Arena|</v>
      </c>
    </row>
    <row r="7315" spans="1:21">
      <c r="A7315" s="14" t="s">
        <v>33592</v>
      </c>
      <c r="B7315" s="14" t="s">
        <v>48</v>
      </c>
      <c r="C7315" s="14" t="s">
        <v>33593</v>
      </c>
      <c r="D7315" s="14" t="s">
        <v>33594</v>
      </c>
      <c r="E7315" s="14" t="s">
        <v>33595</v>
      </c>
      <c r="F7315" s="14" t="s">
        <v>127</v>
      </c>
      <c r="G7315" s="26">
        <v>43174</v>
      </c>
      <c r="H7315" s="14">
        <v>2016</v>
      </c>
      <c r="I7315" s="14" t="s">
        <v>365</v>
      </c>
      <c r="J7315" s="14" t="s">
        <v>664</v>
      </c>
      <c r="K7315" s="14" t="s">
        <v>481</v>
      </c>
      <c r="L7315" s="14" t="s">
        <v>33596</v>
      </c>
      <c r="M7315" s="14">
        <f t="shared" si="912"/>
        <v>2018</v>
      </c>
      <c r="N7315" s="14">
        <f t="shared" si="913"/>
        <v>3</v>
      </c>
      <c r="O7315" s="14" t="str">
        <f>IFERROR(VLOOKUP(I7315,Lists!$F$2:$G$16,2,FALSE()),"Not Rated")</f>
        <v>Kids</v>
      </c>
      <c r="P7315" s="14">
        <f t="shared" si="914"/>
        <v>23</v>
      </c>
      <c r="Q7315" s="14" t="str">
        <f t="shared" si="915"/>
        <v>Australia</v>
      </c>
      <c r="R7315" s="14" t="str">
        <f t="shared" si="916"/>
        <v>|Australia|</v>
      </c>
      <c r="S7315" s="14" t="str">
        <f t="shared" si="917"/>
        <v>|Children &amp; Family Movies|Comedies|</v>
      </c>
      <c r="T7315" s="14" t="str">
        <f t="shared" si="918"/>
        <v>|Tim Bartley|</v>
      </c>
      <c r="U7315" s="14" t="str">
        <f t="shared" si="919"/>
        <v>|Flynn Curry|Olivia Deeble|Madison Lu|Oisín O'Leary|Faith Seci|Joshua Sitch|Heidi Arena|Wayne Hope|</v>
      </c>
    </row>
    <row r="7316" spans="1:21">
      <c r="A7316" s="14" t="s">
        <v>33597</v>
      </c>
      <c r="B7316" s="14" t="s">
        <v>48</v>
      </c>
      <c r="C7316" s="14" t="s">
        <v>33598</v>
      </c>
      <c r="D7316" s="14" t="s">
        <v>33599</v>
      </c>
      <c r="E7316" s="14" t="s">
        <v>33595</v>
      </c>
      <c r="F7316" s="14" t="s">
        <v>127</v>
      </c>
      <c r="G7316" s="26">
        <v>43174</v>
      </c>
      <c r="H7316" s="14">
        <v>2016</v>
      </c>
      <c r="I7316" s="14" t="s">
        <v>365</v>
      </c>
      <c r="J7316" s="14" t="s">
        <v>4390</v>
      </c>
      <c r="K7316" s="14" t="s">
        <v>481</v>
      </c>
      <c r="L7316" s="14" t="s">
        <v>33600</v>
      </c>
      <c r="M7316" s="14">
        <f t="shared" si="912"/>
        <v>2018</v>
      </c>
      <c r="N7316" s="14">
        <f t="shared" si="913"/>
        <v>3</v>
      </c>
      <c r="O7316" s="14" t="str">
        <f>IFERROR(VLOOKUP(I7316,Lists!$F$2:$G$16,2,FALSE()),"Not Rated")</f>
        <v>Kids</v>
      </c>
      <c r="P7316" s="14">
        <f t="shared" si="914"/>
        <v>25</v>
      </c>
      <c r="Q7316" s="14" t="str">
        <f t="shared" si="915"/>
        <v>Australia</v>
      </c>
      <c r="R7316" s="14" t="str">
        <f t="shared" si="916"/>
        <v>|Australia|</v>
      </c>
      <c r="S7316" s="14" t="str">
        <f t="shared" si="917"/>
        <v>|Children &amp; Family Movies|Comedies|</v>
      </c>
      <c r="T7316" s="14" t="str">
        <f t="shared" si="918"/>
        <v>|Robyn Butler|</v>
      </c>
      <c r="U7316" s="14" t="str">
        <f t="shared" si="919"/>
        <v>|Flynn Curry|Olivia Deeble|Madison Lu|Oisín O'Leary|Faith Seci|Joshua Sitch|Heidi Arena|Wayne Hope|</v>
      </c>
    </row>
    <row r="7317" spans="1:21">
      <c r="A7317" s="14" t="s">
        <v>33601</v>
      </c>
      <c r="B7317" s="14" t="s">
        <v>48</v>
      </c>
      <c r="C7317" s="14" t="s">
        <v>33602</v>
      </c>
      <c r="D7317" s="14" t="s">
        <v>33603</v>
      </c>
      <c r="E7317" s="14" t="s">
        <v>33604</v>
      </c>
      <c r="F7317" s="14" t="s">
        <v>33605</v>
      </c>
      <c r="G7317" s="26">
        <v>42747</v>
      </c>
      <c r="H7317" s="14">
        <v>2016</v>
      </c>
      <c r="I7317" s="14" t="s">
        <v>367</v>
      </c>
      <c r="J7317" s="14" t="s">
        <v>744</v>
      </c>
      <c r="K7317" s="14" t="s">
        <v>1436</v>
      </c>
      <c r="L7317" s="14" t="s">
        <v>33606</v>
      </c>
      <c r="M7317" s="14">
        <f t="shared" si="912"/>
        <v>2017</v>
      </c>
      <c r="N7317" s="14">
        <f t="shared" si="913"/>
        <v>1</v>
      </c>
      <c r="O7317" s="14" t="str">
        <f>IFERROR(VLOOKUP(I7317,Lists!$F$2:$G$16,2,FALSE()),"Not Rated")</f>
        <v>Older Kids</v>
      </c>
      <c r="P7317" s="14">
        <f t="shared" si="914"/>
        <v>85</v>
      </c>
      <c r="Q7317" s="14" t="str">
        <f t="shared" si="915"/>
        <v>United States</v>
      </c>
      <c r="R7317" s="14" t="str">
        <f t="shared" si="916"/>
        <v>|United States|Greece|Brazil|</v>
      </c>
      <c r="S7317" s="14" t="str">
        <f t="shared" si="917"/>
        <v>|Dramas|Independent Movies|</v>
      </c>
      <c r="T7317" s="14" t="str">
        <f t="shared" si="918"/>
        <v>|Ira Sachs|</v>
      </c>
      <c r="U7317" s="14" t="str">
        <f t="shared" si="919"/>
        <v>|Greg Kinnear|Jennifer Ehle|Paulina García|Alfred Molina|Michael Barbieri|Theo Taplitz|Talia Balsam|Maliq Johnson|Anthony A. Flamminio|Madison Wright|John Procaccino|</v>
      </c>
    </row>
    <row r="7318" spans="1:21">
      <c r="A7318" s="14" t="s">
        <v>33607</v>
      </c>
      <c r="B7318" s="14" t="s">
        <v>48</v>
      </c>
      <c r="C7318" s="14" t="s">
        <v>33608</v>
      </c>
      <c r="D7318" s="14" t="s">
        <v>1780</v>
      </c>
      <c r="E7318" s="14" t="s">
        <v>33609</v>
      </c>
      <c r="F7318" s="14" t="s">
        <v>115</v>
      </c>
      <c r="G7318" s="26">
        <v>44166</v>
      </c>
      <c r="H7318" s="14">
        <v>2000</v>
      </c>
      <c r="I7318" s="14" t="s">
        <v>364</v>
      </c>
      <c r="J7318" s="14" t="s">
        <v>404</v>
      </c>
      <c r="K7318" s="14" t="s">
        <v>245</v>
      </c>
      <c r="L7318" s="14" t="s">
        <v>33610</v>
      </c>
      <c r="M7318" s="14">
        <f t="shared" si="912"/>
        <v>2020</v>
      </c>
      <c r="N7318" s="14">
        <f t="shared" si="913"/>
        <v>12</v>
      </c>
      <c r="O7318" s="14" t="str">
        <f>IFERROR(VLOOKUP(I7318,Lists!$F$2:$G$16,2,FALSE()),"Not Rated")</f>
        <v>Teens</v>
      </c>
      <c r="P7318" s="14">
        <f t="shared" si="914"/>
        <v>90</v>
      </c>
      <c r="Q7318" s="14" t="str">
        <f t="shared" si="915"/>
        <v>United States</v>
      </c>
      <c r="R7318" s="14" t="str">
        <f t="shared" si="916"/>
        <v>|United States|</v>
      </c>
      <c r="S7318" s="14" t="str">
        <f t="shared" si="917"/>
        <v>|Comedies|</v>
      </c>
      <c r="T7318" s="14" t="str">
        <f t="shared" si="918"/>
        <v>|Steve Brill|</v>
      </c>
      <c r="U7318" s="14" t="str">
        <f t="shared" si="919"/>
        <v>|Adam Sandler|Patricia Arquette|Harvey Keitel|Rhys Ifans|Allen Covert|Tommy 'Tiny' Lister|Kevin Nealon|Jon Lovitz|Michael McKean|Quentin Tarantino|</v>
      </c>
    </row>
    <row r="7319" spans="1:21">
      <c r="A7319" s="14" t="s">
        <v>33611</v>
      </c>
      <c r="B7319" s="14" t="s">
        <v>48</v>
      </c>
      <c r="C7319" s="14" t="s">
        <v>33612</v>
      </c>
      <c r="D7319" s="14" t="s">
        <v>314</v>
      </c>
      <c r="E7319" s="14" t="s">
        <v>117</v>
      </c>
      <c r="F7319" s="14" t="s">
        <v>117</v>
      </c>
      <c r="G7319" s="26">
        <v>43435</v>
      </c>
      <c r="H7319" s="14">
        <v>2018</v>
      </c>
      <c r="I7319" s="14" t="s">
        <v>371</v>
      </c>
      <c r="J7319" s="14" t="s">
        <v>2489</v>
      </c>
      <c r="K7319" s="14" t="s">
        <v>481</v>
      </c>
      <c r="L7319" s="14" t="s">
        <v>33613</v>
      </c>
      <c r="M7319" s="14">
        <f t="shared" si="912"/>
        <v>2018</v>
      </c>
      <c r="N7319" s="14">
        <f t="shared" si="913"/>
        <v>12</v>
      </c>
      <c r="O7319" s="14" t="str">
        <f>IFERROR(VLOOKUP(I7319,Lists!$F$2:$G$16,2,FALSE()),"Not Rated")</f>
        <v>Kids</v>
      </c>
      <c r="P7319" s="14">
        <f t="shared" si="914"/>
        <v>68</v>
      </c>
      <c r="Q7319" s="14" t="str">
        <f t="shared" si="915"/>
        <v>Unknown</v>
      </c>
      <c r="R7319" s="14" t="str">
        <f t="shared" si="916"/>
        <v>|Unknown|</v>
      </c>
      <c r="S7319" s="14" t="str">
        <f t="shared" si="917"/>
        <v>|Children &amp; Family Movies|Comedies|</v>
      </c>
      <c r="T7319" s="14" t="str">
        <f t="shared" si="918"/>
        <v>|Prakash Satam|</v>
      </c>
      <c r="U7319" s="14" t="str">
        <f t="shared" si="919"/>
        <v>|Unknown|</v>
      </c>
    </row>
    <row r="7320" spans="1:21">
      <c r="A7320" s="14" t="s">
        <v>33614</v>
      </c>
      <c r="B7320" s="14" t="s">
        <v>48</v>
      </c>
      <c r="C7320" s="14" t="s">
        <v>33615</v>
      </c>
      <c r="D7320" s="14" t="s">
        <v>117</v>
      </c>
      <c r="E7320" s="14" t="s">
        <v>33616</v>
      </c>
      <c r="F7320" s="14" t="s">
        <v>117</v>
      </c>
      <c r="G7320" s="26">
        <v>43657</v>
      </c>
      <c r="H7320" s="14">
        <v>2019</v>
      </c>
      <c r="I7320" s="14" t="s">
        <v>365</v>
      </c>
      <c r="J7320" s="14" t="s">
        <v>495</v>
      </c>
      <c r="K7320" s="14" t="s">
        <v>481</v>
      </c>
      <c r="L7320" s="14" t="s">
        <v>33617</v>
      </c>
      <c r="M7320" s="14">
        <f t="shared" si="912"/>
        <v>2019</v>
      </c>
      <c r="N7320" s="14">
        <f t="shared" si="913"/>
        <v>7</v>
      </c>
      <c r="O7320" s="14" t="str">
        <f>IFERROR(VLOOKUP(I7320,Lists!$F$2:$G$16,2,FALSE()),"Not Rated")</f>
        <v>Kids</v>
      </c>
      <c r="P7320" s="14">
        <f t="shared" si="914"/>
        <v>67</v>
      </c>
      <c r="Q7320" s="14" t="str">
        <f t="shared" si="915"/>
        <v>Unknown</v>
      </c>
      <c r="R7320" s="14" t="str">
        <f t="shared" si="916"/>
        <v>|Unknown|</v>
      </c>
      <c r="S7320" s="14" t="str">
        <f t="shared" si="917"/>
        <v>|Children &amp; Family Movies|Comedies|</v>
      </c>
      <c r="T7320" s="14" t="str">
        <f t="shared" si="918"/>
        <v>|Unknown|</v>
      </c>
      <c r="U7320" s="14" t="str">
        <f t="shared" si="919"/>
        <v>|Anamaya Verma|Ganesh Divekar|Jigna Bharadhwaj|Jitendra Dasadiva|Manoj Pandey|Manish Bhuvan|Meena Nahta|Neshma Chemburkar|Saumya Daan|Sonal Kaushal|</v>
      </c>
    </row>
    <row r="7321" spans="1:21">
      <c r="A7321" s="14" t="s">
        <v>33618</v>
      </c>
      <c r="B7321" s="14" t="s">
        <v>48</v>
      </c>
      <c r="C7321" s="14" t="s">
        <v>33619</v>
      </c>
      <c r="D7321" s="14" t="s">
        <v>314</v>
      </c>
      <c r="E7321" s="14" t="s">
        <v>117</v>
      </c>
      <c r="F7321" s="14" t="s">
        <v>117</v>
      </c>
      <c r="G7321" s="26">
        <v>43577</v>
      </c>
      <c r="H7321" s="14">
        <v>2019</v>
      </c>
      <c r="I7321" s="14" t="s">
        <v>365</v>
      </c>
      <c r="J7321" s="14" t="s">
        <v>2497</v>
      </c>
      <c r="K7321" s="14" t="s">
        <v>481</v>
      </c>
      <c r="L7321" s="14" t="s">
        <v>33620</v>
      </c>
      <c r="M7321" s="14">
        <f t="shared" si="912"/>
        <v>2019</v>
      </c>
      <c r="N7321" s="14">
        <f t="shared" si="913"/>
        <v>4</v>
      </c>
      <c r="O7321" s="14" t="str">
        <f>IFERROR(VLOOKUP(I7321,Lists!$F$2:$G$16,2,FALSE()),"Not Rated")</f>
        <v>Kids</v>
      </c>
      <c r="P7321" s="14">
        <f t="shared" si="914"/>
        <v>66</v>
      </c>
      <c r="Q7321" s="14" t="str">
        <f t="shared" si="915"/>
        <v>Unknown</v>
      </c>
      <c r="R7321" s="14" t="str">
        <f t="shared" si="916"/>
        <v>|Unknown|</v>
      </c>
      <c r="S7321" s="14" t="str">
        <f t="shared" si="917"/>
        <v>|Children &amp; Family Movies|Comedies|</v>
      </c>
      <c r="T7321" s="14" t="str">
        <f t="shared" si="918"/>
        <v>|Prakash Satam|</v>
      </c>
      <c r="U7321" s="14" t="str">
        <f t="shared" si="919"/>
        <v>|Unknown|</v>
      </c>
    </row>
    <row r="7322" spans="1:21">
      <c r="A7322" s="14" t="s">
        <v>33621</v>
      </c>
      <c r="B7322" s="14" t="s">
        <v>48</v>
      </c>
      <c r="C7322" s="14" t="s">
        <v>33622</v>
      </c>
      <c r="D7322" s="14" t="s">
        <v>33623</v>
      </c>
      <c r="E7322" s="14" t="s">
        <v>33624</v>
      </c>
      <c r="F7322" s="14" t="s">
        <v>115</v>
      </c>
      <c r="G7322" s="26">
        <v>42749</v>
      </c>
      <c r="H7322" s="14">
        <v>2016</v>
      </c>
      <c r="I7322" s="14" t="s">
        <v>369</v>
      </c>
      <c r="J7322" s="14" t="s">
        <v>436</v>
      </c>
      <c r="K7322" s="14" t="s">
        <v>1034</v>
      </c>
      <c r="L7322" s="14" t="s">
        <v>33625</v>
      </c>
      <c r="M7322" s="14">
        <f t="shared" si="912"/>
        <v>2017</v>
      </c>
      <c r="N7322" s="14">
        <f t="shared" si="913"/>
        <v>1</v>
      </c>
      <c r="O7322" s="14" t="str">
        <f>IFERROR(VLOOKUP(I7322,Lists!$F$2:$G$16,2,FALSE()),"Not Rated")</f>
        <v>Not Rated</v>
      </c>
      <c r="P7322" s="14">
        <f t="shared" si="914"/>
        <v>91</v>
      </c>
      <c r="Q7322" s="14" t="str">
        <f t="shared" si="915"/>
        <v>United States</v>
      </c>
      <c r="R7322" s="14" t="str">
        <f t="shared" si="916"/>
        <v>|United States|</v>
      </c>
      <c r="S7322" s="14" t="str">
        <f t="shared" si="917"/>
        <v>|Comedies|Dramas|Independent Movies|</v>
      </c>
      <c r="T7322" s="14" t="str">
        <f t="shared" si="918"/>
        <v>|Zach Clark|</v>
      </c>
      <c r="U7322" s="14" t="str">
        <f t="shared" si="919"/>
        <v>|Addison Timlin|Ally Sheedy|Keith Poulson|Peter Hedges|Barbara Crampton|Kristin Slaysman|Molly Plunk|</v>
      </c>
    </row>
    <row r="7323" spans="1:21">
      <c r="A7323" s="14" t="s">
        <v>33626</v>
      </c>
      <c r="B7323" s="14" t="s">
        <v>49</v>
      </c>
      <c r="C7323" s="14" t="s">
        <v>33627</v>
      </c>
      <c r="D7323" s="14" t="s">
        <v>117</v>
      </c>
      <c r="E7323" s="14" t="s">
        <v>33628</v>
      </c>
      <c r="F7323" s="14" t="s">
        <v>115</v>
      </c>
      <c r="G7323" s="26">
        <v>42848</v>
      </c>
      <c r="H7323" s="14">
        <v>2017</v>
      </c>
      <c r="I7323" s="14" t="s">
        <v>368</v>
      </c>
      <c r="J7323" s="14" t="s">
        <v>108</v>
      </c>
      <c r="K7323" s="14" t="s">
        <v>617</v>
      </c>
      <c r="L7323" s="14" t="s">
        <v>33629</v>
      </c>
      <c r="M7323" s="14">
        <f t="shared" si="912"/>
        <v>2017</v>
      </c>
      <c r="N7323" s="14">
        <f t="shared" si="913"/>
        <v>4</v>
      </c>
      <c r="O7323" s="14" t="str">
        <f>IFERROR(VLOOKUP(I7323,Lists!$F$2:$G$16,2,FALSE()),"Not Rated")</f>
        <v>Kids</v>
      </c>
      <c r="P7323" s="14">
        <f t="shared" si="914"/>
        <v>4</v>
      </c>
      <c r="Q7323" s="14" t="str">
        <f t="shared" si="915"/>
        <v>United States</v>
      </c>
      <c r="R7323" s="14" t="str">
        <f t="shared" si="916"/>
        <v>|United States|</v>
      </c>
      <c r="S7323" s="14" t="str">
        <f t="shared" si="917"/>
        <v>|Kids' TV|TV Comedies|</v>
      </c>
      <c r="T7323" s="14" t="str">
        <f t="shared" si="918"/>
        <v>|Unknown|</v>
      </c>
      <c r="U7323" s="14" t="str">
        <f t="shared" si="919"/>
        <v>|Dove Cameron|Joey Bragg|Tenzing Norgay Trainor|Kali Rocha|Benjamin King|</v>
      </c>
    </row>
    <row r="7324" spans="1:21">
      <c r="A7324" s="14" t="s">
        <v>33630</v>
      </c>
      <c r="B7324" s="14" t="s">
        <v>48</v>
      </c>
      <c r="C7324" s="14" t="s">
        <v>33631</v>
      </c>
      <c r="D7324" s="14" t="s">
        <v>33632</v>
      </c>
      <c r="E7324" s="14" t="s">
        <v>33633</v>
      </c>
      <c r="F7324" s="14" t="s">
        <v>115</v>
      </c>
      <c r="G7324" s="26">
        <v>42576</v>
      </c>
      <c r="H7324" s="14">
        <v>2014</v>
      </c>
      <c r="I7324" s="14" t="s">
        <v>361</v>
      </c>
      <c r="J7324" s="14" t="s">
        <v>872</v>
      </c>
      <c r="K7324" s="14" t="s">
        <v>254</v>
      </c>
      <c r="L7324" s="14" t="s">
        <v>33634</v>
      </c>
      <c r="M7324" s="14">
        <f t="shared" si="912"/>
        <v>2016</v>
      </c>
      <c r="N7324" s="14">
        <f t="shared" si="913"/>
        <v>7</v>
      </c>
      <c r="O7324" s="14" t="str">
        <f>IFERROR(VLOOKUP(I7324,Lists!$F$2:$G$16,2,FALSE()),"Not Rated")</f>
        <v>Teens</v>
      </c>
      <c r="P7324" s="14">
        <f t="shared" si="914"/>
        <v>87</v>
      </c>
      <c r="Q7324" s="14" t="str">
        <f t="shared" si="915"/>
        <v>United States</v>
      </c>
      <c r="R7324" s="14" t="str">
        <f t="shared" si="916"/>
        <v>|United States|</v>
      </c>
      <c r="S7324" s="14" t="str">
        <f t="shared" si="917"/>
        <v>|Thrillers|</v>
      </c>
      <c r="T7324" s="14" t="str">
        <f t="shared" si="918"/>
        <v>|Nick Gomez|</v>
      </c>
      <c r="U7324" s="14" t="str">
        <f t="shared" si="919"/>
        <v>|Christina Ricci|Clea DuVall|Gregg Henry|Stephen McHattie|Shawn Doyle|Sara Botsford|Hannah Emily Anderson|Andrea Runge|Billy Campbell|Jennifer Kydd|Kirstin Howell|John Maclaren|</v>
      </c>
    </row>
    <row r="7325" spans="1:21">
      <c r="A7325" s="14" t="s">
        <v>33635</v>
      </c>
      <c r="B7325" s="14" t="s">
        <v>48</v>
      </c>
      <c r="C7325" s="14" t="s">
        <v>33636</v>
      </c>
      <c r="D7325" s="14" t="s">
        <v>26512</v>
      </c>
      <c r="E7325" s="14" t="s">
        <v>26512</v>
      </c>
      <c r="F7325" s="14" t="s">
        <v>115</v>
      </c>
      <c r="G7325" s="26">
        <v>42727</v>
      </c>
      <c r="H7325" s="14">
        <v>2016</v>
      </c>
      <c r="I7325" s="14" t="s">
        <v>364</v>
      </c>
      <c r="J7325" s="14" t="s">
        <v>653</v>
      </c>
      <c r="K7325" s="14" t="s">
        <v>247</v>
      </c>
      <c r="L7325" s="14" t="s">
        <v>33637</v>
      </c>
      <c r="M7325" s="14">
        <f t="shared" si="912"/>
        <v>2016</v>
      </c>
      <c r="N7325" s="14">
        <f t="shared" si="913"/>
        <v>12</v>
      </c>
      <c r="O7325" s="14" t="str">
        <f>IFERROR(VLOOKUP(I7325,Lists!$F$2:$G$16,2,FALSE()),"Not Rated")</f>
        <v>Teens</v>
      </c>
      <c r="P7325" s="14">
        <f t="shared" si="914"/>
        <v>98</v>
      </c>
      <c r="Q7325" s="14" t="str">
        <f t="shared" si="915"/>
        <v>United States</v>
      </c>
      <c r="R7325" s="14" t="str">
        <f t="shared" si="916"/>
        <v>|United States|</v>
      </c>
      <c r="S7325" s="14" t="str">
        <f t="shared" si="917"/>
        <v>|Documentaries|</v>
      </c>
      <c r="T7325" s="14" t="str">
        <f t="shared" si="918"/>
        <v>|Werner Herzog|</v>
      </c>
      <c r="U7325" s="14" t="str">
        <f t="shared" si="919"/>
        <v>|Werner Herzog|</v>
      </c>
    </row>
    <row r="7326" spans="1:21">
      <c r="A7326" s="14" t="s">
        <v>33638</v>
      </c>
      <c r="B7326" s="14" t="s">
        <v>49</v>
      </c>
      <c r="C7326" s="14" t="s">
        <v>33639</v>
      </c>
      <c r="D7326" s="14" t="s">
        <v>117</v>
      </c>
      <c r="E7326" s="14" t="s">
        <v>117</v>
      </c>
      <c r="F7326" s="14" t="s">
        <v>122</v>
      </c>
      <c r="G7326" s="26">
        <v>43497</v>
      </c>
      <c r="H7326" s="14">
        <v>2017</v>
      </c>
      <c r="I7326" s="14" t="s">
        <v>361</v>
      </c>
      <c r="J7326" s="14" t="s">
        <v>105</v>
      </c>
      <c r="K7326" s="14" t="s">
        <v>462</v>
      </c>
      <c r="L7326" s="14" t="s">
        <v>33640</v>
      </c>
      <c r="M7326" s="14">
        <f t="shared" si="912"/>
        <v>2019</v>
      </c>
      <c r="N7326" s="14">
        <f t="shared" si="913"/>
        <v>2</v>
      </c>
      <c r="O7326" s="14" t="str">
        <f>IFERROR(VLOOKUP(I7326,Lists!$F$2:$G$16,2,FALSE()),"Not Rated")</f>
        <v>Teens</v>
      </c>
      <c r="P7326" s="14">
        <f t="shared" si="914"/>
        <v>1</v>
      </c>
      <c r="Q7326" s="14" t="str">
        <f t="shared" si="915"/>
        <v>Spain</v>
      </c>
      <c r="R7326" s="14" t="str">
        <f t="shared" si="916"/>
        <v>|Spain|</v>
      </c>
      <c r="S7326" s="14" t="str">
        <f t="shared" si="917"/>
        <v>|Crime TV Shows|Docuseries|International TV Shows|</v>
      </c>
      <c r="T7326" s="14" t="str">
        <f t="shared" si="918"/>
        <v>|Unknown|</v>
      </c>
      <c r="U7326" s="14" t="str">
        <f t="shared" si="919"/>
        <v>|Unknown|</v>
      </c>
    </row>
    <row r="7327" spans="1:21">
      <c r="A7327" s="14" t="s">
        <v>33641</v>
      </c>
      <c r="B7327" s="14" t="s">
        <v>49</v>
      </c>
      <c r="C7327" s="14" t="s">
        <v>33642</v>
      </c>
      <c r="D7327" s="14" t="s">
        <v>117</v>
      </c>
      <c r="E7327" s="14" t="s">
        <v>33643</v>
      </c>
      <c r="F7327" s="14" t="s">
        <v>125</v>
      </c>
      <c r="G7327" s="26">
        <v>43100</v>
      </c>
      <c r="H7327" s="14">
        <v>2013</v>
      </c>
      <c r="I7327" s="14" t="s">
        <v>361</v>
      </c>
      <c r="J7327" s="14" t="s">
        <v>105</v>
      </c>
      <c r="K7327" s="14" t="s">
        <v>2603</v>
      </c>
      <c r="L7327" s="14" t="s">
        <v>33644</v>
      </c>
      <c r="M7327" s="14">
        <f t="shared" si="912"/>
        <v>2017</v>
      </c>
      <c r="N7327" s="14">
        <f t="shared" si="913"/>
        <v>12</v>
      </c>
      <c r="O7327" s="14" t="str">
        <f>IFERROR(VLOOKUP(I7327,Lists!$F$2:$G$16,2,FALSE()),"Not Rated")</f>
        <v>Teens</v>
      </c>
      <c r="P7327" s="14">
        <f t="shared" si="914"/>
        <v>1</v>
      </c>
      <c r="Q7327" s="14" t="str">
        <f t="shared" si="915"/>
        <v>Mexico</v>
      </c>
      <c r="R7327" s="14" t="str">
        <f t="shared" si="916"/>
        <v>|Mexico|</v>
      </c>
      <c r="S7327" s="14" t="str">
        <f t="shared" si="917"/>
        <v>|Crime TV Shows|International TV Shows|Romantic TV Shows|</v>
      </c>
      <c r="T7327" s="14" t="str">
        <f t="shared" si="918"/>
        <v>|Unknown|</v>
      </c>
      <c r="U7327" s="14" t="str">
        <f t="shared" si="919"/>
        <v>|Angelique Boyer|Sebastián Rulli|Luis Roberto Guzmán|Osvaldo Benavides|Daniela Castro|Ana Bertha Espín|Gabriela Rivero|Alejandro Ávila|Alejandra García|Carlos de la Mota|Sergio Sendel|Ferdinando Valencia|Grettell Valdez|Verónica Jaspeado|Margarita Magaña|Alexis Ayala|Alejandra Procuna|Juan Carlos Barreto|</v>
      </c>
    </row>
    <row r="7328" spans="1:21">
      <c r="A7328" s="14" t="s">
        <v>33645</v>
      </c>
      <c r="B7328" s="14" t="s">
        <v>48</v>
      </c>
      <c r="C7328" s="14" t="s">
        <v>33646</v>
      </c>
      <c r="D7328" s="14" t="s">
        <v>33647</v>
      </c>
      <c r="E7328" s="14" t="s">
        <v>33648</v>
      </c>
      <c r="F7328" s="14" t="s">
        <v>118</v>
      </c>
      <c r="G7328" s="26">
        <v>43466</v>
      </c>
      <c r="H7328" s="14">
        <v>1998</v>
      </c>
      <c r="I7328" s="14" t="s">
        <v>363</v>
      </c>
      <c r="J7328" s="14" t="s">
        <v>1096</v>
      </c>
      <c r="K7328" s="14" t="s">
        <v>7618</v>
      </c>
      <c r="L7328" s="14" t="s">
        <v>33649</v>
      </c>
      <c r="M7328" s="14">
        <f t="shared" si="912"/>
        <v>2019</v>
      </c>
      <c r="N7328" s="14">
        <f t="shared" si="913"/>
        <v>1</v>
      </c>
      <c r="O7328" s="14" t="str">
        <f>IFERROR(VLOOKUP(I7328,Lists!$F$2:$G$16,2,FALSE()),"Not Rated")</f>
        <v>Adults</v>
      </c>
      <c r="P7328" s="14">
        <f t="shared" si="914"/>
        <v>108</v>
      </c>
      <c r="Q7328" s="14" t="str">
        <f t="shared" si="915"/>
        <v>United Kingdom</v>
      </c>
      <c r="R7328" s="14" t="str">
        <f t="shared" si="916"/>
        <v>|United Kingdom|</v>
      </c>
      <c r="S7328" s="14" t="str">
        <f t="shared" si="917"/>
        <v>|Action &amp; Adventure|Comedies|Independent Movies|</v>
      </c>
      <c r="T7328" s="14" t="str">
        <f t="shared" si="918"/>
        <v>|Guy Ritchie|</v>
      </c>
      <c r="U7328" s="14" t="str">
        <f t="shared" si="919"/>
        <v>|Jason Flemyng|Dexter Fletcher|Nick Moran|Jason Statham|Steven Mackintosh|Nicholas Rowe|Nick Marcq|Charles Forbes|Vinnie Jones|Lenny McLean|</v>
      </c>
    </row>
    <row r="7329" spans="1:21">
      <c r="A7329" s="14" t="s">
        <v>33650</v>
      </c>
      <c r="B7329" s="14" t="s">
        <v>48</v>
      </c>
      <c r="C7329" s="14" t="s">
        <v>33651</v>
      </c>
      <c r="D7329" s="14" t="s">
        <v>33652</v>
      </c>
      <c r="E7329" s="14" t="s">
        <v>33653</v>
      </c>
      <c r="F7329" s="14" t="s">
        <v>916</v>
      </c>
      <c r="G7329" s="26">
        <v>43296</v>
      </c>
      <c r="H7329" s="14">
        <v>2013</v>
      </c>
      <c r="I7329" s="14" t="s">
        <v>363</v>
      </c>
      <c r="J7329" s="14" t="s">
        <v>744</v>
      </c>
      <c r="K7329" s="14" t="s">
        <v>1436</v>
      </c>
      <c r="L7329" s="14" t="s">
        <v>33654</v>
      </c>
      <c r="M7329" s="14">
        <f t="shared" si="912"/>
        <v>2018</v>
      </c>
      <c r="N7329" s="14">
        <f t="shared" si="913"/>
        <v>7</v>
      </c>
      <c r="O7329" s="14" t="str">
        <f>IFERROR(VLOOKUP(I7329,Lists!$F$2:$G$16,2,FALSE()),"Not Rated")</f>
        <v>Adults</v>
      </c>
      <c r="P7329" s="14">
        <f t="shared" si="914"/>
        <v>85</v>
      </c>
      <c r="Q7329" s="14" t="str">
        <f t="shared" si="915"/>
        <v>United Kingdom</v>
      </c>
      <c r="R7329" s="14" t="str">
        <f t="shared" si="916"/>
        <v>|United Kingdom|United States|</v>
      </c>
      <c r="S7329" s="14" t="str">
        <f t="shared" si="917"/>
        <v>|Dramas|Independent Movies|</v>
      </c>
      <c r="T7329" s="14" t="str">
        <f t="shared" si="918"/>
        <v>|Steven Knight|</v>
      </c>
      <c r="U7329" s="14" t="str">
        <f t="shared" si="919"/>
        <v>|Tom Hardy|Olivia Colman|Ruth Wilson|Andrew Scott|Ben Daniels|Tom Holland|Bill Milner|Danny Webb|Alice Lowe|Silas Carson|</v>
      </c>
    </row>
    <row r="7330" spans="1:21">
      <c r="A7330" s="14" t="s">
        <v>33655</v>
      </c>
      <c r="B7330" s="14" t="s">
        <v>48</v>
      </c>
      <c r="C7330" s="14" t="s">
        <v>33656</v>
      </c>
      <c r="D7330" s="14" t="s">
        <v>33657</v>
      </c>
      <c r="E7330" s="14" t="s">
        <v>33658</v>
      </c>
      <c r="F7330" s="14" t="s">
        <v>942</v>
      </c>
      <c r="G7330" s="26">
        <v>43958</v>
      </c>
      <c r="H7330" s="14">
        <v>2012</v>
      </c>
      <c r="I7330" s="14" t="s">
        <v>364</v>
      </c>
      <c r="J7330" s="14" t="s">
        <v>739</v>
      </c>
      <c r="K7330" s="14" t="s">
        <v>11758</v>
      </c>
      <c r="L7330" s="14" t="s">
        <v>33659</v>
      </c>
      <c r="M7330" s="14">
        <f t="shared" si="912"/>
        <v>2020</v>
      </c>
      <c r="N7330" s="14">
        <f t="shared" si="913"/>
        <v>5</v>
      </c>
      <c r="O7330" s="14" t="str">
        <f>IFERROR(VLOOKUP(I7330,Lists!$F$2:$G$16,2,FALSE()),"Not Rated")</f>
        <v>Teens</v>
      </c>
      <c r="P7330" s="14">
        <f t="shared" si="914"/>
        <v>95</v>
      </c>
      <c r="Q7330" s="14" t="str">
        <f t="shared" si="915"/>
        <v>France</v>
      </c>
      <c r="R7330" s="14" t="str">
        <f t="shared" si="916"/>
        <v>|France|United States|</v>
      </c>
      <c r="S7330" s="14" t="str">
        <f t="shared" si="917"/>
        <v>|Action &amp; Adventure|International Movies|Sci-Fi &amp; Fantasy|</v>
      </c>
      <c r="T7330" s="14" t="str">
        <f t="shared" si="918"/>
        <v>|James Mather|Steve Saint Leger|</v>
      </c>
      <c r="U7330" s="14" t="str">
        <f t="shared" si="919"/>
        <v>|Guy Pearce|Maggie Grace|Joseph Gilgun|Vincent Regan|Lennie James|Peter Stormare|Jacky Ido|Tim Plester|Mark Tankersley|Anne-Solenne Hatte|</v>
      </c>
    </row>
    <row r="7331" spans="1:21">
      <c r="A7331" s="14" t="s">
        <v>33660</v>
      </c>
      <c r="B7331" s="14" t="s">
        <v>48</v>
      </c>
      <c r="C7331" s="14" t="s">
        <v>33661</v>
      </c>
      <c r="D7331" s="14" t="s">
        <v>33662</v>
      </c>
      <c r="E7331" s="14" t="s">
        <v>33663</v>
      </c>
      <c r="F7331" s="14" t="s">
        <v>125</v>
      </c>
      <c r="G7331" s="26">
        <v>42946</v>
      </c>
      <c r="H7331" s="14">
        <v>2017</v>
      </c>
      <c r="I7331" s="14" t="s">
        <v>360</v>
      </c>
      <c r="J7331" s="14" t="s">
        <v>560</v>
      </c>
      <c r="K7331" s="14" t="s">
        <v>444</v>
      </c>
      <c r="L7331" s="14" t="s">
        <v>33664</v>
      </c>
      <c r="M7331" s="14">
        <f t="shared" si="912"/>
        <v>2017</v>
      </c>
      <c r="N7331" s="14">
        <f t="shared" si="913"/>
        <v>7</v>
      </c>
      <c r="O7331" s="14" t="str">
        <f>IFERROR(VLOOKUP(I7331,Lists!$F$2:$G$16,2,FALSE()),"Not Rated")</f>
        <v>Adults</v>
      </c>
      <c r="P7331" s="14">
        <f t="shared" si="914"/>
        <v>103</v>
      </c>
      <c r="Q7331" s="14" t="str">
        <f t="shared" si="915"/>
        <v>Mexico</v>
      </c>
      <c r="R7331" s="14" t="str">
        <f t="shared" si="916"/>
        <v>|Mexico|</v>
      </c>
      <c r="S7331" s="14" t="str">
        <f t="shared" si="917"/>
        <v>|Dramas|Independent Movies|International Movies|</v>
      </c>
      <c r="T7331" s="14" t="str">
        <f t="shared" si="918"/>
        <v>|Fernando Sariñana|José Luis Gutiérrez|</v>
      </c>
      <c r="U7331" s="14" t="str">
        <f t="shared" si="919"/>
        <v>|Evan Deverian|Melany Bennet|Jordan T. Wilson|Adan Martín Rocha|</v>
      </c>
    </row>
    <row r="7332" spans="1:21">
      <c r="A7332" s="14" t="s">
        <v>33665</v>
      </c>
      <c r="B7332" s="14" t="s">
        <v>48</v>
      </c>
      <c r="C7332" s="14" t="s">
        <v>33666</v>
      </c>
      <c r="D7332" s="14" t="s">
        <v>33667</v>
      </c>
      <c r="E7332" s="14" t="s">
        <v>33668</v>
      </c>
      <c r="F7332" s="14" t="s">
        <v>115</v>
      </c>
      <c r="G7332" s="26">
        <v>43770</v>
      </c>
      <c r="H7332" s="14">
        <v>1976</v>
      </c>
      <c r="I7332" s="14" t="s">
        <v>367</v>
      </c>
      <c r="J7332" s="14" t="s">
        <v>1062</v>
      </c>
      <c r="K7332" s="14" t="s">
        <v>1109</v>
      </c>
      <c r="L7332" s="14" t="s">
        <v>33669</v>
      </c>
      <c r="M7332" s="14">
        <f t="shared" si="912"/>
        <v>2019</v>
      </c>
      <c r="N7332" s="14">
        <f t="shared" si="913"/>
        <v>11</v>
      </c>
      <c r="O7332" s="14" t="str">
        <f>IFERROR(VLOOKUP(I7332,Lists!$F$2:$G$16,2,FALSE()),"Not Rated")</f>
        <v>Older Kids</v>
      </c>
      <c r="P7332" s="14">
        <f t="shared" si="914"/>
        <v>118</v>
      </c>
      <c r="Q7332" s="14" t="str">
        <f t="shared" si="915"/>
        <v>United States</v>
      </c>
      <c r="R7332" s="14" t="str">
        <f t="shared" si="916"/>
        <v>|United States|</v>
      </c>
      <c r="S7332" s="14" t="str">
        <f t="shared" si="917"/>
        <v>|Action &amp; Adventure|Classic Movies|Cult Movies|</v>
      </c>
      <c r="T7332" s="14" t="str">
        <f t="shared" si="918"/>
        <v>|Michael Anderson|</v>
      </c>
      <c r="U7332" s="14" t="str">
        <f t="shared" si="919"/>
        <v>|Michael York|Richard Jordan|Farrah Fawcett|Jenny Agutter|Peter Ustinov|Roscoe Lee Browne|Randolph Roberts|Gary Morgan|Greg Lewis|</v>
      </c>
    </row>
    <row r="7333" spans="1:21">
      <c r="A7333" s="14" t="s">
        <v>33670</v>
      </c>
      <c r="B7333" s="14" t="s">
        <v>49</v>
      </c>
      <c r="C7333" s="14" t="s">
        <v>33671</v>
      </c>
      <c r="D7333" s="14" t="s">
        <v>117</v>
      </c>
      <c r="E7333" s="14" t="s">
        <v>33672</v>
      </c>
      <c r="F7333" s="14" t="s">
        <v>33673</v>
      </c>
      <c r="G7333" s="26">
        <v>43221</v>
      </c>
      <c r="H7333" s="14">
        <v>2016</v>
      </c>
      <c r="I7333" s="14" t="s">
        <v>366</v>
      </c>
      <c r="J7333" s="14" t="s">
        <v>106</v>
      </c>
      <c r="K7333" s="14" t="s">
        <v>256</v>
      </c>
      <c r="L7333" s="14" t="s">
        <v>33674</v>
      </c>
      <c r="M7333" s="14">
        <f t="shared" si="912"/>
        <v>2018</v>
      </c>
      <c r="N7333" s="14">
        <f t="shared" si="913"/>
        <v>5</v>
      </c>
      <c r="O7333" s="14" t="str">
        <f>IFERROR(VLOOKUP(I7333,Lists!$F$2:$G$16,2,FALSE()),"Not Rated")</f>
        <v>Kids</v>
      </c>
      <c r="P7333" s="14">
        <f t="shared" si="914"/>
        <v>2</v>
      </c>
      <c r="Q7333" s="14" t="str">
        <f t="shared" si="915"/>
        <v>South Korea</v>
      </c>
      <c r="R7333" s="14" t="str">
        <f t="shared" si="916"/>
        <v>|South Korea|France|</v>
      </c>
      <c r="S7333" s="14" t="str">
        <f t="shared" si="917"/>
        <v>|Kids' TV|</v>
      </c>
      <c r="T7333" s="14" t="str">
        <f t="shared" si="918"/>
        <v>|Unknown|</v>
      </c>
      <c r="U7333" s="14" t="str">
        <f t="shared" si="919"/>
        <v>|Kazumi Evans|Kelly Sheridan|Vincent Tong|Ashleigh Ball|Tabitha St. Germain|Mackenzie Gray|Matt Ellis|James Kirk|Chiara Zanni|</v>
      </c>
    </row>
    <row r="7334" spans="1:21">
      <c r="A7334" s="14" t="s">
        <v>33675</v>
      </c>
      <c r="B7334" s="14" t="s">
        <v>48</v>
      </c>
      <c r="C7334" s="14" t="s">
        <v>33676</v>
      </c>
      <c r="D7334" s="14" t="s">
        <v>27765</v>
      </c>
      <c r="E7334" s="14" t="s">
        <v>33677</v>
      </c>
      <c r="F7334" s="14" t="s">
        <v>916</v>
      </c>
      <c r="G7334" s="26">
        <v>43770</v>
      </c>
      <c r="H7334" s="14">
        <v>1962</v>
      </c>
      <c r="I7334" s="14" t="s">
        <v>363</v>
      </c>
      <c r="J7334" s="14" t="s">
        <v>20133</v>
      </c>
      <c r="K7334" s="14" t="s">
        <v>29445</v>
      </c>
      <c r="L7334" s="14" t="s">
        <v>33678</v>
      </c>
      <c r="M7334" s="14">
        <f t="shared" si="912"/>
        <v>2019</v>
      </c>
      <c r="N7334" s="14">
        <f t="shared" si="913"/>
        <v>11</v>
      </c>
      <c r="O7334" s="14" t="str">
        <f>IFERROR(VLOOKUP(I7334,Lists!$F$2:$G$16,2,FALSE()),"Not Rated")</f>
        <v>Adults</v>
      </c>
      <c r="P7334" s="14">
        <f t="shared" si="914"/>
        <v>153</v>
      </c>
      <c r="Q7334" s="14" t="str">
        <f t="shared" si="915"/>
        <v>United Kingdom</v>
      </c>
      <c r="R7334" s="14" t="str">
        <f t="shared" si="916"/>
        <v>|United Kingdom|United States|</v>
      </c>
      <c r="S7334" s="14" t="str">
        <f t="shared" si="917"/>
        <v>|Classic Movies|Dramas|Romantic Movies|</v>
      </c>
      <c r="T7334" s="14" t="str">
        <f t="shared" si="918"/>
        <v>|Stanley Kubrick|</v>
      </c>
      <c r="U7334" s="14" t="str">
        <f t="shared" si="919"/>
        <v>|James Mason|Shelley Winters|Peter Sellers|Sue Lyon|Gary Cockrell|Jerry Stovin|Diana Decker|Lois Maxwell|Cec Linder|</v>
      </c>
    </row>
    <row r="7335" spans="1:21">
      <c r="A7335" s="14" t="s">
        <v>33679</v>
      </c>
      <c r="B7335" s="14" t="s">
        <v>49</v>
      </c>
      <c r="C7335" s="14" t="s">
        <v>33680</v>
      </c>
      <c r="D7335" s="14" t="s">
        <v>33681</v>
      </c>
      <c r="E7335" s="14" t="s">
        <v>33682</v>
      </c>
      <c r="F7335" s="14" t="s">
        <v>118</v>
      </c>
      <c r="G7335" s="26">
        <v>42825</v>
      </c>
      <c r="H7335" s="14">
        <v>2015</v>
      </c>
      <c r="I7335" s="14" t="s">
        <v>360</v>
      </c>
      <c r="J7335" s="14" t="s">
        <v>105</v>
      </c>
      <c r="K7335" s="14" t="s">
        <v>3016</v>
      </c>
      <c r="L7335" s="14" t="s">
        <v>33683</v>
      </c>
      <c r="M7335" s="14">
        <f t="shared" si="912"/>
        <v>2017</v>
      </c>
      <c r="N7335" s="14">
        <f t="shared" si="913"/>
        <v>3</v>
      </c>
      <c r="O7335" s="14" t="str">
        <f>IFERROR(VLOOKUP(I7335,Lists!$F$2:$G$16,2,FALSE()),"Not Rated")</f>
        <v>Adults</v>
      </c>
      <c r="P7335" s="14">
        <f t="shared" si="914"/>
        <v>1</v>
      </c>
      <c r="Q7335" s="14" t="str">
        <f t="shared" si="915"/>
        <v>United Kingdom</v>
      </c>
      <c r="R7335" s="14" t="str">
        <f t="shared" si="916"/>
        <v>|United Kingdom|</v>
      </c>
      <c r="S7335" s="14" t="str">
        <f t="shared" si="917"/>
        <v>|British TV Shows|Crime TV Shows|International TV Shows|</v>
      </c>
      <c r="T7335" s="14" t="str">
        <f t="shared" si="918"/>
        <v>|Jakob Verbruggen|</v>
      </c>
      <c r="U7335" s="14" t="str">
        <f t="shared" si="919"/>
        <v>|Ben Whishaw|Jim Broadbent|Edward Holcroft|Samantha Spiro|Charlotte Rampling|Lorraine Ashbourne|David Hayman|Clarke Peters|Adrian Lester|Harriet Walter|</v>
      </c>
    </row>
    <row r="7336" spans="1:21">
      <c r="A7336" s="14" t="s">
        <v>33684</v>
      </c>
      <c r="B7336" s="14" t="s">
        <v>48</v>
      </c>
      <c r="C7336" s="14" t="s">
        <v>33685</v>
      </c>
      <c r="D7336" s="14" t="s">
        <v>33686</v>
      </c>
      <c r="E7336" s="14" t="s">
        <v>33687</v>
      </c>
      <c r="F7336" s="14" t="s">
        <v>119</v>
      </c>
      <c r="G7336" s="26">
        <v>43051</v>
      </c>
      <c r="H7336" s="14">
        <v>2017</v>
      </c>
      <c r="I7336" s="14" t="s">
        <v>361</v>
      </c>
      <c r="J7336" s="14" t="s">
        <v>624</v>
      </c>
      <c r="K7336" s="14" t="s">
        <v>2701</v>
      </c>
      <c r="L7336" s="14" t="s">
        <v>33688</v>
      </c>
      <c r="M7336" s="14">
        <f t="shared" si="912"/>
        <v>2017</v>
      </c>
      <c r="N7336" s="14">
        <f t="shared" si="913"/>
        <v>11</v>
      </c>
      <c r="O7336" s="14" t="str">
        <f>IFERROR(VLOOKUP(I7336,Lists!$F$2:$G$16,2,FALSE()),"Not Rated")</f>
        <v>Teens</v>
      </c>
      <c r="P7336" s="14">
        <f t="shared" si="914"/>
        <v>96</v>
      </c>
      <c r="Q7336" s="14" t="str">
        <f t="shared" si="915"/>
        <v>Canada</v>
      </c>
      <c r="R7336" s="14" t="str">
        <f t="shared" si="916"/>
        <v>|Canada|</v>
      </c>
      <c r="S7336" s="14" t="str">
        <f t="shared" si="917"/>
        <v>|Documentaries|International Movies|Music &amp; Musicals|</v>
      </c>
      <c r="T7336" s="14" t="str">
        <f t="shared" si="918"/>
        <v>|Jennifer Baichwal|Nicholas de Pencier|</v>
      </c>
      <c r="U7336" s="14" t="str">
        <f t="shared" si="919"/>
        <v>|Gord Downie|Paul Langlois|Gord Sinclair|Rob Baker|Johnny Fay|Justin Trudeau|</v>
      </c>
    </row>
    <row r="7337" spans="1:21">
      <c r="A7337" s="14" t="s">
        <v>33689</v>
      </c>
      <c r="B7337" s="14" t="s">
        <v>48</v>
      </c>
      <c r="C7337" s="14" t="s">
        <v>33690</v>
      </c>
      <c r="D7337" s="14" t="s">
        <v>33691</v>
      </c>
      <c r="E7337" s="14" t="s">
        <v>33692</v>
      </c>
      <c r="F7337" s="14" t="s">
        <v>130</v>
      </c>
      <c r="G7337" s="26">
        <v>43328</v>
      </c>
      <c r="H7337" s="14">
        <v>1990</v>
      </c>
      <c r="I7337" s="14" t="s">
        <v>361</v>
      </c>
      <c r="J7337" s="14" t="s">
        <v>708</v>
      </c>
      <c r="K7337" s="14" t="s">
        <v>1442</v>
      </c>
      <c r="L7337" s="14" t="s">
        <v>33693</v>
      </c>
      <c r="M7337" s="14">
        <f t="shared" si="912"/>
        <v>2018</v>
      </c>
      <c r="N7337" s="14">
        <f t="shared" si="913"/>
        <v>8</v>
      </c>
      <c r="O7337" s="14" t="str">
        <f>IFERROR(VLOOKUP(I7337,Lists!$F$2:$G$16,2,FALSE()),"Not Rated")</f>
        <v>Teens</v>
      </c>
      <c r="P7337" s="14">
        <f t="shared" si="914"/>
        <v>88</v>
      </c>
      <c r="Q7337" s="14" t="str">
        <f t="shared" si="915"/>
        <v>Hong Kong</v>
      </c>
      <c r="R7337" s="14" t="str">
        <f t="shared" si="916"/>
        <v>|Hong Kong|</v>
      </c>
      <c r="S7337" s="14" t="str">
        <f t="shared" si="917"/>
        <v>|Action &amp; Adventure|Comedies|International Movies|</v>
      </c>
      <c r="T7337" s="14" t="str">
        <f t="shared" si="918"/>
        <v>|Sze Yu Lau|</v>
      </c>
      <c r="U7337" s="14" t="str">
        <f t="shared" si="919"/>
        <v>|Stephen Chow|Bill Tung|Stanley Sui-Fan Fung|Vivian Chan|Indra Leech|Amy Yip|</v>
      </c>
    </row>
    <row r="7338" spans="1:21">
      <c r="A7338" s="14" t="s">
        <v>33694</v>
      </c>
      <c r="B7338" s="14" t="s">
        <v>48</v>
      </c>
      <c r="C7338" s="14" t="s">
        <v>33695</v>
      </c>
      <c r="D7338" s="14" t="s">
        <v>33696</v>
      </c>
      <c r="E7338" s="14" t="s">
        <v>33697</v>
      </c>
      <c r="F7338" s="14" t="s">
        <v>124</v>
      </c>
      <c r="G7338" s="26">
        <v>42469</v>
      </c>
      <c r="H7338" s="14">
        <v>2015</v>
      </c>
      <c r="I7338" s="14" t="s">
        <v>369</v>
      </c>
      <c r="J7338" s="14" t="s">
        <v>646</v>
      </c>
      <c r="K7338" s="14" t="s">
        <v>529</v>
      </c>
      <c r="L7338" s="14" t="s">
        <v>33698</v>
      </c>
      <c r="M7338" s="14">
        <f t="shared" si="912"/>
        <v>2016</v>
      </c>
      <c r="N7338" s="14">
        <f t="shared" si="913"/>
        <v>4</v>
      </c>
      <c r="O7338" s="14" t="str">
        <f>IFERROR(VLOOKUP(I7338,Lists!$F$2:$G$16,2,FALSE()),"Not Rated")</f>
        <v>Not Rated</v>
      </c>
      <c r="P7338" s="14">
        <f t="shared" si="914"/>
        <v>116</v>
      </c>
      <c r="Q7338" s="14" t="str">
        <f t="shared" si="915"/>
        <v>Germany</v>
      </c>
      <c r="R7338" s="14" t="str">
        <f t="shared" si="916"/>
        <v>|Germany|</v>
      </c>
      <c r="S7338" s="14" t="str">
        <f t="shared" si="917"/>
        <v>|Comedies|International Movies|</v>
      </c>
      <c r="T7338" s="14" t="str">
        <f t="shared" si="918"/>
        <v>|David Wnendt|</v>
      </c>
      <c r="U7338" s="14" t="str">
        <f t="shared" si="919"/>
        <v>|Oliver Masucci|Fabian Busch|Christoph Maria Herbst|Katja Riemann|Franziska Wulf|Lars Rudolph|Michael Kessler|Thomas Thieme|</v>
      </c>
    </row>
    <row r="7339" spans="1:21">
      <c r="A7339" s="14" t="s">
        <v>33699</v>
      </c>
      <c r="B7339" s="14" t="s">
        <v>48</v>
      </c>
      <c r="C7339" s="14" t="s">
        <v>33700</v>
      </c>
      <c r="D7339" s="14" t="s">
        <v>19234</v>
      </c>
      <c r="E7339" s="14" t="s">
        <v>33701</v>
      </c>
      <c r="F7339" s="14" t="s">
        <v>116</v>
      </c>
      <c r="G7339" s="26">
        <v>42979</v>
      </c>
      <c r="H7339" s="14">
        <v>2015</v>
      </c>
      <c r="I7339" s="14" t="s">
        <v>361</v>
      </c>
      <c r="J7339" s="14" t="s">
        <v>3208</v>
      </c>
      <c r="K7339" s="14" t="s">
        <v>4531</v>
      </c>
      <c r="L7339" s="14" t="s">
        <v>33702</v>
      </c>
      <c r="M7339" s="14">
        <f t="shared" si="912"/>
        <v>2017</v>
      </c>
      <c r="N7339" s="14">
        <f t="shared" si="913"/>
        <v>9</v>
      </c>
      <c r="O7339" s="14" t="str">
        <f>IFERROR(VLOOKUP(I7339,Lists!$F$2:$G$16,2,FALSE()),"Not Rated")</f>
        <v>Teens</v>
      </c>
      <c r="P7339" s="14">
        <f t="shared" si="914"/>
        <v>155</v>
      </c>
      <c r="Q7339" s="14" t="str">
        <f t="shared" si="915"/>
        <v>India</v>
      </c>
      <c r="R7339" s="14" t="str">
        <f t="shared" si="916"/>
        <v>|India|</v>
      </c>
      <c r="S7339" s="14" t="str">
        <f t="shared" si="917"/>
        <v>|Dramas|International Movies|Sports Movies|</v>
      </c>
      <c r="T7339" s="14" t="str">
        <f t="shared" si="918"/>
        <v>|Parambrata Chatterjee|</v>
      </c>
      <c r="U7339" s="14" t="str">
        <f t="shared" si="919"/>
        <v>|Prasenjit Chatterjee|Payel Sarkar|Indrasish Roy|Kanchan Mullick|Kharaj Mukherjee|Gargi Roychowdhury|Deepankar De|Biswajit Chakraborty|Bharat Kaul|Rajat Ganguly|</v>
      </c>
    </row>
    <row r="7340" spans="1:21">
      <c r="A7340" s="14" t="s">
        <v>33703</v>
      </c>
      <c r="B7340" s="14" t="s">
        <v>49</v>
      </c>
      <c r="C7340" s="14" t="s">
        <v>33704</v>
      </c>
      <c r="D7340" s="14" t="s">
        <v>117</v>
      </c>
      <c r="E7340" s="14" t="s">
        <v>33705</v>
      </c>
      <c r="F7340" s="14" t="s">
        <v>117</v>
      </c>
      <c r="G7340" s="26">
        <v>43280</v>
      </c>
      <c r="H7340" s="14">
        <v>2015</v>
      </c>
      <c r="I7340" s="14" t="s">
        <v>360</v>
      </c>
      <c r="J7340" s="14" t="s">
        <v>105</v>
      </c>
      <c r="K7340" s="14" t="s">
        <v>1682</v>
      </c>
      <c r="L7340" s="14" t="s">
        <v>33706</v>
      </c>
      <c r="M7340" s="14">
        <f t="shared" si="912"/>
        <v>2018</v>
      </c>
      <c r="N7340" s="14">
        <f t="shared" si="913"/>
        <v>6</v>
      </c>
      <c r="O7340" s="14" t="str">
        <f>IFERROR(VLOOKUP(I7340,Lists!$F$2:$G$16,2,FALSE()),"Not Rated")</f>
        <v>Adults</v>
      </c>
      <c r="P7340" s="14">
        <f t="shared" si="914"/>
        <v>1</v>
      </c>
      <c r="Q7340" s="14" t="str">
        <f t="shared" si="915"/>
        <v>Unknown</v>
      </c>
      <c r="R7340" s="14" t="str">
        <f t="shared" si="916"/>
        <v>|Unknown|</v>
      </c>
      <c r="S7340" s="14" t="str">
        <f t="shared" si="917"/>
        <v>|International TV Shows|Spanish-Language TV Shows|TV Comedies|</v>
      </c>
      <c r="T7340" s="14" t="str">
        <f t="shared" si="918"/>
        <v>|Unknown|</v>
      </c>
      <c r="U7340" s="14" t="str">
        <f t="shared" si="919"/>
        <v>|Diego Capusotto|Ivana Acosta|</v>
      </c>
    </row>
    <row r="7341" spans="1:21">
      <c r="A7341" s="14" t="s">
        <v>33707</v>
      </c>
      <c r="B7341" s="14" t="s">
        <v>48</v>
      </c>
      <c r="C7341" s="14" t="s">
        <v>33708</v>
      </c>
      <c r="D7341" s="14" t="s">
        <v>33709</v>
      </c>
      <c r="E7341" s="14" t="s">
        <v>117</v>
      </c>
      <c r="F7341" s="14" t="s">
        <v>117</v>
      </c>
      <c r="G7341" s="26">
        <v>43084</v>
      </c>
      <c r="H7341" s="14">
        <v>2017</v>
      </c>
      <c r="I7341" s="14" t="s">
        <v>361</v>
      </c>
      <c r="J7341" s="14" t="s">
        <v>708</v>
      </c>
      <c r="K7341" s="14" t="s">
        <v>496</v>
      </c>
      <c r="L7341" s="14" t="s">
        <v>33710</v>
      </c>
      <c r="M7341" s="14">
        <f t="shared" si="912"/>
        <v>2017</v>
      </c>
      <c r="N7341" s="14">
        <f t="shared" si="913"/>
        <v>12</v>
      </c>
      <c r="O7341" s="14" t="str">
        <f>IFERROR(VLOOKUP(I7341,Lists!$F$2:$G$16,2,FALSE()),"Not Rated")</f>
        <v>Teens</v>
      </c>
      <c r="P7341" s="14">
        <f t="shared" si="914"/>
        <v>88</v>
      </c>
      <c r="Q7341" s="14" t="str">
        <f t="shared" si="915"/>
        <v>Unknown</v>
      </c>
      <c r="R7341" s="14" t="str">
        <f t="shared" si="916"/>
        <v>|Unknown|</v>
      </c>
      <c r="S7341" s="14" t="str">
        <f t="shared" si="917"/>
        <v>|Documentaries|International Movies|</v>
      </c>
      <c r="T7341" s="14" t="str">
        <f t="shared" si="918"/>
        <v>|Ignacio López Escrivá|</v>
      </c>
      <c r="U7341" s="14" t="str">
        <f t="shared" si="919"/>
        <v>|Unknown|</v>
      </c>
    </row>
    <row r="7342" spans="1:21">
      <c r="A7342" s="14" t="s">
        <v>33711</v>
      </c>
      <c r="B7342" s="14" t="s">
        <v>49</v>
      </c>
      <c r="C7342" s="14" t="s">
        <v>33712</v>
      </c>
      <c r="D7342" s="14" t="s">
        <v>15666</v>
      </c>
      <c r="E7342" s="14" t="s">
        <v>117</v>
      </c>
      <c r="F7342" s="14" t="s">
        <v>141</v>
      </c>
      <c r="G7342" s="26">
        <v>43313</v>
      </c>
      <c r="H7342" s="14">
        <v>2012</v>
      </c>
      <c r="I7342" s="14" t="s">
        <v>361</v>
      </c>
      <c r="J7342" s="14" t="s">
        <v>105</v>
      </c>
      <c r="K7342" s="14" t="s">
        <v>462</v>
      </c>
      <c r="L7342" s="14" t="s">
        <v>33713</v>
      </c>
      <c r="M7342" s="14">
        <f t="shared" si="912"/>
        <v>2018</v>
      </c>
      <c r="N7342" s="14">
        <f t="shared" si="913"/>
        <v>8</v>
      </c>
      <c r="O7342" s="14" t="str">
        <f>IFERROR(VLOOKUP(I7342,Lists!$F$2:$G$16,2,FALSE()),"Not Rated")</f>
        <v>Teens</v>
      </c>
      <c r="P7342" s="14">
        <f t="shared" si="914"/>
        <v>1</v>
      </c>
      <c r="Q7342" s="14" t="str">
        <f t="shared" si="915"/>
        <v>Colombia</v>
      </c>
      <c r="R7342" s="14" t="str">
        <f t="shared" si="916"/>
        <v>|Colombia|</v>
      </c>
      <c r="S7342" s="14" t="str">
        <f t="shared" si="917"/>
        <v>|Crime TV Shows|Docuseries|International TV Shows|</v>
      </c>
      <c r="T7342" s="14" t="str">
        <f t="shared" si="918"/>
        <v>|Alessandro Angulo|</v>
      </c>
      <c r="U7342" s="14" t="str">
        <f t="shared" si="919"/>
        <v>|Unknown|</v>
      </c>
    </row>
    <row r="7343" spans="1:21">
      <c r="A7343" s="14" t="s">
        <v>33714</v>
      </c>
      <c r="B7343" s="14" t="s">
        <v>48</v>
      </c>
      <c r="C7343" s="14" t="s">
        <v>33715</v>
      </c>
      <c r="D7343" s="14" t="s">
        <v>33716</v>
      </c>
      <c r="E7343" s="14" t="s">
        <v>117</v>
      </c>
      <c r="F7343" s="14" t="s">
        <v>33717</v>
      </c>
      <c r="G7343" s="26">
        <v>42856</v>
      </c>
      <c r="H7343" s="14">
        <v>2017</v>
      </c>
      <c r="I7343" s="14" t="s">
        <v>361</v>
      </c>
      <c r="J7343" s="14" t="s">
        <v>900</v>
      </c>
      <c r="K7343" s="14" t="s">
        <v>884</v>
      </c>
      <c r="L7343" s="14" t="s">
        <v>33718</v>
      </c>
      <c r="M7343" s="14">
        <f t="shared" si="912"/>
        <v>2017</v>
      </c>
      <c r="N7343" s="14">
        <f t="shared" si="913"/>
        <v>5</v>
      </c>
      <c r="O7343" s="14" t="str">
        <f>IFERROR(VLOOKUP(I7343,Lists!$F$2:$G$16,2,FALSE()),"Not Rated")</f>
        <v>Teens</v>
      </c>
      <c r="P7343" s="14">
        <f t="shared" si="914"/>
        <v>92</v>
      </c>
      <c r="Q7343" s="14" t="str">
        <f t="shared" si="915"/>
        <v>United States</v>
      </c>
      <c r="R7343" s="14" t="str">
        <f t="shared" si="916"/>
        <v>|United States|Australia|Samoa|United Kingdom|</v>
      </c>
      <c r="S7343" s="14" t="str">
        <f t="shared" si="917"/>
        <v>|Documentaries|Sports Movies|</v>
      </c>
      <c r="T7343" s="14" t="str">
        <f t="shared" si="918"/>
        <v>|Sarah Moshman|</v>
      </c>
      <c r="U7343" s="14" t="str">
        <f t="shared" si="919"/>
        <v>|Unknown|</v>
      </c>
    </row>
    <row r="7344" spans="1:21">
      <c r="A7344" s="14" t="s">
        <v>33719</v>
      </c>
      <c r="B7344" s="14" t="s">
        <v>49</v>
      </c>
      <c r="C7344" s="14" t="s">
        <v>33720</v>
      </c>
      <c r="D7344" s="14" t="s">
        <v>117</v>
      </c>
      <c r="E7344" s="14" t="s">
        <v>33721</v>
      </c>
      <c r="F7344" s="14" t="s">
        <v>119</v>
      </c>
      <c r="G7344" s="26">
        <v>42477</v>
      </c>
      <c r="H7344" s="14">
        <v>2015</v>
      </c>
      <c r="I7344" s="14" t="s">
        <v>361</v>
      </c>
      <c r="J7344" s="14" t="s">
        <v>521</v>
      </c>
      <c r="K7344" s="14" t="s">
        <v>430</v>
      </c>
      <c r="L7344" s="14" t="s">
        <v>33722</v>
      </c>
      <c r="M7344" s="14">
        <f t="shared" si="912"/>
        <v>2016</v>
      </c>
      <c r="N7344" s="14">
        <f t="shared" si="913"/>
        <v>4</v>
      </c>
      <c r="O7344" s="14" t="str">
        <f>IFERROR(VLOOKUP(I7344,Lists!$F$2:$G$16,2,FALSE()),"Not Rated")</f>
        <v>Teens</v>
      </c>
      <c r="P7344" s="14">
        <f t="shared" si="914"/>
        <v>5</v>
      </c>
      <c r="Q7344" s="14" t="str">
        <f t="shared" si="915"/>
        <v>Canada</v>
      </c>
      <c r="R7344" s="14" t="str">
        <f t="shared" si="916"/>
        <v>|Canada|</v>
      </c>
      <c r="S7344" s="14" t="str">
        <f t="shared" si="917"/>
        <v>|TV Dramas|TV Horror|TV Mysteries|</v>
      </c>
      <c r="T7344" s="14" t="str">
        <f t="shared" si="918"/>
        <v>|Unknown|</v>
      </c>
      <c r="U7344" s="14" t="str">
        <f t="shared" si="919"/>
        <v>|Anna Silk|Kris Holden-Ried|Ksenia Solo|Richard Howland|Zoie Palmer|K.C. Collins|</v>
      </c>
    </row>
    <row r="7345" spans="1:21">
      <c r="A7345" s="14" t="s">
        <v>33723</v>
      </c>
      <c r="B7345" s="14" t="s">
        <v>49</v>
      </c>
      <c r="C7345" s="14" t="s">
        <v>33724</v>
      </c>
      <c r="D7345" s="14" t="s">
        <v>117</v>
      </c>
      <c r="E7345" s="14" t="s">
        <v>33725</v>
      </c>
      <c r="F7345" s="14" t="s">
        <v>137</v>
      </c>
      <c r="G7345" s="26">
        <v>42583</v>
      </c>
      <c r="H7345" s="14">
        <v>2015</v>
      </c>
      <c r="I7345" s="14" t="s">
        <v>360</v>
      </c>
      <c r="J7345" s="14" t="s">
        <v>105</v>
      </c>
      <c r="K7345" s="14" t="s">
        <v>424</v>
      </c>
      <c r="L7345" s="14" t="s">
        <v>33726</v>
      </c>
      <c r="M7345" s="14">
        <f t="shared" si="912"/>
        <v>2016</v>
      </c>
      <c r="N7345" s="14">
        <f t="shared" si="913"/>
        <v>8</v>
      </c>
      <c r="O7345" s="14" t="str">
        <f>IFERROR(VLOOKUP(I7345,Lists!$F$2:$G$16,2,FALSE()),"Not Rated")</f>
        <v>Adults</v>
      </c>
      <c r="P7345" s="14">
        <f t="shared" si="914"/>
        <v>1</v>
      </c>
      <c r="Q7345" s="14" t="str">
        <f t="shared" si="915"/>
        <v>Taiwan</v>
      </c>
      <c r="R7345" s="14" t="str">
        <f t="shared" si="916"/>
        <v>|Taiwan|</v>
      </c>
      <c r="S7345" s="14" t="str">
        <f t="shared" si="917"/>
        <v>|International TV Shows|Romantic TV Shows|TV Comedies|</v>
      </c>
      <c r="T7345" s="14" t="str">
        <f t="shared" si="918"/>
        <v>|Unknown|</v>
      </c>
      <c r="U7345" s="14" t="str">
        <f t="shared" si="919"/>
        <v>|Lego Lee|Allison Lin|Duncan Chow|Nita Lei|Hank Wu|Calvin Lee|Fu Lei|</v>
      </c>
    </row>
    <row r="7346" spans="1:21">
      <c r="A7346" s="14" t="s">
        <v>33727</v>
      </c>
      <c r="B7346" s="14" t="s">
        <v>48</v>
      </c>
      <c r="C7346" s="14" t="s">
        <v>33728</v>
      </c>
      <c r="D7346" s="14" t="s">
        <v>33729</v>
      </c>
      <c r="E7346" s="14" t="s">
        <v>33730</v>
      </c>
      <c r="F7346" s="14" t="s">
        <v>115</v>
      </c>
      <c r="G7346" s="26">
        <v>43878</v>
      </c>
      <c r="H7346" s="14">
        <v>2019</v>
      </c>
      <c r="I7346" s="14" t="s">
        <v>360</v>
      </c>
      <c r="J7346" s="14" t="s">
        <v>653</v>
      </c>
      <c r="K7346" s="14" t="s">
        <v>1014</v>
      </c>
      <c r="L7346" s="14" t="s">
        <v>33731</v>
      </c>
      <c r="M7346" s="14">
        <f t="shared" si="912"/>
        <v>2020</v>
      </c>
      <c r="N7346" s="14">
        <f t="shared" si="913"/>
        <v>2</v>
      </c>
      <c r="O7346" s="14" t="str">
        <f>IFERROR(VLOOKUP(I7346,Lists!$F$2:$G$16,2,FALSE()),"Not Rated")</f>
        <v>Adults</v>
      </c>
      <c r="P7346" s="14">
        <f t="shared" si="914"/>
        <v>98</v>
      </c>
      <c r="Q7346" s="14" t="str">
        <f t="shared" si="915"/>
        <v>United States</v>
      </c>
      <c r="R7346" s="14" t="str">
        <f t="shared" si="916"/>
        <v>|United States|</v>
      </c>
      <c r="S7346" s="14" t="str">
        <f t="shared" si="917"/>
        <v>|Comedies|Romantic Movies|</v>
      </c>
      <c r="T7346" s="14" t="str">
        <f t="shared" si="918"/>
        <v>|Charneice Fox|</v>
      </c>
      <c r="U7346" s="14" t="str">
        <f t="shared" si="919"/>
        <v>|Brave Williams|Tobias Truvillion|Kym Whitley|LisaRaye McCoy|Charles Malik Whitfield|W. Ellington Felton|Christopher Williams|Angus Whinfield|Jamie Moreen|Raheem Devaughn|</v>
      </c>
    </row>
    <row r="7347" spans="1:21">
      <c r="A7347" s="14" t="s">
        <v>33732</v>
      </c>
      <c r="B7347" s="14" t="s">
        <v>48</v>
      </c>
      <c r="C7347" s="14" t="s">
        <v>33733</v>
      </c>
      <c r="D7347" s="14" t="s">
        <v>1268</v>
      </c>
      <c r="E7347" s="14" t="s">
        <v>33734</v>
      </c>
      <c r="F7347" s="14" t="s">
        <v>130</v>
      </c>
      <c r="G7347" s="26">
        <v>43313</v>
      </c>
      <c r="H7347" s="14">
        <v>2010</v>
      </c>
      <c r="I7347" s="14" t="s">
        <v>360</v>
      </c>
      <c r="J7347" s="14" t="s">
        <v>560</v>
      </c>
      <c r="K7347" s="14" t="s">
        <v>834</v>
      </c>
      <c r="L7347" s="14" t="s">
        <v>33735</v>
      </c>
      <c r="M7347" s="14">
        <f t="shared" si="912"/>
        <v>2018</v>
      </c>
      <c r="N7347" s="14">
        <f t="shared" si="913"/>
        <v>8</v>
      </c>
      <c r="O7347" s="14" t="str">
        <f>IFERROR(VLOOKUP(I7347,Lists!$F$2:$G$16,2,FALSE()),"Not Rated")</f>
        <v>Adults</v>
      </c>
      <c r="P7347" s="14">
        <f t="shared" si="914"/>
        <v>103</v>
      </c>
      <c r="Q7347" s="14" t="str">
        <f t="shared" si="915"/>
        <v>Hong Kong</v>
      </c>
      <c r="R7347" s="14" t="str">
        <f t="shared" si="916"/>
        <v>|Hong Kong|</v>
      </c>
      <c r="S7347" s="14" t="str">
        <f t="shared" si="917"/>
        <v>|Comedies|Dramas|International Movies|</v>
      </c>
      <c r="T7347" s="14" t="str">
        <f t="shared" si="918"/>
        <v>|Pang Ho-cheung|</v>
      </c>
      <c r="U7347" s="14" t="str">
        <f t="shared" si="919"/>
        <v>|Miriam Chin Wah Yeung|Shawn Yue|Singh Hartihan Bitto|Yat Ning Chan|Tat-Ming Cheung|Matt Chow|Chui Tien-you|Queenie Chu|Charmaine Fong|Vincent Kok|</v>
      </c>
    </row>
    <row r="7348" spans="1:21">
      <c r="A7348" s="14" t="s">
        <v>33736</v>
      </c>
      <c r="B7348" s="14" t="s">
        <v>48</v>
      </c>
      <c r="C7348" s="14" t="s">
        <v>33737</v>
      </c>
      <c r="D7348" s="14" t="s">
        <v>33738</v>
      </c>
      <c r="E7348" s="14" t="s">
        <v>33739</v>
      </c>
      <c r="F7348" s="14" t="s">
        <v>116</v>
      </c>
      <c r="G7348" s="26">
        <v>43221</v>
      </c>
      <c r="H7348" s="14">
        <v>2017</v>
      </c>
      <c r="I7348" s="14" t="s">
        <v>361</v>
      </c>
      <c r="J7348" s="14" t="s">
        <v>22060</v>
      </c>
      <c r="K7348" s="14" t="s">
        <v>542</v>
      </c>
      <c r="L7348" s="14" t="s">
        <v>33740</v>
      </c>
      <c r="M7348" s="14">
        <f t="shared" si="912"/>
        <v>2018</v>
      </c>
      <c r="N7348" s="14">
        <f t="shared" si="913"/>
        <v>5</v>
      </c>
      <c r="O7348" s="14" t="str">
        <f>IFERROR(VLOOKUP(I7348,Lists!$F$2:$G$16,2,FALSE()),"Not Rated")</f>
        <v>Teens</v>
      </c>
      <c r="P7348" s="14">
        <f t="shared" si="914"/>
        <v>163</v>
      </c>
      <c r="Q7348" s="14" t="str">
        <f t="shared" si="915"/>
        <v>India</v>
      </c>
      <c r="R7348" s="14" t="str">
        <f t="shared" si="916"/>
        <v>|India|</v>
      </c>
      <c r="S7348" s="14" t="str">
        <f t="shared" si="917"/>
        <v>|Comedies|International Movies|Romantic Movies|</v>
      </c>
      <c r="T7348" s="14" t="str">
        <f t="shared" si="918"/>
        <v>|Saandeep Patel|</v>
      </c>
      <c r="U7348" s="14" t="str">
        <f t="shared" si="919"/>
        <v>|Malhar Thakar|Pratik Gandhi|Aarohi Patel|Maulik Jagdish Nayak|Diana Raval|Roopa Divatia|Aarti Patel|</v>
      </c>
    </row>
    <row r="7349" spans="1:21">
      <c r="A7349" s="14" t="s">
        <v>33741</v>
      </c>
      <c r="B7349" s="14" t="s">
        <v>48</v>
      </c>
      <c r="C7349" s="14" t="s">
        <v>33742</v>
      </c>
      <c r="D7349" s="14" t="s">
        <v>33264</v>
      </c>
      <c r="E7349" s="14" t="s">
        <v>33743</v>
      </c>
      <c r="F7349" s="14" t="s">
        <v>130</v>
      </c>
      <c r="G7349" s="26">
        <v>43328</v>
      </c>
      <c r="H7349" s="14">
        <v>1994</v>
      </c>
      <c r="I7349" s="14" t="s">
        <v>361</v>
      </c>
      <c r="J7349" s="14" t="s">
        <v>730</v>
      </c>
      <c r="K7349" s="14" t="s">
        <v>1442</v>
      </c>
      <c r="L7349" s="14" t="s">
        <v>33744</v>
      </c>
      <c r="M7349" s="14">
        <f t="shared" si="912"/>
        <v>2018</v>
      </c>
      <c r="N7349" s="14">
        <f t="shared" si="913"/>
        <v>8</v>
      </c>
      <c r="O7349" s="14" t="str">
        <f>IFERROR(VLOOKUP(I7349,Lists!$F$2:$G$16,2,FALSE()),"Not Rated")</f>
        <v>Teens</v>
      </c>
      <c r="P7349" s="14">
        <f t="shared" si="914"/>
        <v>93</v>
      </c>
      <c r="Q7349" s="14" t="str">
        <f t="shared" si="915"/>
        <v>Hong Kong</v>
      </c>
      <c r="R7349" s="14" t="str">
        <f t="shared" si="916"/>
        <v>|Hong Kong|</v>
      </c>
      <c r="S7349" s="14" t="str">
        <f t="shared" si="917"/>
        <v>|Action &amp; Adventure|Comedies|International Movies|</v>
      </c>
      <c r="T7349" s="14" t="str">
        <f t="shared" si="918"/>
        <v>|Stephen Chow|</v>
      </c>
      <c r="U7349" s="14" t="str">
        <f t="shared" si="919"/>
        <v>|Stephen Chow|Christy Chung|Ng Man-Tat|</v>
      </c>
    </row>
    <row r="7350" spans="1:21">
      <c r="A7350" s="14" t="s">
        <v>33745</v>
      </c>
      <c r="B7350" s="14" t="s">
        <v>49</v>
      </c>
      <c r="C7350" s="14" t="s">
        <v>33746</v>
      </c>
      <c r="D7350" s="14" t="s">
        <v>117</v>
      </c>
      <c r="E7350" s="14" t="s">
        <v>33747</v>
      </c>
      <c r="F7350" s="14" t="s">
        <v>123</v>
      </c>
      <c r="G7350" s="26">
        <v>43221</v>
      </c>
      <c r="H7350" s="14">
        <v>2012</v>
      </c>
      <c r="I7350" s="14" t="s">
        <v>362</v>
      </c>
      <c r="J7350" s="14" t="s">
        <v>105</v>
      </c>
      <c r="K7350" s="14" t="s">
        <v>6268</v>
      </c>
      <c r="L7350" s="14" t="s">
        <v>33748</v>
      </c>
      <c r="M7350" s="14">
        <f t="shared" si="912"/>
        <v>2018</v>
      </c>
      <c r="N7350" s="14">
        <f t="shared" si="913"/>
        <v>5</v>
      </c>
      <c r="O7350" s="14" t="str">
        <f>IFERROR(VLOOKUP(I7350,Lists!$F$2:$G$16,2,FALSE()),"Not Rated")</f>
        <v>Older Kids</v>
      </c>
      <c r="P7350" s="14">
        <f t="shared" si="914"/>
        <v>1</v>
      </c>
      <c r="Q7350" s="14" t="str">
        <f t="shared" si="915"/>
        <v>South Korea</v>
      </c>
      <c r="R7350" s="14" t="str">
        <f t="shared" si="916"/>
        <v>|South Korea|</v>
      </c>
      <c r="S7350" s="14" t="str">
        <f t="shared" si="917"/>
        <v>|International TV Shows|Korean TV Shows|Romantic TV Shows|</v>
      </c>
      <c r="T7350" s="14" t="str">
        <f t="shared" si="918"/>
        <v>|Unknown|</v>
      </c>
      <c r="U7350" s="14" t="str">
        <f t="shared" si="919"/>
        <v>|Keun-suk Jang|Yoon-ah Im|Shi-hoo Kim|Eun-seo Son|In-guk Seo|Bo-ra Hwang|Jin-young Jung|Mi-sook Lee|</v>
      </c>
    </row>
    <row r="7351" spans="1:21">
      <c r="A7351" s="14" t="s">
        <v>33749</v>
      </c>
      <c r="B7351" s="14" t="s">
        <v>49</v>
      </c>
      <c r="C7351" s="14" t="s">
        <v>33750</v>
      </c>
      <c r="D7351" s="14" t="s">
        <v>117</v>
      </c>
      <c r="E7351" s="14" t="s">
        <v>33751</v>
      </c>
      <c r="F7351" s="14" t="s">
        <v>117</v>
      </c>
      <c r="G7351" s="26">
        <v>43269</v>
      </c>
      <c r="H7351" s="14">
        <v>2016</v>
      </c>
      <c r="I7351" s="14" t="s">
        <v>360</v>
      </c>
      <c r="J7351" s="14" t="s">
        <v>105</v>
      </c>
      <c r="K7351" s="14" t="s">
        <v>1608</v>
      </c>
      <c r="L7351" s="14" t="s">
        <v>33752</v>
      </c>
      <c r="M7351" s="14">
        <f t="shared" si="912"/>
        <v>2018</v>
      </c>
      <c r="N7351" s="14">
        <f t="shared" si="913"/>
        <v>6</v>
      </c>
      <c r="O7351" s="14" t="str">
        <f>IFERROR(VLOOKUP(I7351,Lists!$F$2:$G$16,2,FALSE()),"Not Rated")</f>
        <v>Adults</v>
      </c>
      <c r="P7351" s="14">
        <f t="shared" si="914"/>
        <v>1</v>
      </c>
      <c r="Q7351" s="14" t="str">
        <f t="shared" si="915"/>
        <v>Unknown</v>
      </c>
      <c r="R7351" s="14" t="str">
        <f t="shared" si="916"/>
        <v>|Unknown|</v>
      </c>
      <c r="S7351" s="14" t="str">
        <f t="shared" si="917"/>
        <v>|International TV Shows|TV Comedies|TV Dramas|</v>
      </c>
      <c r="T7351" s="14" t="str">
        <f t="shared" si="918"/>
        <v>|Unknown|</v>
      </c>
      <c r="U7351" s="14" t="str">
        <f t="shared" si="919"/>
        <v>|Udom Taephanit|</v>
      </c>
    </row>
    <row r="7352" spans="1:21">
      <c r="A7352" s="14" t="s">
        <v>33753</v>
      </c>
      <c r="B7352" s="14" t="s">
        <v>48</v>
      </c>
      <c r="C7352" s="14" t="s">
        <v>33754</v>
      </c>
      <c r="D7352" s="14" t="s">
        <v>33755</v>
      </c>
      <c r="E7352" s="14" t="s">
        <v>33756</v>
      </c>
      <c r="F7352" s="14" t="s">
        <v>115</v>
      </c>
      <c r="G7352" s="26">
        <v>43661</v>
      </c>
      <c r="H7352" s="14">
        <v>2018</v>
      </c>
      <c r="I7352" s="14" t="s">
        <v>360</v>
      </c>
      <c r="J7352" s="14" t="s">
        <v>4073</v>
      </c>
      <c r="K7352" s="14" t="s">
        <v>683</v>
      </c>
      <c r="L7352" s="14" t="s">
        <v>33757</v>
      </c>
      <c r="M7352" s="14">
        <f t="shared" si="912"/>
        <v>2019</v>
      </c>
      <c r="N7352" s="14">
        <f t="shared" si="913"/>
        <v>7</v>
      </c>
      <c r="O7352" s="14" t="str">
        <f>IFERROR(VLOOKUP(I7352,Lists!$F$2:$G$16,2,FALSE()),"Not Rated")</f>
        <v>Adults</v>
      </c>
      <c r="P7352" s="14">
        <f t="shared" si="914"/>
        <v>77</v>
      </c>
      <c r="Q7352" s="14" t="str">
        <f t="shared" si="915"/>
        <v>United States</v>
      </c>
      <c r="R7352" s="14" t="str">
        <f t="shared" si="916"/>
        <v>|United States|</v>
      </c>
      <c r="S7352" s="14" t="str">
        <f t="shared" si="917"/>
        <v>|Dramas|Thrillers|</v>
      </c>
      <c r="T7352" s="14" t="str">
        <f t="shared" si="918"/>
        <v>|Steven Fine|</v>
      </c>
      <c r="U7352" s="14" t="str">
        <f t="shared" si="919"/>
        <v>|Dakota Loesch|Amy Tsang|John Kapelos|Cruz Kim|Victor J. Ho|Clint Jung|Daniel Phai|Cindy Chu|Brian Kurtis|Pete Herron|</v>
      </c>
    </row>
    <row r="7353" spans="1:21">
      <c r="A7353" s="14" t="s">
        <v>33758</v>
      </c>
      <c r="B7353" s="14" t="s">
        <v>48</v>
      </c>
      <c r="C7353" s="14" t="s">
        <v>33759</v>
      </c>
      <c r="D7353" s="14" t="s">
        <v>33760</v>
      </c>
      <c r="E7353" s="14" t="s">
        <v>33761</v>
      </c>
      <c r="F7353" s="14" t="s">
        <v>128</v>
      </c>
      <c r="G7353" s="26">
        <v>43580</v>
      </c>
      <c r="H7353" s="14">
        <v>2011</v>
      </c>
      <c r="I7353" s="14" t="s">
        <v>361</v>
      </c>
      <c r="J7353" s="14" t="s">
        <v>566</v>
      </c>
      <c r="K7353" s="14" t="s">
        <v>542</v>
      </c>
      <c r="L7353" s="14" t="s">
        <v>33762</v>
      </c>
      <c r="M7353" s="14">
        <f t="shared" si="912"/>
        <v>2019</v>
      </c>
      <c r="N7353" s="14">
        <f t="shared" si="913"/>
        <v>4</v>
      </c>
      <c r="O7353" s="14" t="str">
        <f>IFERROR(VLOOKUP(I7353,Lists!$F$2:$G$16,2,FALSE()),"Not Rated")</f>
        <v>Teens</v>
      </c>
      <c r="P7353" s="14">
        <f t="shared" si="914"/>
        <v>97</v>
      </c>
      <c r="Q7353" s="14" t="str">
        <f t="shared" si="915"/>
        <v>Egypt</v>
      </c>
      <c r="R7353" s="14" t="str">
        <f t="shared" si="916"/>
        <v>|Egypt|</v>
      </c>
      <c r="S7353" s="14" t="str">
        <f t="shared" si="917"/>
        <v>|Comedies|International Movies|Romantic Movies|</v>
      </c>
      <c r="T7353" s="14" t="str">
        <f t="shared" si="918"/>
        <v>|Ahmad Samir Farag|</v>
      </c>
      <c r="U7353" s="14" t="str">
        <f t="shared" si="919"/>
        <v>|Menna Shalaby|Sherif Salama|Yousra El Lozy|Mona Hala|Edward Fouad|Lotfy Labib|Ashraf Hamdy|</v>
      </c>
    </row>
    <row r="7354" spans="1:21">
      <c r="A7354" s="14" t="s">
        <v>33763</v>
      </c>
      <c r="B7354" s="14" t="s">
        <v>48</v>
      </c>
      <c r="C7354" s="14" t="s">
        <v>33764</v>
      </c>
      <c r="D7354" s="14" t="s">
        <v>33765</v>
      </c>
      <c r="E7354" s="14" t="s">
        <v>33766</v>
      </c>
      <c r="F7354" s="14" t="s">
        <v>136</v>
      </c>
      <c r="G7354" s="26">
        <v>43470</v>
      </c>
      <c r="H7354" s="14">
        <v>2015</v>
      </c>
      <c r="I7354" s="14" t="s">
        <v>361</v>
      </c>
      <c r="J7354" s="14" t="s">
        <v>671</v>
      </c>
      <c r="K7354" s="14" t="s">
        <v>542</v>
      </c>
      <c r="L7354" s="14" t="s">
        <v>33767</v>
      </c>
      <c r="M7354" s="14">
        <f t="shared" si="912"/>
        <v>2019</v>
      </c>
      <c r="N7354" s="14">
        <f t="shared" si="913"/>
        <v>1</v>
      </c>
      <c r="O7354" s="14" t="str">
        <f>IFERROR(VLOOKUP(I7354,Lists!$F$2:$G$16,2,FALSE()),"Not Rated")</f>
        <v>Teens</v>
      </c>
      <c r="P7354" s="14">
        <f t="shared" si="914"/>
        <v>115</v>
      </c>
      <c r="Q7354" s="14" t="str">
        <f t="shared" si="915"/>
        <v>Indonesia</v>
      </c>
      <c r="R7354" s="14" t="str">
        <f t="shared" si="916"/>
        <v>|Indonesia|</v>
      </c>
      <c r="S7354" s="14" t="str">
        <f t="shared" si="917"/>
        <v>|Comedies|International Movies|Romantic Movies|</v>
      </c>
      <c r="T7354" s="14" t="str">
        <f t="shared" si="918"/>
        <v>|Sridhar Jetty|</v>
      </c>
      <c r="U7354" s="14" t="str">
        <f t="shared" si="919"/>
        <v>|Chelsea Islan|Hamish Daud|Miller Khan|Kemal Pahlevi|R.R. Melati Pinaring|Fico Fachriza|Reynold Hamzah|Rizka Dwi Septiana|Arkanda Saezario Wicaksono|</v>
      </c>
    </row>
    <row r="7355" spans="1:21">
      <c r="A7355" s="14" t="s">
        <v>33768</v>
      </c>
      <c r="B7355" s="14" t="s">
        <v>49</v>
      </c>
      <c r="C7355" s="14" t="s">
        <v>33769</v>
      </c>
      <c r="D7355" s="14" t="s">
        <v>117</v>
      </c>
      <c r="E7355" s="14" t="s">
        <v>33770</v>
      </c>
      <c r="F7355" s="14" t="s">
        <v>118</v>
      </c>
      <c r="G7355" s="26">
        <v>43672</v>
      </c>
      <c r="H7355" s="14">
        <v>2013</v>
      </c>
      <c r="I7355" s="14" t="s">
        <v>368</v>
      </c>
      <c r="J7355" s="14" t="s">
        <v>105</v>
      </c>
      <c r="K7355" s="14" t="s">
        <v>2297</v>
      </c>
      <c r="L7355" s="14" t="s">
        <v>33771</v>
      </c>
      <c r="M7355" s="14">
        <f t="shared" si="912"/>
        <v>2019</v>
      </c>
      <c r="N7355" s="14">
        <f t="shared" si="913"/>
        <v>7</v>
      </c>
      <c r="O7355" s="14" t="str">
        <f>IFERROR(VLOOKUP(I7355,Lists!$F$2:$G$16,2,FALSE()),"Not Rated")</f>
        <v>Kids</v>
      </c>
      <c r="P7355" s="14">
        <f t="shared" si="914"/>
        <v>1</v>
      </c>
      <c r="Q7355" s="14" t="str">
        <f t="shared" si="915"/>
        <v>United Kingdom</v>
      </c>
      <c r="R7355" s="14" t="str">
        <f t="shared" si="916"/>
        <v>|United Kingdom|</v>
      </c>
      <c r="S7355" s="14" t="str">
        <f t="shared" si="917"/>
        <v>|British TV Shows|International TV Shows|Reality TV|</v>
      </c>
      <c r="T7355" s="14" t="str">
        <f t="shared" si="918"/>
        <v>|Unknown|</v>
      </c>
      <c r="U7355" s="14" t="str">
        <f t="shared" si="919"/>
        <v>|Alan Titchmarsh|David Domoney|Frances Tophill|Katie Rushworth|</v>
      </c>
    </row>
    <row r="7356" spans="1:21">
      <c r="A7356" s="14" t="s">
        <v>33772</v>
      </c>
      <c r="B7356" s="14" t="s">
        <v>48</v>
      </c>
      <c r="C7356" s="14" t="s">
        <v>33773</v>
      </c>
      <c r="D7356" s="14" t="s">
        <v>33774</v>
      </c>
      <c r="E7356" s="14" t="s">
        <v>33775</v>
      </c>
      <c r="F7356" s="14" t="s">
        <v>33776</v>
      </c>
      <c r="G7356" s="26">
        <v>43789</v>
      </c>
      <c r="H7356" s="14">
        <v>2014</v>
      </c>
      <c r="I7356" s="14" t="s">
        <v>363</v>
      </c>
      <c r="J7356" s="14" t="s">
        <v>560</v>
      </c>
      <c r="K7356" s="14" t="s">
        <v>542</v>
      </c>
      <c r="L7356" s="14" t="s">
        <v>33777</v>
      </c>
      <c r="M7356" s="14">
        <f t="shared" si="912"/>
        <v>2019</v>
      </c>
      <c r="N7356" s="14">
        <f t="shared" si="913"/>
        <v>11</v>
      </c>
      <c r="O7356" s="14" t="str">
        <f>IFERROR(VLOOKUP(I7356,Lists!$F$2:$G$16,2,FALSE()),"Not Rated")</f>
        <v>Adults</v>
      </c>
      <c r="P7356" s="14">
        <f t="shared" si="914"/>
        <v>103</v>
      </c>
      <c r="Q7356" s="14" t="str">
        <f t="shared" si="915"/>
        <v>Germany</v>
      </c>
      <c r="R7356" s="14" t="str">
        <f t="shared" si="916"/>
        <v>|Germany|United Kingdom|</v>
      </c>
      <c r="S7356" s="14" t="str">
        <f t="shared" si="917"/>
        <v>|Comedies|International Movies|Romantic Movies|</v>
      </c>
      <c r="T7356" s="14" t="str">
        <f t="shared" si="918"/>
        <v>|Christian Ditter|</v>
      </c>
      <c r="U7356" s="14" t="str">
        <f t="shared" si="919"/>
        <v>|Lily Collins|Sam Claflin|Christian Cooke|Jamie Beamish|Suki Waterhouse|Tamsin Egerton|Jaime Winstone|Lorcan Cranitch|</v>
      </c>
    </row>
    <row r="7357" spans="1:21">
      <c r="A7357" s="14" t="s">
        <v>33778</v>
      </c>
      <c r="B7357" s="14" t="s">
        <v>48</v>
      </c>
      <c r="C7357" s="14" t="s">
        <v>33779</v>
      </c>
      <c r="D7357" s="14" t="s">
        <v>33780</v>
      </c>
      <c r="E7357" s="14" t="s">
        <v>117</v>
      </c>
      <c r="F7357" s="14" t="s">
        <v>115</v>
      </c>
      <c r="G7357" s="26">
        <v>42862</v>
      </c>
      <c r="H7357" s="14">
        <v>2016</v>
      </c>
      <c r="I7357" s="14" t="s">
        <v>360</v>
      </c>
      <c r="J7357" s="14" t="s">
        <v>1173</v>
      </c>
      <c r="K7357" s="14" t="s">
        <v>247</v>
      </c>
      <c r="L7357" s="14" t="s">
        <v>33781</v>
      </c>
      <c r="M7357" s="14">
        <f t="shared" si="912"/>
        <v>2017</v>
      </c>
      <c r="N7357" s="14">
        <f t="shared" si="913"/>
        <v>5</v>
      </c>
      <c r="O7357" s="14" t="str">
        <f>IFERROR(VLOOKUP(I7357,Lists!$F$2:$G$16,2,FALSE()),"Not Rated")</f>
        <v>Adults</v>
      </c>
      <c r="P7357" s="14">
        <f t="shared" si="914"/>
        <v>82</v>
      </c>
      <c r="Q7357" s="14" t="str">
        <f t="shared" si="915"/>
        <v>United States</v>
      </c>
      <c r="R7357" s="14" t="str">
        <f t="shared" si="916"/>
        <v>|United States|</v>
      </c>
      <c r="S7357" s="14" t="str">
        <f t="shared" si="917"/>
        <v>|Documentaries|</v>
      </c>
      <c r="T7357" s="14" t="str">
        <f t="shared" si="918"/>
        <v>|Alma Har'el|</v>
      </c>
      <c r="U7357" s="14" t="str">
        <f t="shared" si="919"/>
        <v>|Unknown|</v>
      </c>
    </row>
    <row r="7358" spans="1:21">
      <c r="A7358" s="14" t="s">
        <v>33782</v>
      </c>
      <c r="B7358" s="14" t="s">
        <v>48</v>
      </c>
      <c r="C7358" s="14" t="s">
        <v>33783</v>
      </c>
      <c r="D7358" s="14" t="s">
        <v>33784</v>
      </c>
      <c r="E7358" s="14" t="s">
        <v>33785</v>
      </c>
      <c r="F7358" s="14" t="s">
        <v>115</v>
      </c>
      <c r="G7358" s="26">
        <v>43282</v>
      </c>
      <c r="H7358" s="14">
        <v>2006</v>
      </c>
      <c r="I7358" s="14" t="s">
        <v>360</v>
      </c>
      <c r="J7358" s="14" t="s">
        <v>4073</v>
      </c>
      <c r="K7358" s="14" t="s">
        <v>4213</v>
      </c>
      <c r="L7358" s="14" t="s">
        <v>33786</v>
      </c>
      <c r="M7358" s="14">
        <f t="shared" si="912"/>
        <v>2018</v>
      </c>
      <c r="N7358" s="14">
        <f t="shared" si="913"/>
        <v>7</v>
      </c>
      <c r="O7358" s="14" t="str">
        <f>IFERROR(VLOOKUP(I7358,Lists!$F$2:$G$16,2,FALSE()),"Not Rated")</f>
        <v>Adults</v>
      </c>
      <c r="P7358" s="14">
        <f t="shared" si="914"/>
        <v>77</v>
      </c>
      <c r="Q7358" s="14" t="str">
        <f t="shared" si="915"/>
        <v>United States</v>
      </c>
      <c r="R7358" s="14" t="str">
        <f t="shared" si="916"/>
        <v>|United States|</v>
      </c>
      <c r="S7358" s="14" t="str">
        <f t="shared" si="917"/>
        <v>|Dramas|Independent Movies|LGBTQ Movies|</v>
      </c>
      <c r="T7358" s="14" t="str">
        <f t="shared" si="918"/>
        <v>|Katherine Brooks|</v>
      </c>
      <c r="U7358" s="14" t="str">
        <f t="shared" si="919"/>
        <v>|Erin Kelly|Diane Gaidry|Laura Breckenridge|Michelle Horn|Gustine Fudickar|Ilene Graff|Kevin McCarthy|Markus Flanagan|</v>
      </c>
    </row>
    <row r="7359" spans="1:21">
      <c r="A7359" s="14" t="s">
        <v>33787</v>
      </c>
      <c r="B7359" s="14" t="s">
        <v>48</v>
      </c>
      <c r="C7359" s="14" t="s">
        <v>33788</v>
      </c>
      <c r="D7359" s="14" t="s">
        <v>311</v>
      </c>
      <c r="E7359" s="14" t="s">
        <v>33789</v>
      </c>
      <c r="F7359" s="14" t="s">
        <v>130</v>
      </c>
      <c r="G7359" s="26">
        <v>43328</v>
      </c>
      <c r="H7359" s="14">
        <v>1995</v>
      </c>
      <c r="I7359" s="14" t="s">
        <v>361</v>
      </c>
      <c r="J7359" s="14" t="s">
        <v>5629</v>
      </c>
      <c r="K7359" s="14" t="s">
        <v>475</v>
      </c>
      <c r="L7359" s="14" t="s">
        <v>33790</v>
      </c>
      <c r="M7359" s="14">
        <f t="shared" si="912"/>
        <v>2018</v>
      </c>
      <c r="N7359" s="14">
        <f t="shared" si="913"/>
        <v>8</v>
      </c>
      <c r="O7359" s="14" t="str">
        <f>IFERROR(VLOOKUP(I7359,Lists!$F$2:$G$16,2,FALSE()),"Not Rated")</f>
        <v>Teens</v>
      </c>
      <c r="P7359" s="14">
        <f t="shared" si="914"/>
        <v>79</v>
      </c>
      <c r="Q7359" s="14" t="str">
        <f t="shared" si="915"/>
        <v>Hong Kong</v>
      </c>
      <c r="R7359" s="14" t="str">
        <f t="shared" si="916"/>
        <v>|Hong Kong|</v>
      </c>
      <c r="S7359" s="14" t="str">
        <f t="shared" si="917"/>
        <v>|Dramas|International Movies|</v>
      </c>
      <c r="T7359" s="14" t="str">
        <f t="shared" si="918"/>
        <v>|Johnnie To|</v>
      </c>
      <c r="U7359" s="14" t="str">
        <f t="shared" si="919"/>
        <v>|Lau Ching Wan|Carman Lee|Tsung-Hua To|Chung-wai Lee|Ruby Wong|</v>
      </c>
    </row>
    <row r="7360" spans="1:21">
      <c r="A7360" s="14" t="s">
        <v>33791</v>
      </c>
      <c r="B7360" s="14" t="s">
        <v>48</v>
      </c>
      <c r="C7360" s="14" t="s">
        <v>33792</v>
      </c>
      <c r="D7360" s="14" t="s">
        <v>33793</v>
      </c>
      <c r="E7360" s="14" t="s">
        <v>33794</v>
      </c>
      <c r="F7360" s="14" t="s">
        <v>134</v>
      </c>
      <c r="G7360" s="26">
        <v>43296</v>
      </c>
      <c r="H7360" s="14">
        <v>2016</v>
      </c>
      <c r="I7360" s="14" t="s">
        <v>362</v>
      </c>
      <c r="J7360" s="14" t="s">
        <v>653</v>
      </c>
      <c r="K7360" s="14" t="s">
        <v>784</v>
      </c>
      <c r="L7360" s="14" t="s">
        <v>33795</v>
      </c>
      <c r="M7360" s="14">
        <f t="shared" si="912"/>
        <v>2018</v>
      </c>
      <c r="N7360" s="14">
        <f t="shared" si="913"/>
        <v>7</v>
      </c>
      <c r="O7360" s="14" t="str">
        <f>IFERROR(VLOOKUP(I7360,Lists!$F$2:$G$16,2,FALSE()),"Not Rated")</f>
        <v>Older Kids</v>
      </c>
      <c r="P7360" s="14">
        <f t="shared" si="914"/>
        <v>98</v>
      </c>
      <c r="Q7360" s="14" t="str">
        <f t="shared" si="915"/>
        <v>Argentina</v>
      </c>
      <c r="R7360" s="14" t="str">
        <f t="shared" si="916"/>
        <v>|Argentina|</v>
      </c>
      <c r="S7360" s="14" t="str">
        <f t="shared" si="917"/>
        <v>|Documentaries|International Movies|Sports Movies|</v>
      </c>
      <c r="T7360" s="14" t="str">
        <f t="shared" si="918"/>
        <v>|Ana Quiroga|</v>
      </c>
      <c r="U7360" s="14" t="str">
        <f t="shared" si="919"/>
        <v>|Luciana Aymar|</v>
      </c>
    </row>
    <row r="7361" spans="1:21">
      <c r="A7361" s="14" t="s">
        <v>33796</v>
      </c>
      <c r="B7361" s="14" t="s">
        <v>49</v>
      </c>
      <c r="C7361" s="14" t="s">
        <v>33797</v>
      </c>
      <c r="D7361" s="14" t="s">
        <v>117</v>
      </c>
      <c r="E7361" s="14" t="s">
        <v>33798</v>
      </c>
      <c r="F7361" s="14" t="s">
        <v>126</v>
      </c>
      <c r="G7361" s="26">
        <v>42614</v>
      </c>
      <c r="H7361" s="14">
        <v>2010</v>
      </c>
      <c r="I7361" s="14" t="s">
        <v>362</v>
      </c>
      <c r="J7361" s="14" t="s">
        <v>105</v>
      </c>
      <c r="K7361" s="14" t="s">
        <v>424</v>
      </c>
      <c r="L7361" s="14" t="s">
        <v>33799</v>
      </c>
      <c r="M7361" s="14">
        <f t="shared" si="912"/>
        <v>2016</v>
      </c>
      <c r="N7361" s="14">
        <f t="shared" si="913"/>
        <v>9</v>
      </c>
      <c r="O7361" s="14" t="str">
        <f>IFERROR(VLOOKUP(I7361,Lists!$F$2:$G$16,2,FALSE()),"Not Rated")</f>
        <v>Older Kids</v>
      </c>
      <c r="P7361" s="14">
        <f t="shared" si="914"/>
        <v>1</v>
      </c>
      <c r="Q7361" s="14" t="str">
        <f t="shared" si="915"/>
        <v>China</v>
      </c>
      <c r="R7361" s="14" t="str">
        <f t="shared" si="916"/>
        <v>|China|</v>
      </c>
      <c r="S7361" s="14" t="str">
        <f t="shared" si="917"/>
        <v>|International TV Shows|Romantic TV Shows|TV Comedies|</v>
      </c>
      <c r="T7361" s="14" t="str">
        <f t="shared" si="918"/>
        <v>|Unknown|</v>
      </c>
      <c r="U7361" s="14" t="str">
        <f t="shared" si="919"/>
        <v>|Chris Wang|Tammy Chen|Fan Kuang-yao|Chen Bor Jeng|Lin Mei-hsiu|Ma Nien-hsien|</v>
      </c>
    </row>
    <row r="7362" spans="1:21">
      <c r="A7362" s="14" t="s">
        <v>33800</v>
      </c>
      <c r="B7362" s="14" t="s">
        <v>48</v>
      </c>
      <c r="C7362" s="14" t="s">
        <v>33801</v>
      </c>
      <c r="D7362" s="14" t="s">
        <v>33802</v>
      </c>
      <c r="E7362" s="14" t="s">
        <v>33803</v>
      </c>
      <c r="F7362" s="14" t="s">
        <v>116</v>
      </c>
      <c r="G7362" s="26">
        <v>43054</v>
      </c>
      <c r="H7362" s="14">
        <v>2005</v>
      </c>
      <c r="I7362" s="14" t="s">
        <v>361</v>
      </c>
      <c r="J7362" s="14" t="s">
        <v>2675</v>
      </c>
      <c r="K7362" s="14" t="s">
        <v>910</v>
      </c>
      <c r="L7362" s="14" t="s">
        <v>33804</v>
      </c>
      <c r="M7362" s="14">
        <f t="shared" ref="M7362:M7425" si="920">IF(G7362="","",YEAR(G7362))</f>
        <v>2017</v>
      </c>
      <c r="N7362" s="14">
        <f t="shared" ref="N7362:N7425" si="921">IF(G7362="","",MONTH(G7362))</f>
        <v>11</v>
      </c>
      <c r="O7362" s="14" t="str">
        <f>IFERROR(VLOOKUP(I7362,Lists!$F$2:$G$16,2,FALSE()),"Not Rated")</f>
        <v>Teens</v>
      </c>
      <c r="P7362" s="14">
        <f t="shared" ref="P7362:P7425" si="922">IFERROR(VALUE(LEFT(J7362,FIND(" ",J7362)-1)),"")</f>
        <v>131</v>
      </c>
      <c r="Q7362" s="14" t="str">
        <f t="shared" ref="Q7362:Q7425" si="923">IFERROR(LEFT(F7362,FIND(",",F7362)-1),F7362)</f>
        <v>India</v>
      </c>
      <c r="R7362" s="14" t="str">
        <f t="shared" ref="R7362:R7425" si="924">"|"&amp;SUBSTITUTE(F7362,", ","|")&amp;"|"</f>
        <v>|India|</v>
      </c>
      <c r="S7362" s="14" t="str">
        <f t="shared" ref="S7362:S7425" si="925">"|"&amp;SUBSTITUTE(K7362,", ","|")&amp;"|"</f>
        <v>|Dramas|International Movies|Romantic Movies|</v>
      </c>
      <c r="T7362" s="14" t="str">
        <f t="shared" ref="T7362:T7425" si="926">"|"&amp;SUBSTITUTE(D7362,", ","|")&amp;"|"</f>
        <v>|Radhika Rao|Vinay Sapru|</v>
      </c>
      <c r="U7362" s="14" t="str">
        <f t="shared" ref="U7362:U7425" si="927">"|"&amp;SUBSTITUTE(E7362,", ","|")&amp;"|"</f>
        <v>|Salman Khan|Sneha Ullal|Mithun Chakraborty|Kader Khan|Navni Parihar|Ravi Baswani|Vikram Gokhale|Mumait Khan|</v>
      </c>
    </row>
    <row r="7363" spans="1:21">
      <c r="A7363" s="14" t="s">
        <v>33805</v>
      </c>
      <c r="B7363" s="14" t="s">
        <v>48</v>
      </c>
      <c r="C7363" s="14" t="s">
        <v>33806</v>
      </c>
      <c r="D7363" s="14" t="s">
        <v>33807</v>
      </c>
      <c r="E7363" s="14" t="s">
        <v>33808</v>
      </c>
      <c r="F7363" s="14" t="s">
        <v>116</v>
      </c>
      <c r="G7363" s="26">
        <v>43560</v>
      </c>
      <c r="H7363" s="14">
        <v>2018</v>
      </c>
      <c r="I7363" s="14" t="s">
        <v>361</v>
      </c>
      <c r="J7363" s="14" t="s">
        <v>604</v>
      </c>
      <c r="K7363" s="14" t="s">
        <v>1656</v>
      </c>
      <c r="L7363" s="14" t="s">
        <v>33809</v>
      </c>
      <c r="M7363" s="14">
        <f t="shared" si="920"/>
        <v>2019</v>
      </c>
      <c r="N7363" s="14">
        <f t="shared" si="921"/>
        <v>4</v>
      </c>
      <c r="O7363" s="14" t="str">
        <f>IFERROR(VLOOKUP(I7363,Lists!$F$2:$G$16,2,FALSE()),"Not Rated")</f>
        <v>Teens</v>
      </c>
      <c r="P7363" s="14">
        <f t="shared" si="922"/>
        <v>110</v>
      </c>
      <c r="Q7363" s="14" t="str">
        <f t="shared" si="923"/>
        <v>India</v>
      </c>
      <c r="R7363" s="14" t="str">
        <f t="shared" si="924"/>
        <v>|India|</v>
      </c>
      <c r="S7363" s="14" t="str">
        <f t="shared" si="925"/>
        <v>|Horror Movies|International Movies|Thrillers|</v>
      </c>
      <c r="T7363" s="14" t="str">
        <f t="shared" si="926"/>
        <v>|Prabhuraj|</v>
      </c>
      <c r="U7363" s="14" t="str">
        <f t="shared" si="927"/>
        <v>|Javed Jaffrey|Vijay Raaz|Karan Aanand|Niki Walia|Meenakshi Dixit|Rishabh Chaddha|Rishina Kandhari|Kiearra Soni|</v>
      </c>
    </row>
    <row r="7364" spans="1:21">
      <c r="A7364" s="14" t="s">
        <v>33810</v>
      </c>
      <c r="B7364" s="14" t="s">
        <v>48</v>
      </c>
      <c r="C7364" s="14" t="s">
        <v>33811</v>
      </c>
      <c r="D7364" s="14" t="s">
        <v>33812</v>
      </c>
      <c r="E7364" s="14" t="s">
        <v>33813</v>
      </c>
      <c r="F7364" s="14" t="s">
        <v>33814</v>
      </c>
      <c r="G7364" s="26">
        <v>42566</v>
      </c>
      <c r="H7364" s="14">
        <v>2015</v>
      </c>
      <c r="I7364" s="14" t="s">
        <v>360</v>
      </c>
      <c r="J7364" s="14" t="s">
        <v>713</v>
      </c>
      <c r="K7364" s="14" t="s">
        <v>5818</v>
      </c>
      <c r="L7364" s="14" t="s">
        <v>33815</v>
      </c>
      <c r="M7364" s="14">
        <f t="shared" si="920"/>
        <v>2016</v>
      </c>
      <c r="N7364" s="14">
        <f t="shared" si="921"/>
        <v>7</v>
      </c>
      <c r="O7364" s="14" t="str">
        <f>IFERROR(VLOOKUP(I7364,Lists!$F$2:$G$16,2,FALSE()),"Not Rated")</f>
        <v>Adults</v>
      </c>
      <c r="P7364" s="14">
        <f t="shared" si="922"/>
        <v>100</v>
      </c>
      <c r="Q7364" s="14" t="str">
        <f t="shared" si="923"/>
        <v>Argentina</v>
      </c>
      <c r="R7364" s="14" t="str">
        <f t="shared" si="924"/>
        <v>|Argentina|Chile|Peru|</v>
      </c>
      <c r="S7364" s="14" t="str">
        <f t="shared" si="925"/>
        <v>|Comedies|International Movies|Sports Movies|</v>
      </c>
      <c r="T7364" s="14" t="str">
        <f t="shared" si="926"/>
        <v>|Ticoy Rodriguez|</v>
      </c>
      <c r="U7364" s="14" t="str">
        <f t="shared" si="927"/>
        <v>|Carlos Alcántara|Pablo Granados|Felipe Izquierdo|Gaby Espino|Cristián de la Fuente|Marcela Guerty|Claudio Torres|</v>
      </c>
    </row>
    <row r="7365" spans="1:21">
      <c r="A7365" s="14" t="s">
        <v>33816</v>
      </c>
      <c r="B7365" s="14" t="s">
        <v>48</v>
      </c>
      <c r="C7365" s="14" t="s">
        <v>33817</v>
      </c>
      <c r="D7365" s="14" t="s">
        <v>33818</v>
      </c>
      <c r="E7365" s="14" t="s">
        <v>33819</v>
      </c>
      <c r="F7365" s="14" t="s">
        <v>116</v>
      </c>
      <c r="G7365" s="26">
        <v>43282</v>
      </c>
      <c r="H7365" s="14">
        <v>2017</v>
      </c>
      <c r="I7365" s="14" t="s">
        <v>361</v>
      </c>
      <c r="J7365" s="14" t="s">
        <v>962</v>
      </c>
      <c r="K7365" s="14" t="s">
        <v>873</v>
      </c>
      <c r="L7365" s="14" t="s">
        <v>33820</v>
      </c>
      <c r="M7365" s="14">
        <f t="shared" si="920"/>
        <v>2018</v>
      </c>
      <c r="N7365" s="14">
        <f t="shared" si="921"/>
        <v>7</v>
      </c>
      <c r="O7365" s="14" t="str">
        <f>IFERROR(VLOOKUP(I7365,Lists!$F$2:$G$16,2,FALSE()),"Not Rated")</f>
        <v>Teens</v>
      </c>
      <c r="P7365" s="14">
        <f t="shared" si="922"/>
        <v>117</v>
      </c>
      <c r="Q7365" s="14" t="str">
        <f t="shared" si="923"/>
        <v>India</v>
      </c>
      <c r="R7365" s="14" t="str">
        <f t="shared" si="924"/>
        <v>|India|</v>
      </c>
      <c r="S7365" s="14" t="str">
        <f t="shared" si="925"/>
        <v>|International Movies|Thrillers|</v>
      </c>
      <c r="T7365" s="14" t="str">
        <f t="shared" si="926"/>
        <v>|Jayan Vannery|</v>
      </c>
      <c r="U7365" s="14" t="str">
        <f t="shared" si="927"/>
        <v>|Pasupathy|Janani Iyer|Pratap Pothen|</v>
      </c>
    </row>
    <row r="7366" spans="1:21">
      <c r="A7366" s="14" t="s">
        <v>33821</v>
      </c>
      <c r="B7366" s="14" t="s">
        <v>48</v>
      </c>
      <c r="C7366" s="14" t="s">
        <v>33822</v>
      </c>
      <c r="D7366" s="14" t="s">
        <v>33823</v>
      </c>
      <c r="E7366" s="14" t="s">
        <v>33824</v>
      </c>
      <c r="F7366" s="14" t="s">
        <v>7289</v>
      </c>
      <c r="G7366" s="26">
        <v>43101</v>
      </c>
      <c r="H7366" s="14">
        <v>2017</v>
      </c>
      <c r="I7366" s="14" t="s">
        <v>362</v>
      </c>
      <c r="J7366" s="14" t="s">
        <v>1386</v>
      </c>
      <c r="K7366" s="14" t="s">
        <v>475</v>
      </c>
      <c r="L7366" s="14" t="s">
        <v>33825</v>
      </c>
      <c r="M7366" s="14">
        <f t="shared" si="920"/>
        <v>2018</v>
      </c>
      <c r="N7366" s="14">
        <f t="shared" si="921"/>
        <v>1</v>
      </c>
      <c r="O7366" s="14" t="str">
        <f>IFERROR(VLOOKUP(I7366,Lists!$F$2:$G$16,2,FALSE()),"Not Rated")</f>
        <v>Older Kids</v>
      </c>
      <c r="P7366" s="14">
        <f t="shared" si="922"/>
        <v>107</v>
      </c>
      <c r="Q7366" s="14" t="str">
        <f t="shared" si="923"/>
        <v>India</v>
      </c>
      <c r="R7366" s="14" t="str">
        <f t="shared" si="924"/>
        <v>|India|France|</v>
      </c>
      <c r="S7366" s="14" t="str">
        <f t="shared" si="925"/>
        <v>|Dramas|International Movies|</v>
      </c>
      <c r="T7366" s="14" t="str">
        <f t="shared" si="926"/>
        <v>|Pratim D. Gupta|</v>
      </c>
      <c r="U7366" s="14" t="str">
        <f t="shared" si="927"/>
        <v>|Ritwick Chakraborty|Mamata Shankar|Paoli Dam|Kaya Blocksage|Sauraseni Maitra|Arjun Chakrabarty|</v>
      </c>
    </row>
    <row r="7367" spans="1:21">
      <c r="A7367" s="14" t="s">
        <v>33826</v>
      </c>
      <c r="B7367" s="14" t="s">
        <v>48</v>
      </c>
      <c r="C7367" s="14" t="s">
        <v>33827</v>
      </c>
      <c r="D7367" s="14" t="s">
        <v>33828</v>
      </c>
      <c r="E7367" s="14" t="s">
        <v>33829</v>
      </c>
      <c r="F7367" s="14" t="s">
        <v>115</v>
      </c>
      <c r="G7367" s="26">
        <v>42480</v>
      </c>
      <c r="H7367" s="14">
        <v>2012</v>
      </c>
      <c r="I7367" s="14" t="s">
        <v>363</v>
      </c>
      <c r="J7367" s="14" t="s">
        <v>1313</v>
      </c>
      <c r="K7367" s="14" t="s">
        <v>245</v>
      </c>
      <c r="L7367" s="14" t="s">
        <v>33830</v>
      </c>
      <c r="M7367" s="14">
        <f t="shared" si="920"/>
        <v>2016</v>
      </c>
      <c r="N7367" s="14">
        <f t="shared" si="921"/>
        <v>4</v>
      </c>
      <c r="O7367" s="14" t="str">
        <f>IFERROR(VLOOKUP(I7367,Lists!$F$2:$G$16,2,FALSE()),"Not Rated")</f>
        <v>Adults</v>
      </c>
      <c r="P7367" s="14">
        <f t="shared" si="922"/>
        <v>76</v>
      </c>
      <c r="Q7367" s="14" t="str">
        <f t="shared" si="923"/>
        <v>United States</v>
      </c>
      <c r="R7367" s="14" t="str">
        <f t="shared" si="924"/>
        <v>|United States|</v>
      </c>
      <c r="S7367" s="14" t="str">
        <f t="shared" si="925"/>
        <v>|Comedies|</v>
      </c>
      <c r="T7367" s="14" t="str">
        <f t="shared" si="926"/>
        <v>|Dylan C. Brown|</v>
      </c>
      <c r="U7367" s="14" t="str">
        <f t="shared" si="927"/>
        <v>|Snoop Dogg|Wiz Khalifa|Mike Epps|Teairra Mari|Derek Kane|Luenell|Teni Panosian|Paul Iacono|Andy Milonakis|Mystikal|</v>
      </c>
    </row>
    <row r="7368" spans="1:21">
      <c r="A7368" s="14" t="s">
        <v>33831</v>
      </c>
      <c r="B7368" s="14" t="s">
        <v>48</v>
      </c>
      <c r="C7368" s="14" t="s">
        <v>33832</v>
      </c>
      <c r="D7368" s="14" t="s">
        <v>33833</v>
      </c>
      <c r="E7368" s="14" t="s">
        <v>33834</v>
      </c>
      <c r="F7368" s="14" t="s">
        <v>116</v>
      </c>
      <c r="G7368" s="26">
        <v>43023</v>
      </c>
      <c r="H7368" s="14">
        <v>2014</v>
      </c>
      <c r="I7368" s="14" t="s">
        <v>360</v>
      </c>
      <c r="J7368" s="14" t="s">
        <v>1062</v>
      </c>
      <c r="K7368" s="14" t="s">
        <v>1537</v>
      </c>
      <c r="L7368" s="14" t="s">
        <v>33835</v>
      </c>
      <c r="M7368" s="14">
        <f t="shared" si="920"/>
        <v>2017</v>
      </c>
      <c r="N7368" s="14">
        <f t="shared" si="921"/>
        <v>10</v>
      </c>
      <c r="O7368" s="14" t="str">
        <f>IFERROR(VLOOKUP(I7368,Lists!$F$2:$G$16,2,FALSE()),"Not Rated")</f>
        <v>Adults</v>
      </c>
      <c r="P7368" s="14">
        <f t="shared" si="922"/>
        <v>118</v>
      </c>
      <c r="Q7368" s="14" t="str">
        <f t="shared" si="923"/>
        <v>India</v>
      </c>
      <c r="R7368" s="14" t="str">
        <f t="shared" si="924"/>
        <v>|India|</v>
      </c>
      <c r="S7368" s="14" t="str">
        <f t="shared" si="925"/>
        <v>|Horror Movies|International Movies|</v>
      </c>
      <c r="T7368" s="14" t="str">
        <f t="shared" si="926"/>
        <v>|Debaloy Dey|</v>
      </c>
      <c r="U7368" s="14" t="str">
        <f t="shared" si="927"/>
        <v>|Swara Bhaskar|Bhanu Uday|Murli Sharma|Deep Raj Rana|Reema Debnath|Hemant Pandey|Saurabh Dubey|Sakha Kalyani|</v>
      </c>
    </row>
    <row r="7369" spans="1:21">
      <c r="A7369" s="14" t="s">
        <v>33836</v>
      </c>
      <c r="B7369" s="14" t="s">
        <v>48</v>
      </c>
      <c r="C7369" s="14" t="s">
        <v>33837</v>
      </c>
      <c r="D7369" s="14" t="s">
        <v>33838</v>
      </c>
      <c r="E7369" s="14" t="s">
        <v>33839</v>
      </c>
      <c r="F7369" s="14" t="s">
        <v>1148</v>
      </c>
      <c r="G7369" s="26">
        <v>44044</v>
      </c>
      <c r="H7369" s="14">
        <v>1979</v>
      </c>
      <c r="I7369" s="14" t="s">
        <v>363</v>
      </c>
      <c r="J7369" s="14" t="s">
        <v>730</v>
      </c>
      <c r="K7369" s="14" t="s">
        <v>1109</v>
      </c>
      <c r="L7369" s="14" t="s">
        <v>33840</v>
      </c>
      <c r="M7369" s="14">
        <f t="shared" si="920"/>
        <v>2020</v>
      </c>
      <c r="N7369" s="14">
        <f t="shared" si="921"/>
        <v>8</v>
      </c>
      <c r="O7369" s="14" t="str">
        <f>IFERROR(VLOOKUP(I7369,Lists!$F$2:$G$16,2,FALSE()),"Not Rated")</f>
        <v>Adults</v>
      </c>
      <c r="P7369" s="14">
        <f t="shared" si="922"/>
        <v>93</v>
      </c>
      <c r="Q7369" s="14" t="str">
        <f t="shared" si="923"/>
        <v>Australia</v>
      </c>
      <c r="R7369" s="14" t="str">
        <f t="shared" si="924"/>
        <v>|Australia|United States|</v>
      </c>
      <c r="S7369" s="14" t="str">
        <f t="shared" si="925"/>
        <v>|Action &amp; Adventure|Classic Movies|Cult Movies|</v>
      </c>
      <c r="T7369" s="14" t="str">
        <f t="shared" si="926"/>
        <v>|George Miller|</v>
      </c>
      <c r="U7369" s="14" t="str">
        <f t="shared" si="927"/>
        <v>|Mel Gibson|Joanne Samuel|Hugh Keays-Byrne|Steve Bisley|Tim Burns|Roger Ward|Lisa Aldenhoven|Bertrand Cadart|</v>
      </c>
    </row>
    <row r="7370" spans="1:21">
      <c r="A7370" s="14" t="s">
        <v>33841</v>
      </c>
      <c r="B7370" s="14" t="s">
        <v>49</v>
      </c>
      <c r="C7370" s="14" t="s">
        <v>33842</v>
      </c>
      <c r="D7370" s="14" t="s">
        <v>117</v>
      </c>
      <c r="E7370" s="14" t="s">
        <v>33843</v>
      </c>
      <c r="F7370" s="14" t="s">
        <v>115</v>
      </c>
      <c r="G7370" s="26">
        <v>42085</v>
      </c>
      <c r="H7370" s="14">
        <v>2014</v>
      </c>
      <c r="I7370" s="14" t="s">
        <v>361</v>
      </c>
      <c r="J7370" s="14" t="s">
        <v>1829</v>
      </c>
      <c r="K7370" s="14" t="s">
        <v>249</v>
      </c>
      <c r="L7370" s="14" t="s">
        <v>33844</v>
      </c>
      <c r="M7370" s="14">
        <f t="shared" si="920"/>
        <v>2015</v>
      </c>
      <c r="N7370" s="14">
        <f t="shared" si="921"/>
        <v>3</v>
      </c>
      <c r="O7370" s="14" t="str">
        <f>IFERROR(VLOOKUP(I7370,Lists!$F$2:$G$16,2,FALSE()),"Not Rated")</f>
        <v>Teens</v>
      </c>
      <c r="P7370" s="14">
        <f t="shared" si="922"/>
        <v>7</v>
      </c>
      <c r="Q7370" s="14" t="str">
        <f t="shared" si="923"/>
        <v>United States</v>
      </c>
      <c r="R7370" s="14" t="str">
        <f t="shared" si="924"/>
        <v>|United States|</v>
      </c>
      <c r="S7370" s="14" t="str">
        <f t="shared" si="925"/>
        <v>|TV Dramas|</v>
      </c>
      <c r="T7370" s="14" t="str">
        <f t="shared" si="926"/>
        <v>|Unknown|</v>
      </c>
      <c r="U7370" s="14" t="str">
        <f t="shared" si="927"/>
        <v>|Jon Hamm|Elisabeth Moss|Vincent Kartheiser|January Jones|Christina Hendricks|Aaron Staton|Rich Sommer|John Slattery|Kiernan Shipka|Robert Morse|Michael Gladis|Christopher Stanley|Bryan Batt|Jared Harris|Jessica Paré|Alison Brie|Jay R. Ferguson|Ben Feldman|Mark Moses|Alexa Alemanni|Julie McNiven|</v>
      </c>
    </row>
    <row r="7371" spans="1:21">
      <c r="A7371" s="14" t="s">
        <v>33845</v>
      </c>
      <c r="B7371" s="14" t="s">
        <v>48</v>
      </c>
      <c r="C7371" s="14" t="s">
        <v>33846</v>
      </c>
      <c r="D7371" s="14" t="s">
        <v>33847</v>
      </c>
      <c r="E7371" s="14" t="s">
        <v>33848</v>
      </c>
      <c r="F7371" s="14" t="s">
        <v>115</v>
      </c>
      <c r="G7371" s="26">
        <v>43770</v>
      </c>
      <c r="H7371" s="14">
        <v>2008</v>
      </c>
      <c r="I7371" s="14" t="s">
        <v>364</v>
      </c>
      <c r="J7371" s="14" t="s">
        <v>698</v>
      </c>
      <c r="K7371" s="14" t="s">
        <v>245</v>
      </c>
      <c r="L7371" s="14" t="s">
        <v>33849</v>
      </c>
      <c r="M7371" s="14">
        <f t="shared" si="920"/>
        <v>2019</v>
      </c>
      <c r="N7371" s="14">
        <f t="shared" si="921"/>
        <v>11</v>
      </c>
      <c r="O7371" s="14" t="str">
        <f>IFERROR(VLOOKUP(I7371,Lists!$F$2:$G$16,2,FALSE()),"Not Rated")</f>
        <v>Teens</v>
      </c>
      <c r="P7371" s="14">
        <f t="shared" si="922"/>
        <v>99</v>
      </c>
      <c r="Q7371" s="14" t="str">
        <f t="shared" si="923"/>
        <v>United States</v>
      </c>
      <c r="R7371" s="14" t="str">
        <f t="shared" si="924"/>
        <v>|United States|</v>
      </c>
      <c r="S7371" s="14" t="str">
        <f t="shared" si="925"/>
        <v>|Comedies|</v>
      </c>
      <c r="T7371" s="14" t="str">
        <f t="shared" si="926"/>
        <v>|Callie Khouri|Jesse V. Johnson|</v>
      </c>
      <c r="U7371" s="14" t="str">
        <f t="shared" si="927"/>
        <v>|Diane Keaton|Queen Latifah|Katie Holmes|Ted Danson|Roger Cross|Adam Rothenberg|Stephen Root|Christopher McDonald|Meagen Fay|J.C. MacKenzie|Finesse Mitchell|Eric Keenleyside|</v>
      </c>
    </row>
    <row r="7372" spans="1:21">
      <c r="A7372" s="14" t="s">
        <v>33850</v>
      </c>
      <c r="B7372" s="14" t="s">
        <v>48</v>
      </c>
      <c r="C7372" s="14" t="s">
        <v>33851</v>
      </c>
      <c r="D7372" s="14" t="s">
        <v>33852</v>
      </c>
      <c r="E7372" s="14" t="s">
        <v>33853</v>
      </c>
      <c r="F7372" s="14" t="s">
        <v>115</v>
      </c>
      <c r="G7372" s="26">
        <v>40483</v>
      </c>
      <c r="H7372" s="14">
        <v>1987</v>
      </c>
      <c r="I7372" s="14" t="s">
        <v>369</v>
      </c>
      <c r="J7372" s="14" t="s">
        <v>1668</v>
      </c>
      <c r="K7372" s="14" t="s">
        <v>4313</v>
      </c>
      <c r="L7372" s="14" t="s">
        <v>33854</v>
      </c>
      <c r="M7372" s="14">
        <f t="shared" si="920"/>
        <v>2010</v>
      </c>
      <c r="N7372" s="14">
        <f t="shared" si="921"/>
        <v>11</v>
      </c>
      <c r="O7372" s="14" t="str">
        <f>IFERROR(VLOOKUP(I7372,Lists!$F$2:$G$16,2,FALSE()),"Not Rated")</f>
        <v>Not Rated</v>
      </c>
      <c r="P7372" s="14">
        <f t="shared" si="922"/>
        <v>84</v>
      </c>
      <c r="Q7372" s="14" t="str">
        <f t="shared" si="923"/>
        <v>United States</v>
      </c>
      <c r="R7372" s="14" t="str">
        <f t="shared" si="924"/>
        <v>|United States|</v>
      </c>
      <c r="S7372" s="14" t="str">
        <f t="shared" si="925"/>
        <v>|Cult Movies|Horror Movies|</v>
      </c>
      <c r="T7372" s="14" t="str">
        <f t="shared" si="926"/>
        <v>|Jim Monaco|</v>
      </c>
      <c r="U7372" s="14" t="str">
        <f t="shared" si="927"/>
        <v>|Nick Pawlow|Jordu Schell|Jay Kushwara|Michael Townsend Wright|Anthony Kelly|Happy Goldsplatt|Ron Roccia|Fred Pomerleau|Joe Amodei|Nicholas Kitsopoulos|</v>
      </c>
    </row>
    <row r="7373" spans="1:21">
      <c r="A7373" s="14" t="s">
        <v>33855</v>
      </c>
      <c r="B7373" s="14" t="s">
        <v>48</v>
      </c>
      <c r="C7373" s="14" t="s">
        <v>33856</v>
      </c>
      <c r="D7373" s="14" t="s">
        <v>33857</v>
      </c>
      <c r="E7373" s="14" t="s">
        <v>33858</v>
      </c>
      <c r="F7373" s="14" t="s">
        <v>130</v>
      </c>
      <c r="G7373" s="26">
        <v>43363</v>
      </c>
      <c r="H7373" s="14">
        <v>2016</v>
      </c>
      <c r="I7373" s="14" t="s">
        <v>360</v>
      </c>
      <c r="J7373" s="14" t="s">
        <v>724</v>
      </c>
      <c r="K7373" s="14" t="s">
        <v>475</v>
      </c>
      <c r="L7373" s="14" t="s">
        <v>33859</v>
      </c>
      <c r="M7373" s="14">
        <f t="shared" si="920"/>
        <v>2018</v>
      </c>
      <c r="N7373" s="14">
        <f t="shared" si="921"/>
        <v>9</v>
      </c>
      <c r="O7373" s="14" t="str">
        <f>IFERROR(VLOOKUP(I7373,Lists!$F$2:$G$16,2,FALSE()),"Not Rated")</f>
        <v>Adults</v>
      </c>
      <c r="P7373" s="14">
        <f t="shared" si="922"/>
        <v>102</v>
      </c>
      <c r="Q7373" s="14" t="str">
        <f t="shared" si="923"/>
        <v>Hong Kong</v>
      </c>
      <c r="R7373" s="14" t="str">
        <f t="shared" si="924"/>
        <v>|Hong Kong|</v>
      </c>
      <c r="S7373" s="14" t="str">
        <f t="shared" si="925"/>
        <v>|Dramas|International Movies|</v>
      </c>
      <c r="T7373" s="14" t="str">
        <f t="shared" si="926"/>
        <v>|Chun Wong|</v>
      </c>
      <c r="U7373" s="14" t="str">
        <f t="shared" si="927"/>
        <v>|Shawn Yue|Eric Tsang|Elaine Jin|Charmaine Fong|</v>
      </c>
    </row>
    <row r="7374" spans="1:21">
      <c r="A7374" s="14" t="s">
        <v>33860</v>
      </c>
      <c r="B7374" s="14" t="s">
        <v>48</v>
      </c>
      <c r="C7374" s="14" t="s">
        <v>33861</v>
      </c>
      <c r="D7374" s="14" t="s">
        <v>11132</v>
      </c>
      <c r="E7374" s="14" t="s">
        <v>33862</v>
      </c>
      <c r="F7374" s="14" t="s">
        <v>116</v>
      </c>
      <c r="G7374" s="26">
        <v>42783</v>
      </c>
      <c r="H7374" s="14">
        <v>2016</v>
      </c>
      <c r="I7374" s="14" t="s">
        <v>361</v>
      </c>
      <c r="J7374" s="14" t="s">
        <v>6477</v>
      </c>
      <c r="K7374" s="14" t="s">
        <v>444</v>
      </c>
      <c r="L7374" s="14" t="s">
        <v>33863</v>
      </c>
      <c r="M7374" s="14">
        <f t="shared" si="920"/>
        <v>2017</v>
      </c>
      <c r="N7374" s="14">
        <f t="shared" si="921"/>
        <v>2</v>
      </c>
      <c r="O7374" s="14" t="str">
        <f>IFERROR(VLOOKUP(I7374,Lists!$F$2:$G$16,2,FALSE()),"Not Rated")</f>
        <v>Teens</v>
      </c>
      <c r="P7374" s="14">
        <f t="shared" si="922"/>
        <v>134</v>
      </c>
      <c r="Q7374" s="14" t="str">
        <f t="shared" si="923"/>
        <v>India</v>
      </c>
      <c r="R7374" s="14" t="str">
        <f t="shared" si="924"/>
        <v>|India|</v>
      </c>
      <c r="S7374" s="14" t="str">
        <f t="shared" si="925"/>
        <v>|Dramas|Independent Movies|International Movies|</v>
      </c>
      <c r="T7374" s="14" t="str">
        <f t="shared" si="926"/>
        <v>|Nishikant Kamat|</v>
      </c>
      <c r="U7374" s="14" t="str">
        <f t="shared" si="927"/>
        <v>|Irrfan Khan|Jimmy Shergill|Vishesh Bansal|Tushar Dalvi|Nitish Pandey|</v>
      </c>
    </row>
    <row r="7375" spans="1:21">
      <c r="A7375" s="14" t="s">
        <v>33864</v>
      </c>
      <c r="B7375" s="14" t="s">
        <v>48</v>
      </c>
      <c r="C7375" s="14" t="s">
        <v>33865</v>
      </c>
      <c r="D7375" s="14" t="s">
        <v>33866</v>
      </c>
      <c r="E7375" s="14" t="s">
        <v>33867</v>
      </c>
      <c r="F7375" s="14" t="s">
        <v>115</v>
      </c>
      <c r="G7375" s="26">
        <v>43101</v>
      </c>
      <c r="H7375" s="14">
        <v>2017</v>
      </c>
      <c r="I7375" s="14" t="s">
        <v>360</v>
      </c>
      <c r="J7375" s="14" t="s">
        <v>1773</v>
      </c>
      <c r="K7375" s="14" t="s">
        <v>247</v>
      </c>
      <c r="L7375" s="14" t="s">
        <v>33868</v>
      </c>
      <c r="M7375" s="14">
        <f t="shared" si="920"/>
        <v>2018</v>
      </c>
      <c r="N7375" s="14">
        <f t="shared" si="921"/>
        <v>1</v>
      </c>
      <c r="O7375" s="14" t="str">
        <f>IFERROR(VLOOKUP(I7375,Lists!$F$2:$G$16,2,FALSE()),"Not Rated")</f>
        <v>Adults</v>
      </c>
      <c r="P7375" s="14">
        <f t="shared" si="922"/>
        <v>78</v>
      </c>
      <c r="Q7375" s="14" t="str">
        <f t="shared" si="923"/>
        <v>United States</v>
      </c>
      <c r="R7375" s="14" t="str">
        <f t="shared" si="924"/>
        <v>|United States|</v>
      </c>
      <c r="S7375" s="14" t="str">
        <f t="shared" si="925"/>
        <v>|Documentaries|</v>
      </c>
      <c r="T7375" s="14" t="str">
        <f t="shared" si="926"/>
        <v>|Ben Patterson|</v>
      </c>
      <c r="U7375" s="14" t="str">
        <f t="shared" si="927"/>
        <v>|Steve Madden|</v>
      </c>
    </row>
    <row r="7376" spans="1:21">
      <c r="A7376" s="14" t="s">
        <v>33869</v>
      </c>
      <c r="B7376" s="14" t="s">
        <v>48</v>
      </c>
      <c r="C7376" s="14" t="s">
        <v>33870</v>
      </c>
      <c r="D7376" s="14" t="s">
        <v>33871</v>
      </c>
      <c r="E7376" s="14" t="s">
        <v>33872</v>
      </c>
      <c r="F7376" s="14" t="s">
        <v>153</v>
      </c>
      <c r="G7376" s="26">
        <v>42973</v>
      </c>
      <c r="H7376" s="14">
        <v>2016</v>
      </c>
      <c r="I7376" s="14" t="s">
        <v>360</v>
      </c>
      <c r="J7376" s="14" t="s">
        <v>739</v>
      </c>
      <c r="K7376" s="14" t="s">
        <v>873</v>
      </c>
      <c r="L7376" s="14" t="s">
        <v>33873</v>
      </c>
      <c r="M7376" s="14">
        <f t="shared" si="920"/>
        <v>2017</v>
      </c>
      <c r="N7376" s="14">
        <f t="shared" si="921"/>
        <v>8</v>
      </c>
      <c r="O7376" s="14" t="str">
        <f>IFERROR(VLOOKUP(I7376,Lists!$F$2:$G$16,2,FALSE()),"Not Rated")</f>
        <v>Adults</v>
      </c>
      <c r="P7376" s="14">
        <f t="shared" si="922"/>
        <v>95</v>
      </c>
      <c r="Q7376" s="14" t="str">
        <f t="shared" si="923"/>
        <v>Chile</v>
      </c>
      <c r="R7376" s="14" t="str">
        <f t="shared" si="924"/>
        <v>|Chile|</v>
      </c>
      <c r="S7376" s="14" t="str">
        <f t="shared" si="925"/>
        <v>|International Movies|Thrillers|</v>
      </c>
      <c r="T7376" s="14" t="str">
        <f t="shared" si="926"/>
        <v>|Aaron Burns|</v>
      </c>
      <c r="U7376" s="14" t="str">
        <f t="shared" si="927"/>
        <v>|Daniela Ramírez|Cristobal Tapia Montt|Aida|Matías Bassi|Nicolás Durán|Ignacia Allamand|</v>
      </c>
    </row>
    <row r="7377" spans="1:21">
      <c r="A7377" s="14" t="s">
        <v>33874</v>
      </c>
      <c r="B7377" s="14" t="s">
        <v>49</v>
      </c>
      <c r="C7377" s="14" t="s">
        <v>33875</v>
      </c>
      <c r="D7377" s="14" t="s">
        <v>25129</v>
      </c>
      <c r="E7377" s="14" t="s">
        <v>33876</v>
      </c>
      <c r="F7377" s="14" t="s">
        <v>132</v>
      </c>
      <c r="G7377" s="26">
        <v>43555</v>
      </c>
      <c r="H7377" s="14">
        <v>2017</v>
      </c>
      <c r="I7377" s="14" t="s">
        <v>365</v>
      </c>
      <c r="J7377" s="14" t="s">
        <v>105</v>
      </c>
      <c r="K7377" s="14" t="s">
        <v>617</v>
      </c>
      <c r="L7377" s="14" t="s">
        <v>33877</v>
      </c>
      <c r="M7377" s="14">
        <f t="shared" si="920"/>
        <v>2019</v>
      </c>
      <c r="N7377" s="14">
        <f t="shared" si="921"/>
        <v>3</v>
      </c>
      <c r="O7377" s="14" t="str">
        <f>IFERROR(VLOOKUP(I7377,Lists!$F$2:$G$16,2,FALSE()),"Not Rated")</f>
        <v>Kids</v>
      </c>
      <c r="P7377" s="14">
        <f t="shared" si="922"/>
        <v>1</v>
      </c>
      <c r="Q7377" s="14" t="str">
        <f t="shared" si="923"/>
        <v>Italy</v>
      </c>
      <c r="R7377" s="14" t="str">
        <f t="shared" si="924"/>
        <v>|Italy|</v>
      </c>
      <c r="S7377" s="14" t="str">
        <f t="shared" si="925"/>
        <v>|Kids' TV|TV Comedies|</v>
      </c>
      <c r="T7377" s="14" t="str">
        <f t="shared" si="926"/>
        <v>|Iginio Straffi|</v>
      </c>
      <c r="U7377" s="14" t="str">
        <f t="shared" si="927"/>
        <v>|Emanuela Rei|Giorgia Boni|Sergio Ruggeri|Luca Murphy|Federica Corti|Federico Pedroni|Tiffany Zhou|Sergio Melone|</v>
      </c>
    </row>
    <row r="7378" spans="1:21">
      <c r="A7378" s="14" t="s">
        <v>33878</v>
      </c>
      <c r="B7378" s="14" t="s">
        <v>49</v>
      </c>
      <c r="C7378" s="14" t="s">
        <v>33879</v>
      </c>
      <c r="D7378" s="14" t="s">
        <v>117</v>
      </c>
      <c r="E7378" s="14" t="s">
        <v>33880</v>
      </c>
      <c r="F7378" s="14" t="s">
        <v>121</v>
      </c>
      <c r="G7378" s="26">
        <v>42565</v>
      </c>
      <c r="H7378" s="14">
        <v>2016</v>
      </c>
      <c r="I7378" s="14" t="s">
        <v>361</v>
      </c>
      <c r="J7378" s="14" t="s">
        <v>105</v>
      </c>
      <c r="K7378" s="14" t="s">
        <v>822</v>
      </c>
      <c r="L7378" s="14" t="s">
        <v>33881</v>
      </c>
      <c r="M7378" s="14">
        <f t="shared" si="920"/>
        <v>2016</v>
      </c>
      <c r="N7378" s="14">
        <f t="shared" si="921"/>
        <v>7</v>
      </c>
      <c r="O7378" s="14" t="str">
        <f>IFERROR(VLOOKUP(I7378,Lists!$F$2:$G$16,2,FALSE()),"Not Rated")</f>
        <v>Teens</v>
      </c>
      <c r="P7378" s="14">
        <f t="shared" si="922"/>
        <v>1</v>
      </c>
      <c r="Q7378" s="14" t="str">
        <f t="shared" si="923"/>
        <v>Japan</v>
      </c>
      <c r="R7378" s="14" t="str">
        <f t="shared" si="924"/>
        <v>|Japan|</v>
      </c>
      <c r="S7378" s="14" t="str">
        <f t="shared" si="925"/>
        <v>|Anime Series|International TV Shows|</v>
      </c>
      <c r="T7378" s="14" t="str">
        <f t="shared" si="926"/>
        <v>|Unknown|</v>
      </c>
      <c r="U7378" s="14" t="str">
        <f t="shared" si="927"/>
        <v>|Daisuke Ono|Tomokazu Sugita|Takahiro Sakurai|Keiji Fujiwara|Akira Ishida|Katsuyuki Konishi|Yoko Hikasa|Ai Kayano|Takehito Koyasu|Hiroki Touchi|</v>
      </c>
    </row>
    <row r="7379" spans="1:21">
      <c r="A7379" s="14" t="s">
        <v>33882</v>
      </c>
      <c r="B7379" s="14" t="s">
        <v>48</v>
      </c>
      <c r="C7379" s="14" t="s">
        <v>33883</v>
      </c>
      <c r="D7379" s="14" t="s">
        <v>33884</v>
      </c>
      <c r="E7379" s="14" t="s">
        <v>33885</v>
      </c>
      <c r="F7379" s="14" t="s">
        <v>2970</v>
      </c>
      <c r="G7379" s="26">
        <v>42358</v>
      </c>
      <c r="H7379" s="14">
        <v>2013</v>
      </c>
      <c r="I7379" s="14" t="s">
        <v>366</v>
      </c>
      <c r="J7379" s="14" t="s">
        <v>4548</v>
      </c>
      <c r="K7379" s="14" t="s">
        <v>251</v>
      </c>
      <c r="L7379" s="14" t="s">
        <v>33886</v>
      </c>
      <c r="M7379" s="14">
        <f t="shared" si="920"/>
        <v>2015</v>
      </c>
      <c r="N7379" s="14">
        <f t="shared" si="921"/>
        <v>12</v>
      </c>
      <c r="O7379" s="14" t="str">
        <f>IFERROR(VLOOKUP(I7379,Lists!$F$2:$G$16,2,FALSE()),"Not Rated")</f>
        <v>Kids</v>
      </c>
      <c r="P7379" s="14">
        <f t="shared" si="922"/>
        <v>73</v>
      </c>
      <c r="Q7379" s="14" t="str">
        <f t="shared" si="923"/>
        <v>France</v>
      </c>
      <c r="R7379" s="14" t="str">
        <f t="shared" si="924"/>
        <v>|France|Belgium|</v>
      </c>
      <c r="S7379" s="14" t="str">
        <f t="shared" si="925"/>
        <v>|Children &amp; Family Movies|</v>
      </c>
      <c r="T7379" s="14" t="str">
        <f t="shared" si="926"/>
        <v>|Luc Vinciguerra|</v>
      </c>
      <c r="U7379" s="14" t="str">
        <f t="shared" si="927"/>
        <v>|Nathan Simony|Benoît Allemane|Vincent Grass|Jean-Claude Donda|Alexis Tomassian|Pascal Sellem|Evelyne Grandjean|Alice Révérend|Kylian Trouillard|Céline Melloul|</v>
      </c>
    </row>
    <row r="7380" spans="1:21">
      <c r="A7380" s="14" t="s">
        <v>33887</v>
      </c>
      <c r="B7380" s="14" t="s">
        <v>48</v>
      </c>
      <c r="C7380" s="14" t="s">
        <v>33888</v>
      </c>
      <c r="D7380" s="14" t="s">
        <v>28036</v>
      </c>
      <c r="E7380" s="14" t="s">
        <v>33889</v>
      </c>
      <c r="F7380" s="14" t="s">
        <v>120</v>
      </c>
      <c r="G7380" s="26">
        <v>43994</v>
      </c>
      <c r="H7380" s="14">
        <v>2018</v>
      </c>
      <c r="I7380" s="14" t="s">
        <v>361</v>
      </c>
      <c r="J7380" s="14" t="s">
        <v>604</v>
      </c>
      <c r="K7380" s="14" t="s">
        <v>28038</v>
      </c>
      <c r="L7380" s="14" t="s">
        <v>33890</v>
      </c>
      <c r="M7380" s="14">
        <f t="shared" si="920"/>
        <v>2020</v>
      </c>
      <c r="N7380" s="14">
        <f t="shared" si="921"/>
        <v>6</v>
      </c>
      <c r="O7380" s="14" t="str">
        <f>IFERROR(VLOOKUP(I7380,Lists!$F$2:$G$16,2,FALSE()),"Not Rated")</f>
        <v>Teens</v>
      </c>
      <c r="P7380" s="14">
        <f t="shared" si="922"/>
        <v>110</v>
      </c>
      <c r="Q7380" s="14" t="str">
        <f t="shared" si="923"/>
        <v>France</v>
      </c>
      <c r="R7380" s="14" t="str">
        <f t="shared" si="924"/>
        <v>|France|</v>
      </c>
      <c r="S7380" s="14" t="str">
        <f t="shared" si="925"/>
        <v>|Action &amp; Adventure|Documentaries|International Movies|</v>
      </c>
      <c r="T7380" s="14" t="str">
        <f t="shared" si="926"/>
        <v>|Thierry Donard|</v>
      </c>
      <c r="U7380" s="14" t="str">
        <f t="shared" si="927"/>
        <v>|Tom Barrer|Liam Whaley|Wille Lindberg|Sam Favret|Fabian Bodet|Jamie Lee|Lorenzo Avvenenti|Ross Clarke-Jones|</v>
      </c>
    </row>
    <row r="7381" spans="1:21">
      <c r="A7381" s="14" t="s">
        <v>33891</v>
      </c>
      <c r="B7381" s="14" t="s">
        <v>48</v>
      </c>
      <c r="C7381" s="14" t="s">
        <v>33892</v>
      </c>
      <c r="D7381" s="14" t="s">
        <v>33893</v>
      </c>
      <c r="E7381" s="14" t="s">
        <v>33894</v>
      </c>
      <c r="F7381" s="14" t="s">
        <v>152</v>
      </c>
      <c r="G7381" s="26">
        <v>42788</v>
      </c>
      <c r="H7381" s="14">
        <v>2016</v>
      </c>
      <c r="I7381" s="14" t="s">
        <v>362</v>
      </c>
      <c r="J7381" s="14" t="s">
        <v>5539</v>
      </c>
      <c r="K7381" s="14" t="s">
        <v>4116</v>
      </c>
      <c r="L7381" s="14" t="s">
        <v>33895</v>
      </c>
      <c r="M7381" s="14">
        <f t="shared" si="920"/>
        <v>2017</v>
      </c>
      <c r="N7381" s="14">
        <f t="shared" si="921"/>
        <v>2</v>
      </c>
      <c r="O7381" s="14" t="str">
        <f>IFERROR(VLOOKUP(I7381,Lists!$F$2:$G$16,2,FALSE()),"Not Rated")</f>
        <v>Older Kids</v>
      </c>
      <c r="P7381" s="14">
        <f t="shared" si="922"/>
        <v>75</v>
      </c>
      <c r="Q7381" s="14" t="str">
        <f t="shared" si="923"/>
        <v>Norway</v>
      </c>
      <c r="R7381" s="14" t="str">
        <f t="shared" si="924"/>
        <v>|Norway|</v>
      </c>
      <c r="S7381" s="14" t="str">
        <f t="shared" si="925"/>
        <v>|Children &amp; Family Movies|Documentaries|International Movies|</v>
      </c>
      <c r="T7381" s="14" t="str">
        <f t="shared" si="926"/>
        <v>|Benjamin Ree|</v>
      </c>
      <c r="U7381" s="14" t="str">
        <f t="shared" si="927"/>
        <v>|Magnus Carlsen|</v>
      </c>
    </row>
    <row r="7382" spans="1:21">
      <c r="A7382" s="14" t="s">
        <v>33896</v>
      </c>
      <c r="B7382" s="14" t="s">
        <v>48</v>
      </c>
      <c r="C7382" s="14" t="s">
        <v>33897</v>
      </c>
      <c r="D7382" s="14" t="s">
        <v>33898</v>
      </c>
      <c r="E7382" s="14" t="s">
        <v>33899</v>
      </c>
      <c r="F7382" s="14" t="s">
        <v>116</v>
      </c>
      <c r="G7382" s="26">
        <v>43313</v>
      </c>
      <c r="H7382" s="14">
        <v>2013</v>
      </c>
      <c r="I7382" s="14" t="s">
        <v>361</v>
      </c>
      <c r="J7382" s="14" t="s">
        <v>1008</v>
      </c>
      <c r="K7382" s="14" t="s">
        <v>612</v>
      </c>
      <c r="L7382" s="14" t="s">
        <v>33900</v>
      </c>
      <c r="M7382" s="14">
        <f t="shared" si="920"/>
        <v>2018</v>
      </c>
      <c r="N7382" s="14">
        <f t="shared" si="921"/>
        <v>8</v>
      </c>
      <c r="O7382" s="14" t="str">
        <f>IFERROR(VLOOKUP(I7382,Lists!$F$2:$G$16,2,FALSE()),"Not Rated")</f>
        <v>Teens</v>
      </c>
      <c r="P7382" s="14">
        <f t="shared" si="922"/>
        <v>119</v>
      </c>
      <c r="Q7382" s="14" t="str">
        <f t="shared" si="923"/>
        <v>India</v>
      </c>
      <c r="R7382" s="14" t="str">
        <f t="shared" si="924"/>
        <v>|India|</v>
      </c>
      <c r="S7382" s="14" t="str">
        <f t="shared" si="925"/>
        <v>|Action &amp; Adventure|Dramas|International Movies|</v>
      </c>
      <c r="T7382" s="14" t="str">
        <f t="shared" si="926"/>
        <v>|Amaan Khan|</v>
      </c>
      <c r="U7382" s="14" t="str">
        <f t="shared" si="927"/>
        <v>|Amitabh Bachchan|Ajay Devgn|Vidya Balan|Shatrughan Sinha|Sunny Deol|Anil Kapoor|Manoj Bajpayee|Jackie Shroff|Anupam Kher|Deepti Naval|</v>
      </c>
    </row>
    <row r="7383" spans="1:21">
      <c r="A7383" s="14" t="s">
        <v>33901</v>
      </c>
      <c r="B7383" s="14" t="s">
        <v>49</v>
      </c>
      <c r="C7383" s="14" t="s">
        <v>33902</v>
      </c>
      <c r="D7383" s="14" t="s">
        <v>117</v>
      </c>
      <c r="E7383" s="14" t="s">
        <v>33903</v>
      </c>
      <c r="F7383" s="14" t="s">
        <v>116</v>
      </c>
      <c r="G7383" s="26">
        <v>42840</v>
      </c>
      <c r="H7383" s="14">
        <v>2015</v>
      </c>
      <c r="I7383" s="14" t="s">
        <v>361</v>
      </c>
      <c r="J7383" s="14" t="s">
        <v>105</v>
      </c>
      <c r="K7383" s="14" t="s">
        <v>17440</v>
      </c>
      <c r="L7383" s="14" t="s">
        <v>33904</v>
      </c>
      <c r="M7383" s="14">
        <f t="shared" si="920"/>
        <v>2017</v>
      </c>
      <c r="N7383" s="14">
        <f t="shared" si="921"/>
        <v>4</v>
      </c>
      <c r="O7383" s="14" t="str">
        <f>IFERROR(VLOOKUP(I7383,Lists!$F$2:$G$16,2,FALSE()),"Not Rated")</f>
        <v>Teens</v>
      </c>
      <c r="P7383" s="14">
        <f t="shared" si="922"/>
        <v>1</v>
      </c>
      <c r="Q7383" s="14" t="str">
        <f t="shared" si="923"/>
        <v>India</v>
      </c>
      <c r="R7383" s="14" t="str">
        <f t="shared" si="924"/>
        <v>|India|</v>
      </c>
      <c r="S7383" s="14" t="str">
        <f t="shared" si="925"/>
        <v>|International TV Shows|TV Action &amp; Adventure|TV Sci-Fi &amp; Fantasy|</v>
      </c>
      <c r="T7383" s="14" t="str">
        <f t="shared" si="926"/>
        <v>|Unknown|</v>
      </c>
      <c r="U7383" s="14" t="str">
        <f t="shared" si="927"/>
        <v>|Umang Jain|Indraneil Sengupta|Rohit Bakshi|Karan Suchak|Shresth Kumar|Ankit Gera|Rushiraj Pawar|Nikita Sharma|Varun Kapoor|Kamalika Guha Thakurta|Sahil Uppal|Charu Asopa|</v>
      </c>
    </row>
    <row r="7384" spans="1:21">
      <c r="A7384" s="14" t="s">
        <v>33905</v>
      </c>
      <c r="B7384" s="14" t="s">
        <v>49</v>
      </c>
      <c r="C7384" s="14" t="s">
        <v>33906</v>
      </c>
      <c r="D7384" s="14" t="s">
        <v>117</v>
      </c>
      <c r="E7384" s="14" t="s">
        <v>33907</v>
      </c>
      <c r="F7384" s="14" t="s">
        <v>116</v>
      </c>
      <c r="G7384" s="26">
        <v>42826</v>
      </c>
      <c r="H7384" s="14">
        <v>2014</v>
      </c>
      <c r="I7384" s="14" t="s">
        <v>361</v>
      </c>
      <c r="J7384" s="14" t="s">
        <v>105</v>
      </c>
      <c r="K7384" s="14" t="s">
        <v>17440</v>
      </c>
      <c r="L7384" s="14" t="s">
        <v>33908</v>
      </c>
      <c r="M7384" s="14">
        <f t="shared" si="920"/>
        <v>2017</v>
      </c>
      <c r="N7384" s="14">
        <f t="shared" si="921"/>
        <v>4</v>
      </c>
      <c r="O7384" s="14" t="str">
        <f>IFERROR(VLOOKUP(I7384,Lists!$F$2:$G$16,2,FALSE()),"Not Rated")</f>
        <v>Teens</v>
      </c>
      <c r="P7384" s="14">
        <f t="shared" si="922"/>
        <v>1</v>
      </c>
      <c r="Q7384" s="14" t="str">
        <f t="shared" si="923"/>
        <v>India</v>
      </c>
      <c r="R7384" s="14" t="str">
        <f t="shared" si="924"/>
        <v>|India|</v>
      </c>
      <c r="S7384" s="14" t="str">
        <f t="shared" si="925"/>
        <v>|International TV Shows|TV Action &amp; Adventure|TV Sci-Fi &amp; Fantasy|</v>
      </c>
      <c r="T7384" s="14" t="str">
        <f t="shared" si="926"/>
        <v>|Unknown|</v>
      </c>
      <c r="U7384" s="14" t="str">
        <f t="shared" si="927"/>
        <v>|Aakarshan Singh|Vikramjeet Virk|Reena Aggarwal|Khalid Siddiqui|Abigail Jain|Rishabh Jain|</v>
      </c>
    </row>
    <row r="7385" spans="1:21">
      <c r="A7385" s="14" t="s">
        <v>33909</v>
      </c>
      <c r="B7385" s="14" t="s">
        <v>49</v>
      </c>
      <c r="C7385" s="14" t="s">
        <v>33910</v>
      </c>
      <c r="D7385" s="14" t="s">
        <v>117</v>
      </c>
      <c r="E7385" s="14" t="s">
        <v>33911</v>
      </c>
      <c r="F7385" s="14" t="s">
        <v>116</v>
      </c>
      <c r="G7385" s="26">
        <v>43160</v>
      </c>
      <c r="H7385" s="14">
        <v>2010</v>
      </c>
      <c r="I7385" s="14" t="s">
        <v>361</v>
      </c>
      <c r="J7385" s="14" t="s">
        <v>105</v>
      </c>
      <c r="K7385" s="14" t="s">
        <v>1415</v>
      </c>
      <c r="L7385" s="14" t="s">
        <v>33912</v>
      </c>
      <c r="M7385" s="14">
        <f t="shared" si="920"/>
        <v>2018</v>
      </c>
      <c r="N7385" s="14">
        <f t="shared" si="921"/>
        <v>3</v>
      </c>
      <c r="O7385" s="14" t="str">
        <f>IFERROR(VLOOKUP(I7385,Lists!$F$2:$G$16,2,FALSE()),"Not Rated")</f>
        <v>Teens</v>
      </c>
      <c r="P7385" s="14">
        <f t="shared" si="922"/>
        <v>1</v>
      </c>
      <c r="Q7385" s="14" t="str">
        <f t="shared" si="923"/>
        <v>India</v>
      </c>
      <c r="R7385" s="14" t="str">
        <f t="shared" si="924"/>
        <v>|India|</v>
      </c>
      <c r="S7385" s="14" t="str">
        <f t="shared" si="925"/>
        <v>|International TV Shows|TV Comedies|</v>
      </c>
      <c r="T7385" s="14" t="str">
        <f t="shared" si="926"/>
        <v>|Unknown|</v>
      </c>
      <c r="U7385" s="14" t="str">
        <f t="shared" si="927"/>
        <v>|Pushtii Shakti|Viraf Patel|Siddhant Karnick|Monica Khanna|Amrita Raichand|Suparna Marwah|Mark Farokh Parekh|</v>
      </c>
    </row>
    <row r="7386" spans="1:21">
      <c r="A7386" s="14" t="s">
        <v>33913</v>
      </c>
      <c r="B7386" s="14" t="s">
        <v>48</v>
      </c>
      <c r="C7386" s="14" t="s">
        <v>33914</v>
      </c>
      <c r="D7386" s="14" t="s">
        <v>33915</v>
      </c>
      <c r="E7386" s="14" t="s">
        <v>33916</v>
      </c>
      <c r="F7386" s="14" t="s">
        <v>130</v>
      </c>
      <c r="G7386" s="26">
        <v>43328</v>
      </c>
      <c r="H7386" s="14">
        <v>1981</v>
      </c>
      <c r="I7386" s="14" t="s">
        <v>362</v>
      </c>
      <c r="J7386" s="14" t="s">
        <v>900</v>
      </c>
      <c r="K7386" s="14" t="s">
        <v>529</v>
      </c>
      <c r="L7386" s="14" t="s">
        <v>33917</v>
      </c>
      <c r="M7386" s="14">
        <f t="shared" si="920"/>
        <v>2018</v>
      </c>
      <c r="N7386" s="14">
        <f t="shared" si="921"/>
        <v>8</v>
      </c>
      <c r="O7386" s="14" t="str">
        <f>IFERROR(VLOOKUP(I7386,Lists!$F$2:$G$16,2,FALSE()),"Not Rated")</f>
        <v>Older Kids</v>
      </c>
      <c r="P7386" s="14">
        <f t="shared" si="922"/>
        <v>92</v>
      </c>
      <c r="Q7386" s="14" t="str">
        <f t="shared" si="923"/>
        <v>Hong Kong</v>
      </c>
      <c r="R7386" s="14" t="str">
        <f t="shared" si="924"/>
        <v>|Hong Kong|</v>
      </c>
      <c r="S7386" s="14" t="str">
        <f t="shared" si="925"/>
        <v>|Comedies|International Movies|</v>
      </c>
      <c r="T7386" s="14" t="str">
        <f t="shared" si="926"/>
        <v>|Li Pei-Chuan|</v>
      </c>
      <c r="U7386" s="14" t="str">
        <f t="shared" si="927"/>
        <v>|Patrick Tse|Betty Ting Pei|Hua Yueh|Chin Siu Ho|Lau Hak-Suen|Kwan Hoi-san|</v>
      </c>
    </row>
    <row r="7387" spans="1:21">
      <c r="A7387" s="14" t="s">
        <v>33918</v>
      </c>
      <c r="B7387" s="14" t="s">
        <v>49</v>
      </c>
      <c r="C7387" s="14" t="s">
        <v>33919</v>
      </c>
      <c r="D7387" s="14" t="s">
        <v>117</v>
      </c>
      <c r="E7387" s="14" t="s">
        <v>33920</v>
      </c>
      <c r="F7387" s="14" t="s">
        <v>33921</v>
      </c>
      <c r="G7387" s="26">
        <v>42730</v>
      </c>
      <c r="H7387" s="14">
        <v>2013</v>
      </c>
      <c r="I7387" s="14" t="s">
        <v>361</v>
      </c>
      <c r="J7387" s="14" t="s">
        <v>105</v>
      </c>
      <c r="K7387" s="14" t="s">
        <v>1905</v>
      </c>
      <c r="L7387" s="14" t="s">
        <v>33922</v>
      </c>
      <c r="M7387" s="14">
        <f t="shared" si="920"/>
        <v>2016</v>
      </c>
      <c r="N7387" s="14">
        <f t="shared" si="921"/>
        <v>12</v>
      </c>
      <c r="O7387" s="14" t="str">
        <f>IFERROR(VLOOKUP(I7387,Lists!$F$2:$G$16,2,FALSE()),"Not Rated")</f>
        <v>Teens</v>
      </c>
      <c r="P7387" s="14">
        <f t="shared" si="922"/>
        <v>1</v>
      </c>
      <c r="Q7387" s="14" t="str">
        <f t="shared" si="923"/>
        <v>Turkey</v>
      </c>
      <c r="R7387" s="14" t="str">
        <f t="shared" si="924"/>
        <v>|Turkey|Azerbaijan|</v>
      </c>
      <c r="S7387" s="14" t="str">
        <f t="shared" si="925"/>
        <v>|International TV Shows|Romantic TV Shows|TV Dramas|</v>
      </c>
      <c r="T7387" s="14" t="str">
        <f t="shared" si="926"/>
        <v>|Unknown|</v>
      </c>
      <c r="U7387" s="14" t="str">
        <f t="shared" si="927"/>
        <v>|Aras Bulut İynemli|Eva Dedova|Fahreddin Manafov|Melahat Abbasova|Polat Bilgin|Mehmet Çevik|Shamil Suleimanov|Şafak Başkaya|İlker Kızmaz|Kristina Krepela|Ufuk Şen|</v>
      </c>
    </row>
    <row r="7388" spans="1:21">
      <c r="A7388" s="14" t="s">
        <v>33923</v>
      </c>
      <c r="B7388" s="14" t="s">
        <v>48</v>
      </c>
      <c r="C7388" s="14" t="s">
        <v>33924</v>
      </c>
      <c r="D7388" s="14" t="s">
        <v>297</v>
      </c>
      <c r="E7388" s="14" t="s">
        <v>33925</v>
      </c>
      <c r="F7388" s="14" t="s">
        <v>116</v>
      </c>
      <c r="G7388" s="26">
        <v>43830</v>
      </c>
      <c r="H7388" s="14">
        <v>2005</v>
      </c>
      <c r="I7388" s="14" t="s">
        <v>361</v>
      </c>
      <c r="J7388" s="14" t="s">
        <v>3814</v>
      </c>
      <c r="K7388" s="14" t="s">
        <v>554</v>
      </c>
      <c r="L7388" s="14" t="s">
        <v>33926</v>
      </c>
      <c r="M7388" s="14">
        <f t="shared" si="920"/>
        <v>2019</v>
      </c>
      <c r="N7388" s="14">
        <f t="shared" si="921"/>
        <v>12</v>
      </c>
      <c r="O7388" s="14" t="str">
        <f>IFERROR(VLOOKUP(I7388,Lists!$F$2:$G$16,2,FALSE()),"Not Rated")</f>
        <v>Teens</v>
      </c>
      <c r="P7388" s="14">
        <f t="shared" si="922"/>
        <v>137</v>
      </c>
      <c r="Q7388" s="14" t="str">
        <f t="shared" si="923"/>
        <v>India</v>
      </c>
      <c r="R7388" s="14" t="str">
        <f t="shared" si="924"/>
        <v>|India|</v>
      </c>
      <c r="S7388" s="14" t="str">
        <f t="shared" si="925"/>
        <v>|Comedies|International Movies|Music &amp; Musicals|</v>
      </c>
      <c r="T7388" s="14" t="str">
        <f t="shared" si="926"/>
        <v>|David Dhawan|</v>
      </c>
      <c r="U7388" s="14" t="str">
        <f t="shared" si="927"/>
        <v>|Salman Khan|Sushmita Sen|Sohail Khan|Katrina Kaif|Arshad Warsi|Isha Koppikar|Rajpal Yadav|Beena Kak|</v>
      </c>
    </row>
    <row r="7389" spans="1:21">
      <c r="A7389" s="14" t="s">
        <v>33927</v>
      </c>
      <c r="B7389" s="14" t="s">
        <v>48</v>
      </c>
      <c r="C7389" s="14" t="s">
        <v>33928</v>
      </c>
      <c r="D7389" s="14" t="s">
        <v>11436</v>
      </c>
      <c r="E7389" s="14" t="s">
        <v>33929</v>
      </c>
      <c r="F7389" s="14" t="s">
        <v>116</v>
      </c>
      <c r="G7389" s="26">
        <v>43101</v>
      </c>
      <c r="H7389" s="14">
        <v>1989</v>
      </c>
      <c r="I7389" s="14" t="s">
        <v>362</v>
      </c>
      <c r="J7389" s="14" t="s">
        <v>13246</v>
      </c>
      <c r="K7389" s="14" t="s">
        <v>1527</v>
      </c>
      <c r="L7389" s="14" t="s">
        <v>33930</v>
      </c>
      <c r="M7389" s="14">
        <f t="shared" si="920"/>
        <v>2018</v>
      </c>
      <c r="N7389" s="14">
        <f t="shared" si="921"/>
        <v>1</v>
      </c>
      <c r="O7389" s="14" t="str">
        <f>IFERROR(VLOOKUP(I7389,Lists!$F$2:$G$16,2,FALSE()),"Not Rated")</f>
        <v>Older Kids</v>
      </c>
      <c r="P7389" s="14">
        <f t="shared" si="922"/>
        <v>192</v>
      </c>
      <c r="Q7389" s="14" t="str">
        <f t="shared" si="923"/>
        <v>India</v>
      </c>
      <c r="R7389" s="14" t="str">
        <f t="shared" si="924"/>
        <v>|India|</v>
      </c>
      <c r="S7389" s="14" t="str">
        <f t="shared" si="925"/>
        <v>|Dramas|International Movies|Music &amp; Musicals|</v>
      </c>
      <c r="T7389" s="14" t="str">
        <f t="shared" si="926"/>
        <v>|Sooraj R. Barjatya|</v>
      </c>
      <c r="U7389" s="14" t="str">
        <f t="shared" si="927"/>
        <v>|Salman Khan|Bhagyashree|Alok Nath|Rajeev Verma|Reema Lagoo|Ajit Vachani|Harish Patel|Deep Dhillon|Pervin Dastur|Mohnish Bahl|</v>
      </c>
    </row>
    <row r="7390" spans="1:21">
      <c r="A7390" s="14" t="s">
        <v>33931</v>
      </c>
      <c r="B7390" s="14" t="s">
        <v>48</v>
      </c>
      <c r="C7390" s="14" t="s">
        <v>33932</v>
      </c>
      <c r="D7390" s="14" t="s">
        <v>33933</v>
      </c>
      <c r="E7390" s="14" t="s">
        <v>33934</v>
      </c>
      <c r="F7390" s="14" t="s">
        <v>116</v>
      </c>
      <c r="G7390" s="26">
        <v>43419</v>
      </c>
      <c r="H7390" s="14">
        <v>2017</v>
      </c>
      <c r="I7390" s="14" t="s">
        <v>362</v>
      </c>
      <c r="J7390" s="14" t="s">
        <v>2394</v>
      </c>
      <c r="K7390" s="14" t="s">
        <v>475</v>
      </c>
      <c r="L7390" s="14" t="s">
        <v>33935</v>
      </c>
      <c r="M7390" s="14">
        <f t="shared" si="920"/>
        <v>2018</v>
      </c>
      <c r="N7390" s="14">
        <f t="shared" si="921"/>
        <v>11</v>
      </c>
      <c r="O7390" s="14" t="str">
        <f>IFERROR(VLOOKUP(I7390,Lists!$F$2:$G$16,2,FALSE()),"Not Rated")</f>
        <v>Older Kids</v>
      </c>
      <c r="P7390" s="14">
        <f t="shared" si="922"/>
        <v>132</v>
      </c>
      <c r="Q7390" s="14" t="str">
        <f t="shared" si="923"/>
        <v>India</v>
      </c>
      <c r="R7390" s="14" t="str">
        <f t="shared" si="924"/>
        <v>|India|</v>
      </c>
      <c r="S7390" s="14" t="str">
        <f t="shared" si="925"/>
        <v>|Dramas|International Movies|</v>
      </c>
      <c r="T7390" s="14" t="str">
        <f t="shared" si="926"/>
        <v>|Sameer Vidwans|</v>
      </c>
      <c r="U7390" s="14" t="str">
        <f t="shared" si="927"/>
        <v>|Gashmeer Mahajani|Spruha Joshi|Nirmiti Sawant|Vijay Nikam|Satish Alekar|Mangal Kenkre|Kamlesh Sawant|Seema Deshmukh|</v>
      </c>
    </row>
    <row r="7391" spans="1:21">
      <c r="A7391" s="14" t="s">
        <v>33936</v>
      </c>
      <c r="B7391" s="14" t="s">
        <v>48</v>
      </c>
      <c r="C7391" s="14" t="s">
        <v>33937</v>
      </c>
      <c r="D7391" s="14" t="s">
        <v>33938</v>
      </c>
      <c r="E7391" s="14" t="s">
        <v>33939</v>
      </c>
      <c r="F7391" s="14" t="s">
        <v>115</v>
      </c>
      <c r="G7391" s="26">
        <v>43497</v>
      </c>
      <c r="H7391" s="14">
        <v>2018</v>
      </c>
      <c r="I7391" s="14" t="s">
        <v>360</v>
      </c>
      <c r="J7391" s="14" t="s">
        <v>436</v>
      </c>
      <c r="K7391" s="14" t="s">
        <v>260</v>
      </c>
      <c r="L7391" s="14" t="s">
        <v>33940</v>
      </c>
      <c r="M7391" s="14">
        <f t="shared" si="920"/>
        <v>2019</v>
      </c>
      <c r="N7391" s="14">
        <f t="shared" si="921"/>
        <v>2</v>
      </c>
      <c r="O7391" s="14" t="str">
        <f>IFERROR(VLOOKUP(I7391,Lists!$F$2:$G$16,2,FALSE()),"Not Rated")</f>
        <v>Adults</v>
      </c>
      <c r="P7391" s="14">
        <f t="shared" si="922"/>
        <v>91</v>
      </c>
      <c r="Q7391" s="14" t="str">
        <f t="shared" si="923"/>
        <v>United States</v>
      </c>
      <c r="R7391" s="14" t="str">
        <f t="shared" si="924"/>
        <v>|United States|</v>
      </c>
      <c r="S7391" s="14" t="str">
        <f t="shared" si="925"/>
        <v>|Horror Movies|</v>
      </c>
      <c r="T7391" s="14" t="str">
        <f t="shared" si="926"/>
        <v>|Michael Winnick|</v>
      </c>
      <c r="U7391" s="14" t="str">
        <f t="shared" si="927"/>
        <v>|Bojana Novakovic|Josh Stewart|Delroy Lindo|Melissa Bolona|Yvette Yates|Luke Edwards|Jaqueline Fleming|Ben VanderMey|Presley Richardson|Joy Kate Lawson|</v>
      </c>
    </row>
    <row r="7392" spans="1:21">
      <c r="A7392" s="14" t="s">
        <v>33941</v>
      </c>
      <c r="B7392" s="14" t="s">
        <v>48</v>
      </c>
      <c r="C7392" s="14" t="s">
        <v>33942</v>
      </c>
      <c r="D7392" s="14" t="s">
        <v>33943</v>
      </c>
      <c r="E7392" s="14" t="s">
        <v>33944</v>
      </c>
      <c r="F7392" s="14" t="s">
        <v>1284</v>
      </c>
      <c r="G7392" s="26">
        <v>43307</v>
      </c>
      <c r="H7392" s="14">
        <v>2013</v>
      </c>
      <c r="I7392" s="14" t="s">
        <v>363</v>
      </c>
      <c r="J7392" s="14" t="s">
        <v>611</v>
      </c>
      <c r="K7392" s="14" t="s">
        <v>625</v>
      </c>
      <c r="L7392" s="14" t="s">
        <v>33945</v>
      </c>
      <c r="M7392" s="14">
        <f t="shared" si="920"/>
        <v>2018</v>
      </c>
      <c r="N7392" s="14">
        <f t="shared" si="921"/>
        <v>7</v>
      </c>
      <c r="O7392" s="14" t="str">
        <f>IFERROR(VLOOKUP(I7392,Lists!$F$2:$G$16,2,FALSE()),"Not Rated")</f>
        <v>Adults</v>
      </c>
      <c r="P7392" s="14">
        <f t="shared" si="922"/>
        <v>105</v>
      </c>
      <c r="Q7392" s="14" t="str">
        <f t="shared" si="923"/>
        <v>United States</v>
      </c>
      <c r="R7392" s="14" t="str">
        <f t="shared" si="924"/>
        <v>|United States|China|Hong Kong|</v>
      </c>
      <c r="S7392" s="14" t="str">
        <f t="shared" si="925"/>
        <v>|Action &amp; Adventure|Dramas|</v>
      </c>
      <c r="T7392" s="14" t="str">
        <f t="shared" si="926"/>
        <v>|Keanu Reeves|</v>
      </c>
      <c r="U7392" s="14" t="str">
        <f t="shared" si="927"/>
        <v>|Keanu Reeves|Tiger Chen|Karen Mok|Simon Yam|Qing Ye|Hai Yu|Sam Lee|Iko Uwais|</v>
      </c>
    </row>
    <row r="7393" spans="1:21">
      <c r="A7393" s="14" t="s">
        <v>33946</v>
      </c>
      <c r="B7393" s="14" t="s">
        <v>48</v>
      </c>
      <c r="C7393" s="14" t="s">
        <v>33947</v>
      </c>
      <c r="D7393" s="14" t="s">
        <v>33948</v>
      </c>
      <c r="E7393" s="14" t="s">
        <v>33949</v>
      </c>
      <c r="F7393" s="14" t="s">
        <v>15645</v>
      </c>
      <c r="G7393" s="26">
        <v>43347</v>
      </c>
      <c r="H7393" s="14">
        <v>2015</v>
      </c>
      <c r="I7393" s="14" t="s">
        <v>363</v>
      </c>
      <c r="J7393" s="14" t="s">
        <v>708</v>
      </c>
      <c r="K7393" s="14" t="s">
        <v>542</v>
      </c>
      <c r="L7393" s="14" t="s">
        <v>33950</v>
      </c>
      <c r="M7393" s="14">
        <f t="shared" si="920"/>
        <v>2018</v>
      </c>
      <c r="N7393" s="14">
        <f t="shared" si="921"/>
        <v>9</v>
      </c>
      <c r="O7393" s="14" t="str">
        <f>IFERROR(VLOOKUP(I7393,Lists!$F$2:$G$16,2,FALSE()),"Not Rated")</f>
        <v>Adults</v>
      </c>
      <c r="P7393" s="14">
        <f t="shared" si="922"/>
        <v>88</v>
      </c>
      <c r="Q7393" s="14" t="str">
        <f t="shared" si="923"/>
        <v>United Kingdom</v>
      </c>
      <c r="R7393" s="14" t="str">
        <f t="shared" si="924"/>
        <v>|United Kingdom|France|</v>
      </c>
      <c r="S7393" s="14" t="str">
        <f t="shared" si="925"/>
        <v>|Comedies|International Movies|Romantic Movies|</v>
      </c>
      <c r="T7393" s="14" t="str">
        <f t="shared" si="926"/>
        <v>|Ben Palmer|</v>
      </c>
      <c r="U7393" s="14" t="str">
        <f t="shared" si="927"/>
        <v>|Lake Bell|Simon Pegg|Ophelia Lovibond|Olivia Williams|Rory Kinnear|Henry Lloyd-Hughes|Ken Stott|Sharon Horgan|Harriet Walter|Stephen Campbell Moore|Dean-Charles Chapman|Phoebe Waller-Bridge|</v>
      </c>
    </row>
    <row r="7394" spans="1:21">
      <c r="A7394" s="14" t="s">
        <v>33951</v>
      </c>
      <c r="B7394" s="14" t="s">
        <v>49</v>
      </c>
      <c r="C7394" s="14" t="s">
        <v>33952</v>
      </c>
      <c r="D7394" s="14" t="s">
        <v>117</v>
      </c>
      <c r="E7394" s="14" t="s">
        <v>33953</v>
      </c>
      <c r="F7394" s="14" t="s">
        <v>117</v>
      </c>
      <c r="G7394" s="26">
        <v>43435</v>
      </c>
      <c r="H7394" s="14">
        <v>2018</v>
      </c>
      <c r="I7394" s="14" t="s">
        <v>362</v>
      </c>
      <c r="J7394" s="14" t="s">
        <v>105</v>
      </c>
      <c r="K7394" s="14" t="s">
        <v>33954</v>
      </c>
      <c r="L7394" s="14" t="s">
        <v>33955</v>
      </c>
      <c r="M7394" s="14">
        <f t="shared" si="920"/>
        <v>2018</v>
      </c>
      <c r="N7394" s="14">
        <f t="shared" si="921"/>
        <v>12</v>
      </c>
      <c r="O7394" s="14" t="str">
        <f>IFERROR(VLOOKUP(I7394,Lists!$F$2:$G$16,2,FALSE()),"Not Rated")</f>
        <v>Older Kids</v>
      </c>
      <c r="P7394" s="14">
        <f t="shared" si="922"/>
        <v>1</v>
      </c>
      <c r="Q7394" s="14" t="str">
        <f t="shared" si="923"/>
        <v>Unknown</v>
      </c>
      <c r="R7394" s="14" t="str">
        <f t="shared" si="924"/>
        <v>|Unknown|</v>
      </c>
      <c r="S7394" s="14" t="str">
        <f t="shared" si="925"/>
        <v>|International TV Shows|Reality TV|TV Action &amp; Adventure|</v>
      </c>
      <c r="T7394" s="14" t="str">
        <f t="shared" si="926"/>
        <v>|Unknown|</v>
      </c>
      <c r="U7394" s="14" t="str">
        <f t="shared" si="927"/>
        <v>|Bear Grylls|Sunny Leone|</v>
      </c>
    </row>
    <row r="7395" spans="1:21">
      <c r="A7395" s="14" t="s">
        <v>33956</v>
      </c>
      <c r="B7395" s="14" t="s">
        <v>48</v>
      </c>
      <c r="C7395" s="14" t="s">
        <v>33957</v>
      </c>
      <c r="D7395" s="14" t="s">
        <v>8459</v>
      </c>
      <c r="E7395" s="14" t="s">
        <v>33958</v>
      </c>
      <c r="F7395" s="14" t="s">
        <v>116</v>
      </c>
      <c r="G7395" s="26">
        <v>43831</v>
      </c>
      <c r="H7395" s="14">
        <v>1983</v>
      </c>
      <c r="I7395" s="14" t="s">
        <v>360</v>
      </c>
      <c r="J7395" s="14" t="s">
        <v>3208</v>
      </c>
      <c r="K7395" s="14" t="s">
        <v>444</v>
      </c>
      <c r="L7395" s="14" t="s">
        <v>33959</v>
      </c>
      <c r="M7395" s="14">
        <f t="shared" si="920"/>
        <v>2020</v>
      </c>
      <c r="N7395" s="14">
        <f t="shared" si="921"/>
        <v>1</v>
      </c>
      <c r="O7395" s="14" t="str">
        <f>IFERROR(VLOOKUP(I7395,Lists!$F$2:$G$16,2,FALSE()),"Not Rated")</f>
        <v>Adults</v>
      </c>
      <c r="P7395" s="14">
        <f t="shared" si="922"/>
        <v>155</v>
      </c>
      <c r="Q7395" s="14" t="str">
        <f t="shared" si="923"/>
        <v>India</v>
      </c>
      <c r="R7395" s="14" t="str">
        <f t="shared" si="924"/>
        <v>|India|</v>
      </c>
      <c r="S7395" s="14" t="str">
        <f t="shared" si="925"/>
        <v>|Dramas|Independent Movies|International Movies|</v>
      </c>
      <c r="T7395" s="14" t="str">
        <f t="shared" si="926"/>
        <v>|Shyam Benegal|</v>
      </c>
      <c r="U7395" s="14" t="str">
        <f t="shared" si="927"/>
        <v>|Shabana Azmi|Smita Patil|Naseeruddin Shah|Amrish Puri|Kulbhushan Kharbanda|Saeed Jaffrey|Om Puri|Sreela Mazumdar|Neena Gupta|</v>
      </c>
    </row>
    <row r="7396" spans="1:21">
      <c r="A7396" s="14" t="s">
        <v>33960</v>
      </c>
      <c r="B7396" s="14" t="s">
        <v>48</v>
      </c>
      <c r="C7396" s="14" t="s">
        <v>33961</v>
      </c>
      <c r="D7396" s="14" t="s">
        <v>33962</v>
      </c>
      <c r="E7396" s="14" t="s">
        <v>33963</v>
      </c>
      <c r="F7396" s="14" t="s">
        <v>116</v>
      </c>
      <c r="G7396" s="26">
        <v>43191</v>
      </c>
      <c r="H7396" s="14">
        <v>2017</v>
      </c>
      <c r="I7396" s="14" t="s">
        <v>361</v>
      </c>
      <c r="J7396" s="14" t="s">
        <v>560</v>
      </c>
      <c r="K7396" s="14" t="s">
        <v>910</v>
      </c>
      <c r="L7396" s="14" t="s">
        <v>33964</v>
      </c>
      <c r="M7396" s="14">
        <f t="shared" si="920"/>
        <v>2018</v>
      </c>
      <c r="N7396" s="14">
        <f t="shared" si="921"/>
        <v>4</v>
      </c>
      <c r="O7396" s="14" t="str">
        <f>IFERROR(VLOOKUP(I7396,Lists!$F$2:$G$16,2,FALSE()),"Not Rated")</f>
        <v>Teens</v>
      </c>
      <c r="P7396" s="14">
        <f t="shared" si="922"/>
        <v>103</v>
      </c>
      <c r="Q7396" s="14" t="str">
        <f t="shared" si="923"/>
        <v>India</v>
      </c>
      <c r="R7396" s="14" t="str">
        <f t="shared" si="924"/>
        <v>|India|</v>
      </c>
      <c r="S7396" s="14" t="str">
        <f t="shared" si="925"/>
        <v>|Dramas|International Movies|Romantic Movies|</v>
      </c>
      <c r="T7396" s="14" t="str">
        <f t="shared" si="926"/>
        <v>|Tathagata Banerjee|</v>
      </c>
      <c r="U7396" s="14" t="str">
        <f t="shared" si="927"/>
        <v>|Paoli Dam|Parambrata Chattopadhyay|Indrasish Roy|Koushik Sen|Biswajit Chakraborty|</v>
      </c>
    </row>
    <row r="7397" spans="1:21">
      <c r="A7397" s="14" t="s">
        <v>33965</v>
      </c>
      <c r="B7397" s="14" t="s">
        <v>48</v>
      </c>
      <c r="C7397" s="14" t="s">
        <v>33966</v>
      </c>
      <c r="D7397" s="14" t="s">
        <v>2188</v>
      </c>
      <c r="E7397" s="14" t="s">
        <v>33967</v>
      </c>
      <c r="F7397" s="14" t="s">
        <v>115</v>
      </c>
      <c r="G7397" s="26">
        <v>42841</v>
      </c>
      <c r="H7397" s="14">
        <v>2014</v>
      </c>
      <c r="I7397" s="14" t="s">
        <v>364</v>
      </c>
      <c r="J7397" s="14" t="s">
        <v>566</v>
      </c>
      <c r="K7397" s="14" t="s">
        <v>1436</v>
      </c>
      <c r="L7397" s="14" t="s">
        <v>33968</v>
      </c>
      <c r="M7397" s="14">
        <f t="shared" si="920"/>
        <v>2017</v>
      </c>
      <c r="N7397" s="14">
        <f t="shared" si="921"/>
        <v>4</v>
      </c>
      <c r="O7397" s="14" t="str">
        <f>IFERROR(VLOOKUP(I7397,Lists!$F$2:$G$16,2,FALSE()),"Not Rated")</f>
        <v>Teens</v>
      </c>
      <c r="P7397" s="14">
        <f t="shared" si="922"/>
        <v>97</v>
      </c>
      <c r="Q7397" s="14" t="str">
        <f t="shared" si="923"/>
        <v>United States</v>
      </c>
      <c r="R7397" s="14" t="str">
        <f t="shared" si="924"/>
        <v>|United States|</v>
      </c>
      <c r="S7397" s="14" t="str">
        <f t="shared" si="925"/>
        <v>|Dramas|Independent Movies|</v>
      </c>
      <c r="T7397" s="14" t="str">
        <f t="shared" si="926"/>
        <v>|David Gordon Green|</v>
      </c>
      <c r="U7397" s="14" t="str">
        <f t="shared" si="927"/>
        <v>|Al Pacino|Holly Hunter|Harmony Korine|Chris Messina|Skylar Gasper|Brian D. Mays|Herculano Trevino|Angela Woods|</v>
      </c>
    </row>
    <row r="7398" spans="1:21">
      <c r="A7398" s="14" t="s">
        <v>33969</v>
      </c>
      <c r="B7398" s="14" t="s">
        <v>48</v>
      </c>
      <c r="C7398" s="14" t="s">
        <v>33970</v>
      </c>
      <c r="D7398" s="14" t="s">
        <v>33971</v>
      </c>
      <c r="E7398" s="14" t="s">
        <v>33972</v>
      </c>
      <c r="F7398" s="14" t="s">
        <v>115</v>
      </c>
      <c r="G7398" s="26">
        <v>43174</v>
      </c>
      <c r="H7398" s="14">
        <v>2016</v>
      </c>
      <c r="I7398" s="14" t="s">
        <v>361</v>
      </c>
      <c r="J7398" s="14" t="s">
        <v>900</v>
      </c>
      <c r="K7398" s="14" t="s">
        <v>1436</v>
      </c>
      <c r="L7398" s="14" t="s">
        <v>33973</v>
      </c>
      <c r="M7398" s="14">
        <f t="shared" si="920"/>
        <v>2018</v>
      </c>
      <c r="N7398" s="14">
        <f t="shared" si="921"/>
        <v>3</v>
      </c>
      <c r="O7398" s="14" t="str">
        <f>IFERROR(VLOOKUP(I7398,Lists!$F$2:$G$16,2,FALSE()),"Not Rated")</f>
        <v>Teens</v>
      </c>
      <c r="P7398" s="14">
        <f t="shared" si="922"/>
        <v>92</v>
      </c>
      <c r="Q7398" s="14" t="str">
        <f t="shared" si="923"/>
        <v>United States</v>
      </c>
      <c r="R7398" s="14" t="str">
        <f t="shared" si="924"/>
        <v>|United States|</v>
      </c>
      <c r="S7398" s="14" t="str">
        <f t="shared" si="925"/>
        <v>|Dramas|Independent Movies|</v>
      </c>
      <c r="T7398" s="14" t="str">
        <f t="shared" si="926"/>
        <v>|John Upchurch|</v>
      </c>
      <c r="U7398" s="14" t="str">
        <f t="shared" si="927"/>
        <v>|Ram Gopal Bajaj|Pankaj Tripathi|Sameer Kochhar|</v>
      </c>
    </row>
    <row r="7399" spans="1:21">
      <c r="A7399" s="14" t="s">
        <v>33974</v>
      </c>
      <c r="B7399" s="14" t="s">
        <v>48</v>
      </c>
      <c r="C7399" s="14" t="s">
        <v>33975</v>
      </c>
      <c r="D7399" s="14" t="s">
        <v>33976</v>
      </c>
      <c r="E7399" s="14" t="s">
        <v>33977</v>
      </c>
      <c r="F7399" s="14" t="s">
        <v>115</v>
      </c>
      <c r="G7399" s="26">
        <v>42986</v>
      </c>
      <c r="H7399" s="14">
        <v>2014</v>
      </c>
      <c r="I7399" s="14" t="s">
        <v>361</v>
      </c>
      <c r="J7399" s="14" t="s">
        <v>653</v>
      </c>
      <c r="K7399" s="14" t="s">
        <v>5078</v>
      </c>
      <c r="L7399" s="14" t="s">
        <v>33978</v>
      </c>
      <c r="M7399" s="14">
        <f t="shared" si="920"/>
        <v>2017</v>
      </c>
      <c r="N7399" s="14">
        <f t="shared" si="921"/>
        <v>9</v>
      </c>
      <c r="O7399" s="14" t="str">
        <f>IFERROR(VLOOKUP(I7399,Lists!$F$2:$G$16,2,FALSE()),"Not Rated")</f>
        <v>Teens</v>
      </c>
      <c r="P7399" s="14">
        <f t="shared" si="922"/>
        <v>98</v>
      </c>
      <c r="Q7399" s="14" t="str">
        <f t="shared" si="923"/>
        <v>United States</v>
      </c>
      <c r="R7399" s="14" t="str">
        <f t="shared" si="924"/>
        <v>|United States|</v>
      </c>
      <c r="S7399" s="14" t="str">
        <f t="shared" si="925"/>
        <v>|Comedies|Independent Movies|Romantic Movies|</v>
      </c>
      <c r="T7399" s="14" t="str">
        <f t="shared" si="926"/>
        <v>|Tom O'Brien|</v>
      </c>
      <c r="U7399" s="14" t="str">
        <f t="shared" si="927"/>
        <v>|Tom O'Brien|Katherine Waterston|Caitlin Fitzgerald|Gaby Hoffmann|Louis Cancelmi|Zach Grenier|</v>
      </c>
    </row>
    <row r="7400" spans="1:21">
      <c r="A7400" s="14" t="s">
        <v>33979</v>
      </c>
      <c r="B7400" s="14" t="s">
        <v>48</v>
      </c>
      <c r="C7400" s="14" t="s">
        <v>33980</v>
      </c>
      <c r="D7400" s="14" t="s">
        <v>33981</v>
      </c>
      <c r="E7400" s="14" t="s">
        <v>33982</v>
      </c>
      <c r="F7400" s="14" t="s">
        <v>118</v>
      </c>
      <c r="G7400" s="26">
        <v>43115</v>
      </c>
      <c r="H7400" s="14">
        <v>2017</v>
      </c>
      <c r="I7400" s="14" t="s">
        <v>360</v>
      </c>
      <c r="J7400" s="14" t="s">
        <v>1330</v>
      </c>
      <c r="K7400" s="14" t="s">
        <v>496</v>
      </c>
      <c r="L7400" s="14" t="s">
        <v>33983</v>
      </c>
      <c r="M7400" s="14">
        <f t="shared" si="920"/>
        <v>2018</v>
      </c>
      <c r="N7400" s="14">
        <f t="shared" si="921"/>
        <v>1</v>
      </c>
      <c r="O7400" s="14" t="str">
        <f>IFERROR(VLOOKUP(I7400,Lists!$F$2:$G$16,2,FALSE()),"Not Rated")</f>
        <v>Adults</v>
      </c>
      <c r="P7400" s="14">
        <f t="shared" si="922"/>
        <v>89</v>
      </c>
      <c r="Q7400" s="14" t="str">
        <f t="shared" si="923"/>
        <v>United Kingdom</v>
      </c>
      <c r="R7400" s="14" t="str">
        <f t="shared" si="924"/>
        <v>|United Kingdom|</v>
      </c>
      <c r="S7400" s="14" t="str">
        <f t="shared" si="925"/>
        <v>|Documentaries|International Movies|</v>
      </c>
      <c r="T7400" s="14" t="str">
        <f t="shared" si="926"/>
        <v>|Michael Roberts|</v>
      </c>
      <c r="U7400" s="14" t="str">
        <f t="shared" si="927"/>
        <v>|Manolo Blahnik|Anna Wintour|André Leon Talley|Paloma Picasso|Candace Bushnell|Iman|Rihanna|Naomi Campbell|Isaac Mizrahi|Rupert Everett|Sofia Coppola|John Galliano|</v>
      </c>
    </row>
    <row r="7401" spans="1:21">
      <c r="A7401" s="14" t="s">
        <v>33984</v>
      </c>
      <c r="B7401" s="14" t="s">
        <v>48</v>
      </c>
      <c r="C7401" s="14" t="s">
        <v>33985</v>
      </c>
      <c r="D7401" s="14" t="s">
        <v>32587</v>
      </c>
      <c r="E7401" s="14" t="s">
        <v>33986</v>
      </c>
      <c r="F7401" s="14" t="s">
        <v>118</v>
      </c>
      <c r="G7401" s="26">
        <v>43831</v>
      </c>
      <c r="H7401" s="14">
        <v>1999</v>
      </c>
      <c r="I7401" s="14" t="s">
        <v>364</v>
      </c>
      <c r="J7401" s="14" t="s">
        <v>1375</v>
      </c>
      <c r="K7401" s="14" t="s">
        <v>834</v>
      </c>
      <c r="L7401" s="14" t="s">
        <v>33987</v>
      </c>
      <c r="M7401" s="14">
        <f t="shared" si="920"/>
        <v>2020</v>
      </c>
      <c r="N7401" s="14">
        <f t="shared" si="921"/>
        <v>1</v>
      </c>
      <c r="O7401" s="14" t="str">
        <f>IFERROR(VLOOKUP(I7401,Lists!$F$2:$G$16,2,FALSE()),"Not Rated")</f>
        <v>Teens</v>
      </c>
      <c r="P7401" s="14">
        <f t="shared" si="922"/>
        <v>112</v>
      </c>
      <c r="Q7401" s="14" t="str">
        <f t="shared" si="923"/>
        <v>United Kingdom</v>
      </c>
      <c r="R7401" s="14" t="str">
        <f t="shared" si="924"/>
        <v>|United Kingdom|</v>
      </c>
      <c r="S7401" s="14" t="str">
        <f t="shared" si="925"/>
        <v>|Comedies|Dramas|International Movies|</v>
      </c>
      <c r="T7401" s="14" t="str">
        <f t="shared" si="926"/>
        <v>|Patricia Rozema|</v>
      </c>
      <c r="U7401" s="14" t="str">
        <f t="shared" si="927"/>
        <v>|Frances O'Connor|Embeth Davidtz|Jonny Lee Miller|Alessandro Nivola|Harold Pinter|Lindsay Duncan|Sheila Gish|James Purefoy|Victoria Hamilton|Hugh Bonneville|</v>
      </c>
    </row>
    <row r="7402" spans="1:21">
      <c r="A7402" s="14" t="s">
        <v>33988</v>
      </c>
      <c r="B7402" s="14" t="s">
        <v>48</v>
      </c>
      <c r="C7402" s="14" t="s">
        <v>33989</v>
      </c>
      <c r="D7402" s="14" t="s">
        <v>33990</v>
      </c>
      <c r="E7402" s="14" t="s">
        <v>33991</v>
      </c>
      <c r="F7402" s="14" t="s">
        <v>116</v>
      </c>
      <c r="G7402" s="26">
        <v>43084</v>
      </c>
      <c r="H7402" s="14">
        <v>2017</v>
      </c>
      <c r="I7402" s="14" t="s">
        <v>360</v>
      </c>
      <c r="J7402" s="14" t="s">
        <v>5539</v>
      </c>
      <c r="K7402" s="14" t="s">
        <v>444</v>
      </c>
      <c r="L7402" s="14" t="s">
        <v>33992</v>
      </c>
      <c r="M7402" s="14">
        <f t="shared" si="920"/>
        <v>2017</v>
      </c>
      <c r="N7402" s="14">
        <f t="shared" si="921"/>
        <v>12</v>
      </c>
      <c r="O7402" s="14" t="str">
        <f>IFERROR(VLOOKUP(I7402,Lists!$F$2:$G$16,2,FALSE()),"Not Rated")</f>
        <v>Adults</v>
      </c>
      <c r="P7402" s="14">
        <f t="shared" si="922"/>
        <v>75</v>
      </c>
      <c r="Q7402" s="14" t="str">
        <f t="shared" si="923"/>
        <v>India</v>
      </c>
      <c r="R7402" s="14" t="str">
        <f t="shared" si="924"/>
        <v>|India|</v>
      </c>
      <c r="S7402" s="14" t="str">
        <f t="shared" si="925"/>
        <v>|Dramas|Independent Movies|International Movies|</v>
      </c>
      <c r="T7402" s="14" t="str">
        <f t="shared" si="926"/>
        <v>|Rahat Kazmi|</v>
      </c>
      <c r="U7402" s="14" t="str">
        <f t="shared" si="927"/>
        <v>|Raghuvir Yadav|Veerendra Saxena|Sonal Sehgal|Aaditya Pratap Singh|Rahat Kazmi|Raina Bassnet|Sakshi Bhat|</v>
      </c>
    </row>
    <row r="7403" spans="1:21">
      <c r="A7403" s="14" t="s">
        <v>33993</v>
      </c>
      <c r="B7403" s="14" t="s">
        <v>48</v>
      </c>
      <c r="C7403" s="14" t="s">
        <v>33994</v>
      </c>
      <c r="D7403" s="14" t="s">
        <v>11677</v>
      </c>
      <c r="E7403" s="14" t="s">
        <v>33995</v>
      </c>
      <c r="F7403" s="14" t="s">
        <v>116</v>
      </c>
      <c r="G7403" s="26">
        <v>43084</v>
      </c>
      <c r="H7403" s="14">
        <v>2017</v>
      </c>
      <c r="I7403" s="14" t="s">
        <v>361</v>
      </c>
      <c r="J7403" s="14" t="s">
        <v>1330</v>
      </c>
      <c r="K7403" s="14" t="s">
        <v>444</v>
      </c>
      <c r="L7403" s="14" t="s">
        <v>33996</v>
      </c>
      <c r="M7403" s="14">
        <f t="shared" si="920"/>
        <v>2017</v>
      </c>
      <c r="N7403" s="14">
        <f t="shared" si="921"/>
        <v>12</v>
      </c>
      <c r="O7403" s="14" t="str">
        <f>IFERROR(VLOOKUP(I7403,Lists!$F$2:$G$16,2,FALSE()),"Not Rated")</f>
        <v>Teens</v>
      </c>
      <c r="P7403" s="14">
        <f t="shared" si="922"/>
        <v>89</v>
      </c>
      <c r="Q7403" s="14" t="str">
        <f t="shared" si="923"/>
        <v>India</v>
      </c>
      <c r="R7403" s="14" t="str">
        <f t="shared" si="924"/>
        <v>|India|</v>
      </c>
      <c r="S7403" s="14" t="str">
        <f t="shared" si="925"/>
        <v>|Dramas|Independent Movies|International Movies|</v>
      </c>
      <c r="T7403" s="14" t="str">
        <f t="shared" si="926"/>
        <v>|Nicholas Kharkongor|</v>
      </c>
      <c r="U7403" s="14" t="str">
        <f t="shared" si="927"/>
        <v>|Rajat Kapoor|Lushin Dubey|Kalki Koechlin|Shiv Pandit|Adil Hussain|Rohan Joshi|Yuri Suri|Maya Krishna Rao|</v>
      </c>
    </row>
    <row r="7404" spans="1:21">
      <c r="A7404" s="14" t="s">
        <v>33997</v>
      </c>
      <c r="B7404" s="14" t="s">
        <v>48</v>
      </c>
      <c r="C7404" s="14" t="s">
        <v>33998</v>
      </c>
      <c r="D7404" s="14" t="s">
        <v>33999</v>
      </c>
      <c r="E7404" s="14" t="s">
        <v>34000</v>
      </c>
      <c r="F7404" s="14" t="s">
        <v>118</v>
      </c>
      <c r="G7404" s="26">
        <v>43470</v>
      </c>
      <c r="H7404" s="14">
        <v>2017</v>
      </c>
      <c r="I7404" s="14" t="s">
        <v>360</v>
      </c>
      <c r="J7404" s="14" t="s">
        <v>698</v>
      </c>
      <c r="K7404" s="14" t="s">
        <v>3429</v>
      </c>
      <c r="L7404" s="14" t="s">
        <v>34001</v>
      </c>
      <c r="M7404" s="14">
        <f t="shared" si="920"/>
        <v>2019</v>
      </c>
      <c r="N7404" s="14">
        <f t="shared" si="921"/>
        <v>1</v>
      </c>
      <c r="O7404" s="14" t="str">
        <f>IFERROR(VLOOKUP(I7404,Lists!$F$2:$G$16,2,FALSE()),"Not Rated")</f>
        <v>Adults</v>
      </c>
      <c r="P7404" s="14">
        <f t="shared" si="922"/>
        <v>99</v>
      </c>
      <c r="Q7404" s="14" t="str">
        <f t="shared" si="923"/>
        <v>United Kingdom</v>
      </c>
      <c r="R7404" s="14" t="str">
        <f t="shared" si="924"/>
        <v>|United Kingdom|</v>
      </c>
      <c r="S7404" s="14" t="str">
        <f t="shared" si="925"/>
        <v>|Horror Movies|Thrillers|</v>
      </c>
      <c r="T7404" s="14" t="str">
        <f t="shared" si="926"/>
        <v>|Clive Tonge|</v>
      </c>
      <c r="U7404" s="14" t="str">
        <f t="shared" si="927"/>
        <v>|Olga Kurylenko|Javier Botet|Mitch Eakins|Lance E. Nichols|Rosie Fellner|Mackenzie Imsand|Dandy Barrett|Craig Conway|Melissa Bolona|</v>
      </c>
    </row>
    <row r="7405" spans="1:21">
      <c r="A7405" s="14" t="s">
        <v>34002</v>
      </c>
      <c r="B7405" s="14" t="s">
        <v>48</v>
      </c>
      <c r="C7405" s="14" t="s">
        <v>34003</v>
      </c>
      <c r="D7405" s="14" t="s">
        <v>1170</v>
      </c>
      <c r="E7405" s="14" t="s">
        <v>34004</v>
      </c>
      <c r="F7405" s="14" t="s">
        <v>1963</v>
      </c>
      <c r="G7405" s="26">
        <v>44166</v>
      </c>
      <c r="H7405" s="14">
        <v>2016</v>
      </c>
      <c r="I7405" s="14" t="s">
        <v>363</v>
      </c>
      <c r="J7405" s="14" t="s">
        <v>1386</v>
      </c>
      <c r="K7405" s="14" t="s">
        <v>248</v>
      </c>
      <c r="L7405" s="14" t="s">
        <v>34005</v>
      </c>
      <c r="M7405" s="14">
        <f t="shared" si="920"/>
        <v>2020</v>
      </c>
      <c r="N7405" s="14">
        <f t="shared" si="921"/>
        <v>12</v>
      </c>
      <c r="O7405" s="14" t="str">
        <f>IFERROR(VLOOKUP(I7405,Lists!$F$2:$G$16,2,FALSE()),"Not Rated")</f>
        <v>Adults</v>
      </c>
      <c r="P7405" s="14">
        <f t="shared" si="922"/>
        <v>107</v>
      </c>
      <c r="Q7405" s="14" t="str">
        <f t="shared" si="923"/>
        <v>Canada</v>
      </c>
      <c r="R7405" s="14" t="str">
        <f t="shared" si="924"/>
        <v>|Canada|United States|</v>
      </c>
      <c r="S7405" s="14" t="str">
        <f t="shared" si="925"/>
        <v>|Action &amp; Adventure|</v>
      </c>
      <c r="T7405" s="14" t="str">
        <f t="shared" si="926"/>
        <v>|Steven C. Miller|</v>
      </c>
      <c r="U7405" s="14" t="str">
        <f t="shared" si="927"/>
        <v>|Bruce Willis|Christopher Meloni|Dave Bautista|Adrian Grenier|Johnathon Schaech|Lydia Hull|Tyler Jon Olson|Christopher Rob Bowen|Richie Chance|</v>
      </c>
    </row>
    <row r="7406" spans="1:21">
      <c r="A7406" s="14" t="s">
        <v>34006</v>
      </c>
      <c r="B7406" s="14" t="s">
        <v>49</v>
      </c>
      <c r="C7406" s="14" t="s">
        <v>34007</v>
      </c>
      <c r="D7406" s="14" t="s">
        <v>117</v>
      </c>
      <c r="E7406" s="14" t="s">
        <v>117</v>
      </c>
      <c r="F7406" s="14" t="s">
        <v>115</v>
      </c>
      <c r="G7406" s="26">
        <v>43315</v>
      </c>
      <c r="H7406" s="14">
        <v>2018</v>
      </c>
      <c r="I7406" s="14" t="s">
        <v>361</v>
      </c>
      <c r="J7406" s="14" t="s">
        <v>105</v>
      </c>
      <c r="K7406" s="14" t="s">
        <v>257</v>
      </c>
      <c r="L7406" s="14" t="s">
        <v>34008</v>
      </c>
      <c r="M7406" s="14">
        <f t="shared" si="920"/>
        <v>2018</v>
      </c>
      <c r="N7406" s="14">
        <f t="shared" si="921"/>
        <v>8</v>
      </c>
      <c r="O7406" s="14" t="str">
        <f>IFERROR(VLOOKUP(I7406,Lists!$F$2:$G$16,2,FALSE()),"Not Rated")</f>
        <v>Teens</v>
      </c>
      <c r="P7406" s="14">
        <f t="shared" si="922"/>
        <v>1</v>
      </c>
      <c r="Q7406" s="14" t="str">
        <f t="shared" si="923"/>
        <v>United States</v>
      </c>
      <c r="R7406" s="14" t="str">
        <f t="shared" si="924"/>
        <v>|United States|</v>
      </c>
      <c r="S7406" s="14" t="str">
        <f t="shared" si="925"/>
        <v>|Docuseries|</v>
      </c>
      <c r="T7406" s="14" t="str">
        <f t="shared" si="926"/>
        <v>|Unknown|</v>
      </c>
      <c r="U7406" s="14" t="str">
        <f t="shared" si="927"/>
        <v>|Unknown|</v>
      </c>
    </row>
    <row r="7407" spans="1:21">
      <c r="A7407" s="14" t="s">
        <v>34009</v>
      </c>
      <c r="B7407" s="14" t="s">
        <v>48</v>
      </c>
      <c r="C7407" s="14" t="s">
        <v>34010</v>
      </c>
      <c r="D7407" s="14" t="s">
        <v>34011</v>
      </c>
      <c r="E7407" s="14" t="s">
        <v>34012</v>
      </c>
      <c r="F7407" s="14" t="s">
        <v>117</v>
      </c>
      <c r="G7407" s="26">
        <v>42491</v>
      </c>
      <c r="H7407" s="14">
        <v>2016</v>
      </c>
      <c r="I7407" s="14" t="s">
        <v>361</v>
      </c>
      <c r="J7407" s="14" t="s">
        <v>4589</v>
      </c>
      <c r="K7407" s="14" t="s">
        <v>61</v>
      </c>
      <c r="L7407" s="14" t="s">
        <v>34013</v>
      </c>
      <c r="M7407" s="14">
        <f t="shared" si="920"/>
        <v>2016</v>
      </c>
      <c r="N7407" s="14">
        <f t="shared" si="921"/>
        <v>5</v>
      </c>
      <c r="O7407" s="14" t="str">
        <f>IFERROR(VLOOKUP(I7407,Lists!$F$2:$G$16,2,FALSE()),"Not Rated")</f>
        <v>Teens</v>
      </c>
      <c r="P7407" s="14">
        <f t="shared" si="922"/>
        <v>29</v>
      </c>
      <c r="Q7407" s="14" t="str">
        <f t="shared" si="923"/>
        <v>Unknown</v>
      </c>
      <c r="R7407" s="14" t="str">
        <f t="shared" si="924"/>
        <v>|Unknown|</v>
      </c>
      <c r="S7407" s="14" t="str">
        <f t="shared" si="925"/>
        <v>|Movies|</v>
      </c>
      <c r="T7407" s="14" t="str">
        <f t="shared" si="926"/>
        <v>|Nathan Landeg|</v>
      </c>
      <c r="U7407" s="14" t="str">
        <f t="shared" si="927"/>
        <v>|Benedict Cumberbatch|Martin Freeman|Una Stubbs|Rupert Graves|Mark Gatiss|Steven Moffat|</v>
      </c>
    </row>
    <row r="7408" spans="1:21">
      <c r="A7408" s="14" t="s">
        <v>34014</v>
      </c>
      <c r="B7408" s="14" t="s">
        <v>49</v>
      </c>
      <c r="C7408" s="14" t="s">
        <v>34015</v>
      </c>
      <c r="D7408" s="14" t="s">
        <v>117</v>
      </c>
      <c r="E7408" s="14" t="s">
        <v>34016</v>
      </c>
      <c r="F7408" s="14" t="s">
        <v>115</v>
      </c>
      <c r="G7408" s="26"/>
      <c r="H7408" s="14">
        <v>2016</v>
      </c>
      <c r="I7408" s="14" t="s">
        <v>360</v>
      </c>
      <c r="J7408" s="14" t="s">
        <v>108</v>
      </c>
      <c r="K7408" s="14" t="s">
        <v>253</v>
      </c>
      <c r="L7408" s="14" t="s">
        <v>34017</v>
      </c>
      <c r="M7408" s="14" t="str">
        <f t="shared" si="920"/>
        <v/>
      </c>
      <c r="N7408" s="14" t="str">
        <f t="shared" si="921"/>
        <v/>
      </c>
      <c r="O7408" s="14" t="str">
        <f>IFERROR(VLOOKUP(I7408,Lists!$F$2:$G$16,2,FALSE()),"Not Rated")</f>
        <v>Adults</v>
      </c>
      <c r="P7408" s="14">
        <f t="shared" si="922"/>
        <v>4</v>
      </c>
      <c r="Q7408" s="14" t="str">
        <f t="shared" si="923"/>
        <v>United States</v>
      </c>
      <c r="R7408" s="14" t="str">
        <f t="shared" si="924"/>
        <v>|United States|</v>
      </c>
      <c r="S7408" s="14" t="str">
        <f t="shared" si="925"/>
        <v>|TV Comedies|</v>
      </c>
      <c r="T7408" s="14" t="str">
        <f t="shared" si="926"/>
        <v>|Unknown|</v>
      </c>
      <c r="U7408" s="14" t="str">
        <f t="shared" si="927"/>
        <v>|Marc Maron|Judd Hirsch|Josh Brener|Nora Zehetner|Andy Kindler|</v>
      </c>
    </row>
    <row r="7409" spans="1:21">
      <c r="A7409" s="14" t="s">
        <v>34018</v>
      </c>
      <c r="B7409" s="14" t="s">
        <v>48</v>
      </c>
      <c r="C7409" s="14" t="s">
        <v>34019</v>
      </c>
      <c r="D7409" s="14" t="s">
        <v>34020</v>
      </c>
      <c r="E7409" s="14" t="s">
        <v>34021</v>
      </c>
      <c r="F7409" s="14" t="s">
        <v>116</v>
      </c>
      <c r="G7409" s="26">
        <v>42767</v>
      </c>
      <c r="H7409" s="14">
        <v>2016</v>
      </c>
      <c r="I7409" s="14" t="s">
        <v>360</v>
      </c>
      <c r="J7409" s="14" t="s">
        <v>507</v>
      </c>
      <c r="K7409" s="14" t="s">
        <v>444</v>
      </c>
      <c r="L7409" s="14" t="s">
        <v>34022</v>
      </c>
      <c r="M7409" s="14">
        <f t="shared" si="920"/>
        <v>2017</v>
      </c>
      <c r="N7409" s="14">
        <f t="shared" si="921"/>
        <v>2</v>
      </c>
      <c r="O7409" s="14" t="str">
        <f>IFERROR(VLOOKUP(I7409,Lists!$F$2:$G$16,2,FALSE()),"Not Rated")</f>
        <v>Adults</v>
      </c>
      <c r="P7409" s="14">
        <f t="shared" si="922"/>
        <v>94</v>
      </c>
      <c r="Q7409" s="14" t="str">
        <f t="shared" si="923"/>
        <v>India</v>
      </c>
      <c r="R7409" s="14" t="str">
        <f t="shared" si="924"/>
        <v>|India|</v>
      </c>
      <c r="S7409" s="14" t="str">
        <f t="shared" si="925"/>
        <v>|Dramas|Independent Movies|International Movies|</v>
      </c>
      <c r="T7409" s="14" t="str">
        <f t="shared" si="926"/>
        <v>|Pulkit|</v>
      </c>
      <c r="U7409" s="14" t="str">
        <f t="shared" si="927"/>
        <v>|Manav Kaul|Devyani Cm|Saurabh Sachdeva|Sarika Singh|Suneel Sinha|Sumeet Vyas|</v>
      </c>
    </row>
    <row r="7410" spans="1:21">
      <c r="A7410" s="14" t="s">
        <v>34023</v>
      </c>
      <c r="B7410" s="14" t="s">
        <v>49</v>
      </c>
      <c r="C7410" s="14" t="s">
        <v>34024</v>
      </c>
      <c r="D7410" s="14" t="s">
        <v>117</v>
      </c>
      <c r="E7410" s="14" t="s">
        <v>34025</v>
      </c>
      <c r="F7410" s="14" t="s">
        <v>115</v>
      </c>
      <c r="G7410" s="26">
        <v>43934</v>
      </c>
      <c r="H7410" s="14">
        <v>2019</v>
      </c>
      <c r="I7410" s="14" t="s">
        <v>361</v>
      </c>
      <c r="J7410" s="14" t="s">
        <v>105</v>
      </c>
      <c r="K7410" s="14" t="s">
        <v>3626</v>
      </c>
      <c r="L7410" s="14" t="s">
        <v>34026</v>
      </c>
      <c r="M7410" s="14">
        <f t="shared" si="920"/>
        <v>2020</v>
      </c>
      <c r="N7410" s="14">
        <f t="shared" si="921"/>
        <v>4</v>
      </c>
      <c r="O7410" s="14" t="str">
        <f>IFERROR(VLOOKUP(I7410,Lists!$F$2:$G$16,2,FALSE()),"Not Rated")</f>
        <v>Teens</v>
      </c>
      <c r="P7410" s="14">
        <f t="shared" si="922"/>
        <v>1</v>
      </c>
      <c r="Q7410" s="14" t="str">
        <f t="shared" si="923"/>
        <v>United States</v>
      </c>
      <c r="R7410" s="14" t="str">
        <f t="shared" si="924"/>
        <v>|United States|</v>
      </c>
      <c r="S7410" s="14" t="str">
        <f t="shared" si="925"/>
        <v>|Reality TV|Romantic TV Shows|</v>
      </c>
      <c r="T7410" s="14" t="str">
        <f t="shared" si="926"/>
        <v>|Unknown|</v>
      </c>
      <c r="U7410" s="14" t="str">
        <f t="shared" si="927"/>
        <v>|Viviana Coles|Calvin Roberson|Pepper Schwartz|</v>
      </c>
    </row>
    <row r="7411" spans="1:21">
      <c r="A7411" s="14" t="s">
        <v>34027</v>
      </c>
      <c r="B7411" s="14" t="s">
        <v>49</v>
      </c>
      <c r="C7411" s="14" t="s">
        <v>34028</v>
      </c>
      <c r="D7411" s="14" t="s">
        <v>34029</v>
      </c>
      <c r="E7411" s="14" t="s">
        <v>34030</v>
      </c>
      <c r="F7411" s="14" t="s">
        <v>115</v>
      </c>
      <c r="G7411" s="26">
        <v>43770</v>
      </c>
      <c r="H7411" s="14">
        <v>2018</v>
      </c>
      <c r="I7411" s="14" t="s">
        <v>362</v>
      </c>
      <c r="J7411" s="14" t="s">
        <v>106</v>
      </c>
      <c r="K7411" s="14" t="s">
        <v>34031</v>
      </c>
      <c r="L7411" s="14" t="s">
        <v>34032</v>
      </c>
      <c r="M7411" s="14">
        <f t="shared" si="920"/>
        <v>2019</v>
      </c>
      <c r="N7411" s="14">
        <f t="shared" si="921"/>
        <v>11</v>
      </c>
      <c r="O7411" s="14" t="str">
        <f>IFERROR(VLOOKUP(I7411,Lists!$F$2:$G$16,2,FALSE()),"Not Rated")</f>
        <v>Older Kids</v>
      </c>
      <c r="P7411" s="14">
        <f t="shared" si="922"/>
        <v>2</v>
      </c>
      <c r="Q7411" s="14" t="str">
        <f t="shared" si="923"/>
        <v>United States</v>
      </c>
      <c r="R7411" s="14" t="str">
        <f t="shared" si="924"/>
        <v>|United States|</v>
      </c>
      <c r="S7411" s="14" t="str">
        <f t="shared" si="925"/>
        <v>|Docuseries|Science &amp; Nature TV|TV Dramas|</v>
      </c>
      <c r="T7411" s="14" t="str">
        <f t="shared" si="926"/>
        <v>|Everardo Gout|</v>
      </c>
      <c r="U7411" s="14" t="str">
        <f t="shared" si="927"/>
        <v>|Jihae|Alberto Ammann|Clémentine Poidatz|Anamaria Marinca|Sammi Rotibi|Nicholas Wittman|Cosima Shaw|</v>
      </c>
    </row>
    <row r="7412" spans="1:21">
      <c r="A7412" s="14" t="s">
        <v>34033</v>
      </c>
      <c r="B7412" s="14" t="s">
        <v>48</v>
      </c>
      <c r="C7412" s="14" t="s">
        <v>34034</v>
      </c>
      <c r="D7412" s="14" t="s">
        <v>30445</v>
      </c>
      <c r="E7412" s="14" t="s">
        <v>34035</v>
      </c>
      <c r="F7412" s="14" t="s">
        <v>10896</v>
      </c>
      <c r="G7412" s="26">
        <v>43328</v>
      </c>
      <c r="H7412" s="14">
        <v>1986</v>
      </c>
      <c r="I7412" s="14" t="s">
        <v>363</v>
      </c>
      <c r="J7412" s="14" t="s">
        <v>404</v>
      </c>
      <c r="K7412" s="14" t="s">
        <v>1227</v>
      </c>
      <c r="L7412" s="14" t="s">
        <v>34036</v>
      </c>
      <c r="M7412" s="14">
        <f t="shared" si="920"/>
        <v>2018</v>
      </c>
      <c r="N7412" s="14">
        <f t="shared" si="921"/>
        <v>8</v>
      </c>
      <c r="O7412" s="14" t="str">
        <f>IFERROR(VLOOKUP(I7412,Lists!$F$2:$G$16,2,FALSE()),"Not Rated")</f>
        <v>Adults</v>
      </c>
      <c r="P7412" s="14">
        <f t="shared" si="922"/>
        <v>90</v>
      </c>
      <c r="Q7412" s="14" t="str">
        <f t="shared" si="923"/>
        <v>Hong Kong</v>
      </c>
      <c r="R7412" s="14" t="str">
        <f t="shared" si="924"/>
        <v>|Hong Kong|China|</v>
      </c>
      <c r="S7412" s="14" t="str">
        <f t="shared" si="925"/>
        <v>|Action &amp; Adventure|International Movies|</v>
      </c>
      <c r="T7412" s="14" t="str">
        <f t="shared" si="926"/>
        <v>|Chia-Liang Liu|</v>
      </c>
      <c r="U7412" s="14" t="str">
        <f t="shared" si="927"/>
        <v>|Jet Li|Jianqiang Hu|Qiuyan Huang|Qingfu Pan|Yu Chenghui|Yu Hai|Jianwen Zhang|</v>
      </c>
    </row>
    <row r="7413" spans="1:21">
      <c r="A7413" s="14" t="s">
        <v>34037</v>
      </c>
      <c r="B7413" s="14" t="s">
        <v>48</v>
      </c>
      <c r="C7413" s="14" t="s">
        <v>34038</v>
      </c>
      <c r="D7413" s="14" t="s">
        <v>34039</v>
      </c>
      <c r="E7413" s="14" t="s">
        <v>27897</v>
      </c>
      <c r="F7413" s="14" t="s">
        <v>115</v>
      </c>
      <c r="G7413" s="26">
        <v>43800</v>
      </c>
      <c r="H7413" s="14">
        <v>2002</v>
      </c>
      <c r="I7413" s="14" t="s">
        <v>363</v>
      </c>
      <c r="J7413" s="14" t="s">
        <v>457</v>
      </c>
      <c r="K7413" s="14" t="s">
        <v>261</v>
      </c>
      <c r="L7413" s="14" t="s">
        <v>34040</v>
      </c>
      <c r="M7413" s="14">
        <f t="shared" si="920"/>
        <v>2019</v>
      </c>
      <c r="N7413" s="14">
        <f t="shared" si="921"/>
        <v>12</v>
      </c>
      <c r="O7413" s="14" t="str">
        <f>IFERROR(VLOOKUP(I7413,Lists!$F$2:$G$16,2,FALSE()),"Not Rated")</f>
        <v>Adults</v>
      </c>
      <c r="P7413" s="14">
        <f t="shared" si="922"/>
        <v>104</v>
      </c>
      <c r="Q7413" s="14" t="str">
        <f t="shared" si="923"/>
        <v>United States</v>
      </c>
      <c r="R7413" s="14" t="str">
        <f t="shared" si="924"/>
        <v>|United States|</v>
      </c>
      <c r="S7413" s="14" t="str">
        <f t="shared" si="925"/>
        <v>|Stand-Up Comedy|</v>
      </c>
      <c r="T7413" s="14" t="str">
        <f t="shared" si="926"/>
        <v>|David Raynr|</v>
      </c>
      <c r="U7413" s="14" t="str">
        <f t="shared" si="927"/>
        <v>|Martin Lawrence|</v>
      </c>
    </row>
    <row r="7414" spans="1:21">
      <c r="A7414" s="14" t="s">
        <v>34041</v>
      </c>
      <c r="B7414" s="14" t="s">
        <v>48</v>
      </c>
      <c r="C7414" s="14" t="s">
        <v>34042</v>
      </c>
      <c r="D7414" s="14" t="s">
        <v>34043</v>
      </c>
      <c r="E7414" s="14" t="s">
        <v>32760</v>
      </c>
      <c r="F7414" s="14" t="s">
        <v>115</v>
      </c>
      <c r="G7414" s="26">
        <v>43101</v>
      </c>
      <c r="H7414" s="14">
        <v>2017</v>
      </c>
      <c r="I7414" s="14" t="s">
        <v>362</v>
      </c>
      <c r="J7414" s="14" t="s">
        <v>5708</v>
      </c>
      <c r="K7414" s="14" t="s">
        <v>22995</v>
      </c>
      <c r="L7414" s="14" t="s">
        <v>34044</v>
      </c>
      <c r="M7414" s="14">
        <f t="shared" si="920"/>
        <v>2018</v>
      </c>
      <c r="N7414" s="14">
        <f t="shared" si="921"/>
        <v>1</v>
      </c>
      <c r="O7414" s="14" t="str">
        <f>IFERROR(VLOOKUP(I7414,Lists!$F$2:$G$16,2,FALSE()),"Not Rated")</f>
        <v>Older Kids</v>
      </c>
      <c r="P7414" s="14">
        <f t="shared" si="922"/>
        <v>55</v>
      </c>
      <c r="Q7414" s="14" t="str">
        <f t="shared" si="923"/>
        <v>United States</v>
      </c>
      <c r="R7414" s="14" t="str">
        <f t="shared" si="924"/>
        <v>|United States|</v>
      </c>
      <c r="S7414" s="14" t="str">
        <f t="shared" si="925"/>
        <v>|Documentaries|Faith &amp; Spirituality|</v>
      </c>
      <c r="T7414" s="14" t="str">
        <f t="shared" si="926"/>
        <v>|David Batty|</v>
      </c>
      <c r="U7414" s="14" t="str">
        <f t="shared" si="927"/>
        <v>|Hugh Bonneville|</v>
      </c>
    </row>
    <row r="7415" spans="1:21">
      <c r="A7415" s="14" t="s">
        <v>34045</v>
      </c>
      <c r="B7415" s="14" t="s">
        <v>48</v>
      </c>
      <c r="C7415" s="14" t="s">
        <v>34046</v>
      </c>
      <c r="D7415" s="14" t="s">
        <v>34047</v>
      </c>
      <c r="E7415" s="14" t="s">
        <v>117</v>
      </c>
      <c r="F7415" s="14" t="s">
        <v>116</v>
      </c>
      <c r="G7415" s="26">
        <v>43174</v>
      </c>
      <c r="H7415" s="14">
        <v>2016</v>
      </c>
      <c r="I7415" s="14" t="s">
        <v>361</v>
      </c>
      <c r="J7415" s="14" t="s">
        <v>760</v>
      </c>
      <c r="K7415" s="14" t="s">
        <v>496</v>
      </c>
      <c r="L7415" s="14" t="s">
        <v>34048</v>
      </c>
      <c r="M7415" s="14">
        <f t="shared" si="920"/>
        <v>2018</v>
      </c>
      <c r="N7415" s="14">
        <f t="shared" si="921"/>
        <v>3</v>
      </c>
      <c r="O7415" s="14" t="str">
        <f>IFERROR(VLOOKUP(I7415,Lists!$F$2:$G$16,2,FALSE()),"Not Rated")</f>
        <v>Teens</v>
      </c>
      <c r="P7415" s="14">
        <f t="shared" si="922"/>
        <v>83</v>
      </c>
      <c r="Q7415" s="14" t="str">
        <f t="shared" si="923"/>
        <v>India</v>
      </c>
      <c r="R7415" s="14" t="str">
        <f t="shared" si="924"/>
        <v>|India|</v>
      </c>
      <c r="S7415" s="14" t="str">
        <f t="shared" si="925"/>
        <v>|Documentaries|International Movies|</v>
      </c>
      <c r="T7415" s="14" t="str">
        <f t="shared" si="926"/>
        <v>|Deepika Narayan Bhardwaj|</v>
      </c>
      <c r="U7415" s="14" t="str">
        <f t="shared" si="927"/>
        <v>|Unknown|</v>
      </c>
    </row>
    <row r="7416" spans="1:21">
      <c r="A7416" s="14" t="s">
        <v>34049</v>
      </c>
      <c r="B7416" s="14" t="s">
        <v>48</v>
      </c>
      <c r="C7416" s="14" t="s">
        <v>34050</v>
      </c>
      <c r="D7416" s="14" t="s">
        <v>34051</v>
      </c>
      <c r="E7416" s="14" t="s">
        <v>34052</v>
      </c>
      <c r="F7416" s="14" t="s">
        <v>117</v>
      </c>
      <c r="G7416" s="26">
        <v>42078</v>
      </c>
      <c r="H7416" s="14">
        <v>2014</v>
      </c>
      <c r="I7416" s="14" t="s">
        <v>362</v>
      </c>
      <c r="J7416" s="14" t="s">
        <v>4073</v>
      </c>
      <c r="K7416" s="14" t="s">
        <v>884</v>
      </c>
      <c r="L7416" s="14" t="s">
        <v>34053</v>
      </c>
      <c r="M7416" s="14">
        <f t="shared" si="920"/>
        <v>2015</v>
      </c>
      <c r="N7416" s="14">
        <f t="shared" si="921"/>
        <v>3</v>
      </c>
      <c r="O7416" s="14" t="str">
        <f>IFERROR(VLOOKUP(I7416,Lists!$F$2:$G$16,2,FALSE()),"Not Rated")</f>
        <v>Older Kids</v>
      </c>
      <c r="P7416" s="14">
        <f t="shared" si="922"/>
        <v>77</v>
      </c>
      <c r="Q7416" s="14" t="str">
        <f t="shared" si="923"/>
        <v>Unknown</v>
      </c>
      <c r="R7416" s="14" t="str">
        <f t="shared" si="924"/>
        <v>|Unknown|</v>
      </c>
      <c r="S7416" s="14" t="str">
        <f t="shared" si="925"/>
        <v>|Documentaries|Sports Movies|</v>
      </c>
      <c r="T7416" s="14" t="str">
        <f t="shared" si="926"/>
        <v>|Eric Drath|</v>
      </c>
      <c r="U7416" s="14" t="str">
        <f t="shared" si="927"/>
        <v>|Manny Pacquiao|Michael Smith|Tony Hawk|Esther Howard|Alex Morgan|Danica Patrick|Russell Wilson|Carmelo Anthony|Dwight Howard|Joe Quesada|Albert Pujols|Brandi Chastain|Cal Ripken Jr.|</v>
      </c>
    </row>
    <row r="7417" spans="1:21">
      <c r="A7417" s="14" t="s">
        <v>34054</v>
      </c>
      <c r="B7417" s="14" t="s">
        <v>48</v>
      </c>
      <c r="C7417" s="14" t="s">
        <v>34055</v>
      </c>
      <c r="D7417" s="14" t="s">
        <v>34056</v>
      </c>
      <c r="E7417" s="14" t="s">
        <v>34057</v>
      </c>
      <c r="F7417" s="14" t="s">
        <v>115</v>
      </c>
      <c r="G7417" s="26">
        <v>41686</v>
      </c>
      <c r="H7417" s="14">
        <v>2013</v>
      </c>
      <c r="I7417" s="14" t="s">
        <v>367</v>
      </c>
      <c r="J7417" s="14" t="s">
        <v>4187</v>
      </c>
      <c r="K7417" s="14" t="s">
        <v>1122</v>
      </c>
      <c r="L7417" s="14" t="s">
        <v>34058</v>
      </c>
      <c r="M7417" s="14">
        <f t="shared" si="920"/>
        <v>2014</v>
      </c>
      <c r="N7417" s="14">
        <f t="shared" si="921"/>
        <v>2</v>
      </c>
      <c r="O7417" s="14" t="str">
        <f>IFERROR(VLOOKUP(I7417,Lists!$F$2:$G$16,2,FALSE()),"Not Rated")</f>
        <v>Older Kids</v>
      </c>
      <c r="P7417" s="14">
        <f t="shared" si="922"/>
        <v>72</v>
      </c>
      <c r="Q7417" s="14" t="str">
        <f t="shared" si="923"/>
        <v>United States</v>
      </c>
      <c r="R7417" s="14" t="str">
        <f t="shared" si="924"/>
        <v>|United States|</v>
      </c>
      <c r="S7417" s="14" t="str">
        <f t="shared" si="925"/>
        <v>|Action &amp; Adventure|Sci-Fi &amp; Fantasy|</v>
      </c>
      <c r="T7417" s="14" t="str">
        <f t="shared" si="926"/>
        <v>|Leo Riley|Eric Radomski|</v>
      </c>
      <c r="U7417" s="14" t="str">
        <f t="shared" si="927"/>
        <v>|Adrian Pasdar|Fred Tatasciore|Dee Bradley Baker|Robin Atkin Downes|David Kaye|</v>
      </c>
    </row>
    <row r="7418" spans="1:21">
      <c r="A7418" s="14" t="s">
        <v>34059</v>
      </c>
      <c r="B7418" s="14" t="s">
        <v>48</v>
      </c>
      <c r="C7418" s="14" t="s">
        <v>34060</v>
      </c>
      <c r="D7418" s="14" t="s">
        <v>34061</v>
      </c>
      <c r="E7418" s="14" t="s">
        <v>34062</v>
      </c>
      <c r="F7418" s="14" t="s">
        <v>121</v>
      </c>
      <c r="G7418" s="26">
        <v>43298</v>
      </c>
      <c r="H7418" s="14">
        <v>2017</v>
      </c>
      <c r="I7418" s="14" t="s">
        <v>367</v>
      </c>
      <c r="J7418" s="14" t="s">
        <v>560</v>
      </c>
      <c r="K7418" s="14" t="s">
        <v>11705</v>
      </c>
      <c r="L7418" s="14" t="s">
        <v>34063</v>
      </c>
      <c r="M7418" s="14">
        <f t="shared" si="920"/>
        <v>2018</v>
      </c>
      <c r="N7418" s="14">
        <f t="shared" si="921"/>
        <v>7</v>
      </c>
      <c r="O7418" s="14" t="str">
        <f>IFERROR(VLOOKUP(I7418,Lists!$F$2:$G$16,2,FALSE()),"Not Rated")</f>
        <v>Older Kids</v>
      </c>
      <c r="P7418" s="14">
        <f t="shared" si="922"/>
        <v>103</v>
      </c>
      <c r="Q7418" s="14" t="str">
        <f t="shared" si="923"/>
        <v>Japan</v>
      </c>
      <c r="R7418" s="14" t="str">
        <f t="shared" si="924"/>
        <v>|Japan|</v>
      </c>
      <c r="S7418" s="14" t="str">
        <f t="shared" si="925"/>
        <v>|Anime Features|Children &amp; Family Movies|</v>
      </c>
      <c r="T7418" s="14" t="str">
        <f t="shared" si="926"/>
        <v>|Hiromasa Yonebayashi|</v>
      </c>
      <c r="U7418" s="14" t="str">
        <f t="shared" si="927"/>
        <v>|Ruby Barnhill|Kate Winslet|Jim Broadbent|Ewen Bremner|Lynda Baron|Louis Ashbourne Serkis|Morwenna Banks|Teresa Gallagher|Rasmus Hardiker|</v>
      </c>
    </row>
    <row r="7419" spans="1:21">
      <c r="A7419" s="14" t="s">
        <v>34064</v>
      </c>
      <c r="B7419" s="14" t="s">
        <v>48</v>
      </c>
      <c r="C7419" s="14" t="s">
        <v>34065</v>
      </c>
      <c r="D7419" s="14" t="s">
        <v>3280</v>
      </c>
      <c r="E7419" s="14" t="s">
        <v>34066</v>
      </c>
      <c r="F7419" s="14" t="s">
        <v>921</v>
      </c>
      <c r="G7419" s="26">
        <v>43655</v>
      </c>
      <c r="H7419" s="14">
        <v>2018</v>
      </c>
      <c r="I7419" s="14" t="s">
        <v>367</v>
      </c>
      <c r="J7419" s="14" t="s">
        <v>2675</v>
      </c>
      <c r="K7419" s="14" t="s">
        <v>1103</v>
      </c>
      <c r="L7419" s="14" t="s">
        <v>34067</v>
      </c>
      <c r="M7419" s="14">
        <f t="shared" si="920"/>
        <v>2019</v>
      </c>
      <c r="N7419" s="14">
        <f t="shared" si="921"/>
        <v>7</v>
      </c>
      <c r="O7419" s="14" t="str">
        <f>IFERROR(VLOOKUP(I7419,Lists!$F$2:$G$16,2,FALSE()),"Not Rated")</f>
        <v>Older Kids</v>
      </c>
      <c r="P7419" s="14">
        <f t="shared" si="922"/>
        <v>131</v>
      </c>
      <c r="Q7419" s="14" t="str">
        <f t="shared" si="923"/>
        <v>United States</v>
      </c>
      <c r="R7419" s="14" t="str">
        <f t="shared" si="924"/>
        <v>|United States|United Kingdom|</v>
      </c>
      <c r="S7419" s="14" t="str">
        <f t="shared" si="925"/>
        <v>|Children &amp; Family Movies|Music &amp; Musicals|</v>
      </c>
      <c r="T7419" s="14" t="str">
        <f t="shared" si="926"/>
        <v>|Rob Marshall|</v>
      </c>
      <c r="U7419" s="14" t="str">
        <f t="shared" si="927"/>
        <v>|Emily Blunt|Lin-Manuel Miranda|Ben Whishaw|Emily Mortimer|Pixie Davies|Nathanael Saleh|Joel Dawson|Julie Walters|Meryl Streep|Colin Firth|Dick Van Dyke|</v>
      </c>
    </row>
    <row r="7420" spans="1:21">
      <c r="A7420" s="14" t="s">
        <v>34068</v>
      </c>
      <c r="B7420" s="14" t="s">
        <v>49</v>
      </c>
      <c r="C7420" s="14" t="s">
        <v>34069</v>
      </c>
      <c r="D7420" s="14" t="s">
        <v>117</v>
      </c>
      <c r="E7420" s="14" t="s">
        <v>34070</v>
      </c>
      <c r="F7420" s="14" t="s">
        <v>118</v>
      </c>
      <c r="G7420" s="26">
        <v>43672</v>
      </c>
      <c r="H7420" s="14">
        <v>2016</v>
      </c>
      <c r="I7420" s="14" t="s">
        <v>361</v>
      </c>
      <c r="J7420" s="14" t="s">
        <v>105</v>
      </c>
      <c r="K7420" s="14" t="s">
        <v>2297</v>
      </c>
      <c r="L7420" s="14" t="s">
        <v>34071</v>
      </c>
      <c r="M7420" s="14">
        <f t="shared" si="920"/>
        <v>2019</v>
      </c>
      <c r="N7420" s="14">
        <f t="shared" si="921"/>
        <v>7</v>
      </c>
      <c r="O7420" s="14" t="str">
        <f>IFERROR(VLOOKUP(I7420,Lists!$F$2:$G$16,2,FALSE()),"Not Rated")</f>
        <v>Teens</v>
      </c>
      <c r="P7420" s="14">
        <f t="shared" si="922"/>
        <v>1</v>
      </c>
      <c r="Q7420" s="14" t="str">
        <f t="shared" si="923"/>
        <v>United Kingdom</v>
      </c>
      <c r="R7420" s="14" t="str">
        <f t="shared" si="924"/>
        <v>|United Kingdom|</v>
      </c>
      <c r="S7420" s="14" t="str">
        <f t="shared" si="925"/>
        <v>|British TV Shows|International TV Shows|Reality TV|</v>
      </c>
      <c r="T7420" s="14" t="str">
        <f t="shared" si="926"/>
        <v>|Unknown|</v>
      </c>
      <c r="U7420" s="14" t="str">
        <f t="shared" si="927"/>
        <v>|Mary Portas|</v>
      </c>
    </row>
    <row r="7421" spans="1:21">
      <c r="A7421" s="14" t="s">
        <v>34072</v>
      </c>
      <c r="B7421" s="14" t="s">
        <v>48</v>
      </c>
      <c r="C7421" s="14" t="s">
        <v>34073</v>
      </c>
      <c r="D7421" s="14" t="s">
        <v>34074</v>
      </c>
      <c r="E7421" s="14" t="s">
        <v>34075</v>
      </c>
      <c r="F7421" s="14" t="s">
        <v>116</v>
      </c>
      <c r="G7421" s="26">
        <v>43830</v>
      </c>
      <c r="H7421" s="14">
        <v>1983</v>
      </c>
      <c r="I7421" s="14" t="s">
        <v>361</v>
      </c>
      <c r="J7421" s="14" t="s">
        <v>2323</v>
      </c>
      <c r="K7421" s="14" t="s">
        <v>444</v>
      </c>
      <c r="L7421" s="14" t="s">
        <v>34076</v>
      </c>
      <c r="M7421" s="14">
        <f t="shared" si="920"/>
        <v>2019</v>
      </c>
      <c r="N7421" s="14">
        <f t="shared" si="921"/>
        <v>12</v>
      </c>
      <c r="O7421" s="14" t="str">
        <f>IFERROR(VLOOKUP(I7421,Lists!$F$2:$G$16,2,FALSE()),"Not Rated")</f>
        <v>Teens</v>
      </c>
      <c r="P7421" s="14">
        <f t="shared" si="922"/>
        <v>138</v>
      </c>
      <c r="Q7421" s="14" t="str">
        <f t="shared" si="923"/>
        <v>India</v>
      </c>
      <c r="R7421" s="14" t="str">
        <f t="shared" si="924"/>
        <v>|India|</v>
      </c>
      <c r="S7421" s="14" t="str">
        <f t="shared" si="925"/>
        <v>|Dramas|Independent Movies|International Movies|</v>
      </c>
      <c r="T7421" s="14" t="str">
        <f t="shared" si="926"/>
        <v>|Shekhar Kapur|</v>
      </c>
      <c r="U7421" s="14" t="str">
        <f t="shared" si="927"/>
        <v>|Shabana Azmi|Naseeruddin Shah|Saeed Jaffrey|Jugal Hansraj|Urmila Matondkar|Aradhana Srivastav|Tanuja|Supriya Pathak|</v>
      </c>
    </row>
    <row r="7422" spans="1:21">
      <c r="A7422" s="14" t="s">
        <v>34077</v>
      </c>
      <c r="B7422" s="14" t="s">
        <v>48</v>
      </c>
      <c r="C7422" s="14" t="s">
        <v>34078</v>
      </c>
      <c r="D7422" s="14" t="s">
        <v>34079</v>
      </c>
      <c r="E7422" s="14" t="s">
        <v>34080</v>
      </c>
      <c r="F7422" s="14" t="s">
        <v>123</v>
      </c>
      <c r="G7422" s="26">
        <v>43132</v>
      </c>
      <c r="H7422" s="14">
        <v>2016</v>
      </c>
      <c r="I7422" s="14" t="s">
        <v>369</v>
      </c>
      <c r="J7422" s="14" t="s">
        <v>1020</v>
      </c>
      <c r="K7422" s="14" t="s">
        <v>1227</v>
      </c>
      <c r="L7422" s="14" t="s">
        <v>34081</v>
      </c>
      <c r="M7422" s="14">
        <f t="shared" si="920"/>
        <v>2018</v>
      </c>
      <c r="N7422" s="14">
        <f t="shared" si="921"/>
        <v>2</v>
      </c>
      <c r="O7422" s="14" t="str">
        <f>IFERROR(VLOOKUP(I7422,Lists!$F$2:$G$16,2,FALSE()),"Not Rated")</f>
        <v>Not Rated</v>
      </c>
      <c r="P7422" s="14">
        <f t="shared" si="922"/>
        <v>143</v>
      </c>
      <c r="Q7422" s="14" t="str">
        <f t="shared" si="923"/>
        <v>South Korea</v>
      </c>
      <c r="R7422" s="14" t="str">
        <f t="shared" si="924"/>
        <v>|South Korea|</v>
      </c>
      <c r="S7422" s="14" t="str">
        <f t="shared" si="925"/>
        <v>|Action &amp; Adventure|International Movies|</v>
      </c>
      <c r="T7422" s="14" t="str">
        <f t="shared" si="926"/>
        <v>|Ui-seok Jo|</v>
      </c>
      <c r="U7422" s="14" t="str">
        <f t="shared" si="927"/>
        <v>|Byung-hun Lee|Dong-won Gang|Woo-bin Kim|Ji-won Uhm|Dal-su Oh|Kyung Jin|Gang Dong-won|</v>
      </c>
    </row>
    <row r="7423" spans="1:21">
      <c r="A7423" s="14" t="s">
        <v>34082</v>
      </c>
      <c r="B7423" s="14" t="s">
        <v>48</v>
      </c>
      <c r="C7423" s="14" t="s">
        <v>34083</v>
      </c>
      <c r="D7423" s="14" t="s">
        <v>34084</v>
      </c>
      <c r="E7423" s="14" t="s">
        <v>34085</v>
      </c>
      <c r="F7423" s="14" t="s">
        <v>134</v>
      </c>
      <c r="G7423" s="26">
        <v>43313</v>
      </c>
      <c r="H7423" s="14">
        <v>2017</v>
      </c>
      <c r="I7423" s="14" t="s">
        <v>360</v>
      </c>
      <c r="J7423" s="14" t="s">
        <v>951</v>
      </c>
      <c r="K7423" s="14" t="s">
        <v>444</v>
      </c>
      <c r="L7423" s="14" t="s">
        <v>34086</v>
      </c>
      <c r="M7423" s="14">
        <f t="shared" si="920"/>
        <v>2018</v>
      </c>
      <c r="N7423" s="14">
        <f t="shared" si="921"/>
        <v>8</v>
      </c>
      <c r="O7423" s="14" t="str">
        <f>IFERROR(VLOOKUP(I7423,Lists!$F$2:$G$16,2,FALSE()),"Not Rated")</f>
        <v>Adults</v>
      </c>
      <c r="P7423" s="14">
        <f t="shared" si="922"/>
        <v>80</v>
      </c>
      <c r="Q7423" s="14" t="str">
        <f t="shared" si="923"/>
        <v>Argentina</v>
      </c>
      <c r="R7423" s="14" t="str">
        <f t="shared" si="924"/>
        <v>|Argentina|</v>
      </c>
      <c r="S7423" s="14" t="str">
        <f t="shared" si="925"/>
        <v>|Dramas|Independent Movies|International Movies|</v>
      </c>
      <c r="T7423" s="14" t="str">
        <f t="shared" si="926"/>
        <v>|Pablo D'Alo Abba|</v>
      </c>
      <c r="U7423" s="14" t="str">
        <f t="shared" si="927"/>
        <v>|Lautaro Perotti|Tamara Kiper|Inda Lavalle|Miriam Odorico|Araceli Dvoskin|Gonzalo Ruiz|Patricio Aranguren|Marina Bellati|Luciana Fuks|Martin Slipak|</v>
      </c>
    </row>
    <row r="7424" spans="1:21">
      <c r="A7424" s="14" t="s">
        <v>34087</v>
      </c>
      <c r="B7424" s="14" t="s">
        <v>48</v>
      </c>
      <c r="C7424" s="14" t="s">
        <v>34088</v>
      </c>
      <c r="D7424" s="14" t="s">
        <v>34089</v>
      </c>
      <c r="E7424" s="14" t="s">
        <v>34090</v>
      </c>
      <c r="F7424" s="14" t="s">
        <v>116</v>
      </c>
      <c r="G7424" s="26">
        <v>43146</v>
      </c>
      <c r="H7424" s="14">
        <v>2006</v>
      </c>
      <c r="I7424" s="14" t="s">
        <v>361</v>
      </c>
      <c r="J7424" s="14" t="s">
        <v>2394</v>
      </c>
      <c r="K7424" s="14" t="s">
        <v>834</v>
      </c>
      <c r="L7424" s="14" t="s">
        <v>34091</v>
      </c>
      <c r="M7424" s="14">
        <f t="shared" si="920"/>
        <v>2018</v>
      </c>
      <c r="N7424" s="14">
        <f t="shared" si="921"/>
        <v>2</v>
      </c>
      <c r="O7424" s="14" t="str">
        <f>IFERROR(VLOOKUP(I7424,Lists!$F$2:$G$16,2,FALSE()),"Not Rated")</f>
        <v>Teens</v>
      </c>
      <c r="P7424" s="14">
        <f t="shared" si="922"/>
        <v>132</v>
      </c>
      <c r="Q7424" s="14" t="str">
        <f t="shared" si="923"/>
        <v>India</v>
      </c>
      <c r="R7424" s="14" t="str">
        <f t="shared" si="924"/>
        <v>|India|</v>
      </c>
      <c r="S7424" s="14" t="str">
        <f t="shared" si="925"/>
        <v>|Comedies|Dramas|International Movies|</v>
      </c>
      <c r="T7424" s="14" t="str">
        <f t="shared" si="926"/>
        <v>|Sudesh Manjrekar|Atul Kale|</v>
      </c>
      <c r="U7424" s="14" t="str">
        <f t="shared" si="927"/>
        <v>|Sudhir Joshi|Vandana Gupte|Ankush Chaudhari|Madhura Velankar|Sanjay Mone|Anand Abhyankar|</v>
      </c>
    </row>
    <row r="7425" spans="1:21">
      <c r="A7425" s="14" t="s">
        <v>34092</v>
      </c>
      <c r="B7425" s="14" t="s">
        <v>48</v>
      </c>
      <c r="C7425" s="14" t="s">
        <v>34093</v>
      </c>
      <c r="D7425" s="14" t="s">
        <v>34094</v>
      </c>
      <c r="E7425" s="14" t="s">
        <v>34095</v>
      </c>
      <c r="F7425" s="14" t="s">
        <v>115</v>
      </c>
      <c r="G7425" s="26">
        <v>42750</v>
      </c>
      <c r="H7425" s="14">
        <v>2013</v>
      </c>
      <c r="I7425" s="14" t="s">
        <v>361</v>
      </c>
      <c r="J7425" s="14" t="s">
        <v>1668</v>
      </c>
      <c r="K7425" s="14" t="s">
        <v>1436</v>
      </c>
      <c r="L7425" s="14" t="s">
        <v>34096</v>
      </c>
      <c r="M7425" s="14">
        <f t="shared" si="920"/>
        <v>2017</v>
      </c>
      <c r="N7425" s="14">
        <f t="shared" si="921"/>
        <v>1</v>
      </c>
      <c r="O7425" s="14" t="str">
        <f>IFERROR(VLOOKUP(I7425,Lists!$F$2:$G$16,2,FALSE()),"Not Rated")</f>
        <v>Teens</v>
      </c>
      <c r="P7425" s="14">
        <f t="shared" si="922"/>
        <v>84</v>
      </c>
      <c r="Q7425" s="14" t="str">
        <f t="shared" si="923"/>
        <v>United States</v>
      </c>
      <c r="R7425" s="14" t="str">
        <f t="shared" si="924"/>
        <v>|United States|</v>
      </c>
      <c r="S7425" s="14" t="str">
        <f t="shared" si="925"/>
        <v>|Dramas|Independent Movies|</v>
      </c>
      <c r="T7425" s="14" t="str">
        <f t="shared" si="926"/>
        <v>|Daniel Noah|</v>
      </c>
      <c r="U7425" s="14" t="str">
        <f t="shared" si="927"/>
        <v>|Jerry Lewis|Kerry Bishé|Illeana Douglas|Rance Howard|Kevin Pollak|Mort Sahl|Dean Stockwell|Lee Weaver|Claire Bloom|</v>
      </c>
    </row>
    <row r="7426" spans="1:21">
      <c r="A7426" s="14" t="s">
        <v>34097</v>
      </c>
      <c r="B7426" s="14" t="s">
        <v>48</v>
      </c>
      <c r="C7426" s="14" t="s">
        <v>34098</v>
      </c>
      <c r="D7426" s="14" t="s">
        <v>34099</v>
      </c>
      <c r="E7426" s="14" t="s">
        <v>34100</v>
      </c>
      <c r="F7426" s="14" t="s">
        <v>130</v>
      </c>
      <c r="G7426" s="26">
        <v>43338</v>
      </c>
      <c r="H7426" s="14">
        <v>2014</v>
      </c>
      <c r="I7426" s="14" t="s">
        <v>360</v>
      </c>
      <c r="J7426" s="14" t="s">
        <v>698</v>
      </c>
      <c r="K7426" s="14" t="s">
        <v>475</v>
      </c>
      <c r="L7426" s="14" t="s">
        <v>34101</v>
      </c>
      <c r="M7426" s="14">
        <f t="shared" ref="M7426:M7489" si="928">IF(G7426="","",YEAR(G7426))</f>
        <v>2018</v>
      </c>
      <c r="N7426" s="14">
        <f t="shared" ref="N7426:N7489" si="929">IF(G7426="","",MONTH(G7426))</f>
        <v>8</v>
      </c>
      <c r="O7426" s="14" t="str">
        <f>IFERROR(VLOOKUP(I7426,Lists!$F$2:$G$16,2,FALSE()),"Not Rated")</f>
        <v>Adults</v>
      </c>
      <c r="P7426" s="14">
        <f t="shared" ref="P7426:P7489" si="930">IFERROR(VALUE(LEFT(J7426,FIND(" ",J7426)-1)),"")</f>
        <v>99</v>
      </c>
      <c r="Q7426" s="14" t="str">
        <f t="shared" ref="Q7426:Q7489" si="931">IFERROR(LEFT(F7426,FIND(",",F7426)-1),F7426)</f>
        <v>Hong Kong</v>
      </c>
      <c r="R7426" s="14" t="str">
        <f t="shared" ref="R7426:R7489" si="932">"|"&amp;SUBSTITUTE(F7426,", ","|")&amp;"|"</f>
        <v>|Hong Kong|</v>
      </c>
      <c r="S7426" s="14" t="str">
        <f t="shared" ref="S7426:S7489" si="933">"|"&amp;SUBSTITUTE(K7426,", ","|")&amp;"|"</f>
        <v>|Dramas|International Movies|</v>
      </c>
      <c r="T7426" s="14" t="str">
        <f t="shared" ref="T7426:T7489" si="934">"|"&amp;SUBSTITUTE(D7426,", ","|")&amp;"|"</f>
        <v>|Philip Yung|</v>
      </c>
      <c r="U7426" s="14" t="str">
        <f t="shared" ref="U7426:U7489" si="935">"|"&amp;SUBSTITUTE(E7426,", ","|")&amp;"|"</f>
        <v>|Irene Wan|Peter Mak|Rainky Wai|Heidi Lee|Kabby Hui|Paulyn Sun|Dominic Ho|Au Cheuk-Man|</v>
      </c>
    </row>
    <row r="7427" spans="1:21">
      <c r="A7427" s="14" t="s">
        <v>34102</v>
      </c>
      <c r="B7427" s="14" t="s">
        <v>48</v>
      </c>
      <c r="C7427" s="14" t="s">
        <v>34103</v>
      </c>
      <c r="D7427" s="14" t="s">
        <v>34104</v>
      </c>
      <c r="E7427" s="14" t="s">
        <v>34105</v>
      </c>
      <c r="F7427" s="14" t="s">
        <v>128</v>
      </c>
      <c r="G7427" s="26">
        <v>43666</v>
      </c>
      <c r="H7427" s="14">
        <v>2017</v>
      </c>
      <c r="I7427" s="14" t="s">
        <v>361</v>
      </c>
      <c r="J7427" s="14" t="s">
        <v>730</v>
      </c>
      <c r="K7427" s="14" t="s">
        <v>554</v>
      </c>
      <c r="L7427" s="14" t="s">
        <v>34106</v>
      </c>
      <c r="M7427" s="14">
        <f t="shared" si="928"/>
        <v>2019</v>
      </c>
      <c r="N7427" s="14">
        <f t="shared" si="929"/>
        <v>7</v>
      </c>
      <c r="O7427" s="14" t="str">
        <f>IFERROR(VLOOKUP(I7427,Lists!$F$2:$G$16,2,FALSE()),"Not Rated")</f>
        <v>Teens</v>
      </c>
      <c r="P7427" s="14">
        <f t="shared" si="930"/>
        <v>93</v>
      </c>
      <c r="Q7427" s="14" t="str">
        <f t="shared" si="931"/>
        <v>Egypt</v>
      </c>
      <c r="R7427" s="14" t="str">
        <f t="shared" si="932"/>
        <v>|Egypt|</v>
      </c>
      <c r="S7427" s="14" t="str">
        <f t="shared" si="933"/>
        <v>|Comedies|International Movies|Music &amp; Musicals|</v>
      </c>
      <c r="T7427" s="14" t="str">
        <f t="shared" si="934"/>
        <v>|Hassan Hegazy|Shady Ali|</v>
      </c>
      <c r="U7427" s="14" t="str">
        <f t="shared" si="935"/>
        <v>|Ahmed Rizk|Bosy|Bayoumi Fouad|Mahmoud Ellithy|Hayatem|Hesham Ismail|Tamer Shaltout|Alaa Morsy|</v>
      </c>
    </row>
    <row r="7428" spans="1:21">
      <c r="A7428" s="14" t="s">
        <v>34107</v>
      </c>
      <c r="B7428" s="14" t="s">
        <v>48</v>
      </c>
      <c r="C7428" s="14" t="s">
        <v>34108</v>
      </c>
      <c r="D7428" s="14" t="s">
        <v>34109</v>
      </c>
      <c r="E7428" s="14" t="s">
        <v>34110</v>
      </c>
      <c r="F7428" s="14" t="s">
        <v>115</v>
      </c>
      <c r="G7428" s="26">
        <v>42856</v>
      </c>
      <c r="H7428" s="14">
        <v>2016</v>
      </c>
      <c r="I7428" s="14" t="s">
        <v>362</v>
      </c>
      <c r="J7428" s="14" t="s">
        <v>1033</v>
      </c>
      <c r="K7428" s="14" t="s">
        <v>247</v>
      </c>
      <c r="L7428" s="14" t="s">
        <v>34111</v>
      </c>
      <c r="M7428" s="14">
        <f t="shared" si="928"/>
        <v>2017</v>
      </c>
      <c r="N7428" s="14">
        <f t="shared" si="929"/>
        <v>5</v>
      </c>
      <c r="O7428" s="14" t="str">
        <f>IFERROR(VLOOKUP(I7428,Lists!$F$2:$G$16,2,FALSE()),"Not Rated")</f>
        <v>Older Kids</v>
      </c>
      <c r="P7428" s="14">
        <f t="shared" si="930"/>
        <v>114</v>
      </c>
      <c r="Q7428" s="14" t="str">
        <f t="shared" si="931"/>
        <v>United States</v>
      </c>
      <c r="R7428" s="14" t="str">
        <f t="shared" si="932"/>
        <v>|United States|</v>
      </c>
      <c r="S7428" s="14" t="str">
        <f t="shared" si="933"/>
        <v>|Documentaries|</v>
      </c>
      <c r="T7428" s="14" t="str">
        <f t="shared" si="934"/>
        <v>|Bob Hercules|Rita Coburn Whack|</v>
      </c>
      <c r="U7428" s="14" t="str">
        <f t="shared" si="935"/>
        <v>|Maya Angelou|Cicely Tyson|Common|John Singleton|Alfre Woodard|Oprah Winfrey|Quincy Jones|</v>
      </c>
    </row>
    <row r="7429" spans="1:21">
      <c r="A7429" s="14" t="s">
        <v>34112</v>
      </c>
      <c r="B7429" s="14" t="s">
        <v>48</v>
      </c>
      <c r="C7429" s="14" t="s">
        <v>34113</v>
      </c>
      <c r="D7429" s="14" t="s">
        <v>34114</v>
      </c>
      <c r="E7429" s="14" t="s">
        <v>117</v>
      </c>
      <c r="F7429" s="14" t="s">
        <v>115</v>
      </c>
      <c r="G7429" s="26">
        <v>43345</v>
      </c>
      <c r="H7429" s="14">
        <v>2017</v>
      </c>
      <c r="I7429" s="14" t="s">
        <v>362</v>
      </c>
      <c r="J7429" s="14" t="s">
        <v>713</v>
      </c>
      <c r="K7429" s="14" t="s">
        <v>247</v>
      </c>
      <c r="L7429" s="14" t="s">
        <v>34115</v>
      </c>
      <c r="M7429" s="14">
        <f t="shared" si="928"/>
        <v>2018</v>
      </c>
      <c r="N7429" s="14">
        <f t="shared" si="929"/>
        <v>9</v>
      </c>
      <c r="O7429" s="14" t="str">
        <f>IFERROR(VLOOKUP(I7429,Lists!$F$2:$G$16,2,FALSE()),"Not Rated")</f>
        <v>Older Kids</v>
      </c>
      <c r="P7429" s="14">
        <f t="shared" si="930"/>
        <v>100</v>
      </c>
      <c r="Q7429" s="14" t="str">
        <f t="shared" si="931"/>
        <v>United States</v>
      </c>
      <c r="R7429" s="14" t="str">
        <f t="shared" si="932"/>
        <v>|United States|</v>
      </c>
      <c r="S7429" s="14" t="str">
        <f t="shared" si="933"/>
        <v>|Documentaries|</v>
      </c>
      <c r="T7429" s="14" t="str">
        <f t="shared" si="934"/>
        <v>|Samuel D. Pollard|</v>
      </c>
      <c r="U7429" s="14" t="str">
        <f t="shared" si="935"/>
        <v>|Unknown|</v>
      </c>
    </row>
    <row r="7430" spans="1:21">
      <c r="A7430" s="14" t="s">
        <v>34116</v>
      </c>
      <c r="B7430" s="14" t="s">
        <v>48</v>
      </c>
      <c r="C7430" s="14" t="s">
        <v>34117</v>
      </c>
      <c r="D7430" s="14" t="s">
        <v>32438</v>
      </c>
      <c r="E7430" s="14" t="s">
        <v>34118</v>
      </c>
      <c r="F7430" s="14" t="s">
        <v>116</v>
      </c>
      <c r="G7430" s="26">
        <v>43101</v>
      </c>
      <c r="H7430" s="14">
        <v>1988</v>
      </c>
      <c r="I7430" s="14" t="s">
        <v>362</v>
      </c>
      <c r="J7430" s="14" t="s">
        <v>2394</v>
      </c>
      <c r="K7430" s="14" t="s">
        <v>542</v>
      </c>
      <c r="L7430" s="14" t="s">
        <v>34119</v>
      </c>
      <c r="M7430" s="14">
        <f t="shared" si="928"/>
        <v>2018</v>
      </c>
      <c r="N7430" s="14">
        <f t="shared" si="929"/>
        <v>1</v>
      </c>
      <c r="O7430" s="14" t="str">
        <f>IFERROR(VLOOKUP(I7430,Lists!$F$2:$G$16,2,FALSE()),"Not Rated")</f>
        <v>Older Kids</v>
      </c>
      <c r="P7430" s="14">
        <f t="shared" si="930"/>
        <v>132</v>
      </c>
      <c r="Q7430" s="14" t="str">
        <f t="shared" si="931"/>
        <v>India</v>
      </c>
      <c r="R7430" s="14" t="str">
        <f t="shared" si="932"/>
        <v>|India|</v>
      </c>
      <c r="S7430" s="14" t="str">
        <f t="shared" si="933"/>
        <v>|Comedies|International Movies|Romantic Movies|</v>
      </c>
      <c r="T7430" s="14" t="str">
        <f t="shared" si="934"/>
        <v>|Sachin|</v>
      </c>
      <c r="U7430" s="14" t="str">
        <f t="shared" si="935"/>
        <v>|Sachin|Supriya Pilgaonkar|Ashok Saraf|Kishori Shahane|Suhas Bhalekar|Manchindra Kamble|Jairam Kulkarni|Nilu Phule|Shubha Khote|</v>
      </c>
    </row>
    <row r="7431" spans="1:21">
      <c r="A7431" s="14" t="s">
        <v>34120</v>
      </c>
      <c r="B7431" s="14" t="s">
        <v>48</v>
      </c>
      <c r="C7431" s="14" t="s">
        <v>34121</v>
      </c>
      <c r="D7431" s="14" t="s">
        <v>34122</v>
      </c>
      <c r="E7431" s="14" t="s">
        <v>34123</v>
      </c>
      <c r="F7431" s="14" t="s">
        <v>125</v>
      </c>
      <c r="G7431" s="26">
        <v>42780</v>
      </c>
      <c r="H7431" s="14">
        <v>2016</v>
      </c>
      <c r="I7431" s="14" t="s">
        <v>360</v>
      </c>
      <c r="J7431" s="14" t="s">
        <v>760</v>
      </c>
      <c r="K7431" s="14" t="s">
        <v>834</v>
      </c>
      <c r="L7431" s="14" t="s">
        <v>34124</v>
      </c>
      <c r="M7431" s="14">
        <f t="shared" si="928"/>
        <v>2017</v>
      </c>
      <c r="N7431" s="14">
        <f t="shared" si="929"/>
        <v>2</v>
      </c>
      <c r="O7431" s="14" t="str">
        <f>IFERROR(VLOOKUP(I7431,Lists!$F$2:$G$16,2,FALSE()),"Not Rated")</f>
        <v>Adults</v>
      </c>
      <c r="P7431" s="14">
        <f t="shared" si="930"/>
        <v>83</v>
      </c>
      <c r="Q7431" s="14" t="str">
        <f t="shared" si="931"/>
        <v>Mexico</v>
      </c>
      <c r="R7431" s="14" t="str">
        <f t="shared" si="932"/>
        <v>|Mexico|</v>
      </c>
      <c r="S7431" s="14" t="str">
        <f t="shared" si="933"/>
        <v>|Comedies|Dramas|International Movies|</v>
      </c>
      <c r="T7431" s="14" t="str">
        <f t="shared" si="934"/>
        <v>|Jesús Magaña Vázquez|</v>
      </c>
      <c r="U7431" s="14" t="str">
        <f t="shared" si="935"/>
        <v>|Ines De Tavira|Juan Pablo Campa|Paco de la Fuente|Juan Ugarte|Carlos Aragón|Gloria Toba|Jessy Bulbo|Tato Alexander|Fabiola Guajardo|Arturo Carmona|</v>
      </c>
    </row>
    <row r="7432" spans="1:21">
      <c r="A7432" s="14" t="s">
        <v>34125</v>
      </c>
      <c r="B7432" s="14" t="s">
        <v>48</v>
      </c>
      <c r="C7432" s="14" t="s">
        <v>34126</v>
      </c>
      <c r="D7432" s="14" t="s">
        <v>34127</v>
      </c>
      <c r="E7432" s="14" t="s">
        <v>34128</v>
      </c>
      <c r="F7432" s="14" t="s">
        <v>119</v>
      </c>
      <c r="G7432" s="26">
        <v>43647</v>
      </c>
      <c r="H7432" s="14">
        <v>2016</v>
      </c>
      <c r="I7432" s="14" t="s">
        <v>363</v>
      </c>
      <c r="J7432" s="14" t="s">
        <v>611</v>
      </c>
      <c r="K7432" s="14" t="s">
        <v>2253</v>
      </c>
      <c r="L7432" s="14" t="s">
        <v>34129</v>
      </c>
      <c r="M7432" s="14">
        <f t="shared" si="928"/>
        <v>2019</v>
      </c>
      <c r="N7432" s="14">
        <f t="shared" si="929"/>
        <v>7</v>
      </c>
      <c r="O7432" s="14" t="str">
        <f>IFERROR(VLOOKUP(I7432,Lists!$F$2:$G$16,2,FALSE()),"Not Rated")</f>
        <v>Adults</v>
      </c>
      <c r="P7432" s="14">
        <f t="shared" si="930"/>
        <v>105</v>
      </c>
      <c r="Q7432" s="14" t="str">
        <f t="shared" si="931"/>
        <v>Canada</v>
      </c>
      <c r="R7432" s="14" t="str">
        <f t="shared" si="932"/>
        <v>|Canada|</v>
      </c>
      <c r="S7432" s="14" t="str">
        <f t="shared" si="933"/>
        <v>|Dramas|Independent Movies|Thrillers|</v>
      </c>
      <c r="T7432" s="14" t="str">
        <f t="shared" si="934"/>
        <v>|Nathan Morlando|</v>
      </c>
      <c r="U7432" s="14" t="str">
        <f t="shared" si="935"/>
        <v>|Bill Paxton|Sophie Nélisse|Josh Wiggins|Colm Feore|Vickie Papavs|Joe Cobden|Ryan Blakely|George Buza|</v>
      </c>
    </row>
    <row r="7433" spans="1:21">
      <c r="A7433" s="14" t="s">
        <v>34130</v>
      </c>
      <c r="B7433" s="14" t="s">
        <v>48</v>
      </c>
      <c r="C7433" s="14" t="s">
        <v>34131</v>
      </c>
      <c r="D7433" s="14" t="s">
        <v>293</v>
      </c>
      <c r="E7433" s="14" t="s">
        <v>34132</v>
      </c>
      <c r="F7433" s="14" t="s">
        <v>115</v>
      </c>
      <c r="G7433" s="26">
        <v>43647</v>
      </c>
      <c r="H7433" s="14">
        <v>1973</v>
      </c>
      <c r="I7433" s="14" t="s">
        <v>363</v>
      </c>
      <c r="J7433" s="14" t="s">
        <v>1375</v>
      </c>
      <c r="K7433" s="14" t="s">
        <v>1796</v>
      </c>
      <c r="L7433" s="14" t="s">
        <v>34133</v>
      </c>
      <c r="M7433" s="14">
        <f t="shared" si="928"/>
        <v>2019</v>
      </c>
      <c r="N7433" s="14">
        <f t="shared" si="929"/>
        <v>7</v>
      </c>
      <c r="O7433" s="14" t="str">
        <f>IFERROR(VLOOKUP(I7433,Lists!$F$2:$G$16,2,FALSE()),"Not Rated")</f>
        <v>Adults</v>
      </c>
      <c r="P7433" s="14">
        <f t="shared" si="930"/>
        <v>112</v>
      </c>
      <c r="Q7433" s="14" t="str">
        <f t="shared" si="931"/>
        <v>United States</v>
      </c>
      <c r="R7433" s="14" t="str">
        <f t="shared" si="932"/>
        <v>|United States|</v>
      </c>
      <c r="S7433" s="14" t="str">
        <f t="shared" si="933"/>
        <v>|Classic Movies|Dramas|Independent Movies|</v>
      </c>
      <c r="T7433" s="14" t="str">
        <f t="shared" si="934"/>
        <v>|Martin Scorsese|</v>
      </c>
      <c r="U7433" s="14" t="str">
        <f t="shared" si="935"/>
        <v>|Robert De Niro|Harvey Keitel|David Proval|Amy Robinson|Richard Romanus|Cesare Danova|Victor Argo|George Memmoli|</v>
      </c>
    </row>
    <row r="7434" spans="1:21">
      <c r="A7434" s="14" t="s">
        <v>34134</v>
      </c>
      <c r="B7434" s="14" t="s">
        <v>48</v>
      </c>
      <c r="C7434" s="14" t="s">
        <v>34135</v>
      </c>
      <c r="D7434" s="14" t="s">
        <v>34136</v>
      </c>
      <c r="E7434" s="14" t="s">
        <v>34137</v>
      </c>
      <c r="F7434" s="14" t="s">
        <v>119</v>
      </c>
      <c r="G7434" s="26">
        <v>43168</v>
      </c>
      <c r="H7434" s="14">
        <v>2017</v>
      </c>
      <c r="I7434" s="14" t="s">
        <v>362</v>
      </c>
      <c r="J7434" s="14" t="s">
        <v>507</v>
      </c>
      <c r="K7434" s="14" t="s">
        <v>244</v>
      </c>
      <c r="L7434" s="14" t="s">
        <v>34138</v>
      </c>
      <c r="M7434" s="14">
        <f t="shared" si="928"/>
        <v>2018</v>
      </c>
      <c r="N7434" s="14">
        <f t="shared" si="929"/>
        <v>3</v>
      </c>
      <c r="O7434" s="14" t="str">
        <f>IFERROR(VLOOKUP(I7434,Lists!$F$2:$G$16,2,FALSE()),"Not Rated")</f>
        <v>Older Kids</v>
      </c>
      <c r="P7434" s="14">
        <f t="shared" si="930"/>
        <v>94</v>
      </c>
      <c r="Q7434" s="14" t="str">
        <f t="shared" si="931"/>
        <v>Canada</v>
      </c>
      <c r="R7434" s="14" t="str">
        <f t="shared" si="932"/>
        <v>|Canada|</v>
      </c>
      <c r="S7434" s="14" t="str">
        <f t="shared" si="933"/>
        <v>|Dramas|</v>
      </c>
      <c r="T7434" s="14" t="str">
        <f t="shared" si="934"/>
        <v>|Mina Shum|</v>
      </c>
      <c r="U7434" s="14" t="str">
        <f t="shared" si="935"/>
        <v>|Cheng Pei-pei|Tzi Ma|Sandra Oh|Don McKellar|Zak Santiago|Liane Balaban|Alannah Ong|Lillian Lim|Jemmy Chen|</v>
      </c>
    </row>
    <row r="7435" spans="1:21">
      <c r="A7435" s="14" t="s">
        <v>34139</v>
      </c>
      <c r="B7435" s="14" t="s">
        <v>48</v>
      </c>
      <c r="C7435" s="14" t="s">
        <v>34140</v>
      </c>
      <c r="D7435" s="14" t="s">
        <v>34141</v>
      </c>
      <c r="E7435" s="14" t="s">
        <v>34142</v>
      </c>
      <c r="F7435" s="14" t="s">
        <v>34143</v>
      </c>
      <c r="G7435" s="26">
        <v>43739</v>
      </c>
      <c r="H7435" s="14">
        <v>1985</v>
      </c>
      <c r="I7435" s="14" t="s">
        <v>360</v>
      </c>
      <c r="J7435" s="14" t="s">
        <v>404</v>
      </c>
      <c r="K7435" s="14" t="s">
        <v>1656</v>
      </c>
      <c r="L7435" s="14" t="s">
        <v>34144</v>
      </c>
      <c r="M7435" s="14">
        <f t="shared" si="928"/>
        <v>2019</v>
      </c>
      <c r="N7435" s="14">
        <f t="shared" si="929"/>
        <v>10</v>
      </c>
      <c r="O7435" s="14" t="str">
        <f>IFERROR(VLOOKUP(I7435,Lists!$F$2:$G$16,2,FALSE()),"Not Rated")</f>
        <v>Adults</v>
      </c>
      <c r="P7435" s="14">
        <f t="shared" si="930"/>
        <v>90</v>
      </c>
      <c r="Q7435" s="14" t="str">
        <f t="shared" si="931"/>
        <v>Poland</v>
      </c>
      <c r="R7435" s="14" t="str">
        <f t="shared" si="932"/>
        <v>|Poland|West Germany|</v>
      </c>
      <c r="S7435" s="14" t="str">
        <f t="shared" si="933"/>
        <v>|Horror Movies|International Movies|Thrillers|</v>
      </c>
      <c r="T7435" s="14" t="str">
        <f t="shared" si="934"/>
        <v>|Jacek Koprowicz|</v>
      </c>
      <c r="U7435" s="14" t="str">
        <f t="shared" si="935"/>
        <v>|Władysław Kowalski|Michał Bajor|Jerzy Zelnik|Jerzy Stuhr|Grażyna Szapołowska|Jerzy Nowak|Ewa Dałkowska|Piotr Machalica|Zygmunt Zintel|Henryk Bista|</v>
      </c>
    </row>
    <row r="7436" spans="1:21">
      <c r="A7436" s="14" t="s">
        <v>34145</v>
      </c>
      <c r="B7436" s="14" t="s">
        <v>48</v>
      </c>
      <c r="C7436" s="14" t="s">
        <v>34146</v>
      </c>
      <c r="D7436" s="14" t="s">
        <v>34147</v>
      </c>
      <c r="E7436" s="14" t="s">
        <v>117</v>
      </c>
      <c r="F7436" s="14" t="s">
        <v>118</v>
      </c>
      <c r="G7436" s="26">
        <v>43033</v>
      </c>
      <c r="H7436" s="14">
        <v>2017</v>
      </c>
      <c r="I7436" s="14" t="s">
        <v>361</v>
      </c>
      <c r="J7436" s="14" t="s">
        <v>827</v>
      </c>
      <c r="K7436" s="14" t="s">
        <v>247</v>
      </c>
      <c r="L7436" s="14" t="s">
        <v>34148</v>
      </c>
      <c r="M7436" s="14">
        <f t="shared" si="928"/>
        <v>2017</v>
      </c>
      <c r="N7436" s="14">
        <f t="shared" si="929"/>
        <v>10</v>
      </c>
      <c r="O7436" s="14" t="str">
        <f>IFERROR(VLOOKUP(I7436,Lists!$F$2:$G$16,2,FALSE()),"Not Rated")</f>
        <v>Teens</v>
      </c>
      <c r="P7436" s="14">
        <f t="shared" si="930"/>
        <v>48</v>
      </c>
      <c r="Q7436" s="14" t="str">
        <f t="shared" si="931"/>
        <v>United Kingdom</v>
      </c>
      <c r="R7436" s="14" t="str">
        <f t="shared" si="932"/>
        <v>|United Kingdom|</v>
      </c>
      <c r="S7436" s="14" t="str">
        <f t="shared" si="933"/>
        <v>|Documentaries|</v>
      </c>
      <c r="T7436" s="14" t="str">
        <f t="shared" si="934"/>
        <v>|Paul Berczeller|Mark Radice|</v>
      </c>
      <c r="U7436" s="14" t="str">
        <f t="shared" si="935"/>
        <v>|Unknown|</v>
      </c>
    </row>
    <row r="7437" spans="1:21">
      <c r="A7437" s="14" t="s">
        <v>34149</v>
      </c>
      <c r="B7437" s="14" t="s">
        <v>49</v>
      </c>
      <c r="C7437" s="14" t="s">
        <v>34150</v>
      </c>
      <c r="D7437" s="14" t="s">
        <v>117</v>
      </c>
      <c r="E7437" s="14" t="s">
        <v>117</v>
      </c>
      <c r="F7437" s="14" t="s">
        <v>118</v>
      </c>
      <c r="G7437" s="26">
        <v>43658</v>
      </c>
      <c r="H7437" s="14">
        <v>2013</v>
      </c>
      <c r="I7437" s="14" t="s">
        <v>368</v>
      </c>
      <c r="J7437" s="14" t="s">
        <v>105</v>
      </c>
      <c r="K7437" s="14" t="s">
        <v>803</v>
      </c>
      <c r="L7437" s="14" t="s">
        <v>34151</v>
      </c>
      <c r="M7437" s="14">
        <f t="shared" si="928"/>
        <v>2019</v>
      </c>
      <c r="N7437" s="14">
        <f t="shared" si="929"/>
        <v>7</v>
      </c>
      <c r="O7437" s="14" t="str">
        <f>IFERROR(VLOOKUP(I7437,Lists!$F$2:$G$16,2,FALSE()),"Not Rated")</f>
        <v>Kids</v>
      </c>
      <c r="P7437" s="14">
        <f t="shared" si="930"/>
        <v>1</v>
      </c>
      <c r="Q7437" s="14" t="str">
        <f t="shared" si="931"/>
        <v>United Kingdom</v>
      </c>
      <c r="R7437" s="14" t="str">
        <f t="shared" si="932"/>
        <v>|United Kingdom|</v>
      </c>
      <c r="S7437" s="14" t="str">
        <f t="shared" si="933"/>
        <v>|British TV Shows|Docuseries|International TV Shows|</v>
      </c>
      <c r="T7437" s="14" t="str">
        <f t="shared" si="934"/>
        <v>|Unknown|</v>
      </c>
      <c r="U7437" s="14" t="str">
        <f t="shared" si="935"/>
        <v>|Unknown|</v>
      </c>
    </row>
    <row r="7438" spans="1:21">
      <c r="A7438" s="14" t="s">
        <v>34152</v>
      </c>
      <c r="B7438" s="14" t="s">
        <v>49</v>
      </c>
      <c r="C7438" s="14" t="s">
        <v>34153</v>
      </c>
      <c r="D7438" s="14" t="s">
        <v>117</v>
      </c>
      <c r="E7438" s="14" t="s">
        <v>117</v>
      </c>
      <c r="F7438" s="14" t="s">
        <v>127</v>
      </c>
      <c r="G7438" s="26">
        <v>43658</v>
      </c>
      <c r="H7438" s="14">
        <v>2012</v>
      </c>
      <c r="I7438" s="14" t="s">
        <v>362</v>
      </c>
      <c r="J7438" s="14" t="s">
        <v>105</v>
      </c>
      <c r="K7438" s="14" t="s">
        <v>262</v>
      </c>
      <c r="L7438" s="14" t="s">
        <v>34154</v>
      </c>
      <c r="M7438" s="14">
        <f t="shared" si="928"/>
        <v>2019</v>
      </c>
      <c r="N7438" s="14">
        <f t="shared" si="929"/>
        <v>7</v>
      </c>
      <c r="O7438" s="14" t="str">
        <f>IFERROR(VLOOKUP(I7438,Lists!$F$2:$G$16,2,FALSE()),"Not Rated")</f>
        <v>Older Kids</v>
      </c>
      <c r="P7438" s="14">
        <f t="shared" si="930"/>
        <v>1</v>
      </c>
      <c r="Q7438" s="14" t="str">
        <f t="shared" si="931"/>
        <v>Australia</v>
      </c>
      <c r="R7438" s="14" t="str">
        <f t="shared" si="932"/>
        <v>|Australia|</v>
      </c>
      <c r="S7438" s="14" t="str">
        <f t="shared" si="933"/>
        <v>|Reality TV|</v>
      </c>
      <c r="T7438" s="14" t="str">
        <f t="shared" si="934"/>
        <v>|Unknown|</v>
      </c>
      <c r="U7438" s="14" t="str">
        <f t="shared" si="935"/>
        <v>|Unknown|</v>
      </c>
    </row>
    <row r="7439" spans="1:21">
      <c r="A7439" s="14" t="s">
        <v>34155</v>
      </c>
      <c r="B7439" s="14" t="s">
        <v>48</v>
      </c>
      <c r="C7439" s="14" t="s">
        <v>34156</v>
      </c>
      <c r="D7439" s="14" t="s">
        <v>34157</v>
      </c>
      <c r="E7439" s="14" t="s">
        <v>34158</v>
      </c>
      <c r="F7439" s="14" t="s">
        <v>116</v>
      </c>
      <c r="G7439" s="26">
        <v>43313</v>
      </c>
      <c r="H7439" s="14">
        <v>2017</v>
      </c>
      <c r="I7439" s="14" t="s">
        <v>362</v>
      </c>
      <c r="J7439" s="14" t="s">
        <v>604</v>
      </c>
      <c r="K7439" s="14" t="s">
        <v>910</v>
      </c>
      <c r="L7439" s="14" t="s">
        <v>34159</v>
      </c>
      <c r="M7439" s="14">
        <f t="shared" si="928"/>
        <v>2018</v>
      </c>
      <c r="N7439" s="14">
        <f t="shared" si="929"/>
        <v>8</v>
      </c>
      <c r="O7439" s="14" t="str">
        <f>IFERROR(VLOOKUP(I7439,Lists!$F$2:$G$16,2,FALSE()),"Not Rated")</f>
        <v>Older Kids</v>
      </c>
      <c r="P7439" s="14">
        <f t="shared" si="930"/>
        <v>110</v>
      </c>
      <c r="Q7439" s="14" t="str">
        <f t="shared" si="931"/>
        <v>India</v>
      </c>
      <c r="R7439" s="14" t="str">
        <f t="shared" si="932"/>
        <v>|India|</v>
      </c>
      <c r="S7439" s="14" t="str">
        <f t="shared" si="933"/>
        <v>|Dramas|International Movies|Romantic Movies|</v>
      </c>
      <c r="T7439" s="14" t="str">
        <f t="shared" si="934"/>
        <v>|Binu Ulahhannan|</v>
      </c>
      <c r="U7439" s="14" t="str">
        <f t="shared" si="935"/>
        <v>|Amith Chakalakkal|Thanuja Karthik|Joy Mathew|Joju George|Krishna Prabha|Ambika Mohan|P. Balachandran|Illikkett Namboothiri|</v>
      </c>
    </row>
    <row r="7440" spans="1:21">
      <c r="A7440" s="14" t="s">
        <v>34160</v>
      </c>
      <c r="B7440" s="14" t="s">
        <v>49</v>
      </c>
      <c r="C7440" s="14" t="s">
        <v>34161</v>
      </c>
      <c r="D7440" s="14" t="s">
        <v>117</v>
      </c>
      <c r="E7440" s="14" t="s">
        <v>117</v>
      </c>
      <c r="F7440" s="14" t="s">
        <v>117</v>
      </c>
      <c r="G7440" s="26">
        <v>43637</v>
      </c>
      <c r="H7440" s="14">
        <v>2016</v>
      </c>
      <c r="I7440" s="14" t="s">
        <v>361</v>
      </c>
      <c r="J7440" s="14" t="s">
        <v>105</v>
      </c>
      <c r="K7440" s="14" t="s">
        <v>424</v>
      </c>
      <c r="L7440" s="14" t="s">
        <v>34162</v>
      </c>
      <c r="M7440" s="14">
        <f t="shared" si="928"/>
        <v>2019</v>
      </c>
      <c r="N7440" s="14">
        <f t="shared" si="929"/>
        <v>6</v>
      </c>
      <c r="O7440" s="14" t="str">
        <f>IFERROR(VLOOKUP(I7440,Lists!$F$2:$G$16,2,FALSE()),"Not Rated")</f>
        <v>Teens</v>
      </c>
      <c r="P7440" s="14">
        <f t="shared" si="930"/>
        <v>1</v>
      </c>
      <c r="Q7440" s="14" t="str">
        <f t="shared" si="931"/>
        <v>Unknown</v>
      </c>
      <c r="R7440" s="14" t="str">
        <f t="shared" si="932"/>
        <v>|Unknown|</v>
      </c>
      <c r="S7440" s="14" t="str">
        <f t="shared" si="933"/>
        <v>|International TV Shows|Romantic TV Shows|TV Comedies|</v>
      </c>
      <c r="T7440" s="14" t="str">
        <f t="shared" si="934"/>
        <v>|Unknown|</v>
      </c>
      <c r="U7440" s="14" t="str">
        <f t="shared" si="935"/>
        <v>|Unknown|</v>
      </c>
    </row>
    <row r="7441" spans="1:21">
      <c r="A7441" s="14" t="s">
        <v>34163</v>
      </c>
      <c r="B7441" s="14" t="s">
        <v>48</v>
      </c>
      <c r="C7441" s="14" t="s">
        <v>34164</v>
      </c>
      <c r="D7441" s="14" t="s">
        <v>34165</v>
      </c>
      <c r="E7441" s="14" t="s">
        <v>34166</v>
      </c>
      <c r="F7441" s="14" t="s">
        <v>115</v>
      </c>
      <c r="G7441" s="26">
        <v>43282</v>
      </c>
      <c r="H7441" s="14">
        <v>2003</v>
      </c>
      <c r="I7441" s="14" t="s">
        <v>363</v>
      </c>
      <c r="J7441" s="14" t="s">
        <v>1668</v>
      </c>
      <c r="K7441" s="14" t="s">
        <v>1034</v>
      </c>
      <c r="L7441" s="14" t="s">
        <v>34167</v>
      </c>
      <c r="M7441" s="14">
        <f t="shared" si="928"/>
        <v>2018</v>
      </c>
      <c r="N7441" s="14">
        <f t="shared" si="929"/>
        <v>7</v>
      </c>
      <c r="O7441" s="14" t="str">
        <f>IFERROR(VLOOKUP(I7441,Lists!$F$2:$G$16,2,FALSE()),"Not Rated")</f>
        <v>Adults</v>
      </c>
      <c r="P7441" s="14">
        <f t="shared" si="930"/>
        <v>84</v>
      </c>
      <c r="Q7441" s="14" t="str">
        <f t="shared" si="931"/>
        <v>United States</v>
      </c>
      <c r="R7441" s="14" t="str">
        <f t="shared" si="932"/>
        <v>|United States|</v>
      </c>
      <c r="S7441" s="14" t="str">
        <f t="shared" si="933"/>
        <v>|Comedies|Dramas|Independent Movies|</v>
      </c>
      <c r="T7441" s="14" t="str">
        <f t="shared" si="934"/>
        <v>|Bob Odenkirk|</v>
      </c>
      <c r="U7441" s="14" t="str">
        <f t="shared" si="935"/>
        <v>|Michael Blieden|Stephanie Courtney|Annabelle Gurwitch|Matt Price|David Cross|Maura Tierney|Kathleen Roll|Jack Black|Jenna Fischer|Fred Armisen|</v>
      </c>
    </row>
    <row r="7442" spans="1:21">
      <c r="A7442" s="14" t="s">
        <v>34168</v>
      </c>
      <c r="B7442" s="14" t="s">
        <v>48</v>
      </c>
      <c r="C7442" s="14" t="s">
        <v>34169</v>
      </c>
      <c r="D7442" s="14" t="s">
        <v>34170</v>
      </c>
      <c r="E7442" s="14" t="s">
        <v>34171</v>
      </c>
      <c r="F7442" s="14" t="s">
        <v>123</v>
      </c>
      <c r="G7442" s="26">
        <v>43150</v>
      </c>
      <c r="H7442" s="14">
        <v>2017</v>
      </c>
      <c r="I7442" s="14" t="s">
        <v>360</v>
      </c>
      <c r="J7442" s="14" t="s">
        <v>1062</v>
      </c>
      <c r="K7442" s="14" t="s">
        <v>605</v>
      </c>
      <c r="L7442" s="14" t="s">
        <v>34172</v>
      </c>
      <c r="M7442" s="14">
        <f t="shared" si="928"/>
        <v>2018</v>
      </c>
      <c r="N7442" s="14">
        <f t="shared" si="929"/>
        <v>2</v>
      </c>
      <c r="O7442" s="14" t="str">
        <f>IFERROR(VLOOKUP(I7442,Lists!$F$2:$G$16,2,FALSE()),"Not Rated")</f>
        <v>Adults</v>
      </c>
      <c r="P7442" s="14">
        <f t="shared" si="930"/>
        <v>118</v>
      </c>
      <c r="Q7442" s="14" t="str">
        <f t="shared" si="931"/>
        <v>South Korea</v>
      </c>
      <c r="R7442" s="14" t="str">
        <f t="shared" si="932"/>
        <v>|South Korea|</v>
      </c>
      <c r="S7442" s="14" t="str">
        <f t="shared" si="933"/>
        <v>|Dramas|International Movies|Thrillers|</v>
      </c>
      <c r="T7442" s="14" t="str">
        <f t="shared" si="934"/>
        <v>|Shin-yeon Won|</v>
      </c>
      <c r="U7442" s="14" t="str">
        <f t="shared" si="935"/>
        <v>|Kyung-gu Seol|Nam-gil Kim|Seol-hyun Kim|Dal-su Oh|Seok-jeong Hwang|In-Gum Jung|Ki-jun Shin|Jin-young Jang|Rina Shin|Hye-yoon Kim|</v>
      </c>
    </row>
    <row r="7443" spans="1:21">
      <c r="A7443" s="14" t="s">
        <v>34173</v>
      </c>
      <c r="B7443" s="14" t="s">
        <v>48</v>
      </c>
      <c r="C7443" s="14" t="s">
        <v>34174</v>
      </c>
      <c r="D7443" s="14" t="s">
        <v>34175</v>
      </c>
      <c r="E7443" s="14" t="s">
        <v>117</v>
      </c>
      <c r="F7443" s="14" t="s">
        <v>34176</v>
      </c>
      <c r="G7443" s="26">
        <v>43635</v>
      </c>
      <c r="H7443" s="14">
        <v>2018</v>
      </c>
      <c r="I7443" s="14" t="s">
        <v>361</v>
      </c>
      <c r="J7443" s="14" t="s">
        <v>1290</v>
      </c>
      <c r="K7443" s="14" t="s">
        <v>247</v>
      </c>
      <c r="L7443" s="14" t="s">
        <v>34177</v>
      </c>
      <c r="M7443" s="14">
        <f t="shared" si="928"/>
        <v>2019</v>
      </c>
      <c r="N7443" s="14">
        <f t="shared" si="929"/>
        <v>6</v>
      </c>
      <c r="O7443" s="14" t="str">
        <f>IFERROR(VLOOKUP(I7443,Lists!$F$2:$G$16,2,FALSE()),"Not Rated")</f>
        <v>Teens</v>
      </c>
      <c r="P7443" s="14">
        <f t="shared" si="930"/>
        <v>86</v>
      </c>
      <c r="Q7443" s="14" t="str">
        <f t="shared" si="931"/>
        <v>Germany</v>
      </c>
      <c r="R7443" s="14" t="str">
        <f t="shared" si="932"/>
        <v>|Germany|United States|Sweden|</v>
      </c>
      <c r="S7443" s="14" t="str">
        <f t="shared" si="933"/>
        <v>|Documentaries|</v>
      </c>
      <c r="T7443" s="14" t="str">
        <f t="shared" si="934"/>
        <v>|Janet Tobias|Claus Wehlisch|</v>
      </c>
      <c r="U7443" s="14" t="str">
        <f t="shared" si="935"/>
        <v>|Unknown|</v>
      </c>
    </row>
    <row r="7444" spans="1:21">
      <c r="A7444" s="14" t="s">
        <v>34178</v>
      </c>
      <c r="B7444" s="14" t="s">
        <v>48</v>
      </c>
      <c r="C7444" s="14" t="s">
        <v>34179</v>
      </c>
      <c r="D7444" s="14" t="s">
        <v>34180</v>
      </c>
      <c r="E7444" s="14" t="s">
        <v>34181</v>
      </c>
      <c r="F7444" s="14" t="s">
        <v>115</v>
      </c>
      <c r="G7444" s="26">
        <v>43757</v>
      </c>
      <c r="H7444" s="14">
        <v>1997</v>
      </c>
      <c r="I7444" s="14" t="s">
        <v>364</v>
      </c>
      <c r="J7444" s="14" t="s">
        <v>653</v>
      </c>
      <c r="K7444" s="14" t="s">
        <v>3203</v>
      </c>
      <c r="L7444" s="14" t="s">
        <v>34182</v>
      </c>
      <c r="M7444" s="14">
        <f t="shared" si="928"/>
        <v>2019</v>
      </c>
      <c r="N7444" s="14">
        <f t="shared" si="929"/>
        <v>10</v>
      </c>
      <c r="O7444" s="14" t="str">
        <f>IFERROR(VLOOKUP(I7444,Lists!$F$2:$G$16,2,FALSE()),"Not Rated")</f>
        <v>Teens</v>
      </c>
      <c r="P7444" s="14">
        <f t="shared" si="930"/>
        <v>98</v>
      </c>
      <c r="Q7444" s="14" t="str">
        <f t="shared" si="931"/>
        <v>United States</v>
      </c>
      <c r="R7444" s="14" t="str">
        <f t="shared" si="932"/>
        <v>|United States|</v>
      </c>
      <c r="S7444" s="14" t="str">
        <f t="shared" si="933"/>
        <v>|Action &amp; Adventure|Comedies|Sci-Fi &amp; Fantasy|</v>
      </c>
      <c r="T7444" s="14" t="str">
        <f t="shared" si="934"/>
        <v>|Barry Sonnenfeld|</v>
      </c>
      <c r="U7444" s="14" t="str">
        <f t="shared" si="935"/>
        <v>|Tommy Lee Jones|Will Smith|Linda Fiorentino|Vincent D'Onofrio|Rip Torn|Tony Shalhoub|Siobhan Fallon Hogan|Mike Nussbaum|Jon Gries|Sergio Calderón|</v>
      </c>
    </row>
    <row r="7445" spans="1:21">
      <c r="A7445" s="14" t="s">
        <v>34183</v>
      </c>
      <c r="B7445" s="14" t="s">
        <v>48</v>
      </c>
      <c r="C7445" s="14" t="s">
        <v>34184</v>
      </c>
      <c r="D7445" s="14" t="s">
        <v>34180</v>
      </c>
      <c r="E7445" s="14" t="s">
        <v>34185</v>
      </c>
      <c r="F7445" s="14" t="s">
        <v>115</v>
      </c>
      <c r="G7445" s="26">
        <v>43739</v>
      </c>
      <c r="H7445" s="14">
        <v>2002</v>
      </c>
      <c r="I7445" s="14" t="s">
        <v>364</v>
      </c>
      <c r="J7445" s="14" t="s">
        <v>708</v>
      </c>
      <c r="K7445" s="14" t="s">
        <v>3203</v>
      </c>
      <c r="L7445" s="14" t="s">
        <v>34186</v>
      </c>
      <c r="M7445" s="14">
        <f t="shared" si="928"/>
        <v>2019</v>
      </c>
      <c r="N7445" s="14">
        <f t="shared" si="929"/>
        <v>10</v>
      </c>
      <c r="O7445" s="14" t="str">
        <f>IFERROR(VLOOKUP(I7445,Lists!$F$2:$G$16,2,FALSE()),"Not Rated")</f>
        <v>Teens</v>
      </c>
      <c r="P7445" s="14">
        <f t="shared" si="930"/>
        <v>88</v>
      </c>
      <c r="Q7445" s="14" t="str">
        <f t="shared" si="931"/>
        <v>United States</v>
      </c>
      <c r="R7445" s="14" t="str">
        <f t="shared" si="932"/>
        <v>|United States|</v>
      </c>
      <c r="S7445" s="14" t="str">
        <f t="shared" si="933"/>
        <v>|Action &amp; Adventure|Comedies|Sci-Fi &amp; Fantasy|</v>
      </c>
      <c r="T7445" s="14" t="str">
        <f t="shared" si="934"/>
        <v>|Barry Sonnenfeld|</v>
      </c>
      <c r="U7445" s="14" t="str">
        <f t="shared" si="935"/>
        <v>|Tommy Lee Jones|Will Smith|Rip Torn|Lara Flynn Boyle|Johnny Knoxville|Rosario Dawson|Tony Shalhoub|Patrick Warburton|Jack Kehler|David Cross|</v>
      </c>
    </row>
    <row r="7446" spans="1:21">
      <c r="A7446" s="14" t="s">
        <v>34187</v>
      </c>
      <c r="B7446" s="14" t="s">
        <v>48</v>
      </c>
      <c r="C7446" s="14" t="s">
        <v>34188</v>
      </c>
      <c r="D7446" s="14" t="s">
        <v>34189</v>
      </c>
      <c r="E7446" s="14" t="s">
        <v>34190</v>
      </c>
      <c r="F7446" s="14" t="s">
        <v>34191</v>
      </c>
      <c r="G7446" s="26">
        <v>42974</v>
      </c>
      <c r="H7446" s="14">
        <v>2016</v>
      </c>
      <c r="I7446" s="14" t="s">
        <v>360</v>
      </c>
      <c r="J7446" s="14" t="s">
        <v>2352</v>
      </c>
      <c r="K7446" s="14" t="s">
        <v>1436</v>
      </c>
      <c r="L7446" s="14" t="s">
        <v>34192</v>
      </c>
      <c r="M7446" s="14">
        <f t="shared" si="928"/>
        <v>2017</v>
      </c>
      <c r="N7446" s="14">
        <f t="shared" si="929"/>
        <v>8</v>
      </c>
      <c r="O7446" s="14" t="str">
        <f>IFERROR(VLOOKUP(I7446,Lists!$F$2:$G$16,2,FALSE()),"Not Rated")</f>
        <v>Adults</v>
      </c>
      <c r="P7446" s="14">
        <f t="shared" si="930"/>
        <v>81</v>
      </c>
      <c r="Q7446" s="14" t="str">
        <f t="shared" si="931"/>
        <v>Canada</v>
      </c>
      <c r="R7446" s="14" t="str">
        <f t="shared" si="932"/>
        <v>|Canada|Spain|</v>
      </c>
      <c r="S7446" s="14" t="str">
        <f t="shared" si="933"/>
        <v>|Dramas|Independent Movies|</v>
      </c>
      <c r="T7446" s="14" t="str">
        <f t="shared" si="934"/>
        <v>|John Barnard|</v>
      </c>
      <c r="U7446" s="14" t="str">
        <f t="shared" si="935"/>
        <v>|Tammy Gillis|Sheila Campbell|Talia Pura|Dorothy Carroll|Logan Creran|Jason Wishnowski|Aaron Merke|Krystle Snow|Michael O'Sullivan|</v>
      </c>
    </row>
    <row r="7447" spans="1:21">
      <c r="A7447" s="14" t="s">
        <v>34193</v>
      </c>
      <c r="B7447" s="14" t="s">
        <v>48</v>
      </c>
      <c r="C7447" s="14" t="s">
        <v>34194</v>
      </c>
      <c r="D7447" s="14" t="s">
        <v>21099</v>
      </c>
      <c r="E7447" s="14" t="s">
        <v>34195</v>
      </c>
      <c r="F7447" s="14" t="s">
        <v>136</v>
      </c>
      <c r="G7447" s="26">
        <v>43509</v>
      </c>
      <c r="H7447" s="14">
        <v>2009</v>
      </c>
      <c r="I7447" s="14" t="s">
        <v>363</v>
      </c>
      <c r="J7447" s="14" t="s">
        <v>1375</v>
      </c>
      <c r="K7447" s="14" t="s">
        <v>612</v>
      </c>
      <c r="L7447" s="14" t="s">
        <v>34196</v>
      </c>
      <c r="M7447" s="14">
        <f t="shared" si="928"/>
        <v>2019</v>
      </c>
      <c r="N7447" s="14">
        <f t="shared" si="929"/>
        <v>2</v>
      </c>
      <c r="O7447" s="14" t="str">
        <f>IFERROR(VLOOKUP(I7447,Lists!$F$2:$G$16,2,FALSE()),"Not Rated")</f>
        <v>Adults</v>
      </c>
      <c r="P7447" s="14">
        <f t="shared" si="930"/>
        <v>112</v>
      </c>
      <c r="Q7447" s="14" t="str">
        <f t="shared" si="931"/>
        <v>Indonesia</v>
      </c>
      <c r="R7447" s="14" t="str">
        <f t="shared" si="932"/>
        <v>|Indonesia|</v>
      </c>
      <c r="S7447" s="14" t="str">
        <f t="shared" si="933"/>
        <v>|Action &amp; Adventure|Dramas|International Movies|</v>
      </c>
      <c r="T7447" s="14" t="str">
        <f t="shared" si="934"/>
        <v>|Gareth Evans|</v>
      </c>
      <c r="U7447" s="14" t="str">
        <f t="shared" si="935"/>
        <v>|Iko Uwais|Sisca Jessica|Christine Hakim|Mads Koudal|Yusuf Aulia|Alex Abbad|Yayan Ruhian|Laurent Buson|Donny Alamsyah|Ratna Galih|</v>
      </c>
    </row>
    <row r="7448" spans="1:21">
      <c r="A7448" s="14" t="s">
        <v>34197</v>
      </c>
      <c r="B7448" s="14" t="s">
        <v>49</v>
      </c>
      <c r="C7448" s="14" t="s">
        <v>34198</v>
      </c>
      <c r="D7448" s="14" t="s">
        <v>117</v>
      </c>
      <c r="E7448" s="14" t="s">
        <v>34199</v>
      </c>
      <c r="F7448" s="14" t="s">
        <v>117</v>
      </c>
      <c r="G7448" s="26">
        <v>43221</v>
      </c>
      <c r="H7448" s="14">
        <v>2018</v>
      </c>
      <c r="I7448" s="14" t="s">
        <v>361</v>
      </c>
      <c r="J7448" s="14" t="s">
        <v>105</v>
      </c>
      <c r="K7448" s="14" t="s">
        <v>688</v>
      </c>
      <c r="L7448" s="14" t="s">
        <v>34200</v>
      </c>
      <c r="M7448" s="14">
        <f t="shared" si="928"/>
        <v>2018</v>
      </c>
      <c r="N7448" s="14">
        <f t="shared" si="929"/>
        <v>5</v>
      </c>
      <c r="O7448" s="14" t="str">
        <f>IFERROR(VLOOKUP(I7448,Lists!$F$2:$G$16,2,FALSE()),"Not Rated")</f>
        <v>Teens</v>
      </c>
      <c r="P7448" s="14">
        <f t="shared" si="930"/>
        <v>1</v>
      </c>
      <c r="Q7448" s="14" t="str">
        <f t="shared" si="931"/>
        <v>Unknown</v>
      </c>
      <c r="R7448" s="14" t="str">
        <f t="shared" si="932"/>
        <v>|Unknown|</v>
      </c>
      <c r="S7448" s="14" t="str">
        <f t="shared" si="933"/>
        <v>|International TV Shows|TV Dramas|</v>
      </c>
      <c r="T7448" s="14" t="str">
        <f t="shared" si="934"/>
        <v>|Unknown|</v>
      </c>
      <c r="U7448" s="14" t="str">
        <f t="shared" si="935"/>
        <v>|Sarwar Ahuja|Riva Arora|</v>
      </c>
    </row>
    <row r="7449" spans="1:21">
      <c r="A7449" s="14" t="s">
        <v>34201</v>
      </c>
      <c r="B7449" s="14" t="s">
        <v>49</v>
      </c>
      <c r="C7449" s="14" t="s">
        <v>34202</v>
      </c>
      <c r="D7449" s="14" t="s">
        <v>117</v>
      </c>
      <c r="E7449" s="14" t="s">
        <v>34203</v>
      </c>
      <c r="F7449" s="14" t="s">
        <v>122</v>
      </c>
      <c r="G7449" s="26">
        <v>42705</v>
      </c>
      <c r="H7449" s="14">
        <v>2015</v>
      </c>
      <c r="I7449" s="14" t="s">
        <v>360</v>
      </c>
      <c r="J7449" s="14" t="s">
        <v>105</v>
      </c>
      <c r="K7449" s="14" t="s">
        <v>1844</v>
      </c>
      <c r="L7449" s="14" t="s">
        <v>34204</v>
      </c>
      <c r="M7449" s="14">
        <f t="shared" si="928"/>
        <v>2016</v>
      </c>
      <c r="N7449" s="14">
        <f t="shared" si="929"/>
        <v>12</v>
      </c>
      <c r="O7449" s="14" t="str">
        <f>IFERROR(VLOOKUP(I7449,Lists!$F$2:$G$16,2,FALSE()),"Not Rated")</f>
        <v>Adults</v>
      </c>
      <c r="P7449" s="14">
        <f t="shared" si="930"/>
        <v>1</v>
      </c>
      <c r="Q7449" s="14" t="str">
        <f t="shared" si="931"/>
        <v>Spain</v>
      </c>
      <c r="R7449" s="14" t="str">
        <f t="shared" si="932"/>
        <v>|Spain|</v>
      </c>
      <c r="S7449" s="14" t="str">
        <f t="shared" si="933"/>
        <v>|International TV Shows|TV Dramas|Teen TV Shows|</v>
      </c>
      <c r="T7449" s="14" t="str">
        <f t="shared" si="934"/>
        <v>|Unknown|</v>
      </c>
      <c r="U7449" s="14" t="str">
        <f t="shared" si="935"/>
        <v>|Francesc Orella|David Solans|Candela Antón|Albert Baró|Adrian Grösser|Marcos Franz|Pau Poch|Júlia Creus|Carlos Cuevas|Elisabet Casanovas|Iñaki Mur|Pau Durà|Pere Ponce|Mar del Hoyo|Rubén de Eguia|Patrícia Bargalló|Assun Planas|Pep Jové|Anna Maria Barbany|Marta Marco|Jordi Martínez|Victòria Pagès|Marta Domingo|Anna Ycobalzeta|Oriol Pla|Pepa López|</v>
      </c>
    </row>
    <row r="7450" spans="1:21">
      <c r="A7450" s="14" t="s">
        <v>34205</v>
      </c>
      <c r="B7450" s="14" t="s">
        <v>48</v>
      </c>
      <c r="C7450" s="14" t="s">
        <v>34206</v>
      </c>
      <c r="D7450" s="14" t="s">
        <v>15459</v>
      </c>
      <c r="E7450" s="14" t="s">
        <v>34207</v>
      </c>
      <c r="F7450" s="14" t="s">
        <v>131</v>
      </c>
      <c r="G7450" s="26">
        <v>43729</v>
      </c>
      <c r="H7450" s="14">
        <v>2018</v>
      </c>
      <c r="I7450" s="14" t="s">
        <v>360</v>
      </c>
      <c r="J7450" s="14" t="s">
        <v>574</v>
      </c>
      <c r="K7450" s="14" t="s">
        <v>529</v>
      </c>
      <c r="L7450" s="14" t="s">
        <v>34208</v>
      </c>
      <c r="M7450" s="14">
        <f t="shared" si="928"/>
        <v>2019</v>
      </c>
      <c r="N7450" s="14">
        <f t="shared" si="929"/>
        <v>9</v>
      </c>
      <c r="O7450" s="14" t="str">
        <f>IFERROR(VLOOKUP(I7450,Lists!$F$2:$G$16,2,FALSE()),"Not Rated")</f>
        <v>Adults</v>
      </c>
      <c r="P7450" s="14">
        <f t="shared" si="930"/>
        <v>106</v>
      </c>
      <c r="Q7450" s="14" t="str">
        <f t="shared" si="931"/>
        <v>Nigeria</v>
      </c>
      <c r="R7450" s="14" t="str">
        <f t="shared" si="932"/>
        <v>|Nigeria|</v>
      </c>
      <c r="S7450" s="14" t="str">
        <f t="shared" si="933"/>
        <v>|Comedies|International Movies|</v>
      </c>
      <c r="T7450" s="14" t="str">
        <f t="shared" si="934"/>
        <v>|Toka McBaror|</v>
      </c>
      <c r="U7450" s="14" t="str">
        <f t="shared" si="935"/>
        <v>|Ramsey Nouah|Jim Iyke|Ayo Makun|Falz|Richard Mofe-Damijo|Iretiola Doyle|Damilola Adegbite|Rosaline Meurer|Jide Kosoko|Ali Nuhu|Segun Arinze|Francis Duru|</v>
      </c>
    </row>
    <row r="7451" spans="1:21">
      <c r="A7451" s="14" t="s">
        <v>34209</v>
      </c>
      <c r="B7451" s="14" t="s">
        <v>49</v>
      </c>
      <c r="C7451" s="14" t="s">
        <v>34210</v>
      </c>
      <c r="D7451" s="14" t="s">
        <v>117</v>
      </c>
      <c r="E7451" s="14" t="s">
        <v>117</v>
      </c>
      <c r="F7451" s="14" t="s">
        <v>115</v>
      </c>
      <c r="G7451" s="26">
        <v>42767</v>
      </c>
      <c r="H7451" s="14">
        <v>2016</v>
      </c>
      <c r="I7451" s="14" t="s">
        <v>362</v>
      </c>
      <c r="J7451" s="14" t="s">
        <v>105</v>
      </c>
      <c r="K7451" s="14" t="s">
        <v>3736</v>
      </c>
      <c r="L7451" s="14" t="s">
        <v>34211</v>
      </c>
      <c r="M7451" s="14">
        <f t="shared" si="928"/>
        <v>2017</v>
      </c>
      <c r="N7451" s="14">
        <f t="shared" si="929"/>
        <v>2</v>
      </c>
      <c r="O7451" s="14" t="str">
        <f>IFERROR(VLOOKUP(I7451,Lists!$F$2:$G$16,2,FALSE()),"Not Rated")</f>
        <v>Older Kids</v>
      </c>
      <c r="P7451" s="14">
        <f t="shared" si="930"/>
        <v>1</v>
      </c>
      <c r="Q7451" s="14" t="str">
        <f t="shared" si="931"/>
        <v>United States</v>
      </c>
      <c r="R7451" s="14" t="str">
        <f t="shared" si="932"/>
        <v>|United States|</v>
      </c>
      <c r="S7451" s="14" t="str">
        <f t="shared" si="933"/>
        <v>|International TV Shows|Reality TV|Spanish-Language TV Shows|</v>
      </c>
      <c r="T7451" s="14" t="str">
        <f t="shared" si="934"/>
        <v>|Unknown|</v>
      </c>
      <c r="U7451" s="14" t="str">
        <f t="shared" si="935"/>
        <v>|Unknown|</v>
      </c>
    </row>
    <row r="7452" spans="1:21">
      <c r="A7452" s="14" t="s">
        <v>34212</v>
      </c>
      <c r="B7452" s="14" t="s">
        <v>48</v>
      </c>
      <c r="C7452" s="14" t="s">
        <v>34213</v>
      </c>
      <c r="D7452" s="14" t="s">
        <v>34214</v>
      </c>
      <c r="E7452" s="14" t="s">
        <v>34215</v>
      </c>
      <c r="F7452" s="14" t="s">
        <v>116</v>
      </c>
      <c r="G7452" s="26">
        <v>43101</v>
      </c>
      <c r="H7452" s="14">
        <v>2009</v>
      </c>
      <c r="I7452" s="14" t="s">
        <v>361</v>
      </c>
      <c r="J7452" s="14" t="s">
        <v>2157</v>
      </c>
      <c r="K7452" s="14" t="s">
        <v>1509</v>
      </c>
      <c r="L7452" s="14" t="s">
        <v>34216</v>
      </c>
      <c r="M7452" s="14">
        <f t="shared" si="928"/>
        <v>2018</v>
      </c>
      <c r="N7452" s="14">
        <f t="shared" si="929"/>
        <v>1</v>
      </c>
      <c r="O7452" s="14" t="str">
        <f>IFERROR(VLOOKUP(I7452,Lists!$F$2:$G$16,2,FALSE()),"Not Rated")</f>
        <v>Teens</v>
      </c>
      <c r="P7452" s="14">
        <f t="shared" si="930"/>
        <v>148</v>
      </c>
      <c r="Q7452" s="14" t="str">
        <f t="shared" si="931"/>
        <v>India</v>
      </c>
      <c r="R7452" s="14" t="str">
        <f t="shared" si="932"/>
        <v>|India|</v>
      </c>
      <c r="S7452" s="14" t="str">
        <f t="shared" si="933"/>
        <v>|Comedies|International Movies|Sci-Fi &amp; Fantasy|</v>
      </c>
      <c r="T7452" s="14" t="str">
        <f t="shared" si="934"/>
        <v>|Santosh Manjrekar|</v>
      </c>
      <c r="U7452" s="14" t="str">
        <f t="shared" si="935"/>
        <v>|Sachin Khedekar|Mahesh Manjrekar|Makarand Anaspure|Suchitra Bandekar|Siddharth Jadhav|Priya Bapat|Abhijit Kelkar|Ganesh Yadav|Reema Lagoo|Vidyadhar Joshi|</v>
      </c>
    </row>
    <row r="7453" spans="1:21">
      <c r="A7453" s="14" t="s">
        <v>34217</v>
      </c>
      <c r="B7453" s="14" t="s">
        <v>48</v>
      </c>
      <c r="C7453" s="14" t="s">
        <v>34218</v>
      </c>
      <c r="D7453" s="14" t="s">
        <v>34219</v>
      </c>
      <c r="E7453" s="14" t="s">
        <v>34220</v>
      </c>
      <c r="F7453" s="14" t="s">
        <v>118</v>
      </c>
      <c r="G7453" s="26">
        <v>43678</v>
      </c>
      <c r="H7453" s="14">
        <v>2015</v>
      </c>
      <c r="I7453" s="14" t="s">
        <v>363</v>
      </c>
      <c r="J7453" s="14" t="s">
        <v>611</v>
      </c>
      <c r="K7453" s="14" t="s">
        <v>612</v>
      </c>
      <c r="L7453" s="14" t="s">
        <v>34221</v>
      </c>
      <c r="M7453" s="14">
        <f t="shared" si="928"/>
        <v>2019</v>
      </c>
      <c r="N7453" s="14">
        <f t="shared" si="929"/>
        <v>8</v>
      </c>
      <c r="O7453" s="14" t="str">
        <f>IFERROR(VLOOKUP(I7453,Lists!$F$2:$G$16,2,FALSE()),"Not Rated")</f>
        <v>Adults</v>
      </c>
      <c r="P7453" s="14">
        <f t="shared" si="930"/>
        <v>105</v>
      </c>
      <c r="Q7453" s="14" t="str">
        <f t="shared" si="931"/>
        <v>United Kingdom</v>
      </c>
      <c r="R7453" s="14" t="str">
        <f t="shared" si="932"/>
        <v>|United Kingdom|</v>
      </c>
      <c r="S7453" s="14" t="str">
        <f t="shared" si="933"/>
        <v>|Action &amp; Adventure|Dramas|International Movies|</v>
      </c>
      <c r="T7453" s="14" t="str">
        <f t="shared" si="934"/>
        <v>|Bharat Nalluri|</v>
      </c>
      <c r="U7453" s="14" t="str">
        <f t="shared" si="935"/>
        <v>|Peter Firth|Kit Harington|Jennifer Ehle|Elyes Gabel|Eleanor Matsuura|Tim McInnerny|Lara Pulver|David Harewood|Tuppence Middleton|</v>
      </c>
    </row>
    <row r="7454" spans="1:21">
      <c r="A7454" s="14" t="s">
        <v>34222</v>
      </c>
      <c r="B7454" s="14" t="s">
        <v>48</v>
      </c>
      <c r="C7454" s="14" t="s">
        <v>34223</v>
      </c>
      <c r="D7454" s="14" t="s">
        <v>30150</v>
      </c>
      <c r="E7454" s="14" t="s">
        <v>34224</v>
      </c>
      <c r="F7454" s="14" t="s">
        <v>34225</v>
      </c>
      <c r="G7454" s="26">
        <v>43527</v>
      </c>
      <c r="H7454" s="14">
        <v>2016</v>
      </c>
      <c r="I7454" s="14" t="s">
        <v>367</v>
      </c>
      <c r="J7454" s="14" t="s">
        <v>900</v>
      </c>
      <c r="K7454" s="14" t="s">
        <v>481</v>
      </c>
      <c r="L7454" s="14" t="s">
        <v>34226</v>
      </c>
      <c r="M7454" s="14">
        <f t="shared" si="928"/>
        <v>2019</v>
      </c>
      <c r="N7454" s="14">
        <f t="shared" si="929"/>
        <v>3</v>
      </c>
      <c r="O7454" s="14" t="str">
        <f>IFERROR(VLOOKUP(I7454,Lists!$F$2:$G$16,2,FALSE()),"Not Rated")</f>
        <v>Older Kids</v>
      </c>
      <c r="P7454" s="14">
        <f t="shared" si="930"/>
        <v>92</v>
      </c>
      <c r="Q7454" s="14" t="str">
        <f t="shared" si="931"/>
        <v>United States</v>
      </c>
      <c r="R7454" s="14" t="str">
        <f t="shared" si="932"/>
        <v>|United States|Cambodia|</v>
      </c>
      <c r="S7454" s="14" t="str">
        <f t="shared" si="933"/>
        <v>|Children &amp; Family Movies|Comedies|</v>
      </c>
      <c r="T7454" s="14" t="str">
        <f t="shared" si="934"/>
        <v>|Steve Carr|</v>
      </c>
      <c r="U7454" s="14" t="str">
        <f t="shared" si="935"/>
        <v>|Griffin Gluck|Lauren Graham|Rob Riggle|Thomas Barbusca|Andrew Daly|Adam Pally|Retta|Efren Ramirez|Isabela Moner|Alexa Nisenson|Jacob Hopkins|</v>
      </c>
    </row>
    <row r="7455" spans="1:21">
      <c r="A7455" s="14" t="s">
        <v>34227</v>
      </c>
      <c r="B7455" s="14" t="s">
        <v>49</v>
      </c>
      <c r="C7455" s="14" t="s">
        <v>34228</v>
      </c>
      <c r="D7455" s="14" t="s">
        <v>117</v>
      </c>
      <c r="E7455" s="14" t="s">
        <v>34229</v>
      </c>
      <c r="F7455" s="14" t="s">
        <v>116</v>
      </c>
      <c r="G7455" s="26">
        <v>43556</v>
      </c>
      <c r="H7455" s="14">
        <v>2018</v>
      </c>
      <c r="I7455" s="14" t="s">
        <v>361</v>
      </c>
      <c r="J7455" s="14" t="s">
        <v>105</v>
      </c>
      <c r="K7455" s="14" t="s">
        <v>12980</v>
      </c>
      <c r="L7455" s="14" t="s">
        <v>34230</v>
      </c>
      <c r="M7455" s="14">
        <f t="shared" si="928"/>
        <v>2019</v>
      </c>
      <c r="N7455" s="14">
        <f t="shared" si="929"/>
        <v>4</v>
      </c>
      <c r="O7455" s="14" t="str">
        <f>IFERROR(VLOOKUP(I7455,Lists!$F$2:$G$16,2,FALSE()),"Not Rated")</f>
        <v>Teens</v>
      </c>
      <c r="P7455" s="14">
        <f t="shared" si="930"/>
        <v>1</v>
      </c>
      <c r="Q7455" s="14" t="str">
        <f t="shared" si="931"/>
        <v>India</v>
      </c>
      <c r="R7455" s="14" t="str">
        <f t="shared" si="932"/>
        <v>|India|</v>
      </c>
      <c r="S7455" s="14" t="str">
        <f t="shared" si="933"/>
        <v>|International TV Shows|Stand-Up Comedy &amp; Talk Shows|TV Comedies|</v>
      </c>
      <c r="T7455" s="14" t="str">
        <f t="shared" si="934"/>
        <v>|Unknown|</v>
      </c>
      <c r="U7455" s="14" t="str">
        <f t="shared" si="935"/>
        <v>|Mallika Dua|</v>
      </c>
    </row>
    <row r="7456" spans="1:21">
      <c r="A7456" s="14" t="s">
        <v>34231</v>
      </c>
      <c r="B7456" s="14" t="s">
        <v>48</v>
      </c>
      <c r="C7456" s="14" t="s">
        <v>34232</v>
      </c>
      <c r="D7456" s="14" t="s">
        <v>8485</v>
      </c>
      <c r="E7456" s="14" t="s">
        <v>34233</v>
      </c>
      <c r="F7456" s="14" t="s">
        <v>34234</v>
      </c>
      <c r="G7456" s="26">
        <v>44081</v>
      </c>
      <c r="H7456" s="14">
        <v>2016</v>
      </c>
      <c r="I7456" s="14" t="s">
        <v>364</v>
      </c>
      <c r="J7456" s="14" t="s">
        <v>1375</v>
      </c>
      <c r="K7456" s="14" t="s">
        <v>1122</v>
      </c>
      <c r="L7456" s="14" t="s">
        <v>34235</v>
      </c>
      <c r="M7456" s="14">
        <f t="shared" si="928"/>
        <v>2020</v>
      </c>
      <c r="N7456" s="14">
        <f t="shared" si="929"/>
        <v>9</v>
      </c>
      <c r="O7456" s="14" t="str">
        <f>IFERROR(VLOOKUP(I7456,Lists!$F$2:$G$16,2,FALSE()),"Not Rated")</f>
        <v>Teens</v>
      </c>
      <c r="P7456" s="14">
        <f t="shared" si="930"/>
        <v>112</v>
      </c>
      <c r="Q7456" s="14" t="str">
        <f t="shared" si="931"/>
        <v>United States</v>
      </c>
      <c r="R7456" s="14" t="str">
        <f t="shared" si="932"/>
        <v>|United States|Greece|</v>
      </c>
      <c r="S7456" s="14" t="str">
        <f t="shared" si="933"/>
        <v>|Action &amp; Adventure|Sci-Fi &amp; Fantasy|</v>
      </c>
      <c r="T7456" s="14" t="str">
        <f t="shared" si="934"/>
        <v>|Jeff Nichols|</v>
      </c>
      <c r="U7456" s="14" t="str">
        <f t="shared" si="935"/>
        <v>|Michael Shannon|Joel Edgerton|Kirsten Dunst|Adam Driver|Jaeden Martell|Sam Shepard|Bill Camp|Scott Haze|Paul Sparks|</v>
      </c>
    </row>
    <row r="7457" spans="1:21">
      <c r="A7457" s="14" t="s">
        <v>34236</v>
      </c>
      <c r="B7457" s="14" t="s">
        <v>49</v>
      </c>
      <c r="C7457" s="14" t="s">
        <v>34237</v>
      </c>
      <c r="D7457" s="14" t="s">
        <v>117</v>
      </c>
      <c r="E7457" s="14" t="s">
        <v>34238</v>
      </c>
      <c r="F7457" s="14" t="s">
        <v>117</v>
      </c>
      <c r="G7457" s="26">
        <v>42370</v>
      </c>
      <c r="H7457" s="14">
        <v>1996</v>
      </c>
      <c r="I7457" s="14" t="s">
        <v>365</v>
      </c>
      <c r="J7457" s="14" t="s">
        <v>105</v>
      </c>
      <c r="K7457" s="14" t="s">
        <v>256</v>
      </c>
      <c r="L7457" s="14" t="s">
        <v>34239</v>
      </c>
      <c r="M7457" s="14">
        <f t="shared" si="928"/>
        <v>2016</v>
      </c>
      <c r="N7457" s="14">
        <f t="shared" si="929"/>
        <v>1</v>
      </c>
      <c r="O7457" s="14" t="str">
        <f>IFERROR(VLOOKUP(I7457,Lists!$F$2:$G$16,2,FALSE()),"Not Rated")</f>
        <v>Kids</v>
      </c>
      <c r="P7457" s="14">
        <f t="shared" si="930"/>
        <v>1</v>
      </c>
      <c r="Q7457" s="14" t="str">
        <f t="shared" si="931"/>
        <v>Unknown</v>
      </c>
      <c r="R7457" s="14" t="str">
        <f t="shared" si="932"/>
        <v>|Unknown|</v>
      </c>
      <c r="S7457" s="14" t="str">
        <f t="shared" si="933"/>
        <v>|Kids' TV|</v>
      </c>
      <c r="T7457" s="14" t="str">
        <f t="shared" si="934"/>
        <v>|Unknown|</v>
      </c>
      <c r="U7457" s="14" t="str">
        <f t="shared" si="935"/>
        <v>|Julia Jordan|Matthew Sakimoto|Sicily Johnson|Michael O'Laskey II|Michael R. Gotto|Justin Timsit|Rajia Baroudi|David Bacon|Jim Gray|Karim Prince|Alan Palmer|Tom Wyner|Barbara Goodson|Robert Axelrod|Kerrigan Mahan|</v>
      </c>
    </row>
    <row r="7458" spans="1:21">
      <c r="A7458" s="14" t="s">
        <v>34240</v>
      </c>
      <c r="B7458" s="14" t="s">
        <v>48</v>
      </c>
      <c r="C7458" s="14" t="s">
        <v>34241</v>
      </c>
      <c r="D7458" s="14" t="s">
        <v>34242</v>
      </c>
      <c r="E7458" s="14" t="s">
        <v>34243</v>
      </c>
      <c r="F7458" s="14" t="s">
        <v>115</v>
      </c>
      <c r="G7458" s="26">
        <v>42782</v>
      </c>
      <c r="H7458" s="14">
        <v>2008</v>
      </c>
      <c r="I7458" s="14" t="s">
        <v>363</v>
      </c>
      <c r="J7458" s="14" t="s">
        <v>972</v>
      </c>
      <c r="K7458" s="14" t="s">
        <v>4213</v>
      </c>
      <c r="L7458" s="14" t="s">
        <v>34244</v>
      </c>
      <c r="M7458" s="14">
        <f t="shared" si="928"/>
        <v>2017</v>
      </c>
      <c r="N7458" s="14">
        <f t="shared" si="929"/>
        <v>2</v>
      </c>
      <c r="O7458" s="14" t="str">
        <f>IFERROR(VLOOKUP(I7458,Lists!$F$2:$G$16,2,FALSE()),"Not Rated")</f>
        <v>Adults</v>
      </c>
      <c r="P7458" s="14">
        <f t="shared" si="930"/>
        <v>128</v>
      </c>
      <c r="Q7458" s="14" t="str">
        <f t="shared" si="931"/>
        <v>United States</v>
      </c>
      <c r="R7458" s="14" t="str">
        <f t="shared" si="932"/>
        <v>|United States|</v>
      </c>
      <c r="S7458" s="14" t="str">
        <f t="shared" si="933"/>
        <v>|Dramas|Independent Movies|LGBTQ Movies|</v>
      </c>
      <c r="T7458" s="14" t="str">
        <f t="shared" si="934"/>
        <v>|Gus Van Sant|</v>
      </c>
      <c r="U7458" s="14" t="str">
        <f t="shared" si="935"/>
        <v>|Sean Penn|Emile Hirsch|Josh Brolin|Diego Luna|James Franco|Alison Pill|Victor Garber|Denis O'Hare|Joseph Cross|Stephen Spinella|Lucas Grabeel|Brandon Boyce|</v>
      </c>
    </row>
    <row r="7459" spans="1:21">
      <c r="A7459" s="14" t="s">
        <v>34245</v>
      </c>
      <c r="B7459" s="14" t="s">
        <v>49</v>
      </c>
      <c r="C7459" s="14" t="s">
        <v>34246</v>
      </c>
      <c r="D7459" s="14" t="s">
        <v>117</v>
      </c>
      <c r="E7459" s="14" t="s">
        <v>117</v>
      </c>
      <c r="F7459" s="14" t="s">
        <v>120</v>
      </c>
      <c r="G7459" s="26">
        <v>43359</v>
      </c>
      <c r="H7459" s="14">
        <v>2014</v>
      </c>
      <c r="I7459" s="14" t="s">
        <v>368</v>
      </c>
      <c r="J7459" s="14" t="s">
        <v>106</v>
      </c>
      <c r="K7459" s="14" t="s">
        <v>256</v>
      </c>
      <c r="L7459" s="14" t="s">
        <v>34247</v>
      </c>
      <c r="M7459" s="14">
        <f t="shared" si="928"/>
        <v>2018</v>
      </c>
      <c r="N7459" s="14">
        <f t="shared" si="929"/>
        <v>9</v>
      </c>
      <c r="O7459" s="14" t="str">
        <f>IFERROR(VLOOKUP(I7459,Lists!$F$2:$G$16,2,FALSE()),"Not Rated")</f>
        <v>Kids</v>
      </c>
      <c r="P7459" s="14">
        <f t="shared" si="930"/>
        <v>2</v>
      </c>
      <c r="Q7459" s="14" t="str">
        <f t="shared" si="931"/>
        <v>France</v>
      </c>
      <c r="R7459" s="14" t="str">
        <f t="shared" si="932"/>
        <v>|France|</v>
      </c>
      <c r="S7459" s="14" t="str">
        <f t="shared" si="933"/>
        <v>|Kids' TV|</v>
      </c>
      <c r="T7459" s="14" t="str">
        <f t="shared" si="934"/>
        <v>|Unknown|</v>
      </c>
      <c r="U7459" s="14" t="str">
        <f t="shared" si="935"/>
        <v>|Unknown|</v>
      </c>
    </row>
    <row r="7460" spans="1:21">
      <c r="A7460" s="14" t="s">
        <v>34248</v>
      </c>
      <c r="B7460" s="14" t="s">
        <v>48</v>
      </c>
      <c r="C7460" s="14" t="s">
        <v>34249</v>
      </c>
      <c r="D7460" s="14" t="s">
        <v>34250</v>
      </c>
      <c r="E7460" s="14" t="s">
        <v>34251</v>
      </c>
      <c r="F7460" s="14" t="s">
        <v>116</v>
      </c>
      <c r="G7460" s="26">
        <v>43313</v>
      </c>
      <c r="H7460" s="14">
        <v>2017</v>
      </c>
      <c r="I7460" s="14" t="s">
        <v>361</v>
      </c>
      <c r="J7460" s="14" t="s">
        <v>972</v>
      </c>
      <c r="K7460" s="14" t="s">
        <v>475</v>
      </c>
      <c r="L7460" s="14" t="s">
        <v>34252</v>
      </c>
      <c r="M7460" s="14">
        <f t="shared" si="928"/>
        <v>2018</v>
      </c>
      <c r="N7460" s="14">
        <f t="shared" si="929"/>
        <v>8</v>
      </c>
      <c r="O7460" s="14" t="str">
        <f>IFERROR(VLOOKUP(I7460,Lists!$F$2:$G$16,2,FALSE()),"Not Rated")</f>
        <v>Teens</v>
      </c>
      <c r="P7460" s="14">
        <f t="shared" si="930"/>
        <v>128</v>
      </c>
      <c r="Q7460" s="14" t="str">
        <f t="shared" si="931"/>
        <v>India</v>
      </c>
      <c r="R7460" s="14" t="str">
        <f t="shared" si="932"/>
        <v>|India|</v>
      </c>
      <c r="S7460" s="14" t="str">
        <f t="shared" si="933"/>
        <v>|Dramas|International Movies|</v>
      </c>
      <c r="T7460" s="14" t="str">
        <f t="shared" si="934"/>
        <v>|Anil Thomas|</v>
      </c>
      <c r="U7460" s="14" t="str">
        <f t="shared" si="935"/>
        <v>|Surabhi Lakshmi|Krishnan Balakrishnan|Rebecca Santhosh|Prem Prakash|Archana Padmini|</v>
      </c>
    </row>
    <row r="7461" spans="1:21">
      <c r="A7461" s="14" t="s">
        <v>34253</v>
      </c>
      <c r="B7461" s="14" t="s">
        <v>49</v>
      </c>
      <c r="C7461" s="14" t="s">
        <v>34254</v>
      </c>
      <c r="D7461" s="14" t="s">
        <v>117</v>
      </c>
      <c r="E7461" s="14" t="s">
        <v>34255</v>
      </c>
      <c r="F7461" s="14" t="s">
        <v>115</v>
      </c>
      <c r="G7461" s="26">
        <v>43449</v>
      </c>
      <c r="H7461" s="14">
        <v>2013</v>
      </c>
      <c r="I7461" s="14" t="s">
        <v>362</v>
      </c>
      <c r="J7461" s="14" t="s">
        <v>105</v>
      </c>
      <c r="K7461" s="14" t="s">
        <v>262</v>
      </c>
      <c r="L7461" s="14" t="s">
        <v>34256</v>
      </c>
      <c r="M7461" s="14">
        <f t="shared" si="928"/>
        <v>2018</v>
      </c>
      <c r="N7461" s="14">
        <f t="shared" si="929"/>
        <v>12</v>
      </c>
      <c r="O7461" s="14" t="str">
        <f>IFERROR(VLOOKUP(I7461,Lists!$F$2:$G$16,2,FALSE()),"Not Rated")</f>
        <v>Older Kids</v>
      </c>
      <c r="P7461" s="14">
        <f t="shared" si="930"/>
        <v>1</v>
      </c>
      <c r="Q7461" s="14" t="str">
        <f t="shared" si="931"/>
        <v>United States</v>
      </c>
      <c r="R7461" s="14" t="str">
        <f t="shared" si="932"/>
        <v>|United States|</v>
      </c>
      <c r="S7461" s="14" t="str">
        <f t="shared" si="933"/>
        <v>|Reality TV|</v>
      </c>
      <c r="T7461" s="14" t="str">
        <f t="shared" si="934"/>
        <v>|Unknown|</v>
      </c>
      <c r="U7461" s="14" t="str">
        <f t="shared" si="935"/>
        <v>|Apolo Anton Ohno|</v>
      </c>
    </row>
    <row r="7462" spans="1:21">
      <c r="A7462" s="14" t="s">
        <v>34257</v>
      </c>
      <c r="B7462" s="14" t="s">
        <v>48</v>
      </c>
      <c r="C7462" s="14" t="s">
        <v>34258</v>
      </c>
      <c r="D7462" s="14" t="s">
        <v>34259</v>
      </c>
      <c r="E7462" s="14" t="s">
        <v>34260</v>
      </c>
      <c r="F7462" s="14" t="s">
        <v>1963</v>
      </c>
      <c r="G7462" s="26">
        <v>43252</v>
      </c>
      <c r="H7462" s="14">
        <v>2004</v>
      </c>
      <c r="I7462" s="14" t="s">
        <v>367</v>
      </c>
      <c r="J7462" s="14" t="s">
        <v>1488</v>
      </c>
      <c r="K7462" s="14" t="s">
        <v>7395</v>
      </c>
      <c r="L7462" s="14" t="s">
        <v>34261</v>
      </c>
      <c r="M7462" s="14">
        <f t="shared" si="928"/>
        <v>2018</v>
      </c>
      <c r="N7462" s="14">
        <f t="shared" si="929"/>
        <v>6</v>
      </c>
      <c r="O7462" s="14" t="str">
        <f>IFERROR(VLOOKUP(I7462,Lists!$F$2:$G$16,2,FALSE()),"Not Rated")</f>
        <v>Older Kids</v>
      </c>
      <c r="P7462" s="14">
        <f t="shared" si="930"/>
        <v>136</v>
      </c>
      <c r="Q7462" s="14" t="str">
        <f t="shared" si="931"/>
        <v>Canada</v>
      </c>
      <c r="R7462" s="14" t="str">
        <f t="shared" si="932"/>
        <v>|Canada|United States|</v>
      </c>
      <c r="S7462" s="14" t="str">
        <f t="shared" si="933"/>
        <v>|Children &amp; Family Movies|Dramas|Sports Movies|</v>
      </c>
      <c r="T7462" s="14" t="str">
        <f t="shared" si="934"/>
        <v>|Gavin O'Connor|</v>
      </c>
      <c r="U7462" s="14" t="str">
        <f t="shared" si="935"/>
        <v>|Kurt Russell|Patricia Clarkson|Noah Emmerich|Sean McCann|Kenneth Welsh|Eddie Cahill|Patrick O'Brien Demsey|Michael Mantenuto|Nathan West|Kenneth Mitchell|Sam Skoryna|Billy Schneider|Michael Kopsa|Beverley Breuer|Lisa Marie Caruk|Ryan Walter|Nate Miller|Joseph Cure|Scott Johnson|Eric Peter-Kaiser|Bobby Hanson|</v>
      </c>
    </row>
    <row r="7463" spans="1:21">
      <c r="A7463" s="14" t="s">
        <v>34262</v>
      </c>
      <c r="B7463" s="14" t="s">
        <v>48</v>
      </c>
      <c r="C7463" s="14" t="s">
        <v>34263</v>
      </c>
      <c r="D7463" s="14" t="s">
        <v>17039</v>
      </c>
      <c r="E7463" s="14" t="s">
        <v>34264</v>
      </c>
      <c r="F7463" s="14" t="s">
        <v>1084</v>
      </c>
      <c r="G7463" s="26">
        <v>43945</v>
      </c>
      <c r="H7463" s="14">
        <v>2012</v>
      </c>
      <c r="I7463" s="14" t="s">
        <v>367</v>
      </c>
      <c r="J7463" s="14" t="s">
        <v>574</v>
      </c>
      <c r="K7463" s="14" t="s">
        <v>481</v>
      </c>
      <c r="L7463" s="14" t="s">
        <v>34265</v>
      </c>
      <c r="M7463" s="14">
        <f t="shared" si="928"/>
        <v>2020</v>
      </c>
      <c r="N7463" s="14">
        <f t="shared" si="929"/>
        <v>4</v>
      </c>
      <c r="O7463" s="14" t="str">
        <f>IFERROR(VLOOKUP(I7463,Lists!$F$2:$G$16,2,FALSE()),"Not Rated")</f>
        <v>Older Kids</v>
      </c>
      <c r="P7463" s="14">
        <f t="shared" si="930"/>
        <v>106</v>
      </c>
      <c r="Q7463" s="14" t="str">
        <f t="shared" si="931"/>
        <v>United States</v>
      </c>
      <c r="R7463" s="14" t="str">
        <f t="shared" si="932"/>
        <v>|United States|Canada|</v>
      </c>
      <c r="S7463" s="14" t="str">
        <f t="shared" si="933"/>
        <v>|Children &amp; Family Movies|Comedies|</v>
      </c>
      <c r="T7463" s="14" t="str">
        <f t="shared" si="934"/>
        <v>|Tarsem Singh|</v>
      </c>
      <c r="U7463" s="14" t="str">
        <f t="shared" si="935"/>
        <v>|Julia Roberts|Lily Collins|Armie Hammer|Nathan Lane|Mare Winningham|Michael Lerner|Sean Bean|Robert Emms|Danny Woodburn|Martin Klebba|Sebastian Saraceno|Jordan Prentice|Mark Povinelli|Joe Gnoffo|Ronald Lee Clark|</v>
      </c>
    </row>
    <row r="7464" spans="1:21">
      <c r="A7464" s="14" t="s">
        <v>34266</v>
      </c>
      <c r="B7464" s="14" t="s">
        <v>48</v>
      </c>
      <c r="C7464" s="14" t="s">
        <v>34267</v>
      </c>
      <c r="D7464" s="14" t="s">
        <v>17941</v>
      </c>
      <c r="E7464" s="14" t="s">
        <v>34268</v>
      </c>
      <c r="F7464" s="14" t="s">
        <v>116</v>
      </c>
      <c r="G7464" s="26">
        <v>42786</v>
      </c>
      <c r="H7464" s="14">
        <v>2016</v>
      </c>
      <c r="I7464" s="14" t="s">
        <v>360</v>
      </c>
      <c r="J7464" s="14" t="s">
        <v>1399</v>
      </c>
      <c r="K7464" s="14" t="s">
        <v>1527</v>
      </c>
      <c r="L7464" s="14" t="s">
        <v>34269</v>
      </c>
      <c r="M7464" s="14">
        <f t="shared" si="928"/>
        <v>2017</v>
      </c>
      <c r="N7464" s="14">
        <f t="shared" si="929"/>
        <v>2</v>
      </c>
      <c r="O7464" s="14" t="str">
        <f>IFERROR(VLOOKUP(I7464,Lists!$F$2:$G$16,2,FALSE()),"Not Rated")</f>
        <v>Adults</v>
      </c>
      <c r="P7464" s="14">
        <f t="shared" si="930"/>
        <v>129</v>
      </c>
      <c r="Q7464" s="14" t="str">
        <f t="shared" si="931"/>
        <v>India</v>
      </c>
      <c r="R7464" s="14" t="str">
        <f t="shared" si="932"/>
        <v>|India|</v>
      </c>
      <c r="S7464" s="14" t="str">
        <f t="shared" si="933"/>
        <v>|Dramas|International Movies|Music &amp; Musicals|</v>
      </c>
      <c r="T7464" s="14" t="str">
        <f t="shared" si="934"/>
        <v>|Rakeysh Omprakash Mehra|</v>
      </c>
      <c r="U7464" s="14" t="str">
        <f t="shared" si="935"/>
        <v>|Harshvardhan Kapoor|Saiyami Kher|Anuj Choudhry|Art Malik|Om Puri|K.K. Raina|Anjali Patil|</v>
      </c>
    </row>
    <row r="7465" spans="1:21">
      <c r="A7465" s="14" t="s">
        <v>34270</v>
      </c>
      <c r="B7465" s="14" t="s">
        <v>49</v>
      </c>
      <c r="C7465" s="14" t="s">
        <v>34271</v>
      </c>
      <c r="D7465" s="14" t="s">
        <v>117</v>
      </c>
      <c r="E7465" s="14" t="s">
        <v>34272</v>
      </c>
      <c r="F7465" s="14" t="s">
        <v>125</v>
      </c>
      <c r="G7465" s="26">
        <v>43225</v>
      </c>
      <c r="H7465" s="14">
        <v>2015</v>
      </c>
      <c r="I7465" s="14" t="s">
        <v>361</v>
      </c>
      <c r="J7465" s="14" t="s">
        <v>105</v>
      </c>
      <c r="K7465" s="14" t="s">
        <v>992</v>
      </c>
      <c r="L7465" s="14" t="s">
        <v>34273</v>
      </c>
      <c r="M7465" s="14">
        <f t="shared" si="928"/>
        <v>2018</v>
      </c>
      <c r="N7465" s="14">
        <f t="shared" si="929"/>
        <v>5</v>
      </c>
      <c r="O7465" s="14" t="str">
        <f>IFERROR(VLOOKUP(I7465,Lists!$F$2:$G$16,2,FALSE()),"Not Rated")</f>
        <v>Teens</v>
      </c>
      <c r="P7465" s="14">
        <f t="shared" si="930"/>
        <v>1</v>
      </c>
      <c r="Q7465" s="14" t="str">
        <f t="shared" si="931"/>
        <v>Mexico</v>
      </c>
      <c r="R7465" s="14" t="str">
        <f t="shared" si="932"/>
        <v>|Mexico|</v>
      </c>
      <c r="S7465" s="14" t="str">
        <f t="shared" si="933"/>
        <v>|Crime TV Shows|International TV Shows|Spanish-Language TV Shows|</v>
      </c>
      <c r="T7465" s="14" t="str">
        <f t="shared" si="934"/>
        <v>|Unknown|</v>
      </c>
      <c r="U7465" s="14" t="str">
        <f t="shared" si="935"/>
        <v>|Camila Sodi|Iván Sánchez|José María de Tavira|Hugo Stiglitz|José Sefami|Mauricio Isaac|Paulina Gaitán|Mara Cuevas|Mario Zaragoza|Alejandro Durán|Emilio Savinni|Pakey Vázquez|Anilú Pardo|Claudette Maillé|Rodrigo Murray|Camila Selser|Saúl Lisazo|Eréndira Ibarra|</v>
      </c>
    </row>
    <row r="7466" spans="1:21">
      <c r="A7466" s="14" t="s">
        <v>34274</v>
      </c>
      <c r="B7466" s="14" t="s">
        <v>48</v>
      </c>
      <c r="C7466" s="14" t="s">
        <v>34275</v>
      </c>
      <c r="D7466" s="14" t="s">
        <v>34276</v>
      </c>
      <c r="E7466" s="14" t="s">
        <v>34277</v>
      </c>
      <c r="F7466" s="14" t="s">
        <v>121</v>
      </c>
      <c r="G7466" s="26">
        <v>43009</v>
      </c>
      <c r="H7466" s="14">
        <v>2015</v>
      </c>
      <c r="I7466" s="14" t="s">
        <v>364</v>
      </c>
      <c r="J7466" s="14" t="s">
        <v>404</v>
      </c>
      <c r="K7466" s="14" t="s">
        <v>276</v>
      </c>
      <c r="L7466" s="14" t="s">
        <v>34278</v>
      </c>
      <c r="M7466" s="14">
        <f t="shared" si="928"/>
        <v>2017</v>
      </c>
      <c r="N7466" s="14">
        <f t="shared" si="929"/>
        <v>10</v>
      </c>
      <c r="O7466" s="14" t="str">
        <f>IFERROR(VLOOKUP(I7466,Lists!$F$2:$G$16,2,FALSE()),"Not Rated")</f>
        <v>Teens</v>
      </c>
      <c r="P7466" s="14">
        <f t="shared" si="930"/>
        <v>90</v>
      </c>
      <c r="Q7466" s="14" t="str">
        <f t="shared" si="931"/>
        <v>Japan</v>
      </c>
      <c r="R7466" s="14" t="str">
        <f t="shared" si="932"/>
        <v>|Japan|</v>
      </c>
      <c r="S7466" s="14" t="str">
        <f t="shared" si="933"/>
        <v>|Anime Features|</v>
      </c>
      <c r="T7466" s="14" t="str">
        <f t="shared" si="934"/>
        <v>|Keiichi Hara|</v>
      </c>
      <c r="U7466" s="14" t="str">
        <f t="shared" si="935"/>
        <v>|Anne Watanabe|Yutaka Matsushige|Gaku Hamada|Kengo Kora|Jun Miho|Shion Shimizu|Michitaka Tsutsui|Ethan Murray|Kevin T. Collins|Barbara Goodson|Cindy Robinson|Mike Pollock|Robbie Daymond|Marc Diraison|Richard Epcar|Erica Lindbeck|</v>
      </c>
    </row>
    <row r="7467" spans="1:21">
      <c r="A7467" s="14" t="s">
        <v>34279</v>
      </c>
      <c r="B7467" s="14" t="s">
        <v>48</v>
      </c>
      <c r="C7467" s="14" t="s">
        <v>34280</v>
      </c>
      <c r="D7467" s="14" t="s">
        <v>34281</v>
      </c>
      <c r="E7467" s="14" t="s">
        <v>34282</v>
      </c>
      <c r="F7467" s="14" t="s">
        <v>34283</v>
      </c>
      <c r="G7467" s="26">
        <v>42249</v>
      </c>
      <c r="H7467" s="14">
        <v>2014</v>
      </c>
      <c r="I7467" s="14" t="s">
        <v>364</v>
      </c>
      <c r="J7467" s="14" t="s">
        <v>2213</v>
      </c>
      <c r="K7467" s="14" t="s">
        <v>475</v>
      </c>
      <c r="L7467" s="14" t="s">
        <v>34284</v>
      </c>
      <c r="M7467" s="14">
        <f t="shared" si="928"/>
        <v>2015</v>
      </c>
      <c r="N7467" s="14">
        <f t="shared" si="929"/>
        <v>9</v>
      </c>
      <c r="O7467" s="14" t="str">
        <f>IFERROR(VLOOKUP(I7467,Lists!$F$2:$G$16,2,FALSE()),"Not Rated")</f>
        <v>Teens</v>
      </c>
      <c r="P7467" s="14">
        <f t="shared" si="930"/>
        <v>130</v>
      </c>
      <c r="Q7467" s="14" t="str">
        <f t="shared" si="931"/>
        <v>Norway</v>
      </c>
      <c r="R7467" s="14" t="str">
        <f t="shared" si="932"/>
        <v>|Norway|United Kingdom|France|Ireland|</v>
      </c>
      <c r="S7467" s="14" t="str">
        <f t="shared" si="933"/>
        <v>|Dramas|International Movies|</v>
      </c>
      <c r="T7467" s="14" t="str">
        <f t="shared" si="934"/>
        <v>|Liv Ullmann|</v>
      </c>
      <c r="U7467" s="14" t="str">
        <f t="shared" si="935"/>
        <v>|Jessica Chastain|Colin Farrell|Samantha Morton|Nora McMenamy|</v>
      </c>
    </row>
    <row r="7468" spans="1:21">
      <c r="A7468" s="14" t="s">
        <v>34285</v>
      </c>
      <c r="B7468" s="14" t="s">
        <v>48</v>
      </c>
      <c r="C7468" s="14" t="s">
        <v>34286</v>
      </c>
      <c r="D7468" s="14" t="s">
        <v>34287</v>
      </c>
      <c r="E7468" s="14" t="s">
        <v>34288</v>
      </c>
      <c r="F7468" s="14" t="s">
        <v>115</v>
      </c>
      <c r="G7468" s="26">
        <v>43088</v>
      </c>
      <c r="H7468" s="14">
        <v>2017</v>
      </c>
      <c r="I7468" s="14" t="s">
        <v>361</v>
      </c>
      <c r="J7468" s="14" t="s">
        <v>744</v>
      </c>
      <c r="K7468" s="14" t="s">
        <v>252</v>
      </c>
      <c r="L7468" s="14" t="s">
        <v>34289</v>
      </c>
      <c r="M7468" s="14">
        <f t="shared" si="928"/>
        <v>2017</v>
      </c>
      <c r="N7468" s="14">
        <f t="shared" si="929"/>
        <v>12</v>
      </c>
      <c r="O7468" s="14" t="str">
        <f>IFERROR(VLOOKUP(I7468,Lists!$F$2:$G$16,2,FALSE()),"Not Rated")</f>
        <v>Teens</v>
      </c>
      <c r="P7468" s="14">
        <f t="shared" si="930"/>
        <v>85</v>
      </c>
      <c r="Q7468" s="14" t="str">
        <f t="shared" si="931"/>
        <v>United States</v>
      </c>
      <c r="R7468" s="14" t="str">
        <f t="shared" si="932"/>
        <v>|United States|</v>
      </c>
      <c r="S7468" s="14" t="str">
        <f t="shared" si="933"/>
        <v>|Romantic Movies|</v>
      </c>
      <c r="T7468" s="14" t="str">
        <f t="shared" si="934"/>
        <v>|Kenny Young|</v>
      </c>
      <c r="U7468" s="14" t="str">
        <f t="shared" si="935"/>
        <v>|Eva Marcille|Richard Gant|Redaric Williams|Allen Maldonado|Erica Ash|Brely Evans|</v>
      </c>
    </row>
    <row r="7469" spans="1:21">
      <c r="A7469" s="14" t="s">
        <v>34290</v>
      </c>
      <c r="B7469" s="14" t="s">
        <v>48</v>
      </c>
      <c r="C7469" s="14" t="s">
        <v>34291</v>
      </c>
      <c r="D7469" s="14" t="s">
        <v>34292</v>
      </c>
      <c r="E7469" s="14" t="s">
        <v>117</v>
      </c>
      <c r="F7469" s="14" t="s">
        <v>115</v>
      </c>
      <c r="G7469" s="26">
        <v>43028</v>
      </c>
      <c r="H7469" s="14">
        <v>2011</v>
      </c>
      <c r="I7469" s="14" t="s">
        <v>369</v>
      </c>
      <c r="J7469" s="14" t="s">
        <v>404</v>
      </c>
      <c r="K7469" s="14" t="s">
        <v>247</v>
      </c>
      <c r="L7469" s="14" t="s">
        <v>34293</v>
      </c>
      <c r="M7469" s="14">
        <f t="shared" si="928"/>
        <v>2017</v>
      </c>
      <c r="N7469" s="14">
        <f t="shared" si="929"/>
        <v>10</v>
      </c>
      <c r="O7469" s="14" t="str">
        <f>IFERROR(VLOOKUP(I7469,Lists!$F$2:$G$16,2,FALSE()),"Not Rated")</f>
        <v>Not Rated</v>
      </c>
      <c r="P7469" s="14">
        <f t="shared" si="930"/>
        <v>90</v>
      </c>
      <c r="Q7469" s="14" t="str">
        <f t="shared" si="931"/>
        <v>United States</v>
      </c>
      <c r="R7469" s="14" t="str">
        <f t="shared" si="932"/>
        <v>|United States|</v>
      </c>
      <c r="S7469" s="14" t="str">
        <f t="shared" si="933"/>
        <v>|Documentaries|</v>
      </c>
      <c r="T7469" s="14" t="str">
        <f t="shared" si="934"/>
        <v>|Jennifer Siebel Newsom|</v>
      </c>
      <c r="U7469" s="14" t="str">
        <f t="shared" si="935"/>
        <v>|Unknown|</v>
      </c>
    </row>
    <row r="7470" spans="1:21">
      <c r="A7470" s="14" t="s">
        <v>34294</v>
      </c>
      <c r="B7470" s="14" t="s">
        <v>49</v>
      </c>
      <c r="C7470" s="14" t="s">
        <v>34295</v>
      </c>
      <c r="D7470" s="14" t="s">
        <v>117</v>
      </c>
      <c r="E7470" s="14" t="s">
        <v>34296</v>
      </c>
      <c r="F7470" s="14" t="s">
        <v>137</v>
      </c>
      <c r="G7470" s="26">
        <v>42583</v>
      </c>
      <c r="H7470" s="14">
        <v>2015</v>
      </c>
      <c r="I7470" s="14" t="s">
        <v>360</v>
      </c>
      <c r="J7470" s="14" t="s">
        <v>105</v>
      </c>
      <c r="K7470" s="14" t="s">
        <v>424</v>
      </c>
      <c r="L7470" s="14" t="s">
        <v>34297</v>
      </c>
      <c r="M7470" s="14">
        <f t="shared" si="928"/>
        <v>2016</v>
      </c>
      <c r="N7470" s="14">
        <f t="shared" si="929"/>
        <v>8</v>
      </c>
      <c r="O7470" s="14" t="str">
        <f>IFERROR(VLOOKUP(I7470,Lists!$F$2:$G$16,2,FALSE()),"Not Rated")</f>
        <v>Adults</v>
      </c>
      <c r="P7470" s="14">
        <f t="shared" si="930"/>
        <v>1</v>
      </c>
      <c r="Q7470" s="14" t="str">
        <f t="shared" si="931"/>
        <v>Taiwan</v>
      </c>
      <c r="R7470" s="14" t="str">
        <f t="shared" si="932"/>
        <v>|Taiwan|</v>
      </c>
      <c r="S7470" s="14" t="str">
        <f t="shared" si="933"/>
        <v>|International TV Shows|Romantic TV Shows|TV Comedies|</v>
      </c>
      <c r="T7470" s="14" t="str">
        <f t="shared" si="934"/>
        <v>|Unknown|</v>
      </c>
      <c r="U7470" s="14" t="str">
        <f t="shared" si="935"/>
        <v>|Roy Chiu|Megan Lai|Paul Hsu|Tia Lee|Chunya Chao|Puff Kuo|Blaire Chang|</v>
      </c>
    </row>
    <row r="7471" spans="1:21">
      <c r="A7471" s="14" t="s">
        <v>34298</v>
      </c>
      <c r="B7471" s="14" t="s">
        <v>48</v>
      </c>
      <c r="C7471" s="14" t="s">
        <v>34299</v>
      </c>
      <c r="D7471" s="14" t="s">
        <v>34300</v>
      </c>
      <c r="E7471" s="14" t="s">
        <v>34301</v>
      </c>
      <c r="F7471" s="14" t="s">
        <v>115</v>
      </c>
      <c r="G7471" s="26">
        <v>42742</v>
      </c>
      <c r="H7471" s="14">
        <v>2015</v>
      </c>
      <c r="I7471" s="14" t="s">
        <v>360</v>
      </c>
      <c r="J7471" s="14" t="s">
        <v>507</v>
      </c>
      <c r="K7471" s="14" t="s">
        <v>927</v>
      </c>
      <c r="L7471" s="14" t="s">
        <v>34302</v>
      </c>
      <c r="M7471" s="14">
        <f t="shared" si="928"/>
        <v>2017</v>
      </c>
      <c r="N7471" s="14">
        <f t="shared" si="929"/>
        <v>1</v>
      </c>
      <c r="O7471" s="14" t="str">
        <f>IFERROR(VLOOKUP(I7471,Lists!$F$2:$G$16,2,FALSE()),"Not Rated")</f>
        <v>Adults</v>
      </c>
      <c r="P7471" s="14">
        <f t="shared" si="930"/>
        <v>94</v>
      </c>
      <c r="Q7471" s="14" t="str">
        <f t="shared" si="931"/>
        <v>United States</v>
      </c>
      <c r="R7471" s="14" t="str">
        <f t="shared" si="932"/>
        <v>|United States|</v>
      </c>
      <c r="S7471" s="14" t="str">
        <f t="shared" si="933"/>
        <v>|Documentaries|Music &amp; Musicals|</v>
      </c>
      <c r="T7471" s="14" t="str">
        <f t="shared" si="934"/>
        <v>|Barbara Kopple|</v>
      </c>
      <c r="U7471" s="14" t="str">
        <f t="shared" si="935"/>
        <v>|Sharon Jones|</v>
      </c>
    </row>
    <row r="7472" spans="1:21">
      <c r="A7472" s="14" t="s">
        <v>34303</v>
      </c>
      <c r="B7472" s="14" t="s">
        <v>48</v>
      </c>
      <c r="C7472" s="14" t="s">
        <v>34304</v>
      </c>
      <c r="D7472" s="14" t="s">
        <v>34305</v>
      </c>
      <c r="E7472" s="14" t="s">
        <v>34306</v>
      </c>
      <c r="F7472" s="14" t="s">
        <v>115</v>
      </c>
      <c r="G7472" s="26">
        <v>42723</v>
      </c>
      <c r="H7472" s="14">
        <v>2016</v>
      </c>
      <c r="I7472" s="14" t="s">
        <v>369</v>
      </c>
      <c r="J7472" s="14" t="s">
        <v>1290</v>
      </c>
      <c r="K7472" s="14" t="s">
        <v>1436</v>
      </c>
      <c r="L7472" s="14" t="s">
        <v>34307</v>
      </c>
      <c r="M7472" s="14">
        <f t="shared" si="928"/>
        <v>2016</v>
      </c>
      <c r="N7472" s="14">
        <f t="shared" si="929"/>
        <v>12</v>
      </c>
      <c r="O7472" s="14" t="str">
        <f>IFERROR(VLOOKUP(I7472,Lists!$F$2:$G$16,2,FALSE()),"Not Rated")</f>
        <v>Not Rated</v>
      </c>
      <c r="P7472" s="14">
        <f t="shared" si="930"/>
        <v>86</v>
      </c>
      <c r="Q7472" s="14" t="str">
        <f t="shared" si="931"/>
        <v>United States</v>
      </c>
      <c r="R7472" s="14" t="str">
        <f t="shared" si="932"/>
        <v>|United States|</v>
      </c>
      <c r="S7472" s="14" t="str">
        <f t="shared" si="933"/>
        <v>|Dramas|Independent Movies|</v>
      </c>
      <c r="T7472" s="14" t="str">
        <f t="shared" si="934"/>
        <v>|Julia Hart|</v>
      </c>
      <c r="U7472" s="14" t="str">
        <f t="shared" si="935"/>
        <v>|Lily Rabe|Timothée Chalamet|Lili Reinhart|Anthony Quintal|Oscar Nuñez|Rob Huebel|</v>
      </c>
    </row>
    <row r="7473" spans="1:21">
      <c r="A7473" s="14" t="s">
        <v>34308</v>
      </c>
      <c r="B7473" s="14" t="s">
        <v>48</v>
      </c>
      <c r="C7473" s="14" t="s">
        <v>34309</v>
      </c>
      <c r="D7473" s="14" t="s">
        <v>34310</v>
      </c>
      <c r="E7473" s="14" t="s">
        <v>117</v>
      </c>
      <c r="F7473" s="14" t="s">
        <v>921</v>
      </c>
      <c r="G7473" s="26">
        <v>42960</v>
      </c>
      <c r="H7473" s="14">
        <v>2017</v>
      </c>
      <c r="I7473" s="14" t="s">
        <v>361</v>
      </c>
      <c r="J7473" s="14" t="s">
        <v>713</v>
      </c>
      <c r="K7473" s="14" t="s">
        <v>247</v>
      </c>
      <c r="L7473" s="14" t="s">
        <v>34311</v>
      </c>
      <c r="M7473" s="14">
        <f t="shared" si="928"/>
        <v>2017</v>
      </c>
      <c r="N7473" s="14">
        <f t="shared" si="929"/>
        <v>8</v>
      </c>
      <c r="O7473" s="14" t="str">
        <f>IFERROR(VLOOKUP(I7473,Lists!$F$2:$G$16,2,FALSE()),"Not Rated")</f>
        <v>Teens</v>
      </c>
      <c r="P7473" s="14">
        <f t="shared" si="930"/>
        <v>100</v>
      </c>
      <c r="Q7473" s="14" t="str">
        <f t="shared" si="931"/>
        <v>United States</v>
      </c>
      <c r="R7473" s="14" t="str">
        <f t="shared" si="932"/>
        <v>|United States|United Kingdom|</v>
      </c>
      <c r="S7473" s="14" t="str">
        <f t="shared" si="933"/>
        <v>|Documentaries|</v>
      </c>
      <c r="T7473" s="14" t="str">
        <f t="shared" si="934"/>
        <v>|David Fairhead|</v>
      </c>
      <c r="U7473" s="14" t="str">
        <f t="shared" si="935"/>
        <v>|Unknown|</v>
      </c>
    </row>
    <row r="7474" spans="1:21">
      <c r="A7474" s="14" t="s">
        <v>34312</v>
      </c>
      <c r="B7474" s="14" t="s">
        <v>48</v>
      </c>
      <c r="C7474" s="14" t="s">
        <v>34313</v>
      </c>
      <c r="D7474" s="14" t="s">
        <v>34314</v>
      </c>
      <c r="E7474" s="14" t="s">
        <v>34315</v>
      </c>
      <c r="F7474" s="14" t="s">
        <v>34316</v>
      </c>
      <c r="G7474" s="26">
        <v>43675</v>
      </c>
      <c r="H7474" s="14">
        <v>2018</v>
      </c>
      <c r="I7474" s="14" t="s">
        <v>360</v>
      </c>
      <c r="J7474" s="14" t="s">
        <v>1386</v>
      </c>
      <c r="K7474" s="14" t="s">
        <v>625</v>
      </c>
      <c r="L7474" s="14" t="s">
        <v>34317</v>
      </c>
      <c r="M7474" s="14">
        <f t="shared" si="928"/>
        <v>2019</v>
      </c>
      <c r="N7474" s="14">
        <f t="shared" si="929"/>
        <v>7</v>
      </c>
      <c r="O7474" s="14" t="str">
        <f>IFERROR(VLOOKUP(I7474,Lists!$F$2:$G$16,2,FALSE()),"Not Rated")</f>
        <v>Adults</v>
      </c>
      <c r="P7474" s="14">
        <f t="shared" si="930"/>
        <v>107</v>
      </c>
      <c r="Q7474" s="14" t="str">
        <f t="shared" si="931"/>
        <v>United Kingdom</v>
      </c>
      <c r="R7474" s="14" t="str">
        <f t="shared" si="932"/>
        <v>|United Kingdom|Poland|</v>
      </c>
      <c r="S7474" s="14" t="str">
        <f t="shared" si="933"/>
        <v>|Action &amp; Adventure|Dramas|</v>
      </c>
      <c r="T7474" s="14" t="str">
        <f t="shared" si="934"/>
        <v>|David Blair|</v>
      </c>
      <c r="U7474" s="14" t="str">
        <f t="shared" si="935"/>
        <v>|Iwan Rheon|Milo Gibson|Stefanie Martini|Marcin Dorociński|Krystof Hádek|Christopher Jaciow|</v>
      </c>
    </row>
    <row r="7475" spans="1:21">
      <c r="A7475" s="14" t="s">
        <v>34318</v>
      </c>
      <c r="B7475" s="14" t="s">
        <v>48</v>
      </c>
      <c r="C7475" s="14" t="s">
        <v>34319</v>
      </c>
      <c r="D7475" s="14" t="s">
        <v>34320</v>
      </c>
      <c r="E7475" s="14" t="s">
        <v>34321</v>
      </c>
      <c r="F7475" s="14" t="s">
        <v>155</v>
      </c>
      <c r="G7475" s="26">
        <v>42954</v>
      </c>
      <c r="H7475" s="14">
        <v>2014</v>
      </c>
      <c r="I7475" s="14" t="s">
        <v>362</v>
      </c>
      <c r="J7475" s="14" t="s">
        <v>730</v>
      </c>
      <c r="K7475" s="14" t="s">
        <v>542</v>
      </c>
      <c r="L7475" s="14" t="s">
        <v>34322</v>
      </c>
      <c r="M7475" s="14">
        <f t="shared" si="928"/>
        <v>2017</v>
      </c>
      <c r="N7475" s="14">
        <f t="shared" si="929"/>
        <v>8</v>
      </c>
      <c r="O7475" s="14" t="str">
        <f>IFERROR(VLOOKUP(I7475,Lists!$F$2:$G$16,2,FALSE()),"Not Rated")</f>
        <v>Older Kids</v>
      </c>
      <c r="P7475" s="14">
        <f t="shared" si="930"/>
        <v>93</v>
      </c>
      <c r="Q7475" s="14" t="str">
        <f t="shared" si="931"/>
        <v>Malaysia</v>
      </c>
      <c r="R7475" s="14" t="str">
        <f t="shared" si="932"/>
        <v>|Malaysia|</v>
      </c>
      <c r="S7475" s="14" t="str">
        <f t="shared" si="933"/>
        <v>|Comedies|International Movies|Romantic Movies|</v>
      </c>
      <c r="T7475" s="14" t="str">
        <f t="shared" si="934"/>
        <v>|Osman Ali|</v>
      </c>
      <c r="U7475" s="14" t="str">
        <f t="shared" si="935"/>
        <v>|Bront Palarae|Maya Karin|Remy Ishak|Izara Aishah|Azad Jazmin|Dira Abu Zahar|Zarina Zainuddin|</v>
      </c>
    </row>
    <row r="7476" spans="1:21">
      <c r="A7476" s="14" t="s">
        <v>34323</v>
      </c>
      <c r="B7476" s="14" t="s">
        <v>48</v>
      </c>
      <c r="C7476" s="14" t="s">
        <v>34324</v>
      </c>
      <c r="D7476" s="14" t="s">
        <v>34325</v>
      </c>
      <c r="E7476" s="14" t="s">
        <v>34326</v>
      </c>
      <c r="F7476" s="14" t="s">
        <v>115</v>
      </c>
      <c r="G7476" s="26">
        <v>43307</v>
      </c>
      <c r="H7476" s="14">
        <v>2015</v>
      </c>
      <c r="I7476" s="14" t="s">
        <v>363</v>
      </c>
      <c r="J7476" s="14" t="s">
        <v>1226</v>
      </c>
      <c r="K7476" s="14" t="s">
        <v>1436</v>
      </c>
      <c r="L7476" s="14" t="s">
        <v>34327</v>
      </c>
      <c r="M7476" s="14">
        <f t="shared" si="928"/>
        <v>2018</v>
      </c>
      <c r="N7476" s="14">
        <f t="shared" si="929"/>
        <v>7</v>
      </c>
      <c r="O7476" s="14" t="str">
        <f>IFERROR(VLOOKUP(I7476,Lists!$F$2:$G$16,2,FALSE()),"Not Rated")</f>
        <v>Adults</v>
      </c>
      <c r="P7476" s="14">
        <f t="shared" si="930"/>
        <v>109</v>
      </c>
      <c r="Q7476" s="14" t="str">
        <f t="shared" si="931"/>
        <v>United States</v>
      </c>
      <c r="R7476" s="14" t="str">
        <f t="shared" si="932"/>
        <v>|United States|</v>
      </c>
      <c r="S7476" s="14" t="str">
        <f t="shared" si="933"/>
        <v>|Dramas|Independent Movies|</v>
      </c>
      <c r="T7476" s="14" t="str">
        <f t="shared" si="934"/>
        <v>|Anna Boden|Ryan Fleck|</v>
      </c>
      <c r="U7476" s="14" t="str">
        <f t="shared" si="935"/>
        <v>|Ryan Reynolds|Ben Mendelsohn|Sienna Miller|Analeigh Tipton|Alfre Woodard|James Toback|Robin Weigert|</v>
      </c>
    </row>
    <row r="7477" spans="1:21">
      <c r="A7477" s="14" t="s">
        <v>34328</v>
      </c>
      <c r="B7477" s="14" t="s">
        <v>48</v>
      </c>
      <c r="C7477" s="14" t="s">
        <v>34329</v>
      </c>
      <c r="D7477" s="14" t="s">
        <v>34330</v>
      </c>
      <c r="E7477" s="14" t="s">
        <v>34331</v>
      </c>
      <c r="F7477" s="14" t="s">
        <v>116</v>
      </c>
      <c r="G7477" s="26">
        <v>42856</v>
      </c>
      <c r="H7477" s="14">
        <v>2016</v>
      </c>
      <c r="I7477" s="14" t="s">
        <v>360</v>
      </c>
      <c r="J7477" s="14" t="s">
        <v>1226</v>
      </c>
      <c r="K7477" s="14" t="s">
        <v>444</v>
      </c>
      <c r="L7477" s="14" t="s">
        <v>34332</v>
      </c>
      <c r="M7477" s="14">
        <f t="shared" si="928"/>
        <v>2017</v>
      </c>
      <c r="N7477" s="14">
        <f t="shared" si="929"/>
        <v>5</v>
      </c>
      <c r="O7477" s="14" t="str">
        <f>IFERROR(VLOOKUP(I7477,Lists!$F$2:$G$16,2,FALSE()),"Not Rated")</f>
        <v>Adults</v>
      </c>
      <c r="P7477" s="14">
        <f t="shared" si="930"/>
        <v>109</v>
      </c>
      <c r="Q7477" s="14" t="str">
        <f t="shared" si="931"/>
        <v>India</v>
      </c>
      <c r="R7477" s="14" t="str">
        <f t="shared" si="932"/>
        <v>|India|</v>
      </c>
      <c r="S7477" s="14" t="str">
        <f t="shared" si="933"/>
        <v>|Dramas|Independent Movies|International Movies|</v>
      </c>
      <c r="T7477" s="14" t="str">
        <f t="shared" si="934"/>
        <v>|Munish Bhardwaj|</v>
      </c>
      <c r="U7477" s="14" t="str">
        <f t="shared" si="935"/>
        <v>|Ranvir Shorey|Neha Dhupia|Devendra Chowhan|Ashwath Bhatt|Vidushi Mehra|Anant Raina|</v>
      </c>
    </row>
    <row r="7478" spans="1:21">
      <c r="A7478" s="14" t="s">
        <v>34333</v>
      </c>
      <c r="B7478" s="14" t="s">
        <v>48</v>
      </c>
      <c r="C7478" s="14" t="s">
        <v>34334</v>
      </c>
      <c r="D7478" s="14" t="s">
        <v>34335</v>
      </c>
      <c r="E7478" s="14" t="s">
        <v>34336</v>
      </c>
      <c r="F7478" s="14" t="s">
        <v>115</v>
      </c>
      <c r="G7478" s="26">
        <v>43281</v>
      </c>
      <c r="H7478" s="14">
        <v>2017</v>
      </c>
      <c r="I7478" s="14" t="s">
        <v>360</v>
      </c>
      <c r="J7478" s="14" t="s">
        <v>900</v>
      </c>
      <c r="K7478" s="14" t="s">
        <v>34337</v>
      </c>
      <c r="L7478" s="14" t="s">
        <v>34338</v>
      </c>
      <c r="M7478" s="14">
        <f t="shared" si="928"/>
        <v>2018</v>
      </c>
      <c r="N7478" s="14">
        <f t="shared" si="929"/>
        <v>6</v>
      </c>
      <c r="O7478" s="14" t="str">
        <f>IFERROR(VLOOKUP(I7478,Lists!$F$2:$G$16,2,FALSE()),"Not Rated")</f>
        <v>Adults</v>
      </c>
      <c r="P7478" s="14">
        <f t="shared" si="930"/>
        <v>92</v>
      </c>
      <c r="Q7478" s="14" t="str">
        <f t="shared" si="931"/>
        <v>United States</v>
      </c>
      <c r="R7478" s="14" t="str">
        <f t="shared" si="932"/>
        <v>|United States|</v>
      </c>
      <c r="S7478" s="14" t="str">
        <f t="shared" si="933"/>
        <v>|Action &amp; Adventure|Horror Movies|Independent Movies|</v>
      </c>
      <c r="T7478" s="14" t="str">
        <f t="shared" si="934"/>
        <v>|Ted Geoghegan|</v>
      </c>
      <c r="U7478" s="14" t="str">
        <f t="shared" si="935"/>
        <v>|Kaniehtiio Horn|Eamon Farren|Justin Rain|Ezra Buzzington|Noah Segan|Ian Colletti|Robert Longstreet|Jon Huber|Jack Gwaltney|Sheri Foster|David La Haye|</v>
      </c>
    </row>
    <row r="7479" spans="1:21">
      <c r="A7479" s="14" t="s">
        <v>34339</v>
      </c>
      <c r="B7479" s="14" t="s">
        <v>48</v>
      </c>
      <c r="C7479" s="14" t="s">
        <v>34340</v>
      </c>
      <c r="D7479" s="14" t="s">
        <v>34341</v>
      </c>
      <c r="E7479" s="14" t="s">
        <v>34342</v>
      </c>
      <c r="F7479" s="14" t="s">
        <v>115</v>
      </c>
      <c r="G7479" s="26">
        <v>43307</v>
      </c>
      <c r="H7479" s="14">
        <v>2015</v>
      </c>
      <c r="I7479" s="14" t="s">
        <v>363</v>
      </c>
      <c r="J7479" s="14" t="s">
        <v>730</v>
      </c>
      <c r="K7479" s="14" t="s">
        <v>2253</v>
      </c>
      <c r="L7479" s="14" t="s">
        <v>34343</v>
      </c>
      <c r="M7479" s="14">
        <f t="shared" si="928"/>
        <v>2018</v>
      </c>
      <c r="N7479" s="14">
        <f t="shared" si="929"/>
        <v>7</v>
      </c>
      <c r="O7479" s="14" t="str">
        <f>IFERROR(VLOOKUP(I7479,Lists!$F$2:$G$16,2,FALSE()),"Not Rated")</f>
        <v>Adults</v>
      </c>
      <c r="P7479" s="14">
        <f t="shared" si="930"/>
        <v>93</v>
      </c>
      <c r="Q7479" s="14" t="str">
        <f t="shared" si="931"/>
        <v>United States</v>
      </c>
      <c r="R7479" s="14" t="str">
        <f t="shared" si="932"/>
        <v>|United States|</v>
      </c>
      <c r="S7479" s="14" t="str">
        <f t="shared" si="933"/>
        <v>|Dramas|Independent Movies|Thrillers|</v>
      </c>
      <c r="T7479" s="14" t="str">
        <f t="shared" si="934"/>
        <v>|William Monahan|</v>
      </c>
      <c r="U7479" s="14" t="str">
        <f t="shared" si="935"/>
        <v>|Garrett Hedlund|Oscar Isaac|Louise Bourgoin|Walton Goggins|Mark Wahlberg|Fran Kranz|</v>
      </c>
    </row>
    <row r="7480" spans="1:21">
      <c r="A7480" s="14" t="s">
        <v>34344</v>
      </c>
      <c r="B7480" s="14" t="s">
        <v>48</v>
      </c>
      <c r="C7480" s="14" t="s">
        <v>34345</v>
      </c>
      <c r="D7480" s="14" t="s">
        <v>308</v>
      </c>
      <c r="E7480" s="14" t="s">
        <v>34346</v>
      </c>
      <c r="F7480" s="14" t="s">
        <v>131</v>
      </c>
      <c r="G7480" s="26">
        <v>43709</v>
      </c>
      <c r="H7480" s="14">
        <v>2019</v>
      </c>
      <c r="I7480" s="14" t="s">
        <v>361</v>
      </c>
      <c r="J7480" s="14" t="s">
        <v>713</v>
      </c>
      <c r="K7480" s="14" t="s">
        <v>475</v>
      </c>
      <c r="L7480" s="14" t="s">
        <v>34347</v>
      </c>
      <c r="M7480" s="14">
        <f t="shared" si="928"/>
        <v>2019</v>
      </c>
      <c r="N7480" s="14">
        <f t="shared" si="929"/>
        <v>9</v>
      </c>
      <c r="O7480" s="14" t="str">
        <f>IFERROR(VLOOKUP(I7480,Lists!$F$2:$G$16,2,FALSE()),"Not Rated")</f>
        <v>Teens</v>
      </c>
      <c r="P7480" s="14">
        <f t="shared" si="930"/>
        <v>100</v>
      </c>
      <c r="Q7480" s="14" t="str">
        <f t="shared" si="931"/>
        <v>Nigeria</v>
      </c>
      <c r="R7480" s="14" t="str">
        <f t="shared" si="932"/>
        <v>|Nigeria|</v>
      </c>
      <c r="S7480" s="14" t="str">
        <f t="shared" si="933"/>
        <v>|Dramas|International Movies|</v>
      </c>
      <c r="T7480" s="14" t="str">
        <f t="shared" si="934"/>
        <v>|Kunle Afolayan|</v>
      </c>
      <c r="U7480" s="14" t="str">
        <f t="shared" si="935"/>
        <v>|Tooni Afolayan|Ayo Ogunshina|Dayo Akinpelu|Simi Ogunleye|Femi Adebayo|Lateef Adedimeji|Damilola Ogunsi|Rasaq Olayiwola|Ayo Adesanya|Wale Akorede|Toyosi Benjamin|Hamzat Sherifdeen|Samuel Olasehinde|</v>
      </c>
    </row>
    <row r="7481" spans="1:21">
      <c r="A7481" s="14" t="s">
        <v>34348</v>
      </c>
      <c r="B7481" s="14" t="s">
        <v>48</v>
      </c>
      <c r="C7481" s="14" t="s">
        <v>34349</v>
      </c>
      <c r="D7481" s="14" t="s">
        <v>9188</v>
      </c>
      <c r="E7481" s="14" t="s">
        <v>34350</v>
      </c>
      <c r="F7481" s="14" t="s">
        <v>623</v>
      </c>
      <c r="G7481" s="26">
        <v>43922</v>
      </c>
      <c r="H7481" s="14">
        <v>2017</v>
      </c>
      <c r="I7481" s="14" t="s">
        <v>363</v>
      </c>
      <c r="J7481" s="14" t="s">
        <v>2206</v>
      </c>
      <c r="K7481" s="14" t="s">
        <v>244</v>
      </c>
      <c r="L7481" s="14" t="s">
        <v>34351</v>
      </c>
      <c r="M7481" s="14">
        <f t="shared" si="928"/>
        <v>2020</v>
      </c>
      <c r="N7481" s="14">
        <f t="shared" si="929"/>
        <v>4</v>
      </c>
      <c r="O7481" s="14" t="str">
        <f>IFERROR(VLOOKUP(I7481,Lists!$F$2:$G$16,2,FALSE()),"Not Rated")</f>
        <v>Adults</v>
      </c>
      <c r="P7481" s="14">
        <f t="shared" si="930"/>
        <v>141</v>
      </c>
      <c r="Q7481" s="14" t="str">
        <f t="shared" si="931"/>
        <v>China</v>
      </c>
      <c r="R7481" s="14" t="str">
        <f t="shared" si="932"/>
        <v>|China|Canada|United States|</v>
      </c>
      <c r="S7481" s="14" t="str">
        <f t="shared" si="933"/>
        <v>|Dramas|</v>
      </c>
      <c r="T7481" s="14" t="str">
        <f t="shared" si="934"/>
        <v>|Aaron Sorkin|</v>
      </c>
      <c r="U7481" s="14" t="str">
        <f t="shared" si="935"/>
        <v>|Jessica Chastain|Idris Elba|Kevin Costner|Michael Cera|Jeremy Strong|Chris O'Dowd|J.C. MacKenzie|Brian d'Arcy James|Bill Camp|Graham Greene|Justin Kirk|Brian d’Arcy James|</v>
      </c>
    </row>
    <row r="7482" spans="1:21">
      <c r="A7482" s="14" t="s">
        <v>34352</v>
      </c>
      <c r="B7482" s="14" t="s">
        <v>49</v>
      </c>
      <c r="C7482" s="14" t="s">
        <v>34353</v>
      </c>
      <c r="D7482" s="14" t="s">
        <v>117</v>
      </c>
      <c r="E7482" s="14" t="s">
        <v>34354</v>
      </c>
      <c r="F7482" s="14" t="s">
        <v>123</v>
      </c>
      <c r="G7482" s="26">
        <v>42917</v>
      </c>
      <c r="H7482" s="14">
        <v>2014</v>
      </c>
      <c r="I7482" s="14" t="s">
        <v>361</v>
      </c>
      <c r="J7482" s="14" t="s">
        <v>105</v>
      </c>
      <c r="K7482" s="14" t="s">
        <v>6268</v>
      </c>
      <c r="L7482" s="14" t="s">
        <v>34355</v>
      </c>
      <c r="M7482" s="14">
        <f t="shared" si="928"/>
        <v>2017</v>
      </c>
      <c r="N7482" s="14">
        <f t="shared" si="929"/>
        <v>7</v>
      </c>
      <c r="O7482" s="14" t="str">
        <f>IFERROR(VLOOKUP(I7482,Lists!$F$2:$G$16,2,FALSE()),"Not Rated")</f>
        <v>Teens</v>
      </c>
      <c r="P7482" s="14">
        <f t="shared" si="930"/>
        <v>1</v>
      </c>
      <c r="Q7482" s="14" t="str">
        <f t="shared" si="931"/>
        <v>South Korea</v>
      </c>
      <c r="R7482" s="14" t="str">
        <f t="shared" si="932"/>
        <v>|South Korea|</v>
      </c>
      <c r="S7482" s="14" t="str">
        <f t="shared" si="933"/>
        <v>|International TV Shows|Korean TV Shows|Romantic TV Shows|</v>
      </c>
      <c r="T7482" s="14" t="str">
        <f t="shared" si="934"/>
        <v>|Unknown|</v>
      </c>
      <c r="U7482" s="14" t="str">
        <f t="shared" si="935"/>
        <v>|Lizzy|Jung-min Park|Sang-hee Lee|</v>
      </c>
    </row>
    <row r="7483" spans="1:21">
      <c r="A7483" s="14" t="s">
        <v>34356</v>
      </c>
      <c r="B7483" s="14" t="s">
        <v>48</v>
      </c>
      <c r="C7483" s="14" t="s">
        <v>34357</v>
      </c>
      <c r="D7483" s="14" t="s">
        <v>21977</v>
      </c>
      <c r="E7483" s="14" t="s">
        <v>34358</v>
      </c>
      <c r="F7483" s="14" t="s">
        <v>115</v>
      </c>
      <c r="G7483" s="26">
        <v>43466</v>
      </c>
      <c r="H7483" s="14">
        <v>2003</v>
      </c>
      <c r="I7483" s="14" t="s">
        <v>364</v>
      </c>
      <c r="J7483" s="14" t="s">
        <v>1008</v>
      </c>
      <c r="K7483" s="14" t="s">
        <v>244</v>
      </c>
      <c r="L7483" s="14" t="s">
        <v>34359</v>
      </c>
      <c r="M7483" s="14">
        <f t="shared" si="928"/>
        <v>2019</v>
      </c>
      <c r="N7483" s="14">
        <f t="shared" si="929"/>
        <v>1</v>
      </c>
      <c r="O7483" s="14" t="str">
        <f>IFERROR(VLOOKUP(I7483,Lists!$F$2:$G$16,2,FALSE()),"Not Rated")</f>
        <v>Teens</v>
      </c>
      <c r="P7483" s="14">
        <f t="shared" si="930"/>
        <v>119</v>
      </c>
      <c r="Q7483" s="14" t="str">
        <f t="shared" si="931"/>
        <v>United States</v>
      </c>
      <c r="R7483" s="14" t="str">
        <f t="shared" si="932"/>
        <v>|United States|</v>
      </c>
      <c r="S7483" s="14" t="str">
        <f t="shared" si="933"/>
        <v>|Dramas|</v>
      </c>
      <c r="T7483" s="14" t="str">
        <f t="shared" si="934"/>
        <v>|Mike Newell|</v>
      </c>
      <c r="U7483" s="14" t="str">
        <f t="shared" si="935"/>
        <v>|Julia Roberts|Kirsten Dunst|Julia Stiles|Maggie Gyllenhaal|Juliet Stevenson|Dominic West|Ginnifer Goodwin|Topher Grace|John Slattery|Marcia Gay Harden|</v>
      </c>
    </row>
    <row r="7484" spans="1:21">
      <c r="A7484" s="14" t="s">
        <v>34360</v>
      </c>
      <c r="B7484" s="14" t="s">
        <v>48</v>
      </c>
      <c r="C7484" s="14" t="s">
        <v>34361</v>
      </c>
      <c r="D7484" s="14" t="s">
        <v>34362</v>
      </c>
      <c r="E7484" s="14" t="s">
        <v>34363</v>
      </c>
      <c r="F7484" s="14" t="s">
        <v>14751</v>
      </c>
      <c r="G7484" s="26">
        <v>43023</v>
      </c>
      <c r="H7484" s="14">
        <v>2016</v>
      </c>
      <c r="I7484" s="14" t="s">
        <v>363</v>
      </c>
      <c r="J7484" s="14" t="s">
        <v>1668</v>
      </c>
      <c r="K7484" s="14" t="s">
        <v>254</v>
      </c>
      <c r="L7484" s="14" t="s">
        <v>34364</v>
      </c>
      <c r="M7484" s="14">
        <f t="shared" si="928"/>
        <v>2017</v>
      </c>
      <c r="N7484" s="14">
        <f t="shared" si="929"/>
        <v>10</v>
      </c>
      <c r="O7484" s="14" t="str">
        <f>IFERROR(VLOOKUP(I7484,Lists!$F$2:$G$16,2,FALSE()),"Not Rated")</f>
        <v>Adults</v>
      </c>
      <c r="P7484" s="14">
        <f t="shared" si="930"/>
        <v>84</v>
      </c>
      <c r="Q7484" s="14" t="str">
        <f t="shared" si="931"/>
        <v>United States</v>
      </c>
      <c r="R7484" s="14" t="str">
        <f t="shared" si="932"/>
        <v>|United States|Spain|</v>
      </c>
      <c r="S7484" s="14" t="str">
        <f t="shared" si="933"/>
        <v>|Thrillers|</v>
      </c>
      <c r="T7484" s="14" t="str">
        <f t="shared" si="934"/>
        <v>|Martin Rosete|</v>
      </c>
      <c r="U7484" s="14" t="str">
        <f t="shared" si="935"/>
        <v>|Kellan Lutz|Jess Weixler|Jesse Williams|Jamie Bamber|Lucía Guerrero|Fredric Lehne|</v>
      </c>
    </row>
    <row r="7485" spans="1:21">
      <c r="A7485" s="14" t="s">
        <v>34365</v>
      </c>
      <c r="B7485" s="14" t="s">
        <v>49</v>
      </c>
      <c r="C7485" s="14" t="s">
        <v>34366</v>
      </c>
      <c r="D7485" s="14" t="s">
        <v>117</v>
      </c>
      <c r="E7485" s="14" t="s">
        <v>117</v>
      </c>
      <c r="F7485" s="14" t="s">
        <v>117</v>
      </c>
      <c r="G7485" s="26">
        <v>43658</v>
      </c>
      <c r="H7485" s="14">
        <v>2015</v>
      </c>
      <c r="I7485" s="14" t="s">
        <v>362</v>
      </c>
      <c r="J7485" s="14" t="s">
        <v>105</v>
      </c>
      <c r="K7485" s="14" t="s">
        <v>2297</v>
      </c>
      <c r="L7485" s="14" t="s">
        <v>34367</v>
      </c>
      <c r="M7485" s="14">
        <f t="shared" si="928"/>
        <v>2019</v>
      </c>
      <c r="N7485" s="14">
        <f t="shared" si="929"/>
        <v>7</v>
      </c>
      <c r="O7485" s="14" t="str">
        <f>IFERROR(VLOOKUP(I7485,Lists!$F$2:$G$16,2,FALSE()),"Not Rated")</f>
        <v>Older Kids</v>
      </c>
      <c r="P7485" s="14">
        <f t="shared" si="930"/>
        <v>1</v>
      </c>
      <c r="Q7485" s="14" t="str">
        <f t="shared" si="931"/>
        <v>Unknown</v>
      </c>
      <c r="R7485" s="14" t="str">
        <f t="shared" si="932"/>
        <v>|Unknown|</v>
      </c>
      <c r="S7485" s="14" t="str">
        <f t="shared" si="933"/>
        <v>|British TV Shows|International TV Shows|Reality TV|</v>
      </c>
      <c r="T7485" s="14" t="str">
        <f t="shared" si="934"/>
        <v>|Unknown|</v>
      </c>
      <c r="U7485" s="14" t="str">
        <f t="shared" si="935"/>
        <v>|Unknown|</v>
      </c>
    </row>
    <row r="7486" spans="1:21">
      <c r="A7486" s="14" t="s">
        <v>34368</v>
      </c>
      <c r="B7486" s="14" t="s">
        <v>48</v>
      </c>
      <c r="C7486" s="14" t="s">
        <v>34369</v>
      </c>
      <c r="D7486" s="14" t="s">
        <v>34370</v>
      </c>
      <c r="E7486" s="14" t="s">
        <v>34371</v>
      </c>
      <c r="F7486" s="14" t="s">
        <v>115</v>
      </c>
      <c r="G7486" s="26">
        <v>43770</v>
      </c>
      <c r="H7486" s="14">
        <v>1997</v>
      </c>
      <c r="I7486" s="14" t="s">
        <v>363</v>
      </c>
      <c r="J7486" s="14" t="s">
        <v>624</v>
      </c>
      <c r="K7486" s="14" t="s">
        <v>1149</v>
      </c>
      <c r="L7486" s="14" t="s">
        <v>34372</v>
      </c>
      <c r="M7486" s="14">
        <f t="shared" si="928"/>
        <v>2019</v>
      </c>
      <c r="N7486" s="14">
        <f t="shared" si="929"/>
        <v>11</v>
      </c>
      <c r="O7486" s="14" t="str">
        <f>IFERROR(VLOOKUP(I7486,Lists!$F$2:$G$16,2,FALSE()),"Not Rated")</f>
        <v>Adults</v>
      </c>
      <c r="P7486" s="14">
        <f t="shared" si="930"/>
        <v>96</v>
      </c>
      <c r="Q7486" s="14" t="str">
        <f t="shared" si="931"/>
        <v>United States</v>
      </c>
      <c r="R7486" s="14" t="str">
        <f t="shared" si="932"/>
        <v>|United States|</v>
      </c>
      <c r="S7486" s="14" t="str">
        <f t="shared" si="933"/>
        <v>|Action &amp; Adventure|Comedies|</v>
      </c>
      <c r="T7486" s="14" t="str">
        <f t="shared" si="934"/>
        <v>|Brett Ratner|</v>
      </c>
      <c r="U7486" s="14" t="str">
        <f t="shared" si="935"/>
        <v>|Charlie Sheen|Chris Tucker|Heather Locklear|Paul Sorvino|Gérard Ismaël|Damian Chapa|Elise Neal|Michael Wright|Veronica Cartwright|</v>
      </c>
    </row>
    <row r="7487" spans="1:21">
      <c r="A7487" s="14" t="s">
        <v>34373</v>
      </c>
      <c r="B7487" s="14" t="s">
        <v>49</v>
      </c>
      <c r="C7487" s="14" t="s">
        <v>34374</v>
      </c>
      <c r="D7487" s="14" t="s">
        <v>117</v>
      </c>
      <c r="E7487" s="14" t="s">
        <v>34375</v>
      </c>
      <c r="F7487" s="14" t="s">
        <v>118</v>
      </c>
      <c r="G7487" s="26">
        <v>42825</v>
      </c>
      <c r="H7487" s="14">
        <v>2014</v>
      </c>
      <c r="I7487" s="14" t="s">
        <v>362</v>
      </c>
      <c r="J7487" s="14" t="s">
        <v>105</v>
      </c>
      <c r="K7487" s="14" t="s">
        <v>26858</v>
      </c>
      <c r="L7487" s="14" t="s">
        <v>34376</v>
      </c>
      <c r="M7487" s="14">
        <f t="shared" si="928"/>
        <v>2017</v>
      </c>
      <c r="N7487" s="14">
        <f t="shared" si="929"/>
        <v>3</v>
      </c>
      <c r="O7487" s="14" t="str">
        <f>IFERROR(VLOOKUP(I7487,Lists!$F$2:$G$16,2,FALSE()),"Not Rated")</f>
        <v>Older Kids</v>
      </c>
      <c r="P7487" s="14">
        <f t="shared" si="930"/>
        <v>1</v>
      </c>
      <c r="Q7487" s="14" t="str">
        <f t="shared" si="931"/>
        <v>United Kingdom</v>
      </c>
      <c r="R7487" s="14" t="str">
        <f t="shared" si="932"/>
        <v>|United Kingdom|</v>
      </c>
      <c r="S7487" s="14" t="str">
        <f t="shared" si="933"/>
        <v>|British TV Shows|Docuseries|Science &amp; Nature TV|</v>
      </c>
      <c r="T7487" s="14" t="str">
        <f t="shared" si="934"/>
        <v>|Unknown|</v>
      </c>
      <c r="U7487" s="14" t="str">
        <f t="shared" si="935"/>
        <v>|George McGavin|</v>
      </c>
    </row>
    <row r="7488" spans="1:21">
      <c r="A7488" s="14" t="s">
        <v>34377</v>
      </c>
      <c r="B7488" s="14" t="s">
        <v>48</v>
      </c>
      <c r="C7488" s="14" t="s">
        <v>34378</v>
      </c>
      <c r="D7488" s="14" t="s">
        <v>20489</v>
      </c>
      <c r="E7488" s="14" t="s">
        <v>34379</v>
      </c>
      <c r="F7488" s="14" t="s">
        <v>119</v>
      </c>
      <c r="G7488" s="26">
        <v>42448</v>
      </c>
      <c r="H7488" s="14">
        <v>2016</v>
      </c>
      <c r="I7488" s="14" t="s">
        <v>367</v>
      </c>
      <c r="J7488" s="14" t="s">
        <v>760</v>
      </c>
      <c r="K7488" s="14" t="s">
        <v>481</v>
      </c>
      <c r="L7488" s="14" t="s">
        <v>34380</v>
      </c>
      <c r="M7488" s="14">
        <f t="shared" si="928"/>
        <v>2016</v>
      </c>
      <c r="N7488" s="14">
        <f t="shared" si="929"/>
        <v>3</v>
      </c>
      <c r="O7488" s="14" t="str">
        <f>IFERROR(VLOOKUP(I7488,Lists!$F$2:$G$16,2,FALSE()),"Not Rated")</f>
        <v>Older Kids</v>
      </c>
      <c r="P7488" s="14">
        <f t="shared" si="930"/>
        <v>83</v>
      </c>
      <c r="Q7488" s="14" t="str">
        <f t="shared" si="931"/>
        <v>Canada</v>
      </c>
      <c r="R7488" s="14" t="str">
        <f t="shared" si="932"/>
        <v>|Canada|</v>
      </c>
      <c r="S7488" s="14" t="str">
        <f t="shared" si="933"/>
        <v>|Children &amp; Family Movies|Comedies|</v>
      </c>
      <c r="T7488" s="14" t="str">
        <f t="shared" si="934"/>
        <v>|Robert Vince|</v>
      </c>
      <c r="U7488" s="14" t="str">
        <f t="shared" si="935"/>
        <v>|Jonathan Mangum|Erin Allin O'Reilly|Kayden Magnuson|Danny Woodburn|Skylar Astin|John Ratzenberger|David Milchard|</v>
      </c>
    </row>
    <row r="7489" spans="1:21">
      <c r="A7489" s="14" t="s">
        <v>34381</v>
      </c>
      <c r="B7489" s="14" t="s">
        <v>48</v>
      </c>
      <c r="C7489" s="14" t="s">
        <v>34382</v>
      </c>
      <c r="D7489" s="14" t="s">
        <v>34383</v>
      </c>
      <c r="E7489" s="14" t="s">
        <v>34384</v>
      </c>
      <c r="F7489" s="14" t="s">
        <v>128</v>
      </c>
      <c r="G7489" s="26">
        <v>43631</v>
      </c>
      <c r="H7489" s="14">
        <v>2017</v>
      </c>
      <c r="I7489" s="14" t="s">
        <v>360</v>
      </c>
      <c r="J7489" s="14" t="s">
        <v>962</v>
      </c>
      <c r="K7489" s="14" t="s">
        <v>529</v>
      </c>
      <c r="L7489" s="14" t="s">
        <v>34385</v>
      </c>
      <c r="M7489" s="14">
        <f t="shared" si="928"/>
        <v>2019</v>
      </c>
      <c r="N7489" s="14">
        <f t="shared" si="929"/>
        <v>6</v>
      </c>
      <c r="O7489" s="14" t="str">
        <f>IFERROR(VLOOKUP(I7489,Lists!$F$2:$G$16,2,FALSE()),"Not Rated")</f>
        <v>Adults</v>
      </c>
      <c r="P7489" s="14">
        <f t="shared" si="930"/>
        <v>117</v>
      </c>
      <c r="Q7489" s="14" t="str">
        <f t="shared" si="931"/>
        <v>Egypt</v>
      </c>
      <c r="R7489" s="14" t="str">
        <f t="shared" si="932"/>
        <v>|Egypt|</v>
      </c>
      <c r="S7489" s="14" t="str">
        <f t="shared" si="933"/>
        <v>|Comedies|International Movies|</v>
      </c>
      <c r="T7489" s="14" t="str">
        <f t="shared" si="934"/>
        <v>|Ahmed El Gendy|</v>
      </c>
      <c r="U7489" s="14" t="str">
        <f t="shared" si="935"/>
        <v>|Mohamed Mamdouh|Mohammed Tharwat|Akram Hosny|</v>
      </c>
    </row>
    <row r="7490" spans="1:21">
      <c r="A7490" s="14" t="s">
        <v>34386</v>
      </c>
      <c r="B7490" s="14" t="s">
        <v>48</v>
      </c>
      <c r="C7490" s="14" t="s">
        <v>34387</v>
      </c>
      <c r="D7490" s="14" t="s">
        <v>34388</v>
      </c>
      <c r="E7490" s="14" t="s">
        <v>34389</v>
      </c>
      <c r="F7490" s="14" t="s">
        <v>33776</v>
      </c>
      <c r="G7490" s="26">
        <v>43194</v>
      </c>
      <c r="H7490" s="14">
        <v>2017</v>
      </c>
      <c r="I7490" s="14" t="s">
        <v>367</v>
      </c>
      <c r="J7490" s="14" t="s">
        <v>730</v>
      </c>
      <c r="K7490" s="14" t="s">
        <v>251</v>
      </c>
      <c r="L7490" s="14" t="s">
        <v>34390</v>
      </c>
      <c r="M7490" s="14">
        <f t="shared" ref="M7490:M7553" si="936">IF(G7490="","",YEAR(G7490))</f>
        <v>2018</v>
      </c>
      <c r="N7490" s="14">
        <f t="shared" ref="N7490:N7553" si="937">IF(G7490="","",MONTH(G7490))</f>
        <v>4</v>
      </c>
      <c r="O7490" s="14" t="str">
        <f>IFERROR(VLOOKUP(I7490,Lists!$F$2:$G$16,2,FALSE()),"Not Rated")</f>
        <v>Older Kids</v>
      </c>
      <c r="P7490" s="14">
        <f t="shared" ref="P7490:P7553" si="938">IFERROR(VALUE(LEFT(J7490,FIND(" ",J7490)-1)),"")</f>
        <v>93</v>
      </c>
      <c r="Q7490" s="14" t="str">
        <f t="shared" ref="Q7490:Q7553" si="939">IFERROR(LEFT(F7490,FIND(",",F7490)-1),F7490)</f>
        <v>Germany</v>
      </c>
      <c r="R7490" s="14" t="str">
        <f t="shared" ref="R7490:R7553" si="940">"|"&amp;SUBSTITUTE(F7490,", ","|")&amp;"|"</f>
        <v>|Germany|United Kingdom|</v>
      </c>
      <c r="S7490" s="14" t="str">
        <f t="shared" ref="S7490:S7553" si="941">"|"&amp;SUBSTITUTE(K7490,", ","|")&amp;"|"</f>
        <v>|Children &amp; Family Movies|</v>
      </c>
      <c r="T7490" s="14" t="str">
        <f t="shared" ref="T7490:T7553" si="942">"|"&amp;SUBSTITUTE(D7490,", ","|")&amp;"|"</f>
        <v>|Holger Tappe|</v>
      </c>
      <c r="U7490" s="14" t="str">
        <f t="shared" ref="U7490:U7553" si="943">"|"&amp;SUBSTITUTE(E7490,", ","|")&amp;"|"</f>
        <v>|Celia Imrie|Emily Watson|Catherine Tate|Jason Isaacs|Nick Frost|Jessica Brown Findlay|</v>
      </c>
    </row>
    <row r="7491" spans="1:21">
      <c r="A7491" s="14" t="s">
        <v>34391</v>
      </c>
      <c r="B7491" s="14" t="s">
        <v>48</v>
      </c>
      <c r="C7491" s="14" t="s">
        <v>34392</v>
      </c>
      <c r="D7491" s="14" t="s">
        <v>34393</v>
      </c>
      <c r="E7491" s="14" t="s">
        <v>34394</v>
      </c>
      <c r="F7491" s="14" t="s">
        <v>115</v>
      </c>
      <c r="G7491" s="26">
        <v>43160</v>
      </c>
      <c r="H7491" s="14">
        <v>2013</v>
      </c>
      <c r="I7491" s="14" t="s">
        <v>365</v>
      </c>
      <c r="J7491" s="14" t="s">
        <v>4548</v>
      </c>
      <c r="K7491" s="14" t="s">
        <v>251</v>
      </c>
      <c r="L7491" s="14" t="s">
        <v>34395</v>
      </c>
      <c r="M7491" s="14">
        <f t="shared" si="936"/>
        <v>2018</v>
      </c>
      <c r="N7491" s="14">
        <f t="shared" si="937"/>
        <v>3</v>
      </c>
      <c r="O7491" s="14" t="str">
        <f>IFERROR(VLOOKUP(I7491,Lists!$F$2:$G$16,2,FALSE()),"Not Rated")</f>
        <v>Kids</v>
      </c>
      <c r="P7491" s="14">
        <f t="shared" si="938"/>
        <v>73</v>
      </c>
      <c r="Q7491" s="14" t="str">
        <f t="shared" si="939"/>
        <v>United States</v>
      </c>
      <c r="R7491" s="14" t="str">
        <f t="shared" si="940"/>
        <v>|United States|</v>
      </c>
      <c r="S7491" s="14" t="str">
        <f t="shared" si="941"/>
        <v>|Children &amp; Family Movies|</v>
      </c>
      <c r="T7491" s="14" t="str">
        <f t="shared" si="942"/>
        <v>|Steve Sacks|</v>
      </c>
      <c r="U7491" s="14" t="str">
        <f t="shared" si="943"/>
        <v>|Erin Fitzgerald|Missi Hale|Marcus Griffin|Celeste Henderson|Evan Smith|Cindy Robinson|Julie Maddalena|Cam Clarke|Jonquil Goode|</v>
      </c>
    </row>
    <row r="7492" spans="1:21">
      <c r="A7492" s="14" t="s">
        <v>34396</v>
      </c>
      <c r="B7492" s="14" t="s">
        <v>48</v>
      </c>
      <c r="C7492" s="14" t="s">
        <v>34397</v>
      </c>
      <c r="D7492" s="14" t="s">
        <v>28736</v>
      </c>
      <c r="E7492" s="14" t="s">
        <v>34398</v>
      </c>
      <c r="F7492" s="14" t="s">
        <v>115</v>
      </c>
      <c r="G7492" s="26">
        <v>42276</v>
      </c>
      <c r="H7492" s="14">
        <v>2015</v>
      </c>
      <c r="I7492" s="14" t="s">
        <v>365</v>
      </c>
      <c r="J7492" s="14" t="s">
        <v>4187</v>
      </c>
      <c r="K7492" s="14" t="s">
        <v>1103</v>
      </c>
      <c r="L7492" s="14" t="s">
        <v>34399</v>
      </c>
      <c r="M7492" s="14">
        <f t="shared" si="936"/>
        <v>2015</v>
      </c>
      <c r="N7492" s="14">
        <f t="shared" si="937"/>
        <v>9</v>
      </c>
      <c r="O7492" s="14" t="str">
        <f>IFERROR(VLOOKUP(I7492,Lists!$F$2:$G$16,2,FALSE()),"Not Rated")</f>
        <v>Kids</v>
      </c>
      <c r="P7492" s="14">
        <f t="shared" si="938"/>
        <v>72</v>
      </c>
      <c r="Q7492" s="14" t="str">
        <f t="shared" si="939"/>
        <v>United States</v>
      </c>
      <c r="R7492" s="14" t="str">
        <f t="shared" si="940"/>
        <v>|United States|</v>
      </c>
      <c r="S7492" s="14" t="str">
        <f t="shared" si="941"/>
        <v>|Children &amp; Family Movies|Music &amp; Musicals|</v>
      </c>
      <c r="T7492" s="14" t="str">
        <f t="shared" si="942"/>
        <v>|William Lau|</v>
      </c>
      <c r="U7492" s="14" t="str">
        <f t="shared" si="943"/>
        <v>|Karen Strassman|Celeste Henderson|Wendee Lee|TJ Smith|America Young|Rachel Staman|Laura Bailey|</v>
      </c>
    </row>
    <row r="7493" spans="1:21">
      <c r="A7493" s="14" t="s">
        <v>34400</v>
      </c>
      <c r="B7493" s="14" t="s">
        <v>48</v>
      </c>
      <c r="C7493" s="14" t="s">
        <v>34401</v>
      </c>
      <c r="D7493" s="14" t="s">
        <v>34402</v>
      </c>
      <c r="E7493" s="14" t="s">
        <v>34403</v>
      </c>
      <c r="F7493" s="14" t="s">
        <v>115</v>
      </c>
      <c r="G7493" s="26">
        <v>43101</v>
      </c>
      <c r="H7493" s="14">
        <v>2012</v>
      </c>
      <c r="I7493" s="14" t="s">
        <v>365</v>
      </c>
      <c r="J7493" s="14" t="s">
        <v>2838</v>
      </c>
      <c r="K7493" s="14" t="s">
        <v>251</v>
      </c>
      <c r="L7493" s="14" t="s">
        <v>34404</v>
      </c>
      <c r="M7493" s="14">
        <f t="shared" si="936"/>
        <v>2018</v>
      </c>
      <c r="N7493" s="14">
        <f t="shared" si="937"/>
        <v>1</v>
      </c>
      <c r="O7493" s="14" t="str">
        <f>IFERROR(VLOOKUP(I7493,Lists!$F$2:$G$16,2,FALSE()),"Not Rated")</f>
        <v>Kids</v>
      </c>
      <c r="P7493" s="14">
        <f t="shared" si="938"/>
        <v>46</v>
      </c>
      <c r="Q7493" s="14" t="str">
        <f t="shared" si="939"/>
        <v>United States</v>
      </c>
      <c r="R7493" s="14" t="str">
        <f t="shared" si="940"/>
        <v>|United States|</v>
      </c>
      <c r="S7493" s="14" t="str">
        <f t="shared" si="941"/>
        <v>|Children &amp; Family Movies|</v>
      </c>
      <c r="T7493" s="14" t="str">
        <f t="shared" si="942"/>
        <v>|Steve Ball|Andrew Duncan|</v>
      </c>
      <c r="U7493" s="14" t="str">
        <f t="shared" si="943"/>
        <v>|Kate Higgins|Debi Derryberry|Salli Saffioti|Evan Smith|Laura Bailey|Audu Paden|Erin Fitzgerald|Cindy Robinson|Ogie Banks|Cam Clarke|</v>
      </c>
    </row>
    <row r="7494" spans="1:21">
      <c r="A7494" s="14" t="s">
        <v>34405</v>
      </c>
      <c r="B7494" s="14" t="s">
        <v>48</v>
      </c>
      <c r="C7494" s="14" t="s">
        <v>34406</v>
      </c>
      <c r="D7494" s="14" t="s">
        <v>34407</v>
      </c>
      <c r="E7494" s="14" t="s">
        <v>34408</v>
      </c>
      <c r="F7494" s="14" t="s">
        <v>115</v>
      </c>
      <c r="G7494" s="26">
        <v>43130</v>
      </c>
      <c r="H7494" s="14">
        <v>2014</v>
      </c>
      <c r="I7494" s="14" t="s">
        <v>365</v>
      </c>
      <c r="J7494" s="14" t="s">
        <v>2548</v>
      </c>
      <c r="K7494" s="14" t="s">
        <v>251</v>
      </c>
      <c r="L7494" s="14" t="s">
        <v>34409</v>
      </c>
      <c r="M7494" s="14">
        <f t="shared" si="936"/>
        <v>2018</v>
      </c>
      <c r="N7494" s="14">
        <f t="shared" si="937"/>
        <v>1</v>
      </c>
      <c r="O7494" s="14" t="str">
        <f>IFERROR(VLOOKUP(I7494,Lists!$F$2:$G$16,2,FALSE()),"Not Rated")</f>
        <v>Kids</v>
      </c>
      <c r="P7494" s="14">
        <f t="shared" si="938"/>
        <v>74</v>
      </c>
      <c r="Q7494" s="14" t="str">
        <f t="shared" si="939"/>
        <v>United States</v>
      </c>
      <c r="R7494" s="14" t="str">
        <f t="shared" si="940"/>
        <v>|United States|</v>
      </c>
      <c r="S7494" s="14" t="str">
        <f t="shared" si="941"/>
        <v>|Children &amp; Family Movies|</v>
      </c>
      <c r="T7494" s="14" t="str">
        <f t="shared" si="942"/>
        <v>|William Lau|Sylvain Blais|</v>
      </c>
      <c r="U7494" s="14" t="str">
        <f t="shared" si="943"/>
        <v>|Cam Clarke|Audu Paden|Laura Bailey|Cindy Robinson|Erin Fitzgerald|Kate Higgins|Salli Saffioti|Sue Swan|Haviland Stillwell|Paula Rhodes|America Young|Stephanie Sheh|Josey Montana McCoy|</v>
      </c>
    </row>
    <row r="7495" spans="1:21">
      <c r="A7495" s="14" t="s">
        <v>34410</v>
      </c>
      <c r="B7495" s="14" t="s">
        <v>48</v>
      </c>
      <c r="C7495" s="14" t="s">
        <v>34411</v>
      </c>
      <c r="D7495" s="14" t="s">
        <v>34412</v>
      </c>
      <c r="E7495" s="14" t="s">
        <v>34413</v>
      </c>
      <c r="F7495" s="14" t="s">
        <v>115</v>
      </c>
      <c r="G7495" s="26">
        <v>43101</v>
      </c>
      <c r="H7495" s="14">
        <v>2013</v>
      </c>
      <c r="I7495" s="14" t="s">
        <v>365</v>
      </c>
      <c r="J7495" s="14" t="s">
        <v>2838</v>
      </c>
      <c r="K7495" s="14" t="s">
        <v>251</v>
      </c>
      <c r="L7495" s="14" t="s">
        <v>34414</v>
      </c>
      <c r="M7495" s="14">
        <f t="shared" si="936"/>
        <v>2018</v>
      </c>
      <c r="N7495" s="14">
        <f t="shared" si="937"/>
        <v>1</v>
      </c>
      <c r="O7495" s="14" t="str">
        <f>IFERROR(VLOOKUP(I7495,Lists!$F$2:$G$16,2,FALSE()),"Not Rated")</f>
        <v>Kids</v>
      </c>
      <c r="P7495" s="14">
        <f t="shared" si="938"/>
        <v>46</v>
      </c>
      <c r="Q7495" s="14" t="str">
        <f t="shared" si="939"/>
        <v>United States</v>
      </c>
      <c r="R7495" s="14" t="str">
        <f t="shared" si="940"/>
        <v>|United States|</v>
      </c>
      <c r="S7495" s="14" t="str">
        <f t="shared" si="941"/>
        <v>|Children &amp; Family Movies|</v>
      </c>
      <c r="T7495" s="14" t="str">
        <f t="shared" si="942"/>
        <v>|Dustin McKenzie|</v>
      </c>
      <c r="U7495" s="14" t="str">
        <f t="shared" si="943"/>
        <v>|Laura Bailey|Ogie Banks|Cam Clarke|Debi Derryberry|Erin Fitzgerald|Kate Higgins|Julie Maddalena|Audu Paden|Cindy Robinson|Salli Saffioti|Evan Smith|America Young|</v>
      </c>
    </row>
    <row r="7496" spans="1:21">
      <c r="A7496" s="14" t="s">
        <v>34415</v>
      </c>
      <c r="B7496" s="14" t="s">
        <v>48</v>
      </c>
      <c r="C7496" s="14" t="s">
        <v>34416</v>
      </c>
      <c r="D7496" s="14" t="s">
        <v>34417</v>
      </c>
      <c r="E7496" s="14" t="s">
        <v>34418</v>
      </c>
      <c r="F7496" s="14" t="s">
        <v>115</v>
      </c>
      <c r="G7496" s="26">
        <v>43101</v>
      </c>
      <c r="H7496" s="14">
        <v>2011</v>
      </c>
      <c r="I7496" s="14" t="s">
        <v>365</v>
      </c>
      <c r="J7496" s="14" t="s">
        <v>2838</v>
      </c>
      <c r="K7496" s="14" t="s">
        <v>251</v>
      </c>
      <c r="L7496" s="14" t="s">
        <v>34419</v>
      </c>
      <c r="M7496" s="14">
        <f t="shared" si="936"/>
        <v>2018</v>
      </c>
      <c r="N7496" s="14">
        <f t="shared" si="937"/>
        <v>1</v>
      </c>
      <c r="O7496" s="14" t="str">
        <f>IFERROR(VLOOKUP(I7496,Lists!$F$2:$G$16,2,FALSE()),"Not Rated")</f>
        <v>Kids</v>
      </c>
      <c r="P7496" s="14">
        <f t="shared" si="938"/>
        <v>46</v>
      </c>
      <c r="Q7496" s="14" t="str">
        <f t="shared" si="939"/>
        <v>United States</v>
      </c>
      <c r="R7496" s="14" t="str">
        <f t="shared" si="940"/>
        <v>|United States|</v>
      </c>
      <c r="S7496" s="14" t="str">
        <f t="shared" si="941"/>
        <v>|Children &amp; Family Movies|</v>
      </c>
      <c r="T7496" s="14" t="str">
        <f t="shared" si="942"/>
        <v>|Victor Dal Chele|Alfred Gimeno|</v>
      </c>
      <c r="U7496" s="14" t="str">
        <f t="shared" si="943"/>
        <v>|Kate Higgins|Debi Derryberry|Salli Saffioti|Laura Bailey|Yuri Lowenthal|Audu Paden|Cindy Robinson|Erin Fitzgerald|America Young|Ogie Banks|</v>
      </c>
    </row>
    <row r="7497" spans="1:21">
      <c r="A7497" s="14" t="s">
        <v>34420</v>
      </c>
      <c r="B7497" s="14" t="s">
        <v>48</v>
      </c>
      <c r="C7497" s="14" t="s">
        <v>34421</v>
      </c>
      <c r="D7497" s="14" t="s">
        <v>28736</v>
      </c>
      <c r="E7497" s="14" t="s">
        <v>34422</v>
      </c>
      <c r="F7497" s="14" t="s">
        <v>115</v>
      </c>
      <c r="G7497" s="26">
        <v>43101</v>
      </c>
      <c r="H7497" s="14">
        <v>2014</v>
      </c>
      <c r="I7497" s="14" t="s">
        <v>365</v>
      </c>
      <c r="J7497" s="14" t="s">
        <v>2548</v>
      </c>
      <c r="K7497" s="14" t="s">
        <v>251</v>
      </c>
      <c r="L7497" s="14" t="s">
        <v>34423</v>
      </c>
      <c r="M7497" s="14">
        <f t="shared" si="936"/>
        <v>2018</v>
      </c>
      <c r="N7497" s="14">
        <f t="shared" si="937"/>
        <v>1</v>
      </c>
      <c r="O7497" s="14" t="str">
        <f>IFERROR(VLOOKUP(I7497,Lists!$F$2:$G$16,2,FALSE()),"Not Rated")</f>
        <v>Kids</v>
      </c>
      <c r="P7497" s="14">
        <f t="shared" si="938"/>
        <v>74</v>
      </c>
      <c r="Q7497" s="14" t="str">
        <f t="shared" si="939"/>
        <v>United States</v>
      </c>
      <c r="R7497" s="14" t="str">
        <f t="shared" si="940"/>
        <v>|United States|</v>
      </c>
      <c r="S7497" s="14" t="str">
        <f t="shared" si="941"/>
        <v>|Children &amp; Family Movies|</v>
      </c>
      <c r="T7497" s="14" t="str">
        <f t="shared" si="942"/>
        <v>|William Lau|</v>
      </c>
      <c r="U7497" s="14" t="str">
        <f t="shared" si="943"/>
        <v>|Sue Swan|Kate Higgins|Celeste Henderson|Marcus Griffin|America Young|Karen Strassman|James Horan|Erin Fitzgerald|Laura Bailey|Yeni Alvarez|</v>
      </c>
    </row>
    <row r="7498" spans="1:21">
      <c r="A7498" s="14" t="s">
        <v>34424</v>
      </c>
      <c r="B7498" s="14" t="s">
        <v>48</v>
      </c>
      <c r="C7498" s="14" t="s">
        <v>34425</v>
      </c>
      <c r="D7498" s="14" t="s">
        <v>34426</v>
      </c>
      <c r="E7498" s="14" t="s">
        <v>34427</v>
      </c>
      <c r="F7498" s="14" t="s">
        <v>115</v>
      </c>
      <c r="G7498" s="26">
        <v>43160</v>
      </c>
      <c r="H7498" s="14">
        <v>2012</v>
      </c>
      <c r="I7498" s="14" t="s">
        <v>365</v>
      </c>
      <c r="J7498" s="14" t="s">
        <v>4998</v>
      </c>
      <c r="K7498" s="14" t="s">
        <v>251</v>
      </c>
      <c r="L7498" s="14" t="s">
        <v>34428</v>
      </c>
      <c r="M7498" s="14">
        <f t="shared" si="936"/>
        <v>2018</v>
      </c>
      <c r="N7498" s="14">
        <f t="shared" si="937"/>
        <v>3</v>
      </c>
      <c r="O7498" s="14" t="str">
        <f>IFERROR(VLOOKUP(I7498,Lists!$F$2:$G$16,2,FALSE()),"Not Rated")</f>
        <v>Kids</v>
      </c>
      <c r="P7498" s="14">
        <f t="shared" si="938"/>
        <v>71</v>
      </c>
      <c r="Q7498" s="14" t="str">
        <f t="shared" si="939"/>
        <v>United States</v>
      </c>
      <c r="R7498" s="14" t="str">
        <f t="shared" si="940"/>
        <v>|United States|</v>
      </c>
      <c r="S7498" s="14" t="str">
        <f t="shared" si="941"/>
        <v>|Children &amp; Family Movies|</v>
      </c>
      <c r="T7498" s="14" t="str">
        <f t="shared" si="942"/>
        <v>|Mike Fetterly|Steve Sacks|</v>
      </c>
      <c r="U7498" s="14" t="str">
        <f t="shared" si="943"/>
        <v>|Laura Bailey|Hank Banks|Cam Clarke|Erin Fitzgerald|Dee Dee Green|Kate Higgins|Andrew Duncan|</v>
      </c>
    </row>
    <row r="7499" spans="1:21">
      <c r="A7499" s="14" t="s">
        <v>34429</v>
      </c>
      <c r="B7499" s="14" t="s">
        <v>48</v>
      </c>
      <c r="C7499" s="14" t="s">
        <v>34430</v>
      </c>
      <c r="D7499" s="14" t="s">
        <v>28736</v>
      </c>
      <c r="E7499" s="14" t="s">
        <v>34431</v>
      </c>
      <c r="F7499" s="14" t="s">
        <v>115</v>
      </c>
      <c r="G7499" s="26">
        <v>43009</v>
      </c>
      <c r="H7499" s="14">
        <v>2016</v>
      </c>
      <c r="I7499" s="14" t="s">
        <v>365</v>
      </c>
      <c r="J7499" s="14" t="s">
        <v>4187</v>
      </c>
      <c r="K7499" s="14" t="s">
        <v>251</v>
      </c>
      <c r="L7499" s="14" t="s">
        <v>34432</v>
      </c>
      <c r="M7499" s="14">
        <f t="shared" si="936"/>
        <v>2017</v>
      </c>
      <c r="N7499" s="14">
        <f t="shared" si="937"/>
        <v>10</v>
      </c>
      <c r="O7499" s="14" t="str">
        <f>IFERROR(VLOOKUP(I7499,Lists!$F$2:$G$16,2,FALSE()),"Not Rated")</f>
        <v>Kids</v>
      </c>
      <c r="P7499" s="14">
        <f t="shared" si="938"/>
        <v>72</v>
      </c>
      <c r="Q7499" s="14" t="str">
        <f t="shared" si="939"/>
        <v>United States</v>
      </c>
      <c r="R7499" s="14" t="str">
        <f t="shared" si="940"/>
        <v>|United States|</v>
      </c>
      <c r="S7499" s="14" t="str">
        <f t="shared" si="941"/>
        <v>|Children &amp; Family Movies|</v>
      </c>
      <c r="T7499" s="14" t="str">
        <f t="shared" si="942"/>
        <v>|William Lau|</v>
      </c>
      <c r="U7499" s="14" t="str">
        <f t="shared" si="943"/>
        <v>|Larissa Galagher|Kate Higgins|Debi Derryberry|Salli Saffioti|America Young|Evan Smith|Lyndsy Kail|Rachel Staman|Cherami Leigh|Paula Rhodes|Erin Fitzgerald|</v>
      </c>
    </row>
    <row r="7500" spans="1:21">
      <c r="A7500" s="14" t="s">
        <v>34433</v>
      </c>
      <c r="B7500" s="14" t="s">
        <v>48</v>
      </c>
      <c r="C7500" s="14" t="s">
        <v>34434</v>
      </c>
      <c r="D7500" s="14" t="s">
        <v>34435</v>
      </c>
      <c r="E7500" s="14" t="s">
        <v>117</v>
      </c>
      <c r="F7500" s="14" t="s">
        <v>115</v>
      </c>
      <c r="G7500" s="26">
        <v>43183</v>
      </c>
      <c r="H7500" s="14">
        <v>2015</v>
      </c>
      <c r="I7500" s="14" t="s">
        <v>365</v>
      </c>
      <c r="J7500" s="14" t="s">
        <v>1313</v>
      </c>
      <c r="K7500" s="14" t="s">
        <v>251</v>
      </c>
      <c r="L7500" s="14" t="s">
        <v>34436</v>
      </c>
      <c r="M7500" s="14">
        <f t="shared" si="936"/>
        <v>2018</v>
      </c>
      <c r="N7500" s="14">
        <f t="shared" si="937"/>
        <v>3</v>
      </c>
      <c r="O7500" s="14" t="str">
        <f>IFERROR(VLOOKUP(I7500,Lists!$F$2:$G$16,2,FALSE()),"Not Rated")</f>
        <v>Kids</v>
      </c>
      <c r="P7500" s="14">
        <f t="shared" si="938"/>
        <v>76</v>
      </c>
      <c r="Q7500" s="14" t="str">
        <f t="shared" si="939"/>
        <v>United States</v>
      </c>
      <c r="R7500" s="14" t="str">
        <f t="shared" si="940"/>
        <v>|United States|</v>
      </c>
      <c r="S7500" s="14" t="str">
        <f t="shared" si="941"/>
        <v>|Children &amp; Family Movies|</v>
      </c>
      <c r="T7500" s="14" t="str">
        <f t="shared" si="942"/>
        <v>|Dan Fraga|William Lau|</v>
      </c>
      <c r="U7500" s="14" t="str">
        <f t="shared" si="943"/>
        <v>|Unknown|</v>
      </c>
    </row>
    <row r="7501" spans="1:21">
      <c r="A7501" s="14" t="s">
        <v>34437</v>
      </c>
      <c r="B7501" s="14" t="s">
        <v>48</v>
      </c>
      <c r="C7501" s="14" t="s">
        <v>34438</v>
      </c>
      <c r="D7501" s="14" t="s">
        <v>34439</v>
      </c>
      <c r="E7501" s="14" t="s">
        <v>34440</v>
      </c>
      <c r="F7501" s="14" t="s">
        <v>115</v>
      </c>
      <c r="G7501" s="26">
        <v>43009</v>
      </c>
      <c r="H7501" s="14">
        <v>2010</v>
      </c>
      <c r="I7501" s="14" t="s">
        <v>365</v>
      </c>
      <c r="J7501" s="14" t="s">
        <v>664</v>
      </c>
      <c r="K7501" s="14" t="s">
        <v>251</v>
      </c>
      <c r="L7501" s="14" t="s">
        <v>34441</v>
      </c>
      <c r="M7501" s="14">
        <f t="shared" si="936"/>
        <v>2017</v>
      </c>
      <c r="N7501" s="14">
        <f t="shared" si="937"/>
        <v>10</v>
      </c>
      <c r="O7501" s="14" t="str">
        <f>IFERROR(VLOOKUP(I7501,Lists!$F$2:$G$16,2,FALSE()),"Not Rated")</f>
        <v>Kids</v>
      </c>
      <c r="P7501" s="14">
        <f t="shared" si="938"/>
        <v>23</v>
      </c>
      <c r="Q7501" s="14" t="str">
        <f t="shared" si="939"/>
        <v>United States</v>
      </c>
      <c r="R7501" s="14" t="str">
        <f t="shared" si="940"/>
        <v>|United States|</v>
      </c>
      <c r="S7501" s="14" t="str">
        <f t="shared" si="941"/>
        <v>|Children &amp; Family Movies|</v>
      </c>
      <c r="T7501" s="14" t="str">
        <f t="shared" si="942"/>
        <v>|Audu Paden|Eric Radomski|</v>
      </c>
      <c r="U7501" s="14" t="str">
        <f t="shared" si="943"/>
        <v>|Kate Higgins|Salli Saffioti|Debi Derryberry|Laura Bailey|Yuri Lowenthal|Audu Paden|Troy Baker|Erin Fitzgerald|</v>
      </c>
    </row>
    <row r="7502" spans="1:21">
      <c r="A7502" s="14" t="s">
        <v>34442</v>
      </c>
      <c r="B7502" s="14" t="s">
        <v>48</v>
      </c>
      <c r="C7502" s="14" t="s">
        <v>34443</v>
      </c>
      <c r="D7502" s="14" t="s">
        <v>34444</v>
      </c>
      <c r="E7502" s="14" t="s">
        <v>34445</v>
      </c>
      <c r="F7502" s="14" t="s">
        <v>115</v>
      </c>
      <c r="G7502" s="26">
        <v>42192</v>
      </c>
      <c r="H7502" s="14">
        <v>2013</v>
      </c>
      <c r="I7502" s="14" t="s">
        <v>368</v>
      </c>
      <c r="J7502" s="14" t="s">
        <v>4137</v>
      </c>
      <c r="K7502" s="14" t="s">
        <v>251</v>
      </c>
      <c r="L7502" s="14" t="s">
        <v>34446</v>
      </c>
      <c r="M7502" s="14">
        <f t="shared" si="936"/>
        <v>2015</v>
      </c>
      <c r="N7502" s="14">
        <f t="shared" si="937"/>
        <v>7</v>
      </c>
      <c r="O7502" s="14" t="str">
        <f>IFERROR(VLOOKUP(I7502,Lists!$F$2:$G$16,2,FALSE()),"Not Rated")</f>
        <v>Kids</v>
      </c>
      <c r="P7502" s="14">
        <f t="shared" si="938"/>
        <v>60</v>
      </c>
      <c r="Q7502" s="14" t="str">
        <f t="shared" si="939"/>
        <v>United States</v>
      </c>
      <c r="R7502" s="14" t="str">
        <f t="shared" si="940"/>
        <v>|United States|</v>
      </c>
      <c r="S7502" s="14" t="str">
        <f t="shared" si="941"/>
        <v>|Children &amp; Family Movies|</v>
      </c>
      <c r="T7502" s="14" t="str">
        <f t="shared" si="942"/>
        <v>|Dustin McKenzie|Andrew Duncan|Audu Paden|</v>
      </c>
      <c r="U7502" s="14" t="str">
        <f t="shared" si="943"/>
        <v>|Laura Bailey|Cam Clarke|Erin Fitzgerald|Dee Dee Green|Celeste Henderson|Kate Higgins|Jonathan Lipow|Julie Maddalena|Dustin McKenzie|Audu Paden|</v>
      </c>
    </row>
    <row r="7503" spans="1:21">
      <c r="A7503" s="14" t="s">
        <v>34447</v>
      </c>
      <c r="B7503" s="14" t="s">
        <v>48</v>
      </c>
      <c r="C7503" s="14" t="s">
        <v>34448</v>
      </c>
      <c r="D7503" s="14" t="s">
        <v>34449</v>
      </c>
      <c r="E7503" s="14" t="s">
        <v>34450</v>
      </c>
      <c r="F7503" s="14" t="s">
        <v>115</v>
      </c>
      <c r="G7503" s="26">
        <v>43101</v>
      </c>
      <c r="H7503" s="14">
        <v>2013</v>
      </c>
      <c r="I7503" s="14" t="s">
        <v>365</v>
      </c>
      <c r="J7503" s="14" t="s">
        <v>2838</v>
      </c>
      <c r="K7503" s="14" t="s">
        <v>251</v>
      </c>
      <c r="L7503" s="14" t="s">
        <v>34451</v>
      </c>
      <c r="M7503" s="14">
        <f t="shared" si="936"/>
        <v>2018</v>
      </c>
      <c r="N7503" s="14">
        <f t="shared" si="937"/>
        <v>1</v>
      </c>
      <c r="O7503" s="14" t="str">
        <f>IFERROR(VLOOKUP(I7503,Lists!$F$2:$G$16,2,FALSE()),"Not Rated")</f>
        <v>Kids</v>
      </c>
      <c r="P7503" s="14">
        <f t="shared" si="938"/>
        <v>46</v>
      </c>
      <c r="Q7503" s="14" t="str">
        <f t="shared" si="939"/>
        <v>United States</v>
      </c>
      <c r="R7503" s="14" t="str">
        <f t="shared" si="940"/>
        <v>|United States|</v>
      </c>
      <c r="S7503" s="14" t="str">
        <f t="shared" si="941"/>
        <v>|Children &amp; Family Movies|</v>
      </c>
      <c r="T7503" s="14" t="str">
        <f t="shared" si="942"/>
        <v>|Dustin McKenzie|Steve Sacks|</v>
      </c>
      <c r="U7503" s="14" t="str">
        <f t="shared" si="943"/>
        <v>|Laura Bailey|Ogie Banks|Cam Clarke|Debi Derryberry|Erin Fitzgerald|Kate Higgins|Jonathan Lipow|Audu Paden|Cindy Robinson|Salli Saffioti|Evan Smith|America Young|</v>
      </c>
    </row>
    <row r="7504" spans="1:21">
      <c r="A7504" s="14" t="s">
        <v>34452</v>
      </c>
      <c r="B7504" s="14" t="s">
        <v>49</v>
      </c>
      <c r="C7504" s="14" t="s">
        <v>34453</v>
      </c>
      <c r="D7504" s="14" t="s">
        <v>117</v>
      </c>
      <c r="E7504" s="14" t="s">
        <v>34454</v>
      </c>
      <c r="F7504" s="14" t="s">
        <v>119</v>
      </c>
      <c r="G7504" s="26">
        <v>43966</v>
      </c>
      <c r="H7504" s="14">
        <v>2012</v>
      </c>
      <c r="I7504" s="14" t="s">
        <v>366</v>
      </c>
      <c r="J7504" s="14" t="s">
        <v>106</v>
      </c>
      <c r="K7504" s="14" t="s">
        <v>256</v>
      </c>
      <c r="L7504" s="14" t="s">
        <v>34455</v>
      </c>
      <c r="M7504" s="14">
        <f t="shared" si="936"/>
        <v>2020</v>
      </c>
      <c r="N7504" s="14">
        <f t="shared" si="937"/>
        <v>5</v>
      </c>
      <c r="O7504" s="14" t="str">
        <f>IFERROR(VLOOKUP(I7504,Lists!$F$2:$G$16,2,FALSE()),"Not Rated")</f>
        <v>Kids</v>
      </c>
      <c r="P7504" s="14">
        <f t="shared" si="938"/>
        <v>2</v>
      </c>
      <c r="Q7504" s="14" t="str">
        <f t="shared" si="939"/>
        <v>Canada</v>
      </c>
      <c r="R7504" s="14" t="str">
        <f t="shared" si="940"/>
        <v>|Canada|</v>
      </c>
      <c r="S7504" s="14" t="str">
        <f t="shared" si="941"/>
        <v>|Kids' TV|</v>
      </c>
      <c r="T7504" s="14" t="str">
        <f t="shared" si="942"/>
        <v>|Unknown|</v>
      </c>
      <c r="U7504" s="14" t="str">
        <f t="shared" si="943"/>
        <v>|Julie Sype|Cory Doran|Annick Obonsawin|Jenna Warren|</v>
      </c>
    </row>
    <row r="7505" spans="1:21">
      <c r="A7505" s="14" t="s">
        <v>34456</v>
      </c>
      <c r="B7505" s="14" t="s">
        <v>48</v>
      </c>
      <c r="C7505" s="14" t="s">
        <v>34457</v>
      </c>
      <c r="D7505" s="14" t="s">
        <v>571</v>
      </c>
      <c r="E7505" s="14" t="s">
        <v>34458</v>
      </c>
      <c r="F7505" s="14" t="s">
        <v>1342</v>
      </c>
      <c r="G7505" s="26">
        <v>43831</v>
      </c>
      <c r="H7505" s="14">
        <v>2005</v>
      </c>
      <c r="I7505" s="14" t="s">
        <v>364</v>
      </c>
      <c r="J7505" s="14" t="s">
        <v>1247</v>
      </c>
      <c r="K7505" s="14" t="s">
        <v>1014</v>
      </c>
      <c r="L7505" s="14" t="s">
        <v>34459</v>
      </c>
      <c r="M7505" s="14">
        <f t="shared" si="936"/>
        <v>2020</v>
      </c>
      <c r="N7505" s="14">
        <f t="shared" si="937"/>
        <v>1</v>
      </c>
      <c r="O7505" s="14" t="str">
        <f>IFERROR(VLOOKUP(I7505,Lists!$F$2:$G$16,2,FALSE()),"Not Rated")</f>
        <v>Teens</v>
      </c>
      <c r="P7505" s="14">
        <f t="shared" si="938"/>
        <v>101</v>
      </c>
      <c r="Q7505" s="14" t="str">
        <f t="shared" si="939"/>
        <v>United States</v>
      </c>
      <c r="R7505" s="14" t="str">
        <f t="shared" si="940"/>
        <v>|United States|Germany|</v>
      </c>
      <c r="S7505" s="14" t="str">
        <f t="shared" si="941"/>
        <v>|Comedies|Romantic Movies|</v>
      </c>
      <c r="T7505" s="14" t="str">
        <f t="shared" si="942"/>
        <v>|Robert Luketic|</v>
      </c>
      <c r="U7505" s="14" t="str">
        <f t="shared" si="943"/>
        <v>|Jennifer Lopez|Jane Fonda|Michael Vartan|Wanda Sykes|Adam Scott|Monet Mazur|Annie Parisse|Will Arnett|Elaine Stritch|Stephen Dunham|</v>
      </c>
    </row>
    <row r="7506" spans="1:21">
      <c r="A7506" s="14" t="s">
        <v>34460</v>
      </c>
      <c r="B7506" s="14" t="s">
        <v>49</v>
      </c>
      <c r="C7506" s="14" t="s">
        <v>34461</v>
      </c>
      <c r="D7506" s="14" t="s">
        <v>34462</v>
      </c>
      <c r="E7506" s="14" t="s">
        <v>117</v>
      </c>
      <c r="F7506" s="14" t="s">
        <v>118</v>
      </c>
      <c r="G7506" s="26">
        <v>43672</v>
      </c>
      <c r="H7506" s="14">
        <v>2013</v>
      </c>
      <c r="I7506" s="14" t="s">
        <v>368</v>
      </c>
      <c r="J7506" s="14" t="s">
        <v>105</v>
      </c>
      <c r="K7506" s="14" t="s">
        <v>803</v>
      </c>
      <c r="L7506" s="14" t="s">
        <v>34463</v>
      </c>
      <c r="M7506" s="14">
        <f t="shared" si="936"/>
        <v>2019</v>
      </c>
      <c r="N7506" s="14">
        <f t="shared" si="937"/>
        <v>7</v>
      </c>
      <c r="O7506" s="14" t="str">
        <f>IFERROR(VLOOKUP(I7506,Lists!$F$2:$G$16,2,FALSE()),"Not Rated")</f>
        <v>Kids</v>
      </c>
      <c r="P7506" s="14">
        <f t="shared" si="938"/>
        <v>1</v>
      </c>
      <c r="Q7506" s="14" t="str">
        <f t="shared" si="939"/>
        <v>United Kingdom</v>
      </c>
      <c r="R7506" s="14" t="str">
        <f t="shared" si="940"/>
        <v>|United Kingdom|</v>
      </c>
      <c r="S7506" s="14" t="str">
        <f t="shared" si="941"/>
        <v>|British TV Shows|Docuseries|International TV Shows|</v>
      </c>
      <c r="T7506" s="14" t="str">
        <f t="shared" si="942"/>
        <v>|Rachel Bell|</v>
      </c>
      <c r="U7506" s="14" t="str">
        <f t="shared" si="943"/>
        <v>|Unknown|</v>
      </c>
    </row>
    <row r="7507" spans="1:21">
      <c r="A7507" s="14" t="s">
        <v>34464</v>
      </c>
      <c r="B7507" s="14" t="s">
        <v>49</v>
      </c>
      <c r="C7507" s="14" t="s">
        <v>34465</v>
      </c>
      <c r="D7507" s="14" t="s">
        <v>117</v>
      </c>
      <c r="E7507" s="14" t="s">
        <v>29026</v>
      </c>
      <c r="F7507" s="14" t="s">
        <v>118</v>
      </c>
      <c r="G7507" s="26">
        <v>43672</v>
      </c>
      <c r="H7507" s="14">
        <v>2011</v>
      </c>
      <c r="I7507" s="14" t="s">
        <v>368</v>
      </c>
      <c r="J7507" s="14" t="s">
        <v>105</v>
      </c>
      <c r="K7507" s="14" t="s">
        <v>803</v>
      </c>
      <c r="L7507" s="14" t="s">
        <v>34466</v>
      </c>
      <c r="M7507" s="14">
        <f t="shared" si="936"/>
        <v>2019</v>
      </c>
      <c r="N7507" s="14">
        <f t="shared" si="937"/>
        <v>7</v>
      </c>
      <c r="O7507" s="14" t="str">
        <f>IFERROR(VLOOKUP(I7507,Lists!$F$2:$G$16,2,FALSE()),"Not Rated")</f>
        <v>Kids</v>
      </c>
      <c r="P7507" s="14">
        <f t="shared" si="938"/>
        <v>1</v>
      </c>
      <c r="Q7507" s="14" t="str">
        <f t="shared" si="939"/>
        <v>United Kingdom</v>
      </c>
      <c r="R7507" s="14" t="str">
        <f t="shared" si="940"/>
        <v>|United Kingdom|</v>
      </c>
      <c r="S7507" s="14" t="str">
        <f t="shared" si="941"/>
        <v>|British TV Shows|Docuseries|International TV Shows|</v>
      </c>
      <c r="T7507" s="14" t="str">
        <f t="shared" si="942"/>
        <v>|Unknown|</v>
      </c>
      <c r="U7507" s="14" t="str">
        <f t="shared" si="943"/>
        <v>|Monty Don|</v>
      </c>
    </row>
    <row r="7508" spans="1:21">
      <c r="A7508" s="14" t="s">
        <v>34467</v>
      </c>
      <c r="B7508" s="14" t="s">
        <v>48</v>
      </c>
      <c r="C7508" s="14" t="s">
        <v>34468</v>
      </c>
      <c r="D7508" s="14" t="s">
        <v>23400</v>
      </c>
      <c r="E7508" s="14" t="s">
        <v>34469</v>
      </c>
      <c r="F7508" s="14" t="s">
        <v>916</v>
      </c>
      <c r="G7508" s="26">
        <v>43831</v>
      </c>
      <c r="H7508" s="14">
        <v>2009</v>
      </c>
      <c r="I7508" s="14" t="s">
        <v>363</v>
      </c>
      <c r="J7508" s="14" t="s">
        <v>566</v>
      </c>
      <c r="K7508" s="14" t="s">
        <v>4672</v>
      </c>
      <c r="L7508" s="14" t="s">
        <v>34470</v>
      </c>
      <c r="M7508" s="14">
        <f t="shared" si="936"/>
        <v>2020</v>
      </c>
      <c r="N7508" s="14">
        <f t="shared" si="937"/>
        <v>1</v>
      </c>
      <c r="O7508" s="14" t="str">
        <f>IFERROR(VLOOKUP(I7508,Lists!$F$2:$G$16,2,FALSE()),"Not Rated")</f>
        <v>Adults</v>
      </c>
      <c r="P7508" s="14">
        <f t="shared" si="938"/>
        <v>97</v>
      </c>
      <c r="Q7508" s="14" t="str">
        <f t="shared" si="939"/>
        <v>United Kingdom</v>
      </c>
      <c r="R7508" s="14" t="str">
        <f t="shared" si="940"/>
        <v>|United Kingdom|United States|</v>
      </c>
      <c r="S7508" s="14" t="str">
        <f t="shared" si="941"/>
        <v>|Dramas|Independent Movies|Sci-Fi &amp; Fantasy|</v>
      </c>
      <c r="T7508" s="14" t="str">
        <f t="shared" si="942"/>
        <v>|Duncan Jones|</v>
      </c>
      <c r="U7508" s="14" t="str">
        <f t="shared" si="943"/>
        <v>|Sam Rockwell|Kevin Spacey|Dominique McElligott|Rosie Shaw|Adrienne Shaw|Kaya Scodelario|Benedict Wong|Matt Berry|Malcolm Stewart|Robin Chalk|</v>
      </c>
    </row>
    <row r="7509" spans="1:21">
      <c r="A7509" s="14" t="s">
        <v>34471</v>
      </c>
      <c r="B7509" s="14" t="s">
        <v>48</v>
      </c>
      <c r="C7509" s="14" t="s">
        <v>34472</v>
      </c>
      <c r="D7509" s="14" t="s">
        <v>34473</v>
      </c>
      <c r="E7509" s="14" t="s">
        <v>34474</v>
      </c>
      <c r="F7509" s="14" t="s">
        <v>115</v>
      </c>
      <c r="G7509" s="26">
        <v>43606</v>
      </c>
      <c r="H7509" s="14">
        <v>2016</v>
      </c>
      <c r="I7509" s="14" t="s">
        <v>363</v>
      </c>
      <c r="J7509" s="14" t="s">
        <v>580</v>
      </c>
      <c r="K7509" s="14" t="s">
        <v>4213</v>
      </c>
      <c r="L7509" s="14" t="s">
        <v>34475</v>
      </c>
      <c r="M7509" s="14">
        <f t="shared" si="936"/>
        <v>2019</v>
      </c>
      <c r="N7509" s="14">
        <f t="shared" si="937"/>
        <v>5</v>
      </c>
      <c r="O7509" s="14" t="str">
        <f>IFERROR(VLOOKUP(I7509,Lists!$F$2:$G$16,2,FALSE()),"Not Rated")</f>
        <v>Adults</v>
      </c>
      <c r="P7509" s="14">
        <f t="shared" si="938"/>
        <v>111</v>
      </c>
      <c r="Q7509" s="14" t="str">
        <f t="shared" si="939"/>
        <v>United States</v>
      </c>
      <c r="R7509" s="14" t="str">
        <f t="shared" si="940"/>
        <v>|United States|</v>
      </c>
      <c r="S7509" s="14" t="str">
        <f t="shared" si="941"/>
        <v>|Dramas|Independent Movies|LGBTQ Movies|</v>
      </c>
      <c r="T7509" s="14" t="str">
        <f t="shared" si="942"/>
        <v>|Barry Jenkins|</v>
      </c>
      <c r="U7509" s="14" t="str">
        <f t="shared" si="943"/>
        <v>|Trevante Rhodes|André Holland|Janelle Monáe|Ashton Sanders|Jharrel Jerome|Alex Hibbert|Jaden Piner|Naomie Harris|Mahershala Ali|</v>
      </c>
    </row>
    <row r="7510" spans="1:21">
      <c r="A7510" s="14" t="s">
        <v>34476</v>
      </c>
      <c r="B7510" s="14" t="s">
        <v>48</v>
      </c>
      <c r="C7510" s="14" t="s">
        <v>34477</v>
      </c>
      <c r="D7510" s="14" t="s">
        <v>34478</v>
      </c>
      <c r="E7510" s="14" t="s">
        <v>34479</v>
      </c>
      <c r="F7510" s="14" t="s">
        <v>2970</v>
      </c>
      <c r="G7510" s="26">
        <v>42986</v>
      </c>
      <c r="H7510" s="14">
        <v>2015</v>
      </c>
      <c r="I7510" s="14" t="s">
        <v>363</v>
      </c>
      <c r="J7510" s="14" t="s">
        <v>624</v>
      </c>
      <c r="K7510" s="14" t="s">
        <v>1442</v>
      </c>
      <c r="L7510" s="14" t="s">
        <v>34480</v>
      </c>
      <c r="M7510" s="14">
        <f t="shared" si="936"/>
        <v>2017</v>
      </c>
      <c r="N7510" s="14">
        <f t="shared" si="937"/>
        <v>9</v>
      </c>
      <c r="O7510" s="14" t="str">
        <f>IFERROR(VLOOKUP(I7510,Lists!$F$2:$G$16,2,FALSE()),"Not Rated")</f>
        <v>Adults</v>
      </c>
      <c r="P7510" s="14">
        <f t="shared" si="938"/>
        <v>96</v>
      </c>
      <c r="Q7510" s="14" t="str">
        <f t="shared" si="939"/>
        <v>France</v>
      </c>
      <c r="R7510" s="14" t="str">
        <f t="shared" si="940"/>
        <v>|France|Belgium|</v>
      </c>
      <c r="S7510" s="14" t="str">
        <f t="shared" si="941"/>
        <v>|Action &amp; Adventure|Comedies|International Movies|</v>
      </c>
      <c r="T7510" s="14" t="str">
        <f t="shared" si="942"/>
        <v>|Antoine Bardou-Jacquet|</v>
      </c>
      <c r="U7510" s="14" t="str">
        <f t="shared" si="943"/>
        <v>|Ron Perlman|Rupert Grint|Robert Sheehan|Stephen Campbell Moore|Eric Lampaert|Kevin Bishop|Tom Audenaert|Erika Sainte|</v>
      </c>
    </row>
    <row r="7511" spans="1:21">
      <c r="A7511" s="14" t="s">
        <v>34481</v>
      </c>
      <c r="B7511" s="14" t="s">
        <v>48</v>
      </c>
      <c r="C7511" s="14" t="s">
        <v>34482</v>
      </c>
      <c r="D7511" s="14" t="s">
        <v>34483</v>
      </c>
      <c r="E7511" s="14" t="s">
        <v>34484</v>
      </c>
      <c r="F7511" s="14" t="s">
        <v>13699</v>
      </c>
      <c r="G7511" s="26">
        <v>43040</v>
      </c>
      <c r="H7511" s="14">
        <v>2015</v>
      </c>
      <c r="I7511" s="14" t="s">
        <v>361</v>
      </c>
      <c r="J7511" s="14" t="s">
        <v>1476</v>
      </c>
      <c r="K7511" s="14" t="s">
        <v>444</v>
      </c>
      <c r="L7511" s="14" t="s">
        <v>34485</v>
      </c>
      <c r="M7511" s="14">
        <f t="shared" si="936"/>
        <v>2017</v>
      </c>
      <c r="N7511" s="14">
        <f t="shared" si="937"/>
        <v>11</v>
      </c>
      <c r="O7511" s="14" t="str">
        <f>IFERROR(VLOOKUP(I7511,Lists!$F$2:$G$16,2,FALSE()),"Not Rated")</f>
        <v>Teens</v>
      </c>
      <c r="P7511" s="14">
        <f t="shared" si="938"/>
        <v>135</v>
      </c>
      <c r="Q7511" s="14" t="str">
        <f t="shared" si="939"/>
        <v>Pakistan</v>
      </c>
      <c r="R7511" s="14" t="str">
        <f t="shared" si="940"/>
        <v>|Pakistan|United States|</v>
      </c>
      <c r="S7511" s="14" t="str">
        <f t="shared" si="941"/>
        <v>|Dramas|Independent Movies|International Movies|</v>
      </c>
      <c r="T7511" s="14" t="str">
        <f t="shared" si="942"/>
        <v>|Jami|</v>
      </c>
      <c r="U7511" s="14" t="str">
        <f t="shared" si="943"/>
        <v>|Hameed Sheikh|Samiya Mumtaz|Shaz Khan|Abdul Qadir|Shabbir Rana|Sultan Hussain|Ayaz Samoo|Nayyar Ejaz|Sonia Hussain|</v>
      </c>
    </row>
    <row r="7512" spans="1:21">
      <c r="A7512" s="14" t="s">
        <v>34486</v>
      </c>
      <c r="B7512" s="14" t="s">
        <v>48</v>
      </c>
      <c r="C7512" s="14" t="s">
        <v>34487</v>
      </c>
      <c r="D7512" s="14" t="s">
        <v>34488</v>
      </c>
      <c r="E7512" s="14" t="s">
        <v>34489</v>
      </c>
      <c r="F7512" s="14" t="s">
        <v>1095</v>
      </c>
      <c r="G7512" s="26">
        <v>43405</v>
      </c>
      <c r="H7512" s="14">
        <v>2016</v>
      </c>
      <c r="I7512" s="14" t="s">
        <v>363</v>
      </c>
      <c r="J7512" s="14" t="s">
        <v>436</v>
      </c>
      <c r="K7512" s="14" t="s">
        <v>444</v>
      </c>
      <c r="L7512" s="14" t="s">
        <v>34490</v>
      </c>
      <c r="M7512" s="14">
        <f t="shared" si="936"/>
        <v>2018</v>
      </c>
      <c r="N7512" s="14">
        <f t="shared" si="937"/>
        <v>11</v>
      </c>
      <c r="O7512" s="14" t="str">
        <f>IFERROR(VLOOKUP(I7512,Lists!$F$2:$G$16,2,FALSE()),"Not Rated")</f>
        <v>Adults</v>
      </c>
      <c r="P7512" s="14">
        <f t="shared" si="938"/>
        <v>91</v>
      </c>
      <c r="Q7512" s="14" t="str">
        <f t="shared" si="939"/>
        <v>Germany</v>
      </c>
      <c r="R7512" s="14" t="str">
        <f t="shared" si="940"/>
        <v>|Germany|United States|</v>
      </c>
      <c r="S7512" s="14" t="str">
        <f t="shared" si="941"/>
        <v>|Dramas|Independent Movies|International Movies|</v>
      </c>
      <c r="T7512" s="14" t="str">
        <f t="shared" si="942"/>
        <v>|Chad Hartigan|</v>
      </c>
      <c r="U7512" s="14" t="str">
        <f t="shared" si="943"/>
        <v>|Markees Christmas|Craig Robinson|Lina Keller|Carla Juri|Jakub Gierszal|Levin Henning|Eva Loebau|</v>
      </c>
    </row>
    <row r="7513" spans="1:21">
      <c r="A7513" s="14" t="s">
        <v>34491</v>
      </c>
      <c r="B7513" s="14" t="s">
        <v>48</v>
      </c>
      <c r="C7513" s="14" t="s">
        <v>34492</v>
      </c>
      <c r="D7513" s="14" t="s">
        <v>34493</v>
      </c>
      <c r="E7513" s="14" t="s">
        <v>117</v>
      </c>
      <c r="F7513" s="14" t="s">
        <v>115</v>
      </c>
      <c r="G7513" s="26">
        <v>43132</v>
      </c>
      <c r="H7513" s="14">
        <v>2013</v>
      </c>
      <c r="I7513" s="14" t="s">
        <v>360</v>
      </c>
      <c r="J7513" s="14" t="s">
        <v>1668</v>
      </c>
      <c r="K7513" s="14" t="s">
        <v>247</v>
      </c>
      <c r="L7513" s="14" t="s">
        <v>34494</v>
      </c>
      <c r="M7513" s="14">
        <f t="shared" si="936"/>
        <v>2018</v>
      </c>
      <c r="N7513" s="14">
        <f t="shared" si="937"/>
        <v>2</v>
      </c>
      <c r="O7513" s="14" t="str">
        <f>IFERROR(VLOOKUP(I7513,Lists!$F$2:$G$16,2,FALSE()),"Not Rated")</f>
        <v>Adults</v>
      </c>
      <c r="P7513" s="14">
        <f t="shared" si="938"/>
        <v>84</v>
      </c>
      <c r="Q7513" s="14" t="str">
        <f t="shared" si="939"/>
        <v>United States</v>
      </c>
      <c r="R7513" s="14" t="str">
        <f t="shared" si="940"/>
        <v>|United States|</v>
      </c>
      <c r="S7513" s="14" t="str">
        <f t="shared" si="941"/>
        <v>|Documentaries|</v>
      </c>
      <c r="T7513" s="14" t="str">
        <f t="shared" si="942"/>
        <v>|Michael Mayer|</v>
      </c>
      <c r="U7513" s="14" t="str">
        <f t="shared" si="943"/>
        <v>|Unknown|</v>
      </c>
    </row>
    <row r="7514" spans="1:21">
      <c r="A7514" s="14" t="s">
        <v>34495</v>
      </c>
      <c r="B7514" s="14" t="s">
        <v>48</v>
      </c>
      <c r="C7514" s="14" t="s">
        <v>34496</v>
      </c>
      <c r="D7514" s="14" t="s">
        <v>34497</v>
      </c>
      <c r="E7514" s="14" t="s">
        <v>34498</v>
      </c>
      <c r="F7514" s="14" t="s">
        <v>116</v>
      </c>
      <c r="G7514" s="26">
        <v>43146</v>
      </c>
      <c r="H7514" s="14">
        <v>2011</v>
      </c>
      <c r="I7514" s="14" t="s">
        <v>361</v>
      </c>
      <c r="J7514" s="14" t="s">
        <v>1121</v>
      </c>
      <c r="K7514" s="14" t="s">
        <v>475</v>
      </c>
      <c r="L7514" s="14" t="s">
        <v>34499</v>
      </c>
      <c r="M7514" s="14">
        <f t="shared" si="936"/>
        <v>2018</v>
      </c>
      <c r="N7514" s="14">
        <f t="shared" si="937"/>
        <v>2</v>
      </c>
      <c r="O7514" s="14" t="str">
        <f>IFERROR(VLOOKUP(I7514,Lists!$F$2:$G$16,2,FALSE()),"Not Rated")</f>
        <v>Teens</v>
      </c>
      <c r="P7514" s="14">
        <f t="shared" si="938"/>
        <v>121</v>
      </c>
      <c r="Q7514" s="14" t="str">
        <f t="shared" si="939"/>
        <v>India</v>
      </c>
      <c r="R7514" s="14" t="str">
        <f t="shared" si="940"/>
        <v>|India|</v>
      </c>
      <c r="S7514" s="14" t="str">
        <f t="shared" si="941"/>
        <v>|Dramas|International Movies|</v>
      </c>
      <c r="T7514" s="14" t="str">
        <f t="shared" si="942"/>
        <v>|Avadhoot Gupte|</v>
      </c>
      <c r="U7514" s="14" t="str">
        <f t="shared" si="943"/>
        <v>|Santosh Juvekar|Chinmay Mandlekar|Pari Telang|S. Joshi|Dilip Prabhavalkar|Ganesh Yadav|Pushkar Shrotri|</v>
      </c>
    </row>
    <row r="7515" spans="1:21">
      <c r="A7515" s="14" t="s">
        <v>34500</v>
      </c>
      <c r="B7515" s="14" t="s">
        <v>48</v>
      </c>
      <c r="C7515" s="14" t="s">
        <v>34501</v>
      </c>
      <c r="D7515" s="14" t="s">
        <v>288</v>
      </c>
      <c r="E7515" s="14" t="s">
        <v>34502</v>
      </c>
      <c r="F7515" s="14" t="s">
        <v>116</v>
      </c>
      <c r="G7515" s="26">
        <v>42922</v>
      </c>
      <c r="H7515" s="14">
        <v>2016</v>
      </c>
      <c r="I7515" s="14" t="s">
        <v>371</v>
      </c>
      <c r="J7515" s="14" t="s">
        <v>1226</v>
      </c>
      <c r="K7515" s="14" t="s">
        <v>481</v>
      </c>
      <c r="L7515" s="14" t="s">
        <v>34503</v>
      </c>
      <c r="M7515" s="14">
        <f t="shared" si="936"/>
        <v>2017</v>
      </c>
      <c r="N7515" s="14">
        <f t="shared" si="937"/>
        <v>7</v>
      </c>
      <c r="O7515" s="14" t="str">
        <f>IFERROR(VLOOKUP(I7515,Lists!$F$2:$G$16,2,FALSE()),"Not Rated")</f>
        <v>Kids</v>
      </c>
      <c r="P7515" s="14">
        <f t="shared" si="938"/>
        <v>109</v>
      </c>
      <c r="Q7515" s="14" t="str">
        <f t="shared" si="939"/>
        <v>India</v>
      </c>
      <c r="R7515" s="14" t="str">
        <f t="shared" si="940"/>
        <v>|India|</v>
      </c>
      <c r="S7515" s="14" t="str">
        <f t="shared" si="941"/>
        <v>|Children &amp; Family Movies|Comedies|</v>
      </c>
      <c r="T7515" s="14" t="str">
        <f t="shared" si="942"/>
        <v>|Suhas Kadav|</v>
      </c>
      <c r="U7515" s="14" t="str">
        <f t="shared" si="943"/>
        <v>|Saurav Chakrabarty|Vinay Pathak|</v>
      </c>
    </row>
    <row r="7516" spans="1:21">
      <c r="A7516" s="14" t="s">
        <v>34504</v>
      </c>
      <c r="B7516" s="14" t="s">
        <v>48</v>
      </c>
      <c r="C7516" s="14" t="s">
        <v>34505</v>
      </c>
      <c r="D7516" s="14" t="s">
        <v>34506</v>
      </c>
      <c r="E7516" s="14" t="s">
        <v>117</v>
      </c>
      <c r="F7516" s="14" t="s">
        <v>127</v>
      </c>
      <c r="G7516" s="26">
        <v>43374</v>
      </c>
      <c r="H7516" s="14">
        <v>2017</v>
      </c>
      <c r="I7516" s="14" t="s">
        <v>367</v>
      </c>
      <c r="J7516" s="14" t="s">
        <v>2548</v>
      </c>
      <c r="K7516" s="14" t="s">
        <v>28038</v>
      </c>
      <c r="L7516" s="14" t="s">
        <v>34507</v>
      </c>
      <c r="M7516" s="14">
        <f t="shared" si="936"/>
        <v>2018</v>
      </c>
      <c r="N7516" s="14">
        <f t="shared" si="937"/>
        <v>10</v>
      </c>
      <c r="O7516" s="14" t="str">
        <f>IFERROR(VLOOKUP(I7516,Lists!$F$2:$G$16,2,FALSE()),"Not Rated")</f>
        <v>Older Kids</v>
      </c>
      <c r="P7516" s="14">
        <f t="shared" si="938"/>
        <v>74</v>
      </c>
      <c r="Q7516" s="14" t="str">
        <f t="shared" si="939"/>
        <v>Australia</v>
      </c>
      <c r="R7516" s="14" t="str">
        <f t="shared" si="940"/>
        <v>|Australia|</v>
      </c>
      <c r="S7516" s="14" t="str">
        <f t="shared" si="941"/>
        <v>|Action &amp; Adventure|Documentaries|International Movies|</v>
      </c>
      <c r="T7516" s="14" t="str">
        <f t="shared" si="942"/>
        <v>|Jennifer Peedom|</v>
      </c>
      <c r="U7516" s="14" t="str">
        <f t="shared" si="943"/>
        <v>|Unknown|</v>
      </c>
    </row>
    <row r="7517" spans="1:21">
      <c r="A7517" s="14" t="s">
        <v>34508</v>
      </c>
      <c r="B7517" s="14" t="s">
        <v>48</v>
      </c>
      <c r="C7517" s="14" t="s">
        <v>34509</v>
      </c>
      <c r="D7517" s="14" t="s">
        <v>34510</v>
      </c>
      <c r="E7517" s="14" t="s">
        <v>34511</v>
      </c>
      <c r="F7517" s="14" t="s">
        <v>115</v>
      </c>
      <c r="G7517" s="26">
        <v>43564</v>
      </c>
      <c r="H7517" s="14">
        <v>2013</v>
      </c>
      <c r="I7517" s="14" t="s">
        <v>363</v>
      </c>
      <c r="J7517" s="14" t="s">
        <v>507</v>
      </c>
      <c r="K7517" s="14" t="s">
        <v>245</v>
      </c>
      <c r="L7517" s="14" t="s">
        <v>34512</v>
      </c>
      <c r="M7517" s="14">
        <f t="shared" si="936"/>
        <v>2019</v>
      </c>
      <c r="N7517" s="14">
        <f t="shared" si="937"/>
        <v>4</v>
      </c>
      <c r="O7517" s="14" t="str">
        <f>IFERROR(VLOOKUP(I7517,Lists!$F$2:$G$16,2,FALSE()),"Not Rated")</f>
        <v>Adults</v>
      </c>
      <c r="P7517" s="14">
        <f t="shared" si="938"/>
        <v>94</v>
      </c>
      <c r="Q7517" s="14" t="str">
        <f t="shared" si="939"/>
        <v>United States</v>
      </c>
      <c r="R7517" s="14" t="str">
        <f t="shared" si="940"/>
        <v>|United States|</v>
      </c>
      <c r="S7517" s="14" t="str">
        <f t="shared" si="941"/>
        <v>|Comedies|</v>
      </c>
      <c r="T7517" s="14" t="str">
        <f t="shared" si="942"/>
        <v>|Peter Farrelly|Will Graham|Steve Carr|Griffin Dunne|Steve Brill|James Duffy|Jonathan van Tulleken|Elizabeth Banks|Patrik Forsberg|Brett Ratner|Rusty Cundieff|James Gunn|</v>
      </c>
      <c r="U7517" s="14" t="str">
        <f t="shared" si="943"/>
        <v>|Greg Kinnear|Dennis Quaid|Common|Seth MacFarlane|Will Sasso|Hugh Jackman|Kate Winslet|Liev Schreiber|Naomi Watts|Anna Faris|Chris Pratt|J.B. Smoove|Kieran Culkin|Emma Stone|Cathy Cliften|Kristen Bell|Leslie Bibb|Bobby Cannavale|John Hodgman|Justin Long|Jason Sudeikis|Uma Thurman|Phil Crowley|Kate Bosworth|Richard Gere|Jack McBrayer|Aasif Mandvi|Christopher Mintz-Plasse|Chloë Grace Moretz|Matt Walsh|Patrick Warburton|Gerard Butler|Johnny Knoxville|Seann William Scott|Halle Berry|Stephen Merchant|Terrence Howard|Elizabeth Banks|Josh Duhamel|</v>
      </c>
    </row>
    <row r="7518" spans="1:21">
      <c r="A7518" s="14" t="s">
        <v>34513</v>
      </c>
      <c r="B7518" s="14" t="s">
        <v>48</v>
      </c>
      <c r="C7518" s="14" t="s">
        <v>34514</v>
      </c>
      <c r="D7518" s="14" t="s">
        <v>11313</v>
      </c>
      <c r="E7518" s="14" t="s">
        <v>34515</v>
      </c>
      <c r="F7518" s="14" t="s">
        <v>115</v>
      </c>
      <c r="G7518" s="26">
        <v>43456</v>
      </c>
      <c r="H7518" s="14">
        <v>2016</v>
      </c>
      <c r="I7518" s="14" t="s">
        <v>364</v>
      </c>
      <c r="J7518" s="14" t="s">
        <v>611</v>
      </c>
      <c r="K7518" s="14" t="s">
        <v>244</v>
      </c>
      <c r="L7518" s="14" t="s">
        <v>34516</v>
      </c>
      <c r="M7518" s="14">
        <f t="shared" si="936"/>
        <v>2018</v>
      </c>
      <c r="N7518" s="14">
        <f t="shared" si="937"/>
        <v>12</v>
      </c>
      <c r="O7518" s="14" t="str">
        <f>IFERROR(VLOOKUP(I7518,Lists!$F$2:$G$16,2,FALSE()),"Not Rated")</f>
        <v>Teens</v>
      </c>
      <c r="P7518" s="14">
        <f t="shared" si="938"/>
        <v>105</v>
      </c>
      <c r="Q7518" s="14" t="str">
        <f t="shared" si="939"/>
        <v>United States</v>
      </c>
      <c r="R7518" s="14" t="str">
        <f t="shared" si="940"/>
        <v>|United States|</v>
      </c>
      <c r="S7518" s="14" t="str">
        <f t="shared" si="941"/>
        <v>|Dramas|</v>
      </c>
      <c r="T7518" s="14" t="str">
        <f t="shared" si="942"/>
        <v>|Bruce Beresford|</v>
      </c>
      <c r="U7518" s="14" t="str">
        <f t="shared" si="943"/>
        <v>|Eddie Murphy|Britt Robertson|Natascha McElhone|Xavier Samuel|Lucy Fry|Christian Madsen|Natalie Coughlin|Madison Wolfe|Thom Barry|Mckenna Grace|</v>
      </c>
    </row>
    <row r="7519" spans="1:21">
      <c r="A7519" s="14" t="s">
        <v>34517</v>
      </c>
      <c r="B7519" s="14" t="s">
        <v>48</v>
      </c>
      <c r="C7519" s="14" t="s">
        <v>34518</v>
      </c>
      <c r="D7519" s="14" t="s">
        <v>1780</v>
      </c>
      <c r="E7519" s="14" t="s">
        <v>34519</v>
      </c>
      <c r="F7519" s="14" t="s">
        <v>115</v>
      </c>
      <c r="G7519" s="26">
        <v>44044</v>
      </c>
      <c r="H7519" s="14">
        <v>2002</v>
      </c>
      <c r="I7519" s="14" t="s">
        <v>364</v>
      </c>
      <c r="J7519" s="14" t="s">
        <v>566</v>
      </c>
      <c r="K7519" s="14" t="s">
        <v>1014</v>
      </c>
      <c r="L7519" s="14" t="s">
        <v>34520</v>
      </c>
      <c r="M7519" s="14">
        <f t="shared" si="936"/>
        <v>2020</v>
      </c>
      <c r="N7519" s="14">
        <f t="shared" si="937"/>
        <v>8</v>
      </c>
      <c r="O7519" s="14" t="str">
        <f>IFERROR(VLOOKUP(I7519,Lists!$F$2:$G$16,2,FALSE()),"Not Rated")</f>
        <v>Teens</v>
      </c>
      <c r="P7519" s="14">
        <f t="shared" si="938"/>
        <v>97</v>
      </c>
      <c r="Q7519" s="14" t="str">
        <f t="shared" si="939"/>
        <v>United States</v>
      </c>
      <c r="R7519" s="14" t="str">
        <f t="shared" si="940"/>
        <v>|United States|</v>
      </c>
      <c r="S7519" s="14" t="str">
        <f t="shared" si="941"/>
        <v>|Comedies|Romantic Movies|</v>
      </c>
      <c r="T7519" s="14" t="str">
        <f t="shared" si="942"/>
        <v>|Steve Brill|</v>
      </c>
      <c r="U7519" s="14" t="str">
        <f t="shared" si="943"/>
        <v>|Adam Sandler|Winona Ryder|Peter Gallagher|Jared Harris|Allen Covert|Erick Avari|John Turturro|Peter Dante|Conchata Ferrell|Steve Buscemi|</v>
      </c>
    </row>
    <row r="7520" spans="1:21">
      <c r="A7520" s="14" t="s">
        <v>34521</v>
      </c>
      <c r="B7520" s="14" t="s">
        <v>48</v>
      </c>
      <c r="C7520" s="14" t="s">
        <v>34522</v>
      </c>
      <c r="D7520" s="14" t="s">
        <v>34523</v>
      </c>
      <c r="E7520" s="14" t="s">
        <v>34524</v>
      </c>
      <c r="F7520" s="14" t="s">
        <v>34525</v>
      </c>
      <c r="G7520" s="26">
        <v>42901</v>
      </c>
      <c r="H7520" s="14">
        <v>2015</v>
      </c>
      <c r="I7520" s="14" t="s">
        <v>361</v>
      </c>
      <c r="J7520" s="14" t="s">
        <v>724</v>
      </c>
      <c r="K7520" s="14" t="s">
        <v>496</v>
      </c>
      <c r="L7520" s="14" t="s">
        <v>34526</v>
      </c>
      <c r="M7520" s="14">
        <f t="shared" si="936"/>
        <v>2017</v>
      </c>
      <c r="N7520" s="14">
        <f t="shared" si="937"/>
        <v>6</v>
      </c>
      <c r="O7520" s="14" t="str">
        <f>IFERROR(VLOOKUP(I7520,Lists!$F$2:$G$16,2,FALSE()),"Not Rated")</f>
        <v>Teens</v>
      </c>
      <c r="P7520" s="14">
        <f t="shared" si="938"/>
        <v>102</v>
      </c>
      <c r="Q7520" s="14" t="str">
        <f t="shared" si="939"/>
        <v>Israel</v>
      </c>
      <c r="R7520" s="14" t="str">
        <f t="shared" si="940"/>
        <v>|Israel|Sweden|Germany|Netherlands|</v>
      </c>
      <c r="S7520" s="14" t="str">
        <f t="shared" si="941"/>
        <v>|Documentaries|International Movies|</v>
      </c>
      <c r="T7520" s="14" t="str">
        <f t="shared" si="942"/>
        <v>|Tomer Heymann|</v>
      </c>
      <c r="U7520" s="14" t="str">
        <f t="shared" si="943"/>
        <v>|Ohad Naharin|</v>
      </c>
    </row>
    <row r="7521" spans="1:21">
      <c r="A7521" s="14" t="s">
        <v>34527</v>
      </c>
      <c r="B7521" s="14" t="s">
        <v>48</v>
      </c>
      <c r="C7521" s="14" t="s">
        <v>34528</v>
      </c>
      <c r="D7521" s="14" t="s">
        <v>34529</v>
      </c>
      <c r="E7521" s="14" t="s">
        <v>34530</v>
      </c>
      <c r="F7521" s="14" t="s">
        <v>130</v>
      </c>
      <c r="G7521" s="26">
        <v>43328</v>
      </c>
      <c r="H7521" s="14">
        <v>1984</v>
      </c>
      <c r="I7521" s="14" t="s">
        <v>361</v>
      </c>
      <c r="J7521" s="14" t="s">
        <v>1290</v>
      </c>
      <c r="K7521" s="14" t="s">
        <v>834</v>
      </c>
      <c r="L7521" s="14" t="s">
        <v>34531</v>
      </c>
      <c r="M7521" s="14">
        <f t="shared" si="936"/>
        <v>2018</v>
      </c>
      <c r="N7521" s="14">
        <f t="shared" si="937"/>
        <v>8</v>
      </c>
      <c r="O7521" s="14" t="str">
        <f>IFERROR(VLOOKUP(I7521,Lists!$F$2:$G$16,2,FALSE()),"Not Rated")</f>
        <v>Teens</v>
      </c>
      <c r="P7521" s="14">
        <f t="shared" si="938"/>
        <v>86</v>
      </c>
      <c r="Q7521" s="14" t="str">
        <f t="shared" si="939"/>
        <v>Hong Kong</v>
      </c>
      <c r="R7521" s="14" t="str">
        <f t="shared" si="940"/>
        <v>|Hong Kong|</v>
      </c>
      <c r="S7521" s="14" t="str">
        <f t="shared" si="941"/>
        <v>|Comedies|Dramas|International Movies|</v>
      </c>
      <c r="T7521" s="14" t="str">
        <f t="shared" si="942"/>
        <v>|Anthony Chan|</v>
      </c>
      <c r="U7521" s="14" t="str">
        <f t="shared" si="943"/>
        <v>|Olivia Cheng|Alfred Cheung|Hu Chin|Chung Ping Geung|Anglie Leung|</v>
      </c>
    </row>
    <row r="7522" spans="1:21">
      <c r="A7522" s="14" t="s">
        <v>34532</v>
      </c>
      <c r="B7522" s="14" t="s">
        <v>48</v>
      </c>
      <c r="C7522" s="14" t="s">
        <v>34533</v>
      </c>
      <c r="D7522" s="14" t="s">
        <v>34534</v>
      </c>
      <c r="E7522" s="14" t="s">
        <v>34535</v>
      </c>
      <c r="F7522" s="14" t="s">
        <v>115</v>
      </c>
      <c r="G7522" s="26">
        <v>43709</v>
      </c>
      <c r="H7522" s="14">
        <v>2007</v>
      </c>
      <c r="I7522" s="14" t="s">
        <v>364</v>
      </c>
      <c r="J7522" s="14" t="s">
        <v>708</v>
      </c>
      <c r="K7522" s="14" t="s">
        <v>245</v>
      </c>
      <c r="L7522" s="14" t="s">
        <v>34536</v>
      </c>
      <c r="M7522" s="14">
        <f t="shared" si="936"/>
        <v>2019</v>
      </c>
      <c r="N7522" s="14">
        <f t="shared" si="937"/>
        <v>9</v>
      </c>
      <c r="O7522" s="14" t="str">
        <f>IFERROR(VLOOKUP(I7522,Lists!$F$2:$G$16,2,FALSE()),"Not Rated")</f>
        <v>Teens</v>
      </c>
      <c r="P7522" s="14">
        <f t="shared" si="938"/>
        <v>88</v>
      </c>
      <c r="Q7522" s="14" t="str">
        <f t="shared" si="939"/>
        <v>United States</v>
      </c>
      <c r="R7522" s="14" t="str">
        <f t="shared" si="940"/>
        <v>|United States|</v>
      </c>
      <c r="S7522" s="14" t="str">
        <f t="shared" si="941"/>
        <v>|Comedies|</v>
      </c>
      <c r="T7522" s="14" t="str">
        <f t="shared" si="942"/>
        <v>|Craig Gillespie|</v>
      </c>
      <c r="U7522" s="14" t="str">
        <f t="shared" si="943"/>
        <v>|Billy Bob Thornton|Seann William Scott|Ethan Suplee|Melissa Sagemiller|Susan Sarandon|Melissa Leo|Bill Macy|Kurt Fuller|Amy Poehler|</v>
      </c>
    </row>
    <row r="7523" spans="1:21">
      <c r="A7523" s="14" t="s">
        <v>34537</v>
      </c>
      <c r="B7523" s="14" t="s">
        <v>49</v>
      </c>
      <c r="C7523" s="14" t="s">
        <v>34538</v>
      </c>
      <c r="D7523" s="14" t="s">
        <v>117</v>
      </c>
      <c r="E7523" s="14" t="s">
        <v>34539</v>
      </c>
      <c r="F7523" s="14" t="s">
        <v>119</v>
      </c>
      <c r="G7523" s="26">
        <v>43571</v>
      </c>
      <c r="H7523" s="14">
        <v>2013</v>
      </c>
      <c r="I7523" s="14" t="s">
        <v>368</v>
      </c>
      <c r="J7523" s="14" t="s">
        <v>106</v>
      </c>
      <c r="K7523" s="14" t="s">
        <v>617</v>
      </c>
      <c r="L7523" s="14" t="s">
        <v>34540</v>
      </c>
      <c r="M7523" s="14">
        <f t="shared" si="936"/>
        <v>2019</v>
      </c>
      <c r="N7523" s="14">
        <f t="shared" si="937"/>
        <v>4</v>
      </c>
      <c r="O7523" s="14" t="str">
        <f>IFERROR(VLOOKUP(I7523,Lists!$F$2:$G$16,2,FALSE()),"Not Rated")</f>
        <v>Kids</v>
      </c>
      <c r="P7523" s="14">
        <f t="shared" si="938"/>
        <v>2</v>
      </c>
      <c r="Q7523" s="14" t="str">
        <f t="shared" si="939"/>
        <v>Canada</v>
      </c>
      <c r="R7523" s="14" t="str">
        <f t="shared" si="940"/>
        <v>|Canada|</v>
      </c>
      <c r="S7523" s="14" t="str">
        <f t="shared" si="941"/>
        <v>|Kids' TV|TV Comedies|</v>
      </c>
      <c r="T7523" s="14" t="str">
        <f t="shared" si="942"/>
        <v>|Unknown|</v>
      </c>
      <c r="U7523" s="14" t="str">
        <f t="shared" si="943"/>
        <v>|Brendan Meyer|Matreya Fedor|Gig Morton|Kurt Ostlund|Emily Tennant|Milo Shandel|</v>
      </c>
    </row>
    <row r="7524" spans="1:21">
      <c r="A7524" s="14" t="s">
        <v>34541</v>
      </c>
      <c r="B7524" s="14" t="s">
        <v>48</v>
      </c>
      <c r="C7524" s="14" t="s">
        <v>34542</v>
      </c>
      <c r="D7524" s="14" t="s">
        <v>11891</v>
      </c>
      <c r="E7524" s="14" t="s">
        <v>34543</v>
      </c>
      <c r="F7524" s="14" t="s">
        <v>128</v>
      </c>
      <c r="G7524" s="26">
        <v>43622</v>
      </c>
      <c r="H7524" s="14">
        <v>2012</v>
      </c>
      <c r="I7524" s="14" t="s">
        <v>361</v>
      </c>
      <c r="J7524" s="14" t="s">
        <v>404</v>
      </c>
      <c r="K7524" s="14" t="s">
        <v>529</v>
      </c>
      <c r="L7524" s="14" t="s">
        <v>34544</v>
      </c>
      <c r="M7524" s="14">
        <f t="shared" si="936"/>
        <v>2019</v>
      </c>
      <c r="N7524" s="14">
        <f t="shared" si="937"/>
        <v>6</v>
      </c>
      <c r="O7524" s="14" t="str">
        <f>IFERROR(VLOOKUP(I7524,Lists!$F$2:$G$16,2,FALSE()),"Not Rated")</f>
        <v>Teens</v>
      </c>
      <c r="P7524" s="14">
        <f t="shared" si="938"/>
        <v>90</v>
      </c>
      <c r="Q7524" s="14" t="str">
        <f t="shared" si="939"/>
        <v>Egypt</v>
      </c>
      <c r="R7524" s="14" t="str">
        <f t="shared" si="940"/>
        <v>|Egypt|</v>
      </c>
      <c r="S7524" s="14" t="str">
        <f t="shared" si="941"/>
        <v>|Comedies|International Movies|</v>
      </c>
      <c r="T7524" s="14" t="str">
        <f t="shared" si="942"/>
        <v>|Wael Ihsan|</v>
      </c>
      <c r="U7524" s="14" t="str">
        <f t="shared" si="943"/>
        <v>|Yasmin Abdulaziz|Hassan El Raddad|Ahmed Fouad Selim|Entessar|Hesham Ismail|Badria Tolba|Ghassan Mattar|Eman El-Sayed|Saad El Soghayar|Soleiman Eid|Youssef Eid|Hassan Abdulfattah|Mohamed Lotfy|Hala Fakher|</v>
      </c>
    </row>
    <row r="7525" spans="1:21">
      <c r="A7525" s="14" t="s">
        <v>34545</v>
      </c>
      <c r="B7525" s="14" t="s">
        <v>48</v>
      </c>
      <c r="C7525" s="14" t="s">
        <v>34546</v>
      </c>
      <c r="D7525" s="14" t="s">
        <v>8485</v>
      </c>
      <c r="E7525" s="14" t="s">
        <v>34547</v>
      </c>
      <c r="F7525" s="14" t="s">
        <v>115</v>
      </c>
      <c r="G7525" s="26">
        <v>44197</v>
      </c>
      <c r="H7525" s="14">
        <v>2012</v>
      </c>
      <c r="I7525" s="14" t="s">
        <v>364</v>
      </c>
      <c r="J7525" s="14" t="s">
        <v>2675</v>
      </c>
      <c r="K7525" s="14" t="s">
        <v>1436</v>
      </c>
      <c r="L7525" s="14" t="s">
        <v>34548</v>
      </c>
      <c r="M7525" s="14">
        <f t="shared" si="936"/>
        <v>2021</v>
      </c>
      <c r="N7525" s="14">
        <f t="shared" si="937"/>
        <v>1</v>
      </c>
      <c r="O7525" s="14" t="str">
        <f>IFERROR(VLOOKUP(I7525,Lists!$F$2:$G$16,2,FALSE()),"Not Rated")</f>
        <v>Teens</v>
      </c>
      <c r="P7525" s="14">
        <f t="shared" si="938"/>
        <v>131</v>
      </c>
      <c r="Q7525" s="14" t="str">
        <f t="shared" si="939"/>
        <v>United States</v>
      </c>
      <c r="R7525" s="14" t="str">
        <f t="shared" si="940"/>
        <v>|United States|</v>
      </c>
      <c r="S7525" s="14" t="str">
        <f t="shared" si="941"/>
        <v>|Dramas|Independent Movies|</v>
      </c>
      <c r="T7525" s="14" t="str">
        <f t="shared" si="942"/>
        <v>|Jeff Nichols|</v>
      </c>
      <c r="U7525" s="14" t="str">
        <f t="shared" si="943"/>
        <v>|Matthew McConaughey|Reese Witherspoon|Tye Sheridan|Jacob Lofland|Sam Shepard|Ray McKinnon|Sarah Paulson|Michael Shannon|Joe Don Baker|Paul Sparks|</v>
      </c>
    </row>
    <row r="7526" spans="1:21">
      <c r="A7526" s="14" t="s">
        <v>34549</v>
      </c>
      <c r="B7526" s="14" t="s">
        <v>48</v>
      </c>
      <c r="C7526" s="14" t="s">
        <v>34550</v>
      </c>
      <c r="D7526" s="14" t="s">
        <v>297</v>
      </c>
      <c r="E7526" s="14" t="s">
        <v>34551</v>
      </c>
      <c r="F7526" s="14" t="s">
        <v>116</v>
      </c>
      <c r="G7526" s="26">
        <v>43830</v>
      </c>
      <c r="H7526" s="14">
        <v>2004</v>
      </c>
      <c r="I7526" s="14" t="s">
        <v>362</v>
      </c>
      <c r="J7526" s="14" t="s">
        <v>5806</v>
      </c>
      <c r="K7526" s="14" t="s">
        <v>542</v>
      </c>
      <c r="L7526" s="14" t="s">
        <v>34552</v>
      </c>
      <c r="M7526" s="14">
        <f t="shared" si="936"/>
        <v>2019</v>
      </c>
      <c r="N7526" s="14">
        <f t="shared" si="937"/>
        <v>12</v>
      </c>
      <c r="O7526" s="14" t="str">
        <f>IFERROR(VLOOKUP(I7526,Lists!$F$2:$G$16,2,FALSE()),"Not Rated")</f>
        <v>Older Kids</v>
      </c>
      <c r="P7526" s="14">
        <f t="shared" si="938"/>
        <v>158</v>
      </c>
      <c r="Q7526" s="14" t="str">
        <f t="shared" si="939"/>
        <v>India</v>
      </c>
      <c r="R7526" s="14" t="str">
        <f t="shared" si="940"/>
        <v>|India|</v>
      </c>
      <c r="S7526" s="14" t="str">
        <f t="shared" si="941"/>
        <v>|Comedies|International Movies|Romantic Movies|</v>
      </c>
      <c r="T7526" s="14" t="str">
        <f t="shared" si="942"/>
        <v>|David Dhawan|</v>
      </c>
      <c r="U7526" s="14" t="str">
        <f t="shared" si="943"/>
        <v>|Rajpal Yadav|Amrish Puri|Kader Khan|Shashi Kala|Priyanka Chopra|Salman Khan|Akshay Kumar|Satish Shah|</v>
      </c>
    </row>
    <row r="7527" spans="1:21">
      <c r="A7527" s="14" t="s">
        <v>34553</v>
      </c>
      <c r="B7527" s="14" t="s">
        <v>48</v>
      </c>
      <c r="C7527" s="14" t="s">
        <v>34554</v>
      </c>
      <c r="D7527" s="14" t="s">
        <v>34555</v>
      </c>
      <c r="E7527" s="14" t="s">
        <v>34556</v>
      </c>
      <c r="F7527" s="14" t="s">
        <v>120</v>
      </c>
      <c r="G7527" s="26">
        <v>43126</v>
      </c>
      <c r="H7527" s="14">
        <v>2014</v>
      </c>
      <c r="I7527" s="14" t="s">
        <v>367</v>
      </c>
      <c r="J7527" s="14" t="s">
        <v>744</v>
      </c>
      <c r="K7527" s="14" t="s">
        <v>251</v>
      </c>
      <c r="L7527" s="14" t="s">
        <v>34557</v>
      </c>
      <c r="M7527" s="14">
        <f t="shared" si="936"/>
        <v>2018</v>
      </c>
      <c r="N7527" s="14">
        <f t="shared" si="937"/>
        <v>1</v>
      </c>
      <c r="O7527" s="14" t="str">
        <f>IFERROR(VLOOKUP(I7527,Lists!$F$2:$G$16,2,FALSE()),"Not Rated")</f>
        <v>Older Kids</v>
      </c>
      <c r="P7527" s="14">
        <f t="shared" si="938"/>
        <v>85</v>
      </c>
      <c r="Q7527" s="14" t="str">
        <f t="shared" si="939"/>
        <v>France</v>
      </c>
      <c r="R7527" s="14" t="str">
        <f t="shared" si="940"/>
        <v>|France|</v>
      </c>
      <c r="S7527" s="14" t="str">
        <f t="shared" si="941"/>
        <v>|Children &amp; Family Movies|</v>
      </c>
      <c r="T7527" s="14" t="str">
        <f t="shared" si="942"/>
        <v>|Alexandre Heboyan|Benoît Philippon|</v>
      </c>
      <c r="U7527" s="14" t="str">
        <f t="shared" si="943"/>
        <v>|Joshua J. Ballard|Nicole Provost|Trevor Devall|Michael Dobson|Jonathan Love|Davey Grant|</v>
      </c>
    </row>
    <row r="7528" spans="1:21">
      <c r="A7528" s="14" t="s">
        <v>34558</v>
      </c>
      <c r="B7528" s="14" t="s">
        <v>48</v>
      </c>
      <c r="C7528" s="14" t="s">
        <v>34559</v>
      </c>
      <c r="D7528" s="14" t="s">
        <v>34560</v>
      </c>
      <c r="E7528" s="14" t="s">
        <v>34561</v>
      </c>
      <c r="F7528" s="14" t="s">
        <v>115</v>
      </c>
      <c r="G7528" s="26">
        <v>44075</v>
      </c>
      <c r="H7528" s="14">
        <v>2014</v>
      </c>
      <c r="I7528" s="14" t="s">
        <v>367</v>
      </c>
      <c r="J7528" s="14" t="s">
        <v>604</v>
      </c>
      <c r="K7528" s="14" t="s">
        <v>481</v>
      </c>
      <c r="L7528" s="14" t="s">
        <v>34562</v>
      </c>
      <c r="M7528" s="14">
        <f t="shared" si="936"/>
        <v>2020</v>
      </c>
      <c r="N7528" s="14">
        <f t="shared" si="937"/>
        <v>9</v>
      </c>
      <c r="O7528" s="14" t="str">
        <f>IFERROR(VLOOKUP(I7528,Lists!$F$2:$G$16,2,FALSE()),"Not Rated")</f>
        <v>Older Kids</v>
      </c>
      <c r="P7528" s="14">
        <f t="shared" si="938"/>
        <v>110</v>
      </c>
      <c r="Q7528" s="14" t="str">
        <f t="shared" si="939"/>
        <v>United States</v>
      </c>
      <c r="R7528" s="14" t="str">
        <f t="shared" si="940"/>
        <v>|United States|</v>
      </c>
      <c r="S7528" s="14" t="str">
        <f t="shared" si="941"/>
        <v>|Children &amp; Family Movies|Comedies|</v>
      </c>
      <c r="T7528" s="14" t="str">
        <f t="shared" si="942"/>
        <v>|James Bobin|</v>
      </c>
      <c r="U7528" s="14" t="str">
        <f t="shared" si="943"/>
        <v>|Ricky Gervais|Ty Burrell|Tina Fey|Kermit the Frog|Miss Piggy|Fozzie Bear|Gonzo|Muppets|Steve Whitmire|Eric Jacobson|Dave Goelz|Bill Barretta|David Rudman|Matt Vogel|Peter Linz|</v>
      </c>
    </row>
    <row r="7529" spans="1:21">
      <c r="A7529" s="14" t="s">
        <v>34563</v>
      </c>
      <c r="B7529" s="14" t="s">
        <v>48</v>
      </c>
      <c r="C7529" s="14" t="s">
        <v>34564</v>
      </c>
      <c r="D7529" s="14" t="s">
        <v>21602</v>
      </c>
      <c r="E7529" s="14" t="s">
        <v>34565</v>
      </c>
      <c r="F7529" s="14" t="s">
        <v>115</v>
      </c>
      <c r="G7529" s="26">
        <v>43344</v>
      </c>
      <c r="H7529" s="14">
        <v>2007</v>
      </c>
      <c r="I7529" s="14" t="s">
        <v>369</v>
      </c>
      <c r="J7529" s="14" t="s">
        <v>5629</v>
      </c>
      <c r="K7529" s="14" t="s">
        <v>33101</v>
      </c>
      <c r="L7529" s="14" t="s">
        <v>34566</v>
      </c>
      <c r="M7529" s="14">
        <f t="shared" si="936"/>
        <v>2018</v>
      </c>
      <c r="N7529" s="14">
        <f t="shared" si="937"/>
        <v>9</v>
      </c>
      <c r="O7529" s="14" t="str">
        <f>IFERROR(VLOOKUP(I7529,Lists!$F$2:$G$16,2,FALSE()),"Not Rated")</f>
        <v>Not Rated</v>
      </c>
      <c r="P7529" s="14">
        <f t="shared" si="938"/>
        <v>79</v>
      </c>
      <c r="Q7529" s="14" t="str">
        <f t="shared" si="939"/>
        <v>United States</v>
      </c>
      <c r="R7529" s="14" t="str">
        <f t="shared" si="940"/>
        <v>|United States|</v>
      </c>
      <c r="S7529" s="14" t="str">
        <f t="shared" si="941"/>
        <v>|Comedies|Cult Movies|Horror Movies|</v>
      </c>
      <c r="T7529" s="14" t="str">
        <f t="shared" si="942"/>
        <v>|Jeremy Saulnier|</v>
      </c>
      <c r="U7529" s="14" t="str">
        <f t="shared" si="943"/>
        <v>|Alex Barnett|Macon Blair|Paul Goldblatt|Stacy Rock|William Lacey|Beau Sia|Skei Saulnier|Chris Sharp|Bill Tangradi|</v>
      </c>
    </row>
    <row r="7530" spans="1:21">
      <c r="A7530" s="14" t="s">
        <v>34567</v>
      </c>
      <c r="B7530" s="14" t="s">
        <v>49</v>
      </c>
      <c r="C7530" s="14" t="s">
        <v>34568</v>
      </c>
      <c r="D7530" s="14" t="s">
        <v>117</v>
      </c>
      <c r="E7530" s="14" t="s">
        <v>117</v>
      </c>
      <c r="F7530" s="14" t="s">
        <v>115</v>
      </c>
      <c r="G7530" s="26">
        <v>43207</v>
      </c>
      <c r="H7530" s="14">
        <v>2017</v>
      </c>
      <c r="I7530" s="14" t="s">
        <v>360</v>
      </c>
      <c r="J7530" s="14" t="s">
        <v>107</v>
      </c>
      <c r="K7530" s="14" t="s">
        <v>2015</v>
      </c>
      <c r="L7530" s="14" t="s">
        <v>34569</v>
      </c>
      <c r="M7530" s="14">
        <f t="shared" si="936"/>
        <v>2018</v>
      </c>
      <c r="N7530" s="14">
        <f t="shared" si="937"/>
        <v>4</v>
      </c>
      <c r="O7530" s="14" t="str">
        <f>IFERROR(VLOOKUP(I7530,Lists!$F$2:$G$16,2,FALSE()),"Not Rated")</f>
        <v>Adults</v>
      </c>
      <c r="P7530" s="14">
        <f t="shared" si="938"/>
        <v>3</v>
      </c>
      <c r="Q7530" s="14" t="str">
        <f t="shared" si="939"/>
        <v>United States</v>
      </c>
      <c r="R7530" s="14" t="str">
        <f t="shared" si="940"/>
        <v>|United States|</v>
      </c>
      <c r="S7530" s="14" t="str">
        <f t="shared" si="941"/>
        <v>|Crime TV Shows|Docuseries|</v>
      </c>
      <c r="T7530" s="14" t="str">
        <f t="shared" si="942"/>
        <v>|Unknown|</v>
      </c>
      <c r="U7530" s="14" t="str">
        <f t="shared" si="943"/>
        <v>|Unknown|</v>
      </c>
    </row>
    <row r="7531" spans="1:21">
      <c r="A7531" s="14" t="s">
        <v>34570</v>
      </c>
      <c r="B7531" s="14" t="s">
        <v>49</v>
      </c>
      <c r="C7531" s="14" t="s">
        <v>34571</v>
      </c>
      <c r="D7531" s="14" t="s">
        <v>117</v>
      </c>
      <c r="E7531" s="14" t="s">
        <v>34572</v>
      </c>
      <c r="F7531" s="14" t="s">
        <v>122</v>
      </c>
      <c r="G7531" s="26">
        <v>42887</v>
      </c>
      <c r="H7531" s="14">
        <v>2017</v>
      </c>
      <c r="I7531" s="14" t="s">
        <v>362</v>
      </c>
      <c r="J7531" s="14" t="s">
        <v>106</v>
      </c>
      <c r="K7531" s="14" t="s">
        <v>617</v>
      </c>
      <c r="L7531" s="14" t="s">
        <v>34573</v>
      </c>
      <c r="M7531" s="14">
        <f t="shared" si="936"/>
        <v>2017</v>
      </c>
      <c r="N7531" s="14">
        <f t="shared" si="937"/>
        <v>6</v>
      </c>
      <c r="O7531" s="14" t="str">
        <f>IFERROR(VLOOKUP(I7531,Lists!$F$2:$G$16,2,FALSE()),"Not Rated")</f>
        <v>Older Kids</v>
      </c>
      <c r="P7531" s="14">
        <f t="shared" si="938"/>
        <v>2</v>
      </c>
      <c r="Q7531" s="14" t="str">
        <f t="shared" si="939"/>
        <v>Spain</v>
      </c>
      <c r="R7531" s="14" t="str">
        <f t="shared" si="940"/>
        <v>|Spain|</v>
      </c>
      <c r="S7531" s="14" t="str">
        <f t="shared" si="941"/>
        <v>|Kids' TV|TV Comedies|</v>
      </c>
      <c r="T7531" s="14" t="str">
        <f t="shared" si="942"/>
        <v>|Unknown|</v>
      </c>
      <c r="U7531" s="14" t="str">
        <f t="shared" si="943"/>
        <v>|Dermot Arrigan|James Giblin|Noah Levin|Molly Malcolm|Colin Morgan|Benjamin Nathan-Serio|Alex Wagner|Joshua Zamrycki|</v>
      </c>
    </row>
    <row r="7532" spans="1:21">
      <c r="A7532" s="14" t="s">
        <v>34574</v>
      </c>
      <c r="B7532" s="14" t="s">
        <v>48</v>
      </c>
      <c r="C7532" s="14" t="s">
        <v>34575</v>
      </c>
      <c r="D7532" s="14" t="s">
        <v>34576</v>
      </c>
      <c r="E7532" s="14" t="s">
        <v>34577</v>
      </c>
      <c r="F7532" s="14" t="s">
        <v>115</v>
      </c>
      <c r="G7532" s="26">
        <v>43770</v>
      </c>
      <c r="H7532" s="14">
        <v>1962</v>
      </c>
      <c r="I7532" s="14" t="s">
        <v>362</v>
      </c>
      <c r="J7532" s="14" t="s">
        <v>5899</v>
      </c>
      <c r="K7532" s="14" t="s">
        <v>640</v>
      </c>
      <c r="L7532" s="14" t="s">
        <v>34578</v>
      </c>
      <c r="M7532" s="14">
        <f t="shared" si="936"/>
        <v>2019</v>
      </c>
      <c r="N7532" s="14">
        <f t="shared" si="937"/>
        <v>11</v>
      </c>
      <c r="O7532" s="14" t="str">
        <f>IFERROR(VLOOKUP(I7532,Lists!$F$2:$G$16,2,FALSE()),"Not Rated")</f>
        <v>Older Kids</v>
      </c>
      <c r="P7532" s="14">
        <f t="shared" si="938"/>
        <v>185</v>
      </c>
      <c r="Q7532" s="14" t="str">
        <f t="shared" si="939"/>
        <v>United States</v>
      </c>
      <c r="R7532" s="14" t="str">
        <f t="shared" si="940"/>
        <v>|United States|</v>
      </c>
      <c r="S7532" s="14" t="str">
        <f t="shared" si="941"/>
        <v>|Action &amp; Adventure|Classic Movies|Dramas|</v>
      </c>
      <c r="T7532" s="14" t="str">
        <f t="shared" si="942"/>
        <v>|Lewis Milestone|Carol Reed|</v>
      </c>
      <c r="U7532" s="14" t="str">
        <f t="shared" si="943"/>
        <v>|Marlon Brando|Trevor Howard|Richard Harris|Hugh Griffith|Richard Haydn|Tarita|</v>
      </c>
    </row>
    <row r="7533" spans="1:21">
      <c r="A7533" s="14" t="s">
        <v>34579</v>
      </c>
      <c r="B7533" s="14" t="s">
        <v>48</v>
      </c>
      <c r="C7533" s="14" t="s">
        <v>34580</v>
      </c>
      <c r="D7533" s="14" t="s">
        <v>34581</v>
      </c>
      <c r="E7533" s="14" t="s">
        <v>34582</v>
      </c>
      <c r="F7533" s="14" t="s">
        <v>119</v>
      </c>
      <c r="G7533" s="26">
        <v>43390</v>
      </c>
      <c r="H7533" s="14">
        <v>2010</v>
      </c>
      <c r="I7533" s="14" t="s">
        <v>362</v>
      </c>
      <c r="J7533" s="14" t="s">
        <v>951</v>
      </c>
      <c r="K7533" s="14" t="s">
        <v>481</v>
      </c>
      <c r="L7533" s="14" t="s">
        <v>34583</v>
      </c>
      <c r="M7533" s="14">
        <f t="shared" si="936"/>
        <v>2018</v>
      </c>
      <c r="N7533" s="14">
        <f t="shared" si="937"/>
        <v>10</v>
      </c>
      <c r="O7533" s="14" t="str">
        <f>IFERROR(VLOOKUP(I7533,Lists!$F$2:$G$16,2,FALSE()),"Not Rated")</f>
        <v>Older Kids</v>
      </c>
      <c r="P7533" s="14">
        <f t="shared" si="938"/>
        <v>80</v>
      </c>
      <c r="Q7533" s="14" t="str">
        <f t="shared" si="939"/>
        <v>Canada</v>
      </c>
      <c r="R7533" s="14" t="str">
        <f t="shared" si="940"/>
        <v>|Canada|</v>
      </c>
      <c r="S7533" s="14" t="str">
        <f t="shared" si="941"/>
        <v>|Children &amp; Family Movies|Comedies|</v>
      </c>
      <c r="T7533" s="14" t="str">
        <f t="shared" si="942"/>
        <v>|Bruce McDonald|</v>
      </c>
      <c r="U7533" s="14" t="str">
        <f t="shared" si="943"/>
        <v>|Matthew Knight|Vanessa Morgan|Atticus Mitchell|Cameron Kennedy|Kate Todd|Joe Dinicol|Ella Jonas Farlinger|Ari Cohen|Laura de Carteret|Hrant Alianak|</v>
      </c>
    </row>
    <row r="7534" spans="1:21">
      <c r="A7534" s="14" t="s">
        <v>34584</v>
      </c>
      <c r="B7534" s="14" t="s">
        <v>48</v>
      </c>
      <c r="C7534" s="14" t="s">
        <v>34585</v>
      </c>
      <c r="D7534" s="14" t="s">
        <v>21805</v>
      </c>
      <c r="E7534" s="14" t="s">
        <v>34586</v>
      </c>
      <c r="F7534" s="14" t="s">
        <v>116</v>
      </c>
      <c r="G7534" s="26">
        <v>43403</v>
      </c>
      <c r="H7534" s="14">
        <v>2005</v>
      </c>
      <c r="I7534" s="14" t="s">
        <v>362</v>
      </c>
      <c r="J7534" s="14" t="s">
        <v>646</v>
      </c>
      <c r="K7534" s="14" t="s">
        <v>444</v>
      </c>
      <c r="L7534" s="14" t="s">
        <v>34587</v>
      </c>
      <c r="M7534" s="14">
        <f t="shared" si="936"/>
        <v>2018</v>
      </c>
      <c r="N7534" s="14">
        <f t="shared" si="937"/>
        <v>10</v>
      </c>
      <c r="O7534" s="14" t="str">
        <f>IFERROR(VLOOKUP(I7534,Lists!$F$2:$G$16,2,FALSE()),"Not Rated")</f>
        <v>Older Kids</v>
      </c>
      <c r="P7534" s="14">
        <f t="shared" si="938"/>
        <v>116</v>
      </c>
      <c r="Q7534" s="14" t="str">
        <f t="shared" si="939"/>
        <v>India</v>
      </c>
      <c r="R7534" s="14" t="str">
        <f t="shared" si="940"/>
        <v>|India|</v>
      </c>
      <c r="S7534" s="14" t="str">
        <f t="shared" si="941"/>
        <v>|Dramas|Independent Movies|International Movies|</v>
      </c>
      <c r="T7534" s="14" t="str">
        <f t="shared" si="942"/>
        <v>|Onir|</v>
      </c>
      <c r="U7534" s="14" t="str">
        <f t="shared" si="943"/>
        <v>|Juhi Chawla|Sanjay Suri|Victor Banerjee|Lillete Dubey|Purab Kohli|Dipannita Sharma|Gautam Kapoor|</v>
      </c>
    </row>
    <row r="7535" spans="1:21">
      <c r="A7535" s="14" t="s">
        <v>34588</v>
      </c>
      <c r="B7535" s="14" t="s">
        <v>48</v>
      </c>
      <c r="C7535" s="14" t="s">
        <v>34589</v>
      </c>
      <c r="D7535" s="14" t="s">
        <v>34590</v>
      </c>
      <c r="E7535" s="14" t="s">
        <v>34591</v>
      </c>
      <c r="F7535" s="14" t="s">
        <v>115</v>
      </c>
      <c r="G7535" s="26">
        <v>43263</v>
      </c>
      <c r="H7535" s="14">
        <v>2017</v>
      </c>
      <c r="I7535" s="14" t="s">
        <v>361</v>
      </c>
      <c r="J7535" s="14" t="s">
        <v>739</v>
      </c>
      <c r="K7535" s="14" t="s">
        <v>1336</v>
      </c>
      <c r="L7535" s="14" t="s">
        <v>34592</v>
      </c>
      <c r="M7535" s="14">
        <f t="shared" si="936"/>
        <v>2018</v>
      </c>
      <c r="N7535" s="14">
        <f t="shared" si="937"/>
        <v>6</v>
      </c>
      <c r="O7535" s="14" t="str">
        <f>IFERROR(VLOOKUP(I7535,Lists!$F$2:$G$16,2,FALSE()),"Not Rated")</f>
        <v>Teens</v>
      </c>
      <c r="P7535" s="14">
        <f t="shared" si="938"/>
        <v>95</v>
      </c>
      <c r="Q7535" s="14" t="str">
        <f t="shared" si="939"/>
        <v>United States</v>
      </c>
      <c r="R7535" s="14" t="str">
        <f t="shared" si="940"/>
        <v>|United States|</v>
      </c>
      <c r="S7535" s="14" t="str">
        <f t="shared" si="941"/>
        <v>|Dramas|Faith &amp; Spirituality|</v>
      </c>
      <c r="T7535" s="14" t="str">
        <f t="shared" si="942"/>
        <v>|Waymon Boone|</v>
      </c>
      <c r="U7535" s="14" t="str">
        <f t="shared" si="943"/>
        <v>|Jenn Gotzon Chandler|Corbin Bernsen|Lorenzo Lamas|T.C. Stallings|Jill Morrison|Lane Garrison|Jake Jacobson|Lee Benton|Riley St. John|Cricket St. John|</v>
      </c>
    </row>
    <row r="7536" spans="1:21">
      <c r="A7536" s="14" t="s">
        <v>34593</v>
      </c>
      <c r="B7536" s="14" t="s">
        <v>48</v>
      </c>
      <c r="C7536" s="14" t="s">
        <v>34594</v>
      </c>
      <c r="D7536" s="14" t="s">
        <v>32660</v>
      </c>
      <c r="E7536" s="14" t="s">
        <v>34595</v>
      </c>
      <c r="F7536" s="14" t="s">
        <v>128</v>
      </c>
      <c r="G7536" s="26">
        <v>43573</v>
      </c>
      <c r="H7536" s="14">
        <v>2013</v>
      </c>
      <c r="I7536" s="14" t="s">
        <v>361</v>
      </c>
      <c r="J7536" s="14" t="s">
        <v>698</v>
      </c>
      <c r="K7536" s="14" t="s">
        <v>529</v>
      </c>
      <c r="L7536" s="14" t="s">
        <v>34596</v>
      </c>
      <c r="M7536" s="14">
        <f t="shared" si="936"/>
        <v>2019</v>
      </c>
      <c r="N7536" s="14">
        <f t="shared" si="937"/>
        <v>4</v>
      </c>
      <c r="O7536" s="14" t="str">
        <f>IFERROR(VLOOKUP(I7536,Lists!$F$2:$G$16,2,FALSE()),"Not Rated")</f>
        <v>Teens</v>
      </c>
      <c r="P7536" s="14">
        <f t="shared" si="938"/>
        <v>99</v>
      </c>
      <c r="Q7536" s="14" t="str">
        <f t="shared" si="939"/>
        <v>Egypt</v>
      </c>
      <c r="R7536" s="14" t="str">
        <f t="shared" si="940"/>
        <v>|Egypt|</v>
      </c>
      <c r="S7536" s="14" t="str">
        <f t="shared" si="941"/>
        <v>|Comedies|International Movies|</v>
      </c>
      <c r="T7536" s="14" t="str">
        <f t="shared" si="942"/>
        <v>|Ismail Farouk|</v>
      </c>
      <c r="U7536" s="14" t="str">
        <f t="shared" si="943"/>
        <v>|Sameh Hussain|Hasan Abdulfattah|Sulayman Id|Ayten Amer|Hassan Hosny|</v>
      </c>
    </row>
    <row r="7537" spans="1:21">
      <c r="A7537" s="14" t="s">
        <v>34597</v>
      </c>
      <c r="B7537" s="14" t="s">
        <v>48</v>
      </c>
      <c r="C7537" s="14" t="s">
        <v>34598</v>
      </c>
      <c r="D7537" s="14" t="s">
        <v>34599</v>
      </c>
      <c r="E7537" s="14" t="s">
        <v>34600</v>
      </c>
      <c r="F7537" s="14" t="s">
        <v>115</v>
      </c>
      <c r="G7537" s="26">
        <v>43123</v>
      </c>
      <c r="H7537" s="14">
        <v>2016</v>
      </c>
      <c r="I7537" s="14" t="s">
        <v>364</v>
      </c>
      <c r="J7537" s="14" t="s">
        <v>4073</v>
      </c>
      <c r="K7537" s="14" t="s">
        <v>1782</v>
      </c>
      <c r="L7537" s="14" t="s">
        <v>34601</v>
      </c>
      <c r="M7537" s="14">
        <f t="shared" si="936"/>
        <v>2018</v>
      </c>
      <c r="N7537" s="14">
        <f t="shared" si="937"/>
        <v>1</v>
      </c>
      <c r="O7537" s="14" t="str">
        <f>IFERROR(VLOOKUP(I7537,Lists!$F$2:$G$16,2,FALSE()),"Not Rated")</f>
        <v>Teens</v>
      </c>
      <c r="P7537" s="14">
        <f t="shared" si="938"/>
        <v>77</v>
      </c>
      <c r="Q7537" s="14" t="str">
        <f t="shared" si="939"/>
        <v>United States</v>
      </c>
      <c r="R7537" s="14" t="str">
        <f t="shared" si="940"/>
        <v>|United States|</v>
      </c>
      <c r="S7537" s="14" t="str">
        <f t="shared" si="941"/>
        <v>|Comedies|Independent Movies|</v>
      </c>
      <c r="T7537" s="14" t="str">
        <f t="shared" si="942"/>
        <v>|Dash Shaw|</v>
      </c>
      <c r="U7537" s="14" t="str">
        <f t="shared" si="943"/>
        <v>|Jason Schwartzman|Lena Dunham|Reggie Watts|Maya Rudolph|Susan Sarandon|Thomas Jay Ryan|Alex Karpovsky|Louisa Krause|John Cameron Mitchell|Matthew Maher|</v>
      </c>
    </row>
    <row r="7538" spans="1:21">
      <c r="A7538" s="14" t="s">
        <v>34602</v>
      </c>
      <c r="B7538" s="14" t="s">
        <v>48</v>
      </c>
      <c r="C7538" s="14" t="s">
        <v>34603</v>
      </c>
      <c r="D7538" s="14" t="s">
        <v>34604</v>
      </c>
      <c r="E7538" s="14" t="s">
        <v>34605</v>
      </c>
      <c r="F7538" s="14" t="s">
        <v>119</v>
      </c>
      <c r="G7538" s="26">
        <v>42962</v>
      </c>
      <c r="H7538" s="14">
        <v>2015</v>
      </c>
      <c r="I7538" s="14" t="s">
        <v>360</v>
      </c>
      <c r="J7538" s="14" t="s">
        <v>436</v>
      </c>
      <c r="K7538" s="14" t="s">
        <v>1014</v>
      </c>
      <c r="L7538" s="14" t="s">
        <v>34606</v>
      </c>
      <c r="M7538" s="14">
        <f t="shared" si="936"/>
        <v>2017</v>
      </c>
      <c r="N7538" s="14">
        <f t="shared" si="937"/>
        <v>8</v>
      </c>
      <c r="O7538" s="14" t="str">
        <f>IFERROR(VLOOKUP(I7538,Lists!$F$2:$G$16,2,FALSE()),"Not Rated")</f>
        <v>Adults</v>
      </c>
      <c r="P7538" s="14">
        <f t="shared" si="938"/>
        <v>91</v>
      </c>
      <c r="Q7538" s="14" t="str">
        <f t="shared" si="939"/>
        <v>Canada</v>
      </c>
      <c r="R7538" s="14" t="str">
        <f t="shared" si="940"/>
        <v>|Canada|</v>
      </c>
      <c r="S7538" s="14" t="str">
        <f t="shared" si="941"/>
        <v>|Comedies|Romantic Movies|</v>
      </c>
      <c r="T7538" s="14" t="str">
        <f t="shared" si="942"/>
        <v>|Nathaniel Warsh|</v>
      </c>
      <c r="U7538" s="14" t="str">
        <f t="shared" si="943"/>
        <v>|André Bharti|Katherine Barrell|Ray Galletti|Emily Alatalo|Tamara Duarte|Randal Edwards|Alastair Forbes|Jesse Camacho|</v>
      </c>
    </row>
    <row r="7539" spans="1:21">
      <c r="A7539" s="14" t="s">
        <v>34607</v>
      </c>
      <c r="B7539" s="14" t="s">
        <v>48</v>
      </c>
      <c r="C7539" s="14" t="s">
        <v>34608</v>
      </c>
      <c r="D7539" s="14" t="s">
        <v>34609</v>
      </c>
      <c r="E7539" s="14" t="s">
        <v>34610</v>
      </c>
      <c r="F7539" s="14" t="s">
        <v>132</v>
      </c>
      <c r="G7539" s="26">
        <v>42795</v>
      </c>
      <c r="H7539" s="14">
        <v>2015</v>
      </c>
      <c r="I7539" s="14" t="s">
        <v>58</v>
      </c>
      <c r="J7539" s="14" t="s">
        <v>671</v>
      </c>
      <c r="K7539" s="14" t="s">
        <v>244</v>
      </c>
      <c r="L7539" s="14" t="s">
        <v>34611</v>
      </c>
      <c r="M7539" s="14">
        <f t="shared" si="936"/>
        <v>2017</v>
      </c>
      <c r="N7539" s="14">
        <f t="shared" si="937"/>
        <v>3</v>
      </c>
      <c r="O7539" s="14" t="str">
        <f>IFERROR(VLOOKUP(I7539,Lists!$F$2:$G$16,2,FALSE()),"Not Rated")</f>
        <v>Not Rated</v>
      </c>
      <c r="P7539" s="14">
        <f t="shared" si="938"/>
        <v>115</v>
      </c>
      <c r="Q7539" s="14" t="str">
        <f t="shared" si="939"/>
        <v>Italy</v>
      </c>
      <c r="R7539" s="14" t="str">
        <f t="shared" si="940"/>
        <v>|Italy|</v>
      </c>
      <c r="S7539" s="14" t="str">
        <f t="shared" si="941"/>
        <v>|Dramas|</v>
      </c>
      <c r="T7539" s="14" t="str">
        <f t="shared" si="942"/>
        <v>|Alessandro Pepe|</v>
      </c>
      <c r="U7539" s="14" t="str">
        <f t="shared" si="943"/>
        <v>|Leone Frisa|Paolo Vaccarino|Francesco Migliore|Albrecht Weimer|Giulia Dichiaro|Alessandra Oriti Niosi|Andreas Segeritz|</v>
      </c>
    </row>
    <row r="7540" spans="1:21">
      <c r="A7540" s="14" t="s">
        <v>34612</v>
      </c>
      <c r="B7540" s="14" t="s">
        <v>49</v>
      </c>
      <c r="C7540" s="14" t="s">
        <v>34613</v>
      </c>
      <c r="D7540" s="14" t="s">
        <v>117</v>
      </c>
      <c r="E7540" s="14" t="s">
        <v>34614</v>
      </c>
      <c r="F7540" s="14" t="s">
        <v>118</v>
      </c>
      <c r="G7540" s="26">
        <v>43668</v>
      </c>
      <c r="H7540" s="14">
        <v>2017</v>
      </c>
      <c r="I7540" s="14" t="s">
        <v>362</v>
      </c>
      <c r="J7540" s="14" t="s">
        <v>105</v>
      </c>
      <c r="K7540" s="14" t="s">
        <v>2297</v>
      </c>
      <c r="L7540" s="14" t="s">
        <v>34615</v>
      </c>
      <c r="M7540" s="14">
        <f t="shared" si="936"/>
        <v>2019</v>
      </c>
      <c r="N7540" s="14">
        <f t="shared" si="937"/>
        <v>7</v>
      </c>
      <c r="O7540" s="14" t="str">
        <f>IFERROR(VLOOKUP(I7540,Lists!$F$2:$G$16,2,FALSE()),"Not Rated")</f>
        <v>Older Kids</v>
      </c>
      <c r="P7540" s="14">
        <f t="shared" si="938"/>
        <v>1</v>
      </c>
      <c r="Q7540" s="14" t="str">
        <f t="shared" si="939"/>
        <v>United Kingdom</v>
      </c>
      <c r="R7540" s="14" t="str">
        <f t="shared" si="940"/>
        <v>|United Kingdom|</v>
      </c>
      <c r="S7540" s="14" t="str">
        <f t="shared" si="941"/>
        <v>|British TV Shows|International TV Shows|Reality TV|</v>
      </c>
      <c r="T7540" s="14" t="str">
        <f t="shared" si="942"/>
        <v>|Unknown|</v>
      </c>
      <c r="U7540" s="14" t="str">
        <f t="shared" si="943"/>
        <v>|Melvin Odoom|</v>
      </c>
    </row>
    <row r="7541" spans="1:21">
      <c r="A7541" s="14" t="s">
        <v>34616</v>
      </c>
      <c r="B7541" s="14" t="s">
        <v>48</v>
      </c>
      <c r="C7541" s="14" t="s">
        <v>34617</v>
      </c>
      <c r="D7541" s="14" t="s">
        <v>34618</v>
      </c>
      <c r="E7541" s="14" t="s">
        <v>34619</v>
      </c>
      <c r="F7541" s="14" t="s">
        <v>34620</v>
      </c>
      <c r="G7541" s="26">
        <v>43009</v>
      </c>
      <c r="H7541" s="14">
        <v>2016</v>
      </c>
      <c r="I7541" s="14" t="s">
        <v>364</v>
      </c>
      <c r="J7541" s="14" t="s">
        <v>2489</v>
      </c>
      <c r="K7541" s="14" t="s">
        <v>834</v>
      </c>
      <c r="L7541" s="14" t="s">
        <v>34621</v>
      </c>
      <c r="M7541" s="14">
        <f t="shared" si="936"/>
        <v>2017</v>
      </c>
      <c r="N7541" s="14">
        <f t="shared" si="937"/>
        <v>10</v>
      </c>
      <c r="O7541" s="14" t="str">
        <f>IFERROR(VLOOKUP(I7541,Lists!$F$2:$G$16,2,FALSE()),"Not Rated")</f>
        <v>Teens</v>
      </c>
      <c r="P7541" s="14">
        <f t="shared" si="938"/>
        <v>68</v>
      </c>
      <c r="Q7541" s="14" t="str">
        <f t="shared" si="939"/>
        <v>Switzerland</v>
      </c>
      <c r="R7541" s="14" t="str">
        <f t="shared" si="940"/>
        <v>|Switzerland|France|</v>
      </c>
      <c r="S7541" s="14" t="str">
        <f t="shared" si="941"/>
        <v>|Comedies|Dramas|International Movies|</v>
      </c>
      <c r="T7541" s="14" t="str">
        <f t="shared" si="942"/>
        <v>|Claude Barras|</v>
      </c>
      <c r="U7541" s="14" t="str">
        <f t="shared" si="943"/>
        <v>|Gaspard Schlatter|Sixtine Murat|Paulin Jaccoud|Michel Vuillermoz|Raul Ribera|Estelle Hennard|Elliot Sanchez|Lou Wick|Brigitte Rosset|Natacha Koutchoumov|Monica Budde|Adrien Barazzone|Will Forte|Nick Offerman|Ellen Page|Amy Sedaris|</v>
      </c>
    </row>
    <row r="7542" spans="1:21">
      <c r="A7542" s="14" t="s">
        <v>34622</v>
      </c>
      <c r="B7542" s="14" t="s">
        <v>49</v>
      </c>
      <c r="C7542" s="14" t="s">
        <v>34623</v>
      </c>
      <c r="D7542" s="14" t="s">
        <v>117</v>
      </c>
      <c r="E7542" s="14" t="s">
        <v>34624</v>
      </c>
      <c r="F7542" s="14" t="s">
        <v>117</v>
      </c>
      <c r="G7542" s="26">
        <v>43040</v>
      </c>
      <c r="H7542" s="14">
        <v>2017</v>
      </c>
      <c r="I7542" s="14" t="s">
        <v>361</v>
      </c>
      <c r="J7542" s="14" t="s">
        <v>105</v>
      </c>
      <c r="K7542" s="14" t="s">
        <v>5440</v>
      </c>
      <c r="L7542" s="14" t="s">
        <v>34625</v>
      </c>
      <c r="M7542" s="14">
        <f t="shared" si="936"/>
        <v>2017</v>
      </c>
      <c r="N7542" s="14">
        <f t="shared" si="937"/>
        <v>11</v>
      </c>
      <c r="O7542" s="14" t="str">
        <f>IFERROR(VLOOKUP(I7542,Lists!$F$2:$G$16,2,FALSE()),"Not Rated")</f>
        <v>Teens</v>
      </c>
      <c r="P7542" s="14">
        <f t="shared" si="938"/>
        <v>1</v>
      </c>
      <c r="Q7542" s="14" t="str">
        <f t="shared" si="939"/>
        <v>Unknown</v>
      </c>
      <c r="R7542" s="14" t="str">
        <f t="shared" si="940"/>
        <v>|Unknown|</v>
      </c>
      <c r="S7542" s="14" t="str">
        <f t="shared" si="941"/>
        <v>|International TV Shows|Stand-Up Comedy &amp; Talk Shows|</v>
      </c>
      <c r="T7542" s="14" t="str">
        <f t="shared" si="942"/>
        <v>|Unknown|</v>
      </c>
      <c r="U7542" s="14" t="str">
        <f t="shared" si="943"/>
        <v>|RJ Anmol|</v>
      </c>
    </row>
    <row r="7543" spans="1:21">
      <c r="A7543" s="14" t="s">
        <v>34626</v>
      </c>
      <c r="B7543" s="14" t="s">
        <v>48</v>
      </c>
      <c r="C7543" s="14" t="s">
        <v>34627</v>
      </c>
      <c r="D7543" s="14" t="s">
        <v>34628</v>
      </c>
      <c r="E7543" s="14" t="s">
        <v>34629</v>
      </c>
      <c r="F7543" s="14" t="s">
        <v>1084</v>
      </c>
      <c r="G7543" s="26">
        <v>42339</v>
      </c>
      <c r="H7543" s="14">
        <v>2015</v>
      </c>
      <c r="I7543" s="14" t="s">
        <v>366</v>
      </c>
      <c r="J7543" s="14" t="s">
        <v>4187</v>
      </c>
      <c r="K7543" s="14" t="s">
        <v>481</v>
      </c>
      <c r="L7543" s="14" t="s">
        <v>34630</v>
      </c>
      <c r="M7543" s="14">
        <f t="shared" si="936"/>
        <v>2015</v>
      </c>
      <c r="N7543" s="14">
        <f t="shared" si="937"/>
        <v>12</v>
      </c>
      <c r="O7543" s="14" t="str">
        <f>IFERROR(VLOOKUP(I7543,Lists!$F$2:$G$16,2,FALSE()),"Not Rated")</f>
        <v>Kids</v>
      </c>
      <c r="P7543" s="14">
        <f t="shared" si="938"/>
        <v>72</v>
      </c>
      <c r="Q7543" s="14" t="str">
        <f t="shared" si="939"/>
        <v>United States</v>
      </c>
      <c r="R7543" s="14" t="str">
        <f t="shared" si="940"/>
        <v>|United States|Canada|</v>
      </c>
      <c r="S7543" s="14" t="str">
        <f t="shared" si="941"/>
        <v>|Children &amp; Family Movies|Comedies|</v>
      </c>
      <c r="T7543" s="14" t="str">
        <f t="shared" si="942"/>
        <v>|Ishi Rudell|Jayson Thiessen|</v>
      </c>
      <c r="U7543" s="14" t="str">
        <f t="shared" si="943"/>
        <v>|Tara Strong|Rebecca Shoichet|Ashleigh Ball|Andrea Libman|Tabitha St. Germain|Cathy Weseluck|Iris Quinn|Nicole Oliver|</v>
      </c>
    </row>
    <row r="7544" spans="1:21">
      <c r="A7544" s="14" t="s">
        <v>34631</v>
      </c>
      <c r="B7544" s="14" t="s">
        <v>48</v>
      </c>
      <c r="C7544" s="14" t="s">
        <v>34632</v>
      </c>
      <c r="D7544" s="14" t="s">
        <v>34633</v>
      </c>
      <c r="E7544" s="14" t="s">
        <v>34634</v>
      </c>
      <c r="F7544" s="14" t="s">
        <v>1084</v>
      </c>
      <c r="G7544" s="26">
        <v>41990</v>
      </c>
      <c r="H7544" s="14">
        <v>2014</v>
      </c>
      <c r="I7544" s="14" t="s">
        <v>366</v>
      </c>
      <c r="J7544" s="14" t="s">
        <v>4548</v>
      </c>
      <c r="K7544" s="14" t="s">
        <v>481</v>
      </c>
      <c r="L7544" s="14" t="s">
        <v>34635</v>
      </c>
      <c r="M7544" s="14">
        <f t="shared" si="936"/>
        <v>2014</v>
      </c>
      <c r="N7544" s="14">
        <f t="shared" si="937"/>
        <v>12</v>
      </c>
      <c r="O7544" s="14" t="str">
        <f>IFERROR(VLOOKUP(I7544,Lists!$F$2:$G$16,2,FALSE()),"Not Rated")</f>
        <v>Kids</v>
      </c>
      <c r="P7544" s="14">
        <f t="shared" si="938"/>
        <v>73</v>
      </c>
      <c r="Q7544" s="14" t="str">
        <f t="shared" si="939"/>
        <v>United States</v>
      </c>
      <c r="R7544" s="14" t="str">
        <f t="shared" si="940"/>
        <v>|United States|Canada|</v>
      </c>
      <c r="S7544" s="14" t="str">
        <f t="shared" si="941"/>
        <v>|Children &amp; Family Movies|Comedies|</v>
      </c>
      <c r="T7544" s="14" t="str">
        <f t="shared" si="942"/>
        <v>|Jayson Thiessen|Ishi Rudell|</v>
      </c>
      <c r="U7544" s="14" t="str">
        <f t="shared" si="943"/>
        <v>|Tara Strong|Ashleigh Ball|Andrea Libman|Tabitha St. Germain|Cathy Weseluck|Rebecca Shoichet|Maryke Hendrikse|Kazumi Evans|Diana Kaarina|</v>
      </c>
    </row>
    <row r="7545" spans="1:21">
      <c r="A7545" s="14" t="s">
        <v>34636</v>
      </c>
      <c r="B7545" s="14" t="s">
        <v>48</v>
      </c>
      <c r="C7545" s="14" t="s">
        <v>34637</v>
      </c>
      <c r="D7545" s="14" t="s">
        <v>18810</v>
      </c>
      <c r="E7545" s="14" t="s">
        <v>34638</v>
      </c>
      <c r="F7545" s="14" t="s">
        <v>117</v>
      </c>
      <c r="G7545" s="26">
        <v>43528</v>
      </c>
      <c r="H7545" s="14">
        <v>2013</v>
      </c>
      <c r="I7545" s="14" t="s">
        <v>361</v>
      </c>
      <c r="J7545" s="14" t="s">
        <v>457</v>
      </c>
      <c r="K7545" s="14" t="s">
        <v>834</v>
      </c>
      <c r="L7545" s="14" t="s">
        <v>34639</v>
      </c>
      <c r="M7545" s="14">
        <f t="shared" si="936"/>
        <v>2019</v>
      </c>
      <c r="N7545" s="14">
        <f t="shared" si="937"/>
        <v>3</v>
      </c>
      <c r="O7545" s="14" t="str">
        <f>IFERROR(VLOOKUP(I7545,Lists!$F$2:$G$16,2,FALSE()),"Not Rated")</f>
        <v>Teens</v>
      </c>
      <c r="P7545" s="14">
        <f t="shared" si="938"/>
        <v>104</v>
      </c>
      <c r="Q7545" s="14" t="str">
        <f t="shared" si="939"/>
        <v>Unknown</v>
      </c>
      <c r="R7545" s="14" t="str">
        <f t="shared" si="940"/>
        <v>|Unknown|</v>
      </c>
      <c r="S7545" s="14" t="str">
        <f t="shared" si="941"/>
        <v>|Comedies|Dramas|International Movies|</v>
      </c>
      <c r="T7545" s="14" t="str">
        <f t="shared" si="942"/>
        <v>|Wenn V. Deramas|</v>
      </c>
      <c r="U7545" s="14" t="str">
        <f t="shared" si="943"/>
        <v>|Ai-Ai de las Alas|Marvin Agustin|Carlo Aquino|Heart Evangelista|Nikki Valdez|Shaina Magdayao|Serena Dalrymple|Jiro Manio|</v>
      </c>
    </row>
    <row r="7546" spans="1:21">
      <c r="A7546" s="14" t="s">
        <v>34640</v>
      </c>
      <c r="B7546" s="14" t="s">
        <v>48</v>
      </c>
      <c r="C7546" s="14" t="s">
        <v>34641</v>
      </c>
      <c r="D7546" s="14" t="s">
        <v>34642</v>
      </c>
      <c r="E7546" s="14" t="s">
        <v>34643</v>
      </c>
      <c r="F7546" s="14" t="s">
        <v>130</v>
      </c>
      <c r="G7546" s="26">
        <v>43328</v>
      </c>
      <c r="H7546" s="14">
        <v>2001</v>
      </c>
      <c r="I7546" s="14" t="s">
        <v>361</v>
      </c>
      <c r="J7546" s="14" t="s">
        <v>404</v>
      </c>
      <c r="K7546" s="14" t="s">
        <v>1442</v>
      </c>
      <c r="L7546" s="14" t="s">
        <v>34644</v>
      </c>
      <c r="M7546" s="14">
        <f t="shared" si="936"/>
        <v>2018</v>
      </c>
      <c r="N7546" s="14">
        <f t="shared" si="937"/>
        <v>8</v>
      </c>
      <c r="O7546" s="14" t="str">
        <f>IFERROR(VLOOKUP(I7546,Lists!$F$2:$G$16,2,FALSE()),"Not Rated")</f>
        <v>Teens</v>
      </c>
      <c r="P7546" s="14">
        <f t="shared" si="938"/>
        <v>90</v>
      </c>
      <c r="Q7546" s="14" t="str">
        <f t="shared" si="939"/>
        <v>Hong Kong</v>
      </c>
      <c r="R7546" s="14" t="str">
        <f t="shared" si="940"/>
        <v>|Hong Kong|</v>
      </c>
      <c r="S7546" s="14" t="str">
        <f t="shared" si="941"/>
        <v>|Action &amp; Adventure|Comedies|International Movies|</v>
      </c>
      <c r="T7546" s="14" t="str">
        <f t="shared" si="942"/>
        <v>|Siu-hung Chung|Wong Jing|</v>
      </c>
      <c r="U7546" s="14" t="str">
        <f t="shared" si="943"/>
        <v>|Nicholas Tse|Stephen Fung|Joey Yung|Samuel Pang|Serena Po|Ken Chung|Hyper BB|Ka Ho Yu|Frankie Chi-Hung Ng|Lai Hing Chan|</v>
      </c>
    </row>
    <row r="7547" spans="1:21">
      <c r="A7547" s="14" t="s">
        <v>34645</v>
      </c>
      <c r="B7547" s="14" t="s">
        <v>48</v>
      </c>
      <c r="C7547" s="14" t="s">
        <v>34646</v>
      </c>
      <c r="D7547" s="14" t="s">
        <v>3527</v>
      </c>
      <c r="E7547" s="14" t="s">
        <v>34647</v>
      </c>
      <c r="F7547" s="14" t="s">
        <v>118</v>
      </c>
      <c r="G7547" s="26">
        <v>42929</v>
      </c>
      <c r="H7547" s="14">
        <v>2015</v>
      </c>
      <c r="I7547" s="14" t="s">
        <v>360</v>
      </c>
      <c r="J7547" s="14" t="s">
        <v>698</v>
      </c>
      <c r="K7547" s="14" t="s">
        <v>247</v>
      </c>
      <c r="L7547" s="14" t="s">
        <v>34648</v>
      </c>
      <c r="M7547" s="14">
        <f t="shared" si="936"/>
        <v>2017</v>
      </c>
      <c r="N7547" s="14">
        <f t="shared" si="937"/>
        <v>7</v>
      </c>
      <c r="O7547" s="14" t="str">
        <f>IFERROR(VLOOKUP(I7547,Lists!$F$2:$G$16,2,FALSE()),"Not Rated")</f>
        <v>Adults</v>
      </c>
      <c r="P7547" s="14">
        <f t="shared" si="938"/>
        <v>99</v>
      </c>
      <c r="Q7547" s="14" t="str">
        <f t="shared" si="939"/>
        <v>United Kingdom</v>
      </c>
      <c r="R7547" s="14" t="str">
        <f t="shared" si="940"/>
        <v>|United Kingdom|</v>
      </c>
      <c r="S7547" s="14" t="str">
        <f t="shared" si="941"/>
        <v>|Documentaries|</v>
      </c>
      <c r="T7547" s="14" t="str">
        <f t="shared" si="942"/>
        <v>|John Dower|</v>
      </c>
      <c r="U7547" s="14" t="str">
        <f t="shared" si="943"/>
        <v>|Louis Theroux|</v>
      </c>
    </row>
    <row r="7548" spans="1:21">
      <c r="A7548" s="14" t="s">
        <v>34649</v>
      </c>
      <c r="B7548" s="14" t="s">
        <v>48</v>
      </c>
      <c r="C7548" s="14" t="s">
        <v>34650</v>
      </c>
      <c r="D7548" s="14" t="s">
        <v>34651</v>
      </c>
      <c r="E7548" s="14" t="s">
        <v>34652</v>
      </c>
      <c r="F7548" s="14" t="s">
        <v>115</v>
      </c>
      <c r="G7548" s="26">
        <v>43709</v>
      </c>
      <c r="H7548" s="14">
        <v>2009</v>
      </c>
      <c r="I7548" s="14" t="s">
        <v>364</v>
      </c>
      <c r="J7548" s="14" t="s">
        <v>1226</v>
      </c>
      <c r="K7548" s="14" t="s">
        <v>244</v>
      </c>
      <c r="L7548" s="14" t="s">
        <v>34653</v>
      </c>
      <c r="M7548" s="14">
        <f t="shared" si="936"/>
        <v>2019</v>
      </c>
      <c r="N7548" s="14">
        <f t="shared" si="937"/>
        <v>9</v>
      </c>
      <c r="O7548" s="14" t="str">
        <f>IFERROR(VLOOKUP(I7548,Lists!$F$2:$G$16,2,FALSE()),"Not Rated")</f>
        <v>Teens</v>
      </c>
      <c r="P7548" s="14">
        <f t="shared" si="938"/>
        <v>109</v>
      </c>
      <c r="Q7548" s="14" t="str">
        <f t="shared" si="939"/>
        <v>United States</v>
      </c>
      <c r="R7548" s="14" t="str">
        <f t="shared" si="940"/>
        <v>|United States|</v>
      </c>
      <c r="S7548" s="14" t="str">
        <f t="shared" si="941"/>
        <v>|Dramas|</v>
      </c>
      <c r="T7548" s="14" t="str">
        <f t="shared" si="942"/>
        <v>|Nick Cassavetes|</v>
      </c>
      <c r="U7548" s="14" t="str">
        <f t="shared" si="943"/>
        <v>|Cameron Diaz|Abigail Breslin|Alec Baldwin|Jason Patric|Sofia Vassilieva|Joan Cusack|Heather Wahlquist|Thomas Dekker|Evan Ellingson|David Thornton|</v>
      </c>
    </row>
    <row r="7549" spans="1:21">
      <c r="A7549" s="14" t="s">
        <v>34654</v>
      </c>
      <c r="B7549" s="14" t="s">
        <v>49</v>
      </c>
      <c r="C7549" s="14" t="s">
        <v>34655</v>
      </c>
      <c r="D7549" s="14" t="s">
        <v>117</v>
      </c>
      <c r="E7549" s="14" t="s">
        <v>34656</v>
      </c>
      <c r="F7549" s="14" t="s">
        <v>118</v>
      </c>
      <c r="G7549" s="26">
        <v>43497</v>
      </c>
      <c r="H7549" s="14">
        <v>2013</v>
      </c>
      <c r="I7549" s="14" t="s">
        <v>360</v>
      </c>
      <c r="J7549" s="14" t="s">
        <v>105</v>
      </c>
      <c r="K7549" s="14" t="s">
        <v>3772</v>
      </c>
      <c r="L7549" s="14" t="s">
        <v>34657</v>
      </c>
      <c r="M7549" s="14">
        <f t="shared" si="936"/>
        <v>2019</v>
      </c>
      <c r="N7549" s="14">
        <f t="shared" si="937"/>
        <v>2</v>
      </c>
      <c r="O7549" s="14" t="str">
        <f>IFERROR(VLOOKUP(I7549,Lists!$F$2:$G$16,2,FALSE()),"Not Rated")</f>
        <v>Adults</v>
      </c>
      <c r="P7549" s="14">
        <f t="shared" si="938"/>
        <v>1</v>
      </c>
      <c r="Q7549" s="14" t="str">
        <f t="shared" si="939"/>
        <v>United Kingdom</v>
      </c>
      <c r="R7549" s="14" t="str">
        <f t="shared" si="940"/>
        <v>|United Kingdom|</v>
      </c>
      <c r="S7549" s="14" t="str">
        <f t="shared" si="941"/>
        <v>|British TV Shows|Docuseries|</v>
      </c>
      <c r="T7549" s="14" t="str">
        <f t="shared" si="942"/>
        <v>|Unknown|</v>
      </c>
      <c r="U7549" s="14" t="str">
        <f t="shared" si="943"/>
        <v>|Julian Barratt|</v>
      </c>
    </row>
    <row r="7550" spans="1:21">
      <c r="A7550" s="14" t="s">
        <v>34658</v>
      </c>
      <c r="B7550" s="14" t="s">
        <v>48</v>
      </c>
      <c r="C7550" s="14" t="s">
        <v>34659</v>
      </c>
      <c r="D7550" s="14" t="s">
        <v>34660</v>
      </c>
      <c r="E7550" s="14" t="s">
        <v>34661</v>
      </c>
      <c r="F7550" s="14" t="s">
        <v>139</v>
      </c>
      <c r="G7550" s="26">
        <v>43306</v>
      </c>
      <c r="H7550" s="14">
        <v>2012</v>
      </c>
      <c r="I7550" s="14" t="s">
        <v>360</v>
      </c>
      <c r="J7550" s="14" t="s">
        <v>1096</v>
      </c>
      <c r="K7550" s="14" t="s">
        <v>612</v>
      </c>
      <c r="L7550" s="14" t="s">
        <v>34662</v>
      </c>
      <c r="M7550" s="14">
        <f t="shared" si="936"/>
        <v>2018</v>
      </c>
      <c r="N7550" s="14">
        <f t="shared" si="937"/>
        <v>7</v>
      </c>
      <c r="O7550" s="14" t="str">
        <f>IFERROR(VLOOKUP(I7550,Lists!$F$2:$G$16,2,FALSE()),"Not Rated")</f>
        <v>Adults</v>
      </c>
      <c r="P7550" s="14">
        <f t="shared" si="938"/>
        <v>108</v>
      </c>
      <c r="Q7550" s="14" t="str">
        <f t="shared" si="939"/>
        <v>Thailand</v>
      </c>
      <c r="R7550" s="14" t="str">
        <f t="shared" si="940"/>
        <v>|Thailand|</v>
      </c>
      <c r="S7550" s="14" t="str">
        <f t="shared" si="941"/>
        <v>|Action &amp; Adventure|Dramas|International Movies|</v>
      </c>
      <c r="T7550" s="14" t="str">
        <f t="shared" si="942"/>
        <v>|Atsajun Sattakovit|</v>
      </c>
      <c r="U7550" s="14" t="str">
        <f t="shared" si="943"/>
        <v>|Mario Maurer|Natcha Juntapan|Monchanok Saengchaipiangpen|Nawapaiboon Wuthinanon|Kamolned Ruengsri|Sirapop Daongern|Rakchawan Maroukasonti|Poom Rungsrithananon|Patsomtat Sudprasert|Ranee Campen|</v>
      </c>
    </row>
    <row r="7551" spans="1:21">
      <c r="A7551" s="14" t="s">
        <v>34663</v>
      </c>
      <c r="B7551" s="14" t="s">
        <v>48</v>
      </c>
      <c r="C7551" s="14" t="s">
        <v>34664</v>
      </c>
      <c r="D7551" s="14" t="s">
        <v>34665</v>
      </c>
      <c r="E7551" s="14" t="s">
        <v>34666</v>
      </c>
      <c r="F7551" s="14" t="s">
        <v>916</v>
      </c>
      <c r="G7551" s="26">
        <v>43615</v>
      </c>
      <c r="H7551" s="14">
        <v>2011</v>
      </c>
      <c r="I7551" s="14" t="s">
        <v>363</v>
      </c>
      <c r="J7551" s="14" t="s">
        <v>698</v>
      </c>
      <c r="K7551" s="14" t="s">
        <v>1027</v>
      </c>
      <c r="L7551" s="14" t="s">
        <v>34667</v>
      </c>
      <c r="M7551" s="14">
        <f t="shared" si="936"/>
        <v>2019</v>
      </c>
      <c r="N7551" s="14">
        <f t="shared" si="937"/>
        <v>5</v>
      </c>
      <c r="O7551" s="14" t="str">
        <f>IFERROR(VLOOKUP(I7551,Lists!$F$2:$G$16,2,FALSE()),"Not Rated")</f>
        <v>Adults</v>
      </c>
      <c r="P7551" s="14">
        <f t="shared" si="938"/>
        <v>99</v>
      </c>
      <c r="Q7551" s="14" t="str">
        <f t="shared" si="939"/>
        <v>United Kingdom</v>
      </c>
      <c r="R7551" s="14" t="str">
        <f t="shared" si="940"/>
        <v>|United Kingdom|United States|</v>
      </c>
      <c r="S7551" s="14" t="str">
        <f t="shared" si="941"/>
        <v>|Dramas|Romantic Movies|</v>
      </c>
      <c r="T7551" s="14" t="str">
        <f t="shared" si="942"/>
        <v>|Simon Curtis|</v>
      </c>
      <c r="U7551" s="14" t="str">
        <f t="shared" si="943"/>
        <v>|Michelle Williams|Kenneth Branagh|Eddie Redmayne|Dominic Cooper|Philip Jackson|Derek Jacobi|Toby Jones|Michael Kitchen|Julia Ormond|Simon Russell Beale|Dougray Scott|Zoë Wanamaker|Emma Watson|Judi Dench|</v>
      </c>
    </row>
    <row r="7552" spans="1:21">
      <c r="A7552" s="14" t="s">
        <v>34668</v>
      </c>
      <c r="B7552" s="14" t="s">
        <v>48</v>
      </c>
      <c r="C7552" s="14" t="s">
        <v>34669</v>
      </c>
      <c r="D7552" s="14" t="s">
        <v>34670</v>
      </c>
      <c r="E7552" s="14" t="s">
        <v>34671</v>
      </c>
      <c r="F7552" s="14" t="s">
        <v>117</v>
      </c>
      <c r="G7552" s="26">
        <v>43573</v>
      </c>
      <c r="H7552" s="14">
        <v>2014</v>
      </c>
      <c r="I7552" s="14" t="s">
        <v>361</v>
      </c>
      <c r="J7552" s="14" t="s">
        <v>698</v>
      </c>
      <c r="K7552" s="14" t="s">
        <v>529</v>
      </c>
      <c r="L7552" s="14" t="s">
        <v>34672</v>
      </c>
      <c r="M7552" s="14">
        <f t="shared" si="936"/>
        <v>2019</v>
      </c>
      <c r="N7552" s="14">
        <f t="shared" si="937"/>
        <v>4</v>
      </c>
      <c r="O7552" s="14" t="str">
        <f>IFERROR(VLOOKUP(I7552,Lists!$F$2:$G$16,2,FALSE()),"Not Rated")</f>
        <v>Teens</v>
      </c>
      <c r="P7552" s="14">
        <f t="shared" si="938"/>
        <v>99</v>
      </c>
      <c r="Q7552" s="14" t="str">
        <f t="shared" si="939"/>
        <v>Unknown</v>
      </c>
      <c r="R7552" s="14" t="str">
        <f t="shared" si="940"/>
        <v>|Unknown|</v>
      </c>
      <c r="S7552" s="14" t="str">
        <f t="shared" si="941"/>
        <v>|Comedies|International Movies|</v>
      </c>
      <c r="T7552" s="14" t="str">
        <f t="shared" si="942"/>
        <v>|Moataz El Tony|</v>
      </c>
      <c r="U7552" s="14" t="str">
        <f t="shared" si="943"/>
        <v>|Ramez Galal|Shery Adel|Hassan Hosny|Samy Maghawry|Youssef Eid|Raja Al-Jeddawi|Edward|</v>
      </c>
    </row>
    <row r="7553" spans="1:21">
      <c r="A7553" s="14" t="s">
        <v>34673</v>
      </c>
      <c r="B7553" s="14" t="s">
        <v>49</v>
      </c>
      <c r="C7553" s="14" t="s">
        <v>34674</v>
      </c>
      <c r="D7553" s="14" t="s">
        <v>117</v>
      </c>
      <c r="E7553" s="14" t="s">
        <v>34675</v>
      </c>
      <c r="F7553" s="14" t="s">
        <v>115</v>
      </c>
      <c r="G7553" s="26">
        <v>43174</v>
      </c>
      <c r="H7553" s="14">
        <v>1999</v>
      </c>
      <c r="I7553" s="14" t="s">
        <v>361</v>
      </c>
      <c r="J7553" s="14" t="s">
        <v>105</v>
      </c>
      <c r="K7553" s="14" t="s">
        <v>20468</v>
      </c>
      <c r="L7553" s="14" t="s">
        <v>34676</v>
      </c>
      <c r="M7553" s="14">
        <f t="shared" si="936"/>
        <v>2018</v>
      </c>
      <c r="N7553" s="14">
        <f t="shared" si="937"/>
        <v>3</v>
      </c>
      <c r="O7553" s="14" t="str">
        <f>IFERROR(VLOOKUP(I7553,Lists!$F$2:$G$16,2,FALSE()),"Not Rated")</f>
        <v>Teens</v>
      </c>
      <c r="P7553" s="14">
        <f t="shared" si="938"/>
        <v>1</v>
      </c>
      <c r="Q7553" s="14" t="str">
        <f t="shared" si="939"/>
        <v>United States</v>
      </c>
      <c r="R7553" s="14" t="str">
        <f t="shared" si="940"/>
        <v>|United States|</v>
      </c>
      <c r="S7553" s="14" t="str">
        <f t="shared" si="941"/>
        <v>|TV Comedies|TV Sci-Fi &amp; Fantasy|</v>
      </c>
      <c r="T7553" s="14" t="str">
        <f t="shared" si="942"/>
        <v>|Unknown|</v>
      </c>
      <c r="U7553" s="14" t="str">
        <f t="shared" si="943"/>
        <v>|Joel Hodgson|Michael J. Nelson|Kevin Murphy|Trace Beaulieu|Jim Mallon|Frank Conniff|Mary Jo Pehl|Bill Corbett|Patrick Brantseg|J. Elvis Weinstein|</v>
      </c>
    </row>
    <row r="7554" spans="1:21">
      <c r="A7554" s="14" t="s">
        <v>34677</v>
      </c>
      <c r="B7554" s="14" t="s">
        <v>48</v>
      </c>
      <c r="C7554" s="14" t="s">
        <v>34678</v>
      </c>
      <c r="D7554" s="14" t="s">
        <v>34679</v>
      </c>
      <c r="E7554" s="14" t="s">
        <v>34680</v>
      </c>
      <c r="F7554" s="14" t="s">
        <v>116</v>
      </c>
      <c r="G7554" s="26">
        <v>43313</v>
      </c>
      <c r="H7554" s="14">
        <v>2017</v>
      </c>
      <c r="I7554" s="14" t="s">
        <v>362</v>
      </c>
      <c r="J7554" s="14" t="s">
        <v>708</v>
      </c>
      <c r="K7554" s="14" t="s">
        <v>1537</v>
      </c>
      <c r="L7554" s="14" t="s">
        <v>34681</v>
      </c>
      <c r="M7554" s="14">
        <f t="shared" ref="M7554:M7617" si="944">IF(G7554="","",YEAR(G7554))</f>
        <v>2018</v>
      </c>
      <c r="N7554" s="14">
        <f t="shared" ref="N7554:N7617" si="945">IF(G7554="","",MONTH(G7554))</f>
        <v>8</v>
      </c>
      <c r="O7554" s="14" t="str">
        <f>IFERROR(VLOOKUP(I7554,Lists!$F$2:$G$16,2,FALSE()),"Not Rated")</f>
        <v>Older Kids</v>
      </c>
      <c r="P7554" s="14">
        <f t="shared" ref="P7554:P7617" si="946">IFERROR(VALUE(LEFT(J7554,FIND(" ",J7554)-1)),"")</f>
        <v>88</v>
      </c>
      <c r="Q7554" s="14" t="str">
        <f t="shared" ref="Q7554:Q7617" si="947">IFERROR(LEFT(F7554,FIND(",",F7554)-1),F7554)</f>
        <v>India</v>
      </c>
      <c r="R7554" s="14" t="str">
        <f t="shared" ref="R7554:R7617" si="948">"|"&amp;SUBSTITUTE(F7554,", ","|")&amp;"|"</f>
        <v>|India|</v>
      </c>
      <c r="S7554" s="14" t="str">
        <f t="shared" ref="S7554:S7617" si="949">"|"&amp;SUBSTITUTE(K7554,", ","|")&amp;"|"</f>
        <v>|Horror Movies|International Movies|</v>
      </c>
      <c r="T7554" s="14" t="str">
        <f t="shared" ref="T7554:T7617" si="950">"|"&amp;SUBSTITUTE(D7554,", ","|")&amp;"|"</f>
        <v>|Sabu Varghese|</v>
      </c>
      <c r="U7554" s="14" t="str">
        <f t="shared" ref="U7554:U7617" si="951">"|"&amp;SUBSTITUTE(E7554,", ","|")&amp;"|"</f>
        <v>|Udhay|Kiran Raj|I.M. Vijayan|Sandhanam|Shivani Bhai|Sangeetha Balan|</v>
      </c>
    </row>
    <row r="7555" spans="1:21">
      <c r="A7555" s="14" t="s">
        <v>34682</v>
      </c>
      <c r="B7555" s="14" t="s">
        <v>48</v>
      </c>
      <c r="C7555" s="14" t="s">
        <v>34683</v>
      </c>
      <c r="D7555" s="14" t="s">
        <v>30499</v>
      </c>
      <c r="E7555" s="14" t="s">
        <v>34684</v>
      </c>
      <c r="F7555" s="14" t="s">
        <v>1128</v>
      </c>
      <c r="G7555" s="26">
        <v>43770</v>
      </c>
      <c r="H7555" s="14">
        <v>2006</v>
      </c>
      <c r="I7555" s="14" t="s">
        <v>367</v>
      </c>
      <c r="J7555" s="14" t="s">
        <v>900</v>
      </c>
      <c r="K7555" s="14" t="s">
        <v>8849</v>
      </c>
      <c r="L7555" s="14" t="s">
        <v>34685</v>
      </c>
      <c r="M7555" s="14">
        <f t="shared" si="944"/>
        <v>2019</v>
      </c>
      <c r="N7555" s="14">
        <f t="shared" si="945"/>
        <v>11</v>
      </c>
      <c r="O7555" s="14" t="str">
        <f>IFERROR(VLOOKUP(I7555,Lists!$F$2:$G$16,2,FALSE()),"Not Rated")</f>
        <v>Older Kids</v>
      </c>
      <c r="P7555" s="14">
        <f t="shared" si="946"/>
        <v>92</v>
      </c>
      <c r="Q7555" s="14" t="str">
        <f t="shared" si="947"/>
        <v>United States</v>
      </c>
      <c r="R7555" s="14" t="str">
        <f t="shared" si="948"/>
        <v>|United States|Mexico|</v>
      </c>
      <c r="S7555" s="14" t="str">
        <f t="shared" si="949"/>
        <v>|Comedies|Sports Movies|</v>
      </c>
      <c r="T7555" s="14" t="str">
        <f t="shared" si="950"/>
        <v>|Jared Hess|</v>
      </c>
      <c r="U7555" s="14" t="str">
        <f t="shared" si="951"/>
        <v>|Jack Black|Ana de la Reguera|Héctor Jiménez|Darius Rose|Moises Arias|Diego Eduardo Gomez|Carlos Maycotte|Richard Montoya|Cesar Gonzalez|Rafael Montalvo|</v>
      </c>
    </row>
    <row r="7556" spans="1:21">
      <c r="A7556" s="14" t="s">
        <v>34686</v>
      </c>
      <c r="B7556" s="14" t="s">
        <v>48</v>
      </c>
      <c r="C7556" s="14" t="s">
        <v>34687</v>
      </c>
      <c r="D7556" s="14" t="s">
        <v>34688</v>
      </c>
      <c r="E7556" s="14" t="s">
        <v>117</v>
      </c>
      <c r="F7556" s="14" t="s">
        <v>34689</v>
      </c>
      <c r="G7556" s="26">
        <v>42771</v>
      </c>
      <c r="H7556" s="14">
        <v>2016</v>
      </c>
      <c r="I7556" s="14" t="s">
        <v>362</v>
      </c>
      <c r="J7556" s="14" t="s">
        <v>4548</v>
      </c>
      <c r="K7556" s="14" t="s">
        <v>496</v>
      </c>
      <c r="L7556" s="14" t="s">
        <v>34690</v>
      </c>
      <c r="M7556" s="14">
        <f t="shared" si="944"/>
        <v>2017</v>
      </c>
      <c r="N7556" s="14">
        <f t="shared" si="945"/>
        <v>2</v>
      </c>
      <c r="O7556" s="14" t="str">
        <f>IFERROR(VLOOKUP(I7556,Lists!$F$2:$G$16,2,FALSE()),"Not Rated")</f>
        <v>Older Kids</v>
      </c>
      <c r="P7556" s="14">
        <f t="shared" si="946"/>
        <v>73</v>
      </c>
      <c r="Q7556" s="14" t="str">
        <f t="shared" si="947"/>
        <v>Italy</v>
      </c>
      <c r="R7556" s="14" t="str">
        <f t="shared" si="948"/>
        <v>|Italy|India|</v>
      </c>
      <c r="S7556" s="14" t="str">
        <f t="shared" si="949"/>
        <v>|Documentaries|International Movies|</v>
      </c>
      <c r="T7556" s="14" t="str">
        <f t="shared" si="950"/>
        <v>|Krishna Agazzi|Filippo Gastaldi|</v>
      </c>
      <c r="U7556" s="14" t="str">
        <f t="shared" si="951"/>
        <v>|Unknown|</v>
      </c>
    </row>
    <row r="7557" spans="1:21">
      <c r="A7557" s="14" t="s">
        <v>34691</v>
      </c>
      <c r="B7557" s="14" t="s">
        <v>48</v>
      </c>
      <c r="C7557" s="14" t="s">
        <v>34692</v>
      </c>
      <c r="D7557" s="14" t="s">
        <v>34693</v>
      </c>
      <c r="E7557" s="14" t="s">
        <v>34694</v>
      </c>
      <c r="F7557" s="14" t="s">
        <v>144</v>
      </c>
      <c r="G7557" s="26">
        <v>43169</v>
      </c>
      <c r="H7557" s="14">
        <v>2017</v>
      </c>
      <c r="I7557" s="14" t="s">
        <v>360</v>
      </c>
      <c r="J7557" s="14" t="s">
        <v>744</v>
      </c>
      <c r="K7557" s="14" t="s">
        <v>260</v>
      </c>
      <c r="L7557" s="14" t="s">
        <v>34695</v>
      </c>
      <c r="M7557" s="14">
        <f t="shared" si="944"/>
        <v>2018</v>
      </c>
      <c r="N7557" s="14">
        <f t="shared" si="945"/>
        <v>3</v>
      </c>
      <c r="O7557" s="14" t="str">
        <f>IFERROR(VLOOKUP(I7557,Lists!$F$2:$G$16,2,FALSE()),"Not Rated")</f>
        <v>Adults</v>
      </c>
      <c r="P7557" s="14">
        <f t="shared" si="946"/>
        <v>85</v>
      </c>
      <c r="Q7557" s="14" t="str">
        <f t="shared" si="947"/>
        <v>Ireland</v>
      </c>
      <c r="R7557" s="14" t="str">
        <f t="shared" si="948"/>
        <v>|Ireland|</v>
      </c>
      <c r="S7557" s="14" t="str">
        <f t="shared" si="949"/>
        <v>|Horror Movies|</v>
      </c>
      <c r="T7557" s="14" t="str">
        <f t="shared" si="950"/>
        <v>|Dennis Bartok|</v>
      </c>
      <c r="U7557" s="14" t="str">
        <f t="shared" si="951"/>
        <v>|Leah McNamara|Shauna Macdonald|Steve Wall|Ross Noble|Charlotte Bradley|Richard Foster-King|Dennis Bartok|Robert O'Mahoney|Muireann D'Arcy|</v>
      </c>
    </row>
    <row r="7558" spans="1:21">
      <c r="A7558" s="14" t="s">
        <v>34696</v>
      </c>
      <c r="B7558" s="14" t="s">
        <v>48</v>
      </c>
      <c r="C7558" s="14" t="s">
        <v>34697</v>
      </c>
      <c r="D7558" s="14" t="s">
        <v>34698</v>
      </c>
      <c r="E7558" s="14" t="s">
        <v>117</v>
      </c>
      <c r="F7558" s="14" t="s">
        <v>34699</v>
      </c>
      <c r="G7558" s="26">
        <v>43979</v>
      </c>
      <c r="H7558" s="14">
        <v>2016</v>
      </c>
      <c r="I7558" s="14" t="s">
        <v>362</v>
      </c>
      <c r="J7558" s="14" t="s">
        <v>436</v>
      </c>
      <c r="K7558" s="14" t="s">
        <v>247</v>
      </c>
      <c r="L7558" s="14" t="s">
        <v>34700</v>
      </c>
      <c r="M7558" s="14">
        <f t="shared" si="944"/>
        <v>2020</v>
      </c>
      <c r="N7558" s="14">
        <f t="shared" si="945"/>
        <v>5</v>
      </c>
      <c r="O7558" s="14" t="str">
        <f>IFERROR(VLOOKUP(I7558,Lists!$F$2:$G$16,2,FALSE()),"Not Rated")</f>
        <v>Older Kids</v>
      </c>
      <c r="P7558" s="14">
        <f t="shared" si="946"/>
        <v>91</v>
      </c>
      <c r="Q7558" s="14" t="str">
        <f t="shared" si="947"/>
        <v>United States</v>
      </c>
      <c r="R7558" s="14" t="str">
        <f t="shared" si="948"/>
        <v>|United States|Botswana|</v>
      </c>
      <c r="S7558" s="14" t="str">
        <f t="shared" si="949"/>
        <v>|Documentaries|</v>
      </c>
      <c r="T7558" s="14" t="str">
        <f t="shared" si="950"/>
        <v>|Ben Bowie|Geoff Luck|</v>
      </c>
      <c r="U7558" s="14" t="str">
        <f t="shared" si="951"/>
        <v>|Unknown|</v>
      </c>
    </row>
    <row r="7559" spans="1:21">
      <c r="A7559" s="14" t="s">
        <v>34701</v>
      </c>
      <c r="B7559" s="14" t="s">
        <v>48</v>
      </c>
      <c r="C7559" s="14" t="s">
        <v>34702</v>
      </c>
      <c r="D7559" s="14" t="s">
        <v>13281</v>
      </c>
      <c r="E7559" s="14" t="s">
        <v>34703</v>
      </c>
      <c r="F7559" s="14" t="s">
        <v>116</v>
      </c>
      <c r="G7559" s="26">
        <v>43830</v>
      </c>
      <c r="H7559" s="14">
        <v>1982</v>
      </c>
      <c r="I7559" s="14" t="s">
        <v>361</v>
      </c>
      <c r="J7559" s="14" t="s">
        <v>8326</v>
      </c>
      <c r="K7559" s="14" t="s">
        <v>1442</v>
      </c>
      <c r="L7559" s="14" t="s">
        <v>34704</v>
      </c>
      <c r="M7559" s="14">
        <f t="shared" si="944"/>
        <v>2019</v>
      </c>
      <c r="N7559" s="14">
        <f t="shared" si="945"/>
        <v>12</v>
      </c>
      <c r="O7559" s="14" t="str">
        <f>IFERROR(VLOOKUP(I7559,Lists!$F$2:$G$16,2,FALSE()),"Not Rated")</f>
        <v>Teens</v>
      </c>
      <c r="P7559" s="14">
        <f t="shared" si="946"/>
        <v>171</v>
      </c>
      <c r="Q7559" s="14" t="str">
        <f t="shared" si="947"/>
        <v>India</v>
      </c>
      <c r="R7559" s="14" t="str">
        <f t="shared" si="948"/>
        <v>|India|</v>
      </c>
      <c r="S7559" s="14" t="str">
        <f t="shared" si="949"/>
        <v>|Action &amp; Adventure|Comedies|International Movies|</v>
      </c>
      <c r="T7559" s="14" t="str">
        <f t="shared" si="950"/>
        <v>|Prakash Mehra|</v>
      </c>
      <c r="U7559" s="14" t="str">
        <f t="shared" si="951"/>
        <v>|Amitabh Bachchan|Shashi Kapoor|Parveen Babi|Smita Patil|Waheeda Rehman|Om Prakash|Ranjeet|Satyendra Kapoor|</v>
      </c>
    </row>
    <row r="7560" spans="1:21">
      <c r="A7560" s="14" t="s">
        <v>34705</v>
      </c>
      <c r="B7560" s="14" t="s">
        <v>48</v>
      </c>
      <c r="C7560" s="14" t="s">
        <v>34706</v>
      </c>
      <c r="D7560" s="14" t="s">
        <v>34707</v>
      </c>
      <c r="E7560" s="14" t="s">
        <v>34708</v>
      </c>
      <c r="F7560" s="14" t="s">
        <v>115</v>
      </c>
      <c r="G7560" s="26">
        <v>42809</v>
      </c>
      <c r="H7560" s="14">
        <v>2016</v>
      </c>
      <c r="I7560" s="14" t="s">
        <v>369</v>
      </c>
      <c r="J7560" s="14" t="s">
        <v>951</v>
      </c>
      <c r="K7560" s="14" t="s">
        <v>1436</v>
      </c>
      <c r="L7560" s="14" t="s">
        <v>34709</v>
      </c>
      <c r="M7560" s="14">
        <f t="shared" si="944"/>
        <v>2017</v>
      </c>
      <c r="N7560" s="14">
        <f t="shared" si="945"/>
        <v>3</v>
      </c>
      <c r="O7560" s="14" t="str">
        <f>IFERROR(VLOOKUP(I7560,Lists!$F$2:$G$16,2,FALSE()),"Not Rated")</f>
        <v>Not Rated</v>
      </c>
      <c r="P7560" s="14">
        <f t="shared" si="946"/>
        <v>80</v>
      </c>
      <c r="Q7560" s="14" t="str">
        <f t="shared" si="947"/>
        <v>United States</v>
      </c>
      <c r="R7560" s="14" t="str">
        <f t="shared" si="948"/>
        <v>|United States|</v>
      </c>
      <c r="S7560" s="14" t="str">
        <f t="shared" si="949"/>
        <v>|Dramas|Independent Movies|</v>
      </c>
      <c r="T7560" s="14" t="str">
        <f t="shared" si="950"/>
        <v>|Heidi Saman|</v>
      </c>
      <c r="U7560" s="14" t="str">
        <f t="shared" si="951"/>
        <v>|Karim Saleh|Waleed Zuaiter|Nicole Haddad|Mona Hala|Wedad Abdel Aziz Abdou|Lavrenti Lopes|Jessica Lu|Amin El Gamal|Melina Lizette|Tom Lenk|Terry Walters|</v>
      </c>
    </row>
    <row r="7561" spans="1:21">
      <c r="A7561" s="14" t="s">
        <v>34710</v>
      </c>
      <c r="B7561" s="14" t="s">
        <v>48</v>
      </c>
      <c r="C7561" s="14" t="s">
        <v>34711</v>
      </c>
      <c r="D7561" s="14" t="s">
        <v>722</v>
      </c>
      <c r="E7561" s="14" t="s">
        <v>723</v>
      </c>
      <c r="F7561" s="14" t="s">
        <v>121</v>
      </c>
      <c r="G7561" s="26">
        <v>42979</v>
      </c>
      <c r="H7561" s="14">
        <v>2011</v>
      </c>
      <c r="I7561" s="14" t="s">
        <v>361</v>
      </c>
      <c r="J7561" s="14" t="s">
        <v>724</v>
      </c>
      <c r="K7561" s="14" t="s">
        <v>699</v>
      </c>
      <c r="L7561" s="14" t="s">
        <v>725</v>
      </c>
      <c r="M7561" s="14">
        <f t="shared" si="944"/>
        <v>2017</v>
      </c>
      <c r="N7561" s="14">
        <f t="shared" si="945"/>
        <v>9</v>
      </c>
      <c r="O7561" s="14" t="str">
        <f>IFERROR(VLOOKUP(I7561,Lists!$F$2:$G$16,2,FALSE()),"Not Rated")</f>
        <v>Teens</v>
      </c>
      <c r="P7561" s="14">
        <f t="shared" si="946"/>
        <v>102</v>
      </c>
      <c r="Q7561" s="14" t="str">
        <f t="shared" si="947"/>
        <v>Japan</v>
      </c>
      <c r="R7561" s="14" t="str">
        <f t="shared" si="948"/>
        <v>|Japan|</v>
      </c>
      <c r="S7561" s="14" t="str">
        <f t="shared" si="949"/>
        <v>|Action &amp; Adventure|Anime Features|International Movies|</v>
      </c>
      <c r="T7561" s="14" t="str">
        <f t="shared" si="950"/>
        <v>|Masahiko Murata|</v>
      </c>
      <c r="U7561" s="14" t="str">
        <f t="shared" si="951"/>
        <v>|Junko Takeuchi|Chie Nakamura|Rikiya Koyama|Kazuhiko Inoue|Masaki Terasoma|Mie Sonozaki|Yuichi Nakamura|Kengo Kawanishi|Kosei Hirota|Masako Katsuki|</v>
      </c>
    </row>
    <row r="7562" spans="1:21">
      <c r="A7562" s="14" t="s">
        <v>34712</v>
      </c>
      <c r="B7562" s="14" t="s">
        <v>48</v>
      </c>
      <c r="C7562" s="14" t="s">
        <v>34713</v>
      </c>
      <c r="D7562" s="14" t="s">
        <v>23288</v>
      </c>
      <c r="E7562" s="14" t="s">
        <v>23288</v>
      </c>
      <c r="F7562" s="14" t="s">
        <v>115</v>
      </c>
      <c r="G7562" s="26">
        <v>43049</v>
      </c>
      <c r="H7562" s="14">
        <v>2017</v>
      </c>
      <c r="I7562" s="14" t="s">
        <v>360</v>
      </c>
      <c r="J7562" s="14" t="s">
        <v>1313</v>
      </c>
      <c r="K7562" s="14" t="s">
        <v>261</v>
      </c>
      <c r="L7562" s="14" t="s">
        <v>34714</v>
      </c>
      <c r="M7562" s="14">
        <f t="shared" si="944"/>
        <v>2017</v>
      </c>
      <c r="N7562" s="14">
        <f t="shared" si="945"/>
        <v>11</v>
      </c>
      <c r="O7562" s="14" t="str">
        <f>IFERROR(VLOOKUP(I7562,Lists!$F$2:$G$16,2,FALSE()),"Not Rated")</f>
        <v>Adults</v>
      </c>
      <c r="P7562" s="14">
        <f t="shared" si="946"/>
        <v>76</v>
      </c>
      <c r="Q7562" s="14" t="str">
        <f t="shared" si="947"/>
        <v>United States</v>
      </c>
      <c r="R7562" s="14" t="str">
        <f t="shared" si="948"/>
        <v>|United States|</v>
      </c>
      <c r="S7562" s="14" t="str">
        <f t="shared" si="949"/>
        <v>|Stand-Up Comedy|</v>
      </c>
      <c r="T7562" s="14" t="str">
        <f t="shared" si="950"/>
        <v>|Natalia Valdebenito|</v>
      </c>
      <c r="U7562" s="14" t="str">
        <f t="shared" si="951"/>
        <v>|Natalia Valdebenito|</v>
      </c>
    </row>
    <row r="7563" spans="1:21">
      <c r="A7563" s="14" t="s">
        <v>34715</v>
      </c>
      <c r="B7563" s="14" t="s">
        <v>48</v>
      </c>
      <c r="C7563" s="14" t="s">
        <v>34716</v>
      </c>
      <c r="D7563" s="14" t="s">
        <v>34717</v>
      </c>
      <c r="E7563" s="14" t="s">
        <v>117</v>
      </c>
      <c r="F7563" s="14" t="s">
        <v>115</v>
      </c>
      <c r="G7563" s="26">
        <v>42863</v>
      </c>
      <c r="H7563" s="14">
        <v>2016</v>
      </c>
      <c r="I7563" s="14" t="s">
        <v>360</v>
      </c>
      <c r="J7563" s="14" t="s">
        <v>900</v>
      </c>
      <c r="K7563" s="14" t="s">
        <v>247</v>
      </c>
      <c r="L7563" s="14" t="s">
        <v>34718</v>
      </c>
      <c r="M7563" s="14">
        <f t="shared" si="944"/>
        <v>2017</v>
      </c>
      <c r="N7563" s="14">
        <f t="shared" si="945"/>
        <v>5</v>
      </c>
      <c r="O7563" s="14" t="str">
        <f>IFERROR(VLOOKUP(I7563,Lists!$F$2:$G$16,2,FALSE()),"Not Rated")</f>
        <v>Adults</v>
      </c>
      <c r="P7563" s="14">
        <f t="shared" si="946"/>
        <v>92</v>
      </c>
      <c r="Q7563" s="14" t="str">
        <f t="shared" si="947"/>
        <v>United States</v>
      </c>
      <c r="R7563" s="14" t="str">
        <f t="shared" si="948"/>
        <v>|United States|</v>
      </c>
      <c r="S7563" s="14" t="str">
        <f t="shared" si="949"/>
        <v>|Documentaries|</v>
      </c>
      <c r="T7563" s="14" t="str">
        <f t="shared" si="950"/>
        <v>|Sonia Kennebeck|</v>
      </c>
      <c r="U7563" s="14" t="str">
        <f t="shared" si="951"/>
        <v>|Unknown|</v>
      </c>
    </row>
    <row r="7564" spans="1:21">
      <c r="A7564" s="14" t="s">
        <v>34719</v>
      </c>
      <c r="B7564" s="14" t="s">
        <v>48</v>
      </c>
      <c r="C7564" s="14" t="s">
        <v>34720</v>
      </c>
      <c r="D7564" s="14" t="s">
        <v>34721</v>
      </c>
      <c r="E7564" s="14" t="s">
        <v>34722</v>
      </c>
      <c r="F7564" s="14" t="s">
        <v>117</v>
      </c>
      <c r="G7564" s="26">
        <v>43770</v>
      </c>
      <c r="H7564" s="14">
        <v>1993</v>
      </c>
      <c r="I7564" s="14" t="s">
        <v>364</v>
      </c>
      <c r="J7564" s="14" t="s">
        <v>1173</v>
      </c>
      <c r="K7564" s="14" t="s">
        <v>7618</v>
      </c>
      <c r="L7564" s="14" t="s">
        <v>34723</v>
      </c>
      <c r="M7564" s="14">
        <f t="shared" si="944"/>
        <v>2019</v>
      </c>
      <c r="N7564" s="14">
        <f t="shared" si="945"/>
        <v>11</v>
      </c>
      <c r="O7564" s="14" t="str">
        <f>IFERROR(VLOOKUP(I7564,Lists!$F$2:$G$16,2,FALSE()),"Not Rated")</f>
        <v>Teens</v>
      </c>
      <c r="P7564" s="14">
        <f t="shared" si="946"/>
        <v>82</v>
      </c>
      <c r="Q7564" s="14" t="str">
        <f t="shared" si="947"/>
        <v>Unknown</v>
      </c>
      <c r="R7564" s="14" t="str">
        <f t="shared" si="948"/>
        <v>|Unknown|</v>
      </c>
      <c r="S7564" s="14" t="str">
        <f t="shared" si="949"/>
        <v>|Action &amp; Adventure|Comedies|Independent Movies|</v>
      </c>
      <c r="T7564" s="14" t="str">
        <f t="shared" si="950"/>
        <v>|Gene Quintano|</v>
      </c>
      <c r="U7564" s="14" t="str">
        <f t="shared" si="951"/>
        <v>|Emilio Estevez|Samuel L. Jackson|Jon Lovitz|Tim Curry|Kathy Ireland|Frank McRae|William Shatner|Dhiru Shah|Gokul|Thomas Bruggemann|</v>
      </c>
    </row>
    <row r="7565" spans="1:21">
      <c r="A7565" s="14" t="s">
        <v>34724</v>
      </c>
      <c r="B7565" s="14" t="s">
        <v>48</v>
      </c>
      <c r="C7565" s="14" t="s">
        <v>34725</v>
      </c>
      <c r="D7565" s="14" t="s">
        <v>30601</v>
      </c>
      <c r="E7565" s="14" t="s">
        <v>34726</v>
      </c>
      <c r="F7565" s="14" t="s">
        <v>115</v>
      </c>
      <c r="G7565" s="26">
        <v>43132</v>
      </c>
      <c r="H7565" s="14">
        <v>2016</v>
      </c>
      <c r="I7565" s="14" t="s">
        <v>368</v>
      </c>
      <c r="J7565" s="14" t="s">
        <v>6456</v>
      </c>
      <c r="K7565" s="14" t="s">
        <v>247</v>
      </c>
      <c r="L7565" s="14" t="s">
        <v>34727</v>
      </c>
      <c r="M7565" s="14">
        <f t="shared" si="944"/>
        <v>2018</v>
      </c>
      <c r="N7565" s="14">
        <f t="shared" si="945"/>
        <v>2</v>
      </c>
      <c r="O7565" s="14" t="str">
        <f>IFERROR(VLOOKUP(I7565,Lists!$F$2:$G$16,2,FALSE()),"Not Rated")</f>
        <v>Kids</v>
      </c>
      <c r="P7565" s="14">
        <f t="shared" si="946"/>
        <v>42</v>
      </c>
      <c r="Q7565" s="14" t="str">
        <f t="shared" si="947"/>
        <v>United States</v>
      </c>
      <c r="R7565" s="14" t="str">
        <f t="shared" si="948"/>
        <v>|United States|</v>
      </c>
      <c r="S7565" s="14" t="str">
        <f t="shared" si="949"/>
        <v>|Documentaries|</v>
      </c>
      <c r="T7565" s="14" t="str">
        <f t="shared" si="950"/>
        <v>|Greg MacGillivray|</v>
      </c>
      <c r="U7565" s="14" t="str">
        <f t="shared" si="951"/>
        <v>|Robert Redford|</v>
      </c>
    </row>
    <row r="7566" spans="1:21">
      <c r="A7566" s="14" t="s">
        <v>34728</v>
      </c>
      <c r="B7566" s="14" t="s">
        <v>48</v>
      </c>
      <c r="C7566" s="14" t="s">
        <v>34729</v>
      </c>
      <c r="D7566" s="14" t="s">
        <v>34730</v>
      </c>
      <c r="E7566" s="14" t="s">
        <v>34731</v>
      </c>
      <c r="F7566" s="14" t="s">
        <v>115</v>
      </c>
      <c r="G7566" s="26">
        <v>43252</v>
      </c>
      <c r="H7566" s="14">
        <v>2004</v>
      </c>
      <c r="I7566" s="14" t="s">
        <v>367</v>
      </c>
      <c r="J7566" s="14" t="s">
        <v>2675</v>
      </c>
      <c r="K7566" s="14" t="s">
        <v>33496</v>
      </c>
      <c r="L7566" s="14" t="s">
        <v>34732</v>
      </c>
      <c r="M7566" s="14">
        <f t="shared" si="944"/>
        <v>2018</v>
      </c>
      <c r="N7566" s="14">
        <f t="shared" si="945"/>
        <v>6</v>
      </c>
      <c r="O7566" s="14" t="str">
        <f>IFERROR(VLOOKUP(I7566,Lists!$F$2:$G$16,2,FALSE()),"Not Rated")</f>
        <v>Older Kids</v>
      </c>
      <c r="P7566" s="14">
        <f t="shared" si="946"/>
        <v>131</v>
      </c>
      <c r="Q7566" s="14" t="str">
        <f t="shared" si="947"/>
        <v>United States</v>
      </c>
      <c r="R7566" s="14" t="str">
        <f t="shared" si="948"/>
        <v>|United States|</v>
      </c>
      <c r="S7566" s="14" t="str">
        <f t="shared" si="949"/>
        <v>|Action &amp; Adventure|Children &amp; Family Movies|</v>
      </c>
      <c r="T7566" s="14" t="str">
        <f t="shared" si="950"/>
        <v>|Jon Turteltaub|</v>
      </c>
      <c r="U7566" s="14" t="str">
        <f t="shared" si="951"/>
        <v>|Nicolas Cage|Diane Kruger|Justin Bartha|Sean Bean|Jon Voight|Harvey Keitel|Christopher Plummer|</v>
      </c>
    </row>
    <row r="7567" spans="1:21">
      <c r="A7567" s="14" t="s">
        <v>34733</v>
      </c>
      <c r="B7567" s="14" t="s">
        <v>48</v>
      </c>
      <c r="C7567" s="14" t="s">
        <v>34734</v>
      </c>
      <c r="D7567" s="14" t="s">
        <v>9976</v>
      </c>
      <c r="E7567" s="14" t="s">
        <v>34735</v>
      </c>
      <c r="F7567" s="14" t="s">
        <v>116</v>
      </c>
      <c r="G7567" s="26">
        <v>43252</v>
      </c>
      <c r="H7567" s="14">
        <v>2016</v>
      </c>
      <c r="I7567" s="14" t="s">
        <v>361</v>
      </c>
      <c r="J7567" s="14" t="s">
        <v>1494</v>
      </c>
      <c r="K7567" s="14" t="s">
        <v>475</v>
      </c>
      <c r="L7567" s="14" t="s">
        <v>34736</v>
      </c>
      <c r="M7567" s="14">
        <f t="shared" si="944"/>
        <v>2018</v>
      </c>
      <c r="N7567" s="14">
        <f t="shared" si="945"/>
        <v>6</v>
      </c>
      <c r="O7567" s="14" t="str">
        <f>IFERROR(VLOOKUP(I7567,Lists!$F$2:$G$16,2,FALSE()),"Not Rated")</f>
        <v>Teens</v>
      </c>
      <c r="P7567" s="14">
        <f t="shared" si="946"/>
        <v>165</v>
      </c>
      <c r="Q7567" s="14" t="str">
        <f t="shared" si="947"/>
        <v>India</v>
      </c>
      <c r="R7567" s="14" t="str">
        <f t="shared" si="948"/>
        <v>|India|</v>
      </c>
      <c r="S7567" s="14" t="str">
        <f t="shared" si="949"/>
        <v>|Dramas|International Movies|</v>
      </c>
      <c r="T7567" s="14" t="str">
        <f t="shared" si="950"/>
        <v>|Mahesh Manjrekar|</v>
      </c>
      <c r="U7567" s="14" t="str">
        <f t="shared" si="951"/>
        <v>|Nana Patekar|Medha Manjrekar|Mrinmayee Deshpande|Sunil Barve|Vikram Gokhale|Neha Pendse|</v>
      </c>
    </row>
    <row r="7568" spans="1:21">
      <c r="A7568" s="14" t="s">
        <v>34737</v>
      </c>
      <c r="B7568" s="14" t="s">
        <v>48</v>
      </c>
      <c r="C7568" s="14" t="s">
        <v>34738</v>
      </c>
      <c r="D7568" s="14" t="s">
        <v>34739</v>
      </c>
      <c r="E7568" s="14" t="s">
        <v>34740</v>
      </c>
      <c r="F7568" s="14" t="s">
        <v>115</v>
      </c>
      <c r="G7568" s="26">
        <v>42628</v>
      </c>
      <c r="H7568" s="14">
        <v>2016</v>
      </c>
      <c r="I7568" s="14" t="s">
        <v>363</v>
      </c>
      <c r="J7568" s="14" t="s">
        <v>436</v>
      </c>
      <c r="K7568" s="14" t="s">
        <v>245</v>
      </c>
      <c r="L7568" s="14" t="s">
        <v>34741</v>
      </c>
      <c r="M7568" s="14">
        <f t="shared" si="944"/>
        <v>2016</v>
      </c>
      <c r="N7568" s="14">
        <f t="shared" si="945"/>
        <v>9</v>
      </c>
      <c r="O7568" s="14" t="str">
        <f>IFERROR(VLOOKUP(I7568,Lists!$F$2:$G$16,2,FALSE()),"Not Rated")</f>
        <v>Adults</v>
      </c>
      <c r="P7568" s="14">
        <f t="shared" si="946"/>
        <v>91</v>
      </c>
      <c r="Q7568" s="14" t="str">
        <f t="shared" si="947"/>
        <v>United States</v>
      </c>
      <c r="R7568" s="14" t="str">
        <f t="shared" si="948"/>
        <v>|United States|</v>
      </c>
      <c r="S7568" s="14" t="str">
        <f t="shared" si="949"/>
        <v>|Comedies|</v>
      </c>
      <c r="T7568" s="14" t="str">
        <f t="shared" si="950"/>
        <v>|Roman Atwood|Ben Pluimer|</v>
      </c>
      <c r="U7568" s="14" t="str">
        <f t="shared" si="951"/>
        <v>|Roman Atwood|Vitaly Zdorovetskiy|Dennis Roady|</v>
      </c>
    </row>
    <row r="7569" spans="1:21">
      <c r="A7569" s="14" t="s">
        <v>34742</v>
      </c>
      <c r="B7569" s="14" t="s">
        <v>48</v>
      </c>
      <c r="C7569" s="14" t="s">
        <v>34743</v>
      </c>
      <c r="D7569" s="14" t="s">
        <v>34744</v>
      </c>
      <c r="E7569" s="14" t="s">
        <v>34745</v>
      </c>
      <c r="F7569" s="14" t="s">
        <v>115</v>
      </c>
      <c r="G7569" s="26">
        <v>42705</v>
      </c>
      <c r="H7569" s="14">
        <v>2015</v>
      </c>
      <c r="I7569" s="14" t="s">
        <v>363</v>
      </c>
      <c r="J7569" s="14" t="s">
        <v>1247</v>
      </c>
      <c r="K7569" s="14" t="s">
        <v>1436</v>
      </c>
      <c r="L7569" s="14" t="s">
        <v>34746</v>
      </c>
      <c r="M7569" s="14">
        <f t="shared" si="944"/>
        <v>2016</v>
      </c>
      <c r="N7569" s="14">
        <f t="shared" si="945"/>
        <v>12</v>
      </c>
      <c r="O7569" s="14" t="str">
        <f>IFERROR(VLOOKUP(I7569,Lists!$F$2:$G$16,2,FALSE()),"Not Rated")</f>
        <v>Adults</v>
      </c>
      <c r="P7569" s="14">
        <f t="shared" si="946"/>
        <v>101</v>
      </c>
      <c r="Q7569" s="14" t="str">
        <f t="shared" si="947"/>
        <v>United States</v>
      </c>
      <c r="R7569" s="14" t="str">
        <f t="shared" si="948"/>
        <v>|United States|</v>
      </c>
      <c r="S7569" s="14" t="str">
        <f t="shared" si="949"/>
        <v>|Dramas|Independent Movies|</v>
      </c>
      <c r="T7569" s="14" t="str">
        <f t="shared" si="950"/>
        <v>|Chad L. Scheifele|</v>
      </c>
      <c r="U7569" s="14" t="str">
        <f t="shared" si="951"/>
        <v>|Mason Dye|Ryan Munzert|Anthony Michael Hall|Amy Carlson|Katherine McNamara|Tyler Elliot Burke|Esther Zynn|Ryan Boudreau|</v>
      </c>
    </row>
    <row r="7570" spans="1:21">
      <c r="A7570" s="14" t="s">
        <v>34747</v>
      </c>
      <c r="B7570" s="14" t="s">
        <v>49</v>
      </c>
      <c r="C7570" s="14" t="s">
        <v>34748</v>
      </c>
      <c r="D7570" s="14" t="s">
        <v>117</v>
      </c>
      <c r="E7570" s="14" t="s">
        <v>34749</v>
      </c>
      <c r="F7570" s="14" t="s">
        <v>916</v>
      </c>
      <c r="G7570" s="26">
        <v>43374</v>
      </c>
      <c r="H7570" s="14">
        <v>2018</v>
      </c>
      <c r="I7570" s="14" t="s">
        <v>362</v>
      </c>
      <c r="J7570" s="14" t="s">
        <v>105</v>
      </c>
      <c r="K7570" s="14" t="s">
        <v>956</v>
      </c>
      <c r="L7570" s="14" t="s">
        <v>34750</v>
      </c>
      <c r="M7570" s="14">
        <f t="shared" si="944"/>
        <v>2018</v>
      </c>
      <c r="N7570" s="14">
        <f t="shared" si="945"/>
        <v>10</v>
      </c>
      <c r="O7570" s="14" t="str">
        <f>IFERROR(VLOOKUP(I7570,Lists!$F$2:$G$16,2,FALSE()),"Not Rated")</f>
        <v>Older Kids</v>
      </c>
      <c r="P7570" s="14">
        <f t="shared" si="946"/>
        <v>1</v>
      </c>
      <c r="Q7570" s="14" t="str">
        <f t="shared" si="947"/>
        <v>United Kingdom</v>
      </c>
      <c r="R7570" s="14" t="str">
        <f t="shared" si="948"/>
        <v>|United Kingdom|United States|</v>
      </c>
      <c r="S7570" s="14" t="str">
        <f t="shared" si="949"/>
        <v>|Docuseries|Science &amp; Nature TV|</v>
      </c>
      <c r="T7570" s="14" t="str">
        <f t="shared" si="950"/>
        <v>|Unknown|</v>
      </c>
      <c r="U7570" s="14" t="str">
        <f t="shared" si="951"/>
        <v>|Gordon Buchanan|</v>
      </c>
    </row>
    <row r="7571" spans="1:21">
      <c r="A7571" s="14" t="s">
        <v>34751</v>
      </c>
      <c r="B7571" s="14" t="s">
        <v>49</v>
      </c>
      <c r="C7571" s="14" t="s">
        <v>34752</v>
      </c>
      <c r="D7571" s="14" t="s">
        <v>117</v>
      </c>
      <c r="E7571" s="14" t="s">
        <v>34753</v>
      </c>
      <c r="F7571" s="14" t="s">
        <v>115</v>
      </c>
      <c r="G7571" s="26">
        <v>42795</v>
      </c>
      <c r="H7571" s="14">
        <v>2016</v>
      </c>
      <c r="I7571" s="14" t="s">
        <v>368</v>
      </c>
      <c r="J7571" s="14" t="s">
        <v>105</v>
      </c>
      <c r="K7571" s="14" t="s">
        <v>956</v>
      </c>
      <c r="L7571" s="14" t="s">
        <v>34754</v>
      </c>
      <c r="M7571" s="14">
        <f t="shared" si="944"/>
        <v>2017</v>
      </c>
      <c r="N7571" s="14">
        <f t="shared" si="945"/>
        <v>3</v>
      </c>
      <c r="O7571" s="14" t="str">
        <f>IFERROR(VLOOKUP(I7571,Lists!$F$2:$G$16,2,FALSE()),"Not Rated")</f>
        <v>Kids</v>
      </c>
      <c r="P7571" s="14">
        <f t="shared" si="946"/>
        <v>1</v>
      </c>
      <c r="Q7571" s="14" t="str">
        <f t="shared" si="947"/>
        <v>United States</v>
      </c>
      <c r="R7571" s="14" t="str">
        <f t="shared" si="948"/>
        <v>|United States|</v>
      </c>
      <c r="S7571" s="14" t="str">
        <f t="shared" si="949"/>
        <v>|Docuseries|Science &amp; Nature TV|</v>
      </c>
      <c r="T7571" s="14" t="str">
        <f t="shared" si="950"/>
        <v>|Unknown|</v>
      </c>
      <c r="U7571" s="14" t="str">
        <f t="shared" si="951"/>
        <v>|Kevin Draine|</v>
      </c>
    </row>
    <row r="7572" spans="1:21">
      <c r="A7572" s="14" t="s">
        <v>34755</v>
      </c>
      <c r="B7572" s="14" t="s">
        <v>48</v>
      </c>
      <c r="C7572" s="14" t="s">
        <v>34756</v>
      </c>
      <c r="D7572" s="14" t="s">
        <v>117</v>
      </c>
      <c r="E7572" s="14" t="s">
        <v>347</v>
      </c>
      <c r="F7572" s="14" t="s">
        <v>115</v>
      </c>
      <c r="G7572" s="26">
        <v>42795</v>
      </c>
      <c r="H7572" s="14">
        <v>2016</v>
      </c>
      <c r="I7572" s="14" t="s">
        <v>368</v>
      </c>
      <c r="J7572" s="14" t="s">
        <v>7460</v>
      </c>
      <c r="K7572" s="14" t="s">
        <v>247</v>
      </c>
      <c r="L7572" s="14" t="s">
        <v>34757</v>
      </c>
      <c r="M7572" s="14">
        <f t="shared" si="944"/>
        <v>2017</v>
      </c>
      <c r="N7572" s="14">
        <f t="shared" si="945"/>
        <v>3</v>
      </c>
      <c r="O7572" s="14" t="str">
        <f>IFERROR(VLOOKUP(I7572,Lists!$F$2:$G$16,2,FALSE()),"Not Rated")</f>
        <v>Kids</v>
      </c>
      <c r="P7572" s="14">
        <f t="shared" si="946"/>
        <v>53</v>
      </c>
      <c r="Q7572" s="14" t="str">
        <f t="shared" si="947"/>
        <v>United States</v>
      </c>
      <c r="R7572" s="14" t="str">
        <f t="shared" si="948"/>
        <v>|United States|</v>
      </c>
      <c r="S7572" s="14" t="str">
        <f t="shared" si="949"/>
        <v>|Documentaries|</v>
      </c>
      <c r="T7572" s="14" t="str">
        <f t="shared" si="950"/>
        <v>|Unknown|</v>
      </c>
      <c r="U7572" s="14" t="str">
        <f t="shared" si="951"/>
        <v>|David Attenborough|</v>
      </c>
    </row>
    <row r="7573" spans="1:21">
      <c r="A7573" s="14" t="s">
        <v>34758</v>
      </c>
      <c r="B7573" s="14" t="s">
        <v>49</v>
      </c>
      <c r="C7573" s="14" t="s">
        <v>34759</v>
      </c>
      <c r="D7573" s="14" t="s">
        <v>117</v>
      </c>
      <c r="E7573" s="14" t="s">
        <v>347</v>
      </c>
      <c r="F7573" s="14" t="s">
        <v>921</v>
      </c>
      <c r="G7573" s="26">
        <v>42287</v>
      </c>
      <c r="H7573" s="14">
        <v>2009</v>
      </c>
      <c r="I7573" s="14" t="s">
        <v>362</v>
      </c>
      <c r="J7573" s="14" t="s">
        <v>105</v>
      </c>
      <c r="K7573" s="14" t="s">
        <v>26858</v>
      </c>
      <c r="L7573" s="14" t="s">
        <v>34760</v>
      </c>
      <c r="M7573" s="14">
        <f t="shared" si="944"/>
        <v>2015</v>
      </c>
      <c r="N7573" s="14">
        <f t="shared" si="945"/>
        <v>10</v>
      </c>
      <c r="O7573" s="14" t="str">
        <f>IFERROR(VLOOKUP(I7573,Lists!$F$2:$G$16,2,FALSE()),"Not Rated")</f>
        <v>Older Kids</v>
      </c>
      <c r="P7573" s="14">
        <f t="shared" si="946"/>
        <v>1</v>
      </c>
      <c r="Q7573" s="14" t="str">
        <f t="shared" si="947"/>
        <v>United States</v>
      </c>
      <c r="R7573" s="14" t="str">
        <f t="shared" si="948"/>
        <v>|United States|United Kingdom|</v>
      </c>
      <c r="S7573" s="14" t="str">
        <f t="shared" si="949"/>
        <v>|British TV Shows|Docuseries|Science &amp; Nature TV|</v>
      </c>
      <c r="T7573" s="14" t="str">
        <f t="shared" si="950"/>
        <v>|Unknown|</v>
      </c>
      <c r="U7573" s="14" t="str">
        <f t="shared" si="951"/>
        <v>|David Attenborough|</v>
      </c>
    </row>
    <row r="7574" spans="1:21">
      <c r="A7574" s="14" t="s">
        <v>34761</v>
      </c>
      <c r="B7574" s="14" t="s">
        <v>49</v>
      </c>
      <c r="C7574" s="14" t="s">
        <v>34762</v>
      </c>
      <c r="D7574" s="14" t="s">
        <v>117</v>
      </c>
      <c r="E7574" s="14" t="s">
        <v>347</v>
      </c>
      <c r="F7574" s="14" t="s">
        <v>921</v>
      </c>
      <c r="G7574" s="26">
        <v>42116</v>
      </c>
      <c r="H7574" s="14">
        <v>2009</v>
      </c>
      <c r="I7574" s="14" t="s">
        <v>362</v>
      </c>
      <c r="J7574" s="14" t="s">
        <v>105</v>
      </c>
      <c r="K7574" s="14" t="s">
        <v>26858</v>
      </c>
      <c r="L7574" s="14" t="s">
        <v>34763</v>
      </c>
      <c r="M7574" s="14">
        <f t="shared" si="944"/>
        <v>2015</v>
      </c>
      <c r="N7574" s="14">
        <f t="shared" si="945"/>
        <v>4</v>
      </c>
      <c r="O7574" s="14" t="str">
        <f>IFERROR(VLOOKUP(I7574,Lists!$F$2:$G$16,2,FALSE()),"Not Rated")</f>
        <v>Older Kids</v>
      </c>
      <c r="P7574" s="14">
        <f t="shared" si="946"/>
        <v>1</v>
      </c>
      <c r="Q7574" s="14" t="str">
        <f t="shared" si="947"/>
        <v>United States</v>
      </c>
      <c r="R7574" s="14" t="str">
        <f t="shared" si="948"/>
        <v>|United States|United Kingdom|</v>
      </c>
      <c r="S7574" s="14" t="str">
        <f t="shared" si="949"/>
        <v>|British TV Shows|Docuseries|Science &amp; Nature TV|</v>
      </c>
      <c r="T7574" s="14" t="str">
        <f t="shared" si="950"/>
        <v>|Unknown|</v>
      </c>
      <c r="U7574" s="14" t="str">
        <f t="shared" si="951"/>
        <v>|David Attenborough|</v>
      </c>
    </row>
    <row r="7575" spans="1:21">
      <c r="A7575" s="14" t="s">
        <v>34764</v>
      </c>
      <c r="B7575" s="14" t="s">
        <v>49</v>
      </c>
      <c r="C7575" s="14" t="s">
        <v>34765</v>
      </c>
      <c r="D7575" s="14" t="s">
        <v>117</v>
      </c>
      <c r="E7575" s="14" t="s">
        <v>34766</v>
      </c>
      <c r="F7575" s="14" t="s">
        <v>118</v>
      </c>
      <c r="G7575" s="26">
        <v>43009</v>
      </c>
      <c r="H7575" s="14">
        <v>2016</v>
      </c>
      <c r="I7575" s="14" t="s">
        <v>362</v>
      </c>
      <c r="J7575" s="14" t="s">
        <v>105</v>
      </c>
      <c r="K7575" s="14" t="s">
        <v>26858</v>
      </c>
      <c r="L7575" s="14" t="s">
        <v>34767</v>
      </c>
      <c r="M7575" s="14">
        <f t="shared" si="944"/>
        <v>2017</v>
      </c>
      <c r="N7575" s="14">
        <f t="shared" si="945"/>
        <v>10</v>
      </c>
      <c r="O7575" s="14" t="str">
        <f>IFERROR(VLOOKUP(I7575,Lists!$F$2:$G$16,2,FALSE()),"Not Rated")</f>
        <v>Older Kids</v>
      </c>
      <c r="P7575" s="14">
        <f t="shared" si="946"/>
        <v>1</v>
      </c>
      <c r="Q7575" s="14" t="str">
        <f t="shared" si="947"/>
        <v>United Kingdom</v>
      </c>
      <c r="R7575" s="14" t="str">
        <f t="shared" si="948"/>
        <v>|United Kingdom|</v>
      </c>
      <c r="S7575" s="14" t="str">
        <f t="shared" si="949"/>
        <v>|British TV Shows|Docuseries|Science &amp; Nature TV|</v>
      </c>
      <c r="T7575" s="14" t="str">
        <f t="shared" si="950"/>
        <v>|Unknown|</v>
      </c>
      <c r="U7575" s="14" t="str">
        <f t="shared" si="951"/>
        <v>|Liz Bonnin|</v>
      </c>
    </row>
    <row r="7576" spans="1:21">
      <c r="A7576" s="14" t="s">
        <v>34768</v>
      </c>
      <c r="B7576" s="14" t="s">
        <v>49</v>
      </c>
      <c r="C7576" s="14" t="s">
        <v>34769</v>
      </c>
      <c r="D7576" s="14" t="s">
        <v>117</v>
      </c>
      <c r="E7576" s="14" t="s">
        <v>34770</v>
      </c>
      <c r="F7576" s="14" t="s">
        <v>118</v>
      </c>
      <c r="G7576" s="26">
        <v>43709</v>
      </c>
      <c r="H7576" s="14">
        <v>2015</v>
      </c>
      <c r="I7576" s="14" t="s">
        <v>362</v>
      </c>
      <c r="J7576" s="14" t="s">
        <v>107</v>
      </c>
      <c r="K7576" s="14" t="s">
        <v>26858</v>
      </c>
      <c r="L7576" s="14" t="s">
        <v>34771</v>
      </c>
      <c r="M7576" s="14">
        <f t="shared" si="944"/>
        <v>2019</v>
      </c>
      <c r="N7576" s="14">
        <f t="shared" si="945"/>
        <v>9</v>
      </c>
      <c r="O7576" s="14" t="str">
        <f>IFERROR(VLOOKUP(I7576,Lists!$F$2:$G$16,2,FALSE()),"Not Rated")</f>
        <v>Older Kids</v>
      </c>
      <c r="P7576" s="14">
        <f t="shared" si="946"/>
        <v>3</v>
      </c>
      <c r="Q7576" s="14" t="str">
        <f t="shared" si="947"/>
        <v>United Kingdom</v>
      </c>
      <c r="R7576" s="14" t="str">
        <f t="shared" si="948"/>
        <v>|United Kingdom|</v>
      </c>
      <c r="S7576" s="14" t="str">
        <f t="shared" si="949"/>
        <v>|British TV Shows|Docuseries|Science &amp; Nature TV|</v>
      </c>
      <c r="T7576" s="14" t="str">
        <f t="shared" si="950"/>
        <v>|Unknown|</v>
      </c>
      <c r="U7576" s="14" t="str">
        <f t="shared" si="951"/>
        <v>|Chris Packham|</v>
      </c>
    </row>
    <row r="7577" spans="1:21">
      <c r="A7577" s="14" t="s">
        <v>34772</v>
      </c>
      <c r="B7577" s="14" t="s">
        <v>48</v>
      </c>
      <c r="C7577" s="14" t="s">
        <v>34773</v>
      </c>
      <c r="D7577" s="14" t="s">
        <v>34774</v>
      </c>
      <c r="E7577" s="14" t="s">
        <v>117</v>
      </c>
      <c r="F7577" s="14" t="s">
        <v>115</v>
      </c>
      <c r="G7577" s="26">
        <v>42825</v>
      </c>
      <c r="H7577" s="14">
        <v>1945</v>
      </c>
      <c r="I7577" s="14" t="s">
        <v>360</v>
      </c>
      <c r="J7577" s="14" t="s">
        <v>1857</v>
      </c>
      <c r="K7577" s="14" t="s">
        <v>33177</v>
      </c>
      <c r="L7577" s="14" t="s">
        <v>34775</v>
      </c>
      <c r="M7577" s="14">
        <f t="shared" si="944"/>
        <v>2017</v>
      </c>
      <c r="N7577" s="14">
        <f t="shared" si="945"/>
        <v>3</v>
      </c>
      <c r="O7577" s="14" t="str">
        <f>IFERROR(VLOOKUP(I7577,Lists!$F$2:$G$16,2,FALSE()),"Not Rated")</f>
        <v>Adults</v>
      </c>
      <c r="P7577" s="14">
        <f t="shared" si="946"/>
        <v>59</v>
      </c>
      <c r="Q7577" s="14" t="str">
        <f t="shared" si="947"/>
        <v>United States</v>
      </c>
      <c r="R7577" s="14" t="str">
        <f t="shared" si="948"/>
        <v>|United States|</v>
      </c>
      <c r="S7577" s="14" t="str">
        <f t="shared" si="949"/>
        <v>|Classic Movies|Documentaries|</v>
      </c>
      <c r="T7577" s="14" t="str">
        <f t="shared" si="950"/>
        <v>|George Stevens|</v>
      </c>
      <c r="U7577" s="14" t="str">
        <f t="shared" si="951"/>
        <v>|Unknown|</v>
      </c>
    </row>
    <row r="7578" spans="1:21">
      <c r="A7578" s="14" t="s">
        <v>34776</v>
      </c>
      <c r="B7578" s="14" t="s">
        <v>49</v>
      </c>
      <c r="C7578" s="14" t="s">
        <v>34777</v>
      </c>
      <c r="D7578" s="14" t="s">
        <v>117</v>
      </c>
      <c r="E7578" s="14" t="s">
        <v>117</v>
      </c>
      <c r="F7578" s="14" t="s">
        <v>115</v>
      </c>
      <c r="G7578" s="26">
        <v>42795</v>
      </c>
      <c r="H7578" s="14">
        <v>2016</v>
      </c>
      <c r="I7578" s="14" t="s">
        <v>362</v>
      </c>
      <c r="J7578" s="14" t="s">
        <v>107</v>
      </c>
      <c r="K7578" s="14" t="s">
        <v>257</v>
      </c>
      <c r="L7578" s="14" t="s">
        <v>34778</v>
      </c>
      <c r="M7578" s="14">
        <f t="shared" si="944"/>
        <v>2017</v>
      </c>
      <c r="N7578" s="14">
        <f t="shared" si="945"/>
        <v>3</v>
      </c>
      <c r="O7578" s="14" t="str">
        <f>IFERROR(VLOOKUP(I7578,Lists!$F$2:$G$16,2,FALSE()),"Not Rated")</f>
        <v>Older Kids</v>
      </c>
      <c r="P7578" s="14">
        <f t="shared" si="946"/>
        <v>3</v>
      </c>
      <c r="Q7578" s="14" t="str">
        <f t="shared" si="947"/>
        <v>United States</v>
      </c>
      <c r="R7578" s="14" t="str">
        <f t="shared" si="948"/>
        <v>|United States|</v>
      </c>
      <c r="S7578" s="14" t="str">
        <f t="shared" si="949"/>
        <v>|Docuseries|</v>
      </c>
      <c r="T7578" s="14" t="str">
        <f t="shared" si="950"/>
        <v>|Unknown|</v>
      </c>
      <c r="U7578" s="14" t="str">
        <f t="shared" si="951"/>
        <v>|Unknown|</v>
      </c>
    </row>
    <row r="7579" spans="1:21">
      <c r="A7579" s="14" t="s">
        <v>34779</v>
      </c>
      <c r="B7579" s="14" t="s">
        <v>48</v>
      </c>
      <c r="C7579" s="14" t="s">
        <v>34780</v>
      </c>
      <c r="D7579" s="14" t="s">
        <v>6511</v>
      </c>
      <c r="E7579" s="14" t="s">
        <v>34781</v>
      </c>
      <c r="F7579" s="14" t="s">
        <v>34782</v>
      </c>
      <c r="G7579" s="26">
        <v>42912</v>
      </c>
      <c r="H7579" s="14">
        <v>2016</v>
      </c>
      <c r="I7579" s="14" t="s">
        <v>363</v>
      </c>
      <c r="J7579" s="14" t="s">
        <v>1096</v>
      </c>
      <c r="K7579" s="14" t="s">
        <v>475</v>
      </c>
      <c r="L7579" s="14" t="s">
        <v>34783</v>
      </c>
      <c r="M7579" s="14">
        <f t="shared" si="944"/>
        <v>2017</v>
      </c>
      <c r="N7579" s="14">
        <f t="shared" si="945"/>
        <v>6</v>
      </c>
      <c r="O7579" s="14" t="str">
        <f>IFERROR(VLOOKUP(I7579,Lists!$F$2:$G$16,2,FALSE()),"Not Rated")</f>
        <v>Adults</v>
      </c>
      <c r="P7579" s="14">
        <f t="shared" si="946"/>
        <v>108</v>
      </c>
      <c r="Q7579" s="14" t="str">
        <f t="shared" si="947"/>
        <v>Chile</v>
      </c>
      <c r="R7579" s="14" t="str">
        <f t="shared" si="948"/>
        <v>|Chile|Argentina|France|Spain|United States|</v>
      </c>
      <c r="S7579" s="14" t="str">
        <f t="shared" si="949"/>
        <v>|Dramas|International Movies|</v>
      </c>
      <c r="T7579" s="14" t="str">
        <f t="shared" si="950"/>
        <v>|Pablo Larraín|</v>
      </c>
      <c r="U7579" s="14" t="str">
        <f t="shared" si="951"/>
        <v>|Luis Gnecco|Gael García Bernal|Mercedes Morán|Emilio Gutiérrez Caba|Diego Muñoz|Alejandro Goic|Pablo Derqui|Marcelo Alonso|</v>
      </c>
    </row>
    <row r="7580" spans="1:21">
      <c r="A7580" s="14" t="s">
        <v>34784</v>
      </c>
      <c r="B7580" s="14" t="s">
        <v>48</v>
      </c>
      <c r="C7580" s="14" t="s">
        <v>34785</v>
      </c>
      <c r="D7580" s="14" t="s">
        <v>34786</v>
      </c>
      <c r="E7580" s="14" t="s">
        <v>34787</v>
      </c>
      <c r="F7580" s="14" t="s">
        <v>115</v>
      </c>
      <c r="G7580" s="26">
        <v>43511</v>
      </c>
      <c r="H7580" s="14">
        <v>2018</v>
      </c>
      <c r="I7580" s="14" t="s">
        <v>362</v>
      </c>
      <c r="J7580" s="14" t="s">
        <v>1330</v>
      </c>
      <c r="K7580" s="14" t="s">
        <v>1336</v>
      </c>
      <c r="L7580" s="14" t="s">
        <v>34788</v>
      </c>
      <c r="M7580" s="14">
        <f t="shared" si="944"/>
        <v>2019</v>
      </c>
      <c r="N7580" s="14">
        <f t="shared" si="945"/>
        <v>2</v>
      </c>
      <c r="O7580" s="14" t="str">
        <f>IFERROR(VLOOKUP(I7580,Lists!$F$2:$G$16,2,FALSE()),"Not Rated")</f>
        <v>Older Kids</v>
      </c>
      <c r="P7580" s="14">
        <f t="shared" si="946"/>
        <v>89</v>
      </c>
      <c r="Q7580" s="14" t="str">
        <f t="shared" si="947"/>
        <v>United States</v>
      </c>
      <c r="R7580" s="14" t="str">
        <f t="shared" si="948"/>
        <v>|United States|</v>
      </c>
      <c r="S7580" s="14" t="str">
        <f t="shared" si="949"/>
        <v>|Dramas|Faith &amp; Spirituality|</v>
      </c>
      <c r="T7580" s="14" t="str">
        <f t="shared" si="950"/>
        <v>|Josh Webber|</v>
      </c>
      <c r="U7580" s="14" t="str">
        <f t="shared" si="951"/>
        <v>|Romeo Miller|David Banner|Robin Givens|Karrueche Tran|Dijon Talton|Dorien Wilson|Karen Abercrombie|Kandi Burruss|Brian White|Jackie Long|</v>
      </c>
    </row>
    <row r="7581" spans="1:21">
      <c r="A7581" s="14" t="s">
        <v>34789</v>
      </c>
      <c r="B7581" s="14" t="s">
        <v>48</v>
      </c>
      <c r="C7581" s="14" t="s">
        <v>34790</v>
      </c>
      <c r="D7581" s="14" t="s">
        <v>12622</v>
      </c>
      <c r="E7581" s="14" t="s">
        <v>34791</v>
      </c>
      <c r="F7581" s="14" t="s">
        <v>115</v>
      </c>
      <c r="G7581" s="26">
        <v>43831</v>
      </c>
      <c r="H7581" s="14">
        <v>2004</v>
      </c>
      <c r="I7581" s="14" t="s">
        <v>367</v>
      </c>
      <c r="J7581" s="14" t="s">
        <v>436</v>
      </c>
      <c r="K7581" s="14" t="s">
        <v>481</v>
      </c>
      <c r="L7581" s="14" t="s">
        <v>34792</v>
      </c>
      <c r="M7581" s="14">
        <f t="shared" si="944"/>
        <v>2020</v>
      </c>
      <c r="N7581" s="14">
        <f t="shared" si="945"/>
        <v>1</v>
      </c>
      <c r="O7581" s="14" t="str">
        <f>IFERROR(VLOOKUP(I7581,Lists!$F$2:$G$16,2,FALSE()),"Not Rated")</f>
        <v>Older Kids</v>
      </c>
      <c r="P7581" s="14">
        <f t="shared" si="946"/>
        <v>91</v>
      </c>
      <c r="Q7581" s="14" t="str">
        <f t="shared" si="947"/>
        <v>United States</v>
      </c>
      <c r="R7581" s="14" t="str">
        <f t="shared" si="948"/>
        <v>|United States|</v>
      </c>
      <c r="S7581" s="14" t="str">
        <f t="shared" si="949"/>
        <v>|Children &amp; Family Movies|Comedies|</v>
      </c>
      <c r="T7581" s="14" t="str">
        <f t="shared" si="950"/>
        <v>|Dennie Gordon|</v>
      </c>
      <c r="U7581" s="14" t="str">
        <f t="shared" si="951"/>
        <v>|Mary-Kate Olsen|Ashley Olsen|Eugene Levy|Andy Richter|Riley Smith|Jared Padalecki|Drew Pinsky|Darrell Hammond|Andrea Martin|Alannah Ong|Mary Bond Davis|Bob Saget|Jack Osbourne|</v>
      </c>
    </row>
    <row r="7582" spans="1:21">
      <c r="A7582" s="14" t="s">
        <v>34793</v>
      </c>
      <c r="B7582" s="14" t="s">
        <v>48</v>
      </c>
      <c r="C7582" s="14" t="s">
        <v>34794</v>
      </c>
      <c r="D7582" s="14" t="s">
        <v>21607</v>
      </c>
      <c r="E7582" s="14" t="s">
        <v>117</v>
      </c>
      <c r="F7582" s="14" t="s">
        <v>115</v>
      </c>
      <c r="G7582" s="26">
        <v>42832</v>
      </c>
      <c r="H7582" s="14">
        <v>2016</v>
      </c>
      <c r="I7582" s="14" t="s">
        <v>369</v>
      </c>
      <c r="J7582" s="14" t="s">
        <v>1668</v>
      </c>
      <c r="K7582" s="14" t="s">
        <v>247</v>
      </c>
      <c r="L7582" s="14" t="s">
        <v>34795</v>
      </c>
      <c r="M7582" s="14">
        <f t="shared" si="944"/>
        <v>2017</v>
      </c>
      <c r="N7582" s="14">
        <f t="shared" si="945"/>
        <v>4</v>
      </c>
      <c r="O7582" s="14" t="str">
        <f>IFERROR(VLOOKUP(I7582,Lists!$F$2:$G$16,2,FALSE()),"Not Rated")</f>
        <v>Not Rated</v>
      </c>
      <c r="P7582" s="14">
        <f t="shared" si="946"/>
        <v>84</v>
      </c>
      <c r="Q7582" s="14" t="str">
        <f t="shared" si="947"/>
        <v>United States</v>
      </c>
      <c r="R7582" s="14" t="str">
        <f t="shared" si="948"/>
        <v>|United States|</v>
      </c>
      <c r="S7582" s="14" t="str">
        <f t="shared" si="949"/>
        <v>|Documentaries|</v>
      </c>
      <c r="T7582" s="14" t="str">
        <f t="shared" si="950"/>
        <v>|Kim A. Snyder|</v>
      </c>
      <c r="U7582" s="14" t="str">
        <f t="shared" si="951"/>
        <v>|Unknown|</v>
      </c>
    </row>
    <row r="7583" spans="1:21">
      <c r="A7583" s="14" t="s">
        <v>34796</v>
      </c>
      <c r="B7583" s="14" t="s">
        <v>48</v>
      </c>
      <c r="C7583" s="14" t="s">
        <v>34797</v>
      </c>
      <c r="D7583" s="14" t="s">
        <v>28187</v>
      </c>
      <c r="E7583" s="14" t="s">
        <v>34798</v>
      </c>
      <c r="F7583" s="14" t="s">
        <v>115</v>
      </c>
      <c r="G7583" s="26">
        <v>43647</v>
      </c>
      <c r="H7583" s="14">
        <v>2007</v>
      </c>
      <c r="I7583" s="14" t="s">
        <v>364</v>
      </c>
      <c r="J7583" s="14" t="s">
        <v>624</v>
      </c>
      <c r="K7583" s="14" t="s">
        <v>1122</v>
      </c>
      <c r="L7583" s="14" t="s">
        <v>34799</v>
      </c>
      <c r="M7583" s="14">
        <f t="shared" si="944"/>
        <v>2019</v>
      </c>
      <c r="N7583" s="14">
        <f t="shared" si="945"/>
        <v>7</v>
      </c>
      <c r="O7583" s="14" t="str">
        <f>IFERROR(VLOOKUP(I7583,Lists!$F$2:$G$16,2,FALSE()),"Not Rated")</f>
        <v>Teens</v>
      </c>
      <c r="P7583" s="14">
        <f t="shared" si="946"/>
        <v>96</v>
      </c>
      <c r="Q7583" s="14" t="str">
        <f t="shared" si="947"/>
        <v>United States</v>
      </c>
      <c r="R7583" s="14" t="str">
        <f t="shared" si="948"/>
        <v>|United States|</v>
      </c>
      <c r="S7583" s="14" t="str">
        <f t="shared" si="949"/>
        <v>|Action &amp; Adventure|Sci-Fi &amp; Fantasy|</v>
      </c>
      <c r="T7583" s="14" t="str">
        <f t="shared" si="950"/>
        <v>|Lee Tamahori|</v>
      </c>
      <c r="U7583" s="14" t="str">
        <f t="shared" si="951"/>
        <v>|Nicolas Cage|Julianne Moore|Jessica Biel|Thomas Kretschmann|Tory Kittles|José Zúñiga|Jim Beaver|Jason Butler Harner|Michael Trucco|Enzo Cilenti|</v>
      </c>
    </row>
    <row r="7584" spans="1:21">
      <c r="A7584" s="14" t="s">
        <v>34800</v>
      </c>
      <c r="B7584" s="14" t="s">
        <v>48</v>
      </c>
      <c r="C7584" s="14" t="s">
        <v>34801</v>
      </c>
      <c r="D7584" s="14" t="s">
        <v>34802</v>
      </c>
      <c r="E7584" s="14" t="s">
        <v>34803</v>
      </c>
      <c r="F7584" s="14" t="s">
        <v>116</v>
      </c>
      <c r="G7584" s="26">
        <v>43221</v>
      </c>
      <c r="H7584" s="14">
        <v>2017</v>
      </c>
      <c r="I7584" s="14" t="s">
        <v>361</v>
      </c>
      <c r="J7584" s="14" t="s">
        <v>639</v>
      </c>
      <c r="K7584" s="14" t="s">
        <v>612</v>
      </c>
      <c r="L7584" s="14" t="s">
        <v>34804</v>
      </c>
      <c r="M7584" s="14">
        <f t="shared" si="944"/>
        <v>2018</v>
      </c>
      <c r="N7584" s="14">
        <f t="shared" si="945"/>
        <v>5</v>
      </c>
      <c r="O7584" s="14" t="str">
        <f>IFERROR(VLOOKUP(I7584,Lists!$F$2:$G$16,2,FALSE()),"Not Rated")</f>
        <v>Teens</v>
      </c>
      <c r="P7584" s="14">
        <f t="shared" si="946"/>
        <v>124</v>
      </c>
      <c r="Q7584" s="14" t="str">
        <f t="shared" si="947"/>
        <v>India</v>
      </c>
      <c r="R7584" s="14" t="str">
        <f t="shared" si="948"/>
        <v>|India|</v>
      </c>
      <c r="S7584" s="14" t="str">
        <f t="shared" si="949"/>
        <v>|Action &amp; Adventure|Dramas|International Movies|</v>
      </c>
      <c r="T7584" s="14" t="str">
        <f t="shared" si="950"/>
        <v>|Arun Vaidyanathan|</v>
      </c>
      <c r="U7584" s="14" t="str">
        <f t="shared" si="951"/>
        <v>|Arjun|Prasanna|Varalakshmi Sarathkumar|Sruthi Hariharan|Vaibhav Reddy|Suman|Suhasini|Krishna Sekhar|</v>
      </c>
    </row>
    <row r="7585" spans="1:21">
      <c r="A7585" s="14" t="s">
        <v>34805</v>
      </c>
      <c r="B7585" s="14" t="s">
        <v>48</v>
      </c>
      <c r="C7585" s="14" t="s">
        <v>34806</v>
      </c>
      <c r="D7585" s="14" t="s">
        <v>34807</v>
      </c>
      <c r="E7585" s="14" t="s">
        <v>34808</v>
      </c>
      <c r="F7585" s="14" t="s">
        <v>115</v>
      </c>
      <c r="G7585" s="26">
        <v>44070</v>
      </c>
      <c r="H7585" s="14">
        <v>2018</v>
      </c>
      <c r="I7585" s="14" t="s">
        <v>360</v>
      </c>
      <c r="J7585" s="14" t="s">
        <v>872</v>
      </c>
      <c r="K7585" s="14" t="s">
        <v>1436</v>
      </c>
      <c r="L7585" s="14" t="s">
        <v>34809</v>
      </c>
      <c r="M7585" s="14">
        <f t="shared" si="944"/>
        <v>2020</v>
      </c>
      <c r="N7585" s="14">
        <f t="shared" si="945"/>
        <v>8</v>
      </c>
      <c r="O7585" s="14" t="str">
        <f>IFERROR(VLOOKUP(I7585,Lists!$F$2:$G$16,2,FALSE()),"Not Rated")</f>
        <v>Adults</v>
      </c>
      <c r="P7585" s="14">
        <f t="shared" si="946"/>
        <v>87</v>
      </c>
      <c r="Q7585" s="14" t="str">
        <f t="shared" si="947"/>
        <v>United States</v>
      </c>
      <c r="R7585" s="14" t="str">
        <f t="shared" si="948"/>
        <v>|United States|</v>
      </c>
      <c r="S7585" s="14" t="str">
        <f t="shared" si="949"/>
        <v>|Dramas|Independent Movies|</v>
      </c>
      <c r="T7585" s="14" t="str">
        <f t="shared" si="950"/>
        <v>|Jordana Spiro|</v>
      </c>
      <c r="U7585" s="14" t="str">
        <f t="shared" si="951"/>
        <v>|Dominique Fishback|Tatum Marilyn Hall|Nastashia Fuller|Angel Bismark Curiel|John Earl Jelks|Max Casella|James McDaniel|Cymbal Byrd|</v>
      </c>
    </row>
    <row r="7586" spans="1:21">
      <c r="A7586" s="14" t="s">
        <v>34810</v>
      </c>
      <c r="B7586" s="14" t="s">
        <v>48</v>
      </c>
      <c r="C7586" s="14" t="s">
        <v>34811</v>
      </c>
      <c r="D7586" s="14" t="s">
        <v>34812</v>
      </c>
      <c r="E7586" s="14" t="s">
        <v>34813</v>
      </c>
      <c r="F7586" s="14" t="s">
        <v>115</v>
      </c>
      <c r="G7586" s="26">
        <v>43646</v>
      </c>
      <c r="H7586" s="14">
        <v>2013</v>
      </c>
      <c r="I7586" s="14" t="s">
        <v>363</v>
      </c>
      <c r="J7586" s="14" t="s">
        <v>783</v>
      </c>
      <c r="K7586" s="14" t="s">
        <v>2253</v>
      </c>
      <c r="L7586" s="14" t="s">
        <v>34814</v>
      </c>
      <c r="M7586" s="14">
        <f t="shared" si="944"/>
        <v>2019</v>
      </c>
      <c r="N7586" s="14">
        <f t="shared" si="945"/>
        <v>6</v>
      </c>
      <c r="O7586" s="14" t="str">
        <f>IFERROR(VLOOKUP(I7586,Lists!$F$2:$G$16,2,FALSE()),"Not Rated")</f>
        <v>Adults</v>
      </c>
      <c r="P7586" s="14">
        <f t="shared" si="946"/>
        <v>113</v>
      </c>
      <c r="Q7586" s="14" t="str">
        <f t="shared" si="947"/>
        <v>United States</v>
      </c>
      <c r="R7586" s="14" t="str">
        <f t="shared" si="948"/>
        <v>|United States|</v>
      </c>
      <c r="S7586" s="14" t="str">
        <f t="shared" si="949"/>
        <v>|Dramas|Independent Movies|Thrillers|</v>
      </c>
      <c r="T7586" s="14" t="str">
        <f t="shared" si="950"/>
        <v>|Kelly Reichardt|</v>
      </c>
      <c r="U7586" s="14" t="str">
        <f t="shared" si="951"/>
        <v>|Jesse Eisenberg|Dakota Fanning|Peter Sarsgaard|Alia Shawkat|Logan Miller|Kai Lennox|Katherine Waterston|James Le Gros|</v>
      </c>
    </row>
    <row r="7587" spans="1:21">
      <c r="A7587" s="14" t="s">
        <v>34815</v>
      </c>
      <c r="B7587" s="14" t="s">
        <v>48</v>
      </c>
      <c r="C7587" s="14" t="s">
        <v>34816</v>
      </c>
      <c r="D7587" s="14" t="s">
        <v>19492</v>
      </c>
      <c r="E7587" s="14" t="s">
        <v>34817</v>
      </c>
      <c r="F7587" s="14" t="s">
        <v>115</v>
      </c>
      <c r="G7587" s="26">
        <v>44053</v>
      </c>
      <c r="H7587" s="14">
        <v>2014</v>
      </c>
      <c r="I7587" s="14" t="s">
        <v>363</v>
      </c>
      <c r="J7587" s="14" t="s">
        <v>1062</v>
      </c>
      <c r="K7587" s="14" t="s">
        <v>2253</v>
      </c>
      <c r="L7587" s="14" t="s">
        <v>34818</v>
      </c>
      <c r="M7587" s="14">
        <f t="shared" si="944"/>
        <v>2020</v>
      </c>
      <c r="N7587" s="14">
        <f t="shared" si="945"/>
        <v>8</v>
      </c>
      <c r="O7587" s="14" t="str">
        <f>IFERROR(VLOOKUP(I7587,Lists!$F$2:$G$16,2,FALSE()),"Not Rated")</f>
        <v>Adults</v>
      </c>
      <c r="P7587" s="14">
        <f t="shared" si="946"/>
        <v>118</v>
      </c>
      <c r="Q7587" s="14" t="str">
        <f t="shared" si="947"/>
        <v>United States</v>
      </c>
      <c r="R7587" s="14" t="str">
        <f t="shared" si="948"/>
        <v>|United States|</v>
      </c>
      <c r="S7587" s="14" t="str">
        <f t="shared" si="949"/>
        <v>|Dramas|Independent Movies|Thrillers|</v>
      </c>
      <c r="T7587" s="14" t="str">
        <f t="shared" si="950"/>
        <v>|Dan Gilroy|</v>
      </c>
      <c r="U7587" s="14" t="str">
        <f t="shared" si="951"/>
        <v>|Jake Gyllenhaal|Rene Russo|Riz Ahmed|Bill Paxton|Kevin Rahm|Michael Hyatt|Ann Cusack|Marco Rodriguez|Michael Papajohn|Kent Shocknek|James Huang|</v>
      </c>
    </row>
    <row r="7588" spans="1:21">
      <c r="A7588" s="14" t="s">
        <v>34819</v>
      </c>
      <c r="B7588" s="14" t="s">
        <v>49</v>
      </c>
      <c r="C7588" s="14" t="s">
        <v>34820</v>
      </c>
      <c r="D7588" s="14" t="s">
        <v>117</v>
      </c>
      <c r="E7588" s="14" t="s">
        <v>34821</v>
      </c>
      <c r="F7588" s="14" t="s">
        <v>117</v>
      </c>
      <c r="G7588" s="26">
        <v>43658</v>
      </c>
      <c r="H7588" s="14">
        <v>2016</v>
      </c>
      <c r="I7588" s="14" t="s">
        <v>360</v>
      </c>
      <c r="J7588" s="14" t="s">
        <v>106</v>
      </c>
      <c r="K7588" s="14" t="s">
        <v>2297</v>
      </c>
      <c r="L7588" s="14" t="s">
        <v>34822</v>
      </c>
      <c r="M7588" s="14">
        <f t="shared" si="944"/>
        <v>2019</v>
      </c>
      <c r="N7588" s="14">
        <f t="shared" si="945"/>
        <v>7</v>
      </c>
      <c r="O7588" s="14" t="str">
        <f>IFERROR(VLOOKUP(I7588,Lists!$F$2:$G$16,2,FALSE()),"Not Rated")</f>
        <v>Adults</v>
      </c>
      <c r="P7588" s="14">
        <f t="shared" si="946"/>
        <v>2</v>
      </c>
      <c r="Q7588" s="14" t="str">
        <f t="shared" si="947"/>
        <v>Unknown</v>
      </c>
      <c r="R7588" s="14" t="str">
        <f t="shared" si="948"/>
        <v>|Unknown|</v>
      </c>
      <c r="S7588" s="14" t="str">
        <f t="shared" si="949"/>
        <v>|British TV Shows|International TV Shows|Reality TV|</v>
      </c>
      <c r="T7588" s="14" t="str">
        <f t="shared" si="950"/>
        <v>|Unknown|</v>
      </c>
      <c r="U7588" s="14" t="str">
        <f t="shared" si="951"/>
        <v>|Wendi Peters|</v>
      </c>
    </row>
    <row r="7589" spans="1:21">
      <c r="A7589" s="14" t="s">
        <v>34823</v>
      </c>
      <c r="B7589" s="14" t="s">
        <v>48</v>
      </c>
      <c r="C7589" s="14" t="s">
        <v>34824</v>
      </c>
      <c r="D7589" s="14" t="s">
        <v>7709</v>
      </c>
      <c r="E7589" s="14" t="s">
        <v>34825</v>
      </c>
      <c r="F7589" s="14" t="s">
        <v>5003</v>
      </c>
      <c r="G7589" s="26">
        <v>43647</v>
      </c>
      <c r="H7589" s="14">
        <v>2008</v>
      </c>
      <c r="I7589" s="14" t="s">
        <v>364</v>
      </c>
      <c r="J7589" s="14" t="s">
        <v>566</v>
      </c>
      <c r="K7589" s="14" t="s">
        <v>1027</v>
      </c>
      <c r="L7589" s="14" t="s">
        <v>34826</v>
      </c>
      <c r="M7589" s="14">
        <f t="shared" si="944"/>
        <v>2019</v>
      </c>
      <c r="N7589" s="14">
        <f t="shared" si="945"/>
        <v>7</v>
      </c>
      <c r="O7589" s="14" t="str">
        <f>IFERROR(VLOOKUP(I7589,Lists!$F$2:$G$16,2,FALSE()),"Not Rated")</f>
        <v>Teens</v>
      </c>
      <c r="P7589" s="14">
        <f t="shared" si="946"/>
        <v>97</v>
      </c>
      <c r="Q7589" s="14" t="str">
        <f t="shared" si="947"/>
        <v>United States</v>
      </c>
      <c r="R7589" s="14" t="str">
        <f t="shared" si="948"/>
        <v>|United States|Australia|</v>
      </c>
      <c r="S7589" s="14" t="str">
        <f t="shared" si="949"/>
        <v>|Dramas|Romantic Movies|</v>
      </c>
      <c r="T7589" s="14" t="str">
        <f t="shared" si="950"/>
        <v>|George C. Wolfe|</v>
      </c>
      <c r="U7589" s="14" t="str">
        <f t="shared" si="951"/>
        <v>|Richard Gere|Diane Lane|Christopher Meloni|Viola Davis|Becky Ann Baker|Scott Glenn|Linda Molloy|Pablo Schreiber|Mae Whitman|Charlie Tahan|</v>
      </c>
    </row>
    <row r="7590" spans="1:21">
      <c r="A7590" s="14" t="s">
        <v>34827</v>
      </c>
      <c r="B7590" s="14" t="s">
        <v>49</v>
      </c>
      <c r="C7590" s="14" t="s">
        <v>34828</v>
      </c>
      <c r="D7590" s="14" t="s">
        <v>117</v>
      </c>
      <c r="E7590" s="14" t="s">
        <v>34829</v>
      </c>
      <c r="F7590" s="14" t="s">
        <v>121</v>
      </c>
      <c r="G7590" s="26">
        <v>43457</v>
      </c>
      <c r="H7590" s="14">
        <v>1981</v>
      </c>
      <c r="I7590" s="14" t="s">
        <v>365</v>
      </c>
      <c r="J7590" s="14" t="s">
        <v>105</v>
      </c>
      <c r="K7590" s="14" t="s">
        <v>866</v>
      </c>
      <c r="L7590" s="14" t="s">
        <v>34830</v>
      </c>
      <c r="M7590" s="14">
        <f t="shared" si="944"/>
        <v>2018</v>
      </c>
      <c r="N7590" s="14">
        <f t="shared" si="945"/>
        <v>12</v>
      </c>
      <c r="O7590" s="14" t="str">
        <f>IFERROR(VLOOKUP(I7590,Lists!$F$2:$G$16,2,FALSE()),"Not Rated")</f>
        <v>Kids</v>
      </c>
      <c r="P7590" s="14">
        <f t="shared" si="946"/>
        <v>1</v>
      </c>
      <c r="Q7590" s="14" t="str">
        <f t="shared" si="947"/>
        <v>Japan</v>
      </c>
      <c r="R7590" s="14" t="str">
        <f t="shared" si="948"/>
        <v>|Japan|</v>
      </c>
      <c r="S7590" s="14" t="str">
        <f t="shared" si="949"/>
        <v>|Anime Series|Kids' TV|</v>
      </c>
      <c r="T7590" s="14" t="str">
        <f t="shared" si="950"/>
        <v>|Unknown|</v>
      </c>
      <c r="U7590" s="14" t="str">
        <f t="shared" si="951"/>
        <v>|Junko Hori|Masako Sugaya|Yuko Mita|Kaneta Kimotsuki|Kenichi Ogata|Eiko Yamada|Yuzuru Fujimoto|Yuri Nashiwa|Runa Akiyama|Issei Futamata|</v>
      </c>
    </row>
    <row r="7591" spans="1:21">
      <c r="A7591" s="14" t="s">
        <v>34831</v>
      </c>
      <c r="B7591" s="14" t="s">
        <v>49</v>
      </c>
      <c r="C7591" s="14" t="s">
        <v>34832</v>
      </c>
      <c r="D7591" s="14" t="s">
        <v>117</v>
      </c>
      <c r="E7591" s="14" t="s">
        <v>34833</v>
      </c>
      <c r="F7591" s="14" t="s">
        <v>1963</v>
      </c>
      <c r="G7591" s="26">
        <v>42370</v>
      </c>
      <c r="H7591" s="14">
        <v>1997</v>
      </c>
      <c r="I7591" s="14" t="s">
        <v>368</v>
      </c>
      <c r="J7591" s="14" t="s">
        <v>105</v>
      </c>
      <c r="K7591" s="14" t="s">
        <v>617</v>
      </c>
      <c r="L7591" s="14" t="s">
        <v>34834</v>
      </c>
      <c r="M7591" s="14">
        <f t="shared" si="944"/>
        <v>2016</v>
      </c>
      <c r="N7591" s="14">
        <f t="shared" si="945"/>
        <v>1</v>
      </c>
      <c r="O7591" s="14" t="str">
        <f>IFERROR(VLOOKUP(I7591,Lists!$F$2:$G$16,2,FALSE()),"Not Rated")</f>
        <v>Kids</v>
      </c>
      <c r="P7591" s="14">
        <f t="shared" si="946"/>
        <v>1</v>
      </c>
      <c r="Q7591" s="14" t="str">
        <f t="shared" si="947"/>
        <v>Canada</v>
      </c>
      <c r="R7591" s="14" t="str">
        <f t="shared" si="948"/>
        <v>|Canada|United States|</v>
      </c>
      <c r="S7591" s="14" t="str">
        <f t="shared" si="949"/>
        <v>|Kids' TV|TV Comedies|</v>
      </c>
      <c r="T7591" s="14" t="str">
        <f t="shared" si="950"/>
        <v>|Unknown|</v>
      </c>
      <c r="U7591" s="14" t="str">
        <f t="shared" si="951"/>
        <v>|Jarred Blancard|Mitchell A. Lee Yuen|Dean Choe|Richard Yee|Gabe Khouth|Nicole Parker|Kirby Morrow|Matt Hill|Jason Gray-Stanford|Michael Dobson|Lalainia Lindbjerg|Shishir Inocalla|Fiona Scott|Stephen Mendel|Larry Lam|Geoff Wong|</v>
      </c>
    </row>
    <row r="7592" spans="1:21">
      <c r="A7592" s="14" t="s">
        <v>34835</v>
      </c>
      <c r="B7592" s="14" t="s">
        <v>48</v>
      </c>
      <c r="C7592" s="14" t="s">
        <v>34836</v>
      </c>
      <c r="D7592" s="14" t="s">
        <v>9656</v>
      </c>
      <c r="E7592" s="14" t="s">
        <v>34837</v>
      </c>
      <c r="F7592" s="14" t="s">
        <v>116</v>
      </c>
      <c r="G7592" s="26">
        <v>43160</v>
      </c>
      <c r="H7592" s="14">
        <v>2005</v>
      </c>
      <c r="I7592" s="14" t="s">
        <v>362</v>
      </c>
      <c r="J7592" s="14" t="s">
        <v>528</v>
      </c>
      <c r="K7592" s="14" t="s">
        <v>529</v>
      </c>
      <c r="L7592" s="14" t="s">
        <v>34838</v>
      </c>
      <c r="M7592" s="14">
        <f t="shared" si="944"/>
        <v>2018</v>
      </c>
      <c r="N7592" s="14">
        <f t="shared" si="945"/>
        <v>3</v>
      </c>
      <c r="O7592" s="14" t="str">
        <f>IFERROR(VLOOKUP(I7592,Lists!$F$2:$G$16,2,FALSE()),"Not Rated")</f>
        <v>Older Kids</v>
      </c>
      <c r="P7592" s="14">
        <f t="shared" si="946"/>
        <v>161</v>
      </c>
      <c r="Q7592" s="14" t="str">
        <f t="shared" si="947"/>
        <v>India</v>
      </c>
      <c r="R7592" s="14" t="str">
        <f t="shared" si="948"/>
        <v>|India|</v>
      </c>
      <c r="S7592" s="14" t="str">
        <f t="shared" si="949"/>
        <v>|Comedies|International Movies|</v>
      </c>
      <c r="T7592" s="14" t="str">
        <f t="shared" si="950"/>
        <v>|Anees Bazmee|</v>
      </c>
      <c r="U7592" s="14" t="str">
        <f t="shared" si="951"/>
        <v>|Anil Kapoor|Salman Khan|Fardeen Khan|Bipasha Basu|Lara Dutta|Esha Deol|Celina Jaitly|Boman Irani|</v>
      </c>
    </row>
    <row r="7593" spans="1:21">
      <c r="A7593" s="14" t="s">
        <v>34839</v>
      </c>
      <c r="B7593" s="14" t="s">
        <v>48</v>
      </c>
      <c r="C7593" s="14" t="s">
        <v>34840</v>
      </c>
      <c r="D7593" s="14" t="s">
        <v>28073</v>
      </c>
      <c r="E7593" s="14" t="s">
        <v>34841</v>
      </c>
      <c r="F7593" s="14" t="s">
        <v>153</v>
      </c>
      <c r="G7593" s="26">
        <v>43224</v>
      </c>
      <c r="H7593" s="14">
        <v>2018</v>
      </c>
      <c r="I7593" s="14" t="s">
        <v>360</v>
      </c>
      <c r="J7593" s="14" t="s">
        <v>646</v>
      </c>
      <c r="K7593" s="14" t="s">
        <v>834</v>
      </c>
      <c r="L7593" s="14" t="s">
        <v>34842</v>
      </c>
      <c r="M7593" s="14">
        <f t="shared" si="944"/>
        <v>2018</v>
      </c>
      <c r="N7593" s="14">
        <f t="shared" si="945"/>
        <v>5</v>
      </c>
      <c r="O7593" s="14" t="str">
        <f>IFERROR(VLOOKUP(I7593,Lists!$F$2:$G$16,2,FALSE()),"Not Rated")</f>
        <v>Adults</v>
      </c>
      <c r="P7593" s="14">
        <f t="shared" si="946"/>
        <v>116</v>
      </c>
      <c r="Q7593" s="14" t="str">
        <f t="shared" si="947"/>
        <v>Chile</v>
      </c>
      <c r="R7593" s="14" t="str">
        <f t="shared" si="948"/>
        <v>|Chile|</v>
      </c>
      <c r="S7593" s="14" t="str">
        <f t="shared" si="949"/>
        <v>|Comedies|Dramas|International Movies|</v>
      </c>
      <c r="T7593" s="14" t="str">
        <f t="shared" si="950"/>
        <v>|Nicolás López|</v>
      </c>
      <c r="U7593" s="14" t="str">
        <f t="shared" si="951"/>
        <v>|Paz Bascuñán|Marcial Tagle|Antonia Zegers|Carolina Paulsen|Gabriela Hernandez|Fernanda Urrejola|Luis Pablo Román|Loreto Aravena|Ariel Levy|Ignacia Allamand|Ramón Llao|</v>
      </c>
    </row>
    <row r="7594" spans="1:21">
      <c r="A7594" s="14" t="s">
        <v>34843</v>
      </c>
      <c r="B7594" s="14" t="s">
        <v>48</v>
      </c>
      <c r="C7594" s="14" t="s">
        <v>34844</v>
      </c>
      <c r="D7594" s="14" t="s">
        <v>32048</v>
      </c>
      <c r="E7594" s="14" t="s">
        <v>34845</v>
      </c>
      <c r="F7594" s="14" t="s">
        <v>115</v>
      </c>
      <c r="G7594" s="26">
        <v>43739</v>
      </c>
      <c r="H7594" s="14">
        <v>2007</v>
      </c>
      <c r="I7594" s="14" t="s">
        <v>367</v>
      </c>
      <c r="J7594" s="14" t="s">
        <v>457</v>
      </c>
      <c r="K7594" s="14" t="s">
        <v>1014</v>
      </c>
      <c r="L7594" s="14" t="s">
        <v>34846</v>
      </c>
      <c r="M7594" s="14">
        <f t="shared" si="944"/>
        <v>2019</v>
      </c>
      <c r="N7594" s="14">
        <f t="shared" si="945"/>
        <v>10</v>
      </c>
      <c r="O7594" s="14" t="str">
        <f>IFERROR(VLOOKUP(I7594,Lists!$F$2:$G$16,2,FALSE()),"Not Rated")</f>
        <v>Older Kids</v>
      </c>
      <c r="P7594" s="14">
        <f t="shared" si="946"/>
        <v>104</v>
      </c>
      <c r="Q7594" s="14" t="str">
        <f t="shared" si="947"/>
        <v>United States</v>
      </c>
      <c r="R7594" s="14" t="str">
        <f t="shared" si="948"/>
        <v>|United States|</v>
      </c>
      <c r="S7594" s="14" t="str">
        <f t="shared" si="949"/>
        <v>|Comedies|Romantic Movies|</v>
      </c>
      <c r="T7594" s="14" t="str">
        <f t="shared" si="950"/>
        <v>|Scott Hicks|</v>
      </c>
      <c r="U7594" s="14" t="str">
        <f t="shared" si="951"/>
        <v>|Catherine Zeta-Jones|Aaron Eckhart|Abigail Breslin|Patricia Clarkson|Jenny Wade|Bob Balaban|Brían F. O'Byrne|Lily Rabe|</v>
      </c>
    </row>
    <row r="7595" spans="1:21">
      <c r="A7595" s="14" t="s">
        <v>34847</v>
      </c>
      <c r="B7595" s="14" t="s">
        <v>49</v>
      </c>
      <c r="C7595" s="14" t="s">
        <v>34848</v>
      </c>
      <c r="D7595" s="14" t="s">
        <v>117</v>
      </c>
      <c r="E7595" s="14" t="s">
        <v>34849</v>
      </c>
      <c r="F7595" s="14" t="s">
        <v>152</v>
      </c>
      <c r="G7595" s="26">
        <v>42714</v>
      </c>
      <c r="H7595" s="14">
        <v>2016</v>
      </c>
      <c r="I7595" s="14" t="s">
        <v>363</v>
      </c>
      <c r="J7595" s="14" t="s">
        <v>105</v>
      </c>
      <c r="K7595" s="14" t="s">
        <v>594</v>
      </c>
      <c r="L7595" s="14" t="s">
        <v>34850</v>
      </c>
      <c r="M7595" s="14">
        <f t="shared" si="944"/>
        <v>2016</v>
      </c>
      <c r="N7595" s="14">
        <f t="shared" si="945"/>
        <v>12</v>
      </c>
      <c r="O7595" s="14" t="str">
        <f>IFERROR(VLOOKUP(I7595,Lists!$F$2:$G$16,2,FALSE()),"Not Rated")</f>
        <v>Adults</v>
      </c>
      <c r="P7595" s="14">
        <f t="shared" si="946"/>
        <v>1</v>
      </c>
      <c r="Q7595" s="14" t="str">
        <f t="shared" si="947"/>
        <v>Norway</v>
      </c>
      <c r="R7595" s="14" t="str">
        <f t="shared" si="948"/>
        <v>|Norway|</v>
      </c>
      <c r="S7595" s="14" t="str">
        <f t="shared" si="949"/>
        <v>|International TV Shows|TV Dramas|TV Thrillers|</v>
      </c>
      <c r="T7595" s="14" t="str">
        <f t="shared" si="950"/>
        <v>|Unknown|</v>
      </c>
      <c r="U7595" s="14" t="str">
        <f t="shared" si="951"/>
        <v>|Aksel Hennie|Tuva Novotny|Anders Danielsen Lie|Mads Sjøgård Pettersen|Danica Curcic|Christian Rubeck|Odd Magnus Williamson|Mattis Herman Nyquist|Hallvard Holmen|Atheer Adel|Mohammad-Ali Behboudi|Ayesha Wolasmal|Ramin Yazdani|Rolf Kristian Larsen|Dennis Storhøi|</v>
      </c>
    </row>
    <row r="7596" spans="1:21">
      <c r="A7596" s="14" t="s">
        <v>34851</v>
      </c>
      <c r="B7596" s="14" t="s">
        <v>48</v>
      </c>
      <c r="C7596" s="14" t="s">
        <v>34852</v>
      </c>
      <c r="D7596" s="14" t="s">
        <v>34853</v>
      </c>
      <c r="E7596" s="14" t="s">
        <v>34854</v>
      </c>
      <c r="F7596" s="14" t="s">
        <v>115</v>
      </c>
      <c r="G7596" s="26">
        <v>43976</v>
      </c>
      <c r="H7596" s="14">
        <v>2020</v>
      </c>
      <c r="I7596" s="14" t="s">
        <v>365</v>
      </c>
      <c r="J7596" s="14" t="s">
        <v>1330</v>
      </c>
      <c r="K7596" s="14" t="s">
        <v>251</v>
      </c>
      <c r="L7596" s="14" t="s">
        <v>34855</v>
      </c>
      <c r="M7596" s="14">
        <f t="shared" si="944"/>
        <v>2020</v>
      </c>
      <c r="N7596" s="14">
        <f t="shared" si="945"/>
        <v>5</v>
      </c>
      <c r="O7596" s="14" t="str">
        <f>IFERROR(VLOOKUP(I7596,Lists!$F$2:$G$16,2,FALSE()),"Not Rated")</f>
        <v>Kids</v>
      </c>
      <c r="P7596" s="14">
        <f t="shared" si="946"/>
        <v>89</v>
      </c>
      <c r="Q7596" s="14" t="str">
        <f t="shared" si="947"/>
        <v>United States</v>
      </c>
      <c r="R7596" s="14" t="str">
        <f t="shared" si="948"/>
        <v>|United States|</v>
      </c>
      <c r="S7596" s="14" t="str">
        <f t="shared" si="949"/>
        <v>|Children &amp; Family Movies|</v>
      </c>
      <c r="T7596" s="14" t="str">
        <f t="shared" si="950"/>
        <v>|Anthony Bell|</v>
      </c>
      <c r="U7596" s="14" t="str">
        <f t="shared" si="951"/>
        <v>|Andrew Toth|Lisa Durupt|Jonathan Holmes|Paul Dobson|Cole Howard|Brian Drummond|Jennifer Cameron|</v>
      </c>
    </row>
    <row r="7597" spans="1:21">
      <c r="A7597" s="14" t="s">
        <v>34856</v>
      </c>
      <c r="B7597" s="14" t="s">
        <v>48</v>
      </c>
      <c r="C7597" s="14" t="s">
        <v>34857</v>
      </c>
      <c r="D7597" s="14" t="s">
        <v>34858</v>
      </c>
      <c r="E7597" s="14" t="s">
        <v>34859</v>
      </c>
      <c r="F7597" s="14" t="s">
        <v>7096</v>
      </c>
      <c r="G7597" s="26">
        <v>44064</v>
      </c>
      <c r="H7597" s="14">
        <v>2019</v>
      </c>
      <c r="I7597" s="14" t="s">
        <v>362</v>
      </c>
      <c r="J7597" s="14" t="s">
        <v>900</v>
      </c>
      <c r="K7597" s="14" t="s">
        <v>251</v>
      </c>
      <c r="L7597" s="14" t="s">
        <v>34860</v>
      </c>
      <c r="M7597" s="14">
        <f t="shared" si="944"/>
        <v>2020</v>
      </c>
      <c r="N7597" s="14">
        <f t="shared" si="945"/>
        <v>8</v>
      </c>
      <c r="O7597" s="14" t="str">
        <f>IFERROR(VLOOKUP(I7597,Lists!$F$2:$G$16,2,FALSE()),"Not Rated")</f>
        <v>Older Kids</v>
      </c>
      <c r="P7597" s="14">
        <f t="shared" si="946"/>
        <v>92</v>
      </c>
      <c r="Q7597" s="14" t="str">
        <f t="shared" si="947"/>
        <v>India</v>
      </c>
      <c r="R7597" s="14" t="str">
        <f t="shared" si="948"/>
        <v>|India|United States|</v>
      </c>
      <c r="S7597" s="14" t="str">
        <f t="shared" si="949"/>
        <v>|Children &amp; Family Movies|</v>
      </c>
      <c r="T7597" s="14" t="str">
        <f t="shared" si="950"/>
        <v>|Tim Maltby|</v>
      </c>
      <c r="U7597" s="14" t="str">
        <f t="shared" si="951"/>
        <v>|Andrew Toth|Cole Howard|Maya Kay|Jennifer Cameron|Alan Marriott|Lee Tockar|Brian Drummond|</v>
      </c>
    </row>
    <row r="7598" spans="1:21">
      <c r="A7598" s="14" t="s">
        <v>34861</v>
      </c>
      <c r="B7598" s="14" t="s">
        <v>48</v>
      </c>
      <c r="C7598" s="14" t="s">
        <v>34862</v>
      </c>
      <c r="D7598" s="14" t="s">
        <v>34863</v>
      </c>
      <c r="E7598" s="14" t="s">
        <v>34864</v>
      </c>
      <c r="F7598" s="14" t="s">
        <v>34865</v>
      </c>
      <c r="G7598" s="26">
        <v>43717</v>
      </c>
      <c r="H7598" s="14">
        <v>2019</v>
      </c>
      <c r="I7598" s="14" t="s">
        <v>362</v>
      </c>
      <c r="J7598" s="14" t="s">
        <v>404</v>
      </c>
      <c r="K7598" s="14" t="s">
        <v>481</v>
      </c>
      <c r="L7598" s="14" t="s">
        <v>34866</v>
      </c>
      <c r="M7598" s="14">
        <f t="shared" si="944"/>
        <v>2019</v>
      </c>
      <c r="N7598" s="14">
        <f t="shared" si="945"/>
        <v>9</v>
      </c>
      <c r="O7598" s="14" t="str">
        <f>IFERROR(VLOOKUP(I7598,Lists!$F$2:$G$16,2,FALSE()),"Not Rated")</f>
        <v>Older Kids</v>
      </c>
      <c r="P7598" s="14">
        <f t="shared" si="946"/>
        <v>90</v>
      </c>
      <c r="Q7598" s="14" t="str">
        <f t="shared" si="947"/>
        <v>United States</v>
      </c>
      <c r="R7598" s="14" t="str">
        <f t="shared" si="948"/>
        <v>|United States|India|South Korea|China|</v>
      </c>
      <c r="S7598" s="14" t="str">
        <f t="shared" si="949"/>
        <v>|Children &amp; Family Movies|Comedies|</v>
      </c>
      <c r="T7598" s="14" t="str">
        <f t="shared" si="950"/>
        <v>|Richard Finn|Tim Maltby|</v>
      </c>
      <c r="U7598" s="14" t="str">
        <f t="shared" si="951"/>
        <v>|Alan Marriott|Andrew Toth|Brian Dobson|Cole Howard|Jennifer Cameron|Jonathan Holmes|Lee Tockar|Lisa Durupt|Maya Kay|Michael Dobson|</v>
      </c>
    </row>
    <row r="7599" spans="1:21">
      <c r="A7599" s="14" t="s">
        <v>34867</v>
      </c>
      <c r="B7599" s="14" t="s">
        <v>49</v>
      </c>
      <c r="C7599" s="14" t="s">
        <v>34868</v>
      </c>
      <c r="D7599" s="14" t="s">
        <v>117</v>
      </c>
      <c r="E7599" s="14" t="s">
        <v>34869</v>
      </c>
      <c r="F7599" s="14" t="s">
        <v>118</v>
      </c>
      <c r="G7599" s="26">
        <v>42825</v>
      </c>
      <c r="H7599" s="14">
        <v>2004</v>
      </c>
      <c r="I7599" s="14" t="s">
        <v>369</v>
      </c>
      <c r="J7599" s="14" t="s">
        <v>105</v>
      </c>
      <c r="K7599" s="14" t="s">
        <v>7246</v>
      </c>
      <c r="L7599" s="14" t="s">
        <v>34870</v>
      </c>
      <c r="M7599" s="14">
        <f t="shared" si="944"/>
        <v>2017</v>
      </c>
      <c r="N7599" s="14">
        <f t="shared" si="945"/>
        <v>3</v>
      </c>
      <c r="O7599" s="14" t="str">
        <f>IFERROR(VLOOKUP(I7599,Lists!$F$2:$G$16,2,FALSE()),"Not Rated")</f>
        <v>Not Rated</v>
      </c>
      <c r="P7599" s="14">
        <f t="shared" si="946"/>
        <v>1</v>
      </c>
      <c r="Q7599" s="14" t="str">
        <f t="shared" si="947"/>
        <v>United Kingdom</v>
      </c>
      <c r="R7599" s="14" t="str">
        <f t="shared" si="948"/>
        <v>|United Kingdom|</v>
      </c>
      <c r="S7599" s="14" t="str">
        <f t="shared" si="949"/>
        <v>|British TV Shows|Romantic TV Shows|TV Dramas|</v>
      </c>
      <c r="T7599" s="14" t="str">
        <f t="shared" si="950"/>
        <v>|Unknown|</v>
      </c>
      <c r="U7599" s="14" t="str">
        <f t="shared" si="951"/>
        <v>|Daniela Denby-Ashe|Richard Armitage|Tim Pigott-Smith|Sinéad Cusack|Lesley Manville|Brendan Coyle|Anna Maxwell Martin|Jo Joyner|Pauline Quirke|Kay Lyon|</v>
      </c>
    </row>
    <row r="7600" spans="1:21">
      <c r="A7600" s="14" t="s">
        <v>34871</v>
      </c>
      <c r="B7600" s="14" t="s">
        <v>48</v>
      </c>
      <c r="C7600" s="14" t="s">
        <v>34872</v>
      </c>
      <c r="D7600" s="14" t="s">
        <v>34873</v>
      </c>
      <c r="E7600" s="14" t="s">
        <v>117</v>
      </c>
      <c r="F7600" s="14" t="s">
        <v>115</v>
      </c>
      <c r="G7600" s="26">
        <v>43101</v>
      </c>
      <c r="H7600" s="14">
        <v>2017</v>
      </c>
      <c r="I7600" s="14" t="s">
        <v>361</v>
      </c>
      <c r="J7600" s="14" t="s">
        <v>7823</v>
      </c>
      <c r="K7600" s="14" t="s">
        <v>247</v>
      </c>
      <c r="L7600" s="14" t="s">
        <v>34874</v>
      </c>
      <c r="M7600" s="14">
        <f t="shared" si="944"/>
        <v>2018</v>
      </c>
      <c r="N7600" s="14">
        <f t="shared" si="945"/>
        <v>1</v>
      </c>
      <c r="O7600" s="14" t="str">
        <f>IFERROR(VLOOKUP(I7600,Lists!$F$2:$G$16,2,FALSE()),"Not Rated")</f>
        <v>Teens</v>
      </c>
      <c r="P7600" s="14">
        <f t="shared" si="946"/>
        <v>50</v>
      </c>
      <c r="Q7600" s="14" t="str">
        <f t="shared" si="947"/>
        <v>United States</v>
      </c>
      <c r="R7600" s="14" t="str">
        <f t="shared" si="948"/>
        <v>|United States|</v>
      </c>
      <c r="S7600" s="14" t="str">
        <f t="shared" si="949"/>
        <v>|Documentaries|</v>
      </c>
      <c r="T7600" s="14" t="str">
        <f t="shared" si="950"/>
        <v>|Kiki Goshay|Jacqueline Monetta|</v>
      </c>
      <c r="U7600" s="14" t="str">
        <f t="shared" si="951"/>
        <v>|Unknown|</v>
      </c>
    </row>
    <row r="7601" spans="1:21">
      <c r="A7601" s="14" t="s">
        <v>34875</v>
      </c>
      <c r="B7601" s="14" t="s">
        <v>48</v>
      </c>
      <c r="C7601" s="14" t="s">
        <v>34876</v>
      </c>
      <c r="D7601" s="14" t="s">
        <v>117</v>
      </c>
      <c r="E7601" s="14" t="s">
        <v>34877</v>
      </c>
      <c r="F7601" s="14" t="s">
        <v>115</v>
      </c>
      <c r="G7601" s="26">
        <v>43647</v>
      </c>
      <c r="H7601" s="14">
        <v>2017</v>
      </c>
      <c r="I7601" s="14" t="s">
        <v>368</v>
      </c>
      <c r="J7601" s="14" t="s">
        <v>7460</v>
      </c>
      <c r="K7601" s="14" t="s">
        <v>8253</v>
      </c>
      <c r="L7601" s="14" t="s">
        <v>34878</v>
      </c>
      <c r="M7601" s="14">
        <f t="shared" si="944"/>
        <v>2019</v>
      </c>
      <c r="N7601" s="14">
        <f t="shared" si="945"/>
        <v>7</v>
      </c>
      <c r="O7601" s="14" t="str">
        <f>IFERROR(VLOOKUP(I7601,Lists!$F$2:$G$16,2,FALSE()),"Not Rated")</f>
        <v>Kids</v>
      </c>
      <c r="P7601" s="14">
        <f t="shared" si="946"/>
        <v>53</v>
      </c>
      <c r="Q7601" s="14" t="str">
        <f t="shared" si="947"/>
        <v>United States</v>
      </c>
      <c r="R7601" s="14" t="str">
        <f t="shared" si="948"/>
        <v>|United States|</v>
      </c>
      <c r="S7601" s="14" t="str">
        <f t="shared" si="949"/>
        <v>|Children &amp; Family Movies|Documentaries|</v>
      </c>
      <c r="T7601" s="14" t="str">
        <f t="shared" si="950"/>
        <v>|Unknown|</v>
      </c>
      <c r="U7601" s="14" t="str">
        <f t="shared" si="951"/>
        <v>|Craig Sechler|</v>
      </c>
    </row>
    <row r="7602" spans="1:21">
      <c r="A7602" s="14" t="s">
        <v>34879</v>
      </c>
      <c r="B7602" s="14" t="s">
        <v>48</v>
      </c>
      <c r="C7602" s="14" t="s">
        <v>34880</v>
      </c>
      <c r="D7602" s="14" t="s">
        <v>34881</v>
      </c>
      <c r="E7602" s="14" t="s">
        <v>34882</v>
      </c>
      <c r="F7602" s="14" t="s">
        <v>115</v>
      </c>
      <c r="G7602" s="26">
        <v>43647</v>
      </c>
      <c r="H7602" s="14">
        <v>2018</v>
      </c>
      <c r="I7602" s="14" t="s">
        <v>368</v>
      </c>
      <c r="J7602" s="14" t="s">
        <v>783</v>
      </c>
      <c r="K7602" s="14" t="s">
        <v>247</v>
      </c>
      <c r="L7602" s="14" t="s">
        <v>34883</v>
      </c>
      <c r="M7602" s="14">
        <f t="shared" si="944"/>
        <v>2019</v>
      </c>
      <c r="N7602" s="14">
        <f t="shared" si="945"/>
        <v>7</v>
      </c>
      <c r="O7602" s="14" t="str">
        <f>IFERROR(VLOOKUP(I7602,Lists!$F$2:$G$16,2,FALSE()),"Not Rated")</f>
        <v>Kids</v>
      </c>
      <c r="P7602" s="14">
        <f t="shared" si="946"/>
        <v>113</v>
      </c>
      <c r="Q7602" s="14" t="str">
        <f t="shared" si="947"/>
        <v>United States</v>
      </c>
      <c r="R7602" s="14" t="str">
        <f t="shared" si="948"/>
        <v>|United States|</v>
      </c>
      <c r="S7602" s="14" t="str">
        <f t="shared" si="949"/>
        <v>|Documentaries|</v>
      </c>
      <c r="T7602" s="14" t="str">
        <f t="shared" si="950"/>
        <v>|Rushmore DeNooyer|</v>
      </c>
      <c r="U7602" s="14" t="str">
        <f t="shared" si="951"/>
        <v>|Janna Levin|</v>
      </c>
    </row>
    <row r="7603" spans="1:21">
      <c r="A7603" s="14" t="s">
        <v>34884</v>
      </c>
      <c r="B7603" s="14" t="s">
        <v>48</v>
      </c>
      <c r="C7603" s="14" t="s">
        <v>34885</v>
      </c>
      <c r="D7603" s="14" t="s">
        <v>34886</v>
      </c>
      <c r="E7603" s="14" t="s">
        <v>34887</v>
      </c>
      <c r="F7603" s="14" t="s">
        <v>115</v>
      </c>
      <c r="G7603" s="26">
        <v>43647</v>
      </c>
      <c r="H7603" s="14">
        <v>2017</v>
      </c>
      <c r="I7603" s="14" t="s">
        <v>362</v>
      </c>
      <c r="J7603" s="14" t="s">
        <v>7460</v>
      </c>
      <c r="K7603" s="14" t="s">
        <v>247</v>
      </c>
      <c r="L7603" s="14" t="s">
        <v>34888</v>
      </c>
      <c r="M7603" s="14">
        <f t="shared" si="944"/>
        <v>2019</v>
      </c>
      <c r="N7603" s="14">
        <f t="shared" si="945"/>
        <v>7</v>
      </c>
      <c r="O7603" s="14" t="str">
        <f>IFERROR(VLOOKUP(I7603,Lists!$F$2:$G$16,2,FALSE()),"Not Rated")</f>
        <v>Older Kids</v>
      </c>
      <c r="P7603" s="14">
        <f t="shared" si="946"/>
        <v>53</v>
      </c>
      <c r="Q7603" s="14" t="str">
        <f t="shared" si="947"/>
        <v>United States</v>
      </c>
      <c r="R7603" s="14" t="str">
        <f t="shared" si="948"/>
        <v>|United States|</v>
      </c>
      <c r="S7603" s="14" t="str">
        <f t="shared" si="949"/>
        <v>|Documentaries|</v>
      </c>
      <c r="T7603" s="14" t="str">
        <f t="shared" si="950"/>
        <v>|Martin Gorst|</v>
      </c>
      <c r="U7603" s="14" t="str">
        <f t="shared" si="951"/>
        <v>|Eric Meyers|</v>
      </c>
    </row>
    <row r="7604" spans="1:21">
      <c r="A7604" s="14" t="s">
        <v>34889</v>
      </c>
      <c r="B7604" s="14" t="s">
        <v>48</v>
      </c>
      <c r="C7604" s="14" t="s">
        <v>34890</v>
      </c>
      <c r="D7604" s="14" t="s">
        <v>34891</v>
      </c>
      <c r="E7604" s="14" t="s">
        <v>34887</v>
      </c>
      <c r="F7604" s="14" t="s">
        <v>115</v>
      </c>
      <c r="G7604" s="26">
        <v>43647</v>
      </c>
      <c r="H7604" s="14">
        <v>2017</v>
      </c>
      <c r="I7604" s="14" t="s">
        <v>362</v>
      </c>
      <c r="J7604" s="14" t="s">
        <v>5250</v>
      </c>
      <c r="K7604" s="14" t="s">
        <v>247</v>
      </c>
      <c r="L7604" s="14" t="s">
        <v>34892</v>
      </c>
      <c r="M7604" s="14">
        <f t="shared" si="944"/>
        <v>2019</v>
      </c>
      <c r="N7604" s="14">
        <f t="shared" si="945"/>
        <v>7</v>
      </c>
      <c r="O7604" s="14" t="str">
        <f>IFERROR(VLOOKUP(I7604,Lists!$F$2:$G$16,2,FALSE()),"Not Rated")</f>
        <v>Older Kids</v>
      </c>
      <c r="P7604" s="14">
        <f t="shared" si="946"/>
        <v>54</v>
      </c>
      <c r="Q7604" s="14" t="str">
        <f t="shared" si="947"/>
        <v>United States</v>
      </c>
      <c r="R7604" s="14" t="str">
        <f t="shared" si="948"/>
        <v>|United States|</v>
      </c>
      <c r="S7604" s="14" t="str">
        <f t="shared" si="949"/>
        <v>|Documentaries|</v>
      </c>
      <c r="T7604" s="14" t="str">
        <f t="shared" si="950"/>
        <v>|Giulia Clark|</v>
      </c>
      <c r="U7604" s="14" t="str">
        <f t="shared" si="951"/>
        <v>|Eric Meyers|</v>
      </c>
    </row>
    <row r="7605" spans="1:21">
      <c r="A7605" s="14" t="s">
        <v>34893</v>
      </c>
      <c r="B7605" s="14" t="s">
        <v>48</v>
      </c>
      <c r="C7605" s="14" t="s">
        <v>34894</v>
      </c>
      <c r="D7605" s="14" t="s">
        <v>34895</v>
      </c>
      <c r="E7605" s="14" t="s">
        <v>34877</v>
      </c>
      <c r="F7605" s="14" t="s">
        <v>115</v>
      </c>
      <c r="G7605" s="26">
        <v>43647</v>
      </c>
      <c r="H7605" s="14">
        <v>2017</v>
      </c>
      <c r="I7605" s="14" t="s">
        <v>362</v>
      </c>
      <c r="J7605" s="14" t="s">
        <v>7460</v>
      </c>
      <c r="K7605" s="14" t="s">
        <v>247</v>
      </c>
      <c r="L7605" s="14" t="s">
        <v>34896</v>
      </c>
      <c r="M7605" s="14">
        <f t="shared" si="944"/>
        <v>2019</v>
      </c>
      <c r="N7605" s="14">
        <f t="shared" si="945"/>
        <v>7</v>
      </c>
      <c r="O7605" s="14" t="str">
        <f>IFERROR(VLOOKUP(I7605,Lists!$F$2:$G$16,2,FALSE()),"Not Rated")</f>
        <v>Older Kids</v>
      </c>
      <c r="P7605" s="14">
        <f t="shared" si="946"/>
        <v>53</v>
      </c>
      <c r="Q7605" s="14" t="str">
        <f t="shared" si="947"/>
        <v>United States</v>
      </c>
      <c r="R7605" s="14" t="str">
        <f t="shared" si="948"/>
        <v>|United States|</v>
      </c>
      <c r="S7605" s="14" t="str">
        <f t="shared" si="949"/>
        <v>|Documentaries|</v>
      </c>
      <c r="T7605" s="14" t="str">
        <f t="shared" si="950"/>
        <v>|Sarah Holt|</v>
      </c>
      <c r="U7605" s="14" t="str">
        <f t="shared" si="951"/>
        <v>|Craig Sechler|</v>
      </c>
    </row>
    <row r="7606" spans="1:21">
      <c r="A7606" s="14" t="s">
        <v>34897</v>
      </c>
      <c r="B7606" s="14" t="s">
        <v>48</v>
      </c>
      <c r="C7606" s="14" t="s">
        <v>34898</v>
      </c>
      <c r="D7606" s="14" t="s">
        <v>34899</v>
      </c>
      <c r="E7606" s="14" t="s">
        <v>34877</v>
      </c>
      <c r="F7606" s="14" t="s">
        <v>115</v>
      </c>
      <c r="G7606" s="26">
        <v>43647</v>
      </c>
      <c r="H7606" s="14">
        <v>2017</v>
      </c>
      <c r="I7606" s="14" t="s">
        <v>368</v>
      </c>
      <c r="J7606" s="14" t="s">
        <v>5250</v>
      </c>
      <c r="K7606" s="14" t="s">
        <v>247</v>
      </c>
      <c r="L7606" s="14" t="s">
        <v>34900</v>
      </c>
      <c r="M7606" s="14">
        <f t="shared" si="944"/>
        <v>2019</v>
      </c>
      <c r="N7606" s="14">
        <f t="shared" si="945"/>
        <v>7</v>
      </c>
      <c r="O7606" s="14" t="str">
        <f>IFERROR(VLOOKUP(I7606,Lists!$F$2:$G$16,2,FALSE()),"Not Rated")</f>
        <v>Kids</v>
      </c>
      <c r="P7606" s="14">
        <f t="shared" si="946"/>
        <v>54</v>
      </c>
      <c r="Q7606" s="14" t="str">
        <f t="shared" si="947"/>
        <v>United States</v>
      </c>
      <c r="R7606" s="14" t="str">
        <f t="shared" si="948"/>
        <v>|United States|</v>
      </c>
      <c r="S7606" s="14" t="str">
        <f t="shared" si="949"/>
        <v>|Documentaries|</v>
      </c>
      <c r="T7606" s="14" t="str">
        <f t="shared" si="950"/>
        <v>|Terri Randall|</v>
      </c>
      <c r="U7606" s="14" t="str">
        <f t="shared" si="951"/>
        <v>|Craig Sechler|</v>
      </c>
    </row>
    <row r="7607" spans="1:21">
      <c r="A7607" s="14" t="s">
        <v>34901</v>
      </c>
      <c r="B7607" s="14" t="s">
        <v>48</v>
      </c>
      <c r="C7607" s="14" t="s">
        <v>34902</v>
      </c>
      <c r="D7607" s="14" t="s">
        <v>34903</v>
      </c>
      <c r="E7607" s="14" t="s">
        <v>34904</v>
      </c>
      <c r="F7607" s="14" t="s">
        <v>115</v>
      </c>
      <c r="G7607" s="26">
        <v>43647</v>
      </c>
      <c r="H7607" s="14">
        <v>2018</v>
      </c>
      <c r="I7607" s="14" t="s">
        <v>361</v>
      </c>
      <c r="J7607" s="14" t="s">
        <v>783</v>
      </c>
      <c r="K7607" s="14" t="s">
        <v>247</v>
      </c>
      <c r="L7607" s="14" t="s">
        <v>34905</v>
      </c>
      <c r="M7607" s="14">
        <f t="shared" si="944"/>
        <v>2019</v>
      </c>
      <c r="N7607" s="14">
        <f t="shared" si="945"/>
        <v>7</v>
      </c>
      <c r="O7607" s="14" t="str">
        <f>IFERROR(VLOOKUP(I7607,Lists!$F$2:$G$16,2,FALSE()),"Not Rated")</f>
        <v>Teens</v>
      </c>
      <c r="P7607" s="14">
        <f t="shared" si="946"/>
        <v>113</v>
      </c>
      <c r="Q7607" s="14" t="str">
        <f t="shared" si="947"/>
        <v>United States</v>
      </c>
      <c r="R7607" s="14" t="str">
        <f t="shared" si="948"/>
        <v>|United States|</v>
      </c>
      <c r="S7607" s="14" t="str">
        <f t="shared" si="949"/>
        <v>|Documentaries|</v>
      </c>
      <c r="T7607" s="14" t="str">
        <f t="shared" si="950"/>
        <v>|Doug Hamilton|</v>
      </c>
      <c r="U7607" s="14" t="str">
        <f t="shared" si="951"/>
        <v>|Jay O. Sanders|</v>
      </c>
    </row>
    <row r="7608" spans="1:21">
      <c r="A7608" s="14" t="s">
        <v>34906</v>
      </c>
      <c r="B7608" s="14" t="s">
        <v>48</v>
      </c>
      <c r="C7608" s="14" t="s">
        <v>34907</v>
      </c>
      <c r="D7608" s="14" t="s">
        <v>34886</v>
      </c>
      <c r="E7608" s="14" t="s">
        <v>117</v>
      </c>
      <c r="F7608" s="14" t="s">
        <v>115</v>
      </c>
      <c r="G7608" s="26">
        <v>43647</v>
      </c>
      <c r="H7608" s="14">
        <v>2017</v>
      </c>
      <c r="I7608" s="14" t="s">
        <v>368</v>
      </c>
      <c r="J7608" s="14" t="s">
        <v>7460</v>
      </c>
      <c r="K7608" s="14" t="s">
        <v>247</v>
      </c>
      <c r="L7608" s="14" t="s">
        <v>34908</v>
      </c>
      <c r="M7608" s="14">
        <f t="shared" si="944"/>
        <v>2019</v>
      </c>
      <c r="N7608" s="14">
        <f t="shared" si="945"/>
        <v>7</v>
      </c>
      <c r="O7608" s="14" t="str">
        <f>IFERROR(VLOOKUP(I7608,Lists!$F$2:$G$16,2,FALSE()),"Not Rated")</f>
        <v>Kids</v>
      </c>
      <c r="P7608" s="14">
        <f t="shared" si="946"/>
        <v>53</v>
      </c>
      <c r="Q7608" s="14" t="str">
        <f t="shared" si="947"/>
        <v>United States</v>
      </c>
      <c r="R7608" s="14" t="str">
        <f t="shared" si="948"/>
        <v>|United States|</v>
      </c>
      <c r="S7608" s="14" t="str">
        <f t="shared" si="949"/>
        <v>|Documentaries|</v>
      </c>
      <c r="T7608" s="14" t="str">
        <f t="shared" si="950"/>
        <v>|Martin Gorst|</v>
      </c>
      <c r="U7608" s="14" t="str">
        <f t="shared" si="951"/>
        <v>|Unknown|</v>
      </c>
    </row>
    <row r="7609" spans="1:21">
      <c r="A7609" s="14" t="s">
        <v>34909</v>
      </c>
      <c r="B7609" s="14" t="s">
        <v>48</v>
      </c>
      <c r="C7609" s="14" t="s">
        <v>34910</v>
      </c>
      <c r="D7609" s="14" t="s">
        <v>34911</v>
      </c>
      <c r="E7609" s="14" t="s">
        <v>34912</v>
      </c>
      <c r="F7609" s="14" t="s">
        <v>115</v>
      </c>
      <c r="G7609" s="26">
        <v>43647</v>
      </c>
      <c r="H7609" s="14">
        <v>2017</v>
      </c>
      <c r="I7609" s="14" t="s">
        <v>362</v>
      </c>
      <c r="J7609" s="14" t="s">
        <v>7460</v>
      </c>
      <c r="K7609" s="14" t="s">
        <v>247</v>
      </c>
      <c r="L7609" s="14" t="s">
        <v>34913</v>
      </c>
      <c r="M7609" s="14">
        <f t="shared" si="944"/>
        <v>2019</v>
      </c>
      <c r="N7609" s="14">
        <f t="shared" si="945"/>
        <v>7</v>
      </c>
      <c r="O7609" s="14" t="str">
        <f>IFERROR(VLOOKUP(I7609,Lists!$F$2:$G$16,2,FALSE()),"Not Rated")</f>
        <v>Older Kids</v>
      </c>
      <c r="P7609" s="14">
        <f t="shared" si="946"/>
        <v>53</v>
      </c>
      <c r="Q7609" s="14" t="str">
        <f t="shared" si="947"/>
        <v>United States</v>
      </c>
      <c r="R7609" s="14" t="str">
        <f t="shared" si="948"/>
        <v>|United States|</v>
      </c>
      <c r="S7609" s="14" t="str">
        <f t="shared" si="949"/>
        <v>|Documentaries|</v>
      </c>
      <c r="T7609" s="14" t="str">
        <f t="shared" si="950"/>
        <v>|Peter Fison|</v>
      </c>
      <c r="U7609" s="14" t="str">
        <f t="shared" si="951"/>
        <v>|Doug Averill|</v>
      </c>
    </row>
    <row r="7610" spans="1:21">
      <c r="A7610" s="14" t="s">
        <v>34914</v>
      </c>
      <c r="B7610" s="14" t="s">
        <v>48</v>
      </c>
      <c r="C7610" s="14" t="s">
        <v>34915</v>
      </c>
      <c r="D7610" s="14" t="s">
        <v>34916</v>
      </c>
      <c r="E7610" s="14" t="s">
        <v>34904</v>
      </c>
      <c r="F7610" s="14" t="s">
        <v>115</v>
      </c>
      <c r="G7610" s="26">
        <v>43647</v>
      </c>
      <c r="H7610" s="14">
        <v>2018</v>
      </c>
      <c r="I7610" s="14" t="s">
        <v>362</v>
      </c>
      <c r="J7610" s="14" t="s">
        <v>7460</v>
      </c>
      <c r="K7610" s="14" t="s">
        <v>247</v>
      </c>
      <c r="L7610" s="14" t="s">
        <v>34917</v>
      </c>
      <c r="M7610" s="14">
        <f t="shared" si="944"/>
        <v>2019</v>
      </c>
      <c r="N7610" s="14">
        <f t="shared" si="945"/>
        <v>7</v>
      </c>
      <c r="O7610" s="14" t="str">
        <f>IFERROR(VLOOKUP(I7610,Lists!$F$2:$G$16,2,FALSE()),"Not Rated")</f>
        <v>Older Kids</v>
      </c>
      <c r="P7610" s="14">
        <f t="shared" si="946"/>
        <v>53</v>
      </c>
      <c r="Q7610" s="14" t="str">
        <f t="shared" si="947"/>
        <v>United States</v>
      </c>
      <c r="R7610" s="14" t="str">
        <f t="shared" si="948"/>
        <v>|United States|</v>
      </c>
      <c r="S7610" s="14" t="str">
        <f t="shared" si="949"/>
        <v>|Documentaries|</v>
      </c>
      <c r="T7610" s="14" t="str">
        <f t="shared" si="950"/>
        <v>|Graham Townsley|</v>
      </c>
      <c r="U7610" s="14" t="str">
        <f t="shared" si="951"/>
        <v>|Jay O. Sanders|</v>
      </c>
    </row>
    <row r="7611" spans="1:21">
      <c r="A7611" s="14" t="s">
        <v>34918</v>
      </c>
      <c r="B7611" s="14" t="s">
        <v>48</v>
      </c>
      <c r="C7611" s="14" t="s">
        <v>34919</v>
      </c>
      <c r="D7611" s="14" t="s">
        <v>34920</v>
      </c>
      <c r="E7611" s="14" t="s">
        <v>117</v>
      </c>
      <c r="F7611" s="14" t="s">
        <v>115</v>
      </c>
      <c r="G7611" s="26">
        <v>43647</v>
      </c>
      <c r="H7611" s="14">
        <v>2017</v>
      </c>
      <c r="I7611" s="14" t="s">
        <v>361</v>
      </c>
      <c r="J7611" s="14" t="s">
        <v>5250</v>
      </c>
      <c r="K7611" s="14" t="s">
        <v>247</v>
      </c>
      <c r="L7611" s="14" t="s">
        <v>34921</v>
      </c>
      <c r="M7611" s="14">
        <f t="shared" si="944"/>
        <v>2019</v>
      </c>
      <c r="N7611" s="14">
        <f t="shared" si="945"/>
        <v>7</v>
      </c>
      <c r="O7611" s="14" t="str">
        <f>IFERROR(VLOOKUP(I7611,Lists!$F$2:$G$16,2,FALSE()),"Not Rated")</f>
        <v>Teens</v>
      </c>
      <c r="P7611" s="14">
        <f t="shared" si="946"/>
        <v>54</v>
      </c>
      <c r="Q7611" s="14" t="str">
        <f t="shared" si="947"/>
        <v>United States</v>
      </c>
      <c r="R7611" s="14" t="str">
        <f t="shared" si="948"/>
        <v>|United States|</v>
      </c>
      <c r="S7611" s="14" t="str">
        <f t="shared" si="949"/>
        <v>|Documentaries|</v>
      </c>
      <c r="T7611" s="14" t="str">
        <f t="shared" si="950"/>
        <v>|Paula Apsell|Kirk Wolfinger|</v>
      </c>
      <c r="U7611" s="14" t="str">
        <f t="shared" si="951"/>
        <v>|Unknown|</v>
      </c>
    </row>
    <row r="7612" spans="1:21">
      <c r="A7612" s="14" t="s">
        <v>34922</v>
      </c>
      <c r="B7612" s="14" t="s">
        <v>48</v>
      </c>
      <c r="C7612" s="14" t="s">
        <v>34923</v>
      </c>
      <c r="D7612" s="14" t="s">
        <v>117</v>
      </c>
      <c r="E7612" s="14" t="s">
        <v>34877</v>
      </c>
      <c r="F7612" s="14" t="s">
        <v>115</v>
      </c>
      <c r="G7612" s="26">
        <v>43647</v>
      </c>
      <c r="H7612" s="14">
        <v>2017</v>
      </c>
      <c r="I7612" s="14" t="s">
        <v>362</v>
      </c>
      <c r="J7612" s="14" t="s">
        <v>5250</v>
      </c>
      <c r="K7612" s="14" t="s">
        <v>247</v>
      </c>
      <c r="L7612" s="14" t="s">
        <v>34924</v>
      </c>
      <c r="M7612" s="14">
        <f t="shared" si="944"/>
        <v>2019</v>
      </c>
      <c r="N7612" s="14">
        <f t="shared" si="945"/>
        <v>7</v>
      </c>
      <c r="O7612" s="14" t="str">
        <f>IFERROR(VLOOKUP(I7612,Lists!$F$2:$G$16,2,FALSE()),"Not Rated")</f>
        <v>Older Kids</v>
      </c>
      <c r="P7612" s="14">
        <f t="shared" si="946"/>
        <v>54</v>
      </c>
      <c r="Q7612" s="14" t="str">
        <f t="shared" si="947"/>
        <v>United States</v>
      </c>
      <c r="R7612" s="14" t="str">
        <f t="shared" si="948"/>
        <v>|United States|</v>
      </c>
      <c r="S7612" s="14" t="str">
        <f t="shared" si="949"/>
        <v>|Documentaries|</v>
      </c>
      <c r="T7612" s="14" t="str">
        <f t="shared" si="950"/>
        <v>|Unknown|</v>
      </c>
      <c r="U7612" s="14" t="str">
        <f t="shared" si="951"/>
        <v>|Craig Sechler|</v>
      </c>
    </row>
    <row r="7613" spans="1:21">
      <c r="A7613" s="14" t="s">
        <v>34925</v>
      </c>
      <c r="B7613" s="14" t="s">
        <v>48</v>
      </c>
      <c r="C7613" s="14" t="s">
        <v>34926</v>
      </c>
      <c r="D7613" s="14" t="s">
        <v>34927</v>
      </c>
      <c r="E7613" s="14" t="s">
        <v>34877</v>
      </c>
      <c r="F7613" s="14" t="s">
        <v>115</v>
      </c>
      <c r="G7613" s="26">
        <v>43647</v>
      </c>
      <c r="H7613" s="14">
        <v>2017</v>
      </c>
      <c r="I7613" s="14" t="s">
        <v>362</v>
      </c>
      <c r="J7613" s="14" t="s">
        <v>7029</v>
      </c>
      <c r="K7613" s="14" t="s">
        <v>247</v>
      </c>
      <c r="L7613" s="14" t="s">
        <v>34928</v>
      </c>
      <c r="M7613" s="14">
        <f t="shared" si="944"/>
        <v>2019</v>
      </c>
      <c r="N7613" s="14">
        <f t="shared" si="945"/>
        <v>7</v>
      </c>
      <c r="O7613" s="14" t="str">
        <f>IFERROR(VLOOKUP(I7613,Lists!$F$2:$G$16,2,FALSE()),"Not Rated")</f>
        <v>Older Kids</v>
      </c>
      <c r="P7613" s="14">
        <f t="shared" si="946"/>
        <v>52</v>
      </c>
      <c r="Q7613" s="14" t="str">
        <f t="shared" si="947"/>
        <v>United States</v>
      </c>
      <c r="R7613" s="14" t="str">
        <f t="shared" si="948"/>
        <v>|United States|</v>
      </c>
      <c r="S7613" s="14" t="str">
        <f t="shared" si="949"/>
        <v>|Documentaries|</v>
      </c>
      <c r="T7613" s="14" t="str">
        <f t="shared" si="950"/>
        <v>|Oliver Twinch|</v>
      </c>
      <c r="U7613" s="14" t="str">
        <f t="shared" si="951"/>
        <v>|Craig Sechler|</v>
      </c>
    </row>
    <row r="7614" spans="1:21">
      <c r="A7614" s="14" t="s">
        <v>34929</v>
      </c>
      <c r="B7614" s="14" t="s">
        <v>48</v>
      </c>
      <c r="C7614" s="14" t="s">
        <v>34930</v>
      </c>
      <c r="D7614" s="14" t="s">
        <v>34927</v>
      </c>
      <c r="E7614" s="14" t="s">
        <v>34877</v>
      </c>
      <c r="F7614" s="14" t="s">
        <v>115</v>
      </c>
      <c r="G7614" s="26">
        <v>43647</v>
      </c>
      <c r="H7614" s="14">
        <v>2017</v>
      </c>
      <c r="I7614" s="14" t="s">
        <v>362</v>
      </c>
      <c r="J7614" s="14" t="s">
        <v>5250</v>
      </c>
      <c r="K7614" s="14" t="s">
        <v>247</v>
      </c>
      <c r="L7614" s="14" t="s">
        <v>34931</v>
      </c>
      <c r="M7614" s="14">
        <f t="shared" si="944"/>
        <v>2019</v>
      </c>
      <c r="N7614" s="14">
        <f t="shared" si="945"/>
        <v>7</v>
      </c>
      <c r="O7614" s="14" t="str">
        <f>IFERROR(VLOOKUP(I7614,Lists!$F$2:$G$16,2,FALSE()),"Not Rated")</f>
        <v>Older Kids</v>
      </c>
      <c r="P7614" s="14">
        <f t="shared" si="946"/>
        <v>54</v>
      </c>
      <c r="Q7614" s="14" t="str">
        <f t="shared" si="947"/>
        <v>United States</v>
      </c>
      <c r="R7614" s="14" t="str">
        <f t="shared" si="948"/>
        <v>|United States|</v>
      </c>
      <c r="S7614" s="14" t="str">
        <f t="shared" si="949"/>
        <v>|Documentaries|</v>
      </c>
      <c r="T7614" s="14" t="str">
        <f t="shared" si="950"/>
        <v>|Oliver Twinch|</v>
      </c>
      <c r="U7614" s="14" t="str">
        <f t="shared" si="951"/>
        <v>|Craig Sechler|</v>
      </c>
    </row>
    <row r="7615" spans="1:21">
      <c r="A7615" s="14" t="s">
        <v>34932</v>
      </c>
      <c r="B7615" s="14" t="s">
        <v>48</v>
      </c>
      <c r="C7615" s="14" t="s">
        <v>34933</v>
      </c>
      <c r="D7615" s="14" t="s">
        <v>34934</v>
      </c>
      <c r="E7615" s="14" t="s">
        <v>34935</v>
      </c>
      <c r="F7615" s="14" t="s">
        <v>115</v>
      </c>
      <c r="G7615" s="26">
        <v>43647</v>
      </c>
      <c r="H7615" s="14">
        <v>2017</v>
      </c>
      <c r="I7615" s="14" t="s">
        <v>362</v>
      </c>
      <c r="J7615" s="14" t="s">
        <v>5250</v>
      </c>
      <c r="K7615" s="14" t="s">
        <v>247</v>
      </c>
      <c r="L7615" s="14" t="s">
        <v>34936</v>
      </c>
      <c r="M7615" s="14">
        <f t="shared" si="944"/>
        <v>2019</v>
      </c>
      <c r="N7615" s="14">
        <f t="shared" si="945"/>
        <v>7</v>
      </c>
      <c r="O7615" s="14" t="str">
        <f>IFERROR(VLOOKUP(I7615,Lists!$F$2:$G$16,2,FALSE()),"Not Rated")</f>
        <v>Older Kids</v>
      </c>
      <c r="P7615" s="14">
        <f t="shared" si="946"/>
        <v>54</v>
      </c>
      <c r="Q7615" s="14" t="str">
        <f t="shared" si="947"/>
        <v>United States</v>
      </c>
      <c r="R7615" s="14" t="str">
        <f t="shared" si="948"/>
        <v>|United States|</v>
      </c>
      <c r="S7615" s="14" t="str">
        <f t="shared" si="949"/>
        <v>|Documentaries|</v>
      </c>
      <c r="T7615" s="14" t="str">
        <f t="shared" si="950"/>
        <v>|Llewellyn M. Smith|</v>
      </c>
      <c r="U7615" s="14" t="str">
        <f t="shared" si="951"/>
        <v>|Joe Morton|</v>
      </c>
    </row>
    <row r="7616" spans="1:21">
      <c r="A7616" s="14" t="s">
        <v>34937</v>
      </c>
      <c r="B7616" s="14" t="s">
        <v>48</v>
      </c>
      <c r="C7616" s="14" t="s">
        <v>34938</v>
      </c>
      <c r="D7616" s="14" t="s">
        <v>34939</v>
      </c>
      <c r="E7616" s="14" t="s">
        <v>34904</v>
      </c>
      <c r="F7616" s="14" t="s">
        <v>115</v>
      </c>
      <c r="G7616" s="26">
        <v>43647</v>
      </c>
      <c r="H7616" s="14">
        <v>2018</v>
      </c>
      <c r="I7616" s="14" t="s">
        <v>368</v>
      </c>
      <c r="J7616" s="14" t="s">
        <v>7460</v>
      </c>
      <c r="K7616" s="14" t="s">
        <v>247</v>
      </c>
      <c r="L7616" s="14" t="s">
        <v>34940</v>
      </c>
      <c r="M7616" s="14">
        <f t="shared" si="944"/>
        <v>2019</v>
      </c>
      <c r="N7616" s="14">
        <f t="shared" si="945"/>
        <v>7</v>
      </c>
      <c r="O7616" s="14" t="str">
        <f>IFERROR(VLOOKUP(I7616,Lists!$F$2:$G$16,2,FALSE()),"Not Rated")</f>
        <v>Kids</v>
      </c>
      <c r="P7616" s="14">
        <f t="shared" si="946"/>
        <v>53</v>
      </c>
      <c r="Q7616" s="14" t="str">
        <f t="shared" si="947"/>
        <v>United States</v>
      </c>
      <c r="R7616" s="14" t="str">
        <f t="shared" si="948"/>
        <v>|United States|</v>
      </c>
      <c r="S7616" s="14" t="str">
        <f t="shared" si="949"/>
        <v>|Documentaries|</v>
      </c>
      <c r="T7616" s="14" t="str">
        <f t="shared" si="950"/>
        <v>|Daniel McCabe|</v>
      </c>
      <c r="U7616" s="14" t="str">
        <f t="shared" si="951"/>
        <v>|Jay O. Sanders|</v>
      </c>
    </row>
    <row r="7617" spans="1:21">
      <c r="A7617" s="14" t="s">
        <v>34941</v>
      </c>
      <c r="B7617" s="14" t="s">
        <v>48</v>
      </c>
      <c r="C7617" s="14" t="s">
        <v>34942</v>
      </c>
      <c r="D7617" s="14" t="s">
        <v>34943</v>
      </c>
      <c r="E7617" s="14" t="s">
        <v>34904</v>
      </c>
      <c r="F7617" s="14" t="s">
        <v>115</v>
      </c>
      <c r="G7617" s="26">
        <v>43647</v>
      </c>
      <c r="H7617" s="14">
        <v>2017</v>
      </c>
      <c r="I7617" s="14" t="s">
        <v>362</v>
      </c>
      <c r="J7617" s="14" t="s">
        <v>7460</v>
      </c>
      <c r="K7617" s="14" t="s">
        <v>247</v>
      </c>
      <c r="L7617" s="14" t="s">
        <v>34944</v>
      </c>
      <c r="M7617" s="14">
        <f t="shared" si="944"/>
        <v>2019</v>
      </c>
      <c r="N7617" s="14">
        <f t="shared" si="945"/>
        <v>7</v>
      </c>
      <c r="O7617" s="14" t="str">
        <f>IFERROR(VLOOKUP(I7617,Lists!$F$2:$G$16,2,FALSE()),"Not Rated")</f>
        <v>Older Kids</v>
      </c>
      <c r="P7617" s="14">
        <f t="shared" si="946"/>
        <v>53</v>
      </c>
      <c r="Q7617" s="14" t="str">
        <f t="shared" si="947"/>
        <v>United States</v>
      </c>
      <c r="R7617" s="14" t="str">
        <f t="shared" si="948"/>
        <v>|United States|</v>
      </c>
      <c r="S7617" s="14" t="str">
        <f t="shared" si="949"/>
        <v>|Documentaries|</v>
      </c>
      <c r="T7617" s="14" t="str">
        <f t="shared" si="950"/>
        <v>|Peter Yost|</v>
      </c>
      <c r="U7617" s="14" t="str">
        <f t="shared" si="951"/>
        <v>|Jay O. Sanders|</v>
      </c>
    </row>
    <row r="7618" spans="1:21">
      <c r="A7618" s="14" t="s">
        <v>34945</v>
      </c>
      <c r="B7618" s="14" t="s">
        <v>48</v>
      </c>
      <c r="C7618" s="14" t="s">
        <v>34946</v>
      </c>
      <c r="D7618" s="14" t="s">
        <v>34947</v>
      </c>
      <c r="E7618" s="14" t="s">
        <v>117</v>
      </c>
      <c r="F7618" s="14" t="s">
        <v>115</v>
      </c>
      <c r="G7618" s="26">
        <v>43647</v>
      </c>
      <c r="H7618" s="14">
        <v>2018</v>
      </c>
      <c r="I7618" s="14" t="s">
        <v>362</v>
      </c>
      <c r="J7618" s="14" t="s">
        <v>7460</v>
      </c>
      <c r="K7618" s="14" t="s">
        <v>247</v>
      </c>
      <c r="L7618" s="14" t="s">
        <v>34948</v>
      </c>
      <c r="M7618" s="14">
        <f t="shared" ref="M7618:M7681" si="952">IF(G7618="","",YEAR(G7618))</f>
        <v>2019</v>
      </c>
      <c r="N7618" s="14">
        <f t="shared" ref="N7618:N7681" si="953">IF(G7618="","",MONTH(G7618))</f>
        <v>7</v>
      </c>
      <c r="O7618" s="14" t="str">
        <f>IFERROR(VLOOKUP(I7618,Lists!$F$2:$G$16,2,FALSE()),"Not Rated")</f>
        <v>Older Kids</v>
      </c>
      <c r="P7618" s="14">
        <f t="shared" ref="P7618:P7681" si="954">IFERROR(VALUE(LEFT(J7618,FIND(" ",J7618)-1)),"")</f>
        <v>53</v>
      </c>
      <c r="Q7618" s="14" t="str">
        <f t="shared" ref="Q7618:Q7681" si="955">IFERROR(LEFT(F7618,FIND(",",F7618)-1),F7618)</f>
        <v>United States</v>
      </c>
      <c r="R7618" s="14" t="str">
        <f t="shared" ref="R7618:R7681" si="956">"|"&amp;SUBSTITUTE(F7618,", ","|")&amp;"|"</f>
        <v>|United States|</v>
      </c>
      <c r="S7618" s="14" t="str">
        <f t="shared" ref="S7618:S7681" si="957">"|"&amp;SUBSTITUTE(K7618,", ","|")&amp;"|"</f>
        <v>|Documentaries|</v>
      </c>
      <c r="T7618" s="14" t="str">
        <f t="shared" ref="T7618:T7681" si="958">"|"&amp;SUBSTITUTE(D7618,", ","|")&amp;"|"</f>
        <v>|Tom Stubberfield|</v>
      </c>
      <c r="U7618" s="14" t="str">
        <f t="shared" ref="U7618:U7681" si="959">"|"&amp;SUBSTITUTE(E7618,", ","|")&amp;"|"</f>
        <v>|Unknown|</v>
      </c>
    </row>
    <row r="7619" spans="1:21">
      <c r="A7619" s="14" t="s">
        <v>34949</v>
      </c>
      <c r="B7619" s="14" t="s">
        <v>48</v>
      </c>
      <c r="C7619" s="14" t="s">
        <v>34950</v>
      </c>
      <c r="D7619" s="14" t="s">
        <v>34951</v>
      </c>
      <c r="E7619" s="14" t="s">
        <v>117</v>
      </c>
      <c r="F7619" s="14" t="s">
        <v>115</v>
      </c>
      <c r="G7619" s="26">
        <v>43647</v>
      </c>
      <c r="H7619" s="14">
        <v>2018</v>
      </c>
      <c r="I7619" s="14" t="s">
        <v>362</v>
      </c>
      <c r="J7619" s="14" t="s">
        <v>783</v>
      </c>
      <c r="K7619" s="14" t="s">
        <v>247</v>
      </c>
      <c r="L7619" s="14" t="s">
        <v>34952</v>
      </c>
      <c r="M7619" s="14">
        <f t="shared" si="952"/>
        <v>2019</v>
      </c>
      <c r="N7619" s="14">
        <f t="shared" si="953"/>
        <v>7</v>
      </c>
      <c r="O7619" s="14" t="str">
        <f>IFERROR(VLOOKUP(I7619,Lists!$F$2:$G$16,2,FALSE()),"Not Rated")</f>
        <v>Older Kids</v>
      </c>
      <c r="P7619" s="14">
        <f t="shared" si="954"/>
        <v>113</v>
      </c>
      <c r="Q7619" s="14" t="str">
        <f t="shared" si="955"/>
        <v>United States</v>
      </c>
      <c r="R7619" s="14" t="str">
        <f t="shared" si="956"/>
        <v>|United States|</v>
      </c>
      <c r="S7619" s="14" t="str">
        <f t="shared" si="957"/>
        <v>|Documentaries|</v>
      </c>
      <c r="T7619" s="14" t="str">
        <f t="shared" si="958"/>
        <v>|Noel Dockstader|Quinn Kanaly|</v>
      </c>
      <c r="U7619" s="14" t="str">
        <f t="shared" si="959"/>
        <v>|Unknown|</v>
      </c>
    </row>
    <row r="7620" spans="1:21">
      <c r="A7620" s="14" t="s">
        <v>34953</v>
      </c>
      <c r="B7620" s="14" t="s">
        <v>48</v>
      </c>
      <c r="C7620" s="14" t="s">
        <v>34954</v>
      </c>
      <c r="D7620" s="14" t="s">
        <v>34955</v>
      </c>
      <c r="E7620" s="14" t="s">
        <v>34956</v>
      </c>
      <c r="F7620" s="14" t="s">
        <v>115</v>
      </c>
      <c r="G7620" s="26">
        <v>43647</v>
      </c>
      <c r="H7620" s="14">
        <v>2012</v>
      </c>
      <c r="I7620" s="14" t="s">
        <v>368</v>
      </c>
      <c r="J7620" s="14" t="s">
        <v>7460</v>
      </c>
      <c r="K7620" s="14" t="s">
        <v>61</v>
      </c>
      <c r="L7620" s="14" t="s">
        <v>34957</v>
      </c>
      <c r="M7620" s="14">
        <f t="shared" si="952"/>
        <v>2019</v>
      </c>
      <c r="N7620" s="14">
        <f t="shared" si="953"/>
        <v>7</v>
      </c>
      <c r="O7620" s="14" t="str">
        <f>IFERROR(VLOOKUP(I7620,Lists!$F$2:$G$16,2,FALSE()),"Not Rated")</f>
        <v>Kids</v>
      </c>
      <c r="P7620" s="14">
        <f t="shared" si="954"/>
        <v>53</v>
      </c>
      <c r="Q7620" s="14" t="str">
        <f t="shared" si="955"/>
        <v>United States</v>
      </c>
      <c r="R7620" s="14" t="str">
        <f t="shared" si="956"/>
        <v>|United States|</v>
      </c>
      <c r="S7620" s="14" t="str">
        <f t="shared" si="957"/>
        <v>|Movies|</v>
      </c>
      <c r="T7620" s="14" t="str">
        <f t="shared" si="958"/>
        <v>|Gail Willumsen|</v>
      </c>
      <c r="U7620" s="14" t="str">
        <f t="shared" si="959"/>
        <v>|Lance Lewman|</v>
      </c>
    </row>
    <row r="7621" spans="1:21">
      <c r="A7621" s="14" t="s">
        <v>34958</v>
      </c>
      <c r="B7621" s="14" t="s">
        <v>48</v>
      </c>
      <c r="C7621" s="14" t="s">
        <v>34959</v>
      </c>
      <c r="D7621" s="14" t="s">
        <v>34960</v>
      </c>
      <c r="E7621" s="14" t="s">
        <v>34961</v>
      </c>
      <c r="F7621" s="14" t="s">
        <v>115</v>
      </c>
      <c r="G7621" s="26">
        <v>44015</v>
      </c>
      <c r="H7621" s="14">
        <v>2017</v>
      </c>
      <c r="I7621" s="14" t="s">
        <v>364</v>
      </c>
      <c r="J7621" s="14" t="s">
        <v>1290</v>
      </c>
      <c r="K7621" s="14" t="s">
        <v>683</v>
      </c>
      <c r="L7621" s="14" t="s">
        <v>34962</v>
      </c>
      <c r="M7621" s="14">
        <f t="shared" si="952"/>
        <v>2020</v>
      </c>
      <c r="N7621" s="14">
        <f t="shared" si="953"/>
        <v>7</v>
      </c>
      <c r="O7621" s="14" t="str">
        <f>IFERROR(VLOOKUP(I7621,Lists!$F$2:$G$16,2,FALSE()),"Not Rated")</f>
        <v>Teens</v>
      </c>
      <c r="P7621" s="14">
        <f t="shared" si="954"/>
        <v>86</v>
      </c>
      <c r="Q7621" s="14" t="str">
        <f t="shared" si="955"/>
        <v>United States</v>
      </c>
      <c r="R7621" s="14" t="str">
        <f t="shared" si="956"/>
        <v>|United States|</v>
      </c>
      <c r="S7621" s="14" t="str">
        <f t="shared" si="957"/>
        <v>|Dramas|Thrillers|</v>
      </c>
      <c r="T7621" s="14" t="str">
        <f t="shared" si="958"/>
        <v>|Sacha Gervasi|</v>
      </c>
      <c r="U7621" s="14" t="str">
        <f t="shared" si="959"/>
        <v>|Ansel Elgort|Chloë Grace Moretz|David Strathairn|Catherine Keener|Terry Kinney|Cory Hardrict|Philip Ettinger|Danny Flaherty|Victor Williams|Tessa Albertson|</v>
      </c>
    </row>
    <row r="7622" spans="1:21">
      <c r="A7622" s="14" t="s">
        <v>34963</v>
      </c>
      <c r="B7622" s="14" t="s">
        <v>48</v>
      </c>
      <c r="C7622" s="14" t="s">
        <v>34964</v>
      </c>
      <c r="D7622" s="14" t="s">
        <v>34965</v>
      </c>
      <c r="E7622" s="14" t="s">
        <v>34966</v>
      </c>
      <c r="F7622" s="14" t="s">
        <v>115</v>
      </c>
      <c r="G7622" s="26">
        <v>43679</v>
      </c>
      <c r="H7622" s="14">
        <v>1995</v>
      </c>
      <c r="I7622" s="14" t="s">
        <v>364</v>
      </c>
      <c r="J7622" s="14" t="s">
        <v>724</v>
      </c>
      <c r="K7622" s="14" t="s">
        <v>244</v>
      </c>
      <c r="L7622" s="14" t="s">
        <v>34967</v>
      </c>
      <c r="M7622" s="14">
        <f t="shared" si="952"/>
        <v>2019</v>
      </c>
      <c r="N7622" s="14">
        <f t="shared" si="953"/>
        <v>8</v>
      </c>
      <c r="O7622" s="14" t="str">
        <f>IFERROR(VLOOKUP(I7622,Lists!$F$2:$G$16,2,FALSE()),"Not Rated")</f>
        <v>Teens</v>
      </c>
      <c r="P7622" s="14">
        <f t="shared" si="954"/>
        <v>102</v>
      </c>
      <c r="Q7622" s="14" t="str">
        <f t="shared" si="955"/>
        <v>United States</v>
      </c>
      <c r="R7622" s="14" t="str">
        <f t="shared" si="956"/>
        <v>|United States|</v>
      </c>
      <c r="S7622" s="14" t="str">
        <f t="shared" si="957"/>
        <v>|Dramas|</v>
      </c>
      <c r="T7622" s="14" t="str">
        <f t="shared" si="958"/>
        <v>|Lesli Linka Glatter|</v>
      </c>
      <c r="U7622" s="14" t="str">
        <f t="shared" si="959"/>
        <v>|Christina Ricci|Rosie O'Donnell|Thora Birch|Melanie Griffith|Gaby Hoffmann|Demi Moore|Ashleigh Aston Moore|Rita Wilson|Janeane Garofalo|Hank Azaria|Bonnie Hunt|Cloris Leachman|</v>
      </c>
    </row>
    <row r="7623" spans="1:21">
      <c r="A7623" s="14" t="s">
        <v>34968</v>
      </c>
      <c r="B7623" s="14" t="s">
        <v>48</v>
      </c>
      <c r="C7623" s="14" t="s">
        <v>34969</v>
      </c>
      <c r="D7623" s="14" t="s">
        <v>34970</v>
      </c>
      <c r="E7623" s="14" t="s">
        <v>34971</v>
      </c>
      <c r="F7623" s="14" t="s">
        <v>115</v>
      </c>
      <c r="G7623" s="26">
        <v>43101</v>
      </c>
      <c r="H7623" s="14">
        <v>2016</v>
      </c>
      <c r="I7623" s="14" t="s">
        <v>360</v>
      </c>
      <c r="J7623" s="14" t="s">
        <v>1033</v>
      </c>
      <c r="K7623" s="14" t="s">
        <v>927</v>
      </c>
      <c r="L7623" s="14" t="s">
        <v>34972</v>
      </c>
      <c r="M7623" s="14">
        <f t="shared" si="952"/>
        <v>2018</v>
      </c>
      <c r="N7623" s="14">
        <f t="shared" si="953"/>
        <v>1</v>
      </c>
      <c r="O7623" s="14" t="str">
        <f>IFERROR(VLOOKUP(I7623,Lists!$F$2:$G$16,2,FALSE()),"Not Rated")</f>
        <v>Adults</v>
      </c>
      <c r="P7623" s="14">
        <f t="shared" si="954"/>
        <v>114</v>
      </c>
      <c r="Q7623" s="14" t="str">
        <f t="shared" si="955"/>
        <v>United States</v>
      </c>
      <c r="R7623" s="14" t="str">
        <f t="shared" si="956"/>
        <v>|United States|</v>
      </c>
      <c r="S7623" s="14" t="str">
        <f t="shared" si="957"/>
        <v>|Documentaries|Music &amp; Musicals|</v>
      </c>
      <c r="T7623" s="14" t="str">
        <f t="shared" si="958"/>
        <v>|Peter Pardini|</v>
      </c>
      <c r="U7623" s="14" t="str">
        <f t="shared" si="959"/>
        <v>|Chicago|</v>
      </c>
    </row>
    <row r="7624" spans="1:21">
      <c r="A7624" s="14" t="s">
        <v>34973</v>
      </c>
      <c r="B7624" s="14" t="s">
        <v>48</v>
      </c>
      <c r="C7624" s="14" t="s">
        <v>34974</v>
      </c>
      <c r="D7624" s="14" t="s">
        <v>34975</v>
      </c>
      <c r="E7624" s="14" t="s">
        <v>34976</v>
      </c>
      <c r="F7624" s="14" t="s">
        <v>15417</v>
      </c>
      <c r="G7624" s="26">
        <v>43204</v>
      </c>
      <c r="H7624" s="14">
        <v>2009</v>
      </c>
      <c r="I7624" s="14" t="s">
        <v>363</v>
      </c>
      <c r="J7624" s="14" t="s">
        <v>698</v>
      </c>
      <c r="K7624" s="14" t="s">
        <v>244</v>
      </c>
      <c r="L7624" s="14" t="s">
        <v>34977</v>
      </c>
      <c r="M7624" s="14">
        <f t="shared" si="952"/>
        <v>2018</v>
      </c>
      <c r="N7624" s="14">
        <f t="shared" si="953"/>
        <v>4</v>
      </c>
      <c r="O7624" s="14" t="str">
        <f>IFERROR(VLOOKUP(I7624,Lists!$F$2:$G$16,2,FALSE()),"Not Rated")</f>
        <v>Adults</v>
      </c>
      <c r="P7624" s="14">
        <f t="shared" si="954"/>
        <v>99</v>
      </c>
      <c r="Q7624" s="14" t="str">
        <f t="shared" si="955"/>
        <v>United Kingdom</v>
      </c>
      <c r="R7624" s="14" t="str">
        <f t="shared" si="956"/>
        <v>|United Kingdom|Canada|</v>
      </c>
      <c r="S7624" s="14" t="str">
        <f t="shared" si="957"/>
        <v>|Dramas|</v>
      </c>
      <c r="T7624" s="14" t="str">
        <f t="shared" si="958"/>
        <v>|Sam Taylor-Johnson|</v>
      </c>
      <c r="U7624" s="14" t="str">
        <f t="shared" si="959"/>
        <v>|Aaron Taylor-Johnson|Anne-Marie Duff|Kristin Scott Thomas|David Threlfall|Thomas Brodie-Sangster|David Morrissey|Sam Bell|Ophelia Lovibond|Josh Bolt|Andrew Buchan|</v>
      </c>
    </row>
    <row r="7625" spans="1:21">
      <c r="A7625" s="14" t="s">
        <v>34978</v>
      </c>
      <c r="B7625" s="14" t="s">
        <v>49</v>
      </c>
      <c r="C7625" s="14" t="s">
        <v>34979</v>
      </c>
      <c r="D7625" s="14" t="s">
        <v>117</v>
      </c>
      <c r="E7625" s="14" t="s">
        <v>34980</v>
      </c>
      <c r="F7625" s="14" t="s">
        <v>124</v>
      </c>
      <c r="G7625" s="26">
        <v>42558</v>
      </c>
      <c r="H7625" s="14">
        <v>2016</v>
      </c>
      <c r="I7625" s="14" t="s">
        <v>360</v>
      </c>
      <c r="J7625" s="14" t="s">
        <v>105</v>
      </c>
      <c r="K7625" s="14" t="s">
        <v>1470</v>
      </c>
      <c r="L7625" s="14" t="s">
        <v>34981</v>
      </c>
      <c r="M7625" s="14">
        <f t="shared" si="952"/>
        <v>2016</v>
      </c>
      <c r="N7625" s="14">
        <f t="shared" si="953"/>
        <v>7</v>
      </c>
      <c r="O7625" s="14" t="str">
        <f>IFERROR(VLOOKUP(I7625,Lists!$F$2:$G$16,2,FALSE()),"Not Rated")</f>
        <v>Adults</v>
      </c>
      <c r="P7625" s="14">
        <f t="shared" si="954"/>
        <v>1</v>
      </c>
      <c r="Q7625" s="14" t="str">
        <f t="shared" si="955"/>
        <v>Germany</v>
      </c>
      <c r="R7625" s="14" t="str">
        <f t="shared" si="956"/>
        <v>|Germany|</v>
      </c>
      <c r="S7625" s="14" t="str">
        <f t="shared" si="957"/>
        <v>|Crime TV Shows|International TV Shows|TV Dramas|</v>
      </c>
      <c r="T7625" s="14" t="str">
        <f t="shared" si="958"/>
        <v>|Unknown|</v>
      </c>
      <c r="U7625" s="14" t="str">
        <f t="shared" si="959"/>
        <v>|Anna Maria Mühe|Albrecht Schuch|Sebastian Urzendowsky|Almila Bagriacik|Tom Schilling|André Hennicke|Florian Lukas|Liv Lisa Fries|Sylvester Groth|Florian Stetter|Nina Gummich|Jonas Leonhardi|Ben Münchow|Maximilian Jaenisch|</v>
      </c>
    </row>
    <row r="7626" spans="1:21">
      <c r="A7626" s="14" t="s">
        <v>34982</v>
      </c>
      <c r="B7626" s="14" t="s">
        <v>49</v>
      </c>
      <c r="C7626" s="14" t="s">
        <v>34983</v>
      </c>
      <c r="D7626" s="14" t="s">
        <v>117</v>
      </c>
      <c r="E7626" s="14" t="s">
        <v>117</v>
      </c>
      <c r="F7626" s="14" t="s">
        <v>117</v>
      </c>
      <c r="G7626" s="26">
        <v>43327</v>
      </c>
      <c r="H7626" s="14">
        <v>2018</v>
      </c>
      <c r="I7626" s="14" t="s">
        <v>360</v>
      </c>
      <c r="J7626" s="14" t="s">
        <v>105</v>
      </c>
      <c r="K7626" s="14" t="s">
        <v>997</v>
      </c>
      <c r="L7626" s="14" t="s">
        <v>34984</v>
      </c>
      <c r="M7626" s="14">
        <f t="shared" si="952"/>
        <v>2018</v>
      </c>
      <c r="N7626" s="14">
        <f t="shared" si="953"/>
        <v>8</v>
      </c>
      <c r="O7626" s="14" t="str">
        <f>IFERROR(VLOOKUP(I7626,Lists!$F$2:$G$16,2,FALSE()),"Not Rated")</f>
        <v>Adults</v>
      </c>
      <c r="P7626" s="14">
        <f t="shared" si="954"/>
        <v>1</v>
      </c>
      <c r="Q7626" s="14" t="str">
        <f t="shared" si="955"/>
        <v>Unknown</v>
      </c>
      <c r="R7626" s="14" t="str">
        <f t="shared" si="956"/>
        <v>|Unknown|</v>
      </c>
      <c r="S7626" s="14" t="str">
        <f t="shared" si="957"/>
        <v>|Docuseries|International TV Shows|Spanish-Language TV Shows|</v>
      </c>
      <c r="T7626" s="14" t="str">
        <f t="shared" si="958"/>
        <v>|Unknown|</v>
      </c>
      <c r="U7626" s="14" t="str">
        <f t="shared" si="959"/>
        <v>|Unknown|</v>
      </c>
    </row>
    <row r="7627" spans="1:21">
      <c r="A7627" s="14" t="s">
        <v>34985</v>
      </c>
      <c r="B7627" s="14" t="s">
        <v>48</v>
      </c>
      <c r="C7627" s="14" t="s">
        <v>34986</v>
      </c>
      <c r="D7627" s="14" t="s">
        <v>34987</v>
      </c>
      <c r="E7627" s="14" t="s">
        <v>117</v>
      </c>
      <c r="F7627" s="14" t="s">
        <v>151</v>
      </c>
      <c r="G7627" s="26">
        <v>43100</v>
      </c>
      <c r="H7627" s="14">
        <v>2012</v>
      </c>
      <c r="I7627" s="14" t="s">
        <v>362</v>
      </c>
      <c r="J7627" s="14" t="s">
        <v>5708</v>
      </c>
      <c r="K7627" s="14" t="s">
        <v>496</v>
      </c>
      <c r="L7627" s="14" t="s">
        <v>34988</v>
      </c>
      <c r="M7627" s="14">
        <f t="shared" si="952"/>
        <v>2017</v>
      </c>
      <c r="N7627" s="14">
        <f t="shared" si="953"/>
        <v>12</v>
      </c>
      <c r="O7627" s="14" t="str">
        <f>IFERROR(VLOOKUP(I7627,Lists!$F$2:$G$16,2,FALSE()),"Not Rated")</f>
        <v>Older Kids</v>
      </c>
      <c r="P7627" s="14">
        <f t="shared" si="954"/>
        <v>55</v>
      </c>
      <c r="Q7627" s="14" t="str">
        <f t="shared" si="955"/>
        <v>Israel</v>
      </c>
      <c r="R7627" s="14" t="str">
        <f t="shared" si="956"/>
        <v>|Israel|</v>
      </c>
      <c r="S7627" s="14" t="str">
        <f t="shared" si="957"/>
        <v>|Documentaries|International Movies|</v>
      </c>
      <c r="T7627" s="14" t="str">
        <f t="shared" si="958"/>
        <v>|Dana Doron|Uriel Sinai|</v>
      </c>
      <c r="U7627" s="14" t="str">
        <f t="shared" si="959"/>
        <v>|Unknown|</v>
      </c>
    </row>
    <row r="7628" spans="1:21">
      <c r="A7628" s="14" t="s">
        <v>34989</v>
      </c>
      <c r="B7628" s="14" t="s">
        <v>48</v>
      </c>
      <c r="C7628" s="14" t="s">
        <v>34990</v>
      </c>
      <c r="D7628" s="14" t="s">
        <v>34991</v>
      </c>
      <c r="E7628" s="14" t="s">
        <v>117</v>
      </c>
      <c r="F7628" s="14" t="s">
        <v>132</v>
      </c>
      <c r="G7628" s="26">
        <v>43205</v>
      </c>
      <c r="H7628" s="14">
        <v>2015</v>
      </c>
      <c r="I7628" s="14" t="s">
        <v>360</v>
      </c>
      <c r="J7628" s="14" t="s">
        <v>436</v>
      </c>
      <c r="K7628" s="14" t="s">
        <v>2701</v>
      </c>
      <c r="L7628" s="14" t="s">
        <v>34992</v>
      </c>
      <c r="M7628" s="14">
        <f t="shared" si="952"/>
        <v>2018</v>
      </c>
      <c r="N7628" s="14">
        <f t="shared" si="953"/>
        <v>4</v>
      </c>
      <c r="O7628" s="14" t="str">
        <f>IFERROR(VLOOKUP(I7628,Lists!$F$2:$G$16,2,FALSE()),"Not Rated")</f>
        <v>Adults</v>
      </c>
      <c r="P7628" s="14">
        <f t="shared" si="954"/>
        <v>91</v>
      </c>
      <c r="Q7628" s="14" t="str">
        <f t="shared" si="955"/>
        <v>Italy</v>
      </c>
      <c r="R7628" s="14" t="str">
        <f t="shared" si="956"/>
        <v>|Italy|</v>
      </c>
      <c r="S7628" s="14" t="str">
        <f t="shared" si="957"/>
        <v>|Documentaries|International Movies|Music &amp; Musicals|</v>
      </c>
      <c r="T7628" s="14" t="str">
        <f t="shared" si="958"/>
        <v>|Enrico Bisi|</v>
      </c>
      <c r="U7628" s="14" t="str">
        <f t="shared" si="959"/>
        <v>|Unknown|</v>
      </c>
    </row>
    <row r="7629" spans="1:21">
      <c r="A7629" s="14" t="s">
        <v>34993</v>
      </c>
      <c r="B7629" s="14" t="s">
        <v>49</v>
      </c>
      <c r="C7629" s="14" t="s">
        <v>34994</v>
      </c>
      <c r="D7629" s="14" t="s">
        <v>117</v>
      </c>
      <c r="E7629" s="14" t="s">
        <v>34995</v>
      </c>
      <c r="F7629" s="14" t="s">
        <v>121</v>
      </c>
      <c r="G7629" s="26">
        <v>42705</v>
      </c>
      <c r="H7629" s="14">
        <v>2011</v>
      </c>
      <c r="I7629" s="14" t="s">
        <v>360</v>
      </c>
      <c r="J7629" s="14" t="s">
        <v>105</v>
      </c>
      <c r="K7629" s="14" t="s">
        <v>16510</v>
      </c>
      <c r="L7629" s="14" t="s">
        <v>34996</v>
      </c>
      <c r="M7629" s="14">
        <f t="shared" si="952"/>
        <v>2016</v>
      </c>
      <c r="N7629" s="14">
        <f t="shared" si="953"/>
        <v>12</v>
      </c>
      <c r="O7629" s="14" t="str">
        <f>IFERROR(VLOOKUP(I7629,Lists!$F$2:$G$16,2,FALSE()),"Not Rated")</f>
        <v>Adults</v>
      </c>
      <c r="P7629" s="14">
        <f t="shared" si="954"/>
        <v>1</v>
      </c>
      <c r="Q7629" s="14" t="str">
        <f t="shared" si="955"/>
        <v>Japan</v>
      </c>
      <c r="R7629" s="14" t="str">
        <f t="shared" si="956"/>
        <v>|Japan|</v>
      </c>
      <c r="S7629" s="14" t="str">
        <f t="shared" si="957"/>
        <v>|Anime Series|Crime TV Shows|</v>
      </c>
      <c r="T7629" s="14" t="str">
        <f t="shared" si="958"/>
        <v>|Unknown|</v>
      </c>
      <c r="U7629" s="14" t="str">
        <f t="shared" si="959"/>
        <v>|Jun Fukuyama|Darrel Guilbeau|Eri Kitamura|Grant George|Yui Horie|Cassandra Lee|Hiroki Yasumoto|Kyle Hebert|</v>
      </c>
    </row>
    <row r="7630" spans="1:21">
      <c r="A7630" s="14" t="s">
        <v>34997</v>
      </c>
      <c r="B7630" s="14" t="s">
        <v>49</v>
      </c>
      <c r="C7630" s="14" t="s">
        <v>34998</v>
      </c>
      <c r="D7630" s="14" t="s">
        <v>117</v>
      </c>
      <c r="E7630" s="14" t="s">
        <v>34999</v>
      </c>
      <c r="F7630" s="14" t="s">
        <v>115</v>
      </c>
      <c r="G7630" s="26">
        <v>42369</v>
      </c>
      <c r="H7630" s="14">
        <v>2015</v>
      </c>
      <c r="I7630" s="14" t="s">
        <v>360</v>
      </c>
      <c r="J7630" s="14" t="s">
        <v>1829</v>
      </c>
      <c r="K7630" s="14" t="s">
        <v>490</v>
      </c>
      <c r="L7630" s="14" t="s">
        <v>35000</v>
      </c>
      <c r="M7630" s="14">
        <f t="shared" si="952"/>
        <v>2015</v>
      </c>
      <c r="N7630" s="14">
        <f t="shared" si="953"/>
        <v>12</v>
      </c>
      <c r="O7630" s="14" t="str">
        <f>IFERROR(VLOOKUP(I7630,Lists!$F$2:$G$16,2,FALSE()),"Not Rated")</f>
        <v>Adults</v>
      </c>
      <c r="P7630" s="14">
        <f t="shared" si="954"/>
        <v>7</v>
      </c>
      <c r="Q7630" s="14" t="str">
        <f t="shared" si="955"/>
        <v>United States</v>
      </c>
      <c r="R7630" s="14" t="str">
        <f t="shared" si="956"/>
        <v>|United States|</v>
      </c>
      <c r="S7630" s="14" t="str">
        <f t="shared" si="957"/>
        <v>|TV Comedies|TV Dramas|</v>
      </c>
      <c r="T7630" s="14" t="str">
        <f t="shared" si="958"/>
        <v>|Unknown|</v>
      </c>
      <c r="U7630" s="14" t="str">
        <f t="shared" si="959"/>
        <v>|Edie Falco|Merritt Wever|Paul Schulze|Peter Facinelli|Stephen Wallem|Eve Best|Dominic Fumusa|Ruby Jerins|Anna Deavere Smith|</v>
      </c>
    </row>
    <row r="7631" spans="1:21">
      <c r="A7631" s="14" t="s">
        <v>35001</v>
      </c>
      <c r="B7631" s="14" t="s">
        <v>49</v>
      </c>
      <c r="C7631" s="14" t="s">
        <v>35002</v>
      </c>
      <c r="D7631" s="14" t="s">
        <v>117</v>
      </c>
      <c r="E7631" s="14" t="s">
        <v>117</v>
      </c>
      <c r="F7631" s="14" t="s">
        <v>118</v>
      </c>
      <c r="G7631" s="26">
        <v>42948</v>
      </c>
      <c r="H7631" s="14">
        <v>2016</v>
      </c>
      <c r="I7631" s="14" t="s">
        <v>361</v>
      </c>
      <c r="J7631" s="14" t="s">
        <v>105</v>
      </c>
      <c r="K7631" s="14" t="s">
        <v>485</v>
      </c>
      <c r="L7631" s="14" t="s">
        <v>35003</v>
      </c>
      <c r="M7631" s="14">
        <f t="shared" si="952"/>
        <v>2017</v>
      </c>
      <c r="N7631" s="14">
        <f t="shared" si="953"/>
        <v>8</v>
      </c>
      <c r="O7631" s="14" t="str">
        <f>IFERROR(VLOOKUP(I7631,Lists!$F$2:$G$16,2,FALSE()),"Not Rated")</f>
        <v>Teens</v>
      </c>
      <c r="P7631" s="14">
        <f t="shared" si="954"/>
        <v>1</v>
      </c>
      <c r="Q7631" s="14" t="str">
        <f t="shared" si="955"/>
        <v>United Kingdom</v>
      </c>
      <c r="R7631" s="14" t="str">
        <f t="shared" si="956"/>
        <v>|United Kingdom|</v>
      </c>
      <c r="S7631" s="14" t="str">
        <f t="shared" si="957"/>
        <v>|British TV Shows|Crime TV Shows|Docuseries|</v>
      </c>
      <c r="T7631" s="14" t="str">
        <f t="shared" si="958"/>
        <v>|Unknown|</v>
      </c>
      <c r="U7631" s="14" t="str">
        <f t="shared" si="959"/>
        <v>|Unknown|</v>
      </c>
    </row>
    <row r="7632" spans="1:21">
      <c r="A7632" s="14" t="s">
        <v>35004</v>
      </c>
      <c r="B7632" s="14" t="s">
        <v>48</v>
      </c>
      <c r="C7632" s="14" t="s">
        <v>35005</v>
      </c>
      <c r="D7632" s="14" t="s">
        <v>35006</v>
      </c>
      <c r="E7632" s="14" t="s">
        <v>35007</v>
      </c>
      <c r="F7632" s="14" t="s">
        <v>35008</v>
      </c>
      <c r="G7632" s="26">
        <v>43101</v>
      </c>
      <c r="H7632" s="14">
        <v>2013</v>
      </c>
      <c r="I7632" s="14" t="s">
        <v>369</v>
      </c>
      <c r="J7632" s="14" t="s">
        <v>962</v>
      </c>
      <c r="K7632" s="14" t="s">
        <v>444</v>
      </c>
      <c r="L7632" s="14" t="s">
        <v>35009</v>
      </c>
      <c r="M7632" s="14">
        <f t="shared" si="952"/>
        <v>2018</v>
      </c>
      <c r="N7632" s="14">
        <f t="shared" si="953"/>
        <v>1</v>
      </c>
      <c r="O7632" s="14" t="str">
        <f>IFERROR(VLOOKUP(I7632,Lists!$F$2:$G$16,2,FALSE()),"Not Rated")</f>
        <v>Not Rated</v>
      </c>
      <c r="P7632" s="14">
        <f t="shared" si="954"/>
        <v>117</v>
      </c>
      <c r="Q7632" s="14" t="str">
        <f t="shared" si="955"/>
        <v>Denmark</v>
      </c>
      <c r="R7632" s="14" t="str">
        <f t="shared" si="956"/>
        <v>|Denmark|Germany|Belgium|United Kingdom|France|</v>
      </c>
      <c r="S7632" s="14" t="str">
        <f t="shared" si="957"/>
        <v>|Dramas|Independent Movies|International Movies|</v>
      </c>
      <c r="T7632" s="14" t="str">
        <f t="shared" si="958"/>
        <v>|Lars von Trier|</v>
      </c>
      <c r="U7632" s="14" t="str">
        <f t="shared" si="959"/>
        <v>|Charlotte Gainsbourg|Stellan Skarsgård|Stacy Martin|Shia LaBeouf|Christian Slater|Uma Thurman|Sophie Kennedy Clark|Connie Nielsen|</v>
      </c>
    </row>
    <row r="7633" spans="1:21">
      <c r="A7633" s="14" t="s">
        <v>35010</v>
      </c>
      <c r="B7633" s="14" t="s">
        <v>48</v>
      </c>
      <c r="C7633" s="14" t="s">
        <v>35011</v>
      </c>
      <c r="D7633" s="14" t="s">
        <v>35006</v>
      </c>
      <c r="E7633" s="14" t="s">
        <v>35012</v>
      </c>
      <c r="F7633" s="14" t="s">
        <v>35013</v>
      </c>
      <c r="G7633" s="26">
        <v>43337</v>
      </c>
      <c r="H7633" s="14">
        <v>2013</v>
      </c>
      <c r="I7633" s="14" t="s">
        <v>360</v>
      </c>
      <c r="J7633" s="14" t="s">
        <v>639</v>
      </c>
      <c r="K7633" s="14" t="s">
        <v>444</v>
      </c>
      <c r="L7633" s="14" t="s">
        <v>35014</v>
      </c>
      <c r="M7633" s="14">
        <f t="shared" si="952"/>
        <v>2018</v>
      </c>
      <c r="N7633" s="14">
        <f t="shared" si="953"/>
        <v>8</v>
      </c>
      <c r="O7633" s="14" t="str">
        <f>IFERROR(VLOOKUP(I7633,Lists!$F$2:$G$16,2,FALSE()),"Not Rated")</f>
        <v>Adults</v>
      </c>
      <c r="P7633" s="14">
        <f t="shared" si="954"/>
        <v>124</v>
      </c>
      <c r="Q7633" s="14" t="str">
        <f t="shared" si="955"/>
        <v>Denmark</v>
      </c>
      <c r="R7633" s="14" t="str">
        <f t="shared" si="956"/>
        <v>|Denmark|Germany|Belgium|United Kingdom|France|Sweden|</v>
      </c>
      <c r="S7633" s="14" t="str">
        <f t="shared" si="957"/>
        <v>|Dramas|Independent Movies|International Movies|</v>
      </c>
      <c r="T7633" s="14" t="str">
        <f t="shared" si="958"/>
        <v>|Lars von Trier|</v>
      </c>
      <c r="U7633" s="14" t="str">
        <f t="shared" si="959"/>
        <v>|Charlotte Gainsbourg|Stellan Skarsgård|Stacy Martin|Shia LaBeouf|Christian Slater|Jamie Bell|Uma Thurman|Willem Dafoe|Mia Goth|Sophie Kennedy Clark|Michael Pas|Stellan Skarsgard|</v>
      </c>
    </row>
    <row r="7634" spans="1:21">
      <c r="A7634" s="14" t="s">
        <v>35015</v>
      </c>
      <c r="B7634" s="14" t="s">
        <v>49</v>
      </c>
      <c r="C7634" s="14" t="s">
        <v>35016</v>
      </c>
      <c r="D7634" s="14" t="s">
        <v>117</v>
      </c>
      <c r="E7634" s="14" t="s">
        <v>35017</v>
      </c>
      <c r="F7634" s="14" t="s">
        <v>117</v>
      </c>
      <c r="G7634" s="26">
        <v>43203</v>
      </c>
      <c r="H7634" s="14">
        <v>2016</v>
      </c>
      <c r="I7634" s="14" t="s">
        <v>360</v>
      </c>
      <c r="J7634" s="14" t="s">
        <v>105</v>
      </c>
      <c r="K7634" s="14" t="s">
        <v>1905</v>
      </c>
      <c r="L7634" s="14" t="s">
        <v>35018</v>
      </c>
      <c r="M7634" s="14">
        <f t="shared" si="952"/>
        <v>2018</v>
      </c>
      <c r="N7634" s="14">
        <f t="shared" si="953"/>
        <v>4</v>
      </c>
      <c r="O7634" s="14" t="str">
        <f>IFERROR(VLOOKUP(I7634,Lists!$F$2:$G$16,2,FALSE()),"Not Rated")</f>
        <v>Adults</v>
      </c>
      <c r="P7634" s="14">
        <f t="shared" si="954"/>
        <v>1</v>
      </c>
      <c r="Q7634" s="14" t="str">
        <f t="shared" si="955"/>
        <v>Unknown</v>
      </c>
      <c r="R7634" s="14" t="str">
        <f t="shared" si="956"/>
        <v>|Unknown|</v>
      </c>
      <c r="S7634" s="14" t="str">
        <f t="shared" si="957"/>
        <v>|International TV Shows|Romantic TV Shows|TV Dramas|</v>
      </c>
      <c r="T7634" s="14" t="str">
        <f t="shared" si="958"/>
        <v>|Unknown|</v>
      </c>
      <c r="U7634" s="14" t="str">
        <f t="shared" si="959"/>
        <v>|Jirayu La-ongmanee|Thanapob Leeratanakajorn|Violette Wautier|Supassra Thanachat|Arachaporn Pokinpakorn|</v>
      </c>
    </row>
    <row r="7635" spans="1:21">
      <c r="A7635" s="14" t="s">
        <v>35019</v>
      </c>
      <c r="B7635" s="14" t="s">
        <v>48</v>
      </c>
      <c r="C7635" s="14" t="s">
        <v>35020</v>
      </c>
      <c r="D7635" s="14" t="s">
        <v>35021</v>
      </c>
      <c r="E7635" s="14" t="s">
        <v>35022</v>
      </c>
      <c r="F7635" s="14" t="s">
        <v>118</v>
      </c>
      <c r="G7635" s="26">
        <v>43462</v>
      </c>
      <c r="H7635" s="14">
        <v>2016</v>
      </c>
      <c r="I7635" s="14" t="s">
        <v>363</v>
      </c>
      <c r="J7635" s="14" t="s">
        <v>682</v>
      </c>
      <c r="K7635" s="14" t="s">
        <v>2701</v>
      </c>
      <c r="L7635" s="14" t="s">
        <v>35023</v>
      </c>
      <c r="M7635" s="14">
        <f t="shared" si="952"/>
        <v>2018</v>
      </c>
      <c r="N7635" s="14">
        <f t="shared" si="953"/>
        <v>12</v>
      </c>
      <c r="O7635" s="14" t="str">
        <f>IFERROR(VLOOKUP(I7635,Lists!$F$2:$G$16,2,FALSE()),"Not Rated")</f>
        <v>Adults</v>
      </c>
      <c r="P7635" s="14">
        <f t="shared" si="954"/>
        <v>122</v>
      </c>
      <c r="Q7635" s="14" t="str">
        <f t="shared" si="955"/>
        <v>United Kingdom</v>
      </c>
      <c r="R7635" s="14" t="str">
        <f t="shared" si="956"/>
        <v>|United Kingdom|</v>
      </c>
      <c r="S7635" s="14" t="str">
        <f t="shared" si="957"/>
        <v>|Documentaries|International Movies|Music &amp; Musicals|</v>
      </c>
      <c r="T7635" s="14" t="str">
        <f t="shared" si="958"/>
        <v>|Mat Whitecross|</v>
      </c>
      <c r="U7635" s="14" t="str">
        <f t="shared" si="959"/>
        <v>|Oasis|Alan McGee|Paul McGuigan|Liam Gallagher|Noel Gallagher|</v>
      </c>
    </row>
    <row r="7636" spans="1:21">
      <c r="A7636" s="14" t="s">
        <v>35024</v>
      </c>
      <c r="B7636" s="14" t="s">
        <v>48</v>
      </c>
      <c r="C7636" s="14" t="s">
        <v>35025</v>
      </c>
      <c r="D7636" s="14" t="s">
        <v>16212</v>
      </c>
      <c r="E7636" s="14" t="s">
        <v>35026</v>
      </c>
      <c r="F7636" s="14" t="s">
        <v>115</v>
      </c>
      <c r="G7636" s="26">
        <v>43300</v>
      </c>
      <c r="H7636" s="14">
        <v>2014</v>
      </c>
      <c r="I7636" s="14" t="s">
        <v>363</v>
      </c>
      <c r="J7636" s="14" t="s">
        <v>1668</v>
      </c>
      <c r="K7636" s="14" t="s">
        <v>1034</v>
      </c>
      <c r="L7636" s="14" t="s">
        <v>35027</v>
      </c>
      <c r="M7636" s="14">
        <f t="shared" si="952"/>
        <v>2018</v>
      </c>
      <c r="N7636" s="14">
        <f t="shared" si="953"/>
        <v>7</v>
      </c>
      <c r="O7636" s="14" t="str">
        <f>IFERROR(VLOOKUP(I7636,Lists!$F$2:$G$16,2,FALSE()),"Not Rated")</f>
        <v>Adults</v>
      </c>
      <c r="P7636" s="14">
        <f t="shared" si="954"/>
        <v>84</v>
      </c>
      <c r="Q7636" s="14" t="str">
        <f t="shared" si="955"/>
        <v>United States</v>
      </c>
      <c r="R7636" s="14" t="str">
        <f t="shared" si="956"/>
        <v>|United States|</v>
      </c>
      <c r="S7636" s="14" t="str">
        <f t="shared" si="957"/>
        <v>|Comedies|Dramas|Independent Movies|</v>
      </c>
      <c r="T7636" s="14" t="str">
        <f t="shared" si="958"/>
        <v>|Gillian Robespierre|</v>
      </c>
      <c r="U7636" s="14" t="str">
        <f t="shared" si="959"/>
        <v>|Jenny Slate|Jake Lacy|Gaby Hoffmann|Gabe Liedman|Polly Draper|Richard Kind|David Cross|Paul Briganti|Stephen Singer|Cindy Cheung|Jennifer Kim|Cyrus McQueen|Emily Tremaine|Ernest Mingione|</v>
      </c>
    </row>
    <row r="7637" spans="1:21">
      <c r="A7637" s="14" t="s">
        <v>35028</v>
      </c>
      <c r="B7637" s="14" t="s">
        <v>48</v>
      </c>
      <c r="C7637" s="14" t="s">
        <v>35029</v>
      </c>
      <c r="D7637" s="14" t="s">
        <v>35030</v>
      </c>
      <c r="E7637" s="14" t="s">
        <v>35031</v>
      </c>
      <c r="F7637" s="14" t="s">
        <v>35032</v>
      </c>
      <c r="G7637" s="26">
        <v>43727</v>
      </c>
      <c r="H7637" s="14">
        <v>2009</v>
      </c>
      <c r="I7637" s="14" t="s">
        <v>370</v>
      </c>
      <c r="J7637" s="14" t="s">
        <v>1668</v>
      </c>
      <c r="K7637" s="14" t="s">
        <v>496</v>
      </c>
      <c r="L7637" s="14" t="s">
        <v>35033</v>
      </c>
      <c r="M7637" s="14">
        <f t="shared" si="952"/>
        <v>2019</v>
      </c>
      <c r="N7637" s="14">
        <f t="shared" si="953"/>
        <v>9</v>
      </c>
      <c r="O7637" s="14" t="str">
        <f>IFERROR(VLOOKUP(I7637,Lists!$F$2:$G$16,2,FALSE()),"Not Rated")</f>
        <v>Kids</v>
      </c>
      <c r="P7637" s="14">
        <f t="shared" si="954"/>
        <v>84</v>
      </c>
      <c r="Q7637" s="14" t="str">
        <f t="shared" si="955"/>
        <v>France</v>
      </c>
      <c r="R7637" s="14" t="str">
        <f t="shared" si="956"/>
        <v>|France|Switzerland|Spain|United States|United Arab Emirates|</v>
      </c>
      <c r="S7637" s="14" t="str">
        <f t="shared" si="957"/>
        <v>|Documentaries|International Movies|</v>
      </c>
      <c r="T7637" s="14" t="str">
        <f t="shared" si="958"/>
        <v>|Jacques Perrin|Jacques Cluzaud|</v>
      </c>
      <c r="U7637" s="14" t="str">
        <f t="shared" si="959"/>
        <v>|Pierce Brosnan|Jacques Perrin|Rie Miyazawa|Lancelot Perrin|</v>
      </c>
    </row>
    <row r="7638" spans="1:21">
      <c r="A7638" s="14" t="s">
        <v>35034</v>
      </c>
      <c r="B7638" s="14" t="s">
        <v>48</v>
      </c>
      <c r="C7638" s="14" t="s">
        <v>35035</v>
      </c>
      <c r="D7638" s="14" t="s">
        <v>35036</v>
      </c>
      <c r="E7638" s="14" t="s">
        <v>35037</v>
      </c>
      <c r="F7638" s="14" t="s">
        <v>127</v>
      </c>
      <c r="G7638" s="26">
        <v>43468</v>
      </c>
      <c r="H7638" s="14">
        <v>2018</v>
      </c>
      <c r="I7638" s="14" t="s">
        <v>363</v>
      </c>
      <c r="J7638" s="14" t="s">
        <v>1159</v>
      </c>
      <c r="K7638" s="14" t="s">
        <v>1122</v>
      </c>
      <c r="L7638" s="14" t="s">
        <v>35038</v>
      </c>
      <c r="M7638" s="14">
        <f t="shared" si="952"/>
        <v>2019</v>
      </c>
      <c r="N7638" s="14">
        <f t="shared" si="953"/>
        <v>1</v>
      </c>
      <c r="O7638" s="14" t="str">
        <f>IFERROR(VLOOKUP(I7638,Lists!$F$2:$G$16,2,FALSE()),"Not Rated")</f>
        <v>Adults</v>
      </c>
      <c r="P7638" s="14">
        <f t="shared" si="954"/>
        <v>120</v>
      </c>
      <c r="Q7638" s="14" t="str">
        <f t="shared" si="955"/>
        <v>Australia</v>
      </c>
      <c r="R7638" s="14" t="str">
        <f t="shared" si="956"/>
        <v>|Australia|</v>
      </c>
      <c r="S7638" s="14" t="str">
        <f t="shared" si="957"/>
        <v>|Action &amp; Adventure|Sci-Fi &amp; Fantasy|</v>
      </c>
      <c r="T7638" s="14" t="str">
        <f t="shared" si="958"/>
        <v>|Luke Sparke|</v>
      </c>
      <c r="U7638" s="14" t="str">
        <f t="shared" si="959"/>
        <v>|Daniel Ewing|Temuera Morrison|Stephanie Jacobsen|Rhiannon Fish|Zachary Garred|Izzy Stephens|Charles Terrier|Charles Mesure|Felix Williamson|Jacqueline McKenzie|Aaron Jeffery|Bruce Spence|</v>
      </c>
    </row>
    <row r="7639" spans="1:21">
      <c r="A7639" s="14" t="s">
        <v>35039</v>
      </c>
      <c r="B7639" s="14" t="s">
        <v>48</v>
      </c>
      <c r="C7639" s="14" t="s">
        <v>35040</v>
      </c>
      <c r="D7639" s="14" t="s">
        <v>35041</v>
      </c>
      <c r="E7639" s="14" t="s">
        <v>35042</v>
      </c>
      <c r="F7639" s="14" t="s">
        <v>115</v>
      </c>
      <c r="G7639" s="26">
        <v>43770</v>
      </c>
      <c r="H7639" s="14">
        <v>1960</v>
      </c>
      <c r="I7639" s="14" t="s">
        <v>362</v>
      </c>
      <c r="J7639" s="14" t="s">
        <v>474</v>
      </c>
      <c r="K7639" s="14" t="s">
        <v>3288</v>
      </c>
      <c r="L7639" s="14" t="s">
        <v>35043</v>
      </c>
      <c r="M7639" s="14">
        <f t="shared" si="952"/>
        <v>2019</v>
      </c>
      <c r="N7639" s="14">
        <f t="shared" si="953"/>
        <v>11</v>
      </c>
      <c r="O7639" s="14" t="str">
        <f>IFERROR(VLOOKUP(I7639,Lists!$F$2:$G$16,2,FALSE()),"Not Rated")</f>
        <v>Older Kids</v>
      </c>
      <c r="P7639" s="14">
        <f t="shared" si="954"/>
        <v>127</v>
      </c>
      <c r="Q7639" s="14" t="str">
        <f t="shared" si="955"/>
        <v>United States</v>
      </c>
      <c r="R7639" s="14" t="str">
        <f t="shared" si="956"/>
        <v>|United States|</v>
      </c>
      <c r="S7639" s="14" t="str">
        <f t="shared" si="957"/>
        <v>|Action &amp; Adventure|Classic Movies|Comedies|</v>
      </c>
      <c r="T7639" s="14" t="str">
        <f t="shared" si="958"/>
        <v>|Lewis Milestone|</v>
      </c>
      <c r="U7639" s="14" t="str">
        <f t="shared" si="959"/>
        <v>|Frank Sinatra|Dean Martin|Sammy Davis Jr.|Peter Lawford|Angie Dickinson|Richard Conte|Cesar Romero|Patrice Wymore|Joey Bishop|</v>
      </c>
    </row>
    <row r="7640" spans="1:21">
      <c r="A7640" s="14" t="s">
        <v>35044</v>
      </c>
      <c r="B7640" s="14" t="s">
        <v>48</v>
      </c>
      <c r="C7640" s="14" t="s">
        <v>35045</v>
      </c>
      <c r="D7640" s="14" t="s">
        <v>16296</v>
      </c>
      <c r="E7640" s="14" t="s">
        <v>35046</v>
      </c>
      <c r="F7640" s="14" t="s">
        <v>115</v>
      </c>
      <c r="G7640" s="26">
        <v>43739</v>
      </c>
      <c r="H7640" s="14">
        <v>2007</v>
      </c>
      <c r="I7640" s="14" t="s">
        <v>364</v>
      </c>
      <c r="J7640" s="14" t="s">
        <v>682</v>
      </c>
      <c r="K7640" s="14" t="s">
        <v>1149</v>
      </c>
      <c r="L7640" s="14" t="s">
        <v>35047</v>
      </c>
      <c r="M7640" s="14">
        <f t="shared" si="952"/>
        <v>2019</v>
      </c>
      <c r="N7640" s="14">
        <f t="shared" si="953"/>
        <v>10</v>
      </c>
      <c r="O7640" s="14" t="str">
        <f>IFERROR(VLOOKUP(I7640,Lists!$F$2:$G$16,2,FALSE()),"Not Rated")</f>
        <v>Teens</v>
      </c>
      <c r="P7640" s="14">
        <f t="shared" si="954"/>
        <v>122</v>
      </c>
      <c r="Q7640" s="14" t="str">
        <f t="shared" si="955"/>
        <v>United States</v>
      </c>
      <c r="R7640" s="14" t="str">
        <f t="shared" si="956"/>
        <v>|United States|</v>
      </c>
      <c r="S7640" s="14" t="str">
        <f t="shared" si="957"/>
        <v>|Action &amp; Adventure|Comedies|</v>
      </c>
      <c r="T7640" s="14" t="str">
        <f t="shared" si="958"/>
        <v>|Steven Soderbergh|</v>
      </c>
      <c r="U7640" s="14" t="str">
        <f t="shared" si="959"/>
        <v>|George Clooney|Brad Pitt|Matt Damon|Andy Garcia|Don Cheadle|Bernie Mac|Ellen Barkin|Al Pacino|Casey Affleck|Scott Caan|</v>
      </c>
    </row>
    <row r="7641" spans="1:21">
      <c r="A7641" s="14" t="s">
        <v>35048</v>
      </c>
      <c r="B7641" s="14" t="s">
        <v>48</v>
      </c>
      <c r="C7641" s="14" t="s">
        <v>35049</v>
      </c>
      <c r="D7641" s="14" t="s">
        <v>16296</v>
      </c>
      <c r="E7641" s="14" t="s">
        <v>35050</v>
      </c>
      <c r="F7641" s="14" t="s">
        <v>115</v>
      </c>
      <c r="G7641" s="26">
        <v>43739</v>
      </c>
      <c r="H7641" s="14">
        <v>2004</v>
      </c>
      <c r="I7641" s="14" t="s">
        <v>364</v>
      </c>
      <c r="J7641" s="14" t="s">
        <v>443</v>
      </c>
      <c r="K7641" s="14" t="s">
        <v>1149</v>
      </c>
      <c r="L7641" s="14" t="s">
        <v>35051</v>
      </c>
      <c r="M7641" s="14">
        <f t="shared" si="952"/>
        <v>2019</v>
      </c>
      <c r="N7641" s="14">
        <f t="shared" si="953"/>
        <v>10</v>
      </c>
      <c r="O7641" s="14" t="str">
        <f>IFERROR(VLOOKUP(I7641,Lists!$F$2:$G$16,2,FALSE()),"Not Rated")</f>
        <v>Teens</v>
      </c>
      <c r="P7641" s="14">
        <f t="shared" si="954"/>
        <v>125</v>
      </c>
      <c r="Q7641" s="14" t="str">
        <f t="shared" si="955"/>
        <v>United States</v>
      </c>
      <c r="R7641" s="14" t="str">
        <f t="shared" si="956"/>
        <v>|United States|</v>
      </c>
      <c r="S7641" s="14" t="str">
        <f t="shared" si="957"/>
        <v>|Action &amp; Adventure|Comedies|</v>
      </c>
      <c r="T7641" s="14" t="str">
        <f t="shared" si="958"/>
        <v>|Steven Soderbergh|</v>
      </c>
      <c r="U7641" s="14" t="str">
        <f t="shared" si="959"/>
        <v>|George Clooney|Brad Pitt|Matt Damon|Catherine Zeta-Jones|Andy Garcia|Don Cheadle|Bernie Mac|Julia Roberts|Casey Affleck|Scott Caan|</v>
      </c>
    </row>
    <row r="7642" spans="1:21">
      <c r="A7642" s="14" t="s">
        <v>35052</v>
      </c>
      <c r="B7642" s="14" t="s">
        <v>49</v>
      </c>
      <c r="C7642" s="14" t="s">
        <v>35053</v>
      </c>
      <c r="D7642" s="14" t="s">
        <v>117</v>
      </c>
      <c r="E7642" s="14" t="s">
        <v>35054</v>
      </c>
      <c r="F7642" s="14" t="s">
        <v>130</v>
      </c>
      <c r="G7642" s="26">
        <v>43136</v>
      </c>
      <c r="H7642" s="14">
        <v>2017</v>
      </c>
      <c r="I7642" s="14" t="s">
        <v>361</v>
      </c>
      <c r="J7642" s="14" t="s">
        <v>105</v>
      </c>
      <c r="K7642" s="14" t="s">
        <v>1470</v>
      </c>
      <c r="L7642" s="14" t="s">
        <v>35055</v>
      </c>
      <c r="M7642" s="14">
        <f t="shared" si="952"/>
        <v>2018</v>
      </c>
      <c r="N7642" s="14">
        <f t="shared" si="953"/>
        <v>2</v>
      </c>
      <c r="O7642" s="14" t="str">
        <f>IFERROR(VLOOKUP(I7642,Lists!$F$2:$G$16,2,FALSE()),"Not Rated")</f>
        <v>Teens</v>
      </c>
      <c r="P7642" s="14">
        <f t="shared" si="954"/>
        <v>1</v>
      </c>
      <c r="Q7642" s="14" t="str">
        <f t="shared" si="955"/>
        <v>Hong Kong</v>
      </c>
      <c r="R7642" s="14" t="str">
        <f t="shared" si="956"/>
        <v>|Hong Kong|</v>
      </c>
      <c r="S7642" s="14" t="str">
        <f t="shared" si="957"/>
        <v>|Crime TV Shows|International TV Shows|TV Dramas|</v>
      </c>
      <c r="T7642" s="14" t="str">
        <f t="shared" si="958"/>
        <v>|Unknown|</v>
      </c>
      <c r="U7642" s="14" t="str">
        <f t="shared" si="959"/>
        <v>|Jordan Chan|Justin Cheung|Kwok-Kwan Chan|Sam Lee|Alan Kuo|Ken Wong|Samuel Pang|Rose Chan|Hugo Ng|Ng Man-Tat|Chen Yating|Michael Wai-Man Chan|Philip Chan|Ben Ng|</v>
      </c>
    </row>
    <row r="7643" spans="1:21">
      <c r="A7643" s="14" t="s">
        <v>35056</v>
      </c>
      <c r="B7643" s="14" t="s">
        <v>48</v>
      </c>
      <c r="C7643" s="14" t="s">
        <v>35057</v>
      </c>
      <c r="D7643" s="14" t="s">
        <v>35058</v>
      </c>
      <c r="E7643" s="14" t="s">
        <v>35059</v>
      </c>
      <c r="F7643" s="14" t="s">
        <v>122</v>
      </c>
      <c r="G7643" s="26">
        <v>42614</v>
      </c>
      <c r="H7643" s="14">
        <v>2015</v>
      </c>
      <c r="I7643" s="14" t="s">
        <v>360</v>
      </c>
      <c r="J7643" s="14" t="s">
        <v>1386</v>
      </c>
      <c r="K7643" s="14" t="s">
        <v>529</v>
      </c>
      <c r="L7643" s="14" t="s">
        <v>35060</v>
      </c>
      <c r="M7643" s="14">
        <f t="shared" si="952"/>
        <v>2016</v>
      </c>
      <c r="N7643" s="14">
        <f t="shared" si="953"/>
        <v>9</v>
      </c>
      <c r="O7643" s="14" t="str">
        <f>IFERROR(VLOOKUP(I7643,Lists!$F$2:$G$16,2,FALSE()),"Not Rated")</f>
        <v>Adults</v>
      </c>
      <c r="P7643" s="14">
        <f t="shared" si="954"/>
        <v>107</v>
      </c>
      <c r="Q7643" s="14" t="str">
        <f t="shared" si="955"/>
        <v>Spain</v>
      </c>
      <c r="R7643" s="14" t="str">
        <f t="shared" si="956"/>
        <v>|Spain|</v>
      </c>
      <c r="S7643" s="14" t="str">
        <f t="shared" si="957"/>
        <v>|Comedies|International Movies|</v>
      </c>
      <c r="T7643" s="14" t="str">
        <f t="shared" si="958"/>
        <v>|Nacho G. Velilla|</v>
      </c>
      <c r="U7643" s="14" t="str">
        <f t="shared" si="959"/>
        <v>|Yon González|Julián López|Blanca Suárez|Malena Alterio|Úrsula Corberó|Miki Esparbé|Younes Bachir|Javier Cámara|Carmen Machi|José Sacristán|</v>
      </c>
    </row>
    <row r="7644" spans="1:21">
      <c r="A7644" s="14" t="s">
        <v>35061</v>
      </c>
      <c r="B7644" s="14" t="s">
        <v>48</v>
      </c>
      <c r="C7644" s="14" t="s">
        <v>35062</v>
      </c>
      <c r="D7644" s="14" t="s">
        <v>35063</v>
      </c>
      <c r="E7644" s="14" t="s">
        <v>35064</v>
      </c>
      <c r="F7644" s="14" t="s">
        <v>115</v>
      </c>
      <c r="G7644" s="26">
        <v>42824</v>
      </c>
      <c r="H7644" s="14">
        <v>2016</v>
      </c>
      <c r="I7644" s="14" t="s">
        <v>363</v>
      </c>
      <c r="J7644" s="14" t="s">
        <v>436</v>
      </c>
      <c r="K7644" s="14" t="s">
        <v>248</v>
      </c>
      <c r="L7644" s="14" t="s">
        <v>35065</v>
      </c>
      <c r="M7644" s="14">
        <f t="shared" si="952"/>
        <v>2017</v>
      </c>
      <c r="N7644" s="14">
        <f t="shared" si="953"/>
        <v>3</v>
      </c>
      <c r="O7644" s="14" t="str">
        <f>IFERROR(VLOOKUP(I7644,Lists!$F$2:$G$16,2,FALSE()),"Not Rated")</f>
        <v>Adults</v>
      </c>
      <c r="P7644" s="14">
        <f t="shared" si="954"/>
        <v>91</v>
      </c>
      <c r="Q7644" s="14" t="str">
        <f t="shared" si="955"/>
        <v>United States</v>
      </c>
      <c r="R7644" s="14" t="str">
        <f t="shared" si="956"/>
        <v>|United States|</v>
      </c>
      <c r="S7644" s="14" t="str">
        <f t="shared" si="957"/>
        <v>|Action &amp; Adventure|</v>
      </c>
      <c r="T7644" s="14" t="str">
        <f t="shared" si="958"/>
        <v>|Shawn Crahan|</v>
      </c>
      <c r="U7644" s="14" t="str">
        <f t="shared" si="959"/>
        <v>|Kim Coates|Tyler Ross|Lauren Vélez|Reno Wilson|Bruno Gunn|Tracy Vilar|Sona Eyambe|Corey Taylor|Meadow Williams|</v>
      </c>
    </row>
    <row r="7645" spans="1:21">
      <c r="A7645" s="14" t="s">
        <v>35066</v>
      </c>
      <c r="B7645" s="14" t="s">
        <v>48</v>
      </c>
      <c r="C7645" s="14" t="s">
        <v>35067</v>
      </c>
      <c r="D7645" s="14" t="s">
        <v>35068</v>
      </c>
      <c r="E7645" s="14" t="s">
        <v>35069</v>
      </c>
      <c r="F7645" s="14" t="s">
        <v>139</v>
      </c>
      <c r="G7645" s="26">
        <v>43306</v>
      </c>
      <c r="H7645" s="14">
        <v>2011</v>
      </c>
      <c r="I7645" s="14" t="s">
        <v>360</v>
      </c>
      <c r="J7645" s="14" t="s">
        <v>560</v>
      </c>
      <c r="K7645" s="14" t="s">
        <v>5684</v>
      </c>
      <c r="L7645" s="14" t="s">
        <v>35070</v>
      </c>
      <c r="M7645" s="14">
        <f t="shared" si="952"/>
        <v>2018</v>
      </c>
      <c r="N7645" s="14">
        <f t="shared" si="953"/>
        <v>7</v>
      </c>
      <c r="O7645" s="14" t="str">
        <f>IFERROR(VLOOKUP(I7645,Lists!$F$2:$G$16,2,FALSE()),"Not Rated")</f>
        <v>Adults</v>
      </c>
      <c r="P7645" s="14">
        <f t="shared" si="954"/>
        <v>103</v>
      </c>
      <c r="Q7645" s="14" t="str">
        <f t="shared" si="955"/>
        <v>Thailand</v>
      </c>
      <c r="R7645" s="14" t="str">
        <f t="shared" si="956"/>
        <v>|Thailand|</v>
      </c>
      <c r="S7645" s="14" t="str">
        <f t="shared" si="957"/>
        <v>|Comedies|Horror Movies|International Movies|</v>
      </c>
      <c r="T7645" s="14" t="str">
        <f t="shared" si="958"/>
        <v>|Poj Arnon|</v>
      </c>
      <c r="U7645" s="14" t="str">
        <f t="shared" si="959"/>
        <v>|Kohtee Aramboy|Yingsak Chonglertjetsadawong|Jaturong Mokjok|Apaporn Nakornsawan|Pharanyu Rojanawuthitham|Wiradit Srimalai|Ekkachai Srivichai|Chaiwat Thongsaeng|Kachapa Toncharoen|</v>
      </c>
    </row>
    <row r="7646" spans="1:21">
      <c r="A7646" s="14" t="s">
        <v>35071</v>
      </c>
      <c r="B7646" s="14" t="s">
        <v>48</v>
      </c>
      <c r="C7646" s="14" t="s">
        <v>35072</v>
      </c>
      <c r="D7646" s="14" t="s">
        <v>35068</v>
      </c>
      <c r="E7646" s="14" t="s">
        <v>35073</v>
      </c>
      <c r="F7646" s="14" t="s">
        <v>139</v>
      </c>
      <c r="G7646" s="26">
        <v>43328</v>
      </c>
      <c r="H7646" s="14">
        <v>2012</v>
      </c>
      <c r="I7646" s="14" t="s">
        <v>360</v>
      </c>
      <c r="J7646" s="14" t="s">
        <v>560</v>
      </c>
      <c r="K7646" s="14" t="s">
        <v>5684</v>
      </c>
      <c r="L7646" s="14" t="s">
        <v>35074</v>
      </c>
      <c r="M7646" s="14">
        <f t="shared" si="952"/>
        <v>2018</v>
      </c>
      <c r="N7646" s="14">
        <f t="shared" si="953"/>
        <v>8</v>
      </c>
      <c r="O7646" s="14" t="str">
        <f>IFERROR(VLOOKUP(I7646,Lists!$F$2:$G$16,2,FALSE()),"Not Rated")</f>
        <v>Adults</v>
      </c>
      <c r="P7646" s="14">
        <f t="shared" si="954"/>
        <v>103</v>
      </c>
      <c r="Q7646" s="14" t="str">
        <f t="shared" si="955"/>
        <v>Thailand</v>
      </c>
      <c r="R7646" s="14" t="str">
        <f t="shared" si="956"/>
        <v>|Thailand|</v>
      </c>
      <c r="S7646" s="14" t="str">
        <f t="shared" si="957"/>
        <v>|Comedies|Horror Movies|International Movies|</v>
      </c>
      <c r="T7646" s="14" t="str">
        <f t="shared" si="958"/>
        <v>|Poj Arnon|</v>
      </c>
      <c r="U7646" s="14" t="str">
        <f t="shared" si="959"/>
        <v>|Kohtee Aramboy|Yingsak Chonglertjetsadawong|Jaturong Mokjok|Waraphat Phatsathit|Wiradit Srimalai|Ekkachai Srivichai|Varuth Waratham|Butsarin Yokpraipan|</v>
      </c>
    </row>
    <row r="7647" spans="1:21">
      <c r="A7647" s="14" t="s">
        <v>35075</v>
      </c>
      <c r="B7647" s="14" t="s">
        <v>48</v>
      </c>
      <c r="C7647" s="14" t="s">
        <v>35076</v>
      </c>
      <c r="D7647" s="14" t="s">
        <v>35068</v>
      </c>
      <c r="E7647" s="14" t="s">
        <v>117</v>
      </c>
      <c r="F7647" s="14" t="s">
        <v>117</v>
      </c>
      <c r="G7647" s="26">
        <v>43306</v>
      </c>
      <c r="H7647" s="14">
        <v>2015</v>
      </c>
      <c r="I7647" s="14" t="s">
        <v>360</v>
      </c>
      <c r="J7647" s="14" t="s">
        <v>574</v>
      </c>
      <c r="K7647" s="14" t="s">
        <v>5684</v>
      </c>
      <c r="L7647" s="14" t="s">
        <v>35077</v>
      </c>
      <c r="M7647" s="14">
        <f t="shared" si="952"/>
        <v>2018</v>
      </c>
      <c r="N7647" s="14">
        <f t="shared" si="953"/>
        <v>7</v>
      </c>
      <c r="O7647" s="14" t="str">
        <f>IFERROR(VLOOKUP(I7647,Lists!$F$2:$G$16,2,FALSE()),"Not Rated")</f>
        <v>Adults</v>
      </c>
      <c r="P7647" s="14">
        <f t="shared" si="954"/>
        <v>106</v>
      </c>
      <c r="Q7647" s="14" t="str">
        <f t="shared" si="955"/>
        <v>Unknown</v>
      </c>
      <c r="R7647" s="14" t="str">
        <f t="shared" si="956"/>
        <v>|Unknown|</v>
      </c>
      <c r="S7647" s="14" t="str">
        <f t="shared" si="957"/>
        <v>|Comedies|Horror Movies|International Movies|</v>
      </c>
      <c r="T7647" s="14" t="str">
        <f t="shared" si="958"/>
        <v>|Poj Arnon|</v>
      </c>
      <c r="U7647" s="14" t="str">
        <f t="shared" si="959"/>
        <v>|Unknown|</v>
      </c>
    </row>
    <row r="7648" spans="1:21">
      <c r="A7648" s="14" t="s">
        <v>35078</v>
      </c>
      <c r="B7648" s="14" t="s">
        <v>49</v>
      </c>
      <c r="C7648" s="14" t="s">
        <v>35079</v>
      </c>
      <c r="D7648" s="14" t="s">
        <v>117</v>
      </c>
      <c r="E7648" s="14" t="s">
        <v>35080</v>
      </c>
      <c r="F7648" s="14" t="s">
        <v>119</v>
      </c>
      <c r="G7648" s="26">
        <v>42155</v>
      </c>
      <c r="H7648" s="14">
        <v>2014</v>
      </c>
      <c r="I7648" s="14" t="s">
        <v>371</v>
      </c>
      <c r="J7648" s="14" t="s">
        <v>106</v>
      </c>
      <c r="K7648" s="14" t="s">
        <v>3090</v>
      </c>
      <c r="L7648" s="14" t="s">
        <v>35081</v>
      </c>
      <c r="M7648" s="14">
        <f t="shared" si="952"/>
        <v>2015</v>
      </c>
      <c r="N7648" s="14">
        <f t="shared" si="953"/>
        <v>5</v>
      </c>
      <c r="O7648" s="14" t="str">
        <f>IFERROR(VLOOKUP(I7648,Lists!$F$2:$G$16,2,FALSE()),"Not Rated")</f>
        <v>Kids</v>
      </c>
      <c r="P7648" s="14">
        <f t="shared" si="954"/>
        <v>2</v>
      </c>
      <c r="Q7648" s="14" t="str">
        <f t="shared" si="955"/>
        <v>Canada</v>
      </c>
      <c r="R7648" s="14" t="str">
        <f t="shared" si="956"/>
        <v>|Canada|</v>
      </c>
      <c r="S7648" s="14" t="str">
        <f t="shared" si="957"/>
        <v>|Kids' TV|TV Action &amp; Adventure|TV Sci-Fi &amp; Fantasy|</v>
      </c>
      <c r="T7648" s="14" t="str">
        <f t="shared" si="958"/>
        <v>|Unknown|</v>
      </c>
      <c r="U7648" s="14" t="str">
        <f t="shared" si="959"/>
        <v>|Al Mukadam|Dan Chameroy|Seán Cullen|Stacey DePass|Barbara Mamabolo|Robert Tinkler|Ryan Cooley|Brianna Daguanno|</v>
      </c>
    </row>
    <row r="7649" spans="1:21">
      <c r="A7649" s="14" t="s">
        <v>35082</v>
      </c>
      <c r="B7649" s="14" t="s">
        <v>48</v>
      </c>
      <c r="C7649" s="14" t="s">
        <v>35083</v>
      </c>
      <c r="D7649" s="14" t="s">
        <v>28255</v>
      </c>
      <c r="E7649" s="14" t="s">
        <v>117</v>
      </c>
      <c r="F7649" s="14" t="s">
        <v>115</v>
      </c>
      <c r="G7649" s="26">
        <v>42844</v>
      </c>
      <c r="H7649" s="14">
        <v>2017</v>
      </c>
      <c r="I7649" s="14" t="s">
        <v>361</v>
      </c>
      <c r="J7649" s="14" t="s">
        <v>724</v>
      </c>
      <c r="K7649" s="14" t="s">
        <v>247</v>
      </c>
      <c r="L7649" s="14" t="s">
        <v>35084</v>
      </c>
      <c r="M7649" s="14">
        <f t="shared" si="952"/>
        <v>2017</v>
      </c>
      <c r="N7649" s="14">
        <f t="shared" si="953"/>
        <v>4</v>
      </c>
      <c r="O7649" s="14" t="str">
        <f>IFERROR(VLOOKUP(I7649,Lists!$F$2:$G$16,2,FALSE()),"Not Rated")</f>
        <v>Teens</v>
      </c>
      <c r="P7649" s="14">
        <f t="shared" si="954"/>
        <v>102</v>
      </c>
      <c r="Q7649" s="14" t="str">
        <f t="shared" si="955"/>
        <v>United States</v>
      </c>
      <c r="R7649" s="14" t="str">
        <f t="shared" si="956"/>
        <v>|United States|</v>
      </c>
      <c r="S7649" s="14" t="str">
        <f t="shared" si="957"/>
        <v>|Documentaries|</v>
      </c>
      <c r="T7649" s="14" t="str">
        <f t="shared" si="958"/>
        <v>|Barak Goodman|</v>
      </c>
      <c r="U7649" s="14" t="str">
        <f t="shared" si="959"/>
        <v>|Unknown|</v>
      </c>
    </row>
    <row r="7650" spans="1:21">
      <c r="A7650" s="14" t="s">
        <v>35085</v>
      </c>
      <c r="B7650" s="14" t="s">
        <v>49</v>
      </c>
      <c r="C7650" s="14" t="s">
        <v>35086</v>
      </c>
      <c r="D7650" s="14" t="s">
        <v>6215</v>
      </c>
      <c r="E7650" s="14" t="s">
        <v>6215</v>
      </c>
      <c r="F7650" s="14" t="s">
        <v>115</v>
      </c>
      <c r="G7650" s="26">
        <v>42689</v>
      </c>
      <c r="H7650" s="14">
        <v>2013</v>
      </c>
      <c r="I7650" s="14" t="s">
        <v>362</v>
      </c>
      <c r="J7650" s="14" t="s">
        <v>105</v>
      </c>
      <c r="K7650" s="14" t="s">
        <v>257</v>
      </c>
      <c r="L7650" s="14" t="s">
        <v>35087</v>
      </c>
      <c r="M7650" s="14">
        <f t="shared" si="952"/>
        <v>2016</v>
      </c>
      <c r="N7650" s="14">
        <f t="shared" si="953"/>
        <v>11</v>
      </c>
      <c r="O7650" s="14" t="str">
        <f>IFERROR(VLOOKUP(I7650,Lists!$F$2:$G$16,2,FALSE()),"Not Rated")</f>
        <v>Older Kids</v>
      </c>
      <c r="P7650" s="14">
        <f t="shared" si="954"/>
        <v>1</v>
      </c>
      <c r="Q7650" s="14" t="str">
        <f t="shared" si="955"/>
        <v>United States</v>
      </c>
      <c r="R7650" s="14" t="str">
        <f t="shared" si="956"/>
        <v>|United States|</v>
      </c>
      <c r="S7650" s="14" t="str">
        <f t="shared" si="957"/>
        <v>|Docuseries|</v>
      </c>
      <c r="T7650" s="14" t="str">
        <f t="shared" si="958"/>
        <v>|Oliver Stone|</v>
      </c>
      <c r="U7650" s="14" t="str">
        <f t="shared" si="959"/>
        <v>|Oliver Stone|</v>
      </c>
    </row>
    <row r="7651" spans="1:21">
      <c r="A7651" s="14" t="s">
        <v>35088</v>
      </c>
      <c r="B7651" s="14" t="s">
        <v>49</v>
      </c>
      <c r="C7651" s="14" t="s">
        <v>35089</v>
      </c>
      <c r="D7651" s="14" t="s">
        <v>117</v>
      </c>
      <c r="E7651" s="14" t="s">
        <v>14598</v>
      </c>
      <c r="F7651" s="14" t="s">
        <v>120</v>
      </c>
      <c r="G7651" s="26">
        <v>43187</v>
      </c>
      <c r="H7651" s="14">
        <v>2018</v>
      </c>
      <c r="I7651" s="14" t="s">
        <v>366</v>
      </c>
      <c r="J7651" s="14" t="s">
        <v>105</v>
      </c>
      <c r="K7651" s="14" t="s">
        <v>256</v>
      </c>
      <c r="L7651" s="14" t="s">
        <v>14599</v>
      </c>
      <c r="M7651" s="14">
        <f t="shared" si="952"/>
        <v>2018</v>
      </c>
      <c r="N7651" s="14">
        <f t="shared" si="953"/>
        <v>3</v>
      </c>
      <c r="O7651" s="14" t="str">
        <f>IFERROR(VLOOKUP(I7651,Lists!$F$2:$G$16,2,FALSE()),"Not Rated")</f>
        <v>Kids</v>
      </c>
      <c r="P7651" s="14">
        <f t="shared" si="954"/>
        <v>1</v>
      </c>
      <c r="Q7651" s="14" t="str">
        <f t="shared" si="955"/>
        <v>France</v>
      </c>
      <c r="R7651" s="14" t="str">
        <f t="shared" si="956"/>
        <v>|France|</v>
      </c>
      <c r="S7651" s="14" t="str">
        <f t="shared" si="957"/>
        <v>|Kids' TV|</v>
      </c>
      <c r="T7651" s="14" t="str">
        <f t="shared" si="958"/>
        <v>|Unknown|</v>
      </c>
      <c r="U7651" s="14" t="str">
        <f t="shared" si="959"/>
        <v>|Mattea Conforti|Kobi Frumer|</v>
      </c>
    </row>
    <row r="7652" spans="1:21">
      <c r="A7652" s="14" t="s">
        <v>35090</v>
      </c>
      <c r="B7652" s="14" t="s">
        <v>48</v>
      </c>
      <c r="C7652" s="14" t="s">
        <v>35091</v>
      </c>
      <c r="D7652" s="14" t="s">
        <v>30366</v>
      </c>
      <c r="E7652" s="14" t="s">
        <v>35092</v>
      </c>
      <c r="F7652" s="14" t="s">
        <v>128</v>
      </c>
      <c r="G7652" s="26">
        <v>43580</v>
      </c>
      <c r="H7652" s="14">
        <v>2012</v>
      </c>
      <c r="I7652" s="14" t="s">
        <v>360</v>
      </c>
      <c r="J7652" s="14" t="s">
        <v>566</v>
      </c>
      <c r="K7652" s="14" t="s">
        <v>542</v>
      </c>
      <c r="L7652" s="14" t="s">
        <v>35093</v>
      </c>
      <c r="M7652" s="14">
        <f t="shared" si="952"/>
        <v>2019</v>
      </c>
      <c r="N7652" s="14">
        <f t="shared" si="953"/>
        <v>4</v>
      </c>
      <c r="O7652" s="14" t="str">
        <f>IFERROR(VLOOKUP(I7652,Lists!$F$2:$G$16,2,FALSE()),"Not Rated")</f>
        <v>Adults</v>
      </c>
      <c r="P7652" s="14">
        <f t="shared" si="954"/>
        <v>97</v>
      </c>
      <c r="Q7652" s="14" t="str">
        <f t="shared" si="955"/>
        <v>Egypt</v>
      </c>
      <c r="R7652" s="14" t="str">
        <f t="shared" si="956"/>
        <v>|Egypt|</v>
      </c>
      <c r="S7652" s="14" t="str">
        <f t="shared" si="957"/>
        <v>|Comedies|International Movies|Romantic Movies|</v>
      </c>
      <c r="T7652" s="14" t="str">
        <f t="shared" si="958"/>
        <v>|Mohamed Samy|</v>
      </c>
      <c r="U7652" s="14" t="str">
        <f t="shared" si="959"/>
        <v>|Tamer Hosny|Mai Ezzidine|Ezzat Abou Aouf|Lamitta Frangieh|</v>
      </c>
    </row>
    <row r="7653" spans="1:21">
      <c r="A7653" s="14" t="s">
        <v>35094</v>
      </c>
      <c r="B7653" s="14" t="s">
        <v>48</v>
      </c>
      <c r="C7653" s="14" t="s">
        <v>35095</v>
      </c>
      <c r="D7653" s="14" t="s">
        <v>35096</v>
      </c>
      <c r="E7653" s="14" t="s">
        <v>35097</v>
      </c>
      <c r="F7653" s="14" t="s">
        <v>130</v>
      </c>
      <c r="G7653" s="26">
        <v>43314</v>
      </c>
      <c r="H7653" s="14">
        <v>1983</v>
      </c>
      <c r="I7653" s="14" t="s">
        <v>361</v>
      </c>
      <c r="J7653" s="14" t="s">
        <v>1330</v>
      </c>
      <c r="K7653" s="14" t="s">
        <v>1227</v>
      </c>
      <c r="L7653" s="14" t="s">
        <v>35098</v>
      </c>
      <c r="M7653" s="14">
        <f t="shared" si="952"/>
        <v>2018</v>
      </c>
      <c r="N7653" s="14">
        <f t="shared" si="953"/>
        <v>8</v>
      </c>
      <c r="O7653" s="14" t="str">
        <f>IFERROR(VLOOKUP(I7653,Lists!$F$2:$G$16,2,FALSE()),"Not Rated")</f>
        <v>Teens</v>
      </c>
      <c r="P7653" s="14">
        <f t="shared" si="954"/>
        <v>89</v>
      </c>
      <c r="Q7653" s="14" t="str">
        <f t="shared" si="955"/>
        <v>Hong Kong</v>
      </c>
      <c r="R7653" s="14" t="str">
        <f t="shared" si="956"/>
        <v>|Hong Kong|</v>
      </c>
      <c r="S7653" s="14" t="str">
        <f t="shared" si="957"/>
        <v>|Action &amp; Adventure|International Movies|</v>
      </c>
      <c r="T7653" s="14" t="str">
        <f t="shared" si="958"/>
        <v>|Clarence Yiu-leung Fok|</v>
      </c>
      <c r="U7653" s="14" t="str">
        <f t="shared" si="959"/>
        <v>|Andy Lau|Yim Chau-wah|Wai Yee Chan|Prudence Liew|Poon Wang Ban|Hua Yueh|Wong Kung-miu|</v>
      </c>
    </row>
    <row r="7654" spans="1:21">
      <c r="A7654" s="14" t="s">
        <v>35099</v>
      </c>
      <c r="B7654" s="14" t="s">
        <v>48</v>
      </c>
      <c r="C7654" s="14" t="s">
        <v>35100</v>
      </c>
      <c r="D7654" s="14" t="s">
        <v>35101</v>
      </c>
      <c r="E7654" s="14" t="s">
        <v>35102</v>
      </c>
      <c r="F7654" s="14" t="s">
        <v>35103</v>
      </c>
      <c r="G7654" s="26">
        <v>43110</v>
      </c>
      <c r="H7654" s="14">
        <v>2017</v>
      </c>
      <c r="I7654" s="14" t="s">
        <v>361</v>
      </c>
      <c r="J7654" s="14" t="s">
        <v>900</v>
      </c>
      <c r="K7654" s="14" t="s">
        <v>22995</v>
      </c>
      <c r="L7654" s="14" t="s">
        <v>35104</v>
      </c>
      <c r="M7654" s="14">
        <f t="shared" si="952"/>
        <v>2018</v>
      </c>
      <c r="N7654" s="14">
        <f t="shared" si="953"/>
        <v>1</v>
      </c>
      <c r="O7654" s="14" t="str">
        <f>IFERROR(VLOOKUP(I7654,Lists!$F$2:$G$16,2,FALSE()),"Not Rated")</f>
        <v>Teens</v>
      </c>
      <c r="P7654" s="14">
        <f t="shared" si="954"/>
        <v>92</v>
      </c>
      <c r="Q7654" s="14" t="str">
        <f t="shared" si="955"/>
        <v>Brazil</v>
      </c>
      <c r="R7654" s="14" t="str">
        <f t="shared" si="956"/>
        <v>|Brazil|India|China|United States|</v>
      </c>
      <c r="S7654" s="14" t="str">
        <f t="shared" si="957"/>
        <v>|Documentaries|Faith &amp; Spirituality|</v>
      </c>
      <c r="T7654" s="14" t="str">
        <f t="shared" si="958"/>
        <v>|Heitor Dhalia|</v>
      </c>
      <c r="U7654" s="14" t="str">
        <f t="shared" si="959"/>
        <v>|Michael O’Neill|</v>
      </c>
    </row>
    <row r="7655" spans="1:21">
      <c r="A7655" s="14" t="s">
        <v>35105</v>
      </c>
      <c r="B7655" s="14" t="s">
        <v>48</v>
      </c>
      <c r="C7655" s="14" t="s">
        <v>35106</v>
      </c>
      <c r="D7655" s="14" t="s">
        <v>35107</v>
      </c>
      <c r="E7655" s="14" t="s">
        <v>35108</v>
      </c>
      <c r="F7655" s="14" t="s">
        <v>116</v>
      </c>
      <c r="G7655" s="26">
        <v>43221</v>
      </c>
      <c r="H7655" s="14">
        <v>2016</v>
      </c>
      <c r="I7655" s="14" t="s">
        <v>361</v>
      </c>
      <c r="J7655" s="14" t="s">
        <v>1386</v>
      </c>
      <c r="K7655" s="14" t="s">
        <v>475</v>
      </c>
      <c r="L7655" s="14" t="s">
        <v>35109</v>
      </c>
      <c r="M7655" s="14">
        <f t="shared" si="952"/>
        <v>2018</v>
      </c>
      <c r="N7655" s="14">
        <f t="shared" si="953"/>
        <v>5</v>
      </c>
      <c r="O7655" s="14" t="str">
        <f>IFERROR(VLOOKUP(I7655,Lists!$F$2:$G$16,2,FALSE()),"Not Rated")</f>
        <v>Teens</v>
      </c>
      <c r="P7655" s="14">
        <f t="shared" si="954"/>
        <v>107</v>
      </c>
      <c r="Q7655" s="14" t="str">
        <f t="shared" si="955"/>
        <v>India</v>
      </c>
      <c r="R7655" s="14" t="str">
        <f t="shared" si="956"/>
        <v>|India|</v>
      </c>
      <c r="S7655" s="14" t="str">
        <f t="shared" si="957"/>
        <v>|Dramas|International Movies|</v>
      </c>
      <c r="T7655" s="14" t="str">
        <f t="shared" si="958"/>
        <v>|Pradip Kurbah|</v>
      </c>
      <c r="U7655" s="14" t="str">
        <f t="shared" si="959"/>
        <v>|Sweety Pala|Merlvin Mukhim|Richard Kharpuri|Enshon Lamare|Mary Nonghuloo|Destina Mawrie|Anvil Laloo|Tashneem Lyngdoh|</v>
      </c>
    </row>
    <row r="7656" spans="1:21">
      <c r="A7656" s="14" t="s">
        <v>35110</v>
      </c>
      <c r="B7656" s="14" t="s">
        <v>48</v>
      </c>
      <c r="C7656" s="14" t="s">
        <v>35111</v>
      </c>
      <c r="D7656" s="14" t="s">
        <v>19924</v>
      </c>
      <c r="E7656" s="14" t="s">
        <v>35112</v>
      </c>
      <c r="F7656" s="14" t="s">
        <v>115</v>
      </c>
      <c r="G7656" s="26">
        <v>43313</v>
      </c>
      <c r="H7656" s="14">
        <v>2018</v>
      </c>
      <c r="I7656" s="14" t="s">
        <v>361</v>
      </c>
      <c r="J7656" s="14" t="s">
        <v>1290</v>
      </c>
      <c r="K7656" s="14" t="s">
        <v>927</v>
      </c>
      <c r="L7656" s="14" t="s">
        <v>35113</v>
      </c>
      <c r="M7656" s="14">
        <f t="shared" si="952"/>
        <v>2018</v>
      </c>
      <c r="N7656" s="14">
        <f t="shared" si="953"/>
        <v>8</v>
      </c>
      <c r="O7656" s="14" t="str">
        <f>IFERROR(VLOOKUP(I7656,Lists!$F$2:$G$16,2,FALSE()),"Not Rated")</f>
        <v>Teens</v>
      </c>
      <c r="P7656" s="14">
        <f t="shared" si="954"/>
        <v>86</v>
      </c>
      <c r="Q7656" s="14" t="str">
        <f t="shared" si="955"/>
        <v>United States</v>
      </c>
      <c r="R7656" s="14" t="str">
        <f t="shared" si="956"/>
        <v>|United States|</v>
      </c>
      <c r="S7656" s="14" t="str">
        <f t="shared" si="957"/>
        <v>|Documentaries|Music &amp; Musicals|</v>
      </c>
      <c r="T7656" s="14" t="str">
        <f t="shared" si="958"/>
        <v>|Matt Askem|</v>
      </c>
      <c r="U7656" s="14" t="str">
        <f t="shared" si="959"/>
        <v>|Moby|Alex Cohen|</v>
      </c>
    </row>
    <row r="7657" spans="1:21">
      <c r="A7657" s="14" t="s">
        <v>35114</v>
      </c>
      <c r="B7657" s="14" t="s">
        <v>48</v>
      </c>
      <c r="C7657" s="14" t="s">
        <v>35115</v>
      </c>
      <c r="D7657" s="14" t="s">
        <v>35116</v>
      </c>
      <c r="E7657" s="14" t="s">
        <v>35117</v>
      </c>
      <c r="F7657" s="14" t="s">
        <v>115</v>
      </c>
      <c r="G7657" s="26">
        <v>43313</v>
      </c>
      <c r="H7657" s="14">
        <v>2018</v>
      </c>
      <c r="I7657" s="14" t="s">
        <v>362</v>
      </c>
      <c r="J7657" s="14" t="s">
        <v>1649</v>
      </c>
      <c r="K7657" s="14" t="s">
        <v>927</v>
      </c>
      <c r="L7657" s="14" t="s">
        <v>35118</v>
      </c>
      <c r="M7657" s="14">
        <f t="shared" si="952"/>
        <v>2018</v>
      </c>
      <c r="N7657" s="14">
        <f t="shared" si="953"/>
        <v>8</v>
      </c>
      <c r="O7657" s="14" t="str">
        <f>IFERROR(VLOOKUP(I7657,Lists!$F$2:$G$16,2,FALSE()),"Not Rated")</f>
        <v>Older Kids</v>
      </c>
      <c r="P7657" s="14">
        <f t="shared" si="954"/>
        <v>70</v>
      </c>
      <c r="Q7657" s="14" t="str">
        <f t="shared" si="955"/>
        <v>United States</v>
      </c>
      <c r="R7657" s="14" t="str">
        <f t="shared" si="956"/>
        <v>|United States|</v>
      </c>
      <c r="S7657" s="14" t="str">
        <f t="shared" si="957"/>
        <v>|Documentaries|Music &amp; Musicals|</v>
      </c>
      <c r="T7657" s="14" t="str">
        <f t="shared" si="958"/>
        <v>|Charlie Lightening|</v>
      </c>
      <c r="U7657" s="14" t="str">
        <f t="shared" si="959"/>
        <v>|Nile Rodgers|</v>
      </c>
    </row>
    <row r="7658" spans="1:21">
      <c r="A7658" s="14" t="s">
        <v>35119</v>
      </c>
      <c r="B7658" s="14" t="s">
        <v>48</v>
      </c>
      <c r="C7658" s="14" t="s">
        <v>35120</v>
      </c>
      <c r="D7658" s="14" t="s">
        <v>35116</v>
      </c>
      <c r="E7658" s="14" t="s">
        <v>35121</v>
      </c>
      <c r="F7658" s="14" t="s">
        <v>115</v>
      </c>
      <c r="G7658" s="26">
        <v>43313</v>
      </c>
      <c r="H7658" s="14">
        <v>2018</v>
      </c>
      <c r="I7658" s="14" t="s">
        <v>360</v>
      </c>
      <c r="J7658" s="14" t="s">
        <v>2497</v>
      </c>
      <c r="K7658" s="14" t="s">
        <v>927</v>
      </c>
      <c r="L7658" s="14" t="s">
        <v>35122</v>
      </c>
      <c r="M7658" s="14">
        <f t="shared" si="952"/>
        <v>2018</v>
      </c>
      <c r="N7658" s="14">
        <f t="shared" si="953"/>
        <v>8</v>
      </c>
      <c r="O7658" s="14" t="str">
        <f>IFERROR(VLOOKUP(I7658,Lists!$F$2:$G$16,2,FALSE()),"Not Rated")</f>
        <v>Adults</v>
      </c>
      <c r="P7658" s="14">
        <f t="shared" si="954"/>
        <v>66</v>
      </c>
      <c r="Q7658" s="14" t="str">
        <f t="shared" si="955"/>
        <v>United States</v>
      </c>
      <c r="R7658" s="14" t="str">
        <f t="shared" si="956"/>
        <v>|United States|</v>
      </c>
      <c r="S7658" s="14" t="str">
        <f t="shared" si="957"/>
        <v>|Documentaries|Music &amp; Musicals|</v>
      </c>
      <c r="T7658" s="14" t="str">
        <f t="shared" si="958"/>
        <v>|Charlie Lightening|</v>
      </c>
      <c r="U7658" s="14" t="str">
        <f t="shared" si="959"/>
        <v>|Noel Gallagher|</v>
      </c>
    </row>
    <row r="7659" spans="1:21">
      <c r="A7659" s="14" t="s">
        <v>35123</v>
      </c>
      <c r="B7659" s="14" t="s">
        <v>48</v>
      </c>
      <c r="C7659" s="14" t="s">
        <v>35124</v>
      </c>
      <c r="D7659" s="14" t="s">
        <v>19924</v>
      </c>
      <c r="E7659" s="14" t="s">
        <v>117</v>
      </c>
      <c r="F7659" s="14" t="s">
        <v>115</v>
      </c>
      <c r="G7659" s="26">
        <v>43313</v>
      </c>
      <c r="H7659" s="14">
        <v>2018</v>
      </c>
      <c r="I7659" s="14" t="s">
        <v>362</v>
      </c>
      <c r="J7659" s="14" t="s">
        <v>4187</v>
      </c>
      <c r="K7659" s="14" t="s">
        <v>927</v>
      </c>
      <c r="L7659" s="14" t="s">
        <v>35125</v>
      </c>
      <c r="M7659" s="14">
        <f t="shared" si="952"/>
        <v>2018</v>
      </c>
      <c r="N7659" s="14">
        <f t="shared" si="953"/>
        <v>8</v>
      </c>
      <c r="O7659" s="14" t="str">
        <f>IFERROR(VLOOKUP(I7659,Lists!$F$2:$G$16,2,FALSE()),"Not Rated")</f>
        <v>Older Kids</v>
      </c>
      <c r="P7659" s="14">
        <f t="shared" si="954"/>
        <v>72</v>
      </c>
      <c r="Q7659" s="14" t="str">
        <f t="shared" si="955"/>
        <v>United States</v>
      </c>
      <c r="R7659" s="14" t="str">
        <f t="shared" si="956"/>
        <v>|United States|</v>
      </c>
      <c r="S7659" s="14" t="str">
        <f t="shared" si="957"/>
        <v>|Documentaries|Music &amp; Musicals|</v>
      </c>
      <c r="T7659" s="14" t="str">
        <f t="shared" si="958"/>
        <v>|Matt Askem|</v>
      </c>
      <c r="U7659" s="14" t="str">
        <f t="shared" si="959"/>
        <v>|Unknown|</v>
      </c>
    </row>
    <row r="7660" spans="1:21">
      <c r="A7660" s="14" t="s">
        <v>35126</v>
      </c>
      <c r="B7660" s="14" t="s">
        <v>48</v>
      </c>
      <c r="C7660" s="14" t="s">
        <v>35127</v>
      </c>
      <c r="D7660" s="14" t="s">
        <v>35128</v>
      </c>
      <c r="E7660" s="14" t="s">
        <v>35129</v>
      </c>
      <c r="F7660" s="14" t="s">
        <v>118</v>
      </c>
      <c r="G7660" s="26">
        <v>43936</v>
      </c>
      <c r="H7660" s="14">
        <v>2019</v>
      </c>
      <c r="I7660" s="14" t="s">
        <v>360</v>
      </c>
      <c r="J7660" s="14" t="s">
        <v>580</v>
      </c>
      <c r="K7660" s="14" t="s">
        <v>475</v>
      </c>
      <c r="L7660" s="14" t="s">
        <v>35130</v>
      </c>
      <c r="M7660" s="14">
        <f t="shared" si="952"/>
        <v>2020</v>
      </c>
      <c r="N7660" s="14">
        <f t="shared" si="953"/>
        <v>4</v>
      </c>
      <c r="O7660" s="14" t="str">
        <f>IFERROR(VLOOKUP(I7660,Lists!$F$2:$G$16,2,FALSE()),"Not Rated")</f>
        <v>Adults</v>
      </c>
      <c r="P7660" s="14">
        <f t="shared" si="954"/>
        <v>111</v>
      </c>
      <c r="Q7660" s="14" t="str">
        <f t="shared" si="955"/>
        <v>United Kingdom</v>
      </c>
      <c r="R7660" s="14" t="str">
        <f t="shared" si="956"/>
        <v>|United Kingdom|</v>
      </c>
      <c r="S7660" s="14" t="str">
        <f t="shared" si="957"/>
        <v>|Dramas|International Movies|</v>
      </c>
      <c r="T7660" s="14" t="str">
        <f t="shared" si="958"/>
        <v>|Simon Rumley|</v>
      </c>
      <c r="U7660" s="14" t="str">
        <f t="shared" si="959"/>
        <v>|Leo Gregory|Terry Stone|Doug Allen|Andy Beckwith|Kate Braithwaite|Holly Earl|Joe Egan|Nadia Forde|</v>
      </c>
    </row>
    <row r="7661" spans="1:21">
      <c r="A7661" s="14" t="s">
        <v>35131</v>
      </c>
      <c r="B7661" s="14" t="s">
        <v>48</v>
      </c>
      <c r="C7661" s="14" t="s">
        <v>35132</v>
      </c>
      <c r="D7661" s="14" t="s">
        <v>1303</v>
      </c>
      <c r="E7661" s="14" t="s">
        <v>35133</v>
      </c>
      <c r="F7661" s="14" t="s">
        <v>1305</v>
      </c>
      <c r="G7661" s="26">
        <v>43789</v>
      </c>
      <c r="H7661" s="14">
        <v>1968</v>
      </c>
      <c r="I7661" s="14" t="s">
        <v>364</v>
      </c>
      <c r="J7661" s="14" t="s">
        <v>541</v>
      </c>
      <c r="K7661" s="14" t="s">
        <v>35134</v>
      </c>
      <c r="L7661" s="14" t="s">
        <v>35135</v>
      </c>
      <c r="M7661" s="14">
        <f t="shared" si="952"/>
        <v>2019</v>
      </c>
      <c r="N7661" s="14">
        <f t="shared" si="953"/>
        <v>11</v>
      </c>
      <c r="O7661" s="14" t="str">
        <f>IFERROR(VLOOKUP(I7661,Lists!$F$2:$G$16,2,FALSE()),"Not Rated")</f>
        <v>Teens</v>
      </c>
      <c r="P7661" s="14">
        <f t="shared" si="954"/>
        <v>166</v>
      </c>
      <c r="Q7661" s="14" t="str">
        <f t="shared" si="955"/>
        <v>Italy</v>
      </c>
      <c r="R7661" s="14" t="str">
        <f t="shared" si="956"/>
        <v>|Italy|United States|</v>
      </c>
      <c r="S7661" s="14" t="str">
        <f t="shared" si="957"/>
        <v>|Action &amp; Adventure|Classic Movies|International Movies|</v>
      </c>
      <c r="T7661" s="14" t="str">
        <f t="shared" si="958"/>
        <v>|Sergio Leone|</v>
      </c>
      <c r="U7661" s="14" t="str">
        <f t="shared" si="959"/>
        <v>|Henry Fonda|Charles Bronson|Claudia Cardinale|Jason Robards|Gabriele Ferzetti|Paolo Stoppa|Woody Strode|Jack Elam|Keenan Wynn|Frank Wolff|Lionel Stander|</v>
      </c>
    </row>
    <row r="7662" spans="1:21">
      <c r="A7662" s="14" t="s">
        <v>35136</v>
      </c>
      <c r="B7662" s="14" t="s">
        <v>48</v>
      </c>
      <c r="C7662" s="14" t="s">
        <v>35137</v>
      </c>
      <c r="D7662" s="14" t="s">
        <v>35138</v>
      </c>
      <c r="E7662" s="14" t="s">
        <v>35139</v>
      </c>
      <c r="F7662" s="14" t="s">
        <v>139</v>
      </c>
      <c r="G7662" s="26">
        <v>43348</v>
      </c>
      <c r="H7662" s="14">
        <v>2016</v>
      </c>
      <c r="I7662" s="14" t="s">
        <v>362</v>
      </c>
      <c r="J7662" s="14" t="s">
        <v>1476</v>
      </c>
      <c r="K7662" s="14" t="s">
        <v>910</v>
      </c>
      <c r="L7662" s="14" t="s">
        <v>35140</v>
      </c>
      <c r="M7662" s="14">
        <f t="shared" si="952"/>
        <v>2018</v>
      </c>
      <c r="N7662" s="14">
        <f t="shared" si="953"/>
        <v>9</v>
      </c>
      <c r="O7662" s="14" t="str">
        <f>IFERROR(VLOOKUP(I7662,Lists!$F$2:$G$16,2,FALSE()),"Not Rated")</f>
        <v>Older Kids</v>
      </c>
      <c r="P7662" s="14">
        <f t="shared" si="954"/>
        <v>135</v>
      </c>
      <c r="Q7662" s="14" t="str">
        <f t="shared" si="955"/>
        <v>Thailand</v>
      </c>
      <c r="R7662" s="14" t="str">
        <f t="shared" si="956"/>
        <v>|Thailand|</v>
      </c>
      <c r="S7662" s="14" t="str">
        <f t="shared" si="957"/>
        <v>|Dramas|International Movies|Romantic Movies|</v>
      </c>
      <c r="T7662" s="14" t="str">
        <f t="shared" si="958"/>
        <v>|Banjong Pisanthanakun|</v>
      </c>
      <c r="U7662" s="14" t="str">
        <f t="shared" si="959"/>
        <v>|Chantavit Dhanasevi|Nittha Jirayungyurn|Theerapat Sajakul|Prim Bulakul|Kris Srepoomseth|Somyos Matures|Sutthatip Wutichaipradit|Rermthon Kemapech|Kaz Sawamura|</v>
      </c>
    </row>
    <row r="7663" spans="1:21">
      <c r="A7663" s="14" t="s">
        <v>35141</v>
      </c>
      <c r="B7663" s="14" t="s">
        <v>48</v>
      </c>
      <c r="C7663" s="14" t="s">
        <v>35142</v>
      </c>
      <c r="D7663" s="14" t="s">
        <v>35143</v>
      </c>
      <c r="E7663" s="14" t="s">
        <v>35144</v>
      </c>
      <c r="F7663" s="14" t="s">
        <v>115</v>
      </c>
      <c r="G7663" s="26">
        <v>43739</v>
      </c>
      <c r="H7663" s="14">
        <v>2013</v>
      </c>
      <c r="I7663" s="14" t="s">
        <v>367</v>
      </c>
      <c r="J7663" s="14" t="s">
        <v>900</v>
      </c>
      <c r="K7663" s="14" t="s">
        <v>927</v>
      </c>
      <c r="L7663" s="14" t="s">
        <v>35145</v>
      </c>
      <c r="M7663" s="14">
        <f t="shared" si="952"/>
        <v>2019</v>
      </c>
      <c r="N7663" s="14">
        <f t="shared" si="953"/>
        <v>10</v>
      </c>
      <c r="O7663" s="14" t="str">
        <f>IFERROR(VLOOKUP(I7663,Lists!$F$2:$G$16,2,FALSE()),"Not Rated")</f>
        <v>Older Kids</v>
      </c>
      <c r="P7663" s="14">
        <f t="shared" si="954"/>
        <v>92</v>
      </c>
      <c r="Q7663" s="14" t="str">
        <f t="shared" si="955"/>
        <v>United States</v>
      </c>
      <c r="R7663" s="14" t="str">
        <f t="shared" si="956"/>
        <v>|United States|</v>
      </c>
      <c r="S7663" s="14" t="str">
        <f t="shared" si="957"/>
        <v>|Documentaries|Music &amp; Musicals|</v>
      </c>
      <c r="T7663" s="14" t="str">
        <f t="shared" si="958"/>
        <v>|Morgan Spurlock|</v>
      </c>
      <c r="U7663" s="14" t="str">
        <f t="shared" si="959"/>
        <v>|Harry Styles|Niall Horan|Zayn Malik|Louis Tomlinson|Liam Payne|</v>
      </c>
    </row>
    <row r="7664" spans="1:21">
      <c r="A7664" s="14" t="s">
        <v>35146</v>
      </c>
      <c r="B7664" s="14" t="s">
        <v>48</v>
      </c>
      <c r="C7664" s="14" t="s">
        <v>35147</v>
      </c>
      <c r="D7664" s="14" t="s">
        <v>117</v>
      </c>
      <c r="E7664" s="14" t="s">
        <v>35148</v>
      </c>
      <c r="F7664" s="14" t="s">
        <v>116</v>
      </c>
      <c r="G7664" s="26">
        <v>43040</v>
      </c>
      <c r="H7664" s="14">
        <v>2017</v>
      </c>
      <c r="I7664" s="14" t="s">
        <v>368</v>
      </c>
      <c r="J7664" s="14" t="s">
        <v>872</v>
      </c>
      <c r="K7664" s="14" t="s">
        <v>2701</v>
      </c>
      <c r="L7664" s="14" t="s">
        <v>35149</v>
      </c>
      <c r="M7664" s="14">
        <f t="shared" si="952"/>
        <v>2017</v>
      </c>
      <c r="N7664" s="14">
        <f t="shared" si="953"/>
        <v>11</v>
      </c>
      <c r="O7664" s="14" t="str">
        <f>IFERROR(VLOOKUP(I7664,Lists!$F$2:$G$16,2,FALSE()),"Not Rated")</f>
        <v>Kids</v>
      </c>
      <c r="P7664" s="14">
        <f t="shared" si="954"/>
        <v>87</v>
      </c>
      <c r="Q7664" s="14" t="str">
        <f t="shared" si="955"/>
        <v>India</v>
      </c>
      <c r="R7664" s="14" t="str">
        <f t="shared" si="956"/>
        <v>|India|</v>
      </c>
      <c r="S7664" s="14" t="str">
        <f t="shared" si="957"/>
        <v>|Documentaries|International Movies|Music &amp; Musicals|</v>
      </c>
      <c r="T7664" s="14" t="str">
        <f t="shared" si="958"/>
        <v>|Unknown|</v>
      </c>
      <c r="U7664" s="14" t="str">
        <f t="shared" si="959"/>
        <v>|A.R. Rahman|</v>
      </c>
    </row>
    <row r="7665" spans="1:21">
      <c r="A7665" s="14" t="s">
        <v>35150</v>
      </c>
      <c r="B7665" s="14" t="s">
        <v>48</v>
      </c>
      <c r="C7665" s="14" t="s">
        <v>35151</v>
      </c>
      <c r="D7665" s="14" t="s">
        <v>35152</v>
      </c>
      <c r="E7665" s="14" t="s">
        <v>35153</v>
      </c>
      <c r="F7665" s="14" t="s">
        <v>115</v>
      </c>
      <c r="G7665" s="26">
        <v>43702</v>
      </c>
      <c r="H7665" s="14">
        <v>2018</v>
      </c>
      <c r="I7665" s="14" t="s">
        <v>360</v>
      </c>
      <c r="J7665" s="14" t="s">
        <v>900</v>
      </c>
      <c r="K7665" s="14" t="s">
        <v>244</v>
      </c>
      <c r="L7665" s="14" t="s">
        <v>35154</v>
      </c>
      <c r="M7665" s="14">
        <f t="shared" si="952"/>
        <v>2019</v>
      </c>
      <c r="N7665" s="14">
        <f t="shared" si="953"/>
        <v>8</v>
      </c>
      <c r="O7665" s="14" t="str">
        <f>IFERROR(VLOOKUP(I7665,Lists!$F$2:$G$16,2,FALSE()),"Not Rated")</f>
        <v>Adults</v>
      </c>
      <c r="P7665" s="14">
        <f t="shared" si="954"/>
        <v>92</v>
      </c>
      <c r="Q7665" s="14" t="str">
        <f t="shared" si="955"/>
        <v>United States</v>
      </c>
      <c r="R7665" s="14" t="str">
        <f t="shared" si="956"/>
        <v>|United States|</v>
      </c>
      <c r="S7665" s="14" t="str">
        <f t="shared" si="957"/>
        <v>|Dramas|</v>
      </c>
      <c r="T7665" s="14" t="str">
        <f t="shared" si="958"/>
        <v>|Tim Rouhana|</v>
      </c>
      <c r="U7665" s="14" t="str">
        <f t="shared" si="959"/>
        <v>|Wendell Pierce|Jurnee Smollett-Bell|Joanne Froggatt|April Billingsley|Elizabeth Ludlow|David Kronawitter|Adora Dei|Eric Mendenhall|Ed Amatrudo|Kate Kovach|</v>
      </c>
    </row>
    <row r="7666" spans="1:21">
      <c r="A7666" s="14" t="s">
        <v>35155</v>
      </c>
      <c r="B7666" s="14" t="s">
        <v>48</v>
      </c>
      <c r="C7666" s="14" t="s">
        <v>35156</v>
      </c>
      <c r="D7666" s="14" t="s">
        <v>35157</v>
      </c>
      <c r="E7666" s="14" t="s">
        <v>117</v>
      </c>
      <c r="F7666" s="14" t="s">
        <v>115</v>
      </c>
      <c r="G7666" s="26">
        <v>43115</v>
      </c>
      <c r="H7666" s="14">
        <v>2017</v>
      </c>
      <c r="I7666" s="14" t="s">
        <v>360</v>
      </c>
      <c r="J7666" s="14" t="s">
        <v>1330</v>
      </c>
      <c r="K7666" s="14" t="s">
        <v>247</v>
      </c>
      <c r="L7666" s="14" t="s">
        <v>35158</v>
      </c>
      <c r="M7666" s="14">
        <f t="shared" si="952"/>
        <v>2018</v>
      </c>
      <c r="N7666" s="14">
        <f t="shared" si="953"/>
        <v>1</v>
      </c>
      <c r="O7666" s="14" t="str">
        <f>IFERROR(VLOOKUP(I7666,Lists!$F$2:$G$16,2,FALSE()),"Not Rated")</f>
        <v>Adults</v>
      </c>
      <c r="P7666" s="14">
        <f t="shared" si="954"/>
        <v>89</v>
      </c>
      <c r="Q7666" s="14" t="str">
        <f t="shared" si="955"/>
        <v>United States</v>
      </c>
      <c r="R7666" s="14" t="str">
        <f t="shared" si="956"/>
        <v>|United States|</v>
      </c>
      <c r="S7666" s="14" t="str">
        <f t="shared" si="957"/>
        <v>|Documentaries|</v>
      </c>
      <c r="T7666" s="14" t="str">
        <f t="shared" si="958"/>
        <v>|Noah Moskin|</v>
      </c>
      <c r="U7666" s="14" t="str">
        <f t="shared" si="959"/>
        <v>|Unknown|</v>
      </c>
    </row>
    <row r="7667" spans="1:21">
      <c r="A7667" s="14" t="s">
        <v>35159</v>
      </c>
      <c r="B7667" s="14" t="s">
        <v>48</v>
      </c>
      <c r="C7667" s="14" t="s">
        <v>35160</v>
      </c>
      <c r="D7667" s="14" t="s">
        <v>35161</v>
      </c>
      <c r="E7667" s="14" t="s">
        <v>35162</v>
      </c>
      <c r="F7667" s="14" t="s">
        <v>116</v>
      </c>
      <c r="G7667" s="26">
        <v>43023</v>
      </c>
      <c r="H7667" s="14">
        <v>2016</v>
      </c>
      <c r="I7667" s="14" t="s">
        <v>360</v>
      </c>
      <c r="J7667" s="14" t="s">
        <v>730</v>
      </c>
      <c r="K7667" s="14" t="s">
        <v>1527</v>
      </c>
      <c r="L7667" s="14" t="s">
        <v>35163</v>
      </c>
      <c r="M7667" s="14">
        <f t="shared" si="952"/>
        <v>2017</v>
      </c>
      <c r="N7667" s="14">
        <f t="shared" si="953"/>
        <v>10</v>
      </c>
      <c r="O7667" s="14" t="str">
        <f>IFERROR(VLOOKUP(I7667,Lists!$F$2:$G$16,2,FALSE()),"Not Rated")</f>
        <v>Adults</v>
      </c>
      <c r="P7667" s="14">
        <f t="shared" si="954"/>
        <v>93</v>
      </c>
      <c r="Q7667" s="14" t="str">
        <f t="shared" si="955"/>
        <v>India</v>
      </c>
      <c r="R7667" s="14" t="str">
        <f t="shared" si="956"/>
        <v>|India|</v>
      </c>
      <c r="S7667" s="14" t="str">
        <f t="shared" si="957"/>
        <v>|Dramas|International Movies|Music &amp; Musicals|</v>
      </c>
      <c r="T7667" s="14" t="str">
        <f t="shared" si="958"/>
        <v>|Jasmine D'Souza|</v>
      </c>
      <c r="U7667" s="14" t="str">
        <f t="shared" si="959"/>
        <v>|Tanuj Virwani|Sunny Leone|Narendra Jetley|Aamir Ahmed|Kapil Punjabi|Madhurima Banerjee|Ninad Kamat|Geeta Bisht|</v>
      </c>
    </row>
    <row r="7668" spans="1:21">
      <c r="A7668" s="14" t="s">
        <v>35164</v>
      </c>
      <c r="B7668" s="14" t="s">
        <v>49</v>
      </c>
      <c r="C7668" s="14" t="s">
        <v>35165</v>
      </c>
      <c r="D7668" s="14" t="s">
        <v>117</v>
      </c>
      <c r="E7668" s="14" t="s">
        <v>35166</v>
      </c>
      <c r="F7668" s="14" t="s">
        <v>115</v>
      </c>
      <c r="G7668" s="26">
        <v>43498</v>
      </c>
      <c r="H7668" s="14">
        <v>2018</v>
      </c>
      <c r="I7668" s="14" t="s">
        <v>362</v>
      </c>
      <c r="J7668" s="14" t="s">
        <v>105</v>
      </c>
      <c r="K7668" s="14" t="s">
        <v>956</v>
      </c>
      <c r="L7668" s="14" t="s">
        <v>35167</v>
      </c>
      <c r="M7668" s="14">
        <f t="shared" si="952"/>
        <v>2019</v>
      </c>
      <c r="N7668" s="14">
        <f t="shared" si="953"/>
        <v>2</v>
      </c>
      <c r="O7668" s="14" t="str">
        <f>IFERROR(VLOOKUP(I7668,Lists!$F$2:$G$16,2,FALSE()),"Not Rated")</f>
        <v>Older Kids</v>
      </c>
      <c r="P7668" s="14">
        <f t="shared" si="954"/>
        <v>1</v>
      </c>
      <c r="Q7668" s="14" t="str">
        <f t="shared" si="955"/>
        <v>United States</v>
      </c>
      <c r="R7668" s="14" t="str">
        <f t="shared" si="956"/>
        <v>|United States|</v>
      </c>
      <c r="S7668" s="14" t="str">
        <f t="shared" si="957"/>
        <v>|Docuseries|Science &amp; Nature TV|</v>
      </c>
      <c r="T7668" s="14" t="str">
        <f t="shared" si="958"/>
        <v>|Unknown|</v>
      </c>
      <c r="U7668" s="14" t="str">
        <f t="shared" si="959"/>
        <v>|Will Smith|</v>
      </c>
    </row>
    <row r="7669" spans="1:21">
      <c r="A7669" s="14" t="s">
        <v>35168</v>
      </c>
      <c r="B7669" s="14" t="s">
        <v>48</v>
      </c>
      <c r="C7669" s="14" t="s">
        <v>35169</v>
      </c>
      <c r="D7669" s="14" t="s">
        <v>35170</v>
      </c>
      <c r="E7669" s="14" t="s">
        <v>35171</v>
      </c>
      <c r="F7669" s="14" t="s">
        <v>35172</v>
      </c>
      <c r="G7669" s="26">
        <v>43235</v>
      </c>
      <c r="H7669" s="14">
        <v>2013</v>
      </c>
      <c r="I7669" s="14" t="s">
        <v>363</v>
      </c>
      <c r="J7669" s="14" t="s">
        <v>404</v>
      </c>
      <c r="K7669" s="14" t="s">
        <v>35173</v>
      </c>
      <c r="L7669" s="14" t="s">
        <v>35174</v>
      </c>
      <c r="M7669" s="14">
        <f t="shared" si="952"/>
        <v>2018</v>
      </c>
      <c r="N7669" s="14">
        <f t="shared" si="953"/>
        <v>5</v>
      </c>
      <c r="O7669" s="14" t="str">
        <f>IFERROR(VLOOKUP(I7669,Lists!$F$2:$G$16,2,FALSE()),"Not Rated")</f>
        <v>Adults</v>
      </c>
      <c r="P7669" s="14">
        <f t="shared" si="954"/>
        <v>90</v>
      </c>
      <c r="Q7669" s="14" t="str">
        <f t="shared" si="955"/>
        <v>Denmark</v>
      </c>
      <c r="R7669" s="14" t="str">
        <f t="shared" si="956"/>
        <v>|Denmark|France|United States|Sweden|</v>
      </c>
      <c r="S7669" s="14" t="str">
        <f t="shared" si="957"/>
        <v>|Cult Movies|Independent Movies|Thrillers|</v>
      </c>
      <c r="T7669" s="14" t="str">
        <f t="shared" si="958"/>
        <v>|Nicolas Winding Refn|</v>
      </c>
      <c r="U7669" s="14" t="str">
        <f t="shared" si="959"/>
        <v>|Ryan Gosling|Kristin Scott Thomas|Vithaya Pansringarm|Gordon Brown|Yayaying Rhatha Phongam|Tom Burke|Sahajak Boonthanakit|Pitchawat Petchayahon|Charlie Ruedpokanon|Kowit Wattanakul|Wannisa Peungpa|Narucha Chaimareung|</v>
      </c>
    </row>
    <row r="7670" spans="1:21">
      <c r="A7670" s="14" t="s">
        <v>35175</v>
      </c>
      <c r="B7670" s="14" t="s">
        <v>48</v>
      </c>
      <c r="C7670" s="14" t="s">
        <v>35176</v>
      </c>
      <c r="D7670" s="14" t="s">
        <v>35177</v>
      </c>
      <c r="E7670" s="14" t="s">
        <v>35178</v>
      </c>
      <c r="F7670" s="14" t="s">
        <v>35179</v>
      </c>
      <c r="G7670" s="26">
        <v>43419</v>
      </c>
      <c r="H7670" s="14">
        <v>2015</v>
      </c>
      <c r="I7670" s="14" t="s">
        <v>360</v>
      </c>
      <c r="J7670" s="14" t="s">
        <v>1313</v>
      </c>
      <c r="K7670" s="14" t="s">
        <v>496</v>
      </c>
      <c r="L7670" s="14" t="s">
        <v>35180</v>
      </c>
      <c r="M7670" s="14">
        <f t="shared" si="952"/>
        <v>2018</v>
      </c>
      <c r="N7670" s="14">
        <f t="shared" si="953"/>
        <v>11</v>
      </c>
      <c r="O7670" s="14" t="str">
        <f>IFERROR(VLOOKUP(I7670,Lists!$F$2:$G$16,2,FALSE()),"Not Rated")</f>
        <v>Adults</v>
      </c>
      <c r="P7670" s="14">
        <f t="shared" si="954"/>
        <v>76</v>
      </c>
      <c r="Q7670" s="14" t="str">
        <f t="shared" si="955"/>
        <v>Australia</v>
      </c>
      <c r="R7670" s="14" t="str">
        <f t="shared" si="956"/>
        <v>|Australia|Iraq|</v>
      </c>
      <c r="S7670" s="14" t="str">
        <f t="shared" si="957"/>
        <v>|Documentaries|International Movies|</v>
      </c>
      <c r="T7670" s="14" t="str">
        <f t="shared" si="958"/>
        <v>|Bill Guttentag|Michael Ware|</v>
      </c>
      <c r="U7670" s="14" t="str">
        <f t="shared" si="959"/>
        <v>|Michael Ware|</v>
      </c>
    </row>
    <row r="7671" spans="1:21">
      <c r="A7671" s="14" t="s">
        <v>35181</v>
      </c>
      <c r="B7671" s="14" t="s">
        <v>48</v>
      </c>
      <c r="C7671" s="14" t="s">
        <v>35182</v>
      </c>
      <c r="D7671" s="14" t="s">
        <v>35183</v>
      </c>
      <c r="E7671" s="14" t="s">
        <v>35184</v>
      </c>
      <c r="F7671" s="14" t="s">
        <v>115</v>
      </c>
      <c r="G7671" s="26">
        <v>43709</v>
      </c>
      <c r="H7671" s="14">
        <v>2006</v>
      </c>
      <c r="I7671" s="14" t="s">
        <v>367</v>
      </c>
      <c r="J7671" s="14" t="s">
        <v>1290</v>
      </c>
      <c r="K7671" s="14" t="s">
        <v>481</v>
      </c>
      <c r="L7671" s="14" t="s">
        <v>35185</v>
      </c>
      <c r="M7671" s="14">
        <f t="shared" si="952"/>
        <v>2019</v>
      </c>
      <c r="N7671" s="14">
        <f t="shared" si="953"/>
        <v>9</v>
      </c>
      <c r="O7671" s="14" t="str">
        <f>IFERROR(VLOOKUP(I7671,Lists!$F$2:$G$16,2,FALSE()),"Not Rated")</f>
        <v>Older Kids</v>
      </c>
      <c r="P7671" s="14">
        <f t="shared" si="954"/>
        <v>86</v>
      </c>
      <c r="Q7671" s="14" t="str">
        <f t="shared" si="955"/>
        <v>United States</v>
      </c>
      <c r="R7671" s="14" t="str">
        <f t="shared" si="956"/>
        <v>|United States|</v>
      </c>
      <c r="S7671" s="14" t="str">
        <f t="shared" si="957"/>
        <v>|Children &amp; Family Movies|Comedies|</v>
      </c>
      <c r="T7671" s="14" t="str">
        <f t="shared" si="958"/>
        <v>|Roger Allers|Jill Culton|</v>
      </c>
      <c r="U7671" s="14" t="str">
        <f t="shared" si="959"/>
        <v>|Martin Lawrence|Ashton Kutcher|Gary Sinise|Debra Messing|Billy Connolly|Georgia Engel|Jon Favreau|Jane Krakowski|Gordon Tootoosis|Patrick Warburton|</v>
      </c>
    </row>
    <row r="7672" spans="1:21">
      <c r="A7672" s="14" t="s">
        <v>35186</v>
      </c>
      <c r="B7672" s="14" t="s">
        <v>48</v>
      </c>
      <c r="C7672" s="14" t="s">
        <v>35187</v>
      </c>
      <c r="D7672" s="14" t="s">
        <v>35188</v>
      </c>
      <c r="E7672" s="14" t="s">
        <v>35189</v>
      </c>
      <c r="F7672" s="14" t="s">
        <v>123</v>
      </c>
      <c r="G7672" s="26">
        <v>43115</v>
      </c>
      <c r="H7672" s="14">
        <v>2016</v>
      </c>
      <c r="I7672" s="14" t="s">
        <v>369</v>
      </c>
      <c r="J7672" s="14" t="s">
        <v>580</v>
      </c>
      <c r="K7672" s="14" t="s">
        <v>612</v>
      </c>
      <c r="L7672" s="14" t="s">
        <v>35190</v>
      </c>
      <c r="M7672" s="14">
        <f t="shared" si="952"/>
        <v>2018</v>
      </c>
      <c r="N7672" s="14">
        <f t="shared" si="953"/>
        <v>1</v>
      </c>
      <c r="O7672" s="14" t="str">
        <f>IFERROR(VLOOKUP(I7672,Lists!$F$2:$G$16,2,FALSE()),"Not Rated")</f>
        <v>Not Rated</v>
      </c>
      <c r="P7672" s="14">
        <f t="shared" si="954"/>
        <v>111</v>
      </c>
      <c r="Q7672" s="14" t="str">
        <f t="shared" si="955"/>
        <v>South Korea</v>
      </c>
      <c r="R7672" s="14" t="str">
        <f t="shared" si="956"/>
        <v>|South Korea|</v>
      </c>
      <c r="S7672" s="14" t="str">
        <f t="shared" si="957"/>
        <v>|Action &amp; Adventure|Dramas|International Movies|</v>
      </c>
      <c r="T7672" s="14" t="str">
        <f t="shared" si="958"/>
        <v>|John H. Lee|</v>
      </c>
      <c r="U7672" s="14" t="str">
        <f t="shared" si="959"/>
        <v>|Jung-jae Lee|Beom-su Lee|Liam Neeson|Se-yeon Jin|Jun-ho Jeong|Cheol-min Park|</v>
      </c>
    </row>
    <row r="7673" spans="1:21">
      <c r="A7673" s="14" t="s">
        <v>35191</v>
      </c>
      <c r="B7673" s="14" t="s">
        <v>49</v>
      </c>
      <c r="C7673" s="14" t="s">
        <v>35192</v>
      </c>
      <c r="D7673" s="14" t="s">
        <v>117</v>
      </c>
      <c r="E7673" s="14" t="s">
        <v>35193</v>
      </c>
      <c r="F7673" s="14" t="s">
        <v>118</v>
      </c>
      <c r="G7673" s="26">
        <v>43497</v>
      </c>
      <c r="H7673" s="14">
        <v>2016</v>
      </c>
      <c r="I7673" s="14" t="s">
        <v>361</v>
      </c>
      <c r="J7673" s="14" t="s">
        <v>105</v>
      </c>
      <c r="K7673" s="14" t="s">
        <v>451</v>
      </c>
      <c r="L7673" s="14" t="s">
        <v>35194</v>
      </c>
      <c r="M7673" s="14">
        <f t="shared" si="952"/>
        <v>2019</v>
      </c>
      <c r="N7673" s="14">
        <f t="shared" si="953"/>
        <v>2</v>
      </c>
      <c r="O7673" s="14" t="str">
        <f>IFERROR(VLOOKUP(I7673,Lists!$F$2:$G$16,2,FALSE()),"Not Rated")</f>
        <v>Teens</v>
      </c>
      <c r="P7673" s="14">
        <f t="shared" si="954"/>
        <v>1</v>
      </c>
      <c r="Q7673" s="14" t="str">
        <f t="shared" si="955"/>
        <v>United Kingdom</v>
      </c>
      <c r="R7673" s="14" t="str">
        <f t="shared" si="956"/>
        <v>|United Kingdom|</v>
      </c>
      <c r="S7673" s="14" t="str">
        <f t="shared" si="957"/>
        <v>|British TV Shows|Reality TV|</v>
      </c>
      <c r="T7673" s="14" t="str">
        <f t="shared" si="958"/>
        <v>|Unknown|</v>
      </c>
      <c r="U7673" s="14" t="str">
        <f t="shared" si="959"/>
        <v>|Dan Snow|Felicity Ashton|Kevin Fong|Alisdair Simpson|</v>
      </c>
    </row>
    <row r="7674" spans="1:21">
      <c r="A7674" s="14" t="s">
        <v>35195</v>
      </c>
      <c r="B7674" s="14" t="s">
        <v>48</v>
      </c>
      <c r="C7674" s="14" t="s">
        <v>35196</v>
      </c>
      <c r="D7674" s="14" t="s">
        <v>17321</v>
      </c>
      <c r="E7674" s="14" t="s">
        <v>35197</v>
      </c>
      <c r="F7674" s="14" t="s">
        <v>1225</v>
      </c>
      <c r="G7674" s="26">
        <v>42952</v>
      </c>
      <c r="H7674" s="14">
        <v>2016</v>
      </c>
      <c r="I7674" s="14" t="s">
        <v>360</v>
      </c>
      <c r="J7674" s="14" t="s">
        <v>639</v>
      </c>
      <c r="K7674" s="14" t="s">
        <v>1227</v>
      </c>
      <c r="L7674" s="14" t="s">
        <v>35198</v>
      </c>
      <c r="M7674" s="14">
        <f t="shared" si="952"/>
        <v>2017</v>
      </c>
      <c r="N7674" s="14">
        <f t="shared" si="953"/>
        <v>8</v>
      </c>
      <c r="O7674" s="14" t="str">
        <f>IFERROR(VLOOKUP(I7674,Lists!$F$2:$G$16,2,FALSE()),"Not Rated")</f>
        <v>Adults</v>
      </c>
      <c r="P7674" s="14">
        <f t="shared" si="954"/>
        <v>124</v>
      </c>
      <c r="Q7674" s="14" t="str">
        <f t="shared" si="955"/>
        <v>China</v>
      </c>
      <c r="R7674" s="14" t="str">
        <f t="shared" si="956"/>
        <v>|China|Hong Kong|</v>
      </c>
      <c r="S7674" s="14" t="str">
        <f t="shared" si="957"/>
        <v>|Action &amp; Adventure|International Movies|</v>
      </c>
      <c r="T7674" s="14" t="str">
        <f t="shared" si="958"/>
        <v>|Dante Lam|</v>
      </c>
      <c r="U7674" s="14" t="str">
        <f t="shared" si="959"/>
        <v>|Eddie Peng|Zhang Hanyu|Carl Ng|Ken Lo|Pawarith Monkolpisit|Jonathan Wu|</v>
      </c>
    </row>
    <row r="7675" spans="1:21">
      <c r="A7675" s="14" t="s">
        <v>35199</v>
      </c>
      <c r="B7675" s="14" t="s">
        <v>48</v>
      </c>
      <c r="C7675" s="14" t="s">
        <v>35200</v>
      </c>
      <c r="D7675" s="14" t="s">
        <v>7231</v>
      </c>
      <c r="E7675" s="14" t="s">
        <v>117</v>
      </c>
      <c r="F7675" s="14" t="s">
        <v>117</v>
      </c>
      <c r="G7675" s="26">
        <v>43922</v>
      </c>
      <c r="H7675" s="14">
        <v>2018</v>
      </c>
      <c r="I7675" s="14" t="s">
        <v>360</v>
      </c>
      <c r="J7675" s="14" t="s">
        <v>730</v>
      </c>
      <c r="K7675" s="14" t="s">
        <v>247</v>
      </c>
      <c r="L7675" s="14" t="s">
        <v>35201</v>
      </c>
      <c r="M7675" s="14">
        <f t="shared" si="952"/>
        <v>2020</v>
      </c>
      <c r="N7675" s="14">
        <f t="shared" si="953"/>
        <v>4</v>
      </c>
      <c r="O7675" s="14" t="str">
        <f>IFERROR(VLOOKUP(I7675,Lists!$F$2:$G$16,2,FALSE()),"Not Rated")</f>
        <v>Adults</v>
      </c>
      <c r="P7675" s="14">
        <f t="shared" si="954"/>
        <v>93</v>
      </c>
      <c r="Q7675" s="14" t="str">
        <f t="shared" si="955"/>
        <v>Unknown</v>
      </c>
      <c r="R7675" s="14" t="str">
        <f t="shared" si="956"/>
        <v>|Unknown|</v>
      </c>
      <c r="S7675" s="14" t="str">
        <f t="shared" si="957"/>
        <v>|Documentaries|</v>
      </c>
      <c r="T7675" s="14" t="str">
        <f t="shared" si="958"/>
        <v>|Tiller Russell|</v>
      </c>
      <c r="U7675" s="14" t="str">
        <f t="shared" si="959"/>
        <v>|Unknown|</v>
      </c>
    </row>
    <row r="7676" spans="1:21">
      <c r="A7676" s="14" t="s">
        <v>35202</v>
      </c>
      <c r="B7676" s="14" t="s">
        <v>49</v>
      </c>
      <c r="C7676" s="14" t="s">
        <v>35203</v>
      </c>
      <c r="D7676" s="14" t="s">
        <v>117</v>
      </c>
      <c r="E7676" s="14" t="s">
        <v>35204</v>
      </c>
      <c r="F7676" s="14" t="s">
        <v>118</v>
      </c>
      <c r="G7676" s="26">
        <v>44044</v>
      </c>
      <c r="H7676" s="14">
        <v>2012</v>
      </c>
      <c r="I7676" s="14" t="s">
        <v>362</v>
      </c>
      <c r="J7676" s="14" t="s">
        <v>105</v>
      </c>
      <c r="K7676" s="14" t="s">
        <v>7657</v>
      </c>
      <c r="L7676" s="14" t="s">
        <v>35205</v>
      </c>
      <c r="M7676" s="14">
        <f t="shared" si="952"/>
        <v>2020</v>
      </c>
      <c r="N7676" s="14">
        <f t="shared" si="953"/>
        <v>8</v>
      </c>
      <c r="O7676" s="14" t="str">
        <f>IFERROR(VLOOKUP(I7676,Lists!$F$2:$G$16,2,FALSE()),"Not Rated")</f>
        <v>Older Kids</v>
      </c>
      <c r="P7676" s="14">
        <f t="shared" si="954"/>
        <v>1</v>
      </c>
      <c r="Q7676" s="14" t="str">
        <f t="shared" si="955"/>
        <v>United Kingdom</v>
      </c>
      <c r="R7676" s="14" t="str">
        <f t="shared" si="956"/>
        <v>|United Kingdom|</v>
      </c>
      <c r="S7676" s="14" t="str">
        <f t="shared" si="957"/>
        <v>|British TV Shows|Kids' TV|TV Comedies|</v>
      </c>
      <c r="T7676" s="14" t="str">
        <f t="shared" si="958"/>
        <v>|Unknown|</v>
      </c>
      <c r="U7676" s="14" t="str">
        <f t="shared" si="959"/>
        <v>|Chris van Tulleken|Xand van Tulleken|</v>
      </c>
    </row>
    <row r="7677" spans="1:21">
      <c r="A7677" s="14" t="s">
        <v>35206</v>
      </c>
      <c r="B7677" s="14" t="s">
        <v>49</v>
      </c>
      <c r="C7677" s="14" t="s">
        <v>35207</v>
      </c>
      <c r="D7677" s="14" t="s">
        <v>117</v>
      </c>
      <c r="E7677" s="14" t="s">
        <v>35208</v>
      </c>
      <c r="F7677" s="14" t="s">
        <v>123</v>
      </c>
      <c r="G7677" s="26">
        <v>42552</v>
      </c>
      <c r="H7677" s="14">
        <v>2012</v>
      </c>
      <c r="I7677" s="14" t="s">
        <v>362</v>
      </c>
      <c r="J7677" s="14" t="s">
        <v>105</v>
      </c>
      <c r="K7677" s="14" t="s">
        <v>6268</v>
      </c>
      <c r="L7677" s="14" t="s">
        <v>35209</v>
      </c>
      <c r="M7677" s="14">
        <f t="shared" si="952"/>
        <v>2016</v>
      </c>
      <c r="N7677" s="14">
        <f t="shared" si="953"/>
        <v>7</v>
      </c>
      <c r="O7677" s="14" t="str">
        <f>IFERROR(VLOOKUP(I7677,Lists!$F$2:$G$16,2,FALSE()),"Not Rated")</f>
        <v>Older Kids</v>
      </c>
      <c r="P7677" s="14">
        <f t="shared" si="954"/>
        <v>1</v>
      </c>
      <c r="Q7677" s="14" t="str">
        <f t="shared" si="955"/>
        <v>South Korea</v>
      </c>
      <c r="R7677" s="14" t="str">
        <f t="shared" si="956"/>
        <v>|South Korea|</v>
      </c>
      <c r="S7677" s="14" t="str">
        <f t="shared" si="957"/>
        <v>|International TV Shows|Korean TV Shows|Romantic TV Shows|</v>
      </c>
      <c r="T7677" s="14" t="str">
        <f t="shared" si="958"/>
        <v>|Unknown|</v>
      </c>
      <c r="U7677" s="14" t="str">
        <f t="shared" si="959"/>
        <v>|Seung-ho Yoo|Eun-bin Park|Kyung-pyo Go|Ye-won Kim|Hyun Jin Lee|Jin-joo Park|</v>
      </c>
    </row>
    <row r="7678" spans="1:21">
      <c r="A7678" s="14" t="s">
        <v>35210</v>
      </c>
      <c r="B7678" s="14" t="s">
        <v>48</v>
      </c>
      <c r="C7678" s="14" t="s">
        <v>35211</v>
      </c>
      <c r="D7678" s="14" t="s">
        <v>17321</v>
      </c>
      <c r="E7678" s="14" t="s">
        <v>35212</v>
      </c>
      <c r="F7678" s="14" t="s">
        <v>35213</v>
      </c>
      <c r="G7678" s="26">
        <v>43431</v>
      </c>
      <c r="H7678" s="14">
        <v>2018</v>
      </c>
      <c r="I7678" s="14" t="s">
        <v>360</v>
      </c>
      <c r="J7678" s="14" t="s">
        <v>1929</v>
      </c>
      <c r="K7678" s="14" t="s">
        <v>1227</v>
      </c>
      <c r="L7678" s="14" t="s">
        <v>35214</v>
      </c>
      <c r="M7678" s="14">
        <f t="shared" si="952"/>
        <v>2018</v>
      </c>
      <c r="N7678" s="14">
        <f t="shared" si="953"/>
        <v>11</v>
      </c>
      <c r="O7678" s="14" t="str">
        <f>IFERROR(VLOOKUP(I7678,Lists!$F$2:$G$16,2,FALSE()),"Not Rated")</f>
        <v>Adults</v>
      </c>
      <c r="P7678" s="14">
        <f t="shared" si="954"/>
        <v>139</v>
      </c>
      <c r="Q7678" s="14" t="str">
        <f t="shared" si="955"/>
        <v>China</v>
      </c>
      <c r="R7678" s="14" t="str">
        <f t="shared" si="956"/>
        <v>|China|Morocco|Hong Kong|</v>
      </c>
      <c r="S7678" s="14" t="str">
        <f t="shared" si="957"/>
        <v>|Action &amp; Adventure|International Movies|</v>
      </c>
      <c r="T7678" s="14" t="str">
        <f t="shared" si="958"/>
        <v>|Dante Lam|</v>
      </c>
      <c r="U7678" s="14" t="str">
        <f t="shared" si="959"/>
        <v>|Zhang Yi|Johnny Huang|Hai Qing|Du Jiang|Zhang Hanyu|Henry Prince Mak|Luxia Jiang|Yin Fang|Wang Yutian|Guo Jiahao|</v>
      </c>
    </row>
    <row r="7679" spans="1:21">
      <c r="A7679" s="14" t="s">
        <v>35215</v>
      </c>
      <c r="B7679" s="14" t="s">
        <v>48</v>
      </c>
      <c r="C7679" s="14" t="s">
        <v>35216</v>
      </c>
      <c r="D7679" s="14" t="s">
        <v>35217</v>
      </c>
      <c r="E7679" s="14" t="s">
        <v>35218</v>
      </c>
      <c r="F7679" s="14" t="s">
        <v>115</v>
      </c>
      <c r="G7679" s="26">
        <v>42782</v>
      </c>
      <c r="H7679" s="14">
        <v>2016</v>
      </c>
      <c r="I7679" s="14" t="s">
        <v>360</v>
      </c>
      <c r="J7679" s="14" t="s">
        <v>436</v>
      </c>
      <c r="K7679" s="14" t="s">
        <v>1034</v>
      </c>
      <c r="L7679" s="14" t="s">
        <v>35219</v>
      </c>
      <c r="M7679" s="14">
        <f t="shared" si="952"/>
        <v>2017</v>
      </c>
      <c r="N7679" s="14">
        <f t="shared" si="953"/>
        <v>2</v>
      </c>
      <c r="O7679" s="14" t="str">
        <f>IFERROR(VLOOKUP(I7679,Lists!$F$2:$G$16,2,FALSE()),"Not Rated")</f>
        <v>Adults</v>
      </c>
      <c r="P7679" s="14">
        <f t="shared" si="954"/>
        <v>91</v>
      </c>
      <c r="Q7679" s="14" t="str">
        <f t="shared" si="955"/>
        <v>United States</v>
      </c>
      <c r="R7679" s="14" t="str">
        <f t="shared" si="956"/>
        <v>|United States|</v>
      </c>
      <c r="S7679" s="14" t="str">
        <f t="shared" si="957"/>
        <v>|Comedies|Dramas|Independent Movies|</v>
      </c>
      <c r="T7679" s="14" t="str">
        <f t="shared" si="958"/>
        <v>|Logan Kibens|</v>
      </c>
      <c r="U7679" s="14" t="str">
        <f t="shared" si="959"/>
        <v>|Martin Starr|Mae Whitman|Nat Faxon|Cameron Esposito|Retta|Christine Lahti|Kate Cobb|Kristopher Lofton|Tim Hopper|Trevor Dawkins|</v>
      </c>
    </row>
    <row r="7680" spans="1:21">
      <c r="A7680" s="14" t="s">
        <v>35220</v>
      </c>
      <c r="B7680" s="14" t="s">
        <v>48</v>
      </c>
      <c r="C7680" s="14" t="s">
        <v>35221</v>
      </c>
      <c r="D7680" s="14" t="s">
        <v>35222</v>
      </c>
      <c r="E7680" s="14" t="s">
        <v>35223</v>
      </c>
      <c r="F7680" s="14" t="s">
        <v>130</v>
      </c>
      <c r="G7680" s="26">
        <v>43328</v>
      </c>
      <c r="H7680" s="14">
        <v>1984</v>
      </c>
      <c r="I7680" s="14" t="s">
        <v>360</v>
      </c>
      <c r="J7680" s="14" t="s">
        <v>1290</v>
      </c>
      <c r="K7680" s="14" t="s">
        <v>1227</v>
      </c>
      <c r="L7680" s="14" t="s">
        <v>35224</v>
      </c>
      <c r="M7680" s="14">
        <f t="shared" si="952"/>
        <v>2018</v>
      </c>
      <c r="N7680" s="14">
        <f t="shared" si="953"/>
        <v>8</v>
      </c>
      <c r="O7680" s="14" t="str">
        <f>IFERROR(VLOOKUP(I7680,Lists!$F$2:$G$16,2,FALSE()),"Not Rated")</f>
        <v>Adults</v>
      </c>
      <c r="P7680" s="14">
        <f t="shared" si="954"/>
        <v>86</v>
      </c>
      <c r="Q7680" s="14" t="str">
        <f t="shared" si="955"/>
        <v>Hong Kong</v>
      </c>
      <c r="R7680" s="14" t="str">
        <f t="shared" si="956"/>
        <v>|Hong Kong|</v>
      </c>
      <c r="S7680" s="14" t="str">
        <f t="shared" si="957"/>
        <v>|Action &amp; Adventure|International Movies|</v>
      </c>
      <c r="T7680" s="14" t="str">
        <f t="shared" si="958"/>
        <v>|Chia Tang|</v>
      </c>
      <c r="U7680" s="14" t="str">
        <f t="shared" si="959"/>
        <v>|Lung Ti|Te-Lo Mai|Leanne Liu|Kuan Tai Chen|Phillip Ko|Kuan-chung Ku|Kwok Kuen Chan|Hoi Sang Lee|Tau Wan Yue|Chia Tang|Shen Chan|</v>
      </c>
    </row>
    <row r="7681" spans="1:21">
      <c r="A7681" s="14" t="s">
        <v>35225</v>
      </c>
      <c r="B7681" s="14" t="s">
        <v>49</v>
      </c>
      <c r="C7681" s="14" t="s">
        <v>35226</v>
      </c>
      <c r="D7681" s="14" t="s">
        <v>35227</v>
      </c>
      <c r="E7681" s="14" t="s">
        <v>117</v>
      </c>
      <c r="F7681" s="14" t="s">
        <v>115</v>
      </c>
      <c r="G7681" s="26">
        <v>43301</v>
      </c>
      <c r="H7681" s="14">
        <v>2018</v>
      </c>
      <c r="I7681" s="14" t="s">
        <v>362</v>
      </c>
      <c r="J7681" s="14" t="s">
        <v>107</v>
      </c>
      <c r="K7681" s="14" t="s">
        <v>257</v>
      </c>
      <c r="L7681" s="14" t="s">
        <v>35228</v>
      </c>
      <c r="M7681" s="14">
        <f t="shared" si="952"/>
        <v>2018</v>
      </c>
      <c r="N7681" s="14">
        <f t="shared" si="953"/>
        <v>7</v>
      </c>
      <c r="O7681" s="14" t="str">
        <f>IFERROR(VLOOKUP(I7681,Lists!$F$2:$G$16,2,FALSE()),"Not Rated")</f>
        <v>Older Kids</v>
      </c>
      <c r="P7681" s="14">
        <f t="shared" si="954"/>
        <v>3</v>
      </c>
      <c r="Q7681" s="14" t="str">
        <f t="shared" si="955"/>
        <v>United States</v>
      </c>
      <c r="R7681" s="14" t="str">
        <f t="shared" si="956"/>
        <v>|United States|</v>
      </c>
      <c r="S7681" s="14" t="str">
        <f t="shared" si="957"/>
        <v>|Docuseries|</v>
      </c>
      <c r="T7681" s="14" t="str">
        <f t="shared" si="958"/>
        <v>|Peter McDonnell|</v>
      </c>
      <c r="U7681" s="14" t="str">
        <f t="shared" si="959"/>
        <v>|Unknown|</v>
      </c>
    </row>
    <row r="7682" spans="1:21">
      <c r="A7682" s="14" t="s">
        <v>35229</v>
      </c>
      <c r="B7682" s="14" t="s">
        <v>48</v>
      </c>
      <c r="C7682" s="14" t="s">
        <v>35230</v>
      </c>
      <c r="D7682" s="14" t="s">
        <v>35231</v>
      </c>
      <c r="E7682" s="14" t="s">
        <v>35232</v>
      </c>
      <c r="F7682" s="14" t="s">
        <v>116</v>
      </c>
      <c r="G7682" s="26">
        <v>43313</v>
      </c>
      <c r="H7682" s="14">
        <v>2017</v>
      </c>
      <c r="I7682" s="14" t="s">
        <v>361</v>
      </c>
      <c r="J7682" s="14" t="s">
        <v>682</v>
      </c>
      <c r="K7682" s="14" t="s">
        <v>834</v>
      </c>
      <c r="L7682" s="14" t="s">
        <v>35233</v>
      </c>
      <c r="M7682" s="14">
        <f t="shared" ref="M7682:M7745" si="960">IF(G7682="","",YEAR(G7682))</f>
        <v>2018</v>
      </c>
      <c r="N7682" s="14">
        <f t="shared" ref="N7682:N7745" si="961">IF(G7682="","",MONTH(G7682))</f>
        <v>8</v>
      </c>
      <c r="O7682" s="14" t="str">
        <f>IFERROR(VLOOKUP(I7682,Lists!$F$2:$G$16,2,FALSE()),"Not Rated")</f>
        <v>Teens</v>
      </c>
      <c r="P7682" s="14">
        <f t="shared" ref="P7682:P7745" si="962">IFERROR(VALUE(LEFT(J7682,FIND(" ",J7682)-1)),"")</f>
        <v>122</v>
      </c>
      <c r="Q7682" s="14" t="str">
        <f t="shared" ref="Q7682:Q7745" si="963">IFERROR(LEFT(F7682,FIND(",",F7682)-1),F7682)</f>
        <v>India</v>
      </c>
      <c r="R7682" s="14" t="str">
        <f t="shared" ref="R7682:R7745" si="964">"|"&amp;SUBSTITUTE(F7682,", ","|")&amp;"|"</f>
        <v>|India|</v>
      </c>
      <c r="S7682" s="14" t="str">
        <f t="shared" ref="S7682:S7745" si="965">"|"&amp;SUBSTITUTE(K7682,", ","|")&amp;"|"</f>
        <v>|Comedies|Dramas|International Movies|</v>
      </c>
      <c r="T7682" s="14" t="str">
        <f t="shared" ref="T7682:T7745" si="966">"|"&amp;SUBSTITUTE(D7682,", ","|")&amp;"|"</f>
        <v>|Kiran Narayanan|</v>
      </c>
      <c r="U7682" s="14" t="str">
        <f t="shared" ref="U7682:U7745" si="967">"|"&amp;SUBSTITUTE(E7682,", ","|")&amp;"|"</f>
        <v>|Nedumudi Venu|V.K. Sriraman|Lena|Sunil Sukhada|Mammukoya|Joju George|Bhagath Baby Manuel|Sasi Kalinga|</v>
      </c>
    </row>
    <row r="7683" spans="1:21">
      <c r="A7683" s="14" t="s">
        <v>35234</v>
      </c>
      <c r="B7683" s="14" t="s">
        <v>48</v>
      </c>
      <c r="C7683" s="14" t="s">
        <v>35235</v>
      </c>
      <c r="D7683" s="14" t="s">
        <v>35236</v>
      </c>
      <c r="E7683" s="14" t="s">
        <v>35237</v>
      </c>
      <c r="F7683" s="14" t="s">
        <v>23630</v>
      </c>
      <c r="G7683" s="26">
        <v>43023</v>
      </c>
      <c r="H7683" s="14">
        <v>2017</v>
      </c>
      <c r="I7683" s="14" t="s">
        <v>360</v>
      </c>
      <c r="J7683" s="14" t="s">
        <v>624</v>
      </c>
      <c r="K7683" s="14" t="s">
        <v>444</v>
      </c>
      <c r="L7683" s="14" t="s">
        <v>35238</v>
      </c>
      <c r="M7683" s="14">
        <f t="shared" si="960"/>
        <v>2017</v>
      </c>
      <c r="N7683" s="14">
        <f t="shared" si="961"/>
        <v>10</v>
      </c>
      <c r="O7683" s="14" t="str">
        <f>IFERROR(VLOOKUP(I7683,Lists!$F$2:$G$16,2,FALSE()),"Not Rated")</f>
        <v>Adults</v>
      </c>
      <c r="P7683" s="14">
        <f t="shared" si="962"/>
        <v>96</v>
      </c>
      <c r="Q7683" s="14" t="str">
        <f t="shared" si="963"/>
        <v>Australia</v>
      </c>
      <c r="R7683" s="14" t="str">
        <f t="shared" si="964"/>
        <v>|Australia|United Arab Emirates|</v>
      </c>
      <c r="S7683" s="14" t="str">
        <f t="shared" si="965"/>
        <v>|Dramas|Independent Movies|International Movies|</v>
      </c>
      <c r="T7683" s="14" t="str">
        <f t="shared" si="966"/>
        <v>|Ben C. Lucas|</v>
      </c>
      <c r="U7683" s="14" t="str">
        <f t="shared" si="967"/>
        <v>|Jessica De Gouw|T.J. Power|Thomas Cocquerel|Liam Graham|Clarence John Ryan|Maggie Meyer|Tiriel Mora|Priscilla-Anne Forder|Adriane Daff|Ian Toyne|</v>
      </c>
    </row>
    <row r="7684" spans="1:21">
      <c r="A7684" s="14" t="s">
        <v>35239</v>
      </c>
      <c r="B7684" s="14" t="s">
        <v>48</v>
      </c>
      <c r="C7684" s="14" t="s">
        <v>35240</v>
      </c>
      <c r="D7684" s="14" t="s">
        <v>35241</v>
      </c>
      <c r="E7684" s="14" t="s">
        <v>35242</v>
      </c>
      <c r="F7684" s="14" t="s">
        <v>116</v>
      </c>
      <c r="G7684" s="26">
        <v>42809</v>
      </c>
      <c r="H7684" s="14">
        <v>2014</v>
      </c>
      <c r="I7684" s="14" t="s">
        <v>362</v>
      </c>
      <c r="J7684" s="14" t="s">
        <v>708</v>
      </c>
      <c r="K7684" s="14" t="s">
        <v>475</v>
      </c>
      <c r="L7684" s="14" t="s">
        <v>35243</v>
      </c>
      <c r="M7684" s="14">
        <f t="shared" si="960"/>
        <v>2017</v>
      </c>
      <c r="N7684" s="14">
        <f t="shared" si="961"/>
        <v>3</v>
      </c>
      <c r="O7684" s="14" t="str">
        <f>IFERROR(VLOOKUP(I7684,Lists!$F$2:$G$16,2,FALSE()),"Not Rated")</f>
        <v>Older Kids</v>
      </c>
      <c r="P7684" s="14">
        <f t="shared" si="962"/>
        <v>88</v>
      </c>
      <c r="Q7684" s="14" t="str">
        <f t="shared" si="963"/>
        <v>India</v>
      </c>
      <c r="R7684" s="14" t="str">
        <f t="shared" si="964"/>
        <v>|India|</v>
      </c>
      <c r="S7684" s="14" t="str">
        <f t="shared" si="965"/>
        <v>|Dramas|International Movies|</v>
      </c>
      <c r="T7684" s="14" t="str">
        <f t="shared" si="966"/>
        <v>|Jayaraj Rajasekharan Nair|</v>
      </c>
      <c r="U7684" s="14" t="str">
        <f t="shared" si="967"/>
        <v>|Ashanth K. Shah|Kumarakom Vasudevan|Shine Tom Chacko|Sabitha Jayaraj|Thomas J. Kannampuzha|</v>
      </c>
    </row>
    <row r="7685" spans="1:21">
      <c r="A7685" s="14" t="s">
        <v>35244</v>
      </c>
      <c r="B7685" s="14" t="s">
        <v>48</v>
      </c>
      <c r="C7685" s="14" t="s">
        <v>35245</v>
      </c>
      <c r="D7685" s="14" t="s">
        <v>35246</v>
      </c>
      <c r="E7685" s="14" t="s">
        <v>35247</v>
      </c>
      <c r="F7685" s="14" t="s">
        <v>118</v>
      </c>
      <c r="G7685" s="26">
        <v>43718</v>
      </c>
      <c r="H7685" s="14">
        <v>2019</v>
      </c>
      <c r="I7685" s="14" t="s">
        <v>360</v>
      </c>
      <c r="J7685" s="14" t="s">
        <v>730</v>
      </c>
      <c r="K7685" s="14" t="s">
        <v>496</v>
      </c>
      <c r="L7685" s="14" t="s">
        <v>35248</v>
      </c>
      <c r="M7685" s="14">
        <f t="shared" si="960"/>
        <v>2019</v>
      </c>
      <c r="N7685" s="14">
        <f t="shared" si="961"/>
        <v>9</v>
      </c>
      <c r="O7685" s="14" t="str">
        <f>IFERROR(VLOOKUP(I7685,Lists!$F$2:$G$16,2,FALSE()),"Not Rated")</f>
        <v>Adults</v>
      </c>
      <c r="P7685" s="14">
        <f t="shared" si="962"/>
        <v>93</v>
      </c>
      <c r="Q7685" s="14" t="str">
        <f t="shared" si="963"/>
        <v>United Kingdom</v>
      </c>
      <c r="R7685" s="14" t="str">
        <f t="shared" si="964"/>
        <v>|United Kingdom|</v>
      </c>
      <c r="S7685" s="14" t="str">
        <f t="shared" si="965"/>
        <v>|Documentaries|International Movies|</v>
      </c>
      <c r="T7685" s="14" t="str">
        <f t="shared" si="966"/>
        <v>|Mark Franchetti|Andrew Meier|</v>
      </c>
      <c r="U7685" s="14" t="str">
        <f t="shared" si="967"/>
        <v>|Tommaso Buscetta|</v>
      </c>
    </row>
    <row r="7686" spans="1:21">
      <c r="A7686" s="14" t="s">
        <v>35249</v>
      </c>
      <c r="B7686" s="14" t="s">
        <v>48</v>
      </c>
      <c r="C7686" s="14" t="s">
        <v>35250</v>
      </c>
      <c r="D7686" s="14" t="s">
        <v>35251</v>
      </c>
      <c r="E7686" s="14" t="s">
        <v>35252</v>
      </c>
      <c r="F7686" s="14" t="s">
        <v>35253</v>
      </c>
      <c r="G7686" s="26">
        <v>43983</v>
      </c>
      <c r="H7686" s="14">
        <v>2018</v>
      </c>
      <c r="I7686" s="14" t="s">
        <v>364</v>
      </c>
      <c r="J7686" s="14" t="s">
        <v>404</v>
      </c>
      <c r="K7686" s="14" t="s">
        <v>3429</v>
      </c>
      <c r="L7686" s="14" t="s">
        <v>35254</v>
      </c>
      <c r="M7686" s="14">
        <f t="shared" si="960"/>
        <v>2020</v>
      </c>
      <c r="N7686" s="14">
        <f t="shared" si="961"/>
        <v>6</v>
      </c>
      <c r="O7686" s="14" t="str">
        <f>IFERROR(VLOOKUP(I7686,Lists!$F$2:$G$16,2,FALSE()),"Not Rated")</f>
        <v>Teens</v>
      </c>
      <c r="P7686" s="14">
        <f t="shared" si="962"/>
        <v>90</v>
      </c>
      <c r="Q7686" s="14" t="str">
        <f t="shared" si="963"/>
        <v>Canada</v>
      </c>
      <c r="R7686" s="14" t="str">
        <f t="shared" si="964"/>
        <v>|Canada|United States|Germany|</v>
      </c>
      <c r="S7686" s="14" t="str">
        <f t="shared" si="965"/>
        <v>|Horror Movies|Thrillers|</v>
      </c>
      <c r="T7686" s="14" t="str">
        <f t="shared" si="966"/>
        <v>|Anthony Scott Burns|</v>
      </c>
      <c r="U7686" s="14" t="str">
        <f t="shared" si="967"/>
        <v>|Thomas Mann|Nicola Peltz|Percy Hynes White|Kate Moyer|Carlyn Burchell|John Ralston|Christine Horne|Allison Hossack|Lucius Hoyos|Marcia Bennett|</v>
      </c>
    </row>
    <row r="7687" spans="1:21">
      <c r="A7687" s="14" t="s">
        <v>35255</v>
      </c>
      <c r="B7687" s="14" t="s">
        <v>48</v>
      </c>
      <c r="C7687" s="14" t="s">
        <v>35256</v>
      </c>
      <c r="D7687" s="14" t="s">
        <v>117</v>
      </c>
      <c r="E7687" s="14" t="s">
        <v>35257</v>
      </c>
      <c r="F7687" s="14" t="s">
        <v>126</v>
      </c>
      <c r="G7687" s="26">
        <v>43282</v>
      </c>
      <c r="H7687" s="14">
        <v>2017</v>
      </c>
      <c r="I7687" s="14" t="s">
        <v>362</v>
      </c>
      <c r="J7687" s="14" t="s">
        <v>560</v>
      </c>
      <c r="K7687" s="14" t="s">
        <v>834</v>
      </c>
      <c r="L7687" s="14" t="s">
        <v>35258</v>
      </c>
      <c r="M7687" s="14">
        <f t="shared" si="960"/>
        <v>2018</v>
      </c>
      <c r="N7687" s="14">
        <f t="shared" si="961"/>
        <v>7</v>
      </c>
      <c r="O7687" s="14" t="str">
        <f>IFERROR(VLOOKUP(I7687,Lists!$F$2:$G$16,2,FALSE()),"Not Rated")</f>
        <v>Older Kids</v>
      </c>
      <c r="P7687" s="14">
        <f t="shared" si="962"/>
        <v>103</v>
      </c>
      <c r="Q7687" s="14" t="str">
        <f t="shared" si="963"/>
        <v>China</v>
      </c>
      <c r="R7687" s="14" t="str">
        <f t="shared" si="964"/>
        <v>|China|</v>
      </c>
      <c r="S7687" s="14" t="str">
        <f t="shared" si="965"/>
        <v>|Comedies|Dramas|International Movies|</v>
      </c>
      <c r="T7687" s="14" t="str">
        <f t="shared" si="966"/>
        <v>|Unknown|</v>
      </c>
      <c r="U7687" s="14" t="str">
        <f t="shared" si="967"/>
        <v>|Lulu Xu|Yuchang Peng|Mingjie Luo|Yongxi Liu|Zhongyu Han|Zhaohua Lu|</v>
      </c>
    </row>
    <row r="7688" spans="1:21">
      <c r="A7688" s="14" t="s">
        <v>35259</v>
      </c>
      <c r="B7688" s="14" t="s">
        <v>48</v>
      </c>
      <c r="C7688" s="14" t="s">
        <v>35260</v>
      </c>
      <c r="D7688" s="14" t="s">
        <v>35261</v>
      </c>
      <c r="E7688" s="14" t="s">
        <v>35262</v>
      </c>
      <c r="F7688" s="14" t="s">
        <v>118</v>
      </c>
      <c r="G7688" s="26">
        <v>43511</v>
      </c>
      <c r="H7688" s="14">
        <v>2018</v>
      </c>
      <c r="I7688" s="14" t="s">
        <v>360</v>
      </c>
      <c r="J7688" s="14" t="s">
        <v>724</v>
      </c>
      <c r="K7688" s="14" t="s">
        <v>248</v>
      </c>
      <c r="L7688" s="14" t="s">
        <v>35263</v>
      </c>
      <c r="M7688" s="14">
        <f t="shared" si="960"/>
        <v>2019</v>
      </c>
      <c r="N7688" s="14">
        <f t="shared" si="961"/>
        <v>2</v>
      </c>
      <c r="O7688" s="14" t="str">
        <f>IFERROR(VLOOKUP(I7688,Lists!$F$2:$G$16,2,FALSE()),"Not Rated")</f>
        <v>Adults</v>
      </c>
      <c r="P7688" s="14">
        <f t="shared" si="962"/>
        <v>102</v>
      </c>
      <c r="Q7688" s="14" t="str">
        <f t="shared" si="963"/>
        <v>United Kingdom</v>
      </c>
      <c r="R7688" s="14" t="str">
        <f t="shared" si="964"/>
        <v>|United Kingdom|</v>
      </c>
      <c r="S7688" s="14" t="str">
        <f t="shared" si="965"/>
        <v>|Action &amp; Adventure|</v>
      </c>
      <c r="T7688" s="14" t="str">
        <f t="shared" si="966"/>
        <v>|Adam Collins|Luke Radford|</v>
      </c>
      <c r="U7688" s="14" t="str">
        <f t="shared" si="967"/>
        <v>|Adam Collins|Jessica Norris|Ian Hitchens|Steven Blades|Zara Phythian|Anthony Burrows|Andy Calderwood|Emmeline Kellie|Andre Squire|Ollie Christie|</v>
      </c>
    </row>
    <row r="7689" spans="1:21">
      <c r="A7689" s="14" t="s">
        <v>35264</v>
      </c>
      <c r="B7689" s="14" t="s">
        <v>48</v>
      </c>
      <c r="C7689" s="14" t="s">
        <v>35265</v>
      </c>
      <c r="D7689" s="14" t="s">
        <v>35266</v>
      </c>
      <c r="E7689" s="14" t="s">
        <v>35267</v>
      </c>
      <c r="F7689" s="14" t="s">
        <v>35268</v>
      </c>
      <c r="G7689" s="26">
        <v>43616</v>
      </c>
      <c r="H7689" s="14">
        <v>2006</v>
      </c>
      <c r="I7689" s="14" t="s">
        <v>360</v>
      </c>
      <c r="J7689" s="14" t="s">
        <v>611</v>
      </c>
      <c r="K7689" s="14" t="s">
        <v>1537</v>
      </c>
      <c r="L7689" s="14" t="s">
        <v>35269</v>
      </c>
      <c r="M7689" s="14">
        <f t="shared" si="960"/>
        <v>2019</v>
      </c>
      <c r="N7689" s="14">
        <f t="shared" si="961"/>
        <v>5</v>
      </c>
      <c r="O7689" s="14" t="str">
        <f>IFERROR(VLOOKUP(I7689,Lists!$F$2:$G$16,2,FALSE()),"Not Rated")</f>
        <v>Adults</v>
      </c>
      <c r="P7689" s="14">
        <f t="shared" si="962"/>
        <v>105</v>
      </c>
      <c r="Q7689" s="14" t="str">
        <f t="shared" si="963"/>
        <v>United Kingdom</v>
      </c>
      <c r="R7689" s="14" t="str">
        <f t="shared" si="964"/>
        <v>|United Kingdom|Thailand|</v>
      </c>
      <c r="S7689" s="14" t="str">
        <f t="shared" si="965"/>
        <v>|Horror Movies|International Movies|</v>
      </c>
      <c r="T7689" s="14" t="str">
        <f t="shared" si="966"/>
        <v>|Paul Spurrier|</v>
      </c>
      <c r="U7689" s="14" t="str">
        <f t="shared" si="967"/>
        <v>|Suangporn Jaturaphut|Opal|Dor Yodrak|Pisamai Pakdeevijit|Manthana Wannarod|Supatra Roongsawang|Narisara Sairatanee|Amy Siriya|</v>
      </c>
    </row>
    <row r="7690" spans="1:21">
      <c r="A7690" s="14" t="s">
        <v>35270</v>
      </c>
      <c r="B7690" s="14" t="s">
        <v>48</v>
      </c>
      <c r="C7690" s="14" t="s">
        <v>35271</v>
      </c>
      <c r="D7690" s="14" t="s">
        <v>25361</v>
      </c>
      <c r="E7690" s="14" t="s">
        <v>35272</v>
      </c>
      <c r="F7690" s="14" t="s">
        <v>116</v>
      </c>
      <c r="G7690" s="26">
        <v>43313</v>
      </c>
      <c r="H7690" s="14">
        <v>2015</v>
      </c>
      <c r="I7690" s="14" t="s">
        <v>361</v>
      </c>
      <c r="J7690" s="14" t="s">
        <v>962</v>
      </c>
      <c r="K7690" s="14" t="s">
        <v>4695</v>
      </c>
      <c r="L7690" s="14" t="s">
        <v>35273</v>
      </c>
      <c r="M7690" s="14">
        <f t="shared" si="960"/>
        <v>2018</v>
      </c>
      <c r="N7690" s="14">
        <f t="shared" si="961"/>
        <v>8</v>
      </c>
      <c r="O7690" s="14" t="str">
        <f>IFERROR(VLOOKUP(I7690,Lists!$F$2:$G$16,2,FALSE()),"Not Rated")</f>
        <v>Teens</v>
      </c>
      <c r="P7690" s="14">
        <f t="shared" si="962"/>
        <v>117</v>
      </c>
      <c r="Q7690" s="14" t="str">
        <f t="shared" si="963"/>
        <v>India</v>
      </c>
      <c r="R7690" s="14" t="str">
        <f t="shared" si="964"/>
        <v>|India|</v>
      </c>
      <c r="S7690" s="14" t="str">
        <f t="shared" si="965"/>
        <v>|Comedies|Independent Movies|International Movies|</v>
      </c>
      <c r="T7690" s="14" t="str">
        <f t="shared" si="966"/>
        <v>|Kundan Shah|</v>
      </c>
      <c r="U7690" s="14" t="str">
        <f t="shared" si="967"/>
        <v>|Meenakshi Dixit|Indrajeet Soni|Bharat Jadhav|Yashpal Sharma|Anjan Srivastav|Deepak Shirke|Akhilendra Mishra|Mushtaq Khan|Aanand Kale|</v>
      </c>
    </row>
    <row r="7691" spans="1:21">
      <c r="A7691" s="14" t="s">
        <v>35274</v>
      </c>
      <c r="B7691" s="14" t="s">
        <v>49</v>
      </c>
      <c r="C7691" s="14" t="s">
        <v>35275</v>
      </c>
      <c r="D7691" s="14" t="s">
        <v>117</v>
      </c>
      <c r="E7691" s="14" t="s">
        <v>35276</v>
      </c>
      <c r="F7691" s="14" t="s">
        <v>115</v>
      </c>
      <c r="G7691" s="26">
        <v>43046</v>
      </c>
      <c r="H7691" s="14">
        <v>2016</v>
      </c>
      <c r="I7691" s="14" t="s">
        <v>366</v>
      </c>
      <c r="J7691" s="14" t="s">
        <v>105</v>
      </c>
      <c r="K7691" s="14" t="s">
        <v>617</v>
      </c>
      <c r="L7691" s="14" t="s">
        <v>35277</v>
      </c>
      <c r="M7691" s="14">
        <f t="shared" si="960"/>
        <v>2017</v>
      </c>
      <c r="N7691" s="14">
        <f t="shared" si="961"/>
        <v>11</v>
      </c>
      <c r="O7691" s="14" t="str">
        <f>IFERROR(VLOOKUP(I7691,Lists!$F$2:$G$16,2,FALSE()),"Not Rated")</f>
        <v>Kids</v>
      </c>
      <c r="P7691" s="14">
        <f t="shared" si="962"/>
        <v>1</v>
      </c>
      <c r="Q7691" s="14" t="str">
        <f t="shared" si="963"/>
        <v>United States</v>
      </c>
      <c r="R7691" s="14" t="str">
        <f t="shared" si="964"/>
        <v>|United States|</v>
      </c>
      <c r="S7691" s="14" t="str">
        <f t="shared" si="965"/>
        <v>|Kids' TV|TV Comedies|</v>
      </c>
      <c r="T7691" s="14" t="str">
        <f t="shared" si="966"/>
        <v>|Unknown|</v>
      </c>
      <c r="U7691" s="14" t="str">
        <f t="shared" si="967"/>
        <v>|Marc Thompson|Benjie Randall|Courtney Shaw|</v>
      </c>
    </row>
    <row r="7692" spans="1:21">
      <c r="A7692" s="14" t="s">
        <v>35278</v>
      </c>
      <c r="B7692" s="14" t="s">
        <v>48</v>
      </c>
      <c r="C7692" s="14" t="s">
        <v>35279</v>
      </c>
      <c r="D7692" s="14" t="s">
        <v>1177</v>
      </c>
      <c r="E7692" s="14" t="s">
        <v>35280</v>
      </c>
      <c r="F7692" s="14" t="s">
        <v>115</v>
      </c>
      <c r="G7692" s="26">
        <v>43556</v>
      </c>
      <c r="H7692" s="14">
        <v>2007</v>
      </c>
      <c r="I7692" s="14" t="s">
        <v>364</v>
      </c>
      <c r="J7692" s="14" t="s">
        <v>3165</v>
      </c>
      <c r="K7692" s="14" t="s">
        <v>1027</v>
      </c>
      <c r="L7692" s="14" t="s">
        <v>35281</v>
      </c>
      <c r="M7692" s="14">
        <f t="shared" si="960"/>
        <v>2019</v>
      </c>
      <c r="N7692" s="14">
        <f t="shared" si="961"/>
        <v>4</v>
      </c>
      <c r="O7692" s="14" t="str">
        <f>IFERROR(VLOOKUP(I7692,Lists!$F$2:$G$16,2,FALSE()),"Not Rated")</f>
        <v>Teens</v>
      </c>
      <c r="P7692" s="14">
        <f t="shared" si="962"/>
        <v>126</v>
      </c>
      <c r="Q7692" s="14" t="str">
        <f t="shared" si="963"/>
        <v>United States</v>
      </c>
      <c r="R7692" s="14" t="str">
        <f t="shared" si="964"/>
        <v>|United States|</v>
      </c>
      <c r="S7692" s="14" t="str">
        <f t="shared" si="965"/>
        <v>|Dramas|Romantic Movies|</v>
      </c>
      <c r="T7692" s="14" t="str">
        <f t="shared" si="966"/>
        <v>|Richard LaGravenese|</v>
      </c>
      <c r="U7692" s="14" t="str">
        <f t="shared" si="967"/>
        <v>|Hilary Swank|Gerard Butler|Lisa Kudrow|Gina Gershon|James Marsters|Kathy Bates|Harry Connick Jr.|Nellie McKay|Jeffrey Dean Morgan|Dean Winters|</v>
      </c>
    </row>
    <row r="7693" spans="1:21">
      <c r="A7693" s="14" t="s">
        <v>35282</v>
      </c>
      <c r="B7693" s="14" t="s">
        <v>48</v>
      </c>
      <c r="C7693" s="14" t="s">
        <v>35283</v>
      </c>
      <c r="D7693" s="14" t="s">
        <v>35284</v>
      </c>
      <c r="E7693" s="14" t="s">
        <v>35285</v>
      </c>
      <c r="F7693" s="14" t="s">
        <v>116</v>
      </c>
      <c r="G7693" s="26">
        <v>43282</v>
      </c>
      <c r="H7693" s="14">
        <v>2017</v>
      </c>
      <c r="I7693" s="14" t="s">
        <v>361</v>
      </c>
      <c r="J7693" s="14" t="s">
        <v>1330</v>
      </c>
      <c r="K7693" s="14" t="s">
        <v>475</v>
      </c>
      <c r="L7693" s="14" t="s">
        <v>35286</v>
      </c>
      <c r="M7693" s="14">
        <f t="shared" si="960"/>
        <v>2018</v>
      </c>
      <c r="N7693" s="14">
        <f t="shared" si="961"/>
        <v>7</v>
      </c>
      <c r="O7693" s="14" t="str">
        <f>IFERROR(VLOOKUP(I7693,Lists!$F$2:$G$16,2,FALSE()),"Not Rated")</f>
        <v>Teens</v>
      </c>
      <c r="P7693" s="14">
        <f t="shared" si="962"/>
        <v>89</v>
      </c>
      <c r="Q7693" s="14" t="str">
        <f t="shared" si="963"/>
        <v>India</v>
      </c>
      <c r="R7693" s="14" t="str">
        <f t="shared" si="964"/>
        <v>|India|</v>
      </c>
      <c r="S7693" s="14" t="str">
        <f t="shared" si="965"/>
        <v>|Dramas|International Movies|</v>
      </c>
      <c r="T7693" s="14" t="str">
        <f t="shared" si="966"/>
        <v>|Chandran Narikode|</v>
      </c>
      <c r="U7693" s="14" t="str">
        <f t="shared" si="967"/>
        <v>|Indrans|Joy Mathew|Kalabhavan Shajohn|Sasi Kalinga|Santhosh Keezhattoor|Valsala Menon|Seema G. Nair|Parvathi T|</v>
      </c>
    </row>
    <row r="7694" spans="1:21">
      <c r="A7694" s="14" t="s">
        <v>35287</v>
      </c>
      <c r="B7694" s="14" t="s">
        <v>48</v>
      </c>
      <c r="C7694" s="14" t="s">
        <v>35288</v>
      </c>
      <c r="D7694" s="14" t="s">
        <v>35289</v>
      </c>
      <c r="E7694" s="14" t="s">
        <v>117</v>
      </c>
      <c r="F7694" s="14" t="s">
        <v>35290</v>
      </c>
      <c r="G7694" s="26">
        <v>43182</v>
      </c>
      <c r="H7694" s="14">
        <v>2007</v>
      </c>
      <c r="I7694" s="14" t="s">
        <v>369</v>
      </c>
      <c r="J7694" s="14" t="s">
        <v>1173</v>
      </c>
      <c r="K7694" s="14" t="s">
        <v>496</v>
      </c>
      <c r="L7694" s="14" t="s">
        <v>35291</v>
      </c>
      <c r="M7694" s="14">
        <f t="shared" si="960"/>
        <v>2018</v>
      </c>
      <c r="N7694" s="14">
        <f t="shared" si="961"/>
        <v>3</v>
      </c>
      <c r="O7694" s="14" t="str">
        <f>IFERROR(VLOOKUP(I7694,Lists!$F$2:$G$16,2,FALSE()),"Not Rated")</f>
        <v>Not Rated</v>
      </c>
      <c r="P7694" s="14">
        <f t="shared" si="962"/>
        <v>82</v>
      </c>
      <c r="Q7694" s="14" t="str">
        <f t="shared" si="963"/>
        <v>Venezuela</v>
      </c>
      <c r="R7694" s="14" t="str">
        <f t="shared" si="964"/>
        <v>|Venezuela|Colombia|</v>
      </c>
      <c r="S7694" s="14" t="str">
        <f t="shared" si="965"/>
        <v>|Documentaries|International Movies|</v>
      </c>
      <c r="T7694" s="14" t="str">
        <f t="shared" si="966"/>
        <v>|Jorge Granier|</v>
      </c>
      <c r="U7694" s="14" t="str">
        <f t="shared" si="967"/>
        <v>|Unknown|</v>
      </c>
    </row>
    <row r="7695" spans="1:21">
      <c r="A7695" s="14" t="s">
        <v>35292</v>
      </c>
      <c r="B7695" s="14" t="s">
        <v>49</v>
      </c>
      <c r="C7695" s="14" t="s">
        <v>35293</v>
      </c>
      <c r="D7695" s="14" t="s">
        <v>117</v>
      </c>
      <c r="E7695" s="14" t="s">
        <v>35294</v>
      </c>
      <c r="F7695" s="14" t="s">
        <v>127</v>
      </c>
      <c r="G7695" s="26">
        <v>42706</v>
      </c>
      <c r="H7695" s="14">
        <v>2016</v>
      </c>
      <c r="I7695" s="14" t="s">
        <v>361</v>
      </c>
      <c r="J7695" s="14" t="s">
        <v>105</v>
      </c>
      <c r="K7695" s="14" t="s">
        <v>35295</v>
      </c>
      <c r="L7695" s="14" t="s">
        <v>35296</v>
      </c>
      <c r="M7695" s="14">
        <f t="shared" si="960"/>
        <v>2016</v>
      </c>
      <c r="N7695" s="14">
        <f t="shared" si="961"/>
        <v>12</v>
      </c>
      <c r="O7695" s="14" t="str">
        <f>IFERROR(VLOOKUP(I7695,Lists!$F$2:$G$16,2,FALSE()),"Not Rated")</f>
        <v>Teens</v>
      </c>
      <c r="P7695" s="14">
        <f t="shared" si="962"/>
        <v>1</v>
      </c>
      <c r="Q7695" s="14" t="str">
        <f t="shared" si="963"/>
        <v>Australia</v>
      </c>
      <c r="R7695" s="14" t="str">
        <f t="shared" si="964"/>
        <v>|Australia|</v>
      </c>
      <c r="S7695" s="14" t="str">
        <f t="shared" si="965"/>
        <v>|Crime TV Shows|TV Comedies|</v>
      </c>
      <c r="T7695" s="14" t="str">
        <f t="shared" si="966"/>
        <v>|Unknown|</v>
      </c>
      <c r="U7695" s="14" t="str">
        <f t="shared" si="967"/>
        <v>|Rob Sitch|Santo Cilauro|Tom Gleisner|Rebecca Massey|Lucia Mastrantone|</v>
      </c>
    </row>
    <row r="7696" spans="1:21">
      <c r="A7696" s="14" t="s">
        <v>35297</v>
      </c>
      <c r="B7696" s="14" t="s">
        <v>48</v>
      </c>
      <c r="C7696" s="14" t="s">
        <v>35298</v>
      </c>
      <c r="D7696" s="14" t="s">
        <v>35299</v>
      </c>
      <c r="E7696" s="14" t="s">
        <v>35300</v>
      </c>
      <c r="F7696" s="14" t="s">
        <v>139</v>
      </c>
      <c r="G7696" s="26">
        <v>43307</v>
      </c>
      <c r="H7696" s="14">
        <v>2007</v>
      </c>
      <c r="I7696" s="14" t="s">
        <v>360</v>
      </c>
      <c r="J7696" s="14" t="s">
        <v>1173</v>
      </c>
      <c r="K7696" s="14" t="s">
        <v>1227</v>
      </c>
      <c r="L7696" s="14" t="s">
        <v>35301</v>
      </c>
      <c r="M7696" s="14">
        <f t="shared" si="960"/>
        <v>2018</v>
      </c>
      <c r="N7696" s="14">
        <f t="shared" si="961"/>
        <v>7</v>
      </c>
      <c r="O7696" s="14" t="str">
        <f>IFERROR(VLOOKUP(I7696,Lists!$F$2:$G$16,2,FALSE()),"Not Rated")</f>
        <v>Adults</v>
      </c>
      <c r="P7696" s="14">
        <f t="shared" si="962"/>
        <v>82</v>
      </c>
      <c r="Q7696" s="14" t="str">
        <f t="shared" si="963"/>
        <v>Thailand</v>
      </c>
      <c r="R7696" s="14" t="str">
        <f t="shared" si="964"/>
        <v>|Thailand|</v>
      </c>
      <c r="S7696" s="14" t="str">
        <f t="shared" si="965"/>
        <v>|Action &amp; Adventure|International Movies|</v>
      </c>
      <c r="T7696" s="14" t="str">
        <f t="shared" si="966"/>
        <v>|Piti Jaturaphat|</v>
      </c>
      <c r="U7696" s="14" t="str">
        <f t="shared" si="967"/>
        <v>|Nattanun Jantarawetch|David Bueno|Peerawat Herabat|Andrew Koji|Nahatai Lekbumrung|Lex Luther|Tim Man|Micky Nowacki|Sura Sankum|Amornrit Sriphung|</v>
      </c>
    </row>
    <row r="7697" spans="1:21">
      <c r="A7697" s="14" t="s">
        <v>35302</v>
      </c>
      <c r="B7697" s="14" t="s">
        <v>48</v>
      </c>
      <c r="C7697" s="14" t="s">
        <v>35303</v>
      </c>
      <c r="D7697" s="14" t="s">
        <v>23587</v>
      </c>
      <c r="E7697" s="14" t="s">
        <v>35304</v>
      </c>
      <c r="F7697" s="14" t="s">
        <v>115</v>
      </c>
      <c r="G7697" s="26">
        <v>43770</v>
      </c>
      <c r="H7697" s="14">
        <v>2002</v>
      </c>
      <c r="I7697" s="14" t="s">
        <v>363</v>
      </c>
      <c r="J7697" s="14" t="s">
        <v>653</v>
      </c>
      <c r="K7697" s="14" t="s">
        <v>625</v>
      </c>
      <c r="L7697" s="14" t="s">
        <v>35305</v>
      </c>
      <c r="M7697" s="14">
        <f t="shared" si="960"/>
        <v>2019</v>
      </c>
      <c r="N7697" s="14">
        <f t="shared" si="961"/>
        <v>11</v>
      </c>
      <c r="O7697" s="14" t="str">
        <f>IFERROR(VLOOKUP(I7697,Lists!$F$2:$G$16,2,FALSE()),"Not Rated")</f>
        <v>Adults</v>
      </c>
      <c r="P7697" s="14">
        <f t="shared" si="962"/>
        <v>98</v>
      </c>
      <c r="Q7697" s="14" t="str">
        <f t="shared" si="963"/>
        <v>United States</v>
      </c>
      <c r="R7697" s="14" t="str">
        <f t="shared" si="964"/>
        <v>|United States|</v>
      </c>
      <c r="S7697" s="14" t="str">
        <f t="shared" si="965"/>
        <v>|Action &amp; Adventure|Dramas|</v>
      </c>
      <c r="T7697" s="14" t="str">
        <f t="shared" si="966"/>
        <v>|Charles Stone III|</v>
      </c>
      <c r="U7697" s="14" t="str">
        <f t="shared" si="967"/>
        <v>|Wood Harris|Mekhi Phifer|Kevin Carroll|Esai Morales|Chi McBride|Cam'ron|Remo Greene|Cynthia Martells|Elise Neal|Regina Hall|Joyce Walker|</v>
      </c>
    </row>
    <row r="7698" spans="1:21">
      <c r="A7698" s="14" t="s">
        <v>35306</v>
      </c>
      <c r="B7698" s="14" t="s">
        <v>48</v>
      </c>
      <c r="C7698" s="14" t="s">
        <v>35307</v>
      </c>
      <c r="D7698" s="14" t="s">
        <v>35308</v>
      </c>
      <c r="E7698" s="14" t="s">
        <v>35309</v>
      </c>
      <c r="F7698" s="14" t="s">
        <v>115</v>
      </c>
      <c r="G7698" s="26">
        <v>43132</v>
      </c>
      <c r="H7698" s="14">
        <v>2016</v>
      </c>
      <c r="I7698" s="14" t="s">
        <v>363</v>
      </c>
      <c r="J7698" s="14" t="s">
        <v>624</v>
      </c>
      <c r="K7698" s="14" t="s">
        <v>244</v>
      </c>
      <c r="L7698" s="14" t="s">
        <v>35310</v>
      </c>
      <c r="M7698" s="14">
        <f t="shared" si="960"/>
        <v>2018</v>
      </c>
      <c r="N7698" s="14">
        <f t="shared" si="961"/>
        <v>2</v>
      </c>
      <c r="O7698" s="14" t="str">
        <f>IFERROR(VLOOKUP(I7698,Lists!$F$2:$G$16,2,FALSE()),"Not Rated")</f>
        <v>Adults</v>
      </c>
      <c r="P7698" s="14">
        <f t="shared" si="962"/>
        <v>96</v>
      </c>
      <c r="Q7698" s="14" t="str">
        <f t="shared" si="963"/>
        <v>United States</v>
      </c>
      <c r="R7698" s="14" t="str">
        <f t="shared" si="964"/>
        <v>|United States|</v>
      </c>
      <c r="S7698" s="14" t="str">
        <f t="shared" si="965"/>
        <v>|Dramas|</v>
      </c>
      <c r="T7698" s="14" t="str">
        <f t="shared" si="966"/>
        <v>|Amber Tamblyn|</v>
      </c>
      <c r="U7698" s="14" t="str">
        <f t="shared" si="967"/>
        <v>|Alia Shawkat|Janet McTeer|Rhys Wakefield|Alfred Molina|Emily Rios|Nancy Kwan|John Roberts|Annabelle Attanasio|Ken Davitian|</v>
      </c>
    </row>
    <row r="7699" spans="1:21">
      <c r="A7699" s="14" t="s">
        <v>35311</v>
      </c>
      <c r="B7699" s="14" t="s">
        <v>48</v>
      </c>
      <c r="C7699" s="14" t="s">
        <v>35312</v>
      </c>
      <c r="D7699" s="14" t="s">
        <v>35313</v>
      </c>
      <c r="E7699" s="14" t="s">
        <v>35314</v>
      </c>
      <c r="F7699" s="14" t="s">
        <v>130</v>
      </c>
      <c r="G7699" s="26">
        <v>43328</v>
      </c>
      <c r="H7699" s="14">
        <v>1988</v>
      </c>
      <c r="I7699" s="14" t="s">
        <v>362</v>
      </c>
      <c r="J7699" s="14" t="s">
        <v>1096</v>
      </c>
      <c r="K7699" s="14" t="s">
        <v>475</v>
      </c>
      <c r="L7699" s="14" t="s">
        <v>35315</v>
      </c>
      <c r="M7699" s="14">
        <f t="shared" si="960"/>
        <v>2018</v>
      </c>
      <c r="N7699" s="14">
        <f t="shared" si="961"/>
        <v>8</v>
      </c>
      <c r="O7699" s="14" t="str">
        <f>IFERROR(VLOOKUP(I7699,Lists!$F$2:$G$16,2,FALSE()),"Not Rated")</f>
        <v>Older Kids</v>
      </c>
      <c r="P7699" s="14">
        <f t="shared" si="962"/>
        <v>108</v>
      </c>
      <c r="Q7699" s="14" t="str">
        <f t="shared" si="963"/>
        <v>Hong Kong</v>
      </c>
      <c r="R7699" s="14" t="str">
        <f t="shared" si="964"/>
        <v>|Hong Kong|</v>
      </c>
      <c r="S7699" s="14" t="str">
        <f t="shared" si="965"/>
        <v>|Dramas|International Movies|</v>
      </c>
      <c r="T7699" s="14" t="str">
        <f t="shared" si="966"/>
        <v>|Alex Law|</v>
      </c>
      <c r="U7699" s="14" t="str">
        <f t="shared" si="967"/>
        <v>|Sammo Kam-Bo Hung|Ching-Ying Lam|Cheng Pei-pei|</v>
      </c>
    </row>
    <row r="7700" spans="1:21">
      <c r="A7700" s="14" t="s">
        <v>35316</v>
      </c>
      <c r="B7700" s="14" t="s">
        <v>49</v>
      </c>
      <c r="C7700" s="14" t="s">
        <v>35317</v>
      </c>
      <c r="D7700" s="14" t="s">
        <v>117</v>
      </c>
      <c r="E7700" s="14" t="s">
        <v>35318</v>
      </c>
      <c r="F7700" s="14" t="s">
        <v>115</v>
      </c>
      <c r="G7700" s="26">
        <v>43921</v>
      </c>
      <c r="H7700" s="14">
        <v>2011</v>
      </c>
      <c r="I7700" s="14" t="s">
        <v>366</v>
      </c>
      <c r="J7700" s="14" t="s">
        <v>105</v>
      </c>
      <c r="K7700" s="14" t="s">
        <v>256</v>
      </c>
      <c r="L7700" s="14" t="s">
        <v>35319</v>
      </c>
      <c r="M7700" s="14">
        <f t="shared" si="960"/>
        <v>2020</v>
      </c>
      <c r="N7700" s="14">
        <f t="shared" si="961"/>
        <v>3</v>
      </c>
      <c r="O7700" s="14" t="str">
        <f>IFERROR(VLOOKUP(I7700,Lists!$F$2:$G$16,2,FALSE()),"Not Rated")</f>
        <v>Kids</v>
      </c>
      <c r="P7700" s="14">
        <f t="shared" si="962"/>
        <v>1</v>
      </c>
      <c r="Q7700" s="14" t="str">
        <f t="shared" si="963"/>
        <v>United States</v>
      </c>
      <c r="R7700" s="14" t="str">
        <f t="shared" si="964"/>
        <v>|United States|</v>
      </c>
      <c r="S7700" s="14" t="str">
        <f t="shared" si="965"/>
        <v>|Kids' TV|</v>
      </c>
      <c r="T7700" s="14" t="str">
        <f t="shared" si="966"/>
        <v>|Unknown|</v>
      </c>
      <c r="U7700" s="14" t="str">
        <f t="shared" si="967"/>
        <v>|John Kennedy|Victor Yerrid|Donna Kimball|Alice Dinnean|Paul Currie|Michael Winsor|Josh Elwell|Sarah Lyle|</v>
      </c>
    </row>
    <row r="7701" spans="1:21">
      <c r="A7701" s="14" t="s">
        <v>35320</v>
      </c>
      <c r="B7701" s="14" t="s">
        <v>48</v>
      </c>
      <c r="C7701" s="14" t="s">
        <v>35321</v>
      </c>
      <c r="D7701" s="14" t="s">
        <v>7530</v>
      </c>
      <c r="E7701" s="14" t="s">
        <v>117</v>
      </c>
      <c r="F7701" s="14" t="s">
        <v>118</v>
      </c>
      <c r="G7701" s="26">
        <v>42551</v>
      </c>
      <c r="H7701" s="14">
        <v>2015</v>
      </c>
      <c r="I7701" s="14" t="s">
        <v>361</v>
      </c>
      <c r="J7701" s="14" t="s">
        <v>436</v>
      </c>
      <c r="K7701" s="14" t="s">
        <v>784</v>
      </c>
      <c r="L7701" s="14" t="s">
        <v>35322</v>
      </c>
      <c r="M7701" s="14">
        <f t="shared" si="960"/>
        <v>2016</v>
      </c>
      <c r="N7701" s="14">
        <f t="shared" si="961"/>
        <v>6</v>
      </c>
      <c r="O7701" s="14" t="str">
        <f>IFERROR(VLOOKUP(I7701,Lists!$F$2:$G$16,2,FALSE()),"Not Rated")</f>
        <v>Teens</v>
      </c>
      <c r="P7701" s="14">
        <f t="shared" si="962"/>
        <v>91</v>
      </c>
      <c r="Q7701" s="14" t="str">
        <f t="shared" si="963"/>
        <v>United Kingdom</v>
      </c>
      <c r="R7701" s="14" t="str">
        <f t="shared" si="964"/>
        <v>|United Kingdom|</v>
      </c>
      <c r="S7701" s="14" t="str">
        <f t="shared" si="965"/>
        <v>|Documentaries|International Movies|Sports Movies|</v>
      </c>
      <c r="T7701" s="14" t="str">
        <f t="shared" si="966"/>
        <v>|Cosima Spender|</v>
      </c>
      <c r="U7701" s="14" t="str">
        <f t="shared" si="967"/>
        <v>|Unknown|</v>
      </c>
    </row>
    <row r="7702" spans="1:21">
      <c r="A7702" s="14" t="s">
        <v>35323</v>
      </c>
      <c r="B7702" s="14" t="s">
        <v>48</v>
      </c>
      <c r="C7702" s="14" t="s">
        <v>35324</v>
      </c>
      <c r="D7702" s="14" t="s">
        <v>10849</v>
      </c>
      <c r="E7702" s="14" t="s">
        <v>35325</v>
      </c>
      <c r="F7702" s="14" t="s">
        <v>122</v>
      </c>
      <c r="G7702" s="26">
        <v>42491</v>
      </c>
      <c r="H7702" s="14">
        <v>2015</v>
      </c>
      <c r="I7702" s="14" t="s">
        <v>360</v>
      </c>
      <c r="J7702" s="14" t="s">
        <v>22060</v>
      </c>
      <c r="K7702" s="14" t="s">
        <v>910</v>
      </c>
      <c r="L7702" s="14" t="s">
        <v>35326</v>
      </c>
      <c r="M7702" s="14">
        <f t="shared" si="960"/>
        <v>2016</v>
      </c>
      <c r="N7702" s="14">
        <f t="shared" si="961"/>
        <v>5</v>
      </c>
      <c r="O7702" s="14" t="str">
        <f>IFERROR(VLOOKUP(I7702,Lists!$F$2:$G$16,2,FALSE()),"Not Rated")</f>
        <v>Adults</v>
      </c>
      <c r="P7702" s="14">
        <f t="shared" si="962"/>
        <v>163</v>
      </c>
      <c r="Q7702" s="14" t="str">
        <f t="shared" si="963"/>
        <v>Spain</v>
      </c>
      <c r="R7702" s="14" t="str">
        <f t="shared" si="964"/>
        <v>|Spain|</v>
      </c>
      <c r="S7702" s="14" t="str">
        <f t="shared" si="965"/>
        <v>|Dramas|International Movies|Romantic Movies|</v>
      </c>
      <c r="T7702" s="14" t="str">
        <f t="shared" si="966"/>
        <v>|Fernando González Molina|</v>
      </c>
      <c r="U7702" s="14" t="str">
        <f t="shared" si="967"/>
        <v>|Mario Casas|Adriana Ugarte|Macarena García|Alain Hernández|Laia Costa|Emilio Gutiérrez Caba|Berta Vázquez|Daniel Grao|</v>
      </c>
    </row>
    <row r="7703" spans="1:21">
      <c r="A7703" s="14" t="s">
        <v>35327</v>
      </c>
      <c r="B7703" s="14" t="s">
        <v>48</v>
      </c>
      <c r="C7703" s="14" t="s">
        <v>35328</v>
      </c>
      <c r="D7703" s="14" t="s">
        <v>3390</v>
      </c>
      <c r="E7703" s="14" t="s">
        <v>35329</v>
      </c>
      <c r="F7703" s="14" t="s">
        <v>115</v>
      </c>
      <c r="G7703" s="26">
        <v>43678</v>
      </c>
      <c r="H7703" s="14">
        <v>2002</v>
      </c>
      <c r="I7703" s="14" t="s">
        <v>363</v>
      </c>
      <c r="J7703" s="14" t="s">
        <v>1375</v>
      </c>
      <c r="K7703" s="14" t="s">
        <v>254</v>
      </c>
      <c r="L7703" s="14" t="s">
        <v>35330</v>
      </c>
      <c r="M7703" s="14">
        <f t="shared" si="960"/>
        <v>2019</v>
      </c>
      <c r="N7703" s="14">
        <f t="shared" si="961"/>
        <v>8</v>
      </c>
      <c r="O7703" s="14" t="str">
        <f>IFERROR(VLOOKUP(I7703,Lists!$F$2:$G$16,2,FALSE()),"Not Rated")</f>
        <v>Adults</v>
      </c>
      <c r="P7703" s="14">
        <f t="shared" si="962"/>
        <v>112</v>
      </c>
      <c r="Q7703" s="14" t="str">
        <f t="shared" si="963"/>
        <v>United States</v>
      </c>
      <c r="R7703" s="14" t="str">
        <f t="shared" si="964"/>
        <v>|United States|</v>
      </c>
      <c r="S7703" s="14" t="str">
        <f t="shared" si="965"/>
        <v>|Thrillers|</v>
      </c>
      <c r="T7703" s="14" t="str">
        <f t="shared" si="966"/>
        <v>|David Fincher|</v>
      </c>
      <c r="U7703" s="14" t="str">
        <f t="shared" si="967"/>
        <v>|Jodie Foster|Forest Whitaker|Dwight Yoakam|Jared Leto|Kristen Stewart|Ann Magnuson|Ian Buchanan|Patrick Bauchau|Paul Schulze|</v>
      </c>
    </row>
    <row r="7704" spans="1:21">
      <c r="A7704" s="14" t="s">
        <v>35331</v>
      </c>
      <c r="B7704" s="14" t="s">
        <v>48</v>
      </c>
      <c r="C7704" s="14" t="s">
        <v>35332</v>
      </c>
      <c r="D7704" s="14" t="s">
        <v>35333</v>
      </c>
      <c r="E7704" s="14" t="s">
        <v>35334</v>
      </c>
      <c r="F7704" s="14" t="s">
        <v>116</v>
      </c>
      <c r="G7704" s="26">
        <v>43077</v>
      </c>
      <c r="H7704" s="14">
        <v>2000</v>
      </c>
      <c r="I7704" s="14" t="s">
        <v>362</v>
      </c>
      <c r="J7704" s="14" t="s">
        <v>3814</v>
      </c>
      <c r="K7704" s="14" t="s">
        <v>834</v>
      </c>
      <c r="L7704" s="14" t="s">
        <v>35335</v>
      </c>
      <c r="M7704" s="14">
        <f t="shared" si="960"/>
        <v>2017</v>
      </c>
      <c r="N7704" s="14">
        <f t="shared" si="961"/>
        <v>12</v>
      </c>
      <c r="O7704" s="14" t="str">
        <f>IFERROR(VLOOKUP(I7704,Lists!$F$2:$G$16,2,FALSE()),"Not Rated")</f>
        <v>Older Kids</v>
      </c>
      <c r="P7704" s="14">
        <f t="shared" si="962"/>
        <v>137</v>
      </c>
      <c r="Q7704" s="14" t="str">
        <f t="shared" si="963"/>
        <v>India</v>
      </c>
      <c r="R7704" s="14" t="str">
        <f t="shared" si="964"/>
        <v>|India|</v>
      </c>
      <c r="S7704" s="14" t="str">
        <f t="shared" si="965"/>
        <v>|Comedies|Dramas|International Movies|</v>
      </c>
      <c r="T7704" s="14" t="str">
        <f t="shared" si="966"/>
        <v>|Bhagyaraj|</v>
      </c>
      <c r="U7704" s="14" t="str">
        <f t="shared" si="967"/>
        <v>|Krishan Kumar|Nagma|Satya Prakash|Master Bobby|Satish Kaushik|Laxmikant Berde|Mahavir Shah|Anil Dhawan|Shama Deshpande|Shatrughan Sinha|</v>
      </c>
    </row>
    <row r="7705" spans="1:21">
      <c r="A7705" s="14" t="s">
        <v>35336</v>
      </c>
      <c r="B7705" s="14" t="s">
        <v>48</v>
      </c>
      <c r="C7705" s="14" t="s">
        <v>35337</v>
      </c>
      <c r="D7705" s="14" t="s">
        <v>35338</v>
      </c>
      <c r="E7705" s="14" t="s">
        <v>35339</v>
      </c>
      <c r="F7705" s="14" t="s">
        <v>119</v>
      </c>
      <c r="G7705" s="26">
        <v>43575</v>
      </c>
      <c r="H7705" s="14">
        <v>2018</v>
      </c>
      <c r="I7705" s="14" t="s">
        <v>360</v>
      </c>
      <c r="J7705" s="14" t="s">
        <v>1330</v>
      </c>
      <c r="K7705" s="14" t="s">
        <v>1614</v>
      </c>
      <c r="L7705" s="14" t="s">
        <v>35340</v>
      </c>
      <c r="M7705" s="14">
        <f t="shared" si="960"/>
        <v>2019</v>
      </c>
      <c r="N7705" s="14">
        <f t="shared" si="961"/>
        <v>4</v>
      </c>
      <c r="O7705" s="14" t="str">
        <f>IFERROR(VLOOKUP(I7705,Lists!$F$2:$G$16,2,FALSE()),"Not Rated")</f>
        <v>Adults</v>
      </c>
      <c r="P7705" s="14">
        <f t="shared" si="962"/>
        <v>89</v>
      </c>
      <c r="Q7705" s="14" t="str">
        <f t="shared" si="963"/>
        <v>Canada</v>
      </c>
      <c r="R7705" s="14" t="str">
        <f t="shared" si="964"/>
        <v>|Canada|</v>
      </c>
      <c r="S7705" s="14" t="str">
        <f t="shared" si="965"/>
        <v>|Dramas|Independent Movies|Romantic Movies|</v>
      </c>
      <c r="T7705" s="14" t="str">
        <f t="shared" si="966"/>
        <v>|Rebecca Addelman|</v>
      </c>
      <c r="U7705" s="14" t="str">
        <f t="shared" si="967"/>
        <v>|Hamish Linklater|Eve Hewson|Avan Jogia|Andie MacDowell|</v>
      </c>
    </row>
    <row r="7706" spans="1:21">
      <c r="A7706" s="14" t="s">
        <v>35341</v>
      </c>
      <c r="B7706" s="14" t="s">
        <v>48</v>
      </c>
      <c r="C7706" s="14" t="s">
        <v>35342</v>
      </c>
      <c r="D7706" s="14" t="s">
        <v>35343</v>
      </c>
      <c r="E7706" s="14" t="s">
        <v>35344</v>
      </c>
      <c r="F7706" s="14" t="s">
        <v>115</v>
      </c>
      <c r="G7706" s="26">
        <v>43831</v>
      </c>
      <c r="H7706" s="14">
        <v>2007</v>
      </c>
      <c r="I7706" s="14" t="s">
        <v>363</v>
      </c>
      <c r="J7706" s="14" t="s">
        <v>1290</v>
      </c>
      <c r="K7706" s="14" t="s">
        <v>3429</v>
      </c>
      <c r="L7706" s="14" t="s">
        <v>35345</v>
      </c>
      <c r="M7706" s="14">
        <f t="shared" si="960"/>
        <v>2020</v>
      </c>
      <c r="N7706" s="14">
        <f t="shared" si="961"/>
        <v>1</v>
      </c>
      <c r="O7706" s="14" t="str">
        <f>IFERROR(VLOOKUP(I7706,Lists!$F$2:$G$16,2,FALSE()),"Not Rated")</f>
        <v>Adults</v>
      </c>
      <c r="P7706" s="14">
        <f t="shared" si="962"/>
        <v>86</v>
      </c>
      <c r="Q7706" s="14" t="str">
        <f t="shared" si="963"/>
        <v>United States</v>
      </c>
      <c r="R7706" s="14" t="str">
        <f t="shared" si="964"/>
        <v>|United States|</v>
      </c>
      <c r="S7706" s="14" t="str">
        <f t="shared" si="965"/>
        <v>|Horror Movies|Thrillers|</v>
      </c>
      <c r="T7706" s="14" t="str">
        <f t="shared" si="966"/>
        <v>|Oren Peli|</v>
      </c>
      <c r="U7706" s="14" t="str">
        <f t="shared" si="967"/>
        <v>|Katie Featherston|Randy McDowell|Amber Armstrong|Mark Fredrichs|Micah Sloat|Ashley Palmer|James Piper|</v>
      </c>
    </row>
    <row r="7707" spans="1:21">
      <c r="A7707" s="14" t="s">
        <v>35346</v>
      </c>
      <c r="B7707" s="14" t="s">
        <v>49</v>
      </c>
      <c r="C7707" s="14" t="s">
        <v>35347</v>
      </c>
      <c r="D7707" s="14" t="s">
        <v>117</v>
      </c>
      <c r="E7707" s="14" t="s">
        <v>117</v>
      </c>
      <c r="F7707" s="14" t="s">
        <v>119</v>
      </c>
      <c r="G7707" s="26">
        <v>42951</v>
      </c>
      <c r="H7707" s="14">
        <v>2016</v>
      </c>
      <c r="I7707" s="14" t="s">
        <v>361</v>
      </c>
      <c r="J7707" s="14" t="s">
        <v>106</v>
      </c>
      <c r="K7707" s="14" t="s">
        <v>257</v>
      </c>
      <c r="L7707" s="14" t="s">
        <v>35348</v>
      </c>
      <c r="M7707" s="14">
        <f t="shared" si="960"/>
        <v>2017</v>
      </c>
      <c r="N7707" s="14">
        <f t="shared" si="961"/>
        <v>8</v>
      </c>
      <c r="O7707" s="14" t="str">
        <f>IFERROR(VLOOKUP(I7707,Lists!$F$2:$G$16,2,FALSE()),"Not Rated")</f>
        <v>Teens</v>
      </c>
      <c r="P7707" s="14">
        <f t="shared" si="962"/>
        <v>2</v>
      </c>
      <c r="Q7707" s="14" t="str">
        <f t="shared" si="963"/>
        <v>Canada</v>
      </c>
      <c r="R7707" s="14" t="str">
        <f t="shared" si="964"/>
        <v>|Canada|</v>
      </c>
      <c r="S7707" s="14" t="str">
        <f t="shared" si="965"/>
        <v>|Docuseries|</v>
      </c>
      <c r="T7707" s="14" t="str">
        <f t="shared" si="966"/>
        <v>|Unknown|</v>
      </c>
      <c r="U7707" s="14" t="str">
        <f t="shared" si="967"/>
        <v>|Unknown|</v>
      </c>
    </row>
    <row r="7708" spans="1:21">
      <c r="A7708" s="14" t="s">
        <v>35349</v>
      </c>
      <c r="B7708" s="14" t="s">
        <v>48</v>
      </c>
      <c r="C7708" s="14" t="s">
        <v>35350</v>
      </c>
      <c r="D7708" s="14" t="s">
        <v>33012</v>
      </c>
      <c r="E7708" s="14" t="s">
        <v>35351</v>
      </c>
      <c r="F7708" s="14" t="s">
        <v>116</v>
      </c>
      <c r="G7708" s="26">
        <v>43160</v>
      </c>
      <c r="H7708" s="14">
        <v>1997</v>
      </c>
      <c r="I7708" s="14" t="s">
        <v>361</v>
      </c>
      <c r="J7708" s="14" t="s">
        <v>13257</v>
      </c>
      <c r="K7708" s="14" t="s">
        <v>910</v>
      </c>
      <c r="L7708" s="14" t="s">
        <v>35352</v>
      </c>
      <c r="M7708" s="14">
        <f t="shared" si="960"/>
        <v>2018</v>
      </c>
      <c r="N7708" s="14">
        <f t="shared" si="961"/>
        <v>3</v>
      </c>
      <c r="O7708" s="14" t="str">
        <f>IFERROR(VLOOKUP(I7708,Lists!$F$2:$G$16,2,FALSE()),"Not Rated")</f>
        <v>Teens</v>
      </c>
      <c r="P7708" s="14">
        <f t="shared" si="962"/>
        <v>187</v>
      </c>
      <c r="Q7708" s="14" t="str">
        <f t="shared" si="963"/>
        <v>India</v>
      </c>
      <c r="R7708" s="14" t="str">
        <f t="shared" si="964"/>
        <v>|India|</v>
      </c>
      <c r="S7708" s="14" t="str">
        <f t="shared" si="965"/>
        <v>|Dramas|International Movies|Romantic Movies|</v>
      </c>
      <c r="T7708" s="14" t="str">
        <f t="shared" si="966"/>
        <v>|Subhash Ghai|</v>
      </c>
      <c r="U7708" s="14" t="str">
        <f t="shared" si="967"/>
        <v>|Shah Rukh Khan|Amrish Puri|Mahima Chaudhry|Apoorva Agnihotri|Alok Nath|Himani Shivpuri|Padmavati Rao|Madhuri Bhatia|Dina Pathak|Benu Kalsi|Anand Balraj|Ajay Nagrath|Deepak Qazir|Shashi Sharma|Smita Jaykar|Pavan Malhotra|Aditya Narayan|Subhash Ghai|</v>
      </c>
    </row>
    <row r="7709" spans="1:21">
      <c r="A7709" s="14" t="s">
        <v>35353</v>
      </c>
      <c r="B7709" s="14" t="s">
        <v>48</v>
      </c>
      <c r="C7709" s="14" t="s">
        <v>35354</v>
      </c>
      <c r="D7709" s="14" t="s">
        <v>35355</v>
      </c>
      <c r="E7709" s="14" t="s">
        <v>35356</v>
      </c>
      <c r="F7709" s="14" t="s">
        <v>116</v>
      </c>
      <c r="G7709" s="26">
        <v>43282</v>
      </c>
      <c r="H7709" s="14">
        <v>2017</v>
      </c>
      <c r="I7709" s="14" t="s">
        <v>362</v>
      </c>
      <c r="J7709" s="14" t="s">
        <v>1226</v>
      </c>
      <c r="K7709" s="14" t="s">
        <v>444</v>
      </c>
      <c r="L7709" s="14" t="s">
        <v>35357</v>
      </c>
      <c r="M7709" s="14">
        <f t="shared" si="960"/>
        <v>2018</v>
      </c>
      <c r="N7709" s="14">
        <f t="shared" si="961"/>
        <v>7</v>
      </c>
      <c r="O7709" s="14" t="str">
        <f>IFERROR(VLOOKUP(I7709,Lists!$F$2:$G$16,2,FALSE()),"Not Rated")</f>
        <v>Older Kids</v>
      </c>
      <c r="P7709" s="14">
        <f t="shared" si="962"/>
        <v>109</v>
      </c>
      <c r="Q7709" s="14" t="str">
        <f t="shared" si="963"/>
        <v>India</v>
      </c>
      <c r="R7709" s="14" t="str">
        <f t="shared" si="964"/>
        <v>|India|</v>
      </c>
      <c r="S7709" s="14" t="str">
        <f t="shared" si="965"/>
        <v>|Dramas|Independent Movies|International Movies|</v>
      </c>
      <c r="T7709" s="14" t="str">
        <f t="shared" si="966"/>
        <v>|Gafoor Y. Elliyaas|</v>
      </c>
      <c r="U7709" s="14" t="str">
        <f t="shared" si="967"/>
        <v>|Kalabhavan Shajohn|Sajitha Madathil|Jaffer Idukki|Sunil Sukhada|Joy Mathew|Ansiba|</v>
      </c>
    </row>
    <row r="7710" spans="1:21">
      <c r="A7710" s="14" t="s">
        <v>35358</v>
      </c>
      <c r="B7710" s="14" t="s">
        <v>48</v>
      </c>
      <c r="C7710" s="14" t="s">
        <v>35359</v>
      </c>
      <c r="D7710" s="14" t="s">
        <v>35360</v>
      </c>
      <c r="E7710" s="14" t="s">
        <v>117</v>
      </c>
      <c r="F7710" s="14" t="s">
        <v>115</v>
      </c>
      <c r="G7710" s="26">
        <v>42767</v>
      </c>
      <c r="H7710" s="14">
        <v>1990</v>
      </c>
      <c r="I7710" s="14" t="s">
        <v>363</v>
      </c>
      <c r="J7710" s="14" t="s">
        <v>4073</v>
      </c>
      <c r="K7710" s="14" t="s">
        <v>35361</v>
      </c>
      <c r="L7710" s="14" t="s">
        <v>35362</v>
      </c>
      <c r="M7710" s="14">
        <f t="shared" si="960"/>
        <v>2017</v>
      </c>
      <c r="N7710" s="14">
        <f t="shared" si="961"/>
        <v>2</v>
      </c>
      <c r="O7710" s="14" t="str">
        <f>IFERROR(VLOOKUP(I7710,Lists!$F$2:$G$16,2,FALSE()),"Not Rated")</f>
        <v>Adults</v>
      </c>
      <c r="P7710" s="14">
        <f t="shared" si="962"/>
        <v>77</v>
      </c>
      <c r="Q7710" s="14" t="str">
        <f t="shared" si="963"/>
        <v>United States</v>
      </c>
      <c r="R7710" s="14" t="str">
        <f t="shared" si="964"/>
        <v>|United States|</v>
      </c>
      <c r="S7710" s="14" t="str">
        <f t="shared" si="965"/>
        <v>|Classic Movies|Cult Movies|Documentaries|</v>
      </c>
      <c r="T7710" s="14" t="str">
        <f t="shared" si="966"/>
        <v>|Jennie Livingston|</v>
      </c>
      <c r="U7710" s="14" t="str">
        <f t="shared" si="967"/>
        <v>|Unknown|</v>
      </c>
    </row>
    <row r="7711" spans="1:21">
      <c r="A7711" s="14" t="s">
        <v>35363</v>
      </c>
      <c r="B7711" s="14" t="s">
        <v>49</v>
      </c>
      <c r="C7711" s="14" t="s">
        <v>35364</v>
      </c>
      <c r="D7711" s="14" t="s">
        <v>117</v>
      </c>
      <c r="E7711" s="14" t="s">
        <v>35365</v>
      </c>
      <c r="F7711" s="14" t="s">
        <v>115</v>
      </c>
      <c r="G7711" s="26">
        <v>42382</v>
      </c>
      <c r="H7711" s="14">
        <v>2015</v>
      </c>
      <c r="I7711" s="14" t="s">
        <v>361</v>
      </c>
      <c r="J7711" s="14" t="s">
        <v>1829</v>
      </c>
      <c r="K7711" s="14" t="s">
        <v>253</v>
      </c>
      <c r="L7711" s="14" t="s">
        <v>35366</v>
      </c>
      <c r="M7711" s="14">
        <f t="shared" si="960"/>
        <v>2016</v>
      </c>
      <c r="N7711" s="14">
        <f t="shared" si="961"/>
        <v>1</v>
      </c>
      <c r="O7711" s="14" t="str">
        <f>IFERROR(VLOOKUP(I7711,Lists!$F$2:$G$16,2,FALSE()),"Not Rated")</f>
        <v>Teens</v>
      </c>
      <c r="P7711" s="14">
        <f t="shared" si="962"/>
        <v>7</v>
      </c>
      <c r="Q7711" s="14" t="str">
        <f t="shared" si="963"/>
        <v>United States</v>
      </c>
      <c r="R7711" s="14" t="str">
        <f t="shared" si="964"/>
        <v>|United States|</v>
      </c>
      <c r="S7711" s="14" t="str">
        <f t="shared" si="965"/>
        <v>|TV Comedies|</v>
      </c>
      <c r="T7711" s="14" t="str">
        <f t="shared" si="966"/>
        <v>|Unknown|</v>
      </c>
      <c r="U7711" s="14" t="str">
        <f t="shared" si="967"/>
        <v>|Amy Poehler|Rashida Jones|Aziz Ansari|Nick Offerman|Aubrey Plaza|Chris Pratt|Jim O'Heir|Retta|Adam Scott|Rob Lowe|Paul Schneider|</v>
      </c>
    </row>
    <row r="7712" spans="1:21">
      <c r="A7712" s="14" t="s">
        <v>35367</v>
      </c>
      <c r="B7712" s="14" t="s">
        <v>49</v>
      </c>
      <c r="C7712" s="14" t="s">
        <v>35368</v>
      </c>
      <c r="D7712" s="14" t="s">
        <v>117</v>
      </c>
      <c r="E7712" s="14" t="s">
        <v>35369</v>
      </c>
      <c r="F7712" s="14" t="s">
        <v>35370</v>
      </c>
      <c r="G7712" s="26">
        <v>42859</v>
      </c>
      <c r="H7712" s="14">
        <v>2003</v>
      </c>
      <c r="I7712" s="14" t="s">
        <v>361</v>
      </c>
      <c r="J7712" s="14" t="s">
        <v>105</v>
      </c>
      <c r="K7712" s="14" t="s">
        <v>1839</v>
      </c>
      <c r="L7712" s="14" t="s">
        <v>35371</v>
      </c>
      <c r="M7712" s="14">
        <f t="shared" si="960"/>
        <v>2017</v>
      </c>
      <c r="N7712" s="14">
        <f t="shared" si="961"/>
        <v>5</v>
      </c>
      <c r="O7712" s="14" t="str">
        <f>IFERROR(VLOOKUP(I7712,Lists!$F$2:$G$16,2,FALSE()),"Not Rated")</f>
        <v>Teens</v>
      </c>
      <c r="P7712" s="14">
        <f t="shared" si="962"/>
        <v>1</v>
      </c>
      <c r="Q7712" s="14" t="str">
        <f t="shared" si="963"/>
        <v>Colombia</v>
      </c>
      <c r="R7712" s="14" t="str">
        <f t="shared" si="964"/>
        <v>|Colombia|United States|</v>
      </c>
      <c r="S7712" s="14" t="str">
        <f t="shared" si="965"/>
        <v>|International TV Shows|Romantic TV Shows|Spanish-Language TV Shows|</v>
      </c>
      <c r="T7712" s="14" t="str">
        <f t="shared" si="966"/>
        <v>|Unknown|</v>
      </c>
      <c r="U7712" s="14" t="str">
        <f t="shared" si="967"/>
        <v>|Danna García|Mario Cimarro|Paola Rey|Jorge Cao|Juan Alfonso Baptista|Michel Brown|Gloria Gómez|Kristina Lilley|Natasha Klauss|Ana Lucía Domínguez|Zharick León|Lorena Meritano|</v>
      </c>
    </row>
    <row r="7713" spans="1:21">
      <c r="A7713" s="14" t="s">
        <v>35372</v>
      </c>
      <c r="B7713" s="14" t="s">
        <v>48</v>
      </c>
      <c r="C7713" s="14" t="s">
        <v>35373</v>
      </c>
      <c r="D7713" s="14" t="s">
        <v>35374</v>
      </c>
      <c r="E7713" s="14" t="s">
        <v>35375</v>
      </c>
      <c r="F7713" s="14" t="s">
        <v>115</v>
      </c>
      <c r="G7713" s="26">
        <v>44197</v>
      </c>
      <c r="H7713" s="14">
        <v>1992</v>
      </c>
      <c r="I7713" s="14" t="s">
        <v>363</v>
      </c>
      <c r="J7713" s="14" t="s">
        <v>1668</v>
      </c>
      <c r="K7713" s="14" t="s">
        <v>248</v>
      </c>
      <c r="L7713" s="14" t="s">
        <v>35376</v>
      </c>
      <c r="M7713" s="14">
        <f t="shared" si="960"/>
        <v>2021</v>
      </c>
      <c r="N7713" s="14">
        <f t="shared" si="961"/>
        <v>1</v>
      </c>
      <c r="O7713" s="14" t="str">
        <f>IFERROR(VLOOKUP(I7713,Lists!$F$2:$G$16,2,FALSE()),"Not Rated")</f>
        <v>Adults</v>
      </c>
      <c r="P7713" s="14">
        <f t="shared" si="962"/>
        <v>84</v>
      </c>
      <c r="Q7713" s="14" t="str">
        <f t="shared" si="963"/>
        <v>United States</v>
      </c>
      <c r="R7713" s="14" t="str">
        <f t="shared" si="964"/>
        <v>|United States|</v>
      </c>
      <c r="S7713" s="14" t="str">
        <f t="shared" si="965"/>
        <v>|Action &amp; Adventure|</v>
      </c>
      <c r="T7713" s="14" t="str">
        <f t="shared" si="966"/>
        <v>|Kevin Hooks|</v>
      </c>
      <c r="U7713" s="14" t="str">
        <f t="shared" si="967"/>
        <v>|Wesley Snipes|Bruce Payne|Tom Sizemore|Alex Datcher|Bruce Greenwood|Elizabeth Hurley|Michael Horse|Marc Macaulay|Ernie Lively|</v>
      </c>
    </row>
    <row r="7714" spans="1:21">
      <c r="A7714" s="14" t="s">
        <v>35377</v>
      </c>
      <c r="B7714" s="14" t="s">
        <v>48</v>
      </c>
      <c r="C7714" s="14" t="s">
        <v>35378</v>
      </c>
      <c r="D7714" s="14" t="s">
        <v>20831</v>
      </c>
      <c r="E7714" s="14" t="s">
        <v>35379</v>
      </c>
      <c r="F7714" s="14" t="s">
        <v>116</v>
      </c>
      <c r="G7714" s="26">
        <v>43030</v>
      </c>
      <c r="H7714" s="14">
        <v>2011</v>
      </c>
      <c r="I7714" s="14" t="s">
        <v>362</v>
      </c>
      <c r="J7714" s="14" t="s">
        <v>1745</v>
      </c>
      <c r="K7714" s="14" t="s">
        <v>4531</v>
      </c>
      <c r="L7714" s="14" t="s">
        <v>35380</v>
      </c>
      <c r="M7714" s="14">
        <f t="shared" si="960"/>
        <v>2017</v>
      </c>
      <c r="N7714" s="14">
        <f t="shared" si="961"/>
        <v>10</v>
      </c>
      <c r="O7714" s="14" t="str">
        <f>IFERROR(VLOOKUP(I7714,Lists!$F$2:$G$16,2,FALSE()),"Not Rated")</f>
        <v>Older Kids</v>
      </c>
      <c r="P7714" s="14">
        <f t="shared" si="962"/>
        <v>140</v>
      </c>
      <c r="Q7714" s="14" t="str">
        <f t="shared" si="963"/>
        <v>India</v>
      </c>
      <c r="R7714" s="14" t="str">
        <f t="shared" si="964"/>
        <v>|India|</v>
      </c>
      <c r="S7714" s="14" t="str">
        <f t="shared" si="965"/>
        <v>|Dramas|International Movies|Sports Movies|</v>
      </c>
      <c r="T7714" s="14" t="str">
        <f t="shared" si="966"/>
        <v>|Nikhil Advani|</v>
      </c>
      <c r="U7714" s="14" t="str">
        <f t="shared" si="967"/>
        <v>|Rishi Kapoor|Dimple Kapadia|Akshay Kumar|Anushka Sharma|Tinnu Anand|Soni Razdan|Prem Chopra|Masood Akhtar|Jeneva Talwar|Suparna Marwah|</v>
      </c>
    </row>
    <row r="7715" spans="1:21">
      <c r="A7715" s="14" t="s">
        <v>35381</v>
      </c>
      <c r="B7715" s="14" t="s">
        <v>48</v>
      </c>
      <c r="C7715" s="14" t="s">
        <v>35382</v>
      </c>
      <c r="D7715" s="14" t="s">
        <v>29216</v>
      </c>
      <c r="E7715" s="14" t="s">
        <v>117</v>
      </c>
      <c r="F7715" s="14" t="s">
        <v>115</v>
      </c>
      <c r="G7715" s="26">
        <v>43129</v>
      </c>
      <c r="H7715" s="14">
        <v>2017</v>
      </c>
      <c r="I7715" s="14" t="s">
        <v>361</v>
      </c>
      <c r="J7715" s="14" t="s">
        <v>2489</v>
      </c>
      <c r="K7715" s="14" t="s">
        <v>247</v>
      </c>
      <c r="L7715" s="14" t="s">
        <v>35383</v>
      </c>
      <c r="M7715" s="14">
        <f t="shared" si="960"/>
        <v>2018</v>
      </c>
      <c r="N7715" s="14">
        <f t="shared" si="961"/>
        <v>1</v>
      </c>
      <c r="O7715" s="14" t="str">
        <f>IFERROR(VLOOKUP(I7715,Lists!$F$2:$G$16,2,FALSE()),"Not Rated")</f>
        <v>Teens</v>
      </c>
      <c r="P7715" s="14">
        <f t="shared" si="962"/>
        <v>68</v>
      </c>
      <c r="Q7715" s="14" t="str">
        <f t="shared" si="963"/>
        <v>United States</v>
      </c>
      <c r="R7715" s="14" t="str">
        <f t="shared" si="964"/>
        <v>|United States|</v>
      </c>
      <c r="S7715" s="14" t="str">
        <f t="shared" si="965"/>
        <v>|Documentaries|</v>
      </c>
      <c r="T7715" s="14" t="str">
        <f t="shared" si="966"/>
        <v>|Jeremy Kenyon Lockyer Corbell|</v>
      </c>
      <c r="U7715" s="14" t="str">
        <f t="shared" si="967"/>
        <v>|Unknown|</v>
      </c>
    </row>
    <row r="7716" spans="1:21">
      <c r="A7716" s="14" t="s">
        <v>35384</v>
      </c>
      <c r="B7716" s="14" t="s">
        <v>48</v>
      </c>
      <c r="C7716" s="14" t="s">
        <v>35385</v>
      </c>
      <c r="D7716" s="14" t="s">
        <v>1126</v>
      </c>
      <c r="E7716" s="14" t="s">
        <v>35386</v>
      </c>
      <c r="F7716" s="14" t="s">
        <v>115</v>
      </c>
      <c r="G7716" s="26">
        <v>43831</v>
      </c>
      <c r="H7716" s="14">
        <v>1992</v>
      </c>
      <c r="I7716" s="14" t="s">
        <v>363</v>
      </c>
      <c r="J7716" s="14" t="s">
        <v>962</v>
      </c>
      <c r="K7716" s="14" t="s">
        <v>248</v>
      </c>
      <c r="L7716" s="14" t="s">
        <v>35387</v>
      </c>
      <c r="M7716" s="14">
        <f t="shared" si="960"/>
        <v>2020</v>
      </c>
      <c r="N7716" s="14">
        <f t="shared" si="961"/>
        <v>1</v>
      </c>
      <c r="O7716" s="14" t="str">
        <f>IFERROR(VLOOKUP(I7716,Lists!$F$2:$G$16,2,FALSE()),"Not Rated")</f>
        <v>Adults</v>
      </c>
      <c r="P7716" s="14">
        <f t="shared" si="962"/>
        <v>117</v>
      </c>
      <c r="Q7716" s="14" t="str">
        <f t="shared" si="963"/>
        <v>United States</v>
      </c>
      <c r="R7716" s="14" t="str">
        <f t="shared" si="964"/>
        <v>|United States|</v>
      </c>
      <c r="S7716" s="14" t="str">
        <f t="shared" si="965"/>
        <v>|Action &amp; Adventure|</v>
      </c>
      <c r="T7716" s="14" t="str">
        <f t="shared" si="966"/>
        <v>|Phillip Noyce|</v>
      </c>
      <c r="U7716" s="14" t="str">
        <f t="shared" si="967"/>
        <v>|Harrison Ford|Anne Archer|Patrick Bergin|Sean Bean|Thora Birch|James Fox|Samuel L. Jackson|Polly Walker|J.E. Freeman|James Earl Jones|Richard Harris|</v>
      </c>
    </row>
    <row r="7717" spans="1:21">
      <c r="A7717" s="14" t="s">
        <v>35388</v>
      </c>
      <c r="B7717" s="14" t="s">
        <v>48</v>
      </c>
      <c r="C7717" s="14" t="s">
        <v>35389</v>
      </c>
      <c r="D7717" s="14" t="s">
        <v>5214</v>
      </c>
      <c r="E7717" s="14" t="s">
        <v>35390</v>
      </c>
      <c r="F7717" s="14" t="s">
        <v>129</v>
      </c>
      <c r="G7717" s="26">
        <v>42804</v>
      </c>
      <c r="H7717" s="14">
        <v>2014</v>
      </c>
      <c r="I7717" s="14" t="s">
        <v>360</v>
      </c>
      <c r="J7717" s="14" t="s">
        <v>611</v>
      </c>
      <c r="K7717" s="14" t="s">
        <v>542</v>
      </c>
      <c r="L7717" s="14" t="s">
        <v>35391</v>
      </c>
      <c r="M7717" s="14">
        <f t="shared" si="960"/>
        <v>2017</v>
      </c>
      <c r="N7717" s="14">
        <f t="shared" si="961"/>
        <v>3</v>
      </c>
      <c r="O7717" s="14" t="str">
        <f>IFERROR(VLOOKUP(I7717,Lists!$F$2:$G$16,2,FALSE()),"Not Rated")</f>
        <v>Adults</v>
      </c>
      <c r="P7717" s="14">
        <f t="shared" si="962"/>
        <v>105</v>
      </c>
      <c r="Q7717" s="14" t="str">
        <f t="shared" si="963"/>
        <v>Turkey</v>
      </c>
      <c r="R7717" s="14" t="str">
        <f t="shared" si="964"/>
        <v>|Turkey|</v>
      </c>
      <c r="S7717" s="14" t="str">
        <f t="shared" si="965"/>
        <v>|Comedies|International Movies|Romantic Movies|</v>
      </c>
      <c r="T7717" s="14" t="str">
        <f t="shared" si="966"/>
        <v>|Kıvanç Baruönü|</v>
      </c>
      <c r="U7717" s="14" t="str">
        <f t="shared" si="967"/>
        <v>|Tolga Çevik|Ezgi Mola|Murat Başoğlu|Erkan Can|Ersin Korkut|Mustafa Uzunyılmaz|Nusret Çetinel|Ayşenur Yazıcı|</v>
      </c>
    </row>
    <row r="7718" spans="1:21">
      <c r="A7718" s="14" t="s">
        <v>35392</v>
      </c>
      <c r="B7718" s="14" t="s">
        <v>48</v>
      </c>
      <c r="C7718" s="14" t="s">
        <v>35393</v>
      </c>
      <c r="D7718" s="14" t="s">
        <v>30150</v>
      </c>
      <c r="E7718" s="14" t="s">
        <v>35394</v>
      </c>
      <c r="F7718" s="14" t="s">
        <v>115</v>
      </c>
      <c r="G7718" s="26">
        <v>44136</v>
      </c>
      <c r="H7718" s="14">
        <v>2009</v>
      </c>
      <c r="I7718" s="14" t="s">
        <v>367</v>
      </c>
      <c r="J7718" s="14" t="s">
        <v>436</v>
      </c>
      <c r="K7718" s="14" t="s">
        <v>1149</v>
      </c>
      <c r="L7718" s="14" t="s">
        <v>35395</v>
      </c>
      <c r="M7718" s="14">
        <f t="shared" si="960"/>
        <v>2020</v>
      </c>
      <c r="N7718" s="14">
        <f t="shared" si="961"/>
        <v>11</v>
      </c>
      <c r="O7718" s="14" t="str">
        <f>IFERROR(VLOOKUP(I7718,Lists!$F$2:$G$16,2,FALSE()),"Not Rated")</f>
        <v>Older Kids</v>
      </c>
      <c r="P7718" s="14">
        <f t="shared" si="962"/>
        <v>91</v>
      </c>
      <c r="Q7718" s="14" t="str">
        <f t="shared" si="963"/>
        <v>United States</v>
      </c>
      <c r="R7718" s="14" t="str">
        <f t="shared" si="964"/>
        <v>|United States|</v>
      </c>
      <c r="S7718" s="14" t="str">
        <f t="shared" si="965"/>
        <v>|Action &amp; Adventure|Comedies|</v>
      </c>
      <c r="T7718" s="14" t="str">
        <f t="shared" si="966"/>
        <v>|Steve Carr|</v>
      </c>
      <c r="U7718" s="14" t="str">
        <f t="shared" si="967"/>
        <v>|Kevin James|Keir O'Donnell|Jayma Mays|Raini Rodriguez|Shirley Knight|Stephen Rannazzisi|Peter Gerety|Bobby Cannavale|Adam Ferrara|Jamal Mixon|Adhir Kalyan|Gary Valentine|</v>
      </c>
    </row>
    <row r="7719" spans="1:21">
      <c r="A7719" s="14" t="s">
        <v>35396</v>
      </c>
      <c r="B7719" s="14" t="s">
        <v>48</v>
      </c>
      <c r="C7719" s="14" t="s">
        <v>35397</v>
      </c>
      <c r="D7719" s="14" t="s">
        <v>35398</v>
      </c>
      <c r="E7719" s="14" t="s">
        <v>35399</v>
      </c>
      <c r="F7719" s="14" t="s">
        <v>116</v>
      </c>
      <c r="G7719" s="26">
        <v>43282</v>
      </c>
      <c r="H7719" s="14">
        <v>2016</v>
      </c>
      <c r="I7719" s="14" t="s">
        <v>361</v>
      </c>
      <c r="J7719" s="14" t="s">
        <v>457</v>
      </c>
      <c r="K7719" s="14" t="s">
        <v>475</v>
      </c>
      <c r="L7719" s="14" t="s">
        <v>35400</v>
      </c>
      <c r="M7719" s="14">
        <f t="shared" si="960"/>
        <v>2018</v>
      </c>
      <c r="N7719" s="14">
        <f t="shared" si="961"/>
        <v>7</v>
      </c>
      <c r="O7719" s="14" t="str">
        <f>IFERROR(VLOOKUP(I7719,Lists!$F$2:$G$16,2,FALSE()),"Not Rated")</f>
        <v>Teens</v>
      </c>
      <c r="P7719" s="14">
        <f t="shared" si="962"/>
        <v>104</v>
      </c>
      <c r="Q7719" s="14" t="str">
        <f t="shared" si="963"/>
        <v>India</v>
      </c>
      <c r="R7719" s="14" t="str">
        <f t="shared" si="964"/>
        <v>|India|</v>
      </c>
      <c r="S7719" s="14" t="str">
        <f t="shared" si="965"/>
        <v>|Dramas|International Movies|</v>
      </c>
      <c r="T7719" s="14" t="str">
        <f t="shared" si="966"/>
        <v>|Dileep Narayanan|</v>
      </c>
      <c r="U7719" s="14" t="str">
        <f t="shared" si="967"/>
        <v>|Saikumar|Amal Unnithan|Manasa Radhakrishnan|K.P.A.C. Lalitha|Sudheer Karamana|Seema G. Nair|</v>
      </c>
    </row>
    <row r="7720" spans="1:21">
      <c r="A7720" s="14" t="s">
        <v>35401</v>
      </c>
      <c r="B7720" s="14" t="s">
        <v>49</v>
      </c>
      <c r="C7720" s="14" t="s">
        <v>35402</v>
      </c>
      <c r="D7720" s="14" t="s">
        <v>117</v>
      </c>
      <c r="E7720" s="14" t="s">
        <v>35403</v>
      </c>
      <c r="F7720" s="14" t="s">
        <v>115</v>
      </c>
      <c r="G7720" s="26">
        <v>43723</v>
      </c>
      <c r="H7720" s="14">
        <v>2010</v>
      </c>
      <c r="I7720" s="14" t="s">
        <v>361</v>
      </c>
      <c r="J7720" s="14" t="s">
        <v>105</v>
      </c>
      <c r="K7720" s="14" t="s">
        <v>262</v>
      </c>
      <c r="L7720" s="14" t="s">
        <v>35404</v>
      </c>
      <c r="M7720" s="14">
        <f t="shared" si="960"/>
        <v>2019</v>
      </c>
      <c r="N7720" s="14">
        <f t="shared" si="961"/>
        <v>9</v>
      </c>
      <c r="O7720" s="14" t="str">
        <f>IFERROR(VLOOKUP(I7720,Lists!$F$2:$G$16,2,FALSE()),"Not Rated")</f>
        <v>Teens</v>
      </c>
      <c r="P7720" s="14">
        <f t="shared" si="962"/>
        <v>1</v>
      </c>
      <c r="Q7720" s="14" t="str">
        <f t="shared" si="963"/>
        <v>United States</v>
      </c>
      <c r="R7720" s="14" t="str">
        <f t="shared" si="964"/>
        <v>|United States|</v>
      </c>
      <c r="S7720" s="14" t="str">
        <f t="shared" si="965"/>
        <v>|Reality TV|</v>
      </c>
      <c r="T7720" s="14" t="str">
        <f t="shared" si="966"/>
        <v>|Unknown|</v>
      </c>
      <c r="U7720" s="14" t="str">
        <f t="shared" si="967"/>
        <v>|Corey Harrison|Richard Harrison|Rick Harrison|Austin "Chumlee" Russell|</v>
      </c>
    </row>
    <row r="7721" spans="1:21">
      <c r="A7721" s="14" t="s">
        <v>35405</v>
      </c>
      <c r="B7721" s="14" t="s">
        <v>48</v>
      </c>
      <c r="C7721" s="14" t="s">
        <v>35406</v>
      </c>
      <c r="D7721" s="14" t="s">
        <v>35407</v>
      </c>
      <c r="E7721" s="14" t="s">
        <v>35408</v>
      </c>
      <c r="F7721" s="14" t="s">
        <v>116</v>
      </c>
      <c r="G7721" s="26">
        <v>43282</v>
      </c>
      <c r="H7721" s="14">
        <v>2009</v>
      </c>
      <c r="I7721" s="14" t="s">
        <v>361</v>
      </c>
      <c r="J7721" s="14" t="s">
        <v>1033</v>
      </c>
      <c r="K7721" s="14" t="s">
        <v>529</v>
      </c>
      <c r="L7721" s="14" t="s">
        <v>35409</v>
      </c>
      <c r="M7721" s="14">
        <f t="shared" si="960"/>
        <v>2018</v>
      </c>
      <c r="N7721" s="14">
        <f t="shared" si="961"/>
        <v>7</v>
      </c>
      <c r="O7721" s="14" t="str">
        <f>IFERROR(VLOOKUP(I7721,Lists!$F$2:$G$16,2,FALSE()),"Not Rated")</f>
        <v>Teens</v>
      </c>
      <c r="P7721" s="14">
        <f t="shared" si="962"/>
        <v>114</v>
      </c>
      <c r="Q7721" s="14" t="str">
        <f t="shared" si="963"/>
        <v>India</v>
      </c>
      <c r="R7721" s="14" t="str">
        <f t="shared" si="964"/>
        <v>|India|</v>
      </c>
      <c r="S7721" s="14" t="str">
        <f t="shared" si="965"/>
        <v>|Comedies|International Movies|</v>
      </c>
      <c r="T7721" s="14" t="str">
        <f t="shared" si="966"/>
        <v>|Paritosh Painter|</v>
      </c>
      <c r="U7721" s="14" t="str">
        <f t="shared" si="967"/>
        <v>|Shreyas Talpade|Javed Jaffrey|Aashish Chaudhary|Vatsal Seth|Celina Jaitly|Johnny Lever|Delnaaz Paul|Riya Sen|Sayali Bhagat|Neha Dhupia|</v>
      </c>
    </row>
    <row r="7722" spans="1:21">
      <c r="A7722" s="14" t="s">
        <v>35410</v>
      </c>
      <c r="B7722" s="14" t="s">
        <v>48</v>
      </c>
      <c r="C7722" s="14" t="s">
        <v>35411</v>
      </c>
      <c r="D7722" s="14" t="s">
        <v>35138</v>
      </c>
      <c r="E7722" s="14" t="s">
        <v>35412</v>
      </c>
      <c r="F7722" s="14" t="s">
        <v>139</v>
      </c>
      <c r="G7722" s="26">
        <v>43344</v>
      </c>
      <c r="H7722" s="14">
        <v>2013</v>
      </c>
      <c r="I7722" s="14" t="s">
        <v>360</v>
      </c>
      <c r="J7722" s="14" t="s">
        <v>1375</v>
      </c>
      <c r="K7722" s="14" t="s">
        <v>5684</v>
      </c>
      <c r="L7722" s="14" t="s">
        <v>35413</v>
      </c>
      <c r="M7722" s="14">
        <f t="shared" si="960"/>
        <v>2018</v>
      </c>
      <c r="N7722" s="14">
        <f t="shared" si="961"/>
        <v>9</v>
      </c>
      <c r="O7722" s="14" t="str">
        <f>IFERROR(VLOOKUP(I7722,Lists!$F$2:$G$16,2,FALSE()),"Not Rated")</f>
        <v>Adults</v>
      </c>
      <c r="P7722" s="14">
        <f t="shared" si="962"/>
        <v>112</v>
      </c>
      <c r="Q7722" s="14" t="str">
        <f t="shared" si="963"/>
        <v>Thailand</v>
      </c>
      <c r="R7722" s="14" t="str">
        <f t="shared" si="964"/>
        <v>|Thailand|</v>
      </c>
      <c r="S7722" s="14" t="str">
        <f t="shared" si="965"/>
        <v>|Comedies|Horror Movies|International Movies|</v>
      </c>
      <c r="T7722" s="14" t="str">
        <f t="shared" si="966"/>
        <v>|Banjong Pisanthanakun|</v>
      </c>
      <c r="U7722" s="14" t="str">
        <f t="shared" si="967"/>
        <v>|Mario Maurer|Davika Hoorne|Nattapong Chartpong|Pongsatorn Jongwilak|Wiwat Kongrasri|Kantapat Permpoonpatcharasuk|Sean Jindachot|</v>
      </c>
    </row>
    <row r="7723" spans="1:21">
      <c r="A7723" s="14" t="s">
        <v>35414</v>
      </c>
      <c r="B7723" s="14" t="s">
        <v>49</v>
      </c>
      <c r="C7723" s="14" t="s">
        <v>35415</v>
      </c>
      <c r="D7723" s="14" t="s">
        <v>117</v>
      </c>
      <c r="E7723" s="14" t="s">
        <v>35416</v>
      </c>
      <c r="F7723" s="14" t="s">
        <v>115</v>
      </c>
      <c r="G7723" s="26">
        <v>41991</v>
      </c>
      <c r="H7723" s="14">
        <v>1990</v>
      </c>
      <c r="I7723" s="14" t="s">
        <v>362</v>
      </c>
      <c r="J7723" s="14" t="s">
        <v>521</v>
      </c>
      <c r="K7723" s="14" t="s">
        <v>35417</v>
      </c>
      <c r="L7723" s="14" t="s">
        <v>35418</v>
      </c>
      <c r="M7723" s="14">
        <f t="shared" si="960"/>
        <v>2014</v>
      </c>
      <c r="N7723" s="14">
        <f t="shared" si="961"/>
        <v>12</v>
      </c>
      <c r="O7723" s="14" t="str">
        <f>IFERROR(VLOOKUP(I7723,Lists!$F$2:$G$16,2,FALSE()),"Not Rated")</f>
        <v>Older Kids</v>
      </c>
      <c r="P7723" s="14">
        <f t="shared" si="962"/>
        <v>5</v>
      </c>
      <c r="Q7723" s="14" t="str">
        <f t="shared" si="963"/>
        <v>United States</v>
      </c>
      <c r="R7723" s="14" t="str">
        <f t="shared" si="964"/>
        <v>|United States|</v>
      </c>
      <c r="S7723" s="14" t="str">
        <f t="shared" si="965"/>
        <v>|Classic &amp; Cult TV|Kids' TV|TV Comedies|</v>
      </c>
      <c r="T7723" s="14" t="str">
        <f t="shared" si="966"/>
        <v>|Unknown|</v>
      </c>
      <c r="U7723" s="14" t="str">
        <f t="shared" si="967"/>
        <v>|Paul Reubens|</v>
      </c>
    </row>
    <row r="7724" spans="1:21">
      <c r="A7724" s="14" t="s">
        <v>35419</v>
      </c>
      <c r="B7724" s="14" t="s">
        <v>48</v>
      </c>
      <c r="C7724" s="14" t="s">
        <v>35420</v>
      </c>
      <c r="D7724" s="14" t="s">
        <v>35421</v>
      </c>
      <c r="E7724" s="14" t="s">
        <v>35422</v>
      </c>
      <c r="F7724" s="14" t="s">
        <v>115</v>
      </c>
      <c r="G7724" s="26">
        <v>41991</v>
      </c>
      <c r="H7724" s="14">
        <v>1988</v>
      </c>
      <c r="I7724" s="14" t="s">
        <v>362</v>
      </c>
      <c r="J7724" s="14" t="s">
        <v>827</v>
      </c>
      <c r="K7724" s="14" t="s">
        <v>61</v>
      </c>
      <c r="L7724" s="14" t="s">
        <v>35423</v>
      </c>
      <c r="M7724" s="14">
        <f t="shared" si="960"/>
        <v>2014</v>
      </c>
      <c r="N7724" s="14">
        <f t="shared" si="961"/>
        <v>12</v>
      </c>
      <c r="O7724" s="14" t="str">
        <f>IFERROR(VLOOKUP(I7724,Lists!$F$2:$G$16,2,FALSE()),"Not Rated")</f>
        <v>Older Kids</v>
      </c>
      <c r="P7724" s="14">
        <f t="shared" si="962"/>
        <v>48</v>
      </c>
      <c r="Q7724" s="14" t="str">
        <f t="shared" si="963"/>
        <v>United States</v>
      </c>
      <c r="R7724" s="14" t="str">
        <f t="shared" si="964"/>
        <v>|United States|</v>
      </c>
      <c r="S7724" s="14" t="str">
        <f t="shared" si="965"/>
        <v>|Movies|</v>
      </c>
      <c r="T7724" s="14" t="str">
        <f t="shared" si="966"/>
        <v>|Paul Reubens|Wayne Orr|</v>
      </c>
      <c r="U7724" s="14" t="str">
        <f t="shared" si="967"/>
        <v>|Paul Reubens|Annette Funicello|Frankie Avalon|Grace Jones|k.d. lang|Dinah Shore|Little Richard|Cher|Eadie del Rubio|Magic Johnson|Elena del Rubio|Zsa Zsa Gabor|Milly del Rubio|Whoopi Goldberg|Oprah Winfrey|Joan Rivers|</v>
      </c>
    </row>
    <row r="7725" spans="1:21">
      <c r="A7725" s="14" t="s">
        <v>35424</v>
      </c>
      <c r="B7725" s="14" t="s">
        <v>48</v>
      </c>
      <c r="C7725" s="14" t="s">
        <v>35425</v>
      </c>
      <c r="D7725" s="14" t="s">
        <v>35426</v>
      </c>
      <c r="E7725" s="14" t="s">
        <v>35427</v>
      </c>
      <c r="F7725" s="14" t="s">
        <v>155</v>
      </c>
      <c r="G7725" s="26">
        <v>42972</v>
      </c>
      <c r="H7725" s="14">
        <v>2016</v>
      </c>
      <c r="I7725" s="14" t="s">
        <v>360</v>
      </c>
      <c r="J7725" s="14" t="s">
        <v>739</v>
      </c>
      <c r="K7725" s="14" t="s">
        <v>475</v>
      </c>
      <c r="L7725" s="14" t="s">
        <v>35428</v>
      </c>
      <c r="M7725" s="14">
        <f t="shared" si="960"/>
        <v>2017</v>
      </c>
      <c r="N7725" s="14">
        <f t="shared" si="961"/>
        <v>8</v>
      </c>
      <c r="O7725" s="14" t="str">
        <f>IFERROR(VLOOKUP(I7725,Lists!$F$2:$G$16,2,FALSE()),"Not Rated")</f>
        <v>Adults</v>
      </c>
      <c r="P7725" s="14">
        <f t="shared" si="962"/>
        <v>95</v>
      </c>
      <c r="Q7725" s="14" t="str">
        <f t="shared" si="963"/>
        <v>Malaysia</v>
      </c>
      <c r="R7725" s="14" t="str">
        <f t="shared" si="964"/>
        <v>|Malaysia|</v>
      </c>
      <c r="S7725" s="14" t="str">
        <f t="shared" si="965"/>
        <v>|Dramas|International Movies|</v>
      </c>
      <c r="T7725" s="14" t="str">
        <f t="shared" si="966"/>
        <v>|Mohd Khairul Azri Bin Md Noor|</v>
      </c>
      <c r="U7725" s="14" t="str">
        <f t="shared" si="967"/>
        <v>|Zahiril Adzim|Sharifah Amani|Amerul Affendi|Sharifah Sakinah|Iedil Putra|Zaidi Omar|Joe Flizzow|Chew Kin-Wah|</v>
      </c>
    </row>
    <row r="7726" spans="1:21">
      <c r="A7726" s="14" t="s">
        <v>35429</v>
      </c>
      <c r="B7726" s="14" t="s">
        <v>48</v>
      </c>
      <c r="C7726" s="14" t="s">
        <v>35430</v>
      </c>
      <c r="D7726" s="14" t="s">
        <v>35431</v>
      </c>
      <c r="E7726" s="14" t="s">
        <v>35432</v>
      </c>
      <c r="F7726" s="14" t="s">
        <v>916</v>
      </c>
      <c r="G7726" s="26">
        <v>43556</v>
      </c>
      <c r="H7726" s="14">
        <v>2006</v>
      </c>
      <c r="I7726" s="14" t="s">
        <v>367</v>
      </c>
      <c r="J7726" s="14" t="s">
        <v>1330</v>
      </c>
      <c r="K7726" s="14" t="s">
        <v>8698</v>
      </c>
      <c r="L7726" s="14" t="s">
        <v>35433</v>
      </c>
      <c r="M7726" s="14">
        <f t="shared" si="960"/>
        <v>2019</v>
      </c>
      <c r="N7726" s="14">
        <f t="shared" si="961"/>
        <v>4</v>
      </c>
      <c r="O7726" s="14" t="str">
        <f>IFERROR(VLOOKUP(I7726,Lists!$F$2:$G$16,2,FALSE()),"Not Rated")</f>
        <v>Older Kids</v>
      </c>
      <c r="P7726" s="14">
        <f t="shared" si="962"/>
        <v>89</v>
      </c>
      <c r="Q7726" s="14" t="str">
        <f t="shared" si="963"/>
        <v>United Kingdom</v>
      </c>
      <c r="R7726" s="14" t="str">
        <f t="shared" si="964"/>
        <v>|United Kingdom|United States|</v>
      </c>
      <c r="S7726" s="14" t="str">
        <f t="shared" si="965"/>
        <v>|Children &amp; Family Movies|Comedies|Romantic Movies|</v>
      </c>
      <c r="T7726" s="14" t="str">
        <f t="shared" si="966"/>
        <v>|Mark Palansky|</v>
      </c>
      <c r="U7726" s="14" t="str">
        <f t="shared" si="967"/>
        <v>|Christina Ricci|James McAvoy|Catherine O'Hara|Peter Dinklage|Simon Woods|</v>
      </c>
    </row>
    <row r="7727" spans="1:21">
      <c r="A7727" s="14" t="s">
        <v>35434</v>
      </c>
      <c r="B7727" s="14" t="s">
        <v>49</v>
      </c>
      <c r="C7727" s="14" t="s">
        <v>35435</v>
      </c>
      <c r="D7727" s="14" t="s">
        <v>117</v>
      </c>
      <c r="E7727" s="14" t="s">
        <v>35436</v>
      </c>
      <c r="F7727" s="14" t="s">
        <v>28152</v>
      </c>
      <c r="G7727" s="26">
        <v>42630</v>
      </c>
      <c r="H7727" s="14">
        <v>2016</v>
      </c>
      <c r="I7727" s="14" t="s">
        <v>360</v>
      </c>
      <c r="J7727" s="14" t="s">
        <v>107</v>
      </c>
      <c r="K7727" s="14" t="s">
        <v>430</v>
      </c>
      <c r="L7727" s="14" t="s">
        <v>35437</v>
      </c>
      <c r="M7727" s="14">
        <f t="shared" si="960"/>
        <v>2016</v>
      </c>
      <c r="N7727" s="14">
        <f t="shared" si="961"/>
        <v>9</v>
      </c>
      <c r="O7727" s="14" t="str">
        <f>IFERROR(VLOOKUP(I7727,Lists!$F$2:$G$16,2,FALSE()),"Not Rated")</f>
        <v>Adults</v>
      </c>
      <c r="P7727" s="14">
        <f t="shared" si="962"/>
        <v>3</v>
      </c>
      <c r="Q7727" s="14" t="str">
        <f t="shared" si="963"/>
        <v>Ireland</v>
      </c>
      <c r="R7727" s="14" t="str">
        <f t="shared" si="964"/>
        <v>|Ireland|United Kingdom|United States|</v>
      </c>
      <c r="S7727" s="14" t="str">
        <f t="shared" si="965"/>
        <v>|TV Dramas|TV Horror|TV Mysteries|</v>
      </c>
      <c r="T7727" s="14" t="str">
        <f t="shared" si="966"/>
        <v>|Unknown|</v>
      </c>
      <c r="U7727" s="14" t="str">
        <f t="shared" si="967"/>
        <v>|Josh Hartnett|Eva Green|Timothy Dalton|Reeve Carney|Rory Kinnear|Billie Piper|Danny Sapani|Harry Treadaway|</v>
      </c>
    </row>
    <row r="7728" spans="1:21">
      <c r="A7728" s="14" t="s">
        <v>35438</v>
      </c>
      <c r="B7728" s="14" t="s">
        <v>48</v>
      </c>
      <c r="C7728" s="14" t="s">
        <v>35439</v>
      </c>
      <c r="D7728" s="14" t="s">
        <v>35440</v>
      </c>
      <c r="E7728" s="14" t="s">
        <v>35441</v>
      </c>
      <c r="F7728" s="14" t="s">
        <v>14751</v>
      </c>
      <c r="G7728" s="26">
        <v>42794</v>
      </c>
      <c r="H7728" s="14">
        <v>2016</v>
      </c>
      <c r="I7728" s="14" t="s">
        <v>360</v>
      </c>
      <c r="J7728" s="14" t="s">
        <v>1096</v>
      </c>
      <c r="K7728" s="14" t="s">
        <v>7487</v>
      </c>
      <c r="L7728" s="14" t="s">
        <v>35442</v>
      </c>
      <c r="M7728" s="14">
        <f t="shared" si="960"/>
        <v>2017</v>
      </c>
      <c r="N7728" s="14">
        <f t="shared" si="961"/>
        <v>2</v>
      </c>
      <c r="O7728" s="14" t="str">
        <f>IFERROR(VLOOKUP(I7728,Lists!$F$2:$G$16,2,FALSE()),"Not Rated")</f>
        <v>Adults</v>
      </c>
      <c r="P7728" s="14">
        <f t="shared" si="962"/>
        <v>108</v>
      </c>
      <c r="Q7728" s="14" t="str">
        <f t="shared" si="963"/>
        <v>United States</v>
      </c>
      <c r="R7728" s="14" t="str">
        <f t="shared" si="964"/>
        <v>|United States|Spain|</v>
      </c>
      <c r="S7728" s="14" t="str">
        <f t="shared" si="965"/>
        <v>|Dramas|LGBTQ Movies|</v>
      </c>
      <c r="T7728" s="14" t="str">
        <f t="shared" si="966"/>
        <v>|J.C. Falcón|</v>
      </c>
      <c r="U7728" s="14" t="str">
        <f t="shared" si="967"/>
        <v>|Sean Maher|Andrea Grano|Mark Cirillo|Nacho San José|Curt Hansen|Trey McCurley|Jimmy Shaw|Carmen Maura|</v>
      </c>
    </row>
    <row r="7729" spans="1:21">
      <c r="A7729" s="14" t="s">
        <v>35443</v>
      </c>
      <c r="B7729" s="14" t="s">
        <v>48</v>
      </c>
      <c r="C7729" s="14" t="s">
        <v>35444</v>
      </c>
      <c r="D7729" s="14" t="s">
        <v>35445</v>
      </c>
      <c r="E7729" s="14" t="s">
        <v>35446</v>
      </c>
      <c r="F7729" s="14" t="s">
        <v>119</v>
      </c>
      <c r="G7729" s="26">
        <v>43585</v>
      </c>
      <c r="H7729" s="14">
        <v>2017</v>
      </c>
      <c r="I7729" s="14" t="s">
        <v>360</v>
      </c>
      <c r="J7729" s="14" t="s">
        <v>4187</v>
      </c>
      <c r="K7729" s="14" t="s">
        <v>247</v>
      </c>
      <c r="L7729" s="14" t="s">
        <v>35447</v>
      </c>
      <c r="M7729" s="14">
        <f t="shared" si="960"/>
        <v>2019</v>
      </c>
      <c r="N7729" s="14">
        <f t="shared" si="961"/>
        <v>4</v>
      </c>
      <c r="O7729" s="14" t="str">
        <f>IFERROR(VLOOKUP(I7729,Lists!$F$2:$G$16,2,FALSE()),"Not Rated")</f>
        <v>Adults</v>
      </c>
      <c r="P7729" s="14">
        <f t="shared" si="962"/>
        <v>72</v>
      </c>
      <c r="Q7729" s="14" t="str">
        <f t="shared" si="963"/>
        <v>Canada</v>
      </c>
      <c r="R7729" s="14" t="str">
        <f t="shared" si="964"/>
        <v>|Canada|</v>
      </c>
      <c r="S7729" s="14" t="str">
        <f t="shared" si="965"/>
        <v>|Documentaries|</v>
      </c>
      <c r="T7729" s="14" t="str">
        <f t="shared" si="966"/>
        <v>|C.J. Wallis|</v>
      </c>
      <c r="U7729" s="14" t="str">
        <f t="shared" si="967"/>
        <v>|Theodore Slauson|</v>
      </c>
    </row>
    <row r="7730" spans="1:21">
      <c r="A7730" s="14" t="s">
        <v>35448</v>
      </c>
      <c r="B7730" s="14" t="s">
        <v>48</v>
      </c>
      <c r="C7730" s="14" t="s">
        <v>35449</v>
      </c>
      <c r="D7730" s="14" t="s">
        <v>35450</v>
      </c>
      <c r="E7730" s="14" t="s">
        <v>35451</v>
      </c>
      <c r="F7730" s="14" t="s">
        <v>115</v>
      </c>
      <c r="G7730" s="26">
        <v>43466</v>
      </c>
      <c r="H7730" s="14">
        <v>2007</v>
      </c>
      <c r="I7730" s="14" t="s">
        <v>363</v>
      </c>
      <c r="J7730" s="14" t="s">
        <v>1226</v>
      </c>
      <c r="K7730" s="14" t="s">
        <v>254</v>
      </c>
      <c r="L7730" s="14" t="s">
        <v>35452</v>
      </c>
      <c r="M7730" s="14">
        <f t="shared" si="960"/>
        <v>2019</v>
      </c>
      <c r="N7730" s="14">
        <f t="shared" si="961"/>
        <v>1</v>
      </c>
      <c r="O7730" s="14" t="str">
        <f>IFERROR(VLOOKUP(I7730,Lists!$F$2:$G$16,2,FALSE()),"Not Rated")</f>
        <v>Adults</v>
      </c>
      <c r="P7730" s="14">
        <f t="shared" si="962"/>
        <v>109</v>
      </c>
      <c r="Q7730" s="14" t="str">
        <f t="shared" si="963"/>
        <v>United States</v>
      </c>
      <c r="R7730" s="14" t="str">
        <f t="shared" si="964"/>
        <v>|United States|</v>
      </c>
      <c r="S7730" s="14" t="str">
        <f t="shared" si="965"/>
        <v>|Thrillers|</v>
      </c>
      <c r="T7730" s="14" t="str">
        <f t="shared" si="966"/>
        <v>|James Foley|</v>
      </c>
      <c r="U7730" s="14" t="str">
        <f t="shared" si="967"/>
        <v>|Halle Berry|Bruce Willis|Giovanni Ribisi|Richard Portnow|Gary Dourdan|Florencia Lozano|Nicki Aycox|Kathleen Chalfant|Gordon MacDonald|Daniella Van Graas|</v>
      </c>
    </row>
    <row r="7731" spans="1:21">
      <c r="A7731" s="14" t="s">
        <v>35453</v>
      </c>
      <c r="B7731" s="14" t="s">
        <v>49</v>
      </c>
      <c r="C7731" s="14" t="s">
        <v>35454</v>
      </c>
      <c r="D7731" s="14" t="s">
        <v>117</v>
      </c>
      <c r="E7731" s="14" t="s">
        <v>35455</v>
      </c>
      <c r="F7731" s="14" t="s">
        <v>115</v>
      </c>
      <c r="G7731" s="26">
        <v>42635</v>
      </c>
      <c r="H7731" s="14">
        <v>2016</v>
      </c>
      <c r="I7731" s="14" t="s">
        <v>361</v>
      </c>
      <c r="J7731" s="14" t="s">
        <v>521</v>
      </c>
      <c r="K7731" s="14" t="s">
        <v>11784</v>
      </c>
      <c r="L7731" s="14" t="s">
        <v>35456</v>
      </c>
      <c r="M7731" s="14">
        <f t="shared" si="960"/>
        <v>2016</v>
      </c>
      <c r="N7731" s="14">
        <f t="shared" si="961"/>
        <v>9</v>
      </c>
      <c r="O7731" s="14" t="str">
        <f>IFERROR(VLOOKUP(I7731,Lists!$F$2:$G$16,2,FALSE()),"Not Rated")</f>
        <v>Teens</v>
      </c>
      <c r="P7731" s="14">
        <f t="shared" si="962"/>
        <v>5</v>
      </c>
      <c r="Q7731" s="14" t="str">
        <f t="shared" si="963"/>
        <v>United States</v>
      </c>
      <c r="R7731" s="14" t="str">
        <f t="shared" si="964"/>
        <v>|United States|</v>
      </c>
      <c r="S7731" s="14" t="str">
        <f t="shared" si="965"/>
        <v>|Crime TV Shows|TV Action &amp; Adventure|TV Dramas|</v>
      </c>
      <c r="T7731" s="14" t="str">
        <f t="shared" si="966"/>
        <v>|Unknown|</v>
      </c>
      <c r="U7731" s="14" t="str">
        <f t="shared" si="967"/>
        <v>|Jim Caviezel|Michael Emerson|Taraji P. Henson|Kevin Chapman|Sarah Shahi|Amy Acker|</v>
      </c>
    </row>
    <row r="7732" spans="1:21">
      <c r="A7732" s="14" t="s">
        <v>35457</v>
      </c>
      <c r="B7732" s="14" t="s">
        <v>48</v>
      </c>
      <c r="C7732" s="14" t="s">
        <v>35458</v>
      </c>
      <c r="D7732" s="14" t="s">
        <v>11544</v>
      </c>
      <c r="E7732" s="14" t="s">
        <v>35459</v>
      </c>
      <c r="F7732" s="14" t="s">
        <v>35460</v>
      </c>
      <c r="G7732" s="26">
        <v>43497</v>
      </c>
      <c r="H7732" s="14">
        <v>2016</v>
      </c>
      <c r="I7732" s="14" t="s">
        <v>363</v>
      </c>
      <c r="J7732" s="14" t="s">
        <v>611</v>
      </c>
      <c r="K7732" s="14" t="s">
        <v>605</v>
      </c>
      <c r="L7732" s="14" t="s">
        <v>35461</v>
      </c>
      <c r="M7732" s="14">
        <f t="shared" si="960"/>
        <v>2019</v>
      </c>
      <c r="N7732" s="14">
        <f t="shared" si="961"/>
        <v>2</v>
      </c>
      <c r="O7732" s="14" t="str">
        <f>IFERROR(VLOOKUP(I7732,Lists!$F$2:$G$16,2,FALSE()),"Not Rated")</f>
        <v>Adults</v>
      </c>
      <c r="P7732" s="14">
        <f t="shared" si="962"/>
        <v>105</v>
      </c>
      <c r="Q7732" s="14" t="str">
        <f t="shared" si="963"/>
        <v>France</v>
      </c>
      <c r="R7732" s="14" t="str">
        <f t="shared" si="964"/>
        <v>|France|Germany|Czech Republic|Belgium|</v>
      </c>
      <c r="S7732" s="14" t="str">
        <f t="shared" si="965"/>
        <v>|Dramas|International Movies|Thrillers|</v>
      </c>
      <c r="T7732" s="14" t="str">
        <f t="shared" si="966"/>
        <v>|Olivier Assayas|</v>
      </c>
      <c r="U7732" s="14" t="str">
        <f t="shared" si="967"/>
        <v>|Kristen Stewart|Lars Eidinger|Sigrid Bouaziz|Anders Danielsen Lie|Ty Olwin|Hammou Graïa|Nora von Waldstätten|Benjamin Biolay|Audrey Bonnet|Pascal Rambert|</v>
      </c>
    </row>
    <row r="7733" spans="1:21">
      <c r="A7733" s="14" t="s">
        <v>35462</v>
      </c>
      <c r="B7733" s="14" t="s">
        <v>48</v>
      </c>
      <c r="C7733" s="14" t="s">
        <v>35463</v>
      </c>
      <c r="D7733" s="14" t="s">
        <v>35464</v>
      </c>
      <c r="E7733" s="14" t="s">
        <v>35465</v>
      </c>
      <c r="F7733" s="14" t="s">
        <v>115</v>
      </c>
      <c r="G7733" s="26">
        <v>42803</v>
      </c>
      <c r="H7733" s="14">
        <v>2016</v>
      </c>
      <c r="I7733" s="14" t="s">
        <v>360</v>
      </c>
      <c r="J7733" s="14" t="s">
        <v>900</v>
      </c>
      <c r="K7733" s="14" t="s">
        <v>247</v>
      </c>
      <c r="L7733" s="14" t="s">
        <v>35466</v>
      </c>
      <c r="M7733" s="14">
        <f t="shared" si="960"/>
        <v>2017</v>
      </c>
      <c r="N7733" s="14">
        <f t="shared" si="961"/>
        <v>3</v>
      </c>
      <c r="O7733" s="14" t="str">
        <f>IFERROR(VLOOKUP(I7733,Lists!$F$2:$G$16,2,FALSE()),"Not Rated")</f>
        <v>Adults</v>
      </c>
      <c r="P7733" s="14">
        <f t="shared" si="962"/>
        <v>92</v>
      </c>
      <c r="Q7733" s="14" t="str">
        <f t="shared" si="963"/>
        <v>United States</v>
      </c>
      <c r="R7733" s="14" t="str">
        <f t="shared" si="964"/>
        <v>|United States|</v>
      </c>
      <c r="S7733" s="14" t="str">
        <f t="shared" si="965"/>
        <v>|Documentaries|</v>
      </c>
      <c r="T7733" s="14" t="str">
        <f t="shared" si="966"/>
        <v>|Tony Stone|</v>
      </c>
      <c r="U7733" s="14" t="str">
        <f t="shared" si="967"/>
        <v>|Peter Dunning|</v>
      </c>
    </row>
    <row r="7734" spans="1:21">
      <c r="A7734" s="14" t="s">
        <v>35467</v>
      </c>
      <c r="B7734" s="14" t="s">
        <v>48</v>
      </c>
      <c r="C7734" s="14" t="s">
        <v>35468</v>
      </c>
      <c r="D7734" s="14" t="s">
        <v>30670</v>
      </c>
      <c r="E7734" s="14" t="s">
        <v>35469</v>
      </c>
      <c r="F7734" s="14" t="s">
        <v>5003</v>
      </c>
      <c r="G7734" s="26">
        <v>43330</v>
      </c>
      <c r="H7734" s="14">
        <v>2018</v>
      </c>
      <c r="I7734" s="14" t="s">
        <v>367</v>
      </c>
      <c r="J7734" s="14" t="s">
        <v>739</v>
      </c>
      <c r="K7734" s="14" t="s">
        <v>481</v>
      </c>
      <c r="L7734" s="14" t="s">
        <v>35470</v>
      </c>
      <c r="M7734" s="14">
        <f t="shared" si="960"/>
        <v>2018</v>
      </c>
      <c r="N7734" s="14">
        <f t="shared" si="961"/>
        <v>8</v>
      </c>
      <c r="O7734" s="14" t="str">
        <f>IFERROR(VLOOKUP(I7734,Lists!$F$2:$G$16,2,FALSE()),"Not Rated")</f>
        <v>Older Kids</v>
      </c>
      <c r="P7734" s="14">
        <f t="shared" si="962"/>
        <v>95</v>
      </c>
      <c r="Q7734" s="14" t="str">
        <f t="shared" si="963"/>
        <v>United States</v>
      </c>
      <c r="R7734" s="14" t="str">
        <f t="shared" si="964"/>
        <v>|United States|Australia|</v>
      </c>
      <c r="S7734" s="14" t="str">
        <f t="shared" si="965"/>
        <v>|Children &amp; Family Movies|Comedies|</v>
      </c>
      <c r="T7734" s="14" t="str">
        <f t="shared" si="966"/>
        <v>|Will Gluck|</v>
      </c>
      <c r="U7734" s="14" t="str">
        <f t="shared" si="967"/>
        <v>|James Corden|Domhnall Gleeson|Rose Byrne|Margot Robbie|Daisy Ridley|Elizabeth Debicki|Vauxhall Jermaine|Marianne Jean-Baptiste|Sia|Colin Moody|</v>
      </c>
    </row>
    <row r="7735" spans="1:21">
      <c r="A7735" s="14" t="s">
        <v>35471</v>
      </c>
      <c r="B7735" s="14" t="s">
        <v>48</v>
      </c>
      <c r="C7735" s="14" t="s">
        <v>35472</v>
      </c>
      <c r="D7735" s="14" t="s">
        <v>35473</v>
      </c>
      <c r="E7735" s="14" t="s">
        <v>35474</v>
      </c>
      <c r="F7735" s="14" t="s">
        <v>117</v>
      </c>
      <c r="G7735" s="26">
        <v>43830</v>
      </c>
      <c r="H7735" s="14">
        <v>2018</v>
      </c>
      <c r="I7735" s="14" t="s">
        <v>360</v>
      </c>
      <c r="J7735" s="14" t="s">
        <v>1096</v>
      </c>
      <c r="K7735" s="14" t="s">
        <v>605</v>
      </c>
      <c r="L7735" s="14" t="s">
        <v>35475</v>
      </c>
      <c r="M7735" s="14">
        <f t="shared" si="960"/>
        <v>2019</v>
      </c>
      <c r="N7735" s="14">
        <f t="shared" si="961"/>
        <v>12</v>
      </c>
      <c r="O7735" s="14" t="str">
        <f>IFERROR(VLOOKUP(I7735,Lists!$F$2:$G$16,2,FALSE()),"Not Rated")</f>
        <v>Adults</v>
      </c>
      <c r="P7735" s="14">
        <f t="shared" si="962"/>
        <v>108</v>
      </c>
      <c r="Q7735" s="14" t="str">
        <f t="shared" si="963"/>
        <v>Unknown</v>
      </c>
      <c r="R7735" s="14" t="str">
        <f t="shared" si="964"/>
        <v>|Unknown|</v>
      </c>
      <c r="S7735" s="14" t="str">
        <f t="shared" si="965"/>
        <v>|Dramas|International Movies|Thrillers|</v>
      </c>
      <c r="T7735" s="14" t="str">
        <f t="shared" si="966"/>
        <v>|Karan Lalit Butani|</v>
      </c>
      <c r="U7735" s="14" t="str">
        <f t="shared" si="967"/>
        <v>|Jimmy Shergill|Kay Kay Menon|Jackie Shroff|Shriya Saran|Pankaj Tripathi|Mahie Gill|Jameel Khan|Deep Raj Rana|</v>
      </c>
    </row>
    <row r="7736" spans="1:21">
      <c r="A7736" s="14" t="s">
        <v>35476</v>
      </c>
      <c r="B7736" s="14" t="s">
        <v>48</v>
      </c>
      <c r="C7736" s="14" t="s">
        <v>35477</v>
      </c>
      <c r="D7736" s="14" t="s">
        <v>35478</v>
      </c>
      <c r="E7736" s="14" t="s">
        <v>35479</v>
      </c>
      <c r="F7736" s="14" t="s">
        <v>2970</v>
      </c>
      <c r="G7736" s="26">
        <v>43009</v>
      </c>
      <c r="H7736" s="14">
        <v>2015</v>
      </c>
      <c r="I7736" s="14" t="s">
        <v>367</v>
      </c>
      <c r="J7736" s="14" t="s">
        <v>744</v>
      </c>
      <c r="K7736" s="14" t="s">
        <v>612</v>
      </c>
      <c r="L7736" s="14" t="s">
        <v>35480</v>
      </c>
      <c r="M7736" s="14">
        <f t="shared" si="960"/>
        <v>2017</v>
      </c>
      <c r="N7736" s="14">
        <f t="shared" si="961"/>
        <v>10</v>
      </c>
      <c r="O7736" s="14" t="str">
        <f>IFERROR(VLOOKUP(I7736,Lists!$F$2:$G$16,2,FALSE()),"Not Rated")</f>
        <v>Older Kids</v>
      </c>
      <c r="P7736" s="14">
        <f t="shared" si="962"/>
        <v>85</v>
      </c>
      <c r="Q7736" s="14" t="str">
        <f t="shared" si="963"/>
        <v>France</v>
      </c>
      <c r="R7736" s="14" t="str">
        <f t="shared" si="964"/>
        <v>|France|Belgium|</v>
      </c>
      <c r="S7736" s="14" t="str">
        <f t="shared" si="965"/>
        <v>|Action &amp; Adventure|Dramas|International Movies|</v>
      </c>
      <c r="T7736" s="14" t="str">
        <f t="shared" si="966"/>
        <v>|Jean-Loup Felicioli|Alain Gagnol|</v>
      </c>
      <c r="U7736" s="14" t="str">
        <f t="shared" si="967"/>
        <v>|Marcus D'Angelo|Vincent D'Onofrio|Fred Armisen|Jared Padalecki|Joey Camen|Brian T. Delaney|Melissa Disney|Bill Lobley|Amanda Céline Miller|Dana Snyder|Stephanie Sheh|</v>
      </c>
    </row>
    <row r="7737" spans="1:21">
      <c r="A7737" s="14" t="s">
        <v>35481</v>
      </c>
      <c r="B7737" s="14" t="s">
        <v>48</v>
      </c>
      <c r="C7737" s="14" t="s">
        <v>35482</v>
      </c>
      <c r="D7737" s="14" t="s">
        <v>26589</v>
      </c>
      <c r="E7737" s="14" t="s">
        <v>35483</v>
      </c>
      <c r="F7737" s="14" t="s">
        <v>115</v>
      </c>
      <c r="G7737" s="26">
        <v>43647</v>
      </c>
      <c r="H7737" s="14">
        <v>1993</v>
      </c>
      <c r="I7737" s="14" t="s">
        <v>364</v>
      </c>
      <c r="J7737" s="14" t="s">
        <v>3165</v>
      </c>
      <c r="K7737" s="14" t="s">
        <v>35484</v>
      </c>
      <c r="L7737" s="14" t="s">
        <v>35485</v>
      </c>
      <c r="M7737" s="14">
        <f t="shared" si="960"/>
        <v>2019</v>
      </c>
      <c r="N7737" s="14">
        <f t="shared" si="961"/>
        <v>7</v>
      </c>
      <c r="O7737" s="14" t="str">
        <f>IFERROR(VLOOKUP(I7737,Lists!$F$2:$G$16,2,FALSE()),"Not Rated")</f>
        <v>Teens</v>
      </c>
      <c r="P7737" s="14">
        <f t="shared" si="962"/>
        <v>126</v>
      </c>
      <c r="Q7737" s="14" t="str">
        <f t="shared" si="963"/>
        <v>United States</v>
      </c>
      <c r="R7737" s="14" t="str">
        <f t="shared" si="964"/>
        <v>|United States|</v>
      </c>
      <c r="S7737" s="14" t="str">
        <f t="shared" si="965"/>
        <v>|Classic Movies|Dramas|LGBTQ Movies|</v>
      </c>
      <c r="T7737" s="14" t="str">
        <f t="shared" si="966"/>
        <v>|Jonathan Demme|</v>
      </c>
      <c r="U7737" s="14" t="str">
        <f t="shared" si="967"/>
        <v>|Tom Hanks|Denzel Washington|Jason Robards|Mary Steenburgen|Antonio Banderas|Ron Vawter|Robert Ridgely|Charles Napier|Lisa Summerour|Obba Babatundé|</v>
      </c>
    </row>
    <row r="7738" spans="1:21">
      <c r="A7738" s="14" t="s">
        <v>35486</v>
      </c>
      <c r="B7738" s="14" t="s">
        <v>48</v>
      </c>
      <c r="C7738" s="14" t="s">
        <v>35487</v>
      </c>
      <c r="D7738" s="14" t="s">
        <v>35488</v>
      </c>
      <c r="E7738" s="14" t="s">
        <v>35489</v>
      </c>
      <c r="F7738" s="14" t="s">
        <v>116</v>
      </c>
      <c r="G7738" s="26">
        <v>43115</v>
      </c>
      <c r="H7738" s="14">
        <v>2015</v>
      </c>
      <c r="I7738" s="14" t="s">
        <v>361</v>
      </c>
      <c r="J7738" s="14" t="s">
        <v>1062</v>
      </c>
      <c r="K7738" s="14" t="s">
        <v>2943</v>
      </c>
      <c r="L7738" s="14" t="s">
        <v>35490</v>
      </c>
      <c r="M7738" s="14">
        <f t="shared" si="960"/>
        <v>2018</v>
      </c>
      <c r="N7738" s="14">
        <f t="shared" si="961"/>
        <v>1</v>
      </c>
      <c r="O7738" s="14" t="str">
        <f>IFERROR(VLOOKUP(I7738,Lists!$F$2:$G$16,2,FALSE()),"Not Rated")</f>
        <v>Teens</v>
      </c>
      <c r="P7738" s="14">
        <f t="shared" si="962"/>
        <v>118</v>
      </c>
      <c r="Q7738" s="14" t="str">
        <f t="shared" si="963"/>
        <v>India</v>
      </c>
      <c r="R7738" s="14" t="str">
        <f t="shared" si="964"/>
        <v>|India|</v>
      </c>
      <c r="S7738" s="14" t="str">
        <f t="shared" si="965"/>
        <v>|International Movies|Romantic Movies|</v>
      </c>
      <c r="T7738" s="14" t="str">
        <f t="shared" si="966"/>
        <v>|Ajay Bhuyan|Kunal Kohli|</v>
      </c>
      <c r="U7738" s="14" t="str">
        <f t="shared" si="967"/>
        <v>|Kunal Kohli|Jennifer Winget|Sumona Chakravarti|Sushmita Mukherjee|Kanwaljit Singh|Dalip Tahil|Rajit Kapoor|</v>
      </c>
    </row>
    <row r="7739" spans="1:21">
      <c r="A7739" s="14" t="s">
        <v>35491</v>
      </c>
      <c r="B7739" s="14" t="s">
        <v>48</v>
      </c>
      <c r="C7739" s="14" t="s">
        <v>35492</v>
      </c>
      <c r="D7739" s="14" t="s">
        <v>35493</v>
      </c>
      <c r="E7739" s="14" t="s">
        <v>35494</v>
      </c>
      <c r="F7739" s="14" t="s">
        <v>139</v>
      </c>
      <c r="G7739" s="26">
        <v>43348</v>
      </c>
      <c r="H7739" s="14">
        <v>2009</v>
      </c>
      <c r="I7739" s="14" t="s">
        <v>360</v>
      </c>
      <c r="J7739" s="14" t="s">
        <v>443</v>
      </c>
      <c r="K7739" s="14" t="s">
        <v>1537</v>
      </c>
      <c r="L7739" s="14" t="s">
        <v>35495</v>
      </c>
      <c r="M7739" s="14">
        <f t="shared" si="960"/>
        <v>2018</v>
      </c>
      <c r="N7739" s="14">
        <f t="shared" si="961"/>
        <v>9</v>
      </c>
      <c r="O7739" s="14" t="str">
        <f>IFERROR(VLOOKUP(I7739,Lists!$F$2:$G$16,2,FALSE()),"Not Rated")</f>
        <v>Adults</v>
      </c>
      <c r="P7739" s="14">
        <f t="shared" si="962"/>
        <v>125</v>
      </c>
      <c r="Q7739" s="14" t="str">
        <f t="shared" si="963"/>
        <v>Thailand</v>
      </c>
      <c r="R7739" s="14" t="str">
        <f t="shared" si="964"/>
        <v>|Thailand|</v>
      </c>
      <c r="S7739" s="14" t="str">
        <f t="shared" si="965"/>
        <v>|Horror Movies|International Movies|</v>
      </c>
      <c r="T7739" s="14" t="str">
        <f t="shared" si="966"/>
        <v>|Banjong Pisanthanakun|Paween Purikitpanya|Songyos Sugmakanan|Parkpoom Wongpoom|Visute Poolvoralaks|</v>
      </c>
      <c r="U7739" s="14" t="str">
        <f t="shared" si="967"/>
        <v>|Jirayu La-ongmanee|Charlie Trairat|Worrawech Danuwong|Marsha Wattanapanich|Nicole Theriault|Chumphorn Thepphithak|Gacha Plienwithi|Suteerush Channukool|Peeratchai Roompol|Nattapong Chartpong|</v>
      </c>
    </row>
    <row r="7740" spans="1:21">
      <c r="A7740" s="14" t="s">
        <v>35496</v>
      </c>
      <c r="B7740" s="14" t="s">
        <v>48</v>
      </c>
      <c r="C7740" s="14" t="s">
        <v>35497</v>
      </c>
      <c r="D7740" s="14" t="s">
        <v>308</v>
      </c>
      <c r="E7740" s="14" t="s">
        <v>35498</v>
      </c>
      <c r="F7740" s="14" t="s">
        <v>131</v>
      </c>
      <c r="G7740" s="26">
        <v>43709</v>
      </c>
      <c r="H7740" s="14">
        <v>2012</v>
      </c>
      <c r="I7740" s="14" t="s">
        <v>361</v>
      </c>
      <c r="J7740" s="14" t="s">
        <v>1375</v>
      </c>
      <c r="K7740" s="14" t="s">
        <v>542</v>
      </c>
      <c r="L7740" s="14" t="s">
        <v>35499</v>
      </c>
      <c r="M7740" s="14">
        <f t="shared" si="960"/>
        <v>2019</v>
      </c>
      <c r="N7740" s="14">
        <f t="shared" si="961"/>
        <v>9</v>
      </c>
      <c r="O7740" s="14" t="str">
        <f>IFERROR(VLOOKUP(I7740,Lists!$F$2:$G$16,2,FALSE()),"Not Rated")</f>
        <v>Teens</v>
      </c>
      <c r="P7740" s="14">
        <f t="shared" si="962"/>
        <v>112</v>
      </c>
      <c r="Q7740" s="14" t="str">
        <f t="shared" si="963"/>
        <v>Nigeria</v>
      </c>
      <c r="R7740" s="14" t="str">
        <f t="shared" si="964"/>
        <v>|Nigeria|</v>
      </c>
      <c r="S7740" s="14" t="str">
        <f t="shared" si="965"/>
        <v>|Comedies|International Movies|Romantic Movies|</v>
      </c>
      <c r="T7740" s="14" t="str">
        <f t="shared" si="966"/>
        <v>|Kunle Afolayan|</v>
      </c>
      <c r="U7740" s="14" t="str">
        <f t="shared" si="967"/>
        <v>|Wale Ojo|Nse Ikpe-Etim|Lydia Forson|Joke Silva|Chika Okpala|Ada Ameh|Hafeez Oyetoro|Chika Chukwu|</v>
      </c>
    </row>
    <row r="7741" spans="1:21">
      <c r="A7741" s="14" t="s">
        <v>35500</v>
      </c>
      <c r="B7741" s="14" t="s">
        <v>48</v>
      </c>
      <c r="C7741" s="14" t="s">
        <v>35501</v>
      </c>
      <c r="D7741" s="14" t="s">
        <v>35502</v>
      </c>
      <c r="E7741" s="14" t="s">
        <v>35503</v>
      </c>
      <c r="F7741" s="14" t="s">
        <v>116</v>
      </c>
      <c r="G7741" s="26">
        <v>43830</v>
      </c>
      <c r="H7741" s="14">
        <v>2017</v>
      </c>
      <c r="I7741" s="14" t="s">
        <v>361</v>
      </c>
      <c r="J7741" s="14" t="s">
        <v>624</v>
      </c>
      <c r="K7741" s="14" t="s">
        <v>444</v>
      </c>
      <c r="L7741" s="14" t="s">
        <v>35504</v>
      </c>
      <c r="M7741" s="14">
        <f t="shared" si="960"/>
        <v>2019</v>
      </c>
      <c r="N7741" s="14">
        <f t="shared" si="961"/>
        <v>12</v>
      </c>
      <c r="O7741" s="14" t="str">
        <f>IFERROR(VLOOKUP(I7741,Lists!$F$2:$G$16,2,FALSE()),"Not Rated")</f>
        <v>Teens</v>
      </c>
      <c r="P7741" s="14">
        <f t="shared" si="962"/>
        <v>96</v>
      </c>
      <c r="Q7741" s="14" t="str">
        <f t="shared" si="963"/>
        <v>India</v>
      </c>
      <c r="R7741" s="14" t="str">
        <f t="shared" si="964"/>
        <v>|India|</v>
      </c>
      <c r="S7741" s="14" t="str">
        <f t="shared" si="965"/>
        <v>|Dramas|Independent Movies|International Movies|</v>
      </c>
      <c r="T7741" s="14" t="str">
        <f t="shared" si="966"/>
        <v>|Abhishek Saxena|</v>
      </c>
      <c r="U7741" s="14" t="str">
        <f t="shared" si="967"/>
        <v>|Sharib Hashmi|Nutan Surya|Jyotii Sethi|Inaamulhaq|Trisha Kale|Namya Saxena|Shivam Pradhan|Kimti Anand|Paras Raj Gandhi|</v>
      </c>
    </row>
    <row r="7742" spans="1:21">
      <c r="A7742" s="14" t="s">
        <v>35505</v>
      </c>
      <c r="B7742" s="14" t="s">
        <v>48</v>
      </c>
      <c r="C7742" s="14" t="s">
        <v>35506</v>
      </c>
      <c r="D7742" s="14" t="s">
        <v>35507</v>
      </c>
      <c r="E7742" s="14" t="s">
        <v>117</v>
      </c>
      <c r="F7742" s="14" t="s">
        <v>115</v>
      </c>
      <c r="G7742" s="26">
        <v>44045</v>
      </c>
      <c r="H7742" s="14">
        <v>2018</v>
      </c>
      <c r="I7742" s="14" t="s">
        <v>362</v>
      </c>
      <c r="J7742" s="14" t="s">
        <v>2352</v>
      </c>
      <c r="K7742" s="14" t="s">
        <v>8253</v>
      </c>
      <c r="L7742" s="14" t="s">
        <v>35508</v>
      </c>
      <c r="M7742" s="14">
        <f t="shared" si="960"/>
        <v>2020</v>
      </c>
      <c r="N7742" s="14">
        <f t="shared" si="961"/>
        <v>8</v>
      </c>
      <c r="O7742" s="14" t="str">
        <f>IFERROR(VLOOKUP(I7742,Lists!$F$2:$G$16,2,FALSE()),"Not Rated")</f>
        <v>Older Kids</v>
      </c>
      <c r="P7742" s="14">
        <f t="shared" si="962"/>
        <v>81</v>
      </c>
      <c r="Q7742" s="14" t="str">
        <f t="shared" si="963"/>
        <v>United States</v>
      </c>
      <c r="R7742" s="14" t="str">
        <f t="shared" si="964"/>
        <v>|United States|</v>
      </c>
      <c r="S7742" s="14" t="str">
        <f t="shared" si="965"/>
        <v>|Children &amp; Family Movies|Documentaries|</v>
      </c>
      <c r="T7742" s="14" t="str">
        <f t="shared" si="966"/>
        <v>|Dana Nachman|Don Hardy Jr.|</v>
      </c>
      <c r="U7742" s="14" t="str">
        <f t="shared" si="967"/>
        <v>|Unknown|</v>
      </c>
    </row>
    <row r="7743" spans="1:21">
      <c r="A7743" s="14" t="s">
        <v>35509</v>
      </c>
      <c r="B7743" s="14" t="s">
        <v>48</v>
      </c>
      <c r="C7743" s="14" t="s">
        <v>35510</v>
      </c>
      <c r="D7743" s="14" t="s">
        <v>9379</v>
      </c>
      <c r="E7743" s="14" t="s">
        <v>35511</v>
      </c>
      <c r="F7743" s="14" t="s">
        <v>115</v>
      </c>
      <c r="G7743" s="26">
        <v>43645</v>
      </c>
      <c r="H7743" s="14">
        <v>2018</v>
      </c>
      <c r="I7743" s="14" t="s">
        <v>360</v>
      </c>
      <c r="J7743" s="14" t="s">
        <v>2352</v>
      </c>
      <c r="K7743" s="14" t="s">
        <v>252</v>
      </c>
      <c r="L7743" s="14" t="s">
        <v>35512</v>
      </c>
      <c r="M7743" s="14">
        <f t="shared" si="960"/>
        <v>2019</v>
      </c>
      <c r="N7743" s="14">
        <f t="shared" si="961"/>
        <v>6</v>
      </c>
      <c r="O7743" s="14" t="str">
        <f>IFERROR(VLOOKUP(I7743,Lists!$F$2:$G$16,2,FALSE()),"Not Rated")</f>
        <v>Adults</v>
      </c>
      <c r="P7743" s="14">
        <f t="shared" si="962"/>
        <v>81</v>
      </c>
      <c r="Q7743" s="14" t="str">
        <f t="shared" si="963"/>
        <v>United States</v>
      </c>
      <c r="R7743" s="14" t="str">
        <f t="shared" si="964"/>
        <v>|United States|</v>
      </c>
      <c r="S7743" s="14" t="str">
        <f t="shared" si="965"/>
        <v>|Romantic Movies|</v>
      </c>
      <c r="T7743" s="14" t="str">
        <f t="shared" si="966"/>
        <v>|Christopher Nolen|</v>
      </c>
      <c r="U7743" s="14" t="str">
        <f t="shared" si="967"/>
        <v>|Trae Ireland|Chrystee Pharris|Brian Hooks|Dawnisha Halfkenny|Ebony Byrd Wesley|Simeon Henderson|Marquita Goings|Lew Collins|Kendra Gilliams|Caneil Oliver|</v>
      </c>
    </row>
    <row r="7744" spans="1:21">
      <c r="A7744" s="14" t="s">
        <v>35513</v>
      </c>
      <c r="B7744" s="14" t="s">
        <v>48</v>
      </c>
      <c r="C7744" s="14" t="s">
        <v>35514</v>
      </c>
      <c r="D7744" s="14" t="s">
        <v>35515</v>
      </c>
      <c r="E7744" s="14" t="s">
        <v>35516</v>
      </c>
      <c r="F7744" s="14" t="s">
        <v>116</v>
      </c>
      <c r="G7744" s="26">
        <v>43419</v>
      </c>
      <c r="H7744" s="14">
        <v>2017</v>
      </c>
      <c r="I7744" s="14" t="s">
        <v>362</v>
      </c>
      <c r="J7744" s="14" t="s">
        <v>900</v>
      </c>
      <c r="K7744" s="14" t="s">
        <v>444</v>
      </c>
      <c r="L7744" s="14" t="s">
        <v>35517</v>
      </c>
      <c r="M7744" s="14">
        <f t="shared" si="960"/>
        <v>2018</v>
      </c>
      <c r="N7744" s="14">
        <f t="shared" si="961"/>
        <v>11</v>
      </c>
      <c r="O7744" s="14" t="str">
        <f>IFERROR(VLOOKUP(I7744,Lists!$F$2:$G$16,2,FALSE()),"Not Rated")</f>
        <v>Older Kids</v>
      </c>
      <c r="P7744" s="14">
        <f t="shared" si="962"/>
        <v>92</v>
      </c>
      <c r="Q7744" s="14" t="str">
        <f t="shared" si="963"/>
        <v>India</v>
      </c>
      <c r="R7744" s="14" t="str">
        <f t="shared" si="964"/>
        <v>|India|</v>
      </c>
      <c r="S7744" s="14" t="str">
        <f t="shared" si="965"/>
        <v>|Dramas|Independent Movies|International Movies|</v>
      </c>
      <c r="T7744" s="14" t="str">
        <f t="shared" si="966"/>
        <v>|Gajendra Ahire|</v>
      </c>
      <c r="U7744" s="14" t="str">
        <f t="shared" si="967"/>
        <v>|Dilip Prabhavalkar|Priya Bapat|Kishore Kadam|Vrinda Gajendra|Alok Rajwade|Sakhi Gokhale|</v>
      </c>
    </row>
    <row r="7745" spans="1:21">
      <c r="A7745" s="14" t="s">
        <v>35518</v>
      </c>
      <c r="B7745" s="14" t="s">
        <v>49</v>
      </c>
      <c r="C7745" s="14" t="s">
        <v>35519</v>
      </c>
      <c r="D7745" s="14" t="s">
        <v>35520</v>
      </c>
      <c r="E7745" s="14" t="s">
        <v>117</v>
      </c>
      <c r="F7745" s="14" t="s">
        <v>115</v>
      </c>
      <c r="G7745" s="26">
        <v>42767</v>
      </c>
      <c r="H7745" s="14">
        <v>1946</v>
      </c>
      <c r="I7745" s="14" t="s">
        <v>361</v>
      </c>
      <c r="J7745" s="14" t="s">
        <v>105</v>
      </c>
      <c r="K7745" s="14" t="s">
        <v>62</v>
      </c>
      <c r="L7745" s="14" t="s">
        <v>35521</v>
      </c>
      <c r="M7745" s="14">
        <f t="shared" si="960"/>
        <v>2017</v>
      </c>
      <c r="N7745" s="14">
        <f t="shared" si="961"/>
        <v>2</v>
      </c>
      <c r="O7745" s="14" t="str">
        <f>IFERROR(VLOOKUP(I7745,Lists!$F$2:$G$16,2,FALSE()),"Not Rated")</f>
        <v>Teens</v>
      </c>
      <c r="P7745" s="14">
        <f t="shared" si="962"/>
        <v>1</v>
      </c>
      <c r="Q7745" s="14" t="str">
        <f t="shared" si="963"/>
        <v>United States</v>
      </c>
      <c r="R7745" s="14" t="str">
        <f t="shared" si="964"/>
        <v>|United States|</v>
      </c>
      <c r="S7745" s="14" t="str">
        <f t="shared" si="965"/>
        <v>|TV Shows|</v>
      </c>
      <c r="T7745" s="14" t="str">
        <f t="shared" si="966"/>
        <v>|Oscar Micheaux|Spencer Williams|Richard E. Norman|Richard Maurice|</v>
      </c>
      <c r="U7745" s="14" t="str">
        <f t="shared" si="967"/>
        <v>|Unknown|</v>
      </c>
    </row>
    <row r="7746" spans="1:21">
      <c r="A7746" s="14" t="s">
        <v>35522</v>
      </c>
      <c r="B7746" s="14" t="s">
        <v>48</v>
      </c>
      <c r="C7746" s="14" t="s">
        <v>35523</v>
      </c>
      <c r="D7746" s="14" t="s">
        <v>9976</v>
      </c>
      <c r="E7746" s="14" t="s">
        <v>35524</v>
      </c>
      <c r="F7746" s="14" t="s">
        <v>116</v>
      </c>
      <c r="G7746" s="26">
        <v>43160</v>
      </c>
      <c r="H7746" s="14">
        <v>2002</v>
      </c>
      <c r="I7746" s="14" t="s">
        <v>360</v>
      </c>
      <c r="J7746" s="14" t="s">
        <v>474</v>
      </c>
      <c r="K7746" s="14" t="s">
        <v>1527</v>
      </c>
      <c r="L7746" s="14" t="s">
        <v>35525</v>
      </c>
      <c r="M7746" s="14">
        <f t="shared" ref="M7746:M7809" si="968">IF(G7746="","",YEAR(G7746))</f>
        <v>2018</v>
      </c>
      <c r="N7746" s="14">
        <f t="shared" ref="N7746:N7809" si="969">IF(G7746="","",MONTH(G7746))</f>
        <v>3</v>
      </c>
      <c r="O7746" s="14" t="str">
        <f>IFERROR(VLOOKUP(I7746,Lists!$F$2:$G$16,2,FALSE()),"Not Rated")</f>
        <v>Adults</v>
      </c>
      <c r="P7746" s="14">
        <f t="shared" ref="P7746:P7809" si="970">IFERROR(VALUE(LEFT(J7746,FIND(" ",J7746)-1)),"")</f>
        <v>127</v>
      </c>
      <c r="Q7746" s="14" t="str">
        <f t="shared" ref="Q7746:Q7809" si="971">IFERROR(LEFT(F7746,FIND(",",F7746)-1),F7746)</f>
        <v>India</v>
      </c>
      <c r="R7746" s="14" t="str">
        <f t="shared" ref="R7746:R7809" si="972">"|"&amp;SUBSTITUTE(F7746,", ","|")&amp;"|"</f>
        <v>|India|</v>
      </c>
      <c r="S7746" s="14" t="str">
        <f t="shared" ref="S7746:S7809" si="973">"|"&amp;SUBSTITUTE(K7746,", ","|")&amp;"|"</f>
        <v>|Dramas|International Movies|Music &amp; Musicals|</v>
      </c>
      <c r="T7746" s="14" t="str">
        <f t="shared" ref="T7746:T7809" si="974">"|"&amp;SUBSTITUTE(D7746,", ","|")&amp;"|"</f>
        <v>|Mahesh Manjrekar|</v>
      </c>
      <c r="U7746" s="14" t="str">
        <f t="shared" ref="U7746:U7809" si="975">"|"&amp;SUBSTITUTE(E7746,", ","|")&amp;"|"</f>
        <v>|Sanjay Dutt|Nandita Das|Om Puri|Jackie Shroff|Mita Vashisht|Sachin Khedekar|Anjan Srivastav|Dinesh Anand|Mink Singh|Siddharth|</v>
      </c>
    </row>
    <row r="7747" spans="1:21">
      <c r="A7747" s="14" t="s">
        <v>35526</v>
      </c>
      <c r="B7747" s="14" t="s">
        <v>48</v>
      </c>
      <c r="C7747" s="14" t="s">
        <v>35527</v>
      </c>
      <c r="D7747" s="14" t="s">
        <v>35528</v>
      </c>
      <c r="E7747" s="14" t="s">
        <v>35529</v>
      </c>
      <c r="F7747" s="14" t="s">
        <v>134</v>
      </c>
      <c r="G7747" s="26">
        <v>43174</v>
      </c>
      <c r="H7747" s="14">
        <v>1998</v>
      </c>
      <c r="I7747" s="14" t="s">
        <v>360</v>
      </c>
      <c r="J7747" s="14" t="s">
        <v>2352</v>
      </c>
      <c r="K7747" s="14" t="s">
        <v>475</v>
      </c>
      <c r="L7747" s="14" t="s">
        <v>35530</v>
      </c>
      <c r="M7747" s="14">
        <f t="shared" si="968"/>
        <v>2018</v>
      </c>
      <c r="N7747" s="14">
        <f t="shared" si="969"/>
        <v>3</v>
      </c>
      <c r="O7747" s="14" t="str">
        <f>IFERROR(VLOOKUP(I7747,Lists!$F$2:$G$16,2,FALSE()),"Not Rated")</f>
        <v>Adults</v>
      </c>
      <c r="P7747" s="14">
        <f t="shared" si="970"/>
        <v>81</v>
      </c>
      <c r="Q7747" s="14" t="str">
        <f t="shared" si="971"/>
        <v>Argentina</v>
      </c>
      <c r="R7747" s="14" t="str">
        <f t="shared" si="972"/>
        <v>|Argentina|</v>
      </c>
      <c r="S7747" s="14" t="str">
        <f t="shared" si="973"/>
        <v>|Dramas|International Movies|</v>
      </c>
      <c r="T7747" s="14" t="str">
        <f t="shared" si="974"/>
        <v>|Israel Adrián Caetano|Bruno Stagnaro|</v>
      </c>
      <c r="U7747" s="14" t="str">
        <f t="shared" si="975"/>
        <v>|Héctor Anglada|Jorge Sesán|Pamela Jordán|Adrián Yospe|Daniel Di Biase|Walter Díaz|Martín Adjemián|Elena Cánepa|Rubén Rodríguez|Tony Lestingi|Alejandro Pous|</v>
      </c>
    </row>
    <row r="7748" spans="1:21">
      <c r="A7748" s="14" t="s">
        <v>35531</v>
      </c>
      <c r="B7748" s="14" t="s">
        <v>48</v>
      </c>
      <c r="C7748" s="14" t="s">
        <v>35532</v>
      </c>
      <c r="D7748" s="14" t="s">
        <v>35533</v>
      </c>
      <c r="E7748" s="14" t="s">
        <v>35534</v>
      </c>
      <c r="F7748" s="14" t="s">
        <v>120</v>
      </c>
      <c r="G7748" s="26">
        <v>43659</v>
      </c>
      <c r="H7748" s="14">
        <v>2018</v>
      </c>
      <c r="I7748" s="14" t="s">
        <v>360</v>
      </c>
      <c r="J7748" s="14" t="s">
        <v>1526</v>
      </c>
      <c r="K7748" s="14" t="s">
        <v>444</v>
      </c>
      <c r="L7748" s="14" t="s">
        <v>35535</v>
      </c>
      <c r="M7748" s="14">
        <f t="shared" si="968"/>
        <v>2019</v>
      </c>
      <c r="N7748" s="14">
        <f t="shared" si="969"/>
        <v>7</v>
      </c>
      <c r="O7748" s="14" t="str">
        <f>IFERROR(VLOOKUP(I7748,Lists!$F$2:$G$16,2,FALSE()),"Not Rated")</f>
        <v>Adults</v>
      </c>
      <c r="P7748" s="14">
        <f t="shared" si="970"/>
        <v>133</v>
      </c>
      <c r="Q7748" s="14" t="str">
        <f t="shared" si="971"/>
        <v>France</v>
      </c>
      <c r="R7748" s="14" t="str">
        <f t="shared" si="972"/>
        <v>|France|</v>
      </c>
      <c r="S7748" s="14" t="str">
        <f t="shared" si="973"/>
        <v>|Dramas|Independent Movies|International Movies|</v>
      </c>
      <c r="T7748" s="14" t="str">
        <f t="shared" si="974"/>
        <v>|Christophe Honoré|</v>
      </c>
      <c r="U7748" s="14" t="str">
        <f t="shared" si="975"/>
        <v>|Vincent Lacoste|Pierre Deladonchamps|Denis Podalydès|Adèle Wismes|Thomas Gonzalez|Clement Metayer|Quentin Thébault|Tristan Farge|Sophie Letourneur|</v>
      </c>
    </row>
    <row r="7749" spans="1:21">
      <c r="A7749" s="14" t="s">
        <v>35536</v>
      </c>
      <c r="B7749" s="14" t="s">
        <v>49</v>
      </c>
      <c r="C7749" s="14" t="s">
        <v>35537</v>
      </c>
      <c r="D7749" s="14" t="s">
        <v>117</v>
      </c>
      <c r="E7749" s="14" t="s">
        <v>347</v>
      </c>
      <c r="F7749" s="14" t="s">
        <v>118</v>
      </c>
      <c r="G7749" s="26">
        <v>43094</v>
      </c>
      <c r="H7749" s="14">
        <v>2016</v>
      </c>
      <c r="I7749" s="14" t="s">
        <v>368</v>
      </c>
      <c r="J7749" s="14" t="s">
        <v>105</v>
      </c>
      <c r="K7749" s="14" t="s">
        <v>26858</v>
      </c>
      <c r="L7749" s="14" t="s">
        <v>35538</v>
      </c>
      <c r="M7749" s="14">
        <f t="shared" si="968"/>
        <v>2017</v>
      </c>
      <c r="N7749" s="14">
        <f t="shared" si="969"/>
        <v>12</v>
      </c>
      <c r="O7749" s="14" t="str">
        <f>IFERROR(VLOOKUP(I7749,Lists!$F$2:$G$16,2,FALSE()),"Not Rated")</f>
        <v>Kids</v>
      </c>
      <c r="P7749" s="14">
        <f t="shared" si="970"/>
        <v>1</v>
      </c>
      <c r="Q7749" s="14" t="str">
        <f t="shared" si="971"/>
        <v>United Kingdom</v>
      </c>
      <c r="R7749" s="14" t="str">
        <f t="shared" si="972"/>
        <v>|United Kingdom|</v>
      </c>
      <c r="S7749" s="14" t="str">
        <f t="shared" si="973"/>
        <v>|British TV Shows|Docuseries|Science &amp; Nature TV|</v>
      </c>
      <c r="T7749" s="14" t="str">
        <f t="shared" si="974"/>
        <v>|Unknown|</v>
      </c>
      <c r="U7749" s="14" t="str">
        <f t="shared" si="975"/>
        <v>|David Attenborough|</v>
      </c>
    </row>
    <row r="7750" spans="1:21">
      <c r="A7750" s="14" t="s">
        <v>35539</v>
      </c>
      <c r="B7750" s="14" t="s">
        <v>49</v>
      </c>
      <c r="C7750" s="14" t="s">
        <v>35540</v>
      </c>
      <c r="D7750" s="14" t="s">
        <v>31331</v>
      </c>
      <c r="E7750" s="14" t="s">
        <v>347</v>
      </c>
      <c r="F7750" s="14" t="s">
        <v>118</v>
      </c>
      <c r="G7750" s="26">
        <v>42116</v>
      </c>
      <c r="H7750" s="14">
        <v>2006</v>
      </c>
      <c r="I7750" s="14" t="s">
        <v>362</v>
      </c>
      <c r="J7750" s="14" t="s">
        <v>105</v>
      </c>
      <c r="K7750" s="14" t="s">
        <v>803</v>
      </c>
      <c r="L7750" s="14" t="s">
        <v>35541</v>
      </c>
      <c r="M7750" s="14">
        <f t="shared" si="968"/>
        <v>2015</v>
      </c>
      <c r="N7750" s="14">
        <f t="shared" si="969"/>
        <v>4</v>
      </c>
      <c r="O7750" s="14" t="str">
        <f>IFERROR(VLOOKUP(I7750,Lists!$F$2:$G$16,2,FALSE()),"Not Rated")</f>
        <v>Older Kids</v>
      </c>
      <c r="P7750" s="14">
        <f t="shared" si="970"/>
        <v>1</v>
      </c>
      <c r="Q7750" s="14" t="str">
        <f t="shared" si="971"/>
        <v>United Kingdom</v>
      </c>
      <c r="R7750" s="14" t="str">
        <f t="shared" si="972"/>
        <v>|United Kingdom|</v>
      </c>
      <c r="S7750" s="14" t="str">
        <f t="shared" si="973"/>
        <v>|British TV Shows|Docuseries|International TV Shows|</v>
      </c>
      <c r="T7750" s="14" t="str">
        <f t="shared" si="974"/>
        <v>|Alastair Fothergill|</v>
      </c>
      <c r="U7750" s="14" t="str">
        <f t="shared" si="975"/>
        <v>|David Attenborough|</v>
      </c>
    </row>
    <row r="7751" spans="1:21">
      <c r="A7751" s="14" t="s">
        <v>35542</v>
      </c>
      <c r="B7751" s="14" t="s">
        <v>48</v>
      </c>
      <c r="C7751" s="14" t="s">
        <v>35543</v>
      </c>
      <c r="D7751" s="14" t="s">
        <v>9204</v>
      </c>
      <c r="E7751" s="14" t="s">
        <v>35544</v>
      </c>
      <c r="F7751" s="14" t="s">
        <v>115</v>
      </c>
      <c r="G7751" s="26">
        <v>43983</v>
      </c>
      <c r="H7751" s="14">
        <v>2010</v>
      </c>
      <c r="I7751" s="14" t="s">
        <v>361</v>
      </c>
      <c r="J7751" s="14" t="s">
        <v>2352</v>
      </c>
      <c r="K7751" s="14" t="s">
        <v>1122</v>
      </c>
      <c r="L7751" s="14" t="s">
        <v>35545</v>
      </c>
      <c r="M7751" s="14">
        <f t="shared" si="968"/>
        <v>2020</v>
      </c>
      <c r="N7751" s="14">
        <f t="shared" si="969"/>
        <v>6</v>
      </c>
      <c r="O7751" s="14" t="str">
        <f>IFERROR(VLOOKUP(I7751,Lists!$F$2:$G$16,2,FALSE()),"Not Rated")</f>
        <v>Teens</v>
      </c>
      <c r="P7751" s="14">
        <f t="shared" si="970"/>
        <v>81</v>
      </c>
      <c r="Q7751" s="14" t="str">
        <f t="shared" si="971"/>
        <v>United States</v>
      </c>
      <c r="R7751" s="14" t="str">
        <f t="shared" si="972"/>
        <v>|United States|</v>
      </c>
      <c r="S7751" s="14" t="str">
        <f t="shared" si="973"/>
        <v>|Action &amp; Adventure|Sci-Fi &amp; Fantasy|</v>
      </c>
      <c r="T7751" s="14" t="str">
        <f t="shared" si="974"/>
        <v>|Sam Liu|</v>
      </c>
      <c r="U7751" s="14" t="str">
        <f t="shared" si="975"/>
        <v>|Rick D. Wasserman|Lisa Ann Beley|Mark Hildreth|Liam O'Brien|Kevin Michael Richardson|Sam Vincent|Advah Soudack|Michael Kopsa|Paul Dobson|Marc Worden|</v>
      </c>
    </row>
    <row r="7752" spans="1:21">
      <c r="A7752" s="14" t="s">
        <v>35546</v>
      </c>
      <c r="B7752" s="14" t="s">
        <v>48</v>
      </c>
      <c r="C7752" s="14" t="s">
        <v>35547</v>
      </c>
      <c r="D7752" s="14" t="s">
        <v>10523</v>
      </c>
      <c r="E7752" s="14" t="s">
        <v>35548</v>
      </c>
      <c r="F7752" s="14" t="s">
        <v>2970</v>
      </c>
      <c r="G7752" s="26">
        <v>43101</v>
      </c>
      <c r="H7752" s="14">
        <v>2016</v>
      </c>
      <c r="I7752" s="14" t="s">
        <v>360</v>
      </c>
      <c r="J7752" s="14" t="s">
        <v>1096</v>
      </c>
      <c r="K7752" s="14" t="s">
        <v>475</v>
      </c>
      <c r="L7752" s="14" t="s">
        <v>35549</v>
      </c>
      <c r="M7752" s="14">
        <f t="shared" si="968"/>
        <v>2018</v>
      </c>
      <c r="N7752" s="14">
        <f t="shared" si="969"/>
        <v>1</v>
      </c>
      <c r="O7752" s="14" t="str">
        <f>IFERROR(VLOOKUP(I7752,Lists!$F$2:$G$16,2,FALSE()),"Not Rated")</f>
        <v>Adults</v>
      </c>
      <c r="P7752" s="14">
        <f t="shared" si="970"/>
        <v>108</v>
      </c>
      <c r="Q7752" s="14" t="str">
        <f t="shared" si="971"/>
        <v>France</v>
      </c>
      <c r="R7752" s="14" t="str">
        <f t="shared" si="972"/>
        <v>|France|Belgium|</v>
      </c>
      <c r="S7752" s="14" t="str">
        <f t="shared" si="973"/>
        <v>|Dramas|International Movies|</v>
      </c>
      <c r="T7752" s="14" t="str">
        <f t="shared" si="974"/>
        <v>|Rebecca Zlotowski|</v>
      </c>
      <c r="U7752" s="14" t="str">
        <f t="shared" si="975"/>
        <v>|Natalie Portman|Lily-Rose Depp|Emmanuel Salinger|Amira Casar|Pierre Salvadori|Louis Garrel|</v>
      </c>
    </row>
    <row r="7753" spans="1:21">
      <c r="A7753" s="14" t="s">
        <v>35550</v>
      </c>
      <c r="B7753" s="14" t="s">
        <v>48</v>
      </c>
      <c r="C7753" s="14" t="s">
        <v>35551</v>
      </c>
      <c r="D7753" s="14" t="s">
        <v>6215</v>
      </c>
      <c r="E7753" s="14" t="s">
        <v>35552</v>
      </c>
      <c r="F7753" s="14" t="s">
        <v>921</v>
      </c>
      <c r="G7753" s="26">
        <v>44136</v>
      </c>
      <c r="H7753" s="14">
        <v>1986</v>
      </c>
      <c r="I7753" s="14" t="s">
        <v>363</v>
      </c>
      <c r="J7753" s="14" t="s">
        <v>1159</v>
      </c>
      <c r="K7753" s="14" t="s">
        <v>640</v>
      </c>
      <c r="L7753" s="14" t="s">
        <v>35553</v>
      </c>
      <c r="M7753" s="14">
        <f t="shared" si="968"/>
        <v>2020</v>
      </c>
      <c r="N7753" s="14">
        <f t="shared" si="969"/>
        <v>11</v>
      </c>
      <c r="O7753" s="14" t="str">
        <f>IFERROR(VLOOKUP(I7753,Lists!$F$2:$G$16,2,FALSE()),"Not Rated")</f>
        <v>Adults</v>
      </c>
      <c r="P7753" s="14">
        <f t="shared" si="970"/>
        <v>120</v>
      </c>
      <c r="Q7753" s="14" t="str">
        <f t="shared" si="971"/>
        <v>United States</v>
      </c>
      <c r="R7753" s="14" t="str">
        <f t="shared" si="972"/>
        <v>|United States|United Kingdom|</v>
      </c>
      <c r="S7753" s="14" t="str">
        <f t="shared" si="973"/>
        <v>|Action &amp; Adventure|Classic Movies|Dramas|</v>
      </c>
      <c r="T7753" s="14" t="str">
        <f t="shared" si="974"/>
        <v>|Oliver Stone|</v>
      </c>
      <c r="U7753" s="14" t="str">
        <f t="shared" si="975"/>
        <v>|Tom Berenger|Willem Dafoe|Charlie Sheen|Forest Whitaker|Francesco Quinn|John C. McGinley|Richard Edson|Kevin Dillon|Reggie Johnson|Keith David|</v>
      </c>
    </row>
    <row r="7754" spans="1:21">
      <c r="A7754" s="14" t="s">
        <v>35554</v>
      </c>
      <c r="B7754" s="14" t="s">
        <v>48</v>
      </c>
      <c r="C7754" s="14" t="s">
        <v>35555</v>
      </c>
      <c r="D7754" s="14" t="s">
        <v>35556</v>
      </c>
      <c r="E7754" s="14" t="s">
        <v>35557</v>
      </c>
      <c r="F7754" s="14" t="s">
        <v>115</v>
      </c>
      <c r="G7754" s="26">
        <v>43070</v>
      </c>
      <c r="H7754" s="14">
        <v>1980</v>
      </c>
      <c r="I7754" s="14" t="s">
        <v>361</v>
      </c>
      <c r="J7754" s="14" t="s">
        <v>5156</v>
      </c>
      <c r="K7754" s="14" t="s">
        <v>244</v>
      </c>
      <c r="L7754" s="14" t="s">
        <v>35558</v>
      </c>
      <c r="M7754" s="14">
        <f t="shared" si="968"/>
        <v>2017</v>
      </c>
      <c r="N7754" s="14">
        <f t="shared" si="969"/>
        <v>12</v>
      </c>
      <c r="O7754" s="14" t="str">
        <f>IFERROR(VLOOKUP(I7754,Lists!$F$2:$G$16,2,FALSE()),"Not Rated")</f>
        <v>Teens</v>
      </c>
      <c r="P7754" s="14">
        <f t="shared" si="970"/>
        <v>149</v>
      </c>
      <c r="Q7754" s="14" t="str">
        <f t="shared" si="971"/>
        <v>United States</v>
      </c>
      <c r="R7754" s="14" t="str">
        <f t="shared" si="972"/>
        <v>|United States|</v>
      </c>
      <c r="S7754" s="14" t="str">
        <f t="shared" si="973"/>
        <v>|Dramas|</v>
      </c>
      <c r="T7754" s="14" t="str">
        <f t="shared" si="974"/>
        <v>|Daniel Mann|Joseph Sargent|</v>
      </c>
      <c r="U7754" s="14" t="str">
        <f t="shared" si="975"/>
        <v>|Vanessa Redgrave|Jane Alexander|Maud Adams|Donna Haley|Robin Bartlett|Marisa Berenson|Will Lee|Verna Bloom|Christine Baranski|Lenore Harris|</v>
      </c>
    </row>
    <row r="7755" spans="1:21">
      <c r="A7755" s="14" t="s">
        <v>35559</v>
      </c>
      <c r="B7755" s="14" t="s">
        <v>48</v>
      </c>
      <c r="C7755" s="14" t="s">
        <v>35560</v>
      </c>
      <c r="D7755" s="14" t="s">
        <v>35561</v>
      </c>
      <c r="E7755" s="14" t="s">
        <v>117</v>
      </c>
      <c r="F7755" s="14" t="s">
        <v>1963</v>
      </c>
      <c r="G7755" s="26">
        <v>43560</v>
      </c>
      <c r="H7755" s="14">
        <v>2018</v>
      </c>
      <c r="I7755" s="14" t="s">
        <v>360</v>
      </c>
      <c r="J7755" s="14" t="s">
        <v>900</v>
      </c>
      <c r="K7755" s="14" t="s">
        <v>496</v>
      </c>
      <c r="L7755" s="14" t="s">
        <v>35562</v>
      </c>
      <c r="M7755" s="14">
        <f t="shared" si="968"/>
        <v>2019</v>
      </c>
      <c r="N7755" s="14">
        <f t="shared" si="969"/>
        <v>4</v>
      </c>
      <c r="O7755" s="14" t="str">
        <f>IFERROR(VLOOKUP(I7755,Lists!$F$2:$G$16,2,FALSE()),"Not Rated")</f>
        <v>Adults</v>
      </c>
      <c r="P7755" s="14">
        <f t="shared" si="970"/>
        <v>92</v>
      </c>
      <c r="Q7755" s="14" t="str">
        <f t="shared" si="971"/>
        <v>Canada</v>
      </c>
      <c r="R7755" s="14" t="str">
        <f t="shared" si="972"/>
        <v>|Canada|United States|</v>
      </c>
      <c r="S7755" s="14" t="str">
        <f t="shared" si="973"/>
        <v>|Documentaries|International Movies|</v>
      </c>
      <c r="T7755" s="14" t="str">
        <f t="shared" si="974"/>
        <v>|Jean-Simon Chartier|</v>
      </c>
      <c r="U7755" s="14" t="str">
        <f t="shared" si="975"/>
        <v>|Unknown|</v>
      </c>
    </row>
    <row r="7756" spans="1:21">
      <c r="A7756" s="14" t="s">
        <v>35563</v>
      </c>
      <c r="B7756" s="14" t="s">
        <v>48</v>
      </c>
      <c r="C7756" s="14" t="s">
        <v>35564</v>
      </c>
      <c r="D7756" s="14" t="s">
        <v>35565</v>
      </c>
      <c r="E7756" s="14" t="s">
        <v>35566</v>
      </c>
      <c r="F7756" s="14" t="s">
        <v>35567</v>
      </c>
      <c r="G7756" s="26">
        <v>43468</v>
      </c>
      <c r="H7756" s="14">
        <v>2018</v>
      </c>
      <c r="I7756" s="14" t="s">
        <v>367</v>
      </c>
      <c r="J7756" s="14" t="s">
        <v>624</v>
      </c>
      <c r="K7756" s="14" t="s">
        <v>10444</v>
      </c>
      <c r="L7756" s="14" t="s">
        <v>35568</v>
      </c>
      <c r="M7756" s="14">
        <f t="shared" si="968"/>
        <v>2019</v>
      </c>
      <c r="N7756" s="14">
        <f t="shared" si="969"/>
        <v>1</v>
      </c>
      <c r="O7756" s="14" t="str">
        <f>IFERROR(VLOOKUP(I7756,Lists!$F$2:$G$16,2,FALSE()),"Not Rated")</f>
        <v>Older Kids</v>
      </c>
      <c r="P7756" s="14">
        <f t="shared" si="970"/>
        <v>96</v>
      </c>
      <c r="Q7756" s="14" t="str">
        <f t="shared" si="971"/>
        <v>Switzerland</v>
      </c>
      <c r="R7756" s="14" t="str">
        <f t="shared" si="972"/>
        <v>|Switzerland|Vatican City|Italy|Germany|France|</v>
      </c>
      <c r="S7756" s="14" t="str">
        <f t="shared" si="973"/>
        <v>|Documentaries|Faith &amp; Spirituality|International Movies|</v>
      </c>
      <c r="T7756" s="14" t="str">
        <f t="shared" si="974"/>
        <v>|Wim Wenders|</v>
      </c>
      <c r="U7756" s="14" t="str">
        <f t="shared" si="975"/>
        <v>|Pope Francis|</v>
      </c>
    </row>
    <row r="7757" spans="1:21">
      <c r="A7757" s="14" t="s">
        <v>35569</v>
      </c>
      <c r="B7757" s="14" t="s">
        <v>48</v>
      </c>
      <c r="C7757" s="14" t="s">
        <v>35570</v>
      </c>
      <c r="D7757" s="14" t="s">
        <v>31667</v>
      </c>
      <c r="E7757" s="14" t="s">
        <v>35571</v>
      </c>
      <c r="F7757" s="14" t="s">
        <v>115</v>
      </c>
      <c r="G7757" s="26">
        <v>43793</v>
      </c>
      <c r="H7757" s="14">
        <v>1980</v>
      </c>
      <c r="I7757" s="14" t="s">
        <v>367</v>
      </c>
      <c r="J7757" s="14" t="s">
        <v>1033</v>
      </c>
      <c r="K7757" s="14" t="s">
        <v>1319</v>
      </c>
      <c r="L7757" s="14" t="s">
        <v>35572</v>
      </c>
      <c r="M7757" s="14">
        <f t="shared" si="968"/>
        <v>2019</v>
      </c>
      <c r="N7757" s="14">
        <f t="shared" si="969"/>
        <v>11</v>
      </c>
      <c r="O7757" s="14" t="str">
        <f>IFERROR(VLOOKUP(I7757,Lists!$F$2:$G$16,2,FALSE()),"Not Rated")</f>
        <v>Older Kids</v>
      </c>
      <c r="P7757" s="14">
        <f t="shared" si="970"/>
        <v>114</v>
      </c>
      <c r="Q7757" s="14" t="str">
        <f t="shared" si="971"/>
        <v>United States</v>
      </c>
      <c r="R7757" s="14" t="str">
        <f t="shared" si="972"/>
        <v>|United States|</v>
      </c>
      <c r="S7757" s="14" t="str">
        <f t="shared" si="973"/>
        <v>|Action &amp; Adventure|Children &amp; Family Movies|Comedies|</v>
      </c>
      <c r="T7757" s="14" t="str">
        <f t="shared" si="974"/>
        <v>|Robert Altman|</v>
      </c>
      <c r="U7757" s="14" t="str">
        <f t="shared" si="975"/>
        <v>|Robin Williams|Shelley Duvall|Ray Walston|Paul Dooley|Paul L. Smith|Richard Libertini|Donald Moffat|Macintyre Dixon|Roberta Maxwell|Donovan Scott|</v>
      </c>
    </row>
    <row r="7758" spans="1:21">
      <c r="A7758" s="14" t="s">
        <v>35573</v>
      </c>
      <c r="B7758" s="14" t="s">
        <v>49</v>
      </c>
      <c r="C7758" s="14" t="s">
        <v>35574</v>
      </c>
      <c r="D7758" s="14" t="s">
        <v>117</v>
      </c>
      <c r="E7758" s="14" t="s">
        <v>35575</v>
      </c>
      <c r="F7758" s="14" t="s">
        <v>115</v>
      </c>
      <c r="G7758" s="26">
        <v>43733</v>
      </c>
      <c r="H7758" s="14">
        <v>2018</v>
      </c>
      <c r="I7758" s="14" t="s">
        <v>361</v>
      </c>
      <c r="J7758" s="14" t="s">
        <v>3025</v>
      </c>
      <c r="K7758" s="14" t="s">
        <v>253</v>
      </c>
      <c r="L7758" s="14" t="s">
        <v>35576</v>
      </c>
      <c r="M7758" s="14">
        <f t="shared" si="968"/>
        <v>2019</v>
      </c>
      <c r="N7758" s="14">
        <f t="shared" si="969"/>
        <v>9</v>
      </c>
      <c r="O7758" s="14" t="str">
        <f>IFERROR(VLOOKUP(I7758,Lists!$F$2:$G$16,2,FALSE()),"Not Rated")</f>
        <v>Teens</v>
      </c>
      <c r="P7758" s="14">
        <f t="shared" si="970"/>
        <v>8</v>
      </c>
      <c r="Q7758" s="14" t="str">
        <f t="shared" si="971"/>
        <v>United States</v>
      </c>
      <c r="R7758" s="14" t="str">
        <f t="shared" si="972"/>
        <v>|United States|</v>
      </c>
      <c r="S7758" s="14" t="str">
        <f t="shared" si="973"/>
        <v>|TV Comedies|</v>
      </c>
      <c r="T7758" s="14" t="str">
        <f t="shared" si="974"/>
        <v>|Unknown|</v>
      </c>
      <c r="U7758" s="14" t="str">
        <f t="shared" si="975"/>
        <v>|Fred Armisen|Carrie Brownstein|</v>
      </c>
    </row>
    <row r="7759" spans="1:21">
      <c r="A7759" s="14" t="s">
        <v>35577</v>
      </c>
      <c r="B7759" s="14" t="s">
        <v>48</v>
      </c>
      <c r="C7759" s="14" t="s">
        <v>35578</v>
      </c>
      <c r="D7759" s="14" t="s">
        <v>35579</v>
      </c>
      <c r="E7759" s="14" t="s">
        <v>35580</v>
      </c>
      <c r="F7759" s="14" t="s">
        <v>35581</v>
      </c>
      <c r="G7759" s="26">
        <v>43206</v>
      </c>
      <c r="H7759" s="14">
        <v>2016</v>
      </c>
      <c r="I7759" s="14" t="s">
        <v>360</v>
      </c>
      <c r="J7759" s="14" t="s">
        <v>4073</v>
      </c>
      <c r="K7759" s="14" t="s">
        <v>1614</v>
      </c>
      <c r="L7759" s="14" t="s">
        <v>35582</v>
      </c>
      <c r="M7759" s="14">
        <f t="shared" si="968"/>
        <v>2018</v>
      </c>
      <c r="N7759" s="14">
        <f t="shared" si="969"/>
        <v>4</v>
      </c>
      <c r="O7759" s="14" t="str">
        <f>IFERROR(VLOOKUP(I7759,Lists!$F$2:$G$16,2,FALSE()),"Not Rated")</f>
        <v>Adults</v>
      </c>
      <c r="P7759" s="14">
        <f t="shared" si="970"/>
        <v>77</v>
      </c>
      <c r="Q7759" s="14" t="str">
        <f t="shared" si="971"/>
        <v>Portugal</v>
      </c>
      <c r="R7759" s="14" t="str">
        <f t="shared" si="972"/>
        <v>|Portugal|France|Poland|United States|</v>
      </c>
      <c r="S7759" s="14" t="str">
        <f t="shared" si="973"/>
        <v>|Dramas|Independent Movies|Romantic Movies|</v>
      </c>
      <c r="T7759" s="14" t="str">
        <f t="shared" si="974"/>
        <v>|Gabe Klinger|</v>
      </c>
      <c r="U7759" s="14" t="str">
        <f t="shared" si="975"/>
        <v>|Anton Yelchin|Lucie Lucas|Françoise Lebrun|Paulo Calatré|</v>
      </c>
    </row>
    <row r="7760" spans="1:21">
      <c r="A7760" s="14" t="s">
        <v>35583</v>
      </c>
      <c r="B7760" s="14" t="s">
        <v>48</v>
      </c>
      <c r="C7760" s="14" t="s">
        <v>35584</v>
      </c>
      <c r="D7760" s="14" t="s">
        <v>35585</v>
      </c>
      <c r="E7760" s="14" t="s">
        <v>35586</v>
      </c>
      <c r="F7760" s="14" t="s">
        <v>118</v>
      </c>
      <c r="G7760" s="26">
        <v>43515</v>
      </c>
      <c r="H7760" s="14">
        <v>2018</v>
      </c>
      <c r="I7760" s="14" t="s">
        <v>360</v>
      </c>
      <c r="J7760" s="14" t="s">
        <v>404</v>
      </c>
      <c r="K7760" s="14" t="s">
        <v>4213</v>
      </c>
      <c r="L7760" s="14" t="s">
        <v>35587</v>
      </c>
      <c r="M7760" s="14">
        <f t="shared" si="968"/>
        <v>2019</v>
      </c>
      <c r="N7760" s="14">
        <f t="shared" si="969"/>
        <v>2</v>
      </c>
      <c r="O7760" s="14" t="str">
        <f>IFERROR(VLOOKUP(I7760,Lists!$F$2:$G$16,2,FALSE()),"Not Rated")</f>
        <v>Adults</v>
      </c>
      <c r="P7760" s="14">
        <f t="shared" si="970"/>
        <v>90</v>
      </c>
      <c r="Q7760" s="14" t="str">
        <f t="shared" si="971"/>
        <v>United Kingdom</v>
      </c>
      <c r="R7760" s="14" t="str">
        <f t="shared" si="972"/>
        <v>|United Kingdom|</v>
      </c>
      <c r="S7760" s="14" t="str">
        <f t="shared" si="973"/>
        <v>|Dramas|Independent Movies|LGBTQ Movies|</v>
      </c>
      <c r="T7760" s="14" t="str">
        <f t="shared" si="974"/>
        <v>|Steve McLean|</v>
      </c>
      <c r="U7760" s="14" t="str">
        <f t="shared" si="975"/>
        <v>|Harris Dickinson|Jonah Hauer-King|Alessandro Cimadamore|Leonardo Salerni|Raphael Desprez|Jerome Holder|Leemore Marrett Jr.|Silas Carson|Stephen Boxer|Leo Hatton|Ben Cura|</v>
      </c>
    </row>
    <row r="7761" spans="1:21">
      <c r="A7761" s="14" t="s">
        <v>35588</v>
      </c>
      <c r="B7761" s="14" t="s">
        <v>49</v>
      </c>
      <c r="C7761" s="14" t="s">
        <v>35589</v>
      </c>
      <c r="D7761" s="14" t="s">
        <v>117</v>
      </c>
      <c r="E7761" s="14" t="s">
        <v>35590</v>
      </c>
      <c r="F7761" s="14" t="s">
        <v>116</v>
      </c>
      <c r="G7761" s="26">
        <v>43146</v>
      </c>
      <c r="H7761" s="14">
        <v>2010</v>
      </c>
      <c r="I7761" s="14" t="s">
        <v>361</v>
      </c>
      <c r="J7761" s="14" t="s">
        <v>105</v>
      </c>
      <c r="K7761" s="14" t="s">
        <v>1470</v>
      </c>
      <c r="L7761" s="14" t="s">
        <v>35591</v>
      </c>
      <c r="M7761" s="14">
        <f t="shared" si="968"/>
        <v>2018</v>
      </c>
      <c r="N7761" s="14">
        <f t="shared" si="969"/>
        <v>2</v>
      </c>
      <c r="O7761" s="14" t="str">
        <f>IFERROR(VLOOKUP(I7761,Lists!$F$2:$G$16,2,FALSE()),"Not Rated")</f>
        <v>Teens</v>
      </c>
      <c r="P7761" s="14">
        <f t="shared" si="970"/>
        <v>1</v>
      </c>
      <c r="Q7761" s="14" t="str">
        <f t="shared" si="971"/>
        <v>India</v>
      </c>
      <c r="R7761" s="14" t="str">
        <f t="shared" si="972"/>
        <v>|India|</v>
      </c>
      <c r="S7761" s="14" t="str">
        <f t="shared" si="973"/>
        <v>|Crime TV Shows|International TV Shows|TV Dramas|</v>
      </c>
      <c r="T7761" s="14" t="str">
        <f t="shared" si="974"/>
        <v>|Unknown|</v>
      </c>
      <c r="U7761" s="14" t="str">
        <f t="shared" si="975"/>
        <v>|Manish Chaudhary|Pankaj Tripathi|Geetika Tyagi|Rahul Bagga|</v>
      </c>
    </row>
    <row r="7762" spans="1:21">
      <c r="A7762" s="14" t="s">
        <v>35592</v>
      </c>
      <c r="B7762" s="14" t="s">
        <v>49</v>
      </c>
      <c r="C7762" s="14" t="s">
        <v>35593</v>
      </c>
      <c r="D7762" s="14" t="s">
        <v>117</v>
      </c>
      <c r="E7762" s="14" t="s">
        <v>35594</v>
      </c>
      <c r="F7762" s="14" t="s">
        <v>117</v>
      </c>
      <c r="G7762" s="26">
        <v>42887</v>
      </c>
      <c r="H7762" s="14">
        <v>2016</v>
      </c>
      <c r="I7762" s="14" t="s">
        <v>365</v>
      </c>
      <c r="J7762" s="14" t="s">
        <v>105</v>
      </c>
      <c r="K7762" s="14" t="s">
        <v>878</v>
      </c>
      <c r="L7762" s="14" t="s">
        <v>35595</v>
      </c>
      <c r="M7762" s="14">
        <f t="shared" si="968"/>
        <v>2017</v>
      </c>
      <c r="N7762" s="14">
        <f t="shared" si="969"/>
        <v>6</v>
      </c>
      <c r="O7762" s="14" t="str">
        <f>IFERROR(VLOOKUP(I7762,Lists!$F$2:$G$16,2,FALSE()),"Not Rated")</f>
        <v>Kids</v>
      </c>
      <c r="P7762" s="14">
        <f t="shared" si="970"/>
        <v>1</v>
      </c>
      <c r="Q7762" s="14" t="str">
        <f t="shared" si="971"/>
        <v>Unknown</v>
      </c>
      <c r="R7762" s="14" t="str">
        <f t="shared" si="972"/>
        <v>|Unknown|</v>
      </c>
      <c r="S7762" s="14" t="str">
        <f t="shared" si="973"/>
        <v>|Kids' TV|Korean TV Shows|</v>
      </c>
      <c r="T7762" s="14" t="str">
        <f t="shared" si="974"/>
        <v>|Unknown|</v>
      </c>
      <c r="U7762" s="14" t="str">
        <f t="shared" si="975"/>
        <v>|Sang-hyun Um|Tae-yeol Jeon|Yeong-wung Jeong|Hye-won Jeong|Yong-woo Shin|Jin-hong Bae|Do-hyeong Nam|Min-kyu Lee|</v>
      </c>
    </row>
    <row r="7763" spans="1:21">
      <c r="A7763" s="14" t="s">
        <v>35596</v>
      </c>
      <c r="B7763" s="14" t="s">
        <v>49</v>
      </c>
      <c r="C7763" s="14" t="s">
        <v>35597</v>
      </c>
      <c r="D7763" s="14" t="s">
        <v>117</v>
      </c>
      <c r="E7763" s="14" t="s">
        <v>35598</v>
      </c>
      <c r="F7763" s="14" t="s">
        <v>115</v>
      </c>
      <c r="G7763" s="26">
        <v>42340</v>
      </c>
      <c r="H7763" s="14">
        <v>2015</v>
      </c>
      <c r="I7763" s="14" t="s">
        <v>365</v>
      </c>
      <c r="J7763" s="14" t="s">
        <v>105</v>
      </c>
      <c r="K7763" s="14" t="s">
        <v>256</v>
      </c>
      <c r="L7763" s="14" t="s">
        <v>35599</v>
      </c>
      <c r="M7763" s="14">
        <f t="shared" si="968"/>
        <v>2015</v>
      </c>
      <c r="N7763" s="14">
        <f t="shared" si="969"/>
        <v>12</v>
      </c>
      <c r="O7763" s="14" t="str">
        <f>IFERROR(VLOOKUP(I7763,Lists!$F$2:$G$16,2,FALSE()),"Not Rated")</f>
        <v>Kids</v>
      </c>
      <c r="P7763" s="14">
        <f t="shared" si="970"/>
        <v>1</v>
      </c>
      <c r="Q7763" s="14" t="str">
        <f t="shared" si="971"/>
        <v>United States</v>
      </c>
      <c r="R7763" s="14" t="str">
        <f t="shared" si="972"/>
        <v>|United States|</v>
      </c>
      <c r="S7763" s="14" t="str">
        <f t="shared" si="973"/>
        <v>|Kids' TV|</v>
      </c>
      <c r="T7763" s="14" t="str">
        <f t="shared" si="974"/>
        <v>|Unknown|</v>
      </c>
      <c r="U7763" s="14" t="str">
        <f t="shared" si="975"/>
        <v>|Brennan Mejia|Camille Hyde|Yoshi Sudarso|Michael Taber|James Davies|Claire Blackwelder|</v>
      </c>
    </row>
    <row r="7764" spans="1:21">
      <c r="A7764" s="14" t="s">
        <v>35600</v>
      </c>
      <c r="B7764" s="14" t="s">
        <v>49</v>
      </c>
      <c r="C7764" s="14" t="s">
        <v>35601</v>
      </c>
      <c r="D7764" s="14" t="s">
        <v>117</v>
      </c>
      <c r="E7764" s="14" t="s">
        <v>35598</v>
      </c>
      <c r="F7764" s="14" t="s">
        <v>117</v>
      </c>
      <c r="G7764" s="26">
        <v>42658</v>
      </c>
      <c r="H7764" s="14">
        <v>2016</v>
      </c>
      <c r="I7764" s="14" t="s">
        <v>365</v>
      </c>
      <c r="J7764" s="14" t="s">
        <v>105</v>
      </c>
      <c r="K7764" s="14" t="s">
        <v>256</v>
      </c>
      <c r="L7764" s="14" t="s">
        <v>35602</v>
      </c>
      <c r="M7764" s="14">
        <f t="shared" si="968"/>
        <v>2016</v>
      </c>
      <c r="N7764" s="14">
        <f t="shared" si="969"/>
        <v>10</v>
      </c>
      <c r="O7764" s="14" t="str">
        <f>IFERROR(VLOOKUP(I7764,Lists!$F$2:$G$16,2,FALSE()),"Not Rated")</f>
        <v>Kids</v>
      </c>
      <c r="P7764" s="14">
        <f t="shared" si="970"/>
        <v>1</v>
      </c>
      <c r="Q7764" s="14" t="str">
        <f t="shared" si="971"/>
        <v>Unknown</v>
      </c>
      <c r="R7764" s="14" t="str">
        <f t="shared" si="972"/>
        <v>|Unknown|</v>
      </c>
      <c r="S7764" s="14" t="str">
        <f t="shared" si="973"/>
        <v>|Kids' TV|</v>
      </c>
      <c r="T7764" s="14" t="str">
        <f t="shared" si="974"/>
        <v>|Unknown|</v>
      </c>
      <c r="U7764" s="14" t="str">
        <f t="shared" si="975"/>
        <v>|Brennan Mejia|Camille Hyde|Yoshi Sudarso|Michael Taber|James Davies|Claire Blackwelder|</v>
      </c>
    </row>
    <row r="7765" spans="1:21">
      <c r="A7765" s="14" t="s">
        <v>35603</v>
      </c>
      <c r="B7765" s="14" t="s">
        <v>49</v>
      </c>
      <c r="C7765" s="14" t="s">
        <v>35604</v>
      </c>
      <c r="D7765" s="14" t="s">
        <v>117</v>
      </c>
      <c r="E7765" s="14" t="s">
        <v>35605</v>
      </c>
      <c r="F7765" s="14" t="s">
        <v>115</v>
      </c>
      <c r="G7765" s="26">
        <v>42370</v>
      </c>
      <c r="H7765" s="14">
        <v>2004</v>
      </c>
      <c r="I7765" s="14" t="s">
        <v>365</v>
      </c>
      <c r="J7765" s="14" t="s">
        <v>105</v>
      </c>
      <c r="K7765" s="14" t="s">
        <v>256</v>
      </c>
      <c r="L7765" s="14" t="s">
        <v>35606</v>
      </c>
      <c r="M7765" s="14">
        <f t="shared" si="968"/>
        <v>2016</v>
      </c>
      <c r="N7765" s="14">
        <f t="shared" si="969"/>
        <v>1</v>
      </c>
      <c r="O7765" s="14" t="str">
        <f>IFERROR(VLOOKUP(I7765,Lists!$F$2:$G$16,2,FALSE()),"Not Rated")</f>
        <v>Kids</v>
      </c>
      <c r="P7765" s="14">
        <f t="shared" si="970"/>
        <v>1</v>
      </c>
      <c r="Q7765" s="14" t="str">
        <f t="shared" si="971"/>
        <v>United States</v>
      </c>
      <c r="R7765" s="14" t="str">
        <f t="shared" si="972"/>
        <v>|United States|</v>
      </c>
      <c r="S7765" s="14" t="str">
        <f t="shared" si="973"/>
        <v>|Kids' TV|</v>
      </c>
      <c r="T7765" s="14" t="str">
        <f t="shared" si="974"/>
        <v>|Unknown|</v>
      </c>
      <c r="U7765" s="14" t="str">
        <f t="shared" si="975"/>
        <v>|James Napier|Kevin Duhaney|Emma Lahana|Jason David Frank|Jeffrey Parazzo|Katrina Devine|Tom Hern|Miriama Smith|Latham Gaines|James Gaylyn|</v>
      </c>
    </row>
    <row r="7766" spans="1:21">
      <c r="A7766" s="14" t="s">
        <v>35607</v>
      </c>
      <c r="B7766" s="14" t="s">
        <v>49</v>
      </c>
      <c r="C7766" s="14" t="s">
        <v>35608</v>
      </c>
      <c r="D7766" s="14" t="s">
        <v>117</v>
      </c>
      <c r="E7766" s="14" t="s">
        <v>35609</v>
      </c>
      <c r="F7766" s="14" t="s">
        <v>14538</v>
      </c>
      <c r="G7766" s="26">
        <v>42370</v>
      </c>
      <c r="H7766" s="14">
        <v>1998</v>
      </c>
      <c r="I7766" s="14" t="s">
        <v>365</v>
      </c>
      <c r="J7766" s="14" t="s">
        <v>105</v>
      </c>
      <c r="K7766" s="14" t="s">
        <v>256</v>
      </c>
      <c r="L7766" s="14" t="s">
        <v>35610</v>
      </c>
      <c r="M7766" s="14">
        <f t="shared" si="968"/>
        <v>2016</v>
      </c>
      <c r="N7766" s="14">
        <f t="shared" si="969"/>
        <v>1</v>
      </c>
      <c r="O7766" s="14" t="str">
        <f>IFERROR(VLOOKUP(I7766,Lists!$F$2:$G$16,2,FALSE()),"Not Rated")</f>
        <v>Kids</v>
      </c>
      <c r="P7766" s="14">
        <f t="shared" si="970"/>
        <v>1</v>
      </c>
      <c r="Q7766" s="14" t="str">
        <f t="shared" si="971"/>
        <v>United States</v>
      </c>
      <c r="R7766" s="14" t="str">
        <f t="shared" si="972"/>
        <v>|United States|France|Japan|</v>
      </c>
      <c r="S7766" s="14" t="str">
        <f t="shared" si="973"/>
        <v>|Kids' TV|</v>
      </c>
      <c r="T7766" s="14" t="str">
        <f t="shared" si="974"/>
        <v>|Unknown|</v>
      </c>
      <c r="U7766" s="14" t="str">
        <f t="shared" si="975"/>
        <v>|Tracy Lynn Cruz|Patricia Ja Lee|Christopher Khayman Lee|Justin Nimmo|Roger Velasco|Selwyn Ward|Melody Perkins|Paul Schrier|Jason Narvy|Mioko Fujiwara|Soichiro Hoshi|Yuji Kishimoto|Sanae Kobayashi|Tsuyoshi Takishita|Lex Lang|</v>
      </c>
    </row>
    <row r="7767" spans="1:21">
      <c r="A7767" s="14" t="s">
        <v>35611</v>
      </c>
      <c r="B7767" s="14" t="s">
        <v>49</v>
      </c>
      <c r="C7767" s="14" t="s">
        <v>35612</v>
      </c>
      <c r="D7767" s="14" t="s">
        <v>117</v>
      </c>
      <c r="E7767" s="14" t="s">
        <v>35613</v>
      </c>
      <c r="F7767" s="14" t="s">
        <v>115</v>
      </c>
      <c r="G7767" s="26">
        <v>42370</v>
      </c>
      <c r="H7767" s="14">
        <v>2008</v>
      </c>
      <c r="I7767" s="14" t="s">
        <v>365</v>
      </c>
      <c r="J7767" s="14" t="s">
        <v>105</v>
      </c>
      <c r="K7767" s="14" t="s">
        <v>256</v>
      </c>
      <c r="L7767" s="14" t="s">
        <v>35614</v>
      </c>
      <c r="M7767" s="14">
        <f t="shared" si="968"/>
        <v>2016</v>
      </c>
      <c r="N7767" s="14">
        <f t="shared" si="969"/>
        <v>1</v>
      </c>
      <c r="O7767" s="14" t="str">
        <f>IFERROR(VLOOKUP(I7767,Lists!$F$2:$G$16,2,FALSE()),"Not Rated")</f>
        <v>Kids</v>
      </c>
      <c r="P7767" s="14">
        <f t="shared" si="970"/>
        <v>1</v>
      </c>
      <c r="Q7767" s="14" t="str">
        <f t="shared" si="971"/>
        <v>United States</v>
      </c>
      <c r="R7767" s="14" t="str">
        <f t="shared" si="972"/>
        <v>|United States|</v>
      </c>
      <c r="S7767" s="14" t="str">
        <f t="shared" si="973"/>
        <v>|Kids' TV|</v>
      </c>
      <c r="T7767" s="14" t="str">
        <f t="shared" si="974"/>
        <v>|Unknown|</v>
      </c>
      <c r="U7767" s="14" t="str">
        <f t="shared" si="975"/>
        <v>|Jason Smith|Aljin Abella|Anna Hutchison|David de Lautour|Nikolai Nikolaeff|Sarah Thomson|Bede Skinner|Holly Shanahan|Kelson Henderson|Richard Simpson|Cameron Rhodes|Elisabeth Easther|Mark Wright|Derek Judge|</v>
      </c>
    </row>
    <row r="7768" spans="1:21">
      <c r="A7768" s="14" t="s">
        <v>35615</v>
      </c>
      <c r="B7768" s="14" t="s">
        <v>49</v>
      </c>
      <c r="C7768" s="14" t="s">
        <v>35616</v>
      </c>
      <c r="D7768" s="14" t="s">
        <v>117</v>
      </c>
      <c r="E7768" s="14" t="s">
        <v>35617</v>
      </c>
      <c r="F7768" s="14" t="s">
        <v>3282</v>
      </c>
      <c r="G7768" s="26">
        <v>42370</v>
      </c>
      <c r="H7768" s="14">
        <v>2000</v>
      </c>
      <c r="I7768" s="14" t="s">
        <v>365</v>
      </c>
      <c r="J7768" s="14" t="s">
        <v>105</v>
      </c>
      <c r="K7768" s="14" t="s">
        <v>256</v>
      </c>
      <c r="L7768" s="14" t="s">
        <v>35618</v>
      </c>
      <c r="M7768" s="14">
        <f t="shared" si="968"/>
        <v>2016</v>
      </c>
      <c r="N7768" s="14">
        <f t="shared" si="969"/>
        <v>1</v>
      </c>
      <c r="O7768" s="14" t="str">
        <f>IFERROR(VLOOKUP(I7768,Lists!$F$2:$G$16,2,FALSE()),"Not Rated")</f>
        <v>Kids</v>
      </c>
      <c r="P7768" s="14">
        <f t="shared" si="970"/>
        <v>1</v>
      </c>
      <c r="Q7768" s="14" t="str">
        <f t="shared" si="971"/>
        <v>France</v>
      </c>
      <c r="R7768" s="14" t="str">
        <f t="shared" si="972"/>
        <v>|France|Japan|United States|</v>
      </c>
      <c r="S7768" s="14" t="str">
        <f t="shared" si="973"/>
        <v>|Kids' TV|</v>
      </c>
      <c r="T7768" s="14" t="str">
        <f t="shared" si="974"/>
        <v>|Unknown|</v>
      </c>
      <c r="U7768" s="14" t="str">
        <f t="shared" si="975"/>
        <v>|Michael Chaturantabut|Sean CW Johnson|Alison MacInnis|Keith Robinson|Sasha Craig|Monica Louwerens|Rhett Fisher|Ron Roggé|Jennifer L. Yen|Kim Strauss|</v>
      </c>
    </row>
    <row r="7769" spans="1:21">
      <c r="A7769" s="14" t="s">
        <v>35619</v>
      </c>
      <c r="B7769" s="14" t="s">
        <v>49</v>
      </c>
      <c r="C7769" s="14" t="s">
        <v>35620</v>
      </c>
      <c r="D7769" s="14" t="s">
        <v>117</v>
      </c>
      <c r="E7769" s="14" t="s">
        <v>35621</v>
      </c>
      <c r="F7769" s="14" t="s">
        <v>14538</v>
      </c>
      <c r="G7769" s="26">
        <v>42370</v>
      </c>
      <c r="H7769" s="14">
        <v>1999</v>
      </c>
      <c r="I7769" s="14" t="s">
        <v>365</v>
      </c>
      <c r="J7769" s="14" t="s">
        <v>105</v>
      </c>
      <c r="K7769" s="14" t="s">
        <v>256</v>
      </c>
      <c r="L7769" s="14" t="s">
        <v>35622</v>
      </c>
      <c r="M7769" s="14">
        <f t="shared" si="968"/>
        <v>2016</v>
      </c>
      <c r="N7769" s="14">
        <f t="shared" si="969"/>
        <v>1</v>
      </c>
      <c r="O7769" s="14" t="str">
        <f>IFERROR(VLOOKUP(I7769,Lists!$F$2:$G$16,2,FALSE()),"Not Rated")</f>
        <v>Kids</v>
      </c>
      <c r="P7769" s="14">
        <f t="shared" si="970"/>
        <v>1</v>
      </c>
      <c r="Q7769" s="14" t="str">
        <f t="shared" si="971"/>
        <v>United States</v>
      </c>
      <c r="R7769" s="14" t="str">
        <f t="shared" si="972"/>
        <v>|United States|France|Japan|</v>
      </c>
      <c r="S7769" s="14" t="str">
        <f t="shared" si="973"/>
        <v>|Kids' TV|</v>
      </c>
      <c r="T7769" s="14" t="str">
        <f t="shared" si="974"/>
        <v>|Unknown|</v>
      </c>
      <c r="U7769" s="14" t="str">
        <f t="shared" si="975"/>
        <v>|Archie Kao|Reggie Rolle|Danny Slavin|Valerie Vernon|Cerina Vincent|Russell Lawrence|Amy Miller|Melody Perkins|Kazuki Maehara|Eri Tanaka|Terence J. Rotolo|Hiroshi Tsuchida|Tom Whyte|Bob Papenbrook|Mari Maruta|</v>
      </c>
    </row>
    <row r="7770" spans="1:21">
      <c r="A7770" s="14" t="s">
        <v>35623</v>
      </c>
      <c r="B7770" s="14" t="s">
        <v>49</v>
      </c>
      <c r="C7770" s="14" t="s">
        <v>35624</v>
      </c>
      <c r="D7770" s="14" t="s">
        <v>117</v>
      </c>
      <c r="E7770" s="14" t="s">
        <v>35625</v>
      </c>
      <c r="F7770" s="14" t="s">
        <v>115</v>
      </c>
      <c r="G7770" s="26">
        <v>42370</v>
      </c>
      <c r="H7770" s="14">
        <v>2006</v>
      </c>
      <c r="I7770" s="14" t="s">
        <v>365</v>
      </c>
      <c r="J7770" s="14" t="s">
        <v>105</v>
      </c>
      <c r="K7770" s="14" t="s">
        <v>256</v>
      </c>
      <c r="L7770" s="14" t="s">
        <v>35626</v>
      </c>
      <c r="M7770" s="14">
        <f t="shared" si="968"/>
        <v>2016</v>
      </c>
      <c r="N7770" s="14">
        <f t="shared" si="969"/>
        <v>1</v>
      </c>
      <c r="O7770" s="14" t="str">
        <f>IFERROR(VLOOKUP(I7770,Lists!$F$2:$G$16,2,FALSE()),"Not Rated")</f>
        <v>Kids</v>
      </c>
      <c r="P7770" s="14">
        <f t="shared" si="970"/>
        <v>1</v>
      </c>
      <c r="Q7770" s="14" t="str">
        <f t="shared" si="971"/>
        <v>United States</v>
      </c>
      <c r="R7770" s="14" t="str">
        <f t="shared" si="972"/>
        <v>|United States|</v>
      </c>
      <c r="S7770" s="14" t="str">
        <f t="shared" si="973"/>
        <v>|Kids' TV|</v>
      </c>
      <c r="T7770" s="14" t="str">
        <f t="shared" si="974"/>
        <v>|Unknown|</v>
      </c>
      <c r="U7770" s="14" t="str">
        <f t="shared" si="975"/>
        <v>|Firass Dirani|Angie Diaz|Richard Brancatisano|Melanie Vallejo|Nic Sampson|John Tui|Peta Rutter|Antonia Prebble|Barnie Duncan|Kelson Henderson|Donogh Rees|Geoff Dolan|Holly Shanahan|</v>
      </c>
    </row>
    <row r="7771" spans="1:21">
      <c r="A7771" s="14" t="s">
        <v>35627</v>
      </c>
      <c r="B7771" s="14" t="s">
        <v>49</v>
      </c>
      <c r="C7771" s="14" t="s">
        <v>35628</v>
      </c>
      <c r="D7771" s="14" t="s">
        <v>117</v>
      </c>
      <c r="E7771" s="14" t="s">
        <v>35629</v>
      </c>
      <c r="F7771" s="14" t="s">
        <v>3459</v>
      </c>
      <c r="G7771" s="26">
        <v>42370</v>
      </c>
      <c r="H7771" s="14">
        <v>2003</v>
      </c>
      <c r="I7771" s="14" t="s">
        <v>365</v>
      </c>
      <c r="J7771" s="14" t="s">
        <v>105</v>
      </c>
      <c r="K7771" s="14" t="s">
        <v>256</v>
      </c>
      <c r="L7771" s="14" t="s">
        <v>35630</v>
      </c>
      <c r="M7771" s="14">
        <f t="shared" si="968"/>
        <v>2016</v>
      </c>
      <c r="N7771" s="14">
        <f t="shared" si="969"/>
        <v>1</v>
      </c>
      <c r="O7771" s="14" t="str">
        <f>IFERROR(VLOOKUP(I7771,Lists!$F$2:$G$16,2,FALSE()),"Not Rated")</f>
        <v>Kids</v>
      </c>
      <c r="P7771" s="14">
        <f t="shared" si="970"/>
        <v>1</v>
      </c>
      <c r="Q7771" s="14" t="str">
        <f t="shared" si="971"/>
        <v>United States</v>
      </c>
      <c r="R7771" s="14" t="str">
        <f t="shared" si="972"/>
        <v>|United States|New Zealand|</v>
      </c>
      <c r="S7771" s="14" t="str">
        <f t="shared" si="973"/>
        <v>|Kids' TV|</v>
      </c>
      <c r="T7771" s="14" t="str">
        <f t="shared" si="974"/>
        <v>|Unknown|</v>
      </c>
      <c r="U7771" s="14" t="str">
        <f t="shared" si="975"/>
        <v>|Pua Magasiva|Sally Martin|Glenn McMillan|Adam Tuominen|Jorgito Vargas Jr.|Jason Chan|Katrina Browne|Katrina Devine|Grant McFarland|Peter Rowley|Megan Nicol|Bruce Hopkins|</v>
      </c>
    </row>
    <row r="7772" spans="1:21">
      <c r="A7772" s="14" t="s">
        <v>35631</v>
      </c>
      <c r="B7772" s="14" t="s">
        <v>49</v>
      </c>
      <c r="C7772" s="14" t="s">
        <v>35632</v>
      </c>
      <c r="D7772" s="14" t="s">
        <v>117</v>
      </c>
      <c r="E7772" s="14" t="s">
        <v>35633</v>
      </c>
      <c r="F7772" s="14" t="s">
        <v>35634</v>
      </c>
      <c r="G7772" s="26">
        <v>42370</v>
      </c>
      <c r="H7772" s="14">
        <v>2007</v>
      </c>
      <c r="I7772" s="14" t="s">
        <v>365</v>
      </c>
      <c r="J7772" s="14" t="s">
        <v>105</v>
      </c>
      <c r="K7772" s="14" t="s">
        <v>256</v>
      </c>
      <c r="L7772" s="14" t="s">
        <v>35635</v>
      </c>
      <c r="M7772" s="14">
        <f t="shared" si="968"/>
        <v>2016</v>
      </c>
      <c r="N7772" s="14">
        <f t="shared" si="969"/>
        <v>1</v>
      </c>
      <c r="O7772" s="14" t="str">
        <f>IFERROR(VLOOKUP(I7772,Lists!$F$2:$G$16,2,FALSE()),"Not Rated")</f>
        <v>Kids</v>
      </c>
      <c r="P7772" s="14">
        <f t="shared" si="970"/>
        <v>1</v>
      </c>
      <c r="Q7772" s="14" t="str">
        <f t="shared" si="971"/>
        <v>United States</v>
      </c>
      <c r="R7772" s="14" t="str">
        <f t="shared" si="972"/>
        <v>|United States|New Zealand|Japan|</v>
      </c>
      <c r="S7772" s="14" t="str">
        <f t="shared" si="973"/>
        <v>|Kids' TV|</v>
      </c>
      <c r="T7772" s="14" t="str">
        <f t="shared" si="974"/>
        <v>|Unknown|</v>
      </c>
      <c r="U7772" s="14" t="str">
        <f t="shared" si="975"/>
        <v>|James Maclurcan|Caitlin Murphy|Samuell Benta|Rhoda Montemayor|Gareth Yuen|Dwayne Cameron|Rod Lousich|David Weatherley|Kelson Henderson|Gerald Urquhart|Ria Vandervis|Mark Ferguson|</v>
      </c>
    </row>
    <row r="7773" spans="1:21">
      <c r="A7773" s="14" t="s">
        <v>35636</v>
      </c>
      <c r="B7773" s="14" t="s">
        <v>49</v>
      </c>
      <c r="C7773" s="14" t="s">
        <v>35637</v>
      </c>
      <c r="D7773" s="14" t="s">
        <v>117</v>
      </c>
      <c r="E7773" s="14" t="s">
        <v>35638</v>
      </c>
      <c r="F7773" s="14" t="s">
        <v>115</v>
      </c>
      <c r="G7773" s="26">
        <v>42370</v>
      </c>
      <c r="H7773" s="14">
        <v>2009</v>
      </c>
      <c r="I7773" s="14" t="s">
        <v>365</v>
      </c>
      <c r="J7773" s="14" t="s">
        <v>105</v>
      </c>
      <c r="K7773" s="14" t="s">
        <v>256</v>
      </c>
      <c r="L7773" s="14" t="s">
        <v>35639</v>
      </c>
      <c r="M7773" s="14">
        <f t="shared" si="968"/>
        <v>2016</v>
      </c>
      <c r="N7773" s="14">
        <f t="shared" si="969"/>
        <v>1</v>
      </c>
      <c r="O7773" s="14" t="str">
        <f>IFERROR(VLOOKUP(I7773,Lists!$F$2:$G$16,2,FALSE()),"Not Rated")</f>
        <v>Kids</v>
      </c>
      <c r="P7773" s="14">
        <f t="shared" si="970"/>
        <v>1</v>
      </c>
      <c r="Q7773" s="14" t="str">
        <f t="shared" si="971"/>
        <v>United States</v>
      </c>
      <c r="R7773" s="14" t="str">
        <f t="shared" si="972"/>
        <v>|United States|</v>
      </c>
      <c r="S7773" s="14" t="str">
        <f t="shared" si="973"/>
        <v>|Kids' TV|</v>
      </c>
      <c r="T7773" s="14" t="str">
        <f t="shared" si="974"/>
        <v>|Unknown|</v>
      </c>
      <c r="U7773" s="14" t="str">
        <f t="shared" si="975"/>
        <v>|Eka Darville|Ari Boyland|Rose McIver|Milo Cawthorne|Daniel Ewing|Mike Ginn|Li Ming Hu|Olivia Tennet|James Gaylyn|Adelaide Kane|Andrew Laing|Charlie McDermott|Mark Mitchinson|</v>
      </c>
    </row>
    <row r="7774" spans="1:21">
      <c r="A7774" s="14" t="s">
        <v>35640</v>
      </c>
      <c r="B7774" s="14" t="s">
        <v>49</v>
      </c>
      <c r="C7774" s="14" t="s">
        <v>35641</v>
      </c>
      <c r="D7774" s="14" t="s">
        <v>117</v>
      </c>
      <c r="E7774" s="14" t="s">
        <v>35642</v>
      </c>
      <c r="F7774" s="14" t="s">
        <v>3459</v>
      </c>
      <c r="G7774" s="26">
        <v>42370</v>
      </c>
      <c r="H7774" s="14">
        <v>2005</v>
      </c>
      <c r="I7774" s="14" t="s">
        <v>365</v>
      </c>
      <c r="J7774" s="14" t="s">
        <v>105</v>
      </c>
      <c r="K7774" s="14" t="s">
        <v>256</v>
      </c>
      <c r="L7774" s="14" t="s">
        <v>35643</v>
      </c>
      <c r="M7774" s="14">
        <f t="shared" si="968"/>
        <v>2016</v>
      </c>
      <c r="N7774" s="14">
        <f t="shared" si="969"/>
        <v>1</v>
      </c>
      <c r="O7774" s="14" t="str">
        <f>IFERROR(VLOOKUP(I7774,Lists!$F$2:$G$16,2,FALSE()),"Not Rated")</f>
        <v>Kids</v>
      </c>
      <c r="P7774" s="14">
        <f t="shared" si="970"/>
        <v>1</v>
      </c>
      <c r="Q7774" s="14" t="str">
        <f t="shared" si="971"/>
        <v>United States</v>
      </c>
      <c r="R7774" s="14" t="str">
        <f t="shared" si="972"/>
        <v>|United States|New Zealand|</v>
      </c>
      <c r="S7774" s="14" t="str">
        <f t="shared" si="973"/>
        <v>|Kids' TV|</v>
      </c>
      <c r="T7774" s="14" t="str">
        <f t="shared" si="974"/>
        <v>|Unknown|</v>
      </c>
      <c r="U7774" s="14" t="str">
        <f t="shared" si="975"/>
        <v>|Brandon Jay McLaren|Chris Violette|Matt Austin|Monica May|Alycia Purrott|John Tui|Rene Naufahu|Michelle Langstone|Barnie Duncan|Kelson Henderson|Jim McLarty|Olivia James-Baird|Josephine Davison|Derek Judge|James Gaylyn|</v>
      </c>
    </row>
    <row r="7775" spans="1:21">
      <c r="A7775" s="14" t="s">
        <v>35644</v>
      </c>
      <c r="B7775" s="14" t="s">
        <v>49</v>
      </c>
      <c r="C7775" s="14" t="s">
        <v>35645</v>
      </c>
      <c r="D7775" s="14" t="s">
        <v>117</v>
      </c>
      <c r="E7775" s="14" t="s">
        <v>35646</v>
      </c>
      <c r="F7775" s="14" t="s">
        <v>115</v>
      </c>
      <c r="G7775" s="26">
        <v>42370</v>
      </c>
      <c r="H7775" s="14">
        <v>2011</v>
      </c>
      <c r="I7775" s="14" t="s">
        <v>365</v>
      </c>
      <c r="J7775" s="14" t="s">
        <v>105</v>
      </c>
      <c r="K7775" s="14" t="s">
        <v>256</v>
      </c>
      <c r="L7775" s="14" t="s">
        <v>35647</v>
      </c>
      <c r="M7775" s="14">
        <f t="shared" si="968"/>
        <v>2016</v>
      </c>
      <c r="N7775" s="14">
        <f t="shared" si="969"/>
        <v>1</v>
      </c>
      <c r="O7775" s="14" t="str">
        <f>IFERROR(VLOOKUP(I7775,Lists!$F$2:$G$16,2,FALSE()),"Not Rated")</f>
        <v>Kids</v>
      </c>
      <c r="P7775" s="14">
        <f t="shared" si="970"/>
        <v>1</v>
      </c>
      <c r="Q7775" s="14" t="str">
        <f t="shared" si="971"/>
        <v>United States</v>
      </c>
      <c r="R7775" s="14" t="str">
        <f t="shared" si="972"/>
        <v>|United States|</v>
      </c>
      <c r="S7775" s="14" t="str">
        <f t="shared" si="973"/>
        <v>|Kids' TV|</v>
      </c>
      <c r="T7775" s="14" t="str">
        <f t="shared" si="974"/>
        <v>|Unknown|</v>
      </c>
      <c r="U7775" s="14" t="str">
        <f t="shared" si="975"/>
        <v>|Alex Heartman|Erika Fong|Hector David Jr.|Najee De-Tiege|Brittany Anne Pirtle|Rene Naufahu|Jeff Szusterman|Felix Ryan|Paul Schrier|</v>
      </c>
    </row>
    <row r="7776" spans="1:21">
      <c r="A7776" s="14" t="s">
        <v>35648</v>
      </c>
      <c r="B7776" s="14" t="s">
        <v>48</v>
      </c>
      <c r="C7776" s="14" t="s">
        <v>35649</v>
      </c>
      <c r="D7776" s="14" t="s">
        <v>117</v>
      </c>
      <c r="E7776" s="14" t="s">
        <v>35650</v>
      </c>
      <c r="F7776" s="14" t="s">
        <v>115</v>
      </c>
      <c r="G7776" s="26">
        <v>42370</v>
      </c>
      <c r="H7776" s="14">
        <v>2011</v>
      </c>
      <c r="I7776" s="14" t="s">
        <v>365</v>
      </c>
      <c r="J7776" s="14" t="s">
        <v>6181</v>
      </c>
      <c r="K7776" s="14" t="s">
        <v>61</v>
      </c>
      <c r="L7776" s="14" t="s">
        <v>35651</v>
      </c>
      <c r="M7776" s="14">
        <f t="shared" si="968"/>
        <v>2016</v>
      </c>
      <c r="N7776" s="14">
        <f t="shared" si="969"/>
        <v>1</v>
      </c>
      <c r="O7776" s="14" t="str">
        <f>IFERROR(VLOOKUP(I7776,Lists!$F$2:$G$16,2,FALSE()),"Not Rated")</f>
        <v>Kids</v>
      </c>
      <c r="P7776" s="14">
        <f t="shared" si="970"/>
        <v>24</v>
      </c>
      <c r="Q7776" s="14" t="str">
        <f t="shared" si="971"/>
        <v>United States</v>
      </c>
      <c r="R7776" s="14" t="str">
        <f t="shared" si="972"/>
        <v>|United States|</v>
      </c>
      <c r="S7776" s="14" t="str">
        <f t="shared" si="973"/>
        <v>|Movies|</v>
      </c>
      <c r="T7776" s="14" t="str">
        <f t="shared" si="974"/>
        <v>|Unknown|</v>
      </c>
      <c r="U7776" s="14" t="str">
        <f t="shared" si="975"/>
        <v>|Alex Heartman|Erika Fong|Hector David Jr.|Najee De-Tiege|Brittany Anne Pirtle|Steven Skyler|Rene Naufahu|Felix Ryan|Paul Schrier|</v>
      </c>
    </row>
    <row r="7777" spans="1:21">
      <c r="A7777" s="14" t="s">
        <v>35652</v>
      </c>
      <c r="B7777" s="14" t="s">
        <v>48</v>
      </c>
      <c r="C7777" s="14" t="s">
        <v>35653</v>
      </c>
      <c r="D7777" s="14" t="s">
        <v>117</v>
      </c>
      <c r="E7777" s="14" t="s">
        <v>35654</v>
      </c>
      <c r="F7777" s="14" t="s">
        <v>115</v>
      </c>
      <c r="G7777" s="26">
        <v>42370</v>
      </c>
      <c r="H7777" s="14">
        <v>2011</v>
      </c>
      <c r="I7777" s="14" t="s">
        <v>365</v>
      </c>
      <c r="J7777" s="14" t="s">
        <v>2838</v>
      </c>
      <c r="K7777" s="14" t="s">
        <v>251</v>
      </c>
      <c r="L7777" s="14" t="s">
        <v>35655</v>
      </c>
      <c r="M7777" s="14">
        <f t="shared" si="968"/>
        <v>2016</v>
      </c>
      <c r="N7777" s="14">
        <f t="shared" si="969"/>
        <v>1</v>
      </c>
      <c r="O7777" s="14" t="str">
        <f>IFERROR(VLOOKUP(I7777,Lists!$F$2:$G$16,2,FALSE()),"Not Rated")</f>
        <v>Kids</v>
      </c>
      <c r="P7777" s="14">
        <f t="shared" si="970"/>
        <v>46</v>
      </c>
      <c r="Q7777" s="14" t="str">
        <f t="shared" si="971"/>
        <v>United States</v>
      </c>
      <c r="R7777" s="14" t="str">
        <f t="shared" si="972"/>
        <v>|United States|</v>
      </c>
      <c r="S7777" s="14" t="str">
        <f t="shared" si="973"/>
        <v>|Children &amp; Family Movies|</v>
      </c>
      <c r="T7777" s="14" t="str">
        <f t="shared" si="974"/>
        <v>|Unknown|</v>
      </c>
      <c r="U7777" s="14" t="str">
        <f t="shared" si="975"/>
        <v>|Alex Heartman|Erika Fong|Hector David Jr.|Najee De-Tiege|Brittany Anne Pirtle|Rene Naufahu|</v>
      </c>
    </row>
    <row r="7778" spans="1:21">
      <c r="A7778" s="14" t="s">
        <v>35656</v>
      </c>
      <c r="B7778" s="14" t="s">
        <v>48</v>
      </c>
      <c r="C7778" s="14" t="s">
        <v>35657</v>
      </c>
      <c r="D7778" s="14" t="s">
        <v>117</v>
      </c>
      <c r="E7778" s="14" t="s">
        <v>35658</v>
      </c>
      <c r="F7778" s="14" t="s">
        <v>115</v>
      </c>
      <c r="G7778" s="26">
        <v>42370</v>
      </c>
      <c r="H7778" s="14">
        <v>2011</v>
      </c>
      <c r="I7778" s="14" t="s">
        <v>365</v>
      </c>
      <c r="J7778" s="14" t="s">
        <v>6181</v>
      </c>
      <c r="K7778" s="14" t="s">
        <v>61</v>
      </c>
      <c r="L7778" s="14" t="s">
        <v>35659</v>
      </c>
      <c r="M7778" s="14">
        <f t="shared" si="968"/>
        <v>2016</v>
      </c>
      <c r="N7778" s="14">
        <f t="shared" si="969"/>
        <v>1</v>
      </c>
      <c r="O7778" s="14" t="str">
        <f>IFERROR(VLOOKUP(I7778,Lists!$F$2:$G$16,2,FALSE()),"Not Rated")</f>
        <v>Kids</v>
      </c>
      <c r="P7778" s="14">
        <f t="shared" si="970"/>
        <v>24</v>
      </c>
      <c r="Q7778" s="14" t="str">
        <f t="shared" si="971"/>
        <v>United States</v>
      </c>
      <c r="R7778" s="14" t="str">
        <f t="shared" si="972"/>
        <v>|United States|</v>
      </c>
      <c r="S7778" s="14" t="str">
        <f t="shared" si="973"/>
        <v>|Movies|</v>
      </c>
      <c r="T7778" s="14" t="str">
        <f t="shared" si="974"/>
        <v>|Unknown|</v>
      </c>
      <c r="U7778" s="14" t="str">
        <f t="shared" si="975"/>
        <v>|Alex Heartman|Erika Fong|Hector David Jr.|Najee De-Tiege|Brittany Anne Pirtle|Steven Skyler|Rene Naufahu|Felix Ryan|Paul Schrier|Ricardo Medina Jr.|</v>
      </c>
    </row>
    <row r="7779" spans="1:21">
      <c r="A7779" s="14" t="s">
        <v>35660</v>
      </c>
      <c r="B7779" s="14" t="s">
        <v>49</v>
      </c>
      <c r="C7779" s="14" t="s">
        <v>35661</v>
      </c>
      <c r="D7779" s="14" t="s">
        <v>117</v>
      </c>
      <c r="E7779" s="14" t="s">
        <v>35662</v>
      </c>
      <c r="F7779" s="14" t="s">
        <v>117</v>
      </c>
      <c r="G7779" s="26">
        <v>42370</v>
      </c>
      <c r="H7779" s="14">
        <v>2014</v>
      </c>
      <c r="I7779" s="14" t="s">
        <v>365</v>
      </c>
      <c r="J7779" s="14" t="s">
        <v>105</v>
      </c>
      <c r="K7779" s="14" t="s">
        <v>256</v>
      </c>
      <c r="L7779" s="14" t="s">
        <v>35663</v>
      </c>
      <c r="M7779" s="14">
        <f t="shared" si="968"/>
        <v>2016</v>
      </c>
      <c r="N7779" s="14">
        <f t="shared" si="969"/>
        <v>1</v>
      </c>
      <c r="O7779" s="14" t="str">
        <f>IFERROR(VLOOKUP(I7779,Lists!$F$2:$G$16,2,FALSE()),"Not Rated")</f>
        <v>Kids</v>
      </c>
      <c r="P7779" s="14">
        <f t="shared" si="970"/>
        <v>1</v>
      </c>
      <c r="Q7779" s="14" t="str">
        <f t="shared" si="971"/>
        <v>Unknown</v>
      </c>
      <c r="R7779" s="14" t="str">
        <f t="shared" si="972"/>
        <v>|Unknown|</v>
      </c>
      <c r="S7779" s="14" t="str">
        <f t="shared" si="973"/>
        <v>|Kids' TV|</v>
      </c>
      <c r="T7779" s="14" t="str">
        <f t="shared" si="974"/>
        <v>|Unknown|</v>
      </c>
      <c r="U7779" s="14" t="str">
        <f t="shared" si="975"/>
        <v>|Andrew M. Gray|Ciara Hanna|John Mark Loudermilk|Christina Masterson|Azim Rizk|Geoff Dolan|Shailesh Prajapati|Ian Harcourt|Estevez Gillespie|Jason Hood|</v>
      </c>
    </row>
    <row r="7780" spans="1:21">
      <c r="A7780" s="14" t="s">
        <v>35664</v>
      </c>
      <c r="B7780" s="14" t="s">
        <v>48</v>
      </c>
      <c r="C7780" s="14" t="s">
        <v>35665</v>
      </c>
      <c r="D7780" s="14" t="s">
        <v>35666</v>
      </c>
      <c r="E7780" s="14" t="s">
        <v>35667</v>
      </c>
      <c r="F7780" s="14" t="s">
        <v>115</v>
      </c>
      <c r="G7780" s="26">
        <v>42370</v>
      </c>
      <c r="H7780" s="14">
        <v>2014</v>
      </c>
      <c r="I7780" s="14" t="s">
        <v>365</v>
      </c>
      <c r="J7780" s="14" t="s">
        <v>5708</v>
      </c>
      <c r="K7780" s="14" t="s">
        <v>61</v>
      </c>
      <c r="L7780" s="14" t="s">
        <v>35668</v>
      </c>
      <c r="M7780" s="14">
        <f t="shared" si="968"/>
        <v>2016</v>
      </c>
      <c r="N7780" s="14">
        <f t="shared" si="969"/>
        <v>1</v>
      </c>
      <c r="O7780" s="14" t="str">
        <f>IFERROR(VLOOKUP(I7780,Lists!$F$2:$G$16,2,FALSE()),"Not Rated")</f>
        <v>Kids</v>
      </c>
      <c r="P7780" s="14">
        <f t="shared" si="970"/>
        <v>55</v>
      </c>
      <c r="Q7780" s="14" t="str">
        <f t="shared" si="971"/>
        <v>United States</v>
      </c>
      <c r="R7780" s="14" t="str">
        <f t="shared" si="972"/>
        <v>|United States|</v>
      </c>
      <c r="S7780" s="14" t="str">
        <f t="shared" si="973"/>
        <v>|Movies|</v>
      </c>
      <c r="T7780" s="14" t="str">
        <f t="shared" si="974"/>
        <v>|Charlie Haskell|Koichi Sakamoto|</v>
      </c>
      <c r="U7780" s="14" t="str">
        <f t="shared" si="975"/>
        <v>|Andrew M. Gray|Ciara Hanna|John Mark Loudermilk|Christina Masterson|Azim Rizk|Cameron Jebo|Shailesh Prajapati|Ian Harcourt|</v>
      </c>
    </row>
    <row r="7781" spans="1:21">
      <c r="A7781" s="14" t="s">
        <v>35669</v>
      </c>
      <c r="B7781" s="14" t="s">
        <v>49</v>
      </c>
      <c r="C7781" s="14" t="s">
        <v>35670</v>
      </c>
      <c r="D7781" s="14" t="s">
        <v>117</v>
      </c>
      <c r="E7781" s="14" t="s">
        <v>35671</v>
      </c>
      <c r="F7781" s="14" t="s">
        <v>117</v>
      </c>
      <c r="G7781" s="26">
        <v>42370</v>
      </c>
      <c r="H7781" s="14">
        <v>2012</v>
      </c>
      <c r="I7781" s="14" t="s">
        <v>365</v>
      </c>
      <c r="J7781" s="14" t="s">
        <v>105</v>
      </c>
      <c r="K7781" s="14" t="s">
        <v>256</v>
      </c>
      <c r="L7781" s="14" t="s">
        <v>35672</v>
      </c>
      <c r="M7781" s="14">
        <f t="shared" si="968"/>
        <v>2016</v>
      </c>
      <c r="N7781" s="14">
        <f t="shared" si="969"/>
        <v>1</v>
      </c>
      <c r="O7781" s="14" t="str">
        <f>IFERROR(VLOOKUP(I7781,Lists!$F$2:$G$16,2,FALSE()),"Not Rated")</f>
        <v>Kids</v>
      </c>
      <c r="P7781" s="14">
        <f t="shared" si="970"/>
        <v>1</v>
      </c>
      <c r="Q7781" s="14" t="str">
        <f t="shared" si="971"/>
        <v>Unknown</v>
      </c>
      <c r="R7781" s="14" t="str">
        <f t="shared" si="972"/>
        <v>|Unknown|</v>
      </c>
      <c r="S7781" s="14" t="str">
        <f t="shared" si="973"/>
        <v>|Kids' TV|</v>
      </c>
      <c r="T7781" s="14" t="str">
        <f t="shared" si="974"/>
        <v>|Unknown|</v>
      </c>
      <c r="U7781" s="14" t="str">
        <f t="shared" si="975"/>
        <v>|Alex Heartman|Erika Fong|Hector David Jr.|Najee De-Tiege|Brittany Anne Pirtle|Steven Skyler|Rene Naufahu|Felix Ryan|Paul Schrier|Jeff Szusterman|Kate Elliott|Ricardo Medina Jr.|Derek Judge|Stig Alred|</v>
      </c>
    </row>
    <row r="7782" spans="1:21">
      <c r="A7782" s="14" t="s">
        <v>35673</v>
      </c>
      <c r="B7782" s="14" t="s">
        <v>48</v>
      </c>
      <c r="C7782" s="14" t="s">
        <v>35674</v>
      </c>
      <c r="D7782" s="14" t="s">
        <v>117</v>
      </c>
      <c r="E7782" s="14" t="s">
        <v>35675</v>
      </c>
      <c r="F7782" s="14" t="s">
        <v>115</v>
      </c>
      <c r="G7782" s="26">
        <v>42370</v>
      </c>
      <c r="H7782" s="14">
        <v>2012</v>
      </c>
      <c r="I7782" s="14" t="s">
        <v>365</v>
      </c>
      <c r="J7782" s="14" t="s">
        <v>6181</v>
      </c>
      <c r="K7782" s="14" t="s">
        <v>6982</v>
      </c>
      <c r="L7782" s="14" t="s">
        <v>35676</v>
      </c>
      <c r="M7782" s="14">
        <f t="shared" si="968"/>
        <v>2016</v>
      </c>
      <c r="N7782" s="14">
        <f t="shared" si="969"/>
        <v>1</v>
      </c>
      <c r="O7782" s="14" t="str">
        <f>IFERROR(VLOOKUP(I7782,Lists!$F$2:$G$16,2,FALSE()),"Not Rated")</f>
        <v>Kids</v>
      </c>
      <c r="P7782" s="14">
        <f t="shared" si="970"/>
        <v>24</v>
      </c>
      <c r="Q7782" s="14" t="str">
        <f t="shared" si="971"/>
        <v>United States</v>
      </c>
      <c r="R7782" s="14" t="str">
        <f t="shared" si="972"/>
        <v>|United States|</v>
      </c>
      <c r="S7782" s="14" t="str">
        <f t="shared" si="973"/>
        <v>|Children &amp; Family Movies|Sci-Fi &amp; Fantasy|</v>
      </c>
      <c r="T7782" s="14" t="str">
        <f t="shared" si="974"/>
        <v>|Unknown|</v>
      </c>
      <c r="U7782" s="14" t="str">
        <f t="shared" si="975"/>
        <v>|Alex Heartman|Najee De-Tiege|Hector David Jr.|Erika Fong|Brittany Anne Pirtle|Steven Skyler|Paul Schrier|Felix Ryan|Jeff Szusterman|Stig Alred|Kate Elliot|</v>
      </c>
    </row>
    <row r="7783" spans="1:21">
      <c r="A7783" s="14" t="s">
        <v>35677</v>
      </c>
      <c r="B7783" s="14" t="s">
        <v>48</v>
      </c>
      <c r="C7783" s="14" t="s">
        <v>35678</v>
      </c>
      <c r="D7783" s="14" t="s">
        <v>117</v>
      </c>
      <c r="E7783" s="14" t="s">
        <v>35679</v>
      </c>
      <c r="F7783" s="14" t="s">
        <v>115</v>
      </c>
      <c r="G7783" s="26">
        <v>42370</v>
      </c>
      <c r="H7783" s="14">
        <v>2012</v>
      </c>
      <c r="I7783" s="14" t="s">
        <v>365</v>
      </c>
      <c r="J7783" s="14" t="s">
        <v>664</v>
      </c>
      <c r="K7783" s="14" t="s">
        <v>61</v>
      </c>
      <c r="L7783" s="14" t="s">
        <v>35680</v>
      </c>
      <c r="M7783" s="14">
        <f t="shared" si="968"/>
        <v>2016</v>
      </c>
      <c r="N7783" s="14">
        <f t="shared" si="969"/>
        <v>1</v>
      </c>
      <c r="O7783" s="14" t="str">
        <f>IFERROR(VLOOKUP(I7783,Lists!$F$2:$G$16,2,FALSE()),"Not Rated")</f>
        <v>Kids</v>
      </c>
      <c r="P7783" s="14">
        <f t="shared" si="970"/>
        <v>23</v>
      </c>
      <c r="Q7783" s="14" t="str">
        <f t="shared" si="971"/>
        <v>United States</v>
      </c>
      <c r="R7783" s="14" t="str">
        <f t="shared" si="972"/>
        <v>|United States|</v>
      </c>
      <c r="S7783" s="14" t="str">
        <f t="shared" si="973"/>
        <v>|Movies|</v>
      </c>
      <c r="T7783" s="14" t="str">
        <f t="shared" si="974"/>
        <v>|Unknown|</v>
      </c>
      <c r="U7783" s="14" t="str">
        <f t="shared" si="975"/>
        <v>|Alex Heartman|Najee De-Tiege|Hector David Jr.|Erika Fong|Brittany Anne Pirtle|Steven Skyler|Rene Naufahu|Paul Schrier|Felix Ryan|Jeff Szusterman|Stig Alred|Kate Elliot|</v>
      </c>
    </row>
    <row r="7784" spans="1:21">
      <c r="A7784" s="14" t="s">
        <v>35681</v>
      </c>
      <c r="B7784" s="14" t="s">
        <v>49</v>
      </c>
      <c r="C7784" s="14" t="s">
        <v>35682</v>
      </c>
      <c r="D7784" s="14" t="s">
        <v>117</v>
      </c>
      <c r="E7784" s="14" t="s">
        <v>35683</v>
      </c>
      <c r="F7784" s="14" t="s">
        <v>115</v>
      </c>
      <c r="G7784" s="26">
        <v>42370</v>
      </c>
      <c r="H7784" s="14">
        <v>2001</v>
      </c>
      <c r="I7784" s="14" t="s">
        <v>365</v>
      </c>
      <c r="J7784" s="14" t="s">
        <v>105</v>
      </c>
      <c r="K7784" s="14" t="s">
        <v>256</v>
      </c>
      <c r="L7784" s="14" t="s">
        <v>35684</v>
      </c>
      <c r="M7784" s="14">
        <f t="shared" si="968"/>
        <v>2016</v>
      </c>
      <c r="N7784" s="14">
        <f t="shared" si="969"/>
        <v>1</v>
      </c>
      <c r="O7784" s="14" t="str">
        <f>IFERROR(VLOOKUP(I7784,Lists!$F$2:$G$16,2,FALSE()),"Not Rated")</f>
        <v>Kids</v>
      </c>
      <c r="P7784" s="14">
        <f t="shared" si="970"/>
        <v>1</v>
      </c>
      <c r="Q7784" s="14" t="str">
        <f t="shared" si="971"/>
        <v>United States</v>
      </c>
      <c r="R7784" s="14" t="str">
        <f t="shared" si="972"/>
        <v>|United States|</v>
      </c>
      <c r="S7784" s="14" t="str">
        <f t="shared" si="973"/>
        <v>|Kids' TV|</v>
      </c>
      <c r="T7784" s="14" t="str">
        <f t="shared" si="974"/>
        <v>|Unknown|</v>
      </c>
      <c r="U7784" s="14" t="str">
        <f t="shared" si="975"/>
        <v>|Jason Faunt|Erin Cahill|Kevin Kleinberg|Deborah Estelle Phillips|Michael Copon|Daniel Southworth|Vernon Wells|Kate Sheldon|Edward Lawrence Albert|Brianne Siddall|Terence J. Rotolo|Eddie Frierson|</v>
      </c>
    </row>
    <row r="7785" spans="1:21">
      <c r="A7785" s="14" t="s">
        <v>35685</v>
      </c>
      <c r="B7785" s="14" t="s">
        <v>49</v>
      </c>
      <c r="C7785" s="14" t="s">
        <v>35686</v>
      </c>
      <c r="D7785" s="14" t="s">
        <v>117</v>
      </c>
      <c r="E7785" s="14" t="s">
        <v>35687</v>
      </c>
      <c r="F7785" s="14" t="s">
        <v>14538</v>
      </c>
      <c r="G7785" s="26">
        <v>42370</v>
      </c>
      <c r="H7785" s="14">
        <v>1997</v>
      </c>
      <c r="I7785" s="14" t="s">
        <v>365</v>
      </c>
      <c r="J7785" s="14" t="s">
        <v>105</v>
      </c>
      <c r="K7785" s="14" t="s">
        <v>256</v>
      </c>
      <c r="L7785" s="14" t="s">
        <v>35688</v>
      </c>
      <c r="M7785" s="14">
        <f t="shared" si="968"/>
        <v>2016</v>
      </c>
      <c r="N7785" s="14">
        <f t="shared" si="969"/>
        <v>1</v>
      </c>
      <c r="O7785" s="14" t="str">
        <f>IFERROR(VLOOKUP(I7785,Lists!$F$2:$G$16,2,FALSE()),"Not Rated")</f>
        <v>Kids</v>
      </c>
      <c r="P7785" s="14">
        <f t="shared" si="970"/>
        <v>1</v>
      </c>
      <c r="Q7785" s="14" t="str">
        <f t="shared" si="971"/>
        <v>United States</v>
      </c>
      <c r="R7785" s="14" t="str">
        <f t="shared" si="972"/>
        <v>|United States|France|Japan|</v>
      </c>
      <c r="S7785" s="14" t="str">
        <f t="shared" si="973"/>
        <v>|Kids' TV|</v>
      </c>
      <c r="T7785" s="14" t="str">
        <f t="shared" si="974"/>
        <v>|Unknown|</v>
      </c>
      <c r="U7785" s="14" t="str">
        <f t="shared" si="975"/>
        <v>|Johnny Yong Bosch|Nakia Burrise|Blake Foster|Jason David Frank|Catherine Sutherland|Carol Hoyt|Jason Narvy|Paul Schrier|Gregg Bullock|Hilary Shepard|Tracy Lynn Cruz|Patricia Ja Lee|Roger Velasco|Selwyn Ward|Donene Kistler|</v>
      </c>
    </row>
    <row r="7786" spans="1:21">
      <c r="A7786" s="14" t="s">
        <v>35689</v>
      </c>
      <c r="B7786" s="14" t="s">
        <v>49</v>
      </c>
      <c r="C7786" s="14" t="s">
        <v>35690</v>
      </c>
      <c r="D7786" s="14" t="s">
        <v>117</v>
      </c>
      <c r="E7786" s="14" t="s">
        <v>35691</v>
      </c>
      <c r="F7786" s="14" t="s">
        <v>35692</v>
      </c>
      <c r="G7786" s="26">
        <v>42370</v>
      </c>
      <c r="H7786" s="14">
        <v>2002</v>
      </c>
      <c r="I7786" s="14" t="s">
        <v>365</v>
      </c>
      <c r="J7786" s="14" t="s">
        <v>105</v>
      </c>
      <c r="K7786" s="14" t="s">
        <v>256</v>
      </c>
      <c r="L7786" s="14" t="s">
        <v>35693</v>
      </c>
      <c r="M7786" s="14">
        <f t="shared" si="968"/>
        <v>2016</v>
      </c>
      <c r="N7786" s="14">
        <f t="shared" si="969"/>
        <v>1</v>
      </c>
      <c r="O7786" s="14" t="str">
        <f>IFERROR(VLOOKUP(I7786,Lists!$F$2:$G$16,2,FALSE()),"Not Rated")</f>
        <v>Kids</v>
      </c>
      <c r="P7786" s="14">
        <f t="shared" si="970"/>
        <v>1</v>
      </c>
      <c r="Q7786" s="14" t="str">
        <f t="shared" si="971"/>
        <v>United States</v>
      </c>
      <c r="R7786" s="14" t="str">
        <f t="shared" si="972"/>
        <v>|United States|Netherlands|Japan|France|</v>
      </c>
      <c r="S7786" s="14" t="str">
        <f t="shared" si="973"/>
        <v>|Kids' TV|</v>
      </c>
      <c r="T7786" s="14" t="str">
        <f t="shared" si="974"/>
        <v>|Unknown|</v>
      </c>
      <c r="U7786" s="14" t="str">
        <f t="shared" si="975"/>
        <v>|Ricardo Medina Jr.|Alyson Kiperman|Phillip Jeanmarie|Jessica Rey|Jack Guzman|Phillip Andrew|Ann Marie Crouch|Ilia Volok|Sin Wong|Danny Wayne|Terence J. Rotolo|</v>
      </c>
    </row>
    <row r="7787" spans="1:21">
      <c r="A7787" s="14" t="s">
        <v>35694</v>
      </c>
      <c r="B7787" s="14" t="s">
        <v>49</v>
      </c>
      <c r="C7787" s="14" t="s">
        <v>35695</v>
      </c>
      <c r="D7787" s="14" t="s">
        <v>117</v>
      </c>
      <c r="E7787" s="14" t="s">
        <v>35696</v>
      </c>
      <c r="F7787" s="14" t="s">
        <v>14538</v>
      </c>
      <c r="G7787" s="26">
        <v>42370</v>
      </c>
      <c r="H7787" s="14">
        <v>1996</v>
      </c>
      <c r="I7787" s="14" t="s">
        <v>365</v>
      </c>
      <c r="J7787" s="14" t="s">
        <v>105</v>
      </c>
      <c r="K7787" s="14" t="s">
        <v>256</v>
      </c>
      <c r="L7787" s="14" t="s">
        <v>35697</v>
      </c>
      <c r="M7787" s="14">
        <f t="shared" si="968"/>
        <v>2016</v>
      </c>
      <c r="N7787" s="14">
        <f t="shared" si="969"/>
        <v>1</v>
      </c>
      <c r="O7787" s="14" t="str">
        <f>IFERROR(VLOOKUP(I7787,Lists!$F$2:$G$16,2,FALSE()),"Not Rated")</f>
        <v>Kids</v>
      </c>
      <c r="P7787" s="14">
        <f t="shared" si="970"/>
        <v>1</v>
      </c>
      <c r="Q7787" s="14" t="str">
        <f t="shared" si="971"/>
        <v>United States</v>
      </c>
      <c r="R7787" s="14" t="str">
        <f t="shared" si="972"/>
        <v>|United States|France|Japan|</v>
      </c>
      <c r="S7787" s="14" t="str">
        <f t="shared" si="973"/>
        <v>|Kids' TV|</v>
      </c>
      <c r="T7787" s="14" t="str">
        <f t="shared" si="974"/>
        <v>|Unknown|</v>
      </c>
      <c r="U7787" s="14" t="str">
        <f t="shared" si="975"/>
        <v>|Catherine Sutherland|Nakia Burrise|Steve Cardenas|Johnny Yong Bosch|Jason David Frank|David Yost|Austin St. John|Paul Schrier|Jason Narvy|Namihei Koshige|Danny Wayne|Akira Madden|David Stenstrom|Tadahiro Nakamura|Kerrigan Mahan|</v>
      </c>
    </row>
    <row r="7788" spans="1:21">
      <c r="A7788" s="14" t="s">
        <v>35698</v>
      </c>
      <c r="B7788" s="14" t="s">
        <v>49</v>
      </c>
      <c r="C7788" s="14" t="s">
        <v>35699</v>
      </c>
      <c r="D7788" s="14" t="s">
        <v>117</v>
      </c>
      <c r="E7788" s="14" t="s">
        <v>35700</v>
      </c>
      <c r="F7788" s="14" t="s">
        <v>115</v>
      </c>
      <c r="G7788" s="26">
        <v>42370</v>
      </c>
      <c r="H7788" s="14">
        <v>2013</v>
      </c>
      <c r="I7788" s="14" t="s">
        <v>365</v>
      </c>
      <c r="J7788" s="14" t="s">
        <v>105</v>
      </c>
      <c r="K7788" s="14" t="s">
        <v>256</v>
      </c>
      <c r="L7788" s="14" t="s">
        <v>35701</v>
      </c>
      <c r="M7788" s="14">
        <f t="shared" si="968"/>
        <v>2016</v>
      </c>
      <c r="N7788" s="14">
        <f t="shared" si="969"/>
        <v>1</v>
      </c>
      <c r="O7788" s="14" t="str">
        <f>IFERROR(VLOOKUP(I7788,Lists!$F$2:$G$16,2,FALSE()),"Not Rated")</f>
        <v>Kids</v>
      </c>
      <c r="P7788" s="14">
        <f t="shared" si="970"/>
        <v>1</v>
      </c>
      <c r="Q7788" s="14" t="str">
        <f t="shared" si="971"/>
        <v>United States</v>
      </c>
      <c r="R7788" s="14" t="str">
        <f t="shared" si="972"/>
        <v>|United States|</v>
      </c>
      <c r="S7788" s="14" t="str">
        <f t="shared" si="973"/>
        <v>|Kids' TV|</v>
      </c>
      <c r="T7788" s="14" t="str">
        <f t="shared" si="974"/>
        <v>|Unknown|</v>
      </c>
      <c r="U7788" s="14" t="str">
        <f t="shared" si="975"/>
        <v>|Andrew M. Gray|Ciara Hanna|John Mark Loudermilk|Christina Masterson|Azim Rizk|Shailesh Prajapati|Ian Harcourt|</v>
      </c>
    </row>
    <row r="7789" spans="1:21">
      <c r="A7789" s="14" t="s">
        <v>35702</v>
      </c>
      <c r="B7789" s="14" t="s">
        <v>48</v>
      </c>
      <c r="C7789" s="14" t="s">
        <v>35703</v>
      </c>
      <c r="D7789" s="14" t="s">
        <v>117</v>
      </c>
      <c r="E7789" s="14" t="s">
        <v>35704</v>
      </c>
      <c r="F7789" s="14" t="s">
        <v>115</v>
      </c>
      <c r="G7789" s="26">
        <v>42370</v>
      </c>
      <c r="H7789" s="14">
        <v>2013</v>
      </c>
      <c r="I7789" s="14" t="s">
        <v>365</v>
      </c>
      <c r="J7789" s="14" t="s">
        <v>6181</v>
      </c>
      <c r="K7789" s="14" t="s">
        <v>251</v>
      </c>
      <c r="L7789" s="14" t="s">
        <v>35705</v>
      </c>
      <c r="M7789" s="14">
        <f t="shared" si="968"/>
        <v>2016</v>
      </c>
      <c r="N7789" s="14">
        <f t="shared" si="969"/>
        <v>1</v>
      </c>
      <c r="O7789" s="14" t="str">
        <f>IFERROR(VLOOKUP(I7789,Lists!$F$2:$G$16,2,FALSE()),"Not Rated")</f>
        <v>Kids</v>
      </c>
      <c r="P7789" s="14">
        <f t="shared" si="970"/>
        <v>24</v>
      </c>
      <c r="Q7789" s="14" t="str">
        <f t="shared" si="971"/>
        <v>United States</v>
      </c>
      <c r="R7789" s="14" t="str">
        <f t="shared" si="972"/>
        <v>|United States|</v>
      </c>
      <c r="S7789" s="14" t="str">
        <f t="shared" si="973"/>
        <v>|Children &amp; Family Movies|</v>
      </c>
      <c r="T7789" s="14" t="str">
        <f t="shared" si="974"/>
        <v>|Unknown|</v>
      </c>
      <c r="U7789" s="14" t="str">
        <f t="shared" si="975"/>
        <v>|Andrew M. Gray|John Mark Loudermilk|Ciara Hanna|Azim Rizk|Christina Masterson|Shailesh Prajapati|Ian Harcourt|</v>
      </c>
    </row>
    <row r="7790" spans="1:21">
      <c r="A7790" s="14" t="s">
        <v>35706</v>
      </c>
      <c r="B7790" s="14" t="s">
        <v>48</v>
      </c>
      <c r="C7790" s="14" t="s">
        <v>35707</v>
      </c>
      <c r="D7790" s="14" t="s">
        <v>35708</v>
      </c>
      <c r="E7790" s="14" t="s">
        <v>35700</v>
      </c>
      <c r="F7790" s="14" t="s">
        <v>115</v>
      </c>
      <c r="G7790" s="26">
        <v>42370</v>
      </c>
      <c r="H7790" s="14">
        <v>2013</v>
      </c>
      <c r="I7790" s="14" t="s">
        <v>365</v>
      </c>
      <c r="J7790" s="14" t="s">
        <v>6181</v>
      </c>
      <c r="K7790" s="14" t="s">
        <v>251</v>
      </c>
      <c r="L7790" s="14" t="s">
        <v>35709</v>
      </c>
      <c r="M7790" s="14">
        <f t="shared" si="968"/>
        <v>2016</v>
      </c>
      <c r="N7790" s="14">
        <f t="shared" si="969"/>
        <v>1</v>
      </c>
      <c r="O7790" s="14" t="str">
        <f>IFERROR(VLOOKUP(I7790,Lists!$F$2:$G$16,2,FALSE()),"Not Rated")</f>
        <v>Kids</v>
      </c>
      <c r="P7790" s="14">
        <f t="shared" si="970"/>
        <v>24</v>
      </c>
      <c r="Q7790" s="14" t="str">
        <f t="shared" si="971"/>
        <v>United States</v>
      </c>
      <c r="R7790" s="14" t="str">
        <f t="shared" si="972"/>
        <v>|United States|</v>
      </c>
      <c r="S7790" s="14" t="str">
        <f t="shared" si="973"/>
        <v>|Children &amp; Family Movies|</v>
      </c>
      <c r="T7790" s="14" t="str">
        <f t="shared" si="974"/>
        <v>|James Barr|</v>
      </c>
      <c r="U7790" s="14" t="str">
        <f t="shared" si="975"/>
        <v>|Andrew M. Gray|Ciara Hanna|John Mark Loudermilk|Christina Masterson|Azim Rizk|Shailesh Prajapati|Ian Harcourt|</v>
      </c>
    </row>
    <row r="7791" spans="1:21">
      <c r="A7791" s="14" t="s">
        <v>35710</v>
      </c>
      <c r="B7791" s="14" t="s">
        <v>48</v>
      </c>
      <c r="C7791" s="14" t="s">
        <v>35711</v>
      </c>
      <c r="D7791" s="14" t="s">
        <v>35712</v>
      </c>
      <c r="E7791" s="14" t="s">
        <v>35713</v>
      </c>
      <c r="F7791" s="14" t="s">
        <v>35714</v>
      </c>
      <c r="G7791" s="26">
        <v>43070</v>
      </c>
      <c r="H7791" s="14">
        <v>2013</v>
      </c>
      <c r="I7791" s="14" t="s">
        <v>360</v>
      </c>
      <c r="J7791" s="14" t="s">
        <v>574</v>
      </c>
      <c r="K7791" s="14" t="s">
        <v>444</v>
      </c>
      <c r="L7791" s="14" t="s">
        <v>35715</v>
      </c>
      <c r="M7791" s="14">
        <f t="shared" si="968"/>
        <v>2017</v>
      </c>
      <c r="N7791" s="14">
        <f t="shared" si="969"/>
        <v>12</v>
      </c>
      <c r="O7791" s="14" t="str">
        <f>IFERROR(VLOOKUP(I7791,Lists!$F$2:$G$16,2,FALSE()),"Not Rated")</f>
        <v>Adults</v>
      </c>
      <c r="P7791" s="14">
        <f t="shared" si="970"/>
        <v>106</v>
      </c>
      <c r="Q7791" s="14" t="str">
        <f t="shared" si="971"/>
        <v>India</v>
      </c>
      <c r="R7791" s="14" t="str">
        <f t="shared" si="972"/>
        <v>|India|Switzerland|</v>
      </c>
      <c r="S7791" s="14" t="str">
        <f t="shared" si="973"/>
        <v>|Dramas|Independent Movies|International Movies|</v>
      </c>
      <c r="T7791" s="14" t="str">
        <f t="shared" si="974"/>
        <v>|Ashish R. Shukla|</v>
      </c>
      <c r="U7791" s="14" t="str">
        <f t="shared" si="975"/>
        <v>|Chandan Roy Sanyal|Elena Kazan|Kumar Mayank|Sonia Bindra|Arfi Lamba|</v>
      </c>
    </row>
    <row r="7792" spans="1:21">
      <c r="A7792" s="14" t="s">
        <v>35716</v>
      </c>
      <c r="B7792" s="14" t="s">
        <v>48</v>
      </c>
      <c r="C7792" s="14" t="s">
        <v>35717</v>
      </c>
      <c r="D7792" s="14" t="s">
        <v>35718</v>
      </c>
      <c r="E7792" s="14" t="s">
        <v>117</v>
      </c>
      <c r="F7792" s="14" t="s">
        <v>115</v>
      </c>
      <c r="G7792" s="26">
        <v>42825</v>
      </c>
      <c r="H7792" s="14">
        <v>1942</v>
      </c>
      <c r="I7792" s="14" t="s">
        <v>361</v>
      </c>
      <c r="J7792" s="14" t="s">
        <v>7029</v>
      </c>
      <c r="K7792" s="14" t="s">
        <v>33177</v>
      </c>
      <c r="L7792" s="14" t="s">
        <v>35719</v>
      </c>
      <c r="M7792" s="14">
        <f t="shared" si="968"/>
        <v>2017</v>
      </c>
      <c r="N7792" s="14">
        <f t="shared" si="969"/>
        <v>3</v>
      </c>
      <c r="O7792" s="14" t="str">
        <f>IFERROR(VLOOKUP(I7792,Lists!$F$2:$G$16,2,FALSE()),"Not Rated")</f>
        <v>Teens</v>
      </c>
      <c r="P7792" s="14">
        <f t="shared" si="970"/>
        <v>52</v>
      </c>
      <c r="Q7792" s="14" t="str">
        <f t="shared" si="971"/>
        <v>United States</v>
      </c>
      <c r="R7792" s="14" t="str">
        <f t="shared" si="972"/>
        <v>|United States|</v>
      </c>
      <c r="S7792" s="14" t="str">
        <f t="shared" si="973"/>
        <v>|Classic Movies|Documentaries|</v>
      </c>
      <c r="T7792" s="14" t="str">
        <f t="shared" si="974"/>
        <v>|Frank Capra|</v>
      </c>
      <c r="U7792" s="14" t="str">
        <f t="shared" si="975"/>
        <v>|Unknown|</v>
      </c>
    </row>
    <row r="7793" spans="1:21">
      <c r="A7793" s="14" t="s">
        <v>35720</v>
      </c>
      <c r="B7793" s="14" t="s">
        <v>48</v>
      </c>
      <c r="C7793" s="14" t="s">
        <v>35721</v>
      </c>
      <c r="D7793" s="14" t="s">
        <v>9965</v>
      </c>
      <c r="E7793" s="14" t="s">
        <v>35722</v>
      </c>
      <c r="F7793" s="14" t="s">
        <v>116</v>
      </c>
      <c r="G7793" s="26">
        <v>43146</v>
      </c>
      <c r="H7793" s="14">
        <v>2013</v>
      </c>
      <c r="I7793" s="14" t="s">
        <v>361</v>
      </c>
      <c r="J7793" s="14" t="s">
        <v>474</v>
      </c>
      <c r="K7793" s="14" t="s">
        <v>2943</v>
      </c>
      <c r="L7793" s="14" t="s">
        <v>35723</v>
      </c>
      <c r="M7793" s="14">
        <f t="shared" si="968"/>
        <v>2018</v>
      </c>
      <c r="N7793" s="14">
        <f t="shared" si="969"/>
        <v>2</v>
      </c>
      <c r="O7793" s="14" t="str">
        <f>IFERROR(VLOOKUP(I7793,Lists!$F$2:$G$16,2,FALSE()),"Not Rated")</f>
        <v>Teens</v>
      </c>
      <c r="P7793" s="14">
        <f t="shared" si="970"/>
        <v>127</v>
      </c>
      <c r="Q7793" s="14" t="str">
        <f t="shared" si="971"/>
        <v>India</v>
      </c>
      <c r="R7793" s="14" t="str">
        <f t="shared" si="972"/>
        <v>|India|</v>
      </c>
      <c r="S7793" s="14" t="str">
        <f t="shared" si="973"/>
        <v>|International Movies|Romantic Movies|</v>
      </c>
      <c r="T7793" s="14" t="str">
        <f t="shared" si="974"/>
        <v>|Satish Rajwade|</v>
      </c>
      <c r="U7793" s="14" t="str">
        <f t="shared" si="975"/>
        <v>|Atul Kulkarni|Sagarika Ghatge|Rohini Hattangadi|Sulekha Talvalkar|Meera Welankar|Satish Rajwade|</v>
      </c>
    </row>
    <row r="7794" spans="1:21">
      <c r="A7794" s="14" t="s">
        <v>35724</v>
      </c>
      <c r="B7794" s="14" t="s">
        <v>48</v>
      </c>
      <c r="C7794" s="14" t="s">
        <v>35725</v>
      </c>
      <c r="D7794" s="14" t="s">
        <v>35726</v>
      </c>
      <c r="E7794" s="14" t="s">
        <v>27822</v>
      </c>
      <c r="F7794" s="14" t="s">
        <v>115</v>
      </c>
      <c r="G7794" s="26">
        <v>42475</v>
      </c>
      <c r="H7794" s="14">
        <v>2015</v>
      </c>
      <c r="I7794" s="14" t="s">
        <v>369</v>
      </c>
      <c r="J7794" s="14" t="s">
        <v>1290</v>
      </c>
      <c r="K7794" s="14" t="s">
        <v>247</v>
      </c>
      <c r="L7794" s="14" t="s">
        <v>35727</v>
      </c>
      <c r="M7794" s="14">
        <f t="shared" si="968"/>
        <v>2016</v>
      </c>
      <c r="N7794" s="14">
        <f t="shared" si="969"/>
        <v>4</v>
      </c>
      <c r="O7794" s="14" t="str">
        <f>IFERROR(VLOOKUP(I7794,Lists!$F$2:$G$16,2,FALSE()),"Not Rated")</f>
        <v>Not Rated</v>
      </c>
      <c r="P7794" s="14">
        <f t="shared" si="970"/>
        <v>86</v>
      </c>
      <c r="Q7794" s="14" t="str">
        <f t="shared" si="971"/>
        <v>United States</v>
      </c>
      <c r="R7794" s="14" t="str">
        <f t="shared" si="972"/>
        <v>|United States|</v>
      </c>
      <c r="S7794" s="14" t="str">
        <f t="shared" si="973"/>
        <v>|Documentaries|</v>
      </c>
      <c r="T7794" s="14" t="str">
        <f t="shared" si="974"/>
        <v>|Chris Bell|Josh Alexander|Greg Young|</v>
      </c>
      <c r="U7794" s="14" t="str">
        <f t="shared" si="975"/>
        <v>|Chris Bell|</v>
      </c>
    </row>
    <row r="7795" spans="1:21">
      <c r="A7795" s="14" t="s">
        <v>35728</v>
      </c>
      <c r="B7795" s="14" t="s">
        <v>48</v>
      </c>
      <c r="C7795" s="14" t="s">
        <v>35729</v>
      </c>
      <c r="D7795" s="14" t="s">
        <v>29891</v>
      </c>
      <c r="E7795" s="14" t="s">
        <v>35730</v>
      </c>
      <c r="F7795" s="14" t="s">
        <v>115</v>
      </c>
      <c r="G7795" s="26">
        <v>43800</v>
      </c>
      <c r="H7795" s="14">
        <v>1996</v>
      </c>
      <c r="I7795" s="14" t="s">
        <v>363</v>
      </c>
      <c r="J7795" s="14" t="s">
        <v>2675</v>
      </c>
      <c r="K7795" s="14" t="s">
        <v>683</v>
      </c>
      <c r="L7795" s="14" t="s">
        <v>35731</v>
      </c>
      <c r="M7795" s="14">
        <f t="shared" si="968"/>
        <v>2019</v>
      </c>
      <c r="N7795" s="14">
        <f t="shared" si="969"/>
        <v>12</v>
      </c>
      <c r="O7795" s="14" t="str">
        <f>IFERROR(VLOOKUP(I7795,Lists!$F$2:$G$16,2,FALSE()),"Not Rated")</f>
        <v>Adults</v>
      </c>
      <c r="P7795" s="14">
        <f t="shared" si="970"/>
        <v>131</v>
      </c>
      <c r="Q7795" s="14" t="str">
        <f t="shared" si="971"/>
        <v>United States</v>
      </c>
      <c r="R7795" s="14" t="str">
        <f t="shared" si="972"/>
        <v>|United States|</v>
      </c>
      <c r="S7795" s="14" t="str">
        <f t="shared" si="973"/>
        <v>|Dramas|Thrillers|</v>
      </c>
      <c r="T7795" s="14" t="str">
        <f t="shared" si="974"/>
        <v>|Gregory Hoblit|</v>
      </c>
      <c r="U7795" s="14" t="str">
        <f t="shared" si="975"/>
        <v>|Richard Gere|Edward Norton|Laura Linney|John Mahoney|Alfre Woodard|Frances McDormand|Terry O'Quinn|Andre Braugher|Steven Bauer|Joe Spano|Kenneth Tigar|Tony Plana|Maura Tierney|Stanley Anderson|</v>
      </c>
    </row>
    <row r="7796" spans="1:21">
      <c r="A7796" s="14" t="s">
        <v>35732</v>
      </c>
      <c r="B7796" s="14" t="s">
        <v>48</v>
      </c>
      <c r="C7796" s="14" t="s">
        <v>35733</v>
      </c>
      <c r="D7796" s="14" t="s">
        <v>29596</v>
      </c>
      <c r="E7796" s="14" t="s">
        <v>35734</v>
      </c>
      <c r="F7796" s="14" t="s">
        <v>130</v>
      </c>
      <c r="G7796" s="26">
        <v>43343</v>
      </c>
      <c r="H7796" s="14">
        <v>1984</v>
      </c>
      <c r="I7796" s="14" t="s">
        <v>361</v>
      </c>
      <c r="J7796" s="14" t="s">
        <v>730</v>
      </c>
      <c r="K7796" s="14" t="s">
        <v>542</v>
      </c>
      <c r="L7796" s="14" t="s">
        <v>35735</v>
      </c>
      <c r="M7796" s="14">
        <f t="shared" si="968"/>
        <v>2018</v>
      </c>
      <c r="N7796" s="14">
        <f t="shared" si="969"/>
        <v>8</v>
      </c>
      <c r="O7796" s="14" t="str">
        <f>IFERROR(VLOOKUP(I7796,Lists!$F$2:$G$16,2,FALSE()),"Not Rated")</f>
        <v>Teens</v>
      </c>
      <c r="P7796" s="14">
        <f t="shared" si="970"/>
        <v>93</v>
      </c>
      <c r="Q7796" s="14" t="str">
        <f t="shared" si="971"/>
        <v>Hong Kong</v>
      </c>
      <c r="R7796" s="14" t="str">
        <f t="shared" si="972"/>
        <v>|Hong Kong|</v>
      </c>
      <c r="S7796" s="14" t="str">
        <f t="shared" si="973"/>
        <v>|Comedies|International Movies|Romantic Movies|</v>
      </c>
      <c r="T7796" s="14" t="str">
        <f t="shared" si="974"/>
        <v>|Wong Jing|</v>
      </c>
      <c r="U7796" s="14" t="str">
        <f t="shared" si="975"/>
        <v>|Kenny Bee|Cherie Chung|Chan Pak-cheung|Rosamund Kwan|Maggie Cheung|</v>
      </c>
    </row>
    <row r="7797" spans="1:21">
      <c r="A7797" s="14" t="s">
        <v>35736</v>
      </c>
      <c r="B7797" s="14" t="s">
        <v>49</v>
      </c>
      <c r="C7797" s="14" t="s">
        <v>35737</v>
      </c>
      <c r="D7797" s="14" t="s">
        <v>35738</v>
      </c>
      <c r="E7797" s="14" t="s">
        <v>117</v>
      </c>
      <c r="F7797" s="14" t="s">
        <v>117</v>
      </c>
      <c r="G7797" s="26">
        <v>44122</v>
      </c>
      <c r="H7797" s="14">
        <v>2017</v>
      </c>
      <c r="I7797" s="14" t="s">
        <v>366</v>
      </c>
      <c r="J7797" s="14" t="s">
        <v>105</v>
      </c>
      <c r="K7797" s="14" t="s">
        <v>617</v>
      </c>
      <c r="L7797" s="14" t="s">
        <v>35739</v>
      </c>
      <c r="M7797" s="14">
        <f t="shared" si="968"/>
        <v>2020</v>
      </c>
      <c r="N7797" s="14">
        <f t="shared" si="969"/>
        <v>10</v>
      </c>
      <c r="O7797" s="14" t="str">
        <f>IFERROR(VLOOKUP(I7797,Lists!$F$2:$G$16,2,FALSE()),"Not Rated")</f>
        <v>Kids</v>
      </c>
      <c r="P7797" s="14">
        <f t="shared" si="970"/>
        <v>1</v>
      </c>
      <c r="Q7797" s="14" t="str">
        <f t="shared" si="971"/>
        <v>Unknown</v>
      </c>
      <c r="R7797" s="14" t="str">
        <f t="shared" si="972"/>
        <v>|Unknown|</v>
      </c>
      <c r="S7797" s="14" t="str">
        <f t="shared" si="973"/>
        <v>|Kids' TV|TV Comedies|</v>
      </c>
      <c r="T7797" s="14" t="str">
        <f t="shared" si="974"/>
        <v>|Bhavik Thakore|</v>
      </c>
      <c r="U7797" s="14" t="str">
        <f t="shared" si="975"/>
        <v>|Unknown|</v>
      </c>
    </row>
    <row r="7798" spans="1:21">
      <c r="A7798" s="14" t="s">
        <v>35740</v>
      </c>
      <c r="B7798" s="14" t="s">
        <v>48</v>
      </c>
      <c r="C7798" s="14" t="s">
        <v>35741</v>
      </c>
      <c r="D7798" s="14" t="s">
        <v>35742</v>
      </c>
      <c r="E7798" s="14" t="s">
        <v>35743</v>
      </c>
      <c r="F7798" s="14" t="s">
        <v>115</v>
      </c>
      <c r="G7798" s="26">
        <v>43136</v>
      </c>
      <c r="H7798" s="14">
        <v>2017</v>
      </c>
      <c r="I7798" s="14" t="s">
        <v>360</v>
      </c>
      <c r="J7798" s="14" t="s">
        <v>566</v>
      </c>
      <c r="K7798" s="14" t="s">
        <v>4213</v>
      </c>
      <c r="L7798" s="14" t="s">
        <v>35744</v>
      </c>
      <c r="M7798" s="14">
        <f t="shared" si="968"/>
        <v>2018</v>
      </c>
      <c r="N7798" s="14">
        <f t="shared" si="969"/>
        <v>2</v>
      </c>
      <c r="O7798" s="14" t="str">
        <f>IFERROR(VLOOKUP(I7798,Lists!$F$2:$G$16,2,FALSE()),"Not Rated")</f>
        <v>Adults</v>
      </c>
      <c r="P7798" s="14">
        <f t="shared" si="970"/>
        <v>97</v>
      </c>
      <c r="Q7798" s="14" t="str">
        <f t="shared" si="971"/>
        <v>United States</v>
      </c>
      <c r="R7798" s="14" t="str">
        <f t="shared" si="972"/>
        <v>|United States|</v>
      </c>
      <c r="S7798" s="14" t="str">
        <f t="shared" si="973"/>
        <v>|Dramas|Independent Movies|LGBTQ Movies|</v>
      </c>
      <c r="T7798" s="14" t="str">
        <f t="shared" si="974"/>
        <v>|Stephen Cone|</v>
      </c>
      <c r="U7798" s="14" t="str">
        <f t="shared" si="975"/>
        <v>|Tyler Ross|Rebecca Spence|James Vincent Meredith|</v>
      </c>
    </row>
    <row r="7799" spans="1:21">
      <c r="A7799" s="14" t="s">
        <v>35745</v>
      </c>
      <c r="B7799" s="14" t="s">
        <v>48</v>
      </c>
      <c r="C7799" s="14" t="s">
        <v>35746</v>
      </c>
      <c r="D7799" s="14" t="s">
        <v>9379</v>
      </c>
      <c r="E7799" s="14" t="s">
        <v>35747</v>
      </c>
      <c r="F7799" s="14" t="s">
        <v>115</v>
      </c>
      <c r="G7799" s="26">
        <v>43683</v>
      </c>
      <c r="H7799" s="14">
        <v>2018</v>
      </c>
      <c r="I7799" s="14" t="s">
        <v>360</v>
      </c>
      <c r="J7799" s="14" t="s">
        <v>1668</v>
      </c>
      <c r="K7799" s="14" t="s">
        <v>1014</v>
      </c>
      <c r="L7799" s="14" t="s">
        <v>35748</v>
      </c>
      <c r="M7799" s="14">
        <f t="shared" si="968"/>
        <v>2019</v>
      </c>
      <c r="N7799" s="14">
        <f t="shared" si="969"/>
        <v>8</v>
      </c>
      <c r="O7799" s="14" t="str">
        <f>IFERROR(VLOOKUP(I7799,Lists!$F$2:$G$16,2,FALSE()),"Not Rated")</f>
        <v>Adults</v>
      </c>
      <c r="P7799" s="14">
        <f t="shared" si="970"/>
        <v>84</v>
      </c>
      <c r="Q7799" s="14" t="str">
        <f t="shared" si="971"/>
        <v>United States</v>
      </c>
      <c r="R7799" s="14" t="str">
        <f t="shared" si="972"/>
        <v>|United States|</v>
      </c>
      <c r="S7799" s="14" t="str">
        <f t="shared" si="973"/>
        <v>|Comedies|Romantic Movies|</v>
      </c>
      <c r="T7799" s="14" t="str">
        <f t="shared" si="974"/>
        <v>|Christopher Nolen|</v>
      </c>
      <c r="U7799" s="14" t="str">
        <f t="shared" si="975"/>
        <v>|Lisa Wu|Timon Kyle Durrett|Robert Christopher Riley|Erica Hubbard|Amin Joseph|Christopher Nolen|Larry Biela|Jackie Christie|Katharin 'Ladie K' Mraz|Simeon Henderson|</v>
      </c>
    </row>
    <row r="7800" spans="1:21">
      <c r="A7800" s="14" t="s">
        <v>35749</v>
      </c>
      <c r="B7800" s="14" t="s">
        <v>49</v>
      </c>
      <c r="C7800" s="14" t="s">
        <v>35750</v>
      </c>
      <c r="D7800" s="14" t="s">
        <v>117</v>
      </c>
      <c r="E7800" s="14" t="s">
        <v>32989</v>
      </c>
      <c r="F7800" s="14" t="s">
        <v>115</v>
      </c>
      <c r="G7800" s="26">
        <v>42788</v>
      </c>
      <c r="H7800" s="14">
        <v>2011</v>
      </c>
      <c r="I7800" s="14" t="s">
        <v>362</v>
      </c>
      <c r="J7800" s="14" t="s">
        <v>105</v>
      </c>
      <c r="K7800" s="14" t="s">
        <v>2015</v>
      </c>
      <c r="L7800" s="14" t="s">
        <v>35751</v>
      </c>
      <c r="M7800" s="14">
        <f t="shared" si="968"/>
        <v>2017</v>
      </c>
      <c r="N7800" s="14">
        <f t="shared" si="969"/>
        <v>2</v>
      </c>
      <c r="O7800" s="14" t="str">
        <f>IFERROR(VLOOKUP(I7800,Lists!$F$2:$G$16,2,FALSE()),"Not Rated")</f>
        <v>Older Kids</v>
      </c>
      <c r="P7800" s="14">
        <f t="shared" si="970"/>
        <v>1</v>
      </c>
      <c r="Q7800" s="14" t="str">
        <f t="shared" si="971"/>
        <v>United States</v>
      </c>
      <c r="R7800" s="14" t="str">
        <f t="shared" si="972"/>
        <v>|United States|</v>
      </c>
      <c r="S7800" s="14" t="str">
        <f t="shared" si="973"/>
        <v>|Crime TV Shows|Docuseries|</v>
      </c>
      <c r="T7800" s="14" t="str">
        <f t="shared" si="974"/>
        <v>|Unknown|</v>
      </c>
      <c r="U7800" s="14" t="str">
        <f t="shared" si="975"/>
        <v>|Peter Coyote|</v>
      </c>
    </row>
    <row r="7801" spans="1:21">
      <c r="A7801" s="14" t="s">
        <v>35752</v>
      </c>
      <c r="B7801" s="14" t="s">
        <v>48</v>
      </c>
      <c r="C7801" s="14" t="s">
        <v>35753</v>
      </c>
      <c r="D7801" s="14" t="s">
        <v>6595</v>
      </c>
      <c r="E7801" s="14" t="s">
        <v>35754</v>
      </c>
      <c r="F7801" s="14" t="s">
        <v>119</v>
      </c>
      <c r="G7801" s="26">
        <v>43617</v>
      </c>
      <c r="H7801" s="14">
        <v>2019</v>
      </c>
      <c r="I7801" s="14" t="s">
        <v>360</v>
      </c>
      <c r="J7801" s="14" t="s">
        <v>760</v>
      </c>
      <c r="K7801" s="14" t="s">
        <v>247</v>
      </c>
      <c r="L7801" s="14" t="s">
        <v>35755</v>
      </c>
      <c r="M7801" s="14">
        <f t="shared" si="968"/>
        <v>2019</v>
      </c>
      <c r="N7801" s="14">
        <f t="shared" si="969"/>
        <v>6</v>
      </c>
      <c r="O7801" s="14" t="str">
        <f>IFERROR(VLOOKUP(I7801,Lists!$F$2:$G$16,2,FALSE()),"Not Rated")</f>
        <v>Adults</v>
      </c>
      <c r="P7801" s="14">
        <f t="shared" si="970"/>
        <v>83</v>
      </c>
      <c r="Q7801" s="14" t="str">
        <f t="shared" si="971"/>
        <v>Canada</v>
      </c>
      <c r="R7801" s="14" t="str">
        <f t="shared" si="972"/>
        <v>|Canada|</v>
      </c>
      <c r="S7801" s="14" t="str">
        <f t="shared" si="973"/>
        <v>|Documentaries|</v>
      </c>
      <c r="T7801" s="14" t="str">
        <f t="shared" si="974"/>
        <v>|Barry Avrich|</v>
      </c>
      <c r="U7801" s="14" t="str">
        <f t="shared" si="975"/>
        <v>|Ben Ferencz|</v>
      </c>
    </row>
    <row r="7802" spans="1:21">
      <c r="A7802" s="14" t="s">
        <v>35756</v>
      </c>
      <c r="B7802" s="14" t="s">
        <v>49</v>
      </c>
      <c r="C7802" s="14" t="s">
        <v>35757</v>
      </c>
      <c r="D7802" s="14" t="s">
        <v>117</v>
      </c>
      <c r="E7802" s="14" t="s">
        <v>35758</v>
      </c>
      <c r="F7802" s="14" t="s">
        <v>134</v>
      </c>
      <c r="G7802" s="26">
        <v>43205</v>
      </c>
      <c r="H7802" s="14">
        <v>2016</v>
      </c>
      <c r="I7802" s="14" t="s">
        <v>360</v>
      </c>
      <c r="J7802" s="14" t="s">
        <v>106</v>
      </c>
      <c r="K7802" s="14" t="s">
        <v>1682</v>
      </c>
      <c r="L7802" s="14" t="s">
        <v>35759</v>
      </c>
      <c r="M7802" s="14">
        <f t="shared" si="968"/>
        <v>2018</v>
      </c>
      <c r="N7802" s="14">
        <f t="shared" si="969"/>
        <v>4</v>
      </c>
      <c r="O7802" s="14" t="str">
        <f>IFERROR(VLOOKUP(I7802,Lists!$F$2:$G$16,2,FALSE()),"Not Rated")</f>
        <v>Adults</v>
      </c>
      <c r="P7802" s="14">
        <f t="shared" si="970"/>
        <v>2</v>
      </c>
      <c r="Q7802" s="14" t="str">
        <f t="shared" si="971"/>
        <v>Argentina</v>
      </c>
      <c r="R7802" s="14" t="str">
        <f t="shared" si="972"/>
        <v>|Argentina|</v>
      </c>
      <c r="S7802" s="14" t="str">
        <f t="shared" si="973"/>
        <v>|International TV Shows|Spanish-Language TV Shows|TV Comedies|</v>
      </c>
      <c r="T7802" s="14" t="str">
        <f t="shared" si="974"/>
        <v>|Unknown|</v>
      </c>
      <c r="U7802" s="14" t="str">
        <f t="shared" si="975"/>
        <v>|Guillermo Toledo|Gabriel Goity|Florencia Peña|Julieta Zylberberg|Martín Piroyansky|Luis Ziembrowski|Verónica Llinás|Emilio Disi|</v>
      </c>
    </row>
    <row r="7803" spans="1:21">
      <c r="A7803" s="14" t="s">
        <v>35760</v>
      </c>
      <c r="B7803" s="14" t="s">
        <v>48</v>
      </c>
      <c r="C7803" s="14" t="s">
        <v>35761</v>
      </c>
      <c r="D7803" s="14" t="s">
        <v>8964</v>
      </c>
      <c r="E7803" s="14" t="s">
        <v>35762</v>
      </c>
      <c r="F7803" s="14" t="s">
        <v>116</v>
      </c>
      <c r="G7803" s="26">
        <v>43160</v>
      </c>
      <c r="H7803" s="14">
        <v>2000</v>
      </c>
      <c r="I7803" s="14" t="s">
        <v>361</v>
      </c>
      <c r="J7803" s="14" t="s">
        <v>1494</v>
      </c>
      <c r="K7803" s="14" t="s">
        <v>612</v>
      </c>
      <c r="L7803" s="14" t="s">
        <v>35763</v>
      </c>
      <c r="M7803" s="14">
        <f t="shared" si="968"/>
        <v>2018</v>
      </c>
      <c r="N7803" s="14">
        <f t="shared" si="969"/>
        <v>3</v>
      </c>
      <c r="O7803" s="14" t="str">
        <f>IFERROR(VLOOKUP(I7803,Lists!$F$2:$G$16,2,FALSE()),"Not Rated")</f>
        <v>Teens</v>
      </c>
      <c r="P7803" s="14">
        <f t="shared" si="970"/>
        <v>165</v>
      </c>
      <c r="Q7803" s="14" t="str">
        <f t="shared" si="971"/>
        <v>India</v>
      </c>
      <c r="R7803" s="14" t="str">
        <f t="shared" si="972"/>
        <v>|India|</v>
      </c>
      <c r="S7803" s="14" t="str">
        <f t="shared" si="973"/>
        <v>|Action &amp; Adventure|Dramas|International Movies|</v>
      </c>
      <c r="T7803" s="14" t="str">
        <f t="shared" si="974"/>
        <v>|Rajkumar Santoshi|</v>
      </c>
      <c r="U7803" s="14" t="str">
        <f t="shared" si="975"/>
        <v>|Anil Kapoor|Madhuri Dixit|Namrata Shirodkar|Danny Denzongpa|Om Puri|Kulbhushan Kharbanda|Farida Jalal|Shivaji Satham|</v>
      </c>
    </row>
    <row r="7804" spans="1:21">
      <c r="A7804" s="14" t="s">
        <v>35764</v>
      </c>
      <c r="B7804" s="14" t="s">
        <v>48</v>
      </c>
      <c r="C7804" s="14" t="s">
        <v>35765</v>
      </c>
      <c r="D7804" s="14" t="s">
        <v>301</v>
      </c>
      <c r="E7804" s="14" t="s">
        <v>35766</v>
      </c>
      <c r="F7804" s="14" t="s">
        <v>115</v>
      </c>
      <c r="G7804" s="26">
        <v>43466</v>
      </c>
      <c r="H7804" s="14">
        <v>1994</v>
      </c>
      <c r="I7804" s="14" t="s">
        <v>363</v>
      </c>
      <c r="J7804" s="14" t="s">
        <v>1142</v>
      </c>
      <c r="K7804" s="14" t="s">
        <v>27767</v>
      </c>
      <c r="L7804" s="14" t="s">
        <v>35767</v>
      </c>
      <c r="M7804" s="14">
        <f t="shared" si="968"/>
        <v>2019</v>
      </c>
      <c r="N7804" s="14">
        <f t="shared" si="969"/>
        <v>1</v>
      </c>
      <c r="O7804" s="14" t="str">
        <f>IFERROR(VLOOKUP(I7804,Lists!$F$2:$G$16,2,FALSE()),"Not Rated")</f>
        <v>Adults</v>
      </c>
      <c r="P7804" s="14">
        <f t="shared" si="970"/>
        <v>154</v>
      </c>
      <c r="Q7804" s="14" t="str">
        <f t="shared" si="971"/>
        <v>United States</v>
      </c>
      <c r="R7804" s="14" t="str">
        <f t="shared" si="972"/>
        <v>|United States|</v>
      </c>
      <c r="S7804" s="14" t="str">
        <f t="shared" si="973"/>
        <v>|Classic Movies|Cult Movies|Dramas|</v>
      </c>
      <c r="T7804" s="14" t="str">
        <f t="shared" si="974"/>
        <v>|Quentin Tarantino|</v>
      </c>
      <c r="U7804" s="14" t="str">
        <f t="shared" si="975"/>
        <v>|John Travolta|Samuel L. Jackson|Uma Thurman|Harvey Keitel|Tim Roth|Amanda Plummer|Maria de Medeiros|Ving Rhames|Eric Stoltz|Rosanna Arquette|Christopher Walken|Bruce Willis|</v>
      </c>
    </row>
    <row r="7805" spans="1:21">
      <c r="A7805" s="14" t="s">
        <v>35768</v>
      </c>
      <c r="B7805" s="14" t="s">
        <v>48</v>
      </c>
      <c r="C7805" s="14" t="s">
        <v>35769</v>
      </c>
      <c r="D7805" s="14" t="s">
        <v>35770</v>
      </c>
      <c r="E7805" s="14" t="s">
        <v>35771</v>
      </c>
      <c r="F7805" s="14" t="s">
        <v>35772</v>
      </c>
      <c r="G7805" s="26">
        <v>43040</v>
      </c>
      <c r="H7805" s="14">
        <v>2014</v>
      </c>
      <c r="I7805" s="14" t="s">
        <v>361</v>
      </c>
      <c r="J7805" s="14" t="s">
        <v>5806</v>
      </c>
      <c r="K7805" s="14" t="s">
        <v>475</v>
      </c>
      <c r="L7805" s="14" t="s">
        <v>35773</v>
      </c>
      <c r="M7805" s="14">
        <f t="shared" si="968"/>
        <v>2017</v>
      </c>
      <c r="N7805" s="14">
        <f t="shared" si="969"/>
        <v>11</v>
      </c>
      <c r="O7805" s="14" t="str">
        <f>IFERROR(VLOOKUP(I7805,Lists!$F$2:$G$16,2,FALSE()),"Not Rated")</f>
        <v>Teens</v>
      </c>
      <c r="P7805" s="14">
        <f t="shared" si="970"/>
        <v>158</v>
      </c>
      <c r="Q7805" s="14" t="str">
        <f t="shared" si="971"/>
        <v>Canada</v>
      </c>
      <c r="R7805" s="14" t="str">
        <f t="shared" si="972"/>
        <v>|Canada|India|</v>
      </c>
      <c r="S7805" s="14" t="str">
        <f t="shared" si="973"/>
        <v>|Dramas|International Movies|</v>
      </c>
      <c r="T7805" s="14" t="str">
        <f t="shared" si="974"/>
        <v>|Anurag Singh|</v>
      </c>
      <c r="U7805" s="14" t="str">
        <f t="shared" si="975"/>
        <v>|Diljit Dosanjh|Kiron Kher|Sonam Bajwa|Pavan Malhotra|Rana Ranbir|Vishwas Kini|Manav Vij|Vansh Bhardwaj|</v>
      </c>
    </row>
    <row r="7806" spans="1:21">
      <c r="A7806" s="14" t="s">
        <v>35774</v>
      </c>
      <c r="B7806" s="14" t="s">
        <v>48</v>
      </c>
      <c r="C7806" s="14" t="s">
        <v>35775</v>
      </c>
      <c r="D7806" s="14" t="s">
        <v>35776</v>
      </c>
      <c r="E7806" s="14" t="s">
        <v>35777</v>
      </c>
      <c r="F7806" s="14" t="s">
        <v>118</v>
      </c>
      <c r="G7806" s="26">
        <v>43096</v>
      </c>
      <c r="H7806" s="14">
        <v>2012</v>
      </c>
      <c r="I7806" s="14" t="s">
        <v>363</v>
      </c>
      <c r="J7806" s="14" t="s">
        <v>1330</v>
      </c>
      <c r="K7806" s="14" t="s">
        <v>248</v>
      </c>
      <c r="L7806" s="14" t="s">
        <v>35778</v>
      </c>
      <c r="M7806" s="14">
        <f t="shared" si="968"/>
        <v>2017</v>
      </c>
      <c r="N7806" s="14">
        <f t="shared" si="969"/>
        <v>12</v>
      </c>
      <c r="O7806" s="14" t="str">
        <f>IFERROR(VLOOKUP(I7806,Lists!$F$2:$G$16,2,FALSE()),"Not Rated")</f>
        <v>Adults</v>
      </c>
      <c r="P7806" s="14">
        <f t="shared" si="970"/>
        <v>89</v>
      </c>
      <c r="Q7806" s="14" t="str">
        <f t="shared" si="971"/>
        <v>United Kingdom</v>
      </c>
      <c r="R7806" s="14" t="str">
        <f t="shared" si="972"/>
        <v>|United Kingdom|</v>
      </c>
      <c r="S7806" s="14" t="str">
        <f t="shared" si="973"/>
        <v>|Action &amp; Adventure|</v>
      </c>
      <c r="T7806" s="14" t="str">
        <f t="shared" si="974"/>
        <v>|Luis Prieto|</v>
      </c>
      <c r="U7806" s="14" t="str">
        <f t="shared" si="975"/>
        <v>|Richard Coyle|Bronson Webb|Agyness Deyn|Mem Ferda|Zlatko Buric|Paul Kaye|Bill Thomas|Neil Maskell|Daisy Lewis|</v>
      </c>
    </row>
    <row r="7807" spans="1:21">
      <c r="A7807" s="14" t="s">
        <v>35779</v>
      </c>
      <c r="B7807" s="14" t="s">
        <v>48</v>
      </c>
      <c r="C7807" s="14" t="s">
        <v>35780</v>
      </c>
      <c r="D7807" s="14" t="s">
        <v>11199</v>
      </c>
      <c r="E7807" s="14" t="s">
        <v>35781</v>
      </c>
      <c r="F7807" s="14" t="s">
        <v>116</v>
      </c>
      <c r="G7807" s="26">
        <v>42856</v>
      </c>
      <c r="H7807" s="14">
        <v>2011</v>
      </c>
      <c r="I7807" s="14" t="s">
        <v>361</v>
      </c>
      <c r="J7807" s="14" t="s">
        <v>5156</v>
      </c>
      <c r="K7807" s="14" t="s">
        <v>834</v>
      </c>
      <c r="L7807" s="14" t="s">
        <v>35782</v>
      </c>
      <c r="M7807" s="14">
        <f t="shared" si="968"/>
        <v>2017</v>
      </c>
      <c r="N7807" s="14">
        <f t="shared" si="969"/>
        <v>5</v>
      </c>
      <c r="O7807" s="14" t="str">
        <f>IFERROR(VLOOKUP(I7807,Lists!$F$2:$G$16,2,FALSE()),"Not Rated")</f>
        <v>Teens</v>
      </c>
      <c r="P7807" s="14">
        <f t="shared" si="970"/>
        <v>149</v>
      </c>
      <c r="Q7807" s="14" t="str">
        <f t="shared" si="971"/>
        <v>India</v>
      </c>
      <c r="R7807" s="14" t="str">
        <f t="shared" si="972"/>
        <v>|India|</v>
      </c>
      <c r="S7807" s="14" t="str">
        <f t="shared" si="973"/>
        <v>|Comedies|Dramas|International Movies|</v>
      </c>
      <c r="T7807" s="14" t="str">
        <f t="shared" si="974"/>
        <v>|Luv Ranjan|</v>
      </c>
      <c r="U7807" s="14" t="str">
        <f t="shared" si="975"/>
        <v>|Kartik Aaryan|Divyendu Sharma|Raayo S. Bakhirta|Nushrat Bharucha|Sonalli Sehgall|Ishita Raj|</v>
      </c>
    </row>
    <row r="7808" spans="1:21">
      <c r="A7808" s="14" t="s">
        <v>35783</v>
      </c>
      <c r="B7808" s="14" t="s">
        <v>49</v>
      </c>
      <c r="C7808" s="14" t="s">
        <v>35784</v>
      </c>
      <c r="D7808" s="14" t="s">
        <v>117</v>
      </c>
      <c r="E7808" s="14" t="s">
        <v>35785</v>
      </c>
      <c r="F7808" s="14" t="s">
        <v>116</v>
      </c>
      <c r="G7808" s="26">
        <v>42887</v>
      </c>
      <c r="H7808" s="14">
        <v>2014</v>
      </c>
      <c r="I7808" s="14" t="s">
        <v>361</v>
      </c>
      <c r="J7808" s="14" t="s">
        <v>107</v>
      </c>
      <c r="K7808" s="14" t="s">
        <v>1905</v>
      </c>
      <c r="L7808" s="14" t="s">
        <v>35786</v>
      </c>
      <c r="M7808" s="14">
        <f t="shared" si="968"/>
        <v>2017</v>
      </c>
      <c r="N7808" s="14">
        <f t="shared" si="969"/>
        <v>6</v>
      </c>
      <c r="O7808" s="14" t="str">
        <f>IFERROR(VLOOKUP(I7808,Lists!$F$2:$G$16,2,FALSE()),"Not Rated")</f>
        <v>Teens</v>
      </c>
      <c r="P7808" s="14">
        <f t="shared" si="970"/>
        <v>3</v>
      </c>
      <c r="Q7808" s="14" t="str">
        <f t="shared" si="971"/>
        <v>India</v>
      </c>
      <c r="R7808" s="14" t="str">
        <f t="shared" si="972"/>
        <v>|India|</v>
      </c>
      <c r="S7808" s="14" t="str">
        <f t="shared" si="973"/>
        <v>|International TV Shows|Romantic TV Shows|TV Dramas|</v>
      </c>
      <c r="T7808" s="14" t="str">
        <f t="shared" si="974"/>
        <v>|Unknown|</v>
      </c>
      <c r="U7808" s="14" t="str">
        <f t="shared" si="975"/>
        <v>|Meiyang Chang|Surbhi Jyoti|</v>
      </c>
    </row>
    <row r="7809" spans="1:21">
      <c r="A7809" s="14" t="s">
        <v>35787</v>
      </c>
      <c r="B7809" s="14" t="s">
        <v>48</v>
      </c>
      <c r="C7809" s="14" t="s">
        <v>35788</v>
      </c>
      <c r="D7809" s="14" t="s">
        <v>35789</v>
      </c>
      <c r="E7809" s="14" t="s">
        <v>117</v>
      </c>
      <c r="F7809" s="14" t="s">
        <v>115</v>
      </c>
      <c r="G7809" s="26">
        <v>43901</v>
      </c>
      <c r="H7809" s="14">
        <v>2019</v>
      </c>
      <c r="I7809" s="14" t="s">
        <v>360</v>
      </c>
      <c r="J7809" s="14" t="s">
        <v>624</v>
      </c>
      <c r="K7809" s="14" t="s">
        <v>884</v>
      </c>
      <c r="L7809" s="14" t="s">
        <v>35790</v>
      </c>
      <c r="M7809" s="14">
        <f t="shared" si="968"/>
        <v>2020</v>
      </c>
      <c r="N7809" s="14">
        <f t="shared" si="969"/>
        <v>3</v>
      </c>
      <c r="O7809" s="14" t="str">
        <f>IFERROR(VLOOKUP(I7809,Lists!$F$2:$G$16,2,FALSE()),"Not Rated")</f>
        <v>Adults</v>
      </c>
      <c r="P7809" s="14">
        <f t="shared" si="970"/>
        <v>96</v>
      </c>
      <c r="Q7809" s="14" t="str">
        <f t="shared" si="971"/>
        <v>United States</v>
      </c>
      <c r="R7809" s="14" t="str">
        <f t="shared" si="972"/>
        <v>|United States|</v>
      </c>
      <c r="S7809" s="14" t="str">
        <f t="shared" si="973"/>
        <v>|Documentaries|Sports Movies|</v>
      </c>
      <c r="T7809" s="14" t="str">
        <f t="shared" si="974"/>
        <v>|Michael Tolajian|</v>
      </c>
      <c r="U7809" s="14" t="str">
        <f t="shared" si="975"/>
        <v>|Unknown|</v>
      </c>
    </row>
    <row r="7810" spans="1:21">
      <c r="A7810" s="14" t="s">
        <v>35791</v>
      </c>
      <c r="B7810" s="14" t="s">
        <v>49</v>
      </c>
      <c r="C7810" s="14" t="s">
        <v>35792</v>
      </c>
      <c r="D7810" s="14" t="s">
        <v>117</v>
      </c>
      <c r="E7810" s="14" t="s">
        <v>35793</v>
      </c>
      <c r="F7810" s="14" t="s">
        <v>115</v>
      </c>
      <c r="G7810" s="26">
        <v>42678</v>
      </c>
      <c r="H7810" s="14">
        <v>2015</v>
      </c>
      <c r="I7810" s="14" t="s">
        <v>360</v>
      </c>
      <c r="J7810" s="14" t="s">
        <v>105</v>
      </c>
      <c r="K7810" s="14" t="s">
        <v>1839</v>
      </c>
      <c r="L7810" s="14" t="s">
        <v>35794</v>
      </c>
      <c r="M7810" s="14">
        <f t="shared" ref="M7810:M7873" si="976">IF(G7810="","",YEAR(G7810))</f>
        <v>2016</v>
      </c>
      <c r="N7810" s="14">
        <f t="shared" ref="N7810:N7873" si="977">IF(G7810="","",MONTH(G7810))</f>
        <v>11</v>
      </c>
      <c r="O7810" s="14" t="str">
        <f>IFERROR(VLOOKUP(I7810,Lists!$F$2:$G$16,2,FALSE()),"Not Rated")</f>
        <v>Adults</v>
      </c>
      <c r="P7810" s="14">
        <f t="shared" ref="P7810:P7873" si="978">IFERROR(VALUE(LEFT(J7810,FIND(" ",J7810)-1)),"")</f>
        <v>1</v>
      </c>
      <c r="Q7810" s="14" t="str">
        <f t="shared" ref="Q7810:Q7873" si="979">IFERROR(LEFT(F7810,FIND(",",F7810)-1),F7810)</f>
        <v>United States</v>
      </c>
      <c r="R7810" s="14" t="str">
        <f t="shared" ref="R7810:R7873" si="980">"|"&amp;SUBSTITUTE(F7810,", ","|")&amp;"|"</f>
        <v>|United States|</v>
      </c>
      <c r="S7810" s="14" t="str">
        <f t="shared" ref="S7810:S7873" si="981">"|"&amp;SUBSTITUTE(K7810,", ","|")&amp;"|"</f>
        <v>|International TV Shows|Romantic TV Shows|Spanish-Language TV Shows|</v>
      </c>
      <c r="T7810" s="14" t="str">
        <f t="shared" ref="T7810:T7873" si="982">"|"&amp;SUBSTITUTE(D7810,", ","|")&amp;"|"</f>
        <v>|Unknown|</v>
      </c>
      <c r="U7810" s="14" t="str">
        <f t="shared" ref="U7810:U7873" si="983">"|"&amp;SUBSTITUTE(E7810,", ","|")&amp;"|"</f>
        <v>|Ariel Levy|Andrea Velasco|Lucy Cominetti|Ignacia Allamand|Paz Bascuñán|Claudia Celedón|Nicolás Martínez|</v>
      </c>
    </row>
    <row r="7811" spans="1:21">
      <c r="A7811" s="14" t="s">
        <v>35795</v>
      </c>
      <c r="B7811" s="14" t="s">
        <v>48</v>
      </c>
      <c r="C7811" s="14" t="s">
        <v>35796</v>
      </c>
      <c r="D7811" s="14" t="s">
        <v>29838</v>
      </c>
      <c r="E7811" s="14" t="s">
        <v>35797</v>
      </c>
      <c r="F7811" s="14" t="s">
        <v>916</v>
      </c>
      <c r="G7811" s="26">
        <v>44074</v>
      </c>
      <c r="H7811" s="14">
        <v>2008</v>
      </c>
      <c r="I7811" s="14" t="s">
        <v>364</v>
      </c>
      <c r="J7811" s="14" t="s">
        <v>574</v>
      </c>
      <c r="K7811" s="14" t="s">
        <v>248</v>
      </c>
      <c r="L7811" s="14" t="s">
        <v>35798</v>
      </c>
      <c r="M7811" s="14">
        <f t="shared" si="976"/>
        <v>2020</v>
      </c>
      <c r="N7811" s="14">
        <f t="shared" si="977"/>
        <v>8</v>
      </c>
      <c r="O7811" s="14" t="str">
        <f>IFERROR(VLOOKUP(I7811,Lists!$F$2:$G$16,2,FALSE()),"Not Rated")</f>
        <v>Teens</v>
      </c>
      <c r="P7811" s="14">
        <f t="shared" si="978"/>
        <v>106</v>
      </c>
      <c r="Q7811" s="14" t="str">
        <f t="shared" si="979"/>
        <v>United Kingdom</v>
      </c>
      <c r="R7811" s="14" t="str">
        <f t="shared" si="980"/>
        <v>|United Kingdom|United States|</v>
      </c>
      <c r="S7811" s="14" t="str">
        <f t="shared" si="981"/>
        <v>|Action &amp; Adventure|</v>
      </c>
      <c r="T7811" s="14" t="str">
        <f t="shared" si="982"/>
        <v>|Marc Forster|</v>
      </c>
      <c r="U7811" s="14" t="str">
        <f t="shared" si="983"/>
        <v>|Daniel Craig|Olga Kurylenko|Mathieu Amalric|Judi Dench|Giancarlo Giannini|Gemma Arterton|Jeffrey Wright|David Harbour|Jesper Christensen|Anatole Taubman|</v>
      </c>
    </row>
    <row r="7812" spans="1:21">
      <c r="A7812" s="14" t="s">
        <v>35799</v>
      </c>
      <c r="B7812" s="14" t="s">
        <v>49</v>
      </c>
      <c r="C7812" s="14" t="s">
        <v>35800</v>
      </c>
      <c r="D7812" s="14" t="s">
        <v>117</v>
      </c>
      <c r="E7812" s="14" t="s">
        <v>35801</v>
      </c>
      <c r="F7812" s="14" t="s">
        <v>137</v>
      </c>
      <c r="G7812" s="26">
        <v>42583</v>
      </c>
      <c r="H7812" s="14">
        <v>2009</v>
      </c>
      <c r="I7812" s="14" t="s">
        <v>360</v>
      </c>
      <c r="J7812" s="14" t="s">
        <v>105</v>
      </c>
      <c r="K7812" s="14" t="s">
        <v>424</v>
      </c>
      <c r="L7812" s="14" t="s">
        <v>35802</v>
      </c>
      <c r="M7812" s="14">
        <f t="shared" si="976"/>
        <v>2016</v>
      </c>
      <c r="N7812" s="14">
        <f t="shared" si="977"/>
        <v>8</v>
      </c>
      <c r="O7812" s="14" t="str">
        <f>IFERROR(VLOOKUP(I7812,Lists!$F$2:$G$16,2,FALSE()),"Not Rated")</f>
        <v>Adults</v>
      </c>
      <c r="P7812" s="14">
        <f t="shared" si="978"/>
        <v>1</v>
      </c>
      <c r="Q7812" s="14" t="str">
        <f t="shared" si="979"/>
        <v>Taiwan</v>
      </c>
      <c r="R7812" s="14" t="str">
        <f t="shared" si="980"/>
        <v>|Taiwan|</v>
      </c>
      <c r="S7812" s="14" t="str">
        <f t="shared" si="981"/>
        <v>|International TV Shows|Romantic TV Shows|TV Comedies|</v>
      </c>
      <c r="T7812" s="14" t="str">
        <f t="shared" si="982"/>
        <v>|Unknown|</v>
      </c>
      <c r="U7812" s="14" t="str">
        <f t="shared" si="983"/>
        <v>|Ethan Juan|Cheryl Yang|Harry Chang|Sylvia Yang|James Wen|Patrick Lee|</v>
      </c>
    </row>
    <row r="7813" spans="1:21">
      <c r="A7813" s="14" t="s">
        <v>35803</v>
      </c>
      <c r="B7813" s="14" t="s">
        <v>48</v>
      </c>
      <c r="C7813" s="14" t="s">
        <v>35804</v>
      </c>
      <c r="D7813" s="14" t="s">
        <v>26512</v>
      </c>
      <c r="E7813" s="14" t="s">
        <v>35805</v>
      </c>
      <c r="F7813" s="14" t="s">
        <v>35806</v>
      </c>
      <c r="G7813" s="26">
        <v>43561</v>
      </c>
      <c r="H7813" s="14">
        <v>2015</v>
      </c>
      <c r="I7813" s="14" t="s">
        <v>364</v>
      </c>
      <c r="J7813" s="14" t="s">
        <v>972</v>
      </c>
      <c r="K7813" s="14" t="s">
        <v>244</v>
      </c>
      <c r="L7813" s="14" t="s">
        <v>35807</v>
      </c>
      <c r="M7813" s="14">
        <f t="shared" si="976"/>
        <v>2019</v>
      </c>
      <c r="N7813" s="14">
        <f t="shared" si="977"/>
        <v>4</v>
      </c>
      <c r="O7813" s="14" t="str">
        <f>IFERROR(VLOOKUP(I7813,Lists!$F$2:$G$16,2,FALSE()),"Not Rated")</f>
        <v>Teens</v>
      </c>
      <c r="P7813" s="14">
        <f t="shared" si="978"/>
        <v>128</v>
      </c>
      <c r="Q7813" s="14" t="str">
        <f t="shared" si="979"/>
        <v>United States</v>
      </c>
      <c r="R7813" s="14" t="str">
        <f t="shared" si="980"/>
        <v>|United States|Morocco|</v>
      </c>
      <c r="S7813" s="14" t="str">
        <f t="shared" si="981"/>
        <v>|Dramas|</v>
      </c>
      <c r="T7813" s="14" t="str">
        <f t="shared" si="982"/>
        <v>|Werner Herzog|</v>
      </c>
      <c r="U7813" s="14" t="str">
        <f t="shared" si="983"/>
        <v>|Nicole Kidman|James Franco|Damian Lewis|Jay Abdo|Robert Pattinson|Jenny Agutter|David Calder|Christopher Fulford|Nick Waring|Holly Earl|Sophie Linfield|</v>
      </c>
    </row>
    <row r="7814" spans="1:21">
      <c r="A7814" s="14" t="s">
        <v>35808</v>
      </c>
      <c r="B7814" s="14" t="s">
        <v>49</v>
      </c>
      <c r="C7814" s="14" t="s">
        <v>35809</v>
      </c>
      <c r="D7814" s="14" t="s">
        <v>117</v>
      </c>
      <c r="E7814" s="14" t="s">
        <v>117</v>
      </c>
      <c r="F7814" s="14" t="s">
        <v>117</v>
      </c>
      <c r="G7814" s="26">
        <v>43221</v>
      </c>
      <c r="H7814" s="14">
        <v>2017</v>
      </c>
      <c r="I7814" s="14" t="s">
        <v>360</v>
      </c>
      <c r="J7814" s="14" t="s">
        <v>105</v>
      </c>
      <c r="K7814" s="14" t="s">
        <v>12980</v>
      </c>
      <c r="L7814" s="14" t="s">
        <v>35810</v>
      </c>
      <c r="M7814" s="14">
        <f t="shared" si="976"/>
        <v>2018</v>
      </c>
      <c r="N7814" s="14">
        <f t="shared" si="977"/>
        <v>5</v>
      </c>
      <c r="O7814" s="14" t="str">
        <f>IFERROR(VLOOKUP(I7814,Lists!$F$2:$G$16,2,FALSE()),"Not Rated")</f>
        <v>Adults</v>
      </c>
      <c r="P7814" s="14">
        <f t="shared" si="978"/>
        <v>1</v>
      </c>
      <c r="Q7814" s="14" t="str">
        <f t="shared" si="979"/>
        <v>Unknown</v>
      </c>
      <c r="R7814" s="14" t="str">
        <f t="shared" si="980"/>
        <v>|Unknown|</v>
      </c>
      <c r="S7814" s="14" t="str">
        <f t="shared" si="981"/>
        <v>|International TV Shows|Stand-Up Comedy &amp; Talk Shows|TV Comedies|</v>
      </c>
      <c r="T7814" s="14" t="str">
        <f t="shared" si="982"/>
        <v>|Unknown|</v>
      </c>
      <c r="U7814" s="14" t="str">
        <f t="shared" si="983"/>
        <v>|Unknown|</v>
      </c>
    </row>
    <row r="7815" spans="1:21">
      <c r="A7815" s="14" t="s">
        <v>35811</v>
      </c>
      <c r="B7815" s="14" t="s">
        <v>49</v>
      </c>
      <c r="C7815" s="14" t="s">
        <v>35812</v>
      </c>
      <c r="D7815" s="14" t="s">
        <v>117</v>
      </c>
      <c r="E7815" s="14" t="s">
        <v>35813</v>
      </c>
      <c r="F7815" s="14" t="s">
        <v>117</v>
      </c>
      <c r="G7815" s="26">
        <v>43398</v>
      </c>
      <c r="H7815" s="14">
        <v>2018</v>
      </c>
      <c r="I7815" s="14" t="s">
        <v>361</v>
      </c>
      <c r="J7815" s="14" t="s">
        <v>105</v>
      </c>
      <c r="K7815" s="14" t="s">
        <v>2400</v>
      </c>
      <c r="L7815" s="14" t="s">
        <v>35814</v>
      </c>
      <c r="M7815" s="14">
        <f t="shared" si="976"/>
        <v>2018</v>
      </c>
      <c r="N7815" s="14">
        <f t="shared" si="977"/>
        <v>10</v>
      </c>
      <c r="O7815" s="14" t="str">
        <f>IFERROR(VLOOKUP(I7815,Lists!$F$2:$G$16,2,FALSE()),"Not Rated")</f>
        <v>Teens</v>
      </c>
      <c r="P7815" s="14">
        <f t="shared" si="978"/>
        <v>1</v>
      </c>
      <c r="Q7815" s="14" t="str">
        <f t="shared" si="979"/>
        <v>Unknown</v>
      </c>
      <c r="R7815" s="14" t="str">
        <f t="shared" si="980"/>
        <v>|Unknown|</v>
      </c>
      <c r="S7815" s="14" t="str">
        <f t="shared" si="981"/>
        <v>|Stand-Up Comedy &amp; Talk Shows|TV Comedies|</v>
      </c>
      <c r="T7815" s="14" t="str">
        <f t="shared" si="982"/>
        <v>|Unknown|</v>
      </c>
      <c r="U7815" s="14" t="str">
        <f t="shared" si="983"/>
        <v>|Varun Thakur|Anu Menon|Rahul Subramanian|Siddharth Dudeja|Supriya Joshi|Utsav Chakraborty|Saadiya Ali|Kavya Bector|Kumar Varun|</v>
      </c>
    </row>
    <row r="7816" spans="1:21">
      <c r="A7816" s="14" t="s">
        <v>35815</v>
      </c>
      <c r="B7816" s="14" t="s">
        <v>48</v>
      </c>
      <c r="C7816" s="14" t="s">
        <v>35816</v>
      </c>
      <c r="D7816" s="14" t="s">
        <v>35817</v>
      </c>
      <c r="E7816" s="14" t="s">
        <v>35818</v>
      </c>
      <c r="F7816" s="14" t="s">
        <v>115</v>
      </c>
      <c r="G7816" s="26">
        <v>43313</v>
      </c>
      <c r="H7816" s="14">
        <v>2008</v>
      </c>
      <c r="I7816" s="14" t="s">
        <v>367</v>
      </c>
      <c r="J7816" s="14" t="s">
        <v>653</v>
      </c>
      <c r="K7816" s="14" t="s">
        <v>481</v>
      </c>
      <c r="L7816" s="14" t="s">
        <v>35819</v>
      </c>
      <c r="M7816" s="14">
        <f t="shared" si="976"/>
        <v>2018</v>
      </c>
      <c r="N7816" s="14">
        <f t="shared" si="977"/>
        <v>8</v>
      </c>
      <c r="O7816" s="14" t="str">
        <f>IFERROR(VLOOKUP(I7816,Lists!$F$2:$G$16,2,FALSE()),"Not Rated")</f>
        <v>Older Kids</v>
      </c>
      <c r="P7816" s="14">
        <f t="shared" si="978"/>
        <v>98</v>
      </c>
      <c r="Q7816" s="14" t="str">
        <f t="shared" si="979"/>
        <v>United States</v>
      </c>
      <c r="R7816" s="14" t="str">
        <f t="shared" si="980"/>
        <v>|United States|</v>
      </c>
      <c r="S7816" s="14" t="str">
        <f t="shared" si="981"/>
        <v>|Children &amp; Family Movies|Comedies|</v>
      </c>
      <c r="T7816" s="14" t="str">
        <f t="shared" si="982"/>
        <v>|Richard Correll|</v>
      </c>
      <c r="U7816" s="14" t="str">
        <f t="shared" si="983"/>
        <v>|Madison Pettis|Sterling Beaumon|Luke Benward|Brian Stepanek|David DeLuise|Kim Rhodes|Adam Hicks|Ali Lohan|Sabrina Bryan|Rachel Winfree|Diego Acuña|</v>
      </c>
    </row>
    <row r="7817" spans="1:21">
      <c r="A7817" s="14" t="s">
        <v>35820</v>
      </c>
      <c r="B7817" s="14" t="s">
        <v>49</v>
      </c>
      <c r="C7817" s="14" t="s">
        <v>35821</v>
      </c>
      <c r="D7817" s="14" t="s">
        <v>117</v>
      </c>
      <c r="E7817" s="14" t="s">
        <v>35822</v>
      </c>
      <c r="F7817" s="14" t="s">
        <v>117</v>
      </c>
      <c r="G7817" s="26">
        <v>42887</v>
      </c>
      <c r="H7817" s="14">
        <v>2012</v>
      </c>
      <c r="I7817" s="14" t="s">
        <v>361</v>
      </c>
      <c r="J7817" s="14" t="s">
        <v>105</v>
      </c>
      <c r="K7817" s="14" t="s">
        <v>1905</v>
      </c>
      <c r="L7817" s="14" t="s">
        <v>35823</v>
      </c>
      <c r="M7817" s="14">
        <f t="shared" si="976"/>
        <v>2017</v>
      </c>
      <c r="N7817" s="14">
        <f t="shared" si="977"/>
        <v>6</v>
      </c>
      <c r="O7817" s="14" t="str">
        <f>IFERROR(VLOOKUP(I7817,Lists!$F$2:$G$16,2,FALSE()),"Not Rated")</f>
        <v>Teens</v>
      </c>
      <c r="P7817" s="14">
        <f t="shared" si="978"/>
        <v>1</v>
      </c>
      <c r="Q7817" s="14" t="str">
        <f t="shared" si="979"/>
        <v>Unknown</v>
      </c>
      <c r="R7817" s="14" t="str">
        <f t="shared" si="980"/>
        <v>|Unknown|</v>
      </c>
      <c r="S7817" s="14" t="str">
        <f t="shared" si="981"/>
        <v>|International TV Shows|Romantic TV Shows|TV Dramas|</v>
      </c>
      <c r="T7817" s="14" t="str">
        <f t="shared" si="982"/>
        <v>|Unknown|</v>
      </c>
      <c r="U7817" s="14" t="str">
        <f t="shared" si="983"/>
        <v>|Ekta Kaul|Ashish Sharma|Kanan Malhotra|Sukirti Kandpal|</v>
      </c>
    </row>
    <row r="7818" spans="1:21">
      <c r="A7818" s="14" t="s">
        <v>35824</v>
      </c>
      <c r="B7818" s="14" t="s">
        <v>48</v>
      </c>
      <c r="C7818" s="14" t="s">
        <v>35825</v>
      </c>
      <c r="D7818" s="14" t="s">
        <v>22909</v>
      </c>
      <c r="E7818" s="14" t="s">
        <v>35826</v>
      </c>
      <c r="F7818" s="14" t="s">
        <v>115</v>
      </c>
      <c r="G7818" s="26">
        <v>43647</v>
      </c>
      <c r="H7818" s="14">
        <v>2009</v>
      </c>
      <c r="I7818" s="14" t="s">
        <v>367</v>
      </c>
      <c r="J7818" s="14" t="s">
        <v>698</v>
      </c>
      <c r="K7818" s="14" t="s">
        <v>251</v>
      </c>
      <c r="L7818" s="14" t="s">
        <v>35827</v>
      </c>
      <c r="M7818" s="14">
        <f t="shared" si="976"/>
        <v>2019</v>
      </c>
      <c r="N7818" s="14">
        <f t="shared" si="977"/>
        <v>7</v>
      </c>
      <c r="O7818" s="14" t="str">
        <f>IFERROR(VLOOKUP(I7818,Lists!$F$2:$G$16,2,FALSE()),"Not Rated")</f>
        <v>Older Kids</v>
      </c>
      <c r="P7818" s="14">
        <f t="shared" si="978"/>
        <v>99</v>
      </c>
      <c r="Q7818" s="14" t="str">
        <f t="shared" si="979"/>
        <v>United States</v>
      </c>
      <c r="R7818" s="14" t="str">
        <f t="shared" si="980"/>
        <v>|United States|</v>
      </c>
      <c r="S7818" s="14" t="str">
        <f t="shared" si="981"/>
        <v>|Children &amp; Family Movies|</v>
      </c>
      <c r="T7818" s="14" t="str">
        <f t="shared" si="982"/>
        <v>|Andy Fickman|</v>
      </c>
      <c r="U7818" s="14" t="str">
        <f t="shared" si="983"/>
        <v>|Dwayne Johnson|AnnaSophia Robb|Alexander Ludwig|Carla Gugino|Ciarán Hinds|Tom Everett Scott|Chris Marquette|Billy Brown|Christine Lakin|Tom Woodruff Jr.|John Kassir|Garry Marshall|John Duff|Ted Hartley|Dave Engfer|Bob Clendenin|Shengyi Huang|Robert Torti|Kim Richards|Brandon Miller|Paul Darnell|Omar Dorsey|Dennis Hayden|Suzanne Krull|Steve Rosenbaum|Andrew Shaifer|Bryan Fogel|Bob Koherr|Sam Wolfson|Beth Kennedy|Corri English|Jonathan Slavin|Kevin Christy|Meredith Salenger|</v>
      </c>
    </row>
    <row r="7819" spans="1:21">
      <c r="A7819" s="14" t="s">
        <v>35828</v>
      </c>
      <c r="B7819" s="14" t="s">
        <v>48</v>
      </c>
      <c r="C7819" s="14" t="s">
        <v>35829</v>
      </c>
      <c r="D7819" s="14" t="s">
        <v>26589</v>
      </c>
      <c r="E7819" s="14" t="s">
        <v>35830</v>
      </c>
      <c r="F7819" s="14" t="s">
        <v>115</v>
      </c>
      <c r="G7819" s="26">
        <v>43709</v>
      </c>
      <c r="H7819" s="14">
        <v>2008</v>
      </c>
      <c r="I7819" s="14" t="s">
        <v>363</v>
      </c>
      <c r="J7819" s="14" t="s">
        <v>783</v>
      </c>
      <c r="K7819" s="14" t="s">
        <v>1436</v>
      </c>
      <c r="L7819" s="14" t="s">
        <v>35831</v>
      </c>
      <c r="M7819" s="14">
        <f t="shared" si="976"/>
        <v>2019</v>
      </c>
      <c r="N7819" s="14">
        <f t="shared" si="977"/>
        <v>9</v>
      </c>
      <c r="O7819" s="14" t="str">
        <f>IFERROR(VLOOKUP(I7819,Lists!$F$2:$G$16,2,FALSE()),"Not Rated")</f>
        <v>Adults</v>
      </c>
      <c r="P7819" s="14">
        <f t="shared" si="978"/>
        <v>113</v>
      </c>
      <c r="Q7819" s="14" t="str">
        <f t="shared" si="979"/>
        <v>United States</v>
      </c>
      <c r="R7819" s="14" t="str">
        <f t="shared" si="980"/>
        <v>|United States|</v>
      </c>
      <c r="S7819" s="14" t="str">
        <f t="shared" si="981"/>
        <v>|Dramas|Independent Movies|</v>
      </c>
      <c r="T7819" s="14" t="str">
        <f t="shared" si="982"/>
        <v>|Jonathan Demme|</v>
      </c>
      <c r="U7819" s="14" t="str">
        <f t="shared" si="983"/>
        <v>|Anne Hathaway|Rosemarie DeWitt|Debra Winger|Bill Irwin|Tunde Adebimpe|Mather Zickel|Anna Deavere Smith|Anisa George|Robyn Hitchcock|Sister Carol East|Sebastian Stan|</v>
      </c>
    </row>
    <row r="7820" spans="1:21">
      <c r="A7820" s="14" t="s">
        <v>35832</v>
      </c>
      <c r="B7820" s="14" t="s">
        <v>48</v>
      </c>
      <c r="C7820" s="14" t="s">
        <v>35833</v>
      </c>
      <c r="D7820" s="14" t="s">
        <v>35834</v>
      </c>
      <c r="E7820" s="14" t="s">
        <v>117</v>
      </c>
      <c r="F7820" s="14" t="s">
        <v>133</v>
      </c>
      <c r="G7820" s="26">
        <v>42837</v>
      </c>
      <c r="H7820" s="14">
        <v>2013</v>
      </c>
      <c r="I7820" s="14" t="s">
        <v>360</v>
      </c>
      <c r="J7820" s="14" t="s">
        <v>4998</v>
      </c>
      <c r="K7820" s="14" t="s">
        <v>784</v>
      </c>
      <c r="L7820" s="14" t="s">
        <v>35835</v>
      </c>
      <c r="M7820" s="14">
        <f t="shared" si="976"/>
        <v>2017</v>
      </c>
      <c r="N7820" s="14">
        <f t="shared" si="977"/>
        <v>4</v>
      </c>
      <c r="O7820" s="14" t="str">
        <f>IFERROR(VLOOKUP(I7820,Lists!$F$2:$G$16,2,FALSE()),"Not Rated")</f>
        <v>Adults</v>
      </c>
      <c r="P7820" s="14">
        <f t="shared" si="978"/>
        <v>71</v>
      </c>
      <c r="Q7820" s="14" t="str">
        <f t="shared" si="979"/>
        <v>Brazil</v>
      </c>
      <c r="R7820" s="14" t="str">
        <f t="shared" si="980"/>
        <v>|Brazil|</v>
      </c>
      <c r="S7820" s="14" t="str">
        <f t="shared" si="981"/>
        <v>|Documentaries|International Movies|Sports Movies|</v>
      </c>
      <c r="T7820" s="14" t="str">
        <f t="shared" si="982"/>
        <v>|Raphael Erichsen|</v>
      </c>
      <c r="U7820" s="14" t="str">
        <f t="shared" si="983"/>
        <v>|Unknown|</v>
      </c>
    </row>
    <row r="7821" spans="1:21">
      <c r="A7821" s="14" t="s">
        <v>35836</v>
      </c>
      <c r="B7821" s="14" t="s">
        <v>48</v>
      </c>
      <c r="C7821" s="14" t="s">
        <v>35837</v>
      </c>
      <c r="D7821" s="14" t="s">
        <v>35838</v>
      </c>
      <c r="E7821" s="14" t="s">
        <v>35839</v>
      </c>
      <c r="F7821" s="14" t="s">
        <v>116</v>
      </c>
      <c r="G7821" s="26">
        <v>42736</v>
      </c>
      <c r="H7821" s="14">
        <v>2015</v>
      </c>
      <c r="I7821" s="14" t="s">
        <v>362</v>
      </c>
      <c r="J7821" s="14" t="s">
        <v>760</v>
      </c>
      <c r="K7821" s="14" t="s">
        <v>475</v>
      </c>
      <c r="L7821" s="14" t="s">
        <v>35840</v>
      </c>
      <c r="M7821" s="14">
        <f t="shared" si="976"/>
        <v>2017</v>
      </c>
      <c r="N7821" s="14">
        <f t="shared" si="977"/>
        <v>1</v>
      </c>
      <c r="O7821" s="14" t="str">
        <f>IFERROR(VLOOKUP(I7821,Lists!$F$2:$G$16,2,FALSE()),"Not Rated")</f>
        <v>Older Kids</v>
      </c>
      <c r="P7821" s="14">
        <f t="shared" si="978"/>
        <v>83</v>
      </c>
      <c r="Q7821" s="14" t="str">
        <f t="shared" si="979"/>
        <v>India</v>
      </c>
      <c r="R7821" s="14" t="str">
        <f t="shared" si="980"/>
        <v>|India|</v>
      </c>
      <c r="S7821" s="14" t="str">
        <f t="shared" si="981"/>
        <v>|Dramas|International Movies|</v>
      </c>
      <c r="T7821" s="14" t="str">
        <f t="shared" si="982"/>
        <v>|Hari Viswanath|</v>
      </c>
      <c r="U7821" s="14" t="str">
        <f t="shared" si="983"/>
        <v>|Lakshmanan|TVV Ramanujam|Shobana|Nivas Adithan|Indhumathi|Baby Maya|Master Rohan|</v>
      </c>
    </row>
    <row r="7822" spans="1:21">
      <c r="A7822" s="14" t="s">
        <v>35841</v>
      </c>
      <c r="B7822" s="14" t="s">
        <v>48</v>
      </c>
      <c r="C7822" s="14" t="s">
        <v>35842</v>
      </c>
      <c r="D7822" s="14" t="s">
        <v>293</v>
      </c>
      <c r="E7822" s="14" t="s">
        <v>35843</v>
      </c>
      <c r="F7822" s="14" t="s">
        <v>115</v>
      </c>
      <c r="G7822" s="26">
        <v>43739</v>
      </c>
      <c r="H7822" s="14">
        <v>1980</v>
      </c>
      <c r="I7822" s="14" t="s">
        <v>363</v>
      </c>
      <c r="J7822" s="14" t="s">
        <v>1399</v>
      </c>
      <c r="K7822" s="14" t="s">
        <v>35844</v>
      </c>
      <c r="L7822" s="14" t="s">
        <v>35845</v>
      </c>
      <c r="M7822" s="14">
        <f t="shared" si="976"/>
        <v>2019</v>
      </c>
      <c r="N7822" s="14">
        <f t="shared" si="977"/>
        <v>10</v>
      </c>
      <c r="O7822" s="14" t="str">
        <f>IFERROR(VLOOKUP(I7822,Lists!$F$2:$G$16,2,FALSE()),"Not Rated")</f>
        <v>Adults</v>
      </c>
      <c r="P7822" s="14">
        <f t="shared" si="978"/>
        <v>129</v>
      </c>
      <c r="Q7822" s="14" t="str">
        <f t="shared" si="979"/>
        <v>United States</v>
      </c>
      <c r="R7822" s="14" t="str">
        <f t="shared" si="980"/>
        <v>|United States|</v>
      </c>
      <c r="S7822" s="14" t="str">
        <f t="shared" si="981"/>
        <v>|Classic Movies|Dramas|Sports Movies|</v>
      </c>
      <c r="T7822" s="14" t="str">
        <f t="shared" si="982"/>
        <v>|Martin Scorsese|</v>
      </c>
      <c r="U7822" s="14" t="str">
        <f t="shared" si="983"/>
        <v>|Robert De Niro|Cathy Moriarty|Joe Pesci|Frank Vincent|Nicholas Colasanto|Theresa Saldana|Mario Gallo|Frank Adonis|Joseph Bono|</v>
      </c>
    </row>
    <row r="7823" spans="1:21">
      <c r="A7823" s="14" t="s">
        <v>35846</v>
      </c>
      <c r="B7823" s="14" t="s">
        <v>48</v>
      </c>
      <c r="C7823" s="14" t="s">
        <v>35847</v>
      </c>
      <c r="D7823" s="14" t="s">
        <v>35848</v>
      </c>
      <c r="E7823" s="14" t="s">
        <v>35849</v>
      </c>
      <c r="F7823" s="14" t="s">
        <v>116</v>
      </c>
      <c r="G7823" s="26">
        <v>43160</v>
      </c>
      <c r="H7823" s="14">
        <v>2015</v>
      </c>
      <c r="I7823" s="14" t="s">
        <v>361</v>
      </c>
      <c r="J7823" s="14" t="s">
        <v>962</v>
      </c>
      <c r="K7823" s="14" t="s">
        <v>475</v>
      </c>
      <c r="L7823" s="14" t="s">
        <v>35850</v>
      </c>
      <c r="M7823" s="14">
        <f t="shared" si="976"/>
        <v>2018</v>
      </c>
      <c r="N7823" s="14">
        <f t="shared" si="977"/>
        <v>3</v>
      </c>
      <c r="O7823" s="14" t="str">
        <f>IFERROR(VLOOKUP(I7823,Lists!$F$2:$G$16,2,FALSE()),"Not Rated")</f>
        <v>Teens</v>
      </c>
      <c r="P7823" s="14">
        <f t="shared" si="978"/>
        <v>117</v>
      </c>
      <c r="Q7823" s="14" t="str">
        <f t="shared" si="979"/>
        <v>India</v>
      </c>
      <c r="R7823" s="14" t="str">
        <f t="shared" si="980"/>
        <v>|India|</v>
      </c>
      <c r="S7823" s="14" t="str">
        <f t="shared" si="981"/>
        <v>|Dramas|International Movies|</v>
      </c>
      <c r="T7823" s="14" t="str">
        <f t="shared" si="982"/>
        <v>|Manish Gupta|</v>
      </c>
      <c r="U7823" s="14" t="str">
        <f t="shared" si="983"/>
        <v>|Kay Kay Menon|Ashish Vidyarthi|Tisca Chopra|Mita Vashisht|Bikramjeet Kanwarpal|Ashwini Kalsekar|Kunal Sharma|Nimai Bali|</v>
      </c>
    </row>
    <row r="7824" spans="1:21">
      <c r="A7824" s="14" t="s">
        <v>35851</v>
      </c>
      <c r="B7824" s="14" t="s">
        <v>48</v>
      </c>
      <c r="C7824" s="14" t="s">
        <v>35852</v>
      </c>
      <c r="D7824" s="14" t="s">
        <v>35853</v>
      </c>
      <c r="E7824" s="14" t="s">
        <v>117</v>
      </c>
      <c r="F7824" s="14" t="s">
        <v>115</v>
      </c>
      <c r="G7824" s="26">
        <v>42629</v>
      </c>
      <c r="H7824" s="14">
        <v>2015</v>
      </c>
      <c r="I7824" s="14" t="s">
        <v>369</v>
      </c>
      <c r="J7824" s="14" t="s">
        <v>730</v>
      </c>
      <c r="K7824" s="14" t="s">
        <v>247</v>
      </c>
      <c r="L7824" s="14" t="s">
        <v>35854</v>
      </c>
      <c r="M7824" s="14">
        <f t="shared" si="976"/>
        <v>2016</v>
      </c>
      <c r="N7824" s="14">
        <f t="shared" si="977"/>
        <v>9</v>
      </c>
      <c r="O7824" s="14" t="str">
        <f>IFERROR(VLOOKUP(I7824,Lists!$F$2:$G$16,2,FALSE()),"Not Rated")</f>
        <v>Not Rated</v>
      </c>
      <c r="P7824" s="14">
        <f t="shared" si="978"/>
        <v>93</v>
      </c>
      <c r="Q7824" s="14" t="str">
        <f t="shared" si="979"/>
        <v>United States</v>
      </c>
      <c r="R7824" s="14" t="str">
        <f t="shared" si="980"/>
        <v>|United States|</v>
      </c>
      <c r="S7824" s="14" t="str">
        <f t="shared" si="981"/>
        <v>|Documentaries|</v>
      </c>
      <c r="T7824" s="14" t="str">
        <f t="shared" si="982"/>
        <v>|Jeremy Coon|Tim Skousen|</v>
      </c>
      <c r="U7824" s="14" t="str">
        <f t="shared" si="983"/>
        <v>|Unknown|</v>
      </c>
    </row>
    <row r="7825" spans="1:21">
      <c r="A7825" s="14" t="s">
        <v>35855</v>
      </c>
      <c r="B7825" s="14" t="s">
        <v>48</v>
      </c>
      <c r="C7825" s="14" t="s">
        <v>35856</v>
      </c>
      <c r="D7825" s="14" t="s">
        <v>35857</v>
      </c>
      <c r="E7825" s="14" t="s">
        <v>35858</v>
      </c>
      <c r="F7825" s="14" t="s">
        <v>126</v>
      </c>
      <c r="G7825" s="26">
        <v>42966</v>
      </c>
      <c r="H7825" s="14">
        <v>2016</v>
      </c>
      <c r="I7825" s="14" t="s">
        <v>361</v>
      </c>
      <c r="J7825" s="14" t="s">
        <v>639</v>
      </c>
      <c r="K7825" s="14" t="s">
        <v>1442</v>
      </c>
      <c r="L7825" s="14" t="s">
        <v>35859</v>
      </c>
      <c r="M7825" s="14">
        <f t="shared" si="976"/>
        <v>2017</v>
      </c>
      <c r="N7825" s="14">
        <f t="shared" si="977"/>
        <v>8</v>
      </c>
      <c r="O7825" s="14" t="str">
        <f>IFERROR(VLOOKUP(I7825,Lists!$F$2:$G$16,2,FALSE()),"Not Rated")</f>
        <v>Teens</v>
      </c>
      <c r="P7825" s="14">
        <f t="shared" si="978"/>
        <v>124</v>
      </c>
      <c r="Q7825" s="14" t="str">
        <f t="shared" si="979"/>
        <v>China</v>
      </c>
      <c r="R7825" s="14" t="str">
        <f t="shared" si="980"/>
        <v>|China|</v>
      </c>
      <c r="S7825" s="14" t="str">
        <f t="shared" si="981"/>
        <v>|Action &amp; Adventure|Comedies|International Movies|</v>
      </c>
      <c r="T7825" s="14" t="str">
        <f t="shared" si="982"/>
        <v>|Ding Sheng|</v>
      </c>
      <c r="U7825" s="14" t="str">
        <f t="shared" si="983"/>
        <v>|Jackie Chan|Zitao Huang|Jaycee Chan|Wang Kai|Hiroyuki Ikeuchi|Sang Ping|Alan Ng|Xu Fan|Darren Wang|</v>
      </c>
    </row>
    <row r="7826" spans="1:21">
      <c r="A7826" s="14" t="s">
        <v>35860</v>
      </c>
      <c r="B7826" s="14" t="s">
        <v>48</v>
      </c>
      <c r="C7826" s="14" t="s">
        <v>35861</v>
      </c>
      <c r="D7826" s="14" t="s">
        <v>28961</v>
      </c>
      <c r="E7826" s="14" t="s">
        <v>35862</v>
      </c>
      <c r="F7826" s="14" t="s">
        <v>116</v>
      </c>
      <c r="G7826" s="26">
        <v>42856</v>
      </c>
      <c r="H7826" s="14">
        <v>1996</v>
      </c>
      <c r="I7826" s="14" t="s">
        <v>361</v>
      </c>
      <c r="J7826" s="14" t="s">
        <v>6482</v>
      </c>
      <c r="K7826" s="14" t="s">
        <v>910</v>
      </c>
      <c r="L7826" s="14" t="s">
        <v>35863</v>
      </c>
      <c r="M7826" s="14">
        <f t="shared" si="976"/>
        <v>2017</v>
      </c>
      <c r="N7826" s="14">
        <f t="shared" si="977"/>
        <v>5</v>
      </c>
      <c r="O7826" s="14" t="str">
        <f>IFERROR(VLOOKUP(I7826,Lists!$F$2:$G$16,2,FALSE()),"Not Rated")</f>
        <v>Teens</v>
      </c>
      <c r="P7826" s="14">
        <f t="shared" si="978"/>
        <v>177</v>
      </c>
      <c r="Q7826" s="14" t="str">
        <f t="shared" si="979"/>
        <v>India</v>
      </c>
      <c r="R7826" s="14" t="str">
        <f t="shared" si="980"/>
        <v>|India|</v>
      </c>
      <c r="S7826" s="14" t="str">
        <f t="shared" si="981"/>
        <v>|Dramas|International Movies|Romantic Movies|</v>
      </c>
      <c r="T7826" s="14" t="str">
        <f t="shared" si="982"/>
        <v>|Dharmesh Darshan|</v>
      </c>
      <c r="U7826" s="14" t="str">
        <f t="shared" si="983"/>
        <v>|Aamir Khan|Karisma Kapoor|Suresh Oberoi|Johnny Lever|Navneet Nishan|Veeru Krishnan|Kunal Khemu|Pramod Moutho|Mohnish Bahl|</v>
      </c>
    </row>
    <row r="7827" spans="1:21">
      <c r="A7827" s="14" t="s">
        <v>35864</v>
      </c>
      <c r="B7827" s="14" t="s">
        <v>48</v>
      </c>
      <c r="C7827" s="14" t="s">
        <v>35865</v>
      </c>
      <c r="D7827" s="14" t="s">
        <v>35866</v>
      </c>
      <c r="E7827" s="14" t="s">
        <v>35867</v>
      </c>
      <c r="F7827" s="14" t="s">
        <v>116</v>
      </c>
      <c r="G7827" s="26">
        <v>43830</v>
      </c>
      <c r="H7827" s="14">
        <v>1974</v>
      </c>
      <c r="I7827" s="14" t="s">
        <v>362</v>
      </c>
      <c r="J7827" s="14" t="s">
        <v>457</v>
      </c>
      <c r="K7827" s="14" t="s">
        <v>1034</v>
      </c>
      <c r="L7827" s="14" t="s">
        <v>35868</v>
      </c>
      <c r="M7827" s="14">
        <f t="shared" si="976"/>
        <v>2019</v>
      </c>
      <c r="N7827" s="14">
        <f t="shared" si="977"/>
        <v>12</v>
      </c>
      <c r="O7827" s="14" t="str">
        <f>IFERROR(VLOOKUP(I7827,Lists!$F$2:$G$16,2,FALSE()),"Not Rated")</f>
        <v>Older Kids</v>
      </c>
      <c r="P7827" s="14">
        <f t="shared" si="978"/>
        <v>104</v>
      </c>
      <c r="Q7827" s="14" t="str">
        <f t="shared" si="979"/>
        <v>India</v>
      </c>
      <c r="R7827" s="14" t="str">
        <f t="shared" si="980"/>
        <v>|India|</v>
      </c>
      <c r="S7827" s="14" t="str">
        <f t="shared" si="981"/>
        <v>|Comedies|Dramas|Independent Movies|</v>
      </c>
      <c r="T7827" s="14" t="str">
        <f t="shared" si="982"/>
        <v>|Basu Chatterjee|</v>
      </c>
      <c r="U7827" s="14" t="str">
        <f t="shared" si="983"/>
        <v>|Vidya Sinha|Amol Palekar|Dinesh Thakur|Ranjita Thakur|Veena Gaud|Manju Maini|</v>
      </c>
    </row>
    <row r="7828" spans="1:21">
      <c r="A7828" s="14" t="s">
        <v>35869</v>
      </c>
      <c r="B7828" s="14" t="s">
        <v>48</v>
      </c>
      <c r="C7828" s="14" t="s">
        <v>35870</v>
      </c>
      <c r="D7828" s="14" t="s">
        <v>35871</v>
      </c>
      <c r="E7828" s="14" t="s">
        <v>35872</v>
      </c>
      <c r="F7828" s="14" t="s">
        <v>115</v>
      </c>
      <c r="G7828" s="26">
        <v>43627</v>
      </c>
      <c r="H7828" s="14">
        <v>2018</v>
      </c>
      <c r="I7828" s="14" t="s">
        <v>367</v>
      </c>
      <c r="J7828" s="14" t="s">
        <v>783</v>
      </c>
      <c r="K7828" s="14" t="s">
        <v>481</v>
      </c>
      <c r="L7828" s="14" t="s">
        <v>35873</v>
      </c>
      <c r="M7828" s="14">
        <f t="shared" si="976"/>
        <v>2019</v>
      </c>
      <c r="N7828" s="14">
        <f t="shared" si="977"/>
        <v>6</v>
      </c>
      <c r="O7828" s="14" t="str">
        <f>IFERROR(VLOOKUP(I7828,Lists!$F$2:$G$16,2,FALSE()),"Not Rated")</f>
        <v>Older Kids</v>
      </c>
      <c r="P7828" s="14">
        <f t="shared" si="978"/>
        <v>113</v>
      </c>
      <c r="Q7828" s="14" t="str">
        <f t="shared" si="979"/>
        <v>United States</v>
      </c>
      <c r="R7828" s="14" t="str">
        <f t="shared" si="980"/>
        <v>|United States|</v>
      </c>
      <c r="S7828" s="14" t="str">
        <f t="shared" si="981"/>
        <v>|Children &amp; Family Movies|Comedies|</v>
      </c>
      <c r="T7828" s="14" t="str">
        <f t="shared" si="982"/>
        <v>|Phil Johnston|Rich Moore|</v>
      </c>
      <c r="U7828" s="14" t="str">
        <f t="shared" si="983"/>
        <v>|John C. Reilly|Sarah Silverman|Taraji P. Henson|Gal Gadot|Jack McBrayer|Jane Lynch|Alan Tudyk|Ed O'Neill|Susan Lucci|Jason Lee|Idina Menzel|Anika Noni Rose|Judy Reyes|Grant Show|Ana Ortiz|Ming-Na Wen|Rebecca Wisocky|Paige O'Hara|Linda Larkin|Mariana Klaveno|Daria Ramirez|Tom Irwin|Edy Ganem|Irene Bedard|Jodi Benson|Anthony Daniels|</v>
      </c>
    </row>
    <row r="7829" spans="1:21">
      <c r="A7829" s="14" t="s">
        <v>35874</v>
      </c>
      <c r="B7829" s="14" t="s">
        <v>48</v>
      </c>
      <c r="C7829" s="14" t="s">
        <v>35875</v>
      </c>
      <c r="D7829" s="14" t="s">
        <v>29235</v>
      </c>
      <c r="E7829" s="14" t="s">
        <v>35876</v>
      </c>
      <c r="F7829" s="14" t="s">
        <v>116</v>
      </c>
      <c r="G7829" s="26">
        <v>43830</v>
      </c>
      <c r="H7829" s="14">
        <v>1985</v>
      </c>
      <c r="I7829" s="14" t="s">
        <v>361</v>
      </c>
      <c r="J7829" s="14" t="s">
        <v>35877</v>
      </c>
      <c r="K7829" s="14" t="s">
        <v>1991</v>
      </c>
      <c r="L7829" s="14" t="s">
        <v>35878</v>
      </c>
      <c r="M7829" s="14">
        <f t="shared" si="976"/>
        <v>2019</v>
      </c>
      <c r="N7829" s="14">
        <f t="shared" si="977"/>
        <v>12</v>
      </c>
      <c r="O7829" s="14" t="str">
        <f>IFERROR(VLOOKUP(I7829,Lists!$F$2:$G$16,2,FALSE()),"Not Rated")</f>
        <v>Teens</v>
      </c>
      <c r="P7829" s="14">
        <f t="shared" si="978"/>
        <v>178</v>
      </c>
      <c r="Q7829" s="14" t="str">
        <f t="shared" si="979"/>
        <v>India</v>
      </c>
      <c r="R7829" s="14" t="str">
        <f t="shared" si="980"/>
        <v>|India|</v>
      </c>
      <c r="S7829" s="14" t="str">
        <f t="shared" si="981"/>
        <v>|Classic Movies|Dramas|International Movies|</v>
      </c>
      <c r="T7829" s="14" t="str">
        <f t="shared" si="982"/>
        <v>|Raj Kapoor|</v>
      </c>
      <c r="U7829" s="14" t="str">
        <f t="shared" si="983"/>
        <v>|Mandakini|Rajiv Kapoor|Divya Rana|Saeed Jaffrey|Kulbhushan Kharbanda|Raza Murad|Sushma Seth|Trilok Kapoor|</v>
      </c>
    </row>
    <row r="7830" spans="1:21">
      <c r="A7830" s="14" t="s">
        <v>35879</v>
      </c>
      <c r="B7830" s="14" t="s">
        <v>49</v>
      </c>
      <c r="C7830" s="14" t="s">
        <v>35880</v>
      </c>
      <c r="D7830" s="14" t="s">
        <v>117</v>
      </c>
      <c r="E7830" s="14" t="s">
        <v>35881</v>
      </c>
      <c r="F7830" s="14" t="s">
        <v>116</v>
      </c>
      <c r="G7830" s="26">
        <v>43191</v>
      </c>
      <c r="H7830" s="14">
        <v>2012</v>
      </c>
      <c r="I7830" s="14" t="s">
        <v>361</v>
      </c>
      <c r="J7830" s="14" t="s">
        <v>105</v>
      </c>
      <c r="K7830" s="14" t="s">
        <v>688</v>
      </c>
      <c r="L7830" s="14" t="s">
        <v>35882</v>
      </c>
      <c r="M7830" s="14">
        <f t="shared" si="976"/>
        <v>2018</v>
      </c>
      <c r="N7830" s="14">
        <f t="shared" si="977"/>
        <v>4</v>
      </c>
      <c r="O7830" s="14" t="str">
        <f>IFERROR(VLOOKUP(I7830,Lists!$F$2:$G$16,2,FALSE()),"Not Rated")</f>
        <v>Teens</v>
      </c>
      <c r="P7830" s="14">
        <f t="shared" si="978"/>
        <v>1</v>
      </c>
      <c r="Q7830" s="14" t="str">
        <f t="shared" si="979"/>
        <v>India</v>
      </c>
      <c r="R7830" s="14" t="str">
        <f t="shared" si="980"/>
        <v>|India|</v>
      </c>
      <c r="S7830" s="14" t="str">
        <f t="shared" si="981"/>
        <v>|International TV Shows|TV Dramas|</v>
      </c>
      <c r="T7830" s="14" t="str">
        <f t="shared" si="982"/>
        <v>|Unknown|</v>
      </c>
      <c r="U7830" s="14" t="str">
        <f t="shared" si="983"/>
        <v>|Gagan Malik|Neha Sargam|Neil Bhatt|</v>
      </c>
    </row>
    <row r="7831" spans="1:21">
      <c r="A7831" s="14" t="s">
        <v>35883</v>
      </c>
      <c r="B7831" s="14" t="s">
        <v>48</v>
      </c>
      <c r="C7831" s="14" t="s">
        <v>35884</v>
      </c>
      <c r="D7831" s="14" t="s">
        <v>35885</v>
      </c>
      <c r="E7831" s="14" t="s">
        <v>35886</v>
      </c>
      <c r="F7831" s="14" t="s">
        <v>35887</v>
      </c>
      <c r="G7831" s="26">
        <v>43677</v>
      </c>
      <c r="H7831" s="14">
        <v>2018</v>
      </c>
      <c r="I7831" s="14" t="s">
        <v>362</v>
      </c>
      <c r="J7831" s="14" t="s">
        <v>404</v>
      </c>
      <c r="K7831" s="14" t="s">
        <v>475</v>
      </c>
      <c r="L7831" s="14" t="s">
        <v>35888</v>
      </c>
      <c r="M7831" s="14">
        <f t="shared" si="976"/>
        <v>2019</v>
      </c>
      <c r="N7831" s="14">
        <f t="shared" si="977"/>
        <v>7</v>
      </c>
      <c r="O7831" s="14" t="str">
        <f>IFERROR(VLOOKUP(I7831,Lists!$F$2:$G$16,2,FALSE()),"Not Rated")</f>
        <v>Older Kids</v>
      </c>
      <c r="P7831" s="14">
        <f t="shared" si="978"/>
        <v>90</v>
      </c>
      <c r="Q7831" s="14" t="str">
        <f t="shared" si="979"/>
        <v>Singapore</v>
      </c>
      <c r="R7831" s="14" t="str">
        <f t="shared" si="980"/>
        <v>|Singapore|Japan|France|</v>
      </c>
      <c r="S7831" s="14" t="str">
        <f t="shared" si="981"/>
        <v>|Dramas|International Movies|</v>
      </c>
      <c r="T7831" s="14" t="str">
        <f t="shared" si="982"/>
        <v>|Eric Khoo|</v>
      </c>
      <c r="U7831" s="14" t="str">
        <f t="shared" si="983"/>
        <v>|Takumi Saitoh|Seiko Matsuda|Mark Lee|Jeanette Aw|Tsuyoshi Ihara|Tetsuya Bessho|Beatrice Chien|</v>
      </c>
    </row>
    <row r="7832" spans="1:21">
      <c r="A7832" s="14" t="s">
        <v>35889</v>
      </c>
      <c r="B7832" s="14" t="s">
        <v>48</v>
      </c>
      <c r="C7832" s="14" t="s">
        <v>35890</v>
      </c>
      <c r="D7832" s="14" t="s">
        <v>35891</v>
      </c>
      <c r="E7832" s="14" t="s">
        <v>35892</v>
      </c>
      <c r="F7832" s="14" t="s">
        <v>116</v>
      </c>
      <c r="G7832" s="26">
        <v>43830</v>
      </c>
      <c r="H7832" s="14">
        <v>2005</v>
      </c>
      <c r="I7832" s="14" t="s">
        <v>361</v>
      </c>
      <c r="J7832" s="14" t="s">
        <v>1142</v>
      </c>
      <c r="K7832" s="14" t="s">
        <v>834</v>
      </c>
      <c r="L7832" s="14" t="s">
        <v>35893</v>
      </c>
      <c r="M7832" s="14">
        <f t="shared" si="976"/>
        <v>2019</v>
      </c>
      <c r="N7832" s="14">
        <f t="shared" si="977"/>
        <v>12</v>
      </c>
      <c r="O7832" s="14" t="str">
        <f>IFERROR(VLOOKUP(I7832,Lists!$F$2:$G$16,2,FALSE()),"Not Rated")</f>
        <v>Teens</v>
      </c>
      <c r="P7832" s="14">
        <f t="shared" si="978"/>
        <v>154</v>
      </c>
      <c r="Q7832" s="14" t="str">
        <f t="shared" si="979"/>
        <v>India</v>
      </c>
      <c r="R7832" s="14" t="str">
        <f t="shared" si="980"/>
        <v>|India|</v>
      </c>
      <c r="S7832" s="14" t="str">
        <f t="shared" si="981"/>
        <v>|Comedies|Dramas|International Movies|</v>
      </c>
      <c r="T7832" s="14" t="str">
        <f t="shared" si="982"/>
        <v>|Sanjay Dayma|</v>
      </c>
      <c r="U7832" s="14" t="str">
        <f t="shared" si="983"/>
        <v>|Madhavan|Samita Bangargi|Harsh Chhaya|Rajendranath Zutshi|Shikha Shalu Varma|Satish Shah|Akhilendra Mishra|</v>
      </c>
    </row>
    <row r="7833" spans="1:21">
      <c r="A7833" s="14" t="s">
        <v>35894</v>
      </c>
      <c r="B7833" s="14" t="s">
        <v>48</v>
      </c>
      <c r="C7833" s="14" t="s">
        <v>35895</v>
      </c>
      <c r="D7833" s="14" t="s">
        <v>35896</v>
      </c>
      <c r="E7833" s="14" t="s">
        <v>35897</v>
      </c>
      <c r="F7833" s="14" t="s">
        <v>123</v>
      </c>
      <c r="G7833" s="26">
        <v>43611</v>
      </c>
      <c r="H7833" s="14">
        <v>2018</v>
      </c>
      <c r="I7833" s="14" t="s">
        <v>360</v>
      </c>
      <c r="J7833" s="14" t="s">
        <v>682</v>
      </c>
      <c r="K7833" s="14" t="s">
        <v>1482</v>
      </c>
      <c r="L7833" s="14" t="s">
        <v>35898</v>
      </c>
      <c r="M7833" s="14">
        <f t="shared" si="976"/>
        <v>2019</v>
      </c>
      <c r="N7833" s="14">
        <f t="shared" si="977"/>
        <v>5</v>
      </c>
      <c r="O7833" s="14" t="str">
        <f>IFERROR(VLOOKUP(I7833,Lists!$F$2:$G$16,2,FALSE()),"Not Rated")</f>
        <v>Adults</v>
      </c>
      <c r="P7833" s="14">
        <f t="shared" si="978"/>
        <v>122</v>
      </c>
      <c r="Q7833" s="14" t="str">
        <f t="shared" si="979"/>
        <v>South Korea</v>
      </c>
      <c r="R7833" s="14" t="str">
        <f t="shared" si="980"/>
        <v>|South Korea|</v>
      </c>
      <c r="S7833" s="14" t="str">
        <f t="shared" si="981"/>
        <v>|Action &amp; Adventure|Horror Movies|International Movies|</v>
      </c>
      <c r="T7833" s="14" t="str">
        <f t="shared" si="982"/>
        <v>|Kim Sung-hoon|</v>
      </c>
      <c r="U7833" s="14" t="str">
        <f t="shared" si="983"/>
        <v>|Hyun Bin|Jang Dong-gun|Jo Woo-jin|Jeong Man-sik|Lee Sun-bin|Kim Eui-sung|Cho Dal-hwan|Seo Ji-hye|Kim Tae-woo|Kim Joo-hyuk|</v>
      </c>
    </row>
    <row r="7834" spans="1:21">
      <c r="A7834" s="14" t="s">
        <v>35899</v>
      </c>
      <c r="B7834" s="14" t="s">
        <v>48</v>
      </c>
      <c r="C7834" s="14" t="s">
        <v>35900</v>
      </c>
      <c r="D7834" s="14" t="s">
        <v>35901</v>
      </c>
      <c r="E7834" s="14" t="s">
        <v>35902</v>
      </c>
      <c r="F7834" s="14" t="s">
        <v>116</v>
      </c>
      <c r="G7834" s="26">
        <v>43174</v>
      </c>
      <c r="H7834" s="14">
        <v>2010</v>
      </c>
      <c r="I7834" s="14" t="s">
        <v>360</v>
      </c>
      <c r="J7834" s="14" t="s">
        <v>671</v>
      </c>
      <c r="K7834" s="14" t="s">
        <v>1656</v>
      </c>
      <c r="L7834" s="14" t="s">
        <v>35903</v>
      </c>
      <c r="M7834" s="14">
        <f t="shared" si="976"/>
        <v>2018</v>
      </c>
      <c r="N7834" s="14">
        <f t="shared" si="977"/>
        <v>3</v>
      </c>
      <c r="O7834" s="14" t="str">
        <f>IFERROR(VLOOKUP(I7834,Lists!$F$2:$G$16,2,FALSE()),"Not Rated")</f>
        <v>Adults</v>
      </c>
      <c r="P7834" s="14">
        <f t="shared" si="978"/>
        <v>115</v>
      </c>
      <c r="Q7834" s="14" t="str">
        <f t="shared" si="979"/>
        <v>India</v>
      </c>
      <c r="R7834" s="14" t="str">
        <f t="shared" si="980"/>
        <v>|India|</v>
      </c>
      <c r="S7834" s="14" t="str">
        <f t="shared" si="981"/>
        <v>|Horror Movies|International Movies|Thrillers|</v>
      </c>
      <c r="T7834" s="14" t="str">
        <f t="shared" si="982"/>
        <v>|Girish Joshi|</v>
      </c>
      <c r="U7834" s="14" t="str">
        <f t="shared" si="983"/>
        <v>|Subodh Bhave|Mohan Joshi|Vinay Apte|Uday Tikekar|Tejaswini Pandit|Saii Ranade|Daksha Mahendra|Gargi Datar|</v>
      </c>
    </row>
    <row r="7835" spans="1:21">
      <c r="A7835" s="14" t="s">
        <v>35904</v>
      </c>
      <c r="B7835" s="14" t="s">
        <v>48</v>
      </c>
      <c r="C7835" s="14" t="s">
        <v>35905</v>
      </c>
      <c r="D7835" s="14" t="s">
        <v>35906</v>
      </c>
      <c r="E7835" s="14" t="s">
        <v>35907</v>
      </c>
      <c r="F7835" s="14" t="s">
        <v>156</v>
      </c>
      <c r="G7835" s="26">
        <v>43313</v>
      </c>
      <c r="H7835" s="14">
        <v>2017</v>
      </c>
      <c r="I7835" s="14" t="s">
        <v>361</v>
      </c>
      <c r="J7835" s="14" t="s">
        <v>3165</v>
      </c>
      <c r="K7835" s="14" t="s">
        <v>1527</v>
      </c>
      <c r="L7835" s="14" t="s">
        <v>35908</v>
      </c>
      <c r="M7835" s="14">
        <f t="shared" si="976"/>
        <v>2018</v>
      </c>
      <c r="N7835" s="14">
        <f t="shared" si="977"/>
        <v>8</v>
      </c>
      <c r="O7835" s="14" t="str">
        <f>IFERROR(VLOOKUP(I7835,Lists!$F$2:$G$16,2,FALSE()),"Not Rated")</f>
        <v>Teens</v>
      </c>
      <c r="P7835" s="14">
        <f t="shared" si="978"/>
        <v>126</v>
      </c>
      <c r="Q7835" s="14" t="str">
        <f t="shared" si="979"/>
        <v>Pakistan</v>
      </c>
      <c r="R7835" s="14" t="str">
        <f t="shared" si="980"/>
        <v>|Pakistan|</v>
      </c>
      <c r="S7835" s="14" t="str">
        <f t="shared" si="981"/>
        <v>|Dramas|International Movies|Music &amp; Musicals|</v>
      </c>
      <c r="T7835" s="14" t="str">
        <f t="shared" si="982"/>
        <v>|Amir Mohiuddin|</v>
      </c>
      <c r="U7835" s="14" t="str">
        <f t="shared" si="983"/>
        <v>|Urwa Hocane|Bilal Ashraf|Gohar Rasheed|Saleem Mairaj|Ghana Ali|Shahid Naqvi|</v>
      </c>
    </row>
    <row r="7836" spans="1:21">
      <c r="A7836" s="14" t="s">
        <v>35909</v>
      </c>
      <c r="B7836" s="14" t="s">
        <v>48</v>
      </c>
      <c r="C7836" s="14" t="s">
        <v>35910</v>
      </c>
      <c r="D7836" s="14" t="s">
        <v>35143</v>
      </c>
      <c r="E7836" s="14" t="s">
        <v>117</v>
      </c>
      <c r="F7836" s="14" t="s">
        <v>115</v>
      </c>
      <c r="G7836" s="26">
        <v>42720</v>
      </c>
      <c r="H7836" s="14">
        <v>2016</v>
      </c>
      <c r="I7836" s="14" t="s">
        <v>369</v>
      </c>
      <c r="J7836" s="14" t="s">
        <v>708</v>
      </c>
      <c r="K7836" s="14" t="s">
        <v>247</v>
      </c>
      <c r="L7836" s="14" t="s">
        <v>35911</v>
      </c>
      <c r="M7836" s="14">
        <f t="shared" si="976"/>
        <v>2016</v>
      </c>
      <c r="N7836" s="14">
        <f t="shared" si="977"/>
        <v>12</v>
      </c>
      <c r="O7836" s="14" t="str">
        <f>IFERROR(VLOOKUP(I7836,Lists!$F$2:$G$16,2,FALSE()),"Not Rated")</f>
        <v>Not Rated</v>
      </c>
      <c r="P7836" s="14">
        <f t="shared" si="978"/>
        <v>88</v>
      </c>
      <c r="Q7836" s="14" t="str">
        <f t="shared" si="979"/>
        <v>United States</v>
      </c>
      <c r="R7836" s="14" t="str">
        <f t="shared" si="980"/>
        <v>|United States|</v>
      </c>
      <c r="S7836" s="14" t="str">
        <f t="shared" si="981"/>
        <v>|Documentaries|</v>
      </c>
      <c r="T7836" s="14" t="str">
        <f t="shared" si="982"/>
        <v>|Morgan Spurlock|</v>
      </c>
      <c r="U7836" s="14" t="str">
        <f t="shared" si="983"/>
        <v>|Unknown|</v>
      </c>
    </row>
    <row r="7837" spans="1:21">
      <c r="A7837" s="14" t="s">
        <v>35912</v>
      </c>
      <c r="B7837" s="14" t="s">
        <v>49</v>
      </c>
      <c r="C7837" s="14" t="s">
        <v>35913</v>
      </c>
      <c r="D7837" s="14" t="s">
        <v>117</v>
      </c>
      <c r="E7837" s="14" t="s">
        <v>35914</v>
      </c>
      <c r="F7837" s="14" t="s">
        <v>116</v>
      </c>
      <c r="G7837" s="26">
        <v>42826</v>
      </c>
      <c r="H7837" s="14">
        <v>2015</v>
      </c>
      <c r="I7837" s="14" t="s">
        <v>361</v>
      </c>
      <c r="J7837" s="14" t="s">
        <v>105</v>
      </c>
      <c r="K7837" s="14" t="s">
        <v>1905</v>
      </c>
      <c r="L7837" s="14" t="s">
        <v>35915</v>
      </c>
      <c r="M7837" s="14">
        <f t="shared" si="976"/>
        <v>2017</v>
      </c>
      <c r="N7837" s="14">
        <f t="shared" si="977"/>
        <v>4</v>
      </c>
      <c r="O7837" s="14" t="str">
        <f>IFERROR(VLOOKUP(I7837,Lists!$F$2:$G$16,2,FALSE()),"Not Rated")</f>
        <v>Teens</v>
      </c>
      <c r="P7837" s="14">
        <f t="shared" si="978"/>
        <v>1</v>
      </c>
      <c r="Q7837" s="14" t="str">
        <f t="shared" si="979"/>
        <v>India</v>
      </c>
      <c r="R7837" s="14" t="str">
        <f t="shared" si="980"/>
        <v>|India|</v>
      </c>
      <c r="S7837" s="14" t="str">
        <f t="shared" si="981"/>
        <v>|International TV Shows|Romantic TV Shows|TV Dramas|</v>
      </c>
      <c r="T7837" s="14" t="str">
        <f t="shared" si="982"/>
        <v>|Unknown|</v>
      </c>
      <c r="U7837" s="14" t="str">
        <f t="shared" si="983"/>
        <v>|Pankhuri Awasthy|Saurabh Pandey|Rohit Purohit|Sooraj Tapar|Mohit Abrol|Seema Kapoor|</v>
      </c>
    </row>
    <row r="7838" spans="1:21">
      <c r="A7838" s="14" t="s">
        <v>35916</v>
      </c>
      <c r="B7838" s="14" t="s">
        <v>48</v>
      </c>
      <c r="C7838" s="14" t="s">
        <v>35917</v>
      </c>
      <c r="D7838" s="14" t="s">
        <v>35918</v>
      </c>
      <c r="E7838" s="14" t="s">
        <v>35919</v>
      </c>
      <c r="F7838" s="14" t="s">
        <v>128</v>
      </c>
      <c r="G7838" s="26">
        <v>43636</v>
      </c>
      <c r="H7838" s="14">
        <v>2011</v>
      </c>
      <c r="I7838" s="14" t="s">
        <v>361</v>
      </c>
      <c r="J7838" s="14" t="s">
        <v>698</v>
      </c>
      <c r="K7838" s="14" t="s">
        <v>475</v>
      </c>
      <c r="L7838" s="14" t="s">
        <v>35920</v>
      </c>
      <c r="M7838" s="14">
        <f t="shared" si="976"/>
        <v>2019</v>
      </c>
      <c r="N7838" s="14">
        <f t="shared" si="977"/>
        <v>6</v>
      </c>
      <c r="O7838" s="14" t="str">
        <f>IFERROR(VLOOKUP(I7838,Lists!$F$2:$G$16,2,FALSE()),"Not Rated")</f>
        <v>Teens</v>
      </c>
      <c r="P7838" s="14">
        <f t="shared" si="978"/>
        <v>99</v>
      </c>
      <c r="Q7838" s="14" t="str">
        <f t="shared" si="979"/>
        <v>Egypt</v>
      </c>
      <c r="R7838" s="14" t="str">
        <f t="shared" si="980"/>
        <v>|Egypt|</v>
      </c>
      <c r="S7838" s="14" t="str">
        <f t="shared" si="981"/>
        <v>|Dramas|International Movies|</v>
      </c>
      <c r="T7838" s="14" t="str">
        <f t="shared" si="982"/>
        <v>|Husam El-Gohari|</v>
      </c>
      <c r="U7838" s="14" t="str">
        <f t="shared" si="983"/>
        <v>|Mahmoud Abdel Moghny|Amr Youssef|Horeya Farghaly|Mahmoud El Gendy|Entessar|Donia El Masry|Sabry Abdel Moniem|Raouf Mustafa|Alaa Zenhom|</v>
      </c>
    </row>
    <row r="7839" spans="1:21">
      <c r="A7839" s="14" t="s">
        <v>35921</v>
      </c>
      <c r="B7839" s="14" t="s">
        <v>48</v>
      </c>
      <c r="C7839" s="14" t="s">
        <v>35922</v>
      </c>
      <c r="D7839" s="14" t="s">
        <v>9656</v>
      </c>
      <c r="E7839" s="14" t="s">
        <v>35923</v>
      </c>
      <c r="F7839" s="14" t="s">
        <v>116</v>
      </c>
      <c r="G7839" s="26">
        <v>43030</v>
      </c>
      <c r="H7839" s="14">
        <v>2011</v>
      </c>
      <c r="I7839" s="14" t="s">
        <v>362</v>
      </c>
      <c r="J7839" s="14" t="s">
        <v>12926</v>
      </c>
      <c r="K7839" s="14" t="s">
        <v>542</v>
      </c>
      <c r="L7839" s="14" t="s">
        <v>35924</v>
      </c>
      <c r="M7839" s="14">
        <f t="shared" si="976"/>
        <v>2017</v>
      </c>
      <c r="N7839" s="14">
        <f t="shared" si="977"/>
        <v>10</v>
      </c>
      <c r="O7839" s="14" t="str">
        <f>IFERROR(VLOOKUP(I7839,Lists!$F$2:$G$16,2,FALSE()),"Not Rated")</f>
        <v>Older Kids</v>
      </c>
      <c r="P7839" s="14">
        <f t="shared" si="978"/>
        <v>144</v>
      </c>
      <c r="Q7839" s="14" t="str">
        <f t="shared" si="979"/>
        <v>India</v>
      </c>
      <c r="R7839" s="14" t="str">
        <f t="shared" si="980"/>
        <v>|India|</v>
      </c>
      <c r="S7839" s="14" t="str">
        <f t="shared" si="981"/>
        <v>|Comedies|International Movies|Romantic Movies|</v>
      </c>
      <c r="T7839" s="14" t="str">
        <f t="shared" si="982"/>
        <v>|Anees Bazmee|</v>
      </c>
      <c r="U7839" s="14" t="str">
        <f t="shared" si="983"/>
        <v>|Salman Khan|Asin|Paresh Rawal|Mahesh Manjrekar|Anuradha Patel|Manoj Pahwa|Manoj Joshi|Puneet Issar|Sharat Saxena|Akhilendra Mishra|Zarine Khan|Arya Babbar|</v>
      </c>
    </row>
    <row r="7840" spans="1:21">
      <c r="A7840" s="14" t="s">
        <v>35925</v>
      </c>
      <c r="B7840" s="14" t="s">
        <v>49</v>
      </c>
      <c r="C7840" s="14" t="s">
        <v>35926</v>
      </c>
      <c r="D7840" s="14" t="s">
        <v>117</v>
      </c>
      <c r="E7840" s="14" t="s">
        <v>35927</v>
      </c>
      <c r="F7840" s="14" t="s">
        <v>117</v>
      </c>
      <c r="G7840" s="26">
        <v>43312</v>
      </c>
      <c r="H7840" s="14">
        <v>2015</v>
      </c>
      <c r="I7840" s="14" t="s">
        <v>360</v>
      </c>
      <c r="J7840" s="14" t="s">
        <v>105</v>
      </c>
      <c r="K7840" s="14" t="s">
        <v>1905</v>
      </c>
      <c r="L7840" s="14" t="s">
        <v>35928</v>
      </c>
      <c r="M7840" s="14">
        <f t="shared" si="976"/>
        <v>2018</v>
      </c>
      <c r="N7840" s="14">
        <f t="shared" si="977"/>
        <v>7</v>
      </c>
      <c r="O7840" s="14" t="str">
        <f>IFERROR(VLOOKUP(I7840,Lists!$F$2:$G$16,2,FALSE()),"Not Rated")</f>
        <v>Adults</v>
      </c>
      <c r="P7840" s="14">
        <f t="shared" si="978"/>
        <v>1</v>
      </c>
      <c r="Q7840" s="14" t="str">
        <f t="shared" si="979"/>
        <v>Unknown</v>
      </c>
      <c r="R7840" s="14" t="str">
        <f t="shared" si="980"/>
        <v>|Unknown|</v>
      </c>
      <c r="S7840" s="14" t="str">
        <f t="shared" si="981"/>
        <v>|International TV Shows|Romantic TV Shows|TV Dramas|</v>
      </c>
      <c r="T7840" s="14" t="str">
        <f t="shared" si="982"/>
        <v>|Unknown|</v>
      </c>
      <c r="U7840" s="14" t="str">
        <f t="shared" si="983"/>
        <v>|Sean Jindachot|Jintanutda Lummakanon|Charebelle Lanlalin|Aon Korakot Tunkaew|Attaporn Teemakorn|Rath Rattasin Nalintanapat|Ak Akarat|Geng Wayo Assawarungruang|Pemy Peramin Thabkaew|</v>
      </c>
    </row>
    <row r="7841" spans="1:21">
      <c r="A7841" s="14" t="s">
        <v>35929</v>
      </c>
      <c r="B7841" s="14" t="s">
        <v>48</v>
      </c>
      <c r="C7841" s="14" t="s">
        <v>35930</v>
      </c>
      <c r="D7841" s="14" t="s">
        <v>35931</v>
      </c>
      <c r="E7841" s="14" t="s">
        <v>35932</v>
      </c>
      <c r="F7841" s="14" t="s">
        <v>115</v>
      </c>
      <c r="G7841" s="26">
        <v>43770</v>
      </c>
      <c r="H7841" s="14">
        <v>1955</v>
      </c>
      <c r="I7841" s="14" t="s">
        <v>364</v>
      </c>
      <c r="J7841" s="14" t="s">
        <v>580</v>
      </c>
      <c r="K7841" s="14" t="s">
        <v>1307</v>
      </c>
      <c r="L7841" s="14" t="s">
        <v>35933</v>
      </c>
      <c r="M7841" s="14">
        <f t="shared" si="976"/>
        <v>2019</v>
      </c>
      <c r="N7841" s="14">
        <f t="shared" si="977"/>
        <v>11</v>
      </c>
      <c r="O7841" s="14" t="str">
        <f>IFERROR(VLOOKUP(I7841,Lists!$F$2:$G$16,2,FALSE()),"Not Rated")</f>
        <v>Teens</v>
      </c>
      <c r="P7841" s="14">
        <f t="shared" si="978"/>
        <v>111</v>
      </c>
      <c r="Q7841" s="14" t="str">
        <f t="shared" si="979"/>
        <v>United States</v>
      </c>
      <c r="R7841" s="14" t="str">
        <f t="shared" si="980"/>
        <v>|United States|</v>
      </c>
      <c r="S7841" s="14" t="str">
        <f t="shared" si="981"/>
        <v>|Classic Movies|Dramas|</v>
      </c>
      <c r="T7841" s="14" t="str">
        <f t="shared" si="982"/>
        <v>|Nicholas Ray|</v>
      </c>
      <c r="U7841" s="14" t="str">
        <f t="shared" si="983"/>
        <v>|James Dean|Natalie Wood|Sal Mineo|Jim Backus|Ann Doran|Corey Allen|William Hopper|Rochelle Hudson|Dennis Hopper|Edward Platt|</v>
      </c>
    </row>
    <row r="7842" spans="1:21">
      <c r="A7842" s="14" t="s">
        <v>35934</v>
      </c>
      <c r="B7842" s="14" t="s">
        <v>49</v>
      </c>
      <c r="C7842" s="14" t="s">
        <v>35935</v>
      </c>
      <c r="D7842" s="14" t="s">
        <v>117</v>
      </c>
      <c r="E7842" s="14" t="s">
        <v>35936</v>
      </c>
      <c r="F7842" s="14" t="s">
        <v>125</v>
      </c>
      <c r="G7842" s="26">
        <v>43100</v>
      </c>
      <c r="H7842" s="14">
        <v>2004</v>
      </c>
      <c r="I7842" s="14" t="s">
        <v>361</v>
      </c>
      <c r="J7842" s="14" t="s">
        <v>105</v>
      </c>
      <c r="K7842" s="14" t="s">
        <v>1839</v>
      </c>
      <c r="L7842" s="14" t="s">
        <v>35937</v>
      </c>
      <c r="M7842" s="14">
        <f t="shared" si="976"/>
        <v>2017</v>
      </c>
      <c r="N7842" s="14">
        <f t="shared" si="977"/>
        <v>12</v>
      </c>
      <c r="O7842" s="14" t="str">
        <f>IFERROR(VLOOKUP(I7842,Lists!$F$2:$G$16,2,FALSE()),"Not Rated")</f>
        <v>Teens</v>
      </c>
      <c r="P7842" s="14">
        <f t="shared" si="978"/>
        <v>1</v>
      </c>
      <c r="Q7842" s="14" t="str">
        <f t="shared" si="979"/>
        <v>Mexico</v>
      </c>
      <c r="R7842" s="14" t="str">
        <f t="shared" si="980"/>
        <v>|Mexico|</v>
      </c>
      <c r="S7842" s="14" t="str">
        <f t="shared" si="981"/>
        <v>|International TV Shows|Romantic TV Shows|Spanish-Language TV Shows|</v>
      </c>
      <c r="T7842" s="14" t="str">
        <f t="shared" si="982"/>
        <v>|Unknown|</v>
      </c>
      <c r="U7842" s="14" t="str">
        <f t="shared" si="983"/>
        <v>|Anahí|Dulce María|Alfonso Herrera|Christopher Von Uckermann|Maite Perroni|Christian Chávez|Juan Ferrara|Ninel Conde|Leticia Perdigón|Enrique Rocha|</v>
      </c>
    </row>
    <row r="7843" spans="1:21">
      <c r="A7843" s="14" t="s">
        <v>35938</v>
      </c>
      <c r="B7843" s="14" t="s">
        <v>48</v>
      </c>
      <c r="C7843" s="14" t="s">
        <v>35939</v>
      </c>
      <c r="D7843" s="14" t="s">
        <v>35940</v>
      </c>
      <c r="E7843" s="14" t="s">
        <v>35941</v>
      </c>
      <c r="F7843" s="14" t="s">
        <v>119</v>
      </c>
      <c r="G7843" s="26">
        <v>43641</v>
      </c>
      <c r="H7843" s="14">
        <v>2018</v>
      </c>
      <c r="I7843" s="14" t="s">
        <v>360</v>
      </c>
      <c r="J7843" s="14" t="s">
        <v>4548</v>
      </c>
      <c r="K7843" s="14" t="s">
        <v>244</v>
      </c>
      <c r="L7843" s="14" t="s">
        <v>35942</v>
      </c>
      <c r="M7843" s="14">
        <f t="shared" si="976"/>
        <v>2019</v>
      </c>
      <c r="N7843" s="14">
        <f t="shared" si="977"/>
        <v>6</v>
      </c>
      <c r="O7843" s="14" t="str">
        <f>IFERROR(VLOOKUP(I7843,Lists!$F$2:$G$16,2,FALSE()),"Not Rated")</f>
        <v>Adults</v>
      </c>
      <c r="P7843" s="14">
        <f t="shared" si="978"/>
        <v>73</v>
      </c>
      <c r="Q7843" s="14" t="str">
        <f t="shared" si="979"/>
        <v>Canada</v>
      </c>
      <c r="R7843" s="14" t="str">
        <f t="shared" si="980"/>
        <v>|Canada|</v>
      </c>
      <c r="S7843" s="14" t="str">
        <f t="shared" si="981"/>
        <v>|Dramas|</v>
      </c>
      <c r="T7843" s="14" t="str">
        <f t="shared" si="982"/>
        <v>|Michael James Regan|</v>
      </c>
      <c r="U7843" s="14" t="str">
        <f t="shared" si="983"/>
        <v>|Michael James Regan|Tommy James Murphy|Louis Di Bianco|Stefano DiMatteo|Juan Carlos Velis|Katriina Isberg|Danny Bruzzi|Eugene Clark|Ronnie Rowe Jr.|Brendee Green|A.C. Peterson|</v>
      </c>
    </row>
    <row r="7844" spans="1:21">
      <c r="A7844" s="14" t="s">
        <v>35943</v>
      </c>
      <c r="B7844" s="14" t="s">
        <v>49</v>
      </c>
      <c r="C7844" s="14" t="s">
        <v>35944</v>
      </c>
      <c r="D7844" s="14" t="s">
        <v>117</v>
      </c>
      <c r="E7844" s="14" t="s">
        <v>35945</v>
      </c>
      <c r="F7844" s="14" t="s">
        <v>115</v>
      </c>
      <c r="G7844" s="26">
        <v>42798</v>
      </c>
      <c r="H7844" s="14">
        <v>2016</v>
      </c>
      <c r="I7844" s="14" t="s">
        <v>360</v>
      </c>
      <c r="J7844" s="14" t="s">
        <v>108</v>
      </c>
      <c r="K7844" s="14" t="s">
        <v>1591</v>
      </c>
      <c r="L7844" s="14" t="s">
        <v>35946</v>
      </c>
      <c r="M7844" s="14">
        <f t="shared" si="976"/>
        <v>2017</v>
      </c>
      <c r="N7844" s="14">
        <f t="shared" si="977"/>
        <v>3</v>
      </c>
      <c r="O7844" s="14" t="str">
        <f>IFERROR(VLOOKUP(I7844,Lists!$F$2:$G$16,2,FALSE()),"Not Rated")</f>
        <v>Adults</v>
      </c>
      <c r="P7844" s="14">
        <f t="shared" si="978"/>
        <v>4</v>
      </c>
      <c r="Q7844" s="14" t="str">
        <f t="shared" si="979"/>
        <v>United States</v>
      </c>
      <c r="R7844" s="14" t="str">
        <f t="shared" si="980"/>
        <v>|United States|</v>
      </c>
      <c r="S7844" s="14" t="str">
        <f t="shared" si="981"/>
        <v>|Crime TV Shows|TV Dramas|TV Mysteries|</v>
      </c>
      <c r="T7844" s="14" t="str">
        <f t="shared" si="982"/>
        <v>|Unknown|</v>
      </c>
      <c r="U7844" s="14" t="str">
        <f t="shared" si="983"/>
        <v>|Aden Young|Abigail Spencer|J. Smith-Cameron|Clayne Crawford|Luke Kirby|Adelaide Clemens|Jake Austin Walker|Jayson Warner Smith|Bruce McKinnon|J.D. Evermore|Michael O'Neill|Sean Bridgers|Johnny Ray Gill|Sharon Conley|Michael Vartan|</v>
      </c>
    </row>
    <row r="7845" spans="1:21">
      <c r="A7845" s="14" t="s">
        <v>35947</v>
      </c>
      <c r="B7845" s="14" t="s">
        <v>48</v>
      </c>
      <c r="C7845" s="14" t="s">
        <v>35948</v>
      </c>
      <c r="D7845" s="14" t="s">
        <v>35949</v>
      </c>
      <c r="E7845" s="14" t="s">
        <v>35950</v>
      </c>
      <c r="F7845" s="14" t="s">
        <v>127</v>
      </c>
      <c r="G7845" s="26">
        <v>43080</v>
      </c>
      <c r="H7845" s="14">
        <v>2016</v>
      </c>
      <c r="I7845" s="14" t="s">
        <v>360</v>
      </c>
      <c r="J7845" s="14" t="s">
        <v>2352</v>
      </c>
      <c r="K7845" s="14" t="s">
        <v>260</v>
      </c>
      <c r="L7845" s="14" t="s">
        <v>35951</v>
      </c>
      <c r="M7845" s="14">
        <f t="shared" si="976"/>
        <v>2017</v>
      </c>
      <c r="N7845" s="14">
        <f t="shared" si="977"/>
        <v>12</v>
      </c>
      <c r="O7845" s="14" t="str">
        <f>IFERROR(VLOOKUP(I7845,Lists!$F$2:$G$16,2,FALSE()),"Not Rated")</f>
        <v>Adults</v>
      </c>
      <c r="P7845" s="14">
        <f t="shared" si="978"/>
        <v>81</v>
      </c>
      <c r="Q7845" s="14" t="str">
        <f t="shared" si="979"/>
        <v>Australia</v>
      </c>
      <c r="R7845" s="14" t="str">
        <f t="shared" si="980"/>
        <v>|Australia|</v>
      </c>
      <c r="S7845" s="14" t="str">
        <f t="shared" si="981"/>
        <v>|Horror Movies|</v>
      </c>
      <c r="T7845" s="14" t="str">
        <f t="shared" si="982"/>
        <v>|Craig Anderson|</v>
      </c>
      <c r="U7845" s="14" t="str">
        <f t="shared" si="983"/>
        <v>|Dee Wallace|Geoff Morrell|Sarah Bishop|Janis McGavin|David Collins|Bjorn Stewart|Gerard O'Dwyer|Deelia Meriel|Sam Campbell|Anthony Jensen|Robert Anderson|</v>
      </c>
    </row>
    <row r="7846" spans="1:21">
      <c r="A7846" s="14" t="s">
        <v>35952</v>
      </c>
      <c r="B7846" s="14" t="s">
        <v>48</v>
      </c>
      <c r="C7846" s="14" t="s">
        <v>35953</v>
      </c>
      <c r="D7846" s="14" t="s">
        <v>35954</v>
      </c>
      <c r="E7846" s="14" t="s">
        <v>35955</v>
      </c>
      <c r="F7846" s="14" t="s">
        <v>115</v>
      </c>
      <c r="G7846" s="26">
        <v>43830</v>
      </c>
      <c r="H7846" s="14">
        <v>1984</v>
      </c>
      <c r="I7846" s="14" t="s">
        <v>364</v>
      </c>
      <c r="J7846" s="14" t="s">
        <v>1033</v>
      </c>
      <c r="K7846" s="14" t="s">
        <v>35956</v>
      </c>
      <c r="L7846" s="14" t="s">
        <v>35957</v>
      </c>
      <c r="M7846" s="14">
        <f t="shared" si="976"/>
        <v>2019</v>
      </c>
      <c r="N7846" s="14">
        <f t="shared" si="977"/>
        <v>12</v>
      </c>
      <c r="O7846" s="14" t="str">
        <f>IFERROR(VLOOKUP(I7846,Lists!$F$2:$G$16,2,FALSE()),"Not Rated")</f>
        <v>Teens</v>
      </c>
      <c r="P7846" s="14">
        <f t="shared" si="978"/>
        <v>114</v>
      </c>
      <c r="Q7846" s="14" t="str">
        <f t="shared" si="979"/>
        <v>United States</v>
      </c>
      <c r="R7846" s="14" t="str">
        <f t="shared" si="980"/>
        <v>|United States|</v>
      </c>
      <c r="S7846" s="14" t="str">
        <f t="shared" si="981"/>
        <v>|Action &amp; Adventure|Cult Movies|</v>
      </c>
      <c r="T7846" s="14" t="str">
        <f t="shared" si="982"/>
        <v>|John Milius|</v>
      </c>
      <c r="U7846" s="14" t="str">
        <f t="shared" si="983"/>
        <v>|Patrick Swayze|C. Thomas Howell|Lea Thompson|Charlie Sheen|Darren Dalton|Jennifer Grey|Brad Savage|Doug Toby|Ben Johnson|Harry Dean Stanton|</v>
      </c>
    </row>
    <row r="7847" spans="1:21">
      <c r="A7847" s="14" t="s">
        <v>35958</v>
      </c>
      <c r="B7847" s="14" t="s">
        <v>48</v>
      </c>
      <c r="C7847" s="14" t="s">
        <v>35959</v>
      </c>
      <c r="D7847" s="14" t="s">
        <v>35960</v>
      </c>
      <c r="E7847" s="14" t="s">
        <v>35961</v>
      </c>
      <c r="F7847" s="14" t="s">
        <v>116</v>
      </c>
      <c r="G7847" s="26">
        <v>43358</v>
      </c>
      <c r="H7847" s="14">
        <v>2017</v>
      </c>
      <c r="I7847" s="14" t="s">
        <v>361</v>
      </c>
      <c r="J7847" s="14" t="s">
        <v>1375</v>
      </c>
      <c r="K7847" s="14" t="s">
        <v>475</v>
      </c>
      <c r="L7847" s="14" t="s">
        <v>35962</v>
      </c>
      <c r="M7847" s="14">
        <f t="shared" si="976"/>
        <v>2018</v>
      </c>
      <c r="N7847" s="14">
        <f t="shared" si="977"/>
        <v>9</v>
      </c>
      <c r="O7847" s="14" t="str">
        <f>IFERROR(VLOOKUP(I7847,Lists!$F$2:$G$16,2,FALSE()),"Not Rated")</f>
        <v>Teens</v>
      </c>
      <c r="P7847" s="14">
        <f t="shared" si="978"/>
        <v>112</v>
      </c>
      <c r="Q7847" s="14" t="str">
        <f t="shared" si="979"/>
        <v>India</v>
      </c>
      <c r="R7847" s="14" t="str">
        <f t="shared" si="980"/>
        <v>|India|</v>
      </c>
      <c r="S7847" s="14" t="str">
        <f t="shared" si="981"/>
        <v>|Dramas|International Movies|</v>
      </c>
      <c r="T7847" s="14" t="str">
        <f t="shared" si="982"/>
        <v>|Amitava Bhattacharya|</v>
      </c>
      <c r="U7847" s="14" t="str">
        <f t="shared" si="983"/>
        <v>|Shantilal Mukherjee|Mumtaz Sorcar|Rahul|Koushik Sen|Rajesh Sharma|Debdut Ghosh|Anindya Banerjee|Amitabha Bhattacharjee|Usashi Chakraborty|Dipankar Dey|</v>
      </c>
    </row>
    <row r="7848" spans="1:21">
      <c r="A7848" s="14" t="s">
        <v>35963</v>
      </c>
      <c r="B7848" s="14" t="s">
        <v>48</v>
      </c>
      <c r="C7848" s="14" t="s">
        <v>35964</v>
      </c>
      <c r="D7848" s="14" t="s">
        <v>35965</v>
      </c>
      <c r="E7848" s="14" t="s">
        <v>35966</v>
      </c>
      <c r="F7848" s="14" t="s">
        <v>118</v>
      </c>
      <c r="G7848" s="26">
        <v>43183</v>
      </c>
      <c r="H7848" s="14">
        <v>2017</v>
      </c>
      <c r="I7848" s="14" t="s">
        <v>362</v>
      </c>
      <c r="J7848" s="14" t="s">
        <v>951</v>
      </c>
      <c r="K7848" s="14" t="s">
        <v>496</v>
      </c>
      <c r="L7848" s="14" t="s">
        <v>35967</v>
      </c>
      <c r="M7848" s="14">
        <f t="shared" si="976"/>
        <v>2018</v>
      </c>
      <c r="N7848" s="14">
        <f t="shared" si="977"/>
        <v>3</v>
      </c>
      <c r="O7848" s="14" t="str">
        <f>IFERROR(VLOOKUP(I7848,Lists!$F$2:$G$16,2,FALSE()),"Not Rated")</f>
        <v>Older Kids</v>
      </c>
      <c r="P7848" s="14">
        <f t="shared" si="978"/>
        <v>80</v>
      </c>
      <c r="Q7848" s="14" t="str">
        <f t="shared" si="979"/>
        <v>United Kingdom</v>
      </c>
      <c r="R7848" s="14" t="str">
        <f t="shared" si="980"/>
        <v>|United Kingdom|</v>
      </c>
      <c r="S7848" s="14" t="str">
        <f t="shared" si="981"/>
        <v>|Documentaries|International Movies|</v>
      </c>
      <c r="T7848" s="14" t="str">
        <f t="shared" si="982"/>
        <v>|Marina Willer|</v>
      </c>
      <c r="U7848" s="14" t="str">
        <f t="shared" si="983"/>
        <v>|Tim Piggott-Smith|</v>
      </c>
    </row>
    <row r="7849" spans="1:21">
      <c r="A7849" s="14" t="s">
        <v>35968</v>
      </c>
      <c r="B7849" s="14" t="s">
        <v>49</v>
      </c>
      <c r="C7849" s="14" t="s">
        <v>35969</v>
      </c>
      <c r="D7849" s="14" t="s">
        <v>117</v>
      </c>
      <c r="E7849" s="14" t="s">
        <v>35970</v>
      </c>
      <c r="F7849" s="14" t="s">
        <v>115</v>
      </c>
      <c r="G7849" s="26"/>
      <c r="H7849" s="14">
        <v>2015</v>
      </c>
      <c r="I7849" s="14" t="s">
        <v>369</v>
      </c>
      <c r="J7849" s="14" t="s">
        <v>6933</v>
      </c>
      <c r="K7849" s="14" t="s">
        <v>7163</v>
      </c>
      <c r="L7849" s="14" t="s">
        <v>35971</v>
      </c>
      <c r="M7849" s="14" t="str">
        <f t="shared" si="976"/>
        <v/>
      </c>
      <c r="N7849" s="14" t="str">
        <f t="shared" si="977"/>
        <v/>
      </c>
      <c r="O7849" s="14" t="str">
        <f>IFERROR(VLOOKUP(I7849,Lists!$F$2:$G$16,2,FALSE()),"Not Rated")</f>
        <v>Not Rated</v>
      </c>
      <c r="P7849" s="14">
        <f t="shared" si="978"/>
        <v>13</v>
      </c>
      <c r="Q7849" s="14" t="str">
        <f t="shared" si="979"/>
        <v>United States</v>
      </c>
      <c r="R7849" s="14" t="str">
        <f t="shared" si="980"/>
        <v>|United States|</v>
      </c>
      <c r="S7849" s="14" t="str">
        <f t="shared" si="981"/>
        <v>|TV Action &amp; Adventure|TV Comedies|TV Sci-Fi &amp; Fantasy|</v>
      </c>
      <c r="T7849" s="14" t="str">
        <f t="shared" si="982"/>
        <v>|Unknown|</v>
      </c>
      <c r="U7849" s="14" t="str">
        <f t="shared" si="983"/>
        <v>|Burnie Burns|Jason Saldaña|Gustavo Sorola|Geoff Lazer Ramsey|Joel Heyman|Matt Hullum|Dan Godwin|Kathleen Zuelch|Yomary Cruz|Nathan Zellner|</v>
      </c>
    </row>
    <row r="7850" spans="1:21">
      <c r="A7850" s="14" t="s">
        <v>35972</v>
      </c>
      <c r="B7850" s="14" t="s">
        <v>48</v>
      </c>
      <c r="C7850" s="14" t="s">
        <v>35973</v>
      </c>
      <c r="D7850" s="14" t="s">
        <v>35974</v>
      </c>
      <c r="E7850" s="14" t="s">
        <v>35975</v>
      </c>
      <c r="F7850" s="14" t="s">
        <v>117</v>
      </c>
      <c r="G7850" s="26">
        <v>42804</v>
      </c>
      <c r="H7850" s="14">
        <v>2016</v>
      </c>
      <c r="I7850" s="14" t="s">
        <v>362</v>
      </c>
      <c r="J7850" s="14" t="s">
        <v>6181</v>
      </c>
      <c r="K7850" s="14" t="s">
        <v>247</v>
      </c>
      <c r="L7850" s="14" t="s">
        <v>35976</v>
      </c>
      <c r="M7850" s="14">
        <f t="shared" si="976"/>
        <v>2017</v>
      </c>
      <c r="N7850" s="14">
        <f t="shared" si="977"/>
        <v>3</v>
      </c>
      <c r="O7850" s="14" t="str">
        <f>IFERROR(VLOOKUP(I7850,Lists!$F$2:$G$16,2,FALSE()),"Not Rated")</f>
        <v>Older Kids</v>
      </c>
      <c r="P7850" s="14">
        <f t="shared" si="978"/>
        <v>24</v>
      </c>
      <c r="Q7850" s="14" t="str">
        <f t="shared" si="979"/>
        <v>Unknown</v>
      </c>
      <c r="R7850" s="14" t="str">
        <f t="shared" si="980"/>
        <v>|Unknown|</v>
      </c>
      <c r="S7850" s="14" t="str">
        <f t="shared" si="981"/>
        <v>|Documentaries|</v>
      </c>
      <c r="T7850" s="14" t="str">
        <f t="shared" si="982"/>
        <v>|Clementine Malpas|Leslie Knott|</v>
      </c>
      <c r="U7850" s="14" t="str">
        <f t="shared" si="983"/>
        <v>|Cate Blanchett|Lynsey Addario|Omar Victor Diop|Graciela Iturbide|Martin Schoeller|Tom Stoddart|</v>
      </c>
    </row>
    <row r="7851" spans="1:21">
      <c r="A7851" s="14" t="s">
        <v>35977</v>
      </c>
      <c r="B7851" s="14" t="s">
        <v>48</v>
      </c>
      <c r="C7851" s="14" t="s">
        <v>35978</v>
      </c>
      <c r="D7851" s="14" t="s">
        <v>30366</v>
      </c>
      <c r="E7851" s="14" t="s">
        <v>35979</v>
      </c>
      <c r="F7851" s="14" t="s">
        <v>128</v>
      </c>
      <c r="G7851" s="26">
        <v>43594</v>
      </c>
      <c r="H7851" s="14">
        <v>2015</v>
      </c>
      <c r="I7851" s="14" t="s">
        <v>360</v>
      </c>
      <c r="J7851" s="14" t="s">
        <v>713</v>
      </c>
      <c r="K7851" s="14" t="s">
        <v>612</v>
      </c>
      <c r="L7851" s="14" t="s">
        <v>35980</v>
      </c>
      <c r="M7851" s="14">
        <f t="shared" si="976"/>
        <v>2019</v>
      </c>
      <c r="N7851" s="14">
        <f t="shared" si="977"/>
        <v>5</v>
      </c>
      <c r="O7851" s="14" t="str">
        <f>IFERROR(VLOOKUP(I7851,Lists!$F$2:$G$16,2,FALSE()),"Not Rated")</f>
        <v>Adults</v>
      </c>
      <c r="P7851" s="14">
        <f t="shared" si="978"/>
        <v>100</v>
      </c>
      <c r="Q7851" s="14" t="str">
        <f t="shared" si="979"/>
        <v>Egypt</v>
      </c>
      <c r="R7851" s="14" t="str">
        <f t="shared" si="980"/>
        <v>|Egypt|</v>
      </c>
      <c r="S7851" s="14" t="str">
        <f t="shared" si="981"/>
        <v>|Action &amp; Adventure|Dramas|International Movies|</v>
      </c>
      <c r="T7851" s="14" t="str">
        <f t="shared" si="982"/>
        <v>|Mohamed Samy|</v>
      </c>
      <c r="U7851" s="14" t="str">
        <f t="shared" si="983"/>
        <v>|Amr Saad|Ilham Shaheen|Rania Yousef|</v>
      </c>
    </row>
    <row r="7852" spans="1:21">
      <c r="A7852" s="14" t="s">
        <v>35981</v>
      </c>
      <c r="B7852" s="14" t="s">
        <v>49</v>
      </c>
      <c r="C7852" s="14" t="s">
        <v>35982</v>
      </c>
      <c r="D7852" s="14" t="s">
        <v>117</v>
      </c>
      <c r="E7852" s="14" t="s">
        <v>35983</v>
      </c>
      <c r="F7852" s="14" t="s">
        <v>118</v>
      </c>
      <c r="G7852" s="26">
        <v>43084</v>
      </c>
      <c r="H7852" s="14">
        <v>2017</v>
      </c>
      <c r="I7852" s="14" t="s">
        <v>360</v>
      </c>
      <c r="J7852" s="14" t="s">
        <v>106</v>
      </c>
      <c r="K7852" s="14" t="s">
        <v>803</v>
      </c>
      <c r="L7852" s="14" t="s">
        <v>35984</v>
      </c>
      <c r="M7852" s="14">
        <f t="shared" si="976"/>
        <v>2017</v>
      </c>
      <c r="N7852" s="14">
        <f t="shared" si="977"/>
        <v>12</v>
      </c>
      <c r="O7852" s="14" t="str">
        <f>IFERROR(VLOOKUP(I7852,Lists!$F$2:$G$16,2,FALSE()),"Not Rated")</f>
        <v>Adults</v>
      </c>
      <c r="P7852" s="14">
        <f t="shared" si="978"/>
        <v>2</v>
      </c>
      <c r="Q7852" s="14" t="str">
        <f t="shared" si="979"/>
        <v>United Kingdom</v>
      </c>
      <c r="R7852" s="14" t="str">
        <f t="shared" si="980"/>
        <v>|United Kingdom|</v>
      </c>
      <c r="S7852" s="14" t="str">
        <f t="shared" si="981"/>
        <v>|British TV Shows|Docuseries|International TV Shows|</v>
      </c>
      <c r="T7852" s="14" t="str">
        <f t="shared" si="982"/>
        <v>|Unknown|</v>
      </c>
      <c r="U7852" s="14" t="str">
        <f t="shared" si="983"/>
        <v>|Reggie Yates|</v>
      </c>
    </row>
    <row r="7853" spans="1:21">
      <c r="A7853" s="14" t="s">
        <v>35985</v>
      </c>
      <c r="B7853" s="14" t="s">
        <v>48</v>
      </c>
      <c r="C7853" s="14" t="s">
        <v>35986</v>
      </c>
      <c r="D7853" s="14" t="s">
        <v>35987</v>
      </c>
      <c r="E7853" s="14" t="s">
        <v>35988</v>
      </c>
      <c r="F7853" s="14" t="s">
        <v>115</v>
      </c>
      <c r="G7853" s="26">
        <v>42534</v>
      </c>
      <c r="H7853" s="14">
        <v>2012</v>
      </c>
      <c r="I7853" s="14" t="s">
        <v>363</v>
      </c>
      <c r="J7853" s="14" t="s">
        <v>624</v>
      </c>
      <c r="K7853" s="14" t="s">
        <v>927</v>
      </c>
      <c r="L7853" s="14" t="s">
        <v>35989</v>
      </c>
      <c r="M7853" s="14">
        <f t="shared" si="976"/>
        <v>2016</v>
      </c>
      <c r="N7853" s="14">
        <f t="shared" si="977"/>
        <v>6</v>
      </c>
      <c r="O7853" s="14" t="str">
        <f>IFERROR(VLOOKUP(I7853,Lists!$F$2:$G$16,2,FALSE()),"Not Rated")</f>
        <v>Adults</v>
      </c>
      <c r="P7853" s="14">
        <f t="shared" si="978"/>
        <v>96</v>
      </c>
      <c r="Q7853" s="14" t="str">
        <f t="shared" si="979"/>
        <v>United States</v>
      </c>
      <c r="R7853" s="14" t="str">
        <f t="shared" si="980"/>
        <v>|United States|</v>
      </c>
      <c r="S7853" s="14" t="str">
        <f t="shared" si="981"/>
        <v>|Documentaries|Music &amp; Musicals|</v>
      </c>
      <c r="T7853" s="14" t="str">
        <f t="shared" si="982"/>
        <v>|Andy Capper|</v>
      </c>
      <c r="U7853" s="14" t="str">
        <f t="shared" si="983"/>
        <v>|Snoop Dogg|Dr. Dre|Bunny Wailer|</v>
      </c>
    </row>
    <row r="7854" spans="1:21">
      <c r="A7854" s="14" t="s">
        <v>35990</v>
      </c>
      <c r="B7854" s="14" t="s">
        <v>48</v>
      </c>
      <c r="C7854" s="14" t="s">
        <v>35991</v>
      </c>
      <c r="D7854" s="14" t="s">
        <v>35992</v>
      </c>
      <c r="E7854" s="14" t="s">
        <v>35993</v>
      </c>
      <c r="F7854" s="14" t="s">
        <v>155</v>
      </c>
      <c r="G7854" s="26">
        <v>42968</v>
      </c>
      <c r="H7854" s="14">
        <v>2015</v>
      </c>
      <c r="I7854" s="14" t="s">
        <v>362</v>
      </c>
      <c r="J7854" s="14" t="s">
        <v>708</v>
      </c>
      <c r="K7854" s="14" t="s">
        <v>1442</v>
      </c>
      <c r="L7854" s="14" t="s">
        <v>35994</v>
      </c>
      <c r="M7854" s="14">
        <f t="shared" si="976"/>
        <v>2017</v>
      </c>
      <c r="N7854" s="14">
        <f t="shared" si="977"/>
        <v>8</v>
      </c>
      <c r="O7854" s="14" t="str">
        <f>IFERROR(VLOOKUP(I7854,Lists!$F$2:$G$16,2,FALSE()),"Not Rated")</f>
        <v>Older Kids</v>
      </c>
      <c r="P7854" s="14">
        <f t="shared" si="978"/>
        <v>88</v>
      </c>
      <c r="Q7854" s="14" t="str">
        <f t="shared" si="979"/>
        <v>Malaysia</v>
      </c>
      <c r="R7854" s="14" t="str">
        <f t="shared" si="980"/>
        <v>|Malaysia|</v>
      </c>
      <c r="S7854" s="14" t="str">
        <f t="shared" si="981"/>
        <v>|Action &amp; Adventure|Comedies|International Movies|</v>
      </c>
      <c r="T7854" s="14" t="str">
        <f t="shared" si="982"/>
        <v>|Shamyl Othman|</v>
      </c>
      <c r="U7854" s="14" t="str">
        <f t="shared" si="983"/>
        <v>|Shaheizy Sam|Aniu|Zizan Razak|Zara Zya|Arja Lee|</v>
      </c>
    </row>
    <row r="7855" spans="1:21">
      <c r="A7855" s="14" t="s">
        <v>35995</v>
      </c>
      <c r="B7855" s="14" t="s">
        <v>48</v>
      </c>
      <c r="C7855" s="14" t="s">
        <v>35996</v>
      </c>
      <c r="D7855" s="14" t="s">
        <v>29805</v>
      </c>
      <c r="E7855" s="14" t="s">
        <v>35997</v>
      </c>
      <c r="F7855" s="14" t="s">
        <v>35998</v>
      </c>
      <c r="G7855" s="26">
        <v>43307</v>
      </c>
      <c r="H7855" s="14">
        <v>2015</v>
      </c>
      <c r="I7855" s="14" t="s">
        <v>363</v>
      </c>
      <c r="J7855" s="14" t="s">
        <v>739</v>
      </c>
      <c r="K7855" s="14" t="s">
        <v>625</v>
      </c>
      <c r="L7855" s="14" t="s">
        <v>35999</v>
      </c>
      <c r="M7855" s="14">
        <f t="shared" si="976"/>
        <v>2018</v>
      </c>
      <c r="N7855" s="14">
        <f t="shared" si="977"/>
        <v>7</v>
      </c>
      <c r="O7855" s="14" t="str">
        <f>IFERROR(VLOOKUP(I7855,Lists!$F$2:$G$16,2,FALSE()),"Not Rated")</f>
        <v>Adults</v>
      </c>
      <c r="P7855" s="14">
        <f t="shared" si="978"/>
        <v>95</v>
      </c>
      <c r="Q7855" s="14" t="str">
        <f t="shared" si="979"/>
        <v>Canada</v>
      </c>
      <c r="R7855" s="14" t="str">
        <f t="shared" si="980"/>
        <v>|Canada|Mexico|Germany|South Africa|</v>
      </c>
      <c r="S7855" s="14" t="str">
        <f t="shared" si="981"/>
        <v>|Action &amp; Adventure|Dramas|</v>
      </c>
      <c r="T7855" s="14" t="str">
        <f t="shared" si="982"/>
        <v>|Atom Egoyan|</v>
      </c>
      <c r="U7855" s="14" t="str">
        <f t="shared" si="983"/>
        <v>|Christopher Plummer|Bruno Ganz|Jürgen Prochnow|Heinz Lieven|Henry Czerny|Dean Norris|Martin Landau|</v>
      </c>
    </row>
    <row r="7856" spans="1:21">
      <c r="A7856" s="14" t="s">
        <v>36000</v>
      </c>
      <c r="B7856" s="14" t="s">
        <v>48</v>
      </c>
      <c r="C7856" s="14" t="s">
        <v>36001</v>
      </c>
      <c r="D7856" s="14" t="s">
        <v>36002</v>
      </c>
      <c r="E7856" s="14" t="s">
        <v>36003</v>
      </c>
      <c r="F7856" s="14" t="s">
        <v>115</v>
      </c>
      <c r="G7856" s="26">
        <v>44044</v>
      </c>
      <c r="H7856" s="14">
        <v>2010</v>
      </c>
      <c r="I7856" s="14" t="s">
        <v>364</v>
      </c>
      <c r="J7856" s="14" t="s">
        <v>1375</v>
      </c>
      <c r="K7856" s="14" t="s">
        <v>1027</v>
      </c>
      <c r="L7856" s="14" t="s">
        <v>36004</v>
      </c>
      <c r="M7856" s="14">
        <f t="shared" si="976"/>
        <v>2020</v>
      </c>
      <c r="N7856" s="14">
        <f t="shared" si="977"/>
        <v>8</v>
      </c>
      <c r="O7856" s="14" t="str">
        <f>IFERROR(VLOOKUP(I7856,Lists!$F$2:$G$16,2,FALSE()),"Not Rated")</f>
        <v>Teens</v>
      </c>
      <c r="P7856" s="14">
        <f t="shared" si="978"/>
        <v>112</v>
      </c>
      <c r="Q7856" s="14" t="str">
        <f t="shared" si="979"/>
        <v>United States</v>
      </c>
      <c r="R7856" s="14" t="str">
        <f t="shared" si="980"/>
        <v>|United States|</v>
      </c>
      <c r="S7856" s="14" t="str">
        <f t="shared" si="981"/>
        <v>|Dramas|Romantic Movies|</v>
      </c>
      <c r="T7856" s="14" t="str">
        <f t="shared" si="982"/>
        <v>|Allen Coulter|</v>
      </c>
      <c r="U7856" s="14" t="str">
        <f t="shared" si="983"/>
        <v>|Robert Pattinson|Emilie de Ravin|Chris Cooper|Lena Olin|Pierce Brosnan|Tate Ellington|Ruby Jerins|Gregory Jbara|Meghan Markle|</v>
      </c>
    </row>
    <row r="7857" spans="1:21">
      <c r="A7857" s="14" t="s">
        <v>36005</v>
      </c>
      <c r="B7857" s="14" t="s">
        <v>48</v>
      </c>
      <c r="C7857" s="14" t="s">
        <v>36006</v>
      </c>
      <c r="D7857" s="14" t="s">
        <v>35431</v>
      </c>
      <c r="E7857" s="14" t="s">
        <v>36007</v>
      </c>
      <c r="F7857" s="14" t="s">
        <v>36008</v>
      </c>
      <c r="G7857" s="26">
        <v>43983</v>
      </c>
      <c r="H7857" s="14">
        <v>2017</v>
      </c>
      <c r="I7857" s="14" t="s">
        <v>364</v>
      </c>
      <c r="J7857" s="14" t="s">
        <v>1375</v>
      </c>
      <c r="K7857" s="14" t="s">
        <v>7140</v>
      </c>
      <c r="L7857" s="14" t="s">
        <v>36009</v>
      </c>
      <c r="M7857" s="14">
        <f t="shared" si="976"/>
        <v>2020</v>
      </c>
      <c r="N7857" s="14">
        <f t="shared" si="977"/>
        <v>6</v>
      </c>
      <c r="O7857" s="14" t="str">
        <f>IFERROR(VLOOKUP(I7857,Lists!$F$2:$G$16,2,FALSE()),"Not Rated")</f>
        <v>Teens</v>
      </c>
      <c r="P7857" s="14">
        <f t="shared" si="978"/>
        <v>112</v>
      </c>
      <c r="Q7857" s="14" t="str">
        <f t="shared" si="979"/>
        <v>United Kingdom</v>
      </c>
      <c r="R7857" s="14" t="str">
        <f t="shared" si="980"/>
        <v>|United Kingdom|United States|Canada|</v>
      </c>
      <c r="S7857" s="14" t="str">
        <f t="shared" si="981"/>
        <v>|Dramas|Sci-Fi &amp; Fantasy|</v>
      </c>
      <c r="T7857" s="14" t="str">
        <f t="shared" si="982"/>
        <v>|Mark Palansky|</v>
      </c>
      <c r="U7857" s="14" t="str">
        <f t="shared" si="983"/>
        <v>|Peter Dinklage|Julia Ormond|Martin Donovan|Anton Yelchin|Henry Ian Cusick|Evelyne Brochu|Matt Ellis|Colin Lawrence|Chad Krowchuk|Gracyn Shinyei|</v>
      </c>
    </row>
    <row r="7858" spans="1:21">
      <c r="A7858" s="14" t="s">
        <v>36010</v>
      </c>
      <c r="B7858" s="14" t="s">
        <v>49</v>
      </c>
      <c r="C7858" s="14" t="s">
        <v>36011</v>
      </c>
      <c r="D7858" s="14" t="s">
        <v>117</v>
      </c>
      <c r="E7858" s="14" t="s">
        <v>36012</v>
      </c>
      <c r="F7858" s="14" t="s">
        <v>119</v>
      </c>
      <c r="G7858" s="26">
        <v>43979</v>
      </c>
      <c r="H7858" s="14">
        <v>2014</v>
      </c>
      <c r="I7858" s="14" t="s">
        <v>361</v>
      </c>
      <c r="J7858" s="14" t="s">
        <v>718</v>
      </c>
      <c r="K7858" s="14" t="s">
        <v>851</v>
      </c>
      <c r="L7858" s="14" t="s">
        <v>36013</v>
      </c>
      <c r="M7858" s="14">
        <f t="shared" si="976"/>
        <v>2020</v>
      </c>
      <c r="N7858" s="14">
        <f t="shared" si="977"/>
        <v>5</v>
      </c>
      <c r="O7858" s="14" t="str">
        <f>IFERROR(VLOOKUP(I7858,Lists!$F$2:$G$16,2,FALSE()),"Not Rated")</f>
        <v>Teens</v>
      </c>
      <c r="P7858" s="14">
        <f t="shared" si="978"/>
        <v>6</v>
      </c>
      <c r="Q7858" s="14" t="str">
        <f t="shared" si="979"/>
        <v>Canada</v>
      </c>
      <c r="R7858" s="14" t="str">
        <f t="shared" si="980"/>
        <v>|Canada|</v>
      </c>
      <c r="S7858" s="14" t="str">
        <f t="shared" si="981"/>
        <v>|Crime TV Shows|TV Comedies|TV Dramas|</v>
      </c>
      <c r="T7858" s="14" t="str">
        <f t="shared" si="982"/>
        <v>|Unknown|</v>
      </c>
      <c r="U7858" s="14" t="str">
        <f t="shared" si="983"/>
        <v>|Allan Hawco|Krystin Pellerin|Marthe Bernard|Mark O'Brien|Sean McGinley|Lynda Boyd|Bob Cole|Steve O'Connell|Sean Panting|Rachel Wilson|</v>
      </c>
    </row>
    <row r="7859" spans="1:21">
      <c r="A7859" s="14" t="s">
        <v>36014</v>
      </c>
      <c r="B7859" s="14" t="s">
        <v>48</v>
      </c>
      <c r="C7859" s="14" t="s">
        <v>36015</v>
      </c>
      <c r="D7859" s="14" t="s">
        <v>3297</v>
      </c>
      <c r="E7859" s="14" t="s">
        <v>36016</v>
      </c>
      <c r="F7859" s="14" t="s">
        <v>36017</v>
      </c>
      <c r="G7859" s="26">
        <v>43831</v>
      </c>
      <c r="H7859" s="14">
        <v>2010</v>
      </c>
      <c r="I7859" s="14" t="s">
        <v>363</v>
      </c>
      <c r="J7859" s="14" t="s">
        <v>566</v>
      </c>
      <c r="K7859" s="14" t="s">
        <v>2116</v>
      </c>
      <c r="L7859" s="14" t="s">
        <v>36018</v>
      </c>
      <c r="M7859" s="14">
        <f t="shared" si="976"/>
        <v>2020</v>
      </c>
      <c r="N7859" s="14">
        <f t="shared" si="977"/>
        <v>1</v>
      </c>
      <c r="O7859" s="14" t="str">
        <f>IFERROR(VLOOKUP(I7859,Lists!$F$2:$G$16,2,FALSE()),"Not Rated")</f>
        <v>Adults</v>
      </c>
      <c r="P7859" s="14">
        <f t="shared" si="978"/>
        <v>97</v>
      </c>
      <c r="Q7859" s="14" t="str">
        <f t="shared" si="979"/>
        <v>Germany</v>
      </c>
      <c r="R7859" s="14" t="str">
        <f t="shared" si="980"/>
        <v>|Germany|France|United States|Canada|United Kingdom|</v>
      </c>
      <c r="S7859" s="14" t="str">
        <f t="shared" si="981"/>
        <v>|Action &amp; Adventure|Horror Movies|Sci-Fi &amp; Fantasy|</v>
      </c>
      <c r="T7859" s="14" t="str">
        <f t="shared" si="982"/>
        <v>|Paul W.S. Anderson|</v>
      </c>
      <c r="U7859" s="14" t="str">
        <f t="shared" si="983"/>
        <v>|Milla Jovovich|Ali Larter|Kim Coates|Shawn Roberts|Sergio Peris-Mencheta|Spencer Locke|Boris Kodjoe|Wentworth Miller|</v>
      </c>
    </row>
    <row r="7860" spans="1:21">
      <c r="A7860" s="14" t="s">
        <v>36019</v>
      </c>
      <c r="B7860" s="14" t="s">
        <v>48</v>
      </c>
      <c r="C7860" s="14" t="s">
        <v>36020</v>
      </c>
      <c r="D7860" s="14" t="s">
        <v>36021</v>
      </c>
      <c r="E7860" s="14" t="s">
        <v>36021</v>
      </c>
      <c r="F7860" s="14" t="s">
        <v>115</v>
      </c>
      <c r="G7860" s="26">
        <v>43101</v>
      </c>
      <c r="H7860" s="14">
        <v>2017</v>
      </c>
      <c r="I7860" s="14" t="s">
        <v>360</v>
      </c>
      <c r="J7860" s="14" t="s">
        <v>566</v>
      </c>
      <c r="K7860" s="14" t="s">
        <v>927</v>
      </c>
      <c r="L7860" s="14" t="s">
        <v>36022</v>
      </c>
      <c r="M7860" s="14">
        <f t="shared" si="976"/>
        <v>2018</v>
      </c>
      <c r="N7860" s="14">
        <f t="shared" si="977"/>
        <v>1</v>
      </c>
      <c r="O7860" s="14" t="str">
        <f>IFERROR(VLOOKUP(I7860,Lists!$F$2:$G$16,2,FALSE()),"Not Rated")</f>
        <v>Adults</v>
      </c>
      <c r="P7860" s="14">
        <f t="shared" si="978"/>
        <v>97</v>
      </c>
      <c r="Q7860" s="14" t="str">
        <f t="shared" si="979"/>
        <v>United States</v>
      </c>
      <c r="R7860" s="14" t="str">
        <f t="shared" si="980"/>
        <v>|United States|</v>
      </c>
      <c r="S7860" s="14" t="str">
        <f t="shared" si="981"/>
        <v>|Documentaries|Music &amp; Musicals|</v>
      </c>
      <c r="T7860" s="14" t="str">
        <f t="shared" si="982"/>
        <v>|René Pérez Joglar|</v>
      </c>
      <c r="U7860" s="14" t="str">
        <f t="shared" si="983"/>
        <v>|René Pérez Joglar|</v>
      </c>
    </row>
    <row r="7861" spans="1:21">
      <c r="A7861" s="14" t="s">
        <v>36023</v>
      </c>
      <c r="B7861" s="14" t="s">
        <v>48</v>
      </c>
      <c r="C7861" s="14" t="s">
        <v>36024</v>
      </c>
      <c r="D7861" s="14" t="s">
        <v>36025</v>
      </c>
      <c r="E7861" s="14" t="s">
        <v>36026</v>
      </c>
      <c r="F7861" s="14" t="s">
        <v>115</v>
      </c>
      <c r="G7861" s="26">
        <v>43004</v>
      </c>
      <c r="H7861" s="14">
        <v>2016</v>
      </c>
      <c r="I7861" s="14" t="s">
        <v>360</v>
      </c>
      <c r="J7861" s="14" t="s">
        <v>507</v>
      </c>
      <c r="K7861" s="14" t="s">
        <v>247</v>
      </c>
      <c r="L7861" s="14" t="s">
        <v>36027</v>
      </c>
      <c r="M7861" s="14">
        <f t="shared" si="976"/>
        <v>2017</v>
      </c>
      <c r="N7861" s="14">
        <f t="shared" si="977"/>
        <v>9</v>
      </c>
      <c r="O7861" s="14" t="str">
        <f>IFERROR(VLOOKUP(I7861,Lists!$F$2:$G$16,2,FALSE()),"Not Rated")</f>
        <v>Adults</v>
      </c>
      <c r="P7861" s="14">
        <f t="shared" si="978"/>
        <v>94</v>
      </c>
      <c r="Q7861" s="14" t="str">
        <f t="shared" si="979"/>
        <v>United States</v>
      </c>
      <c r="R7861" s="14" t="str">
        <f t="shared" si="980"/>
        <v>|United States|</v>
      </c>
      <c r="S7861" s="14" t="str">
        <f t="shared" si="981"/>
        <v>|Documentaries|</v>
      </c>
      <c r="T7861" s="14" t="str">
        <f t="shared" si="982"/>
        <v>|Linda Saffire|Adam Schlesinger|</v>
      </c>
      <c r="U7861" s="14" t="str">
        <f t="shared" si="983"/>
        <v>|Peter Martins|Sean Suozzi|Gretchen Smith|Ashley Laracey|Tiler Peck|Damian Woetzel|Albert Evans|Sterling Hyltin|Craig Hall|Peter Boal|Karen Young|Michelle Rodriguez|Jock Soto|Adam Barrett|</v>
      </c>
    </row>
    <row r="7862" spans="1:21">
      <c r="A7862" s="14" t="s">
        <v>36028</v>
      </c>
      <c r="B7862" s="14" t="s">
        <v>48</v>
      </c>
      <c r="C7862" s="14" t="s">
        <v>36029</v>
      </c>
      <c r="D7862" s="14" t="s">
        <v>30445</v>
      </c>
      <c r="E7862" s="14" t="s">
        <v>36030</v>
      </c>
      <c r="F7862" s="14" t="s">
        <v>130</v>
      </c>
      <c r="G7862" s="26">
        <v>43328</v>
      </c>
      <c r="H7862" s="14">
        <v>1980</v>
      </c>
      <c r="I7862" s="14" t="s">
        <v>363</v>
      </c>
      <c r="J7862" s="14" t="s">
        <v>566</v>
      </c>
      <c r="K7862" s="14" t="s">
        <v>1442</v>
      </c>
      <c r="L7862" s="14" t="s">
        <v>36031</v>
      </c>
      <c r="M7862" s="14">
        <f t="shared" si="976"/>
        <v>2018</v>
      </c>
      <c r="N7862" s="14">
        <f t="shared" si="977"/>
        <v>8</v>
      </c>
      <c r="O7862" s="14" t="str">
        <f>IFERROR(VLOOKUP(I7862,Lists!$F$2:$G$16,2,FALSE()),"Not Rated")</f>
        <v>Adults</v>
      </c>
      <c r="P7862" s="14">
        <f t="shared" si="978"/>
        <v>97</v>
      </c>
      <c r="Q7862" s="14" t="str">
        <f t="shared" si="979"/>
        <v>Hong Kong</v>
      </c>
      <c r="R7862" s="14" t="str">
        <f t="shared" si="980"/>
        <v>|Hong Kong|</v>
      </c>
      <c r="S7862" s="14" t="str">
        <f t="shared" si="981"/>
        <v>|Action &amp; Adventure|Comedies|International Movies|</v>
      </c>
      <c r="T7862" s="14" t="str">
        <f t="shared" si="982"/>
        <v>|Chia-Liang Liu|</v>
      </c>
      <c r="U7862" s="14" t="str">
        <f t="shared" si="983"/>
        <v>|Gordon Liu|Lung Wei Wang|Hou Hsiao|Lun Hua|Yeong-mun Kwon|Kara Hui|Szu-Chia Chen|Tsui Ling Yu|Wei Hao Teng|Gong Shih|</v>
      </c>
    </row>
    <row r="7863" spans="1:21">
      <c r="A7863" s="14" t="s">
        <v>36032</v>
      </c>
      <c r="B7863" s="14" t="s">
        <v>48</v>
      </c>
      <c r="C7863" s="14" t="s">
        <v>36033</v>
      </c>
      <c r="D7863" s="14" t="s">
        <v>36034</v>
      </c>
      <c r="E7863" s="14" t="s">
        <v>36035</v>
      </c>
      <c r="F7863" s="14" t="s">
        <v>116</v>
      </c>
      <c r="G7863" s="26">
        <v>42795</v>
      </c>
      <c r="H7863" s="14">
        <v>2016</v>
      </c>
      <c r="I7863" s="14" t="s">
        <v>369</v>
      </c>
      <c r="J7863" s="14" t="s">
        <v>1062</v>
      </c>
      <c r="K7863" s="14" t="s">
        <v>475</v>
      </c>
      <c r="L7863" s="14" t="s">
        <v>36036</v>
      </c>
      <c r="M7863" s="14">
        <f t="shared" si="976"/>
        <v>2017</v>
      </c>
      <c r="N7863" s="14">
        <f t="shared" si="977"/>
        <v>3</v>
      </c>
      <c r="O7863" s="14" t="str">
        <f>IFERROR(VLOOKUP(I7863,Lists!$F$2:$G$16,2,FALSE()),"Not Rated")</f>
        <v>Not Rated</v>
      </c>
      <c r="P7863" s="14">
        <f t="shared" si="978"/>
        <v>118</v>
      </c>
      <c r="Q7863" s="14" t="str">
        <f t="shared" si="979"/>
        <v>India</v>
      </c>
      <c r="R7863" s="14" t="str">
        <f t="shared" si="980"/>
        <v>|India|</v>
      </c>
      <c r="S7863" s="14" t="str">
        <f t="shared" si="981"/>
        <v>|Dramas|International Movies|</v>
      </c>
      <c r="T7863" s="14" t="str">
        <f t="shared" si="982"/>
        <v>|Vijay Jayapal|</v>
      </c>
      <c r="U7863" s="14" t="str">
        <f t="shared" si="983"/>
        <v>|Chetan|Lakshmi Priyaa Chandramouli|Anantharam Karthik|Arpita Banerjee|</v>
      </c>
    </row>
    <row r="7864" spans="1:21">
      <c r="A7864" s="14" t="s">
        <v>36037</v>
      </c>
      <c r="B7864" s="14" t="s">
        <v>49</v>
      </c>
      <c r="C7864" s="14" t="s">
        <v>36038</v>
      </c>
      <c r="D7864" s="14" t="s">
        <v>117</v>
      </c>
      <c r="E7864" s="14" t="s">
        <v>36039</v>
      </c>
      <c r="F7864" s="14" t="s">
        <v>117</v>
      </c>
      <c r="G7864" s="26">
        <v>43587</v>
      </c>
      <c r="H7864" s="14">
        <v>2017</v>
      </c>
      <c r="I7864" s="14" t="s">
        <v>360</v>
      </c>
      <c r="J7864" s="14" t="s">
        <v>105</v>
      </c>
      <c r="K7864" s="14" t="s">
        <v>1470</v>
      </c>
      <c r="L7864" s="14" t="s">
        <v>36040</v>
      </c>
      <c r="M7864" s="14">
        <f t="shared" si="976"/>
        <v>2019</v>
      </c>
      <c r="N7864" s="14">
        <f t="shared" si="977"/>
        <v>5</v>
      </c>
      <c r="O7864" s="14" t="str">
        <f>IFERROR(VLOOKUP(I7864,Lists!$F$2:$G$16,2,FALSE()),"Not Rated")</f>
        <v>Adults</v>
      </c>
      <c r="P7864" s="14">
        <f t="shared" si="978"/>
        <v>1</v>
      </c>
      <c r="Q7864" s="14" t="str">
        <f t="shared" si="979"/>
        <v>Unknown</v>
      </c>
      <c r="R7864" s="14" t="str">
        <f t="shared" si="980"/>
        <v>|Unknown|</v>
      </c>
      <c r="S7864" s="14" t="str">
        <f t="shared" si="981"/>
        <v>|Crime TV Shows|International TV Shows|TV Dramas|</v>
      </c>
      <c r="T7864" s="14" t="str">
        <f t="shared" si="982"/>
        <v>|Unknown|</v>
      </c>
      <c r="U7864" s="14" t="str">
        <f t="shared" si="983"/>
        <v>|Lalita Panyopas|Saksit Tangtong|Tao Somchai Khemklad|Tack Parunyu Rojanawuttitum|Pongsatorn Jongwilas|Chaleumpol Tikumpornteerawong|Akarin Akaranitimaytharatt|Kanthi Pitithan|Plerng Pollapakk Vacharaponghiran|Kritteera Inpornwijit|</v>
      </c>
    </row>
    <row r="7865" spans="1:21">
      <c r="A7865" s="14" t="s">
        <v>36041</v>
      </c>
      <c r="B7865" s="14" t="s">
        <v>48</v>
      </c>
      <c r="C7865" s="14" t="s">
        <v>36042</v>
      </c>
      <c r="D7865" s="14" t="s">
        <v>36043</v>
      </c>
      <c r="E7865" s="14" t="s">
        <v>36044</v>
      </c>
      <c r="F7865" s="14" t="s">
        <v>8178</v>
      </c>
      <c r="G7865" s="26">
        <v>43302</v>
      </c>
      <c r="H7865" s="14">
        <v>2014</v>
      </c>
      <c r="I7865" s="14" t="s">
        <v>363</v>
      </c>
      <c r="J7865" s="14" t="s">
        <v>739</v>
      </c>
      <c r="K7865" s="14" t="s">
        <v>7420</v>
      </c>
      <c r="L7865" s="14" t="s">
        <v>36045</v>
      </c>
      <c r="M7865" s="14">
        <f t="shared" si="976"/>
        <v>2018</v>
      </c>
      <c r="N7865" s="14">
        <f t="shared" si="977"/>
        <v>7</v>
      </c>
      <c r="O7865" s="14" t="str">
        <f>IFERROR(VLOOKUP(I7865,Lists!$F$2:$G$16,2,FALSE()),"Not Rated")</f>
        <v>Adults</v>
      </c>
      <c r="P7865" s="14">
        <f t="shared" si="978"/>
        <v>95</v>
      </c>
      <c r="Q7865" s="14" t="str">
        <f t="shared" si="979"/>
        <v>Hong Kong</v>
      </c>
      <c r="R7865" s="14" t="str">
        <f t="shared" si="980"/>
        <v>|Hong Kong|United States|</v>
      </c>
      <c r="S7865" s="14" t="str">
        <f t="shared" si="981"/>
        <v>|Action &amp; Adventure|Dramas|Independent Movies|</v>
      </c>
      <c r="T7865" s="14" t="str">
        <f t="shared" si="982"/>
        <v>|Andrew Lau Wai-Keung|Andrew Loo|</v>
      </c>
      <c r="U7865" s="14" t="str">
        <f t="shared" si="983"/>
        <v>|Ray Liotta|Justin Chon|Kevin Wu|Harry Shum Jr.|Eugenia Yuan|Leonard Wu|Jin Auyeung|Jon Kit Lee|Shuya Chang|Geoff Pierson|</v>
      </c>
    </row>
    <row r="7866" spans="1:21">
      <c r="A7866" s="14" t="s">
        <v>36046</v>
      </c>
      <c r="B7866" s="14" t="s">
        <v>49</v>
      </c>
      <c r="C7866" s="14" t="s">
        <v>36047</v>
      </c>
      <c r="D7866" s="14" t="s">
        <v>36048</v>
      </c>
      <c r="E7866" s="14" t="s">
        <v>36049</v>
      </c>
      <c r="F7866" s="14" t="s">
        <v>118</v>
      </c>
      <c r="G7866" s="26">
        <v>43132</v>
      </c>
      <c r="H7866" s="14">
        <v>2017</v>
      </c>
      <c r="I7866" s="14" t="s">
        <v>362</v>
      </c>
      <c r="J7866" s="14" t="s">
        <v>105</v>
      </c>
      <c r="K7866" s="14" t="s">
        <v>937</v>
      </c>
      <c r="L7866" s="14" t="s">
        <v>36050</v>
      </c>
      <c r="M7866" s="14">
        <f t="shared" si="976"/>
        <v>2018</v>
      </c>
      <c r="N7866" s="14">
        <f t="shared" si="977"/>
        <v>2</v>
      </c>
      <c r="O7866" s="14" t="str">
        <f>IFERROR(VLOOKUP(I7866,Lists!$F$2:$G$16,2,FALSE()),"Not Rated")</f>
        <v>Older Kids</v>
      </c>
      <c r="P7866" s="14">
        <f t="shared" si="978"/>
        <v>1</v>
      </c>
      <c r="Q7866" s="14" t="str">
        <f t="shared" si="979"/>
        <v>United Kingdom</v>
      </c>
      <c r="R7866" s="14" t="str">
        <f t="shared" si="980"/>
        <v>|United Kingdom|</v>
      </c>
      <c r="S7866" s="14" t="str">
        <f t="shared" si="981"/>
        <v>|British TV Shows|Kids' TV|</v>
      </c>
      <c r="T7866" s="14" t="str">
        <f t="shared" si="982"/>
        <v>|Jani Lachauer|Jakob Schuh|</v>
      </c>
      <c r="U7866" s="14" t="str">
        <f t="shared" si="983"/>
        <v>|Rob Brydon|Bertie Carvel|Gemma Chan|Dominic West|Isaac Hempstead Wright|Bel Powley|Tamsin Greig|Rose Leslie|David Walliams|</v>
      </c>
    </row>
    <row r="7867" spans="1:21">
      <c r="A7867" s="14" t="s">
        <v>36051</v>
      </c>
      <c r="B7867" s="14" t="s">
        <v>48</v>
      </c>
      <c r="C7867" s="14" t="s">
        <v>36052</v>
      </c>
      <c r="D7867" s="14" t="s">
        <v>28242</v>
      </c>
      <c r="E7867" s="14" t="s">
        <v>36053</v>
      </c>
      <c r="F7867" s="14" t="s">
        <v>921</v>
      </c>
      <c r="G7867" s="26">
        <v>43770</v>
      </c>
      <c r="H7867" s="14">
        <v>2008</v>
      </c>
      <c r="I7867" s="14" t="s">
        <v>363</v>
      </c>
      <c r="J7867" s="14" t="s">
        <v>1159</v>
      </c>
      <c r="K7867" s="14" t="s">
        <v>1027</v>
      </c>
      <c r="L7867" s="14" t="s">
        <v>36054</v>
      </c>
      <c r="M7867" s="14">
        <f t="shared" si="976"/>
        <v>2019</v>
      </c>
      <c r="N7867" s="14">
        <f t="shared" si="977"/>
        <v>11</v>
      </c>
      <c r="O7867" s="14" t="str">
        <f>IFERROR(VLOOKUP(I7867,Lists!$F$2:$G$16,2,FALSE()),"Not Rated")</f>
        <v>Adults</v>
      </c>
      <c r="P7867" s="14">
        <f t="shared" si="978"/>
        <v>120</v>
      </c>
      <c r="Q7867" s="14" t="str">
        <f t="shared" si="979"/>
        <v>United States</v>
      </c>
      <c r="R7867" s="14" t="str">
        <f t="shared" si="980"/>
        <v>|United States|United Kingdom|</v>
      </c>
      <c r="S7867" s="14" t="str">
        <f t="shared" si="981"/>
        <v>|Dramas|Romantic Movies|</v>
      </c>
      <c r="T7867" s="14" t="str">
        <f t="shared" si="982"/>
        <v>|Sam Mendes|</v>
      </c>
      <c r="U7867" s="14" t="str">
        <f t="shared" si="983"/>
        <v>|Leonardo DiCaprio|Kate Winslet|Kathy Bates|Michael Shannon|Kathryn Hahn|David Harbour|Dylan Baker|Richard Easton|Zoe Kazan|Jay O. Sanders|Max Casella|</v>
      </c>
    </row>
    <row r="7868" spans="1:21">
      <c r="A7868" s="14" t="s">
        <v>36055</v>
      </c>
      <c r="B7868" s="14" t="s">
        <v>48</v>
      </c>
      <c r="C7868" s="14" t="s">
        <v>36056</v>
      </c>
      <c r="D7868" s="14" t="s">
        <v>36057</v>
      </c>
      <c r="E7868" s="14" t="s">
        <v>36058</v>
      </c>
      <c r="F7868" s="14" t="s">
        <v>125</v>
      </c>
      <c r="G7868" s="26">
        <v>42707</v>
      </c>
      <c r="H7868" s="14">
        <v>2012</v>
      </c>
      <c r="I7868" s="14" t="s">
        <v>369</v>
      </c>
      <c r="J7868" s="14" t="s">
        <v>1668</v>
      </c>
      <c r="K7868" s="14" t="s">
        <v>444</v>
      </c>
      <c r="L7868" s="14" t="s">
        <v>36059</v>
      </c>
      <c r="M7868" s="14">
        <f t="shared" si="976"/>
        <v>2016</v>
      </c>
      <c r="N7868" s="14">
        <f t="shared" si="977"/>
        <v>12</v>
      </c>
      <c r="O7868" s="14" t="str">
        <f>IFERROR(VLOOKUP(I7868,Lists!$F$2:$G$16,2,FALSE()),"Not Rated")</f>
        <v>Not Rated</v>
      </c>
      <c r="P7868" s="14">
        <f t="shared" si="978"/>
        <v>84</v>
      </c>
      <c r="Q7868" s="14" t="str">
        <f t="shared" si="979"/>
        <v>Mexico</v>
      </c>
      <c r="R7868" s="14" t="str">
        <f t="shared" si="980"/>
        <v>|Mexico|</v>
      </c>
      <c r="S7868" s="14" t="str">
        <f t="shared" si="981"/>
        <v>|Dramas|Independent Movies|International Movies|</v>
      </c>
      <c r="T7868" s="14" t="str">
        <f t="shared" si="982"/>
        <v>|Fernando Frías De La Parra|</v>
      </c>
      <c r="U7868" s="14" t="str">
        <f t="shared" si="983"/>
        <v>|Rezeta Veliu|Roger Mendoza|Emiliano Becerríl|Sebastián Cordova|Paulina Dávila|</v>
      </c>
    </row>
    <row r="7869" spans="1:21">
      <c r="A7869" s="14" t="s">
        <v>36060</v>
      </c>
      <c r="B7869" s="14" t="s">
        <v>49</v>
      </c>
      <c r="C7869" s="14" t="s">
        <v>36061</v>
      </c>
      <c r="D7869" s="14" t="s">
        <v>117</v>
      </c>
      <c r="E7869" s="14" t="s">
        <v>117</v>
      </c>
      <c r="F7869" s="14" t="s">
        <v>115</v>
      </c>
      <c r="G7869" s="26">
        <v>43581</v>
      </c>
      <c r="H7869" s="14">
        <v>2016</v>
      </c>
      <c r="I7869" s="14" t="s">
        <v>360</v>
      </c>
      <c r="J7869" s="14" t="s">
        <v>108</v>
      </c>
      <c r="K7869" s="14" t="s">
        <v>3736</v>
      </c>
      <c r="L7869" s="14" t="s">
        <v>36062</v>
      </c>
      <c r="M7869" s="14">
        <f t="shared" si="976"/>
        <v>2019</v>
      </c>
      <c r="N7869" s="14">
        <f t="shared" si="977"/>
        <v>4</v>
      </c>
      <c r="O7869" s="14" t="str">
        <f>IFERROR(VLOOKUP(I7869,Lists!$F$2:$G$16,2,FALSE()),"Not Rated")</f>
        <v>Adults</v>
      </c>
      <c r="P7869" s="14">
        <f t="shared" si="978"/>
        <v>4</v>
      </c>
      <c r="Q7869" s="14" t="str">
        <f t="shared" si="979"/>
        <v>United States</v>
      </c>
      <c r="R7869" s="14" t="str">
        <f t="shared" si="980"/>
        <v>|United States|</v>
      </c>
      <c r="S7869" s="14" t="str">
        <f t="shared" si="981"/>
        <v>|International TV Shows|Reality TV|Spanish-Language TV Shows|</v>
      </c>
      <c r="T7869" s="14" t="str">
        <f t="shared" si="982"/>
        <v>|Unknown|</v>
      </c>
      <c r="U7869" s="14" t="str">
        <f t="shared" si="983"/>
        <v>|Unknown|</v>
      </c>
    </row>
    <row r="7870" spans="1:21">
      <c r="A7870" s="14" t="s">
        <v>36063</v>
      </c>
      <c r="B7870" s="14" t="s">
        <v>48</v>
      </c>
      <c r="C7870" s="14" t="s">
        <v>36064</v>
      </c>
      <c r="D7870" s="14" t="s">
        <v>36065</v>
      </c>
      <c r="E7870" s="14" t="s">
        <v>36066</v>
      </c>
      <c r="F7870" s="14" t="s">
        <v>115</v>
      </c>
      <c r="G7870" s="26">
        <v>43617</v>
      </c>
      <c r="H7870" s="14">
        <v>2008</v>
      </c>
      <c r="I7870" s="14" t="s">
        <v>363</v>
      </c>
      <c r="J7870" s="14" t="s">
        <v>1247</v>
      </c>
      <c r="K7870" s="14" t="s">
        <v>683</v>
      </c>
      <c r="L7870" s="14" t="s">
        <v>36067</v>
      </c>
      <c r="M7870" s="14">
        <f t="shared" si="976"/>
        <v>2019</v>
      </c>
      <c r="N7870" s="14">
        <f t="shared" si="977"/>
        <v>6</v>
      </c>
      <c r="O7870" s="14" t="str">
        <f>IFERROR(VLOOKUP(I7870,Lists!$F$2:$G$16,2,FALSE()),"Not Rated")</f>
        <v>Adults</v>
      </c>
      <c r="P7870" s="14">
        <f t="shared" si="978"/>
        <v>101</v>
      </c>
      <c r="Q7870" s="14" t="str">
        <f t="shared" si="979"/>
        <v>United States</v>
      </c>
      <c r="R7870" s="14" t="str">
        <f t="shared" si="980"/>
        <v>|United States|</v>
      </c>
      <c r="S7870" s="14" t="str">
        <f t="shared" si="981"/>
        <v>|Dramas|Thrillers|</v>
      </c>
      <c r="T7870" s="14" t="str">
        <f t="shared" si="982"/>
        <v>|Jon Avnet|</v>
      </c>
      <c r="U7870" s="14" t="str">
        <f t="shared" si="983"/>
        <v>|Robert De Niro|Al Pacino|50 Cent|Carla Gugino|John Leguizamo|Donnie Wahlberg|Brian Dennehy|Trilby Glover|</v>
      </c>
    </row>
    <row r="7871" spans="1:21">
      <c r="A7871" s="14" t="s">
        <v>36068</v>
      </c>
      <c r="B7871" s="14" t="s">
        <v>48</v>
      </c>
      <c r="C7871" s="14" t="s">
        <v>36069</v>
      </c>
      <c r="D7871" s="14" t="s">
        <v>10004</v>
      </c>
      <c r="E7871" s="14" t="s">
        <v>36070</v>
      </c>
      <c r="F7871" s="14" t="s">
        <v>116</v>
      </c>
      <c r="G7871" s="26">
        <v>43221</v>
      </c>
      <c r="H7871" s="14">
        <v>2015</v>
      </c>
      <c r="I7871" s="14" t="s">
        <v>361</v>
      </c>
      <c r="J7871" s="14" t="s">
        <v>560</v>
      </c>
      <c r="K7871" s="14" t="s">
        <v>475</v>
      </c>
      <c r="L7871" s="14" t="s">
        <v>36071</v>
      </c>
      <c r="M7871" s="14">
        <f t="shared" si="976"/>
        <v>2018</v>
      </c>
      <c r="N7871" s="14">
        <f t="shared" si="977"/>
        <v>5</v>
      </c>
      <c r="O7871" s="14" t="str">
        <f>IFERROR(VLOOKUP(I7871,Lists!$F$2:$G$16,2,FALSE()),"Not Rated")</f>
        <v>Teens</v>
      </c>
      <c r="P7871" s="14">
        <f t="shared" si="978"/>
        <v>103</v>
      </c>
      <c r="Q7871" s="14" t="str">
        <f t="shared" si="979"/>
        <v>India</v>
      </c>
      <c r="R7871" s="14" t="str">
        <f t="shared" si="980"/>
        <v>|India|</v>
      </c>
      <c r="S7871" s="14" t="str">
        <f t="shared" si="981"/>
        <v>|Dramas|International Movies|</v>
      </c>
      <c r="T7871" s="14" t="str">
        <f t="shared" si="982"/>
        <v>|Makarand Mane|</v>
      </c>
      <c r="U7871" s="14" t="str">
        <f t="shared" si="983"/>
        <v>|Shashank Shende|Sahil Joshi|Suhas Sirsat|Kalyanee Mulay|Vijay Salve|Umesh Jagtap|Shantanu Gangane|Abhay Mahajan|Vitthal Patil|Ketan Pawar|</v>
      </c>
    </row>
    <row r="7872" spans="1:21">
      <c r="A7872" s="14" t="s">
        <v>36072</v>
      </c>
      <c r="B7872" s="14" t="s">
        <v>49</v>
      </c>
      <c r="C7872" s="14" t="s">
        <v>36073</v>
      </c>
      <c r="D7872" s="14" t="s">
        <v>117</v>
      </c>
      <c r="E7872" s="14" t="s">
        <v>36074</v>
      </c>
      <c r="F7872" s="14" t="s">
        <v>7107</v>
      </c>
      <c r="G7872" s="26">
        <v>42986</v>
      </c>
      <c r="H7872" s="14">
        <v>2017</v>
      </c>
      <c r="I7872" s="14" t="s">
        <v>360</v>
      </c>
      <c r="J7872" s="14" t="s">
        <v>521</v>
      </c>
      <c r="K7872" s="14" t="s">
        <v>31027</v>
      </c>
      <c r="L7872" s="14" t="s">
        <v>36075</v>
      </c>
      <c r="M7872" s="14">
        <f t="shared" si="976"/>
        <v>2017</v>
      </c>
      <c r="N7872" s="14">
        <f t="shared" si="977"/>
        <v>9</v>
      </c>
      <c r="O7872" s="14" t="str">
        <f>IFERROR(VLOOKUP(I7872,Lists!$F$2:$G$16,2,FALSE()),"Not Rated")</f>
        <v>Adults</v>
      </c>
      <c r="P7872" s="14">
        <f t="shared" si="978"/>
        <v>5</v>
      </c>
      <c r="Q7872" s="14" t="str">
        <f t="shared" si="979"/>
        <v>United Kingdom</v>
      </c>
      <c r="R7872" s="14" t="str">
        <f t="shared" si="980"/>
        <v>|United Kingdom|Ireland|</v>
      </c>
      <c r="S7872" s="14" t="str">
        <f t="shared" si="981"/>
        <v>|British TV Shows|Crime TV Shows|TV Dramas|</v>
      </c>
      <c r="T7872" s="14" t="str">
        <f t="shared" si="982"/>
        <v>|Unknown|</v>
      </c>
      <c r="U7872" s="14" t="str">
        <f t="shared" si="983"/>
        <v>|Matthew Macfadyen|Jerome Flynn|Adam Rothenberg|David Wilmot|MyAnna Buring|David Dawson|Amanda Hale|Charlene McKenna|Jonathan Barnwell|Clive Russell|</v>
      </c>
    </row>
    <row r="7873" spans="1:21">
      <c r="A7873" s="14" t="s">
        <v>36076</v>
      </c>
      <c r="B7873" s="14" t="s">
        <v>48</v>
      </c>
      <c r="C7873" s="14" t="s">
        <v>36077</v>
      </c>
      <c r="D7873" s="14" t="s">
        <v>36078</v>
      </c>
      <c r="E7873" s="14" t="s">
        <v>36079</v>
      </c>
      <c r="F7873" s="14" t="s">
        <v>116</v>
      </c>
      <c r="G7873" s="26">
        <v>43084</v>
      </c>
      <c r="H7873" s="14">
        <v>2013</v>
      </c>
      <c r="I7873" s="14" t="s">
        <v>360</v>
      </c>
      <c r="J7873" s="14" t="s">
        <v>760</v>
      </c>
      <c r="K7873" s="14" t="s">
        <v>1537</v>
      </c>
      <c r="L7873" s="14" t="s">
        <v>36080</v>
      </c>
      <c r="M7873" s="14">
        <f t="shared" si="976"/>
        <v>2017</v>
      </c>
      <c r="N7873" s="14">
        <f t="shared" si="977"/>
        <v>12</v>
      </c>
      <c r="O7873" s="14" t="str">
        <f>IFERROR(VLOOKUP(I7873,Lists!$F$2:$G$16,2,FALSE()),"Not Rated")</f>
        <v>Adults</v>
      </c>
      <c r="P7873" s="14">
        <f t="shared" si="978"/>
        <v>83</v>
      </c>
      <c r="Q7873" s="14" t="str">
        <f t="shared" si="979"/>
        <v>India</v>
      </c>
      <c r="R7873" s="14" t="str">
        <f t="shared" si="980"/>
        <v>|India|</v>
      </c>
      <c r="S7873" s="14" t="str">
        <f t="shared" si="981"/>
        <v>|Horror Movies|International Movies|</v>
      </c>
      <c r="T7873" s="14" t="str">
        <f t="shared" si="982"/>
        <v>|Devaki Singh|Luke Kenny|</v>
      </c>
      <c r="U7873" s="14" t="str">
        <f t="shared" si="983"/>
        <v>|Luke Kenny|Kirti Kulhari|Ashwin Mushran|Benjamin Gilani|</v>
      </c>
    </row>
    <row r="7874" spans="1:21">
      <c r="A7874" s="14" t="s">
        <v>36081</v>
      </c>
      <c r="B7874" s="14" t="s">
        <v>49</v>
      </c>
      <c r="C7874" s="14" t="s">
        <v>36082</v>
      </c>
      <c r="D7874" s="14" t="s">
        <v>117</v>
      </c>
      <c r="E7874" s="14" t="s">
        <v>36083</v>
      </c>
      <c r="F7874" s="14" t="s">
        <v>116</v>
      </c>
      <c r="G7874" s="26">
        <v>43174</v>
      </c>
      <c r="H7874" s="14">
        <v>2010</v>
      </c>
      <c r="I7874" s="14" t="s">
        <v>361</v>
      </c>
      <c r="J7874" s="14" t="s">
        <v>105</v>
      </c>
      <c r="K7874" s="14" t="s">
        <v>424</v>
      </c>
      <c r="L7874" s="14" t="s">
        <v>36084</v>
      </c>
      <c r="M7874" s="14">
        <f t="shared" ref="M7874:M7937" si="984">IF(G7874="","",YEAR(G7874))</f>
        <v>2018</v>
      </c>
      <c r="N7874" s="14">
        <f t="shared" ref="N7874:N7937" si="985">IF(G7874="","",MONTH(G7874))</f>
        <v>3</v>
      </c>
      <c r="O7874" s="14" t="str">
        <f>IFERROR(VLOOKUP(I7874,Lists!$F$2:$G$16,2,FALSE()),"Not Rated")</f>
        <v>Teens</v>
      </c>
      <c r="P7874" s="14">
        <f t="shared" ref="P7874:P7937" si="986">IFERROR(VALUE(LEFT(J7874,FIND(" ",J7874)-1)),"")</f>
        <v>1</v>
      </c>
      <c r="Q7874" s="14" t="str">
        <f t="shared" ref="Q7874:Q7937" si="987">IFERROR(LEFT(F7874,FIND(",",F7874)-1),F7874)</f>
        <v>India</v>
      </c>
      <c r="R7874" s="14" t="str">
        <f t="shared" ref="R7874:R7937" si="988">"|"&amp;SUBSTITUTE(F7874,", ","|")&amp;"|"</f>
        <v>|India|</v>
      </c>
      <c r="S7874" s="14" t="str">
        <f t="shared" ref="S7874:S7937" si="989">"|"&amp;SUBSTITUTE(K7874,", ","|")&amp;"|"</f>
        <v>|International TV Shows|Romantic TV Shows|TV Comedies|</v>
      </c>
      <c r="T7874" s="14" t="str">
        <f t="shared" ref="T7874:T7937" si="990">"|"&amp;SUBSTITUTE(D7874,", ","|")&amp;"|"</f>
        <v>|Unknown|</v>
      </c>
      <c r="U7874" s="14" t="str">
        <f t="shared" ref="U7874:U7937" si="991">"|"&amp;SUBSTITUTE(E7874,", ","|")&amp;"|"</f>
        <v>|Shruti Seth|Kavi Shastri|Siddhant Karnick|Kavin Dave|</v>
      </c>
    </row>
    <row r="7875" spans="1:21">
      <c r="A7875" s="14" t="s">
        <v>36085</v>
      </c>
      <c r="B7875" s="14" t="s">
        <v>48</v>
      </c>
      <c r="C7875" s="14" t="s">
        <v>36086</v>
      </c>
      <c r="D7875" s="14" t="s">
        <v>12478</v>
      </c>
      <c r="E7875" s="14" t="s">
        <v>36087</v>
      </c>
      <c r="F7875" s="14" t="s">
        <v>116</v>
      </c>
      <c r="G7875" s="26">
        <v>43040</v>
      </c>
      <c r="H7875" s="14">
        <v>2011</v>
      </c>
      <c r="I7875" s="14" t="s">
        <v>360</v>
      </c>
      <c r="J7875" s="14" t="s">
        <v>1386</v>
      </c>
      <c r="K7875" s="14" t="s">
        <v>444</v>
      </c>
      <c r="L7875" s="14" t="s">
        <v>36088</v>
      </c>
      <c r="M7875" s="14">
        <f t="shared" si="984"/>
        <v>2017</v>
      </c>
      <c r="N7875" s="14">
        <f t="shared" si="985"/>
        <v>11</v>
      </c>
      <c r="O7875" s="14" t="str">
        <f>IFERROR(VLOOKUP(I7875,Lists!$F$2:$G$16,2,FALSE()),"Not Rated")</f>
        <v>Adults</v>
      </c>
      <c r="P7875" s="14">
        <f t="shared" si="986"/>
        <v>107</v>
      </c>
      <c r="Q7875" s="14" t="str">
        <f t="shared" si="987"/>
        <v>India</v>
      </c>
      <c r="R7875" s="14" t="str">
        <f t="shared" si="988"/>
        <v>|India|</v>
      </c>
      <c r="S7875" s="14" t="str">
        <f t="shared" si="989"/>
        <v>|Dramas|Independent Movies|International Movies|</v>
      </c>
      <c r="T7875" s="14" t="str">
        <f t="shared" si="990"/>
        <v>|Ashok Nanda|</v>
      </c>
      <c r="U7875" s="14" t="str">
        <f t="shared" si="991"/>
        <v>|Deepti Naval|Vijay Raaz|Meghna Naidu|Saadhika Randhawa|Ritisha Vijayvargya|Manoj Biddvai|Sayaji Shinde|Reema Lagoo|</v>
      </c>
    </row>
    <row r="7876" spans="1:21">
      <c r="A7876" s="14" t="s">
        <v>36089</v>
      </c>
      <c r="B7876" s="14" t="s">
        <v>48</v>
      </c>
      <c r="C7876" s="14" t="s">
        <v>36090</v>
      </c>
      <c r="D7876" s="14" t="s">
        <v>36091</v>
      </c>
      <c r="E7876" s="14" t="s">
        <v>36092</v>
      </c>
      <c r="F7876" s="14" t="s">
        <v>116</v>
      </c>
      <c r="G7876" s="26">
        <v>43830</v>
      </c>
      <c r="H7876" s="14">
        <v>2010</v>
      </c>
      <c r="I7876" s="14" t="s">
        <v>361</v>
      </c>
      <c r="J7876" s="14" t="s">
        <v>1488</v>
      </c>
      <c r="K7876" s="14" t="s">
        <v>444</v>
      </c>
      <c r="L7876" s="14" t="s">
        <v>36093</v>
      </c>
      <c r="M7876" s="14">
        <f t="shared" si="984"/>
        <v>2019</v>
      </c>
      <c r="N7876" s="14">
        <f t="shared" si="985"/>
        <v>12</v>
      </c>
      <c r="O7876" s="14" t="str">
        <f>IFERROR(VLOOKUP(I7876,Lists!$F$2:$G$16,2,FALSE()),"Not Rated")</f>
        <v>Teens</v>
      </c>
      <c r="P7876" s="14">
        <f t="shared" si="986"/>
        <v>136</v>
      </c>
      <c r="Q7876" s="14" t="str">
        <f t="shared" si="987"/>
        <v>India</v>
      </c>
      <c r="R7876" s="14" t="str">
        <f t="shared" si="988"/>
        <v>|India|</v>
      </c>
      <c r="S7876" s="14" t="str">
        <f t="shared" si="989"/>
        <v>|Dramas|Independent Movies|International Movies|</v>
      </c>
      <c r="T7876" s="14" t="str">
        <f t="shared" si="990"/>
        <v>|Amit Rai|</v>
      </c>
      <c r="U7876" s="14" t="str">
        <f t="shared" si="991"/>
        <v>|Paresh Rawal|Om Puri|Pavan Malhotra|Javed Sheikh|Swati Chitnis|Masood Akhtar|Sudhir Nema|Rakesh Srivastava|</v>
      </c>
    </row>
    <row r="7877" spans="1:21">
      <c r="A7877" s="14" t="s">
        <v>36094</v>
      </c>
      <c r="B7877" s="14" t="s">
        <v>48</v>
      </c>
      <c r="C7877" s="14" t="s">
        <v>36095</v>
      </c>
      <c r="D7877" s="14" t="s">
        <v>11478</v>
      </c>
      <c r="E7877" s="14" t="s">
        <v>36096</v>
      </c>
      <c r="F7877" s="14" t="s">
        <v>131</v>
      </c>
      <c r="G7877" s="26">
        <v>42552</v>
      </c>
      <c r="H7877" s="14">
        <v>2015</v>
      </c>
      <c r="I7877" s="14" t="s">
        <v>361</v>
      </c>
      <c r="J7877" s="14" t="s">
        <v>624</v>
      </c>
      <c r="K7877" s="14" t="s">
        <v>475</v>
      </c>
      <c r="L7877" s="14" t="s">
        <v>36097</v>
      </c>
      <c r="M7877" s="14">
        <f t="shared" si="984"/>
        <v>2016</v>
      </c>
      <c r="N7877" s="14">
        <f t="shared" si="985"/>
        <v>7</v>
      </c>
      <c r="O7877" s="14" t="str">
        <f>IFERROR(VLOOKUP(I7877,Lists!$F$2:$G$16,2,FALSE()),"Not Rated")</f>
        <v>Teens</v>
      </c>
      <c r="P7877" s="14">
        <f t="shared" si="986"/>
        <v>96</v>
      </c>
      <c r="Q7877" s="14" t="str">
        <f t="shared" si="987"/>
        <v>Nigeria</v>
      </c>
      <c r="R7877" s="14" t="str">
        <f t="shared" si="988"/>
        <v>|Nigeria|</v>
      </c>
      <c r="S7877" s="14" t="str">
        <f t="shared" si="989"/>
        <v>|Dramas|International Movies|</v>
      </c>
      <c r="T7877" s="14" t="str">
        <f t="shared" si="990"/>
        <v>|Ishaya Bako|</v>
      </c>
      <c r="U7877" s="14" t="str">
        <f t="shared" si="991"/>
        <v>|Genevieve Nnaji|Oris Erhuero|Majid Michel|</v>
      </c>
    </row>
    <row r="7878" spans="1:21">
      <c r="A7878" s="14" t="s">
        <v>36098</v>
      </c>
      <c r="B7878" s="14" t="s">
        <v>48</v>
      </c>
      <c r="C7878" s="14" t="s">
        <v>36099</v>
      </c>
      <c r="D7878" s="14" t="s">
        <v>36100</v>
      </c>
      <c r="E7878" s="14" t="s">
        <v>36100</v>
      </c>
      <c r="F7878" s="14" t="s">
        <v>132</v>
      </c>
      <c r="G7878" s="26">
        <v>43221</v>
      </c>
      <c r="H7878" s="14">
        <v>2016</v>
      </c>
      <c r="I7878" s="14" t="s">
        <v>361</v>
      </c>
      <c r="J7878" s="14" t="s">
        <v>8233</v>
      </c>
      <c r="K7878" s="14" t="s">
        <v>496</v>
      </c>
      <c r="L7878" s="14" t="s">
        <v>36101</v>
      </c>
      <c r="M7878" s="14">
        <f t="shared" si="984"/>
        <v>2018</v>
      </c>
      <c r="N7878" s="14">
        <f t="shared" si="985"/>
        <v>5</v>
      </c>
      <c r="O7878" s="14" t="str">
        <f>IFERROR(VLOOKUP(I7878,Lists!$F$2:$G$16,2,FALSE()),"Not Rated")</f>
        <v>Teens</v>
      </c>
      <c r="P7878" s="14">
        <f t="shared" si="986"/>
        <v>45</v>
      </c>
      <c r="Q7878" s="14" t="str">
        <f t="shared" si="987"/>
        <v>Italy</v>
      </c>
      <c r="R7878" s="14" t="str">
        <f t="shared" si="988"/>
        <v>|Italy|</v>
      </c>
      <c r="S7878" s="14" t="str">
        <f t="shared" si="989"/>
        <v>|Documentaries|International Movies|</v>
      </c>
      <c r="T7878" s="14" t="str">
        <f t="shared" si="990"/>
        <v>|Pierfrancesco Diliberto|</v>
      </c>
      <c r="U7878" s="14" t="str">
        <f t="shared" si="991"/>
        <v>|Pierfrancesco Diliberto|</v>
      </c>
    </row>
    <row r="7879" spans="1:21">
      <c r="A7879" s="14" t="s">
        <v>36102</v>
      </c>
      <c r="B7879" s="14" t="s">
        <v>48</v>
      </c>
      <c r="C7879" s="14" t="s">
        <v>36103</v>
      </c>
      <c r="D7879" s="14" t="s">
        <v>36104</v>
      </c>
      <c r="E7879" s="14" t="s">
        <v>36105</v>
      </c>
      <c r="F7879" s="14" t="s">
        <v>118</v>
      </c>
      <c r="G7879" s="26">
        <v>43586</v>
      </c>
      <c r="H7879" s="14">
        <v>2018</v>
      </c>
      <c r="I7879" s="14" t="s">
        <v>361</v>
      </c>
      <c r="J7879" s="14" t="s">
        <v>900</v>
      </c>
      <c r="K7879" s="14" t="s">
        <v>13052</v>
      </c>
      <c r="L7879" s="14" t="s">
        <v>36106</v>
      </c>
      <c r="M7879" s="14">
        <f t="shared" si="984"/>
        <v>2019</v>
      </c>
      <c r="N7879" s="14">
        <f t="shared" si="985"/>
        <v>5</v>
      </c>
      <c r="O7879" s="14" t="str">
        <f>IFERROR(VLOOKUP(I7879,Lists!$F$2:$G$16,2,FALSE()),"Not Rated")</f>
        <v>Teens</v>
      </c>
      <c r="P7879" s="14">
        <f t="shared" si="986"/>
        <v>92</v>
      </c>
      <c r="Q7879" s="14" t="str">
        <f t="shared" si="987"/>
        <v>United Kingdom</v>
      </c>
      <c r="R7879" s="14" t="str">
        <f t="shared" si="988"/>
        <v>|United Kingdom|</v>
      </c>
      <c r="S7879" s="14" t="str">
        <f t="shared" si="989"/>
        <v>|Action &amp; Adventure|Independent Movies|International Movies|</v>
      </c>
      <c r="T7879" s="14" t="str">
        <f t="shared" si="990"/>
        <v>|Nicholas Winter|</v>
      </c>
      <c r="U7879" s="14" t="str">
        <f t="shared" si="991"/>
        <v>|Ben Freeman|James Oliver Wheatley|Marie Everett|Jamie Kenna|James Groom|James G. Nunn|Martyn Ford|Gareth David-Lloyd|Brian Blessed|Kristian Nairn|</v>
      </c>
    </row>
    <row r="7880" spans="1:21">
      <c r="A7880" s="14" t="s">
        <v>36107</v>
      </c>
      <c r="B7880" s="14" t="s">
        <v>49</v>
      </c>
      <c r="C7880" s="14" t="s">
        <v>36108</v>
      </c>
      <c r="D7880" s="14" t="s">
        <v>117</v>
      </c>
      <c r="E7880" s="14" t="s">
        <v>36109</v>
      </c>
      <c r="F7880" s="14" t="s">
        <v>1856</v>
      </c>
      <c r="G7880" s="26">
        <v>42644</v>
      </c>
      <c r="H7880" s="14">
        <v>1985</v>
      </c>
      <c r="I7880" s="14" t="s">
        <v>360</v>
      </c>
      <c r="J7880" s="14" t="s">
        <v>105</v>
      </c>
      <c r="K7880" s="14" t="s">
        <v>266</v>
      </c>
      <c r="L7880" s="14" t="s">
        <v>36110</v>
      </c>
      <c r="M7880" s="14">
        <f t="shared" si="984"/>
        <v>2016</v>
      </c>
      <c r="N7880" s="14">
        <f t="shared" si="985"/>
        <v>10</v>
      </c>
      <c r="O7880" s="14" t="str">
        <f>IFERROR(VLOOKUP(I7880,Lists!$F$2:$G$16,2,FALSE()),"Not Rated")</f>
        <v>Adults</v>
      </c>
      <c r="P7880" s="14">
        <f t="shared" si="986"/>
        <v>1</v>
      </c>
      <c r="Q7880" s="14" t="str">
        <f t="shared" si="987"/>
        <v>United States</v>
      </c>
      <c r="R7880" s="14" t="str">
        <f t="shared" si="988"/>
        <v>|United States|Japan|</v>
      </c>
      <c r="S7880" s="14" t="str">
        <f t="shared" si="989"/>
        <v>|Anime Series|</v>
      </c>
      <c r="T7880" s="14" t="str">
        <f t="shared" si="990"/>
        <v>|Unknown|</v>
      </c>
      <c r="U7880" s="14" t="str">
        <f t="shared" si="991"/>
        <v>|Jean-Claude Ballard|Gregory Snegoff|Cam Clarke|Melissa Newman|Tony Oliver|Larry Abraham|Robert Axelrod|Robert V. Barron|</v>
      </c>
    </row>
    <row r="7881" spans="1:21">
      <c r="A7881" s="14" t="s">
        <v>36111</v>
      </c>
      <c r="B7881" s="14" t="s">
        <v>48</v>
      </c>
      <c r="C7881" s="14" t="s">
        <v>36112</v>
      </c>
      <c r="D7881" s="14" t="s">
        <v>3395</v>
      </c>
      <c r="E7881" s="14" t="s">
        <v>36113</v>
      </c>
      <c r="F7881" s="14" t="s">
        <v>115</v>
      </c>
      <c r="G7881" s="26">
        <v>43678</v>
      </c>
      <c r="H7881" s="14">
        <v>1976</v>
      </c>
      <c r="I7881" s="14" t="s">
        <v>367</v>
      </c>
      <c r="J7881" s="14" t="s">
        <v>1159</v>
      </c>
      <c r="K7881" s="14" t="s">
        <v>640</v>
      </c>
      <c r="L7881" s="14" t="s">
        <v>36114</v>
      </c>
      <c r="M7881" s="14">
        <f t="shared" si="984"/>
        <v>2019</v>
      </c>
      <c r="N7881" s="14">
        <f t="shared" si="985"/>
        <v>8</v>
      </c>
      <c r="O7881" s="14" t="str">
        <f>IFERROR(VLOOKUP(I7881,Lists!$F$2:$G$16,2,FALSE()),"Not Rated")</f>
        <v>Older Kids</v>
      </c>
      <c r="P7881" s="14">
        <f t="shared" si="986"/>
        <v>120</v>
      </c>
      <c r="Q7881" s="14" t="str">
        <f t="shared" si="987"/>
        <v>United States</v>
      </c>
      <c r="R7881" s="14" t="str">
        <f t="shared" si="988"/>
        <v>|United States|</v>
      </c>
      <c r="S7881" s="14" t="str">
        <f t="shared" si="989"/>
        <v>|Action &amp; Adventure|Classic Movies|Dramas|</v>
      </c>
      <c r="T7881" s="14" t="str">
        <f t="shared" si="990"/>
        <v>|John G. Avildsen|</v>
      </c>
      <c r="U7881" s="14" t="str">
        <f t="shared" si="991"/>
        <v>|Sylvester Stallone|Talia Shire|Burt Young|Carl Weathers|Burgess Meredith|Thayer David|Joe Spinell|Jimmy Gambina|Bill Baldwin|</v>
      </c>
    </row>
    <row r="7882" spans="1:21">
      <c r="A7882" s="14" t="s">
        <v>36115</v>
      </c>
      <c r="B7882" s="14" t="s">
        <v>48</v>
      </c>
      <c r="C7882" s="14" t="s">
        <v>36116</v>
      </c>
      <c r="D7882" s="14" t="s">
        <v>36117</v>
      </c>
      <c r="E7882" s="14" t="s">
        <v>36118</v>
      </c>
      <c r="F7882" s="14" t="s">
        <v>115</v>
      </c>
      <c r="G7882" s="26">
        <v>43678</v>
      </c>
      <c r="H7882" s="14">
        <v>1979</v>
      </c>
      <c r="I7882" s="14" t="s">
        <v>367</v>
      </c>
      <c r="J7882" s="14" t="s">
        <v>1008</v>
      </c>
      <c r="K7882" s="14" t="s">
        <v>2207</v>
      </c>
      <c r="L7882" s="14" t="s">
        <v>36119</v>
      </c>
      <c r="M7882" s="14">
        <f t="shared" si="984"/>
        <v>2019</v>
      </c>
      <c r="N7882" s="14">
        <f t="shared" si="985"/>
        <v>8</v>
      </c>
      <c r="O7882" s="14" t="str">
        <f>IFERROR(VLOOKUP(I7882,Lists!$F$2:$G$16,2,FALSE()),"Not Rated")</f>
        <v>Older Kids</v>
      </c>
      <c r="P7882" s="14">
        <f t="shared" si="986"/>
        <v>119</v>
      </c>
      <c r="Q7882" s="14" t="str">
        <f t="shared" si="987"/>
        <v>United States</v>
      </c>
      <c r="R7882" s="14" t="str">
        <f t="shared" si="988"/>
        <v>|United States|</v>
      </c>
      <c r="S7882" s="14" t="str">
        <f t="shared" si="989"/>
        <v>|Dramas|Sports Movies|</v>
      </c>
      <c r="T7882" s="14" t="str">
        <f t="shared" si="990"/>
        <v>|Sylvester Stallone|</v>
      </c>
      <c r="U7882" s="14" t="str">
        <f t="shared" si="991"/>
        <v>|Sylvester Stallone|Talia Shire|Burt Young|Carl Weathers|Burgess Meredith|Tony Burton|Joe Spinell|Leonard Gaines|John Pleshette|Sylvia Meals|</v>
      </c>
    </row>
    <row r="7883" spans="1:21">
      <c r="A7883" s="14" t="s">
        <v>36120</v>
      </c>
      <c r="B7883" s="14" t="s">
        <v>48</v>
      </c>
      <c r="C7883" s="14" t="s">
        <v>36121</v>
      </c>
      <c r="D7883" s="14" t="s">
        <v>36117</v>
      </c>
      <c r="E7883" s="14" t="s">
        <v>36122</v>
      </c>
      <c r="F7883" s="14" t="s">
        <v>115</v>
      </c>
      <c r="G7883" s="26">
        <v>43678</v>
      </c>
      <c r="H7883" s="14">
        <v>1982</v>
      </c>
      <c r="I7883" s="14" t="s">
        <v>367</v>
      </c>
      <c r="J7883" s="14" t="s">
        <v>713</v>
      </c>
      <c r="K7883" s="14" t="s">
        <v>2207</v>
      </c>
      <c r="L7883" s="14" t="s">
        <v>36123</v>
      </c>
      <c r="M7883" s="14">
        <f t="shared" si="984"/>
        <v>2019</v>
      </c>
      <c r="N7883" s="14">
        <f t="shared" si="985"/>
        <v>8</v>
      </c>
      <c r="O7883" s="14" t="str">
        <f>IFERROR(VLOOKUP(I7883,Lists!$F$2:$G$16,2,FALSE()),"Not Rated")</f>
        <v>Older Kids</v>
      </c>
      <c r="P7883" s="14">
        <f t="shared" si="986"/>
        <v>100</v>
      </c>
      <c r="Q7883" s="14" t="str">
        <f t="shared" si="987"/>
        <v>United States</v>
      </c>
      <c r="R7883" s="14" t="str">
        <f t="shared" si="988"/>
        <v>|United States|</v>
      </c>
      <c r="S7883" s="14" t="str">
        <f t="shared" si="989"/>
        <v>|Dramas|Sports Movies|</v>
      </c>
      <c r="T7883" s="14" t="str">
        <f t="shared" si="990"/>
        <v>|Sylvester Stallone|</v>
      </c>
      <c r="U7883" s="14" t="str">
        <f t="shared" si="991"/>
        <v>|Sylvester Stallone|Talia Shire|Burt Young|Carl Weathers|Burgess Meredith|Tony Burton|Mr. T|Hulk Hogan|Ian Fried|</v>
      </c>
    </row>
    <row r="7884" spans="1:21">
      <c r="A7884" s="14" t="s">
        <v>36124</v>
      </c>
      <c r="B7884" s="14" t="s">
        <v>48</v>
      </c>
      <c r="C7884" s="14" t="s">
        <v>36125</v>
      </c>
      <c r="D7884" s="14" t="s">
        <v>36117</v>
      </c>
      <c r="E7884" s="14" t="s">
        <v>36126</v>
      </c>
      <c r="F7884" s="14" t="s">
        <v>115</v>
      </c>
      <c r="G7884" s="26">
        <v>43678</v>
      </c>
      <c r="H7884" s="14">
        <v>1985</v>
      </c>
      <c r="I7884" s="14" t="s">
        <v>367</v>
      </c>
      <c r="J7884" s="14" t="s">
        <v>900</v>
      </c>
      <c r="K7884" s="14" t="s">
        <v>2207</v>
      </c>
      <c r="L7884" s="14" t="s">
        <v>36127</v>
      </c>
      <c r="M7884" s="14">
        <f t="shared" si="984"/>
        <v>2019</v>
      </c>
      <c r="N7884" s="14">
        <f t="shared" si="985"/>
        <v>8</v>
      </c>
      <c r="O7884" s="14" t="str">
        <f>IFERROR(VLOOKUP(I7884,Lists!$F$2:$G$16,2,FALSE()),"Not Rated")</f>
        <v>Older Kids</v>
      </c>
      <c r="P7884" s="14">
        <f t="shared" si="986"/>
        <v>92</v>
      </c>
      <c r="Q7884" s="14" t="str">
        <f t="shared" si="987"/>
        <v>United States</v>
      </c>
      <c r="R7884" s="14" t="str">
        <f t="shared" si="988"/>
        <v>|United States|</v>
      </c>
      <c r="S7884" s="14" t="str">
        <f t="shared" si="989"/>
        <v>|Dramas|Sports Movies|</v>
      </c>
      <c r="T7884" s="14" t="str">
        <f t="shared" si="990"/>
        <v>|Sylvester Stallone|</v>
      </c>
      <c r="U7884" s="14" t="str">
        <f t="shared" si="991"/>
        <v>|Sylvester Stallone|Talia Shire|Burt Young|Carl Weathers|Dolph Lundgren|Brigitte Nielsen|Tony Burton|Michael Pataki|</v>
      </c>
    </row>
    <row r="7885" spans="1:21">
      <c r="A7885" s="14" t="s">
        <v>36128</v>
      </c>
      <c r="B7885" s="14" t="s">
        <v>48</v>
      </c>
      <c r="C7885" s="14" t="s">
        <v>36129</v>
      </c>
      <c r="D7885" s="14" t="s">
        <v>3395</v>
      </c>
      <c r="E7885" s="14" t="s">
        <v>36130</v>
      </c>
      <c r="F7885" s="14" t="s">
        <v>115</v>
      </c>
      <c r="G7885" s="26">
        <v>43678</v>
      </c>
      <c r="H7885" s="14">
        <v>1990</v>
      </c>
      <c r="I7885" s="14" t="s">
        <v>364</v>
      </c>
      <c r="J7885" s="14" t="s">
        <v>457</v>
      </c>
      <c r="K7885" s="14" t="s">
        <v>2207</v>
      </c>
      <c r="L7885" s="14" t="s">
        <v>36131</v>
      </c>
      <c r="M7885" s="14">
        <f t="shared" si="984"/>
        <v>2019</v>
      </c>
      <c r="N7885" s="14">
        <f t="shared" si="985"/>
        <v>8</v>
      </c>
      <c r="O7885" s="14" t="str">
        <f>IFERROR(VLOOKUP(I7885,Lists!$F$2:$G$16,2,FALSE()),"Not Rated")</f>
        <v>Teens</v>
      </c>
      <c r="P7885" s="14">
        <f t="shared" si="986"/>
        <v>104</v>
      </c>
      <c r="Q7885" s="14" t="str">
        <f t="shared" si="987"/>
        <v>United States</v>
      </c>
      <c r="R7885" s="14" t="str">
        <f t="shared" si="988"/>
        <v>|United States|</v>
      </c>
      <c r="S7885" s="14" t="str">
        <f t="shared" si="989"/>
        <v>|Dramas|Sports Movies|</v>
      </c>
      <c r="T7885" s="14" t="str">
        <f t="shared" si="990"/>
        <v>|John G. Avildsen|</v>
      </c>
      <c r="U7885" s="14" t="str">
        <f t="shared" si="991"/>
        <v>|Sylvester Stallone|Talia Shire|Burt Young|Richard Gant|Tommy Morrison|Sage Stallone|Burgess Meredith|Tony Burton|</v>
      </c>
    </row>
    <row r="7886" spans="1:21">
      <c r="A7886" s="14" t="s">
        <v>36132</v>
      </c>
      <c r="B7886" s="14" t="s">
        <v>48</v>
      </c>
      <c r="C7886" s="14" t="s">
        <v>36133</v>
      </c>
      <c r="D7886" s="14" t="s">
        <v>14329</v>
      </c>
      <c r="E7886" s="14" t="s">
        <v>36134</v>
      </c>
      <c r="F7886" s="14" t="s">
        <v>115</v>
      </c>
      <c r="G7886" s="26">
        <v>42752</v>
      </c>
      <c r="H7886" s="14">
        <v>2017</v>
      </c>
      <c r="I7886" s="14" t="s">
        <v>363</v>
      </c>
      <c r="J7886" s="14" t="s">
        <v>730</v>
      </c>
      <c r="K7886" s="14" t="s">
        <v>1122</v>
      </c>
      <c r="L7886" s="14" t="s">
        <v>36135</v>
      </c>
      <c r="M7886" s="14">
        <f t="shared" si="984"/>
        <v>2017</v>
      </c>
      <c r="N7886" s="14">
        <f t="shared" si="985"/>
        <v>1</v>
      </c>
      <c r="O7886" s="14" t="str">
        <f>IFERROR(VLOOKUP(I7886,Lists!$F$2:$G$16,2,FALSE()),"Not Rated")</f>
        <v>Adults</v>
      </c>
      <c r="P7886" s="14">
        <f t="shared" si="986"/>
        <v>93</v>
      </c>
      <c r="Q7886" s="14" t="str">
        <f t="shared" si="987"/>
        <v>United States</v>
      </c>
      <c r="R7886" s="14" t="str">
        <f t="shared" si="988"/>
        <v>|United States|</v>
      </c>
      <c r="S7886" s="14" t="str">
        <f t="shared" si="989"/>
        <v>|Action &amp; Adventure|Sci-Fi &amp; Fantasy|</v>
      </c>
      <c r="T7886" s="14" t="str">
        <f t="shared" si="990"/>
        <v>|G.J. Echternkamp|</v>
      </c>
      <c r="U7886" s="14" t="str">
        <f t="shared" si="991"/>
        <v>|Manu Bennett|Malcolm McDowell|Marci Miller|Burt Grinstead|Folake Olowofoyeku|Ramsey Moore|Yancy Butler|Charlie Farrell|Shanna Olson|</v>
      </c>
    </row>
    <row r="7887" spans="1:21">
      <c r="A7887" s="14" t="s">
        <v>36136</v>
      </c>
      <c r="B7887" s="14" t="s">
        <v>48</v>
      </c>
      <c r="C7887" s="14" t="s">
        <v>36137</v>
      </c>
      <c r="D7887" s="14" t="s">
        <v>11882</v>
      </c>
      <c r="E7887" s="14" t="s">
        <v>36138</v>
      </c>
      <c r="F7887" s="14" t="s">
        <v>128</v>
      </c>
      <c r="G7887" s="26">
        <v>43574</v>
      </c>
      <c r="H7887" s="14">
        <v>2014</v>
      </c>
      <c r="I7887" s="14" t="s">
        <v>360</v>
      </c>
      <c r="J7887" s="14" t="s">
        <v>653</v>
      </c>
      <c r="K7887" s="14" t="s">
        <v>475</v>
      </c>
      <c r="L7887" s="14" t="s">
        <v>36139</v>
      </c>
      <c r="M7887" s="14">
        <f t="shared" si="984"/>
        <v>2019</v>
      </c>
      <c r="N7887" s="14">
        <f t="shared" si="985"/>
        <v>4</v>
      </c>
      <c r="O7887" s="14" t="str">
        <f>IFERROR(VLOOKUP(I7887,Lists!$F$2:$G$16,2,FALSE()),"Not Rated")</f>
        <v>Adults</v>
      </c>
      <c r="P7887" s="14">
        <f t="shared" si="986"/>
        <v>98</v>
      </c>
      <c r="Q7887" s="14" t="str">
        <f t="shared" si="987"/>
        <v>Egypt</v>
      </c>
      <c r="R7887" s="14" t="str">
        <f t="shared" si="988"/>
        <v>|Egypt|</v>
      </c>
      <c r="S7887" s="14" t="str">
        <f t="shared" si="989"/>
        <v>|Dramas|International Movies|</v>
      </c>
      <c r="T7887" s="14" t="str">
        <f t="shared" si="990"/>
        <v>|Sameh Abdulaziz|</v>
      </c>
      <c r="U7887" s="14" t="str">
        <f t="shared" si="991"/>
        <v>|Haifa Wehbe|Bassem Samra|Mohamed Lotfy|Ahmed Fathy|Nagua Fouad|Ahlam Al-Gritly|Karim El Abnoudi|Salah Abdullah|Hakim|Usha|</v>
      </c>
    </row>
    <row r="7888" spans="1:21">
      <c r="A7888" s="14" t="s">
        <v>36140</v>
      </c>
      <c r="B7888" s="14" t="s">
        <v>48</v>
      </c>
      <c r="C7888" s="14" t="s">
        <v>36141</v>
      </c>
      <c r="D7888" s="14" t="s">
        <v>36142</v>
      </c>
      <c r="E7888" s="14" t="s">
        <v>117</v>
      </c>
      <c r="F7888" s="14" t="s">
        <v>115</v>
      </c>
      <c r="G7888" s="26">
        <v>43685</v>
      </c>
      <c r="H7888" s="14">
        <v>2018</v>
      </c>
      <c r="I7888" s="14" t="s">
        <v>360</v>
      </c>
      <c r="J7888" s="14" t="s">
        <v>951</v>
      </c>
      <c r="K7888" s="14" t="s">
        <v>247</v>
      </c>
      <c r="L7888" s="14" t="s">
        <v>36143</v>
      </c>
      <c r="M7888" s="14">
        <f t="shared" si="984"/>
        <v>2019</v>
      </c>
      <c r="N7888" s="14">
        <f t="shared" si="985"/>
        <v>8</v>
      </c>
      <c r="O7888" s="14" t="str">
        <f>IFERROR(VLOOKUP(I7888,Lists!$F$2:$G$16,2,FALSE()),"Not Rated")</f>
        <v>Adults</v>
      </c>
      <c r="P7888" s="14">
        <f t="shared" si="986"/>
        <v>80</v>
      </c>
      <c r="Q7888" s="14" t="str">
        <f t="shared" si="987"/>
        <v>United States</v>
      </c>
      <c r="R7888" s="14" t="str">
        <f t="shared" si="988"/>
        <v>|United States|</v>
      </c>
      <c r="S7888" s="14" t="str">
        <f t="shared" si="989"/>
        <v>|Documentaries|</v>
      </c>
      <c r="T7888" s="14" t="str">
        <f t="shared" si="990"/>
        <v>|Nancy Schwartzman|</v>
      </c>
      <c r="U7888" s="14" t="str">
        <f t="shared" si="991"/>
        <v>|Unknown|</v>
      </c>
    </row>
    <row r="7889" spans="1:21">
      <c r="A7889" s="14" t="s">
        <v>36144</v>
      </c>
      <c r="B7889" s="14" t="s">
        <v>48</v>
      </c>
      <c r="C7889" s="14" t="s">
        <v>36145</v>
      </c>
      <c r="D7889" s="14" t="s">
        <v>36146</v>
      </c>
      <c r="E7889" s="14" t="s">
        <v>117</v>
      </c>
      <c r="F7889" s="14" t="s">
        <v>36147</v>
      </c>
      <c r="G7889" s="26">
        <v>42986</v>
      </c>
      <c r="H7889" s="14">
        <v>2015</v>
      </c>
      <c r="I7889" s="14" t="s">
        <v>360</v>
      </c>
      <c r="J7889" s="14" t="s">
        <v>5629</v>
      </c>
      <c r="K7889" s="14" t="s">
        <v>247</v>
      </c>
      <c r="L7889" s="14" t="s">
        <v>36148</v>
      </c>
      <c r="M7889" s="14">
        <f t="shared" si="984"/>
        <v>2017</v>
      </c>
      <c r="N7889" s="14">
        <f t="shared" si="985"/>
        <v>9</v>
      </c>
      <c r="O7889" s="14" t="str">
        <f>IFERROR(VLOOKUP(I7889,Lists!$F$2:$G$16,2,FALSE()),"Not Rated")</f>
        <v>Adults</v>
      </c>
      <c r="P7889" s="14">
        <f t="shared" si="986"/>
        <v>79</v>
      </c>
      <c r="Q7889" s="14" t="str">
        <f t="shared" si="987"/>
        <v>United States</v>
      </c>
      <c r="R7889" s="14" t="str">
        <f t="shared" si="988"/>
        <v>|United States|Uruguay|</v>
      </c>
      <c r="S7889" s="14" t="str">
        <f t="shared" si="989"/>
        <v>|Documentaries|</v>
      </c>
      <c r="T7889" s="14" t="str">
        <f t="shared" si="990"/>
        <v>|Mitch Dickman|</v>
      </c>
      <c r="U7889" s="14" t="str">
        <f t="shared" si="991"/>
        <v>|Unknown|</v>
      </c>
    </row>
    <row r="7890" spans="1:21">
      <c r="A7890" s="14" t="s">
        <v>36149</v>
      </c>
      <c r="B7890" s="14" t="s">
        <v>48</v>
      </c>
      <c r="C7890" s="14" t="s">
        <v>36150</v>
      </c>
      <c r="D7890" s="14" t="s">
        <v>15351</v>
      </c>
      <c r="E7890" s="14" t="s">
        <v>36151</v>
      </c>
      <c r="F7890" s="14" t="s">
        <v>36152</v>
      </c>
      <c r="G7890" s="26">
        <v>43040</v>
      </c>
      <c r="H7890" s="14">
        <v>2014</v>
      </c>
      <c r="I7890" s="14" t="s">
        <v>361</v>
      </c>
      <c r="J7890" s="14" t="s">
        <v>682</v>
      </c>
      <c r="K7890" s="14" t="s">
        <v>36153</v>
      </c>
      <c r="L7890" s="14" t="s">
        <v>36154</v>
      </c>
      <c r="M7890" s="14">
        <f t="shared" si="984"/>
        <v>2017</v>
      </c>
      <c r="N7890" s="14">
        <f t="shared" si="985"/>
        <v>11</v>
      </c>
      <c r="O7890" s="14" t="str">
        <f>IFERROR(VLOOKUP(I7890,Lists!$F$2:$G$16,2,FALSE()),"Not Rated")</f>
        <v>Teens</v>
      </c>
      <c r="P7890" s="14">
        <f t="shared" si="986"/>
        <v>122</v>
      </c>
      <c r="Q7890" s="14" t="str">
        <f t="shared" si="987"/>
        <v>India</v>
      </c>
      <c r="R7890" s="14" t="str">
        <f t="shared" si="988"/>
        <v>|India|Canada|</v>
      </c>
      <c r="S7890" s="14" t="str">
        <f t="shared" si="989"/>
        <v>|Action &amp; Adventure|Comedies|Music &amp; Musicals|</v>
      </c>
      <c r="T7890" s="14" t="str">
        <f t="shared" si="990"/>
        <v>|Navaniat Singh|</v>
      </c>
      <c r="U7890" s="14" t="str">
        <f t="shared" si="991"/>
        <v>|Jazzy B|Garry Sandhu|Monica Bedi|Parul Gulati|Rana Ranbir|Yograj Singh|Rana Jung Bahadur|Sanga Jagir|</v>
      </c>
    </row>
    <row r="7891" spans="1:21">
      <c r="A7891" s="14" t="s">
        <v>36155</v>
      </c>
      <c r="B7891" s="14" t="s">
        <v>48</v>
      </c>
      <c r="C7891" s="14" t="s">
        <v>36156</v>
      </c>
      <c r="D7891" s="14" t="s">
        <v>36157</v>
      </c>
      <c r="E7891" s="14" t="s">
        <v>36158</v>
      </c>
      <c r="F7891" s="14" t="s">
        <v>36159</v>
      </c>
      <c r="G7891" s="26">
        <v>43300</v>
      </c>
      <c r="H7891" s="14">
        <v>2015</v>
      </c>
      <c r="I7891" s="14" t="s">
        <v>363</v>
      </c>
      <c r="J7891" s="14" t="s">
        <v>1062</v>
      </c>
      <c r="K7891" s="14" t="s">
        <v>1436</v>
      </c>
      <c r="L7891" s="14" t="s">
        <v>36160</v>
      </c>
      <c r="M7891" s="14">
        <f t="shared" si="984"/>
        <v>2018</v>
      </c>
      <c r="N7891" s="14">
        <f t="shared" si="985"/>
        <v>7</v>
      </c>
      <c r="O7891" s="14" t="str">
        <f>IFERROR(VLOOKUP(I7891,Lists!$F$2:$G$16,2,FALSE()),"Not Rated")</f>
        <v>Adults</v>
      </c>
      <c r="P7891" s="14">
        <f t="shared" si="986"/>
        <v>118</v>
      </c>
      <c r="Q7891" s="14" t="str">
        <f t="shared" si="987"/>
        <v>Ireland</v>
      </c>
      <c r="R7891" s="14" t="str">
        <f t="shared" si="988"/>
        <v>|Ireland|Canada|United Kingdom|United States|</v>
      </c>
      <c r="S7891" s="14" t="str">
        <f t="shared" si="989"/>
        <v>|Dramas|Independent Movies|</v>
      </c>
      <c r="T7891" s="14" t="str">
        <f t="shared" si="990"/>
        <v>|Lenny Abrahamson|</v>
      </c>
      <c r="U7891" s="14" t="str">
        <f t="shared" si="991"/>
        <v>|Brie Larson|Jacob Tremblay|Joan Allen|Sean Bridgers|Tom McCamus|William H. Macy|Cas Anvar|Amanda Brugel|Wendy Crewson|Sandy McMaster|</v>
      </c>
    </row>
    <row r="7892" spans="1:21">
      <c r="A7892" s="14" t="s">
        <v>36161</v>
      </c>
      <c r="B7892" s="14" t="s">
        <v>48</v>
      </c>
      <c r="C7892" s="14" t="s">
        <v>36162</v>
      </c>
      <c r="D7892" s="14" t="s">
        <v>36163</v>
      </c>
      <c r="E7892" s="14" t="s">
        <v>36164</v>
      </c>
      <c r="F7892" s="14" t="s">
        <v>119</v>
      </c>
      <c r="G7892" s="26">
        <v>43525</v>
      </c>
      <c r="H7892" s="14">
        <v>2017</v>
      </c>
      <c r="I7892" s="14" t="s">
        <v>360</v>
      </c>
      <c r="J7892" s="14" t="s">
        <v>1330</v>
      </c>
      <c r="K7892" s="14" t="s">
        <v>1782</v>
      </c>
      <c r="L7892" s="14" t="s">
        <v>36165</v>
      </c>
      <c r="M7892" s="14">
        <f t="shared" si="984"/>
        <v>2019</v>
      </c>
      <c r="N7892" s="14">
        <f t="shared" si="985"/>
        <v>3</v>
      </c>
      <c r="O7892" s="14" t="str">
        <f>IFERROR(VLOOKUP(I7892,Lists!$F$2:$G$16,2,FALSE()),"Not Rated")</f>
        <v>Adults</v>
      </c>
      <c r="P7892" s="14">
        <f t="shared" si="986"/>
        <v>89</v>
      </c>
      <c r="Q7892" s="14" t="str">
        <f t="shared" si="987"/>
        <v>Canada</v>
      </c>
      <c r="R7892" s="14" t="str">
        <f t="shared" si="988"/>
        <v>|Canada|</v>
      </c>
      <c r="S7892" s="14" t="str">
        <f t="shared" si="989"/>
        <v>|Comedies|Independent Movies|</v>
      </c>
      <c r="T7892" s="14" t="str">
        <f t="shared" si="990"/>
        <v>|Matthew Atkinson|</v>
      </c>
      <c r="U7892" s="14" t="str">
        <f t="shared" si="991"/>
        <v>|Brett Gelman|Mark Little|Carla Gallo|Stephnie Weir|Patrick J. Adams|Mark McKinney|</v>
      </c>
    </row>
    <row r="7893" spans="1:21">
      <c r="A7893" s="14" t="s">
        <v>36166</v>
      </c>
      <c r="B7893" s="14" t="s">
        <v>48</v>
      </c>
      <c r="C7893" s="14" t="s">
        <v>36167</v>
      </c>
      <c r="D7893" s="14" t="s">
        <v>36168</v>
      </c>
      <c r="E7893" s="14" t="s">
        <v>36169</v>
      </c>
      <c r="F7893" s="14" t="s">
        <v>3095</v>
      </c>
      <c r="G7893" s="26">
        <v>43647</v>
      </c>
      <c r="H7893" s="14">
        <v>2012</v>
      </c>
      <c r="I7893" s="14" t="s">
        <v>365</v>
      </c>
      <c r="J7893" s="14" t="s">
        <v>8029</v>
      </c>
      <c r="K7893" s="14" t="s">
        <v>28163</v>
      </c>
      <c r="L7893" s="14" t="s">
        <v>36170</v>
      </c>
      <c r="M7893" s="14">
        <f t="shared" si="984"/>
        <v>2019</v>
      </c>
      <c r="N7893" s="14">
        <f t="shared" si="985"/>
        <v>7</v>
      </c>
      <c r="O7893" s="14" t="str">
        <f>IFERROR(VLOOKUP(I7893,Lists!$F$2:$G$16,2,FALSE()),"Not Rated")</f>
        <v>Kids</v>
      </c>
      <c r="P7893" s="14">
        <f t="shared" si="986"/>
        <v>26</v>
      </c>
      <c r="Q7893" s="14" t="str">
        <f t="shared" si="987"/>
        <v>United Kingdom</v>
      </c>
      <c r="R7893" s="14" t="str">
        <f t="shared" si="988"/>
        <v>|United Kingdom|Germany|</v>
      </c>
      <c r="S7893" s="14" t="str">
        <f t="shared" si="989"/>
        <v>|Children &amp; Family Movies|Independent Movies|</v>
      </c>
      <c r="T7893" s="14" t="str">
        <f t="shared" si="990"/>
        <v>|Max Lang|Jani Lachauer|</v>
      </c>
      <c r="U7893" s="14" t="str">
        <f t="shared" si="991"/>
        <v>|Simon Pegg|Gillian Anderson|Rob Brydon|Martin Clunes|Sally Hawkins|David Walliams|Timothy Spall|</v>
      </c>
    </row>
    <row r="7894" spans="1:21">
      <c r="A7894" s="14" t="s">
        <v>36171</v>
      </c>
      <c r="B7894" s="14" t="s">
        <v>49</v>
      </c>
      <c r="C7894" s="14" t="s">
        <v>36172</v>
      </c>
      <c r="D7894" s="14" t="s">
        <v>117</v>
      </c>
      <c r="E7894" s="14" t="s">
        <v>36173</v>
      </c>
      <c r="F7894" s="14" t="s">
        <v>139</v>
      </c>
      <c r="G7894" s="26">
        <v>43637</v>
      </c>
      <c r="H7894" s="14">
        <v>2016</v>
      </c>
      <c r="I7894" s="14" t="s">
        <v>361</v>
      </c>
      <c r="J7894" s="14" t="s">
        <v>107</v>
      </c>
      <c r="K7894" s="14" t="s">
        <v>15783</v>
      </c>
      <c r="L7894" s="14" t="s">
        <v>36174</v>
      </c>
      <c r="M7894" s="14">
        <f t="shared" si="984"/>
        <v>2019</v>
      </c>
      <c r="N7894" s="14">
        <f t="shared" si="985"/>
        <v>6</v>
      </c>
      <c r="O7894" s="14" t="str">
        <f>IFERROR(VLOOKUP(I7894,Lists!$F$2:$G$16,2,FALSE()),"Not Rated")</f>
        <v>Teens</v>
      </c>
      <c r="P7894" s="14">
        <f t="shared" si="986"/>
        <v>3</v>
      </c>
      <c r="Q7894" s="14" t="str">
        <f t="shared" si="987"/>
        <v>Thailand</v>
      </c>
      <c r="R7894" s="14" t="str">
        <f t="shared" si="988"/>
        <v>|Thailand|</v>
      </c>
      <c r="S7894" s="14" t="str">
        <f t="shared" si="989"/>
        <v>|International TV Shows|Romantic TV Shows|Teen TV Shows|</v>
      </c>
      <c r="T7894" s="14" t="str">
        <f t="shared" si="990"/>
        <v>|Unknown|</v>
      </c>
      <c r="U7894" s="14" t="str">
        <f t="shared" si="991"/>
        <v>|Kanyawee Songmuang|Korapat Kirdpan|</v>
      </c>
    </row>
    <row r="7895" spans="1:21">
      <c r="A7895" s="14" t="s">
        <v>36175</v>
      </c>
      <c r="B7895" s="14" t="s">
        <v>48</v>
      </c>
      <c r="C7895" s="14" t="s">
        <v>36176</v>
      </c>
      <c r="D7895" s="14" t="s">
        <v>36177</v>
      </c>
      <c r="E7895" s="14" t="s">
        <v>117</v>
      </c>
      <c r="F7895" s="14" t="s">
        <v>117</v>
      </c>
      <c r="G7895" s="26">
        <v>43040</v>
      </c>
      <c r="H7895" s="14">
        <v>2016</v>
      </c>
      <c r="I7895" s="14" t="s">
        <v>362</v>
      </c>
      <c r="J7895" s="14" t="s">
        <v>2524</v>
      </c>
      <c r="K7895" s="14" t="s">
        <v>2701</v>
      </c>
      <c r="L7895" s="14" t="s">
        <v>36178</v>
      </c>
      <c r="M7895" s="14">
        <f t="shared" si="984"/>
        <v>2017</v>
      </c>
      <c r="N7895" s="14">
        <f t="shared" si="985"/>
        <v>11</v>
      </c>
      <c r="O7895" s="14" t="str">
        <f>IFERROR(VLOOKUP(I7895,Lists!$F$2:$G$16,2,FALSE()),"Not Rated")</f>
        <v>Older Kids</v>
      </c>
      <c r="P7895" s="14">
        <f t="shared" si="986"/>
        <v>62</v>
      </c>
      <c r="Q7895" s="14" t="str">
        <f t="shared" si="987"/>
        <v>Unknown</v>
      </c>
      <c r="R7895" s="14" t="str">
        <f t="shared" si="988"/>
        <v>|Unknown|</v>
      </c>
      <c r="S7895" s="14" t="str">
        <f t="shared" si="989"/>
        <v>|Documentaries|International Movies|Music &amp; Musicals|</v>
      </c>
      <c r="T7895" s="14" t="str">
        <f t="shared" si="990"/>
        <v>|Shweta Basu Prasad|</v>
      </c>
      <c r="U7895" s="14" t="str">
        <f t="shared" si="991"/>
        <v>|Unknown|</v>
      </c>
    </row>
    <row r="7896" spans="1:21">
      <c r="A7896" s="14" t="s">
        <v>36179</v>
      </c>
      <c r="B7896" s="14" t="s">
        <v>48</v>
      </c>
      <c r="C7896" s="14" t="s">
        <v>36180</v>
      </c>
      <c r="D7896" s="14" t="s">
        <v>36181</v>
      </c>
      <c r="E7896" s="14" t="s">
        <v>36182</v>
      </c>
      <c r="F7896" s="14" t="s">
        <v>115</v>
      </c>
      <c r="G7896" s="26">
        <v>43770</v>
      </c>
      <c r="H7896" s="14">
        <v>1968</v>
      </c>
      <c r="I7896" s="14" t="s">
        <v>363</v>
      </c>
      <c r="J7896" s="14" t="s">
        <v>3814</v>
      </c>
      <c r="K7896" s="14" t="s">
        <v>36183</v>
      </c>
      <c r="L7896" s="14" t="s">
        <v>36184</v>
      </c>
      <c r="M7896" s="14">
        <f t="shared" si="984"/>
        <v>2019</v>
      </c>
      <c r="N7896" s="14">
        <f t="shared" si="985"/>
        <v>11</v>
      </c>
      <c r="O7896" s="14" t="str">
        <f>IFERROR(VLOOKUP(I7896,Lists!$F$2:$G$16,2,FALSE()),"Not Rated")</f>
        <v>Adults</v>
      </c>
      <c r="P7896" s="14">
        <f t="shared" si="986"/>
        <v>137</v>
      </c>
      <c r="Q7896" s="14" t="str">
        <f t="shared" si="987"/>
        <v>United States</v>
      </c>
      <c r="R7896" s="14" t="str">
        <f t="shared" si="988"/>
        <v>|United States|</v>
      </c>
      <c r="S7896" s="14" t="str">
        <f t="shared" si="989"/>
        <v>|Classic Movies|Horror Movies|Thrillers|</v>
      </c>
      <c r="T7896" s="14" t="str">
        <f t="shared" si="990"/>
        <v>|Roman Polanski|</v>
      </c>
      <c r="U7896" s="14" t="str">
        <f t="shared" si="991"/>
        <v>|Mia Farrow|John Cassavetes|Ruth Gordon|Sidney Blackmer|Maurice Evans|Ralph Bellamy|Patsy Kelly|Elisha Cook Jr.|Emmaline Henry|Charles Grodin|</v>
      </c>
    </row>
    <row r="7897" spans="1:21">
      <c r="A7897" s="14" t="s">
        <v>36185</v>
      </c>
      <c r="B7897" s="14" t="s">
        <v>48</v>
      </c>
      <c r="C7897" s="14" t="s">
        <v>36186</v>
      </c>
      <c r="D7897" s="14" t="s">
        <v>36187</v>
      </c>
      <c r="E7897" s="14" t="s">
        <v>36188</v>
      </c>
      <c r="F7897" s="14" t="s">
        <v>115</v>
      </c>
      <c r="G7897" s="26">
        <v>43770</v>
      </c>
      <c r="H7897" s="14">
        <v>1998</v>
      </c>
      <c r="I7897" s="14" t="s">
        <v>363</v>
      </c>
      <c r="J7897" s="14" t="s">
        <v>1121</v>
      </c>
      <c r="K7897" s="14" t="s">
        <v>244</v>
      </c>
      <c r="L7897" s="14" t="s">
        <v>36189</v>
      </c>
      <c r="M7897" s="14">
        <f t="shared" si="984"/>
        <v>2019</v>
      </c>
      <c r="N7897" s="14">
        <f t="shared" si="985"/>
        <v>11</v>
      </c>
      <c r="O7897" s="14" t="str">
        <f>IFERROR(VLOOKUP(I7897,Lists!$F$2:$G$16,2,FALSE()),"Not Rated")</f>
        <v>Adults</v>
      </c>
      <c r="P7897" s="14">
        <f t="shared" si="986"/>
        <v>121</v>
      </c>
      <c r="Q7897" s="14" t="str">
        <f t="shared" si="987"/>
        <v>United States</v>
      </c>
      <c r="R7897" s="14" t="str">
        <f t="shared" si="988"/>
        <v>|United States|</v>
      </c>
      <c r="S7897" s="14" t="str">
        <f t="shared" si="989"/>
        <v>|Dramas|</v>
      </c>
      <c r="T7897" s="14" t="str">
        <f t="shared" si="990"/>
        <v>|John Dahl|</v>
      </c>
      <c r="U7897" s="14" t="str">
        <f t="shared" si="991"/>
        <v>|Matt Damon|Edward Norton|John Turturro|Gretchen Mol|Famke Janssen|John Malkovich|Martin Landau|Michael Rispoli|Josh Mostel|Tom Aldredge|</v>
      </c>
    </row>
    <row r="7898" spans="1:21">
      <c r="A7898" s="14" t="s">
        <v>36190</v>
      </c>
      <c r="B7898" s="14" t="s">
        <v>49</v>
      </c>
      <c r="C7898" s="14" t="s">
        <v>36191</v>
      </c>
      <c r="D7898" s="14" t="s">
        <v>36192</v>
      </c>
      <c r="E7898" s="14" t="s">
        <v>36193</v>
      </c>
      <c r="F7898" s="14" t="s">
        <v>115</v>
      </c>
      <c r="G7898" s="26">
        <v>42873</v>
      </c>
      <c r="H7898" s="14">
        <v>2016</v>
      </c>
      <c r="I7898" s="14" t="s">
        <v>362</v>
      </c>
      <c r="J7898" s="14" t="s">
        <v>3025</v>
      </c>
      <c r="K7898" s="14" t="s">
        <v>490</v>
      </c>
      <c r="L7898" s="14" t="s">
        <v>36194</v>
      </c>
      <c r="M7898" s="14">
        <f t="shared" si="984"/>
        <v>2017</v>
      </c>
      <c r="N7898" s="14">
        <f t="shared" si="985"/>
        <v>5</v>
      </c>
      <c r="O7898" s="14" t="str">
        <f>IFERROR(VLOOKUP(I7898,Lists!$F$2:$G$16,2,FALSE()),"Not Rated")</f>
        <v>Older Kids</v>
      </c>
      <c r="P7898" s="14">
        <f t="shared" si="986"/>
        <v>8</v>
      </c>
      <c r="Q7898" s="14" t="str">
        <f t="shared" si="987"/>
        <v>United States</v>
      </c>
      <c r="R7898" s="14" t="str">
        <f t="shared" si="988"/>
        <v>|United States|</v>
      </c>
      <c r="S7898" s="14" t="str">
        <f t="shared" si="989"/>
        <v>|TV Comedies|TV Dramas|</v>
      </c>
      <c r="T7898" s="14" t="str">
        <f t="shared" si="990"/>
        <v>|Jay Chandrasekhar|</v>
      </c>
      <c r="U7898" s="14" t="str">
        <f t="shared" si="991"/>
        <v>|Mark Feuerstein|Paulo Costanzo|Reshma Shetty|Jill Flint|Campbell Scott|Brooke D'Orsay|Dieter Riesle|</v>
      </c>
    </row>
    <row r="7899" spans="1:21">
      <c r="A7899" s="14" t="s">
        <v>36195</v>
      </c>
      <c r="B7899" s="14" t="s">
        <v>49</v>
      </c>
      <c r="C7899" s="14" t="s">
        <v>36196</v>
      </c>
      <c r="D7899" s="14" t="s">
        <v>117</v>
      </c>
      <c r="E7899" s="14" t="s">
        <v>36197</v>
      </c>
      <c r="F7899" s="14" t="s">
        <v>125</v>
      </c>
      <c r="G7899" s="26">
        <v>43100</v>
      </c>
      <c r="H7899" s="14">
        <v>2004</v>
      </c>
      <c r="I7899" s="14" t="s">
        <v>362</v>
      </c>
      <c r="J7899" s="14" t="s">
        <v>105</v>
      </c>
      <c r="K7899" s="14" t="s">
        <v>1839</v>
      </c>
      <c r="L7899" s="14" t="s">
        <v>36198</v>
      </c>
      <c r="M7899" s="14">
        <f t="shared" si="984"/>
        <v>2017</v>
      </c>
      <c r="N7899" s="14">
        <f t="shared" si="985"/>
        <v>12</v>
      </c>
      <c r="O7899" s="14" t="str">
        <f>IFERROR(VLOOKUP(I7899,Lists!$F$2:$G$16,2,FALSE()),"Not Rated")</f>
        <v>Older Kids</v>
      </c>
      <c r="P7899" s="14">
        <f t="shared" si="986"/>
        <v>1</v>
      </c>
      <c r="Q7899" s="14" t="str">
        <f t="shared" si="987"/>
        <v>Mexico</v>
      </c>
      <c r="R7899" s="14" t="str">
        <f t="shared" si="988"/>
        <v>|Mexico|</v>
      </c>
      <c r="S7899" s="14" t="str">
        <f t="shared" si="989"/>
        <v>|International TV Shows|Romantic TV Shows|Spanish-Language TV Shows|</v>
      </c>
      <c r="T7899" s="14" t="str">
        <f t="shared" si="990"/>
        <v>|Unknown|</v>
      </c>
      <c r="U7899" s="14" t="str">
        <f t="shared" si="991"/>
        <v>|Bárbara Mori|Eduardo Santamarina|Sebastián Rulli|Jacqueline Bracamontes|Ana Martín|Yadhira Carrillo|Miguel Pizarro|Manuel Landeta|Antonio Medellin|Ana Bertha Espín|José Elías Moreno|Olivia Bucio|</v>
      </c>
    </row>
    <row r="7900" spans="1:21">
      <c r="A7900" s="14" t="s">
        <v>36199</v>
      </c>
      <c r="B7900" s="14" t="s">
        <v>48</v>
      </c>
      <c r="C7900" s="14" t="s">
        <v>36200</v>
      </c>
      <c r="D7900" s="14" t="s">
        <v>36201</v>
      </c>
      <c r="E7900" s="14" t="s">
        <v>36202</v>
      </c>
      <c r="F7900" s="14" t="s">
        <v>116</v>
      </c>
      <c r="G7900" s="26">
        <v>43191</v>
      </c>
      <c r="H7900" s="14">
        <v>2017</v>
      </c>
      <c r="I7900" s="14" t="s">
        <v>360</v>
      </c>
      <c r="J7900" s="14" t="s">
        <v>560</v>
      </c>
      <c r="K7900" s="14" t="s">
        <v>444</v>
      </c>
      <c r="L7900" s="14" t="s">
        <v>36203</v>
      </c>
      <c r="M7900" s="14">
        <f t="shared" si="984"/>
        <v>2018</v>
      </c>
      <c r="N7900" s="14">
        <f t="shared" si="985"/>
        <v>4</v>
      </c>
      <c r="O7900" s="14" t="str">
        <f>IFERROR(VLOOKUP(I7900,Lists!$F$2:$G$16,2,FALSE()),"Not Rated")</f>
        <v>Adults</v>
      </c>
      <c r="P7900" s="14">
        <f t="shared" si="986"/>
        <v>103</v>
      </c>
      <c r="Q7900" s="14" t="str">
        <f t="shared" si="987"/>
        <v>India</v>
      </c>
      <c r="R7900" s="14" t="str">
        <f t="shared" si="988"/>
        <v>|India|</v>
      </c>
      <c r="S7900" s="14" t="str">
        <f t="shared" si="989"/>
        <v>|Dramas|Independent Movies|International Movies|</v>
      </c>
      <c r="T7900" s="14" t="str">
        <f t="shared" si="990"/>
        <v>|Atanu Mukherjee|</v>
      </c>
      <c r="U7900" s="14" t="str">
        <f t="shared" si="991"/>
        <v>|Adarsh Gourav|Manoj Bajpayee|Smita Tambe|Kumud Mishra|</v>
      </c>
    </row>
    <row r="7901" spans="1:21">
      <c r="A7901" s="14" t="s">
        <v>36204</v>
      </c>
      <c r="B7901" s="14" t="s">
        <v>48</v>
      </c>
      <c r="C7901" s="14" t="s">
        <v>36205</v>
      </c>
      <c r="D7901" s="14" t="s">
        <v>33390</v>
      </c>
      <c r="E7901" s="14" t="s">
        <v>36206</v>
      </c>
      <c r="F7901" s="14" t="s">
        <v>125</v>
      </c>
      <c r="G7901" s="26">
        <v>42993</v>
      </c>
      <c r="H7901" s="14">
        <v>2016</v>
      </c>
      <c r="I7901" s="14" t="s">
        <v>360</v>
      </c>
      <c r="J7901" s="14" t="s">
        <v>900</v>
      </c>
      <c r="K7901" s="14" t="s">
        <v>14589</v>
      </c>
      <c r="L7901" s="14" t="s">
        <v>36207</v>
      </c>
      <c r="M7901" s="14">
        <f t="shared" si="984"/>
        <v>2017</v>
      </c>
      <c r="N7901" s="14">
        <f t="shared" si="985"/>
        <v>9</v>
      </c>
      <c r="O7901" s="14" t="str">
        <f>IFERROR(VLOOKUP(I7901,Lists!$F$2:$G$16,2,FALSE()),"Not Rated")</f>
        <v>Adults</v>
      </c>
      <c r="P7901" s="14">
        <f t="shared" si="986"/>
        <v>92</v>
      </c>
      <c r="Q7901" s="14" t="str">
        <f t="shared" si="987"/>
        <v>Mexico</v>
      </c>
      <c r="R7901" s="14" t="str">
        <f t="shared" si="988"/>
        <v>|Mexico|</v>
      </c>
      <c r="S7901" s="14" t="str">
        <f t="shared" si="989"/>
        <v>|Action &amp; Adventure|Independent Movies|</v>
      </c>
      <c r="T7901" s="14" t="str">
        <f t="shared" si="990"/>
        <v>|R. Ellis Frazier|</v>
      </c>
      <c r="U7901" s="14" t="str">
        <f t="shared" si="991"/>
        <v>|Gary Daniels|Luis Gatica|Sissi Fleitas|Eddie J. Fernandez|Fabián López|Justin Nesbitt|Pedro Rodman Rodriguez|</v>
      </c>
    </row>
    <row r="7902" spans="1:21">
      <c r="A7902" s="14" t="s">
        <v>36208</v>
      </c>
      <c r="B7902" s="14" t="s">
        <v>48</v>
      </c>
      <c r="C7902" s="14" t="s">
        <v>36209</v>
      </c>
      <c r="D7902" s="14" t="s">
        <v>33278</v>
      </c>
      <c r="E7902" s="14" t="s">
        <v>36210</v>
      </c>
      <c r="F7902" s="14" t="s">
        <v>130</v>
      </c>
      <c r="G7902" s="26">
        <v>43770</v>
      </c>
      <c r="H7902" s="14">
        <v>1995</v>
      </c>
      <c r="I7902" s="14" t="s">
        <v>363</v>
      </c>
      <c r="J7902" s="14" t="s">
        <v>1330</v>
      </c>
      <c r="K7902" s="14" t="s">
        <v>1442</v>
      </c>
      <c r="L7902" s="14" t="s">
        <v>36211</v>
      </c>
      <c r="M7902" s="14">
        <f t="shared" si="984"/>
        <v>2019</v>
      </c>
      <c r="N7902" s="14">
        <f t="shared" si="985"/>
        <v>11</v>
      </c>
      <c r="O7902" s="14" t="str">
        <f>IFERROR(VLOOKUP(I7902,Lists!$F$2:$G$16,2,FALSE()),"Not Rated")</f>
        <v>Adults</v>
      </c>
      <c r="P7902" s="14">
        <f t="shared" si="986"/>
        <v>89</v>
      </c>
      <c r="Q7902" s="14" t="str">
        <f t="shared" si="987"/>
        <v>Hong Kong</v>
      </c>
      <c r="R7902" s="14" t="str">
        <f t="shared" si="988"/>
        <v>|Hong Kong|</v>
      </c>
      <c r="S7902" s="14" t="str">
        <f t="shared" si="989"/>
        <v>|Action &amp; Adventure|Comedies|International Movies|</v>
      </c>
      <c r="T7902" s="14" t="str">
        <f t="shared" si="990"/>
        <v>|Stanley Tong|</v>
      </c>
      <c r="U7902" s="14" t="str">
        <f t="shared" si="991"/>
        <v>|Jackie Chan|Anita Mui|Françoise Yip|Bill Tung|Marc Akerstream|Garvin Cross|Morgan Lam|Ailen Sit|</v>
      </c>
    </row>
    <row r="7903" spans="1:21">
      <c r="A7903" s="14" t="s">
        <v>36212</v>
      </c>
      <c r="B7903" s="14" t="s">
        <v>48</v>
      </c>
      <c r="C7903" s="14" t="s">
        <v>36213</v>
      </c>
      <c r="D7903" s="14" t="s">
        <v>4292</v>
      </c>
      <c r="E7903" s="14" t="s">
        <v>36214</v>
      </c>
      <c r="F7903" s="14" t="s">
        <v>36215</v>
      </c>
      <c r="G7903" s="26">
        <v>43678</v>
      </c>
      <c r="H7903" s="14">
        <v>2005</v>
      </c>
      <c r="I7903" s="14" t="s">
        <v>364</v>
      </c>
      <c r="J7903" s="14" t="s">
        <v>566</v>
      </c>
      <c r="K7903" s="14" t="s">
        <v>1014</v>
      </c>
      <c r="L7903" s="14" t="s">
        <v>36216</v>
      </c>
      <c r="M7903" s="14">
        <f t="shared" si="984"/>
        <v>2019</v>
      </c>
      <c r="N7903" s="14">
        <f t="shared" si="985"/>
        <v>8</v>
      </c>
      <c r="O7903" s="14" t="str">
        <f>IFERROR(VLOOKUP(I7903,Lists!$F$2:$G$16,2,FALSE()),"Not Rated")</f>
        <v>Teens</v>
      </c>
      <c r="P7903" s="14">
        <f t="shared" si="986"/>
        <v>97</v>
      </c>
      <c r="Q7903" s="14" t="str">
        <f t="shared" si="987"/>
        <v>United States</v>
      </c>
      <c r="R7903" s="14" t="str">
        <f t="shared" si="988"/>
        <v>|United States|Germany|Australia|</v>
      </c>
      <c r="S7903" s="14" t="str">
        <f t="shared" si="989"/>
        <v>|Comedies|Romantic Movies|</v>
      </c>
      <c r="T7903" s="14" t="str">
        <f t="shared" si="990"/>
        <v>|Rob Reiner|</v>
      </c>
      <c r="U7903" s="14" t="str">
        <f t="shared" si="991"/>
        <v>|Jennifer Aniston|Kevin Costner|Shirley MacLaine|Mark Ruffalo|Richard Jenkins|Christopher McDonald|Steve Sandvoss|Mena Suvari|Mike Vogel|</v>
      </c>
    </row>
    <row r="7904" spans="1:21">
      <c r="A7904" s="14" t="s">
        <v>36217</v>
      </c>
      <c r="B7904" s="14" t="s">
        <v>48</v>
      </c>
      <c r="C7904" s="14" t="s">
        <v>36218</v>
      </c>
      <c r="D7904" s="14" t="s">
        <v>36219</v>
      </c>
      <c r="E7904" s="14" t="s">
        <v>36220</v>
      </c>
      <c r="F7904" s="14" t="s">
        <v>116</v>
      </c>
      <c r="G7904" s="26">
        <v>43160</v>
      </c>
      <c r="H7904" s="14">
        <v>2004</v>
      </c>
      <c r="I7904" s="14" t="s">
        <v>361</v>
      </c>
      <c r="J7904" s="14" t="s">
        <v>6477</v>
      </c>
      <c r="K7904" s="14" t="s">
        <v>1520</v>
      </c>
      <c r="L7904" s="14" t="s">
        <v>36221</v>
      </c>
      <c r="M7904" s="14">
        <f t="shared" si="984"/>
        <v>2018</v>
      </c>
      <c r="N7904" s="14">
        <f t="shared" si="985"/>
        <v>3</v>
      </c>
      <c r="O7904" s="14" t="str">
        <f>IFERROR(VLOOKUP(I7904,Lists!$F$2:$G$16,2,FALSE()),"Not Rated")</f>
        <v>Teens</v>
      </c>
      <c r="P7904" s="14">
        <f t="shared" si="986"/>
        <v>134</v>
      </c>
      <c r="Q7904" s="14" t="str">
        <f t="shared" si="987"/>
        <v>India</v>
      </c>
      <c r="R7904" s="14" t="str">
        <f t="shared" si="988"/>
        <v>|India|</v>
      </c>
      <c r="S7904" s="14" t="str">
        <f t="shared" si="989"/>
        <v>|Action &amp; Adventure|International Movies|Music &amp; Musicals|</v>
      </c>
      <c r="T7904" s="14" t="str">
        <f t="shared" si="990"/>
        <v>|Jeeva|</v>
      </c>
      <c r="U7904" s="14" t="str">
        <f t="shared" si="991"/>
        <v>|Abhishek Bachchan|Bhoomika Chawla|Mahesh Manjrekar|Vijay Raaz|Mukesh Rishi|Ayesha Jhulka|Anjan Srivastav|Goga Kapoor|Mukul Agarwal|Shweta Menon|</v>
      </c>
    </row>
    <row r="7905" spans="1:21">
      <c r="A7905" s="14" t="s">
        <v>36222</v>
      </c>
      <c r="B7905" s="14" t="s">
        <v>48</v>
      </c>
      <c r="C7905" s="14" t="s">
        <v>36223</v>
      </c>
      <c r="D7905" s="14" t="s">
        <v>2266</v>
      </c>
      <c r="E7905" s="14" t="s">
        <v>36224</v>
      </c>
      <c r="F7905" s="14" t="s">
        <v>115</v>
      </c>
      <c r="G7905" s="26">
        <v>44166</v>
      </c>
      <c r="H7905" s="14">
        <v>1999</v>
      </c>
      <c r="I7905" s="14" t="s">
        <v>367</v>
      </c>
      <c r="J7905" s="14" t="s">
        <v>646</v>
      </c>
      <c r="K7905" s="14" t="s">
        <v>1014</v>
      </c>
      <c r="L7905" s="14" t="s">
        <v>36225</v>
      </c>
      <c r="M7905" s="14">
        <f t="shared" si="984"/>
        <v>2020</v>
      </c>
      <c r="N7905" s="14">
        <f t="shared" si="985"/>
        <v>12</v>
      </c>
      <c r="O7905" s="14" t="str">
        <f>IFERROR(VLOOKUP(I7905,Lists!$F$2:$G$16,2,FALSE()),"Not Rated")</f>
        <v>Older Kids</v>
      </c>
      <c r="P7905" s="14">
        <f t="shared" si="986"/>
        <v>116</v>
      </c>
      <c r="Q7905" s="14" t="str">
        <f t="shared" si="987"/>
        <v>United States</v>
      </c>
      <c r="R7905" s="14" t="str">
        <f t="shared" si="988"/>
        <v>|United States|</v>
      </c>
      <c r="S7905" s="14" t="str">
        <f t="shared" si="989"/>
        <v>|Comedies|Romantic Movies|</v>
      </c>
      <c r="T7905" s="14" t="str">
        <f t="shared" si="990"/>
        <v>|Garry Marshall|</v>
      </c>
      <c r="U7905" s="14" t="str">
        <f t="shared" si="991"/>
        <v>|Julia Roberts|Richard Gere|Joan Cusack|Hector Elizondo|Rita Wilson|Paul Dooley|Christopher Meloni|Donal Logue|Reg Rogers|Yul Vazquez|Jane Morris|Lisa Roberts|Kathleen Marshall|Jean Schertler|Tom Hines|</v>
      </c>
    </row>
    <row r="7906" spans="1:21">
      <c r="A7906" s="14" t="s">
        <v>36226</v>
      </c>
      <c r="B7906" s="14" t="s">
        <v>48</v>
      </c>
      <c r="C7906" s="14" t="s">
        <v>36227</v>
      </c>
      <c r="D7906" s="14" t="s">
        <v>36228</v>
      </c>
      <c r="E7906" s="14" t="s">
        <v>36229</v>
      </c>
      <c r="F7906" s="14" t="s">
        <v>115</v>
      </c>
      <c r="G7906" s="26">
        <v>43635</v>
      </c>
      <c r="H7906" s="14">
        <v>2018</v>
      </c>
      <c r="I7906" s="14" t="s">
        <v>361</v>
      </c>
      <c r="J7906" s="14" t="s">
        <v>604</v>
      </c>
      <c r="K7906" s="14" t="s">
        <v>1027</v>
      </c>
      <c r="L7906" s="14" t="s">
        <v>36230</v>
      </c>
      <c r="M7906" s="14">
        <f t="shared" si="984"/>
        <v>2019</v>
      </c>
      <c r="N7906" s="14">
        <f t="shared" si="985"/>
        <v>6</v>
      </c>
      <c r="O7906" s="14" t="str">
        <f>IFERROR(VLOOKUP(I7906,Lists!$F$2:$G$16,2,FALSE()),"Not Rated")</f>
        <v>Teens</v>
      </c>
      <c r="P7906" s="14">
        <f t="shared" si="986"/>
        <v>110</v>
      </c>
      <c r="Q7906" s="14" t="str">
        <f t="shared" si="987"/>
        <v>United States</v>
      </c>
      <c r="R7906" s="14" t="str">
        <f t="shared" si="988"/>
        <v>|United States|</v>
      </c>
      <c r="S7906" s="14" t="str">
        <f t="shared" si="989"/>
        <v>|Dramas|Romantic Movies|</v>
      </c>
      <c r="T7906" s="14" t="str">
        <f t="shared" si="990"/>
        <v>|David L. Cunningham|</v>
      </c>
      <c r="U7906" s="14" t="str">
        <f t="shared" si="991"/>
        <v>|Ryan Potter|Matt Dillon|Jim Caviezel|Olivia Ritchie|Juliet Mills|Nick Boraine|Rumi Oyama|</v>
      </c>
    </row>
    <row r="7907" spans="1:21">
      <c r="A7907" s="14" t="s">
        <v>36231</v>
      </c>
      <c r="B7907" s="14" t="s">
        <v>48</v>
      </c>
      <c r="C7907" s="14" t="s">
        <v>36232</v>
      </c>
      <c r="D7907" s="14" t="s">
        <v>29316</v>
      </c>
      <c r="E7907" s="14" t="s">
        <v>36233</v>
      </c>
      <c r="F7907" s="14" t="s">
        <v>115</v>
      </c>
      <c r="G7907" s="26">
        <v>43678</v>
      </c>
      <c r="H7907" s="14">
        <v>2018</v>
      </c>
      <c r="I7907" s="14" t="s">
        <v>361</v>
      </c>
      <c r="J7907" s="14" t="s">
        <v>708</v>
      </c>
      <c r="K7907" s="14" t="s">
        <v>254</v>
      </c>
      <c r="L7907" s="14" t="s">
        <v>36234</v>
      </c>
      <c r="M7907" s="14">
        <f t="shared" si="984"/>
        <v>2019</v>
      </c>
      <c r="N7907" s="14">
        <f t="shared" si="985"/>
        <v>8</v>
      </c>
      <c r="O7907" s="14" t="str">
        <f>IFERROR(VLOOKUP(I7907,Lists!$F$2:$G$16,2,FALSE()),"Not Rated")</f>
        <v>Teens</v>
      </c>
      <c r="P7907" s="14">
        <f t="shared" si="986"/>
        <v>88</v>
      </c>
      <c r="Q7907" s="14" t="str">
        <f t="shared" si="987"/>
        <v>United States</v>
      </c>
      <c r="R7907" s="14" t="str">
        <f t="shared" si="988"/>
        <v>|United States|</v>
      </c>
      <c r="S7907" s="14" t="str">
        <f t="shared" si="989"/>
        <v>|Thrillers|</v>
      </c>
      <c r="T7907" s="14" t="str">
        <f t="shared" si="990"/>
        <v>|Chris Stokes|</v>
      </c>
      <c r="U7907" s="14" t="str">
        <f t="shared" si="991"/>
        <v>|Tasha Smith|RonReaco Lee|Telma Hopkins|Sydney Elise Johnson|Sean Dominic|Dustin Harnish|Paul Logan|Kearia Schroeder|Michael Toland|Anton Peeples|</v>
      </c>
    </row>
    <row r="7908" spans="1:21">
      <c r="A7908" s="14" t="s">
        <v>36235</v>
      </c>
      <c r="B7908" s="14" t="s">
        <v>49</v>
      </c>
      <c r="C7908" s="14" t="s">
        <v>36236</v>
      </c>
      <c r="D7908" s="14" t="s">
        <v>117</v>
      </c>
      <c r="E7908" s="14" t="s">
        <v>36237</v>
      </c>
      <c r="F7908" s="14" t="s">
        <v>121</v>
      </c>
      <c r="G7908" s="26">
        <v>43831</v>
      </c>
      <c r="H7908" s="14">
        <v>1998</v>
      </c>
      <c r="I7908" s="14" t="s">
        <v>361</v>
      </c>
      <c r="J7908" s="14" t="s">
        <v>107</v>
      </c>
      <c r="K7908" s="14" t="s">
        <v>822</v>
      </c>
      <c r="L7908" s="14" t="s">
        <v>36238</v>
      </c>
      <c r="M7908" s="14">
        <f t="shared" si="984"/>
        <v>2020</v>
      </c>
      <c r="N7908" s="14">
        <f t="shared" si="985"/>
        <v>1</v>
      </c>
      <c r="O7908" s="14" t="str">
        <f>IFERROR(VLOOKUP(I7908,Lists!$F$2:$G$16,2,FALSE()),"Not Rated")</f>
        <v>Teens</v>
      </c>
      <c r="P7908" s="14">
        <f t="shared" si="986"/>
        <v>3</v>
      </c>
      <c r="Q7908" s="14" t="str">
        <f t="shared" si="987"/>
        <v>Japan</v>
      </c>
      <c r="R7908" s="14" t="str">
        <f t="shared" si="988"/>
        <v>|Japan|</v>
      </c>
      <c r="S7908" s="14" t="str">
        <f t="shared" si="989"/>
        <v>|Anime Series|International TV Shows|</v>
      </c>
      <c r="T7908" s="14" t="str">
        <f t="shared" si="990"/>
        <v>|Unknown|</v>
      </c>
      <c r="U7908" s="14" t="str">
        <f t="shared" si="991"/>
        <v>|Mayo Suzukaze|Miki Fujitani|Miina Tominaga|Yuji Ueda|Mika Doi|Yoshito Yasuhara|Hirotaka Suzuoki|Tomo Sakurai|Shuichi Ikeda|</v>
      </c>
    </row>
    <row r="7909" spans="1:21">
      <c r="A7909" s="14" t="s">
        <v>36239</v>
      </c>
      <c r="B7909" s="14" t="s">
        <v>48</v>
      </c>
      <c r="C7909" s="14" t="s">
        <v>36240</v>
      </c>
      <c r="D7909" s="14" t="s">
        <v>20489</v>
      </c>
      <c r="E7909" s="14" t="s">
        <v>36241</v>
      </c>
      <c r="F7909" s="14" t="s">
        <v>115</v>
      </c>
      <c r="G7909" s="26">
        <v>42134</v>
      </c>
      <c r="H7909" s="14">
        <v>2015</v>
      </c>
      <c r="I7909" s="14" t="s">
        <v>367</v>
      </c>
      <c r="J7909" s="14" t="s">
        <v>730</v>
      </c>
      <c r="K7909" s="14" t="s">
        <v>2726</v>
      </c>
      <c r="L7909" s="14" t="s">
        <v>36242</v>
      </c>
      <c r="M7909" s="14">
        <f t="shared" si="984"/>
        <v>2015</v>
      </c>
      <c r="N7909" s="14">
        <f t="shared" si="985"/>
        <v>5</v>
      </c>
      <c r="O7909" s="14" t="str">
        <f>IFERROR(VLOOKUP(I7909,Lists!$F$2:$G$16,2,FALSE()),"Not Rated")</f>
        <v>Older Kids</v>
      </c>
      <c r="P7909" s="14">
        <f t="shared" si="986"/>
        <v>93</v>
      </c>
      <c r="Q7909" s="14" t="str">
        <f t="shared" si="987"/>
        <v>United States</v>
      </c>
      <c r="R7909" s="14" t="str">
        <f t="shared" si="988"/>
        <v>|United States|</v>
      </c>
      <c r="S7909" s="14" t="str">
        <f t="shared" si="989"/>
        <v>|Children &amp; Family Movies|Comedies|Sports Movies|</v>
      </c>
      <c r="T7909" s="14" t="str">
        <f t="shared" si="990"/>
        <v>|Robert Vince|</v>
      </c>
      <c r="U7909" s="14" t="str">
        <f t="shared" si="991"/>
        <v>|David Milchard|John Ratzenberger|Will Sasso|Mason Vale Cotton|John Hennigan|Sean Giambrone|Charles Robinson|Mckenna Grace|Kate Reinders|Fred Willard|</v>
      </c>
    </row>
    <row r="7910" spans="1:21">
      <c r="A7910" s="14" t="s">
        <v>36243</v>
      </c>
      <c r="B7910" s="14" t="s">
        <v>49</v>
      </c>
      <c r="C7910" s="14" t="s">
        <v>36244</v>
      </c>
      <c r="D7910" s="14" t="s">
        <v>117</v>
      </c>
      <c r="E7910" s="14" t="s">
        <v>26598</v>
      </c>
      <c r="F7910" s="14" t="s">
        <v>115</v>
      </c>
      <c r="G7910" s="26">
        <v>41561</v>
      </c>
      <c r="H7910" s="14">
        <v>2013</v>
      </c>
      <c r="I7910" s="14" t="s">
        <v>369</v>
      </c>
      <c r="J7910" s="14" t="s">
        <v>105</v>
      </c>
      <c r="K7910" s="14" t="s">
        <v>16101</v>
      </c>
      <c r="L7910" s="14" t="s">
        <v>36245</v>
      </c>
      <c r="M7910" s="14">
        <f t="shared" si="984"/>
        <v>2013</v>
      </c>
      <c r="N7910" s="14">
        <f t="shared" si="985"/>
        <v>10</v>
      </c>
      <c r="O7910" s="14" t="str">
        <f>IFERROR(VLOOKUP(I7910,Lists!$F$2:$G$16,2,FALSE()),"Not Rated")</f>
        <v>Not Rated</v>
      </c>
      <c r="P7910" s="14">
        <f t="shared" si="986"/>
        <v>1</v>
      </c>
      <c r="Q7910" s="14" t="str">
        <f t="shared" si="987"/>
        <v>United States</v>
      </c>
      <c r="R7910" s="14" t="str">
        <f t="shared" si="988"/>
        <v>|United States|</v>
      </c>
      <c r="S7910" s="14" t="str">
        <f t="shared" si="989"/>
        <v>|Docuseries|Stand-Up Comedy &amp; Talk Shows|</v>
      </c>
      <c r="T7910" s="14" t="str">
        <f t="shared" si="990"/>
        <v>|Unknown|</v>
      </c>
      <c r="U7910" s="14" t="str">
        <f t="shared" si="991"/>
        <v>|Russell Peters|</v>
      </c>
    </row>
    <row r="7911" spans="1:21">
      <c r="A7911" s="14" t="s">
        <v>36246</v>
      </c>
      <c r="B7911" s="14" t="s">
        <v>48</v>
      </c>
      <c r="C7911" s="14" t="s">
        <v>36247</v>
      </c>
      <c r="D7911" s="14" t="s">
        <v>26597</v>
      </c>
      <c r="E7911" s="14" t="s">
        <v>26598</v>
      </c>
      <c r="F7911" s="14" t="s">
        <v>115</v>
      </c>
      <c r="G7911" s="26">
        <v>41561</v>
      </c>
      <c r="H7911" s="14">
        <v>2013</v>
      </c>
      <c r="I7911" s="14" t="s">
        <v>369</v>
      </c>
      <c r="J7911" s="14" t="s">
        <v>4187</v>
      </c>
      <c r="K7911" s="14" t="s">
        <v>261</v>
      </c>
      <c r="L7911" s="14" t="s">
        <v>36248</v>
      </c>
      <c r="M7911" s="14">
        <f t="shared" si="984"/>
        <v>2013</v>
      </c>
      <c r="N7911" s="14">
        <f t="shared" si="985"/>
        <v>10</v>
      </c>
      <c r="O7911" s="14" t="str">
        <f>IFERROR(VLOOKUP(I7911,Lists!$F$2:$G$16,2,FALSE()),"Not Rated")</f>
        <v>Not Rated</v>
      </c>
      <c r="P7911" s="14">
        <f t="shared" si="986"/>
        <v>72</v>
      </c>
      <c r="Q7911" s="14" t="str">
        <f t="shared" si="987"/>
        <v>United States</v>
      </c>
      <c r="R7911" s="14" t="str">
        <f t="shared" si="988"/>
        <v>|United States|</v>
      </c>
      <c r="S7911" s="14" t="str">
        <f t="shared" si="989"/>
        <v>|Stand-Up Comedy|</v>
      </c>
      <c r="T7911" s="14" t="str">
        <f t="shared" si="990"/>
        <v>|Dave Higby|</v>
      </c>
      <c r="U7911" s="14" t="str">
        <f t="shared" si="991"/>
        <v>|Russell Peters|</v>
      </c>
    </row>
    <row r="7912" spans="1:21">
      <c r="A7912" s="14" t="s">
        <v>36249</v>
      </c>
      <c r="B7912" s="14" t="s">
        <v>48</v>
      </c>
      <c r="C7912" s="14" t="s">
        <v>36250</v>
      </c>
      <c r="D7912" s="14" t="s">
        <v>36251</v>
      </c>
      <c r="E7912" s="14" t="s">
        <v>36252</v>
      </c>
      <c r="F7912" s="14" t="s">
        <v>116</v>
      </c>
      <c r="G7912" s="26">
        <v>42741</v>
      </c>
      <c r="H7912" s="14">
        <v>2016</v>
      </c>
      <c r="I7912" s="14" t="s">
        <v>361</v>
      </c>
      <c r="J7912" s="14" t="s">
        <v>2206</v>
      </c>
      <c r="K7912" s="14" t="s">
        <v>475</v>
      </c>
      <c r="L7912" s="14" t="s">
        <v>36253</v>
      </c>
      <c r="M7912" s="14">
        <f t="shared" si="984"/>
        <v>2017</v>
      </c>
      <c r="N7912" s="14">
        <f t="shared" si="985"/>
        <v>1</v>
      </c>
      <c r="O7912" s="14" t="str">
        <f>IFERROR(VLOOKUP(I7912,Lists!$F$2:$G$16,2,FALSE()),"Not Rated")</f>
        <v>Teens</v>
      </c>
      <c r="P7912" s="14">
        <f t="shared" si="986"/>
        <v>141</v>
      </c>
      <c r="Q7912" s="14" t="str">
        <f t="shared" si="987"/>
        <v>India</v>
      </c>
      <c r="R7912" s="14" t="str">
        <f t="shared" si="988"/>
        <v>|India|</v>
      </c>
      <c r="S7912" s="14" t="str">
        <f t="shared" si="989"/>
        <v>|Dramas|International Movies|</v>
      </c>
      <c r="T7912" s="14" t="str">
        <f t="shared" si="990"/>
        <v>|Dharmendra Suresh Desai|</v>
      </c>
      <c r="U7912" s="14" t="str">
        <f t="shared" si="991"/>
        <v>|Akshay Kumar|Ileana D'Cruz|Arjan Bajwa|Esha Gupta|Pavan Malhotra|Parmeet Sethi|Sachin Khedekar|Anang Desai|Kumud Mishra|Brijendra Kala|Usha Nadkarni|Kanwaljeet Singh|</v>
      </c>
    </row>
    <row r="7913" spans="1:21">
      <c r="A7913" s="14" t="s">
        <v>36254</v>
      </c>
      <c r="B7913" s="14" t="s">
        <v>48</v>
      </c>
      <c r="C7913" s="14" t="s">
        <v>36255</v>
      </c>
      <c r="D7913" s="14" t="s">
        <v>36256</v>
      </c>
      <c r="E7913" s="14" t="s">
        <v>117</v>
      </c>
      <c r="F7913" s="14" t="s">
        <v>132</v>
      </c>
      <c r="G7913" s="26">
        <v>42901</v>
      </c>
      <c r="H7913" s="14">
        <v>2016</v>
      </c>
      <c r="I7913" s="14" t="s">
        <v>360</v>
      </c>
      <c r="J7913" s="14" t="s">
        <v>1173</v>
      </c>
      <c r="K7913" s="14" t="s">
        <v>496</v>
      </c>
      <c r="L7913" s="14" t="s">
        <v>36257</v>
      </c>
      <c r="M7913" s="14">
        <f t="shared" si="984"/>
        <v>2017</v>
      </c>
      <c r="N7913" s="14">
        <f t="shared" si="985"/>
        <v>6</v>
      </c>
      <c r="O7913" s="14" t="str">
        <f>IFERROR(VLOOKUP(I7913,Lists!$F$2:$G$16,2,FALSE()),"Not Rated")</f>
        <v>Adults</v>
      </c>
      <c r="P7913" s="14">
        <f t="shared" si="986"/>
        <v>82</v>
      </c>
      <c r="Q7913" s="14" t="str">
        <f t="shared" si="987"/>
        <v>Italy</v>
      </c>
      <c r="R7913" s="14" t="str">
        <f t="shared" si="988"/>
        <v>|Italy|</v>
      </c>
      <c r="S7913" s="14" t="str">
        <f t="shared" si="989"/>
        <v>|Documentaries|International Movies|</v>
      </c>
      <c r="T7913" s="14" t="str">
        <f t="shared" si="990"/>
        <v>|Alex Infascelli|</v>
      </c>
      <c r="U7913" s="14" t="str">
        <f t="shared" si="991"/>
        <v>|Unknown|</v>
      </c>
    </row>
    <row r="7914" spans="1:21">
      <c r="A7914" s="14" t="s">
        <v>36258</v>
      </c>
      <c r="B7914" s="14" t="s">
        <v>48</v>
      </c>
      <c r="C7914" s="14" t="s">
        <v>36259</v>
      </c>
      <c r="D7914" s="14" t="s">
        <v>18995</v>
      </c>
      <c r="E7914" s="14" t="s">
        <v>36260</v>
      </c>
      <c r="F7914" s="14" t="s">
        <v>115</v>
      </c>
      <c r="G7914" s="26">
        <v>44197</v>
      </c>
      <c r="H7914" s="14">
        <v>2003</v>
      </c>
      <c r="I7914" s="14" t="s">
        <v>364</v>
      </c>
      <c r="J7914" s="14" t="s">
        <v>962</v>
      </c>
      <c r="K7914" s="14" t="s">
        <v>248</v>
      </c>
      <c r="L7914" s="14" t="s">
        <v>36261</v>
      </c>
      <c r="M7914" s="14">
        <f t="shared" si="984"/>
        <v>2021</v>
      </c>
      <c r="N7914" s="14">
        <f t="shared" si="985"/>
        <v>1</v>
      </c>
      <c r="O7914" s="14" t="str">
        <f>IFERROR(VLOOKUP(I7914,Lists!$F$2:$G$16,2,FALSE()),"Not Rated")</f>
        <v>Teens</v>
      </c>
      <c r="P7914" s="14">
        <f t="shared" si="986"/>
        <v>117</v>
      </c>
      <c r="Q7914" s="14" t="str">
        <f t="shared" si="987"/>
        <v>United States</v>
      </c>
      <c r="R7914" s="14" t="str">
        <f t="shared" si="988"/>
        <v>|United States|</v>
      </c>
      <c r="S7914" s="14" t="str">
        <f t="shared" si="989"/>
        <v>|Action &amp; Adventure|</v>
      </c>
      <c r="T7914" s="14" t="str">
        <f t="shared" si="990"/>
        <v>|Clark Johnson|</v>
      </c>
      <c r="U7914" s="14" t="str">
        <f t="shared" si="991"/>
        <v>|Samuel L. Jackson|Colin Farrell|Michelle Rodriguez|LL Cool J|Josh Charles|Jeremy Renner|Brian Van Holt|Olivier Martinez|Reg E. Cathey|Larry Poindexter|Page Kennedy|Domenick Lombardozzi|James DuMont|</v>
      </c>
    </row>
    <row r="7915" spans="1:21">
      <c r="A7915" s="14" t="s">
        <v>36262</v>
      </c>
      <c r="B7915" s="14" t="s">
        <v>48</v>
      </c>
      <c r="C7915" s="14" t="s">
        <v>36263</v>
      </c>
      <c r="D7915" s="14" t="s">
        <v>36264</v>
      </c>
      <c r="E7915" s="14" t="s">
        <v>36265</v>
      </c>
      <c r="F7915" s="14" t="s">
        <v>116</v>
      </c>
      <c r="G7915" s="26">
        <v>43830</v>
      </c>
      <c r="H7915" s="14">
        <v>1982</v>
      </c>
      <c r="I7915" s="14" t="s">
        <v>361</v>
      </c>
      <c r="J7915" s="14" t="s">
        <v>1062</v>
      </c>
      <c r="K7915" s="14" t="s">
        <v>444</v>
      </c>
      <c r="L7915" s="14" t="s">
        <v>36266</v>
      </c>
      <c r="M7915" s="14">
        <f t="shared" si="984"/>
        <v>2019</v>
      </c>
      <c r="N7915" s="14">
        <f t="shared" si="985"/>
        <v>12</v>
      </c>
      <c r="O7915" s="14" t="str">
        <f>IFERROR(VLOOKUP(I7915,Lists!$F$2:$G$16,2,FALSE()),"Not Rated")</f>
        <v>Teens</v>
      </c>
      <c r="P7915" s="14">
        <f t="shared" si="986"/>
        <v>118</v>
      </c>
      <c r="Q7915" s="14" t="str">
        <f t="shared" si="987"/>
        <v>India</v>
      </c>
      <c r="R7915" s="14" t="str">
        <f t="shared" si="988"/>
        <v>|India|</v>
      </c>
      <c r="S7915" s="14" t="str">
        <f t="shared" si="989"/>
        <v>|Dramas|Independent Movies|International Movies|</v>
      </c>
      <c r="T7915" s="14" t="str">
        <f t="shared" si="990"/>
        <v>|Raman Kumar|</v>
      </c>
      <c r="U7915" s="14" t="str">
        <f t="shared" si="991"/>
        <v>|Deepti Naval|Farooq Shaikh|Satish Shah|Iftekhar|A.K. Hangal|Neena Gupta|Avtar Gill|Javed Khan|</v>
      </c>
    </row>
    <row r="7916" spans="1:21">
      <c r="A7916" s="14" t="s">
        <v>36267</v>
      </c>
      <c r="B7916" s="14" t="s">
        <v>48</v>
      </c>
      <c r="C7916" s="14" t="s">
        <v>36268</v>
      </c>
      <c r="D7916" s="14" t="s">
        <v>31091</v>
      </c>
      <c r="E7916" s="14" t="s">
        <v>117</v>
      </c>
      <c r="F7916" s="14" t="s">
        <v>18439</v>
      </c>
      <c r="G7916" s="26">
        <v>42815</v>
      </c>
      <c r="H7916" s="14">
        <v>2013</v>
      </c>
      <c r="I7916" s="14" t="s">
        <v>360</v>
      </c>
      <c r="J7916" s="14" t="s">
        <v>436</v>
      </c>
      <c r="K7916" s="14" t="s">
        <v>496</v>
      </c>
      <c r="L7916" s="14" t="s">
        <v>36269</v>
      </c>
      <c r="M7916" s="14">
        <f t="shared" si="984"/>
        <v>2017</v>
      </c>
      <c r="N7916" s="14">
        <f t="shared" si="985"/>
        <v>3</v>
      </c>
      <c r="O7916" s="14" t="str">
        <f>IFERROR(VLOOKUP(I7916,Lists!$F$2:$G$16,2,FALSE()),"Not Rated")</f>
        <v>Adults</v>
      </c>
      <c r="P7916" s="14">
        <f t="shared" si="986"/>
        <v>91</v>
      </c>
      <c r="Q7916" s="14" t="str">
        <f t="shared" si="987"/>
        <v>Italy</v>
      </c>
      <c r="R7916" s="14" t="str">
        <f t="shared" si="988"/>
        <v>|Italy|France|</v>
      </c>
      <c r="S7916" s="14" t="str">
        <f t="shared" si="989"/>
        <v>|Documentaries|International Movies|</v>
      </c>
      <c r="T7916" s="14" t="str">
        <f t="shared" si="990"/>
        <v>|Gianfranco Rosi|</v>
      </c>
      <c r="U7916" s="14" t="str">
        <f t="shared" si="991"/>
        <v>|Unknown|</v>
      </c>
    </row>
    <row r="7917" spans="1:21">
      <c r="A7917" s="14" t="s">
        <v>36270</v>
      </c>
      <c r="B7917" s="14" t="s">
        <v>48</v>
      </c>
      <c r="C7917" s="14" t="s">
        <v>36271</v>
      </c>
      <c r="D7917" s="14" t="s">
        <v>36272</v>
      </c>
      <c r="E7917" s="14" t="s">
        <v>36273</v>
      </c>
      <c r="F7917" s="14" t="s">
        <v>129</v>
      </c>
      <c r="G7917" s="26">
        <v>42804</v>
      </c>
      <c r="H7917" s="14">
        <v>2014</v>
      </c>
      <c r="I7917" s="14" t="s">
        <v>360</v>
      </c>
      <c r="J7917" s="14" t="s">
        <v>611</v>
      </c>
      <c r="K7917" s="14" t="s">
        <v>910</v>
      </c>
      <c r="L7917" s="14" t="s">
        <v>36274</v>
      </c>
      <c r="M7917" s="14">
        <f t="shared" si="984"/>
        <v>2017</v>
      </c>
      <c r="N7917" s="14">
        <f t="shared" si="985"/>
        <v>3</v>
      </c>
      <c r="O7917" s="14" t="str">
        <f>IFERROR(VLOOKUP(I7917,Lists!$F$2:$G$16,2,FALSE()),"Not Rated")</f>
        <v>Adults</v>
      </c>
      <c r="P7917" s="14">
        <f t="shared" si="986"/>
        <v>105</v>
      </c>
      <c r="Q7917" s="14" t="str">
        <f t="shared" si="987"/>
        <v>Turkey</v>
      </c>
      <c r="R7917" s="14" t="str">
        <f t="shared" si="988"/>
        <v>|Turkey|</v>
      </c>
      <c r="S7917" s="14" t="str">
        <f t="shared" si="989"/>
        <v>|Dramas|International Movies|Romantic Movies|</v>
      </c>
      <c r="T7917" s="14" t="str">
        <f t="shared" si="990"/>
        <v>|Hakan Yonat|</v>
      </c>
      <c r="U7917" s="14" t="str">
        <f t="shared" si="991"/>
        <v>|Belçim Bilgin|İbrahim Çelikkol|Kerem Can|Necmi Yapıcı|Levent Sülün|Barış Arduç|Erol Gedik|Cezmi Baskın|</v>
      </c>
    </row>
    <row r="7918" spans="1:21">
      <c r="A7918" s="14" t="s">
        <v>36275</v>
      </c>
      <c r="B7918" s="14" t="s">
        <v>48</v>
      </c>
      <c r="C7918" s="14" t="s">
        <v>36276</v>
      </c>
      <c r="D7918" s="14" t="s">
        <v>36277</v>
      </c>
      <c r="E7918" s="14" t="s">
        <v>36278</v>
      </c>
      <c r="F7918" s="14" t="s">
        <v>119</v>
      </c>
      <c r="G7918" s="26">
        <v>42969</v>
      </c>
      <c r="H7918" s="14">
        <v>2016</v>
      </c>
      <c r="I7918" s="14" t="s">
        <v>361</v>
      </c>
      <c r="J7918" s="14" t="s">
        <v>507</v>
      </c>
      <c r="K7918" s="14" t="s">
        <v>29911</v>
      </c>
      <c r="L7918" s="14" t="s">
        <v>36279</v>
      </c>
      <c r="M7918" s="14">
        <f t="shared" si="984"/>
        <v>2017</v>
      </c>
      <c r="N7918" s="14">
        <f t="shared" si="985"/>
        <v>8</v>
      </c>
      <c r="O7918" s="14" t="str">
        <f>IFERROR(VLOOKUP(I7918,Lists!$F$2:$G$16,2,FALSE()),"Not Rated")</f>
        <v>Teens</v>
      </c>
      <c r="P7918" s="14">
        <f t="shared" si="986"/>
        <v>94</v>
      </c>
      <c r="Q7918" s="14" t="str">
        <f t="shared" si="987"/>
        <v>Canada</v>
      </c>
      <c r="R7918" s="14" t="str">
        <f t="shared" si="988"/>
        <v>|Canada|</v>
      </c>
      <c r="S7918" s="14" t="str">
        <f t="shared" si="989"/>
        <v>|Comedies|Sci-Fi &amp; Fantasy|</v>
      </c>
      <c r="T7918" s="14" t="str">
        <f t="shared" si="990"/>
        <v>|Michael Seater|</v>
      </c>
      <c r="U7918" s="14" t="str">
        <f t="shared" si="991"/>
        <v>|Morgan Taylor Campbell|Clark Backo|Ricardo Hoyos|Munro Chambers|Paula Brancati|Helene Joy|Peter Keleghan|George Stroumboulopoulos|John Ralston|Emilia McCarthy|</v>
      </c>
    </row>
    <row r="7919" spans="1:21">
      <c r="A7919" s="14" t="s">
        <v>36280</v>
      </c>
      <c r="B7919" s="14" t="s">
        <v>48</v>
      </c>
      <c r="C7919" s="14" t="s">
        <v>36281</v>
      </c>
      <c r="D7919" s="14" t="s">
        <v>36282</v>
      </c>
      <c r="E7919" s="14" t="s">
        <v>36283</v>
      </c>
      <c r="F7919" s="14" t="s">
        <v>116</v>
      </c>
      <c r="G7919" s="26">
        <v>43830</v>
      </c>
      <c r="H7919" s="14">
        <v>1983</v>
      </c>
      <c r="I7919" s="14" t="s">
        <v>361</v>
      </c>
      <c r="J7919" s="14" t="s">
        <v>3814</v>
      </c>
      <c r="K7919" s="14" t="s">
        <v>910</v>
      </c>
      <c r="L7919" s="14" t="s">
        <v>36284</v>
      </c>
      <c r="M7919" s="14">
        <f t="shared" si="984"/>
        <v>2019</v>
      </c>
      <c r="N7919" s="14">
        <f t="shared" si="985"/>
        <v>12</v>
      </c>
      <c r="O7919" s="14" t="str">
        <f>IFERROR(VLOOKUP(I7919,Lists!$F$2:$G$16,2,FALSE()),"Not Rated")</f>
        <v>Teens</v>
      </c>
      <c r="P7919" s="14">
        <f t="shared" si="986"/>
        <v>137</v>
      </c>
      <c r="Q7919" s="14" t="str">
        <f t="shared" si="987"/>
        <v>India</v>
      </c>
      <c r="R7919" s="14" t="str">
        <f t="shared" si="988"/>
        <v>|India|</v>
      </c>
      <c r="S7919" s="14" t="str">
        <f t="shared" si="989"/>
        <v>|Dramas|International Movies|Romantic Movies|</v>
      </c>
      <c r="T7919" s="14" t="str">
        <f t="shared" si="990"/>
        <v>|Balu Mahendra|</v>
      </c>
      <c r="U7919" s="14" t="str">
        <f t="shared" si="991"/>
        <v>|Kamal Hassan|Sridevi|Silk Smitha|Gulshan Grover|Paintal|Arvind Deshpande|</v>
      </c>
    </row>
    <row r="7920" spans="1:21">
      <c r="A7920" s="14" t="s">
        <v>36285</v>
      </c>
      <c r="B7920" s="14" t="s">
        <v>49</v>
      </c>
      <c r="C7920" s="14" t="s">
        <v>36286</v>
      </c>
      <c r="D7920" s="14" t="s">
        <v>36287</v>
      </c>
      <c r="E7920" s="14" t="s">
        <v>36288</v>
      </c>
      <c r="F7920" s="14" t="s">
        <v>156</v>
      </c>
      <c r="G7920" s="26">
        <v>42719</v>
      </c>
      <c r="H7920" s="14">
        <v>2014</v>
      </c>
      <c r="I7920" s="14" t="s">
        <v>362</v>
      </c>
      <c r="J7920" s="14" t="s">
        <v>105</v>
      </c>
      <c r="K7920" s="14" t="s">
        <v>1905</v>
      </c>
      <c r="L7920" s="14" t="s">
        <v>36289</v>
      </c>
      <c r="M7920" s="14">
        <f t="shared" si="984"/>
        <v>2016</v>
      </c>
      <c r="N7920" s="14">
        <f t="shared" si="985"/>
        <v>12</v>
      </c>
      <c r="O7920" s="14" t="str">
        <f>IFERROR(VLOOKUP(I7920,Lists!$F$2:$G$16,2,FALSE()),"Not Rated")</f>
        <v>Older Kids</v>
      </c>
      <c r="P7920" s="14">
        <f t="shared" si="986"/>
        <v>1</v>
      </c>
      <c r="Q7920" s="14" t="str">
        <f t="shared" si="987"/>
        <v>Pakistan</v>
      </c>
      <c r="R7920" s="14" t="str">
        <f t="shared" si="988"/>
        <v>|Pakistan|</v>
      </c>
      <c r="S7920" s="14" t="str">
        <f t="shared" si="989"/>
        <v>|International TV Shows|Romantic TV Shows|TV Dramas|</v>
      </c>
      <c r="T7920" s="14" t="str">
        <f t="shared" si="990"/>
        <v>|Ehtesham Uddin|</v>
      </c>
      <c r="U7920" s="14" t="str">
        <f t="shared" si="991"/>
        <v>|Mahira Khan|Samiya Mumtaz|Adnan Malik|Rehan Sheikh|Sanya Shamshad|Qavi Khan|</v>
      </c>
    </row>
    <row r="7921" spans="1:21">
      <c r="A7921" s="14" t="s">
        <v>36290</v>
      </c>
      <c r="B7921" s="14" t="s">
        <v>48</v>
      </c>
      <c r="C7921" s="14" t="s">
        <v>36291</v>
      </c>
      <c r="D7921" s="14" t="s">
        <v>36292</v>
      </c>
      <c r="E7921" s="14" t="s">
        <v>36293</v>
      </c>
      <c r="F7921" s="14" t="s">
        <v>116</v>
      </c>
      <c r="G7921" s="26">
        <v>42856</v>
      </c>
      <c r="H7921" s="14">
        <v>2016</v>
      </c>
      <c r="I7921" s="14" t="s">
        <v>360</v>
      </c>
      <c r="J7921" s="14" t="s">
        <v>535</v>
      </c>
      <c r="K7921" s="14" t="s">
        <v>496</v>
      </c>
      <c r="L7921" s="14" t="s">
        <v>36294</v>
      </c>
      <c r="M7921" s="14">
        <f t="shared" si="984"/>
        <v>2017</v>
      </c>
      <c r="N7921" s="14">
        <f t="shared" si="985"/>
        <v>5</v>
      </c>
      <c r="O7921" s="14" t="str">
        <f>IFERROR(VLOOKUP(I7921,Lists!$F$2:$G$16,2,FALSE()),"Not Rated")</f>
        <v>Adults</v>
      </c>
      <c r="P7921" s="14">
        <f t="shared" si="986"/>
        <v>61</v>
      </c>
      <c r="Q7921" s="14" t="str">
        <f t="shared" si="987"/>
        <v>India</v>
      </c>
      <c r="R7921" s="14" t="str">
        <f t="shared" si="988"/>
        <v>|India|</v>
      </c>
      <c r="S7921" s="14" t="str">
        <f t="shared" si="989"/>
        <v>|Documentaries|International Movies|</v>
      </c>
      <c r="T7921" s="14" t="str">
        <f t="shared" si="990"/>
        <v>|Kireet Khurana|Padmakumar Narasimhamurthy|</v>
      </c>
      <c r="U7921" s="14" t="str">
        <f t="shared" si="991"/>
        <v>|Saeed Akhtar Mirza|</v>
      </c>
    </row>
    <row r="7922" spans="1:21">
      <c r="A7922" s="14" t="s">
        <v>36295</v>
      </c>
      <c r="B7922" s="14" t="s">
        <v>48</v>
      </c>
      <c r="C7922" s="14" t="s">
        <v>36296</v>
      </c>
      <c r="D7922" s="14" t="s">
        <v>2654</v>
      </c>
      <c r="E7922" s="14" t="s">
        <v>36297</v>
      </c>
      <c r="F7922" s="14" t="s">
        <v>115</v>
      </c>
      <c r="G7922" s="26">
        <v>44056</v>
      </c>
      <c r="H7922" s="14">
        <v>2012</v>
      </c>
      <c r="I7922" s="14" t="s">
        <v>363</v>
      </c>
      <c r="J7922" s="14" t="s">
        <v>1290</v>
      </c>
      <c r="K7922" s="14" t="s">
        <v>5078</v>
      </c>
      <c r="L7922" s="14" t="s">
        <v>36298</v>
      </c>
      <c r="M7922" s="14">
        <f t="shared" si="984"/>
        <v>2020</v>
      </c>
      <c r="N7922" s="14">
        <f t="shared" si="985"/>
        <v>8</v>
      </c>
      <c r="O7922" s="14" t="str">
        <f>IFERROR(VLOOKUP(I7922,Lists!$F$2:$G$16,2,FALSE()),"Not Rated")</f>
        <v>Adults</v>
      </c>
      <c r="P7922" s="14">
        <f t="shared" si="986"/>
        <v>86</v>
      </c>
      <c r="Q7922" s="14" t="str">
        <f t="shared" si="987"/>
        <v>United States</v>
      </c>
      <c r="R7922" s="14" t="str">
        <f t="shared" si="988"/>
        <v>|United States|</v>
      </c>
      <c r="S7922" s="14" t="str">
        <f t="shared" si="989"/>
        <v>|Comedies|Independent Movies|Romantic Movies|</v>
      </c>
      <c r="T7922" s="14" t="str">
        <f t="shared" si="990"/>
        <v>|Colin Trevorrow|</v>
      </c>
      <c r="U7922" s="14" t="str">
        <f t="shared" si="991"/>
        <v>|Aubrey Plaza|Mark Duplass|Jake Johnson|Mary Lynn Rajskub|Jeff Garlin|Kristen Bell|Jenica Bergere|Karan Soni|</v>
      </c>
    </row>
    <row r="7923" spans="1:21">
      <c r="A7923" s="14" t="s">
        <v>36299</v>
      </c>
      <c r="B7923" s="14" t="s">
        <v>48</v>
      </c>
      <c r="C7923" s="14" t="s">
        <v>36300</v>
      </c>
      <c r="D7923" s="14" t="s">
        <v>33823</v>
      </c>
      <c r="E7923" s="14" t="s">
        <v>36301</v>
      </c>
      <c r="F7923" s="14" t="s">
        <v>116</v>
      </c>
      <c r="G7923" s="26">
        <v>42736</v>
      </c>
      <c r="H7923" s="14">
        <v>2016</v>
      </c>
      <c r="I7923" s="14" t="s">
        <v>360</v>
      </c>
      <c r="J7923" s="14" t="s">
        <v>1062</v>
      </c>
      <c r="K7923" s="14" t="s">
        <v>475</v>
      </c>
      <c r="L7923" s="14" t="s">
        <v>36302</v>
      </c>
      <c r="M7923" s="14">
        <f t="shared" si="984"/>
        <v>2017</v>
      </c>
      <c r="N7923" s="14">
        <f t="shared" si="985"/>
        <v>1</v>
      </c>
      <c r="O7923" s="14" t="str">
        <f>IFERROR(VLOOKUP(I7923,Lists!$F$2:$G$16,2,FALSE()),"Not Rated")</f>
        <v>Adults</v>
      </c>
      <c r="P7923" s="14">
        <f t="shared" si="986"/>
        <v>118</v>
      </c>
      <c r="Q7923" s="14" t="str">
        <f t="shared" si="987"/>
        <v>India</v>
      </c>
      <c r="R7923" s="14" t="str">
        <f t="shared" si="988"/>
        <v>|India|</v>
      </c>
      <c r="S7923" s="14" t="str">
        <f t="shared" si="989"/>
        <v>|Dramas|International Movies|</v>
      </c>
      <c r="T7923" s="14" t="str">
        <f t="shared" si="990"/>
        <v>|Pratim D. Gupta|</v>
      </c>
      <c r="U7923" s="14" t="str">
        <f t="shared" si="991"/>
        <v>|Anjan Dutt|Swastika Mukherjee|Ritwick Chakraborty|Parno Mittra|Bikram Chatterjee|Sohag Sen|Sumanta Mukherjee|Arun Mukhopadhyay|</v>
      </c>
    </row>
    <row r="7924" spans="1:21">
      <c r="A7924" s="14" t="s">
        <v>36303</v>
      </c>
      <c r="B7924" s="14" t="s">
        <v>48</v>
      </c>
      <c r="C7924" s="14" t="s">
        <v>36304</v>
      </c>
      <c r="D7924" s="14" t="s">
        <v>31011</v>
      </c>
      <c r="E7924" s="14" t="s">
        <v>36305</v>
      </c>
      <c r="F7924" s="14" t="s">
        <v>116</v>
      </c>
      <c r="G7924" s="26">
        <v>43191</v>
      </c>
      <c r="H7924" s="14">
        <v>2016</v>
      </c>
      <c r="I7924" s="14" t="s">
        <v>361</v>
      </c>
      <c r="J7924" s="14" t="s">
        <v>5870</v>
      </c>
      <c r="K7924" s="14" t="s">
        <v>910</v>
      </c>
      <c r="L7924" s="14" t="s">
        <v>36306</v>
      </c>
      <c r="M7924" s="14">
        <f t="shared" si="984"/>
        <v>2018</v>
      </c>
      <c r="N7924" s="14">
        <f t="shared" si="985"/>
        <v>4</v>
      </c>
      <c r="O7924" s="14" t="str">
        <f>IFERROR(VLOOKUP(I7924,Lists!$F$2:$G$16,2,FALSE()),"Not Rated")</f>
        <v>Teens</v>
      </c>
      <c r="P7924" s="14">
        <f t="shared" si="986"/>
        <v>173</v>
      </c>
      <c r="Q7924" s="14" t="str">
        <f t="shared" si="987"/>
        <v>India</v>
      </c>
      <c r="R7924" s="14" t="str">
        <f t="shared" si="988"/>
        <v>|India|</v>
      </c>
      <c r="S7924" s="14" t="str">
        <f t="shared" si="989"/>
        <v>|Dramas|International Movies|Romantic Movies|</v>
      </c>
      <c r="T7924" s="14" t="str">
        <f t="shared" si="990"/>
        <v>|Nagraj Manjule|</v>
      </c>
      <c r="U7924" s="14" t="str">
        <f t="shared" si="991"/>
        <v>|Rinku Rajguru|Akash Thosar|Arbaz Shaikh|Tanaji Galgunde|Suresh Vishwakarma|</v>
      </c>
    </row>
    <row r="7925" spans="1:21">
      <c r="A7925" s="14" t="s">
        <v>36307</v>
      </c>
      <c r="B7925" s="14" t="s">
        <v>48</v>
      </c>
      <c r="C7925" s="14" t="s">
        <v>36308</v>
      </c>
      <c r="D7925" s="14" t="s">
        <v>36309</v>
      </c>
      <c r="E7925" s="14" t="s">
        <v>36310</v>
      </c>
      <c r="F7925" s="14" t="s">
        <v>116</v>
      </c>
      <c r="G7925" s="26">
        <v>43146</v>
      </c>
      <c r="H7925" s="14">
        <v>2007</v>
      </c>
      <c r="I7925" s="14" t="s">
        <v>362</v>
      </c>
      <c r="J7925" s="14" t="s">
        <v>12342</v>
      </c>
      <c r="K7925" s="14" t="s">
        <v>1527</v>
      </c>
      <c r="L7925" s="14" t="s">
        <v>36311</v>
      </c>
      <c r="M7925" s="14">
        <f t="shared" si="984"/>
        <v>2018</v>
      </c>
      <c r="N7925" s="14">
        <f t="shared" si="985"/>
        <v>2</v>
      </c>
      <c r="O7925" s="14" t="str">
        <f>IFERROR(VLOOKUP(I7925,Lists!$F$2:$G$16,2,FALSE()),"Not Rated")</f>
        <v>Older Kids</v>
      </c>
      <c r="P7925" s="14">
        <f t="shared" si="986"/>
        <v>152</v>
      </c>
      <c r="Q7925" s="14" t="str">
        <f t="shared" si="987"/>
        <v>India</v>
      </c>
      <c r="R7925" s="14" t="str">
        <f t="shared" si="988"/>
        <v>|India|</v>
      </c>
      <c r="S7925" s="14" t="str">
        <f t="shared" si="989"/>
        <v>|Dramas|International Movies|Music &amp; Musicals|</v>
      </c>
      <c r="T7925" s="14" t="str">
        <f t="shared" si="990"/>
        <v>|Sanjay Soorkar|</v>
      </c>
      <c r="U7925" s="14" t="str">
        <f t="shared" si="991"/>
        <v>|Ashok Saraf|Sonali Kulkarni|Subodh Bhave|Usha Nadkarni|Raghavendra Kadkol|Pushkar Shrotri|Lokesh Gupte|Santosh Juvekar|Jyoti Joshi|Kishor Mahabole|</v>
      </c>
    </row>
    <row r="7926" spans="1:21">
      <c r="A7926" s="14" t="s">
        <v>36312</v>
      </c>
      <c r="B7926" s="14" t="s">
        <v>48</v>
      </c>
      <c r="C7926" s="14" t="s">
        <v>36313</v>
      </c>
      <c r="D7926" s="14" t="s">
        <v>36314</v>
      </c>
      <c r="E7926" s="14" t="s">
        <v>36315</v>
      </c>
      <c r="F7926" s="14" t="s">
        <v>128</v>
      </c>
      <c r="G7926" s="26">
        <v>43638</v>
      </c>
      <c r="H7926" s="14">
        <v>2014</v>
      </c>
      <c r="I7926" s="14" t="s">
        <v>361</v>
      </c>
      <c r="J7926" s="14" t="s">
        <v>698</v>
      </c>
      <c r="K7926" s="14" t="s">
        <v>475</v>
      </c>
      <c r="L7926" s="14" t="s">
        <v>36316</v>
      </c>
      <c r="M7926" s="14">
        <f t="shared" si="984"/>
        <v>2019</v>
      </c>
      <c r="N7926" s="14">
        <f t="shared" si="985"/>
        <v>6</v>
      </c>
      <c r="O7926" s="14" t="str">
        <f>IFERROR(VLOOKUP(I7926,Lists!$F$2:$G$16,2,FALSE()),"Not Rated")</f>
        <v>Teens</v>
      </c>
      <c r="P7926" s="14">
        <f t="shared" si="986"/>
        <v>99</v>
      </c>
      <c r="Q7926" s="14" t="str">
        <f t="shared" si="987"/>
        <v>Egypt</v>
      </c>
      <c r="R7926" s="14" t="str">
        <f t="shared" si="988"/>
        <v>|Egypt|</v>
      </c>
      <c r="S7926" s="14" t="str">
        <f t="shared" si="989"/>
        <v>|Dramas|International Movies|</v>
      </c>
      <c r="T7926" s="14" t="str">
        <f t="shared" si="990"/>
        <v>|Mohamed Hamdy|</v>
      </c>
      <c r="U7926" s="14" t="str">
        <f t="shared" si="991"/>
        <v>|Mohamed Ragab|Horeya Farghaly|Ayten Amer|Mohamed Al Shakankeery|Reem Al Baroudi|Badria Tolba|Hesham Ismail|Maher Essam|Hassan Abdulfattah|Aliaa Al-Husseini|</v>
      </c>
    </row>
    <row r="7927" spans="1:21">
      <c r="A7927" s="14" t="s">
        <v>36317</v>
      </c>
      <c r="B7927" s="14" t="s">
        <v>48</v>
      </c>
      <c r="C7927" s="14" t="s">
        <v>36318</v>
      </c>
      <c r="D7927" s="14" t="s">
        <v>36319</v>
      </c>
      <c r="E7927" s="14" t="s">
        <v>36320</v>
      </c>
      <c r="F7927" s="14" t="s">
        <v>116</v>
      </c>
      <c r="G7927" s="26">
        <v>43358</v>
      </c>
      <c r="H7927" s="14">
        <v>2017</v>
      </c>
      <c r="I7927" s="14" t="s">
        <v>360</v>
      </c>
      <c r="J7927" s="14" t="s">
        <v>604</v>
      </c>
      <c r="K7927" s="14" t="s">
        <v>475</v>
      </c>
      <c r="L7927" s="14" t="s">
        <v>36321</v>
      </c>
      <c r="M7927" s="14">
        <f t="shared" si="984"/>
        <v>2018</v>
      </c>
      <c r="N7927" s="14">
        <f t="shared" si="985"/>
        <v>9</v>
      </c>
      <c r="O7927" s="14" t="str">
        <f>IFERROR(VLOOKUP(I7927,Lists!$F$2:$G$16,2,FALSE()),"Not Rated")</f>
        <v>Adults</v>
      </c>
      <c r="P7927" s="14">
        <f t="shared" si="986"/>
        <v>110</v>
      </c>
      <c r="Q7927" s="14" t="str">
        <f t="shared" si="987"/>
        <v>India</v>
      </c>
      <c r="R7927" s="14" t="str">
        <f t="shared" si="988"/>
        <v>|India|</v>
      </c>
      <c r="S7927" s="14" t="str">
        <f t="shared" si="989"/>
        <v>|Dramas|International Movies|</v>
      </c>
      <c r="T7927" s="14" t="str">
        <f t="shared" si="990"/>
        <v>|Partha Chakraborty|</v>
      </c>
      <c r="U7927" s="14" t="str">
        <f t="shared" si="991"/>
        <v>|Riddhi Sen|Parambrata Chatterjee|Soumitra Chatterjee|Aparajita Adhya|Tanusree Chakraborty|Kushal Chakraborty|Anindya Banerjee|Surangana Banerjee|</v>
      </c>
    </row>
    <row r="7928" spans="1:21">
      <c r="A7928" s="14" t="s">
        <v>36322</v>
      </c>
      <c r="B7928" s="14" t="s">
        <v>48</v>
      </c>
      <c r="C7928" s="14" t="s">
        <v>36323</v>
      </c>
      <c r="D7928" s="14" t="s">
        <v>36324</v>
      </c>
      <c r="E7928" s="14" t="s">
        <v>36325</v>
      </c>
      <c r="F7928" s="14" t="s">
        <v>116</v>
      </c>
      <c r="G7928" s="26">
        <v>43160</v>
      </c>
      <c r="H7928" s="14">
        <v>2017</v>
      </c>
      <c r="I7928" s="14" t="s">
        <v>362</v>
      </c>
      <c r="J7928" s="14" t="s">
        <v>646</v>
      </c>
      <c r="K7928" s="14" t="s">
        <v>475</v>
      </c>
      <c r="L7928" s="14" t="s">
        <v>36326</v>
      </c>
      <c r="M7928" s="14">
        <f t="shared" si="984"/>
        <v>2018</v>
      </c>
      <c r="N7928" s="14">
        <f t="shared" si="985"/>
        <v>3</v>
      </c>
      <c r="O7928" s="14" t="str">
        <f>IFERROR(VLOOKUP(I7928,Lists!$F$2:$G$16,2,FALSE()),"Not Rated")</f>
        <v>Older Kids</v>
      </c>
      <c r="P7928" s="14">
        <f t="shared" si="986"/>
        <v>116</v>
      </c>
      <c r="Q7928" s="14" t="str">
        <f t="shared" si="987"/>
        <v>India</v>
      </c>
      <c r="R7928" s="14" t="str">
        <f t="shared" si="988"/>
        <v>|India|</v>
      </c>
      <c r="S7928" s="14" t="str">
        <f t="shared" si="989"/>
        <v>|Dramas|International Movies|</v>
      </c>
      <c r="T7928" s="14" t="str">
        <f t="shared" si="990"/>
        <v>|K. Gopinathan|</v>
      </c>
      <c r="U7928" s="14" t="str">
        <f t="shared" si="991"/>
        <v>|Virginia Rodriguez|Anil Nedumangad|Santhosh Keezhattoor|Indrans|P. Balachandran|Renji Panicker|Gopalan|</v>
      </c>
    </row>
    <row r="7929" spans="1:21">
      <c r="A7929" s="14" t="s">
        <v>36327</v>
      </c>
      <c r="B7929" s="14" t="s">
        <v>48</v>
      </c>
      <c r="C7929" s="14" t="s">
        <v>36328</v>
      </c>
      <c r="D7929" s="14" t="s">
        <v>12789</v>
      </c>
      <c r="E7929" s="14" t="s">
        <v>36329</v>
      </c>
      <c r="F7929" s="14" t="s">
        <v>128</v>
      </c>
      <c r="G7929" s="26">
        <v>43622</v>
      </c>
      <c r="H7929" s="14">
        <v>2013</v>
      </c>
      <c r="I7929" s="14" t="s">
        <v>361</v>
      </c>
      <c r="J7929" s="14" t="s">
        <v>1386</v>
      </c>
      <c r="K7929" s="14" t="s">
        <v>529</v>
      </c>
      <c r="L7929" s="14" t="s">
        <v>36330</v>
      </c>
      <c r="M7929" s="14">
        <f t="shared" si="984"/>
        <v>2019</v>
      </c>
      <c r="N7929" s="14">
        <f t="shared" si="985"/>
        <v>6</v>
      </c>
      <c r="O7929" s="14" t="str">
        <f>IFERROR(VLOOKUP(I7929,Lists!$F$2:$G$16,2,FALSE()),"Not Rated")</f>
        <v>Teens</v>
      </c>
      <c r="P7929" s="14">
        <f t="shared" si="986"/>
        <v>107</v>
      </c>
      <c r="Q7929" s="14" t="str">
        <f t="shared" si="987"/>
        <v>Egypt</v>
      </c>
      <c r="R7929" s="14" t="str">
        <f t="shared" si="988"/>
        <v>|Egypt|</v>
      </c>
      <c r="S7929" s="14" t="str">
        <f t="shared" si="989"/>
        <v>|Comedies|International Movies|</v>
      </c>
      <c r="T7929" s="14" t="str">
        <f t="shared" si="990"/>
        <v>|Amr Arafa|</v>
      </c>
      <c r="U7929" s="14" t="str">
        <f t="shared" si="991"/>
        <v>|Ahmed Mekky|Nicole Saba|Mohamed Lotfy|Hussien El Imam|Dina El-Sherbiny|Said Tarabeek|Alaa Morsy|Edward Fouad|Abdalah Mishrif|Youssef Eid|</v>
      </c>
    </row>
    <row r="7930" spans="1:21">
      <c r="A7930" s="14" t="s">
        <v>36331</v>
      </c>
      <c r="B7930" s="14" t="s">
        <v>48</v>
      </c>
      <c r="C7930" s="14" t="s">
        <v>36332</v>
      </c>
      <c r="D7930" s="14" t="s">
        <v>36333</v>
      </c>
      <c r="E7930" s="14" t="s">
        <v>36334</v>
      </c>
      <c r="F7930" s="14" t="s">
        <v>1120</v>
      </c>
      <c r="G7930" s="26">
        <v>43448</v>
      </c>
      <c r="H7930" s="14">
        <v>2018</v>
      </c>
      <c r="I7930" s="14" t="s">
        <v>364</v>
      </c>
      <c r="J7930" s="14" t="s">
        <v>1226</v>
      </c>
      <c r="K7930" s="14" t="s">
        <v>7507</v>
      </c>
      <c r="L7930" s="14" t="s">
        <v>36335</v>
      </c>
      <c r="M7930" s="14">
        <f t="shared" si="984"/>
        <v>2018</v>
      </c>
      <c r="N7930" s="14">
        <f t="shared" si="985"/>
        <v>12</v>
      </c>
      <c r="O7930" s="14" t="str">
        <f>IFERROR(VLOOKUP(I7930,Lists!$F$2:$G$16,2,FALSE()),"Not Rated")</f>
        <v>Teens</v>
      </c>
      <c r="P7930" s="14">
        <f t="shared" si="986"/>
        <v>109</v>
      </c>
      <c r="Q7930" s="14" t="str">
        <f t="shared" si="987"/>
        <v>South Africa</v>
      </c>
      <c r="R7930" s="14" t="str">
        <f t="shared" si="988"/>
        <v>|South Africa|United States|</v>
      </c>
      <c r="S7930" s="14" t="str">
        <f t="shared" si="989"/>
        <v>|Action &amp; Adventure|Dramas|Faith &amp; Spirituality|</v>
      </c>
      <c r="T7930" s="14" t="str">
        <f t="shared" si="990"/>
        <v>|Bruce MacDonald|Gabriel Sabloff|</v>
      </c>
      <c r="U7930" s="14" t="str">
        <f t="shared" si="991"/>
        <v>|Taylor James|Billy Zane|Lindsay Wagner|Caitlin Leahy|Rutger Hauer|Jackson Rathbone|Brandon Auret|Frances Sholto-Douglas|Greg Kriek|</v>
      </c>
    </row>
    <row r="7931" spans="1:21">
      <c r="A7931" s="14" t="s">
        <v>36336</v>
      </c>
      <c r="B7931" s="14" t="s">
        <v>48</v>
      </c>
      <c r="C7931" s="14" t="s">
        <v>36337</v>
      </c>
      <c r="D7931" s="14" t="s">
        <v>28421</v>
      </c>
      <c r="E7931" s="14" t="s">
        <v>28422</v>
      </c>
      <c r="F7931" s="14" t="s">
        <v>117</v>
      </c>
      <c r="G7931" s="26">
        <v>43634</v>
      </c>
      <c r="H7931" s="14">
        <v>2018</v>
      </c>
      <c r="I7931" s="14" t="s">
        <v>366</v>
      </c>
      <c r="J7931" s="14" t="s">
        <v>2482</v>
      </c>
      <c r="K7931" s="14" t="s">
        <v>251</v>
      </c>
      <c r="L7931" s="14" t="s">
        <v>36338</v>
      </c>
      <c r="M7931" s="14">
        <f t="shared" si="984"/>
        <v>2019</v>
      </c>
      <c r="N7931" s="14">
        <f t="shared" si="985"/>
        <v>6</v>
      </c>
      <c r="O7931" s="14" t="str">
        <f>IFERROR(VLOOKUP(I7931,Lists!$F$2:$G$16,2,FALSE()),"Not Rated")</f>
        <v>Kids</v>
      </c>
      <c r="P7931" s="14">
        <f t="shared" si="986"/>
        <v>65</v>
      </c>
      <c r="Q7931" s="14" t="str">
        <f t="shared" si="987"/>
        <v>Unknown</v>
      </c>
      <c r="R7931" s="14" t="str">
        <f t="shared" si="988"/>
        <v>|Unknown|</v>
      </c>
      <c r="S7931" s="14" t="str">
        <f t="shared" si="989"/>
        <v>|Children &amp; Family Movies|</v>
      </c>
      <c r="T7931" s="14" t="str">
        <f t="shared" si="990"/>
        <v>|Anirban Majumder|</v>
      </c>
      <c r="U7931" s="14" t="str">
        <f t="shared" si="991"/>
        <v>|Sonal Kaushal|Rupa Bhimani|Julie Tejwani|Sabina Malik|Jigna Bharadhwaj|Rajesh Kawa|</v>
      </c>
    </row>
    <row r="7932" spans="1:21">
      <c r="A7932" s="14" t="s">
        <v>36339</v>
      </c>
      <c r="B7932" s="14" t="s">
        <v>48</v>
      </c>
      <c r="C7932" s="14" t="s">
        <v>36340</v>
      </c>
      <c r="D7932" s="14" t="s">
        <v>33513</v>
      </c>
      <c r="E7932" s="14" t="s">
        <v>117</v>
      </c>
      <c r="F7932" s="14" t="s">
        <v>115</v>
      </c>
      <c r="G7932" s="26">
        <v>42825</v>
      </c>
      <c r="H7932" s="14">
        <v>1945</v>
      </c>
      <c r="I7932" s="14" t="s">
        <v>361</v>
      </c>
      <c r="J7932" s="14" t="s">
        <v>4751</v>
      </c>
      <c r="K7932" s="14" t="s">
        <v>33177</v>
      </c>
      <c r="L7932" s="14" t="s">
        <v>36341</v>
      </c>
      <c r="M7932" s="14">
        <f t="shared" si="984"/>
        <v>2017</v>
      </c>
      <c r="N7932" s="14">
        <f t="shared" si="985"/>
        <v>3</v>
      </c>
      <c r="O7932" s="14" t="str">
        <f>IFERROR(VLOOKUP(I7932,Lists!$F$2:$G$16,2,FALSE()),"Not Rated")</f>
        <v>Teens</v>
      </c>
      <c r="P7932" s="14">
        <f t="shared" si="986"/>
        <v>32</v>
      </c>
      <c r="Q7932" s="14" t="str">
        <f t="shared" si="987"/>
        <v>United States</v>
      </c>
      <c r="R7932" s="14" t="str">
        <f t="shared" si="988"/>
        <v>|United States|</v>
      </c>
      <c r="S7932" s="14" t="str">
        <f t="shared" si="989"/>
        <v>|Classic Movies|Documentaries|</v>
      </c>
      <c r="T7932" s="14" t="str">
        <f t="shared" si="990"/>
        <v>|John Huston|</v>
      </c>
      <c r="U7932" s="14" t="str">
        <f t="shared" si="991"/>
        <v>|Unknown|</v>
      </c>
    </row>
    <row r="7933" spans="1:21">
      <c r="A7933" s="14" t="s">
        <v>36342</v>
      </c>
      <c r="B7933" s="14" t="s">
        <v>48</v>
      </c>
      <c r="C7933" s="14" t="s">
        <v>36343</v>
      </c>
      <c r="D7933" s="14" t="s">
        <v>36344</v>
      </c>
      <c r="E7933" s="14" t="s">
        <v>36345</v>
      </c>
      <c r="F7933" s="14" t="s">
        <v>116</v>
      </c>
      <c r="G7933" s="26">
        <v>43101</v>
      </c>
      <c r="H7933" s="14">
        <v>2008</v>
      </c>
      <c r="I7933" s="14" t="s">
        <v>361</v>
      </c>
      <c r="J7933" s="14" t="s">
        <v>682</v>
      </c>
      <c r="K7933" s="14" t="s">
        <v>834</v>
      </c>
      <c r="L7933" s="14" t="s">
        <v>36346</v>
      </c>
      <c r="M7933" s="14">
        <f t="shared" si="984"/>
        <v>2018</v>
      </c>
      <c r="N7933" s="14">
        <f t="shared" si="985"/>
        <v>1</v>
      </c>
      <c r="O7933" s="14" t="str">
        <f>IFERROR(VLOOKUP(I7933,Lists!$F$2:$G$16,2,FALSE()),"Not Rated")</f>
        <v>Teens</v>
      </c>
      <c r="P7933" s="14">
        <f t="shared" si="986"/>
        <v>122</v>
      </c>
      <c r="Q7933" s="14" t="str">
        <f t="shared" si="987"/>
        <v>India</v>
      </c>
      <c r="R7933" s="14" t="str">
        <f t="shared" si="988"/>
        <v>|India|</v>
      </c>
      <c r="S7933" s="14" t="str">
        <f t="shared" si="989"/>
        <v>|Comedies|Dramas|International Movies|</v>
      </c>
      <c r="T7933" s="14" t="str">
        <f t="shared" si="990"/>
        <v>|Rajeev Patil|</v>
      </c>
      <c r="U7933" s="14" t="str">
        <f t="shared" si="991"/>
        <v>|Shreyas Talpade|Subodh Bhave|Sai Tamhankar|Santosh Juvekar|Tushar Dalvi|Bharti Aacharekar|</v>
      </c>
    </row>
    <row r="7934" spans="1:21">
      <c r="A7934" s="14" t="s">
        <v>36347</v>
      </c>
      <c r="B7934" s="14" t="s">
        <v>48</v>
      </c>
      <c r="C7934" s="14" t="s">
        <v>36348</v>
      </c>
      <c r="D7934" s="14" t="s">
        <v>29235</v>
      </c>
      <c r="E7934" s="14" t="s">
        <v>36349</v>
      </c>
      <c r="F7934" s="14" t="s">
        <v>116</v>
      </c>
      <c r="G7934" s="26">
        <v>43830</v>
      </c>
      <c r="H7934" s="14">
        <v>1964</v>
      </c>
      <c r="I7934" s="14" t="s">
        <v>361</v>
      </c>
      <c r="J7934" s="14" t="s">
        <v>36350</v>
      </c>
      <c r="K7934" s="14" t="s">
        <v>1991</v>
      </c>
      <c r="L7934" s="14" t="s">
        <v>36351</v>
      </c>
      <c r="M7934" s="14">
        <f t="shared" si="984"/>
        <v>2019</v>
      </c>
      <c r="N7934" s="14">
        <f t="shared" si="985"/>
        <v>12</v>
      </c>
      <c r="O7934" s="14" t="str">
        <f>IFERROR(VLOOKUP(I7934,Lists!$F$2:$G$16,2,FALSE()),"Not Rated")</f>
        <v>Teens</v>
      </c>
      <c r="P7934" s="14">
        <f t="shared" si="986"/>
        <v>228</v>
      </c>
      <c r="Q7934" s="14" t="str">
        <f t="shared" si="987"/>
        <v>India</v>
      </c>
      <c r="R7934" s="14" t="str">
        <f t="shared" si="988"/>
        <v>|India|</v>
      </c>
      <c r="S7934" s="14" t="str">
        <f t="shared" si="989"/>
        <v>|Classic Movies|Dramas|International Movies|</v>
      </c>
      <c r="T7934" s="14" t="str">
        <f t="shared" si="990"/>
        <v>|Raj Kapoor|</v>
      </c>
      <c r="U7934" s="14" t="str">
        <f t="shared" si="991"/>
        <v>|Raj Kapoor|Vyjayanthimala|Rajendra Kumar|Lalita Pawar|Achala Sachdev|Hari Shivdasani|Raj Mehra|Iftekhar|</v>
      </c>
    </row>
    <row r="7935" spans="1:21">
      <c r="A7935" s="14" t="s">
        <v>36352</v>
      </c>
      <c r="B7935" s="14" t="s">
        <v>48</v>
      </c>
      <c r="C7935" s="14" t="s">
        <v>36353</v>
      </c>
      <c r="D7935" s="14" t="s">
        <v>36354</v>
      </c>
      <c r="E7935" s="14" t="s">
        <v>36355</v>
      </c>
      <c r="F7935" s="14" t="s">
        <v>115</v>
      </c>
      <c r="G7935" s="26">
        <v>43056</v>
      </c>
      <c r="H7935" s="14">
        <v>2014</v>
      </c>
      <c r="I7935" s="14" t="s">
        <v>362</v>
      </c>
      <c r="J7935" s="14" t="s">
        <v>1290</v>
      </c>
      <c r="K7935" s="14" t="s">
        <v>481</v>
      </c>
      <c r="L7935" s="14" t="s">
        <v>36356</v>
      </c>
      <c r="M7935" s="14">
        <f t="shared" si="984"/>
        <v>2017</v>
      </c>
      <c r="N7935" s="14">
        <f t="shared" si="985"/>
        <v>11</v>
      </c>
      <c r="O7935" s="14" t="str">
        <f>IFERROR(VLOOKUP(I7935,Lists!$F$2:$G$16,2,FALSE()),"Not Rated")</f>
        <v>Older Kids</v>
      </c>
      <c r="P7935" s="14">
        <f t="shared" si="986"/>
        <v>86</v>
      </c>
      <c r="Q7935" s="14" t="str">
        <f t="shared" si="987"/>
        <v>United States</v>
      </c>
      <c r="R7935" s="14" t="str">
        <f t="shared" si="988"/>
        <v>|United States|</v>
      </c>
      <c r="S7935" s="14" t="str">
        <f t="shared" si="989"/>
        <v>|Children &amp; Family Movies|Comedies|</v>
      </c>
      <c r="T7935" s="14" t="str">
        <f t="shared" si="990"/>
        <v>|Glenn Miller|</v>
      </c>
      <c r="U7935" s="14" t="str">
        <f t="shared" si="991"/>
        <v>|Nicola Lambo|Evan Boymel|John P. Fowler|Erica Duke|Ezra James Colbert|</v>
      </c>
    </row>
    <row r="7936" spans="1:21">
      <c r="A7936" s="14" t="s">
        <v>36357</v>
      </c>
      <c r="B7936" s="14" t="s">
        <v>48</v>
      </c>
      <c r="C7936" s="14" t="s">
        <v>36358</v>
      </c>
      <c r="D7936" s="14" t="s">
        <v>33884</v>
      </c>
      <c r="E7936" s="14" t="s">
        <v>36359</v>
      </c>
      <c r="F7936" s="14" t="s">
        <v>36360</v>
      </c>
      <c r="G7936" s="26">
        <v>42358</v>
      </c>
      <c r="H7936" s="14">
        <v>2010</v>
      </c>
      <c r="I7936" s="14" t="s">
        <v>368</v>
      </c>
      <c r="J7936" s="14" t="s">
        <v>4187</v>
      </c>
      <c r="K7936" s="14" t="s">
        <v>251</v>
      </c>
      <c r="L7936" s="14" t="s">
        <v>36361</v>
      </c>
      <c r="M7936" s="14">
        <f t="shared" si="984"/>
        <v>2015</v>
      </c>
      <c r="N7936" s="14">
        <f t="shared" si="985"/>
        <v>12</v>
      </c>
      <c r="O7936" s="14" t="str">
        <f>IFERROR(VLOOKUP(I7936,Lists!$F$2:$G$16,2,FALSE()),"Not Rated")</f>
        <v>Kids</v>
      </c>
      <c r="P7936" s="14">
        <f t="shared" si="986"/>
        <v>72</v>
      </c>
      <c r="Q7936" s="14" t="str">
        <f t="shared" si="987"/>
        <v>Australia</v>
      </c>
      <c r="R7936" s="14" t="str">
        <f t="shared" si="988"/>
        <v>|Australia|France|Ireland|</v>
      </c>
      <c r="S7936" s="14" t="str">
        <f t="shared" si="989"/>
        <v>|Children &amp; Family Movies|</v>
      </c>
      <c r="T7936" s="14" t="str">
        <f t="shared" si="990"/>
        <v>|Luc Vinciguerra|</v>
      </c>
      <c r="U7936" s="14" t="str">
        <f t="shared" si="991"/>
        <v>|Julie Gayet|Jean-Pierre Marielle|Lorànt Deutsch|Bruno Salomone|Pierre-François Martin-Laval|Didier Brice|Benoît Allemane|Nathan Simony|Daniela Duspara|Max Cullen|</v>
      </c>
    </row>
    <row r="7937" spans="1:21">
      <c r="A7937" s="14" t="s">
        <v>36362</v>
      </c>
      <c r="B7937" s="14" t="s">
        <v>48</v>
      </c>
      <c r="C7937" s="14" t="s">
        <v>36363</v>
      </c>
      <c r="D7937" s="14" t="s">
        <v>1088</v>
      </c>
      <c r="E7937" s="14" t="s">
        <v>36364</v>
      </c>
      <c r="F7937" s="14" t="s">
        <v>120</v>
      </c>
      <c r="G7937" s="26">
        <v>43729</v>
      </c>
      <c r="H7937" s="14">
        <v>2010</v>
      </c>
      <c r="I7937" s="14" t="s">
        <v>364</v>
      </c>
      <c r="J7937" s="14" t="s">
        <v>724</v>
      </c>
      <c r="K7937" s="14" t="s">
        <v>475</v>
      </c>
      <c r="L7937" s="14" t="s">
        <v>36365</v>
      </c>
      <c r="M7937" s="14">
        <f t="shared" si="984"/>
        <v>2019</v>
      </c>
      <c r="N7937" s="14">
        <f t="shared" si="985"/>
        <v>9</v>
      </c>
      <c r="O7937" s="14" t="str">
        <f>IFERROR(VLOOKUP(I7937,Lists!$F$2:$G$16,2,FALSE()),"Not Rated")</f>
        <v>Teens</v>
      </c>
      <c r="P7937" s="14">
        <f t="shared" si="986"/>
        <v>102</v>
      </c>
      <c r="Q7937" s="14" t="str">
        <f t="shared" si="987"/>
        <v>France</v>
      </c>
      <c r="R7937" s="14" t="str">
        <f t="shared" si="988"/>
        <v>|France|</v>
      </c>
      <c r="S7937" s="14" t="str">
        <f t="shared" si="989"/>
        <v>|Dramas|International Movies|</v>
      </c>
      <c r="T7937" s="14" t="str">
        <f t="shared" si="990"/>
        <v>|Gilles Paquet-Brenner|</v>
      </c>
      <c r="U7937" s="14" t="str">
        <f t="shared" si="991"/>
        <v>|Aidan Quinn|Kristin Scott Thomas|Frédéric Pierrot|Michel Duchaussoy|Dominique Frot|Niels Arestrup|Mélusine Mayance|Gisèle Casadesus|Natasha Mashkevich|</v>
      </c>
    </row>
    <row r="7938" spans="1:21">
      <c r="A7938" s="14" t="s">
        <v>36366</v>
      </c>
      <c r="B7938" s="14" t="s">
        <v>48</v>
      </c>
      <c r="C7938" s="14" t="s">
        <v>36367</v>
      </c>
      <c r="D7938" s="14" t="s">
        <v>21384</v>
      </c>
      <c r="E7938" s="14" t="s">
        <v>36368</v>
      </c>
      <c r="F7938" s="14" t="s">
        <v>119</v>
      </c>
      <c r="G7938" s="26">
        <v>43070</v>
      </c>
      <c r="H7938" s="14">
        <v>2015</v>
      </c>
      <c r="I7938" s="14" t="s">
        <v>361</v>
      </c>
      <c r="J7938" s="14" t="s">
        <v>1745</v>
      </c>
      <c r="K7938" s="14" t="s">
        <v>554</v>
      </c>
      <c r="L7938" s="14" t="s">
        <v>36369</v>
      </c>
      <c r="M7938" s="14">
        <f t="shared" ref="M7938:M8001" si="992">IF(G7938="","",YEAR(G7938))</f>
        <v>2017</v>
      </c>
      <c r="N7938" s="14">
        <f t="shared" ref="N7938:N8001" si="993">IF(G7938="","",MONTH(G7938))</f>
        <v>12</v>
      </c>
      <c r="O7938" s="14" t="str">
        <f>IFERROR(VLOOKUP(I7938,Lists!$F$2:$G$16,2,FALSE()),"Not Rated")</f>
        <v>Teens</v>
      </c>
      <c r="P7938" s="14">
        <f t="shared" ref="P7938:P8001" si="994">IFERROR(VALUE(LEFT(J7938,FIND(" ",J7938)-1)),"")</f>
        <v>140</v>
      </c>
      <c r="Q7938" s="14" t="str">
        <f t="shared" ref="Q7938:Q8001" si="995">IFERROR(LEFT(F7938,FIND(",",F7938)-1),F7938)</f>
        <v>Canada</v>
      </c>
      <c r="R7938" s="14" t="str">
        <f t="shared" ref="R7938:R8001" si="996">"|"&amp;SUBSTITUTE(F7938,", ","|")&amp;"|"</f>
        <v>|Canada|</v>
      </c>
      <c r="S7938" s="14" t="str">
        <f t="shared" ref="S7938:S8001" si="997">"|"&amp;SUBSTITUTE(K7938,", ","|")&amp;"|"</f>
        <v>|Comedies|International Movies|Music &amp; Musicals|</v>
      </c>
      <c r="T7938" s="14" t="str">
        <f t="shared" ref="T7938:T8001" si="998">"|"&amp;SUBSTITUTE(D7938,", ","|")&amp;"|"</f>
        <v>|Rohit Jugraj|</v>
      </c>
      <c r="U7938" s="14" t="str">
        <f t="shared" ref="U7938:U8001" si="999">"|"&amp;SUBSTITUTE(E7938,", ","|")&amp;"|"</f>
        <v>|Diljit Dosanjh|Neeru Bajwa|Mandy Takhar|Jaswinder Bhalla|Ali Kazmi|Anita Kailey|Daman Singh|Sanju Salonki|Amrit Pal|Jatinder Lall|Avy Randhawa|</v>
      </c>
    </row>
    <row r="7939" spans="1:21">
      <c r="A7939" s="14" t="s">
        <v>36370</v>
      </c>
      <c r="B7939" s="14" t="s">
        <v>48</v>
      </c>
      <c r="C7939" s="14" t="s">
        <v>36371</v>
      </c>
      <c r="D7939" s="14" t="s">
        <v>21384</v>
      </c>
      <c r="E7939" s="14" t="s">
        <v>36372</v>
      </c>
      <c r="F7939" s="14" t="s">
        <v>36373</v>
      </c>
      <c r="G7939" s="26">
        <v>43023</v>
      </c>
      <c r="H7939" s="14">
        <v>2016</v>
      </c>
      <c r="I7939" s="14" t="s">
        <v>362</v>
      </c>
      <c r="J7939" s="14" t="s">
        <v>833</v>
      </c>
      <c r="K7939" s="14" t="s">
        <v>1442</v>
      </c>
      <c r="L7939" s="14" t="s">
        <v>36374</v>
      </c>
      <c r="M7939" s="14">
        <f t="shared" si="992"/>
        <v>2017</v>
      </c>
      <c r="N7939" s="14">
        <f t="shared" si="993"/>
        <v>10</v>
      </c>
      <c r="O7939" s="14" t="str">
        <f>IFERROR(VLOOKUP(I7939,Lists!$F$2:$G$16,2,FALSE()),"Not Rated")</f>
        <v>Older Kids</v>
      </c>
      <c r="P7939" s="14">
        <f t="shared" si="994"/>
        <v>145</v>
      </c>
      <c r="Q7939" s="14" t="str">
        <f t="shared" si="995"/>
        <v>Australia</v>
      </c>
      <c r="R7939" s="14" t="str">
        <f t="shared" si="996"/>
        <v>|Australia|India|</v>
      </c>
      <c r="S7939" s="14" t="str">
        <f t="shared" si="997"/>
        <v>|Action &amp; Adventure|Comedies|International Movies|</v>
      </c>
      <c r="T7939" s="14" t="str">
        <f t="shared" si="998"/>
        <v>|Rohit Jugraj|</v>
      </c>
      <c r="U7939" s="14" t="str">
        <f t="shared" si="999"/>
        <v>|Jaswinder Bhalla|Sonam Bajwa|Diljit Dosanjh|Monica Gill|</v>
      </c>
    </row>
    <row r="7940" spans="1:21">
      <c r="A7940" s="14" t="s">
        <v>36375</v>
      </c>
      <c r="B7940" s="14" t="s">
        <v>48</v>
      </c>
      <c r="C7940" s="14" t="s">
        <v>36376</v>
      </c>
      <c r="D7940" s="14" t="s">
        <v>35515</v>
      </c>
      <c r="E7940" s="14" t="s">
        <v>36377</v>
      </c>
      <c r="F7940" s="14" t="s">
        <v>116</v>
      </c>
      <c r="G7940" s="26">
        <v>43146</v>
      </c>
      <c r="H7940" s="14">
        <v>2005</v>
      </c>
      <c r="I7940" s="14" t="s">
        <v>361</v>
      </c>
      <c r="J7940" s="14" t="s">
        <v>3165</v>
      </c>
      <c r="K7940" s="14" t="s">
        <v>475</v>
      </c>
      <c r="L7940" s="14" t="s">
        <v>36378</v>
      </c>
      <c r="M7940" s="14">
        <f t="shared" si="992"/>
        <v>2018</v>
      </c>
      <c r="N7940" s="14">
        <f t="shared" si="993"/>
        <v>2</v>
      </c>
      <c r="O7940" s="14" t="str">
        <f>IFERROR(VLOOKUP(I7940,Lists!$F$2:$G$16,2,FALSE()),"Not Rated")</f>
        <v>Teens</v>
      </c>
      <c r="P7940" s="14">
        <f t="shared" si="994"/>
        <v>126</v>
      </c>
      <c r="Q7940" s="14" t="str">
        <f t="shared" si="995"/>
        <v>India</v>
      </c>
      <c r="R7940" s="14" t="str">
        <f t="shared" si="996"/>
        <v>|India|</v>
      </c>
      <c r="S7940" s="14" t="str">
        <f t="shared" si="997"/>
        <v>|Dramas|International Movies|</v>
      </c>
      <c r="T7940" s="14" t="str">
        <f t="shared" si="998"/>
        <v>|Gajendra Ahire|</v>
      </c>
      <c r="U7940" s="14" t="str">
        <f t="shared" si="999"/>
        <v>|Madhura Velankar|Mohan Joshi|Nina Kulkarni|Manasi Salvi|Milind Gunaji|Shreyas Talpade|Bharat Jadhav|</v>
      </c>
    </row>
    <row r="7941" spans="1:21">
      <c r="A7941" s="14" t="s">
        <v>36379</v>
      </c>
      <c r="B7941" s="14" t="s">
        <v>48</v>
      </c>
      <c r="C7941" s="14" t="s">
        <v>36380</v>
      </c>
      <c r="D7941" s="14" t="s">
        <v>36381</v>
      </c>
      <c r="E7941" s="14" t="s">
        <v>36382</v>
      </c>
      <c r="F7941" s="14" t="s">
        <v>116</v>
      </c>
      <c r="G7941" s="26">
        <v>43282</v>
      </c>
      <c r="H7941" s="14">
        <v>2017</v>
      </c>
      <c r="I7941" s="14" t="s">
        <v>361</v>
      </c>
      <c r="J7941" s="14" t="s">
        <v>1526</v>
      </c>
      <c r="K7941" s="14" t="s">
        <v>475</v>
      </c>
      <c r="L7941" s="14" t="s">
        <v>36383</v>
      </c>
      <c r="M7941" s="14">
        <f t="shared" si="992"/>
        <v>2018</v>
      </c>
      <c r="N7941" s="14">
        <f t="shared" si="993"/>
        <v>7</v>
      </c>
      <c r="O7941" s="14" t="str">
        <f>IFERROR(VLOOKUP(I7941,Lists!$F$2:$G$16,2,FALSE()),"Not Rated")</f>
        <v>Teens</v>
      </c>
      <c r="P7941" s="14">
        <f t="shared" si="994"/>
        <v>133</v>
      </c>
      <c r="Q7941" s="14" t="str">
        <f t="shared" si="995"/>
        <v>India</v>
      </c>
      <c r="R7941" s="14" t="str">
        <f t="shared" si="996"/>
        <v>|India|</v>
      </c>
      <c r="S7941" s="14" t="str">
        <f t="shared" si="997"/>
        <v>|Dramas|International Movies|</v>
      </c>
      <c r="T7941" s="14" t="str">
        <f t="shared" si="998"/>
        <v>|Venugopan|</v>
      </c>
      <c r="U7941" s="14" t="str">
        <f t="shared" si="999"/>
        <v>|Anoop Menon|Alencier Ley Lopez|Balu Varghese|Aparna Balamurali|Anu Sithara|Gayathri Arun|Nandu|Chali Pala|</v>
      </c>
    </row>
    <row r="7942" spans="1:21">
      <c r="A7942" s="14" t="s">
        <v>36384</v>
      </c>
      <c r="B7942" s="14" t="s">
        <v>48</v>
      </c>
      <c r="C7942" s="14" t="s">
        <v>36385</v>
      </c>
      <c r="D7942" s="14" t="s">
        <v>36386</v>
      </c>
      <c r="E7942" s="14" t="s">
        <v>36387</v>
      </c>
      <c r="F7942" s="14" t="s">
        <v>116</v>
      </c>
      <c r="G7942" s="26">
        <v>43495</v>
      </c>
      <c r="H7942" s="14">
        <v>2008</v>
      </c>
      <c r="I7942" s="14" t="s">
        <v>361</v>
      </c>
      <c r="J7942" s="14" t="s">
        <v>2206</v>
      </c>
      <c r="K7942" s="14" t="s">
        <v>3271</v>
      </c>
      <c r="L7942" s="14" t="s">
        <v>36388</v>
      </c>
      <c r="M7942" s="14">
        <f t="shared" si="992"/>
        <v>2019</v>
      </c>
      <c r="N7942" s="14">
        <f t="shared" si="993"/>
        <v>1</v>
      </c>
      <c r="O7942" s="14" t="str">
        <f>IFERROR(VLOOKUP(I7942,Lists!$F$2:$G$16,2,FALSE()),"Not Rated")</f>
        <v>Teens</v>
      </c>
      <c r="P7942" s="14">
        <f t="shared" si="994"/>
        <v>141</v>
      </c>
      <c r="Q7942" s="14" t="str">
        <f t="shared" si="995"/>
        <v>India</v>
      </c>
      <c r="R7942" s="14" t="str">
        <f t="shared" si="996"/>
        <v>|India|</v>
      </c>
      <c r="S7942" s="14" t="str">
        <f t="shared" si="997"/>
        <v>|Dramas|Faith &amp; Spirituality|International Movies|</v>
      </c>
      <c r="T7942" s="14" t="str">
        <f t="shared" si="998"/>
        <v>|Kamal Sahani|</v>
      </c>
      <c r="U7942" s="14" t="str">
        <f t="shared" si="999"/>
        <v>|Kimi Verma|Manpreet Singh|Arun Bali|Dolly Minhas|Avtar Gill|Manmeet Singh|Neelu Kohli|Vivek Shaq|Nirmal Rishi|Pooja Tandon|</v>
      </c>
    </row>
    <row r="7943" spans="1:21">
      <c r="A7943" s="14" t="s">
        <v>36389</v>
      </c>
      <c r="B7943" s="14" t="s">
        <v>48</v>
      </c>
      <c r="C7943" s="14" t="s">
        <v>36390</v>
      </c>
      <c r="D7943" s="14" t="s">
        <v>36391</v>
      </c>
      <c r="E7943" s="14" t="s">
        <v>36392</v>
      </c>
      <c r="F7943" s="14" t="s">
        <v>115</v>
      </c>
      <c r="G7943" s="26">
        <v>43617</v>
      </c>
      <c r="H7943" s="14">
        <v>2018</v>
      </c>
      <c r="I7943" s="14" t="s">
        <v>360</v>
      </c>
      <c r="J7943" s="14" t="s">
        <v>1773</v>
      </c>
      <c r="K7943" s="14" t="s">
        <v>927</v>
      </c>
      <c r="L7943" s="14" t="s">
        <v>36393</v>
      </c>
      <c r="M7943" s="14">
        <f t="shared" si="992"/>
        <v>2019</v>
      </c>
      <c r="N7943" s="14">
        <f t="shared" si="993"/>
        <v>6</v>
      </c>
      <c r="O7943" s="14" t="str">
        <f>IFERROR(VLOOKUP(I7943,Lists!$F$2:$G$16,2,FALSE()),"Not Rated")</f>
        <v>Adults</v>
      </c>
      <c r="P7943" s="14">
        <f t="shared" si="994"/>
        <v>78</v>
      </c>
      <c r="Q7943" s="14" t="str">
        <f t="shared" si="995"/>
        <v>United States</v>
      </c>
      <c r="R7943" s="14" t="str">
        <f t="shared" si="996"/>
        <v>|United States|</v>
      </c>
      <c r="S7943" s="14" t="str">
        <f t="shared" si="997"/>
        <v>|Documentaries|Music &amp; Musicals|</v>
      </c>
      <c r="T7943" s="14" t="str">
        <f t="shared" si="998"/>
        <v>|V. Scott Balcerek|</v>
      </c>
      <c r="U7943" s="14" t="str">
        <f t="shared" si="999"/>
        <v>|Sterling Magee|Adam Gussow|</v>
      </c>
    </row>
    <row r="7944" spans="1:21">
      <c r="A7944" s="14" t="s">
        <v>36394</v>
      </c>
      <c r="B7944" s="14" t="s">
        <v>49</v>
      </c>
      <c r="C7944" s="14" t="s">
        <v>36395</v>
      </c>
      <c r="D7944" s="14" t="s">
        <v>117</v>
      </c>
      <c r="E7944" s="14" t="s">
        <v>36396</v>
      </c>
      <c r="F7944" s="14" t="s">
        <v>117</v>
      </c>
      <c r="G7944" s="26">
        <v>42826</v>
      </c>
      <c r="H7944" s="14">
        <v>2014</v>
      </c>
      <c r="I7944" s="14" t="s">
        <v>362</v>
      </c>
      <c r="J7944" s="14" t="s">
        <v>105</v>
      </c>
      <c r="K7944" s="14" t="s">
        <v>773</v>
      </c>
      <c r="L7944" s="14" t="s">
        <v>36397</v>
      </c>
      <c r="M7944" s="14">
        <f t="shared" si="992"/>
        <v>2017</v>
      </c>
      <c r="N7944" s="14">
        <f t="shared" si="993"/>
        <v>4</v>
      </c>
      <c r="O7944" s="14" t="str">
        <f>IFERROR(VLOOKUP(I7944,Lists!$F$2:$G$16,2,FALSE()),"Not Rated")</f>
        <v>Older Kids</v>
      </c>
      <c r="P7944" s="14">
        <f t="shared" si="994"/>
        <v>1</v>
      </c>
      <c r="Q7944" s="14" t="str">
        <f t="shared" si="995"/>
        <v>Unknown</v>
      </c>
      <c r="R7944" s="14" t="str">
        <f t="shared" si="996"/>
        <v>|Unknown|</v>
      </c>
      <c r="S7944" s="14" t="str">
        <f t="shared" si="997"/>
        <v>|Docuseries|International TV Shows|</v>
      </c>
      <c r="T7944" s="14" t="str">
        <f t="shared" si="998"/>
        <v>|Unknown|</v>
      </c>
      <c r="U7944" s="14" t="str">
        <f t="shared" si="999"/>
        <v>|Deepali Sahay|</v>
      </c>
    </row>
    <row r="7945" spans="1:21">
      <c r="A7945" s="14" t="s">
        <v>36398</v>
      </c>
      <c r="B7945" s="14" t="s">
        <v>48</v>
      </c>
      <c r="C7945" s="14" t="s">
        <v>36399</v>
      </c>
      <c r="D7945" s="14" t="s">
        <v>17369</v>
      </c>
      <c r="E7945" s="14" t="s">
        <v>36400</v>
      </c>
      <c r="F7945" s="14" t="s">
        <v>116</v>
      </c>
      <c r="G7945" s="26">
        <v>43174</v>
      </c>
      <c r="H7945" s="14">
        <v>2012</v>
      </c>
      <c r="I7945" s="14" t="s">
        <v>361</v>
      </c>
      <c r="J7945" s="14" t="s">
        <v>1508</v>
      </c>
      <c r="K7945" s="14" t="s">
        <v>1527</v>
      </c>
      <c r="L7945" s="14" t="s">
        <v>36401</v>
      </c>
      <c r="M7945" s="14">
        <f t="shared" si="992"/>
        <v>2018</v>
      </c>
      <c r="N7945" s="14">
        <f t="shared" si="993"/>
        <v>3</v>
      </c>
      <c r="O7945" s="14" t="str">
        <f>IFERROR(VLOOKUP(I7945,Lists!$F$2:$G$16,2,FALSE()),"Not Rated")</f>
        <v>Teens</v>
      </c>
      <c r="P7945" s="14">
        <f t="shared" si="994"/>
        <v>150</v>
      </c>
      <c r="Q7945" s="14" t="str">
        <f t="shared" si="995"/>
        <v>India</v>
      </c>
      <c r="R7945" s="14" t="str">
        <f t="shared" si="996"/>
        <v>|India|</v>
      </c>
      <c r="S7945" s="14" t="str">
        <f t="shared" si="997"/>
        <v>|Dramas|International Movies|Music &amp; Musicals|</v>
      </c>
      <c r="T7945" s="14" t="str">
        <f t="shared" si="998"/>
        <v>|Aditya Sarpotdar|</v>
      </c>
      <c r="U7945" s="14" t="str">
        <f t="shared" si="999"/>
        <v>|Amruta Khanvilkar|Vidyadhar Joshi|Subodh Bhave|</v>
      </c>
    </row>
    <row r="7946" spans="1:21">
      <c r="A7946" s="14" t="s">
        <v>36402</v>
      </c>
      <c r="B7946" s="14" t="s">
        <v>48</v>
      </c>
      <c r="C7946" s="14" t="s">
        <v>36403</v>
      </c>
      <c r="D7946" s="14" t="s">
        <v>36404</v>
      </c>
      <c r="E7946" s="14" t="s">
        <v>36405</v>
      </c>
      <c r="F7946" s="14" t="s">
        <v>116</v>
      </c>
      <c r="G7946" s="26">
        <v>43830</v>
      </c>
      <c r="H7946" s="14">
        <v>1982</v>
      </c>
      <c r="I7946" s="14" t="s">
        <v>361</v>
      </c>
      <c r="J7946" s="14" t="s">
        <v>20133</v>
      </c>
      <c r="K7946" s="14" t="s">
        <v>28300</v>
      </c>
      <c r="L7946" s="14" t="s">
        <v>36406</v>
      </c>
      <c r="M7946" s="14">
        <f t="shared" si="992"/>
        <v>2019</v>
      </c>
      <c r="N7946" s="14">
        <f t="shared" si="993"/>
        <v>12</v>
      </c>
      <c r="O7946" s="14" t="str">
        <f>IFERROR(VLOOKUP(I7946,Lists!$F$2:$G$16,2,FALSE()),"Not Rated")</f>
        <v>Teens</v>
      </c>
      <c r="P7946" s="14">
        <f t="shared" si="994"/>
        <v>153</v>
      </c>
      <c r="Q7946" s="14" t="str">
        <f t="shared" si="995"/>
        <v>India</v>
      </c>
      <c r="R7946" s="14" t="str">
        <f t="shared" si="996"/>
        <v>|India|</v>
      </c>
      <c r="S7946" s="14" t="str">
        <f t="shared" si="997"/>
        <v>|Comedies|Cult Movies|Dramas|</v>
      </c>
      <c r="T7946" s="14" t="str">
        <f t="shared" si="998"/>
        <v>|Raj N. Sippy|</v>
      </c>
      <c r="U7946" s="14" t="str">
        <f t="shared" si="999"/>
        <v>|Amitabh Bachchan|Hema Malini|Amjad Khan|Sachin|Shakti Kapoor|Ranjeeta Kaur|Paintal|Ranjeet|</v>
      </c>
    </row>
    <row r="7947" spans="1:21">
      <c r="A7947" s="14" t="s">
        <v>36407</v>
      </c>
      <c r="B7947" s="14" t="s">
        <v>48</v>
      </c>
      <c r="C7947" s="14" t="s">
        <v>36408</v>
      </c>
      <c r="D7947" s="14" t="s">
        <v>36409</v>
      </c>
      <c r="E7947" s="14" t="s">
        <v>36410</v>
      </c>
      <c r="F7947" s="14" t="s">
        <v>115</v>
      </c>
      <c r="G7947" s="26">
        <v>44110</v>
      </c>
      <c r="H7947" s="14">
        <v>2017</v>
      </c>
      <c r="I7947" s="14" t="s">
        <v>360</v>
      </c>
      <c r="J7947" s="14" t="s">
        <v>760</v>
      </c>
      <c r="K7947" s="14" t="s">
        <v>7487</v>
      </c>
      <c r="L7947" s="14" t="s">
        <v>36411</v>
      </c>
      <c r="M7947" s="14">
        <f t="shared" si="992"/>
        <v>2020</v>
      </c>
      <c r="N7947" s="14">
        <f t="shared" si="993"/>
        <v>10</v>
      </c>
      <c r="O7947" s="14" t="str">
        <f>IFERROR(VLOOKUP(I7947,Lists!$F$2:$G$16,2,FALSE()),"Not Rated")</f>
        <v>Adults</v>
      </c>
      <c r="P7947" s="14">
        <f t="shared" si="994"/>
        <v>83</v>
      </c>
      <c r="Q7947" s="14" t="str">
        <f t="shared" si="995"/>
        <v>United States</v>
      </c>
      <c r="R7947" s="14" t="str">
        <f t="shared" si="996"/>
        <v>|United States|</v>
      </c>
      <c r="S7947" s="14" t="str">
        <f t="shared" si="997"/>
        <v>|Dramas|LGBTQ Movies|</v>
      </c>
      <c r="T7947" s="14" t="str">
        <f t="shared" si="998"/>
        <v>|Damon Cardasis|</v>
      </c>
      <c r="U7947" s="14" t="str">
        <f t="shared" si="999"/>
        <v>|Luka Kain|Regina Taylor|Margot Bingham|Marquis Rodriguez|Mj Rodriguez|Indya Moore|Alexia Garcia|Kate Bornstein|Peter Kim|Jaylin Fletcher|</v>
      </c>
    </row>
    <row r="7948" spans="1:21">
      <c r="A7948" s="14" t="s">
        <v>36412</v>
      </c>
      <c r="B7948" s="14" t="s">
        <v>48</v>
      </c>
      <c r="C7948" s="14" t="s">
        <v>36413</v>
      </c>
      <c r="D7948" s="14" t="s">
        <v>10284</v>
      </c>
      <c r="E7948" s="14" t="s">
        <v>36414</v>
      </c>
      <c r="F7948" s="14" t="s">
        <v>115</v>
      </c>
      <c r="G7948" s="26">
        <v>43040</v>
      </c>
      <c r="H7948" s="14">
        <v>2017</v>
      </c>
      <c r="I7948" s="14" t="s">
        <v>360</v>
      </c>
      <c r="J7948" s="14" t="s">
        <v>739</v>
      </c>
      <c r="K7948" s="14" t="s">
        <v>14589</v>
      </c>
      <c r="L7948" s="14" t="s">
        <v>36415</v>
      </c>
      <c r="M7948" s="14">
        <f t="shared" si="992"/>
        <v>2017</v>
      </c>
      <c r="N7948" s="14">
        <f t="shared" si="993"/>
        <v>11</v>
      </c>
      <c r="O7948" s="14" t="str">
        <f>IFERROR(VLOOKUP(I7948,Lists!$F$2:$G$16,2,FALSE()),"Not Rated")</f>
        <v>Adults</v>
      </c>
      <c r="P7948" s="14">
        <f t="shared" si="994"/>
        <v>95</v>
      </c>
      <c r="Q7948" s="14" t="str">
        <f t="shared" si="995"/>
        <v>United States</v>
      </c>
      <c r="R7948" s="14" t="str">
        <f t="shared" si="996"/>
        <v>|United States|</v>
      </c>
      <c r="S7948" s="14" t="str">
        <f t="shared" si="997"/>
        <v>|Action &amp; Adventure|Independent Movies|</v>
      </c>
      <c r="T7948" s="14" t="str">
        <f t="shared" si="998"/>
        <v>|Jesse V. Johnson|</v>
      </c>
      <c r="U7948" s="14" t="str">
        <f t="shared" si="999"/>
        <v>|Scott Adkins|Juju Chan|Marko Zaror|Vladimir Kulich|Charles Fathy|Matthew Marsden|Keith David|Luke Massy|</v>
      </c>
    </row>
    <row r="7949" spans="1:21">
      <c r="A7949" s="14" t="s">
        <v>36416</v>
      </c>
      <c r="B7949" s="14" t="s">
        <v>48</v>
      </c>
      <c r="C7949" s="14" t="s">
        <v>36417</v>
      </c>
      <c r="D7949" s="14" t="s">
        <v>2564</v>
      </c>
      <c r="E7949" s="14" t="s">
        <v>36418</v>
      </c>
      <c r="F7949" s="14" t="s">
        <v>128</v>
      </c>
      <c r="G7949" s="26">
        <v>43629</v>
      </c>
      <c r="H7949" s="14">
        <v>2018</v>
      </c>
      <c r="I7949" s="14" t="s">
        <v>360</v>
      </c>
      <c r="J7949" s="14" t="s">
        <v>730</v>
      </c>
      <c r="K7949" s="14" t="s">
        <v>542</v>
      </c>
      <c r="L7949" s="14" t="s">
        <v>36419</v>
      </c>
      <c r="M7949" s="14">
        <f t="shared" si="992"/>
        <v>2019</v>
      </c>
      <c r="N7949" s="14">
        <f t="shared" si="993"/>
        <v>6</v>
      </c>
      <c r="O7949" s="14" t="str">
        <f>IFERROR(VLOOKUP(I7949,Lists!$F$2:$G$16,2,FALSE()),"Not Rated")</f>
        <v>Adults</v>
      </c>
      <c r="P7949" s="14">
        <f t="shared" si="994"/>
        <v>93</v>
      </c>
      <c r="Q7949" s="14" t="str">
        <f t="shared" si="995"/>
        <v>Egypt</v>
      </c>
      <c r="R7949" s="14" t="str">
        <f t="shared" si="996"/>
        <v>|Egypt|</v>
      </c>
      <c r="S7949" s="14" t="str">
        <f t="shared" si="997"/>
        <v>|Comedies|International Movies|Romantic Movies|</v>
      </c>
      <c r="T7949" s="14" t="str">
        <f t="shared" si="998"/>
        <v>|Mahmoud Karim|</v>
      </c>
      <c r="U7949" s="14" t="str">
        <f t="shared" si="999"/>
        <v>|Ramez Galal|Riham Hagag|Bayyumi Fuad|Entessar|Ahmed Fathy|Mohammed Tharwat|</v>
      </c>
    </row>
    <row r="7950" spans="1:21">
      <c r="A7950" s="14" t="s">
        <v>36420</v>
      </c>
      <c r="B7950" s="14" t="s">
        <v>49</v>
      </c>
      <c r="C7950" s="14" t="s">
        <v>36421</v>
      </c>
      <c r="D7950" s="14" t="s">
        <v>117</v>
      </c>
      <c r="E7950" s="14" t="s">
        <v>36422</v>
      </c>
      <c r="F7950" s="14" t="s">
        <v>115</v>
      </c>
      <c r="G7950" s="26">
        <v>43330</v>
      </c>
      <c r="H7950" s="14">
        <v>2015</v>
      </c>
      <c r="I7950" s="14" t="s">
        <v>368</v>
      </c>
      <c r="J7950" s="14" t="s">
        <v>105</v>
      </c>
      <c r="K7950" s="14" t="s">
        <v>262</v>
      </c>
      <c r="L7950" s="14" t="s">
        <v>36423</v>
      </c>
      <c r="M7950" s="14">
        <f t="shared" si="992"/>
        <v>2018</v>
      </c>
      <c r="N7950" s="14">
        <f t="shared" si="993"/>
        <v>8</v>
      </c>
      <c r="O7950" s="14" t="str">
        <f>IFERROR(VLOOKUP(I7950,Lists!$F$2:$G$16,2,FALSE()),"Not Rated")</f>
        <v>Kids</v>
      </c>
      <c r="P7950" s="14">
        <f t="shared" si="994"/>
        <v>1</v>
      </c>
      <c r="Q7950" s="14" t="str">
        <f t="shared" si="995"/>
        <v>United States</v>
      </c>
      <c r="R7950" s="14" t="str">
        <f t="shared" si="996"/>
        <v>|United States|</v>
      </c>
      <c r="S7950" s="14" t="str">
        <f t="shared" si="997"/>
        <v>|Reality TV|</v>
      </c>
      <c r="T7950" s="14" t="str">
        <f t="shared" si="998"/>
        <v>|Unknown|</v>
      </c>
      <c r="U7950" s="14" t="str">
        <f t="shared" si="999"/>
        <v>|Rocky Kanaka|Rob North|</v>
      </c>
    </row>
    <row r="7951" spans="1:21">
      <c r="A7951" s="14" t="s">
        <v>36424</v>
      </c>
      <c r="B7951" s="14" t="s">
        <v>48</v>
      </c>
      <c r="C7951" s="14" t="s">
        <v>36425</v>
      </c>
      <c r="D7951" s="14" t="s">
        <v>18711</v>
      </c>
      <c r="E7951" s="14" t="s">
        <v>36426</v>
      </c>
      <c r="F7951" s="14" t="s">
        <v>25711</v>
      </c>
      <c r="G7951" s="26">
        <v>43526</v>
      </c>
      <c r="H7951" s="14">
        <v>2013</v>
      </c>
      <c r="I7951" s="14" t="s">
        <v>364</v>
      </c>
      <c r="J7951" s="14" t="s">
        <v>3165</v>
      </c>
      <c r="K7951" s="14" t="s">
        <v>458</v>
      </c>
      <c r="L7951" s="14" t="s">
        <v>36427</v>
      </c>
      <c r="M7951" s="14">
        <f t="shared" si="992"/>
        <v>2019</v>
      </c>
      <c r="N7951" s="14">
        <f t="shared" si="993"/>
        <v>3</v>
      </c>
      <c r="O7951" s="14" t="str">
        <f>IFERROR(VLOOKUP(I7951,Lists!$F$2:$G$16,2,FALSE()),"Not Rated")</f>
        <v>Teens</v>
      </c>
      <c r="P7951" s="14">
        <f t="shared" si="994"/>
        <v>126</v>
      </c>
      <c r="Q7951" s="14" t="str">
        <f t="shared" si="995"/>
        <v>United States</v>
      </c>
      <c r="R7951" s="14" t="str">
        <f t="shared" si="996"/>
        <v>|United States|United Kingdom|Australia|</v>
      </c>
      <c r="S7951" s="14" t="str">
        <f t="shared" si="997"/>
        <v>|Comedies|Dramas|</v>
      </c>
      <c r="T7951" s="14" t="str">
        <f t="shared" si="998"/>
        <v>|John Lee Hancock|</v>
      </c>
      <c r="U7951" s="14" t="str">
        <f t="shared" si="999"/>
        <v>|Emma Thompson|Tom Hanks|Paul Giamatti|Jason Schwartzman|Colin Farrell|Bradley Whitford|Annie Buckley|Ruth Wilson|B.J. Novak|Rachel Griffiths|Kathy Baker|Melanie Paxson|Andy McPhee|Jerry Hauck|Mia Serafino|Michelle Arthur|Demetrius Grosse|Steven Cabral|David Ross Paterson|Ronan Vibert|Luke Baines|Dendrie Taylor|Laura Waddell|Paul Tassone|</v>
      </c>
    </row>
    <row r="7952" spans="1:21">
      <c r="A7952" s="14" t="s">
        <v>36428</v>
      </c>
      <c r="B7952" s="14" t="s">
        <v>48</v>
      </c>
      <c r="C7952" s="14" t="s">
        <v>36429</v>
      </c>
      <c r="D7952" s="14" t="s">
        <v>36430</v>
      </c>
      <c r="E7952" s="14" t="s">
        <v>36431</v>
      </c>
      <c r="F7952" s="14" t="s">
        <v>115</v>
      </c>
      <c r="G7952" s="26">
        <v>43845</v>
      </c>
      <c r="H7952" s="14">
        <v>2019</v>
      </c>
      <c r="I7952" s="14" t="s">
        <v>363</v>
      </c>
      <c r="J7952" s="14" t="s">
        <v>739</v>
      </c>
      <c r="K7952" s="14" t="s">
        <v>244</v>
      </c>
      <c r="L7952" s="14" t="s">
        <v>36432</v>
      </c>
      <c r="M7952" s="14">
        <f t="shared" si="992"/>
        <v>2020</v>
      </c>
      <c r="N7952" s="14">
        <f t="shared" si="993"/>
        <v>1</v>
      </c>
      <c r="O7952" s="14" t="str">
        <f>IFERROR(VLOOKUP(I7952,Lists!$F$2:$G$16,2,FALSE()),"Not Rated")</f>
        <v>Adults</v>
      </c>
      <c r="P7952" s="14">
        <f t="shared" si="994"/>
        <v>95</v>
      </c>
      <c r="Q7952" s="14" t="str">
        <f t="shared" si="995"/>
        <v>United States</v>
      </c>
      <c r="R7952" s="14" t="str">
        <f t="shared" si="996"/>
        <v>|United States|</v>
      </c>
      <c r="S7952" s="14" t="str">
        <f t="shared" si="997"/>
        <v>|Dramas|</v>
      </c>
      <c r="T7952" s="14" t="str">
        <f t="shared" si="998"/>
        <v>|Jeffrey G. Hunt|</v>
      </c>
      <c r="U7952" s="14" t="str">
        <f t="shared" si="999"/>
        <v>|Laura Marano|Vanessa Marano|Christopher Tavarez|Giorgia Whigham|Michael Provost|Nathaniel Buzolic|Ken Jeong|Annie Jacob|Evan Castelloe|Whitney Goin|Jason Davis|</v>
      </c>
    </row>
    <row r="7953" spans="1:21">
      <c r="A7953" s="14" t="s">
        <v>36433</v>
      </c>
      <c r="B7953" s="14" t="s">
        <v>48</v>
      </c>
      <c r="C7953" s="14" t="s">
        <v>36434</v>
      </c>
      <c r="D7953" s="14" t="s">
        <v>3369</v>
      </c>
      <c r="E7953" s="14" t="s">
        <v>36435</v>
      </c>
      <c r="F7953" s="14" t="s">
        <v>115</v>
      </c>
      <c r="G7953" s="26">
        <v>43300</v>
      </c>
      <c r="H7953" s="14">
        <v>2014</v>
      </c>
      <c r="I7953" s="14" t="s">
        <v>363</v>
      </c>
      <c r="J7953" s="14" t="s">
        <v>698</v>
      </c>
      <c r="K7953" s="14" t="s">
        <v>1034</v>
      </c>
      <c r="L7953" s="14" t="s">
        <v>36436</v>
      </c>
      <c r="M7953" s="14">
        <f t="shared" si="992"/>
        <v>2018</v>
      </c>
      <c r="N7953" s="14">
        <f t="shared" si="993"/>
        <v>7</v>
      </c>
      <c r="O7953" s="14" t="str">
        <f>IFERROR(VLOOKUP(I7953,Lists!$F$2:$G$16,2,FALSE()),"Not Rated")</f>
        <v>Adults</v>
      </c>
      <c r="P7953" s="14">
        <f t="shared" si="994"/>
        <v>99</v>
      </c>
      <c r="Q7953" s="14" t="str">
        <f t="shared" si="995"/>
        <v>United States</v>
      </c>
      <c r="R7953" s="14" t="str">
        <f t="shared" si="996"/>
        <v>|United States|</v>
      </c>
      <c r="S7953" s="14" t="str">
        <f t="shared" si="997"/>
        <v>|Comedies|Dramas|Independent Movies|</v>
      </c>
      <c r="T7953" s="14" t="str">
        <f t="shared" si="998"/>
        <v>|Lynn Shelton|</v>
      </c>
      <c r="U7953" s="14" t="str">
        <f t="shared" si="999"/>
        <v>|Keira Knightley|Chloë Grace Moretz|Sam Rockwell|Kaitlyn Dever|Jeff Garlin|Ellie Kemper|Mark Webber|Daniel Zovatto|Kevin Seal|Ernie Joseph|Louis Hobson|Dylan Arnold|Mari Nelson|Sean Nelson|Omar Silva|Aaron Washington|Sara Coates|Gretchen Mol|Basil Harris|</v>
      </c>
    </row>
    <row r="7954" spans="1:21">
      <c r="A7954" s="14" t="s">
        <v>36437</v>
      </c>
      <c r="B7954" s="14" t="s">
        <v>48</v>
      </c>
      <c r="C7954" s="14" t="s">
        <v>36438</v>
      </c>
      <c r="D7954" s="14" t="s">
        <v>36439</v>
      </c>
      <c r="E7954" s="14" t="s">
        <v>36440</v>
      </c>
      <c r="F7954" s="14" t="s">
        <v>115</v>
      </c>
      <c r="G7954" s="26">
        <v>43853</v>
      </c>
      <c r="H7954" s="14">
        <v>2017</v>
      </c>
      <c r="I7954" s="14" t="s">
        <v>367</v>
      </c>
      <c r="J7954" s="14" t="s">
        <v>730</v>
      </c>
      <c r="K7954" s="14" t="s">
        <v>251</v>
      </c>
      <c r="L7954" s="14" t="s">
        <v>36441</v>
      </c>
      <c r="M7954" s="14">
        <f t="shared" si="992"/>
        <v>2020</v>
      </c>
      <c r="N7954" s="14">
        <f t="shared" si="993"/>
        <v>1</v>
      </c>
      <c r="O7954" s="14" t="str">
        <f>IFERROR(VLOOKUP(I7954,Lists!$F$2:$G$16,2,FALSE()),"Not Rated")</f>
        <v>Older Kids</v>
      </c>
      <c r="P7954" s="14">
        <f t="shared" si="994"/>
        <v>93</v>
      </c>
      <c r="Q7954" s="14" t="str">
        <f t="shared" si="995"/>
        <v>United States</v>
      </c>
      <c r="R7954" s="14" t="str">
        <f t="shared" si="996"/>
        <v>|United States|</v>
      </c>
      <c r="S7954" s="14" t="str">
        <f t="shared" si="997"/>
        <v>|Children &amp; Family Movies|</v>
      </c>
      <c r="T7954" s="14" t="str">
        <f t="shared" si="998"/>
        <v>|Kevan Peterson|</v>
      </c>
      <c r="U7954" s="14" t="str">
        <f t="shared" si="999"/>
        <v>|Emmy Perry|Morgan Fairchild|Elisabeth Röhm|Nikki Hahn|Jack Dylan Grazer|Stephen Snedden|Noree Victoria|Sterling Sulieman|</v>
      </c>
    </row>
    <row r="7955" spans="1:21">
      <c r="A7955" s="14" t="s">
        <v>36442</v>
      </c>
      <c r="B7955" s="14" t="s">
        <v>49</v>
      </c>
      <c r="C7955" s="14" t="s">
        <v>36443</v>
      </c>
      <c r="D7955" s="14" t="s">
        <v>117</v>
      </c>
      <c r="E7955" s="14" t="s">
        <v>36444</v>
      </c>
      <c r="F7955" s="14" t="s">
        <v>115</v>
      </c>
      <c r="G7955" s="26">
        <v>43239</v>
      </c>
      <c r="H7955" s="14">
        <v>2018</v>
      </c>
      <c r="I7955" s="14" t="s">
        <v>361</v>
      </c>
      <c r="J7955" s="14" t="s">
        <v>1829</v>
      </c>
      <c r="K7955" s="14" t="s">
        <v>3713</v>
      </c>
      <c r="L7955" s="14" t="s">
        <v>36445</v>
      </c>
      <c r="M7955" s="14">
        <f t="shared" si="992"/>
        <v>2018</v>
      </c>
      <c r="N7955" s="14">
        <f t="shared" si="993"/>
        <v>5</v>
      </c>
      <c r="O7955" s="14" t="str">
        <f>IFERROR(VLOOKUP(I7955,Lists!$F$2:$G$16,2,FALSE()),"Not Rated")</f>
        <v>Teens</v>
      </c>
      <c r="P7955" s="14">
        <f t="shared" si="994"/>
        <v>7</v>
      </c>
      <c r="Q7955" s="14" t="str">
        <f t="shared" si="995"/>
        <v>United States</v>
      </c>
      <c r="R7955" s="14" t="str">
        <f t="shared" si="996"/>
        <v>|United States|</v>
      </c>
      <c r="S7955" s="14" t="str">
        <f t="shared" si="997"/>
        <v>|Crime TV Shows|TV Dramas|</v>
      </c>
      <c r="T7955" s="14" t="str">
        <f t="shared" si="998"/>
        <v>|Unknown|</v>
      </c>
      <c r="U7955" s="14" t="str">
        <f t="shared" si="999"/>
        <v>|Kerry Washington|Columbus Short|Darby Stanchfield|Katie Lowes|Guillermo Díaz|Joshua Malina|Jeff Perry|Bellamy Young|Tony Goldwyn|Scott Foley|</v>
      </c>
    </row>
    <row r="7956" spans="1:21">
      <c r="A7956" s="14" t="s">
        <v>36446</v>
      </c>
      <c r="B7956" s="14" t="s">
        <v>48</v>
      </c>
      <c r="C7956" s="14" t="s">
        <v>36447</v>
      </c>
      <c r="D7956" s="14" t="s">
        <v>36448</v>
      </c>
      <c r="E7956" s="14" t="s">
        <v>36449</v>
      </c>
      <c r="F7956" s="14" t="s">
        <v>18439</v>
      </c>
      <c r="G7956" s="26">
        <v>44148</v>
      </c>
      <c r="H7956" s="14">
        <v>1955</v>
      </c>
      <c r="I7956" s="14" t="s">
        <v>362</v>
      </c>
      <c r="J7956" s="14" t="s">
        <v>730</v>
      </c>
      <c r="K7956" s="14" t="s">
        <v>36450</v>
      </c>
      <c r="L7956" s="14" t="s">
        <v>36451</v>
      </c>
      <c r="M7956" s="14">
        <f t="shared" si="992"/>
        <v>2020</v>
      </c>
      <c r="N7956" s="14">
        <f t="shared" si="993"/>
        <v>11</v>
      </c>
      <c r="O7956" s="14" t="str">
        <f>IFERROR(VLOOKUP(I7956,Lists!$F$2:$G$16,2,FALSE()),"Not Rated")</f>
        <v>Older Kids</v>
      </c>
      <c r="P7956" s="14">
        <f t="shared" si="994"/>
        <v>93</v>
      </c>
      <c r="Q7956" s="14" t="str">
        <f t="shared" si="995"/>
        <v>Italy</v>
      </c>
      <c r="R7956" s="14" t="str">
        <f t="shared" si="996"/>
        <v>|Italy|France|</v>
      </c>
      <c r="S7956" s="14" t="str">
        <f t="shared" si="997"/>
        <v>|Classic Movies|Comedies|Independent Movies|</v>
      </c>
      <c r="T7956" s="14" t="str">
        <f t="shared" si="998"/>
        <v>|Dino Risi|</v>
      </c>
      <c r="U7956" s="14" t="str">
        <f t="shared" si="999"/>
        <v>|Vittorio De Sica|Sophia Loren|Lea Padovani|Antonio Cifariello|Tina Pica|Mario Carotenuto|Yoka Berretty|Virgilio Riento|Clara Crispo|Pasquale Misiano|</v>
      </c>
    </row>
    <row r="7957" spans="1:21">
      <c r="A7957" s="14" t="s">
        <v>36452</v>
      </c>
      <c r="B7957" s="14" t="s">
        <v>48</v>
      </c>
      <c r="C7957" s="14" t="s">
        <v>36453</v>
      </c>
      <c r="D7957" s="14" t="s">
        <v>36454</v>
      </c>
      <c r="E7957" s="14" t="s">
        <v>36455</v>
      </c>
      <c r="F7957" s="14" t="s">
        <v>115</v>
      </c>
      <c r="G7957" s="26">
        <v>43831</v>
      </c>
      <c r="H7957" s="14">
        <v>2000</v>
      </c>
      <c r="I7957" s="14" t="s">
        <v>363</v>
      </c>
      <c r="J7957" s="14" t="s">
        <v>708</v>
      </c>
      <c r="K7957" s="14" t="s">
        <v>4045</v>
      </c>
      <c r="L7957" s="14" t="s">
        <v>36456</v>
      </c>
      <c r="M7957" s="14">
        <f t="shared" si="992"/>
        <v>2020</v>
      </c>
      <c r="N7957" s="14">
        <f t="shared" si="993"/>
        <v>1</v>
      </c>
      <c r="O7957" s="14" t="str">
        <f>IFERROR(VLOOKUP(I7957,Lists!$F$2:$G$16,2,FALSE()),"Not Rated")</f>
        <v>Adults</v>
      </c>
      <c r="P7957" s="14">
        <f t="shared" si="994"/>
        <v>88</v>
      </c>
      <c r="Q7957" s="14" t="str">
        <f t="shared" si="995"/>
        <v>United States</v>
      </c>
      <c r="R7957" s="14" t="str">
        <f t="shared" si="996"/>
        <v>|United States|</v>
      </c>
      <c r="S7957" s="14" t="str">
        <f t="shared" si="997"/>
        <v>|Comedies|Horror Movies|</v>
      </c>
      <c r="T7957" s="14" t="str">
        <f t="shared" si="998"/>
        <v>|Keenen Ivory Wayans|</v>
      </c>
      <c r="U7957" s="14" t="str">
        <f t="shared" si="999"/>
        <v>|Anna Faris|Jon Abrahams|Shannon Elizabeth|Shawn Wayans|Regina Hall|Marlon Wayans|Lochlyn Munro|Cheri Oteri|Carmen Electra|Dave Sheridan|Kurt Fuller|Rick Ducommun|James Van Der Beek|Keenen Ivory Wayans|Marissa Jaret Winokur|Dan Joffre|</v>
      </c>
    </row>
    <row r="7958" spans="1:21">
      <c r="A7958" s="14" t="s">
        <v>36457</v>
      </c>
      <c r="B7958" s="14" t="s">
        <v>48</v>
      </c>
      <c r="C7958" s="14" t="s">
        <v>36458</v>
      </c>
      <c r="D7958" s="14" t="s">
        <v>1393</v>
      </c>
      <c r="E7958" s="14" t="s">
        <v>36459</v>
      </c>
      <c r="F7958" s="14" t="s">
        <v>115</v>
      </c>
      <c r="G7958" s="26">
        <v>44055</v>
      </c>
      <c r="H7958" s="14">
        <v>2013</v>
      </c>
      <c r="I7958" s="14" t="s">
        <v>364</v>
      </c>
      <c r="J7958" s="14" t="s">
        <v>708</v>
      </c>
      <c r="K7958" s="14" t="s">
        <v>4045</v>
      </c>
      <c r="L7958" s="14" t="s">
        <v>36460</v>
      </c>
      <c r="M7958" s="14">
        <f t="shared" si="992"/>
        <v>2020</v>
      </c>
      <c r="N7958" s="14">
        <f t="shared" si="993"/>
        <v>8</v>
      </c>
      <c r="O7958" s="14" t="str">
        <f>IFERROR(VLOOKUP(I7958,Lists!$F$2:$G$16,2,FALSE()),"Not Rated")</f>
        <v>Teens</v>
      </c>
      <c r="P7958" s="14">
        <f t="shared" si="994"/>
        <v>88</v>
      </c>
      <c r="Q7958" s="14" t="str">
        <f t="shared" si="995"/>
        <v>United States</v>
      </c>
      <c r="R7958" s="14" t="str">
        <f t="shared" si="996"/>
        <v>|United States|</v>
      </c>
      <c r="S7958" s="14" t="str">
        <f t="shared" si="997"/>
        <v>|Comedies|Horror Movies|</v>
      </c>
      <c r="T7958" s="14" t="str">
        <f t="shared" si="998"/>
        <v>|Malcolm D. Lee|</v>
      </c>
      <c r="U7958" s="14" t="str">
        <f t="shared" si="999"/>
        <v>|Simon Rex|Ashley Tisdale|Charlie Sheen|Lindsay Lohan|Gracie Whitton|Ava Kolker|Erica Ash|Lidia Porto|Katrina Bowden|Terry Crews|</v>
      </c>
    </row>
    <row r="7959" spans="1:21">
      <c r="A7959" s="14" t="s">
        <v>36461</v>
      </c>
      <c r="B7959" s="14" t="s">
        <v>48</v>
      </c>
      <c r="C7959" s="14" t="s">
        <v>36462</v>
      </c>
      <c r="D7959" s="14" t="s">
        <v>295</v>
      </c>
      <c r="E7959" s="14" t="s">
        <v>36463</v>
      </c>
      <c r="F7959" s="14" t="s">
        <v>115</v>
      </c>
      <c r="G7959" s="26">
        <v>43191</v>
      </c>
      <c r="H7959" s="14">
        <v>1993</v>
      </c>
      <c r="I7959" s="14" t="s">
        <v>363</v>
      </c>
      <c r="J7959" s="14" t="s">
        <v>12132</v>
      </c>
      <c r="K7959" s="14" t="s">
        <v>1307</v>
      </c>
      <c r="L7959" s="14" t="s">
        <v>36464</v>
      </c>
      <c r="M7959" s="14">
        <f t="shared" si="992"/>
        <v>2018</v>
      </c>
      <c r="N7959" s="14">
        <f t="shared" si="993"/>
        <v>4</v>
      </c>
      <c r="O7959" s="14" t="str">
        <f>IFERROR(VLOOKUP(I7959,Lists!$F$2:$G$16,2,FALSE()),"Not Rated")</f>
        <v>Adults</v>
      </c>
      <c r="P7959" s="14">
        <f t="shared" si="994"/>
        <v>195</v>
      </c>
      <c r="Q7959" s="14" t="str">
        <f t="shared" si="995"/>
        <v>United States</v>
      </c>
      <c r="R7959" s="14" t="str">
        <f t="shared" si="996"/>
        <v>|United States|</v>
      </c>
      <c r="S7959" s="14" t="str">
        <f t="shared" si="997"/>
        <v>|Classic Movies|Dramas|</v>
      </c>
      <c r="T7959" s="14" t="str">
        <f t="shared" si="998"/>
        <v>|Steven Spielberg|</v>
      </c>
      <c r="U7959" s="14" t="str">
        <f t="shared" si="999"/>
        <v>|Liam Neeson|Ben Kingsley|Ralph Fiennes|Caroline Goodall|Jonathan Sagall|Embeth Davidtz|Małgorzata Gebel|Shmulik Levy|Mark Ivanir|Beatrice Macola|Friedrich von Thun|Andrzej Seweryn|</v>
      </c>
    </row>
    <row r="7960" spans="1:21">
      <c r="A7960" s="14" t="s">
        <v>36465</v>
      </c>
      <c r="B7960" s="14" t="s">
        <v>48</v>
      </c>
      <c r="C7960" s="14" t="s">
        <v>36466</v>
      </c>
      <c r="D7960" s="14" t="s">
        <v>1157</v>
      </c>
      <c r="E7960" s="14" t="s">
        <v>36467</v>
      </c>
      <c r="F7960" s="14" t="s">
        <v>115</v>
      </c>
      <c r="G7960" s="26">
        <v>44136</v>
      </c>
      <c r="H7960" s="14">
        <v>1988</v>
      </c>
      <c r="I7960" s="14" t="s">
        <v>363</v>
      </c>
      <c r="J7960" s="14" t="s">
        <v>1159</v>
      </c>
      <c r="K7960" s="14" t="s">
        <v>458</v>
      </c>
      <c r="L7960" s="14" t="s">
        <v>36468</v>
      </c>
      <c r="M7960" s="14">
        <f t="shared" si="992"/>
        <v>2020</v>
      </c>
      <c r="N7960" s="14">
        <f t="shared" si="993"/>
        <v>11</v>
      </c>
      <c r="O7960" s="14" t="str">
        <f>IFERROR(VLOOKUP(I7960,Lists!$F$2:$G$16,2,FALSE()),"Not Rated")</f>
        <v>Adults</v>
      </c>
      <c r="P7960" s="14">
        <f t="shared" si="994"/>
        <v>120</v>
      </c>
      <c r="Q7960" s="14" t="str">
        <f t="shared" si="995"/>
        <v>United States</v>
      </c>
      <c r="R7960" s="14" t="str">
        <f t="shared" si="996"/>
        <v>|United States|</v>
      </c>
      <c r="S7960" s="14" t="str">
        <f t="shared" si="997"/>
        <v>|Comedies|Dramas|</v>
      </c>
      <c r="T7960" s="14" t="str">
        <f t="shared" si="998"/>
        <v>|Spike Lee|</v>
      </c>
      <c r="U7960" s="14" t="str">
        <f t="shared" si="999"/>
        <v>|Laurence Fishburne|Giancarlo Esposito|Tisha Campbell-Martin|Kyme|Joe Seneca|Ellen Holly|Art Evans|Ossie Davis|Bill Nunn|James Bond III|</v>
      </c>
    </row>
    <row r="7961" spans="1:21">
      <c r="A7961" s="14" t="s">
        <v>36469</v>
      </c>
      <c r="B7961" s="14" t="s">
        <v>48</v>
      </c>
      <c r="C7961" s="14" t="s">
        <v>36470</v>
      </c>
      <c r="D7961" s="14" t="s">
        <v>36471</v>
      </c>
      <c r="E7961" s="14" t="s">
        <v>36472</v>
      </c>
      <c r="F7961" s="14" t="s">
        <v>115</v>
      </c>
      <c r="G7961" s="26">
        <v>43814</v>
      </c>
      <c r="H7961" s="14">
        <v>1998</v>
      </c>
      <c r="I7961" s="14" t="s">
        <v>362</v>
      </c>
      <c r="J7961" s="14" t="s">
        <v>4073</v>
      </c>
      <c r="K7961" s="14" t="s">
        <v>251</v>
      </c>
      <c r="L7961" s="14" t="s">
        <v>36473</v>
      </c>
      <c r="M7961" s="14">
        <f t="shared" si="992"/>
        <v>2019</v>
      </c>
      <c r="N7961" s="14">
        <f t="shared" si="993"/>
        <v>12</v>
      </c>
      <c r="O7961" s="14" t="str">
        <f>IFERROR(VLOOKUP(I7961,Lists!$F$2:$G$16,2,FALSE()),"Not Rated")</f>
        <v>Older Kids</v>
      </c>
      <c r="P7961" s="14">
        <f t="shared" si="994"/>
        <v>77</v>
      </c>
      <c r="Q7961" s="14" t="str">
        <f t="shared" si="995"/>
        <v>United States</v>
      </c>
      <c r="R7961" s="14" t="str">
        <f t="shared" si="996"/>
        <v>|United States|</v>
      </c>
      <c r="S7961" s="14" t="str">
        <f t="shared" si="997"/>
        <v>|Children &amp; Family Movies|</v>
      </c>
      <c r="T7961" s="14" t="str">
        <f t="shared" si="998"/>
        <v>|Hiroshi Aoyama|Kazumi Fukushima|Jim Stenstrum|</v>
      </c>
      <c r="U7961" s="14" t="str">
        <f t="shared" si="999"/>
        <v>|Scott Innes|Billy West|Mary Kay Bergman|Frank Welker|B.J. Ward|Adrienne Barbeau|Tara Strong|Cam Clarke|Mark Hamill|</v>
      </c>
    </row>
    <row r="7962" spans="1:21">
      <c r="A7962" s="14" t="s">
        <v>36474</v>
      </c>
      <c r="B7962" s="14" t="s">
        <v>48</v>
      </c>
      <c r="C7962" s="14" t="s">
        <v>36475</v>
      </c>
      <c r="D7962" s="14" t="s">
        <v>36476</v>
      </c>
      <c r="E7962" s="14" t="s">
        <v>36477</v>
      </c>
      <c r="F7962" s="14" t="s">
        <v>36478</v>
      </c>
      <c r="G7962" s="26">
        <v>43359</v>
      </c>
      <c r="H7962" s="14">
        <v>2010</v>
      </c>
      <c r="I7962" s="14" t="s">
        <v>364</v>
      </c>
      <c r="J7962" s="14" t="s">
        <v>1375</v>
      </c>
      <c r="K7962" s="14" t="s">
        <v>2220</v>
      </c>
      <c r="L7962" s="14" t="s">
        <v>36479</v>
      </c>
      <c r="M7962" s="14">
        <f t="shared" si="992"/>
        <v>2018</v>
      </c>
      <c r="N7962" s="14">
        <f t="shared" si="993"/>
        <v>9</v>
      </c>
      <c r="O7962" s="14" t="str">
        <f>IFERROR(VLOOKUP(I7962,Lists!$F$2:$G$16,2,FALSE()),"Not Rated")</f>
        <v>Teens</v>
      </c>
      <c r="P7962" s="14">
        <f t="shared" si="994"/>
        <v>112</v>
      </c>
      <c r="Q7962" s="14" t="str">
        <f t="shared" si="995"/>
        <v>United States</v>
      </c>
      <c r="R7962" s="14" t="str">
        <f t="shared" si="996"/>
        <v>|United States|United Kingdom|Canada|Japan|</v>
      </c>
      <c r="S7962" s="14" t="str">
        <f t="shared" si="997"/>
        <v>|Action &amp; Adventure|Comedies|Cult Movies|</v>
      </c>
      <c r="T7962" s="14" t="str">
        <f t="shared" si="998"/>
        <v>|Edgar Wright|</v>
      </c>
      <c r="U7962" s="14" t="str">
        <f t="shared" si="999"/>
        <v>|Michael Cera|Mary Elizabeth Winstead|Kieran Culkin|Chris Evans|Anna Kendrick|Brie Larson|Alison Pill|Aubrey Plaza|Brandon Routh|Jason Schwartzman|Mark Webber|Mae Whitman|Johnny Simmons|Ellen Wong|</v>
      </c>
    </row>
    <row r="7963" spans="1:21">
      <c r="A7963" s="14" t="s">
        <v>36480</v>
      </c>
      <c r="B7963" s="14" t="s">
        <v>48</v>
      </c>
      <c r="C7963" s="14" t="s">
        <v>36481</v>
      </c>
      <c r="D7963" s="14" t="s">
        <v>36482</v>
      </c>
      <c r="E7963" s="14" t="s">
        <v>36483</v>
      </c>
      <c r="F7963" s="14" t="s">
        <v>115</v>
      </c>
      <c r="G7963" s="26">
        <v>43739</v>
      </c>
      <c r="H7963" s="14">
        <v>1997</v>
      </c>
      <c r="I7963" s="14" t="s">
        <v>363</v>
      </c>
      <c r="J7963" s="14" t="s">
        <v>1121</v>
      </c>
      <c r="K7963" s="14" t="s">
        <v>260</v>
      </c>
      <c r="L7963" s="14" t="s">
        <v>36484</v>
      </c>
      <c r="M7963" s="14">
        <f t="shared" si="992"/>
        <v>2019</v>
      </c>
      <c r="N7963" s="14">
        <f t="shared" si="993"/>
        <v>10</v>
      </c>
      <c r="O7963" s="14" t="str">
        <f>IFERROR(VLOOKUP(I7963,Lists!$F$2:$G$16,2,FALSE()),"Not Rated")</f>
        <v>Adults</v>
      </c>
      <c r="P7963" s="14">
        <f t="shared" si="994"/>
        <v>121</v>
      </c>
      <c r="Q7963" s="14" t="str">
        <f t="shared" si="995"/>
        <v>United States</v>
      </c>
      <c r="R7963" s="14" t="str">
        <f t="shared" si="996"/>
        <v>|United States|</v>
      </c>
      <c r="S7963" s="14" t="str">
        <f t="shared" si="997"/>
        <v>|Horror Movies|</v>
      </c>
      <c r="T7963" s="14" t="str">
        <f t="shared" si="998"/>
        <v>|Wes Craven|</v>
      </c>
      <c r="U7963" s="14" t="str">
        <f t="shared" si="999"/>
        <v>|Neve Campbell|David Arquette|Courteney Cox|Sarah Michelle Gellar|Jamie Kennedy|Laurie Metcalf|Elise Neal|Jerry O'Connell|Timothy Olyphant|Jada Pinkett Smith|Liev Schreiber|Lewis Arquette|Duane Martin|Rebecca Gayheart|Portia de Rossi|Omar Epps|Tori Spelling|Heather Graham|Joshua Jackson|Luke Wilson|</v>
      </c>
    </row>
    <row r="7964" spans="1:21">
      <c r="A7964" s="14" t="s">
        <v>36485</v>
      </c>
      <c r="B7964" s="14" t="s">
        <v>48</v>
      </c>
      <c r="C7964" s="14" t="s">
        <v>36486</v>
      </c>
      <c r="D7964" s="14" t="s">
        <v>36482</v>
      </c>
      <c r="E7964" s="14" t="s">
        <v>36487</v>
      </c>
      <c r="F7964" s="14" t="s">
        <v>115</v>
      </c>
      <c r="G7964" s="26">
        <v>43647</v>
      </c>
      <c r="H7964" s="14">
        <v>2000</v>
      </c>
      <c r="I7964" s="14" t="s">
        <v>363</v>
      </c>
      <c r="J7964" s="14" t="s">
        <v>962</v>
      </c>
      <c r="K7964" s="14" t="s">
        <v>260</v>
      </c>
      <c r="L7964" s="14" t="s">
        <v>36488</v>
      </c>
      <c r="M7964" s="14">
        <f t="shared" si="992"/>
        <v>2019</v>
      </c>
      <c r="N7964" s="14">
        <f t="shared" si="993"/>
        <v>7</v>
      </c>
      <c r="O7964" s="14" t="str">
        <f>IFERROR(VLOOKUP(I7964,Lists!$F$2:$G$16,2,FALSE()),"Not Rated")</f>
        <v>Adults</v>
      </c>
      <c r="P7964" s="14">
        <f t="shared" si="994"/>
        <v>117</v>
      </c>
      <c r="Q7964" s="14" t="str">
        <f t="shared" si="995"/>
        <v>United States</v>
      </c>
      <c r="R7964" s="14" t="str">
        <f t="shared" si="996"/>
        <v>|United States|</v>
      </c>
      <c r="S7964" s="14" t="str">
        <f t="shared" si="997"/>
        <v>|Horror Movies|</v>
      </c>
      <c r="T7964" s="14" t="str">
        <f t="shared" si="998"/>
        <v>|Wes Craven|</v>
      </c>
      <c r="U7964" s="14" t="str">
        <f t="shared" si="999"/>
        <v>|David Arquette|Neve Campbell|Courteney Cox|Patrick Dempsey|Scott Foley|Lance Henriksen|Matt Keeslar|Jenny McCarthy|Emily Mortimer|Parker Posey|Deon Richmond|Kelly Rutherford|Liev Schreiber|Patrick Warburton|Jamie Kennedy|</v>
      </c>
    </row>
    <row r="7965" spans="1:21">
      <c r="A7965" s="14" t="s">
        <v>36489</v>
      </c>
      <c r="B7965" s="14" t="s">
        <v>48</v>
      </c>
      <c r="C7965" s="14" t="s">
        <v>36490</v>
      </c>
      <c r="D7965" s="14" t="s">
        <v>33051</v>
      </c>
      <c r="E7965" s="14" t="s">
        <v>36491</v>
      </c>
      <c r="F7965" s="14" t="s">
        <v>115</v>
      </c>
      <c r="G7965" s="26">
        <v>43831</v>
      </c>
      <c r="H7965" s="14">
        <v>2012</v>
      </c>
      <c r="I7965" s="14" t="s">
        <v>360</v>
      </c>
      <c r="J7965" s="14" t="s">
        <v>404</v>
      </c>
      <c r="K7965" s="14" t="s">
        <v>248</v>
      </c>
      <c r="L7965" s="14" t="s">
        <v>36492</v>
      </c>
      <c r="M7965" s="14">
        <f t="shared" si="992"/>
        <v>2020</v>
      </c>
      <c r="N7965" s="14">
        <f t="shared" si="993"/>
        <v>1</v>
      </c>
      <c r="O7965" s="14" t="str">
        <f>IFERROR(VLOOKUP(I7965,Lists!$F$2:$G$16,2,FALSE()),"Not Rated")</f>
        <v>Adults</v>
      </c>
      <c r="P7965" s="14">
        <f t="shared" si="994"/>
        <v>90</v>
      </c>
      <c r="Q7965" s="14" t="str">
        <f t="shared" si="995"/>
        <v>United States</v>
      </c>
      <c r="R7965" s="14" t="str">
        <f t="shared" si="996"/>
        <v>|United States|</v>
      </c>
      <c r="S7965" s="14" t="str">
        <f t="shared" si="997"/>
        <v>|Action &amp; Adventure|</v>
      </c>
      <c r="T7965" s="14" t="str">
        <f t="shared" si="998"/>
        <v>|John Stockwell|</v>
      </c>
      <c r="U7965" s="14" t="str">
        <f t="shared" si="999"/>
        <v>|Cam Gigandet|Anson Mount|Freddy Rodríguez|Xzibit|Kathleen Robertson|Robert Knepper|Eddie Kaye Thomas|Kenneth Miller|William Fichtner|Jenny Gabrielle|Mo Gallini|</v>
      </c>
    </row>
    <row r="7966" spans="1:21">
      <c r="A7966" s="14" t="s">
        <v>36493</v>
      </c>
      <c r="B7966" s="14" t="s">
        <v>48</v>
      </c>
      <c r="C7966" s="14" t="s">
        <v>36494</v>
      </c>
      <c r="D7966" s="14" t="s">
        <v>36495</v>
      </c>
      <c r="E7966" s="14" t="s">
        <v>36496</v>
      </c>
      <c r="F7966" s="14" t="s">
        <v>115</v>
      </c>
      <c r="G7966" s="26">
        <v>44172</v>
      </c>
      <c r="H7966" s="14">
        <v>1993</v>
      </c>
      <c r="I7966" s="14" t="s">
        <v>367</v>
      </c>
      <c r="J7966" s="14" t="s">
        <v>604</v>
      </c>
      <c r="K7966" s="14" t="s">
        <v>36497</v>
      </c>
      <c r="L7966" s="14" t="s">
        <v>36498</v>
      </c>
      <c r="M7966" s="14">
        <f t="shared" si="992"/>
        <v>2020</v>
      </c>
      <c r="N7966" s="14">
        <f t="shared" si="993"/>
        <v>12</v>
      </c>
      <c r="O7966" s="14" t="str">
        <f>IFERROR(VLOOKUP(I7966,Lists!$F$2:$G$16,2,FALSE()),"Not Rated")</f>
        <v>Older Kids</v>
      </c>
      <c r="P7966" s="14">
        <f t="shared" si="994"/>
        <v>110</v>
      </c>
      <c r="Q7966" s="14" t="str">
        <f t="shared" si="995"/>
        <v>United States</v>
      </c>
      <c r="R7966" s="14" t="str">
        <f t="shared" si="996"/>
        <v>|United States|</v>
      </c>
      <c r="S7966" s="14" t="str">
        <f t="shared" si="997"/>
        <v>|Children &amp; Family Movies|Classic Movies|Dramas|</v>
      </c>
      <c r="T7966" s="14" t="str">
        <f t="shared" si="998"/>
        <v>|Steven Zaillian|</v>
      </c>
      <c r="U7966" s="14" t="str">
        <f t="shared" si="999"/>
        <v>|Max Pomeranc|Joe Mantegna|Joan Allen|Ben Kingsley|Laurence Fishburne|William H. Macy|Laura Linney|David Paymer|Michael Nirenberg|Robert Stephens|</v>
      </c>
    </row>
    <row r="7967" spans="1:21">
      <c r="A7967" s="14" t="s">
        <v>36499</v>
      </c>
      <c r="B7967" s="14" t="s">
        <v>48</v>
      </c>
      <c r="C7967" s="14" t="s">
        <v>36500</v>
      </c>
      <c r="D7967" s="14" t="s">
        <v>36501</v>
      </c>
      <c r="E7967" s="14" t="s">
        <v>36502</v>
      </c>
      <c r="F7967" s="14" t="s">
        <v>36503</v>
      </c>
      <c r="G7967" s="26">
        <v>43800</v>
      </c>
      <c r="H7967" s="14">
        <v>2012</v>
      </c>
      <c r="I7967" s="14" t="s">
        <v>364</v>
      </c>
      <c r="J7967" s="14" t="s">
        <v>1290</v>
      </c>
      <c r="K7967" s="14" t="s">
        <v>2701</v>
      </c>
      <c r="L7967" s="14" t="s">
        <v>36504</v>
      </c>
      <c r="M7967" s="14">
        <f t="shared" si="992"/>
        <v>2019</v>
      </c>
      <c r="N7967" s="14">
        <f t="shared" si="993"/>
        <v>12</v>
      </c>
      <c r="O7967" s="14" t="str">
        <f>IFERROR(VLOOKUP(I7967,Lists!$F$2:$G$16,2,FALSE()),"Not Rated")</f>
        <v>Teens</v>
      </c>
      <c r="P7967" s="14">
        <f t="shared" si="994"/>
        <v>86</v>
      </c>
      <c r="Q7967" s="14" t="str">
        <f t="shared" si="995"/>
        <v>Sweden</v>
      </c>
      <c r="R7967" s="14" t="str">
        <f t="shared" si="996"/>
        <v>|Sweden|United Kingdom|Finland|</v>
      </c>
      <c r="S7967" s="14" t="str">
        <f t="shared" si="997"/>
        <v>|Documentaries|International Movies|Music &amp; Musicals|</v>
      </c>
      <c r="T7967" s="14" t="str">
        <f t="shared" si="998"/>
        <v>|Malik Bendjelloul|</v>
      </c>
      <c r="U7967" s="14" t="str">
        <f t="shared" si="999"/>
        <v>|Rodriguez|</v>
      </c>
    </row>
    <row r="7968" spans="1:21">
      <c r="A7968" s="14" t="s">
        <v>36505</v>
      </c>
      <c r="B7968" s="14" t="s">
        <v>48</v>
      </c>
      <c r="C7968" s="14" t="s">
        <v>36506</v>
      </c>
      <c r="D7968" s="14" t="s">
        <v>4394</v>
      </c>
      <c r="E7968" s="14" t="s">
        <v>36507</v>
      </c>
      <c r="F7968" s="14" t="s">
        <v>115</v>
      </c>
      <c r="G7968" s="26">
        <v>43581</v>
      </c>
      <c r="H7968" s="14">
        <v>2011</v>
      </c>
      <c r="I7968" s="14" t="s">
        <v>364</v>
      </c>
      <c r="J7968" s="14" t="s">
        <v>739</v>
      </c>
      <c r="K7968" s="14" t="s">
        <v>1122</v>
      </c>
      <c r="L7968" s="14" t="s">
        <v>36508</v>
      </c>
      <c r="M7968" s="14">
        <f t="shared" si="992"/>
        <v>2019</v>
      </c>
      <c r="N7968" s="14">
        <f t="shared" si="993"/>
        <v>4</v>
      </c>
      <c r="O7968" s="14" t="str">
        <f>IFERROR(VLOOKUP(I7968,Lists!$F$2:$G$16,2,FALSE()),"Not Rated")</f>
        <v>Teens</v>
      </c>
      <c r="P7968" s="14">
        <f t="shared" si="994"/>
        <v>95</v>
      </c>
      <c r="Q7968" s="14" t="str">
        <f t="shared" si="995"/>
        <v>United States</v>
      </c>
      <c r="R7968" s="14" t="str">
        <f t="shared" si="996"/>
        <v>|United States|</v>
      </c>
      <c r="S7968" s="14" t="str">
        <f t="shared" si="997"/>
        <v>|Action &amp; Adventure|Sci-Fi &amp; Fantasy|</v>
      </c>
      <c r="T7968" s="14" t="str">
        <f t="shared" si="998"/>
        <v>|Dominic Sena|</v>
      </c>
      <c r="U7968" s="14" t="str">
        <f t="shared" si="999"/>
        <v>|Nicolas Cage|Ron Perlman|Christopher Lee|Stephen Campbell Moore|Stephen Graham|Ulrich Thomsen|Claire Foy|Robert Sheehan|Kevin Rees|Andrew Hefler|</v>
      </c>
    </row>
    <row r="7969" spans="1:21">
      <c r="A7969" s="14" t="s">
        <v>36509</v>
      </c>
      <c r="B7969" s="14" t="s">
        <v>48</v>
      </c>
      <c r="C7969" s="14" t="s">
        <v>36510</v>
      </c>
      <c r="D7969" s="14" t="s">
        <v>36511</v>
      </c>
      <c r="E7969" s="14" t="s">
        <v>36512</v>
      </c>
      <c r="F7969" s="14" t="s">
        <v>36513</v>
      </c>
      <c r="G7969" s="26">
        <v>43282</v>
      </c>
      <c r="H7969" s="14">
        <v>2007</v>
      </c>
      <c r="I7969" s="14" t="s">
        <v>362</v>
      </c>
      <c r="J7969" s="14" t="s">
        <v>1247</v>
      </c>
      <c r="K7969" s="14" t="s">
        <v>1527</v>
      </c>
      <c r="L7969" s="14" t="s">
        <v>36514</v>
      </c>
      <c r="M7969" s="14">
        <f t="shared" si="992"/>
        <v>2018</v>
      </c>
      <c r="N7969" s="14">
        <f t="shared" si="993"/>
        <v>7</v>
      </c>
      <c r="O7969" s="14" t="str">
        <f>IFERROR(VLOOKUP(I7969,Lists!$F$2:$G$16,2,FALSE()),"Not Rated")</f>
        <v>Older Kids</v>
      </c>
      <c r="P7969" s="14">
        <f t="shared" si="994"/>
        <v>101</v>
      </c>
      <c r="Q7969" s="14" t="str">
        <f t="shared" si="995"/>
        <v>Hong Kong</v>
      </c>
      <c r="R7969" s="14" t="str">
        <f t="shared" si="996"/>
        <v>|Hong Kong|Taiwan|</v>
      </c>
      <c r="S7969" s="14" t="str">
        <f t="shared" si="997"/>
        <v>|Dramas|International Movies|Music &amp; Musicals|</v>
      </c>
      <c r="T7969" s="14" t="str">
        <f t="shared" si="998"/>
        <v>|Jay Chou|</v>
      </c>
      <c r="U7969" s="14" t="str">
        <f t="shared" si="999"/>
        <v>|Jay Chou|Lun-Mei Kwai|Anthony Wong Chau-Sang|Kai-xuan Tseng|Devon Song|Jun Lang Huang|Zhan Yuhao|</v>
      </c>
    </row>
    <row r="7970" spans="1:21">
      <c r="A7970" s="14" t="s">
        <v>36515</v>
      </c>
      <c r="B7970" s="14" t="s">
        <v>49</v>
      </c>
      <c r="C7970" s="14" t="s">
        <v>36516</v>
      </c>
      <c r="D7970" s="14" t="s">
        <v>117</v>
      </c>
      <c r="E7970" s="14" t="s">
        <v>36517</v>
      </c>
      <c r="F7970" s="14" t="s">
        <v>123</v>
      </c>
      <c r="G7970" s="26">
        <v>42877</v>
      </c>
      <c r="H7970" s="14">
        <v>2014</v>
      </c>
      <c r="I7970" s="14" t="s">
        <v>361</v>
      </c>
      <c r="J7970" s="14" t="s">
        <v>105</v>
      </c>
      <c r="K7970" s="14" t="s">
        <v>6268</v>
      </c>
      <c r="L7970" s="14" t="s">
        <v>36518</v>
      </c>
      <c r="M7970" s="14">
        <f t="shared" si="992"/>
        <v>2017</v>
      </c>
      <c r="N7970" s="14">
        <f t="shared" si="993"/>
        <v>5</v>
      </c>
      <c r="O7970" s="14" t="str">
        <f>IFERROR(VLOOKUP(I7970,Lists!$F$2:$G$16,2,FALSE()),"Not Rated")</f>
        <v>Teens</v>
      </c>
      <c r="P7970" s="14">
        <f t="shared" si="994"/>
        <v>1</v>
      </c>
      <c r="Q7970" s="14" t="str">
        <f t="shared" si="995"/>
        <v>South Korea</v>
      </c>
      <c r="R7970" s="14" t="str">
        <f t="shared" si="996"/>
        <v>|South Korea|</v>
      </c>
      <c r="S7970" s="14" t="str">
        <f t="shared" si="997"/>
        <v>|International TV Shows|Korean TV Shows|Romantic TV Shows|</v>
      </c>
      <c r="T7970" s="14" t="str">
        <f t="shared" si="998"/>
        <v>|Unknown|</v>
      </c>
      <c r="U7970" s="14" t="str">
        <f t="shared" si="999"/>
        <v>|Hee-ae Kim|Ah-in Yoo|Hye-jin Shim|Hyuk-kwon Park|Hye-eun Kim|Soo-jin Kyung|Yong-gun Kim|Chang-wan Kim|Tae-hwan Choi|Kan-hie Lee|</v>
      </c>
    </row>
    <row r="7971" spans="1:21">
      <c r="A7971" s="14" t="s">
        <v>36519</v>
      </c>
      <c r="B7971" s="14" t="s">
        <v>48</v>
      </c>
      <c r="C7971" s="14" t="s">
        <v>36520</v>
      </c>
      <c r="D7971" s="14" t="s">
        <v>36521</v>
      </c>
      <c r="E7971" s="14" t="s">
        <v>36522</v>
      </c>
      <c r="F7971" s="14" t="s">
        <v>36523</v>
      </c>
      <c r="G7971" s="26">
        <v>43191</v>
      </c>
      <c r="H7971" s="14">
        <v>2015</v>
      </c>
      <c r="I7971" s="14" t="s">
        <v>364</v>
      </c>
      <c r="J7971" s="14" t="s">
        <v>580</v>
      </c>
      <c r="K7971" s="14" t="s">
        <v>683</v>
      </c>
      <c r="L7971" s="14" t="s">
        <v>36524</v>
      </c>
      <c r="M7971" s="14">
        <f t="shared" si="992"/>
        <v>2018</v>
      </c>
      <c r="N7971" s="14">
        <f t="shared" si="993"/>
        <v>4</v>
      </c>
      <c r="O7971" s="14" t="str">
        <f>IFERROR(VLOOKUP(I7971,Lists!$F$2:$G$16,2,FALSE()),"Not Rated")</f>
        <v>Teens</v>
      </c>
      <c r="P7971" s="14">
        <f t="shared" si="994"/>
        <v>111</v>
      </c>
      <c r="Q7971" s="14" t="str">
        <f t="shared" si="995"/>
        <v>United States</v>
      </c>
      <c r="R7971" s="14" t="str">
        <f t="shared" si="996"/>
        <v>|United States|United Kingdom|Spain|South Korea|</v>
      </c>
      <c r="S7971" s="14" t="str">
        <f t="shared" si="997"/>
        <v>|Dramas|Thrillers|</v>
      </c>
      <c r="T7971" s="14" t="str">
        <f t="shared" si="998"/>
        <v>|Billy Ray|</v>
      </c>
      <c r="U7971" s="14" t="str">
        <f t="shared" si="999"/>
        <v>|Chiwetel Ejiofor|Nicole Kidman|Julia Roberts|Dean Norris|Michael Kelly|Joe Cole|Zoe Graham|Alfred Molina|</v>
      </c>
    </row>
    <row r="7972" spans="1:21">
      <c r="A7972" s="14" t="s">
        <v>36525</v>
      </c>
      <c r="B7972" s="14" t="s">
        <v>48</v>
      </c>
      <c r="C7972" s="14" t="s">
        <v>36526</v>
      </c>
      <c r="D7972" s="14" t="s">
        <v>36527</v>
      </c>
      <c r="E7972" s="14" t="s">
        <v>36528</v>
      </c>
      <c r="F7972" s="14" t="s">
        <v>115</v>
      </c>
      <c r="G7972" s="26">
        <v>42847</v>
      </c>
      <c r="H7972" s="14">
        <v>2013</v>
      </c>
      <c r="I7972" s="14" t="s">
        <v>362</v>
      </c>
      <c r="J7972" s="14" t="s">
        <v>5250</v>
      </c>
      <c r="K7972" s="14" t="s">
        <v>496</v>
      </c>
      <c r="L7972" s="14" t="s">
        <v>36529</v>
      </c>
      <c r="M7972" s="14">
        <f t="shared" si="992"/>
        <v>2017</v>
      </c>
      <c r="N7972" s="14">
        <f t="shared" si="993"/>
        <v>4</v>
      </c>
      <c r="O7972" s="14" t="str">
        <f>IFERROR(VLOOKUP(I7972,Lists!$F$2:$G$16,2,FALSE()),"Not Rated")</f>
        <v>Older Kids</v>
      </c>
      <c r="P7972" s="14">
        <f t="shared" si="994"/>
        <v>54</v>
      </c>
      <c r="Q7972" s="14" t="str">
        <f t="shared" si="995"/>
        <v>United States</v>
      </c>
      <c r="R7972" s="14" t="str">
        <f t="shared" si="996"/>
        <v>|United States|</v>
      </c>
      <c r="S7972" s="14" t="str">
        <f t="shared" si="997"/>
        <v>|Documentaries|International Movies|</v>
      </c>
      <c r="T7972" s="14" t="str">
        <f t="shared" si="998"/>
        <v>|Kasia Uscinska|</v>
      </c>
      <c r="U7972" s="14" t="str">
        <f t="shared" si="999"/>
        <v>|Samuel West|</v>
      </c>
    </row>
    <row r="7973" spans="1:21">
      <c r="A7973" s="14" t="s">
        <v>36530</v>
      </c>
      <c r="B7973" s="14" t="s">
        <v>48</v>
      </c>
      <c r="C7973" s="14" t="s">
        <v>36531</v>
      </c>
      <c r="D7973" s="14" t="s">
        <v>36532</v>
      </c>
      <c r="E7973" s="14" t="s">
        <v>36528</v>
      </c>
      <c r="F7973" s="14" t="s">
        <v>115</v>
      </c>
      <c r="G7973" s="26">
        <v>42788</v>
      </c>
      <c r="H7973" s="14">
        <v>2013</v>
      </c>
      <c r="I7973" s="14" t="s">
        <v>362</v>
      </c>
      <c r="J7973" s="14" t="s">
        <v>5250</v>
      </c>
      <c r="K7973" s="14" t="s">
        <v>496</v>
      </c>
      <c r="L7973" s="14" t="s">
        <v>36533</v>
      </c>
      <c r="M7973" s="14">
        <f t="shared" si="992"/>
        <v>2017</v>
      </c>
      <c r="N7973" s="14">
        <f t="shared" si="993"/>
        <v>2</v>
      </c>
      <c r="O7973" s="14" t="str">
        <f>IFERROR(VLOOKUP(I7973,Lists!$F$2:$G$16,2,FALSE()),"Not Rated")</f>
        <v>Older Kids</v>
      </c>
      <c r="P7973" s="14">
        <f t="shared" si="994"/>
        <v>54</v>
      </c>
      <c r="Q7973" s="14" t="str">
        <f t="shared" si="995"/>
        <v>United States</v>
      </c>
      <c r="R7973" s="14" t="str">
        <f t="shared" si="996"/>
        <v>|United States|</v>
      </c>
      <c r="S7973" s="14" t="str">
        <f t="shared" si="997"/>
        <v>|Documentaries|International Movies|</v>
      </c>
      <c r="T7973" s="14" t="str">
        <f t="shared" si="998"/>
        <v>|Susannah Ward|</v>
      </c>
      <c r="U7973" s="14" t="str">
        <f t="shared" si="999"/>
        <v>|Samuel West|</v>
      </c>
    </row>
    <row r="7974" spans="1:21">
      <c r="A7974" s="14" t="s">
        <v>36534</v>
      </c>
      <c r="B7974" s="14" t="s">
        <v>48</v>
      </c>
      <c r="C7974" s="14" t="s">
        <v>36535</v>
      </c>
      <c r="D7974" s="14" t="s">
        <v>36536</v>
      </c>
      <c r="E7974" s="14" t="s">
        <v>36528</v>
      </c>
      <c r="F7974" s="14" t="s">
        <v>115</v>
      </c>
      <c r="G7974" s="26">
        <v>42788</v>
      </c>
      <c r="H7974" s="14">
        <v>2013</v>
      </c>
      <c r="I7974" s="14" t="s">
        <v>362</v>
      </c>
      <c r="J7974" s="14" t="s">
        <v>5250</v>
      </c>
      <c r="K7974" s="14" t="s">
        <v>496</v>
      </c>
      <c r="L7974" s="14" t="s">
        <v>36537</v>
      </c>
      <c r="M7974" s="14">
        <f t="shared" si="992"/>
        <v>2017</v>
      </c>
      <c r="N7974" s="14">
        <f t="shared" si="993"/>
        <v>2</v>
      </c>
      <c r="O7974" s="14" t="str">
        <f>IFERROR(VLOOKUP(I7974,Lists!$F$2:$G$16,2,FALSE()),"Not Rated")</f>
        <v>Older Kids</v>
      </c>
      <c r="P7974" s="14">
        <f t="shared" si="994"/>
        <v>54</v>
      </c>
      <c r="Q7974" s="14" t="str">
        <f t="shared" si="995"/>
        <v>United States</v>
      </c>
      <c r="R7974" s="14" t="str">
        <f t="shared" si="996"/>
        <v>|United States|</v>
      </c>
      <c r="S7974" s="14" t="str">
        <f t="shared" si="997"/>
        <v>|Documentaries|International Movies|</v>
      </c>
      <c r="T7974" s="14" t="str">
        <f t="shared" si="998"/>
        <v>|Sam Taplin|</v>
      </c>
      <c r="U7974" s="14" t="str">
        <f t="shared" si="999"/>
        <v>|Samuel West|</v>
      </c>
    </row>
    <row r="7975" spans="1:21">
      <c r="A7975" s="14" t="s">
        <v>36538</v>
      </c>
      <c r="B7975" s="14" t="s">
        <v>48</v>
      </c>
      <c r="C7975" s="14" t="s">
        <v>36539</v>
      </c>
      <c r="D7975" s="14" t="s">
        <v>36527</v>
      </c>
      <c r="E7975" s="14" t="s">
        <v>36528</v>
      </c>
      <c r="F7975" s="14" t="s">
        <v>118</v>
      </c>
      <c r="G7975" s="26">
        <v>42788</v>
      </c>
      <c r="H7975" s="14">
        <v>2014</v>
      </c>
      <c r="I7975" s="14" t="s">
        <v>362</v>
      </c>
      <c r="J7975" s="14" t="s">
        <v>5708</v>
      </c>
      <c r="K7975" s="14" t="s">
        <v>496</v>
      </c>
      <c r="L7975" s="14" t="s">
        <v>36540</v>
      </c>
      <c r="M7975" s="14">
        <f t="shared" si="992"/>
        <v>2017</v>
      </c>
      <c r="N7975" s="14">
        <f t="shared" si="993"/>
        <v>2</v>
      </c>
      <c r="O7975" s="14" t="str">
        <f>IFERROR(VLOOKUP(I7975,Lists!$F$2:$G$16,2,FALSE()),"Not Rated")</f>
        <v>Older Kids</v>
      </c>
      <c r="P7975" s="14">
        <f t="shared" si="994"/>
        <v>55</v>
      </c>
      <c r="Q7975" s="14" t="str">
        <f t="shared" si="995"/>
        <v>United Kingdom</v>
      </c>
      <c r="R7975" s="14" t="str">
        <f t="shared" si="996"/>
        <v>|United Kingdom|</v>
      </c>
      <c r="S7975" s="14" t="str">
        <f t="shared" si="997"/>
        <v>|Documentaries|International Movies|</v>
      </c>
      <c r="T7975" s="14" t="str">
        <f t="shared" si="998"/>
        <v>|Kasia Uscinska|</v>
      </c>
      <c r="U7975" s="14" t="str">
        <f t="shared" si="999"/>
        <v>|Samuel West|</v>
      </c>
    </row>
    <row r="7976" spans="1:21">
      <c r="A7976" s="14" t="s">
        <v>36541</v>
      </c>
      <c r="B7976" s="14" t="s">
        <v>48</v>
      </c>
      <c r="C7976" s="14" t="s">
        <v>36542</v>
      </c>
      <c r="D7976" s="14" t="s">
        <v>36543</v>
      </c>
      <c r="E7976" s="14" t="s">
        <v>36528</v>
      </c>
      <c r="F7976" s="14" t="s">
        <v>115</v>
      </c>
      <c r="G7976" s="26">
        <v>42788</v>
      </c>
      <c r="H7976" s="14">
        <v>2013</v>
      </c>
      <c r="I7976" s="14" t="s">
        <v>362</v>
      </c>
      <c r="J7976" s="14" t="s">
        <v>5250</v>
      </c>
      <c r="K7976" s="14" t="s">
        <v>496</v>
      </c>
      <c r="L7976" s="14" t="s">
        <v>36544</v>
      </c>
      <c r="M7976" s="14">
        <f t="shared" si="992"/>
        <v>2017</v>
      </c>
      <c r="N7976" s="14">
        <f t="shared" si="993"/>
        <v>2</v>
      </c>
      <c r="O7976" s="14" t="str">
        <f>IFERROR(VLOOKUP(I7976,Lists!$F$2:$G$16,2,FALSE()),"Not Rated")</f>
        <v>Older Kids</v>
      </c>
      <c r="P7976" s="14">
        <f t="shared" si="994"/>
        <v>54</v>
      </c>
      <c r="Q7976" s="14" t="str">
        <f t="shared" si="995"/>
        <v>United States</v>
      </c>
      <c r="R7976" s="14" t="str">
        <f t="shared" si="996"/>
        <v>|United States|</v>
      </c>
      <c r="S7976" s="14" t="str">
        <f t="shared" si="997"/>
        <v>|Documentaries|International Movies|</v>
      </c>
      <c r="T7976" s="14" t="str">
        <f t="shared" si="998"/>
        <v>|Vicky Matthews|</v>
      </c>
      <c r="U7976" s="14" t="str">
        <f t="shared" si="999"/>
        <v>|Samuel West|</v>
      </c>
    </row>
    <row r="7977" spans="1:21">
      <c r="A7977" s="14" t="s">
        <v>36545</v>
      </c>
      <c r="B7977" s="14" t="s">
        <v>48</v>
      </c>
      <c r="C7977" s="14" t="s">
        <v>36546</v>
      </c>
      <c r="D7977" s="14" t="s">
        <v>36532</v>
      </c>
      <c r="E7977" s="14" t="s">
        <v>36528</v>
      </c>
      <c r="F7977" s="14" t="s">
        <v>118</v>
      </c>
      <c r="G7977" s="26">
        <v>42847</v>
      </c>
      <c r="H7977" s="14">
        <v>2013</v>
      </c>
      <c r="I7977" s="14" t="s">
        <v>361</v>
      </c>
      <c r="J7977" s="14" t="s">
        <v>5708</v>
      </c>
      <c r="K7977" s="14" t="s">
        <v>247</v>
      </c>
      <c r="L7977" s="14" t="s">
        <v>36547</v>
      </c>
      <c r="M7977" s="14">
        <f t="shared" si="992"/>
        <v>2017</v>
      </c>
      <c r="N7977" s="14">
        <f t="shared" si="993"/>
        <v>4</v>
      </c>
      <c r="O7977" s="14" t="str">
        <f>IFERROR(VLOOKUP(I7977,Lists!$F$2:$G$16,2,FALSE()),"Not Rated")</f>
        <v>Teens</v>
      </c>
      <c r="P7977" s="14">
        <f t="shared" si="994"/>
        <v>55</v>
      </c>
      <c r="Q7977" s="14" t="str">
        <f t="shared" si="995"/>
        <v>United Kingdom</v>
      </c>
      <c r="R7977" s="14" t="str">
        <f t="shared" si="996"/>
        <v>|United Kingdom|</v>
      </c>
      <c r="S7977" s="14" t="str">
        <f t="shared" si="997"/>
        <v>|Documentaries|</v>
      </c>
      <c r="T7977" s="14" t="str">
        <f t="shared" si="998"/>
        <v>|Susannah Ward|</v>
      </c>
      <c r="U7977" s="14" t="str">
        <f t="shared" si="999"/>
        <v>|Samuel West|</v>
      </c>
    </row>
    <row r="7978" spans="1:21">
      <c r="A7978" s="14" t="s">
        <v>36548</v>
      </c>
      <c r="B7978" s="14" t="s">
        <v>48</v>
      </c>
      <c r="C7978" s="14" t="s">
        <v>36549</v>
      </c>
      <c r="D7978" s="14" t="s">
        <v>36536</v>
      </c>
      <c r="E7978" s="14" t="s">
        <v>36528</v>
      </c>
      <c r="F7978" s="14" t="s">
        <v>115</v>
      </c>
      <c r="G7978" s="26">
        <v>42847</v>
      </c>
      <c r="H7978" s="14">
        <v>2014</v>
      </c>
      <c r="I7978" s="14" t="s">
        <v>362</v>
      </c>
      <c r="J7978" s="14" t="s">
        <v>5708</v>
      </c>
      <c r="K7978" s="14" t="s">
        <v>247</v>
      </c>
      <c r="L7978" s="14" t="s">
        <v>36550</v>
      </c>
      <c r="M7978" s="14">
        <f t="shared" si="992"/>
        <v>2017</v>
      </c>
      <c r="N7978" s="14">
        <f t="shared" si="993"/>
        <v>4</v>
      </c>
      <c r="O7978" s="14" t="str">
        <f>IFERROR(VLOOKUP(I7978,Lists!$F$2:$G$16,2,FALSE()),"Not Rated")</f>
        <v>Older Kids</v>
      </c>
      <c r="P7978" s="14">
        <f t="shared" si="994"/>
        <v>55</v>
      </c>
      <c r="Q7978" s="14" t="str">
        <f t="shared" si="995"/>
        <v>United States</v>
      </c>
      <c r="R7978" s="14" t="str">
        <f t="shared" si="996"/>
        <v>|United States|</v>
      </c>
      <c r="S7978" s="14" t="str">
        <f t="shared" si="997"/>
        <v>|Documentaries|</v>
      </c>
      <c r="T7978" s="14" t="str">
        <f t="shared" si="998"/>
        <v>|Sam Taplin|</v>
      </c>
      <c r="U7978" s="14" t="str">
        <f t="shared" si="999"/>
        <v>|Samuel West|</v>
      </c>
    </row>
    <row r="7979" spans="1:21">
      <c r="A7979" s="14" t="s">
        <v>36551</v>
      </c>
      <c r="B7979" s="14" t="s">
        <v>48</v>
      </c>
      <c r="C7979" s="14" t="s">
        <v>36552</v>
      </c>
      <c r="D7979" s="14" t="s">
        <v>36543</v>
      </c>
      <c r="E7979" s="14" t="s">
        <v>36528</v>
      </c>
      <c r="F7979" s="14" t="s">
        <v>118</v>
      </c>
      <c r="G7979" s="26">
        <v>42788</v>
      </c>
      <c r="H7979" s="14">
        <v>2013</v>
      </c>
      <c r="I7979" s="14" t="s">
        <v>362</v>
      </c>
      <c r="J7979" s="14" t="s">
        <v>5708</v>
      </c>
      <c r="K7979" s="14" t="s">
        <v>247</v>
      </c>
      <c r="L7979" s="14" t="s">
        <v>36553</v>
      </c>
      <c r="M7979" s="14">
        <f t="shared" si="992"/>
        <v>2017</v>
      </c>
      <c r="N7979" s="14">
        <f t="shared" si="993"/>
        <v>2</v>
      </c>
      <c r="O7979" s="14" t="str">
        <f>IFERROR(VLOOKUP(I7979,Lists!$F$2:$G$16,2,FALSE()),"Not Rated")</f>
        <v>Older Kids</v>
      </c>
      <c r="P7979" s="14">
        <f t="shared" si="994"/>
        <v>55</v>
      </c>
      <c r="Q7979" s="14" t="str">
        <f t="shared" si="995"/>
        <v>United Kingdom</v>
      </c>
      <c r="R7979" s="14" t="str">
        <f t="shared" si="996"/>
        <v>|United Kingdom|</v>
      </c>
      <c r="S7979" s="14" t="str">
        <f t="shared" si="997"/>
        <v>|Documentaries|</v>
      </c>
      <c r="T7979" s="14" t="str">
        <f t="shared" si="998"/>
        <v>|Vicky Matthews|</v>
      </c>
      <c r="U7979" s="14" t="str">
        <f t="shared" si="999"/>
        <v>|Samuel West|</v>
      </c>
    </row>
    <row r="7980" spans="1:21">
      <c r="A7980" s="14" t="s">
        <v>36554</v>
      </c>
      <c r="B7980" s="14" t="s">
        <v>48</v>
      </c>
      <c r="C7980" s="14" t="s">
        <v>36555</v>
      </c>
      <c r="D7980" s="14" t="s">
        <v>36556</v>
      </c>
      <c r="E7980" s="14" t="s">
        <v>36528</v>
      </c>
      <c r="F7980" s="14" t="s">
        <v>118</v>
      </c>
      <c r="G7980" s="26">
        <v>42847</v>
      </c>
      <c r="H7980" s="14">
        <v>2014</v>
      </c>
      <c r="I7980" s="14" t="s">
        <v>362</v>
      </c>
      <c r="J7980" s="14" t="s">
        <v>5708</v>
      </c>
      <c r="K7980" s="14" t="s">
        <v>496</v>
      </c>
      <c r="L7980" s="14" t="s">
        <v>36557</v>
      </c>
      <c r="M7980" s="14">
        <f t="shared" si="992"/>
        <v>2017</v>
      </c>
      <c r="N7980" s="14">
        <f t="shared" si="993"/>
        <v>4</v>
      </c>
      <c r="O7980" s="14" t="str">
        <f>IFERROR(VLOOKUP(I7980,Lists!$F$2:$G$16,2,FALSE()),"Not Rated")</f>
        <v>Older Kids</v>
      </c>
      <c r="P7980" s="14">
        <f t="shared" si="994"/>
        <v>55</v>
      </c>
      <c r="Q7980" s="14" t="str">
        <f t="shared" si="995"/>
        <v>United Kingdom</v>
      </c>
      <c r="R7980" s="14" t="str">
        <f t="shared" si="996"/>
        <v>|United Kingdom|</v>
      </c>
      <c r="S7980" s="14" t="str">
        <f t="shared" si="997"/>
        <v>|Documentaries|International Movies|</v>
      </c>
      <c r="T7980" s="14" t="str">
        <f t="shared" si="998"/>
        <v>|Vicky Matthews|Gareth Sacala|</v>
      </c>
      <c r="U7980" s="14" t="str">
        <f t="shared" si="999"/>
        <v>|Samuel West|</v>
      </c>
    </row>
    <row r="7981" spans="1:21">
      <c r="A7981" s="14" t="s">
        <v>36558</v>
      </c>
      <c r="B7981" s="14" t="s">
        <v>48</v>
      </c>
      <c r="C7981" s="14" t="s">
        <v>36559</v>
      </c>
      <c r="D7981" s="14" t="s">
        <v>36560</v>
      </c>
      <c r="E7981" s="14" t="s">
        <v>36528</v>
      </c>
      <c r="F7981" s="14" t="s">
        <v>921</v>
      </c>
      <c r="G7981" s="26">
        <v>42847</v>
      </c>
      <c r="H7981" s="14">
        <v>2014</v>
      </c>
      <c r="I7981" s="14" t="s">
        <v>362</v>
      </c>
      <c r="J7981" s="14" t="s">
        <v>5708</v>
      </c>
      <c r="K7981" s="14" t="s">
        <v>496</v>
      </c>
      <c r="L7981" s="14" t="s">
        <v>36561</v>
      </c>
      <c r="M7981" s="14">
        <f t="shared" si="992"/>
        <v>2017</v>
      </c>
      <c r="N7981" s="14">
        <f t="shared" si="993"/>
        <v>4</v>
      </c>
      <c r="O7981" s="14" t="str">
        <f>IFERROR(VLOOKUP(I7981,Lists!$F$2:$G$16,2,FALSE()),"Not Rated")</f>
        <v>Older Kids</v>
      </c>
      <c r="P7981" s="14">
        <f t="shared" si="994"/>
        <v>55</v>
      </c>
      <c r="Q7981" s="14" t="str">
        <f t="shared" si="995"/>
        <v>United States</v>
      </c>
      <c r="R7981" s="14" t="str">
        <f t="shared" si="996"/>
        <v>|United States|United Kingdom|</v>
      </c>
      <c r="S7981" s="14" t="str">
        <f t="shared" si="997"/>
        <v>|Documentaries|International Movies|</v>
      </c>
      <c r="T7981" s="14" t="str">
        <f t="shared" si="998"/>
        <v>|Louise Wardle|</v>
      </c>
      <c r="U7981" s="14" t="str">
        <f t="shared" si="999"/>
        <v>|Samuel West|</v>
      </c>
    </row>
    <row r="7982" spans="1:21">
      <c r="A7982" s="14" t="s">
        <v>36562</v>
      </c>
      <c r="B7982" s="14" t="s">
        <v>48</v>
      </c>
      <c r="C7982" s="14" t="s">
        <v>36563</v>
      </c>
      <c r="D7982" s="14" t="s">
        <v>5170</v>
      </c>
      <c r="E7982" s="14" t="s">
        <v>36564</v>
      </c>
      <c r="F7982" s="14" t="s">
        <v>129</v>
      </c>
      <c r="G7982" s="26">
        <v>42804</v>
      </c>
      <c r="H7982" s="14">
        <v>2012</v>
      </c>
      <c r="I7982" s="14" t="s">
        <v>361</v>
      </c>
      <c r="J7982" s="14" t="s">
        <v>724</v>
      </c>
      <c r="K7982" s="14" t="s">
        <v>529</v>
      </c>
      <c r="L7982" s="14" t="s">
        <v>36565</v>
      </c>
      <c r="M7982" s="14">
        <f t="shared" si="992"/>
        <v>2017</v>
      </c>
      <c r="N7982" s="14">
        <f t="shared" si="993"/>
        <v>3</v>
      </c>
      <c r="O7982" s="14" t="str">
        <f>IFERROR(VLOOKUP(I7982,Lists!$F$2:$G$16,2,FALSE()),"Not Rated")</f>
        <v>Teens</v>
      </c>
      <c r="P7982" s="14">
        <f t="shared" si="994"/>
        <v>102</v>
      </c>
      <c r="Q7982" s="14" t="str">
        <f t="shared" si="995"/>
        <v>Turkey</v>
      </c>
      <c r="R7982" s="14" t="str">
        <f t="shared" si="996"/>
        <v>|Turkey|</v>
      </c>
      <c r="S7982" s="14" t="str">
        <f t="shared" si="997"/>
        <v>|Comedies|International Movies|</v>
      </c>
      <c r="T7982" s="14" t="str">
        <f t="shared" si="998"/>
        <v>|Ozan Açıktan|</v>
      </c>
      <c r="U7982" s="14" t="str">
        <f t="shared" si="999"/>
        <v>|Tolga Çevik|Köksal Engür|Pelin Körmükçü|Toprak Sergen|Zeynep Özder|</v>
      </c>
    </row>
    <row r="7983" spans="1:21">
      <c r="A7983" s="14" t="s">
        <v>36566</v>
      </c>
      <c r="B7983" s="14" t="s">
        <v>48</v>
      </c>
      <c r="C7983" s="14" t="s">
        <v>36567</v>
      </c>
      <c r="D7983" s="14" t="s">
        <v>28309</v>
      </c>
      <c r="E7983" s="14" t="s">
        <v>36568</v>
      </c>
      <c r="F7983" s="14" t="s">
        <v>14549</v>
      </c>
      <c r="G7983" s="26">
        <v>43739</v>
      </c>
      <c r="H7983" s="14">
        <v>2010</v>
      </c>
      <c r="I7983" s="14" t="s">
        <v>364</v>
      </c>
      <c r="J7983" s="14" t="s">
        <v>574</v>
      </c>
      <c r="K7983" s="14" t="s">
        <v>784</v>
      </c>
      <c r="L7983" s="14" t="s">
        <v>36569</v>
      </c>
      <c r="M7983" s="14">
        <f t="shared" si="992"/>
        <v>2019</v>
      </c>
      <c r="N7983" s="14">
        <f t="shared" si="993"/>
        <v>10</v>
      </c>
      <c r="O7983" s="14" t="str">
        <f>IFERROR(VLOOKUP(I7983,Lists!$F$2:$G$16,2,FALSE()),"Not Rated")</f>
        <v>Teens</v>
      </c>
      <c r="P7983" s="14">
        <f t="shared" si="994"/>
        <v>106</v>
      </c>
      <c r="Q7983" s="14" t="str">
        <f t="shared" si="995"/>
        <v>United Kingdom</v>
      </c>
      <c r="R7983" s="14" t="str">
        <f t="shared" si="996"/>
        <v>|United Kingdom|France|United States|</v>
      </c>
      <c r="S7983" s="14" t="str">
        <f t="shared" si="997"/>
        <v>|Documentaries|International Movies|Sports Movies|</v>
      </c>
      <c r="T7983" s="14" t="str">
        <f t="shared" si="998"/>
        <v>|Asif Kapadia|</v>
      </c>
      <c r="U7983" s="14" t="str">
        <f t="shared" si="999"/>
        <v>|Ayrton Senna|Alain Prost|Frank Williams|</v>
      </c>
    </row>
    <row r="7984" spans="1:21">
      <c r="A7984" s="14" t="s">
        <v>36570</v>
      </c>
      <c r="B7984" s="14" t="s">
        <v>49</v>
      </c>
      <c r="C7984" s="14" t="s">
        <v>36571</v>
      </c>
      <c r="D7984" s="14" t="s">
        <v>117</v>
      </c>
      <c r="E7984" s="14" t="s">
        <v>36572</v>
      </c>
      <c r="F7984" s="14" t="s">
        <v>119</v>
      </c>
      <c r="G7984" s="26">
        <v>43800</v>
      </c>
      <c r="H7984" s="14">
        <v>2016</v>
      </c>
      <c r="I7984" s="14" t="s">
        <v>360</v>
      </c>
      <c r="J7984" s="14" t="s">
        <v>105</v>
      </c>
      <c r="K7984" s="14" t="s">
        <v>253</v>
      </c>
      <c r="L7984" s="14" t="s">
        <v>36573</v>
      </c>
      <c r="M7984" s="14">
        <f t="shared" si="992"/>
        <v>2019</v>
      </c>
      <c r="N7984" s="14">
        <f t="shared" si="993"/>
        <v>12</v>
      </c>
      <c r="O7984" s="14" t="str">
        <f>IFERROR(VLOOKUP(I7984,Lists!$F$2:$G$16,2,FALSE()),"Not Rated")</f>
        <v>Adults</v>
      </c>
      <c r="P7984" s="14">
        <f t="shared" si="994"/>
        <v>1</v>
      </c>
      <c r="Q7984" s="14" t="str">
        <f t="shared" si="995"/>
        <v>Canada</v>
      </c>
      <c r="R7984" s="14" t="str">
        <f t="shared" si="996"/>
        <v>|Canada|</v>
      </c>
      <c r="S7984" s="14" t="str">
        <f t="shared" si="997"/>
        <v>|TV Comedies|</v>
      </c>
      <c r="T7984" s="14" t="str">
        <f t="shared" si="998"/>
        <v>|Unknown|</v>
      </c>
      <c r="U7984" s="14" t="str">
        <f t="shared" si="999"/>
        <v>|Kim Cattrall|Don McKellar|Nicolas Wright|Joanna Gleason|Colm Feore|Clé Bennett|Bob Martin|Elliott Gould|</v>
      </c>
    </row>
    <row r="7985" spans="1:21">
      <c r="A7985" s="14" t="s">
        <v>36574</v>
      </c>
      <c r="B7985" s="14" t="s">
        <v>48</v>
      </c>
      <c r="C7985" s="14" t="s">
        <v>36575</v>
      </c>
      <c r="D7985" s="14" t="s">
        <v>36576</v>
      </c>
      <c r="E7985" s="14" t="s">
        <v>36577</v>
      </c>
      <c r="F7985" s="14" t="s">
        <v>197</v>
      </c>
      <c r="G7985" s="26">
        <v>43169</v>
      </c>
      <c r="H7985" s="14">
        <v>2017</v>
      </c>
      <c r="I7985" s="14" t="s">
        <v>360</v>
      </c>
      <c r="J7985" s="14" t="s">
        <v>1973</v>
      </c>
      <c r="K7985" s="14" t="s">
        <v>444</v>
      </c>
      <c r="L7985" s="14" t="s">
        <v>36578</v>
      </c>
      <c r="M7985" s="14">
        <f t="shared" si="992"/>
        <v>2018</v>
      </c>
      <c r="N7985" s="14">
        <f t="shared" si="993"/>
        <v>3</v>
      </c>
      <c r="O7985" s="14" t="str">
        <f>IFERROR(VLOOKUP(I7985,Lists!$F$2:$G$16,2,FALSE()),"Not Rated")</f>
        <v>Adults</v>
      </c>
      <c r="P7985" s="14">
        <f t="shared" si="994"/>
        <v>69</v>
      </c>
      <c r="Q7985" s="14" t="str">
        <f t="shared" si="995"/>
        <v>Guatemala</v>
      </c>
      <c r="R7985" s="14" t="str">
        <f t="shared" si="996"/>
        <v>|Guatemala|</v>
      </c>
      <c r="S7985" s="14" t="str">
        <f t="shared" si="997"/>
        <v>|Dramas|Independent Movies|International Movies|</v>
      </c>
      <c r="T7985" s="14" t="str">
        <f t="shared" si="998"/>
        <v>|Kenneth Müller|</v>
      </c>
      <c r="U7985" s="14" t="str">
        <f t="shared" si="999"/>
        <v>|Saúl Lisazo|Mario Zaragoza|Juan Pablo Olyslager|Costanza Andrade|</v>
      </c>
    </row>
    <row r="7986" spans="1:21">
      <c r="A7986" s="14" t="s">
        <v>36579</v>
      </c>
      <c r="B7986" s="14" t="s">
        <v>49</v>
      </c>
      <c r="C7986" s="14" t="s">
        <v>36580</v>
      </c>
      <c r="D7986" s="14" t="s">
        <v>117</v>
      </c>
      <c r="E7986" s="14" t="s">
        <v>36581</v>
      </c>
      <c r="F7986" s="14" t="s">
        <v>191</v>
      </c>
      <c r="G7986" s="26">
        <v>42795</v>
      </c>
      <c r="H7986" s="14">
        <v>2015</v>
      </c>
      <c r="I7986" s="14" t="s">
        <v>361</v>
      </c>
      <c r="J7986" s="14" t="s">
        <v>105</v>
      </c>
      <c r="K7986" s="14" t="s">
        <v>1415</v>
      </c>
      <c r="L7986" s="14" t="s">
        <v>36582</v>
      </c>
      <c r="M7986" s="14">
        <f t="shared" si="992"/>
        <v>2017</v>
      </c>
      <c r="N7986" s="14">
        <f t="shared" si="993"/>
        <v>3</v>
      </c>
      <c r="O7986" s="14" t="str">
        <f>IFERROR(VLOOKUP(I7986,Lists!$F$2:$G$16,2,FALSE()),"Not Rated")</f>
        <v>Teens</v>
      </c>
      <c r="P7986" s="14">
        <f t="shared" si="994"/>
        <v>1</v>
      </c>
      <c r="Q7986" s="14" t="str">
        <f t="shared" si="995"/>
        <v>Ukraine</v>
      </c>
      <c r="R7986" s="14" t="str">
        <f t="shared" si="996"/>
        <v>|Ukraine|</v>
      </c>
      <c r="S7986" s="14" t="str">
        <f t="shared" si="997"/>
        <v>|International TV Shows|TV Comedies|</v>
      </c>
      <c r="T7986" s="14" t="str">
        <f t="shared" si="998"/>
        <v>|Unknown|</v>
      </c>
      <c r="U7986" s="14" t="str">
        <f t="shared" si="999"/>
        <v>|Vladimir Zelenskiy|Natalya Sumskaya|Viktor Saraykin|Stanislav Boklan|Ekaterina Kisten|Anna Koshmal|Yelena Kravets|Aleksandr Pikalov|Evgeniy Koshevoy|Yuri Krapov|</v>
      </c>
    </row>
    <row r="7987" spans="1:21">
      <c r="A7987" s="14" t="s">
        <v>36583</v>
      </c>
      <c r="B7987" s="14" t="s">
        <v>48</v>
      </c>
      <c r="C7987" s="14" t="s">
        <v>36584</v>
      </c>
      <c r="D7987" s="14" t="s">
        <v>3955</v>
      </c>
      <c r="E7987" s="14" t="s">
        <v>36585</v>
      </c>
      <c r="F7987" s="14" t="s">
        <v>115</v>
      </c>
      <c r="G7987" s="26">
        <v>43840</v>
      </c>
      <c r="H7987" s="14">
        <v>2011</v>
      </c>
      <c r="I7987" s="14" t="s">
        <v>363</v>
      </c>
      <c r="J7987" s="14" t="s">
        <v>744</v>
      </c>
      <c r="K7987" s="14" t="s">
        <v>248</v>
      </c>
      <c r="L7987" s="14" t="s">
        <v>36586</v>
      </c>
      <c r="M7987" s="14">
        <f t="shared" si="992"/>
        <v>2020</v>
      </c>
      <c r="N7987" s="14">
        <f t="shared" si="993"/>
        <v>1</v>
      </c>
      <c r="O7987" s="14" t="str">
        <f>IFERROR(VLOOKUP(I7987,Lists!$F$2:$G$16,2,FALSE()),"Not Rated")</f>
        <v>Adults</v>
      </c>
      <c r="P7987" s="14">
        <f t="shared" si="994"/>
        <v>85</v>
      </c>
      <c r="Q7987" s="14" t="str">
        <f t="shared" si="995"/>
        <v>United States</v>
      </c>
      <c r="R7987" s="14" t="str">
        <f t="shared" si="996"/>
        <v>|United States|</v>
      </c>
      <c r="S7987" s="14" t="str">
        <f t="shared" si="997"/>
        <v>|Action &amp; Adventure|</v>
      </c>
      <c r="T7987" s="14" t="str">
        <f t="shared" si="998"/>
        <v>|Mike Gunther|</v>
      </c>
      <c r="U7987" s="14" t="str">
        <f t="shared" si="999"/>
        <v>|50 Cent|Ryan Phillippe|Bruce Willis|Rory Markham|Jenna Dewan|Brett Granstaff|Randy Couture|Susie Abromeit|Ron Turner|James Remar|</v>
      </c>
    </row>
    <row r="7988" spans="1:21">
      <c r="A7988" s="14" t="s">
        <v>36587</v>
      </c>
      <c r="B7988" s="14" t="s">
        <v>48</v>
      </c>
      <c r="C7988" s="14" t="s">
        <v>36588</v>
      </c>
      <c r="D7988" s="14" t="s">
        <v>36589</v>
      </c>
      <c r="E7988" s="14" t="s">
        <v>36590</v>
      </c>
      <c r="F7988" s="14" t="s">
        <v>115</v>
      </c>
      <c r="G7988" s="26">
        <v>44197</v>
      </c>
      <c r="H7988" s="14">
        <v>2010</v>
      </c>
      <c r="I7988" s="14" t="s">
        <v>363</v>
      </c>
      <c r="J7988" s="14" t="s">
        <v>9626</v>
      </c>
      <c r="K7988" s="14" t="s">
        <v>1254</v>
      </c>
      <c r="L7988" s="14" t="s">
        <v>36591</v>
      </c>
      <c r="M7988" s="14">
        <f t="shared" si="992"/>
        <v>2021</v>
      </c>
      <c r="N7988" s="14">
        <f t="shared" si="993"/>
        <v>1</v>
      </c>
      <c r="O7988" s="14" t="str">
        <f>IFERROR(VLOOKUP(I7988,Lists!$F$2:$G$16,2,FALSE()),"Not Rated")</f>
        <v>Adults</v>
      </c>
      <c r="P7988" s="14">
        <f t="shared" si="994"/>
        <v>146</v>
      </c>
      <c r="Q7988" s="14" t="str">
        <f t="shared" si="995"/>
        <v>United States</v>
      </c>
      <c r="R7988" s="14" t="str">
        <f t="shared" si="996"/>
        <v>|United States|</v>
      </c>
      <c r="S7988" s="14" t="str">
        <f t="shared" si="997"/>
        <v>|Comedies|Dramas|Romantic Movies|</v>
      </c>
      <c r="T7988" s="14" t="str">
        <f t="shared" si="998"/>
        <v>|Michael Patrick King|</v>
      </c>
      <c r="U7988" s="14" t="str">
        <f t="shared" si="999"/>
        <v>|Sarah Jessica Parker|Kim Cattrall|Cynthia Nixon|Kristin Davis|Chris Noth|John Corbett|David Eigenberg|Evan Handler|Jason Lewis|Willie Garson|Mario Cantone|</v>
      </c>
    </row>
    <row r="7989" spans="1:21">
      <c r="A7989" s="14" t="s">
        <v>36592</v>
      </c>
      <c r="B7989" s="14" t="s">
        <v>48</v>
      </c>
      <c r="C7989" s="14" t="s">
        <v>36593</v>
      </c>
      <c r="D7989" s="14" t="s">
        <v>36589</v>
      </c>
      <c r="E7989" s="14" t="s">
        <v>36594</v>
      </c>
      <c r="F7989" s="14" t="s">
        <v>115</v>
      </c>
      <c r="G7989" s="26">
        <v>44197</v>
      </c>
      <c r="H7989" s="14">
        <v>2008</v>
      </c>
      <c r="I7989" s="14" t="s">
        <v>363</v>
      </c>
      <c r="J7989" s="14" t="s">
        <v>833</v>
      </c>
      <c r="K7989" s="14" t="s">
        <v>1254</v>
      </c>
      <c r="L7989" s="14" t="s">
        <v>36595</v>
      </c>
      <c r="M7989" s="14">
        <f t="shared" si="992"/>
        <v>2021</v>
      </c>
      <c r="N7989" s="14">
        <f t="shared" si="993"/>
        <v>1</v>
      </c>
      <c r="O7989" s="14" t="str">
        <f>IFERROR(VLOOKUP(I7989,Lists!$F$2:$G$16,2,FALSE()),"Not Rated")</f>
        <v>Adults</v>
      </c>
      <c r="P7989" s="14">
        <f t="shared" si="994"/>
        <v>145</v>
      </c>
      <c r="Q7989" s="14" t="str">
        <f t="shared" si="995"/>
        <v>United States</v>
      </c>
      <c r="R7989" s="14" t="str">
        <f t="shared" si="996"/>
        <v>|United States|</v>
      </c>
      <c r="S7989" s="14" t="str">
        <f t="shared" si="997"/>
        <v>|Comedies|Dramas|Romantic Movies|</v>
      </c>
      <c r="T7989" s="14" t="str">
        <f t="shared" si="998"/>
        <v>|Michael Patrick King|</v>
      </c>
      <c r="U7989" s="14" t="str">
        <f t="shared" si="999"/>
        <v>|Sarah Jessica Parker|Kim Cattrall|Kristin Davis|Cynthia Nixon|Chris Noth|Candice Bergen|Jennifer Hudson|David Eigenberg|Evan Handler|Jason Lewis|Mario Cantone|Lynn Cohen|</v>
      </c>
    </row>
    <row r="7990" spans="1:21">
      <c r="A7990" s="14" t="s">
        <v>36596</v>
      </c>
      <c r="B7990" s="14" t="s">
        <v>48</v>
      </c>
      <c r="C7990" s="14" t="s">
        <v>36597</v>
      </c>
      <c r="D7990" s="14" t="s">
        <v>5791</v>
      </c>
      <c r="E7990" s="14" t="s">
        <v>36598</v>
      </c>
      <c r="F7990" s="14" t="s">
        <v>15645</v>
      </c>
      <c r="G7990" s="26">
        <v>42926</v>
      </c>
      <c r="H7990" s="14">
        <v>2016</v>
      </c>
      <c r="I7990" s="14" t="s">
        <v>373</v>
      </c>
      <c r="J7990" s="14" t="s">
        <v>560</v>
      </c>
      <c r="K7990" s="14" t="s">
        <v>910</v>
      </c>
      <c r="L7990" s="14" t="s">
        <v>36599</v>
      </c>
      <c r="M7990" s="14">
        <f t="shared" si="992"/>
        <v>2017</v>
      </c>
      <c r="N7990" s="14">
        <f t="shared" si="993"/>
        <v>7</v>
      </c>
      <c r="O7990" s="14" t="str">
        <f>IFERROR(VLOOKUP(I7990,Lists!$F$2:$G$16,2,FALSE()),"Not Rated")</f>
        <v>Not Rated</v>
      </c>
      <c r="P7990" s="14">
        <f t="shared" si="994"/>
        <v>103</v>
      </c>
      <c r="Q7990" s="14" t="str">
        <f t="shared" si="995"/>
        <v>United Kingdom</v>
      </c>
      <c r="R7990" s="14" t="str">
        <f t="shared" si="996"/>
        <v>|United Kingdom|France|</v>
      </c>
      <c r="S7990" s="14" t="str">
        <f t="shared" si="997"/>
        <v>|Dramas|International Movies|Romantic Movies|</v>
      </c>
      <c r="T7990" s="14" t="str">
        <f t="shared" si="998"/>
        <v>|Sylvie Verheyde|</v>
      </c>
      <c r="U7990" s="14" t="str">
        <f t="shared" si="999"/>
        <v>|Hafsia Herzi|Ash Stymest|Karole Rocher|Paul Hamy|Ira Max|Lindsay Karamoh|Myriam Djeljeli|</v>
      </c>
    </row>
    <row r="7991" spans="1:21">
      <c r="A7991" s="14" t="s">
        <v>36600</v>
      </c>
      <c r="B7991" s="14" t="s">
        <v>48</v>
      </c>
      <c r="C7991" s="14" t="s">
        <v>36601</v>
      </c>
      <c r="D7991" s="14" t="s">
        <v>25600</v>
      </c>
      <c r="E7991" s="14" t="s">
        <v>36602</v>
      </c>
      <c r="F7991" s="14" t="s">
        <v>125</v>
      </c>
      <c r="G7991" s="26">
        <v>43084</v>
      </c>
      <c r="H7991" s="14">
        <v>1999</v>
      </c>
      <c r="I7991" s="14" t="s">
        <v>363</v>
      </c>
      <c r="J7991" s="14" t="s">
        <v>580</v>
      </c>
      <c r="K7991" s="14" t="s">
        <v>834</v>
      </c>
      <c r="L7991" s="14" t="s">
        <v>36603</v>
      </c>
      <c r="M7991" s="14">
        <f t="shared" si="992"/>
        <v>2017</v>
      </c>
      <c r="N7991" s="14">
        <f t="shared" si="993"/>
        <v>12</v>
      </c>
      <c r="O7991" s="14" t="str">
        <f>IFERROR(VLOOKUP(I7991,Lists!$F$2:$G$16,2,FALSE()),"Not Rated")</f>
        <v>Adults</v>
      </c>
      <c r="P7991" s="14">
        <f t="shared" si="994"/>
        <v>111</v>
      </c>
      <c r="Q7991" s="14" t="str">
        <f t="shared" si="995"/>
        <v>Mexico</v>
      </c>
      <c r="R7991" s="14" t="str">
        <f t="shared" si="996"/>
        <v>|Mexico|</v>
      </c>
      <c r="S7991" s="14" t="str">
        <f t="shared" si="997"/>
        <v>|Comedies|Dramas|International Movies|</v>
      </c>
      <c r="T7991" s="14" t="str">
        <f t="shared" si="998"/>
        <v>|Antonio Serrano|</v>
      </c>
      <c r="U7991" s="14" t="str">
        <f t="shared" si="999"/>
        <v>|Demián Bichir|Susana Zabaleta|Jorge Salinas|Cecilia Suárez|Victor Huggo Martin|Mónica Dionne|Angélica Aragón|Laura Almela|</v>
      </c>
    </row>
    <row r="7992" spans="1:21">
      <c r="A7992" s="14" t="s">
        <v>36604</v>
      </c>
      <c r="B7992" s="14" t="s">
        <v>48</v>
      </c>
      <c r="C7992" s="14" t="s">
        <v>36605</v>
      </c>
      <c r="D7992" s="14" t="s">
        <v>36606</v>
      </c>
      <c r="E7992" s="14" t="s">
        <v>36607</v>
      </c>
      <c r="F7992" s="14" t="s">
        <v>115</v>
      </c>
      <c r="G7992" s="26">
        <v>43604</v>
      </c>
      <c r="H7992" s="14">
        <v>2019</v>
      </c>
      <c r="I7992" s="14" t="s">
        <v>360</v>
      </c>
      <c r="J7992" s="14" t="s">
        <v>443</v>
      </c>
      <c r="K7992" s="14" t="s">
        <v>244</v>
      </c>
      <c r="L7992" s="14" t="s">
        <v>36608</v>
      </c>
      <c r="M7992" s="14">
        <f t="shared" si="992"/>
        <v>2019</v>
      </c>
      <c r="N7992" s="14">
        <f t="shared" si="993"/>
        <v>5</v>
      </c>
      <c r="O7992" s="14" t="str">
        <f>IFERROR(VLOOKUP(I7992,Lists!$F$2:$G$16,2,FALSE()),"Not Rated")</f>
        <v>Adults</v>
      </c>
      <c r="P7992" s="14">
        <f t="shared" si="994"/>
        <v>125</v>
      </c>
      <c r="Q7992" s="14" t="str">
        <f t="shared" si="995"/>
        <v>United States</v>
      </c>
      <c r="R7992" s="14" t="str">
        <f t="shared" si="996"/>
        <v>|United States|</v>
      </c>
      <c r="S7992" s="14" t="str">
        <f t="shared" si="997"/>
        <v>|Dramas|</v>
      </c>
      <c r="T7992" s="14" t="str">
        <f t="shared" si="998"/>
        <v>|Max Martini|</v>
      </c>
      <c r="U7992" s="14" t="str">
        <f t="shared" si="999"/>
        <v>|Max Martini|Omari Hardwick|Lily Rabe|Elisabeth Röhm|Robert Patrick|Dermot Mulroney|Gary Sinise|JoBeth Williams|Luis Bordonada|Leo Martini|</v>
      </c>
    </row>
    <row r="7993" spans="1:21">
      <c r="A7993" s="14" t="s">
        <v>36609</v>
      </c>
      <c r="B7993" s="14" t="s">
        <v>49</v>
      </c>
      <c r="C7993" s="14" t="s">
        <v>36610</v>
      </c>
      <c r="D7993" s="14" t="s">
        <v>117</v>
      </c>
      <c r="E7993" s="14" t="s">
        <v>117</v>
      </c>
      <c r="F7993" s="14" t="s">
        <v>151</v>
      </c>
      <c r="G7993" s="26">
        <v>42762</v>
      </c>
      <c r="H7993" s="14">
        <v>2016</v>
      </c>
      <c r="I7993" s="14" t="s">
        <v>360</v>
      </c>
      <c r="J7993" s="14" t="s">
        <v>105</v>
      </c>
      <c r="K7993" s="14" t="s">
        <v>462</v>
      </c>
      <c r="L7993" s="14" t="s">
        <v>36611</v>
      </c>
      <c r="M7993" s="14">
        <f t="shared" si="992"/>
        <v>2017</v>
      </c>
      <c r="N7993" s="14">
        <f t="shared" si="993"/>
        <v>1</v>
      </c>
      <c r="O7993" s="14" t="str">
        <f>IFERROR(VLOOKUP(I7993,Lists!$F$2:$G$16,2,FALSE()),"Not Rated")</f>
        <v>Adults</v>
      </c>
      <c r="P7993" s="14">
        <f t="shared" si="994"/>
        <v>1</v>
      </c>
      <c r="Q7993" s="14" t="str">
        <f t="shared" si="995"/>
        <v>Israel</v>
      </c>
      <c r="R7993" s="14" t="str">
        <f t="shared" si="996"/>
        <v>|Israel|</v>
      </c>
      <c r="S7993" s="14" t="str">
        <f t="shared" si="997"/>
        <v>|Crime TV Shows|Docuseries|International TV Shows|</v>
      </c>
      <c r="T7993" s="14" t="str">
        <f t="shared" si="998"/>
        <v>|Unknown|</v>
      </c>
      <c r="U7993" s="14" t="str">
        <f t="shared" si="999"/>
        <v>|Unknown|</v>
      </c>
    </row>
    <row r="7994" spans="1:21">
      <c r="A7994" s="14" t="s">
        <v>36612</v>
      </c>
      <c r="B7994" s="14" t="s">
        <v>48</v>
      </c>
      <c r="C7994" s="14" t="s">
        <v>36613</v>
      </c>
      <c r="D7994" s="14" t="s">
        <v>36614</v>
      </c>
      <c r="E7994" s="14" t="s">
        <v>36615</v>
      </c>
      <c r="F7994" s="14" t="s">
        <v>116</v>
      </c>
      <c r="G7994" s="26">
        <v>43101</v>
      </c>
      <c r="H7994" s="14">
        <v>2011</v>
      </c>
      <c r="I7994" s="14" t="s">
        <v>361</v>
      </c>
      <c r="J7994" s="14" t="s">
        <v>671</v>
      </c>
      <c r="K7994" s="14" t="s">
        <v>529</v>
      </c>
      <c r="L7994" s="14" t="s">
        <v>36616</v>
      </c>
      <c r="M7994" s="14">
        <f t="shared" si="992"/>
        <v>2018</v>
      </c>
      <c r="N7994" s="14">
        <f t="shared" si="993"/>
        <v>1</v>
      </c>
      <c r="O7994" s="14" t="str">
        <f>IFERROR(VLOOKUP(I7994,Lists!$F$2:$G$16,2,FALSE()),"Not Rated")</f>
        <v>Teens</v>
      </c>
      <c r="P7994" s="14">
        <f t="shared" si="994"/>
        <v>115</v>
      </c>
      <c r="Q7994" s="14" t="str">
        <f t="shared" si="995"/>
        <v>India</v>
      </c>
      <c r="R7994" s="14" t="str">
        <f t="shared" si="996"/>
        <v>|India|</v>
      </c>
      <c r="S7994" s="14" t="str">
        <f t="shared" si="997"/>
        <v>|Comedies|International Movies|</v>
      </c>
      <c r="T7994" s="14" t="str">
        <f t="shared" si="998"/>
        <v>|Sudesh Manjrekar|</v>
      </c>
      <c r="U7994" s="14" t="str">
        <f t="shared" si="999"/>
        <v>|Bharat Jadhav|Ankush Chaudhari|Siddarth Jadhav|Santosh Juvekar|Vaibhav Mangale|Kranti Redkar|Manava Naik|</v>
      </c>
    </row>
    <row r="7995" spans="1:21">
      <c r="A7995" s="14" t="s">
        <v>36617</v>
      </c>
      <c r="B7995" s="14" t="s">
        <v>49</v>
      </c>
      <c r="C7995" s="14" t="s">
        <v>36618</v>
      </c>
      <c r="D7995" s="14" t="s">
        <v>117</v>
      </c>
      <c r="E7995" s="14" t="s">
        <v>36619</v>
      </c>
      <c r="F7995" s="14" t="s">
        <v>36620</v>
      </c>
      <c r="G7995" s="26">
        <v>43475</v>
      </c>
      <c r="H7995" s="14">
        <v>1986</v>
      </c>
      <c r="I7995" s="14" t="s">
        <v>361</v>
      </c>
      <c r="J7995" s="14" t="s">
        <v>105</v>
      </c>
      <c r="K7995" s="14" t="s">
        <v>249</v>
      </c>
      <c r="L7995" s="14" t="s">
        <v>36621</v>
      </c>
      <c r="M7995" s="14">
        <f t="shared" si="992"/>
        <v>2019</v>
      </c>
      <c r="N7995" s="14">
        <f t="shared" si="993"/>
        <v>1</v>
      </c>
      <c r="O7995" s="14" t="str">
        <f>IFERROR(VLOOKUP(I7995,Lists!$F$2:$G$16,2,FALSE()),"Not Rated")</f>
        <v>Teens</v>
      </c>
      <c r="P7995" s="14">
        <f t="shared" si="994"/>
        <v>1</v>
      </c>
      <c r="Q7995" s="14" t="str">
        <f t="shared" si="995"/>
        <v>Italy</v>
      </c>
      <c r="R7995" s="14" t="str">
        <f t="shared" si="996"/>
        <v>|Italy|South Africa|West Germany|Australia|United States|</v>
      </c>
      <c r="S7995" s="14" t="str">
        <f t="shared" si="997"/>
        <v>|TV Dramas|</v>
      </c>
      <c r="T7995" s="14" t="str">
        <f t="shared" si="998"/>
        <v>|Unknown|</v>
      </c>
      <c r="U7995" s="14" t="str">
        <f t="shared" si="999"/>
        <v>|Edward Fox|Robert Powell|Trevor Howard|Fiona Fullerton|Christopher Lee|Henry Cele|Dudu Mkhize|Roy Dotrice|Gordon Jackson|Kenneth Griffith|Conrad Magwaza|Patrick Ndlovu|Roland Mqwebu|Gugu Nxumalo|Tu Nokwe|</v>
      </c>
    </row>
    <row r="7996" spans="1:21">
      <c r="A7996" s="14" t="s">
        <v>36622</v>
      </c>
      <c r="B7996" s="14" t="s">
        <v>48</v>
      </c>
      <c r="C7996" s="14" t="s">
        <v>36623</v>
      </c>
      <c r="D7996" s="14" t="s">
        <v>36624</v>
      </c>
      <c r="E7996" s="14" t="s">
        <v>36625</v>
      </c>
      <c r="F7996" s="14" t="s">
        <v>116</v>
      </c>
      <c r="G7996" s="26">
        <v>43160</v>
      </c>
      <c r="H7996" s="14">
        <v>2002</v>
      </c>
      <c r="I7996" s="14" t="s">
        <v>360</v>
      </c>
      <c r="J7996" s="14" t="s">
        <v>18394</v>
      </c>
      <c r="K7996" s="14" t="s">
        <v>605</v>
      </c>
      <c r="L7996" s="14" t="s">
        <v>36626</v>
      </c>
      <c r="M7996" s="14">
        <f t="shared" si="992"/>
        <v>2018</v>
      </c>
      <c r="N7996" s="14">
        <f t="shared" si="993"/>
        <v>3</v>
      </c>
      <c r="O7996" s="14" t="str">
        <f>IFERROR(VLOOKUP(I7996,Lists!$F$2:$G$16,2,FALSE()),"Not Rated")</f>
        <v>Adults</v>
      </c>
      <c r="P7996" s="14">
        <f t="shared" si="994"/>
        <v>168</v>
      </c>
      <c r="Q7996" s="14" t="str">
        <f t="shared" si="995"/>
        <v>India</v>
      </c>
      <c r="R7996" s="14" t="str">
        <f t="shared" si="996"/>
        <v>|India|</v>
      </c>
      <c r="S7996" s="14" t="str">
        <f t="shared" si="997"/>
        <v>|Dramas|International Movies|Thrillers|</v>
      </c>
      <c r="T7996" s="14" t="str">
        <f t="shared" si="998"/>
        <v>|Krishna Vamshi|</v>
      </c>
      <c r="U7996" s="14" t="str">
        <f t="shared" si="999"/>
        <v>|Karisma Kapoor|Nana Patekar|Sanjay Kapoor|Shah Rukh Khan|Deepti Naval|Vijay Raaz|Tiku Talsania|Jaspal Bhatti|Divya Dutta|Prakash Raj|</v>
      </c>
    </row>
    <row r="7997" spans="1:21">
      <c r="A7997" s="14" t="s">
        <v>36627</v>
      </c>
      <c r="B7997" s="14" t="s">
        <v>48</v>
      </c>
      <c r="C7997" s="14" t="s">
        <v>36628</v>
      </c>
      <c r="D7997" s="14" t="s">
        <v>1513</v>
      </c>
      <c r="E7997" s="14" t="s">
        <v>36629</v>
      </c>
      <c r="F7997" s="14" t="s">
        <v>116</v>
      </c>
      <c r="G7997" s="26">
        <v>43160</v>
      </c>
      <c r="H7997" s="14">
        <v>2012</v>
      </c>
      <c r="I7997" s="14" t="s">
        <v>361</v>
      </c>
      <c r="J7997" s="14" t="s">
        <v>1226</v>
      </c>
      <c r="K7997" s="14" t="s">
        <v>444</v>
      </c>
      <c r="L7997" s="14" t="s">
        <v>36630</v>
      </c>
      <c r="M7997" s="14">
        <f t="shared" si="992"/>
        <v>2018</v>
      </c>
      <c r="N7997" s="14">
        <f t="shared" si="993"/>
        <v>3</v>
      </c>
      <c r="O7997" s="14" t="str">
        <f>IFERROR(VLOOKUP(I7997,Lists!$F$2:$G$16,2,FALSE()),"Not Rated")</f>
        <v>Teens</v>
      </c>
      <c r="P7997" s="14">
        <f t="shared" si="994"/>
        <v>109</v>
      </c>
      <c r="Q7997" s="14" t="str">
        <f t="shared" si="995"/>
        <v>India</v>
      </c>
      <c r="R7997" s="14" t="str">
        <f t="shared" si="996"/>
        <v>|India|</v>
      </c>
      <c r="S7997" s="14" t="str">
        <f t="shared" si="997"/>
        <v>|Dramas|Independent Movies|International Movies|</v>
      </c>
      <c r="T7997" s="14" t="str">
        <f t="shared" si="998"/>
        <v>|Dibakar Banerjee|</v>
      </c>
      <c r="U7997" s="14" t="str">
        <f t="shared" si="999"/>
        <v>|Emraan Hashmi|Abhay Deol|Prasenjit Chatterjee|Kalki Koechlin|Supriya Pathak|Tillotama Shome|Anant Jog|Pitobash|Farooq Shaikh|Arvind Goswami|</v>
      </c>
    </row>
    <row r="7998" spans="1:21">
      <c r="A7998" s="14" t="s">
        <v>36631</v>
      </c>
      <c r="B7998" s="14" t="s">
        <v>48</v>
      </c>
      <c r="C7998" s="14" t="s">
        <v>36632</v>
      </c>
      <c r="D7998" s="14" t="s">
        <v>36633</v>
      </c>
      <c r="E7998" s="14" t="s">
        <v>36634</v>
      </c>
      <c r="F7998" s="14" t="s">
        <v>116</v>
      </c>
      <c r="G7998" s="26">
        <v>43160</v>
      </c>
      <c r="H7998" s="14">
        <v>2002</v>
      </c>
      <c r="I7998" s="14" t="s">
        <v>362</v>
      </c>
      <c r="J7998" s="14" t="s">
        <v>2157</v>
      </c>
      <c r="K7998" s="14" t="s">
        <v>554</v>
      </c>
      <c r="L7998" s="14" t="s">
        <v>36635</v>
      </c>
      <c r="M7998" s="14">
        <f t="shared" si="992"/>
        <v>2018</v>
      </c>
      <c r="N7998" s="14">
        <f t="shared" si="993"/>
        <v>3</v>
      </c>
      <c r="O7998" s="14" t="str">
        <f>IFERROR(VLOOKUP(I7998,Lists!$F$2:$G$16,2,FALSE()),"Not Rated")</f>
        <v>Older Kids</v>
      </c>
      <c r="P7998" s="14">
        <f t="shared" si="994"/>
        <v>148</v>
      </c>
      <c r="Q7998" s="14" t="str">
        <f t="shared" si="995"/>
        <v>India</v>
      </c>
      <c r="R7998" s="14" t="str">
        <f t="shared" si="996"/>
        <v>|India|</v>
      </c>
      <c r="S7998" s="14" t="str">
        <f t="shared" si="997"/>
        <v>|Comedies|International Movies|Music &amp; Musicals|</v>
      </c>
      <c r="T7998" s="14" t="str">
        <f t="shared" si="998"/>
        <v>|Gurudev Bhalla|</v>
      </c>
      <c r="U7998" s="14" t="str">
        <f t="shared" si="999"/>
        <v>|Abhishek Bachchan|Hrishitaa Bhatt|Amrish Puri|Mohnish Bahl|Helen|Om Puri|Ashish Vidyarthi|A.K. Hangal|Tinnu Anand|Daisy Irani|Dara Singh|Viju Khote|Shubha Khote|</v>
      </c>
    </row>
    <row r="7999" spans="1:21">
      <c r="A7999" s="14" t="s">
        <v>36636</v>
      </c>
      <c r="B7999" s="14" t="s">
        <v>48</v>
      </c>
      <c r="C7999" s="14" t="s">
        <v>36637</v>
      </c>
      <c r="D7999" s="14" t="s">
        <v>18313</v>
      </c>
      <c r="E7999" s="14" t="s">
        <v>36638</v>
      </c>
      <c r="F7999" s="14" t="s">
        <v>130</v>
      </c>
      <c r="G7999" s="26">
        <v>43328</v>
      </c>
      <c r="H7999" s="14">
        <v>2002</v>
      </c>
      <c r="I7999" s="14" t="s">
        <v>361</v>
      </c>
      <c r="J7999" s="14" t="s">
        <v>900</v>
      </c>
      <c r="K7999" s="14" t="s">
        <v>475</v>
      </c>
      <c r="L7999" s="14" t="s">
        <v>36639</v>
      </c>
      <c r="M7999" s="14">
        <f t="shared" si="992"/>
        <v>2018</v>
      </c>
      <c r="N7999" s="14">
        <f t="shared" si="993"/>
        <v>8</v>
      </c>
      <c r="O7999" s="14" t="str">
        <f>IFERROR(VLOOKUP(I7999,Lists!$F$2:$G$16,2,FALSE()),"Not Rated")</f>
        <v>Teens</v>
      </c>
      <c r="P7999" s="14">
        <f t="shared" si="994"/>
        <v>92</v>
      </c>
      <c r="Q7999" s="14" t="str">
        <f t="shared" si="995"/>
        <v>Hong Kong</v>
      </c>
      <c r="R7999" s="14" t="str">
        <f t="shared" si="996"/>
        <v>|Hong Kong|</v>
      </c>
      <c r="S7999" s="14" t="str">
        <f t="shared" si="997"/>
        <v>|Dramas|International Movies|</v>
      </c>
      <c r="T7999" s="14" t="str">
        <f t="shared" si="998"/>
        <v>|Herman Yau|</v>
      </c>
      <c r="U7999" s="14" t="str">
        <f t="shared" si="999"/>
        <v>|Danny Lee|Hui Siu-Hung|Lam Suet|Alfred Cheung|Brian Ireland|Ken Lo|Lai Suk-Yin|Yeung Tin-King|Fung Hak-On|Jamie Luk|</v>
      </c>
    </row>
    <row r="8000" spans="1:21">
      <c r="A8000" s="14" t="s">
        <v>36640</v>
      </c>
      <c r="B8000" s="14" t="s">
        <v>48</v>
      </c>
      <c r="C8000" s="14" t="s">
        <v>36641</v>
      </c>
      <c r="D8000" s="14" t="s">
        <v>31082</v>
      </c>
      <c r="E8000" s="14" t="s">
        <v>36642</v>
      </c>
      <c r="F8000" s="14" t="s">
        <v>115</v>
      </c>
      <c r="G8000" s="26">
        <v>43771</v>
      </c>
      <c r="H8000" s="14">
        <v>2011</v>
      </c>
      <c r="I8000" s="14" t="s">
        <v>364</v>
      </c>
      <c r="J8000" s="14" t="s">
        <v>436</v>
      </c>
      <c r="K8000" s="14" t="s">
        <v>260</v>
      </c>
      <c r="L8000" s="14" t="s">
        <v>36643</v>
      </c>
      <c r="M8000" s="14">
        <f t="shared" si="992"/>
        <v>2019</v>
      </c>
      <c r="N8000" s="14">
        <f t="shared" si="993"/>
        <v>11</v>
      </c>
      <c r="O8000" s="14" t="str">
        <f>IFERROR(VLOOKUP(I8000,Lists!$F$2:$G$16,2,FALSE()),"Not Rated")</f>
        <v>Teens</v>
      </c>
      <c r="P8000" s="14">
        <f t="shared" si="994"/>
        <v>91</v>
      </c>
      <c r="Q8000" s="14" t="str">
        <f t="shared" si="995"/>
        <v>United States</v>
      </c>
      <c r="R8000" s="14" t="str">
        <f t="shared" si="996"/>
        <v>|United States|</v>
      </c>
      <c r="S8000" s="14" t="str">
        <f t="shared" si="997"/>
        <v>|Horror Movies|</v>
      </c>
      <c r="T8000" s="14" t="str">
        <f t="shared" si="998"/>
        <v>|David R. Ellis|</v>
      </c>
      <c r="U8000" s="14" t="str">
        <f t="shared" si="999"/>
        <v>|Sara Paxton|Dustin Milligan|Chris Carmack|Katharine McPhee|Donal Logue|Joshua Leonard|Sinqua Walls|Chris Zylka|Alyssa Diaz|Joel David Moore|</v>
      </c>
    </row>
    <row r="8001" spans="1:21">
      <c r="A8001" s="14" t="s">
        <v>36644</v>
      </c>
      <c r="B8001" s="14" t="s">
        <v>48</v>
      </c>
      <c r="C8001" s="14" t="s">
        <v>36645</v>
      </c>
      <c r="D8001" s="14" t="s">
        <v>36646</v>
      </c>
      <c r="E8001" s="14" t="s">
        <v>36647</v>
      </c>
      <c r="F8001" s="14" t="s">
        <v>116</v>
      </c>
      <c r="G8001" s="26">
        <v>43160</v>
      </c>
      <c r="H8001" s="14">
        <v>2008</v>
      </c>
      <c r="I8001" s="14" t="s">
        <v>361</v>
      </c>
      <c r="J8001" s="14" t="s">
        <v>1476</v>
      </c>
      <c r="K8001" s="14" t="s">
        <v>475</v>
      </c>
      <c r="L8001" s="14" t="s">
        <v>36648</v>
      </c>
      <c r="M8001" s="14">
        <f t="shared" si="992"/>
        <v>2018</v>
      </c>
      <c r="N8001" s="14">
        <f t="shared" si="993"/>
        <v>3</v>
      </c>
      <c r="O8001" s="14" t="str">
        <f>IFERROR(VLOOKUP(I8001,Lists!$F$2:$G$16,2,FALSE()),"Not Rated")</f>
        <v>Teens</v>
      </c>
      <c r="P8001" s="14">
        <f t="shared" si="994"/>
        <v>135</v>
      </c>
      <c r="Q8001" s="14" t="str">
        <f t="shared" si="995"/>
        <v>India</v>
      </c>
      <c r="R8001" s="14" t="str">
        <f t="shared" si="996"/>
        <v>|India|</v>
      </c>
      <c r="S8001" s="14" t="str">
        <f t="shared" si="997"/>
        <v>|Dramas|International Movies|</v>
      </c>
      <c r="T8001" s="14" t="str">
        <f t="shared" si="998"/>
        <v>|Samar Khan|</v>
      </c>
      <c r="U8001" s="14" t="str">
        <f t="shared" si="999"/>
        <v>|Rahul Bose|Javed Jaffrey|Minissha Lamba|Seema Biswas|Deepak Dobriyal|Kay Kay Menon|Amrita Rao|Rosa Catalano|Subrat Dutta|Priyesh Kaushik|</v>
      </c>
    </row>
    <row r="8002" spans="1:21">
      <c r="A8002" s="14" t="s">
        <v>36649</v>
      </c>
      <c r="B8002" s="14" t="s">
        <v>48</v>
      </c>
      <c r="C8002" s="14" t="s">
        <v>36650</v>
      </c>
      <c r="D8002" s="14" t="s">
        <v>117</v>
      </c>
      <c r="E8002" s="14" t="s">
        <v>36651</v>
      </c>
      <c r="F8002" s="14" t="s">
        <v>115</v>
      </c>
      <c r="G8002" s="26">
        <v>43865</v>
      </c>
      <c r="H8002" s="14">
        <v>2019</v>
      </c>
      <c r="I8002" s="14" t="s">
        <v>362</v>
      </c>
      <c r="J8002" s="14" t="s">
        <v>4998</v>
      </c>
      <c r="K8002" s="14" t="s">
        <v>247</v>
      </c>
      <c r="L8002" s="14" t="s">
        <v>36652</v>
      </c>
      <c r="M8002" s="14">
        <f t="shared" ref="M8002:M8065" si="1000">IF(G8002="","",YEAR(G8002))</f>
        <v>2020</v>
      </c>
      <c r="N8002" s="14">
        <f t="shared" ref="N8002:N8065" si="1001">IF(G8002="","",MONTH(G8002))</f>
        <v>2</v>
      </c>
      <c r="O8002" s="14" t="str">
        <f>IFERROR(VLOOKUP(I8002,Lists!$F$2:$G$16,2,FALSE()),"Not Rated")</f>
        <v>Older Kids</v>
      </c>
      <c r="P8002" s="14">
        <f t="shared" ref="P8002:P8065" si="1002">IFERROR(VALUE(LEFT(J8002,FIND(" ",J8002)-1)),"")</f>
        <v>71</v>
      </c>
      <c r="Q8002" s="14" t="str">
        <f t="shared" ref="Q8002:Q8065" si="1003">IFERROR(LEFT(F8002,FIND(",",F8002)-1),F8002)</f>
        <v>United States</v>
      </c>
      <c r="R8002" s="14" t="str">
        <f t="shared" ref="R8002:R8065" si="1004">"|"&amp;SUBSTITUTE(F8002,", ","|")&amp;"|"</f>
        <v>|United States|</v>
      </c>
      <c r="S8002" s="14" t="str">
        <f t="shared" ref="S8002:S8065" si="1005">"|"&amp;SUBSTITUTE(K8002,", ","|")&amp;"|"</f>
        <v>|Documentaries|</v>
      </c>
      <c r="T8002" s="14" t="str">
        <f t="shared" ref="T8002:T8065" si="1006">"|"&amp;SUBSTITUTE(D8002,", ","|")&amp;"|"</f>
        <v>|Unknown|</v>
      </c>
      <c r="U8002" s="14" t="str">
        <f t="shared" ref="U8002:U8065" si="1007">"|"&amp;SUBSTITUTE(E8002,", ","|")&amp;"|"</f>
        <v>|Luvvie Ajayi|Renae Bluitt|Melissa Butler|Lisa Price|Tonya Rapley|</v>
      </c>
    </row>
    <row r="8003" spans="1:21">
      <c r="A8003" s="14" t="s">
        <v>36653</v>
      </c>
      <c r="B8003" s="14" t="s">
        <v>48</v>
      </c>
      <c r="C8003" s="14" t="s">
        <v>36654</v>
      </c>
      <c r="D8003" s="14" t="s">
        <v>3452</v>
      </c>
      <c r="E8003" s="14" t="s">
        <v>36655</v>
      </c>
      <c r="F8003" s="14" t="s">
        <v>115</v>
      </c>
      <c r="G8003" s="26">
        <v>43098</v>
      </c>
      <c r="H8003" s="14">
        <v>2010</v>
      </c>
      <c r="I8003" s="14" t="s">
        <v>363</v>
      </c>
      <c r="J8003" s="14" t="s">
        <v>1375</v>
      </c>
      <c r="K8003" s="14" t="s">
        <v>3429</v>
      </c>
      <c r="L8003" s="14" t="s">
        <v>36656</v>
      </c>
      <c r="M8003" s="14">
        <f t="shared" si="1000"/>
        <v>2017</v>
      </c>
      <c r="N8003" s="14">
        <f t="shared" si="1001"/>
        <v>12</v>
      </c>
      <c r="O8003" s="14" t="str">
        <f>IFERROR(VLOOKUP(I8003,Lists!$F$2:$G$16,2,FALSE()),"Not Rated")</f>
        <v>Adults</v>
      </c>
      <c r="P8003" s="14">
        <f t="shared" si="1002"/>
        <v>112</v>
      </c>
      <c r="Q8003" s="14" t="str">
        <f t="shared" si="1003"/>
        <v>United States</v>
      </c>
      <c r="R8003" s="14" t="str">
        <f t="shared" si="1004"/>
        <v>|United States|</v>
      </c>
      <c r="S8003" s="14" t="str">
        <f t="shared" si="1005"/>
        <v>|Horror Movies|Thrillers|</v>
      </c>
      <c r="T8003" s="14" t="str">
        <f t="shared" si="1006"/>
        <v>|Måns Mårlind|Björn Stein|</v>
      </c>
      <c r="U8003" s="14" t="str">
        <f t="shared" si="1007"/>
        <v>|Julianne Moore|Jonathan Rhys Meyers|Jeffrey DeMunn|Frances Conroy|Nate Corddry|Brooklynn Proulx|Brian Anthony Wilson|Joyce Feurring|Steven Rishard|Charles Techman|</v>
      </c>
    </row>
    <row r="8004" spans="1:21">
      <c r="A8004" s="14" t="s">
        <v>36657</v>
      </c>
      <c r="B8004" s="14" t="s">
        <v>49</v>
      </c>
      <c r="C8004" s="14" t="s">
        <v>36658</v>
      </c>
      <c r="D8004" s="14" t="s">
        <v>117</v>
      </c>
      <c r="E8004" s="14" t="s">
        <v>36659</v>
      </c>
      <c r="F8004" s="14" t="s">
        <v>916</v>
      </c>
      <c r="G8004" s="26">
        <v>42870</v>
      </c>
      <c r="H8004" s="14">
        <v>2017</v>
      </c>
      <c r="I8004" s="14" t="s">
        <v>361</v>
      </c>
      <c r="J8004" s="14" t="s">
        <v>108</v>
      </c>
      <c r="K8004" s="14" t="s">
        <v>3016</v>
      </c>
      <c r="L8004" s="14" t="s">
        <v>36660</v>
      </c>
      <c r="M8004" s="14">
        <f t="shared" si="1000"/>
        <v>2017</v>
      </c>
      <c r="N8004" s="14">
        <f t="shared" si="1001"/>
        <v>5</v>
      </c>
      <c r="O8004" s="14" t="str">
        <f>IFERROR(VLOOKUP(I8004,Lists!$F$2:$G$16,2,FALSE()),"Not Rated")</f>
        <v>Teens</v>
      </c>
      <c r="P8004" s="14">
        <f t="shared" si="1002"/>
        <v>4</v>
      </c>
      <c r="Q8004" s="14" t="str">
        <f t="shared" si="1003"/>
        <v>United Kingdom</v>
      </c>
      <c r="R8004" s="14" t="str">
        <f t="shared" si="1004"/>
        <v>|United Kingdom|United States|</v>
      </c>
      <c r="S8004" s="14" t="str">
        <f t="shared" si="1005"/>
        <v>|British TV Shows|Crime TV Shows|International TV Shows|</v>
      </c>
      <c r="T8004" s="14" t="str">
        <f t="shared" si="1006"/>
        <v>|Unknown|</v>
      </c>
      <c r="U8004" s="14" t="str">
        <f t="shared" si="1007"/>
        <v>|Benedict Cumberbatch|Martin Freeman|Una Stubbs|Rupert Graves|Mark Gatiss|Andrew Scott|</v>
      </c>
    </row>
    <row r="8005" spans="1:21">
      <c r="A8005" s="14" t="s">
        <v>36661</v>
      </c>
      <c r="B8005" s="14" t="s">
        <v>48</v>
      </c>
      <c r="C8005" s="14" t="s">
        <v>36662</v>
      </c>
      <c r="D8005" s="14" t="s">
        <v>33647</v>
      </c>
      <c r="E8005" s="14" t="s">
        <v>36663</v>
      </c>
      <c r="F8005" s="14" t="s">
        <v>36664</v>
      </c>
      <c r="G8005" s="26">
        <v>44197</v>
      </c>
      <c r="H8005" s="14">
        <v>2009</v>
      </c>
      <c r="I8005" s="14" t="s">
        <v>364</v>
      </c>
      <c r="J8005" s="14" t="s">
        <v>972</v>
      </c>
      <c r="K8005" s="14" t="s">
        <v>1149</v>
      </c>
      <c r="L8005" s="14" t="s">
        <v>36665</v>
      </c>
      <c r="M8005" s="14">
        <f t="shared" si="1000"/>
        <v>2021</v>
      </c>
      <c r="N8005" s="14">
        <f t="shared" si="1001"/>
        <v>1</v>
      </c>
      <c r="O8005" s="14" t="str">
        <f>IFERROR(VLOOKUP(I8005,Lists!$F$2:$G$16,2,FALSE()),"Not Rated")</f>
        <v>Teens</v>
      </c>
      <c r="P8005" s="14">
        <f t="shared" si="1002"/>
        <v>128</v>
      </c>
      <c r="Q8005" s="14" t="str">
        <f t="shared" si="1003"/>
        <v>United States</v>
      </c>
      <c r="R8005" s="14" t="str">
        <f t="shared" si="1004"/>
        <v>|United States|Germany|United Kingdom|Australia|</v>
      </c>
      <c r="S8005" s="14" t="str">
        <f t="shared" si="1005"/>
        <v>|Action &amp; Adventure|Comedies|</v>
      </c>
      <c r="T8005" s="14" t="str">
        <f t="shared" si="1006"/>
        <v>|Guy Ritchie|</v>
      </c>
      <c r="U8005" s="14" t="str">
        <f t="shared" si="1007"/>
        <v>|Robert Downey Jr.|Jude Law|Rachel McAdams|Mark Strong|Eddie Marsan|Robert Maillet|Geraldine James|Kelly Reilly|William Houston|James Fox|Hans Matheson|</v>
      </c>
    </row>
    <row r="8006" spans="1:21">
      <c r="A8006" s="14" t="s">
        <v>36666</v>
      </c>
      <c r="B8006" s="14" t="s">
        <v>48</v>
      </c>
      <c r="C8006" s="14" t="s">
        <v>36667</v>
      </c>
      <c r="D8006" s="14" t="s">
        <v>2373</v>
      </c>
      <c r="E8006" s="14" t="s">
        <v>36668</v>
      </c>
      <c r="F8006" s="14" t="s">
        <v>116</v>
      </c>
      <c r="G8006" s="26">
        <v>43830</v>
      </c>
      <c r="H8006" s="14">
        <v>1990</v>
      </c>
      <c r="I8006" s="14" t="s">
        <v>360</v>
      </c>
      <c r="J8006" s="14" t="s">
        <v>18394</v>
      </c>
      <c r="K8006" s="14" t="s">
        <v>612</v>
      </c>
      <c r="L8006" s="14" t="s">
        <v>36669</v>
      </c>
      <c r="M8006" s="14">
        <f t="shared" si="1000"/>
        <v>2019</v>
      </c>
      <c r="N8006" s="14">
        <f t="shared" si="1001"/>
        <v>12</v>
      </c>
      <c r="O8006" s="14" t="str">
        <f>IFERROR(VLOOKUP(I8006,Lists!$F$2:$G$16,2,FALSE()),"Not Rated")</f>
        <v>Adults</v>
      </c>
      <c r="P8006" s="14">
        <f t="shared" si="1002"/>
        <v>168</v>
      </c>
      <c r="Q8006" s="14" t="str">
        <f t="shared" si="1003"/>
        <v>India</v>
      </c>
      <c r="R8006" s="14" t="str">
        <f t="shared" si="1004"/>
        <v>|India|</v>
      </c>
      <c r="S8006" s="14" t="str">
        <f t="shared" si="1005"/>
        <v>|Action &amp; Adventure|Dramas|International Movies|</v>
      </c>
      <c r="T8006" s="14" t="str">
        <f t="shared" si="1006"/>
        <v>|Ram Gopal Varma|</v>
      </c>
      <c r="U8006" s="14" t="str">
        <f t="shared" si="1007"/>
        <v>|Nagarjuna Akkineni|Amala|Rajendranath Zutshi|Raghuvaran|Paresh Rawal|Brij Gopal|J.D. Chakravarthi|Tanikella Bharani|</v>
      </c>
    </row>
    <row r="8007" spans="1:21">
      <c r="A8007" s="14" t="s">
        <v>36670</v>
      </c>
      <c r="B8007" s="14" t="s">
        <v>48</v>
      </c>
      <c r="C8007" s="14" t="s">
        <v>36671</v>
      </c>
      <c r="D8007" s="14" t="s">
        <v>36672</v>
      </c>
      <c r="E8007" s="14" t="s">
        <v>36673</v>
      </c>
      <c r="F8007" s="14" t="s">
        <v>115</v>
      </c>
      <c r="G8007" s="26">
        <v>43419</v>
      </c>
      <c r="H8007" s="14">
        <v>2016</v>
      </c>
      <c r="I8007" s="14" t="s">
        <v>366</v>
      </c>
      <c r="J8007" s="14" t="s">
        <v>8233</v>
      </c>
      <c r="K8007" s="14" t="s">
        <v>61</v>
      </c>
      <c r="L8007" s="14" t="s">
        <v>36674</v>
      </c>
      <c r="M8007" s="14">
        <f t="shared" si="1000"/>
        <v>2018</v>
      </c>
      <c r="N8007" s="14">
        <f t="shared" si="1001"/>
        <v>11</v>
      </c>
      <c r="O8007" s="14" t="str">
        <f>IFERROR(VLOOKUP(I8007,Lists!$F$2:$G$16,2,FALSE()),"Not Rated")</f>
        <v>Kids</v>
      </c>
      <c r="P8007" s="14">
        <f t="shared" si="1002"/>
        <v>45</v>
      </c>
      <c r="Q8007" s="14" t="str">
        <f t="shared" si="1003"/>
        <v>United States</v>
      </c>
      <c r="R8007" s="14" t="str">
        <f t="shared" si="1004"/>
        <v>|United States|</v>
      </c>
      <c r="S8007" s="14" t="str">
        <f t="shared" si="1005"/>
        <v>|Movies|</v>
      </c>
      <c r="T8007" s="14" t="str">
        <f t="shared" si="1006"/>
        <v>|Raymond McGrath|</v>
      </c>
      <c r="U8007" s="14" t="str">
        <f t="shared" si="1007"/>
        <v>|Erika Harlacher|Marieve Herington|David Lodge|Cassandra Morris|Kate Murphy|Abby Trott|</v>
      </c>
    </row>
    <row r="8008" spans="1:21">
      <c r="A8008" s="14" t="s">
        <v>36675</v>
      </c>
      <c r="B8008" s="14" t="s">
        <v>48</v>
      </c>
      <c r="C8008" s="14" t="s">
        <v>36676</v>
      </c>
      <c r="D8008" s="14" t="s">
        <v>36677</v>
      </c>
      <c r="E8008" s="14" t="s">
        <v>36678</v>
      </c>
      <c r="F8008" s="14" t="s">
        <v>127</v>
      </c>
      <c r="G8008" s="26">
        <v>43419</v>
      </c>
      <c r="H8008" s="14">
        <v>2018</v>
      </c>
      <c r="I8008" s="14" t="s">
        <v>366</v>
      </c>
      <c r="J8008" s="14" t="s">
        <v>5539</v>
      </c>
      <c r="K8008" s="14" t="s">
        <v>61</v>
      </c>
      <c r="L8008" s="14" t="s">
        <v>36679</v>
      </c>
      <c r="M8008" s="14">
        <f t="shared" si="1000"/>
        <v>2018</v>
      </c>
      <c r="N8008" s="14">
        <f t="shared" si="1001"/>
        <v>11</v>
      </c>
      <c r="O8008" s="14" t="str">
        <f>IFERROR(VLOOKUP(I8008,Lists!$F$2:$G$16,2,FALSE()),"Not Rated")</f>
        <v>Kids</v>
      </c>
      <c r="P8008" s="14">
        <f t="shared" si="1002"/>
        <v>75</v>
      </c>
      <c r="Q8008" s="14" t="str">
        <f t="shared" si="1003"/>
        <v>Australia</v>
      </c>
      <c r="R8008" s="14" t="str">
        <f t="shared" si="1004"/>
        <v>|Australia|</v>
      </c>
      <c r="S8008" s="14" t="str">
        <f t="shared" si="1005"/>
        <v>|Movies|</v>
      </c>
      <c r="T8008" s="14" t="str">
        <f t="shared" si="1006"/>
        <v>|Adele K. Thomas|Richard Bailey|</v>
      </c>
      <c r="U8008" s="14" t="str">
        <f t="shared" si="1007"/>
        <v>|Kate Murphy|Cassandra Morris|Kayli Mills|Abby Trott|Brianna Plantano|Laura Stahl|Philece Sampler|</v>
      </c>
    </row>
    <row r="8009" spans="1:21">
      <c r="A8009" s="14" t="s">
        <v>36680</v>
      </c>
      <c r="B8009" s="14" t="s">
        <v>48</v>
      </c>
      <c r="C8009" s="14" t="s">
        <v>36681</v>
      </c>
      <c r="D8009" s="14" t="s">
        <v>36682</v>
      </c>
      <c r="E8009" s="14" t="s">
        <v>36683</v>
      </c>
      <c r="F8009" s="14" t="s">
        <v>127</v>
      </c>
      <c r="G8009" s="26">
        <v>43419</v>
      </c>
      <c r="H8009" s="14">
        <v>2017</v>
      </c>
      <c r="I8009" s="14" t="s">
        <v>366</v>
      </c>
      <c r="J8009" s="14" t="s">
        <v>4998</v>
      </c>
      <c r="K8009" s="14" t="s">
        <v>61</v>
      </c>
      <c r="L8009" s="14" t="s">
        <v>36684</v>
      </c>
      <c r="M8009" s="14">
        <f t="shared" si="1000"/>
        <v>2018</v>
      </c>
      <c r="N8009" s="14">
        <f t="shared" si="1001"/>
        <v>11</v>
      </c>
      <c r="O8009" s="14" t="str">
        <f>IFERROR(VLOOKUP(I8009,Lists!$F$2:$G$16,2,FALSE()),"Not Rated")</f>
        <v>Kids</v>
      </c>
      <c r="P8009" s="14">
        <f t="shared" si="1002"/>
        <v>71</v>
      </c>
      <c r="Q8009" s="14" t="str">
        <f t="shared" si="1003"/>
        <v>Australia</v>
      </c>
      <c r="R8009" s="14" t="str">
        <f t="shared" si="1004"/>
        <v>|Australia|</v>
      </c>
      <c r="S8009" s="14" t="str">
        <f t="shared" si="1005"/>
        <v>|Movies|</v>
      </c>
      <c r="T8009" s="14" t="str">
        <f t="shared" si="1006"/>
        <v>|Richard Bailey|</v>
      </c>
      <c r="U8009" s="14" t="str">
        <f t="shared" si="1007"/>
        <v>|Kate Murphy|Cassandra Morris|Erika Harlacher|Abby Trott|Brianna Plantano|Reba Buhr|Doug Erholtz|Cherami Leigh|Brianna Knickerbocker|</v>
      </c>
    </row>
    <row r="8010" spans="1:21">
      <c r="A8010" s="14" t="s">
        <v>36685</v>
      </c>
      <c r="B8010" s="14" t="s">
        <v>48</v>
      </c>
      <c r="C8010" s="14" t="s">
        <v>36686</v>
      </c>
      <c r="D8010" s="14" t="s">
        <v>36687</v>
      </c>
      <c r="E8010" s="14" t="s">
        <v>36688</v>
      </c>
      <c r="F8010" s="14" t="s">
        <v>116</v>
      </c>
      <c r="G8010" s="26">
        <v>43403</v>
      </c>
      <c r="H8010" s="14">
        <v>2016</v>
      </c>
      <c r="I8010" s="14" t="s">
        <v>361</v>
      </c>
      <c r="J8010" s="14" t="s">
        <v>682</v>
      </c>
      <c r="K8010" s="14" t="s">
        <v>475</v>
      </c>
      <c r="L8010" s="14" t="s">
        <v>36689</v>
      </c>
      <c r="M8010" s="14">
        <f t="shared" si="1000"/>
        <v>2018</v>
      </c>
      <c r="N8010" s="14">
        <f t="shared" si="1001"/>
        <v>10</v>
      </c>
      <c r="O8010" s="14" t="str">
        <f>IFERROR(VLOOKUP(I8010,Lists!$F$2:$G$16,2,FALSE()),"Not Rated")</f>
        <v>Teens</v>
      </c>
      <c r="P8010" s="14">
        <f t="shared" si="1002"/>
        <v>122</v>
      </c>
      <c r="Q8010" s="14" t="str">
        <f t="shared" si="1003"/>
        <v>India</v>
      </c>
      <c r="R8010" s="14" t="str">
        <f t="shared" si="1004"/>
        <v>|India|</v>
      </c>
      <c r="S8010" s="14" t="str">
        <f t="shared" si="1005"/>
        <v>|Dramas|International Movies|</v>
      </c>
      <c r="T8010" s="14" t="str">
        <f t="shared" si="1006"/>
        <v>|Jitendra Tiwari|Pranav Singh|</v>
      </c>
      <c r="U8010" s="14" t="str">
        <f t="shared" si="1007"/>
        <v>|Ashutosh Rana|Jimmy Shergill|Suha Gezen|Sanjay Suri|Narendra Jha|Hiten Tejwani|Eijaz Khan|Aniruddha Dave|</v>
      </c>
    </row>
    <row r="8011" spans="1:21">
      <c r="A8011" s="14" t="s">
        <v>36690</v>
      </c>
      <c r="B8011" s="14" t="s">
        <v>48</v>
      </c>
      <c r="C8011" s="14" t="s">
        <v>36691</v>
      </c>
      <c r="D8011" s="14" t="s">
        <v>36692</v>
      </c>
      <c r="E8011" s="14" t="s">
        <v>36693</v>
      </c>
      <c r="F8011" s="14" t="s">
        <v>115</v>
      </c>
      <c r="G8011" s="26">
        <v>43664</v>
      </c>
      <c r="H8011" s="14">
        <v>2013</v>
      </c>
      <c r="I8011" s="14" t="s">
        <v>363</v>
      </c>
      <c r="J8011" s="14" t="s">
        <v>566</v>
      </c>
      <c r="K8011" s="14" t="s">
        <v>1436</v>
      </c>
      <c r="L8011" s="14" t="s">
        <v>36694</v>
      </c>
      <c r="M8011" s="14">
        <f t="shared" si="1000"/>
        <v>2019</v>
      </c>
      <c r="N8011" s="14">
        <f t="shared" si="1001"/>
        <v>7</v>
      </c>
      <c r="O8011" s="14" t="str">
        <f>IFERROR(VLOOKUP(I8011,Lists!$F$2:$G$16,2,FALSE()),"Not Rated")</f>
        <v>Adults</v>
      </c>
      <c r="P8011" s="14">
        <f t="shared" si="1002"/>
        <v>97</v>
      </c>
      <c r="Q8011" s="14" t="str">
        <f t="shared" si="1003"/>
        <v>United States</v>
      </c>
      <c r="R8011" s="14" t="str">
        <f t="shared" si="1004"/>
        <v>|United States|</v>
      </c>
      <c r="S8011" s="14" t="str">
        <f t="shared" si="1005"/>
        <v>|Dramas|Independent Movies|</v>
      </c>
      <c r="T8011" s="14" t="str">
        <f t="shared" si="1006"/>
        <v>|Destin Daniel Cretton|</v>
      </c>
      <c r="U8011" s="14" t="str">
        <f t="shared" si="1007"/>
        <v>|Brie Larson|John Gallagher Jr.|Kaitlyn Dever|Rami Malek|Lakeith Stanfield|Kevin Hernandez|Melora Walters|Stephanie Beatriz|Lydia Du Veaux|Alex Calloway|Frantz Turner|</v>
      </c>
    </row>
    <row r="8012" spans="1:21">
      <c r="A8012" s="14" t="s">
        <v>36695</v>
      </c>
      <c r="B8012" s="14" t="s">
        <v>48</v>
      </c>
      <c r="C8012" s="14" t="s">
        <v>36696</v>
      </c>
      <c r="D8012" s="14" t="s">
        <v>302</v>
      </c>
      <c r="E8012" s="14" t="s">
        <v>36697</v>
      </c>
      <c r="F8012" s="14" t="s">
        <v>31939</v>
      </c>
      <c r="G8012" s="26">
        <v>43647</v>
      </c>
      <c r="H8012" s="14">
        <v>2009</v>
      </c>
      <c r="I8012" s="14" t="s">
        <v>367</v>
      </c>
      <c r="J8012" s="14" t="s">
        <v>1330</v>
      </c>
      <c r="K8012" s="14" t="s">
        <v>481</v>
      </c>
      <c r="L8012" s="14" t="s">
        <v>36698</v>
      </c>
      <c r="M8012" s="14">
        <f t="shared" si="1000"/>
        <v>2019</v>
      </c>
      <c r="N8012" s="14">
        <f t="shared" si="1001"/>
        <v>7</v>
      </c>
      <c r="O8012" s="14" t="str">
        <f>IFERROR(VLOOKUP(I8012,Lists!$F$2:$G$16,2,FALSE()),"Not Rated")</f>
        <v>Older Kids</v>
      </c>
      <c r="P8012" s="14">
        <f t="shared" si="1002"/>
        <v>89</v>
      </c>
      <c r="Q8012" s="14" t="str">
        <f t="shared" si="1003"/>
        <v>United States</v>
      </c>
      <c r="R8012" s="14" t="str">
        <f t="shared" si="1004"/>
        <v>|United States|United Arab Emirates|</v>
      </c>
      <c r="S8012" s="14" t="str">
        <f t="shared" si="1005"/>
        <v>|Children &amp; Family Movies|Comedies|</v>
      </c>
      <c r="T8012" s="14" t="str">
        <f t="shared" si="1006"/>
        <v>|Robert Rodriguez|</v>
      </c>
      <c r="U8012" s="14" t="str">
        <f t="shared" si="1007"/>
        <v>|Jimmy Bennett|Jake Short|Kat Dennings|Trevor Gagnon|Devon Gearhart|Jolie Vanier|Rebel Rodriguez|Leo Howard|Leslie Mann|Jon Cryer|William H. Macy|James Spader|</v>
      </c>
    </row>
    <row r="8013" spans="1:21">
      <c r="A8013" s="14" t="s">
        <v>36699</v>
      </c>
      <c r="B8013" s="14" t="s">
        <v>48</v>
      </c>
      <c r="C8013" s="14" t="s">
        <v>36700</v>
      </c>
      <c r="D8013" s="14" t="s">
        <v>36701</v>
      </c>
      <c r="E8013" s="14" t="s">
        <v>36702</v>
      </c>
      <c r="F8013" s="14" t="s">
        <v>916</v>
      </c>
      <c r="G8013" s="26">
        <v>42957</v>
      </c>
      <c r="H8013" s="14">
        <v>2016</v>
      </c>
      <c r="I8013" s="14" t="s">
        <v>360</v>
      </c>
      <c r="J8013" s="14" t="s">
        <v>653</v>
      </c>
      <c r="K8013" s="14" t="s">
        <v>927</v>
      </c>
      <c r="L8013" s="14" t="s">
        <v>36703</v>
      </c>
      <c r="M8013" s="14">
        <f t="shared" si="1000"/>
        <v>2017</v>
      </c>
      <c r="N8013" s="14">
        <f t="shared" si="1001"/>
        <v>8</v>
      </c>
      <c r="O8013" s="14" t="str">
        <f>IFERROR(VLOOKUP(I8013,Lists!$F$2:$G$16,2,FALSE()),"Not Rated")</f>
        <v>Adults</v>
      </c>
      <c r="P8013" s="14">
        <f t="shared" si="1002"/>
        <v>98</v>
      </c>
      <c r="Q8013" s="14" t="str">
        <f t="shared" si="1003"/>
        <v>United Kingdom</v>
      </c>
      <c r="R8013" s="14" t="str">
        <f t="shared" si="1004"/>
        <v>|United Kingdom|United States|</v>
      </c>
      <c r="S8013" s="14" t="str">
        <f t="shared" si="1005"/>
        <v>|Documentaries|Music &amp; Musicals|</v>
      </c>
      <c r="T8013" s="14" t="str">
        <f t="shared" si="1006"/>
        <v>|Barney Clay|</v>
      </c>
      <c r="U8013" s="14" t="str">
        <f t="shared" si="1007"/>
        <v>|Mick Rock|</v>
      </c>
    </row>
    <row r="8014" spans="1:21">
      <c r="A8014" s="14" t="s">
        <v>36704</v>
      </c>
      <c r="B8014" s="14" t="s">
        <v>48</v>
      </c>
      <c r="C8014" s="14" t="s">
        <v>36705</v>
      </c>
      <c r="D8014" s="14" t="s">
        <v>36706</v>
      </c>
      <c r="E8014" s="14" t="s">
        <v>36707</v>
      </c>
      <c r="F8014" s="14" t="s">
        <v>7096</v>
      </c>
      <c r="G8014" s="26">
        <v>43160</v>
      </c>
      <c r="H8014" s="14">
        <v>2017</v>
      </c>
      <c r="I8014" s="14" t="s">
        <v>361</v>
      </c>
      <c r="J8014" s="14" t="s">
        <v>671</v>
      </c>
      <c r="K8014" s="14" t="s">
        <v>605</v>
      </c>
      <c r="L8014" s="14" t="s">
        <v>36708</v>
      </c>
      <c r="M8014" s="14">
        <f t="shared" si="1000"/>
        <v>2018</v>
      </c>
      <c r="N8014" s="14">
        <f t="shared" si="1001"/>
        <v>3</v>
      </c>
      <c r="O8014" s="14" t="str">
        <f>IFERROR(VLOOKUP(I8014,Lists!$F$2:$G$16,2,FALSE()),"Not Rated")</f>
        <v>Teens</v>
      </c>
      <c r="P8014" s="14">
        <f t="shared" si="1002"/>
        <v>115</v>
      </c>
      <c r="Q8014" s="14" t="str">
        <f t="shared" si="1003"/>
        <v>India</v>
      </c>
      <c r="R8014" s="14" t="str">
        <f t="shared" si="1004"/>
        <v>|India|United States|</v>
      </c>
      <c r="S8014" s="14" t="str">
        <f t="shared" si="1005"/>
        <v>|Dramas|International Movies|Thrillers|</v>
      </c>
      <c r="T8014" s="14" t="str">
        <f t="shared" si="1006"/>
        <v>|Adarsh Eshwarappa|</v>
      </c>
      <c r="U8014" s="14" t="str">
        <f t="shared" si="1007"/>
        <v>|Lauren Spartano|Niveditha|Amrutha Karagada|Shashank Purushotham|Sidhartha Maadhyamika|Ajay Raj|Sanchari Vijay|Veena Sundar|</v>
      </c>
    </row>
    <row r="8015" spans="1:21">
      <c r="A8015" s="14" t="s">
        <v>36709</v>
      </c>
      <c r="B8015" s="14" t="s">
        <v>48</v>
      </c>
      <c r="C8015" s="14" t="s">
        <v>36710</v>
      </c>
      <c r="D8015" s="14" t="s">
        <v>36711</v>
      </c>
      <c r="E8015" s="14" t="s">
        <v>36712</v>
      </c>
      <c r="F8015" s="14" t="s">
        <v>139</v>
      </c>
      <c r="G8015" s="26">
        <v>43348</v>
      </c>
      <c r="H8015" s="14">
        <v>2004</v>
      </c>
      <c r="I8015" s="14" t="s">
        <v>360</v>
      </c>
      <c r="J8015" s="14" t="s">
        <v>624</v>
      </c>
      <c r="K8015" s="14" t="s">
        <v>1537</v>
      </c>
      <c r="L8015" s="14" t="s">
        <v>36713</v>
      </c>
      <c r="M8015" s="14">
        <f t="shared" si="1000"/>
        <v>2018</v>
      </c>
      <c r="N8015" s="14">
        <f t="shared" si="1001"/>
        <v>9</v>
      </c>
      <c r="O8015" s="14" t="str">
        <f>IFERROR(VLOOKUP(I8015,Lists!$F$2:$G$16,2,FALSE()),"Not Rated")</f>
        <v>Adults</v>
      </c>
      <c r="P8015" s="14">
        <f t="shared" si="1002"/>
        <v>96</v>
      </c>
      <c r="Q8015" s="14" t="str">
        <f t="shared" si="1003"/>
        <v>Thailand</v>
      </c>
      <c r="R8015" s="14" t="str">
        <f t="shared" si="1004"/>
        <v>|Thailand|</v>
      </c>
      <c r="S8015" s="14" t="str">
        <f t="shared" si="1005"/>
        <v>|Horror Movies|International Movies|</v>
      </c>
      <c r="T8015" s="14" t="str">
        <f t="shared" si="1006"/>
        <v>|Banjong Pisanthanakun|Parkpoom Wongpoom|</v>
      </c>
      <c r="U8015" s="14" t="str">
        <f t="shared" si="1007"/>
        <v>|Ananda Everingham|Natthaweeranuch Thongmee|Achita Sikamana|Unnop Chanpaibool|Titikarn Tongprasearth|Sivagorn Muttamara|Chachchaya Chalemphol|Kachormsak Naruepatr|</v>
      </c>
    </row>
    <row r="8016" spans="1:21">
      <c r="A8016" s="14" t="s">
        <v>36714</v>
      </c>
      <c r="B8016" s="14" t="s">
        <v>48</v>
      </c>
      <c r="C8016" s="14" t="s">
        <v>36715</v>
      </c>
      <c r="D8016" s="14" t="s">
        <v>36716</v>
      </c>
      <c r="E8016" s="14" t="s">
        <v>36717</v>
      </c>
      <c r="F8016" s="14" t="s">
        <v>36718</v>
      </c>
      <c r="G8016" s="26">
        <v>43652</v>
      </c>
      <c r="H8016" s="14">
        <v>2017</v>
      </c>
      <c r="I8016" s="14" t="s">
        <v>360</v>
      </c>
      <c r="J8016" s="14" t="s">
        <v>1008</v>
      </c>
      <c r="K8016" s="14" t="s">
        <v>605</v>
      </c>
      <c r="L8016" s="14" t="s">
        <v>36719</v>
      </c>
      <c r="M8016" s="14">
        <f t="shared" si="1000"/>
        <v>2019</v>
      </c>
      <c r="N8016" s="14">
        <f t="shared" si="1001"/>
        <v>7</v>
      </c>
      <c r="O8016" s="14" t="str">
        <f>IFERROR(VLOOKUP(I8016,Lists!$F$2:$G$16,2,FALSE()),"Not Rated")</f>
        <v>Adults</v>
      </c>
      <c r="P8016" s="14">
        <f t="shared" si="1002"/>
        <v>119</v>
      </c>
      <c r="Q8016" s="14" t="str">
        <f t="shared" si="1003"/>
        <v>Italy</v>
      </c>
      <c r="R8016" s="14" t="str">
        <f t="shared" si="1004"/>
        <v>|Italy|France|Switzerland|</v>
      </c>
      <c r="S8016" s="14" t="str">
        <f t="shared" si="1005"/>
        <v>|Dramas|International Movies|Thrillers|</v>
      </c>
      <c r="T8016" s="14" t="str">
        <f t="shared" si="1006"/>
        <v>|Fabio Grassadonia|Antonio Piazza|</v>
      </c>
      <c r="U8016" s="14" t="str">
        <f t="shared" si="1007"/>
        <v>|Julia Jedlikowska|Gaetano Fernandez|Corinne Musallari|Lorenzo Curcio|Andrea Falzone|Federico Finocchiaro|Vincenzo Amato|Sabine Timoteo|</v>
      </c>
    </row>
    <row r="8017" spans="1:21">
      <c r="A8017" s="14" t="s">
        <v>36720</v>
      </c>
      <c r="B8017" s="14" t="s">
        <v>49</v>
      </c>
      <c r="C8017" s="14" t="s">
        <v>36721</v>
      </c>
      <c r="D8017" s="14" t="s">
        <v>117</v>
      </c>
      <c r="E8017" s="14" t="s">
        <v>36722</v>
      </c>
      <c r="F8017" s="14" t="s">
        <v>115</v>
      </c>
      <c r="G8017" s="26">
        <v>43921</v>
      </c>
      <c r="H8017" s="14">
        <v>2008</v>
      </c>
      <c r="I8017" s="14" t="s">
        <v>366</v>
      </c>
      <c r="J8017" s="14" t="s">
        <v>105</v>
      </c>
      <c r="K8017" s="14" t="s">
        <v>256</v>
      </c>
      <c r="L8017" s="14" t="s">
        <v>36723</v>
      </c>
      <c r="M8017" s="14">
        <f t="shared" si="1000"/>
        <v>2020</v>
      </c>
      <c r="N8017" s="14">
        <f t="shared" si="1001"/>
        <v>3</v>
      </c>
      <c r="O8017" s="14" t="str">
        <f>IFERROR(VLOOKUP(I8017,Lists!$F$2:$G$16,2,FALSE()),"Not Rated")</f>
        <v>Kids</v>
      </c>
      <c r="P8017" s="14">
        <f t="shared" si="1002"/>
        <v>1</v>
      </c>
      <c r="Q8017" s="14" t="str">
        <f t="shared" si="1003"/>
        <v>United States</v>
      </c>
      <c r="R8017" s="14" t="str">
        <f t="shared" si="1004"/>
        <v>|United States|</v>
      </c>
      <c r="S8017" s="14" t="str">
        <f t="shared" si="1005"/>
        <v>|Kids' TV|</v>
      </c>
      <c r="T8017" s="14" t="str">
        <f t="shared" si="1006"/>
        <v>|Unknown|</v>
      </c>
      <c r="U8017" s="14" t="str">
        <f t="shared" si="1007"/>
        <v>|Drew Massey|Julianne Buescher|Victor Yerrid|Alice Dinnean|Donna Kimball|John Munro Cameron|Kristin Charney|</v>
      </c>
    </row>
    <row r="8018" spans="1:21">
      <c r="A8018" s="14" t="s">
        <v>36724</v>
      </c>
      <c r="B8018" s="14" t="s">
        <v>48</v>
      </c>
      <c r="C8018" s="14" t="s">
        <v>36725</v>
      </c>
      <c r="D8018" s="14" t="s">
        <v>36726</v>
      </c>
      <c r="E8018" s="14" t="s">
        <v>36727</v>
      </c>
      <c r="F8018" s="14" t="s">
        <v>116</v>
      </c>
      <c r="G8018" s="26">
        <v>43403</v>
      </c>
      <c r="H8018" s="14">
        <v>2014</v>
      </c>
      <c r="I8018" s="14" t="s">
        <v>368</v>
      </c>
      <c r="J8018" s="14" t="s">
        <v>611</v>
      </c>
      <c r="K8018" s="14" t="s">
        <v>444</v>
      </c>
      <c r="L8018" s="14" t="s">
        <v>36728</v>
      </c>
      <c r="M8018" s="14">
        <f t="shared" si="1000"/>
        <v>2018</v>
      </c>
      <c r="N8018" s="14">
        <f t="shared" si="1001"/>
        <v>10</v>
      </c>
      <c r="O8018" s="14" t="str">
        <f>IFERROR(VLOOKUP(I8018,Lists!$F$2:$G$16,2,FALSE()),"Not Rated")</f>
        <v>Kids</v>
      </c>
      <c r="P8018" s="14">
        <f t="shared" si="1002"/>
        <v>105</v>
      </c>
      <c r="Q8018" s="14" t="str">
        <f t="shared" si="1003"/>
        <v>India</v>
      </c>
      <c r="R8018" s="14" t="str">
        <f t="shared" si="1004"/>
        <v>|India|</v>
      </c>
      <c r="S8018" s="14" t="str">
        <f t="shared" si="1005"/>
        <v>|Dramas|Independent Movies|International Movies|</v>
      </c>
      <c r="T8018" s="14" t="str">
        <f t="shared" si="1006"/>
        <v>|Vivek Wagh|</v>
      </c>
      <c r="U8018" s="14" t="str">
        <f t="shared" si="1007"/>
        <v>|Vikram Gokhale|Swati Chitnis|Kishore Kadam|Ganesh Yadav|Sarang Sathaye|Archit Deodhar|Madhavi Soman|Neha Mahajan|</v>
      </c>
    </row>
    <row r="8019" spans="1:21">
      <c r="A8019" s="14" t="s">
        <v>36729</v>
      </c>
      <c r="B8019" s="14" t="s">
        <v>48</v>
      </c>
      <c r="C8019" s="14" t="s">
        <v>36730</v>
      </c>
      <c r="D8019" s="14" t="s">
        <v>32029</v>
      </c>
      <c r="E8019" s="14" t="s">
        <v>36731</v>
      </c>
      <c r="F8019" s="14" t="s">
        <v>115</v>
      </c>
      <c r="G8019" s="26">
        <v>43437</v>
      </c>
      <c r="H8019" s="14">
        <v>2018</v>
      </c>
      <c r="I8019" s="14" t="s">
        <v>360</v>
      </c>
      <c r="J8019" s="14" t="s">
        <v>708</v>
      </c>
      <c r="K8019" s="14" t="s">
        <v>14589</v>
      </c>
      <c r="L8019" s="14" t="s">
        <v>36732</v>
      </c>
      <c r="M8019" s="14">
        <f t="shared" si="1000"/>
        <v>2018</v>
      </c>
      <c r="N8019" s="14">
        <f t="shared" si="1001"/>
        <v>12</v>
      </c>
      <c r="O8019" s="14" t="str">
        <f>IFERROR(VLOOKUP(I8019,Lists!$F$2:$G$16,2,FALSE()),"Not Rated")</f>
        <v>Adults</v>
      </c>
      <c r="P8019" s="14">
        <f t="shared" si="1002"/>
        <v>88</v>
      </c>
      <c r="Q8019" s="14" t="str">
        <f t="shared" si="1003"/>
        <v>United States</v>
      </c>
      <c r="R8019" s="14" t="str">
        <f t="shared" si="1004"/>
        <v>|United States|</v>
      </c>
      <c r="S8019" s="14" t="str">
        <f t="shared" si="1005"/>
        <v>|Action &amp; Adventure|Independent Movies|</v>
      </c>
      <c r="T8019" s="14" t="str">
        <f t="shared" si="1006"/>
        <v>|Timothy Woodward Jr.|</v>
      </c>
      <c r="U8019" s="14" t="str">
        <f t="shared" si="1007"/>
        <v>|Johnny Messner|Danny Trejo|Tito Ortiz|Chuck Liddell|Robert LaSardo|Nikki Leigh|Kai Scarlett Williams|Marlene Marquez|</v>
      </c>
    </row>
    <row r="8020" spans="1:21">
      <c r="A8020" s="14" t="s">
        <v>36733</v>
      </c>
      <c r="B8020" s="14" t="s">
        <v>48</v>
      </c>
      <c r="C8020" s="14" t="s">
        <v>36734</v>
      </c>
      <c r="D8020" s="14" t="s">
        <v>36735</v>
      </c>
      <c r="E8020" s="14" t="s">
        <v>36736</v>
      </c>
      <c r="F8020" s="14" t="s">
        <v>36737</v>
      </c>
      <c r="G8020" s="26">
        <v>43812</v>
      </c>
      <c r="H8020" s="14">
        <v>2012</v>
      </c>
      <c r="I8020" s="14" t="s">
        <v>363</v>
      </c>
      <c r="J8020" s="14" t="s">
        <v>507</v>
      </c>
      <c r="K8020" s="14" t="s">
        <v>260</v>
      </c>
      <c r="L8020" s="14" t="s">
        <v>36738</v>
      </c>
      <c r="M8020" s="14">
        <f t="shared" si="1000"/>
        <v>2019</v>
      </c>
      <c r="N8020" s="14">
        <f t="shared" si="1001"/>
        <v>12</v>
      </c>
      <c r="O8020" s="14" t="str">
        <f>IFERROR(VLOOKUP(I8020,Lists!$F$2:$G$16,2,FALSE()),"Not Rated")</f>
        <v>Adults</v>
      </c>
      <c r="P8020" s="14">
        <f t="shared" si="1002"/>
        <v>94</v>
      </c>
      <c r="Q8020" s="14" t="str">
        <f t="shared" si="1003"/>
        <v>Canada</v>
      </c>
      <c r="R8020" s="14" t="str">
        <f t="shared" si="1004"/>
        <v>|Canada|France|United States|</v>
      </c>
      <c r="S8020" s="14" t="str">
        <f t="shared" si="1005"/>
        <v>|Horror Movies|</v>
      </c>
      <c r="T8020" s="14" t="str">
        <f t="shared" si="1006"/>
        <v>|M.J. Bassett|</v>
      </c>
      <c r="U8020" s="14" t="str">
        <f t="shared" si="1007"/>
        <v>|Deborah Kara Unger|Adelaide Clemens|Sean Bean|Malcolm McDowell|Carrie-Anne Moss|Radha Mitchell|Martin Donovan|Kit Harington|</v>
      </c>
    </row>
    <row r="8021" spans="1:21">
      <c r="A8021" s="14" t="s">
        <v>36739</v>
      </c>
      <c r="B8021" s="14" t="s">
        <v>48</v>
      </c>
      <c r="C8021" s="14" t="s">
        <v>36740</v>
      </c>
      <c r="D8021" s="14" t="s">
        <v>36741</v>
      </c>
      <c r="E8021" s="14" t="s">
        <v>117</v>
      </c>
      <c r="F8021" s="14" t="s">
        <v>115</v>
      </c>
      <c r="G8021" s="26">
        <v>42826</v>
      </c>
      <c r="H8021" s="14">
        <v>2016</v>
      </c>
      <c r="I8021" s="14" t="s">
        <v>362</v>
      </c>
      <c r="J8021" s="14" t="s">
        <v>4073</v>
      </c>
      <c r="K8021" s="14" t="s">
        <v>247</v>
      </c>
      <c r="L8021" s="14" t="s">
        <v>36742</v>
      </c>
      <c r="M8021" s="14">
        <f t="shared" si="1000"/>
        <v>2017</v>
      </c>
      <c r="N8021" s="14">
        <f t="shared" si="1001"/>
        <v>4</v>
      </c>
      <c r="O8021" s="14" t="str">
        <f>IFERROR(VLOOKUP(I8021,Lists!$F$2:$G$16,2,FALSE()),"Not Rated")</f>
        <v>Older Kids</v>
      </c>
      <c r="P8021" s="14">
        <f t="shared" si="1002"/>
        <v>77</v>
      </c>
      <c r="Q8021" s="14" t="str">
        <f t="shared" si="1003"/>
        <v>United States</v>
      </c>
      <c r="R8021" s="14" t="str">
        <f t="shared" si="1004"/>
        <v>|United States|</v>
      </c>
      <c r="S8021" s="14" t="str">
        <f t="shared" si="1005"/>
        <v>|Documentaries|</v>
      </c>
      <c r="T8021" s="14" t="str">
        <f t="shared" si="1006"/>
        <v>|Jason Cohen|</v>
      </c>
      <c r="U8021" s="14" t="str">
        <f t="shared" si="1007"/>
        <v>|Unknown|</v>
      </c>
    </row>
    <row r="8022" spans="1:21">
      <c r="A8022" s="14" t="s">
        <v>36743</v>
      </c>
      <c r="B8022" s="14" t="s">
        <v>49</v>
      </c>
      <c r="C8022" s="14" t="s">
        <v>36744</v>
      </c>
      <c r="D8022" s="14" t="s">
        <v>117</v>
      </c>
      <c r="E8022" s="14" t="s">
        <v>36745</v>
      </c>
      <c r="F8022" s="14" t="s">
        <v>154</v>
      </c>
      <c r="G8022" s="26">
        <v>42993</v>
      </c>
      <c r="H8022" s="14">
        <v>2015</v>
      </c>
      <c r="I8022" s="14" t="s">
        <v>360</v>
      </c>
      <c r="J8022" s="14" t="s">
        <v>106</v>
      </c>
      <c r="K8022" s="14" t="s">
        <v>415</v>
      </c>
      <c r="L8022" s="14" t="s">
        <v>36746</v>
      </c>
      <c r="M8022" s="14">
        <f t="shared" si="1000"/>
        <v>2017</v>
      </c>
      <c r="N8022" s="14">
        <f t="shared" si="1001"/>
        <v>9</v>
      </c>
      <c r="O8022" s="14" t="str">
        <f>IFERROR(VLOOKUP(I8022,Lists!$F$2:$G$16,2,FALSE()),"Not Rated")</f>
        <v>Adults</v>
      </c>
      <c r="P8022" s="14">
        <f t="shared" si="1002"/>
        <v>2</v>
      </c>
      <c r="Q8022" s="14" t="str">
        <f t="shared" si="1003"/>
        <v>Russia</v>
      </c>
      <c r="R8022" s="14" t="str">
        <f t="shared" si="1004"/>
        <v>|Russia|</v>
      </c>
      <c r="S8022" s="14" t="str">
        <f t="shared" si="1005"/>
        <v>|Crime TV Shows|International TV Shows|TV Action &amp; Adventure|</v>
      </c>
      <c r="T8022" s="14" t="str">
        <f t="shared" si="1006"/>
        <v>|Unknown|</v>
      </c>
      <c r="U8022" s="14" t="str">
        <f t="shared" si="1007"/>
        <v>|Pavel Priluchnyy|Karina Razumovskaya|Dmitry Shevchenko|Denis Shvedov|Alexander Oblasov|Igor Zhizhikin|Bogdan Stypka|Alexander Dyachenko|</v>
      </c>
    </row>
    <row r="8023" spans="1:21">
      <c r="A8023" s="14" t="s">
        <v>36747</v>
      </c>
      <c r="B8023" s="14" t="s">
        <v>49</v>
      </c>
      <c r="C8023" s="14" t="s">
        <v>36748</v>
      </c>
      <c r="D8023" s="14" t="s">
        <v>117</v>
      </c>
      <c r="E8023" s="14" t="s">
        <v>36749</v>
      </c>
      <c r="F8023" s="14" t="s">
        <v>33351</v>
      </c>
      <c r="G8023" s="26">
        <v>42870</v>
      </c>
      <c r="H8023" s="14">
        <v>2008</v>
      </c>
      <c r="I8023" s="14" t="s">
        <v>361</v>
      </c>
      <c r="J8023" s="14" t="s">
        <v>105</v>
      </c>
      <c r="K8023" s="14" t="s">
        <v>1451</v>
      </c>
      <c r="L8023" s="14" t="s">
        <v>36750</v>
      </c>
      <c r="M8023" s="14">
        <f t="shared" si="1000"/>
        <v>2017</v>
      </c>
      <c r="N8023" s="14">
        <f t="shared" si="1001"/>
        <v>5</v>
      </c>
      <c r="O8023" s="14" t="str">
        <f>IFERROR(VLOOKUP(I8023,Lists!$F$2:$G$16,2,FALSE()),"Not Rated")</f>
        <v>Teens</v>
      </c>
      <c r="P8023" s="14">
        <f t="shared" si="1002"/>
        <v>1</v>
      </c>
      <c r="Q8023" s="14" t="str">
        <f t="shared" si="1003"/>
        <v>Colombia</v>
      </c>
      <c r="R8023" s="14" t="str">
        <f t="shared" si="1004"/>
        <v>|Colombia|Mexico|United States|</v>
      </c>
      <c r="S8023" s="14" t="str">
        <f t="shared" si="1005"/>
        <v>|International TV Shows|Spanish-Language TV Shows|TV Dramas|</v>
      </c>
      <c r="T8023" s="14" t="str">
        <f t="shared" si="1006"/>
        <v>|Unknown|</v>
      </c>
      <c r="U8023" s="14" t="str">
        <f t="shared" si="1007"/>
        <v>|Carmen Villalobos|Catherine Siachoque|María Fernanda Yépez|Ramiro Meneses|Juan Diego Sánchez|Aylín Mujica|Fabián Ríos|Roberto Mateos|</v>
      </c>
    </row>
    <row r="8024" spans="1:21">
      <c r="A8024" s="14" t="s">
        <v>36751</v>
      </c>
      <c r="B8024" s="14" t="s">
        <v>49</v>
      </c>
      <c r="C8024" s="14" t="s">
        <v>36752</v>
      </c>
      <c r="D8024" s="14" t="s">
        <v>117</v>
      </c>
      <c r="E8024" s="14" t="s">
        <v>36753</v>
      </c>
      <c r="F8024" s="14" t="s">
        <v>6547</v>
      </c>
      <c r="G8024" s="26">
        <v>43476</v>
      </c>
      <c r="H8024" s="14">
        <v>2018</v>
      </c>
      <c r="I8024" s="14" t="s">
        <v>360</v>
      </c>
      <c r="J8024" s="14" t="s">
        <v>107</v>
      </c>
      <c r="K8024" s="14" t="s">
        <v>1451</v>
      </c>
      <c r="L8024" s="14" t="s">
        <v>6557</v>
      </c>
      <c r="M8024" s="14">
        <f t="shared" si="1000"/>
        <v>2019</v>
      </c>
      <c r="N8024" s="14">
        <f t="shared" si="1001"/>
        <v>1</v>
      </c>
      <c r="O8024" s="14" t="str">
        <f>IFERROR(VLOOKUP(I8024,Lists!$F$2:$G$16,2,FALSE()),"Not Rated")</f>
        <v>Adults</v>
      </c>
      <c r="P8024" s="14">
        <f t="shared" si="1002"/>
        <v>3</v>
      </c>
      <c r="Q8024" s="14" t="str">
        <f t="shared" si="1003"/>
        <v>United States</v>
      </c>
      <c r="R8024" s="14" t="str">
        <f t="shared" si="1004"/>
        <v>|United States|Colombia|</v>
      </c>
      <c r="S8024" s="14" t="str">
        <f t="shared" si="1005"/>
        <v>|International TV Shows|Spanish-Language TV Shows|TV Dramas|</v>
      </c>
      <c r="T8024" s="14" t="str">
        <f t="shared" si="1006"/>
        <v>|Unknown|</v>
      </c>
      <c r="U8024" s="14" t="str">
        <f t="shared" si="1007"/>
        <v>|Majida Issa|Fabián Ríos|Catherine Siachoque|Carolina Gaitán|Juan Pablo Urrego|Francisco Bolívar|Johanna Fadul|Jennifer Arenas|Luigi Aycardi|Juan Pablo Llano|César Mora|Julián Beltrán|Stefanía Gómez|Diana Acevedo|Joselyn Gallardo|Jairo Ordoñez|Oscar Salazar|Gregorio Pernía|Carolina Sepúlveda|</v>
      </c>
    </row>
    <row r="8025" spans="1:21">
      <c r="A8025" s="14" t="s">
        <v>36754</v>
      </c>
      <c r="B8025" s="14" t="s">
        <v>48</v>
      </c>
      <c r="C8025" s="14" t="s">
        <v>36755</v>
      </c>
      <c r="D8025" s="14" t="s">
        <v>36756</v>
      </c>
      <c r="E8025" s="14" t="s">
        <v>36757</v>
      </c>
      <c r="F8025" s="14" t="s">
        <v>116</v>
      </c>
      <c r="G8025" s="26">
        <v>42931</v>
      </c>
      <c r="H8025" s="14">
        <v>2013</v>
      </c>
      <c r="I8025" s="14" t="s">
        <v>361</v>
      </c>
      <c r="J8025" s="14" t="s">
        <v>1020</v>
      </c>
      <c r="K8025" s="14" t="s">
        <v>612</v>
      </c>
      <c r="L8025" s="14" t="s">
        <v>36758</v>
      </c>
      <c r="M8025" s="14">
        <f t="shared" si="1000"/>
        <v>2017</v>
      </c>
      <c r="N8025" s="14">
        <f t="shared" si="1001"/>
        <v>7</v>
      </c>
      <c r="O8025" s="14" t="str">
        <f>IFERROR(VLOOKUP(I8025,Lists!$F$2:$G$16,2,FALSE()),"Not Rated")</f>
        <v>Teens</v>
      </c>
      <c r="P8025" s="14">
        <f t="shared" si="1002"/>
        <v>143</v>
      </c>
      <c r="Q8025" s="14" t="str">
        <f t="shared" si="1003"/>
        <v>India</v>
      </c>
      <c r="R8025" s="14" t="str">
        <f t="shared" si="1004"/>
        <v>|India|</v>
      </c>
      <c r="S8025" s="14" t="str">
        <f t="shared" si="1005"/>
        <v>|Action &amp; Adventure|Dramas|International Movies|</v>
      </c>
      <c r="T8025" s="14" t="str">
        <f t="shared" si="1006"/>
        <v>|Anil Sharma|</v>
      </c>
      <c r="U8025" s="14" t="str">
        <f t="shared" si="1007"/>
        <v>|Sunny Deol|Urvashi Rautela|Prakash Raj|Amrita Rao|Anjali Abrol|Johnny Lever|Sanjay Mishra|Yashpal Sharma|Manoj Pahwa|Raj Premi|</v>
      </c>
    </row>
    <row r="8026" spans="1:21">
      <c r="A8026" s="14" t="s">
        <v>36759</v>
      </c>
      <c r="B8026" s="14" t="s">
        <v>48</v>
      </c>
      <c r="C8026" s="14" t="s">
        <v>36760</v>
      </c>
      <c r="D8026" s="14" t="s">
        <v>20498</v>
      </c>
      <c r="E8026" s="14" t="s">
        <v>36761</v>
      </c>
      <c r="F8026" s="14" t="s">
        <v>136</v>
      </c>
      <c r="G8026" s="26">
        <v>43371</v>
      </c>
      <c r="H8026" s="14">
        <v>2015</v>
      </c>
      <c r="I8026" s="14" t="s">
        <v>362</v>
      </c>
      <c r="J8026" s="14" t="s">
        <v>474</v>
      </c>
      <c r="K8026" s="14" t="s">
        <v>542</v>
      </c>
      <c r="L8026" s="14" t="s">
        <v>36762</v>
      </c>
      <c r="M8026" s="14">
        <f t="shared" si="1000"/>
        <v>2018</v>
      </c>
      <c r="N8026" s="14">
        <f t="shared" si="1001"/>
        <v>9</v>
      </c>
      <c r="O8026" s="14" t="str">
        <f>IFERROR(VLOOKUP(I8026,Lists!$F$2:$G$16,2,FALSE()),"Not Rated")</f>
        <v>Older Kids</v>
      </c>
      <c r="P8026" s="14">
        <f t="shared" si="1002"/>
        <v>127</v>
      </c>
      <c r="Q8026" s="14" t="str">
        <f t="shared" si="1003"/>
        <v>Indonesia</v>
      </c>
      <c r="R8026" s="14" t="str">
        <f t="shared" si="1004"/>
        <v>|Indonesia|</v>
      </c>
      <c r="S8026" s="14" t="str">
        <f t="shared" si="1005"/>
        <v>|Comedies|International Movies|Romantic Movies|</v>
      </c>
      <c r="T8026" s="14" t="str">
        <f t="shared" si="1006"/>
        <v>|Raditya Dika|</v>
      </c>
      <c r="U8026" s="14" t="str">
        <f t="shared" si="1007"/>
        <v>|Raditya Dika|Annisa Rawles|Chandra Liow|Pandji Pragiwaksono|Babe Cabita|Elvira Devinamira|Tinna Harahap|Pevita Pearce|Rinna Hassim|Dede Yusuf|Dewi Hughes|</v>
      </c>
    </row>
    <row r="8027" spans="1:21">
      <c r="A8027" s="14" t="s">
        <v>36763</v>
      </c>
      <c r="B8027" s="14" t="s">
        <v>48</v>
      </c>
      <c r="C8027" s="14" t="s">
        <v>36764</v>
      </c>
      <c r="D8027" s="14" t="s">
        <v>36765</v>
      </c>
      <c r="E8027" s="14" t="s">
        <v>36766</v>
      </c>
      <c r="F8027" s="14" t="s">
        <v>36767</v>
      </c>
      <c r="G8027" s="26">
        <v>43252</v>
      </c>
      <c r="H8027" s="14">
        <v>2017</v>
      </c>
      <c r="I8027" s="14" t="s">
        <v>364</v>
      </c>
      <c r="J8027" s="14" t="s">
        <v>900</v>
      </c>
      <c r="K8027" s="14" t="s">
        <v>2214</v>
      </c>
      <c r="L8027" s="14" t="s">
        <v>36768</v>
      </c>
      <c r="M8027" s="14">
        <f t="shared" si="1000"/>
        <v>2018</v>
      </c>
      <c r="N8027" s="14">
        <f t="shared" si="1001"/>
        <v>6</v>
      </c>
      <c r="O8027" s="14" t="str">
        <f>IFERROR(VLOOKUP(I8027,Lists!$F$2:$G$16,2,FALSE()),"Not Rated")</f>
        <v>Teens</v>
      </c>
      <c r="P8027" s="14">
        <f t="shared" si="1002"/>
        <v>92</v>
      </c>
      <c r="Q8027" s="14" t="str">
        <f t="shared" si="1003"/>
        <v>Switzerland</v>
      </c>
      <c r="R8027" s="14" t="str">
        <f t="shared" si="1004"/>
        <v>|Switzerland|United States|</v>
      </c>
      <c r="S8027" s="14" t="str">
        <f t="shared" si="1005"/>
        <v>|Action &amp; Adventure|Dramas|Sci-Fi &amp; Fantasy|</v>
      </c>
      <c r="T8027" s="14" t="str">
        <f t="shared" si="1006"/>
        <v>|Robert Kouba|</v>
      </c>
      <c r="U8027" s="14" t="str">
        <f t="shared" si="1007"/>
        <v>|Julian Schaffner|John Cusack|Jeannine Wacker|Carmen Argenziano|Eileen Grubba|Pavlo Bubryak|</v>
      </c>
    </row>
    <row r="8028" spans="1:21">
      <c r="A8028" s="14" t="s">
        <v>36769</v>
      </c>
      <c r="B8028" s="14" t="s">
        <v>48</v>
      </c>
      <c r="C8028" s="14" t="s">
        <v>36770</v>
      </c>
      <c r="D8028" s="14" t="s">
        <v>36771</v>
      </c>
      <c r="E8028" s="14" t="s">
        <v>36772</v>
      </c>
      <c r="F8028" s="14" t="s">
        <v>170</v>
      </c>
      <c r="G8028" s="26">
        <v>43739</v>
      </c>
      <c r="H8028" s="14">
        <v>2017</v>
      </c>
      <c r="I8028" s="14" t="s">
        <v>360</v>
      </c>
      <c r="J8028" s="14" t="s">
        <v>872</v>
      </c>
      <c r="K8028" s="14" t="s">
        <v>1537</v>
      </c>
      <c r="L8028" s="14" t="s">
        <v>36773</v>
      </c>
      <c r="M8028" s="14">
        <f t="shared" si="1000"/>
        <v>2019</v>
      </c>
      <c r="N8028" s="14">
        <f t="shared" si="1001"/>
        <v>10</v>
      </c>
      <c r="O8028" s="14" t="str">
        <f>IFERROR(VLOOKUP(I8028,Lists!$F$2:$G$16,2,FALSE()),"Not Rated")</f>
        <v>Adults</v>
      </c>
      <c r="P8028" s="14">
        <f t="shared" si="1002"/>
        <v>87</v>
      </c>
      <c r="Q8028" s="14" t="str">
        <f t="shared" si="1003"/>
        <v>Peru</v>
      </c>
      <c r="R8028" s="14" t="str">
        <f t="shared" si="1004"/>
        <v>|Peru|</v>
      </c>
      <c r="S8028" s="14" t="str">
        <f t="shared" si="1005"/>
        <v>|Horror Movies|International Movies|</v>
      </c>
      <c r="T8028" s="14" t="str">
        <f t="shared" si="1006"/>
        <v>|Dorian Fernández-Moris|</v>
      </c>
      <c r="U8028" s="14" t="str">
        <f t="shared" si="1007"/>
        <v>|Milene Vázquez|Matías Raygada|Claudia Dammert|Marcello Rivera|Atilia Boschetti|Hernán Romero|Ismael Contreras|Pietro Sibille|Leslie Shaw|</v>
      </c>
    </row>
    <row r="8029" spans="1:21">
      <c r="A8029" s="14" t="s">
        <v>36774</v>
      </c>
      <c r="B8029" s="14" t="s">
        <v>48</v>
      </c>
      <c r="C8029" s="14" t="s">
        <v>36775</v>
      </c>
      <c r="D8029" s="14" t="s">
        <v>36776</v>
      </c>
      <c r="E8029" s="14" t="s">
        <v>36777</v>
      </c>
      <c r="F8029" s="14" t="s">
        <v>115</v>
      </c>
      <c r="G8029" s="26">
        <v>43831</v>
      </c>
      <c r="H8029" s="14">
        <v>2016</v>
      </c>
      <c r="I8029" s="14" t="s">
        <v>360</v>
      </c>
      <c r="J8029" s="14" t="s">
        <v>760</v>
      </c>
      <c r="K8029" s="14" t="s">
        <v>260</v>
      </c>
      <c r="L8029" s="14" t="s">
        <v>36778</v>
      </c>
      <c r="M8029" s="14">
        <f t="shared" si="1000"/>
        <v>2020</v>
      </c>
      <c r="N8029" s="14">
        <f t="shared" si="1001"/>
        <v>1</v>
      </c>
      <c r="O8029" s="14" t="str">
        <f>IFERROR(VLOOKUP(I8029,Lists!$F$2:$G$16,2,FALSE()),"Not Rated")</f>
        <v>Adults</v>
      </c>
      <c r="P8029" s="14">
        <f t="shared" si="1002"/>
        <v>83</v>
      </c>
      <c r="Q8029" s="14" t="str">
        <f t="shared" si="1003"/>
        <v>United States</v>
      </c>
      <c r="R8029" s="14" t="str">
        <f t="shared" si="1004"/>
        <v>|United States|</v>
      </c>
      <c r="S8029" s="14" t="str">
        <f t="shared" si="1005"/>
        <v>|Horror Movies|</v>
      </c>
      <c r="T8029" s="14" t="str">
        <f t="shared" si="1006"/>
        <v>|Gregg Bishop|</v>
      </c>
      <c r="U8029" s="14" t="str">
        <f t="shared" si="1007"/>
        <v>|Chase Williamson|Hannah Fierman|Justin Welborn|Hayes Mercure|Michael Aaron Milligan|Brittany S. Hall|Randy McDowell|Lindsey Garrett|William Mark McCullough|Patrick Wood|</v>
      </c>
    </row>
    <row r="8030" spans="1:21">
      <c r="A8030" s="14" t="s">
        <v>36779</v>
      </c>
      <c r="B8030" s="14" t="s">
        <v>48</v>
      </c>
      <c r="C8030" s="14" t="s">
        <v>36780</v>
      </c>
      <c r="D8030" s="14" t="s">
        <v>36781</v>
      </c>
      <c r="E8030" s="14" t="s">
        <v>36782</v>
      </c>
      <c r="F8030" s="14" t="s">
        <v>115</v>
      </c>
      <c r="G8030" s="26">
        <v>42414</v>
      </c>
      <c r="H8030" s="14">
        <v>2015</v>
      </c>
      <c r="I8030" s="14" t="s">
        <v>363</v>
      </c>
      <c r="J8030" s="14" t="s">
        <v>739</v>
      </c>
      <c r="K8030" s="14" t="s">
        <v>1254</v>
      </c>
      <c r="L8030" s="14" t="s">
        <v>36783</v>
      </c>
      <c r="M8030" s="14">
        <f t="shared" si="1000"/>
        <v>2016</v>
      </c>
      <c r="N8030" s="14">
        <f t="shared" si="1001"/>
        <v>2</v>
      </c>
      <c r="O8030" s="14" t="str">
        <f>IFERROR(VLOOKUP(I8030,Lists!$F$2:$G$16,2,FALSE()),"Not Rated")</f>
        <v>Adults</v>
      </c>
      <c r="P8030" s="14">
        <f t="shared" si="1002"/>
        <v>95</v>
      </c>
      <c r="Q8030" s="14" t="str">
        <f t="shared" si="1003"/>
        <v>United States</v>
      </c>
      <c r="R8030" s="14" t="str">
        <f t="shared" si="1004"/>
        <v>|United States|</v>
      </c>
      <c r="S8030" s="14" t="str">
        <f t="shared" si="1005"/>
        <v>|Comedies|Dramas|Romantic Movies|</v>
      </c>
      <c r="T8030" s="14" t="str">
        <f t="shared" si="1006"/>
        <v>|Corey Grant|</v>
      </c>
      <c r="U8030" s="14" t="str">
        <f t="shared" si="1007"/>
        <v>|Drew Sidora|Eva Marcille|Amber Rose|Marcus T. Paulk|Erica Ash|Essence Atkins|Amin Joseph|Rolonda Watts|Brooklyn McLinn|Don Hale Jr.|Duane Martin|Anne-Marie Johnson|</v>
      </c>
    </row>
    <row r="8031" spans="1:21">
      <c r="A8031" s="14" t="s">
        <v>36784</v>
      </c>
      <c r="B8031" s="14" t="s">
        <v>48</v>
      </c>
      <c r="C8031" s="14" t="s">
        <v>36785</v>
      </c>
      <c r="D8031" s="14" t="s">
        <v>36786</v>
      </c>
      <c r="E8031" s="14" t="s">
        <v>36787</v>
      </c>
      <c r="F8031" s="14" t="s">
        <v>36788</v>
      </c>
      <c r="G8031" s="26">
        <v>43451</v>
      </c>
      <c r="H8031" s="14">
        <v>2014</v>
      </c>
      <c r="I8031" s="14" t="s">
        <v>363</v>
      </c>
      <c r="J8031" s="14" t="s">
        <v>624</v>
      </c>
      <c r="K8031" s="14" t="s">
        <v>248</v>
      </c>
      <c r="L8031" s="14" t="s">
        <v>36789</v>
      </c>
      <c r="M8031" s="14">
        <f t="shared" si="1000"/>
        <v>2018</v>
      </c>
      <c r="N8031" s="14">
        <f t="shared" si="1001"/>
        <v>12</v>
      </c>
      <c r="O8031" s="14" t="str">
        <f>IFERROR(VLOOKUP(I8031,Lists!$F$2:$G$16,2,FALSE()),"Not Rated")</f>
        <v>Adults</v>
      </c>
      <c r="P8031" s="14">
        <f t="shared" si="1002"/>
        <v>96</v>
      </c>
      <c r="Q8031" s="14" t="str">
        <f t="shared" si="1003"/>
        <v>Thailand</v>
      </c>
      <c r="R8031" s="14" t="str">
        <f t="shared" si="1004"/>
        <v>|Thailand|Canada|United States|</v>
      </c>
      <c r="S8031" s="14" t="str">
        <f t="shared" si="1005"/>
        <v>|Action &amp; Adventure|</v>
      </c>
      <c r="T8031" s="14" t="str">
        <f t="shared" si="1006"/>
        <v>|Ekachai Uekrongtham|</v>
      </c>
      <c r="U8031" s="14" t="str">
        <f t="shared" si="1007"/>
        <v>|Dolph Lundgren|Tony Jaa|Ron Perlman|Celina Jade|Peter Weller|Michael Jai White|Sahajak Boonthanakit|Mike Dopud|</v>
      </c>
    </row>
    <row r="8032" spans="1:21">
      <c r="A8032" s="14" t="s">
        <v>36790</v>
      </c>
      <c r="B8032" s="14" t="s">
        <v>49</v>
      </c>
      <c r="C8032" s="14" t="s">
        <v>36791</v>
      </c>
      <c r="D8032" s="14" t="s">
        <v>117</v>
      </c>
      <c r="E8032" s="14" t="s">
        <v>36792</v>
      </c>
      <c r="F8032" s="14" t="s">
        <v>115</v>
      </c>
      <c r="G8032" s="26">
        <v>42644</v>
      </c>
      <c r="H8032" s="14">
        <v>2016</v>
      </c>
      <c r="I8032" s="14" t="s">
        <v>361</v>
      </c>
      <c r="J8032" s="14" t="s">
        <v>107</v>
      </c>
      <c r="K8032" s="14" t="s">
        <v>262</v>
      </c>
      <c r="L8032" s="14" t="s">
        <v>36793</v>
      </c>
      <c r="M8032" s="14">
        <f t="shared" si="1000"/>
        <v>2016</v>
      </c>
      <c r="N8032" s="14">
        <f t="shared" si="1001"/>
        <v>10</v>
      </c>
      <c r="O8032" s="14" t="str">
        <f>IFERROR(VLOOKUP(I8032,Lists!$F$2:$G$16,2,FALSE()),"Not Rated")</f>
        <v>Teens</v>
      </c>
      <c r="P8032" s="14">
        <f t="shared" si="1002"/>
        <v>3</v>
      </c>
      <c r="Q8032" s="14" t="str">
        <f t="shared" si="1003"/>
        <v>United States</v>
      </c>
      <c r="R8032" s="14" t="str">
        <f t="shared" si="1004"/>
        <v>|United States|</v>
      </c>
      <c r="S8032" s="14" t="str">
        <f t="shared" si="1005"/>
        <v>|Reality TV|</v>
      </c>
      <c r="T8032" s="14" t="str">
        <f t="shared" si="1006"/>
        <v>|Unknown|</v>
      </c>
      <c r="U8032" s="14" t="str">
        <f t="shared" si="1007"/>
        <v>|Rebecca Romijn|RuPaul|Robin Slonina|Craig Tracy|</v>
      </c>
    </row>
    <row r="8033" spans="1:21">
      <c r="A8033" s="14" t="s">
        <v>36794</v>
      </c>
      <c r="B8033" s="14" t="s">
        <v>49</v>
      </c>
      <c r="C8033" s="14" t="s">
        <v>36795</v>
      </c>
      <c r="D8033" s="14" t="s">
        <v>117</v>
      </c>
      <c r="E8033" s="14" t="s">
        <v>36796</v>
      </c>
      <c r="F8033" s="14" t="s">
        <v>115</v>
      </c>
      <c r="G8033" s="26">
        <v>43449</v>
      </c>
      <c r="H8033" s="14">
        <v>2016</v>
      </c>
      <c r="I8033" s="14" t="s">
        <v>361</v>
      </c>
      <c r="J8033" s="14" t="s">
        <v>105</v>
      </c>
      <c r="K8033" s="14" t="s">
        <v>262</v>
      </c>
      <c r="L8033" s="14" t="s">
        <v>36797</v>
      </c>
      <c r="M8033" s="14">
        <f t="shared" si="1000"/>
        <v>2018</v>
      </c>
      <c r="N8033" s="14">
        <f t="shared" si="1001"/>
        <v>12</v>
      </c>
      <c r="O8033" s="14" t="str">
        <f>IFERROR(VLOOKUP(I8033,Lists!$F$2:$G$16,2,FALSE()),"Not Rated")</f>
        <v>Teens</v>
      </c>
      <c r="P8033" s="14">
        <f t="shared" si="1002"/>
        <v>1</v>
      </c>
      <c r="Q8033" s="14" t="str">
        <f t="shared" si="1003"/>
        <v>United States</v>
      </c>
      <c r="R8033" s="14" t="str">
        <f t="shared" si="1004"/>
        <v>|United States|</v>
      </c>
      <c r="S8033" s="14" t="str">
        <f t="shared" si="1005"/>
        <v>|Reality TV|</v>
      </c>
      <c r="T8033" s="14" t="str">
        <f t="shared" si="1006"/>
        <v>|Unknown|</v>
      </c>
      <c r="U8033" s="14" t="str">
        <f t="shared" si="1007"/>
        <v>|RuPaul|</v>
      </c>
    </row>
    <row r="8034" spans="1:21">
      <c r="A8034" s="14" t="s">
        <v>36798</v>
      </c>
      <c r="B8034" s="14" t="s">
        <v>48</v>
      </c>
      <c r="C8034" s="14" t="s">
        <v>36799</v>
      </c>
      <c r="D8034" s="14" t="s">
        <v>1133</v>
      </c>
      <c r="E8034" s="14" t="s">
        <v>36800</v>
      </c>
      <c r="F8034" s="14" t="s">
        <v>36801</v>
      </c>
      <c r="G8034" s="26">
        <v>43650</v>
      </c>
      <c r="H8034" s="14">
        <v>2016</v>
      </c>
      <c r="I8034" s="14" t="s">
        <v>364</v>
      </c>
      <c r="J8034" s="14" t="s">
        <v>1386</v>
      </c>
      <c r="K8034" s="14" t="s">
        <v>1149</v>
      </c>
      <c r="L8034" s="14" t="s">
        <v>36802</v>
      </c>
      <c r="M8034" s="14">
        <f t="shared" si="1000"/>
        <v>2019</v>
      </c>
      <c r="N8034" s="14">
        <f t="shared" si="1001"/>
        <v>7</v>
      </c>
      <c r="O8034" s="14" t="str">
        <f>IFERROR(VLOOKUP(I8034,Lists!$F$2:$G$16,2,FALSE()),"Not Rated")</f>
        <v>Teens</v>
      </c>
      <c r="P8034" s="14">
        <f t="shared" si="1002"/>
        <v>107</v>
      </c>
      <c r="Q8034" s="14" t="str">
        <f t="shared" si="1003"/>
        <v>China</v>
      </c>
      <c r="R8034" s="14" t="str">
        <f t="shared" si="1004"/>
        <v>|China|Hong Kong|United States|</v>
      </c>
      <c r="S8034" s="14" t="str">
        <f t="shared" si="1005"/>
        <v>|Action &amp; Adventure|Comedies|</v>
      </c>
      <c r="T8034" s="14" t="str">
        <f t="shared" si="1006"/>
        <v>|Renny Harlin|</v>
      </c>
      <c r="U8034" s="14" t="str">
        <f t="shared" si="1007"/>
        <v>|Jackie Chan|Johnny Knoxville|Fan Bingbing|Eric Tsang|Eve Torres|Winston Chao|</v>
      </c>
    </row>
    <row r="8035" spans="1:21">
      <c r="A8035" s="14" t="s">
        <v>36803</v>
      </c>
      <c r="B8035" s="14" t="s">
        <v>48</v>
      </c>
      <c r="C8035" s="14" t="s">
        <v>36804</v>
      </c>
      <c r="D8035" s="14" t="s">
        <v>5859</v>
      </c>
      <c r="E8035" s="14" t="s">
        <v>36805</v>
      </c>
      <c r="F8035" s="14" t="s">
        <v>1225</v>
      </c>
      <c r="G8035" s="26">
        <v>42952</v>
      </c>
      <c r="H8035" s="14">
        <v>2016</v>
      </c>
      <c r="I8035" s="14" t="s">
        <v>360</v>
      </c>
      <c r="J8035" s="14" t="s">
        <v>713</v>
      </c>
      <c r="K8035" s="14" t="s">
        <v>1227</v>
      </c>
      <c r="L8035" s="14" t="s">
        <v>36806</v>
      </c>
      <c r="M8035" s="14">
        <f t="shared" si="1000"/>
        <v>2017</v>
      </c>
      <c r="N8035" s="14">
        <f t="shared" si="1001"/>
        <v>8</v>
      </c>
      <c r="O8035" s="14" t="str">
        <f>IFERROR(VLOOKUP(I8035,Lists!$F$2:$G$16,2,FALSE()),"Not Rated")</f>
        <v>Adults</v>
      </c>
      <c r="P8035" s="14">
        <f t="shared" si="1002"/>
        <v>100</v>
      </c>
      <c r="Q8035" s="14" t="str">
        <f t="shared" si="1003"/>
        <v>China</v>
      </c>
      <c r="R8035" s="14" t="str">
        <f t="shared" si="1004"/>
        <v>|China|Hong Kong|</v>
      </c>
      <c r="S8035" s="14" t="str">
        <f t="shared" si="1005"/>
        <v>|Action &amp; Adventure|International Movies|</v>
      </c>
      <c r="T8035" s="14" t="str">
        <f t="shared" si="1006"/>
        <v>|Ringo Lam|</v>
      </c>
      <c r="U8035" s="14" t="str">
        <f t="shared" si="1007"/>
        <v>|Daniel Wu|Joseph Chang|Amber Kuo|Zhang Jingchu|Ruoyun Zhang|</v>
      </c>
    </row>
    <row r="8036" spans="1:21">
      <c r="A8036" s="14" t="s">
        <v>36807</v>
      </c>
      <c r="B8036" s="14" t="s">
        <v>48</v>
      </c>
      <c r="C8036" s="14" t="s">
        <v>36808</v>
      </c>
      <c r="D8036" s="14" t="s">
        <v>36809</v>
      </c>
      <c r="E8036" s="14" t="s">
        <v>117</v>
      </c>
      <c r="F8036" s="14" t="s">
        <v>2247</v>
      </c>
      <c r="G8036" s="26">
        <v>43278</v>
      </c>
      <c r="H8036" s="14">
        <v>2014</v>
      </c>
      <c r="I8036" s="14" t="s">
        <v>368</v>
      </c>
      <c r="J8036" s="14" t="s">
        <v>4168</v>
      </c>
      <c r="K8036" s="14" t="s">
        <v>884</v>
      </c>
      <c r="L8036" s="14" t="s">
        <v>36810</v>
      </c>
      <c r="M8036" s="14">
        <f t="shared" si="1000"/>
        <v>2018</v>
      </c>
      <c r="N8036" s="14">
        <f t="shared" si="1001"/>
        <v>6</v>
      </c>
      <c r="O8036" s="14" t="str">
        <f>IFERROR(VLOOKUP(I8036,Lists!$F$2:$G$16,2,FALSE()),"Not Rated")</f>
        <v>Kids</v>
      </c>
      <c r="P8036" s="14">
        <f t="shared" si="1002"/>
        <v>49</v>
      </c>
      <c r="Q8036" s="14" t="str">
        <f t="shared" si="1003"/>
        <v>United States</v>
      </c>
      <c r="R8036" s="14" t="str">
        <f t="shared" si="1004"/>
        <v>|United States|France|</v>
      </c>
      <c r="S8036" s="14" t="str">
        <f t="shared" si="1005"/>
        <v>|Documentaries|Sports Movies|</v>
      </c>
      <c r="T8036" s="14" t="str">
        <f t="shared" si="1006"/>
        <v>|Fredric Lean|</v>
      </c>
      <c r="U8036" s="14" t="str">
        <f t="shared" si="1007"/>
        <v>|Unknown|</v>
      </c>
    </row>
    <row r="8037" spans="1:21">
      <c r="A8037" s="14" t="s">
        <v>36811</v>
      </c>
      <c r="B8037" s="14" t="s">
        <v>48</v>
      </c>
      <c r="C8037" s="14" t="s">
        <v>36812</v>
      </c>
      <c r="D8037" s="14" t="s">
        <v>36813</v>
      </c>
      <c r="E8037" s="14" t="s">
        <v>36814</v>
      </c>
      <c r="F8037" s="14" t="s">
        <v>115</v>
      </c>
      <c r="G8037" s="26">
        <v>43481</v>
      </c>
      <c r="H8037" s="14">
        <v>2010</v>
      </c>
      <c r="I8037" s="14" t="s">
        <v>364</v>
      </c>
      <c r="J8037" s="14" t="s">
        <v>507</v>
      </c>
      <c r="K8037" s="14" t="s">
        <v>1122</v>
      </c>
      <c r="L8037" s="14" t="s">
        <v>36815</v>
      </c>
      <c r="M8037" s="14">
        <f t="shared" si="1000"/>
        <v>2019</v>
      </c>
      <c r="N8037" s="14">
        <f t="shared" si="1001"/>
        <v>1</v>
      </c>
      <c r="O8037" s="14" t="str">
        <f>IFERROR(VLOOKUP(I8037,Lists!$F$2:$G$16,2,FALSE()),"Not Rated")</f>
        <v>Teens</v>
      </c>
      <c r="P8037" s="14">
        <f t="shared" si="1002"/>
        <v>94</v>
      </c>
      <c r="Q8037" s="14" t="str">
        <f t="shared" si="1003"/>
        <v>United States</v>
      </c>
      <c r="R8037" s="14" t="str">
        <f t="shared" si="1004"/>
        <v>|United States|</v>
      </c>
      <c r="S8037" s="14" t="str">
        <f t="shared" si="1005"/>
        <v>|Action &amp; Adventure|Sci-Fi &amp; Fantasy|</v>
      </c>
      <c r="T8037" s="14" t="str">
        <f t="shared" si="1006"/>
        <v>|Colin Strause|Greg Strause|</v>
      </c>
      <c r="U8037" s="14" t="str">
        <f t="shared" si="1007"/>
        <v>|Eric Balfour|Scottie Thompson|Brittany Daniel|Crystal Reed|Neil Hopkins|David Zayas|Donald Faison|Robin Gammell|Tanya Newbould|J. Paul Boehmer|</v>
      </c>
    </row>
    <row r="8038" spans="1:21">
      <c r="A8038" s="14" t="s">
        <v>36816</v>
      </c>
      <c r="B8038" s="14" t="s">
        <v>48</v>
      </c>
      <c r="C8038" s="14" t="s">
        <v>36817</v>
      </c>
      <c r="D8038" s="14" t="s">
        <v>36818</v>
      </c>
      <c r="E8038" s="14" t="s">
        <v>36819</v>
      </c>
      <c r="F8038" s="14" t="s">
        <v>115</v>
      </c>
      <c r="G8038" s="26">
        <v>43010</v>
      </c>
      <c r="H8038" s="14">
        <v>2015</v>
      </c>
      <c r="I8038" s="14" t="s">
        <v>363</v>
      </c>
      <c r="J8038" s="14" t="s">
        <v>1247</v>
      </c>
      <c r="K8038" s="14" t="s">
        <v>1034</v>
      </c>
      <c r="L8038" s="14" t="s">
        <v>36820</v>
      </c>
      <c r="M8038" s="14">
        <f t="shared" si="1000"/>
        <v>2017</v>
      </c>
      <c r="N8038" s="14">
        <f t="shared" si="1001"/>
        <v>10</v>
      </c>
      <c r="O8038" s="14" t="str">
        <f>IFERROR(VLOOKUP(I8038,Lists!$F$2:$G$16,2,FALSE()),"Not Rated")</f>
        <v>Adults</v>
      </c>
      <c r="P8038" s="14">
        <f t="shared" si="1002"/>
        <v>101</v>
      </c>
      <c r="Q8038" s="14" t="str">
        <f t="shared" si="1003"/>
        <v>United States</v>
      </c>
      <c r="R8038" s="14" t="str">
        <f t="shared" si="1004"/>
        <v>|United States|</v>
      </c>
      <c r="S8038" s="14" t="str">
        <f t="shared" si="1005"/>
        <v>|Comedies|Dramas|Independent Movies|</v>
      </c>
      <c r="T8038" s="14" t="str">
        <f t="shared" si="1006"/>
        <v>|Leslye Headland|</v>
      </c>
      <c r="U8038" s="14" t="str">
        <f t="shared" si="1007"/>
        <v>|Jason Sudeikis|Alison Brie|Adam Scott|Jason Mantzoukas|Natasha Lyonne|Adam Brody|Amanda Peet|</v>
      </c>
    </row>
    <row r="8039" spans="1:21">
      <c r="A8039" s="14" t="s">
        <v>36821</v>
      </c>
      <c r="B8039" s="14" t="s">
        <v>48</v>
      </c>
      <c r="C8039" s="14" t="s">
        <v>36822</v>
      </c>
      <c r="D8039" s="14" t="s">
        <v>36823</v>
      </c>
      <c r="E8039" s="14" t="s">
        <v>36824</v>
      </c>
      <c r="F8039" s="14" t="s">
        <v>115</v>
      </c>
      <c r="G8039" s="26">
        <v>43891</v>
      </c>
      <c r="H8039" s="14">
        <v>2004</v>
      </c>
      <c r="I8039" s="14" t="s">
        <v>367</v>
      </c>
      <c r="J8039" s="14" t="s">
        <v>1330</v>
      </c>
      <c r="K8039" s="14" t="s">
        <v>1014</v>
      </c>
      <c r="L8039" s="14" t="s">
        <v>36825</v>
      </c>
      <c r="M8039" s="14">
        <f t="shared" si="1000"/>
        <v>2020</v>
      </c>
      <c r="N8039" s="14">
        <f t="shared" si="1001"/>
        <v>3</v>
      </c>
      <c r="O8039" s="14" t="str">
        <f>IFERROR(VLOOKUP(I8039,Lists!$F$2:$G$16,2,FALSE()),"Not Rated")</f>
        <v>Older Kids</v>
      </c>
      <c r="P8039" s="14">
        <f t="shared" si="1002"/>
        <v>89</v>
      </c>
      <c r="Q8039" s="14" t="str">
        <f t="shared" si="1003"/>
        <v>United States</v>
      </c>
      <c r="R8039" s="14" t="str">
        <f t="shared" si="1004"/>
        <v>|United States|</v>
      </c>
      <c r="S8039" s="14" t="str">
        <f t="shared" si="1005"/>
        <v>|Comedies|Romantic Movies|</v>
      </c>
      <c r="T8039" s="14" t="str">
        <f t="shared" si="1006"/>
        <v>|Joe Nussbaum|</v>
      </c>
      <c r="U8039" s="14" t="str">
        <f t="shared" si="1007"/>
        <v>|Alexa PenaVega|Mika Boorem|Jane Lynch|Sam Huntington|Sara Paxton|Brie Larson|Scout Taylor-Compton|Douglas Smith|Katija Pevec|Steve Carell|Jeff Garlin|</v>
      </c>
    </row>
    <row r="8040" spans="1:21">
      <c r="A8040" s="14" t="s">
        <v>36826</v>
      </c>
      <c r="B8040" s="14" t="s">
        <v>48</v>
      </c>
      <c r="C8040" s="14" t="s">
        <v>36827</v>
      </c>
      <c r="D8040" s="14" t="s">
        <v>36828</v>
      </c>
      <c r="E8040" s="14" t="s">
        <v>36829</v>
      </c>
      <c r="F8040" s="14" t="s">
        <v>115</v>
      </c>
      <c r="G8040" s="26">
        <v>43770</v>
      </c>
      <c r="H8040" s="14">
        <v>1996</v>
      </c>
      <c r="I8040" s="14" t="s">
        <v>363</v>
      </c>
      <c r="J8040" s="14" t="s">
        <v>1476</v>
      </c>
      <c r="K8040" s="14" t="s">
        <v>1436</v>
      </c>
      <c r="L8040" s="14" t="s">
        <v>36830</v>
      </c>
      <c r="M8040" s="14">
        <f t="shared" si="1000"/>
        <v>2019</v>
      </c>
      <c r="N8040" s="14">
        <f t="shared" si="1001"/>
        <v>11</v>
      </c>
      <c r="O8040" s="14" t="str">
        <f>IFERROR(VLOOKUP(I8040,Lists!$F$2:$G$16,2,FALSE()),"Not Rated")</f>
        <v>Adults</v>
      </c>
      <c r="P8040" s="14">
        <f t="shared" si="1002"/>
        <v>135</v>
      </c>
      <c r="Q8040" s="14" t="str">
        <f t="shared" si="1003"/>
        <v>United States</v>
      </c>
      <c r="R8040" s="14" t="str">
        <f t="shared" si="1004"/>
        <v>|United States|</v>
      </c>
      <c r="S8040" s="14" t="str">
        <f t="shared" si="1005"/>
        <v>|Dramas|Independent Movies|</v>
      </c>
      <c r="T8040" s="14" t="str">
        <f t="shared" si="1006"/>
        <v>|Billy Bob Thornton|</v>
      </c>
      <c r="U8040" s="14" t="str">
        <f t="shared" si="1007"/>
        <v>|Billy Bob Thornton|Dwight Yoakam|J.T. Walsh|John Ritter|Lucas Black|Natalie Canerday|James Hampton|Robert Duvall|Rick Dial|Brent Briscoe|</v>
      </c>
    </row>
    <row r="8041" spans="1:21">
      <c r="A8041" s="14" t="s">
        <v>36831</v>
      </c>
      <c r="B8041" s="14" t="s">
        <v>48</v>
      </c>
      <c r="C8041" s="14" t="s">
        <v>36832</v>
      </c>
      <c r="D8041" s="14" t="s">
        <v>1126</v>
      </c>
      <c r="E8041" s="14" t="s">
        <v>36833</v>
      </c>
      <c r="F8041" s="14" t="s">
        <v>115</v>
      </c>
      <c r="G8041" s="26">
        <v>43831</v>
      </c>
      <c r="H8041" s="14">
        <v>1993</v>
      </c>
      <c r="I8041" s="14" t="s">
        <v>363</v>
      </c>
      <c r="J8041" s="14" t="s">
        <v>1386</v>
      </c>
      <c r="K8041" s="14" t="s">
        <v>254</v>
      </c>
      <c r="L8041" s="14" t="s">
        <v>36834</v>
      </c>
      <c r="M8041" s="14">
        <f t="shared" si="1000"/>
        <v>2020</v>
      </c>
      <c r="N8041" s="14">
        <f t="shared" si="1001"/>
        <v>1</v>
      </c>
      <c r="O8041" s="14" t="str">
        <f>IFERROR(VLOOKUP(I8041,Lists!$F$2:$G$16,2,FALSE()),"Not Rated")</f>
        <v>Adults</v>
      </c>
      <c r="P8041" s="14">
        <f t="shared" si="1002"/>
        <v>107</v>
      </c>
      <c r="Q8041" s="14" t="str">
        <f t="shared" si="1003"/>
        <v>United States</v>
      </c>
      <c r="R8041" s="14" t="str">
        <f t="shared" si="1004"/>
        <v>|United States|</v>
      </c>
      <c r="S8041" s="14" t="str">
        <f t="shared" si="1005"/>
        <v>|Thrillers|</v>
      </c>
      <c r="T8041" s="14" t="str">
        <f t="shared" si="1006"/>
        <v>|Phillip Noyce|</v>
      </c>
      <c r="U8041" s="14" t="str">
        <f t="shared" si="1007"/>
        <v>|Sharon Stone|William Baldwin|Tom Berenger|Polly Walker|Colleen Camp|Amanda Foreman|Martin Landau|CCH Pounder|Nina Foch|Keene Curtis|</v>
      </c>
    </row>
    <row r="8042" spans="1:21">
      <c r="A8042" s="14" t="s">
        <v>36835</v>
      </c>
      <c r="B8042" s="14" t="s">
        <v>49</v>
      </c>
      <c r="C8042" s="14" t="s">
        <v>36836</v>
      </c>
      <c r="D8042" s="14" t="s">
        <v>117</v>
      </c>
      <c r="E8042" s="14" t="s">
        <v>36837</v>
      </c>
      <c r="F8042" s="14" t="s">
        <v>115</v>
      </c>
      <c r="G8042" s="26">
        <v>43465</v>
      </c>
      <c r="H8042" s="14">
        <v>2018</v>
      </c>
      <c r="I8042" s="14" t="s">
        <v>360</v>
      </c>
      <c r="J8042" s="14" t="s">
        <v>105</v>
      </c>
      <c r="K8042" s="14" t="s">
        <v>262</v>
      </c>
      <c r="L8042" s="14" t="s">
        <v>36838</v>
      </c>
      <c r="M8042" s="14">
        <f t="shared" si="1000"/>
        <v>2018</v>
      </c>
      <c r="N8042" s="14">
        <f t="shared" si="1001"/>
        <v>12</v>
      </c>
      <c r="O8042" s="14" t="str">
        <f>IFERROR(VLOOKUP(I8042,Lists!$F$2:$G$16,2,FALSE()),"Not Rated")</f>
        <v>Adults</v>
      </c>
      <c r="P8042" s="14">
        <f t="shared" si="1002"/>
        <v>1</v>
      </c>
      <c r="Q8042" s="14" t="str">
        <f t="shared" si="1003"/>
        <v>United States</v>
      </c>
      <c r="R8042" s="14" t="str">
        <f t="shared" si="1004"/>
        <v>|United States|</v>
      </c>
      <c r="S8042" s="14" t="str">
        <f t="shared" si="1005"/>
        <v>|Reality TV|</v>
      </c>
      <c r="T8042" s="14" t="str">
        <f t="shared" si="1006"/>
        <v>|Unknown|</v>
      </c>
      <c r="U8042" s="14" t="str">
        <f t="shared" si="1007"/>
        <v>|Robert Hall|</v>
      </c>
    </row>
    <row r="8043" spans="1:21">
      <c r="A8043" s="14" t="s">
        <v>36839</v>
      </c>
      <c r="B8043" s="14" t="s">
        <v>48</v>
      </c>
      <c r="C8043" s="14" t="s">
        <v>36840</v>
      </c>
      <c r="D8043" s="14" t="s">
        <v>36841</v>
      </c>
      <c r="E8043" s="14" t="s">
        <v>36842</v>
      </c>
      <c r="F8043" s="14" t="s">
        <v>36843</v>
      </c>
      <c r="G8043" s="26">
        <v>43307</v>
      </c>
      <c r="H8043" s="14">
        <v>2015</v>
      </c>
      <c r="I8043" s="14" t="s">
        <v>363</v>
      </c>
      <c r="J8043" s="14" t="s">
        <v>1668</v>
      </c>
      <c r="K8043" s="14" t="s">
        <v>612</v>
      </c>
      <c r="L8043" s="14" t="s">
        <v>36844</v>
      </c>
      <c r="M8043" s="14">
        <f t="shared" si="1000"/>
        <v>2018</v>
      </c>
      <c r="N8043" s="14">
        <f t="shared" si="1001"/>
        <v>7</v>
      </c>
      <c r="O8043" s="14" t="str">
        <f>IFERROR(VLOOKUP(I8043,Lists!$F$2:$G$16,2,FALSE()),"Not Rated")</f>
        <v>Adults</v>
      </c>
      <c r="P8043" s="14">
        <f t="shared" si="1002"/>
        <v>84</v>
      </c>
      <c r="Q8043" s="14" t="str">
        <f t="shared" si="1003"/>
        <v>United Kingdom</v>
      </c>
      <c r="R8043" s="14" t="str">
        <f t="shared" si="1004"/>
        <v>|United Kingdom|New Zealand|</v>
      </c>
      <c r="S8043" s="14" t="str">
        <f t="shared" si="1005"/>
        <v>|Action &amp; Adventure|Dramas|International Movies|</v>
      </c>
      <c r="T8043" s="14" t="str">
        <f t="shared" si="1006"/>
        <v>|John Maclean|</v>
      </c>
      <c r="U8043" s="14" t="str">
        <f t="shared" si="1007"/>
        <v>|Kodi Smit-McPhee|Michael Fassbender|Ben Mendelsohn|Caren Pistorius|Rory McCann|Andrew Robertt|Edwin Wright|Kalani Queypo|</v>
      </c>
    </row>
    <row r="8044" spans="1:21">
      <c r="A8044" s="14" t="s">
        <v>36845</v>
      </c>
      <c r="B8044" s="14" t="s">
        <v>48</v>
      </c>
      <c r="C8044" s="14" t="s">
        <v>36846</v>
      </c>
      <c r="D8044" s="14" t="s">
        <v>27415</v>
      </c>
      <c r="E8044" s="14" t="s">
        <v>36847</v>
      </c>
      <c r="F8044" s="14" t="s">
        <v>115</v>
      </c>
      <c r="G8044" s="26">
        <v>43617</v>
      </c>
      <c r="H8044" s="14">
        <v>1998</v>
      </c>
      <c r="I8044" s="14" t="s">
        <v>364</v>
      </c>
      <c r="J8044" s="14" t="s">
        <v>604</v>
      </c>
      <c r="K8044" s="14" t="s">
        <v>3203</v>
      </c>
      <c r="L8044" s="14" t="s">
        <v>36848</v>
      </c>
      <c r="M8044" s="14">
        <f t="shared" si="1000"/>
        <v>2019</v>
      </c>
      <c r="N8044" s="14">
        <f t="shared" si="1001"/>
        <v>6</v>
      </c>
      <c r="O8044" s="14" t="str">
        <f>IFERROR(VLOOKUP(I8044,Lists!$F$2:$G$16,2,FALSE()),"Not Rated")</f>
        <v>Teens</v>
      </c>
      <c r="P8044" s="14">
        <f t="shared" si="1002"/>
        <v>110</v>
      </c>
      <c r="Q8044" s="14" t="str">
        <f t="shared" si="1003"/>
        <v>United States</v>
      </c>
      <c r="R8044" s="14" t="str">
        <f t="shared" si="1004"/>
        <v>|United States|</v>
      </c>
      <c r="S8044" s="14" t="str">
        <f t="shared" si="1005"/>
        <v>|Action &amp; Adventure|Comedies|Sci-Fi &amp; Fantasy|</v>
      </c>
      <c r="T8044" s="14" t="str">
        <f t="shared" si="1006"/>
        <v>|Joe Dante|</v>
      </c>
      <c r="U8044" s="14" t="str">
        <f t="shared" si="1007"/>
        <v>|Kirsten Dunst|Gregory Smith|Jay Mohr|Phil Hartman|Kevin Dunn|Denis Leary|Frank Langella|Tommy Lee Jones|Ernest Borgnine|</v>
      </c>
    </row>
    <row r="8045" spans="1:21">
      <c r="A8045" s="14" t="s">
        <v>36849</v>
      </c>
      <c r="B8045" s="14" t="s">
        <v>48</v>
      </c>
      <c r="C8045" s="14" t="s">
        <v>36850</v>
      </c>
      <c r="D8045" s="14" t="s">
        <v>19992</v>
      </c>
      <c r="E8045" s="14" t="s">
        <v>36851</v>
      </c>
      <c r="F8045" s="14" t="s">
        <v>115</v>
      </c>
      <c r="G8045" s="26">
        <v>43658</v>
      </c>
      <c r="H8045" s="14">
        <v>2008</v>
      </c>
      <c r="I8045" s="14" t="s">
        <v>363</v>
      </c>
      <c r="J8045" s="14" t="s">
        <v>739</v>
      </c>
      <c r="K8045" s="14" t="s">
        <v>1034</v>
      </c>
      <c r="L8045" s="14" t="s">
        <v>36852</v>
      </c>
      <c r="M8045" s="14">
        <f t="shared" si="1000"/>
        <v>2019</v>
      </c>
      <c r="N8045" s="14">
        <f t="shared" si="1001"/>
        <v>7</v>
      </c>
      <c r="O8045" s="14" t="str">
        <f>IFERROR(VLOOKUP(I8045,Lists!$F$2:$G$16,2,FALSE()),"Not Rated")</f>
        <v>Adults</v>
      </c>
      <c r="P8045" s="14">
        <f t="shared" si="1002"/>
        <v>95</v>
      </c>
      <c r="Q8045" s="14" t="str">
        <f t="shared" si="1003"/>
        <v>United States</v>
      </c>
      <c r="R8045" s="14" t="str">
        <f t="shared" si="1004"/>
        <v>|United States|</v>
      </c>
      <c r="S8045" s="14" t="str">
        <f t="shared" si="1005"/>
        <v>|Comedies|Dramas|Independent Movies|</v>
      </c>
      <c r="T8045" s="14" t="str">
        <f t="shared" si="1006"/>
        <v>|Noam Murro|</v>
      </c>
      <c r="U8045" s="14" t="str">
        <f t="shared" si="1007"/>
        <v>|Dennis Quaid|Sarah Jessica Parker|Thomas Haden Church|Ellen Page|Ashton Holmes|Christine Lahti|Camille Mana|David Denman|Don Wadsworth|Robert Haley|</v>
      </c>
    </row>
    <row r="8046" spans="1:21">
      <c r="A8046" s="14" t="s">
        <v>36853</v>
      </c>
      <c r="B8046" s="14" t="s">
        <v>48</v>
      </c>
      <c r="C8046" s="14" t="s">
        <v>36854</v>
      </c>
      <c r="D8046" s="14" t="s">
        <v>117</v>
      </c>
      <c r="E8046" s="14" t="s">
        <v>117</v>
      </c>
      <c r="F8046" s="14" t="s">
        <v>115</v>
      </c>
      <c r="G8046" s="26">
        <v>42870</v>
      </c>
      <c r="H8046" s="14">
        <v>2017</v>
      </c>
      <c r="I8046" s="14" t="s">
        <v>360</v>
      </c>
      <c r="J8046" s="14" t="s">
        <v>2497</v>
      </c>
      <c r="K8046" s="14" t="s">
        <v>884</v>
      </c>
      <c r="L8046" s="14" t="s">
        <v>36855</v>
      </c>
      <c r="M8046" s="14">
        <f t="shared" si="1000"/>
        <v>2017</v>
      </c>
      <c r="N8046" s="14">
        <f t="shared" si="1001"/>
        <v>5</v>
      </c>
      <c r="O8046" s="14" t="str">
        <f>IFERROR(VLOOKUP(I8046,Lists!$F$2:$G$16,2,FALSE()),"Not Rated")</f>
        <v>Adults</v>
      </c>
      <c r="P8046" s="14">
        <f t="shared" si="1002"/>
        <v>66</v>
      </c>
      <c r="Q8046" s="14" t="str">
        <f t="shared" si="1003"/>
        <v>United States</v>
      </c>
      <c r="R8046" s="14" t="str">
        <f t="shared" si="1004"/>
        <v>|United States|</v>
      </c>
      <c r="S8046" s="14" t="str">
        <f t="shared" si="1005"/>
        <v>|Documentaries|Sports Movies|</v>
      </c>
      <c r="T8046" s="14" t="str">
        <f t="shared" si="1006"/>
        <v>|Unknown|</v>
      </c>
      <c r="U8046" s="14" t="str">
        <f t="shared" si="1007"/>
        <v>|Unknown|</v>
      </c>
    </row>
    <row r="8047" spans="1:21">
      <c r="A8047" s="14" t="s">
        <v>36856</v>
      </c>
      <c r="B8047" s="14" t="s">
        <v>48</v>
      </c>
      <c r="C8047" s="14" t="s">
        <v>36857</v>
      </c>
      <c r="D8047" s="14" t="s">
        <v>36858</v>
      </c>
      <c r="E8047" s="14" t="s">
        <v>36859</v>
      </c>
      <c r="F8047" s="14" t="s">
        <v>115</v>
      </c>
      <c r="G8047" s="26">
        <v>42269</v>
      </c>
      <c r="H8047" s="14">
        <v>2015</v>
      </c>
      <c r="I8047" s="14" t="s">
        <v>364</v>
      </c>
      <c r="J8047" s="14" t="s">
        <v>760</v>
      </c>
      <c r="K8047" s="14" t="s">
        <v>245</v>
      </c>
      <c r="L8047" s="14" t="s">
        <v>36860</v>
      </c>
      <c r="M8047" s="14">
        <f t="shared" si="1000"/>
        <v>2015</v>
      </c>
      <c r="N8047" s="14">
        <f t="shared" si="1001"/>
        <v>9</v>
      </c>
      <c r="O8047" s="14" t="str">
        <f>IFERROR(VLOOKUP(I8047,Lists!$F$2:$G$16,2,FALSE()),"Not Rated")</f>
        <v>Teens</v>
      </c>
      <c r="P8047" s="14">
        <f t="shared" si="1002"/>
        <v>83</v>
      </c>
      <c r="Q8047" s="14" t="str">
        <f t="shared" si="1003"/>
        <v>United States</v>
      </c>
      <c r="R8047" s="14" t="str">
        <f t="shared" si="1004"/>
        <v>|United States|</v>
      </c>
      <c r="S8047" s="14" t="str">
        <f t="shared" si="1005"/>
        <v>|Comedies|</v>
      </c>
      <c r="T8047" s="14" t="str">
        <f t="shared" si="1006"/>
        <v>|Alex Winter|</v>
      </c>
      <c r="U8047" s="14" t="str">
        <f t="shared" si="1007"/>
        <v>|Ian Hecox|Anthony Padilla|Jenna Marbles|Grace Helbig|Harley Morenstein|Jillian Nelson|Brittany Ross|Michael Ian Black|Steve Austin|</v>
      </c>
    </row>
    <row r="8048" spans="1:21">
      <c r="A8048" s="14" t="s">
        <v>36861</v>
      </c>
      <c r="B8048" s="14" t="s">
        <v>48</v>
      </c>
      <c r="C8048" s="14" t="s">
        <v>36862</v>
      </c>
      <c r="D8048" s="14" t="s">
        <v>36863</v>
      </c>
      <c r="E8048" s="14" t="s">
        <v>36864</v>
      </c>
      <c r="F8048" s="14" t="s">
        <v>115</v>
      </c>
      <c r="G8048" s="26">
        <v>43840</v>
      </c>
      <c r="H8048" s="14">
        <v>2016</v>
      </c>
      <c r="I8048" s="14" t="s">
        <v>363</v>
      </c>
      <c r="J8048" s="14" t="s">
        <v>1290</v>
      </c>
      <c r="K8048" s="14" t="s">
        <v>625</v>
      </c>
      <c r="L8048" s="14" t="s">
        <v>36865</v>
      </c>
      <c r="M8048" s="14">
        <f t="shared" si="1000"/>
        <v>2020</v>
      </c>
      <c r="N8048" s="14">
        <f t="shared" si="1001"/>
        <v>1</v>
      </c>
      <c r="O8048" s="14" t="str">
        <f>IFERROR(VLOOKUP(I8048,Lists!$F$2:$G$16,2,FALSE()),"Not Rated")</f>
        <v>Adults</v>
      </c>
      <c r="P8048" s="14">
        <f t="shared" si="1002"/>
        <v>86</v>
      </c>
      <c r="Q8048" s="14" t="str">
        <f t="shared" si="1003"/>
        <v>United States</v>
      </c>
      <c r="R8048" s="14" t="str">
        <f t="shared" si="1004"/>
        <v>|United States|</v>
      </c>
      <c r="S8048" s="14" t="str">
        <f t="shared" si="1005"/>
        <v>|Action &amp; Adventure|Dramas|</v>
      </c>
      <c r="T8048" s="14" t="str">
        <f t="shared" si="1006"/>
        <v>|Fred Olen Ray|</v>
      </c>
      <c r="U8048" s="14" t="str">
        <f t="shared" si="1007"/>
        <v>|Steven Seagal|Rob Van Dam|Tim Abell|Charlene Amoia|Daniel Booko|Jason-Shane Scott|Anthony Batarse|Gerald Webb|</v>
      </c>
    </row>
    <row r="8049" spans="1:21">
      <c r="A8049" s="14" t="s">
        <v>36866</v>
      </c>
      <c r="B8049" s="14" t="s">
        <v>48</v>
      </c>
      <c r="C8049" s="14" t="s">
        <v>36867</v>
      </c>
      <c r="D8049" s="14" t="s">
        <v>9642</v>
      </c>
      <c r="E8049" s="14" t="s">
        <v>36868</v>
      </c>
      <c r="F8049" s="14" t="s">
        <v>116</v>
      </c>
      <c r="G8049" s="26">
        <v>43282</v>
      </c>
      <c r="H8049" s="14">
        <v>2005</v>
      </c>
      <c r="I8049" s="14" t="s">
        <v>361</v>
      </c>
      <c r="J8049" s="14" t="s">
        <v>3814</v>
      </c>
      <c r="K8049" s="14" t="s">
        <v>542</v>
      </c>
      <c r="L8049" s="14" t="s">
        <v>36869</v>
      </c>
      <c r="M8049" s="14">
        <f t="shared" si="1000"/>
        <v>2018</v>
      </c>
      <c r="N8049" s="14">
        <f t="shared" si="1001"/>
        <v>7</v>
      </c>
      <c r="O8049" s="14" t="str">
        <f>IFERROR(VLOOKUP(I8049,Lists!$F$2:$G$16,2,FALSE()),"Not Rated")</f>
        <v>Teens</v>
      </c>
      <c r="P8049" s="14">
        <f t="shared" si="1002"/>
        <v>137</v>
      </c>
      <c r="Q8049" s="14" t="str">
        <f t="shared" si="1003"/>
        <v>India</v>
      </c>
      <c r="R8049" s="14" t="str">
        <f t="shared" si="1004"/>
        <v>|India|</v>
      </c>
      <c r="S8049" s="14" t="str">
        <f t="shared" si="1005"/>
        <v>|Comedies|International Movies|Romantic Movies|</v>
      </c>
      <c r="T8049" s="14" t="str">
        <f t="shared" si="1006"/>
        <v>|Imtiaz Ali|</v>
      </c>
      <c r="U8049" s="14" t="str">
        <f t="shared" si="1007"/>
        <v>|Abhay Deol|Ayesha Takia|Apoorva Jha|Ayesha Jhulka|Rati Agnihotri|Sandhya Mridul|Suresh Oberoi|Manish Chaudhary|</v>
      </c>
    </row>
    <row r="8050" spans="1:21">
      <c r="A8050" s="14" t="s">
        <v>36870</v>
      </c>
      <c r="B8050" s="14" t="s">
        <v>48</v>
      </c>
      <c r="C8050" s="14" t="s">
        <v>36871</v>
      </c>
      <c r="D8050" s="14" t="s">
        <v>36872</v>
      </c>
      <c r="E8050" s="14" t="s">
        <v>117</v>
      </c>
      <c r="F8050" s="14" t="s">
        <v>115</v>
      </c>
      <c r="G8050" s="26">
        <v>43543</v>
      </c>
      <c r="H8050" s="14">
        <v>2018</v>
      </c>
      <c r="I8050" s="14" t="s">
        <v>360</v>
      </c>
      <c r="J8050" s="14" t="s">
        <v>872</v>
      </c>
      <c r="K8050" s="14" t="s">
        <v>247</v>
      </c>
      <c r="L8050" s="14" t="s">
        <v>36873</v>
      </c>
      <c r="M8050" s="14">
        <f t="shared" si="1000"/>
        <v>2019</v>
      </c>
      <c r="N8050" s="14">
        <f t="shared" si="1001"/>
        <v>3</v>
      </c>
      <c r="O8050" s="14" t="str">
        <f>IFERROR(VLOOKUP(I8050,Lists!$F$2:$G$16,2,FALSE()),"Not Rated")</f>
        <v>Adults</v>
      </c>
      <c r="P8050" s="14">
        <f t="shared" si="1002"/>
        <v>87</v>
      </c>
      <c r="Q8050" s="14" t="str">
        <f t="shared" si="1003"/>
        <v>United States</v>
      </c>
      <c r="R8050" s="14" t="str">
        <f t="shared" si="1004"/>
        <v>|United States|</v>
      </c>
      <c r="S8050" s="14" t="str">
        <f t="shared" si="1005"/>
        <v>|Documentaries|</v>
      </c>
      <c r="T8050" s="14" t="str">
        <f t="shared" si="1006"/>
        <v>|Jonathan Ignatius Green|</v>
      </c>
      <c r="U8050" s="14" t="str">
        <f t="shared" si="1007"/>
        <v>|Unknown|</v>
      </c>
    </row>
    <row r="8051" spans="1:21">
      <c r="A8051" s="14" t="s">
        <v>36874</v>
      </c>
      <c r="B8051" s="14" t="s">
        <v>48</v>
      </c>
      <c r="C8051" s="14" t="s">
        <v>36875</v>
      </c>
      <c r="D8051" s="14" t="s">
        <v>304</v>
      </c>
      <c r="E8051" s="14" t="s">
        <v>36876</v>
      </c>
      <c r="F8051" s="14" t="s">
        <v>136</v>
      </c>
      <c r="G8051" s="26">
        <v>43470</v>
      </c>
      <c r="H8051" s="14">
        <v>2013</v>
      </c>
      <c r="I8051" s="14" t="s">
        <v>360</v>
      </c>
      <c r="J8051" s="14" t="s">
        <v>1129</v>
      </c>
      <c r="K8051" s="14" t="s">
        <v>475</v>
      </c>
      <c r="L8051" s="14" t="s">
        <v>36877</v>
      </c>
      <c r="M8051" s="14">
        <f t="shared" si="1000"/>
        <v>2019</v>
      </c>
      <c r="N8051" s="14">
        <f t="shared" si="1001"/>
        <v>1</v>
      </c>
      <c r="O8051" s="14" t="str">
        <f>IFERROR(VLOOKUP(I8051,Lists!$F$2:$G$16,2,FALSE()),"Not Rated")</f>
        <v>Adults</v>
      </c>
      <c r="P8051" s="14">
        <f t="shared" si="1002"/>
        <v>142</v>
      </c>
      <c r="Q8051" s="14" t="str">
        <f t="shared" si="1003"/>
        <v>Indonesia</v>
      </c>
      <c r="R8051" s="14" t="str">
        <f t="shared" si="1004"/>
        <v>|Indonesia|</v>
      </c>
      <c r="S8051" s="14" t="str">
        <f t="shared" si="1005"/>
        <v>|Dramas|International Movies|</v>
      </c>
      <c r="T8051" s="14" t="str">
        <f t="shared" si="1006"/>
        <v>|Hanung Bramantyo|</v>
      </c>
      <c r="U8051" s="14" t="str">
        <f t="shared" si="1007"/>
        <v>|Ario Bayu|Lukman Sardi|Maudy Koesnaedi|Tanta Ginting|Tika Bravani|Emir Mahira|Sujiwo Tedjo|Ayu Laksmi|Matias Muchus|</v>
      </c>
    </row>
    <row r="8052" spans="1:21">
      <c r="A8052" s="14" t="s">
        <v>36878</v>
      </c>
      <c r="B8052" s="14" t="s">
        <v>48</v>
      </c>
      <c r="C8052" s="14" t="s">
        <v>36879</v>
      </c>
      <c r="D8052" s="14" t="s">
        <v>20188</v>
      </c>
      <c r="E8052" s="14" t="s">
        <v>36880</v>
      </c>
      <c r="F8052" s="14" t="s">
        <v>125</v>
      </c>
      <c r="G8052" s="26">
        <v>43344</v>
      </c>
      <c r="H8052" s="14">
        <v>1991</v>
      </c>
      <c r="I8052" s="14" t="s">
        <v>369</v>
      </c>
      <c r="J8052" s="14" t="s">
        <v>507</v>
      </c>
      <c r="K8052" s="14" t="s">
        <v>4695</v>
      </c>
      <c r="L8052" s="14" t="s">
        <v>36881</v>
      </c>
      <c r="M8052" s="14">
        <f t="shared" si="1000"/>
        <v>2018</v>
      </c>
      <c r="N8052" s="14">
        <f t="shared" si="1001"/>
        <v>9</v>
      </c>
      <c r="O8052" s="14" t="str">
        <f>IFERROR(VLOOKUP(I8052,Lists!$F$2:$G$16,2,FALSE()),"Not Rated")</f>
        <v>Not Rated</v>
      </c>
      <c r="P8052" s="14">
        <f t="shared" si="1002"/>
        <v>94</v>
      </c>
      <c r="Q8052" s="14" t="str">
        <f t="shared" si="1003"/>
        <v>Mexico</v>
      </c>
      <c r="R8052" s="14" t="str">
        <f t="shared" si="1004"/>
        <v>|Mexico|</v>
      </c>
      <c r="S8052" s="14" t="str">
        <f t="shared" si="1005"/>
        <v>|Comedies|Independent Movies|International Movies|</v>
      </c>
      <c r="T8052" s="14" t="str">
        <f t="shared" si="1006"/>
        <v>|Alfonso Cuarón|</v>
      </c>
      <c r="U8052" s="14" t="str">
        <f t="shared" si="1007"/>
        <v>|Luis de Icaza|Dobrina Liubomirova|Isabel Benet|Claudia Fernandez|Luz María Jerez|Claudia Ramírez|Astrid Hadad|Toshiro Hisaki|Daniel Giménez Cacho|Carlos Nakasone|Ricardo Dalmacci|Nevil Wilton|John Keyser|Raúl Valerio|Monserrat Ontiveros|Daniel Gimenez Cacho|</v>
      </c>
    </row>
    <row r="8053" spans="1:21">
      <c r="A8053" s="14" t="s">
        <v>36882</v>
      </c>
      <c r="B8053" s="14" t="s">
        <v>48</v>
      </c>
      <c r="C8053" s="14" t="s">
        <v>36883</v>
      </c>
      <c r="D8053" s="14" t="s">
        <v>5444</v>
      </c>
      <c r="E8053" s="14" t="s">
        <v>36884</v>
      </c>
      <c r="F8053" s="14" t="s">
        <v>115</v>
      </c>
      <c r="G8053" s="26">
        <v>43474</v>
      </c>
      <c r="H8053" s="14">
        <v>2018</v>
      </c>
      <c r="I8053" s="14" t="s">
        <v>364</v>
      </c>
      <c r="J8053" s="14" t="s">
        <v>1476</v>
      </c>
      <c r="K8053" s="14" t="s">
        <v>13103</v>
      </c>
      <c r="L8053" s="14" t="s">
        <v>36885</v>
      </c>
      <c r="M8053" s="14">
        <f t="shared" si="1000"/>
        <v>2019</v>
      </c>
      <c r="N8053" s="14">
        <f t="shared" si="1001"/>
        <v>1</v>
      </c>
      <c r="O8053" s="14" t="str">
        <f>IFERROR(VLOOKUP(I8053,Lists!$F$2:$G$16,2,FALSE()),"Not Rated")</f>
        <v>Teens</v>
      </c>
      <c r="P8053" s="14">
        <f t="shared" si="1002"/>
        <v>135</v>
      </c>
      <c r="Q8053" s="14" t="str">
        <f t="shared" si="1003"/>
        <v>United States</v>
      </c>
      <c r="R8053" s="14" t="str">
        <f t="shared" si="1004"/>
        <v>|United States|</v>
      </c>
      <c r="S8053" s="14" t="str">
        <f t="shared" si="1005"/>
        <v>|Action &amp; Adventure|Children &amp; Family Movies|Sci-Fi &amp; Fantasy|</v>
      </c>
      <c r="T8053" s="14" t="str">
        <f t="shared" si="1006"/>
        <v>|Ron Howard|</v>
      </c>
      <c r="U8053" s="14" t="str">
        <f t="shared" si="1007"/>
        <v>|Alden Ehrenreich|Woody Harrelson|Emilia Clarke|Donald Glover|Joonas Suotamo|Thandie Newton|Phoebe Waller-Bridge|Paul Bettany|</v>
      </c>
    </row>
    <row r="8054" spans="1:21">
      <c r="A8054" s="14" t="s">
        <v>36886</v>
      </c>
      <c r="B8054" s="14" t="s">
        <v>48</v>
      </c>
      <c r="C8054" s="14" t="s">
        <v>36887</v>
      </c>
      <c r="D8054" s="14" t="s">
        <v>5444</v>
      </c>
      <c r="E8054" s="14" t="s">
        <v>36884</v>
      </c>
      <c r="F8054" s="14" t="s">
        <v>115</v>
      </c>
      <c r="G8054" s="26">
        <v>43474</v>
      </c>
      <c r="H8054" s="14">
        <v>2018</v>
      </c>
      <c r="I8054" s="14" t="s">
        <v>364</v>
      </c>
      <c r="J8054" s="14" t="s">
        <v>1476</v>
      </c>
      <c r="K8054" s="14" t="s">
        <v>13103</v>
      </c>
      <c r="L8054" s="14" t="s">
        <v>36885</v>
      </c>
      <c r="M8054" s="14">
        <f t="shared" si="1000"/>
        <v>2019</v>
      </c>
      <c r="N8054" s="14">
        <f t="shared" si="1001"/>
        <v>1</v>
      </c>
      <c r="O8054" s="14" t="str">
        <f>IFERROR(VLOOKUP(I8054,Lists!$F$2:$G$16,2,FALSE()),"Not Rated")</f>
        <v>Teens</v>
      </c>
      <c r="P8054" s="14">
        <f t="shared" si="1002"/>
        <v>135</v>
      </c>
      <c r="Q8054" s="14" t="str">
        <f t="shared" si="1003"/>
        <v>United States</v>
      </c>
      <c r="R8054" s="14" t="str">
        <f t="shared" si="1004"/>
        <v>|United States|</v>
      </c>
      <c r="S8054" s="14" t="str">
        <f t="shared" si="1005"/>
        <v>|Action &amp; Adventure|Children &amp; Family Movies|Sci-Fi &amp; Fantasy|</v>
      </c>
      <c r="T8054" s="14" t="str">
        <f t="shared" si="1006"/>
        <v>|Ron Howard|</v>
      </c>
      <c r="U8054" s="14" t="str">
        <f t="shared" si="1007"/>
        <v>|Alden Ehrenreich|Woody Harrelson|Emilia Clarke|Donald Glover|Joonas Suotamo|Thandie Newton|Phoebe Waller-Bridge|Paul Bettany|</v>
      </c>
    </row>
    <row r="8055" spans="1:21">
      <c r="A8055" s="14" t="s">
        <v>36888</v>
      </c>
      <c r="B8055" s="14" t="s">
        <v>48</v>
      </c>
      <c r="C8055" s="14" t="s">
        <v>36889</v>
      </c>
      <c r="D8055" s="14" t="s">
        <v>16666</v>
      </c>
      <c r="E8055" s="14" t="s">
        <v>36890</v>
      </c>
      <c r="F8055" s="14" t="s">
        <v>36891</v>
      </c>
      <c r="G8055" s="26">
        <v>43146</v>
      </c>
      <c r="H8055" s="14">
        <v>2009</v>
      </c>
      <c r="I8055" s="14" t="s">
        <v>363</v>
      </c>
      <c r="J8055" s="14" t="s">
        <v>457</v>
      </c>
      <c r="K8055" s="14" t="s">
        <v>11758</v>
      </c>
      <c r="L8055" s="14" t="s">
        <v>36892</v>
      </c>
      <c r="M8055" s="14">
        <f t="shared" si="1000"/>
        <v>2018</v>
      </c>
      <c r="N8055" s="14">
        <f t="shared" si="1001"/>
        <v>2</v>
      </c>
      <c r="O8055" s="14" t="str">
        <f>IFERROR(VLOOKUP(I8055,Lists!$F$2:$G$16,2,FALSE()),"Not Rated")</f>
        <v>Adults</v>
      </c>
      <c r="P8055" s="14">
        <f t="shared" si="1002"/>
        <v>104</v>
      </c>
      <c r="Q8055" s="14" t="str">
        <f t="shared" si="1003"/>
        <v>Czech Republic</v>
      </c>
      <c r="R8055" s="14" t="str">
        <f t="shared" si="1004"/>
        <v>|Czech Republic|United Kingdom|France|</v>
      </c>
      <c r="S8055" s="14" t="str">
        <f t="shared" si="1005"/>
        <v>|Action &amp; Adventure|International Movies|Sci-Fi &amp; Fantasy|</v>
      </c>
      <c r="T8055" s="14" t="str">
        <f t="shared" si="1006"/>
        <v>|Michael J. Bassett|</v>
      </c>
      <c r="U8055" s="14" t="str">
        <f t="shared" si="1007"/>
        <v>|James Purefoy|Pete Postlethwaite|Rachel Hurd-Wood|Alice Krige|Jason Flemyng|Mackenzie Crook|Patrick Hurd-Wood|Max von Sydow|</v>
      </c>
    </row>
    <row r="8056" spans="1:21">
      <c r="A8056" s="14" t="s">
        <v>36893</v>
      </c>
      <c r="B8056" s="14" t="s">
        <v>48</v>
      </c>
      <c r="C8056" s="14" t="s">
        <v>36894</v>
      </c>
      <c r="D8056" s="14" t="s">
        <v>36895</v>
      </c>
      <c r="E8056" s="14" t="s">
        <v>36896</v>
      </c>
      <c r="F8056" s="14" t="s">
        <v>115</v>
      </c>
      <c r="G8056" s="26">
        <v>43087</v>
      </c>
      <c r="H8056" s="14">
        <v>2017</v>
      </c>
      <c r="I8056" s="14" t="s">
        <v>360</v>
      </c>
      <c r="J8056" s="14" t="s">
        <v>566</v>
      </c>
      <c r="K8056" s="14" t="s">
        <v>1027</v>
      </c>
      <c r="L8056" s="14" t="s">
        <v>36897</v>
      </c>
      <c r="M8056" s="14">
        <f t="shared" si="1000"/>
        <v>2017</v>
      </c>
      <c r="N8056" s="14">
        <f t="shared" si="1001"/>
        <v>12</v>
      </c>
      <c r="O8056" s="14" t="str">
        <f>IFERROR(VLOOKUP(I8056,Lists!$F$2:$G$16,2,FALSE()),"Not Rated")</f>
        <v>Adults</v>
      </c>
      <c r="P8056" s="14">
        <f t="shared" si="1002"/>
        <v>97</v>
      </c>
      <c r="Q8056" s="14" t="str">
        <f t="shared" si="1003"/>
        <v>United States</v>
      </c>
      <c r="R8056" s="14" t="str">
        <f t="shared" si="1004"/>
        <v>|United States|</v>
      </c>
      <c r="S8056" s="14" t="str">
        <f t="shared" si="1005"/>
        <v>|Dramas|Romantic Movies|</v>
      </c>
      <c r="T8056" s="14" t="str">
        <f t="shared" si="1006"/>
        <v>|Ian MacAllister-McDonald|</v>
      </c>
      <c r="U8056" s="14" t="str">
        <f t="shared" si="1007"/>
        <v>|Thomas Mann|Lily Mae Harrington|Ely Henry|Lachlan Buchanan|Marin Ireland|John Thorsen|Stephen Thorne|Shannon Hartman|</v>
      </c>
    </row>
    <row r="8057" spans="1:21">
      <c r="A8057" s="14" t="s">
        <v>36898</v>
      </c>
      <c r="B8057" s="14" t="s">
        <v>48</v>
      </c>
      <c r="C8057" s="14" t="s">
        <v>36899</v>
      </c>
      <c r="D8057" s="14" t="s">
        <v>36900</v>
      </c>
      <c r="E8057" s="14" t="s">
        <v>36901</v>
      </c>
      <c r="F8057" s="14" t="s">
        <v>115</v>
      </c>
      <c r="G8057" s="26">
        <v>43678</v>
      </c>
      <c r="H8057" s="14">
        <v>2003</v>
      </c>
      <c r="I8057" s="14" t="s">
        <v>364</v>
      </c>
      <c r="J8057" s="14" t="s">
        <v>972</v>
      </c>
      <c r="K8057" s="14" t="s">
        <v>1014</v>
      </c>
      <c r="L8057" s="14" t="s">
        <v>36902</v>
      </c>
      <c r="M8057" s="14">
        <f t="shared" si="1000"/>
        <v>2019</v>
      </c>
      <c r="N8057" s="14">
        <f t="shared" si="1001"/>
        <v>8</v>
      </c>
      <c r="O8057" s="14" t="str">
        <f>IFERROR(VLOOKUP(I8057,Lists!$F$2:$G$16,2,FALSE()),"Not Rated")</f>
        <v>Teens</v>
      </c>
      <c r="P8057" s="14">
        <f t="shared" si="1002"/>
        <v>128</v>
      </c>
      <c r="Q8057" s="14" t="str">
        <f t="shared" si="1003"/>
        <v>United States</v>
      </c>
      <c r="R8057" s="14" t="str">
        <f t="shared" si="1004"/>
        <v>|United States|</v>
      </c>
      <c r="S8057" s="14" t="str">
        <f t="shared" si="1005"/>
        <v>|Comedies|Romantic Movies|</v>
      </c>
      <c r="T8057" s="14" t="str">
        <f t="shared" si="1006"/>
        <v>|Nancy Meyers|</v>
      </c>
      <c r="U8057" s="14" t="str">
        <f t="shared" si="1007"/>
        <v>|Jack Nicholson|Diane Keaton|Keanu Reeves|Frances McDormand|Amanda Peet|Jon Favreau|Paul Michael Glaser|Rachel Ticotin|</v>
      </c>
    </row>
    <row r="8058" spans="1:21">
      <c r="A8058" s="14" t="s">
        <v>36903</v>
      </c>
      <c r="B8058" s="14" t="s">
        <v>48</v>
      </c>
      <c r="C8058" s="14" t="s">
        <v>36904</v>
      </c>
      <c r="D8058" s="14" t="s">
        <v>36905</v>
      </c>
      <c r="E8058" s="14" t="s">
        <v>36906</v>
      </c>
      <c r="F8058" s="14" t="s">
        <v>36907</v>
      </c>
      <c r="G8058" s="26">
        <v>43300</v>
      </c>
      <c r="H8058" s="14">
        <v>2014</v>
      </c>
      <c r="I8058" s="14" t="s">
        <v>363</v>
      </c>
      <c r="J8058" s="14" t="s">
        <v>1226</v>
      </c>
      <c r="K8058" s="14" t="s">
        <v>7420</v>
      </c>
      <c r="L8058" s="14" t="s">
        <v>36908</v>
      </c>
      <c r="M8058" s="14">
        <f t="shared" si="1000"/>
        <v>2018</v>
      </c>
      <c r="N8058" s="14">
        <f t="shared" si="1001"/>
        <v>7</v>
      </c>
      <c r="O8058" s="14" t="str">
        <f>IFERROR(VLOOKUP(I8058,Lists!$F$2:$G$16,2,FALSE()),"Not Rated")</f>
        <v>Adults</v>
      </c>
      <c r="P8058" s="14">
        <f t="shared" si="1002"/>
        <v>109</v>
      </c>
      <c r="Q8058" s="14" t="str">
        <f t="shared" si="1003"/>
        <v>Australia</v>
      </c>
      <c r="R8058" s="14" t="str">
        <f t="shared" si="1004"/>
        <v>|Australia|United Kingdom|Canada|</v>
      </c>
      <c r="S8058" s="14" t="str">
        <f t="shared" si="1005"/>
        <v>|Action &amp; Adventure|Dramas|Independent Movies|</v>
      </c>
      <c r="T8058" s="14" t="str">
        <f t="shared" si="1006"/>
        <v>|Julius Avery|</v>
      </c>
      <c r="U8058" s="14" t="str">
        <f t="shared" si="1007"/>
        <v>|Ewan McGregor|Brenton Thwaites|Alicia Vikander|Jacek Koman|Matt Nable|Tom Budge|Eddie Baroo|Nash Edgerton|</v>
      </c>
    </row>
    <row r="8059" spans="1:21">
      <c r="A8059" s="14" t="s">
        <v>36909</v>
      </c>
      <c r="B8059" s="14" t="s">
        <v>48</v>
      </c>
      <c r="C8059" s="14" t="s">
        <v>36910</v>
      </c>
      <c r="D8059" s="14" t="s">
        <v>36911</v>
      </c>
      <c r="E8059" s="14" t="s">
        <v>117</v>
      </c>
      <c r="F8059" s="14" t="s">
        <v>115</v>
      </c>
      <c r="G8059" s="26">
        <v>42714</v>
      </c>
      <c r="H8059" s="14">
        <v>2016</v>
      </c>
      <c r="I8059" s="14" t="s">
        <v>369</v>
      </c>
      <c r="J8059" s="14" t="s">
        <v>4548</v>
      </c>
      <c r="K8059" s="14" t="s">
        <v>884</v>
      </c>
      <c r="L8059" s="14" t="s">
        <v>36912</v>
      </c>
      <c r="M8059" s="14">
        <f t="shared" si="1000"/>
        <v>2016</v>
      </c>
      <c r="N8059" s="14">
        <f t="shared" si="1001"/>
        <v>12</v>
      </c>
      <c r="O8059" s="14" t="str">
        <f>IFERROR(VLOOKUP(I8059,Lists!$F$2:$G$16,2,FALSE()),"Not Rated")</f>
        <v>Not Rated</v>
      </c>
      <c r="P8059" s="14">
        <f t="shared" si="1002"/>
        <v>73</v>
      </c>
      <c r="Q8059" s="14" t="str">
        <f t="shared" si="1003"/>
        <v>United States</v>
      </c>
      <c r="R8059" s="14" t="str">
        <f t="shared" si="1004"/>
        <v>|United States|</v>
      </c>
      <c r="S8059" s="14" t="str">
        <f t="shared" si="1005"/>
        <v>|Documentaries|Sports Movies|</v>
      </c>
      <c r="T8059" s="14" t="str">
        <f t="shared" si="1006"/>
        <v>|Jeffrey C. Bell|</v>
      </c>
      <c r="U8059" s="14" t="str">
        <f t="shared" si="1007"/>
        <v>|Unknown|</v>
      </c>
    </row>
    <row r="8060" spans="1:21">
      <c r="A8060" s="14" t="s">
        <v>36913</v>
      </c>
      <c r="B8060" s="14" t="s">
        <v>49</v>
      </c>
      <c r="C8060" s="14" t="s">
        <v>36914</v>
      </c>
      <c r="D8060" s="14" t="s">
        <v>117</v>
      </c>
      <c r="E8060" s="14" t="s">
        <v>36915</v>
      </c>
      <c r="F8060" s="14" t="s">
        <v>139</v>
      </c>
      <c r="G8060" s="26">
        <v>43610</v>
      </c>
      <c r="H8060" s="14">
        <v>2016</v>
      </c>
      <c r="I8060" s="14" t="s">
        <v>360</v>
      </c>
      <c r="J8060" s="14" t="s">
        <v>105</v>
      </c>
      <c r="K8060" s="14" t="s">
        <v>1905</v>
      </c>
      <c r="L8060" s="14" t="s">
        <v>36916</v>
      </c>
      <c r="M8060" s="14">
        <f t="shared" si="1000"/>
        <v>2019</v>
      </c>
      <c r="N8060" s="14">
        <f t="shared" si="1001"/>
        <v>5</v>
      </c>
      <c r="O8060" s="14" t="str">
        <f>IFERROR(VLOOKUP(I8060,Lists!$F$2:$G$16,2,FALSE()),"Not Rated")</f>
        <v>Adults</v>
      </c>
      <c r="P8060" s="14">
        <f t="shared" si="1002"/>
        <v>1</v>
      </c>
      <c r="Q8060" s="14" t="str">
        <f t="shared" si="1003"/>
        <v>Thailand</v>
      </c>
      <c r="R8060" s="14" t="str">
        <f t="shared" si="1004"/>
        <v>|Thailand|</v>
      </c>
      <c r="S8060" s="14" t="str">
        <f t="shared" si="1005"/>
        <v>|International TV Shows|Romantic TV Shows|TV Dramas|</v>
      </c>
      <c r="T8060" s="14" t="str">
        <f t="shared" si="1006"/>
        <v>|Unknown|</v>
      </c>
      <c r="U8060" s="14" t="str">
        <f t="shared" si="1007"/>
        <v>|Sangpotirat Perawat|Ruangroj Prachaya|</v>
      </c>
    </row>
    <row r="8061" spans="1:21">
      <c r="A8061" s="14" t="s">
        <v>36917</v>
      </c>
      <c r="B8061" s="14" t="s">
        <v>48</v>
      </c>
      <c r="C8061" s="14" t="s">
        <v>36918</v>
      </c>
      <c r="D8061" s="14" t="s">
        <v>4921</v>
      </c>
      <c r="E8061" s="14" t="s">
        <v>36919</v>
      </c>
      <c r="F8061" s="14" t="s">
        <v>115</v>
      </c>
      <c r="G8061" s="26">
        <v>43968</v>
      </c>
      <c r="H8061" s="14">
        <v>2011</v>
      </c>
      <c r="I8061" s="14" t="s">
        <v>367</v>
      </c>
      <c r="J8061" s="14" t="s">
        <v>574</v>
      </c>
      <c r="K8061" s="14" t="s">
        <v>36920</v>
      </c>
      <c r="L8061" s="14" t="s">
        <v>36921</v>
      </c>
      <c r="M8061" s="14">
        <f t="shared" si="1000"/>
        <v>2020</v>
      </c>
      <c r="N8061" s="14">
        <f t="shared" si="1001"/>
        <v>5</v>
      </c>
      <c r="O8061" s="14" t="str">
        <f>IFERROR(VLOOKUP(I8061,Lists!$F$2:$G$16,2,FALSE()),"Not Rated")</f>
        <v>Older Kids</v>
      </c>
      <c r="P8061" s="14">
        <f t="shared" si="1002"/>
        <v>106</v>
      </c>
      <c r="Q8061" s="14" t="str">
        <f t="shared" si="1003"/>
        <v>United States</v>
      </c>
      <c r="R8061" s="14" t="str">
        <f t="shared" si="1004"/>
        <v>|United States|</v>
      </c>
      <c r="S8061" s="14" t="str">
        <f t="shared" si="1005"/>
        <v>|Dramas|Faith &amp; Spirituality|Sports Movies|</v>
      </c>
      <c r="T8061" s="14" t="str">
        <f t="shared" si="1006"/>
        <v>|Sean McNamara|</v>
      </c>
      <c r="U8061" s="14" t="str">
        <f t="shared" si="1007"/>
        <v>|AnnaSophia Robb|Helen Hunt|Dennis Quaid|Carrie Underwood|Kevin Sorbo|Ross Thomas|Chris Brochu|Lorraine Nicholson|Jeremy Sumpter|Sonya Balmores|Craig T. Nelson|Mark Kubr|Kim Morgan Greene|Titus Kinimaka|Branscombe Richmond|Sonya Balmores Chung|Kimberly-Rose Wolter|John Philbin|David Chokachi|Wesley Mann|</v>
      </c>
    </row>
    <row r="8062" spans="1:21">
      <c r="A8062" s="14" t="s">
        <v>36922</v>
      </c>
      <c r="B8062" s="14" t="s">
        <v>48</v>
      </c>
      <c r="C8062" s="14" t="s">
        <v>36923</v>
      </c>
      <c r="D8062" s="14" t="s">
        <v>36924</v>
      </c>
      <c r="E8062" s="14" t="s">
        <v>36925</v>
      </c>
      <c r="F8062" s="14" t="s">
        <v>115</v>
      </c>
      <c r="G8062" s="26">
        <v>43647</v>
      </c>
      <c r="H8062" s="14">
        <v>2019</v>
      </c>
      <c r="I8062" s="14" t="s">
        <v>360</v>
      </c>
      <c r="J8062" s="14" t="s">
        <v>507</v>
      </c>
      <c r="K8062" s="14" t="s">
        <v>6328</v>
      </c>
      <c r="L8062" s="14" t="s">
        <v>36926</v>
      </c>
      <c r="M8062" s="14">
        <f t="shared" si="1000"/>
        <v>2019</v>
      </c>
      <c r="N8062" s="14">
        <f t="shared" si="1001"/>
        <v>7</v>
      </c>
      <c r="O8062" s="14" t="str">
        <f>IFERROR(VLOOKUP(I8062,Lists!$F$2:$G$16,2,FALSE()),"Not Rated")</f>
        <v>Adults</v>
      </c>
      <c r="P8062" s="14">
        <f t="shared" si="1002"/>
        <v>94</v>
      </c>
      <c r="Q8062" s="14" t="str">
        <f t="shared" si="1003"/>
        <v>United States</v>
      </c>
      <c r="R8062" s="14" t="str">
        <f t="shared" si="1004"/>
        <v>|United States|</v>
      </c>
      <c r="S8062" s="14" t="str">
        <f t="shared" si="1005"/>
        <v>|Horror Movies|Independent Movies|</v>
      </c>
      <c r="T8062" s="14" t="str">
        <f t="shared" si="1006"/>
        <v>|David Allensworth|Monière|</v>
      </c>
      <c r="U8062" s="14" t="str">
        <f t="shared" si="1007"/>
        <v>|Sandra Mae Frank|Aurora Heimbach|Craig Fogel|Tony Spitz|Jordan Theodore|Kate Rose Reynolds|Jessie Jordan|Derek Long|Sophia Getz|Amelia Sheeler|</v>
      </c>
    </row>
    <row r="8063" spans="1:21">
      <c r="A8063" s="14" t="s">
        <v>36927</v>
      </c>
      <c r="B8063" s="14" t="s">
        <v>48</v>
      </c>
      <c r="C8063" s="14" t="s">
        <v>36928</v>
      </c>
      <c r="D8063" s="14" t="s">
        <v>36929</v>
      </c>
      <c r="E8063" s="14" t="s">
        <v>117</v>
      </c>
      <c r="F8063" s="14" t="s">
        <v>118</v>
      </c>
      <c r="G8063" s="26">
        <v>42692</v>
      </c>
      <c r="H8063" s="14">
        <v>2016</v>
      </c>
      <c r="I8063" s="14" t="s">
        <v>369</v>
      </c>
      <c r="J8063" s="14" t="s">
        <v>744</v>
      </c>
      <c r="K8063" s="14" t="s">
        <v>247</v>
      </c>
      <c r="L8063" s="14" t="s">
        <v>36930</v>
      </c>
      <c r="M8063" s="14">
        <f t="shared" si="1000"/>
        <v>2016</v>
      </c>
      <c r="N8063" s="14">
        <f t="shared" si="1001"/>
        <v>11</v>
      </c>
      <c r="O8063" s="14" t="str">
        <f>IFERROR(VLOOKUP(I8063,Lists!$F$2:$G$16,2,FALSE()),"Not Rated")</f>
        <v>Not Rated</v>
      </c>
      <c r="P8063" s="14">
        <f t="shared" si="1002"/>
        <v>85</v>
      </c>
      <c r="Q8063" s="14" t="str">
        <f t="shared" si="1003"/>
        <v>United Kingdom</v>
      </c>
      <c r="R8063" s="14" t="str">
        <f t="shared" si="1004"/>
        <v>|United Kingdom|</v>
      </c>
      <c r="S8063" s="14" t="str">
        <f t="shared" si="1005"/>
        <v>|Documentaries|</v>
      </c>
      <c r="T8063" s="14" t="str">
        <f t="shared" si="1006"/>
        <v>|Jerry Rothwell|Reuben Atlas|</v>
      </c>
      <c r="U8063" s="14" t="str">
        <f t="shared" si="1007"/>
        <v>|Unknown|</v>
      </c>
    </row>
    <row r="8064" spans="1:21">
      <c r="A8064" s="14" t="s">
        <v>36931</v>
      </c>
      <c r="B8064" s="14" t="s">
        <v>49</v>
      </c>
      <c r="C8064" s="14" t="s">
        <v>36932</v>
      </c>
      <c r="D8064" s="14" t="s">
        <v>117</v>
      </c>
      <c r="E8064" s="14" t="s">
        <v>36933</v>
      </c>
      <c r="F8064" s="14" t="s">
        <v>115</v>
      </c>
      <c r="G8064" s="26">
        <v>43921</v>
      </c>
      <c r="H8064" s="14">
        <v>2014</v>
      </c>
      <c r="I8064" s="14" t="s">
        <v>366</v>
      </c>
      <c r="J8064" s="14" t="s">
        <v>105</v>
      </c>
      <c r="K8064" s="14" t="s">
        <v>256</v>
      </c>
      <c r="L8064" s="14" t="s">
        <v>36934</v>
      </c>
      <c r="M8064" s="14">
        <f t="shared" si="1000"/>
        <v>2020</v>
      </c>
      <c r="N8064" s="14">
        <f t="shared" si="1001"/>
        <v>3</v>
      </c>
      <c r="O8064" s="14" t="str">
        <f>IFERROR(VLOOKUP(I8064,Lists!$F$2:$G$16,2,FALSE()),"Not Rated")</f>
        <v>Kids</v>
      </c>
      <c r="P8064" s="14">
        <f t="shared" si="1002"/>
        <v>1</v>
      </c>
      <c r="Q8064" s="14" t="str">
        <f t="shared" si="1003"/>
        <v>United States</v>
      </c>
      <c r="R8064" s="14" t="str">
        <f t="shared" si="1004"/>
        <v>|United States|</v>
      </c>
      <c r="S8064" s="14" t="str">
        <f t="shared" si="1005"/>
        <v>|Kids' TV|</v>
      </c>
      <c r="T8064" s="14" t="str">
        <f t="shared" si="1006"/>
        <v>|Unknown|</v>
      </c>
      <c r="U8064" s="14" t="str">
        <f t="shared" si="1007"/>
        <v>|Yuri Lowenthal|Meyer DeLeeuw|Johnny Yong Bosch|Phil Lollar|Alicyn Packard|Melissa Hutchison|Joseph J. Terry|Danny Katiana|Katie Leigh|</v>
      </c>
    </row>
    <row r="8065" spans="1:21">
      <c r="A8065" s="14" t="s">
        <v>36935</v>
      </c>
      <c r="B8065" s="14" t="s">
        <v>48</v>
      </c>
      <c r="C8065" s="14" t="s">
        <v>36936</v>
      </c>
      <c r="D8065" s="14" t="s">
        <v>36937</v>
      </c>
      <c r="E8065" s="14" t="s">
        <v>36938</v>
      </c>
      <c r="F8065" s="14" t="s">
        <v>115</v>
      </c>
      <c r="G8065" s="26">
        <v>43770</v>
      </c>
      <c r="H8065" s="14">
        <v>1976</v>
      </c>
      <c r="I8065" s="14" t="s">
        <v>367</v>
      </c>
      <c r="J8065" s="14" t="s">
        <v>653</v>
      </c>
      <c r="K8065" s="14" t="s">
        <v>6206</v>
      </c>
      <c r="L8065" s="14" t="s">
        <v>36939</v>
      </c>
      <c r="M8065" s="14">
        <f t="shared" si="1000"/>
        <v>2019</v>
      </c>
      <c r="N8065" s="14">
        <f t="shared" si="1001"/>
        <v>11</v>
      </c>
      <c r="O8065" s="14" t="str">
        <f>IFERROR(VLOOKUP(I8065,Lists!$F$2:$G$16,2,FALSE()),"Not Rated")</f>
        <v>Older Kids</v>
      </c>
      <c r="P8065" s="14">
        <f t="shared" si="1002"/>
        <v>98</v>
      </c>
      <c r="Q8065" s="14" t="str">
        <f t="shared" si="1003"/>
        <v>United States</v>
      </c>
      <c r="R8065" s="14" t="str">
        <f t="shared" si="1004"/>
        <v>|United States|</v>
      </c>
      <c r="S8065" s="14" t="str">
        <f t="shared" si="1005"/>
        <v>|Dramas|Music &amp; Musicals|</v>
      </c>
      <c r="T8065" s="14" t="str">
        <f t="shared" si="1006"/>
        <v>|Sam O'Steen|</v>
      </c>
      <c r="U8065" s="14" t="str">
        <f t="shared" si="1007"/>
        <v>|Tony King|Mary Alice|Irene Cara|Dorian Harewood|Paul Lambert|Beatrice Winde|Lonette McKee|</v>
      </c>
    </row>
    <row r="8066" spans="1:21">
      <c r="A8066" s="14" t="s">
        <v>36940</v>
      </c>
      <c r="B8066" s="14" t="s">
        <v>49</v>
      </c>
      <c r="C8066" s="14" t="s">
        <v>36941</v>
      </c>
      <c r="D8066" s="14" t="s">
        <v>117</v>
      </c>
      <c r="E8066" s="14" t="s">
        <v>36942</v>
      </c>
      <c r="F8066" s="14" t="s">
        <v>115</v>
      </c>
      <c r="G8066" s="26">
        <v>42036</v>
      </c>
      <c r="H8066" s="14">
        <v>2013</v>
      </c>
      <c r="I8066" s="14" t="s">
        <v>360</v>
      </c>
      <c r="J8066" s="14" t="s">
        <v>108</v>
      </c>
      <c r="K8066" s="14" t="s">
        <v>8613</v>
      </c>
      <c r="L8066" s="14" t="s">
        <v>36943</v>
      </c>
      <c r="M8066" s="14">
        <f t="shared" ref="M8066:M8129" si="1008">IF(G8066="","",YEAR(G8066))</f>
        <v>2015</v>
      </c>
      <c r="N8066" s="14">
        <f t="shared" ref="N8066:N8129" si="1009">IF(G8066="","",MONTH(G8066))</f>
        <v>2</v>
      </c>
      <c r="O8066" s="14" t="str">
        <f>IFERROR(VLOOKUP(I8066,Lists!$F$2:$G$16,2,FALSE()),"Not Rated")</f>
        <v>Adults</v>
      </c>
      <c r="P8066" s="14">
        <f t="shared" ref="P8066:P8129" si="1010">IFERROR(VALUE(LEFT(J8066,FIND(" ",J8066)-1)),"")</f>
        <v>4</v>
      </c>
      <c r="Q8066" s="14" t="str">
        <f t="shared" ref="Q8066:Q8129" si="1011">IFERROR(LEFT(F8066,FIND(",",F8066)-1),F8066)</f>
        <v>United States</v>
      </c>
      <c r="R8066" s="14" t="str">
        <f t="shared" ref="R8066:R8129" si="1012">"|"&amp;SUBSTITUTE(F8066,", ","|")&amp;"|"</f>
        <v>|United States|</v>
      </c>
      <c r="S8066" s="14" t="str">
        <f t="shared" ref="S8066:S8129" si="1013">"|"&amp;SUBSTITUTE(K8066,", ","|")&amp;"|"</f>
        <v>|TV Action &amp; Adventure|TV Dramas|</v>
      </c>
      <c r="T8066" s="14" t="str">
        <f t="shared" ref="T8066:T8129" si="1014">"|"&amp;SUBSTITUTE(D8066,", ","|")&amp;"|"</f>
        <v>|Unknown|</v>
      </c>
      <c r="U8066" s="14" t="str">
        <f t="shared" ref="U8066:U8129" si="1015">"|"&amp;SUBSTITUTE(E8066,", ","|")&amp;"|"</f>
        <v>|Andy Whitfield|Liam McIntyre|Dustin Clare|John Hannah|Manu Bennett|Lucy Lawless|Peter Mensah|Nick E. Tarabay|Viva Bianca|Lesley-Ann Brandt|Jai Courtney|Daniel Feuerriegel|</v>
      </c>
    </row>
    <row r="8067" spans="1:21">
      <c r="A8067" s="14" t="s">
        <v>36944</v>
      </c>
      <c r="B8067" s="14" t="s">
        <v>48</v>
      </c>
      <c r="C8067" s="14" t="s">
        <v>36945</v>
      </c>
      <c r="D8067" s="14" t="s">
        <v>36946</v>
      </c>
      <c r="E8067" s="14" t="s">
        <v>36947</v>
      </c>
      <c r="F8067" s="14" t="s">
        <v>115</v>
      </c>
      <c r="G8067" s="26">
        <v>42922</v>
      </c>
      <c r="H8067" s="14">
        <v>2017</v>
      </c>
      <c r="I8067" s="14" t="s">
        <v>364</v>
      </c>
      <c r="J8067" s="14" t="s">
        <v>624</v>
      </c>
      <c r="K8067" s="14" t="s">
        <v>1034</v>
      </c>
      <c r="L8067" s="14" t="s">
        <v>36948</v>
      </c>
      <c r="M8067" s="14">
        <f t="shared" si="1008"/>
        <v>2017</v>
      </c>
      <c r="N8067" s="14">
        <f t="shared" si="1009"/>
        <v>7</v>
      </c>
      <c r="O8067" s="14" t="str">
        <f>IFERROR(VLOOKUP(I8067,Lists!$F$2:$G$16,2,FALSE()),"Not Rated")</f>
        <v>Teens</v>
      </c>
      <c r="P8067" s="14">
        <f t="shared" si="1010"/>
        <v>96</v>
      </c>
      <c r="Q8067" s="14" t="str">
        <f t="shared" si="1011"/>
        <v>United States</v>
      </c>
      <c r="R8067" s="14" t="str">
        <f t="shared" si="1012"/>
        <v>|United States|</v>
      </c>
      <c r="S8067" s="14" t="str">
        <f t="shared" si="1013"/>
        <v>|Comedies|Dramas|Independent Movies|</v>
      </c>
      <c r="T8067" s="14" t="str">
        <f t="shared" si="1014"/>
        <v>|Dan Harris|</v>
      </c>
      <c r="U8067" s="14" t="str">
        <f t="shared" si="1015"/>
        <v>|Liam James|Sarah Steele|Austin McKenzie|Roger Bart|Janeane Garofalo|Wendi McLendon-Covey|Kal Penn|Kimberly Williams-Paisley|Skylar Astin|Edgar Arreola|Sarah Baker|</v>
      </c>
    </row>
    <row r="8068" spans="1:21">
      <c r="A8068" s="14" t="s">
        <v>36949</v>
      </c>
      <c r="B8068" s="14" t="s">
        <v>48</v>
      </c>
      <c r="C8068" s="14" t="s">
        <v>36950</v>
      </c>
      <c r="D8068" s="14" t="s">
        <v>36951</v>
      </c>
      <c r="E8068" s="14" t="s">
        <v>117</v>
      </c>
      <c r="F8068" s="14" t="s">
        <v>118</v>
      </c>
      <c r="G8068" s="26">
        <v>43839</v>
      </c>
      <c r="H8068" s="14">
        <v>2019</v>
      </c>
      <c r="I8068" s="14" t="s">
        <v>361</v>
      </c>
      <c r="J8068" s="14" t="s">
        <v>5539</v>
      </c>
      <c r="K8068" s="14" t="s">
        <v>884</v>
      </c>
      <c r="L8068" s="14" t="s">
        <v>36952</v>
      </c>
      <c r="M8068" s="14">
        <f t="shared" si="1008"/>
        <v>2020</v>
      </c>
      <c r="N8068" s="14">
        <f t="shared" si="1009"/>
        <v>1</v>
      </c>
      <c r="O8068" s="14" t="str">
        <f>IFERROR(VLOOKUP(I8068,Lists!$F$2:$G$16,2,FALSE()),"Not Rated")</f>
        <v>Teens</v>
      </c>
      <c r="P8068" s="14">
        <f t="shared" si="1010"/>
        <v>75</v>
      </c>
      <c r="Q8068" s="14" t="str">
        <f t="shared" si="1011"/>
        <v>United Kingdom</v>
      </c>
      <c r="R8068" s="14" t="str">
        <f t="shared" si="1012"/>
        <v>|United Kingdom|</v>
      </c>
      <c r="S8068" s="14" t="str">
        <f t="shared" si="1013"/>
        <v>|Documentaries|Sports Movies|</v>
      </c>
      <c r="T8068" s="14" t="str">
        <f t="shared" si="1014"/>
        <v>|Mark Sloper|</v>
      </c>
      <c r="U8068" s="14" t="str">
        <f t="shared" si="1015"/>
        <v>|Unknown|</v>
      </c>
    </row>
    <row r="8069" spans="1:21">
      <c r="A8069" s="14" t="s">
        <v>36953</v>
      </c>
      <c r="B8069" s="14" t="s">
        <v>48</v>
      </c>
      <c r="C8069" s="14" t="s">
        <v>36954</v>
      </c>
      <c r="D8069" s="14" t="s">
        <v>36955</v>
      </c>
      <c r="E8069" s="14" t="s">
        <v>36956</v>
      </c>
      <c r="F8069" s="14" t="s">
        <v>115</v>
      </c>
      <c r="G8069" s="26">
        <v>43770</v>
      </c>
      <c r="H8069" s="14">
        <v>2007</v>
      </c>
      <c r="I8069" s="14" t="s">
        <v>364</v>
      </c>
      <c r="J8069" s="14" t="s">
        <v>1929</v>
      </c>
      <c r="K8069" s="14" t="s">
        <v>1122</v>
      </c>
      <c r="L8069" s="14" t="s">
        <v>36957</v>
      </c>
      <c r="M8069" s="14">
        <f t="shared" si="1008"/>
        <v>2019</v>
      </c>
      <c r="N8069" s="14">
        <f t="shared" si="1009"/>
        <v>11</v>
      </c>
      <c r="O8069" s="14" t="str">
        <f>IFERROR(VLOOKUP(I8069,Lists!$F$2:$G$16,2,FALSE()),"Not Rated")</f>
        <v>Teens</v>
      </c>
      <c r="P8069" s="14">
        <f t="shared" si="1010"/>
        <v>139</v>
      </c>
      <c r="Q8069" s="14" t="str">
        <f t="shared" si="1011"/>
        <v>United States</v>
      </c>
      <c r="R8069" s="14" t="str">
        <f t="shared" si="1012"/>
        <v>|United States|</v>
      </c>
      <c r="S8069" s="14" t="str">
        <f t="shared" si="1013"/>
        <v>|Action &amp; Adventure|Sci-Fi &amp; Fantasy|</v>
      </c>
      <c r="T8069" s="14" t="str">
        <f t="shared" si="1014"/>
        <v>|Sam Raimi|</v>
      </c>
      <c r="U8069" s="14" t="str">
        <f t="shared" si="1015"/>
        <v>|Tobey Maguire|Kirsten Dunst|James Franco|Thomas Haden Church|Topher Grace|Bryce Dallas Howard|Rosemary Harris|J.K. Simmons|James Cromwell|Theresa Russell|Dylan Baker|Bill Nunn|Bruce Campbell|Elizabeth Banks|</v>
      </c>
    </row>
    <row r="8070" spans="1:21">
      <c r="A8070" s="14" t="s">
        <v>36958</v>
      </c>
      <c r="B8070" s="14" t="s">
        <v>48</v>
      </c>
      <c r="C8070" s="14" t="s">
        <v>36959</v>
      </c>
      <c r="D8070" s="14" t="s">
        <v>36960</v>
      </c>
      <c r="E8070" s="14" t="s">
        <v>36961</v>
      </c>
      <c r="F8070" s="14" t="s">
        <v>115</v>
      </c>
      <c r="G8070" s="26">
        <v>43642</v>
      </c>
      <c r="H8070" s="14">
        <v>2018</v>
      </c>
      <c r="I8070" s="14" t="s">
        <v>367</v>
      </c>
      <c r="J8070" s="14" t="s">
        <v>962</v>
      </c>
      <c r="K8070" s="14" t="s">
        <v>1149</v>
      </c>
      <c r="L8070" s="14" t="s">
        <v>36962</v>
      </c>
      <c r="M8070" s="14">
        <f t="shared" si="1008"/>
        <v>2019</v>
      </c>
      <c r="N8070" s="14">
        <f t="shared" si="1009"/>
        <v>6</v>
      </c>
      <c r="O8070" s="14" t="str">
        <f>IFERROR(VLOOKUP(I8070,Lists!$F$2:$G$16,2,FALSE()),"Not Rated")</f>
        <v>Older Kids</v>
      </c>
      <c r="P8070" s="14">
        <f t="shared" si="1010"/>
        <v>117</v>
      </c>
      <c r="Q8070" s="14" t="str">
        <f t="shared" si="1011"/>
        <v>United States</v>
      </c>
      <c r="R8070" s="14" t="str">
        <f t="shared" si="1012"/>
        <v>|United States|</v>
      </c>
      <c r="S8070" s="14" t="str">
        <f t="shared" si="1013"/>
        <v>|Action &amp; Adventure|Comedies|</v>
      </c>
      <c r="T8070" s="14" t="str">
        <f t="shared" si="1014"/>
        <v>|Peter Ramsey|Rodney Rothman|Bob Persichetti|</v>
      </c>
      <c r="U8070" s="14" t="str">
        <f t="shared" si="1015"/>
        <v>|Shameik Moore|Jake Johnson|Hailee Steinfeld|Brian Tyree Henry|Lauren Vélez|Mahershala Ali|Lily Tomlin|Kathryn Hahn|Liev Schreiber|Kimiko Glenn|Nicolas Cage|John Mulaney|</v>
      </c>
    </row>
    <row r="8071" spans="1:21">
      <c r="A8071" s="14" t="s">
        <v>36963</v>
      </c>
      <c r="B8071" s="14" t="s">
        <v>48</v>
      </c>
      <c r="C8071" s="14" t="s">
        <v>36964</v>
      </c>
      <c r="D8071" s="14" t="s">
        <v>36965</v>
      </c>
      <c r="E8071" s="14" t="s">
        <v>36966</v>
      </c>
      <c r="F8071" s="14" t="s">
        <v>118</v>
      </c>
      <c r="G8071" s="26">
        <v>43770</v>
      </c>
      <c r="H8071" s="14">
        <v>2018</v>
      </c>
      <c r="I8071" s="14" t="s">
        <v>361</v>
      </c>
      <c r="J8071" s="14" t="s">
        <v>739</v>
      </c>
      <c r="K8071" s="14" t="s">
        <v>247</v>
      </c>
      <c r="L8071" s="14" t="s">
        <v>36967</v>
      </c>
      <c r="M8071" s="14">
        <f t="shared" si="1008"/>
        <v>2019</v>
      </c>
      <c r="N8071" s="14">
        <f t="shared" si="1009"/>
        <v>11</v>
      </c>
      <c r="O8071" s="14" t="str">
        <f>IFERROR(VLOOKUP(I8071,Lists!$F$2:$G$16,2,FALSE()),"Not Rated")</f>
        <v>Teens</v>
      </c>
      <c r="P8071" s="14">
        <f t="shared" si="1010"/>
        <v>95</v>
      </c>
      <c r="Q8071" s="14" t="str">
        <f t="shared" si="1011"/>
        <v>United Kingdom</v>
      </c>
      <c r="R8071" s="14" t="str">
        <f t="shared" si="1012"/>
        <v>|United Kingdom|</v>
      </c>
      <c r="S8071" s="14" t="str">
        <f t="shared" si="1013"/>
        <v>|Documentaries|</v>
      </c>
      <c r="T8071" s="14" t="str">
        <f t="shared" si="1014"/>
        <v>|David Fairhead|Anthony Palmer|</v>
      </c>
      <c r="U8071" s="14" t="str">
        <f t="shared" si="1015"/>
        <v>|Charles Dance|</v>
      </c>
    </row>
    <row r="8072" spans="1:21">
      <c r="A8072" s="14" t="s">
        <v>36968</v>
      </c>
      <c r="B8072" s="14" t="s">
        <v>49</v>
      </c>
      <c r="C8072" s="14" t="s">
        <v>36969</v>
      </c>
      <c r="D8072" s="14" t="s">
        <v>117</v>
      </c>
      <c r="E8072" s="14" t="s">
        <v>36970</v>
      </c>
      <c r="F8072" s="14" t="s">
        <v>115</v>
      </c>
      <c r="G8072" s="26">
        <v>43325</v>
      </c>
      <c r="H8072" s="14">
        <v>2018</v>
      </c>
      <c r="I8072" s="14" t="s">
        <v>366</v>
      </c>
      <c r="J8072" s="14" t="s">
        <v>106</v>
      </c>
      <c r="K8072" s="14" t="s">
        <v>256</v>
      </c>
      <c r="L8072" s="14" t="s">
        <v>36971</v>
      </c>
      <c r="M8072" s="14">
        <f t="shared" si="1008"/>
        <v>2018</v>
      </c>
      <c r="N8072" s="14">
        <f t="shared" si="1009"/>
        <v>8</v>
      </c>
      <c r="O8072" s="14" t="str">
        <f>IFERROR(VLOOKUP(I8072,Lists!$F$2:$G$16,2,FALSE()),"Not Rated")</f>
        <v>Kids</v>
      </c>
      <c r="P8072" s="14">
        <f t="shared" si="1010"/>
        <v>2</v>
      </c>
      <c r="Q8072" s="14" t="str">
        <f t="shared" si="1011"/>
        <v>United States</v>
      </c>
      <c r="R8072" s="14" t="str">
        <f t="shared" si="1012"/>
        <v>|United States|</v>
      </c>
      <c r="S8072" s="14" t="str">
        <f t="shared" si="1013"/>
        <v>|Kids' TV|</v>
      </c>
      <c r="T8072" s="14" t="str">
        <f t="shared" si="1014"/>
        <v>|Unknown|</v>
      </c>
      <c r="U8072" s="14" t="str">
        <f t="shared" si="1015"/>
        <v>|John Tartaglia|Leslie Carrara-Rudolph|Raymond Carr|Aymee Garcia|</v>
      </c>
    </row>
    <row r="8073" spans="1:21">
      <c r="A8073" s="14" t="s">
        <v>36972</v>
      </c>
      <c r="B8073" s="14" t="s">
        <v>48</v>
      </c>
      <c r="C8073" s="14" t="s">
        <v>36973</v>
      </c>
      <c r="D8073" s="14" t="s">
        <v>36974</v>
      </c>
      <c r="E8073" s="14" t="s">
        <v>36975</v>
      </c>
      <c r="F8073" s="14" t="s">
        <v>115</v>
      </c>
      <c r="G8073" s="26">
        <v>44034</v>
      </c>
      <c r="H8073" s="14">
        <v>2015</v>
      </c>
      <c r="I8073" s="14" t="s">
        <v>363</v>
      </c>
      <c r="J8073" s="14" t="s">
        <v>1399</v>
      </c>
      <c r="K8073" s="14" t="s">
        <v>1436</v>
      </c>
      <c r="L8073" s="14" t="s">
        <v>36976</v>
      </c>
      <c r="M8073" s="14">
        <f t="shared" si="1008"/>
        <v>2020</v>
      </c>
      <c r="N8073" s="14">
        <f t="shared" si="1009"/>
        <v>7</v>
      </c>
      <c r="O8073" s="14" t="str">
        <f>IFERROR(VLOOKUP(I8073,Lists!$F$2:$G$16,2,FALSE()),"Not Rated")</f>
        <v>Adults</v>
      </c>
      <c r="P8073" s="14">
        <f t="shared" si="1010"/>
        <v>129</v>
      </c>
      <c r="Q8073" s="14" t="str">
        <f t="shared" si="1011"/>
        <v>United States</v>
      </c>
      <c r="R8073" s="14" t="str">
        <f t="shared" si="1012"/>
        <v>|United States|</v>
      </c>
      <c r="S8073" s="14" t="str">
        <f t="shared" si="1013"/>
        <v>|Dramas|Independent Movies|</v>
      </c>
      <c r="T8073" s="14" t="str">
        <f t="shared" si="1014"/>
        <v>|Tom McCarthy|</v>
      </c>
      <c r="U8073" s="14" t="str">
        <f t="shared" si="1015"/>
        <v>|Mark Ruffalo|Michael Keaton|Rachel McAdams|Liev Schreiber|John Slattery|Brian d'Arcy James|Stanley Tucci|Billy Crudup|Paul Guilfoyle|Jamey Sheridan|</v>
      </c>
    </row>
    <row r="8074" spans="1:21">
      <c r="A8074" s="14" t="s">
        <v>36977</v>
      </c>
      <c r="B8074" s="14" t="s">
        <v>48</v>
      </c>
      <c r="C8074" s="14" t="s">
        <v>36978</v>
      </c>
      <c r="D8074" s="14" t="s">
        <v>36979</v>
      </c>
      <c r="E8074" s="14" t="s">
        <v>36980</v>
      </c>
      <c r="F8074" s="14" t="s">
        <v>2247</v>
      </c>
      <c r="G8074" s="26">
        <v>44206</v>
      </c>
      <c r="H8074" s="14">
        <v>2012</v>
      </c>
      <c r="I8074" s="14" t="s">
        <v>363</v>
      </c>
      <c r="J8074" s="14" t="s">
        <v>507</v>
      </c>
      <c r="K8074" s="14" t="s">
        <v>28300</v>
      </c>
      <c r="L8074" s="14" t="s">
        <v>36981</v>
      </c>
      <c r="M8074" s="14">
        <f t="shared" si="1008"/>
        <v>2021</v>
      </c>
      <c r="N8074" s="14">
        <f t="shared" si="1009"/>
        <v>1</v>
      </c>
      <c r="O8074" s="14" t="str">
        <f>IFERROR(VLOOKUP(I8074,Lists!$F$2:$G$16,2,FALSE()),"Not Rated")</f>
        <v>Adults</v>
      </c>
      <c r="P8074" s="14">
        <f t="shared" si="1010"/>
        <v>94</v>
      </c>
      <c r="Q8074" s="14" t="str">
        <f t="shared" si="1011"/>
        <v>United States</v>
      </c>
      <c r="R8074" s="14" t="str">
        <f t="shared" si="1012"/>
        <v>|United States|France|</v>
      </c>
      <c r="S8074" s="14" t="str">
        <f t="shared" si="1013"/>
        <v>|Comedies|Cult Movies|Dramas|</v>
      </c>
      <c r="T8074" s="14" t="str">
        <f t="shared" si="1014"/>
        <v>|Harmony Korine|</v>
      </c>
      <c r="U8074" s="14" t="str">
        <f t="shared" si="1015"/>
        <v>|James Franco|Vanessa Hudgens|Selena Gomez|Ashley Benson|Rachel Korine|Jeff Jarrett|Gucci Mane|Heather Morris|Ash Lendzion|Emma Holzer|</v>
      </c>
    </row>
    <row r="8075" spans="1:21">
      <c r="A8075" s="14" t="s">
        <v>36982</v>
      </c>
      <c r="B8075" s="14" t="s">
        <v>48</v>
      </c>
      <c r="C8075" s="14" t="s">
        <v>36983</v>
      </c>
      <c r="D8075" s="14" t="s">
        <v>36984</v>
      </c>
      <c r="E8075" s="14" t="s">
        <v>36985</v>
      </c>
      <c r="F8075" s="14" t="s">
        <v>36986</v>
      </c>
      <c r="G8075" s="26">
        <v>43936</v>
      </c>
      <c r="H8075" s="14">
        <v>2018</v>
      </c>
      <c r="I8075" s="14" t="s">
        <v>360</v>
      </c>
      <c r="J8075" s="14" t="s">
        <v>1375</v>
      </c>
      <c r="K8075" s="14" t="s">
        <v>4531</v>
      </c>
      <c r="L8075" s="14" t="s">
        <v>36987</v>
      </c>
      <c r="M8075" s="14">
        <f t="shared" si="1008"/>
        <v>2020</v>
      </c>
      <c r="N8075" s="14">
        <f t="shared" si="1009"/>
        <v>4</v>
      </c>
      <c r="O8075" s="14" t="str">
        <f>IFERROR(VLOOKUP(I8075,Lists!$F$2:$G$16,2,FALSE()),"Not Rated")</f>
        <v>Adults</v>
      </c>
      <c r="P8075" s="14">
        <f t="shared" si="1010"/>
        <v>112</v>
      </c>
      <c r="Q8075" s="14" t="str">
        <f t="shared" si="1011"/>
        <v>Jamaica</v>
      </c>
      <c r="R8075" s="14" t="str">
        <f t="shared" si="1012"/>
        <v>|Jamaica|United States|</v>
      </c>
      <c r="S8075" s="14" t="str">
        <f t="shared" si="1013"/>
        <v>|Dramas|International Movies|Sports Movies|</v>
      </c>
      <c r="T8075" s="14" t="str">
        <f t="shared" si="1014"/>
        <v>|Storm Saulter|</v>
      </c>
      <c r="U8075" s="14" t="str">
        <f t="shared" si="1015"/>
        <v>|Dale Elliott|Kadeem Wilson|Dennis Titus|David Alan Grier|Shantol Jackson|Lorraine Toussaint|Bryshere Gray|Quera South|Aiden Moodie|</v>
      </c>
    </row>
    <row r="8076" spans="1:21">
      <c r="A8076" s="14" t="s">
        <v>36988</v>
      </c>
      <c r="B8076" s="14" t="s">
        <v>48</v>
      </c>
      <c r="C8076" s="14" t="s">
        <v>36989</v>
      </c>
      <c r="D8076" s="14" t="s">
        <v>302</v>
      </c>
      <c r="E8076" s="14" t="s">
        <v>36990</v>
      </c>
      <c r="F8076" s="14" t="s">
        <v>115</v>
      </c>
      <c r="G8076" s="26">
        <v>43556</v>
      </c>
      <c r="H8076" s="14">
        <v>2001</v>
      </c>
      <c r="I8076" s="14" t="s">
        <v>367</v>
      </c>
      <c r="J8076" s="14" t="s">
        <v>708</v>
      </c>
      <c r="K8076" s="14" t="s">
        <v>481</v>
      </c>
      <c r="L8076" s="14" t="s">
        <v>36991</v>
      </c>
      <c r="M8076" s="14">
        <f t="shared" si="1008"/>
        <v>2019</v>
      </c>
      <c r="N8076" s="14">
        <f t="shared" si="1009"/>
        <v>4</v>
      </c>
      <c r="O8076" s="14" t="str">
        <f>IFERROR(VLOOKUP(I8076,Lists!$F$2:$G$16,2,FALSE()),"Not Rated")</f>
        <v>Older Kids</v>
      </c>
      <c r="P8076" s="14">
        <f t="shared" si="1010"/>
        <v>88</v>
      </c>
      <c r="Q8076" s="14" t="str">
        <f t="shared" si="1011"/>
        <v>United States</v>
      </c>
      <c r="R8076" s="14" t="str">
        <f t="shared" si="1012"/>
        <v>|United States|</v>
      </c>
      <c r="S8076" s="14" t="str">
        <f t="shared" si="1013"/>
        <v>|Children &amp; Family Movies|Comedies|</v>
      </c>
      <c r="T8076" s="14" t="str">
        <f t="shared" si="1014"/>
        <v>|Robert Rodriguez|</v>
      </c>
      <c r="U8076" s="14" t="str">
        <f t="shared" si="1015"/>
        <v>|Antonio Banderas|Carla Gugino|Alan Cumming|Teri Hatcher|Cheech Marin|Danny Trejo|Robert Patrick|Tony Shalhoub|Alexa PenaVega|Daryl Sabara|</v>
      </c>
    </row>
    <row r="8077" spans="1:21">
      <c r="A8077" s="14" t="s">
        <v>36992</v>
      </c>
      <c r="B8077" s="14" t="s">
        <v>48</v>
      </c>
      <c r="C8077" s="14" t="s">
        <v>36993</v>
      </c>
      <c r="D8077" s="14" t="s">
        <v>302</v>
      </c>
      <c r="E8077" s="14" t="s">
        <v>36994</v>
      </c>
      <c r="F8077" s="14" t="s">
        <v>115</v>
      </c>
      <c r="G8077" s="26">
        <v>43532</v>
      </c>
      <c r="H8077" s="14">
        <v>2002</v>
      </c>
      <c r="I8077" s="14" t="s">
        <v>367</v>
      </c>
      <c r="J8077" s="14" t="s">
        <v>713</v>
      </c>
      <c r="K8077" s="14" t="s">
        <v>481</v>
      </c>
      <c r="L8077" s="14" t="s">
        <v>36995</v>
      </c>
      <c r="M8077" s="14">
        <f t="shared" si="1008"/>
        <v>2019</v>
      </c>
      <c r="N8077" s="14">
        <f t="shared" si="1009"/>
        <v>3</v>
      </c>
      <c r="O8077" s="14" t="str">
        <f>IFERROR(VLOOKUP(I8077,Lists!$F$2:$G$16,2,FALSE()),"Not Rated")</f>
        <v>Older Kids</v>
      </c>
      <c r="P8077" s="14">
        <f t="shared" si="1010"/>
        <v>100</v>
      </c>
      <c r="Q8077" s="14" t="str">
        <f t="shared" si="1011"/>
        <v>United States</v>
      </c>
      <c r="R8077" s="14" t="str">
        <f t="shared" si="1012"/>
        <v>|United States|</v>
      </c>
      <c r="S8077" s="14" t="str">
        <f t="shared" si="1013"/>
        <v>|Children &amp; Family Movies|Comedies|</v>
      </c>
      <c r="T8077" s="14" t="str">
        <f t="shared" si="1014"/>
        <v>|Robert Rodriguez|</v>
      </c>
      <c r="U8077" s="14" t="str">
        <f t="shared" si="1015"/>
        <v>|Antonio Banderas|Carla Gugino|Alexa PenaVega|Daryl Sabara|Steve Buscemi|Mike Judge|Danny Trejo|Cheech Marin|Matt O'Leary|Emily Osment|Ricardo Montalban|Holland Taylor|Alan Cumming|</v>
      </c>
    </row>
    <row r="8078" spans="1:21">
      <c r="A8078" s="14" t="s">
        <v>36996</v>
      </c>
      <c r="B8078" s="14" t="s">
        <v>48</v>
      </c>
      <c r="C8078" s="14" t="s">
        <v>36997</v>
      </c>
      <c r="D8078" s="14" t="s">
        <v>302</v>
      </c>
      <c r="E8078" s="14" t="s">
        <v>36998</v>
      </c>
      <c r="F8078" s="14" t="s">
        <v>115</v>
      </c>
      <c r="G8078" s="26">
        <v>43556</v>
      </c>
      <c r="H8078" s="14">
        <v>2003</v>
      </c>
      <c r="I8078" s="14" t="s">
        <v>367</v>
      </c>
      <c r="J8078" s="14" t="s">
        <v>760</v>
      </c>
      <c r="K8078" s="14" t="s">
        <v>481</v>
      </c>
      <c r="L8078" s="14" t="s">
        <v>36999</v>
      </c>
      <c r="M8078" s="14">
        <f t="shared" si="1008"/>
        <v>2019</v>
      </c>
      <c r="N8078" s="14">
        <f t="shared" si="1009"/>
        <v>4</v>
      </c>
      <c r="O8078" s="14" t="str">
        <f>IFERROR(VLOOKUP(I8078,Lists!$F$2:$G$16,2,FALSE()),"Not Rated")</f>
        <v>Older Kids</v>
      </c>
      <c r="P8078" s="14">
        <f t="shared" si="1010"/>
        <v>83</v>
      </c>
      <c r="Q8078" s="14" t="str">
        <f t="shared" si="1011"/>
        <v>United States</v>
      </c>
      <c r="R8078" s="14" t="str">
        <f t="shared" si="1012"/>
        <v>|United States|</v>
      </c>
      <c r="S8078" s="14" t="str">
        <f t="shared" si="1013"/>
        <v>|Children &amp; Family Movies|Comedies|</v>
      </c>
      <c r="T8078" s="14" t="str">
        <f t="shared" si="1014"/>
        <v>|Robert Rodriguez|</v>
      </c>
      <c r="U8078" s="14" t="str">
        <f t="shared" si="1015"/>
        <v>|Daryl Sabara|Sylvester Stallone|Ricardo Montalban|Alexa PenaVega|</v>
      </c>
    </row>
    <row r="8079" spans="1:21">
      <c r="A8079" s="14" t="s">
        <v>37000</v>
      </c>
      <c r="B8079" s="14" t="s">
        <v>48</v>
      </c>
      <c r="C8079" s="14" t="s">
        <v>37001</v>
      </c>
      <c r="D8079" s="14" t="s">
        <v>18757</v>
      </c>
      <c r="E8079" s="14" t="s">
        <v>37002</v>
      </c>
      <c r="F8079" s="14" t="s">
        <v>122</v>
      </c>
      <c r="G8079" s="26">
        <v>42522</v>
      </c>
      <c r="H8079" s="14">
        <v>2015</v>
      </c>
      <c r="I8079" s="14" t="s">
        <v>360</v>
      </c>
      <c r="J8079" s="14" t="s">
        <v>730</v>
      </c>
      <c r="K8079" s="14" t="s">
        <v>1442</v>
      </c>
      <c r="L8079" s="14" t="s">
        <v>37003</v>
      </c>
      <c r="M8079" s="14">
        <f t="shared" si="1008"/>
        <v>2016</v>
      </c>
      <c r="N8079" s="14">
        <f t="shared" si="1009"/>
        <v>6</v>
      </c>
      <c r="O8079" s="14" t="str">
        <f>IFERROR(VLOOKUP(I8079,Lists!$F$2:$G$16,2,FALSE()),"Not Rated")</f>
        <v>Adults</v>
      </c>
      <c r="P8079" s="14">
        <f t="shared" si="1010"/>
        <v>93</v>
      </c>
      <c r="Q8079" s="14" t="str">
        <f t="shared" si="1011"/>
        <v>Spain</v>
      </c>
      <c r="R8079" s="14" t="str">
        <f t="shared" si="1012"/>
        <v>|Spain|</v>
      </c>
      <c r="S8079" s="14" t="str">
        <f t="shared" si="1013"/>
        <v>|Action &amp; Adventure|Comedies|International Movies|</v>
      </c>
      <c r="T8079" s="14" t="str">
        <f t="shared" si="1014"/>
        <v>|Javier Ruiz Caldera|</v>
      </c>
      <c r="U8079" s="14" t="str">
        <f t="shared" si="1015"/>
        <v>|Imanol Arias|Quim Gutiérrez|Alexandra Jiménez|Berto Romero|Carlos Areces|Eduardo Gómez|Dani El Rojo|Emilio Gutiérrez Caba|Rossy de Palma|Sílvia Abril|</v>
      </c>
    </row>
    <row r="8080" spans="1:21">
      <c r="A8080" s="14" t="s">
        <v>37004</v>
      </c>
      <c r="B8080" s="14" t="s">
        <v>48</v>
      </c>
      <c r="C8080" s="14" t="s">
        <v>37005</v>
      </c>
      <c r="D8080" s="14" t="s">
        <v>7144</v>
      </c>
      <c r="E8080" s="14" t="s">
        <v>37006</v>
      </c>
      <c r="F8080" s="14" t="s">
        <v>115</v>
      </c>
      <c r="G8080" s="26">
        <v>43685</v>
      </c>
      <c r="H8080" s="14">
        <v>2018</v>
      </c>
      <c r="I8080" s="14" t="s">
        <v>360</v>
      </c>
      <c r="J8080" s="14" t="s">
        <v>560</v>
      </c>
      <c r="K8080" s="14" t="s">
        <v>6328</v>
      </c>
      <c r="L8080" s="14" t="s">
        <v>37007</v>
      </c>
      <c r="M8080" s="14">
        <f t="shared" si="1008"/>
        <v>2019</v>
      </c>
      <c r="N8080" s="14">
        <f t="shared" si="1009"/>
        <v>8</v>
      </c>
      <c r="O8080" s="14" t="str">
        <f>IFERROR(VLOOKUP(I8080,Lists!$F$2:$G$16,2,FALSE()),"Not Rated")</f>
        <v>Adults</v>
      </c>
      <c r="P8080" s="14">
        <f t="shared" si="1010"/>
        <v>103</v>
      </c>
      <c r="Q8080" s="14" t="str">
        <f t="shared" si="1011"/>
        <v>United States</v>
      </c>
      <c r="R8080" s="14" t="str">
        <f t="shared" si="1012"/>
        <v>|United States|</v>
      </c>
      <c r="S8080" s="14" t="str">
        <f t="shared" si="1013"/>
        <v>|Horror Movies|Independent Movies|</v>
      </c>
      <c r="T8080" s="14" t="str">
        <f t="shared" si="1014"/>
        <v>|Darren Lynn Bousman|</v>
      </c>
      <c r="U8080" s="14" t="str">
        <f t="shared" si="1015"/>
        <v>|Sabrina Kern|Carolyn Hennesy|Courtney Halverson|Shaun Fletcher|Lindsay Seim|Hannah Fierman|Trin Miller|Seth Michaels|Justin Miles|</v>
      </c>
    </row>
    <row r="8081" spans="1:21">
      <c r="A8081" s="14" t="s">
        <v>37008</v>
      </c>
      <c r="B8081" s="14" t="s">
        <v>48</v>
      </c>
      <c r="C8081" s="14" t="s">
        <v>37009</v>
      </c>
      <c r="D8081" s="14" t="s">
        <v>37010</v>
      </c>
      <c r="E8081" s="14" t="s">
        <v>37011</v>
      </c>
      <c r="F8081" s="14" t="s">
        <v>115</v>
      </c>
      <c r="G8081" s="26">
        <v>43644</v>
      </c>
      <c r="H8081" s="14">
        <v>2019</v>
      </c>
      <c r="I8081" s="14" t="s">
        <v>361</v>
      </c>
      <c r="J8081" s="14" t="s">
        <v>708</v>
      </c>
      <c r="K8081" s="14" t="s">
        <v>254</v>
      </c>
      <c r="L8081" s="14" t="s">
        <v>37012</v>
      </c>
      <c r="M8081" s="14">
        <f t="shared" si="1008"/>
        <v>2019</v>
      </c>
      <c r="N8081" s="14">
        <f t="shared" si="1009"/>
        <v>6</v>
      </c>
      <c r="O8081" s="14" t="str">
        <f>IFERROR(VLOOKUP(I8081,Lists!$F$2:$G$16,2,FALSE()),"Not Rated")</f>
        <v>Teens</v>
      </c>
      <c r="P8081" s="14">
        <f t="shared" si="1010"/>
        <v>88</v>
      </c>
      <c r="Q8081" s="14" t="str">
        <f t="shared" si="1011"/>
        <v>United States</v>
      </c>
      <c r="R8081" s="14" t="str">
        <f t="shared" si="1012"/>
        <v>|United States|</v>
      </c>
      <c r="S8081" s="14" t="str">
        <f t="shared" si="1013"/>
        <v>|Thrillers|</v>
      </c>
      <c r="T8081" s="14" t="str">
        <f t="shared" si="1014"/>
        <v>|Christopher Ray|</v>
      </c>
      <c r="U8081" s="14" t="str">
        <f t="shared" si="1015"/>
        <v>|Chrishell Hartley|Jason Dolley|Darrin Dewitt Henson|Nicole Bilderback|Charlie O'Connell|Chasty Ballesteros|Lyman Chen|Declan Joyce|Frank Rossi|Josh Nuncio|</v>
      </c>
    </row>
    <row r="8082" spans="1:21">
      <c r="A8082" s="14" t="s">
        <v>37013</v>
      </c>
      <c r="B8082" s="14" t="s">
        <v>48</v>
      </c>
      <c r="C8082" s="14" t="s">
        <v>37014</v>
      </c>
      <c r="D8082" s="14" t="s">
        <v>37015</v>
      </c>
      <c r="E8082" s="14" t="s">
        <v>37016</v>
      </c>
      <c r="F8082" s="14" t="s">
        <v>119</v>
      </c>
      <c r="G8082" s="26">
        <v>43445</v>
      </c>
      <c r="H8082" s="14">
        <v>2015</v>
      </c>
      <c r="I8082" s="14" t="s">
        <v>363</v>
      </c>
      <c r="J8082" s="14" t="s">
        <v>1290</v>
      </c>
      <c r="K8082" s="14" t="s">
        <v>248</v>
      </c>
      <c r="L8082" s="14" t="s">
        <v>37017</v>
      </c>
      <c r="M8082" s="14">
        <f t="shared" si="1008"/>
        <v>2018</v>
      </c>
      <c r="N8082" s="14">
        <f t="shared" si="1009"/>
        <v>12</v>
      </c>
      <c r="O8082" s="14" t="str">
        <f>IFERROR(VLOOKUP(I8082,Lists!$F$2:$G$16,2,FALSE()),"Not Rated")</f>
        <v>Adults</v>
      </c>
      <c r="P8082" s="14">
        <f t="shared" si="1010"/>
        <v>86</v>
      </c>
      <c r="Q8082" s="14" t="str">
        <f t="shared" si="1011"/>
        <v>Canada</v>
      </c>
      <c r="R8082" s="14" t="str">
        <f t="shared" si="1012"/>
        <v>|Canada|</v>
      </c>
      <c r="S8082" s="14" t="str">
        <f t="shared" si="1013"/>
        <v>|Action &amp; Adventure|</v>
      </c>
      <c r="T8082" s="14" t="str">
        <f t="shared" si="1014"/>
        <v>|Adam Alleca|</v>
      </c>
      <c r="U8082" s="14" t="str">
        <f t="shared" si="1015"/>
        <v>|Thomas Jane|Laurence Fishburne|Joanna Douglas|John Tench|Ted Atherton|Jim Watson|Ella Ballentine|</v>
      </c>
    </row>
    <row r="8083" spans="1:21">
      <c r="A8083" s="14" t="s">
        <v>37018</v>
      </c>
      <c r="B8083" s="14" t="s">
        <v>48</v>
      </c>
      <c r="C8083" s="14" t="s">
        <v>37019</v>
      </c>
      <c r="D8083" s="14" t="s">
        <v>37020</v>
      </c>
      <c r="E8083" s="14" t="s">
        <v>117</v>
      </c>
      <c r="F8083" s="14" t="s">
        <v>6616</v>
      </c>
      <c r="G8083" s="26">
        <v>42771</v>
      </c>
      <c r="H8083" s="14">
        <v>2015</v>
      </c>
      <c r="I8083" s="14" t="s">
        <v>361</v>
      </c>
      <c r="J8083" s="14" t="s">
        <v>708</v>
      </c>
      <c r="K8083" s="14" t="s">
        <v>247</v>
      </c>
      <c r="L8083" s="14" t="s">
        <v>37021</v>
      </c>
      <c r="M8083" s="14">
        <f t="shared" si="1008"/>
        <v>2017</v>
      </c>
      <c r="N8083" s="14">
        <f t="shared" si="1009"/>
        <v>2</v>
      </c>
      <c r="O8083" s="14" t="str">
        <f>IFERROR(VLOOKUP(I8083,Lists!$F$2:$G$16,2,FALSE()),"Not Rated")</f>
        <v>Teens</v>
      </c>
      <c r="P8083" s="14">
        <f t="shared" si="1010"/>
        <v>88</v>
      </c>
      <c r="Q8083" s="14" t="str">
        <f t="shared" si="1011"/>
        <v>Canada</v>
      </c>
      <c r="R8083" s="14" t="str">
        <f t="shared" si="1012"/>
        <v>|Canada|United States|United Kingdom|</v>
      </c>
      <c r="S8083" s="14" t="str">
        <f t="shared" si="1013"/>
        <v>|Documentaries|</v>
      </c>
      <c r="T8083" s="14" t="str">
        <f t="shared" si="1014"/>
        <v>|Alison E. Rose|</v>
      </c>
      <c r="U8083" s="14" t="str">
        <f t="shared" si="1015"/>
        <v>|Unknown|</v>
      </c>
    </row>
    <row r="8084" spans="1:21">
      <c r="A8084" s="14" t="s">
        <v>37022</v>
      </c>
      <c r="B8084" s="14" t="s">
        <v>48</v>
      </c>
      <c r="C8084" s="14" t="s">
        <v>37023</v>
      </c>
      <c r="D8084" s="14" t="s">
        <v>29357</v>
      </c>
      <c r="E8084" s="14" t="s">
        <v>37024</v>
      </c>
      <c r="F8084" s="14" t="s">
        <v>115</v>
      </c>
      <c r="G8084" s="26">
        <v>43277</v>
      </c>
      <c r="H8084" s="14">
        <v>2017</v>
      </c>
      <c r="I8084" s="14" t="s">
        <v>364</v>
      </c>
      <c r="J8084" s="14" t="s">
        <v>12342</v>
      </c>
      <c r="K8084" s="14" t="s">
        <v>13103</v>
      </c>
      <c r="L8084" s="14" t="s">
        <v>37025</v>
      </c>
      <c r="M8084" s="14">
        <f t="shared" si="1008"/>
        <v>2018</v>
      </c>
      <c r="N8084" s="14">
        <f t="shared" si="1009"/>
        <v>6</v>
      </c>
      <c r="O8084" s="14" t="str">
        <f>IFERROR(VLOOKUP(I8084,Lists!$F$2:$G$16,2,FALSE()),"Not Rated")</f>
        <v>Teens</v>
      </c>
      <c r="P8084" s="14">
        <f t="shared" si="1010"/>
        <v>152</v>
      </c>
      <c r="Q8084" s="14" t="str">
        <f t="shared" si="1011"/>
        <v>United States</v>
      </c>
      <c r="R8084" s="14" t="str">
        <f t="shared" si="1012"/>
        <v>|United States|</v>
      </c>
      <c r="S8084" s="14" t="str">
        <f t="shared" si="1013"/>
        <v>|Action &amp; Adventure|Children &amp; Family Movies|Sci-Fi &amp; Fantasy|</v>
      </c>
      <c r="T8084" s="14" t="str">
        <f t="shared" si="1014"/>
        <v>|Rian Johnson|</v>
      </c>
      <c r="U8084" s="14" t="str">
        <f t="shared" si="1015"/>
        <v>|Mark Hamill|Carrie Fisher|Adam Driver|Daisy Ridley|John Boyega|Oscar Isaac|Andy Serkis|Lupita Nyong'o|Domhnall Gleeson|Anthony Daniels|Gwendoline Christie|Kelly Marie Tran|Laura Dern|Frank Oz|Benicio Del Toro|Warwick Davis|Noah Segan|Jimmy Vee|Joonas Suotamo|Joseph Gordon-Levitt|Tim Rose|Paul Kasey|Matthew Sharp|Adrian Edmondson|Amanda Lawrence|Justin Theroux|</v>
      </c>
    </row>
    <row r="8085" spans="1:21">
      <c r="A8085" s="14" t="s">
        <v>37026</v>
      </c>
      <c r="B8085" s="14" t="s">
        <v>49</v>
      </c>
      <c r="C8085" s="14" t="s">
        <v>37027</v>
      </c>
      <c r="D8085" s="14" t="s">
        <v>117</v>
      </c>
      <c r="E8085" s="14" t="s">
        <v>37028</v>
      </c>
      <c r="F8085" s="14" t="s">
        <v>115</v>
      </c>
      <c r="G8085" s="26">
        <v>42110</v>
      </c>
      <c r="H8085" s="14">
        <v>2014</v>
      </c>
      <c r="I8085" s="14" t="s">
        <v>361</v>
      </c>
      <c r="J8085" s="14" t="s">
        <v>105</v>
      </c>
      <c r="K8085" s="14" t="s">
        <v>10102</v>
      </c>
      <c r="L8085" s="14" t="s">
        <v>37029</v>
      </c>
      <c r="M8085" s="14">
        <f t="shared" si="1008"/>
        <v>2015</v>
      </c>
      <c r="N8085" s="14">
        <f t="shared" si="1009"/>
        <v>4</v>
      </c>
      <c r="O8085" s="14" t="str">
        <f>IFERROR(VLOOKUP(I8085,Lists!$F$2:$G$16,2,FALSE()),"Not Rated")</f>
        <v>Teens</v>
      </c>
      <c r="P8085" s="14">
        <f t="shared" si="1010"/>
        <v>1</v>
      </c>
      <c r="Q8085" s="14" t="str">
        <f t="shared" si="1011"/>
        <v>United States</v>
      </c>
      <c r="R8085" s="14" t="str">
        <f t="shared" si="1012"/>
        <v>|United States|</v>
      </c>
      <c r="S8085" s="14" t="str">
        <f t="shared" si="1013"/>
        <v>|Romantic TV Shows|TV Dramas|TV Sci-Fi &amp; Fantasy|</v>
      </c>
      <c r="T8085" s="14" t="str">
        <f t="shared" si="1014"/>
        <v>|Unknown|</v>
      </c>
      <c r="U8085" s="14" t="str">
        <f t="shared" si="1015"/>
        <v>|Aimee Teegarden|Matt Lanter|Grey Damon|Malese Jow|Greg Finley|Natalie Hall|Titus Makin Jr.|Chelsea Gilligan|</v>
      </c>
    </row>
    <row r="8086" spans="1:21">
      <c r="A8086" s="14" t="s">
        <v>37030</v>
      </c>
      <c r="B8086" s="14" t="s">
        <v>48</v>
      </c>
      <c r="C8086" s="14" t="s">
        <v>37031</v>
      </c>
      <c r="D8086" s="14" t="s">
        <v>20629</v>
      </c>
      <c r="E8086" s="14" t="s">
        <v>37032</v>
      </c>
      <c r="F8086" s="14" t="s">
        <v>118</v>
      </c>
      <c r="G8086" s="26">
        <v>43706</v>
      </c>
      <c r="H8086" s="14">
        <v>2013</v>
      </c>
      <c r="I8086" s="14" t="s">
        <v>360</v>
      </c>
      <c r="J8086" s="14" t="s">
        <v>574</v>
      </c>
      <c r="K8086" s="14" t="s">
        <v>444</v>
      </c>
      <c r="L8086" s="14" t="s">
        <v>37033</v>
      </c>
      <c r="M8086" s="14">
        <f t="shared" si="1008"/>
        <v>2019</v>
      </c>
      <c r="N8086" s="14">
        <f t="shared" si="1009"/>
        <v>8</v>
      </c>
      <c r="O8086" s="14" t="str">
        <f>IFERROR(VLOOKUP(I8086,Lists!$F$2:$G$16,2,FALSE()),"Not Rated")</f>
        <v>Adults</v>
      </c>
      <c r="P8086" s="14">
        <f t="shared" si="1010"/>
        <v>106</v>
      </c>
      <c r="Q8086" s="14" t="str">
        <f t="shared" si="1011"/>
        <v>United Kingdom</v>
      </c>
      <c r="R8086" s="14" t="str">
        <f t="shared" si="1012"/>
        <v>|United Kingdom|</v>
      </c>
      <c r="S8086" s="14" t="str">
        <f t="shared" si="1013"/>
        <v>|Dramas|Independent Movies|International Movies|</v>
      </c>
      <c r="T8086" s="14" t="str">
        <f t="shared" si="1014"/>
        <v>|David Mackenzie|</v>
      </c>
      <c r="U8086" s="14" t="str">
        <f t="shared" si="1015"/>
        <v>|Jack O'Connell|Ben Mendelsohn|Rupert Friend|Sam Spruell|Anthony Welsh|David Ajala|Peter Ferdinando|Gershwyn Eustache Jnr|Ashley Chin|Raphael Sowole|Gilly Gilchrist|Tommy McDonnell|</v>
      </c>
    </row>
    <row r="8087" spans="1:21">
      <c r="A8087" s="14" t="s">
        <v>37034</v>
      </c>
      <c r="B8087" s="14" t="s">
        <v>49</v>
      </c>
      <c r="C8087" s="14" t="s">
        <v>37035</v>
      </c>
      <c r="D8087" s="14" t="s">
        <v>117</v>
      </c>
      <c r="E8087" s="14" t="s">
        <v>37036</v>
      </c>
      <c r="F8087" s="14" t="s">
        <v>158</v>
      </c>
      <c r="G8087" s="26">
        <v>42614</v>
      </c>
      <c r="H8087" s="14">
        <v>2015</v>
      </c>
      <c r="I8087" s="14" t="s">
        <v>360</v>
      </c>
      <c r="J8087" s="14" t="s">
        <v>105</v>
      </c>
      <c r="K8087" s="14" t="s">
        <v>1608</v>
      </c>
      <c r="L8087" s="14" t="s">
        <v>37037</v>
      </c>
      <c r="M8087" s="14">
        <f t="shared" si="1008"/>
        <v>2016</v>
      </c>
      <c r="N8087" s="14">
        <f t="shared" si="1009"/>
        <v>9</v>
      </c>
      <c r="O8087" s="14" t="str">
        <f>IFERROR(VLOOKUP(I8087,Lists!$F$2:$G$16,2,FALSE()),"Not Rated")</f>
        <v>Adults</v>
      </c>
      <c r="P8087" s="14">
        <f t="shared" si="1010"/>
        <v>1</v>
      </c>
      <c r="Q8087" s="14" t="str">
        <f t="shared" si="1011"/>
        <v>Switzerland</v>
      </c>
      <c r="R8087" s="14" t="str">
        <f t="shared" si="1012"/>
        <v>|Switzerland|</v>
      </c>
      <c r="S8087" s="14" t="str">
        <f t="shared" si="1013"/>
        <v>|International TV Shows|TV Comedies|TV Dramas|</v>
      </c>
      <c r="T8087" s="14" t="str">
        <f t="shared" si="1014"/>
        <v>|Unknown|</v>
      </c>
      <c r="U8087" s="14" t="str">
        <f t="shared" si="1015"/>
        <v>|Bernard Yerlès|Roland Vouilloz|Gaspard Boesch|Alexandra Vandernoot|Marie Fontannaz|Lavinia Longhi|Baptiste Gilliéron|</v>
      </c>
    </row>
    <row r="8088" spans="1:21">
      <c r="A8088" s="14" t="s">
        <v>37038</v>
      </c>
      <c r="B8088" s="14" t="s">
        <v>48</v>
      </c>
      <c r="C8088" s="14" t="s">
        <v>37039</v>
      </c>
      <c r="D8088" s="14" t="s">
        <v>37040</v>
      </c>
      <c r="E8088" s="14" t="s">
        <v>37041</v>
      </c>
      <c r="F8088" s="14" t="s">
        <v>115</v>
      </c>
      <c r="G8088" s="26">
        <v>42552</v>
      </c>
      <c r="H8088" s="14">
        <v>2006</v>
      </c>
      <c r="I8088" s="14" t="s">
        <v>362</v>
      </c>
      <c r="J8088" s="14" t="s">
        <v>7029</v>
      </c>
      <c r="K8088" s="14" t="s">
        <v>496</v>
      </c>
      <c r="L8088" s="14" t="s">
        <v>37042</v>
      </c>
      <c r="M8088" s="14">
        <f t="shared" si="1008"/>
        <v>2016</v>
      </c>
      <c r="N8088" s="14">
        <f t="shared" si="1009"/>
        <v>7</v>
      </c>
      <c r="O8088" s="14" t="str">
        <f>IFERROR(VLOOKUP(I8088,Lists!$F$2:$G$16,2,FALSE()),"Not Rated")</f>
        <v>Older Kids</v>
      </c>
      <c r="P8088" s="14">
        <f t="shared" si="1010"/>
        <v>52</v>
      </c>
      <c r="Q8088" s="14" t="str">
        <f t="shared" si="1011"/>
        <v>United States</v>
      </c>
      <c r="R8088" s="14" t="str">
        <f t="shared" si="1012"/>
        <v>|United States|</v>
      </c>
      <c r="S8088" s="14" t="str">
        <f t="shared" si="1013"/>
        <v>|Documentaries|International Movies|</v>
      </c>
      <c r="T8088" s="14" t="str">
        <f t="shared" si="1014"/>
        <v>|Ola Flyum|David Hebditch|</v>
      </c>
      <c r="U8088" s="14" t="str">
        <f t="shared" si="1015"/>
        <v>|Nicolas Hope|</v>
      </c>
    </row>
    <row r="8089" spans="1:21">
      <c r="A8089" s="14" t="s">
        <v>37043</v>
      </c>
      <c r="B8089" s="14" t="s">
        <v>48</v>
      </c>
      <c r="C8089" s="14" t="s">
        <v>37044</v>
      </c>
      <c r="D8089" s="14" t="s">
        <v>3374</v>
      </c>
      <c r="E8089" s="14" t="s">
        <v>37045</v>
      </c>
      <c r="F8089" s="14" t="s">
        <v>115</v>
      </c>
      <c r="G8089" s="26">
        <v>43770</v>
      </c>
      <c r="H8089" s="14">
        <v>2008</v>
      </c>
      <c r="I8089" s="14" t="s">
        <v>363</v>
      </c>
      <c r="J8089" s="14" t="s">
        <v>653</v>
      </c>
      <c r="K8089" s="14" t="s">
        <v>245</v>
      </c>
      <c r="L8089" s="14" t="s">
        <v>37046</v>
      </c>
      <c r="M8089" s="14">
        <f t="shared" si="1008"/>
        <v>2019</v>
      </c>
      <c r="N8089" s="14">
        <f t="shared" si="1009"/>
        <v>11</v>
      </c>
      <c r="O8089" s="14" t="str">
        <f>IFERROR(VLOOKUP(I8089,Lists!$F$2:$G$16,2,FALSE()),"Not Rated")</f>
        <v>Adults</v>
      </c>
      <c r="P8089" s="14">
        <f t="shared" si="1010"/>
        <v>98</v>
      </c>
      <c r="Q8089" s="14" t="str">
        <f t="shared" si="1011"/>
        <v>United States</v>
      </c>
      <c r="R8089" s="14" t="str">
        <f t="shared" si="1012"/>
        <v>|United States|</v>
      </c>
      <c r="S8089" s="14" t="str">
        <f t="shared" si="1013"/>
        <v>|Comedies|</v>
      </c>
      <c r="T8089" s="14" t="str">
        <f t="shared" si="1014"/>
        <v>|Adam McKay|</v>
      </c>
      <c r="U8089" s="14" t="str">
        <f t="shared" si="1015"/>
        <v>|Will Ferrell|John C. Reilly|Mary Steenburgen|Richard Jenkins|Adam Scott|Kathryn Hahn|Andrea Savage|Lurie Poston|Elizabeth Yozamp|Logan Manus|Rob Riggle|</v>
      </c>
    </row>
    <row r="8090" spans="1:21">
      <c r="A8090" s="14" t="s">
        <v>37047</v>
      </c>
      <c r="B8090" s="14" t="s">
        <v>48</v>
      </c>
      <c r="C8090" s="14" t="s">
        <v>37048</v>
      </c>
      <c r="D8090" s="14" t="s">
        <v>11891</v>
      </c>
      <c r="E8090" s="14" t="s">
        <v>37049</v>
      </c>
      <c r="F8090" s="14" t="s">
        <v>128</v>
      </c>
      <c r="G8090" s="26">
        <v>43622</v>
      </c>
      <c r="H8090" s="14">
        <v>2018</v>
      </c>
      <c r="I8090" s="14" t="s">
        <v>361</v>
      </c>
      <c r="J8090" s="14" t="s">
        <v>1330</v>
      </c>
      <c r="K8090" s="14" t="s">
        <v>529</v>
      </c>
      <c r="L8090" s="14" t="s">
        <v>37050</v>
      </c>
      <c r="M8090" s="14">
        <f t="shared" si="1008"/>
        <v>2019</v>
      </c>
      <c r="N8090" s="14">
        <f t="shared" si="1009"/>
        <v>6</v>
      </c>
      <c r="O8090" s="14" t="str">
        <f>IFERROR(VLOOKUP(I8090,Lists!$F$2:$G$16,2,FALSE()),"Not Rated")</f>
        <v>Teens</v>
      </c>
      <c r="P8090" s="14">
        <f t="shared" si="1010"/>
        <v>89</v>
      </c>
      <c r="Q8090" s="14" t="str">
        <f t="shared" si="1011"/>
        <v>Egypt</v>
      </c>
      <c r="R8090" s="14" t="str">
        <f t="shared" si="1012"/>
        <v>|Egypt|</v>
      </c>
      <c r="S8090" s="14" t="str">
        <f t="shared" si="1013"/>
        <v>|Comedies|International Movies|</v>
      </c>
      <c r="T8090" s="14" t="str">
        <f t="shared" si="1014"/>
        <v>|Wael Ihsan|</v>
      </c>
      <c r="U8090" s="14" t="str">
        <f t="shared" si="1015"/>
        <v>|Kareem Mahmoud Abdel Aziz|Khaled El Sawy|Ahmed Fathy|Malak Koura|Ashraf Abdel Baqi|</v>
      </c>
    </row>
    <row r="8091" spans="1:21">
      <c r="A8091" s="14" t="s">
        <v>37051</v>
      </c>
      <c r="B8091" s="14" t="s">
        <v>48</v>
      </c>
      <c r="C8091" s="14" t="s">
        <v>37052</v>
      </c>
      <c r="D8091" s="14" t="s">
        <v>37053</v>
      </c>
      <c r="E8091" s="14" t="s">
        <v>37054</v>
      </c>
      <c r="F8091" s="14" t="s">
        <v>115</v>
      </c>
      <c r="G8091" s="26">
        <v>43344</v>
      </c>
      <c r="H8091" s="14">
        <v>2017</v>
      </c>
      <c r="I8091" s="14" t="s">
        <v>363</v>
      </c>
      <c r="J8091" s="14" t="s">
        <v>1290</v>
      </c>
      <c r="K8091" s="14" t="s">
        <v>260</v>
      </c>
      <c r="L8091" s="14" t="s">
        <v>37055</v>
      </c>
      <c r="M8091" s="14">
        <f t="shared" si="1008"/>
        <v>2018</v>
      </c>
      <c r="N8091" s="14">
        <f t="shared" si="1009"/>
        <v>9</v>
      </c>
      <c r="O8091" s="14" t="str">
        <f>IFERROR(VLOOKUP(I8091,Lists!$F$2:$G$16,2,FALSE()),"Not Rated")</f>
        <v>Adults</v>
      </c>
      <c r="P8091" s="14">
        <f t="shared" si="1010"/>
        <v>86</v>
      </c>
      <c r="Q8091" s="14" t="str">
        <f t="shared" si="1011"/>
        <v>United States</v>
      </c>
      <c r="R8091" s="14" t="str">
        <f t="shared" si="1012"/>
        <v>|United States|</v>
      </c>
      <c r="S8091" s="14" t="str">
        <f t="shared" si="1013"/>
        <v>|Horror Movies|</v>
      </c>
      <c r="T8091" s="14" t="str">
        <f t="shared" si="1014"/>
        <v>|Akiva Goldsman|</v>
      </c>
      <c r="U8091" s="14" t="str">
        <f t="shared" si="1015"/>
        <v>|Shree Cooks|Frank Grillo|Anna Torv|</v>
      </c>
    </row>
    <row r="8092" spans="1:21">
      <c r="A8092" s="14" t="s">
        <v>37056</v>
      </c>
      <c r="B8092" s="14" t="s">
        <v>48</v>
      </c>
      <c r="C8092" s="14" t="s">
        <v>37057</v>
      </c>
      <c r="D8092" s="14" t="s">
        <v>37058</v>
      </c>
      <c r="E8092" s="14" t="s">
        <v>32489</v>
      </c>
      <c r="F8092" s="14" t="s">
        <v>116</v>
      </c>
      <c r="G8092" s="26">
        <v>43174</v>
      </c>
      <c r="H8092" s="14">
        <v>2010</v>
      </c>
      <c r="I8092" s="14" t="s">
        <v>361</v>
      </c>
      <c r="J8092" s="14" t="s">
        <v>574</v>
      </c>
      <c r="K8092" s="14" t="s">
        <v>475</v>
      </c>
      <c r="L8092" s="14" t="s">
        <v>37059</v>
      </c>
      <c r="M8092" s="14">
        <f t="shared" si="1008"/>
        <v>2018</v>
      </c>
      <c r="N8092" s="14">
        <f t="shared" si="1009"/>
        <v>3</v>
      </c>
      <c r="O8092" s="14" t="str">
        <f>IFERROR(VLOOKUP(I8092,Lists!$F$2:$G$16,2,FALSE()),"Not Rated")</f>
        <v>Teens</v>
      </c>
      <c r="P8092" s="14">
        <f t="shared" si="1010"/>
        <v>106</v>
      </c>
      <c r="Q8092" s="14" t="str">
        <f t="shared" si="1011"/>
        <v>India</v>
      </c>
      <c r="R8092" s="14" t="str">
        <f t="shared" si="1012"/>
        <v>|India|</v>
      </c>
      <c r="S8092" s="14" t="str">
        <f t="shared" si="1013"/>
        <v>|Dramas|International Movies|</v>
      </c>
      <c r="T8092" s="14" t="str">
        <f t="shared" si="1014"/>
        <v>|Arjun Gourisaria|Moinak Biswas|</v>
      </c>
      <c r="U8092" s="14" t="str">
        <f t="shared" si="1015"/>
        <v>|Suman Mukhopadhyay|</v>
      </c>
    </row>
    <row r="8093" spans="1:21">
      <c r="A8093" s="14" t="s">
        <v>37060</v>
      </c>
      <c r="B8093" s="14" t="s">
        <v>48</v>
      </c>
      <c r="C8093" s="14" t="s">
        <v>37061</v>
      </c>
      <c r="D8093" s="14" t="s">
        <v>37062</v>
      </c>
      <c r="E8093" s="14" t="s">
        <v>37063</v>
      </c>
      <c r="F8093" s="14" t="s">
        <v>139</v>
      </c>
      <c r="G8093" s="26">
        <v>43357</v>
      </c>
      <c r="H8093" s="14">
        <v>2010</v>
      </c>
      <c r="I8093" s="14" t="s">
        <v>360</v>
      </c>
      <c r="J8093" s="14" t="s">
        <v>713</v>
      </c>
      <c r="K8093" s="14" t="s">
        <v>1537</v>
      </c>
      <c r="L8093" s="14" t="s">
        <v>37064</v>
      </c>
      <c r="M8093" s="14">
        <f t="shared" si="1008"/>
        <v>2018</v>
      </c>
      <c r="N8093" s="14">
        <f t="shared" si="1009"/>
        <v>9</v>
      </c>
      <c r="O8093" s="14" t="str">
        <f>IFERROR(VLOOKUP(I8093,Lists!$F$2:$G$16,2,FALSE()),"Not Rated")</f>
        <v>Adults</v>
      </c>
      <c r="P8093" s="14">
        <f t="shared" si="1010"/>
        <v>100</v>
      </c>
      <c r="Q8093" s="14" t="str">
        <f t="shared" si="1011"/>
        <v>Thailand</v>
      </c>
      <c r="R8093" s="14" t="str">
        <f t="shared" si="1012"/>
        <v>|Thailand|</v>
      </c>
      <c r="S8093" s="14" t="str">
        <f t="shared" si="1013"/>
        <v>|Horror Movies|International Movies|</v>
      </c>
      <c r="T8093" s="14" t="str">
        <f t="shared" si="1014"/>
        <v>|Chatchai Katenut|Manussa Vorasingha|Tanwarin Sukkhapisit|Poj Arnon|</v>
      </c>
      <c r="U8093" s="14" t="str">
        <f t="shared" si="1015"/>
        <v>|Mai Charoenpura|Akara Amarttayakul|Supakson Chaimongkol|Kachapa Toncharoen|Wiradit Srimalai|Vasana Chalakorn|Ratchanont Sukpragawp|Arisara Thongborisut|</v>
      </c>
    </row>
    <row r="8094" spans="1:21">
      <c r="A8094" s="14" t="s">
        <v>37065</v>
      </c>
      <c r="B8094" s="14" t="s">
        <v>48</v>
      </c>
      <c r="C8094" s="14" t="s">
        <v>37066</v>
      </c>
      <c r="D8094" s="14" t="s">
        <v>37067</v>
      </c>
      <c r="E8094" s="14" t="s">
        <v>37068</v>
      </c>
      <c r="F8094" s="14" t="s">
        <v>115</v>
      </c>
      <c r="G8094" s="26">
        <v>43405</v>
      </c>
      <c r="H8094" s="14">
        <v>2015</v>
      </c>
      <c r="I8094" s="14" t="s">
        <v>362</v>
      </c>
      <c r="J8094" s="14" t="s">
        <v>436</v>
      </c>
      <c r="K8094" s="14" t="s">
        <v>247</v>
      </c>
      <c r="L8094" s="14" t="s">
        <v>37069</v>
      </c>
      <c r="M8094" s="14">
        <f t="shared" si="1008"/>
        <v>2018</v>
      </c>
      <c r="N8094" s="14">
        <f t="shared" si="1009"/>
        <v>11</v>
      </c>
      <c r="O8094" s="14" t="str">
        <f>IFERROR(VLOOKUP(I8094,Lists!$F$2:$G$16,2,FALSE()),"Not Rated")</f>
        <v>Older Kids</v>
      </c>
      <c r="P8094" s="14">
        <f t="shared" si="1010"/>
        <v>91</v>
      </c>
      <c r="Q8094" s="14" t="str">
        <f t="shared" si="1011"/>
        <v>United States</v>
      </c>
      <c r="R8094" s="14" t="str">
        <f t="shared" si="1012"/>
        <v>|United States|</v>
      </c>
      <c r="S8094" s="14" t="str">
        <f t="shared" si="1013"/>
        <v>|Documentaries|</v>
      </c>
      <c r="T8094" s="14" t="str">
        <f t="shared" si="1014"/>
        <v>|Jon J. Whelan|</v>
      </c>
      <c r="U8094" s="14" t="str">
        <f t="shared" si="1015"/>
        <v>|Jeffrey Hollender|</v>
      </c>
    </row>
    <row r="8095" spans="1:21">
      <c r="A8095" s="14" t="s">
        <v>37070</v>
      </c>
      <c r="B8095" s="14" t="s">
        <v>49</v>
      </c>
      <c r="C8095" s="14" t="s">
        <v>37071</v>
      </c>
      <c r="D8095" s="14" t="s">
        <v>117</v>
      </c>
      <c r="E8095" s="14" t="s">
        <v>37072</v>
      </c>
      <c r="F8095" s="14" t="s">
        <v>1084</v>
      </c>
      <c r="G8095" s="26">
        <v>43085</v>
      </c>
      <c r="H8095" s="14">
        <v>2010</v>
      </c>
      <c r="I8095" s="14" t="s">
        <v>362</v>
      </c>
      <c r="J8095" s="14" t="s">
        <v>105</v>
      </c>
      <c r="K8095" s="14" t="s">
        <v>256</v>
      </c>
      <c r="L8095" s="14" t="s">
        <v>37073</v>
      </c>
      <c r="M8095" s="14">
        <f t="shared" si="1008"/>
        <v>2017</v>
      </c>
      <c r="N8095" s="14">
        <f t="shared" si="1009"/>
        <v>12</v>
      </c>
      <c r="O8095" s="14" t="str">
        <f>IFERROR(VLOOKUP(I8095,Lists!$F$2:$G$16,2,FALSE()),"Not Rated")</f>
        <v>Older Kids</v>
      </c>
      <c r="P8095" s="14">
        <f t="shared" si="1010"/>
        <v>1</v>
      </c>
      <c r="Q8095" s="14" t="str">
        <f t="shared" si="1011"/>
        <v>United States</v>
      </c>
      <c r="R8095" s="14" t="str">
        <f t="shared" si="1012"/>
        <v>|United States|Canada|</v>
      </c>
      <c r="S8095" s="14" t="str">
        <f t="shared" si="1013"/>
        <v>|Kids' TV|</v>
      </c>
      <c r="T8095" s="14" t="str">
        <f t="shared" si="1014"/>
        <v>|Unknown|</v>
      </c>
      <c r="U8095" s="14" t="str">
        <f t="shared" si="1015"/>
        <v>|Terry McGurrin|Katie Crown|Kristin Fairlie|Mazin Elsadig|Anastasia Phillips|Arnold Pinnock|Jamie Spilchuk|Lauren Lipson|Fiona Reid|Jeff Geddis|</v>
      </c>
    </row>
    <row r="8096" spans="1:21">
      <c r="A8096" s="14" t="s">
        <v>37074</v>
      </c>
      <c r="B8096" s="14" t="s">
        <v>49</v>
      </c>
      <c r="C8096" s="14" t="s">
        <v>37075</v>
      </c>
      <c r="D8096" s="14" t="s">
        <v>117</v>
      </c>
      <c r="E8096" s="14" t="s">
        <v>37076</v>
      </c>
      <c r="F8096" s="14" t="s">
        <v>123</v>
      </c>
      <c r="G8096" s="26">
        <v>43647</v>
      </c>
      <c r="H8096" s="14">
        <v>2017</v>
      </c>
      <c r="I8096" s="14" t="s">
        <v>365</v>
      </c>
      <c r="J8096" s="14" t="s">
        <v>105</v>
      </c>
      <c r="K8096" s="14" t="s">
        <v>878</v>
      </c>
      <c r="L8096" s="14" t="s">
        <v>37077</v>
      </c>
      <c r="M8096" s="14">
        <f t="shared" si="1008"/>
        <v>2019</v>
      </c>
      <c r="N8096" s="14">
        <f t="shared" si="1009"/>
        <v>7</v>
      </c>
      <c r="O8096" s="14" t="str">
        <f>IFERROR(VLOOKUP(I8096,Lists!$F$2:$G$16,2,FALSE()),"Not Rated")</f>
        <v>Kids</v>
      </c>
      <c r="P8096" s="14">
        <f t="shared" si="1010"/>
        <v>1</v>
      </c>
      <c r="Q8096" s="14" t="str">
        <f t="shared" si="1011"/>
        <v>South Korea</v>
      </c>
      <c r="R8096" s="14" t="str">
        <f t="shared" si="1012"/>
        <v>|South Korea|</v>
      </c>
      <c r="S8096" s="14" t="str">
        <f t="shared" si="1013"/>
        <v>|Kids' TV|Korean TV Shows|</v>
      </c>
      <c r="T8096" s="14" t="str">
        <f t="shared" si="1014"/>
        <v>|Unknown|</v>
      </c>
      <c r="U8096" s="14" t="str">
        <f t="shared" si="1015"/>
        <v>|Samantha Moon|Nancy Kim|Jacqueline Youn|Mike Yantzi|Anna Paik|Matt Anipen|Josh Schwartzentruber|</v>
      </c>
    </row>
    <row r="8097" spans="1:21">
      <c r="A8097" s="14" t="s">
        <v>37078</v>
      </c>
      <c r="B8097" s="14" t="s">
        <v>48</v>
      </c>
      <c r="C8097" s="14" t="s">
        <v>37079</v>
      </c>
      <c r="D8097" s="14" t="s">
        <v>1589</v>
      </c>
      <c r="E8097" s="14" t="s">
        <v>37080</v>
      </c>
      <c r="F8097" s="14" t="s">
        <v>115</v>
      </c>
      <c r="G8097" s="26">
        <v>42986</v>
      </c>
      <c r="H8097" s="14">
        <v>2014</v>
      </c>
      <c r="I8097" s="14" t="s">
        <v>364</v>
      </c>
      <c r="J8097" s="14" t="s">
        <v>783</v>
      </c>
      <c r="K8097" s="14" t="s">
        <v>3429</v>
      </c>
      <c r="L8097" s="14" t="s">
        <v>37081</v>
      </c>
      <c r="M8097" s="14">
        <f t="shared" si="1008"/>
        <v>2017</v>
      </c>
      <c r="N8097" s="14">
        <f t="shared" si="1009"/>
        <v>9</v>
      </c>
      <c r="O8097" s="14" t="str">
        <f>IFERROR(VLOOKUP(I8097,Lists!$F$2:$G$16,2,FALSE()),"Not Rated")</f>
        <v>Teens</v>
      </c>
      <c r="P8097" s="14">
        <f t="shared" si="1010"/>
        <v>113</v>
      </c>
      <c r="Q8097" s="14" t="str">
        <f t="shared" si="1011"/>
        <v>United States</v>
      </c>
      <c r="R8097" s="14" t="str">
        <f t="shared" si="1012"/>
        <v>|United States|</v>
      </c>
      <c r="S8097" s="14" t="str">
        <f t="shared" si="1013"/>
        <v>|Horror Movies|Thrillers|</v>
      </c>
      <c r="T8097" s="14" t="str">
        <f t="shared" si="1014"/>
        <v>|Brad Anderson|</v>
      </c>
      <c r="U8097" s="14" t="str">
        <f t="shared" si="1015"/>
        <v>|Kate Beckinsale|Jim Sturgess|David Thewlis|Brendan Gleeson|Ben Kingsley|Michael Caine|Jason Flemyng|Sophie Kennedy Clark|Sinéad Cusack|Edmund Kingsley|</v>
      </c>
    </row>
    <row r="8098" spans="1:21">
      <c r="A8098" s="14" t="s">
        <v>37082</v>
      </c>
      <c r="B8098" s="14" t="s">
        <v>48</v>
      </c>
      <c r="C8098" s="14" t="s">
        <v>37083</v>
      </c>
      <c r="D8098" s="14" t="s">
        <v>37084</v>
      </c>
      <c r="E8098" s="14" t="s">
        <v>117</v>
      </c>
      <c r="F8098" s="14" t="s">
        <v>37085</v>
      </c>
      <c r="G8098" s="26">
        <v>42050</v>
      </c>
      <c r="H8098" s="14">
        <v>2014</v>
      </c>
      <c r="I8098" s="14" t="s">
        <v>369</v>
      </c>
      <c r="J8098" s="14" t="s">
        <v>713</v>
      </c>
      <c r="K8098" s="14" t="s">
        <v>784</v>
      </c>
      <c r="L8098" s="14" t="s">
        <v>37086</v>
      </c>
      <c r="M8098" s="14">
        <f t="shared" si="1008"/>
        <v>2015</v>
      </c>
      <c r="N8098" s="14">
        <f t="shared" si="1009"/>
        <v>2</v>
      </c>
      <c r="O8098" s="14" t="str">
        <f>IFERROR(VLOOKUP(I8098,Lists!$F$2:$G$16,2,FALSE()),"Not Rated")</f>
        <v>Not Rated</v>
      </c>
      <c r="P8098" s="14">
        <f t="shared" si="1010"/>
        <v>100</v>
      </c>
      <c r="Q8098" s="14" t="str">
        <f t="shared" si="1011"/>
        <v>Australia</v>
      </c>
      <c r="R8098" s="14" t="str">
        <f t="shared" si="1012"/>
        <v>|Australia|United Kingdom|United States|New Zealand|Italy|France|</v>
      </c>
      <c r="S8098" s="14" t="str">
        <f t="shared" si="1013"/>
        <v>|Documentaries|International Movies|Sports Movies|</v>
      </c>
      <c r="T8098" s="14" t="str">
        <f t="shared" si="1014"/>
        <v>|Alex Holmes|</v>
      </c>
      <c r="U8098" s="14" t="str">
        <f t="shared" si="1015"/>
        <v>|Unknown|</v>
      </c>
    </row>
    <row r="8099" spans="1:21">
      <c r="A8099" s="14" t="s">
        <v>37087</v>
      </c>
      <c r="B8099" s="14" t="s">
        <v>49</v>
      </c>
      <c r="C8099" s="14" t="s">
        <v>37088</v>
      </c>
      <c r="D8099" s="14" t="s">
        <v>117</v>
      </c>
      <c r="E8099" s="14" t="s">
        <v>37089</v>
      </c>
      <c r="F8099" s="14" t="s">
        <v>115</v>
      </c>
      <c r="G8099" s="26">
        <v>43668</v>
      </c>
      <c r="H8099" s="14">
        <v>2015</v>
      </c>
      <c r="I8099" s="14" t="s">
        <v>360</v>
      </c>
      <c r="J8099" s="14" t="s">
        <v>105</v>
      </c>
      <c r="K8099" s="14" t="s">
        <v>1599</v>
      </c>
      <c r="L8099" s="14" t="s">
        <v>37090</v>
      </c>
      <c r="M8099" s="14">
        <f t="shared" si="1008"/>
        <v>2019</v>
      </c>
      <c r="N8099" s="14">
        <f t="shared" si="1009"/>
        <v>7</v>
      </c>
      <c r="O8099" s="14" t="str">
        <f>IFERROR(VLOOKUP(I8099,Lists!$F$2:$G$16,2,FALSE()),"Not Rated")</f>
        <v>Adults</v>
      </c>
      <c r="P8099" s="14">
        <f t="shared" si="1010"/>
        <v>1</v>
      </c>
      <c r="Q8099" s="14" t="str">
        <f t="shared" si="1011"/>
        <v>United States</v>
      </c>
      <c r="R8099" s="14" t="str">
        <f t="shared" si="1012"/>
        <v>|United States|</v>
      </c>
      <c r="S8099" s="14" t="str">
        <f t="shared" si="1013"/>
        <v>|International TV Shows|Reality TV|</v>
      </c>
      <c r="T8099" s="14" t="str">
        <f t="shared" si="1014"/>
        <v>|Unknown|</v>
      </c>
      <c r="U8099" s="14" t="str">
        <f t="shared" si="1015"/>
        <v>|Ursula Stolf|Paul Kenny|Bogart Kenny|Roy Dirnbeck|Don Reinhart|Rick Coffill|Cindy Hayden|</v>
      </c>
    </row>
    <row r="8100" spans="1:21">
      <c r="A8100" s="14" t="s">
        <v>37091</v>
      </c>
      <c r="B8100" s="14" t="s">
        <v>48</v>
      </c>
      <c r="C8100" s="14" t="s">
        <v>37092</v>
      </c>
      <c r="D8100" s="14" t="s">
        <v>37093</v>
      </c>
      <c r="E8100" s="14" t="s">
        <v>37094</v>
      </c>
      <c r="F8100" s="14" t="s">
        <v>116</v>
      </c>
      <c r="G8100" s="26">
        <v>43023</v>
      </c>
      <c r="H8100" s="14">
        <v>2017</v>
      </c>
      <c r="I8100" s="14" t="s">
        <v>362</v>
      </c>
      <c r="J8100" s="14" t="s">
        <v>2394</v>
      </c>
      <c r="K8100" s="14" t="s">
        <v>542</v>
      </c>
      <c r="L8100" s="14" t="s">
        <v>37095</v>
      </c>
      <c r="M8100" s="14">
        <f t="shared" si="1008"/>
        <v>2017</v>
      </c>
      <c r="N8100" s="14">
        <f t="shared" si="1009"/>
        <v>10</v>
      </c>
      <c r="O8100" s="14" t="str">
        <f>IFERROR(VLOOKUP(I8100,Lists!$F$2:$G$16,2,FALSE()),"Not Rated")</f>
        <v>Older Kids</v>
      </c>
      <c r="P8100" s="14">
        <f t="shared" si="1010"/>
        <v>132</v>
      </c>
      <c r="Q8100" s="14" t="str">
        <f t="shared" si="1011"/>
        <v>India</v>
      </c>
      <c r="R8100" s="14" t="str">
        <f t="shared" si="1012"/>
        <v>|India|</v>
      </c>
      <c r="S8100" s="14" t="str">
        <f t="shared" si="1013"/>
        <v>|Comedies|International Movies|Romantic Movies|</v>
      </c>
      <c r="T8100" s="14" t="str">
        <f t="shared" si="1014"/>
        <v>|Raj B. Shetty|</v>
      </c>
      <c r="U8100" s="14" t="str">
        <f t="shared" si="1015"/>
        <v>|Raj B. Shetty|Usha Bhandary|Shailashree|Prakash Tuminadu|Amrutha Naik|Shreya Anchan|VJ Vineeth|Rahul Amin|Deepak Rai Panaje|Ramdas|</v>
      </c>
    </row>
    <row r="8101" spans="1:21">
      <c r="A8101" s="14" t="s">
        <v>37096</v>
      </c>
      <c r="B8101" s="14" t="s">
        <v>48</v>
      </c>
      <c r="C8101" s="14" t="s">
        <v>37097</v>
      </c>
      <c r="D8101" s="14" t="s">
        <v>37098</v>
      </c>
      <c r="E8101" s="14" t="s">
        <v>37099</v>
      </c>
      <c r="F8101" s="14" t="s">
        <v>115</v>
      </c>
      <c r="G8101" s="26">
        <v>44008</v>
      </c>
      <c r="H8101" s="14">
        <v>2020</v>
      </c>
      <c r="I8101" s="14" t="s">
        <v>360</v>
      </c>
      <c r="J8101" s="14" t="s">
        <v>624</v>
      </c>
      <c r="K8101" s="14" t="s">
        <v>4224</v>
      </c>
      <c r="L8101" s="14" t="s">
        <v>37100</v>
      </c>
      <c r="M8101" s="14">
        <f t="shared" si="1008"/>
        <v>2020</v>
      </c>
      <c r="N8101" s="14">
        <f t="shared" si="1009"/>
        <v>6</v>
      </c>
      <c r="O8101" s="14" t="str">
        <f>IFERROR(VLOOKUP(I8101,Lists!$F$2:$G$16,2,FALSE()),"Not Rated")</f>
        <v>Adults</v>
      </c>
      <c r="P8101" s="14">
        <f t="shared" si="1010"/>
        <v>96</v>
      </c>
      <c r="Q8101" s="14" t="str">
        <f t="shared" si="1011"/>
        <v>United States</v>
      </c>
      <c r="R8101" s="14" t="str">
        <f t="shared" si="1012"/>
        <v>|United States|</v>
      </c>
      <c r="S8101" s="14" t="str">
        <f t="shared" si="1013"/>
        <v>|Comedies|Independent Movies|LGBTQ Movies|</v>
      </c>
      <c r="T8101" s="14" t="str">
        <f t="shared" si="1014"/>
        <v>|James Sweeney|</v>
      </c>
      <c r="U8101" s="14" t="str">
        <f t="shared" si="1015"/>
        <v>|James Sweeney|Katie Findlay|Randall Park|Hillary Anne Matthews|James Scully|Betsy Brandt|</v>
      </c>
    </row>
    <row r="8102" spans="1:21">
      <c r="A8102" s="14" t="s">
        <v>37101</v>
      </c>
      <c r="B8102" s="14" t="s">
        <v>48</v>
      </c>
      <c r="C8102" s="14" t="s">
        <v>37102</v>
      </c>
      <c r="D8102" s="14" t="s">
        <v>37103</v>
      </c>
      <c r="E8102" s="14" t="s">
        <v>37104</v>
      </c>
      <c r="F8102" s="14" t="s">
        <v>119</v>
      </c>
      <c r="G8102" s="26">
        <v>44073</v>
      </c>
      <c r="H8102" s="14">
        <v>2019</v>
      </c>
      <c r="I8102" s="14" t="s">
        <v>364</v>
      </c>
      <c r="J8102" s="14" t="s">
        <v>624</v>
      </c>
      <c r="K8102" s="14" t="s">
        <v>683</v>
      </c>
      <c r="L8102" s="14" t="s">
        <v>37105</v>
      </c>
      <c r="M8102" s="14">
        <f t="shared" si="1008"/>
        <v>2020</v>
      </c>
      <c r="N8102" s="14">
        <f t="shared" si="1009"/>
        <v>8</v>
      </c>
      <c r="O8102" s="14" t="str">
        <f>IFERROR(VLOOKUP(I8102,Lists!$F$2:$G$16,2,FALSE()),"Not Rated")</f>
        <v>Teens</v>
      </c>
      <c r="P8102" s="14">
        <f t="shared" si="1010"/>
        <v>96</v>
      </c>
      <c r="Q8102" s="14" t="str">
        <f t="shared" si="1011"/>
        <v>Canada</v>
      </c>
      <c r="R8102" s="14" t="str">
        <f t="shared" si="1012"/>
        <v>|Canada|</v>
      </c>
      <c r="S8102" s="14" t="str">
        <f t="shared" si="1013"/>
        <v>|Dramas|Thrillers|</v>
      </c>
      <c r="T8102" s="14" t="str">
        <f t="shared" si="1014"/>
        <v>|Rowan Athale|</v>
      </c>
      <c r="U8102" s="14" t="str">
        <f t="shared" si="1015"/>
        <v>|Amy Ryan|Nick Robinson|Margaret Qualley|Greg Kinnear|Blythe Danner|Brian Cox|Connor Jessup|</v>
      </c>
    </row>
    <row r="8103" spans="1:21">
      <c r="A8103" s="14" t="s">
        <v>37106</v>
      </c>
      <c r="B8103" s="14" t="s">
        <v>48</v>
      </c>
      <c r="C8103" s="14" t="s">
        <v>37107</v>
      </c>
      <c r="D8103" s="14" t="s">
        <v>29838</v>
      </c>
      <c r="E8103" s="14" t="s">
        <v>37108</v>
      </c>
      <c r="F8103" s="14" t="s">
        <v>921</v>
      </c>
      <c r="G8103" s="26">
        <v>44105</v>
      </c>
      <c r="H8103" s="14">
        <v>2006</v>
      </c>
      <c r="I8103" s="14" t="s">
        <v>364</v>
      </c>
      <c r="J8103" s="14" t="s">
        <v>783</v>
      </c>
      <c r="K8103" s="14" t="s">
        <v>1014</v>
      </c>
      <c r="L8103" s="14" t="s">
        <v>37109</v>
      </c>
      <c r="M8103" s="14">
        <f t="shared" si="1008"/>
        <v>2020</v>
      </c>
      <c r="N8103" s="14">
        <f t="shared" si="1009"/>
        <v>10</v>
      </c>
      <c r="O8103" s="14" t="str">
        <f>IFERROR(VLOOKUP(I8103,Lists!$F$2:$G$16,2,FALSE()),"Not Rated")</f>
        <v>Teens</v>
      </c>
      <c r="P8103" s="14">
        <f t="shared" si="1010"/>
        <v>113</v>
      </c>
      <c r="Q8103" s="14" t="str">
        <f t="shared" si="1011"/>
        <v>United States</v>
      </c>
      <c r="R8103" s="14" t="str">
        <f t="shared" si="1012"/>
        <v>|United States|United Kingdom|</v>
      </c>
      <c r="S8103" s="14" t="str">
        <f t="shared" si="1013"/>
        <v>|Comedies|Romantic Movies|</v>
      </c>
      <c r="T8103" s="14" t="str">
        <f t="shared" si="1014"/>
        <v>|Marc Forster|</v>
      </c>
      <c r="U8103" s="14" t="str">
        <f t="shared" si="1015"/>
        <v>|Will Ferrell|Maggie Gyllenhaal|Dustin Hoffman|Queen Latifah|Emma Thompson|Kristin Chenoweth|Tony Hale|Tom Hulce|Linda Hunt|</v>
      </c>
    </row>
    <row r="8104" spans="1:21">
      <c r="A8104" s="14" t="s">
        <v>37110</v>
      </c>
      <c r="B8104" s="14" t="s">
        <v>49</v>
      </c>
      <c r="C8104" s="14" t="s">
        <v>37111</v>
      </c>
      <c r="D8104" s="14" t="s">
        <v>117</v>
      </c>
      <c r="E8104" s="14" t="s">
        <v>37112</v>
      </c>
      <c r="F8104" s="14" t="s">
        <v>37113</v>
      </c>
      <c r="G8104" s="26">
        <v>42370</v>
      </c>
      <c r="H8104" s="14">
        <v>2015</v>
      </c>
      <c r="I8104" s="14" t="s">
        <v>366</v>
      </c>
      <c r="J8104" s="14" t="s">
        <v>105</v>
      </c>
      <c r="K8104" s="14" t="s">
        <v>256</v>
      </c>
      <c r="L8104" s="14" t="s">
        <v>37114</v>
      </c>
      <c r="M8104" s="14">
        <f t="shared" si="1008"/>
        <v>2016</v>
      </c>
      <c r="N8104" s="14">
        <f t="shared" si="1009"/>
        <v>1</v>
      </c>
      <c r="O8104" s="14" t="str">
        <f>IFERROR(VLOOKUP(I8104,Lists!$F$2:$G$16,2,FALSE()),"Not Rated")</f>
        <v>Kids</v>
      </c>
      <c r="P8104" s="14">
        <f t="shared" si="1010"/>
        <v>1</v>
      </c>
      <c r="Q8104" s="14" t="str">
        <f t="shared" si="1011"/>
        <v>France</v>
      </c>
      <c r="R8104" s="14" t="str">
        <f t="shared" si="1012"/>
        <v>|France|United States|Canada|</v>
      </c>
      <c r="S8104" s="14" t="str">
        <f t="shared" si="1013"/>
        <v>|Kids' TV|</v>
      </c>
      <c r="T8104" s="14" t="str">
        <f t="shared" si="1014"/>
        <v>|Unknown|</v>
      </c>
      <c r="U8104" s="14" t="str">
        <f t="shared" si="1015"/>
        <v>|Anna Cummer|Janyse Jaud|Andrea Libman|Britt McKillip|Ingrid Nilson|Ashleigh Ball|</v>
      </c>
    </row>
    <row r="8105" spans="1:21">
      <c r="A8105" s="14" t="s">
        <v>37115</v>
      </c>
      <c r="B8105" s="14" t="s">
        <v>48</v>
      </c>
      <c r="C8105" s="14" t="s">
        <v>37116</v>
      </c>
      <c r="D8105" s="14" t="s">
        <v>37117</v>
      </c>
      <c r="E8105" s="14" t="s">
        <v>37118</v>
      </c>
      <c r="F8105" s="14" t="s">
        <v>5272</v>
      </c>
      <c r="G8105" s="26">
        <v>43831</v>
      </c>
      <c r="H8105" s="14">
        <v>1992</v>
      </c>
      <c r="I8105" s="14" t="s">
        <v>367</v>
      </c>
      <c r="J8105" s="14" t="s">
        <v>739</v>
      </c>
      <c r="K8105" s="14" t="s">
        <v>37119</v>
      </c>
      <c r="L8105" s="14" t="s">
        <v>37120</v>
      </c>
      <c r="M8105" s="14">
        <f t="shared" si="1008"/>
        <v>2020</v>
      </c>
      <c r="N8105" s="14">
        <f t="shared" si="1009"/>
        <v>1</v>
      </c>
      <c r="O8105" s="14" t="str">
        <f>IFERROR(VLOOKUP(I8105,Lists!$F$2:$G$16,2,FALSE()),"Not Rated")</f>
        <v>Older Kids</v>
      </c>
      <c r="P8105" s="14">
        <f t="shared" si="1010"/>
        <v>95</v>
      </c>
      <c r="Q8105" s="14" t="str">
        <f t="shared" si="1011"/>
        <v>Australia</v>
      </c>
      <c r="R8105" s="14" t="str">
        <f t="shared" si="1012"/>
        <v>|Australia|United Kingdom|</v>
      </c>
      <c r="S8105" s="14" t="str">
        <f t="shared" si="1013"/>
        <v>|Classic Movies|Comedies|Romantic Movies|</v>
      </c>
      <c r="T8105" s="14" t="str">
        <f t="shared" si="1014"/>
        <v>|Baz Luhrmann|</v>
      </c>
      <c r="U8105" s="14" t="str">
        <f t="shared" si="1015"/>
        <v>|Paul Mercurio|Tara Morice|Bill Hunter|Pat Thomson|Gia Carides|Peter Whitford|Barry Otto|John Hannan|</v>
      </c>
    </row>
    <row r="8106" spans="1:21">
      <c r="A8106" s="14" t="s">
        <v>37121</v>
      </c>
      <c r="B8106" s="14" t="s">
        <v>48</v>
      </c>
      <c r="C8106" s="14" t="s">
        <v>37122</v>
      </c>
      <c r="D8106" s="14" t="s">
        <v>37123</v>
      </c>
      <c r="E8106" s="14" t="s">
        <v>117</v>
      </c>
      <c r="F8106" s="14" t="s">
        <v>18880</v>
      </c>
      <c r="G8106" s="26">
        <v>42832</v>
      </c>
      <c r="H8106" s="14">
        <v>2016</v>
      </c>
      <c r="I8106" s="14" t="s">
        <v>360</v>
      </c>
      <c r="J8106" s="14" t="s">
        <v>744</v>
      </c>
      <c r="K8106" s="14" t="s">
        <v>4617</v>
      </c>
      <c r="L8106" s="14" t="s">
        <v>37124</v>
      </c>
      <c r="M8106" s="14">
        <f t="shared" si="1008"/>
        <v>2017</v>
      </c>
      <c r="N8106" s="14">
        <f t="shared" si="1009"/>
        <v>4</v>
      </c>
      <c r="O8106" s="14" t="str">
        <f>IFERROR(VLOOKUP(I8106,Lists!$F$2:$G$16,2,FALSE()),"Not Rated")</f>
        <v>Adults</v>
      </c>
      <c r="P8106" s="14">
        <f t="shared" si="1010"/>
        <v>85</v>
      </c>
      <c r="Q8106" s="14" t="str">
        <f t="shared" si="1011"/>
        <v>Netherlands</v>
      </c>
      <c r="R8106" s="14" t="str">
        <f t="shared" si="1012"/>
        <v>|Netherlands|Belgium|</v>
      </c>
      <c r="S8106" s="14" t="str">
        <f t="shared" si="1013"/>
        <v>|Documentaries|International Movies|LGBTQ Movies|</v>
      </c>
      <c r="T8106" s="14" t="str">
        <f t="shared" si="1014"/>
        <v>|Ester Gould|Reijer Zwaan|</v>
      </c>
      <c r="U8106" s="14" t="str">
        <f t="shared" si="1015"/>
        <v>|Unknown|</v>
      </c>
    </row>
    <row r="8107" spans="1:21">
      <c r="A8107" s="14" t="s">
        <v>37125</v>
      </c>
      <c r="B8107" s="14" t="s">
        <v>48</v>
      </c>
      <c r="C8107" s="14" t="s">
        <v>37126</v>
      </c>
      <c r="D8107" s="14" t="s">
        <v>3306</v>
      </c>
      <c r="E8107" s="14" t="s">
        <v>37127</v>
      </c>
      <c r="F8107" s="14" t="s">
        <v>115</v>
      </c>
      <c r="G8107" s="26">
        <v>43709</v>
      </c>
      <c r="H8107" s="14">
        <v>1981</v>
      </c>
      <c r="I8107" s="14" t="s">
        <v>363</v>
      </c>
      <c r="J8107" s="14" t="s">
        <v>574</v>
      </c>
      <c r="K8107" s="14" t="s">
        <v>2122</v>
      </c>
      <c r="L8107" s="14" t="s">
        <v>37128</v>
      </c>
      <c r="M8107" s="14">
        <f t="shared" si="1008"/>
        <v>2019</v>
      </c>
      <c r="N8107" s="14">
        <f t="shared" si="1009"/>
        <v>9</v>
      </c>
      <c r="O8107" s="14" t="str">
        <f>IFERROR(VLOOKUP(I8107,Lists!$F$2:$G$16,2,FALSE()),"Not Rated")</f>
        <v>Adults</v>
      </c>
      <c r="P8107" s="14">
        <f t="shared" si="1010"/>
        <v>106</v>
      </c>
      <c r="Q8107" s="14" t="str">
        <f t="shared" si="1011"/>
        <v>United States</v>
      </c>
      <c r="R8107" s="14" t="str">
        <f t="shared" si="1012"/>
        <v>|United States|</v>
      </c>
      <c r="S8107" s="14" t="str">
        <f t="shared" si="1013"/>
        <v>|Classic Movies|Comedies|Cult Movies|</v>
      </c>
      <c r="T8107" s="14" t="str">
        <f t="shared" si="1014"/>
        <v>|Ivan Reitman|</v>
      </c>
      <c r="U8107" s="14" t="str">
        <f t="shared" si="1015"/>
        <v>|Bill Murray|Harold Ramis|Warren Oates|P.J. Soles|Sean Young|John Candy|John Larroquette|John Voldstad|John Diehl|Lance LeGault|Judge Reinhold|</v>
      </c>
    </row>
    <row r="8108" spans="1:21">
      <c r="A8108" s="14" t="s">
        <v>37129</v>
      </c>
      <c r="B8108" s="14" t="s">
        <v>48</v>
      </c>
      <c r="C8108" s="14" t="s">
        <v>37130</v>
      </c>
      <c r="D8108" s="14" t="s">
        <v>37131</v>
      </c>
      <c r="E8108" s="14" t="s">
        <v>37132</v>
      </c>
      <c r="F8108" s="14" t="s">
        <v>115</v>
      </c>
      <c r="G8108" s="26">
        <v>44197</v>
      </c>
      <c r="H8108" s="14">
        <v>1996</v>
      </c>
      <c r="I8108" s="14" t="s">
        <v>363</v>
      </c>
      <c r="J8108" s="14" t="s">
        <v>962</v>
      </c>
      <c r="K8108" s="14" t="s">
        <v>458</v>
      </c>
      <c r="L8108" s="14" t="s">
        <v>37133</v>
      </c>
      <c r="M8108" s="14">
        <f t="shared" si="1008"/>
        <v>2021</v>
      </c>
      <c r="N8108" s="14">
        <f t="shared" si="1009"/>
        <v>1</v>
      </c>
      <c r="O8108" s="14" t="str">
        <f>IFERROR(VLOOKUP(I8108,Lists!$F$2:$G$16,2,FALSE()),"Not Rated")</f>
        <v>Adults</v>
      </c>
      <c r="P8108" s="14">
        <f t="shared" si="1010"/>
        <v>117</v>
      </c>
      <c r="Q8108" s="14" t="str">
        <f t="shared" si="1011"/>
        <v>United States</v>
      </c>
      <c r="R8108" s="14" t="str">
        <f t="shared" si="1012"/>
        <v>|United States|</v>
      </c>
      <c r="S8108" s="14" t="str">
        <f t="shared" si="1013"/>
        <v>|Comedies|Dramas|</v>
      </c>
      <c r="T8108" s="14" t="str">
        <f t="shared" si="1014"/>
        <v>|Andrew Bergman|</v>
      </c>
      <c r="U8108" s="14" t="str">
        <f t="shared" si="1015"/>
        <v>|Demi Moore|Burt Reynolds|Armand Assante|Ving Rhames|Robert Patrick|Paul Guilfoyle|Jerry Grayson|Rumer Willis|Robert Stanton|William Hill|</v>
      </c>
    </row>
    <row r="8109" spans="1:21">
      <c r="A8109" s="14" t="s">
        <v>37134</v>
      </c>
      <c r="B8109" s="14" t="s">
        <v>49</v>
      </c>
      <c r="C8109" s="14" t="s">
        <v>37135</v>
      </c>
      <c r="D8109" s="14" t="s">
        <v>117</v>
      </c>
      <c r="E8109" s="14" t="s">
        <v>37136</v>
      </c>
      <c r="F8109" s="14" t="s">
        <v>123</v>
      </c>
      <c r="G8109" s="26">
        <v>43793</v>
      </c>
      <c r="H8109" s="14">
        <v>2017</v>
      </c>
      <c r="I8109" s="14" t="s">
        <v>361</v>
      </c>
      <c r="J8109" s="14" t="s">
        <v>105</v>
      </c>
      <c r="K8109" s="14" t="s">
        <v>5585</v>
      </c>
      <c r="L8109" s="14" t="s">
        <v>37137</v>
      </c>
      <c r="M8109" s="14">
        <f t="shared" si="1008"/>
        <v>2019</v>
      </c>
      <c r="N8109" s="14">
        <f t="shared" si="1009"/>
        <v>11</v>
      </c>
      <c r="O8109" s="14" t="str">
        <f>IFERROR(VLOOKUP(I8109,Lists!$F$2:$G$16,2,FALSE()),"Not Rated")</f>
        <v>Teens</v>
      </c>
      <c r="P8109" s="14">
        <f t="shared" si="1010"/>
        <v>1</v>
      </c>
      <c r="Q8109" s="14" t="str">
        <f t="shared" si="1011"/>
        <v>South Korea</v>
      </c>
      <c r="R8109" s="14" t="str">
        <f t="shared" si="1012"/>
        <v>|South Korea|</v>
      </c>
      <c r="S8109" s="14" t="str">
        <f t="shared" si="1013"/>
        <v>|Crime TV Shows|International TV Shows|Korean TV Shows|</v>
      </c>
      <c r="T8109" s="14" t="str">
        <f t="shared" si="1014"/>
        <v>|Unknown|</v>
      </c>
      <c r="U8109" s="14" t="str">
        <f t="shared" si="1015"/>
        <v>|Park Bo-young|Park Hyung-sik|Ji Soo|Shim Hye-jin|Yu Jae-myeong|Jeon Seok-ho|Im Won-hee|Kim Won-hae|</v>
      </c>
    </row>
    <row r="8110" spans="1:21">
      <c r="A8110" s="14" t="s">
        <v>37138</v>
      </c>
      <c r="B8110" s="14" t="s">
        <v>48</v>
      </c>
      <c r="C8110" s="14" t="s">
        <v>37139</v>
      </c>
      <c r="D8110" s="14" t="s">
        <v>37140</v>
      </c>
      <c r="E8110" s="14" t="s">
        <v>37141</v>
      </c>
      <c r="F8110" s="14" t="s">
        <v>133</v>
      </c>
      <c r="G8110" s="26">
        <v>42777</v>
      </c>
      <c r="H8110" s="14">
        <v>2016</v>
      </c>
      <c r="I8110" s="14" t="s">
        <v>369</v>
      </c>
      <c r="J8110" s="14" t="s">
        <v>2442</v>
      </c>
      <c r="K8110" s="14" t="s">
        <v>612</v>
      </c>
      <c r="L8110" s="14" t="s">
        <v>37142</v>
      </c>
      <c r="M8110" s="14">
        <f t="shared" si="1008"/>
        <v>2017</v>
      </c>
      <c r="N8110" s="14">
        <f t="shared" si="1009"/>
        <v>2</v>
      </c>
      <c r="O8110" s="14" t="str">
        <f>IFERROR(VLOOKUP(I8110,Lists!$F$2:$G$16,2,FALSE()),"Not Rated")</f>
        <v>Not Rated</v>
      </c>
      <c r="P8110" s="14">
        <f t="shared" si="1010"/>
        <v>123</v>
      </c>
      <c r="Q8110" s="14" t="str">
        <f t="shared" si="1011"/>
        <v>Brazil</v>
      </c>
      <c r="R8110" s="14" t="str">
        <f t="shared" si="1012"/>
        <v>|Brazil|</v>
      </c>
      <c r="S8110" s="14" t="str">
        <f t="shared" si="1013"/>
        <v>|Action &amp; Adventure|Dramas|International Movies|</v>
      </c>
      <c r="T8110" s="14" t="str">
        <f t="shared" si="1014"/>
        <v>|Afonso Poyart|</v>
      </c>
      <c r="U8110" s="14" t="str">
        <f t="shared" si="1015"/>
        <v>|José Loreto|Cleo Pires|Milhem Cortaz|Jackson Antunes|Claudia Ohana|Rômulo Arantes Neto|Paloma Bernardi|Thaila Ayala|Rafinha Bastos|Felipe Titto|</v>
      </c>
    </row>
    <row r="8111" spans="1:21">
      <c r="A8111" s="14" t="s">
        <v>37143</v>
      </c>
      <c r="B8111" s="14" t="s">
        <v>49</v>
      </c>
      <c r="C8111" s="14" t="s">
        <v>37144</v>
      </c>
      <c r="D8111" s="14" t="s">
        <v>117</v>
      </c>
      <c r="E8111" s="14" t="s">
        <v>117</v>
      </c>
      <c r="F8111" s="14" t="s">
        <v>117</v>
      </c>
      <c r="G8111" s="26">
        <v>43483</v>
      </c>
      <c r="H8111" s="14">
        <v>2018</v>
      </c>
      <c r="I8111" s="14" t="s">
        <v>362</v>
      </c>
      <c r="J8111" s="14" t="s">
        <v>105</v>
      </c>
      <c r="K8111" s="14" t="s">
        <v>773</v>
      </c>
      <c r="L8111" s="14" t="s">
        <v>37145</v>
      </c>
      <c r="M8111" s="14">
        <f t="shared" si="1008"/>
        <v>2019</v>
      </c>
      <c r="N8111" s="14">
        <f t="shared" si="1009"/>
        <v>1</v>
      </c>
      <c r="O8111" s="14" t="str">
        <f>IFERROR(VLOOKUP(I8111,Lists!$F$2:$G$16,2,FALSE()),"Not Rated")</f>
        <v>Older Kids</v>
      </c>
      <c r="P8111" s="14">
        <f t="shared" si="1010"/>
        <v>1</v>
      </c>
      <c r="Q8111" s="14" t="str">
        <f t="shared" si="1011"/>
        <v>Unknown</v>
      </c>
      <c r="R8111" s="14" t="str">
        <f t="shared" si="1012"/>
        <v>|Unknown|</v>
      </c>
      <c r="S8111" s="14" t="str">
        <f t="shared" si="1013"/>
        <v>|Docuseries|International TV Shows|</v>
      </c>
      <c r="T8111" s="14" t="str">
        <f t="shared" si="1014"/>
        <v>|Unknown|</v>
      </c>
      <c r="U8111" s="14" t="str">
        <f t="shared" si="1015"/>
        <v>|Unknown|</v>
      </c>
    </row>
    <row r="8112" spans="1:21">
      <c r="A8112" s="14" t="s">
        <v>37146</v>
      </c>
      <c r="B8112" s="14" t="s">
        <v>48</v>
      </c>
      <c r="C8112" s="14" t="s">
        <v>37147</v>
      </c>
      <c r="D8112" s="14" t="s">
        <v>3364</v>
      </c>
      <c r="E8112" s="14" t="s">
        <v>37148</v>
      </c>
      <c r="F8112" s="14" t="s">
        <v>115</v>
      </c>
      <c r="G8112" s="26">
        <v>43831</v>
      </c>
      <c r="H8112" s="14">
        <v>2002</v>
      </c>
      <c r="I8112" s="14" t="s">
        <v>367</v>
      </c>
      <c r="J8112" s="14" t="s">
        <v>1773</v>
      </c>
      <c r="K8112" s="14" t="s">
        <v>481</v>
      </c>
      <c r="L8112" s="14" t="s">
        <v>37149</v>
      </c>
      <c r="M8112" s="14">
        <f t="shared" si="1008"/>
        <v>2020</v>
      </c>
      <c r="N8112" s="14">
        <f t="shared" si="1009"/>
        <v>1</v>
      </c>
      <c r="O8112" s="14" t="str">
        <f>IFERROR(VLOOKUP(I8112,Lists!$F$2:$G$16,2,FALSE()),"Not Rated")</f>
        <v>Older Kids</v>
      </c>
      <c r="P8112" s="14">
        <f t="shared" si="1010"/>
        <v>78</v>
      </c>
      <c r="Q8112" s="14" t="str">
        <f t="shared" si="1011"/>
        <v>United States</v>
      </c>
      <c r="R8112" s="14" t="str">
        <f t="shared" si="1012"/>
        <v>|United States|</v>
      </c>
      <c r="S8112" s="14" t="str">
        <f t="shared" si="1013"/>
        <v>|Children &amp; Family Movies|Comedies|</v>
      </c>
      <c r="T8112" s="14" t="str">
        <f t="shared" si="1014"/>
        <v>|Rob Minkoff|</v>
      </c>
      <c r="U8112" s="14" t="str">
        <f t="shared" si="1015"/>
        <v>|Michael J. Fox|Geena Davis|Hugh Laurie|Jonathan Lipnicki|Nathan Lane|Melanie Griffith|James Woods|Steve Zahn|</v>
      </c>
    </row>
    <row r="8113" spans="1:21">
      <c r="A8113" s="14" t="s">
        <v>37150</v>
      </c>
      <c r="B8113" s="14" t="s">
        <v>48</v>
      </c>
      <c r="C8113" s="14" t="s">
        <v>37151</v>
      </c>
      <c r="D8113" s="14" t="s">
        <v>37152</v>
      </c>
      <c r="E8113" s="14" t="s">
        <v>37153</v>
      </c>
      <c r="F8113" s="14" t="s">
        <v>115</v>
      </c>
      <c r="G8113" s="26">
        <v>43780</v>
      </c>
      <c r="H8113" s="14">
        <v>2019</v>
      </c>
      <c r="I8113" s="14" t="s">
        <v>360</v>
      </c>
      <c r="J8113" s="14" t="s">
        <v>739</v>
      </c>
      <c r="K8113" s="14" t="s">
        <v>625</v>
      </c>
      <c r="L8113" s="14" t="s">
        <v>37154</v>
      </c>
      <c r="M8113" s="14">
        <f t="shared" si="1008"/>
        <v>2019</v>
      </c>
      <c r="N8113" s="14">
        <f t="shared" si="1009"/>
        <v>11</v>
      </c>
      <c r="O8113" s="14" t="str">
        <f>IFERROR(VLOOKUP(I8113,Lists!$F$2:$G$16,2,FALSE()),"Not Rated")</f>
        <v>Adults</v>
      </c>
      <c r="P8113" s="14">
        <f t="shared" si="1010"/>
        <v>95</v>
      </c>
      <c r="Q8113" s="14" t="str">
        <f t="shared" si="1011"/>
        <v>United States</v>
      </c>
      <c r="R8113" s="14" t="str">
        <f t="shared" si="1012"/>
        <v>|United States|</v>
      </c>
      <c r="S8113" s="14" t="str">
        <f t="shared" si="1013"/>
        <v>|Action &amp; Adventure|Dramas|</v>
      </c>
      <c r="T8113" s="14" t="str">
        <f t="shared" si="1014"/>
        <v>|J.M. Berrios|</v>
      </c>
      <c r="U8113" s="14" t="str">
        <f t="shared" si="1015"/>
        <v>|Scott Pryor|Darrin Dewitt Henson|Eric Roberts|Kevin Sizemore|Lorynn York|John Gray|Sara McMann|Ovince Saint Preux|</v>
      </c>
    </row>
    <row r="8114" spans="1:21">
      <c r="A8114" s="14" t="s">
        <v>37155</v>
      </c>
      <c r="B8114" s="14" t="s">
        <v>48</v>
      </c>
      <c r="C8114" s="14" t="s">
        <v>37156</v>
      </c>
      <c r="D8114" s="14" t="s">
        <v>37157</v>
      </c>
      <c r="E8114" s="14" t="s">
        <v>37158</v>
      </c>
      <c r="F8114" s="14" t="s">
        <v>18439</v>
      </c>
      <c r="G8114" s="26">
        <v>42291</v>
      </c>
      <c r="H8114" s="14">
        <v>2015</v>
      </c>
      <c r="I8114" s="14" t="s">
        <v>369</v>
      </c>
      <c r="J8114" s="14" t="s">
        <v>1476</v>
      </c>
      <c r="K8114" s="14" t="s">
        <v>605</v>
      </c>
      <c r="L8114" s="14" t="s">
        <v>37159</v>
      </c>
      <c r="M8114" s="14">
        <f t="shared" si="1008"/>
        <v>2015</v>
      </c>
      <c r="N8114" s="14">
        <f t="shared" si="1009"/>
        <v>10</v>
      </c>
      <c r="O8114" s="14" t="str">
        <f>IFERROR(VLOOKUP(I8114,Lists!$F$2:$G$16,2,FALSE()),"Not Rated")</f>
        <v>Not Rated</v>
      </c>
      <c r="P8114" s="14">
        <f t="shared" si="1010"/>
        <v>135</v>
      </c>
      <c r="Q8114" s="14" t="str">
        <f t="shared" si="1011"/>
        <v>Italy</v>
      </c>
      <c r="R8114" s="14" t="str">
        <f t="shared" si="1012"/>
        <v>|Italy|France|</v>
      </c>
      <c r="S8114" s="14" t="str">
        <f t="shared" si="1013"/>
        <v>|Dramas|International Movies|Thrillers|</v>
      </c>
      <c r="T8114" s="14" t="str">
        <f t="shared" si="1014"/>
        <v>|Stefano Sollima|</v>
      </c>
      <c r="U8114" s="14" t="str">
        <f t="shared" si="1015"/>
        <v>|Pierfrancesco Favino|Elio Germano|Claudio Amendola|Alessandro Borghi|Greta Scarano|Giulia Gorietti|Jean-Hugues Anglade|Antonello Fassari|Lidia Vitale|</v>
      </c>
    </row>
    <row r="8115" spans="1:21">
      <c r="A8115" s="14" t="s">
        <v>37160</v>
      </c>
      <c r="B8115" s="14" t="s">
        <v>48</v>
      </c>
      <c r="C8115" s="14" t="s">
        <v>37161</v>
      </c>
      <c r="D8115" s="14" t="s">
        <v>37162</v>
      </c>
      <c r="E8115" s="14" t="s">
        <v>37163</v>
      </c>
      <c r="F8115" s="14" t="s">
        <v>139</v>
      </c>
      <c r="G8115" s="26">
        <v>43348</v>
      </c>
      <c r="H8115" s="14">
        <v>2011</v>
      </c>
      <c r="I8115" s="14" t="s">
        <v>360</v>
      </c>
      <c r="J8115" s="14" t="s">
        <v>2213</v>
      </c>
      <c r="K8115" s="14" t="s">
        <v>554</v>
      </c>
      <c r="L8115" s="14" t="s">
        <v>37164</v>
      </c>
      <c r="M8115" s="14">
        <f t="shared" si="1008"/>
        <v>2018</v>
      </c>
      <c r="N8115" s="14">
        <f t="shared" si="1009"/>
        <v>9</v>
      </c>
      <c r="O8115" s="14" t="str">
        <f>IFERROR(VLOOKUP(I8115,Lists!$F$2:$G$16,2,FALSE()),"Not Rated")</f>
        <v>Adults</v>
      </c>
      <c r="P8115" s="14">
        <f t="shared" si="1010"/>
        <v>130</v>
      </c>
      <c r="Q8115" s="14" t="str">
        <f t="shared" si="1011"/>
        <v>Thailand</v>
      </c>
      <c r="R8115" s="14" t="str">
        <f t="shared" si="1012"/>
        <v>|Thailand|</v>
      </c>
      <c r="S8115" s="14" t="str">
        <f t="shared" si="1013"/>
        <v>|Comedies|International Movies|Music &amp; Musicals|</v>
      </c>
      <c r="T8115" s="14" t="str">
        <f t="shared" si="1014"/>
        <v>|Chayanop Boonprakob|</v>
      </c>
      <c r="U8115" s="14" t="str">
        <f t="shared" si="1015"/>
        <v>|Jirayu La-ongmanee|Pachara Chirathivat|Nattasha Nauljam|Thawat Pornrattanaprasert|</v>
      </c>
    </row>
    <row r="8116" spans="1:21">
      <c r="A8116" s="14" t="s">
        <v>37165</v>
      </c>
      <c r="B8116" s="14" t="s">
        <v>48</v>
      </c>
      <c r="C8116" s="14" t="s">
        <v>37166</v>
      </c>
      <c r="D8116" s="14" t="s">
        <v>37167</v>
      </c>
      <c r="E8116" s="14" t="s">
        <v>37168</v>
      </c>
      <c r="F8116" s="14" t="s">
        <v>116</v>
      </c>
      <c r="G8116" s="26">
        <v>43313</v>
      </c>
      <c r="H8116" s="14">
        <v>2018</v>
      </c>
      <c r="I8116" s="14" t="s">
        <v>361</v>
      </c>
      <c r="J8116" s="14" t="s">
        <v>671</v>
      </c>
      <c r="K8116" s="14" t="s">
        <v>834</v>
      </c>
      <c r="L8116" s="14" t="s">
        <v>37169</v>
      </c>
      <c r="M8116" s="14">
        <f t="shared" si="1008"/>
        <v>2018</v>
      </c>
      <c r="N8116" s="14">
        <f t="shared" si="1009"/>
        <v>8</v>
      </c>
      <c r="O8116" s="14" t="str">
        <f>IFERROR(VLOOKUP(I8116,Lists!$F$2:$G$16,2,FALSE()),"Not Rated")</f>
        <v>Teens</v>
      </c>
      <c r="P8116" s="14">
        <f t="shared" si="1010"/>
        <v>115</v>
      </c>
      <c r="Q8116" s="14" t="str">
        <f t="shared" si="1011"/>
        <v>India</v>
      </c>
      <c r="R8116" s="14" t="str">
        <f t="shared" si="1012"/>
        <v>|India|</v>
      </c>
      <c r="S8116" s="14" t="str">
        <f t="shared" si="1013"/>
        <v>|Comedies|Dramas|International Movies|</v>
      </c>
      <c r="T8116" s="14" t="str">
        <f t="shared" si="1014"/>
        <v>|Zakariya|</v>
      </c>
      <c r="U8116" s="14" t="str">
        <f t="shared" si="1015"/>
        <v>|Soubin Shahir|Samuel Abiola Robinson|Savithri Sredharan|Aneesh Menon|</v>
      </c>
    </row>
    <row r="8117" spans="1:21">
      <c r="A8117" s="14" t="s">
        <v>37170</v>
      </c>
      <c r="B8117" s="14" t="s">
        <v>48</v>
      </c>
      <c r="C8117" s="14" t="s">
        <v>37171</v>
      </c>
      <c r="D8117" s="14" t="s">
        <v>37172</v>
      </c>
      <c r="E8117" s="14" t="s">
        <v>37173</v>
      </c>
      <c r="F8117" s="14" t="s">
        <v>151</v>
      </c>
      <c r="G8117" s="26">
        <v>42552</v>
      </c>
      <c r="H8117" s="14">
        <v>2014</v>
      </c>
      <c r="I8117" s="14" t="s">
        <v>360</v>
      </c>
      <c r="J8117" s="14" t="s">
        <v>1033</v>
      </c>
      <c r="K8117" s="14" t="s">
        <v>873</v>
      </c>
      <c r="L8117" s="14" t="s">
        <v>37174</v>
      </c>
      <c r="M8117" s="14">
        <f t="shared" si="1008"/>
        <v>2016</v>
      </c>
      <c r="N8117" s="14">
        <f t="shared" si="1009"/>
        <v>7</v>
      </c>
      <c r="O8117" s="14" t="str">
        <f>IFERROR(VLOOKUP(I8117,Lists!$F$2:$G$16,2,FALSE()),"Not Rated")</f>
        <v>Adults</v>
      </c>
      <c r="P8117" s="14">
        <f t="shared" si="1010"/>
        <v>114</v>
      </c>
      <c r="Q8117" s="14" t="str">
        <f t="shared" si="1011"/>
        <v>Israel</v>
      </c>
      <c r="R8117" s="14" t="str">
        <f t="shared" si="1012"/>
        <v>|Israel|</v>
      </c>
      <c r="S8117" s="14" t="str">
        <f t="shared" si="1013"/>
        <v>|International Movies|Thrillers|</v>
      </c>
      <c r="T8117" s="14" t="str">
        <f t="shared" si="1014"/>
        <v>|Benny Fredman|</v>
      </c>
      <c r="U8117" s="14" t="str">
        <f t="shared" si="1015"/>
        <v>|Mali Levi|Rotem Keinan|Dror Keren|Igal Naor|</v>
      </c>
    </row>
    <row r="8118" spans="1:21">
      <c r="A8118" s="14" t="s">
        <v>37175</v>
      </c>
      <c r="B8118" s="14" t="s">
        <v>48</v>
      </c>
      <c r="C8118" s="14" t="s">
        <v>37176</v>
      </c>
      <c r="D8118" s="14" t="s">
        <v>37177</v>
      </c>
      <c r="E8118" s="14" t="s">
        <v>37178</v>
      </c>
      <c r="F8118" s="14" t="s">
        <v>37179</v>
      </c>
      <c r="G8118" s="26">
        <v>42891</v>
      </c>
      <c r="H8118" s="14">
        <v>2014</v>
      </c>
      <c r="I8118" s="14" t="s">
        <v>360</v>
      </c>
      <c r="J8118" s="14" t="s">
        <v>1386</v>
      </c>
      <c r="K8118" s="14" t="s">
        <v>910</v>
      </c>
      <c r="L8118" s="14" t="s">
        <v>37180</v>
      </c>
      <c r="M8118" s="14">
        <f t="shared" si="1008"/>
        <v>2017</v>
      </c>
      <c r="N8118" s="14">
        <f t="shared" si="1009"/>
        <v>6</v>
      </c>
      <c r="O8118" s="14" t="str">
        <f>IFERROR(VLOOKUP(I8118,Lists!$F$2:$G$16,2,FALSE()),"Not Rated")</f>
        <v>Adults</v>
      </c>
      <c r="P8118" s="14">
        <f t="shared" si="1010"/>
        <v>107</v>
      </c>
      <c r="Q8118" s="14" t="str">
        <f t="shared" si="1011"/>
        <v>United Kingdom</v>
      </c>
      <c r="R8118" s="14" t="str">
        <f t="shared" si="1012"/>
        <v>|United Kingdom|France|Canada|Belgium|United States|</v>
      </c>
      <c r="S8118" s="14" t="str">
        <f t="shared" si="1013"/>
        <v>|Dramas|International Movies|Romantic Movies|</v>
      </c>
      <c r="T8118" s="14" t="str">
        <f t="shared" si="1014"/>
        <v>|Saul Dibb|</v>
      </c>
      <c r="U8118" s="14" t="str">
        <f t="shared" si="1015"/>
        <v>|Michelle Williams|Matthias Schoenaerts|Kristin Scott Thomas|Sam Riley|Ruth Wilson|Tom Schilling|Harriet Walter|Alexandra Maria Lara|Margot Robbie|Lambert Wilson|</v>
      </c>
    </row>
    <row r="8119" spans="1:21">
      <c r="A8119" s="14" t="s">
        <v>37181</v>
      </c>
      <c r="B8119" s="14" t="s">
        <v>49</v>
      </c>
      <c r="C8119" s="14" t="s">
        <v>37182</v>
      </c>
      <c r="D8119" s="14" t="s">
        <v>117</v>
      </c>
      <c r="E8119" s="14" t="s">
        <v>37183</v>
      </c>
      <c r="F8119" s="14" t="s">
        <v>123</v>
      </c>
      <c r="G8119" s="26">
        <v>43800</v>
      </c>
      <c r="H8119" s="14">
        <v>2018</v>
      </c>
      <c r="I8119" s="14" t="s">
        <v>360</v>
      </c>
      <c r="J8119" s="14" t="s">
        <v>105</v>
      </c>
      <c r="K8119" s="14" t="s">
        <v>3795</v>
      </c>
      <c r="L8119" s="14" t="s">
        <v>37184</v>
      </c>
      <c r="M8119" s="14">
        <f t="shared" si="1008"/>
        <v>2019</v>
      </c>
      <c r="N8119" s="14">
        <f t="shared" si="1009"/>
        <v>12</v>
      </c>
      <c r="O8119" s="14" t="str">
        <f>IFERROR(VLOOKUP(I8119,Lists!$F$2:$G$16,2,FALSE()),"Not Rated")</f>
        <v>Adults</v>
      </c>
      <c r="P8119" s="14">
        <f t="shared" si="1010"/>
        <v>1</v>
      </c>
      <c r="Q8119" s="14" t="str">
        <f t="shared" si="1011"/>
        <v>South Korea</v>
      </c>
      <c r="R8119" s="14" t="str">
        <f t="shared" si="1012"/>
        <v>|South Korea|</v>
      </c>
      <c r="S8119" s="14" t="str">
        <f t="shared" si="1013"/>
        <v>|International TV Shows|Korean TV Shows|TV Comedies|</v>
      </c>
      <c r="T8119" s="14" t="str">
        <f t="shared" si="1014"/>
        <v>|Unknown|</v>
      </c>
      <c r="U8119" s="14" t="str">
        <f t="shared" si="1015"/>
        <v>|Jang Dong-gun|Park Hyung-sik|Jin Hee-kyung|Chae Jung-an|Ko Sung-hee|Choi Guy-hwa|Kim Young-ho|Lee Sang-yi|</v>
      </c>
    </row>
    <row r="8120" spans="1:21">
      <c r="A8120" s="14" t="s">
        <v>37185</v>
      </c>
      <c r="B8120" s="14" t="s">
        <v>48</v>
      </c>
      <c r="C8120" s="14" t="s">
        <v>37186</v>
      </c>
      <c r="D8120" s="14" t="s">
        <v>37187</v>
      </c>
      <c r="E8120" s="14" t="s">
        <v>37188</v>
      </c>
      <c r="F8120" s="14" t="s">
        <v>115</v>
      </c>
      <c r="G8120" s="26">
        <v>43909</v>
      </c>
      <c r="H8120" s="14">
        <v>2019</v>
      </c>
      <c r="I8120" s="14" t="s">
        <v>360</v>
      </c>
      <c r="J8120" s="14" t="s">
        <v>730</v>
      </c>
      <c r="K8120" s="14" t="s">
        <v>1254</v>
      </c>
      <c r="L8120" s="14" t="s">
        <v>37189</v>
      </c>
      <c r="M8120" s="14">
        <f t="shared" si="1008"/>
        <v>2020</v>
      </c>
      <c r="N8120" s="14">
        <f t="shared" si="1009"/>
        <v>3</v>
      </c>
      <c r="O8120" s="14" t="str">
        <f>IFERROR(VLOOKUP(I8120,Lists!$F$2:$G$16,2,FALSE()),"Not Rated")</f>
        <v>Adults</v>
      </c>
      <c r="P8120" s="14">
        <f t="shared" si="1010"/>
        <v>93</v>
      </c>
      <c r="Q8120" s="14" t="str">
        <f t="shared" si="1011"/>
        <v>United States</v>
      </c>
      <c r="R8120" s="14" t="str">
        <f t="shared" si="1012"/>
        <v>|United States|</v>
      </c>
      <c r="S8120" s="14" t="str">
        <f t="shared" si="1013"/>
        <v>|Comedies|Dramas|Romantic Movies|</v>
      </c>
      <c r="T8120" s="14" t="str">
        <f t="shared" si="1014"/>
        <v>|Joseph Cross|</v>
      </c>
      <c r="U8120" s="14" t="str">
        <f t="shared" si="1015"/>
        <v>|Ellar Coltrane|Callan McAuliffe|Ian Nelson|Lana Condor|Analeigh Tipton|Melina Vidler|Bill Milner|Justin Chatwin|Ella Hunt|Elena Kampouris|Victoria Justice|Khris Davis|Hayden Szeto|</v>
      </c>
    </row>
    <row r="8121" spans="1:21">
      <c r="A8121" s="14" t="s">
        <v>37190</v>
      </c>
      <c r="B8121" s="14" t="s">
        <v>48</v>
      </c>
      <c r="C8121" s="14" t="s">
        <v>37191</v>
      </c>
      <c r="D8121" s="14" t="s">
        <v>37192</v>
      </c>
      <c r="E8121" s="14" t="s">
        <v>37193</v>
      </c>
      <c r="F8121" s="14" t="s">
        <v>37194</v>
      </c>
      <c r="G8121" s="26">
        <v>42561</v>
      </c>
      <c r="H8121" s="14">
        <v>2015</v>
      </c>
      <c r="I8121" s="14" t="s">
        <v>360</v>
      </c>
      <c r="J8121" s="14" t="s">
        <v>507</v>
      </c>
      <c r="K8121" s="14" t="s">
        <v>4531</v>
      </c>
      <c r="L8121" s="14" t="s">
        <v>37195</v>
      </c>
      <c r="M8121" s="14">
        <f t="shared" si="1008"/>
        <v>2016</v>
      </c>
      <c r="N8121" s="14">
        <f t="shared" si="1009"/>
        <v>7</v>
      </c>
      <c r="O8121" s="14" t="str">
        <f>IFERROR(VLOOKUP(I8121,Lists!$F$2:$G$16,2,FALSE()),"Not Rated")</f>
        <v>Adults</v>
      </c>
      <c r="P8121" s="14">
        <f t="shared" si="1010"/>
        <v>94</v>
      </c>
      <c r="Q8121" s="14" t="str">
        <f t="shared" si="1011"/>
        <v>Denmark</v>
      </c>
      <c r="R8121" s="14" t="str">
        <f t="shared" si="1012"/>
        <v>|Denmark|United Kingdom|Sweden|</v>
      </c>
      <c r="S8121" s="14" t="str">
        <f t="shared" si="1013"/>
        <v>|Dramas|International Movies|Sports Movies|</v>
      </c>
      <c r="T8121" s="14" t="str">
        <f t="shared" si="1014"/>
        <v>|Kasper Barfoed|</v>
      </c>
      <c r="U8121" s="14" t="str">
        <f t="shared" si="1015"/>
        <v>|Ulrich Thomsen|Henning Jensen|Mikkel Boe Følsgaard|Cyron Melville|Esben Smed Jensen|Gustav Dyekjaer Giese|Jon Lange|Allan Hyde|Johannes Lassen|Morten Vang Simonsen|</v>
      </c>
    </row>
    <row r="8122" spans="1:21">
      <c r="A8122" s="14" t="s">
        <v>37196</v>
      </c>
      <c r="B8122" s="14" t="s">
        <v>48</v>
      </c>
      <c r="C8122" s="14" t="s">
        <v>37197</v>
      </c>
      <c r="D8122" s="14" t="s">
        <v>37198</v>
      </c>
      <c r="E8122" s="14" t="s">
        <v>37199</v>
      </c>
      <c r="F8122" s="14" t="s">
        <v>7289</v>
      </c>
      <c r="G8122" s="26">
        <v>42809</v>
      </c>
      <c r="H8122" s="14">
        <v>2014</v>
      </c>
      <c r="I8122" s="14" t="s">
        <v>360</v>
      </c>
      <c r="J8122" s="14" t="s">
        <v>744</v>
      </c>
      <c r="K8122" s="14" t="s">
        <v>444</v>
      </c>
      <c r="L8122" s="14" t="s">
        <v>37200</v>
      </c>
      <c r="M8122" s="14">
        <f t="shared" si="1008"/>
        <v>2017</v>
      </c>
      <c r="N8122" s="14">
        <f t="shared" si="1009"/>
        <v>3</v>
      </c>
      <c r="O8122" s="14" t="str">
        <f>IFERROR(VLOOKUP(I8122,Lists!$F$2:$G$16,2,FALSE()),"Not Rated")</f>
        <v>Adults</v>
      </c>
      <c r="P8122" s="14">
        <f t="shared" si="1010"/>
        <v>85</v>
      </c>
      <c r="Q8122" s="14" t="str">
        <f t="shared" si="1011"/>
        <v>India</v>
      </c>
      <c r="R8122" s="14" t="str">
        <f t="shared" si="1012"/>
        <v>|India|France|</v>
      </c>
      <c r="S8122" s="14" t="str">
        <f t="shared" si="1013"/>
        <v>|Dramas|Independent Movies|International Movies|</v>
      </c>
      <c r="T8122" s="14" t="str">
        <f t="shared" si="1014"/>
        <v>|Partho Sen-Gupta|</v>
      </c>
      <c r="U8122" s="14" t="str">
        <f t="shared" si="1015"/>
        <v>|Adil Hussain|Tannishtha Chatterjee|Gulnaaz Ansari|Komal Gupta|Esha Amlani|Ashalata Wabgaonkar|Hridaynath Jadhav|Chinmay Kambli|Nandini Bora|Komal Gawade|</v>
      </c>
    </row>
    <row r="8123" spans="1:21">
      <c r="A8123" s="14" t="s">
        <v>37201</v>
      </c>
      <c r="B8123" s="14" t="s">
        <v>49</v>
      </c>
      <c r="C8123" s="14" t="s">
        <v>37202</v>
      </c>
      <c r="D8123" s="14" t="s">
        <v>117</v>
      </c>
      <c r="E8123" s="14" t="s">
        <v>28422</v>
      </c>
      <c r="F8123" s="14" t="s">
        <v>116</v>
      </c>
      <c r="G8123" s="26">
        <v>43644</v>
      </c>
      <c r="H8123" s="14">
        <v>2019</v>
      </c>
      <c r="I8123" s="14" t="s">
        <v>366</v>
      </c>
      <c r="J8123" s="14" t="s">
        <v>105</v>
      </c>
      <c r="K8123" s="14" t="s">
        <v>256</v>
      </c>
      <c r="L8123" s="14" t="s">
        <v>37203</v>
      </c>
      <c r="M8123" s="14">
        <f t="shared" si="1008"/>
        <v>2019</v>
      </c>
      <c r="N8123" s="14">
        <f t="shared" si="1009"/>
        <v>6</v>
      </c>
      <c r="O8123" s="14" t="str">
        <f>IFERROR(VLOOKUP(I8123,Lists!$F$2:$G$16,2,FALSE()),"Not Rated")</f>
        <v>Kids</v>
      </c>
      <c r="P8123" s="14">
        <f t="shared" si="1010"/>
        <v>1</v>
      </c>
      <c r="Q8123" s="14" t="str">
        <f t="shared" si="1011"/>
        <v>India</v>
      </c>
      <c r="R8123" s="14" t="str">
        <f t="shared" si="1012"/>
        <v>|India|</v>
      </c>
      <c r="S8123" s="14" t="str">
        <f t="shared" si="1013"/>
        <v>|Kids' TV|</v>
      </c>
      <c r="T8123" s="14" t="str">
        <f t="shared" si="1014"/>
        <v>|Unknown|</v>
      </c>
      <c r="U8123" s="14" t="str">
        <f t="shared" si="1015"/>
        <v>|Sonal Kaushal|Rupa Bhimani|Julie Tejwani|Sabina Malik|Jigna Bharadhwaj|Rajesh Kawa|</v>
      </c>
    </row>
    <row r="8124" spans="1:21">
      <c r="A8124" s="14" t="s">
        <v>37204</v>
      </c>
      <c r="B8124" s="14" t="s">
        <v>48</v>
      </c>
      <c r="C8124" s="14" t="s">
        <v>37205</v>
      </c>
      <c r="D8124" s="14" t="s">
        <v>37206</v>
      </c>
      <c r="E8124" s="14" t="s">
        <v>28422</v>
      </c>
      <c r="F8124" s="14" t="s">
        <v>116</v>
      </c>
      <c r="G8124" s="26">
        <v>43634</v>
      </c>
      <c r="H8124" s="14">
        <v>2018</v>
      </c>
      <c r="I8124" s="14" t="s">
        <v>365</v>
      </c>
      <c r="J8124" s="14" t="s">
        <v>1102</v>
      </c>
      <c r="K8124" s="14" t="s">
        <v>251</v>
      </c>
      <c r="L8124" s="14" t="s">
        <v>37207</v>
      </c>
      <c r="M8124" s="14">
        <f t="shared" si="1008"/>
        <v>2019</v>
      </c>
      <c r="N8124" s="14">
        <f t="shared" si="1009"/>
        <v>6</v>
      </c>
      <c r="O8124" s="14" t="str">
        <f>IFERROR(VLOOKUP(I8124,Lists!$F$2:$G$16,2,FALSE()),"Not Rated")</f>
        <v>Kids</v>
      </c>
      <c r="P8124" s="14">
        <f t="shared" si="1010"/>
        <v>63</v>
      </c>
      <c r="Q8124" s="14" t="str">
        <f t="shared" si="1011"/>
        <v>India</v>
      </c>
      <c r="R8124" s="14" t="str">
        <f t="shared" si="1012"/>
        <v>|India|</v>
      </c>
      <c r="S8124" s="14" t="str">
        <f t="shared" si="1013"/>
        <v>|Children &amp; Family Movies|</v>
      </c>
      <c r="T8124" s="14" t="str">
        <f t="shared" si="1014"/>
        <v>|Sumit Das|</v>
      </c>
      <c r="U8124" s="14" t="str">
        <f t="shared" si="1015"/>
        <v>|Sonal Kaushal|Rupa Bhimani|Julie Tejwani|Sabina Malik|Jigna Bharadhwaj|Rajesh Kawa|</v>
      </c>
    </row>
    <row r="8125" spans="1:21">
      <c r="A8125" s="14" t="s">
        <v>37208</v>
      </c>
      <c r="B8125" s="14" t="s">
        <v>48</v>
      </c>
      <c r="C8125" s="14" t="s">
        <v>37209</v>
      </c>
      <c r="D8125" s="14" t="s">
        <v>37210</v>
      </c>
      <c r="E8125" s="14" t="s">
        <v>37211</v>
      </c>
      <c r="F8125" s="14" t="s">
        <v>115</v>
      </c>
      <c r="G8125" s="26">
        <v>43101</v>
      </c>
      <c r="H8125" s="14">
        <v>2017</v>
      </c>
      <c r="I8125" s="14" t="s">
        <v>360</v>
      </c>
      <c r="J8125" s="14" t="s">
        <v>457</v>
      </c>
      <c r="K8125" s="14" t="s">
        <v>2253</v>
      </c>
      <c r="L8125" s="14" t="s">
        <v>37212</v>
      </c>
      <c r="M8125" s="14">
        <f t="shared" si="1008"/>
        <v>2018</v>
      </c>
      <c r="N8125" s="14">
        <f t="shared" si="1009"/>
        <v>1</v>
      </c>
      <c r="O8125" s="14" t="str">
        <f>IFERROR(VLOOKUP(I8125,Lists!$F$2:$G$16,2,FALSE()),"Not Rated")</f>
        <v>Adults</v>
      </c>
      <c r="P8125" s="14">
        <f t="shared" si="1010"/>
        <v>104</v>
      </c>
      <c r="Q8125" s="14" t="str">
        <f t="shared" si="1011"/>
        <v>United States</v>
      </c>
      <c r="R8125" s="14" t="str">
        <f t="shared" si="1012"/>
        <v>|United States|</v>
      </c>
      <c r="S8125" s="14" t="str">
        <f t="shared" si="1013"/>
        <v>|Dramas|Independent Movies|Thrillers|</v>
      </c>
      <c r="T8125" s="14" t="str">
        <f t="shared" si="1014"/>
        <v>|Kevin Phillips|</v>
      </c>
      <c r="U8125" s="14" t="str">
        <f t="shared" si="1015"/>
        <v>|Owen Campbell|Charlie Tahan|Elizabeth Cappuccino|Max Talisman|Amy Hargreaves|Sawyer Barth|Adea Lennox|Ethan Botwick|</v>
      </c>
    </row>
    <row r="8126" spans="1:21">
      <c r="A8126" s="14" t="s">
        <v>37213</v>
      </c>
      <c r="B8126" s="14" t="s">
        <v>48</v>
      </c>
      <c r="C8126" s="14" t="s">
        <v>37214</v>
      </c>
      <c r="D8126" s="14" t="s">
        <v>9276</v>
      </c>
      <c r="E8126" s="14" t="s">
        <v>37215</v>
      </c>
      <c r="F8126" s="14" t="s">
        <v>116</v>
      </c>
      <c r="G8126" s="26">
        <v>43160</v>
      </c>
      <c r="H8126" s="14">
        <v>2014</v>
      </c>
      <c r="I8126" s="14" t="s">
        <v>362</v>
      </c>
      <c r="J8126" s="14" t="s">
        <v>474</v>
      </c>
      <c r="K8126" s="14" t="s">
        <v>834</v>
      </c>
      <c r="L8126" s="14" t="s">
        <v>37216</v>
      </c>
      <c r="M8126" s="14">
        <f t="shared" si="1008"/>
        <v>2018</v>
      </c>
      <c r="N8126" s="14">
        <f t="shared" si="1009"/>
        <v>3</v>
      </c>
      <c r="O8126" s="14" t="str">
        <f>IFERROR(VLOOKUP(I8126,Lists!$F$2:$G$16,2,FALSE()),"Not Rated")</f>
        <v>Older Kids</v>
      </c>
      <c r="P8126" s="14">
        <f t="shared" si="1010"/>
        <v>127</v>
      </c>
      <c r="Q8126" s="14" t="str">
        <f t="shared" si="1011"/>
        <v>India</v>
      </c>
      <c r="R8126" s="14" t="str">
        <f t="shared" si="1012"/>
        <v>|India|</v>
      </c>
      <c r="S8126" s="14" t="str">
        <f t="shared" si="1013"/>
        <v>|Comedies|Dramas|International Movies|</v>
      </c>
      <c r="T8126" s="14" t="str">
        <f t="shared" si="1014"/>
        <v>|Indra Kumar|</v>
      </c>
      <c r="U8126" s="14" t="str">
        <f t="shared" si="1015"/>
        <v>|Rekha|Randhir Kapoor|Sharman Joshi|Anupam Kher|Shweta Kumar|Varsha Usgaonkar|Rajesh Kumar|Shreya Narayan|</v>
      </c>
    </row>
    <row r="8127" spans="1:21">
      <c r="A8127" s="14" t="s">
        <v>37217</v>
      </c>
      <c r="B8127" s="14" t="s">
        <v>49</v>
      </c>
      <c r="C8127" s="14" t="s">
        <v>37218</v>
      </c>
      <c r="D8127" s="14" t="s">
        <v>117</v>
      </c>
      <c r="E8127" s="14" t="s">
        <v>37219</v>
      </c>
      <c r="F8127" s="14" t="s">
        <v>30597</v>
      </c>
      <c r="G8127" s="26">
        <v>44166</v>
      </c>
      <c r="H8127" s="14">
        <v>2020</v>
      </c>
      <c r="I8127" s="14" t="s">
        <v>366</v>
      </c>
      <c r="J8127" s="14" t="s">
        <v>107</v>
      </c>
      <c r="K8127" s="14" t="s">
        <v>878</v>
      </c>
      <c r="L8127" s="14" t="s">
        <v>37220</v>
      </c>
      <c r="M8127" s="14">
        <f t="shared" si="1008"/>
        <v>2020</v>
      </c>
      <c r="N8127" s="14">
        <f t="shared" si="1009"/>
        <v>12</v>
      </c>
      <c r="O8127" s="14" t="str">
        <f>IFERROR(VLOOKUP(I8127,Lists!$F$2:$G$16,2,FALSE()),"Not Rated")</f>
        <v>Kids</v>
      </c>
      <c r="P8127" s="14">
        <f t="shared" si="1010"/>
        <v>3</v>
      </c>
      <c r="Q8127" s="14" t="str">
        <f t="shared" si="1011"/>
        <v>United States</v>
      </c>
      <c r="R8127" s="14" t="str">
        <f t="shared" si="1012"/>
        <v>|United States|South Korea|China|</v>
      </c>
      <c r="S8127" s="14" t="str">
        <f t="shared" si="1013"/>
        <v>|Kids' TV|Korean TV Shows|</v>
      </c>
      <c r="T8127" s="14" t="str">
        <f t="shared" si="1014"/>
        <v>|Unknown|</v>
      </c>
      <c r="U8127" s="14" t="str">
        <f t="shared" si="1015"/>
        <v>|Luca Padovan|Evan Smolin|Junah Jang|Colin Critchley|</v>
      </c>
    </row>
    <row r="8128" spans="1:21">
      <c r="A8128" s="14" t="s">
        <v>37221</v>
      </c>
      <c r="B8128" s="14" t="s">
        <v>48</v>
      </c>
      <c r="C8128" s="14" t="s">
        <v>37222</v>
      </c>
      <c r="D8128" s="14" t="s">
        <v>37223</v>
      </c>
      <c r="E8128" s="14" t="s">
        <v>37224</v>
      </c>
      <c r="F8128" s="14" t="s">
        <v>115</v>
      </c>
      <c r="G8128" s="26">
        <v>44197</v>
      </c>
      <c r="H8128" s="14">
        <v>2007</v>
      </c>
      <c r="I8128" s="14" t="s">
        <v>363</v>
      </c>
      <c r="J8128" s="14" t="s">
        <v>783</v>
      </c>
      <c r="K8128" s="14" t="s">
        <v>1189</v>
      </c>
      <c r="L8128" s="14" t="s">
        <v>37225</v>
      </c>
      <c r="M8128" s="14">
        <f t="shared" si="1008"/>
        <v>2021</v>
      </c>
      <c r="N8128" s="14">
        <f t="shared" si="1009"/>
        <v>1</v>
      </c>
      <c r="O8128" s="14" t="str">
        <f>IFERROR(VLOOKUP(I8128,Lists!$F$2:$G$16,2,FALSE()),"Not Rated")</f>
        <v>Adults</v>
      </c>
      <c r="P8128" s="14">
        <f t="shared" si="1010"/>
        <v>113</v>
      </c>
      <c r="Q8128" s="14" t="str">
        <f t="shared" si="1011"/>
        <v>United States</v>
      </c>
      <c r="R8128" s="14" t="str">
        <f t="shared" si="1012"/>
        <v>|United States|</v>
      </c>
      <c r="S8128" s="14" t="str">
        <f t="shared" si="1013"/>
        <v>|Comedies|Cult Movies|</v>
      </c>
      <c r="T8128" s="14" t="str">
        <f t="shared" si="1014"/>
        <v>|Greg Mottola|</v>
      </c>
      <c r="U8128" s="14" t="str">
        <f t="shared" si="1015"/>
        <v>|Jonah Hill|Michael Cera|Christopher Mintz-Plasse|Bill Hader|Seth Rogen|Martha MacIsaac|Emma Stone|Aviva Baumann|Joe Lo Truglio|Kevin Corrigan|</v>
      </c>
    </row>
    <row r="8129" spans="1:21">
      <c r="A8129" s="14" t="s">
        <v>37226</v>
      </c>
      <c r="B8129" s="14" t="s">
        <v>48</v>
      </c>
      <c r="C8129" s="14" t="s">
        <v>37227</v>
      </c>
      <c r="D8129" s="14" t="s">
        <v>37228</v>
      </c>
      <c r="E8129" s="14" t="s">
        <v>37229</v>
      </c>
      <c r="F8129" s="14" t="s">
        <v>115</v>
      </c>
      <c r="G8129" s="26">
        <v>43770</v>
      </c>
      <c r="H8129" s="14">
        <v>1972</v>
      </c>
      <c r="I8129" s="14" t="s">
        <v>363</v>
      </c>
      <c r="J8129" s="14" t="s">
        <v>436</v>
      </c>
      <c r="K8129" s="14" t="s">
        <v>640</v>
      </c>
      <c r="L8129" s="14" t="s">
        <v>37230</v>
      </c>
      <c r="M8129" s="14">
        <f t="shared" si="1008"/>
        <v>2019</v>
      </c>
      <c r="N8129" s="14">
        <f t="shared" si="1009"/>
        <v>11</v>
      </c>
      <c r="O8129" s="14" t="str">
        <f>IFERROR(VLOOKUP(I8129,Lists!$F$2:$G$16,2,FALSE()),"Not Rated")</f>
        <v>Adults</v>
      </c>
      <c r="P8129" s="14">
        <f t="shared" si="1010"/>
        <v>91</v>
      </c>
      <c r="Q8129" s="14" t="str">
        <f t="shared" si="1011"/>
        <v>United States</v>
      </c>
      <c r="R8129" s="14" t="str">
        <f t="shared" si="1012"/>
        <v>|United States|</v>
      </c>
      <c r="S8129" s="14" t="str">
        <f t="shared" si="1013"/>
        <v>|Action &amp; Adventure|Classic Movies|Dramas|</v>
      </c>
      <c r="T8129" s="14" t="str">
        <f t="shared" si="1014"/>
        <v>|Gordon Parks|</v>
      </c>
      <c r="U8129" s="14" t="str">
        <f t="shared" si="1015"/>
        <v>|Ron O'Neal|Carl Lee|Sheila Frazier|Julius Harris|Charles McGregor|Nate Adams|Polly Niles|Yvonne Delaine|</v>
      </c>
    </row>
    <row r="8130" spans="1:21">
      <c r="A8130" s="14" t="s">
        <v>37231</v>
      </c>
      <c r="B8130" s="14" t="s">
        <v>48</v>
      </c>
      <c r="C8130" s="14" t="s">
        <v>37232</v>
      </c>
      <c r="D8130" s="14" t="s">
        <v>37233</v>
      </c>
      <c r="E8130" s="14" t="s">
        <v>37234</v>
      </c>
      <c r="F8130" s="14" t="s">
        <v>115</v>
      </c>
      <c r="G8130" s="26">
        <v>43739</v>
      </c>
      <c r="H8130" s="14">
        <v>2006</v>
      </c>
      <c r="I8130" s="14" t="s">
        <v>364</v>
      </c>
      <c r="J8130" s="14" t="s">
        <v>1142</v>
      </c>
      <c r="K8130" s="14" t="s">
        <v>1122</v>
      </c>
      <c r="L8130" s="14" t="s">
        <v>37235</v>
      </c>
      <c r="M8130" s="14">
        <f t="shared" ref="M8130:M8193" si="1016">IF(G8130="","",YEAR(G8130))</f>
        <v>2019</v>
      </c>
      <c r="N8130" s="14">
        <f t="shared" ref="N8130:N8193" si="1017">IF(G8130="","",MONTH(G8130))</f>
        <v>10</v>
      </c>
      <c r="O8130" s="14" t="str">
        <f>IFERROR(VLOOKUP(I8130,Lists!$F$2:$G$16,2,FALSE()),"Not Rated")</f>
        <v>Teens</v>
      </c>
      <c r="P8130" s="14">
        <f t="shared" ref="P8130:P8193" si="1018">IFERROR(VALUE(LEFT(J8130,FIND(" ",J8130)-1)),"")</f>
        <v>154</v>
      </c>
      <c r="Q8130" s="14" t="str">
        <f t="shared" ref="Q8130:Q8193" si="1019">IFERROR(LEFT(F8130,FIND(",",F8130)-1),F8130)</f>
        <v>United States</v>
      </c>
      <c r="R8130" s="14" t="str">
        <f t="shared" ref="R8130:R8193" si="1020">"|"&amp;SUBSTITUTE(F8130,", ","|")&amp;"|"</f>
        <v>|United States|</v>
      </c>
      <c r="S8130" s="14" t="str">
        <f t="shared" ref="S8130:S8193" si="1021">"|"&amp;SUBSTITUTE(K8130,", ","|")&amp;"|"</f>
        <v>|Action &amp; Adventure|Sci-Fi &amp; Fantasy|</v>
      </c>
      <c r="T8130" s="14" t="str">
        <f t="shared" ref="T8130:T8193" si="1022">"|"&amp;SUBSTITUTE(D8130,", ","|")&amp;"|"</f>
        <v>|Bryan Singer|</v>
      </c>
      <c r="U8130" s="14" t="str">
        <f t="shared" ref="U8130:U8193" si="1023">"|"&amp;SUBSTITUTE(E8130,", ","|")&amp;"|"</f>
        <v>|Brandon Routh|Kate Bosworth|Kevin Spacey|James Marsden|Parker Posey|Frank Langella|Sam Huntington|Eva Marie Saint|Marlon Brando|Kal Penn|</v>
      </c>
    </row>
    <row r="8131" spans="1:21">
      <c r="A8131" s="14" t="s">
        <v>37236</v>
      </c>
      <c r="B8131" s="14" t="s">
        <v>49</v>
      </c>
      <c r="C8131" s="14" t="s">
        <v>37237</v>
      </c>
      <c r="D8131" s="14" t="s">
        <v>117</v>
      </c>
      <c r="E8131" s="14" t="s">
        <v>117</v>
      </c>
      <c r="F8131" s="14" t="s">
        <v>118</v>
      </c>
      <c r="G8131" s="26">
        <v>42795</v>
      </c>
      <c r="H8131" s="14">
        <v>2016</v>
      </c>
      <c r="I8131" s="14" t="s">
        <v>362</v>
      </c>
      <c r="J8131" s="14" t="s">
        <v>105</v>
      </c>
      <c r="K8131" s="14" t="s">
        <v>26858</v>
      </c>
      <c r="L8131" s="14" t="s">
        <v>37238</v>
      </c>
      <c r="M8131" s="14">
        <f t="shared" si="1016"/>
        <v>2017</v>
      </c>
      <c r="N8131" s="14">
        <f t="shared" si="1017"/>
        <v>3</v>
      </c>
      <c r="O8131" s="14" t="str">
        <f>IFERROR(VLOOKUP(I8131,Lists!$F$2:$G$16,2,FALSE()),"Not Rated")</f>
        <v>Older Kids</v>
      </c>
      <c r="P8131" s="14">
        <f t="shared" si="1018"/>
        <v>1</v>
      </c>
      <c r="Q8131" s="14" t="str">
        <f t="shared" si="1019"/>
        <v>United Kingdom</v>
      </c>
      <c r="R8131" s="14" t="str">
        <f t="shared" si="1020"/>
        <v>|United Kingdom|</v>
      </c>
      <c r="S8131" s="14" t="str">
        <f t="shared" si="1021"/>
        <v>|British TV Shows|Docuseries|Science &amp; Nature TV|</v>
      </c>
      <c r="T8131" s="14" t="str">
        <f t="shared" si="1022"/>
        <v>|Unknown|</v>
      </c>
      <c r="U8131" s="14" t="str">
        <f t="shared" si="1023"/>
        <v>|Unknown|</v>
      </c>
    </row>
    <row r="8132" spans="1:21">
      <c r="A8132" s="14" t="s">
        <v>37239</v>
      </c>
      <c r="B8132" s="14" t="s">
        <v>48</v>
      </c>
      <c r="C8132" s="14" t="s">
        <v>37240</v>
      </c>
      <c r="D8132" s="14" t="s">
        <v>37241</v>
      </c>
      <c r="E8132" s="14" t="s">
        <v>37242</v>
      </c>
      <c r="F8132" s="14" t="s">
        <v>115</v>
      </c>
      <c r="G8132" s="26">
        <v>43789</v>
      </c>
      <c r="H8132" s="14">
        <v>1999</v>
      </c>
      <c r="I8132" s="14" t="s">
        <v>364</v>
      </c>
      <c r="J8132" s="14" t="s">
        <v>1173</v>
      </c>
      <c r="K8132" s="14" t="s">
        <v>245</v>
      </c>
      <c r="L8132" s="14" t="s">
        <v>37243</v>
      </c>
      <c r="M8132" s="14">
        <f t="shared" si="1016"/>
        <v>2019</v>
      </c>
      <c r="N8132" s="14">
        <f t="shared" si="1017"/>
        <v>11</v>
      </c>
      <c r="O8132" s="14" t="str">
        <f>IFERROR(VLOOKUP(I8132,Lists!$F$2:$G$16,2,FALSE()),"Not Rated")</f>
        <v>Teens</v>
      </c>
      <c r="P8132" s="14">
        <f t="shared" si="1018"/>
        <v>82</v>
      </c>
      <c r="Q8132" s="14" t="str">
        <f t="shared" si="1019"/>
        <v>United States</v>
      </c>
      <c r="R8132" s="14" t="str">
        <f t="shared" si="1020"/>
        <v>|United States|</v>
      </c>
      <c r="S8132" s="14" t="str">
        <f t="shared" si="1021"/>
        <v>|Comedies|</v>
      </c>
      <c r="T8132" s="14" t="str">
        <f t="shared" si="1022"/>
        <v>|Bruce McCulloch|</v>
      </c>
      <c r="U8132" s="14" t="str">
        <f t="shared" si="1023"/>
        <v>|Molly Shannon|Will Ferrell|Elaine Hendrix|Harland Williams|Mark McKinney|Glynis Johns|Jason Blicker|Gerry Bamman|Emmy Laybourne|Jennifer Irwin|Tom Green|</v>
      </c>
    </row>
    <row r="8133" spans="1:21">
      <c r="A8133" s="14" t="s">
        <v>37244</v>
      </c>
      <c r="B8133" s="14" t="s">
        <v>48</v>
      </c>
      <c r="C8133" s="14" t="s">
        <v>37245</v>
      </c>
      <c r="D8133" s="14" t="s">
        <v>5698</v>
      </c>
      <c r="E8133" s="14" t="s">
        <v>37246</v>
      </c>
      <c r="F8133" s="14" t="s">
        <v>136</v>
      </c>
      <c r="G8133" s="26">
        <v>43382</v>
      </c>
      <c r="H8133" s="14">
        <v>2016</v>
      </c>
      <c r="I8133" s="14" t="s">
        <v>361</v>
      </c>
      <c r="J8133" s="14" t="s">
        <v>653</v>
      </c>
      <c r="K8133" s="14" t="s">
        <v>910</v>
      </c>
      <c r="L8133" s="14" t="s">
        <v>37247</v>
      </c>
      <c r="M8133" s="14">
        <f t="shared" si="1016"/>
        <v>2018</v>
      </c>
      <c r="N8133" s="14">
        <f t="shared" si="1017"/>
        <v>10</v>
      </c>
      <c r="O8133" s="14" t="str">
        <f>IFERROR(VLOOKUP(I8133,Lists!$F$2:$G$16,2,FALSE()),"Not Rated")</f>
        <v>Teens</v>
      </c>
      <c r="P8133" s="14">
        <f t="shared" si="1018"/>
        <v>98</v>
      </c>
      <c r="Q8133" s="14" t="str">
        <f t="shared" si="1019"/>
        <v>Indonesia</v>
      </c>
      <c r="R8133" s="14" t="str">
        <f t="shared" si="1020"/>
        <v>|Indonesia|</v>
      </c>
      <c r="S8133" s="14" t="str">
        <f t="shared" si="1021"/>
        <v>|Dramas|International Movies|Romantic Movies|</v>
      </c>
      <c r="T8133" s="14" t="str">
        <f t="shared" si="1022"/>
        <v>|Angga Dwimas Sasongko|</v>
      </c>
      <c r="U8133" s="14" t="str">
        <f t="shared" si="1023"/>
        <v>|Tio Pakusadewo|Julie Estelle|Widyawati|Rio Dewanto|Chicco Jerikho|Jajang C. Noer|Shafira Umm|</v>
      </c>
    </row>
    <row r="8134" spans="1:21">
      <c r="A8134" s="14" t="s">
        <v>37248</v>
      </c>
      <c r="B8134" s="14" t="s">
        <v>49</v>
      </c>
      <c r="C8134" s="14" t="s">
        <v>37249</v>
      </c>
      <c r="D8134" s="14" t="s">
        <v>117</v>
      </c>
      <c r="E8134" s="14" t="s">
        <v>13046</v>
      </c>
      <c r="F8134" s="14" t="s">
        <v>115</v>
      </c>
      <c r="G8134" s="26">
        <v>43934</v>
      </c>
      <c r="H8134" s="14">
        <v>2020</v>
      </c>
      <c r="I8134" s="14" t="s">
        <v>360</v>
      </c>
      <c r="J8134" s="14" t="s">
        <v>105</v>
      </c>
      <c r="K8134" s="14" t="s">
        <v>2015</v>
      </c>
      <c r="L8134" s="14" t="s">
        <v>37250</v>
      </c>
      <c r="M8134" s="14">
        <f t="shared" si="1016"/>
        <v>2020</v>
      </c>
      <c r="N8134" s="14">
        <f t="shared" si="1017"/>
        <v>4</v>
      </c>
      <c r="O8134" s="14" t="str">
        <f>IFERROR(VLOOKUP(I8134,Lists!$F$2:$G$16,2,FALSE()),"Not Rated")</f>
        <v>Adults</v>
      </c>
      <c r="P8134" s="14">
        <f t="shared" si="1018"/>
        <v>1</v>
      </c>
      <c r="Q8134" s="14" t="str">
        <f t="shared" si="1019"/>
        <v>United States</v>
      </c>
      <c r="R8134" s="14" t="str">
        <f t="shared" si="1020"/>
        <v>|United States|</v>
      </c>
      <c r="S8134" s="14" t="str">
        <f t="shared" si="1021"/>
        <v>|Crime TV Shows|Docuseries|</v>
      </c>
      <c r="T8134" s="14" t="str">
        <f t="shared" si="1022"/>
        <v>|Unknown|</v>
      </c>
      <c r="U8134" s="14" t="str">
        <f t="shared" si="1023"/>
        <v>|R. Kelly|</v>
      </c>
    </row>
    <row r="8135" spans="1:21">
      <c r="A8135" s="14" t="s">
        <v>37251</v>
      </c>
      <c r="B8135" s="14" t="s">
        <v>48</v>
      </c>
      <c r="C8135" s="14" t="s">
        <v>37252</v>
      </c>
      <c r="D8135" s="14" t="s">
        <v>37253</v>
      </c>
      <c r="E8135" s="14" t="s">
        <v>37254</v>
      </c>
      <c r="F8135" s="14" t="s">
        <v>115</v>
      </c>
      <c r="G8135" s="26">
        <v>43244</v>
      </c>
      <c r="H8135" s="14">
        <v>2017</v>
      </c>
      <c r="I8135" s="14" t="s">
        <v>360</v>
      </c>
      <c r="J8135" s="14" t="s">
        <v>560</v>
      </c>
      <c r="K8135" s="14" t="s">
        <v>247</v>
      </c>
      <c r="L8135" s="14" t="s">
        <v>37255</v>
      </c>
      <c r="M8135" s="14">
        <f t="shared" si="1016"/>
        <v>2018</v>
      </c>
      <c r="N8135" s="14">
        <f t="shared" si="1017"/>
        <v>5</v>
      </c>
      <c r="O8135" s="14" t="str">
        <f>IFERROR(VLOOKUP(I8135,Lists!$F$2:$G$16,2,FALSE()),"Not Rated")</f>
        <v>Adults</v>
      </c>
      <c r="P8135" s="14">
        <f t="shared" si="1018"/>
        <v>103</v>
      </c>
      <c r="Q8135" s="14" t="str">
        <f t="shared" si="1019"/>
        <v>United States</v>
      </c>
      <c r="R8135" s="14" t="str">
        <f t="shared" si="1020"/>
        <v>|United States|</v>
      </c>
      <c r="S8135" s="14" t="str">
        <f t="shared" si="1021"/>
        <v>|Documentaries|</v>
      </c>
      <c r="T8135" s="14" t="str">
        <f t="shared" si="1022"/>
        <v>|Matthew Cooke|</v>
      </c>
      <c r="U8135" s="14" t="str">
        <f t="shared" si="1023"/>
        <v>|Susan Sarandon|</v>
      </c>
    </row>
    <row r="8136" spans="1:21">
      <c r="A8136" s="14" t="s">
        <v>37256</v>
      </c>
      <c r="B8136" s="14" t="s">
        <v>48</v>
      </c>
      <c r="C8136" s="14" t="s">
        <v>37257</v>
      </c>
      <c r="D8136" s="14" t="s">
        <v>37258</v>
      </c>
      <c r="E8136" s="14" t="s">
        <v>37259</v>
      </c>
      <c r="F8136" s="14" t="s">
        <v>115</v>
      </c>
      <c r="G8136" s="26">
        <v>43444</v>
      </c>
      <c r="H8136" s="14">
        <v>2017</v>
      </c>
      <c r="I8136" s="14" t="s">
        <v>360</v>
      </c>
      <c r="J8136" s="14" t="s">
        <v>1290</v>
      </c>
      <c r="K8136" s="14" t="s">
        <v>1348</v>
      </c>
      <c r="L8136" s="14" t="s">
        <v>37260</v>
      </c>
      <c r="M8136" s="14">
        <f t="shared" si="1016"/>
        <v>2018</v>
      </c>
      <c r="N8136" s="14">
        <f t="shared" si="1017"/>
        <v>12</v>
      </c>
      <c r="O8136" s="14" t="str">
        <f>IFERROR(VLOOKUP(I8136,Lists!$F$2:$G$16,2,FALSE()),"Not Rated")</f>
        <v>Adults</v>
      </c>
      <c r="P8136" s="14">
        <f t="shared" si="1018"/>
        <v>86</v>
      </c>
      <c r="Q8136" s="14" t="str">
        <f t="shared" si="1019"/>
        <v>United States</v>
      </c>
      <c r="R8136" s="14" t="str">
        <f t="shared" si="1020"/>
        <v>|United States|</v>
      </c>
      <c r="S8136" s="14" t="str">
        <f t="shared" si="1021"/>
        <v>|Documentaries|LGBTQ Movies|</v>
      </c>
      <c r="T8136" s="14" t="str">
        <f t="shared" si="1022"/>
        <v>|Anthony Caronna|Alexander Smith|</v>
      </c>
      <c r="U8136" s="14" t="str">
        <f t="shared" si="1023"/>
        <v>|Susanne Bartsch|</v>
      </c>
    </row>
    <row r="8137" spans="1:21">
      <c r="A8137" s="14" t="s">
        <v>37261</v>
      </c>
      <c r="B8137" s="14" t="s">
        <v>48</v>
      </c>
      <c r="C8137" s="14" t="s">
        <v>37262</v>
      </c>
      <c r="D8137" s="14" t="s">
        <v>37263</v>
      </c>
      <c r="E8137" s="14" t="s">
        <v>117</v>
      </c>
      <c r="F8137" s="14" t="s">
        <v>115</v>
      </c>
      <c r="G8137" s="26">
        <v>42795</v>
      </c>
      <c r="H8137" s="14">
        <v>2016</v>
      </c>
      <c r="I8137" s="14" t="s">
        <v>368</v>
      </c>
      <c r="J8137" s="14" t="s">
        <v>900</v>
      </c>
      <c r="K8137" s="14" t="s">
        <v>247</v>
      </c>
      <c r="L8137" s="14" t="s">
        <v>37264</v>
      </c>
      <c r="M8137" s="14">
        <f t="shared" si="1016"/>
        <v>2017</v>
      </c>
      <c r="N8137" s="14">
        <f t="shared" si="1017"/>
        <v>3</v>
      </c>
      <c r="O8137" s="14" t="str">
        <f>IFERROR(VLOOKUP(I8137,Lists!$F$2:$G$16,2,FALSE()),"Not Rated")</f>
        <v>Kids</v>
      </c>
      <c r="P8137" s="14">
        <f t="shared" si="1018"/>
        <v>92</v>
      </c>
      <c r="Q8137" s="14" t="str">
        <f t="shared" si="1019"/>
        <v>United States</v>
      </c>
      <c r="R8137" s="14" t="str">
        <f t="shared" si="1020"/>
        <v>|United States|</v>
      </c>
      <c r="S8137" s="14" t="str">
        <f t="shared" si="1021"/>
        <v>|Documentaries|</v>
      </c>
      <c r="T8137" s="14" t="str">
        <f t="shared" si="1022"/>
        <v>|Matt Wechsler|</v>
      </c>
      <c r="U8137" s="14" t="str">
        <f t="shared" si="1023"/>
        <v>|Unknown|</v>
      </c>
    </row>
    <row r="8138" spans="1:21">
      <c r="A8138" s="14" t="s">
        <v>37265</v>
      </c>
      <c r="B8138" s="14" t="s">
        <v>48</v>
      </c>
      <c r="C8138" s="14" t="s">
        <v>37266</v>
      </c>
      <c r="D8138" s="14" t="s">
        <v>35866</v>
      </c>
      <c r="E8138" s="14" t="s">
        <v>37267</v>
      </c>
      <c r="F8138" s="14" t="s">
        <v>116</v>
      </c>
      <c r="G8138" s="26">
        <v>43830</v>
      </c>
      <c r="H8138" s="14">
        <v>1977</v>
      </c>
      <c r="I8138" s="14" t="s">
        <v>362</v>
      </c>
      <c r="J8138" s="14" t="s">
        <v>2442</v>
      </c>
      <c r="K8138" s="14" t="s">
        <v>444</v>
      </c>
      <c r="L8138" s="14" t="s">
        <v>37268</v>
      </c>
      <c r="M8138" s="14">
        <f t="shared" si="1016"/>
        <v>2019</v>
      </c>
      <c r="N8138" s="14">
        <f t="shared" si="1017"/>
        <v>12</v>
      </c>
      <c r="O8138" s="14" t="str">
        <f>IFERROR(VLOOKUP(I8138,Lists!$F$2:$G$16,2,FALSE()),"Not Rated")</f>
        <v>Older Kids</v>
      </c>
      <c r="P8138" s="14">
        <f t="shared" si="1018"/>
        <v>123</v>
      </c>
      <c r="Q8138" s="14" t="str">
        <f t="shared" si="1019"/>
        <v>India</v>
      </c>
      <c r="R8138" s="14" t="str">
        <f t="shared" si="1020"/>
        <v>|India|</v>
      </c>
      <c r="S8138" s="14" t="str">
        <f t="shared" si="1021"/>
        <v>|Dramas|Independent Movies|International Movies|</v>
      </c>
      <c r="T8138" s="14" t="str">
        <f t="shared" si="1022"/>
        <v>|Basu Chatterjee|</v>
      </c>
      <c r="U8138" s="14" t="str">
        <f t="shared" si="1023"/>
        <v>|Shabana Azmi|Girish Karnad|Vikram|Dheeraj Kumar|Shashikala|Utpal Dutt|Preeti Ganguli|Sudha Shivpuri|</v>
      </c>
    </row>
    <row r="8139" spans="1:21">
      <c r="A8139" s="14" t="s">
        <v>37269</v>
      </c>
      <c r="B8139" s="14" t="s">
        <v>49</v>
      </c>
      <c r="C8139" s="14" t="s">
        <v>37270</v>
      </c>
      <c r="D8139" s="14" t="s">
        <v>117</v>
      </c>
      <c r="E8139" s="14" t="s">
        <v>37271</v>
      </c>
      <c r="F8139" s="14" t="s">
        <v>117</v>
      </c>
      <c r="G8139" s="26">
        <v>43221</v>
      </c>
      <c r="H8139" s="14">
        <v>2018</v>
      </c>
      <c r="I8139" s="14" t="s">
        <v>361</v>
      </c>
      <c r="J8139" s="14" t="s">
        <v>105</v>
      </c>
      <c r="K8139" s="14" t="s">
        <v>688</v>
      </c>
      <c r="L8139" s="14" t="s">
        <v>37272</v>
      </c>
      <c r="M8139" s="14">
        <f t="shared" si="1016"/>
        <v>2018</v>
      </c>
      <c r="N8139" s="14">
        <f t="shared" si="1017"/>
        <v>5</v>
      </c>
      <c r="O8139" s="14" t="str">
        <f>IFERROR(VLOOKUP(I8139,Lists!$F$2:$G$16,2,FALSE()),"Not Rated")</f>
        <v>Teens</v>
      </c>
      <c r="P8139" s="14">
        <f t="shared" si="1018"/>
        <v>1</v>
      </c>
      <c r="Q8139" s="14" t="str">
        <f t="shared" si="1019"/>
        <v>Unknown</v>
      </c>
      <c r="R8139" s="14" t="str">
        <f t="shared" si="1020"/>
        <v>|Unknown|</v>
      </c>
      <c r="S8139" s="14" t="str">
        <f t="shared" si="1021"/>
        <v>|International TV Shows|TV Dramas|</v>
      </c>
      <c r="T8139" s="14" t="str">
        <f t="shared" si="1022"/>
        <v>|Unknown|</v>
      </c>
      <c r="U8139" s="14" t="str">
        <f t="shared" si="1023"/>
        <v>|Naman Jain|Kranti Prakash Jha|Tej Sapru|Chetan Pandit|Hitesh Bhardwaj|Sadhil Kapoor|</v>
      </c>
    </row>
    <row r="8140" spans="1:21">
      <c r="A8140" s="14" t="s">
        <v>37273</v>
      </c>
      <c r="B8140" s="14" t="s">
        <v>48</v>
      </c>
      <c r="C8140" s="14" t="s">
        <v>37274</v>
      </c>
      <c r="D8140" s="14" t="s">
        <v>1277</v>
      </c>
      <c r="E8140" s="14" t="s">
        <v>37275</v>
      </c>
      <c r="F8140" s="14" t="s">
        <v>921</v>
      </c>
      <c r="G8140" s="26">
        <v>43831</v>
      </c>
      <c r="H8140" s="14">
        <v>2007</v>
      </c>
      <c r="I8140" s="14" t="s">
        <v>363</v>
      </c>
      <c r="J8140" s="14" t="s">
        <v>646</v>
      </c>
      <c r="K8140" s="14" t="s">
        <v>37276</v>
      </c>
      <c r="L8140" s="14" t="s">
        <v>37277</v>
      </c>
      <c r="M8140" s="14">
        <f t="shared" si="1016"/>
        <v>2020</v>
      </c>
      <c r="N8140" s="14">
        <f t="shared" si="1017"/>
        <v>1</v>
      </c>
      <c r="O8140" s="14" t="str">
        <f>IFERROR(VLOOKUP(I8140,Lists!$F$2:$G$16,2,FALSE()),"Not Rated")</f>
        <v>Adults</v>
      </c>
      <c r="P8140" s="14">
        <f t="shared" si="1018"/>
        <v>116</v>
      </c>
      <c r="Q8140" s="14" t="str">
        <f t="shared" si="1019"/>
        <v>United States</v>
      </c>
      <c r="R8140" s="14" t="str">
        <f t="shared" si="1020"/>
        <v>|United States|United Kingdom|</v>
      </c>
      <c r="S8140" s="14" t="str">
        <f t="shared" si="1021"/>
        <v>|Dramas|Horror Movies|Music &amp; Musicals|</v>
      </c>
      <c r="T8140" s="14" t="str">
        <f t="shared" si="1022"/>
        <v>|Tim Burton|</v>
      </c>
      <c r="U8140" s="14" t="str">
        <f t="shared" si="1023"/>
        <v>|Johnny Depp|Helena Bonham Carter|Alan Rickman|Timothy Spall|Sacha Baron Cohen|Jamie Campbell Bower|Laura Michelle Kelly|Jayne Wisener|Ed Sanders|</v>
      </c>
    </row>
    <row r="8141" spans="1:21">
      <c r="A8141" s="14" t="s">
        <v>37278</v>
      </c>
      <c r="B8141" s="14" t="s">
        <v>48</v>
      </c>
      <c r="C8141" s="14" t="s">
        <v>37279</v>
      </c>
      <c r="D8141" s="14" t="s">
        <v>37280</v>
      </c>
      <c r="E8141" s="14" t="s">
        <v>37281</v>
      </c>
      <c r="F8141" s="14" t="s">
        <v>1084</v>
      </c>
      <c r="G8141" s="26">
        <v>43800</v>
      </c>
      <c r="H8141" s="14">
        <v>2017</v>
      </c>
      <c r="I8141" s="14" t="s">
        <v>363</v>
      </c>
      <c r="J8141" s="14" t="s">
        <v>730</v>
      </c>
      <c r="K8141" s="14" t="s">
        <v>2253</v>
      </c>
      <c r="L8141" s="14" t="s">
        <v>37282</v>
      </c>
      <c r="M8141" s="14">
        <f t="shared" si="1016"/>
        <v>2019</v>
      </c>
      <c r="N8141" s="14">
        <f t="shared" si="1017"/>
        <v>12</v>
      </c>
      <c r="O8141" s="14" t="str">
        <f>IFERROR(VLOOKUP(I8141,Lists!$F$2:$G$16,2,FALSE()),"Not Rated")</f>
        <v>Adults</v>
      </c>
      <c r="P8141" s="14">
        <f t="shared" si="1018"/>
        <v>93</v>
      </c>
      <c r="Q8141" s="14" t="str">
        <f t="shared" si="1019"/>
        <v>United States</v>
      </c>
      <c r="R8141" s="14" t="str">
        <f t="shared" si="1020"/>
        <v>|United States|Canada|</v>
      </c>
      <c r="S8141" s="14" t="str">
        <f t="shared" si="1021"/>
        <v>|Dramas|Independent Movies|Thrillers|</v>
      </c>
      <c r="T8141" s="14" t="str">
        <f t="shared" si="1022"/>
        <v>|Jamie M. Dagg|</v>
      </c>
      <c r="U8141" s="14" t="str">
        <f t="shared" si="1023"/>
        <v>|Jon Bernthal|Christopher Abbott|Imogen Poots|Rosemarie DeWitt|Odessa Young|Joseph Lyle Taylor|Jonathan Tucker|Garry Chalk|Jared Abrahamson|Gabrielle Rose|</v>
      </c>
    </row>
    <row r="8142" spans="1:21">
      <c r="A8142" s="14" t="s">
        <v>37283</v>
      </c>
      <c r="B8142" s="14" t="s">
        <v>48</v>
      </c>
      <c r="C8142" s="14" t="s">
        <v>37284</v>
      </c>
      <c r="D8142" s="14" t="s">
        <v>37285</v>
      </c>
      <c r="E8142" s="14" t="s">
        <v>37286</v>
      </c>
      <c r="F8142" s="14" t="s">
        <v>20446</v>
      </c>
      <c r="G8142" s="26">
        <v>43495</v>
      </c>
      <c r="H8142" s="14">
        <v>2016</v>
      </c>
      <c r="I8142" s="14" t="s">
        <v>363</v>
      </c>
      <c r="J8142" s="14" t="s">
        <v>566</v>
      </c>
      <c r="K8142" s="14" t="s">
        <v>1034</v>
      </c>
      <c r="L8142" s="14" t="s">
        <v>37287</v>
      </c>
      <c r="M8142" s="14">
        <f t="shared" si="1016"/>
        <v>2019</v>
      </c>
      <c r="N8142" s="14">
        <f t="shared" si="1017"/>
        <v>1</v>
      </c>
      <c r="O8142" s="14" t="str">
        <f>IFERROR(VLOOKUP(I8142,Lists!$F$2:$G$16,2,FALSE()),"Not Rated")</f>
        <v>Adults</v>
      </c>
      <c r="P8142" s="14">
        <f t="shared" si="1018"/>
        <v>97</v>
      </c>
      <c r="Q8142" s="14" t="str">
        <f t="shared" si="1019"/>
        <v>United States</v>
      </c>
      <c r="R8142" s="14" t="str">
        <f t="shared" si="1020"/>
        <v>|United States|Sweden|</v>
      </c>
      <c r="S8142" s="14" t="str">
        <f t="shared" si="1021"/>
        <v>|Comedies|Dramas|Independent Movies|</v>
      </c>
      <c r="T8142" s="14" t="str">
        <f t="shared" si="1022"/>
        <v>|Dan Kwan|Daniel Scheinert|</v>
      </c>
      <c r="U8142" s="14" t="str">
        <f t="shared" si="1023"/>
        <v>|Paul Dano|Daniel Radcliffe|Mary Elizabeth Winstead|Antonia Ribero|Timothy Eulich|Richard Gross|Marika Casteel|Andy Hull|Aaron Marshall|Shane Carruth|</v>
      </c>
    </row>
    <row r="8143" spans="1:21">
      <c r="A8143" s="14" t="s">
        <v>37288</v>
      </c>
      <c r="B8143" s="14" t="s">
        <v>48</v>
      </c>
      <c r="C8143" s="14" t="s">
        <v>37289</v>
      </c>
      <c r="D8143" s="14" t="s">
        <v>37290</v>
      </c>
      <c r="E8143" s="14" t="s">
        <v>37291</v>
      </c>
      <c r="F8143" s="14" t="s">
        <v>1225</v>
      </c>
      <c r="G8143" s="26">
        <v>42896</v>
      </c>
      <c r="H8143" s="14">
        <v>2016</v>
      </c>
      <c r="I8143" s="14" t="s">
        <v>360</v>
      </c>
      <c r="J8143" s="14" t="s">
        <v>1096</v>
      </c>
      <c r="K8143" s="14" t="s">
        <v>612</v>
      </c>
      <c r="L8143" s="14" t="s">
        <v>37292</v>
      </c>
      <c r="M8143" s="14">
        <f t="shared" si="1016"/>
        <v>2017</v>
      </c>
      <c r="N8143" s="14">
        <f t="shared" si="1017"/>
        <v>6</v>
      </c>
      <c r="O8143" s="14" t="str">
        <f>IFERROR(VLOOKUP(I8143,Lists!$F$2:$G$16,2,FALSE()),"Not Rated")</f>
        <v>Adults</v>
      </c>
      <c r="P8143" s="14">
        <f t="shared" si="1018"/>
        <v>108</v>
      </c>
      <c r="Q8143" s="14" t="str">
        <f t="shared" si="1019"/>
        <v>China</v>
      </c>
      <c r="R8143" s="14" t="str">
        <f t="shared" si="1020"/>
        <v>|China|Hong Kong|</v>
      </c>
      <c r="S8143" s="14" t="str">
        <f t="shared" si="1021"/>
        <v>|Action &amp; Adventure|Dramas|International Movies|</v>
      </c>
      <c r="T8143" s="14" t="str">
        <f t="shared" si="1022"/>
        <v>|Derek Yee|</v>
      </c>
      <c r="U8143" s="14" t="str">
        <f t="shared" si="1023"/>
        <v>|Kenny Lin|Peter Ho|Jiang Mengjie|Jiang Yiyan|Paw Hee Ching|</v>
      </c>
    </row>
    <row r="8144" spans="1:21">
      <c r="A8144" s="14" t="s">
        <v>37293</v>
      </c>
      <c r="B8144" s="14" t="s">
        <v>48</v>
      </c>
      <c r="C8144" s="14" t="s">
        <v>37294</v>
      </c>
      <c r="D8144" s="14" t="s">
        <v>31132</v>
      </c>
      <c r="E8144" s="14" t="s">
        <v>37295</v>
      </c>
      <c r="F8144" s="14" t="s">
        <v>130</v>
      </c>
      <c r="G8144" s="26">
        <v>43328</v>
      </c>
      <c r="H8144" s="14">
        <v>1980</v>
      </c>
      <c r="I8144" s="14" t="s">
        <v>363</v>
      </c>
      <c r="J8144" s="14" t="s">
        <v>1247</v>
      </c>
      <c r="K8144" s="14" t="s">
        <v>1227</v>
      </c>
      <c r="L8144" s="14" t="s">
        <v>37296</v>
      </c>
      <c r="M8144" s="14">
        <f t="shared" si="1016"/>
        <v>2018</v>
      </c>
      <c r="N8144" s="14">
        <f t="shared" si="1017"/>
        <v>8</v>
      </c>
      <c r="O8144" s="14" t="str">
        <f>IFERROR(VLOOKUP(I8144,Lists!$F$2:$G$16,2,FALSE()),"Not Rated")</f>
        <v>Adults</v>
      </c>
      <c r="P8144" s="14">
        <f t="shared" si="1018"/>
        <v>101</v>
      </c>
      <c r="Q8144" s="14" t="str">
        <f t="shared" si="1019"/>
        <v>Hong Kong</v>
      </c>
      <c r="R8144" s="14" t="str">
        <f t="shared" si="1020"/>
        <v>|Hong Kong|</v>
      </c>
      <c r="S8144" s="14" t="str">
        <f t="shared" si="1021"/>
        <v>|Action &amp; Adventure|International Movies|</v>
      </c>
      <c r="T8144" s="14" t="str">
        <f t="shared" si="1022"/>
        <v>|Cheh Chang|</v>
      </c>
      <c r="U8144" s="14" t="str">
        <f t="shared" si="1023"/>
        <v>|Meng Lo|Sheng Chiang|Li Wang|Siu-Ho Chin|Feng Lu|Chien Sun|Hsueh-erh Wen|Tai-Ping Yu|</v>
      </c>
    </row>
    <row r="8145" spans="1:21">
      <c r="A8145" s="14" t="s">
        <v>37297</v>
      </c>
      <c r="B8145" s="14" t="s">
        <v>49</v>
      </c>
      <c r="C8145" s="14" t="s">
        <v>37298</v>
      </c>
      <c r="D8145" s="14" t="s">
        <v>117</v>
      </c>
      <c r="E8145" s="14" t="s">
        <v>37299</v>
      </c>
      <c r="F8145" s="14" t="s">
        <v>115</v>
      </c>
      <c r="G8145" s="26">
        <v>43814</v>
      </c>
      <c r="H8145" s="14">
        <v>2010</v>
      </c>
      <c r="I8145" s="14" t="s">
        <v>362</v>
      </c>
      <c r="J8145" s="14" t="s">
        <v>105</v>
      </c>
      <c r="K8145" s="14" t="s">
        <v>256</v>
      </c>
      <c r="L8145" s="14" t="s">
        <v>37300</v>
      </c>
      <c r="M8145" s="14">
        <f t="shared" si="1016"/>
        <v>2019</v>
      </c>
      <c r="N8145" s="14">
        <f t="shared" si="1017"/>
        <v>12</v>
      </c>
      <c r="O8145" s="14" t="str">
        <f>IFERROR(VLOOKUP(I8145,Lists!$F$2:$G$16,2,FALSE()),"Not Rated")</f>
        <v>Older Kids</v>
      </c>
      <c r="P8145" s="14">
        <f t="shared" si="1018"/>
        <v>1</v>
      </c>
      <c r="Q8145" s="14" t="str">
        <f t="shared" si="1019"/>
        <v>United States</v>
      </c>
      <c r="R8145" s="14" t="str">
        <f t="shared" si="1020"/>
        <v>|United States|</v>
      </c>
      <c r="S8145" s="14" t="str">
        <f t="shared" si="1021"/>
        <v>|Kids' TV|</v>
      </c>
      <c r="T8145" s="14" t="str">
        <f t="shared" si="1022"/>
        <v>|Unknown|</v>
      </c>
      <c r="U8145" s="14" t="str">
        <f t="shared" si="1023"/>
        <v>|Tara Strong|Kevin Thoms|Brian Posehn|John DiMaggio|Tim Russ|Don Leslie|Kari Wahlgren|</v>
      </c>
    </row>
    <row r="8146" spans="1:21">
      <c r="A8146" s="14" t="s">
        <v>37301</v>
      </c>
      <c r="B8146" s="14" t="s">
        <v>48</v>
      </c>
      <c r="C8146" s="14" t="s">
        <v>37302</v>
      </c>
      <c r="D8146" s="14" t="s">
        <v>33012</v>
      </c>
      <c r="E8146" s="14" t="s">
        <v>37303</v>
      </c>
      <c r="F8146" s="14" t="s">
        <v>116</v>
      </c>
      <c r="G8146" s="26">
        <v>43160</v>
      </c>
      <c r="H8146" s="14">
        <v>1999</v>
      </c>
      <c r="I8146" s="14" t="s">
        <v>362</v>
      </c>
      <c r="J8146" s="14" t="s">
        <v>6482</v>
      </c>
      <c r="K8146" s="14" t="s">
        <v>1527</v>
      </c>
      <c r="L8146" s="14" t="s">
        <v>37304</v>
      </c>
      <c r="M8146" s="14">
        <f t="shared" si="1016"/>
        <v>2018</v>
      </c>
      <c r="N8146" s="14">
        <f t="shared" si="1017"/>
        <v>3</v>
      </c>
      <c r="O8146" s="14" t="str">
        <f>IFERROR(VLOOKUP(I8146,Lists!$F$2:$G$16,2,FALSE()),"Not Rated")</f>
        <v>Older Kids</v>
      </c>
      <c r="P8146" s="14">
        <f t="shared" si="1018"/>
        <v>177</v>
      </c>
      <c r="Q8146" s="14" t="str">
        <f t="shared" si="1019"/>
        <v>India</v>
      </c>
      <c r="R8146" s="14" t="str">
        <f t="shared" si="1020"/>
        <v>|India|</v>
      </c>
      <c r="S8146" s="14" t="str">
        <f t="shared" si="1021"/>
        <v>|Dramas|International Movies|Music &amp; Musicals|</v>
      </c>
      <c r="T8146" s="14" t="str">
        <f t="shared" si="1022"/>
        <v>|Subhash Ghai|</v>
      </c>
      <c r="U8146" s="14" t="str">
        <f t="shared" si="1023"/>
        <v>|Anil Kapoor|Aishwarya Rai Bachchan|Akshaye Khanna|Amrish Puri|Alok Nath|Mita Vasisht|Saurabh Shukla|Supriya Karnik|</v>
      </c>
    </row>
    <row r="8147" spans="1:21">
      <c r="A8147" s="14" t="s">
        <v>37305</v>
      </c>
      <c r="B8147" s="14" t="s">
        <v>48</v>
      </c>
      <c r="C8147" s="14" t="s">
        <v>37306</v>
      </c>
      <c r="D8147" s="14" t="s">
        <v>25765</v>
      </c>
      <c r="E8147" s="14" t="s">
        <v>37307</v>
      </c>
      <c r="F8147" s="14" t="s">
        <v>116</v>
      </c>
      <c r="G8147" s="26">
        <v>43296</v>
      </c>
      <c r="H8147" s="14">
        <v>2008</v>
      </c>
      <c r="I8147" s="14" t="s">
        <v>361</v>
      </c>
      <c r="J8147" s="14" t="s">
        <v>739</v>
      </c>
      <c r="K8147" s="14" t="s">
        <v>475</v>
      </c>
      <c r="L8147" s="14" t="s">
        <v>37308</v>
      </c>
      <c r="M8147" s="14">
        <f t="shared" si="1016"/>
        <v>2018</v>
      </c>
      <c r="N8147" s="14">
        <f t="shared" si="1017"/>
        <v>7</v>
      </c>
      <c r="O8147" s="14" t="str">
        <f>IFERROR(VLOOKUP(I8147,Lists!$F$2:$G$16,2,FALSE()),"Not Rated")</f>
        <v>Teens</v>
      </c>
      <c r="P8147" s="14">
        <f t="shared" si="1018"/>
        <v>95</v>
      </c>
      <c r="Q8147" s="14" t="str">
        <f t="shared" si="1019"/>
        <v>India</v>
      </c>
      <c r="R8147" s="14" t="str">
        <f t="shared" si="1020"/>
        <v>|India|</v>
      </c>
      <c r="S8147" s="14" t="str">
        <f t="shared" si="1021"/>
        <v>|Dramas|International Movies|</v>
      </c>
      <c r="T8147" s="14" t="str">
        <f t="shared" si="1022"/>
        <v>|Santosh Sivan|</v>
      </c>
      <c r="U8147" s="14" t="str">
        <f t="shared" si="1023"/>
        <v>|Purav Bhandare|Anupam Kher|Rahul Bose|Victor Banerjee|Ankush Dubey|Rasika Dugal|Rahul Khanna|Sana Shaikh|Dheirya Sonecha|Fatima Sana Shaikh|Sarika|</v>
      </c>
    </row>
    <row r="8148" spans="1:21">
      <c r="A8148" s="14" t="s">
        <v>37309</v>
      </c>
      <c r="B8148" s="14" t="s">
        <v>48</v>
      </c>
      <c r="C8148" s="14" t="s">
        <v>37310</v>
      </c>
      <c r="D8148" s="14" t="s">
        <v>13142</v>
      </c>
      <c r="E8148" s="14" t="s">
        <v>37311</v>
      </c>
      <c r="F8148" s="14" t="s">
        <v>1342</v>
      </c>
      <c r="G8148" s="26">
        <v>43601</v>
      </c>
      <c r="H8148" s="14">
        <v>2011</v>
      </c>
      <c r="I8148" s="14" t="s">
        <v>363</v>
      </c>
      <c r="J8148" s="14" t="s">
        <v>566</v>
      </c>
      <c r="K8148" s="14" t="s">
        <v>1014</v>
      </c>
      <c r="L8148" s="14" t="s">
        <v>37312</v>
      </c>
      <c r="M8148" s="14">
        <f t="shared" si="1016"/>
        <v>2019</v>
      </c>
      <c r="N8148" s="14">
        <f t="shared" si="1017"/>
        <v>5</v>
      </c>
      <c r="O8148" s="14" t="str">
        <f>IFERROR(VLOOKUP(I8148,Lists!$F$2:$G$16,2,FALSE()),"Not Rated")</f>
        <v>Adults</v>
      </c>
      <c r="P8148" s="14">
        <f t="shared" si="1018"/>
        <v>97</v>
      </c>
      <c r="Q8148" s="14" t="str">
        <f t="shared" si="1019"/>
        <v>United States</v>
      </c>
      <c r="R8148" s="14" t="str">
        <f t="shared" si="1020"/>
        <v>|United States|Germany|</v>
      </c>
      <c r="S8148" s="14" t="str">
        <f t="shared" si="1021"/>
        <v>|Comedies|Romantic Movies|</v>
      </c>
      <c r="T8148" s="14" t="str">
        <f t="shared" si="1022"/>
        <v>|Michael Dowse|</v>
      </c>
      <c r="U8148" s="14" t="str">
        <f t="shared" si="1023"/>
        <v>|Topher Grace|Anna Faris|Dan Fogler|Teresa Palmer|Chris Pratt|Michael Biehn|Jeanie Hackett|Lucy Punch|Michelle Trachtenberg|Demetri Martin|</v>
      </c>
    </row>
    <row r="8149" spans="1:21">
      <c r="A8149" s="14" t="s">
        <v>37313</v>
      </c>
      <c r="B8149" s="14" t="s">
        <v>49</v>
      </c>
      <c r="C8149" s="14" t="s">
        <v>37314</v>
      </c>
      <c r="D8149" s="14" t="s">
        <v>117</v>
      </c>
      <c r="E8149" s="14" t="s">
        <v>37315</v>
      </c>
      <c r="F8149" s="14" t="s">
        <v>942</v>
      </c>
      <c r="G8149" s="26">
        <v>43477</v>
      </c>
      <c r="H8149" s="14">
        <v>2018</v>
      </c>
      <c r="I8149" s="14" t="s">
        <v>361</v>
      </c>
      <c r="J8149" s="14" t="s">
        <v>106</v>
      </c>
      <c r="K8149" s="14" t="s">
        <v>19636</v>
      </c>
      <c r="L8149" s="14" t="s">
        <v>37316</v>
      </c>
      <c r="M8149" s="14">
        <f t="shared" si="1016"/>
        <v>2019</v>
      </c>
      <c r="N8149" s="14">
        <f t="shared" si="1017"/>
        <v>1</v>
      </c>
      <c r="O8149" s="14" t="str">
        <f>IFERROR(VLOOKUP(I8149,Lists!$F$2:$G$16,2,FALSE()),"Not Rated")</f>
        <v>Teens</v>
      </c>
      <c r="P8149" s="14">
        <f t="shared" si="1018"/>
        <v>2</v>
      </c>
      <c r="Q8149" s="14" t="str">
        <f t="shared" si="1019"/>
        <v>France</v>
      </c>
      <c r="R8149" s="14" t="str">
        <f t="shared" si="1020"/>
        <v>|France|United States|</v>
      </c>
      <c r="S8149" s="14" t="str">
        <f t="shared" si="1021"/>
        <v>|Crime TV Shows|TV Action &amp; Adventure|TV Thrillers|</v>
      </c>
      <c r="T8149" s="14" t="str">
        <f t="shared" si="1022"/>
        <v>|Unknown|</v>
      </c>
      <c r="U8149" s="14" t="str">
        <f t="shared" si="1023"/>
        <v>|Clive Standen|Jennifer Beals|Gaius Charles|Brooklyn Sudano|Monique Gabriela Curnen|Michael Irby|James Landry Hébert|Jose Pablo Cantillo|James Landry Hebert|</v>
      </c>
    </row>
    <row r="8150" spans="1:21">
      <c r="A8150" s="14" t="s">
        <v>37317</v>
      </c>
      <c r="B8150" s="14" t="s">
        <v>49</v>
      </c>
      <c r="C8150" s="14" t="s">
        <v>37318</v>
      </c>
      <c r="D8150" s="14" t="s">
        <v>117</v>
      </c>
      <c r="E8150" s="14" t="s">
        <v>37319</v>
      </c>
      <c r="F8150" s="14" t="s">
        <v>916</v>
      </c>
      <c r="G8150" s="26">
        <v>43644</v>
      </c>
      <c r="H8150" s="14">
        <v>1993</v>
      </c>
      <c r="I8150" s="14" t="s">
        <v>360</v>
      </c>
      <c r="J8150" s="14" t="s">
        <v>105</v>
      </c>
      <c r="K8150" s="14" t="s">
        <v>249</v>
      </c>
      <c r="L8150" s="14" t="s">
        <v>37320</v>
      </c>
      <c r="M8150" s="14">
        <f t="shared" si="1016"/>
        <v>2019</v>
      </c>
      <c r="N8150" s="14">
        <f t="shared" si="1017"/>
        <v>6</v>
      </c>
      <c r="O8150" s="14" t="str">
        <f>IFERROR(VLOOKUP(I8150,Lists!$F$2:$G$16,2,FALSE()),"Not Rated")</f>
        <v>Adults</v>
      </c>
      <c r="P8150" s="14">
        <f t="shared" si="1018"/>
        <v>1</v>
      </c>
      <c r="Q8150" s="14" t="str">
        <f t="shared" si="1019"/>
        <v>United Kingdom</v>
      </c>
      <c r="R8150" s="14" t="str">
        <f t="shared" si="1020"/>
        <v>|United Kingdom|United States|</v>
      </c>
      <c r="S8150" s="14" t="str">
        <f t="shared" si="1021"/>
        <v>|TV Dramas|</v>
      </c>
      <c r="T8150" s="14" t="str">
        <f t="shared" si="1022"/>
        <v>|Unknown|</v>
      </c>
      <c r="U8150" s="14" t="str">
        <f t="shared" si="1023"/>
        <v>|Olympia Dukakis|Donald Moffat|Laura Linney|Marcus D'Amico|Billy Campbell|Thomas Gibson|Paul Gross|Barbara Garrick|Chloe Webb|Nina Foch|Parker Posey|Stanley DeSantis|</v>
      </c>
    </row>
    <row r="8151" spans="1:21">
      <c r="A8151" s="14" t="s">
        <v>37321</v>
      </c>
      <c r="B8151" s="14" t="s">
        <v>48</v>
      </c>
      <c r="C8151" s="14" t="s">
        <v>37322</v>
      </c>
      <c r="D8151" s="14" t="s">
        <v>37323</v>
      </c>
      <c r="E8151" s="14" t="s">
        <v>37324</v>
      </c>
      <c r="F8151" s="14" t="s">
        <v>116</v>
      </c>
      <c r="G8151" s="26">
        <v>43023</v>
      </c>
      <c r="H8151" s="14">
        <v>2014</v>
      </c>
      <c r="I8151" s="14" t="s">
        <v>360</v>
      </c>
      <c r="J8151" s="14" t="s">
        <v>580</v>
      </c>
      <c r="K8151" s="14" t="s">
        <v>9250</v>
      </c>
      <c r="L8151" s="14" t="s">
        <v>37325</v>
      </c>
      <c r="M8151" s="14">
        <f t="shared" si="1016"/>
        <v>2017</v>
      </c>
      <c r="N8151" s="14">
        <f t="shared" si="1017"/>
        <v>10</v>
      </c>
      <c r="O8151" s="14" t="str">
        <f>IFERROR(VLOOKUP(I8151,Lists!$F$2:$G$16,2,FALSE()),"Not Rated")</f>
        <v>Adults</v>
      </c>
      <c r="P8151" s="14">
        <f t="shared" si="1018"/>
        <v>111</v>
      </c>
      <c r="Q8151" s="14" t="str">
        <f t="shared" si="1019"/>
        <v>India</v>
      </c>
      <c r="R8151" s="14" t="str">
        <f t="shared" si="1020"/>
        <v>|India|</v>
      </c>
      <c r="S8151" s="14" t="str">
        <f t="shared" si="1021"/>
        <v>|Action &amp; Adventure|International Movies|Romantic Movies|</v>
      </c>
      <c r="T8151" s="14" t="str">
        <f t="shared" si="1022"/>
        <v>|Navneet Behal|</v>
      </c>
      <c r="U8151" s="14" t="str">
        <f t="shared" si="1023"/>
        <v>|Nikhil Dwivedi|Richa Chadha|Damandeep Singh Baggan|Vijay Pande|Talib Mehdi|Tushar Phulke|Mahesh Gupta|Prasad Labhe|</v>
      </c>
    </row>
    <row r="8152" spans="1:21">
      <c r="A8152" s="14" t="s">
        <v>37326</v>
      </c>
      <c r="B8152" s="14" t="s">
        <v>48</v>
      </c>
      <c r="C8152" s="14" t="s">
        <v>37327</v>
      </c>
      <c r="D8152" s="14" t="s">
        <v>37328</v>
      </c>
      <c r="E8152" s="14" t="s">
        <v>37329</v>
      </c>
      <c r="F8152" s="14" t="s">
        <v>120</v>
      </c>
      <c r="G8152" s="26">
        <v>43160</v>
      </c>
      <c r="H8152" s="14">
        <v>2015</v>
      </c>
      <c r="I8152" s="14" t="s">
        <v>360</v>
      </c>
      <c r="J8152" s="14" t="s">
        <v>2352</v>
      </c>
      <c r="K8152" s="14" t="s">
        <v>873</v>
      </c>
      <c r="L8152" s="14" t="s">
        <v>37330</v>
      </c>
      <c r="M8152" s="14">
        <f t="shared" si="1016"/>
        <v>2018</v>
      </c>
      <c r="N8152" s="14">
        <f t="shared" si="1017"/>
        <v>3</v>
      </c>
      <c r="O8152" s="14" t="str">
        <f>IFERROR(VLOOKUP(I8152,Lists!$F$2:$G$16,2,FALSE()),"Not Rated")</f>
        <v>Adults</v>
      </c>
      <c r="P8152" s="14">
        <f t="shared" si="1018"/>
        <v>81</v>
      </c>
      <c r="Q8152" s="14" t="str">
        <f t="shared" si="1019"/>
        <v>France</v>
      </c>
      <c r="R8152" s="14" t="str">
        <f t="shared" si="1020"/>
        <v>|France|</v>
      </c>
      <c r="S8152" s="14" t="str">
        <f t="shared" si="1021"/>
        <v>|International Movies|Thrillers|</v>
      </c>
      <c r="T8152" s="14" t="str">
        <f t="shared" si="1022"/>
        <v>|Julien Seri|</v>
      </c>
      <c r="U8152" s="14" t="str">
        <f t="shared" si="1023"/>
        <v>|Jonathan Howard|Jonathan Demurger|Fanny Valette|Jess Liaudin|</v>
      </c>
    </row>
    <row r="8153" spans="1:21">
      <c r="A8153" s="14" t="s">
        <v>37331</v>
      </c>
      <c r="B8153" s="14" t="s">
        <v>48</v>
      </c>
      <c r="C8153" s="14" t="s">
        <v>37332</v>
      </c>
      <c r="D8153" s="14" t="s">
        <v>37333</v>
      </c>
      <c r="E8153" s="14" t="s">
        <v>37334</v>
      </c>
      <c r="F8153" s="14" t="s">
        <v>115</v>
      </c>
      <c r="G8153" s="26">
        <v>43274</v>
      </c>
      <c r="H8153" s="14">
        <v>1999</v>
      </c>
      <c r="I8153" s="14" t="s">
        <v>370</v>
      </c>
      <c r="J8153" s="14" t="s">
        <v>1330</v>
      </c>
      <c r="K8153" s="14" t="s">
        <v>251</v>
      </c>
      <c r="L8153" s="14" t="s">
        <v>37335</v>
      </c>
      <c r="M8153" s="14">
        <f t="shared" si="1016"/>
        <v>2018</v>
      </c>
      <c r="N8153" s="14">
        <f t="shared" si="1017"/>
        <v>6</v>
      </c>
      <c r="O8153" s="14" t="str">
        <f>IFERROR(VLOOKUP(I8153,Lists!$F$2:$G$16,2,FALSE()),"Not Rated")</f>
        <v>Kids</v>
      </c>
      <c r="P8153" s="14">
        <f t="shared" si="1018"/>
        <v>89</v>
      </c>
      <c r="Q8153" s="14" t="str">
        <f t="shared" si="1019"/>
        <v>United States</v>
      </c>
      <c r="R8153" s="14" t="str">
        <f t="shared" si="1020"/>
        <v>|United States|</v>
      </c>
      <c r="S8153" s="14" t="str">
        <f t="shared" si="1021"/>
        <v>|Children &amp; Family Movies|</v>
      </c>
      <c r="T8153" s="14" t="str">
        <f t="shared" si="1022"/>
        <v>|Chris Buck|Kevin Lima|</v>
      </c>
      <c r="U8153" s="14" t="str">
        <f t="shared" si="1023"/>
        <v>|Tony Goldwyn|Minnie Driver|Glenn Close|Brian Blessed|Nigel Hawthorne|Rosie O'Donnell|Lance Henriksen|Wayne Knight|Alex D. Linz|</v>
      </c>
    </row>
    <row r="8154" spans="1:21">
      <c r="A8154" s="14" t="s">
        <v>37336</v>
      </c>
      <c r="B8154" s="14" t="s">
        <v>48</v>
      </c>
      <c r="C8154" s="14" t="s">
        <v>37337</v>
      </c>
      <c r="D8154" s="14" t="s">
        <v>37338</v>
      </c>
      <c r="E8154" s="14" t="s">
        <v>37339</v>
      </c>
      <c r="F8154" s="14" t="s">
        <v>115</v>
      </c>
      <c r="G8154" s="26">
        <v>42909</v>
      </c>
      <c r="H8154" s="14">
        <v>2005</v>
      </c>
      <c r="I8154" s="14" t="s">
        <v>370</v>
      </c>
      <c r="J8154" s="14" t="s">
        <v>4187</v>
      </c>
      <c r="K8154" s="14" t="s">
        <v>251</v>
      </c>
      <c r="L8154" s="14" t="s">
        <v>37340</v>
      </c>
      <c r="M8154" s="14">
        <f t="shared" si="1016"/>
        <v>2017</v>
      </c>
      <c r="N8154" s="14">
        <f t="shared" si="1017"/>
        <v>6</v>
      </c>
      <c r="O8154" s="14" t="str">
        <f>IFERROR(VLOOKUP(I8154,Lists!$F$2:$G$16,2,FALSE()),"Not Rated")</f>
        <v>Kids</v>
      </c>
      <c r="P8154" s="14">
        <f t="shared" si="1018"/>
        <v>72</v>
      </c>
      <c r="Q8154" s="14" t="str">
        <f t="shared" si="1019"/>
        <v>United States</v>
      </c>
      <c r="R8154" s="14" t="str">
        <f t="shared" si="1020"/>
        <v>|United States|</v>
      </c>
      <c r="S8154" s="14" t="str">
        <f t="shared" si="1021"/>
        <v>|Children &amp; Family Movies|</v>
      </c>
      <c r="T8154" s="14" t="str">
        <f t="shared" si="1022"/>
        <v>|Brian Smith|</v>
      </c>
      <c r="U8154" s="14" t="str">
        <f t="shared" si="1023"/>
        <v>|Harrison Chad|George Carlin|Brad Garrett|Ron Perlman|Estelle Harris|Glenn Close|Lance Henriksen|Brenda Grate|Harrison Fahn|</v>
      </c>
    </row>
    <row r="8155" spans="1:21">
      <c r="A8155" s="14" t="s">
        <v>37341</v>
      </c>
      <c r="B8155" s="14" t="s">
        <v>48</v>
      </c>
      <c r="C8155" s="14" t="s">
        <v>37342</v>
      </c>
      <c r="D8155" s="14" t="s">
        <v>11882</v>
      </c>
      <c r="E8155" s="14" t="s">
        <v>37343</v>
      </c>
      <c r="F8155" s="14" t="s">
        <v>128</v>
      </c>
      <c r="G8155" s="26">
        <v>43594</v>
      </c>
      <c r="H8155" s="14">
        <v>2013</v>
      </c>
      <c r="I8155" s="14" t="s">
        <v>361</v>
      </c>
      <c r="J8155" s="14" t="s">
        <v>1375</v>
      </c>
      <c r="K8155" s="14" t="s">
        <v>529</v>
      </c>
      <c r="L8155" s="14" t="s">
        <v>37344</v>
      </c>
      <c r="M8155" s="14">
        <f t="shared" si="1016"/>
        <v>2019</v>
      </c>
      <c r="N8155" s="14">
        <f t="shared" si="1017"/>
        <v>5</v>
      </c>
      <c r="O8155" s="14" t="str">
        <f>IFERROR(VLOOKUP(I8155,Lists!$F$2:$G$16,2,FALSE()),"Not Rated")</f>
        <v>Teens</v>
      </c>
      <c r="P8155" s="14">
        <f t="shared" si="1018"/>
        <v>112</v>
      </c>
      <c r="Q8155" s="14" t="str">
        <f t="shared" si="1019"/>
        <v>Egypt</v>
      </c>
      <c r="R8155" s="14" t="str">
        <f t="shared" si="1020"/>
        <v>|Egypt|</v>
      </c>
      <c r="S8155" s="14" t="str">
        <f t="shared" si="1021"/>
        <v>|Comedies|International Movies|</v>
      </c>
      <c r="T8155" s="14" t="str">
        <f t="shared" si="1022"/>
        <v>|Sameh Abdulaziz|</v>
      </c>
      <c r="U8155" s="14" t="str">
        <f t="shared" si="1023"/>
        <v>|Mohamed Saad|Dolly Shahin|Marwa|Hayatem|Sayed Rajab|Omar Mustafa Metwally|Samy Maghawry|Nabil Issa|Ragaa Al-Geddawy|Samir Ghanem|</v>
      </c>
    </row>
    <row r="8156" spans="1:21">
      <c r="A8156" s="14" t="s">
        <v>37345</v>
      </c>
      <c r="B8156" s="14" t="s">
        <v>48</v>
      </c>
      <c r="C8156" s="14" t="s">
        <v>37346</v>
      </c>
      <c r="D8156" s="14" t="s">
        <v>37347</v>
      </c>
      <c r="E8156" s="14" t="s">
        <v>37348</v>
      </c>
      <c r="F8156" s="14" t="s">
        <v>115</v>
      </c>
      <c r="G8156" s="26">
        <v>43647</v>
      </c>
      <c r="H8156" s="14">
        <v>2016</v>
      </c>
      <c r="I8156" s="14" t="s">
        <v>365</v>
      </c>
      <c r="J8156" s="14" t="s">
        <v>827</v>
      </c>
      <c r="K8156" s="14" t="s">
        <v>251</v>
      </c>
      <c r="L8156" s="14" t="s">
        <v>37349</v>
      </c>
      <c r="M8156" s="14">
        <f t="shared" si="1016"/>
        <v>2019</v>
      </c>
      <c r="N8156" s="14">
        <f t="shared" si="1017"/>
        <v>7</v>
      </c>
      <c r="O8156" s="14" t="str">
        <f>IFERROR(VLOOKUP(I8156,Lists!$F$2:$G$16,2,FALSE()),"Not Rated")</f>
        <v>Kids</v>
      </c>
      <c r="P8156" s="14">
        <f t="shared" si="1018"/>
        <v>48</v>
      </c>
      <c r="Q8156" s="14" t="str">
        <f t="shared" si="1019"/>
        <v>United States</v>
      </c>
      <c r="R8156" s="14" t="str">
        <f t="shared" si="1020"/>
        <v>|United States|</v>
      </c>
      <c r="S8156" s="14" t="str">
        <f t="shared" si="1021"/>
        <v>|Children &amp; Family Movies|</v>
      </c>
      <c r="T8156" s="14" t="str">
        <f t="shared" si="1022"/>
        <v>|Ryu Jung-woo|</v>
      </c>
      <c r="U8156" s="14" t="str">
        <f t="shared" si="1023"/>
        <v>|Moon Nam-sook|Jeong Hye-ok|Choe Hana|Gim Yeong-seon|</v>
      </c>
    </row>
    <row r="8157" spans="1:21">
      <c r="A8157" s="14" t="s">
        <v>37350</v>
      </c>
      <c r="B8157" s="14" t="s">
        <v>48</v>
      </c>
      <c r="C8157" s="14" t="s">
        <v>37351</v>
      </c>
      <c r="D8157" s="14" t="s">
        <v>37352</v>
      </c>
      <c r="E8157" s="14" t="s">
        <v>117</v>
      </c>
      <c r="F8157" s="14" t="s">
        <v>115</v>
      </c>
      <c r="G8157" s="26">
        <v>43003</v>
      </c>
      <c r="H8157" s="14">
        <v>2017</v>
      </c>
      <c r="I8157" s="14" t="s">
        <v>361</v>
      </c>
      <c r="J8157" s="14" t="s">
        <v>2352</v>
      </c>
      <c r="K8157" s="14" t="s">
        <v>247</v>
      </c>
      <c r="L8157" s="14" t="s">
        <v>37353</v>
      </c>
      <c r="M8157" s="14">
        <f t="shared" si="1016"/>
        <v>2017</v>
      </c>
      <c r="N8157" s="14">
        <f t="shared" si="1017"/>
        <v>9</v>
      </c>
      <c r="O8157" s="14" t="str">
        <f>IFERROR(VLOOKUP(I8157,Lists!$F$2:$G$16,2,FALSE()),"Not Rated")</f>
        <v>Teens</v>
      </c>
      <c r="P8157" s="14">
        <f t="shared" si="1018"/>
        <v>81</v>
      </c>
      <c r="Q8157" s="14" t="str">
        <f t="shared" si="1019"/>
        <v>United States</v>
      </c>
      <c r="R8157" s="14" t="str">
        <f t="shared" si="1020"/>
        <v>|United States|</v>
      </c>
      <c r="S8157" s="14" t="str">
        <f t="shared" si="1021"/>
        <v>|Documentaries|</v>
      </c>
      <c r="T8157" s="14" t="str">
        <f t="shared" si="1022"/>
        <v>|Sonia Lowman|</v>
      </c>
      <c r="U8157" s="14" t="str">
        <f t="shared" si="1023"/>
        <v>|Unknown|</v>
      </c>
    </row>
    <row r="8158" spans="1:21">
      <c r="A8158" s="14" t="s">
        <v>37354</v>
      </c>
      <c r="B8158" s="14" t="s">
        <v>48</v>
      </c>
      <c r="C8158" s="14" t="s">
        <v>37355</v>
      </c>
      <c r="D8158" s="14" t="s">
        <v>18496</v>
      </c>
      <c r="E8158" s="14" t="s">
        <v>37356</v>
      </c>
      <c r="F8158" s="14" t="s">
        <v>116</v>
      </c>
      <c r="G8158" s="26">
        <v>43160</v>
      </c>
      <c r="H8158" s="14">
        <v>2010</v>
      </c>
      <c r="I8158" s="14" t="s">
        <v>362</v>
      </c>
      <c r="J8158" s="14" t="s">
        <v>3814</v>
      </c>
      <c r="K8158" s="14" t="s">
        <v>605</v>
      </c>
      <c r="L8158" s="14" t="s">
        <v>37357</v>
      </c>
      <c r="M8158" s="14">
        <f t="shared" si="1016"/>
        <v>2018</v>
      </c>
      <c r="N8158" s="14">
        <f t="shared" si="1017"/>
        <v>3</v>
      </c>
      <c r="O8158" s="14" t="str">
        <f>IFERROR(VLOOKUP(I8158,Lists!$F$2:$G$16,2,FALSE()),"Not Rated")</f>
        <v>Older Kids</v>
      </c>
      <c r="P8158" s="14">
        <f t="shared" si="1018"/>
        <v>137</v>
      </c>
      <c r="Q8158" s="14" t="str">
        <f t="shared" si="1019"/>
        <v>India</v>
      </c>
      <c r="R8158" s="14" t="str">
        <f t="shared" si="1020"/>
        <v>|India|</v>
      </c>
      <c r="S8158" s="14" t="str">
        <f t="shared" si="1021"/>
        <v>|Dramas|International Movies|Thrillers|</v>
      </c>
      <c r="T8158" s="14" t="str">
        <f t="shared" si="1022"/>
        <v>|Leena Yadav|</v>
      </c>
      <c r="U8158" s="14" t="str">
        <f t="shared" si="1023"/>
        <v>|Amitabh Bachchan|Madhavan|Ben Kingsley|Shraddha Kapoor|Siddharth Kher|Dhruv Ganesh|Vaibhav Talwar|</v>
      </c>
    </row>
    <row r="8159" spans="1:21">
      <c r="A8159" s="14" t="s">
        <v>37358</v>
      </c>
      <c r="B8159" s="14" t="s">
        <v>48</v>
      </c>
      <c r="C8159" s="14" t="s">
        <v>37359</v>
      </c>
      <c r="D8159" s="14" t="s">
        <v>37360</v>
      </c>
      <c r="E8159" s="14" t="s">
        <v>37361</v>
      </c>
      <c r="F8159" s="14" t="s">
        <v>115</v>
      </c>
      <c r="G8159" s="26">
        <v>42750</v>
      </c>
      <c r="H8159" s="14">
        <v>2016</v>
      </c>
      <c r="I8159" s="14" t="s">
        <v>360</v>
      </c>
      <c r="J8159" s="14" t="s">
        <v>1330</v>
      </c>
      <c r="K8159" s="14" t="s">
        <v>4213</v>
      </c>
      <c r="L8159" s="14" t="s">
        <v>37362</v>
      </c>
      <c r="M8159" s="14">
        <f t="shared" si="1016"/>
        <v>2017</v>
      </c>
      <c r="N8159" s="14">
        <f t="shared" si="1017"/>
        <v>1</v>
      </c>
      <c r="O8159" s="14" t="str">
        <f>IFERROR(VLOOKUP(I8159,Lists!$F$2:$G$16,2,FALSE()),"Not Rated")</f>
        <v>Adults</v>
      </c>
      <c r="P8159" s="14">
        <f t="shared" si="1018"/>
        <v>89</v>
      </c>
      <c r="Q8159" s="14" t="str">
        <f t="shared" si="1019"/>
        <v>United States</v>
      </c>
      <c r="R8159" s="14" t="str">
        <f t="shared" si="1020"/>
        <v>|United States|</v>
      </c>
      <c r="S8159" s="14" t="str">
        <f t="shared" si="1021"/>
        <v>|Dramas|Independent Movies|LGBTQ Movies|</v>
      </c>
      <c r="T8159" s="14" t="str">
        <f t="shared" si="1022"/>
        <v>|John Carchietta|</v>
      </c>
      <c r="U8159" s="14" t="str">
        <f t="shared" si="1023"/>
        <v>|Nichole Bloom|Fabianne Therese|Michelle Borth|Pat Healy|AJ Bowen|Joshua Leonard|</v>
      </c>
    </row>
    <row r="8160" spans="1:21">
      <c r="A8160" s="14" t="s">
        <v>37363</v>
      </c>
      <c r="B8160" s="14" t="s">
        <v>48</v>
      </c>
      <c r="C8160" s="14" t="s">
        <v>37364</v>
      </c>
      <c r="D8160" s="14" t="s">
        <v>37365</v>
      </c>
      <c r="E8160" s="14" t="s">
        <v>37366</v>
      </c>
      <c r="F8160" s="14" t="s">
        <v>8178</v>
      </c>
      <c r="G8160" s="26">
        <v>43586</v>
      </c>
      <c r="H8160" s="14">
        <v>2007</v>
      </c>
      <c r="I8160" s="14" t="s">
        <v>367</v>
      </c>
      <c r="J8160" s="14" t="s">
        <v>872</v>
      </c>
      <c r="K8160" s="14" t="s">
        <v>481</v>
      </c>
      <c r="L8160" s="14" t="s">
        <v>37367</v>
      </c>
      <c r="M8160" s="14">
        <f t="shared" si="1016"/>
        <v>2019</v>
      </c>
      <c r="N8160" s="14">
        <f t="shared" si="1017"/>
        <v>5</v>
      </c>
      <c r="O8160" s="14" t="str">
        <f>IFERROR(VLOOKUP(I8160,Lists!$F$2:$G$16,2,FALSE()),"Not Rated")</f>
        <v>Older Kids</v>
      </c>
      <c r="P8160" s="14">
        <f t="shared" si="1018"/>
        <v>87</v>
      </c>
      <c r="Q8160" s="14" t="str">
        <f t="shared" si="1019"/>
        <v>Hong Kong</v>
      </c>
      <c r="R8160" s="14" t="str">
        <f t="shared" si="1020"/>
        <v>|Hong Kong|United States|</v>
      </c>
      <c r="S8160" s="14" t="str">
        <f t="shared" si="1021"/>
        <v>|Children &amp; Family Movies|Comedies|</v>
      </c>
      <c r="T8160" s="14" t="str">
        <f t="shared" si="1022"/>
        <v>|Kevin Munroe|</v>
      </c>
      <c r="U8160" s="14" t="str">
        <f t="shared" si="1023"/>
        <v>|Chris Evans|Sarah Michelle Gellar|Mako Iwamatsu|Kevin Smith|Patrick Stewart|Zhang Ziyi|Laurence Fishburne|Mitchell Whitfield|James Arnold Taylor|Mikey Kelley|Nolan North|</v>
      </c>
    </row>
    <row r="8161" spans="1:21">
      <c r="A8161" s="14" t="s">
        <v>37368</v>
      </c>
      <c r="B8161" s="14" t="s">
        <v>48</v>
      </c>
      <c r="C8161" s="14" t="s">
        <v>37369</v>
      </c>
      <c r="D8161" s="14" t="s">
        <v>37370</v>
      </c>
      <c r="E8161" s="14" t="s">
        <v>37371</v>
      </c>
      <c r="F8161" s="14" t="s">
        <v>37372</v>
      </c>
      <c r="G8161" s="26">
        <v>43831</v>
      </c>
      <c r="H8161" s="14">
        <v>1991</v>
      </c>
      <c r="I8161" s="14" t="s">
        <v>367</v>
      </c>
      <c r="J8161" s="14" t="s">
        <v>708</v>
      </c>
      <c r="K8161" s="14" t="s">
        <v>481</v>
      </c>
      <c r="L8161" s="14" t="s">
        <v>37373</v>
      </c>
      <c r="M8161" s="14">
        <f t="shared" si="1016"/>
        <v>2020</v>
      </c>
      <c r="N8161" s="14">
        <f t="shared" si="1017"/>
        <v>1</v>
      </c>
      <c r="O8161" s="14" t="str">
        <f>IFERROR(VLOOKUP(I8161,Lists!$F$2:$G$16,2,FALSE()),"Not Rated")</f>
        <v>Older Kids</v>
      </c>
      <c r="P8161" s="14">
        <f t="shared" si="1018"/>
        <v>88</v>
      </c>
      <c r="Q8161" s="14" t="str">
        <f t="shared" si="1019"/>
        <v>United States</v>
      </c>
      <c r="R8161" s="14" t="str">
        <f t="shared" si="1020"/>
        <v>|United States|Hong Kong|</v>
      </c>
      <c r="S8161" s="14" t="str">
        <f t="shared" si="1021"/>
        <v>|Children &amp; Family Movies|Comedies|</v>
      </c>
      <c r="T8161" s="14" t="str">
        <f t="shared" si="1022"/>
        <v>|Michael Pressman|</v>
      </c>
      <c r="U8161" s="14" t="str">
        <f t="shared" si="1023"/>
        <v>|Paige Turco|David Warner|Mark Caso|Michelan Sisti|Leif Tilden|Kenn Scott|Kevin Clash|Ernie Reyes Jr.|François Chau|Kevin Nash|</v>
      </c>
    </row>
    <row r="8162" spans="1:21">
      <c r="A8162" s="14" t="s">
        <v>37374</v>
      </c>
      <c r="B8162" s="14" t="s">
        <v>48</v>
      </c>
      <c r="C8162" s="14" t="s">
        <v>37375</v>
      </c>
      <c r="D8162" s="14" t="s">
        <v>37376</v>
      </c>
      <c r="E8162" s="14" t="s">
        <v>37377</v>
      </c>
      <c r="F8162" s="14" t="s">
        <v>117</v>
      </c>
      <c r="G8162" s="26">
        <v>43831</v>
      </c>
      <c r="H8162" s="14">
        <v>1990</v>
      </c>
      <c r="I8162" s="14" t="s">
        <v>367</v>
      </c>
      <c r="J8162" s="14" t="s">
        <v>507</v>
      </c>
      <c r="K8162" s="14" t="s">
        <v>1149</v>
      </c>
      <c r="L8162" s="14" t="s">
        <v>37378</v>
      </c>
      <c r="M8162" s="14">
        <f t="shared" si="1016"/>
        <v>2020</v>
      </c>
      <c r="N8162" s="14">
        <f t="shared" si="1017"/>
        <v>1</v>
      </c>
      <c r="O8162" s="14" t="str">
        <f>IFERROR(VLOOKUP(I8162,Lists!$F$2:$G$16,2,FALSE()),"Not Rated")</f>
        <v>Older Kids</v>
      </c>
      <c r="P8162" s="14">
        <f t="shared" si="1018"/>
        <v>94</v>
      </c>
      <c r="Q8162" s="14" t="str">
        <f t="shared" si="1019"/>
        <v>Unknown</v>
      </c>
      <c r="R8162" s="14" t="str">
        <f t="shared" si="1020"/>
        <v>|Unknown|</v>
      </c>
      <c r="S8162" s="14" t="str">
        <f t="shared" si="1021"/>
        <v>|Action &amp; Adventure|Comedies|</v>
      </c>
      <c r="T8162" s="14" t="str">
        <f t="shared" si="1022"/>
        <v>|Steve Barron|</v>
      </c>
      <c r="U8162" s="14" t="str">
        <f t="shared" si="1023"/>
        <v>|Judith Hoag|Elias Koteas|Josh Pais|Michelan Sisti|Leif Tilden|David Forman|Michael Turney|Jay Patterson|Raymond Serra|James Saito|Kevin Clash|</v>
      </c>
    </row>
    <row r="8163" spans="1:21">
      <c r="A8163" s="14" t="s">
        <v>37379</v>
      </c>
      <c r="B8163" s="14" t="s">
        <v>48</v>
      </c>
      <c r="C8163" s="14" t="s">
        <v>37380</v>
      </c>
      <c r="D8163" s="14" t="s">
        <v>23060</v>
      </c>
      <c r="E8163" s="14" t="s">
        <v>37381</v>
      </c>
      <c r="F8163" s="14" t="s">
        <v>116</v>
      </c>
      <c r="G8163" s="26">
        <v>43314</v>
      </c>
      <c r="H8163" s="14">
        <v>2010</v>
      </c>
      <c r="I8163" s="14" t="s">
        <v>362</v>
      </c>
      <c r="J8163" s="14" t="s">
        <v>443</v>
      </c>
      <c r="K8163" s="14" t="s">
        <v>554</v>
      </c>
      <c r="L8163" s="14" t="s">
        <v>37382</v>
      </c>
      <c r="M8163" s="14">
        <f t="shared" si="1016"/>
        <v>2018</v>
      </c>
      <c r="N8163" s="14">
        <f t="shared" si="1017"/>
        <v>8</v>
      </c>
      <c r="O8163" s="14" t="str">
        <f>IFERROR(VLOOKUP(I8163,Lists!$F$2:$G$16,2,FALSE()),"Not Rated")</f>
        <v>Older Kids</v>
      </c>
      <c r="P8163" s="14">
        <f t="shared" si="1018"/>
        <v>125</v>
      </c>
      <c r="Q8163" s="14" t="str">
        <f t="shared" si="1019"/>
        <v>India</v>
      </c>
      <c r="R8163" s="14" t="str">
        <f t="shared" si="1020"/>
        <v>|India|</v>
      </c>
      <c r="S8163" s="14" t="str">
        <f t="shared" si="1021"/>
        <v>|Comedies|International Movies|Music &amp; Musicals|</v>
      </c>
      <c r="T8163" s="14" t="str">
        <f t="shared" si="1022"/>
        <v>|Farah Khan|</v>
      </c>
      <c r="U8163" s="14" t="str">
        <f t="shared" si="1023"/>
        <v>|Katrina Kaif|Akshay Kumar|Akshaye Khanna|Arya Babbar|Rajiv Lakshman|Raghu Ram|Vijay Maurya|Dharampal|Ali Asghar|Murli Sharma|</v>
      </c>
    </row>
    <row r="8164" spans="1:21">
      <c r="A8164" s="14" t="s">
        <v>37383</v>
      </c>
      <c r="B8164" s="14" t="s">
        <v>48</v>
      </c>
      <c r="C8164" s="14" t="s">
        <v>37384</v>
      </c>
      <c r="D8164" s="14" t="s">
        <v>37385</v>
      </c>
      <c r="E8164" s="14" t="s">
        <v>117</v>
      </c>
      <c r="F8164" s="14" t="s">
        <v>37386</v>
      </c>
      <c r="G8164" s="26">
        <v>42705</v>
      </c>
      <c r="H8164" s="14">
        <v>2016</v>
      </c>
      <c r="I8164" s="14" t="s">
        <v>365</v>
      </c>
      <c r="J8164" s="14" t="s">
        <v>495</v>
      </c>
      <c r="K8164" s="14" t="s">
        <v>251</v>
      </c>
      <c r="L8164" s="14" t="s">
        <v>37387</v>
      </c>
      <c r="M8164" s="14">
        <f t="shared" si="1016"/>
        <v>2016</v>
      </c>
      <c r="N8164" s="14">
        <f t="shared" si="1017"/>
        <v>12</v>
      </c>
      <c r="O8164" s="14" t="str">
        <f>IFERROR(VLOOKUP(I8164,Lists!$F$2:$G$16,2,FALSE()),"Not Rated")</f>
        <v>Kids</v>
      </c>
      <c r="P8164" s="14">
        <f t="shared" si="1018"/>
        <v>67</v>
      </c>
      <c r="Q8164" s="14" t="str">
        <f t="shared" si="1019"/>
        <v>United States</v>
      </c>
      <c r="R8164" s="14" t="str">
        <f t="shared" si="1020"/>
        <v>|United States|Kazakhstan|</v>
      </c>
      <c r="S8164" s="14" t="str">
        <f t="shared" si="1021"/>
        <v>|Children &amp; Family Movies|</v>
      </c>
      <c r="T8164" s="14" t="str">
        <f t="shared" si="1022"/>
        <v>|Einar Gabbassov|</v>
      </c>
      <c r="U8164" s="14" t="str">
        <f t="shared" si="1023"/>
        <v>|Unknown|</v>
      </c>
    </row>
    <row r="8165" spans="1:21">
      <c r="A8165" s="14" t="s">
        <v>37388</v>
      </c>
      <c r="B8165" s="14" t="s">
        <v>48</v>
      </c>
      <c r="C8165" s="14" t="s">
        <v>37389</v>
      </c>
      <c r="D8165" s="14" t="s">
        <v>37390</v>
      </c>
      <c r="E8165" s="14" t="s">
        <v>37391</v>
      </c>
      <c r="F8165" s="14" t="s">
        <v>37392</v>
      </c>
      <c r="G8165" s="26">
        <v>43296</v>
      </c>
      <c r="H8165" s="14">
        <v>2017</v>
      </c>
      <c r="I8165" s="14" t="s">
        <v>360</v>
      </c>
      <c r="J8165" s="14" t="s">
        <v>1096</v>
      </c>
      <c r="K8165" s="14" t="s">
        <v>475</v>
      </c>
      <c r="L8165" s="14" t="s">
        <v>37393</v>
      </c>
      <c r="M8165" s="14">
        <f t="shared" si="1016"/>
        <v>2018</v>
      </c>
      <c r="N8165" s="14">
        <f t="shared" si="1017"/>
        <v>7</v>
      </c>
      <c r="O8165" s="14" t="str">
        <f>IFERROR(VLOOKUP(I8165,Lists!$F$2:$G$16,2,FALSE()),"Not Rated")</f>
        <v>Adults</v>
      </c>
      <c r="P8165" s="14">
        <f t="shared" si="1018"/>
        <v>108</v>
      </c>
      <c r="Q8165" s="14" t="str">
        <f t="shared" si="1019"/>
        <v>Argentina</v>
      </c>
      <c r="R8165" s="14" t="str">
        <f t="shared" si="1020"/>
        <v>|Argentina|France|United States|Germany|Qatar|</v>
      </c>
      <c r="S8165" s="14" t="str">
        <f t="shared" si="1021"/>
        <v>|Dramas|International Movies|</v>
      </c>
      <c r="T8165" s="14" t="str">
        <f t="shared" si="1022"/>
        <v>|Natalia Garagiola|</v>
      </c>
      <c r="U8165" s="14" t="str">
        <f t="shared" si="1023"/>
        <v>|Germán Palacios|Lautaro Bettoni|Boy Olmi|Rita Pauls|Pilar Benitez Vibart|Diana Szeinblum|</v>
      </c>
    </row>
    <row r="8166" spans="1:21">
      <c r="A8166" s="14" t="s">
        <v>37394</v>
      </c>
      <c r="B8166" s="14" t="s">
        <v>48</v>
      </c>
      <c r="C8166" s="14" t="s">
        <v>37395</v>
      </c>
      <c r="D8166" s="14" t="s">
        <v>37396</v>
      </c>
      <c r="E8166" s="14" t="s">
        <v>37397</v>
      </c>
      <c r="F8166" s="14" t="s">
        <v>130</v>
      </c>
      <c r="G8166" s="26">
        <v>43508</v>
      </c>
      <c r="H8166" s="14">
        <v>2015</v>
      </c>
      <c r="I8166" s="14" t="s">
        <v>360</v>
      </c>
      <c r="J8166" s="14" t="s">
        <v>724</v>
      </c>
      <c r="K8166" s="14" t="s">
        <v>444</v>
      </c>
      <c r="L8166" s="14" t="s">
        <v>37398</v>
      </c>
      <c r="M8166" s="14">
        <f t="shared" si="1016"/>
        <v>2019</v>
      </c>
      <c r="N8166" s="14">
        <f t="shared" si="1017"/>
        <v>2</v>
      </c>
      <c r="O8166" s="14" t="str">
        <f>IFERROR(VLOOKUP(I8166,Lists!$F$2:$G$16,2,FALSE()),"Not Rated")</f>
        <v>Adults</v>
      </c>
      <c r="P8166" s="14">
        <f t="shared" si="1018"/>
        <v>102</v>
      </c>
      <c r="Q8166" s="14" t="str">
        <f t="shared" si="1019"/>
        <v>Hong Kong</v>
      </c>
      <c r="R8166" s="14" t="str">
        <f t="shared" si="1020"/>
        <v>|Hong Kong|</v>
      </c>
      <c r="S8166" s="14" t="str">
        <f t="shared" si="1021"/>
        <v>|Dramas|Independent Movies|International Movies|</v>
      </c>
      <c r="T8166" s="14" t="str">
        <f t="shared" si="1022"/>
        <v>|Jevons Au|Zune Kwok|Chow Kwun-wai|Ng Ka-Leung|Wong Fei-Pang|</v>
      </c>
      <c r="U8166" s="14" t="str">
        <f t="shared" si="1023"/>
        <v>|Wong Jing|Lau Ho-Chi|Leung Kin-Ping|</v>
      </c>
    </row>
    <row r="8167" spans="1:21">
      <c r="A8167" s="14" t="s">
        <v>37399</v>
      </c>
      <c r="B8167" s="14" t="s">
        <v>49</v>
      </c>
      <c r="C8167" s="14" t="s">
        <v>37400</v>
      </c>
      <c r="D8167" s="14" t="s">
        <v>117</v>
      </c>
      <c r="E8167" s="14" t="s">
        <v>37401</v>
      </c>
      <c r="F8167" s="14" t="s">
        <v>125</v>
      </c>
      <c r="G8167" s="26">
        <v>43100</v>
      </c>
      <c r="H8167" s="14">
        <v>2010</v>
      </c>
      <c r="I8167" s="14" t="s">
        <v>362</v>
      </c>
      <c r="J8167" s="14" t="s">
        <v>105</v>
      </c>
      <c r="K8167" s="14" t="s">
        <v>1839</v>
      </c>
      <c r="L8167" s="14" t="s">
        <v>37402</v>
      </c>
      <c r="M8167" s="14">
        <f t="shared" si="1016"/>
        <v>2017</v>
      </c>
      <c r="N8167" s="14">
        <f t="shared" si="1017"/>
        <v>12</v>
      </c>
      <c r="O8167" s="14" t="str">
        <f>IFERROR(VLOOKUP(I8167,Lists!$F$2:$G$16,2,FALSE()),"Not Rated")</f>
        <v>Older Kids</v>
      </c>
      <c r="P8167" s="14">
        <f t="shared" si="1018"/>
        <v>1</v>
      </c>
      <c r="Q8167" s="14" t="str">
        <f t="shared" si="1019"/>
        <v>Mexico</v>
      </c>
      <c r="R8167" s="14" t="str">
        <f t="shared" si="1020"/>
        <v>|Mexico|</v>
      </c>
      <c r="S8167" s="14" t="str">
        <f t="shared" si="1021"/>
        <v>|International TV Shows|Romantic TV Shows|Spanish-Language TV Shows|</v>
      </c>
      <c r="T8167" s="14" t="str">
        <f t="shared" si="1022"/>
        <v>|Unknown|</v>
      </c>
      <c r="U8167" s="14" t="str">
        <f t="shared" si="1023"/>
        <v>|Angelique Boyer|Sebastián Rulli|Aarón Díaz|Cynthia Klitbo|Ana Brenda Contreras|Daniel Arenas|Margarita Magaña|Manuel Landeta|Felicia Mercado|Silvia Mariscal|</v>
      </c>
    </row>
    <row r="8168" spans="1:21">
      <c r="A8168" s="14" t="s">
        <v>37403</v>
      </c>
      <c r="B8168" s="14" t="s">
        <v>48</v>
      </c>
      <c r="C8168" s="14" t="s">
        <v>37404</v>
      </c>
      <c r="D8168" s="14" t="s">
        <v>32316</v>
      </c>
      <c r="E8168" s="14" t="s">
        <v>37405</v>
      </c>
      <c r="F8168" s="14" t="s">
        <v>37406</v>
      </c>
      <c r="G8168" s="26">
        <v>43831</v>
      </c>
      <c r="H8168" s="14">
        <v>2003</v>
      </c>
      <c r="I8168" s="14" t="s">
        <v>363</v>
      </c>
      <c r="J8168" s="14" t="s">
        <v>1226</v>
      </c>
      <c r="K8168" s="14" t="s">
        <v>1122</v>
      </c>
      <c r="L8168" s="14" t="s">
        <v>37407</v>
      </c>
      <c r="M8168" s="14">
        <f t="shared" si="1016"/>
        <v>2020</v>
      </c>
      <c r="N8168" s="14">
        <f t="shared" si="1017"/>
        <v>1</v>
      </c>
      <c r="O8168" s="14" t="str">
        <f>IFERROR(VLOOKUP(I8168,Lists!$F$2:$G$16,2,FALSE()),"Not Rated")</f>
        <v>Adults</v>
      </c>
      <c r="P8168" s="14">
        <f t="shared" si="1018"/>
        <v>109</v>
      </c>
      <c r="Q8168" s="14" t="str">
        <f t="shared" si="1019"/>
        <v>United States</v>
      </c>
      <c r="R8168" s="14" t="str">
        <f t="shared" si="1020"/>
        <v>|United States|Germany|United Kingdom|</v>
      </c>
      <c r="S8168" s="14" t="str">
        <f t="shared" si="1021"/>
        <v>|Action &amp; Adventure|Sci-Fi &amp; Fantasy|</v>
      </c>
      <c r="T8168" s="14" t="str">
        <f t="shared" si="1022"/>
        <v>|Jonathan Mostow|</v>
      </c>
      <c r="U8168" s="14" t="str">
        <f t="shared" si="1023"/>
        <v>|Arnold Schwarzenegger|Nick Stahl|Claire Danes|Kristanna Loken|David Andrews|Mark Famiglietti|Earl Boen|Moira Sinise|Chopper Bernet|Christopher Lawford|</v>
      </c>
    </row>
    <row r="8169" spans="1:21">
      <c r="A8169" s="14" t="s">
        <v>37408</v>
      </c>
      <c r="B8169" s="14" t="s">
        <v>48</v>
      </c>
      <c r="C8169" s="14" t="s">
        <v>37409</v>
      </c>
      <c r="D8169" s="14" t="s">
        <v>3218</v>
      </c>
      <c r="E8169" s="14" t="s">
        <v>37410</v>
      </c>
      <c r="F8169" s="14" t="s">
        <v>37411</v>
      </c>
      <c r="G8169" s="26">
        <v>43831</v>
      </c>
      <c r="H8169" s="14">
        <v>2009</v>
      </c>
      <c r="I8169" s="14" t="s">
        <v>364</v>
      </c>
      <c r="J8169" s="14" t="s">
        <v>671</v>
      </c>
      <c r="K8169" s="14" t="s">
        <v>1122</v>
      </c>
      <c r="L8169" s="14" t="s">
        <v>37412</v>
      </c>
      <c r="M8169" s="14">
        <f t="shared" si="1016"/>
        <v>2020</v>
      </c>
      <c r="N8169" s="14">
        <f t="shared" si="1017"/>
        <v>1</v>
      </c>
      <c r="O8169" s="14" t="str">
        <f>IFERROR(VLOOKUP(I8169,Lists!$F$2:$G$16,2,FALSE()),"Not Rated")</f>
        <v>Teens</v>
      </c>
      <c r="P8169" s="14">
        <f t="shared" si="1018"/>
        <v>115</v>
      </c>
      <c r="Q8169" s="14" t="str">
        <f t="shared" si="1019"/>
        <v>United States</v>
      </c>
      <c r="R8169" s="14" t="str">
        <f t="shared" si="1020"/>
        <v>|United States|Germany|United Kingdom|Italy|</v>
      </c>
      <c r="S8169" s="14" t="str">
        <f t="shared" si="1021"/>
        <v>|Action &amp; Adventure|Sci-Fi &amp; Fantasy|</v>
      </c>
      <c r="T8169" s="14" t="str">
        <f t="shared" si="1022"/>
        <v>|McG|</v>
      </c>
      <c r="U8169" s="14" t="str">
        <f t="shared" si="1023"/>
        <v>|Christian Bale|Sam Worthington|Moon Bloodgood|Helena Bonham Carter|Anton Yelchin|Jadagrace|Bryce Dallas Howard|Common|Jane Alexander|Michael Ironside|</v>
      </c>
    </row>
    <row r="8170" spans="1:21">
      <c r="A8170" s="14" t="s">
        <v>37413</v>
      </c>
      <c r="B8170" s="14" t="s">
        <v>48</v>
      </c>
      <c r="C8170" s="14" t="s">
        <v>37414</v>
      </c>
      <c r="D8170" s="14" t="s">
        <v>37415</v>
      </c>
      <c r="E8170" s="14" t="s">
        <v>37416</v>
      </c>
      <c r="F8170" s="14" t="s">
        <v>120</v>
      </c>
      <c r="G8170" s="26">
        <v>42491</v>
      </c>
      <c r="H8170" s="14">
        <v>2015</v>
      </c>
      <c r="I8170" s="14" t="s">
        <v>362</v>
      </c>
      <c r="J8170" s="14" t="s">
        <v>653</v>
      </c>
      <c r="K8170" s="14" t="s">
        <v>496</v>
      </c>
      <c r="L8170" s="14" t="s">
        <v>37417</v>
      </c>
      <c r="M8170" s="14">
        <f t="shared" si="1016"/>
        <v>2016</v>
      </c>
      <c r="N8170" s="14">
        <f t="shared" si="1017"/>
        <v>5</v>
      </c>
      <c r="O8170" s="14" t="str">
        <f>IFERROR(VLOOKUP(I8170,Lists!$F$2:$G$16,2,FALSE()),"Not Rated")</f>
        <v>Older Kids</v>
      </c>
      <c r="P8170" s="14">
        <f t="shared" si="1018"/>
        <v>98</v>
      </c>
      <c r="Q8170" s="14" t="str">
        <f t="shared" si="1019"/>
        <v>France</v>
      </c>
      <c r="R8170" s="14" t="str">
        <f t="shared" si="1020"/>
        <v>|France|</v>
      </c>
      <c r="S8170" s="14" t="str">
        <f t="shared" si="1021"/>
        <v>|Documentaries|International Movies|</v>
      </c>
      <c r="T8170" s="14" t="str">
        <f t="shared" si="1022"/>
        <v>|Yann Arthus-Bertrand|Michael Pitiot|</v>
      </c>
      <c r="U8170" s="14" t="str">
        <f t="shared" si="1023"/>
        <v>|Vanessa Paradis|</v>
      </c>
    </row>
    <row r="8171" spans="1:21">
      <c r="A8171" s="14" t="s">
        <v>37418</v>
      </c>
      <c r="B8171" s="14" t="s">
        <v>48</v>
      </c>
      <c r="C8171" s="14" t="s">
        <v>37419</v>
      </c>
      <c r="D8171" s="14" t="s">
        <v>37420</v>
      </c>
      <c r="E8171" s="14" t="s">
        <v>37421</v>
      </c>
      <c r="F8171" s="14" t="s">
        <v>115</v>
      </c>
      <c r="G8171" s="26">
        <v>43344</v>
      </c>
      <c r="H8171" s="14">
        <v>2017</v>
      </c>
      <c r="I8171" s="14" t="s">
        <v>360</v>
      </c>
      <c r="J8171" s="14" t="s">
        <v>1668</v>
      </c>
      <c r="K8171" s="14" t="s">
        <v>16169</v>
      </c>
      <c r="L8171" s="14" t="s">
        <v>37422</v>
      </c>
      <c r="M8171" s="14">
        <f t="shared" si="1016"/>
        <v>2018</v>
      </c>
      <c r="N8171" s="14">
        <f t="shared" si="1017"/>
        <v>9</v>
      </c>
      <c r="O8171" s="14" t="str">
        <f>IFERROR(VLOOKUP(I8171,Lists!$F$2:$G$16,2,FALSE()),"Not Rated")</f>
        <v>Adults</v>
      </c>
      <c r="P8171" s="14">
        <f t="shared" si="1018"/>
        <v>84</v>
      </c>
      <c r="Q8171" s="14" t="str">
        <f t="shared" si="1019"/>
        <v>United States</v>
      </c>
      <c r="R8171" s="14" t="str">
        <f t="shared" si="1020"/>
        <v>|United States|</v>
      </c>
      <c r="S8171" s="14" t="str">
        <f t="shared" si="1021"/>
        <v>|Horror Movies|Independent Movies|Thrillers|</v>
      </c>
      <c r="T8171" s="14" t="str">
        <f t="shared" si="1022"/>
        <v>|Damien Leone|</v>
      </c>
      <c r="U8171" s="14" t="str">
        <f t="shared" si="1023"/>
        <v>|Jenna Kanell|Samantha Scaffidi|David Howard Thornton|Catherine Corcoran|Pooya Mohseni|Matt McAllister|Katie Maguire|Gino Cafarelli|Cory DuVal|Michael Leavy|</v>
      </c>
    </row>
    <row r="8172" spans="1:21">
      <c r="A8172" s="14" t="s">
        <v>37423</v>
      </c>
      <c r="B8172" s="14" t="s">
        <v>48</v>
      </c>
      <c r="C8172" s="14" t="s">
        <v>37424</v>
      </c>
      <c r="D8172" s="14" t="s">
        <v>37425</v>
      </c>
      <c r="E8172" s="14" t="s">
        <v>37426</v>
      </c>
      <c r="F8172" s="14" t="s">
        <v>116</v>
      </c>
      <c r="G8172" s="26">
        <v>43023</v>
      </c>
      <c r="H8172" s="14">
        <v>2016</v>
      </c>
      <c r="I8172" s="14" t="s">
        <v>362</v>
      </c>
      <c r="J8172" s="14" t="s">
        <v>1526</v>
      </c>
      <c r="K8172" s="14" t="s">
        <v>542</v>
      </c>
      <c r="L8172" s="14" t="s">
        <v>37427</v>
      </c>
      <c r="M8172" s="14">
        <f t="shared" si="1016"/>
        <v>2017</v>
      </c>
      <c r="N8172" s="14">
        <f t="shared" si="1017"/>
        <v>10</v>
      </c>
      <c r="O8172" s="14" t="str">
        <f>IFERROR(VLOOKUP(I8172,Lists!$F$2:$G$16,2,FALSE()),"Not Rated")</f>
        <v>Older Kids</v>
      </c>
      <c r="P8172" s="14">
        <f t="shared" si="1018"/>
        <v>133</v>
      </c>
      <c r="Q8172" s="14" t="str">
        <f t="shared" si="1019"/>
        <v>India</v>
      </c>
      <c r="R8172" s="14" t="str">
        <f t="shared" si="1020"/>
        <v>|India|</v>
      </c>
      <c r="S8172" s="14" t="str">
        <f t="shared" si="1021"/>
        <v>|Comedies|International Movies|Romantic Movies|</v>
      </c>
      <c r="T8172" s="14" t="str">
        <f t="shared" si="1022"/>
        <v>|Sukhbir Singh|</v>
      </c>
      <c r="U8172" s="14" t="str">
        <f t="shared" si="1023"/>
        <v>|Happy Raikoti|Diljott|Prince Kanwaljit Singh|Karamjit Anmol|Harinder Bhullar|Virast Sandhu|Anita Devgan|Simran Sehajpal|</v>
      </c>
    </row>
    <row r="8173" spans="1:21">
      <c r="A8173" s="14" t="s">
        <v>37428</v>
      </c>
      <c r="B8173" s="14" t="s">
        <v>48</v>
      </c>
      <c r="C8173" s="14" t="s">
        <v>37429</v>
      </c>
      <c r="D8173" s="14" t="s">
        <v>22816</v>
      </c>
      <c r="E8173" s="14" t="s">
        <v>37430</v>
      </c>
      <c r="F8173" s="14" t="s">
        <v>20752</v>
      </c>
      <c r="G8173" s="26">
        <v>43070</v>
      </c>
      <c r="H8173" s="14">
        <v>2012</v>
      </c>
      <c r="I8173" s="14" t="s">
        <v>360</v>
      </c>
      <c r="J8173" s="14" t="s">
        <v>1121</v>
      </c>
      <c r="K8173" s="14" t="s">
        <v>1520</v>
      </c>
      <c r="L8173" s="14" t="s">
        <v>37431</v>
      </c>
      <c r="M8173" s="14">
        <f t="shared" si="1016"/>
        <v>2017</v>
      </c>
      <c r="N8173" s="14">
        <f t="shared" si="1017"/>
        <v>12</v>
      </c>
      <c r="O8173" s="14" t="str">
        <f>IFERROR(VLOOKUP(I8173,Lists!$F$2:$G$16,2,FALSE()),"Not Rated")</f>
        <v>Adults</v>
      </c>
      <c r="P8173" s="14">
        <f t="shared" si="1018"/>
        <v>121</v>
      </c>
      <c r="Q8173" s="14" t="str">
        <f t="shared" si="1019"/>
        <v>United Kingdom</v>
      </c>
      <c r="R8173" s="14" t="str">
        <f t="shared" si="1020"/>
        <v>|United Kingdom|India|</v>
      </c>
      <c r="S8173" s="14" t="str">
        <f t="shared" si="1021"/>
        <v>|Action &amp; Adventure|International Movies|Music &amp; Musicals|</v>
      </c>
      <c r="T8173" s="14" t="str">
        <f t="shared" si="1022"/>
        <v>|Priyadarshan|</v>
      </c>
      <c r="U8173" s="14" t="str">
        <f t="shared" si="1023"/>
        <v>|Anil Kapoor|Ajay Devgn|Boman Irani|Kangna Ranaut|Zayed Khan|Mallika Sherawat|Avika Gor|Dominic Power|Sameera Reddy|Mohanlal|</v>
      </c>
    </row>
    <row r="8174" spans="1:21">
      <c r="A8174" s="14" t="s">
        <v>37432</v>
      </c>
      <c r="B8174" s="14" t="s">
        <v>49</v>
      </c>
      <c r="C8174" s="14" t="s">
        <v>37433</v>
      </c>
      <c r="D8174" s="14" t="s">
        <v>37434</v>
      </c>
      <c r="E8174" s="14" t="s">
        <v>37435</v>
      </c>
      <c r="F8174" s="14" t="s">
        <v>116</v>
      </c>
      <c r="G8174" s="26">
        <v>43190</v>
      </c>
      <c r="H8174" s="14">
        <v>2015</v>
      </c>
      <c r="I8174" s="14" t="s">
        <v>365</v>
      </c>
      <c r="J8174" s="14" t="s">
        <v>105</v>
      </c>
      <c r="K8174" s="14" t="s">
        <v>617</v>
      </c>
      <c r="L8174" s="14" t="s">
        <v>37436</v>
      </c>
      <c r="M8174" s="14">
        <f t="shared" si="1016"/>
        <v>2018</v>
      </c>
      <c r="N8174" s="14">
        <f t="shared" si="1017"/>
        <v>3</v>
      </c>
      <c r="O8174" s="14" t="str">
        <f>IFERROR(VLOOKUP(I8174,Lists!$F$2:$G$16,2,FALSE()),"Not Rated")</f>
        <v>Kids</v>
      </c>
      <c r="P8174" s="14">
        <f t="shared" si="1018"/>
        <v>1</v>
      </c>
      <c r="Q8174" s="14" t="str">
        <f t="shared" si="1019"/>
        <v>India</v>
      </c>
      <c r="R8174" s="14" t="str">
        <f t="shared" si="1020"/>
        <v>|India|</v>
      </c>
      <c r="S8174" s="14" t="str">
        <f t="shared" si="1021"/>
        <v>|Kids' TV|TV Comedies|</v>
      </c>
      <c r="T8174" s="14" t="str">
        <f t="shared" si="1022"/>
        <v>|Dheeraj Berry|</v>
      </c>
      <c r="U8174" s="14" t="str">
        <f t="shared" si="1023"/>
        <v>|Sanjay Keni|Priya Raina|</v>
      </c>
    </row>
    <row r="8175" spans="1:21">
      <c r="A8175" s="14" t="s">
        <v>37437</v>
      </c>
      <c r="B8175" s="14" t="s">
        <v>49</v>
      </c>
      <c r="C8175" s="14" t="s">
        <v>37438</v>
      </c>
      <c r="D8175" s="14" t="s">
        <v>117</v>
      </c>
      <c r="E8175" s="14" t="s">
        <v>117</v>
      </c>
      <c r="F8175" s="14" t="s">
        <v>116</v>
      </c>
      <c r="G8175" s="26">
        <v>43610</v>
      </c>
      <c r="H8175" s="14">
        <v>2019</v>
      </c>
      <c r="I8175" s="14" t="s">
        <v>360</v>
      </c>
      <c r="J8175" s="14" t="s">
        <v>105</v>
      </c>
      <c r="K8175" s="14" t="s">
        <v>62</v>
      </c>
      <c r="L8175" s="14" t="s">
        <v>11423</v>
      </c>
      <c r="M8175" s="14">
        <f t="shared" si="1016"/>
        <v>2019</v>
      </c>
      <c r="N8175" s="14">
        <f t="shared" si="1017"/>
        <v>5</v>
      </c>
      <c r="O8175" s="14" t="str">
        <f>IFERROR(VLOOKUP(I8175,Lists!$F$2:$G$16,2,FALSE()),"Not Rated")</f>
        <v>Adults</v>
      </c>
      <c r="P8175" s="14">
        <f t="shared" si="1018"/>
        <v>1</v>
      </c>
      <c r="Q8175" s="14" t="str">
        <f t="shared" si="1019"/>
        <v>India</v>
      </c>
      <c r="R8175" s="14" t="str">
        <f t="shared" si="1020"/>
        <v>|India|</v>
      </c>
      <c r="S8175" s="14" t="str">
        <f t="shared" si="1021"/>
        <v>|TV Shows|</v>
      </c>
      <c r="T8175" s="14" t="str">
        <f t="shared" si="1022"/>
        <v>|Unknown|</v>
      </c>
      <c r="U8175" s="14" t="str">
        <f t="shared" si="1023"/>
        <v>|Unknown|</v>
      </c>
    </row>
    <row r="8176" spans="1:21">
      <c r="A8176" s="14" t="s">
        <v>37439</v>
      </c>
      <c r="B8176" s="14" t="s">
        <v>49</v>
      </c>
      <c r="C8176" s="14" t="s">
        <v>37440</v>
      </c>
      <c r="D8176" s="14" t="s">
        <v>117</v>
      </c>
      <c r="E8176" s="14" t="s">
        <v>37441</v>
      </c>
      <c r="F8176" s="14" t="s">
        <v>115</v>
      </c>
      <c r="G8176" s="26">
        <v>43040</v>
      </c>
      <c r="H8176" s="14">
        <v>2005</v>
      </c>
      <c r="I8176" s="14" t="s">
        <v>361</v>
      </c>
      <c r="J8176" s="14" t="s">
        <v>3025</v>
      </c>
      <c r="K8176" s="14" t="s">
        <v>253</v>
      </c>
      <c r="L8176" s="14" t="s">
        <v>37442</v>
      </c>
      <c r="M8176" s="14">
        <f t="shared" si="1016"/>
        <v>2017</v>
      </c>
      <c r="N8176" s="14">
        <f t="shared" si="1017"/>
        <v>11</v>
      </c>
      <c r="O8176" s="14" t="str">
        <f>IFERROR(VLOOKUP(I8176,Lists!$F$2:$G$16,2,FALSE()),"Not Rated")</f>
        <v>Teens</v>
      </c>
      <c r="P8176" s="14">
        <f t="shared" si="1018"/>
        <v>8</v>
      </c>
      <c r="Q8176" s="14" t="str">
        <f t="shared" si="1019"/>
        <v>United States</v>
      </c>
      <c r="R8176" s="14" t="str">
        <f t="shared" si="1020"/>
        <v>|United States|</v>
      </c>
      <c r="S8176" s="14" t="str">
        <f t="shared" si="1021"/>
        <v>|TV Comedies|</v>
      </c>
      <c r="T8176" s="14" t="str">
        <f t="shared" si="1022"/>
        <v>|Unknown|</v>
      </c>
      <c r="U8176" s="14" t="str">
        <f t="shared" si="1023"/>
        <v>|Topher Grace|Mila Kunis|Ashton Kutcher|Danny Masterson|Laura Prepon|Wilmer Valderrama|Debra Jo Rupp|Kurtwood Smith|Don Stark|Tanya Roberts|Tommy Chong|Lisa Robin Kelly|</v>
      </c>
    </row>
    <row r="8177" spans="1:21">
      <c r="A8177" s="14" t="s">
        <v>37443</v>
      </c>
      <c r="B8177" s="14" t="s">
        <v>49</v>
      </c>
      <c r="C8177" s="14" t="s">
        <v>37444</v>
      </c>
      <c r="D8177" s="14" t="s">
        <v>117</v>
      </c>
      <c r="E8177" s="14" t="s">
        <v>117</v>
      </c>
      <c r="F8177" s="14" t="s">
        <v>115</v>
      </c>
      <c r="G8177" s="26">
        <v>43515</v>
      </c>
      <c r="H8177" s="14">
        <v>2018</v>
      </c>
      <c r="I8177" s="14" t="s">
        <v>360</v>
      </c>
      <c r="J8177" s="14" t="s">
        <v>105</v>
      </c>
      <c r="K8177" s="14" t="s">
        <v>257</v>
      </c>
      <c r="L8177" s="14" t="s">
        <v>37445</v>
      </c>
      <c r="M8177" s="14">
        <f t="shared" si="1016"/>
        <v>2019</v>
      </c>
      <c r="N8177" s="14">
        <f t="shared" si="1017"/>
        <v>2</v>
      </c>
      <c r="O8177" s="14" t="str">
        <f>IFERROR(VLOOKUP(I8177,Lists!$F$2:$G$16,2,FALSE()),"Not Rated")</f>
        <v>Adults</v>
      </c>
      <c r="P8177" s="14">
        <f t="shared" si="1018"/>
        <v>1</v>
      </c>
      <c r="Q8177" s="14" t="str">
        <f t="shared" si="1019"/>
        <v>United States</v>
      </c>
      <c r="R8177" s="14" t="str">
        <f t="shared" si="1020"/>
        <v>|United States|</v>
      </c>
      <c r="S8177" s="14" t="str">
        <f t="shared" si="1021"/>
        <v>|Docuseries|</v>
      </c>
      <c r="T8177" s="14" t="str">
        <f t="shared" si="1022"/>
        <v>|Unknown|</v>
      </c>
      <c r="U8177" s="14" t="str">
        <f t="shared" si="1023"/>
        <v>|Unknown|</v>
      </c>
    </row>
    <row r="8178" spans="1:21">
      <c r="A8178" s="14" t="s">
        <v>37446</v>
      </c>
      <c r="B8178" s="14" t="s">
        <v>48</v>
      </c>
      <c r="C8178" s="14" t="s">
        <v>37447</v>
      </c>
      <c r="D8178" s="14" t="s">
        <v>14240</v>
      </c>
      <c r="E8178" s="14" t="s">
        <v>117</v>
      </c>
      <c r="F8178" s="14" t="s">
        <v>115</v>
      </c>
      <c r="G8178" s="26">
        <v>43784</v>
      </c>
      <c r="H8178" s="14">
        <v>2016</v>
      </c>
      <c r="I8178" s="14" t="s">
        <v>360</v>
      </c>
      <c r="J8178" s="14" t="s">
        <v>713</v>
      </c>
      <c r="K8178" s="14" t="s">
        <v>884</v>
      </c>
      <c r="L8178" s="14" t="s">
        <v>37448</v>
      </c>
      <c r="M8178" s="14">
        <f t="shared" si="1016"/>
        <v>2019</v>
      </c>
      <c r="N8178" s="14">
        <f t="shared" si="1017"/>
        <v>11</v>
      </c>
      <c r="O8178" s="14" t="str">
        <f>IFERROR(VLOOKUP(I8178,Lists!$F$2:$G$16,2,FALSE()),"Not Rated")</f>
        <v>Adults</v>
      </c>
      <c r="P8178" s="14">
        <f t="shared" si="1018"/>
        <v>100</v>
      </c>
      <c r="Q8178" s="14" t="str">
        <f t="shared" si="1019"/>
        <v>United States</v>
      </c>
      <c r="R8178" s="14" t="str">
        <f t="shared" si="1020"/>
        <v>|United States|</v>
      </c>
      <c r="S8178" s="14" t="str">
        <f t="shared" si="1021"/>
        <v>|Documentaries|Sports Movies|</v>
      </c>
      <c r="T8178" s="14" t="str">
        <f t="shared" si="1022"/>
        <v>|Nate Adams|Adam Carolla|</v>
      </c>
      <c r="U8178" s="14" t="str">
        <f t="shared" si="1023"/>
        <v>|Unknown|</v>
      </c>
    </row>
    <row r="8179" spans="1:21">
      <c r="A8179" s="14" t="s">
        <v>37449</v>
      </c>
      <c r="B8179" s="14" t="s">
        <v>48</v>
      </c>
      <c r="C8179" s="14" t="s">
        <v>37450</v>
      </c>
      <c r="D8179" s="14" t="s">
        <v>37451</v>
      </c>
      <c r="E8179" s="14" t="s">
        <v>37452</v>
      </c>
      <c r="F8179" s="14" t="s">
        <v>8910</v>
      </c>
      <c r="G8179" s="26">
        <v>43196</v>
      </c>
      <c r="H8179" s="14">
        <v>2016</v>
      </c>
      <c r="I8179" s="14" t="s">
        <v>360</v>
      </c>
      <c r="J8179" s="14" t="s">
        <v>962</v>
      </c>
      <c r="K8179" s="14" t="s">
        <v>612</v>
      </c>
      <c r="L8179" s="14" t="s">
        <v>37453</v>
      </c>
      <c r="M8179" s="14">
        <f t="shared" si="1016"/>
        <v>2018</v>
      </c>
      <c r="N8179" s="14">
        <f t="shared" si="1017"/>
        <v>4</v>
      </c>
      <c r="O8179" s="14" t="str">
        <f>IFERROR(VLOOKUP(I8179,Lists!$F$2:$G$16,2,FALSE()),"Not Rated")</f>
        <v>Adults</v>
      </c>
      <c r="P8179" s="14">
        <f t="shared" si="1018"/>
        <v>117</v>
      </c>
      <c r="Q8179" s="14" t="str">
        <f t="shared" si="1019"/>
        <v>Mexico</v>
      </c>
      <c r="R8179" s="14" t="str">
        <f t="shared" si="1020"/>
        <v>|Mexico|Spain|</v>
      </c>
      <c r="S8179" s="14" t="str">
        <f t="shared" si="1021"/>
        <v>|Action &amp; Adventure|Dramas|International Movies|</v>
      </c>
      <c r="T8179" s="14" t="str">
        <f t="shared" si="1022"/>
        <v>|Mitzi Vanessa Arreola|Amir Galvan Cervera|</v>
      </c>
      <c r="U8179" s="14" t="str">
        <f t="shared" si="1023"/>
        <v>|Adrian Ladron|Andoni Gracia|Hernán Mendoza|Gabino Rodríguez|Darío T. Pie|Manuel Ojeda|</v>
      </c>
    </row>
    <row r="8180" spans="1:21">
      <c r="A8180" s="14" t="s">
        <v>37454</v>
      </c>
      <c r="B8180" s="14" t="s">
        <v>48</v>
      </c>
      <c r="C8180" s="14" t="s">
        <v>37455</v>
      </c>
      <c r="D8180" s="14" t="s">
        <v>37456</v>
      </c>
      <c r="E8180" s="14" t="s">
        <v>117</v>
      </c>
      <c r="F8180" s="14" t="s">
        <v>119</v>
      </c>
      <c r="G8180" s="26">
        <v>43647</v>
      </c>
      <c r="H8180" s="14">
        <v>2018</v>
      </c>
      <c r="I8180" s="14" t="s">
        <v>361</v>
      </c>
      <c r="J8180" s="14" t="s">
        <v>1773</v>
      </c>
      <c r="K8180" s="14" t="s">
        <v>496</v>
      </c>
      <c r="L8180" s="14" t="s">
        <v>37457</v>
      </c>
      <c r="M8180" s="14">
        <f t="shared" si="1016"/>
        <v>2019</v>
      </c>
      <c r="N8180" s="14">
        <f t="shared" si="1017"/>
        <v>7</v>
      </c>
      <c r="O8180" s="14" t="str">
        <f>IFERROR(VLOOKUP(I8180,Lists!$F$2:$G$16,2,FALSE()),"Not Rated")</f>
        <v>Teens</v>
      </c>
      <c r="P8180" s="14">
        <f t="shared" si="1018"/>
        <v>78</v>
      </c>
      <c r="Q8180" s="14" t="str">
        <f t="shared" si="1019"/>
        <v>Canada</v>
      </c>
      <c r="R8180" s="14" t="str">
        <f t="shared" si="1020"/>
        <v>|Canada|</v>
      </c>
      <c r="S8180" s="14" t="str">
        <f t="shared" si="1021"/>
        <v>|Documentaries|International Movies|</v>
      </c>
      <c r="T8180" s="14" t="str">
        <f t="shared" si="1022"/>
        <v>|Matthew Shoychet|</v>
      </c>
      <c r="U8180" s="14" t="str">
        <f t="shared" si="1023"/>
        <v>|Unknown|</v>
      </c>
    </row>
    <row r="8181" spans="1:21">
      <c r="A8181" s="14" t="s">
        <v>37458</v>
      </c>
      <c r="B8181" s="14" t="s">
        <v>48</v>
      </c>
      <c r="C8181" s="14" t="s">
        <v>37459</v>
      </c>
      <c r="D8181" s="14" t="s">
        <v>37460</v>
      </c>
      <c r="E8181" s="14" t="s">
        <v>37461</v>
      </c>
      <c r="F8181" s="14" t="s">
        <v>115</v>
      </c>
      <c r="G8181" s="26">
        <v>43296</v>
      </c>
      <c r="H8181" s="14">
        <v>2015</v>
      </c>
      <c r="I8181" s="14" t="s">
        <v>363</v>
      </c>
      <c r="J8181" s="14" t="s">
        <v>872</v>
      </c>
      <c r="K8181" s="14" t="s">
        <v>683</v>
      </c>
      <c r="L8181" s="14" t="s">
        <v>37462</v>
      </c>
      <c r="M8181" s="14">
        <f t="shared" si="1016"/>
        <v>2018</v>
      </c>
      <c r="N8181" s="14">
        <f t="shared" si="1017"/>
        <v>7</v>
      </c>
      <c r="O8181" s="14" t="str">
        <f>IFERROR(VLOOKUP(I8181,Lists!$F$2:$G$16,2,FALSE()),"Not Rated")</f>
        <v>Adults</v>
      </c>
      <c r="P8181" s="14">
        <f t="shared" si="1018"/>
        <v>87</v>
      </c>
      <c r="Q8181" s="14" t="str">
        <f t="shared" si="1019"/>
        <v>United States</v>
      </c>
      <c r="R8181" s="14" t="str">
        <f t="shared" si="1020"/>
        <v>|United States|</v>
      </c>
      <c r="S8181" s="14" t="str">
        <f t="shared" si="1021"/>
        <v>|Dramas|Thrillers|</v>
      </c>
      <c r="T8181" s="14" t="str">
        <f t="shared" si="1022"/>
        <v>|Pamela Romanowsky|</v>
      </c>
      <c r="U8181" s="14" t="str">
        <f t="shared" si="1023"/>
        <v>|James Franco|Ed Harris|Amber Heard|Jim Parrack|Timothée Chalamet|Wilmer Valderrama|Cynthia Nixon|Christian Slater|Michael Cristofer|Danny Flaherty|Adam LeFevre|</v>
      </c>
    </row>
    <row r="8182" spans="1:21">
      <c r="A8182" s="14" t="s">
        <v>37463</v>
      </c>
      <c r="B8182" s="14" t="s">
        <v>49</v>
      </c>
      <c r="C8182" s="14" t="s">
        <v>37464</v>
      </c>
      <c r="D8182" s="14" t="s">
        <v>117</v>
      </c>
      <c r="E8182" s="14" t="s">
        <v>37465</v>
      </c>
      <c r="F8182" s="14" t="s">
        <v>117</v>
      </c>
      <c r="G8182" s="26">
        <v>42996</v>
      </c>
      <c r="H8182" s="14">
        <v>2010</v>
      </c>
      <c r="I8182" s="14" t="s">
        <v>362</v>
      </c>
      <c r="J8182" s="14" t="s">
        <v>106</v>
      </c>
      <c r="K8182" s="14" t="s">
        <v>688</v>
      </c>
      <c r="L8182" s="14" t="s">
        <v>37466</v>
      </c>
      <c r="M8182" s="14">
        <f t="shared" si="1016"/>
        <v>2017</v>
      </c>
      <c r="N8182" s="14">
        <f t="shared" si="1017"/>
        <v>9</v>
      </c>
      <c r="O8182" s="14" t="str">
        <f>IFERROR(VLOOKUP(I8182,Lists!$F$2:$G$16,2,FALSE()),"Not Rated")</f>
        <v>Older Kids</v>
      </c>
      <c r="P8182" s="14">
        <f t="shared" si="1018"/>
        <v>2</v>
      </c>
      <c r="Q8182" s="14" t="str">
        <f t="shared" si="1019"/>
        <v>Unknown</v>
      </c>
      <c r="R8182" s="14" t="str">
        <f t="shared" si="1020"/>
        <v>|Unknown|</v>
      </c>
      <c r="S8182" s="14" t="str">
        <f t="shared" si="1021"/>
        <v>|International TV Shows|TV Dramas|</v>
      </c>
      <c r="T8182" s="14" t="str">
        <f t="shared" si="1022"/>
        <v>|Unknown|</v>
      </c>
      <c r="U8182" s="14" t="str">
        <f t="shared" si="1023"/>
        <v>|Rynn Lim|Chris Tong|Aric Ho|Chan Fong|</v>
      </c>
    </row>
    <row r="8183" spans="1:21">
      <c r="A8183" s="14" t="s">
        <v>37467</v>
      </c>
      <c r="B8183" s="14" t="s">
        <v>48</v>
      </c>
      <c r="C8183" s="14" t="s">
        <v>37468</v>
      </c>
      <c r="D8183" s="14" t="s">
        <v>37469</v>
      </c>
      <c r="E8183" s="14" t="s">
        <v>37470</v>
      </c>
      <c r="F8183" s="14" t="s">
        <v>119</v>
      </c>
      <c r="G8183" s="26">
        <v>42865</v>
      </c>
      <c r="H8183" s="14">
        <v>2016</v>
      </c>
      <c r="I8183" s="14" t="s">
        <v>365</v>
      </c>
      <c r="J8183" s="14" t="s">
        <v>708</v>
      </c>
      <c r="K8183" s="14" t="s">
        <v>251</v>
      </c>
      <c r="L8183" s="14" t="s">
        <v>37471</v>
      </c>
      <c r="M8183" s="14">
        <f t="shared" si="1016"/>
        <v>2017</v>
      </c>
      <c r="N8183" s="14">
        <f t="shared" si="1017"/>
        <v>5</v>
      </c>
      <c r="O8183" s="14" t="str">
        <f>IFERROR(VLOOKUP(I8183,Lists!$F$2:$G$16,2,FALSE()),"Not Rated")</f>
        <v>Kids</v>
      </c>
      <c r="P8183" s="14">
        <f t="shared" si="1018"/>
        <v>88</v>
      </c>
      <c r="Q8183" s="14" t="str">
        <f t="shared" si="1019"/>
        <v>Canada</v>
      </c>
      <c r="R8183" s="14" t="str">
        <f t="shared" si="1020"/>
        <v>|Canada|</v>
      </c>
      <c r="S8183" s="14" t="str">
        <f t="shared" si="1021"/>
        <v>|Children &amp; Family Movies|</v>
      </c>
      <c r="T8183" s="14" t="str">
        <f t="shared" si="1022"/>
        <v>|Geoff Anderson|</v>
      </c>
      <c r="U8183" s="14" t="str">
        <f t="shared" si="1023"/>
        <v>|Sam Ashe Arnold|Jakob Davies|Dalila Bela|Robin Dunne|Gabrielle Miller|Billy Zane|Josh McDonald|Lorne Cardinal|Kim Coates|Glenn Paradis|</v>
      </c>
    </row>
    <row r="8184" spans="1:21">
      <c r="A8184" s="14" t="s">
        <v>37472</v>
      </c>
      <c r="B8184" s="14" t="s">
        <v>49</v>
      </c>
      <c r="C8184" s="14" t="s">
        <v>37473</v>
      </c>
      <c r="D8184" s="14" t="s">
        <v>117</v>
      </c>
      <c r="E8184" s="14" t="s">
        <v>37474</v>
      </c>
      <c r="F8184" s="14" t="s">
        <v>127</v>
      </c>
      <c r="G8184" s="26"/>
      <c r="H8184" s="14">
        <v>2015</v>
      </c>
      <c r="I8184" s="14" t="s">
        <v>365</v>
      </c>
      <c r="J8184" s="14" t="s">
        <v>106</v>
      </c>
      <c r="K8184" s="14" t="s">
        <v>617</v>
      </c>
      <c r="L8184" s="14" t="s">
        <v>37475</v>
      </c>
      <c r="M8184" s="14" t="str">
        <f t="shared" si="1016"/>
        <v/>
      </c>
      <c r="N8184" s="14" t="str">
        <f t="shared" si="1017"/>
        <v/>
      </c>
      <c r="O8184" s="14" t="str">
        <f>IFERROR(VLOOKUP(I8184,Lists!$F$2:$G$16,2,FALSE()),"Not Rated")</f>
        <v>Kids</v>
      </c>
      <c r="P8184" s="14">
        <f t="shared" si="1018"/>
        <v>2</v>
      </c>
      <c r="Q8184" s="14" t="str">
        <f t="shared" si="1019"/>
        <v>Australia</v>
      </c>
      <c r="R8184" s="14" t="str">
        <f t="shared" si="1020"/>
        <v>|Australia|</v>
      </c>
      <c r="S8184" s="14" t="str">
        <f t="shared" si="1021"/>
        <v>|Kids' TV|TV Comedies|</v>
      </c>
      <c r="T8184" s="14" t="str">
        <f t="shared" si="1022"/>
        <v>|Unknown|</v>
      </c>
      <c r="U8184" s="14" t="str">
        <f t="shared" si="1023"/>
        <v>|Luke Jurevicius|Craig Behenna|Charlotte Hamlyn|Stavroula Mountzouris|Aletheia Burney|</v>
      </c>
    </row>
    <row r="8185" spans="1:21">
      <c r="A8185" s="14" t="s">
        <v>37476</v>
      </c>
      <c r="B8185" s="14" t="s">
        <v>48</v>
      </c>
      <c r="C8185" s="14" t="s">
        <v>37477</v>
      </c>
      <c r="D8185" s="14" t="s">
        <v>302</v>
      </c>
      <c r="E8185" s="14" t="s">
        <v>37478</v>
      </c>
      <c r="F8185" s="14" t="s">
        <v>115</v>
      </c>
      <c r="G8185" s="26">
        <v>44167</v>
      </c>
      <c r="H8185" s="14">
        <v>2005</v>
      </c>
      <c r="I8185" s="14" t="s">
        <v>367</v>
      </c>
      <c r="J8185" s="14" t="s">
        <v>730</v>
      </c>
      <c r="K8185" s="14" t="s">
        <v>251</v>
      </c>
      <c r="L8185" s="14" t="s">
        <v>37479</v>
      </c>
      <c r="M8185" s="14">
        <f t="shared" si="1016"/>
        <v>2020</v>
      </c>
      <c r="N8185" s="14">
        <f t="shared" si="1017"/>
        <v>12</v>
      </c>
      <c r="O8185" s="14" t="str">
        <f>IFERROR(VLOOKUP(I8185,Lists!$F$2:$G$16,2,FALSE()),"Not Rated")</f>
        <v>Older Kids</v>
      </c>
      <c r="P8185" s="14">
        <f t="shared" si="1018"/>
        <v>93</v>
      </c>
      <c r="Q8185" s="14" t="str">
        <f t="shared" si="1019"/>
        <v>United States</v>
      </c>
      <c r="R8185" s="14" t="str">
        <f t="shared" si="1020"/>
        <v>|United States|</v>
      </c>
      <c r="S8185" s="14" t="str">
        <f t="shared" si="1021"/>
        <v>|Children &amp; Family Movies|</v>
      </c>
      <c r="T8185" s="14" t="str">
        <f t="shared" si="1022"/>
        <v>|Robert Rodriguez|</v>
      </c>
      <c r="U8185" s="14" t="str">
        <f t="shared" si="1023"/>
        <v>|Taylor Lautner|Taylor Dooley|Cayden Boyd|George Lopez|David Arquette|Kristin Davis|Jacob Davich|Sasha Pieterse|Rico Torres|</v>
      </c>
    </row>
    <row r="8186" spans="1:21">
      <c r="A8186" s="14" t="s">
        <v>37480</v>
      </c>
      <c r="B8186" s="14" t="s">
        <v>48</v>
      </c>
      <c r="C8186" s="14" t="s">
        <v>37481</v>
      </c>
      <c r="D8186" s="14" t="s">
        <v>295</v>
      </c>
      <c r="E8186" s="14" t="s">
        <v>37482</v>
      </c>
      <c r="F8186" s="14" t="s">
        <v>37483</v>
      </c>
      <c r="G8186" s="26">
        <v>43789</v>
      </c>
      <c r="H8186" s="14">
        <v>2011</v>
      </c>
      <c r="I8186" s="14" t="s">
        <v>367</v>
      </c>
      <c r="J8186" s="14" t="s">
        <v>1386</v>
      </c>
      <c r="K8186" s="14" t="s">
        <v>251</v>
      </c>
      <c r="L8186" s="14" t="s">
        <v>37484</v>
      </c>
      <c r="M8186" s="14">
        <f t="shared" si="1016"/>
        <v>2019</v>
      </c>
      <c r="N8186" s="14">
        <f t="shared" si="1017"/>
        <v>11</v>
      </c>
      <c r="O8186" s="14" t="str">
        <f>IFERROR(VLOOKUP(I8186,Lists!$F$2:$G$16,2,FALSE()),"Not Rated")</f>
        <v>Older Kids</v>
      </c>
      <c r="P8186" s="14">
        <f t="shared" si="1018"/>
        <v>107</v>
      </c>
      <c r="Q8186" s="14" t="str">
        <f t="shared" si="1019"/>
        <v>United States</v>
      </c>
      <c r="R8186" s="14" t="str">
        <f t="shared" si="1020"/>
        <v>|United States|New Zealand|United Kingdom|</v>
      </c>
      <c r="S8186" s="14" t="str">
        <f t="shared" si="1021"/>
        <v>|Children &amp; Family Movies|</v>
      </c>
      <c r="T8186" s="14" t="str">
        <f t="shared" si="1022"/>
        <v>|Steven Spielberg|</v>
      </c>
      <c r="U8186" s="14" t="str">
        <f t="shared" si="1023"/>
        <v>|Jamie Bell|Andy Serkis|Daniel Craig|Nick Frost|Simon Pegg|Daniel Mays|Gad Elmaleh|Toby Jones|Joe Starr|</v>
      </c>
    </row>
    <row r="8187" spans="1:21">
      <c r="A8187" s="14" t="s">
        <v>37485</v>
      </c>
      <c r="B8187" s="14" t="s">
        <v>48</v>
      </c>
      <c r="C8187" s="14" t="s">
        <v>37486</v>
      </c>
      <c r="D8187" s="14" t="s">
        <v>37487</v>
      </c>
      <c r="E8187" s="14" t="s">
        <v>37488</v>
      </c>
      <c r="F8187" s="14" t="s">
        <v>134</v>
      </c>
      <c r="G8187" s="26">
        <v>43191</v>
      </c>
      <c r="H8187" s="14">
        <v>2007</v>
      </c>
      <c r="I8187" s="14" t="s">
        <v>360</v>
      </c>
      <c r="J8187" s="14" t="s">
        <v>698</v>
      </c>
      <c r="K8187" s="14" t="s">
        <v>5047</v>
      </c>
      <c r="L8187" s="14" t="s">
        <v>37489</v>
      </c>
      <c r="M8187" s="14">
        <f t="shared" si="1016"/>
        <v>2018</v>
      </c>
      <c r="N8187" s="14">
        <f t="shared" si="1017"/>
        <v>4</v>
      </c>
      <c r="O8187" s="14" t="str">
        <f>IFERROR(VLOOKUP(I8187,Lists!$F$2:$G$16,2,FALSE()),"Not Rated")</f>
        <v>Adults</v>
      </c>
      <c r="P8187" s="14">
        <f t="shared" si="1018"/>
        <v>99</v>
      </c>
      <c r="Q8187" s="14" t="str">
        <f t="shared" si="1019"/>
        <v>Argentina</v>
      </c>
      <c r="R8187" s="14" t="str">
        <f t="shared" si="1020"/>
        <v>|Argentina|</v>
      </c>
      <c r="S8187" s="14" t="str">
        <f t="shared" si="1021"/>
        <v>|Dramas|International Movies|Sci-Fi &amp; Fantasy|</v>
      </c>
      <c r="T8187" s="14" t="str">
        <f t="shared" si="1022"/>
        <v>|Esteban Sapir|</v>
      </c>
      <c r="U8187" s="14" t="str">
        <f t="shared" si="1023"/>
        <v>|Rafael Ferro|Sol Moreno|Jonathan Sandor|Alejandro Urdapilleta|Julieta Cardinali|Florencia Raggi|Valeria Bertuccelli|Raúl Hochman|Ricardo Merkin|Carlos Piñeyro|</v>
      </c>
    </row>
    <row r="8188" spans="1:21">
      <c r="A8188" s="14" t="s">
        <v>37490</v>
      </c>
      <c r="B8188" s="14" t="s">
        <v>48</v>
      </c>
      <c r="C8188" s="14" t="s">
        <v>37491</v>
      </c>
      <c r="D8188" s="14" t="s">
        <v>37492</v>
      </c>
      <c r="E8188" s="14" t="s">
        <v>37493</v>
      </c>
      <c r="F8188" s="14" t="s">
        <v>123</v>
      </c>
      <c r="G8188" s="26">
        <v>43101</v>
      </c>
      <c r="H8188" s="14">
        <v>2016</v>
      </c>
      <c r="I8188" s="14" t="s">
        <v>360</v>
      </c>
      <c r="J8188" s="14" t="s">
        <v>1745</v>
      </c>
      <c r="K8188" s="14" t="s">
        <v>612</v>
      </c>
      <c r="L8188" s="14" t="s">
        <v>37494</v>
      </c>
      <c r="M8188" s="14">
        <f t="shared" si="1016"/>
        <v>2018</v>
      </c>
      <c r="N8188" s="14">
        <f t="shared" si="1017"/>
        <v>1</v>
      </c>
      <c r="O8188" s="14" t="str">
        <f>IFERROR(VLOOKUP(I8188,Lists!$F$2:$G$16,2,FALSE()),"Not Rated")</f>
        <v>Adults</v>
      </c>
      <c r="P8188" s="14">
        <f t="shared" si="1018"/>
        <v>140</v>
      </c>
      <c r="Q8188" s="14" t="str">
        <f t="shared" si="1019"/>
        <v>South Korea</v>
      </c>
      <c r="R8188" s="14" t="str">
        <f t="shared" si="1020"/>
        <v>|South Korea|</v>
      </c>
      <c r="S8188" s="14" t="str">
        <f t="shared" si="1021"/>
        <v>|Action &amp; Adventure|Dramas|International Movies|</v>
      </c>
      <c r="T8188" s="14" t="str">
        <f t="shared" si="1022"/>
        <v>|Jee-woon Kim|</v>
      </c>
      <c r="U8188" s="14" t="str">
        <f t="shared" si="1023"/>
        <v>|Kang-ho Song|Gong Yoo|Ji-min Han|Tae-goo Eom|Sung-rok Shin|Hee-soon Park|Young-ju Seo|Song Kang-ho|</v>
      </c>
    </row>
    <row r="8189" spans="1:21">
      <c r="A8189" s="14" t="s">
        <v>37495</v>
      </c>
      <c r="B8189" s="14" t="s">
        <v>48</v>
      </c>
      <c r="C8189" s="14" t="s">
        <v>37496</v>
      </c>
      <c r="D8189" s="14" t="s">
        <v>4292</v>
      </c>
      <c r="E8189" s="14" t="s">
        <v>37497</v>
      </c>
      <c r="F8189" s="14" t="s">
        <v>115</v>
      </c>
      <c r="G8189" s="26">
        <v>44197</v>
      </c>
      <c r="H8189" s="14">
        <v>1995</v>
      </c>
      <c r="I8189" s="14" t="s">
        <v>364</v>
      </c>
      <c r="J8189" s="14" t="s">
        <v>783</v>
      </c>
      <c r="K8189" s="14" t="s">
        <v>1254</v>
      </c>
      <c r="L8189" s="14" t="s">
        <v>37498</v>
      </c>
      <c r="M8189" s="14">
        <f t="shared" si="1016"/>
        <v>2021</v>
      </c>
      <c r="N8189" s="14">
        <f t="shared" si="1017"/>
        <v>1</v>
      </c>
      <c r="O8189" s="14" t="str">
        <f>IFERROR(VLOOKUP(I8189,Lists!$F$2:$G$16,2,FALSE()),"Not Rated")</f>
        <v>Teens</v>
      </c>
      <c r="P8189" s="14">
        <f t="shared" si="1018"/>
        <v>113</v>
      </c>
      <c r="Q8189" s="14" t="str">
        <f t="shared" si="1019"/>
        <v>United States</v>
      </c>
      <c r="R8189" s="14" t="str">
        <f t="shared" si="1020"/>
        <v>|United States|</v>
      </c>
      <c r="S8189" s="14" t="str">
        <f t="shared" si="1021"/>
        <v>|Comedies|Dramas|Romantic Movies|</v>
      </c>
      <c r="T8189" s="14" t="str">
        <f t="shared" si="1022"/>
        <v>|Rob Reiner|</v>
      </c>
      <c r="U8189" s="14" t="str">
        <f t="shared" si="1023"/>
        <v>|Michael Douglas|Annette Bening|Martin Sheen|Michael J. Fox|David Paymer|Samantha Mathis|John Mahoney|Anna Deavere Smith|Nina Siemaszko|Wendie Malick|Shawna Waldron|Richard Dreyfuss|Joshua Malina|</v>
      </c>
    </row>
    <row r="8190" spans="1:21">
      <c r="A8190" s="14" t="s">
        <v>37499</v>
      </c>
      <c r="B8190" s="14" t="s">
        <v>48</v>
      </c>
      <c r="C8190" s="14" t="s">
        <v>37500</v>
      </c>
      <c r="D8190" s="14" t="s">
        <v>37501</v>
      </c>
      <c r="E8190" s="14" t="s">
        <v>37502</v>
      </c>
      <c r="F8190" s="14" t="s">
        <v>115</v>
      </c>
      <c r="G8190" s="26">
        <v>43831</v>
      </c>
      <c r="H8190" s="14">
        <v>2005</v>
      </c>
      <c r="I8190" s="14" t="s">
        <v>363</v>
      </c>
      <c r="J8190" s="14" t="s">
        <v>1330</v>
      </c>
      <c r="K8190" s="14" t="s">
        <v>260</v>
      </c>
      <c r="L8190" s="14" t="s">
        <v>37503</v>
      </c>
      <c r="M8190" s="14">
        <f t="shared" si="1016"/>
        <v>2020</v>
      </c>
      <c r="N8190" s="14">
        <f t="shared" si="1017"/>
        <v>1</v>
      </c>
      <c r="O8190" s="14" t="str">
        <f>IFERROR(VLOOKUP(I8190,Lists!$F$2:$G$16,2,FALSE()),"Not Rated")</f>
        <v>Adults</v>
      </c>
      <c r="P8190" s="14">
        <f t="shared" si="1018"/>
        <v>89</v>
      </c>
      <c r="Q8190" s="14" t="str">
        <f t="shared" si="1019"/>
        <v>United States</v>
      </c>
      <c r="R8190" s="14" t="str">
        <f t="shared" si="1020"/>
        <v>|United States|</v>
      </c>
      <c r="S8190" s="14" t="str">
        <f t="shared" si="1021"/>
        <v>|Horror Movies|</v>
      </c>
      <c r="T8190" s="14" t="str">
        <f t="shared" si="1022"/>
        <v>|Andrew Douglas|</v>
      </c>
      <c r="U8190" s="14" t="str">
        <f t="shared" si="1023"/>
        <v>|Ryan Reynolds|Melissa George|Chloë Grace Moretz|Jesse James|Jimmy Bennett|Rachel Nichols|Philip Baker Hall|Isabel Conner|Brendan Donaldson|Annabel Armour|</v>
      </c>
    </row>
    <row r="8191" spans="1:21">
      <c r="A8191" s="14" t="s">
        <v>37504</v>
      </c>
      <c r="B8191" s="14" t="s">
        <v>49</v>
      </c>
      <c r="C8191" s="14" t="s">
        <v>37505</v>
      </c>
      <c r="D8191" s="14" t="s">
        <v>117</v>
      </c>
      <c r="E8191" s="14" t="s">
        <v>37506</v>
      </c>
      <c r="F8191" s="14" t="s">
        <v>115</v>
      </c>
      <c r="G8191" s="26">
        <v>42917</v>
      </c>
      <c r="H8191" s="14">
        <v>1967</v>
      </c>
      <c r="I8191" s="14" t="s">
        <v>368</v>
      </c>
      <c r="J8191" s="14" t="s">
        <v>3025</v>
      </c>
      <c r="K8191" s="14" t="s">
        <v>23669</v>
      </c>
      <c r="L8191" s="14" t="s">
        <v>37507</v>
      </c>
      <c r="M8191" s="14">
        <f t="shared" si="1016"/>
        <v>2017</v>
      </c>
      <c r="N8191" s="14">
        <f t="shared" si="1017"/>
        <v>7</v>
      </c>
      <c r="O8191" s="14" t="str">
        <f>IFERROR(VLOOKUP(I8191,Lists!$F$2:$G$16,2,FALSE()),"Not Rated")</f>
        <v>Kids</v>
      </c>
      <c r="P8191" s="14">
        <f t="shared" si="1018"/>
        <v>8</v>
      </c>
      <c r="Q8191" s="14" t="str">
        <f t="shared" si="1019"/>
        <v>United States</v>
      </c>
      <c r="R8191" s="14" t="str">
        <f t="shared" si="1020"/>
        <v>|United States|</v>
      </c>
      <c r="S8191" s="14" t="str">
        <f t="shared" si="1021"/>
        <v>|Classic &amp; Cult TV|TV Comedies|</v>
      </c>
      <c r="T8191" s="14" t="str">
        <f t="shared" si="1022"/>
        <v>|Unknown|</v>
      </c>
      <c r="U8191" s="14" t="str">
        <f t="shared" si="1023"/>
        <v>|Andy Griffith|Ron Howard|Don Knotts|Frances Bavier|Howard McNear|Hope Summers|</v>
      </c>
    </row>
    <row r="8192" spans="1:21">
      <c r="A8192" s="14" t="s">
        <v>37508</v>
      </c>
      <c r="B8192" s="14" t="s">
        <v>48</v>
      </c>
      <c r="C8192" s="14" t="s">
        <v>37509</v>
      </c>
      <c r="D8192" s="14" t="s">
        <v>37510</v>
      </c>
      <c r="E8192" s="14" t="s">
        <v>37511</v>
      </c>
      <c r="F8192" s="14" t="s">
        <v>37512</v>
      </c>
      <c r="G8192" s="26">
        <v>43888</v>
      </c>
      <c r="H8192" s="14">
        <v>2019</v>
      </c>
      <c r="I8192" s="14" t="s">
        <v>367</v>
      </c>
      <c r="J8192" s="14" t="s">
        <v>566</v>
      </c>
      <c r="K8192" s="14" t="s">
        <v>481</v>
      </c>
      <c r="L8192" s="14" t="s">
        <v>37513</v>
      </c>
      <c r="M8192" s="14">
        <f t="shared" si="1016"/>
        <v>2020</v>
      </c>
      <c r="N8192" s="14">
        <f t="shared" si="1017"/>
        <v>2</v>
      </c>
      <c r="O8192" s="14" t="str">
        <f>IFERROR(VLOOKUP(I8192,Lists!$F$2:$G$16,2,FALSE()),"Not Rated")</f>
        <v>Older Kids</v>
      </c>
      <c r="P8192" s="14">
        <f t="shared" si="1018"/>
        <v>97</v>
      </c>
      <c r="Q8192" s="14" t="str">
        <f t="shared" si="1019"/>
        <v>Finland</v>
      </c>
      <c r="R8192" s="14" t="str">
        <f t="shared" si="1020"/>
        <v>|Finland|United States|</v>
      </c>
      <c r="S8192" s="14" t="str">
        <f t="shared" si="1021"/>
        <v>|Children &amp; Family Movies|Comedies|</v>
      </c>
      <c r="T8192" s="14" t="str">
        <f t="shared" si="1022"/>
        <v>|Thurop Van Orman|John Rice|</v>
      </c>
      <c r="U8192" s="14" t="str">
        <f t="shared" si="1023"/>
        <v>|Jason Sudeikis|Rachel Bloom|Leslie Jones|Josh Gad|Bill Hader|Danny McBride|Awkwafina|Sterling K. Brown|Tiffany Haddish|Eugenio Derbez|</v>
      </c>
    </row>
    <row r="8193" spans="1:21">
      <c r="A8193" s="14" t="s">
        <v>37514</v>
      </c>
      <c r="B8193" s="14" t="s">
        <v>48</v>
      </c>
      <c r="C8193" s="14" t="s">
        <v>37515</v>
      </c>
      <c r="D8193" s="14" t="s">
        <v>37516</v>
      </c>
      <c r="E8193" s="14" t="s">
        <v>117</v>
      </c>
      <c r="F8193" s="14" t="s">
        <v>115</v>
      </c>
      <c r="G8193" s="26">
        <v>43901</v>
      </c>
      <c r="H8193" s="14">
        <v>2019</v>
      </c>
      <c r="I8193" s="14" t="s">
        <v>360</v>
      </c>
      <c r="J8193" s="14" t="s">
        <v>566</v>
      </c>
      <c r="K8193" s="14" t="s">
        <v>247</v>
      </c>
      <c r="L8193" s="14" t="s">
        <v>37517</v>
      </c>
      <c r="M8193" s="14">
        <f t="shared" si="1016"/>
        <v>2020</v>
      </c>
      <c r="N8193" s="14">
        <f t="shared" si="1017"/>
        <v>3</v>
      </c>
      <c r="O8193" s="14" t="str">
        <f>IFERROR(VLOOKUP(I8193,Lists!$F$2:$G$16,2,FALSE()),"Not Rated")</f>
        <v>Adults</v>
      </c>
      <c r="P8193" s="14">
        <f t="shared" si="1018"/>
        <v>97</v>
      </c>
      <c r="Q8193" s="14" t="str">
        <f t="shared" si="1019"/>
        <v>United States</v>
      </c>
      <c r="R8193" s="14" t="str">
        <f t="shared" si="1020"/>
        <v>|United States|</v>
      </c>
      <c r="S8193" s="14" t="str">
        <f t="shared" si="1021"/>
        <v>|Documentaries|</v>
      </c>
      <c r="T8193" s="14" t="str">
        <f t="shared" si="1022"/>
        <v>|Denis Hennelly|Casey Suchan|</v>
      </c>
      <c r="U8193" s="14" t="str">
        <f t="shared" si="1023"/>
        <v>|Unknown|</v>
      </c>
    </row>
    <row r="8194" spans="1:21">
      <c r="A8194" s="14" t="s">
        <v>37518</v>
      </c>
      <c r="B8194" s="14" t="s">
        <v>48</v>
      </c>
      <c r="C8194" s="14" t="s">
        <v>37519</v>
      </c>
      <c r="D8194" s="14" t="s">
        <v>11882</v>
      </c>
      <c r="E8194" s="14" t="s">
        <v>37520</v>
      </c>
      <c r="F8194" s="14" t="s">
        <v>128</v>
      </c>
      <c r="G8194" s="26">
        <v>43629</v>
      </c>
      <c r="H8194" s="14">
        <v>2010</v>
      </c>
      <c r="I8194" s="14" t="s">
        <v>361</v>
      </c>
      <c r="J8194" s="14" t="s">
        <v>1096</v>
      </c>
      <c r="K8194" s="14" t="s">
        <v>834</v>
      </c>
      <c r="L8194" s="14" t="s">
        <v>37521</v>
      </c>
      <c r="M8194" s="14">
        <f t="shared" ref="M8194:M8257" si="1024">IF(G8194="","",YEAR(G8194))</f>
        <v>2019</v>
      </c>
      <c r="N8194" s="14">
        <f t="shared" ref="N8194:N8257" si="1025">IF(G8194="","",MONTH(G8194))</f>
        <v>6</v>
      </c>
      <c r="O8194" s="14" t="str">
        <f>IFERROR(VLOOKUP(I8194,Lists!$F$2:$G$16,2,FALSE()),"Not Rated")</f>
        <v>Teens</v>
      </c>
      <c r="P8194" s="14">
        <f t="shared" ref="P8194:P8257" si="1026">IFERROR(VALUE(LEFT(J8194,FIND(" ",J8194)-1)),"")</f>
        <v>108</v>
      </c>
      <c r="Q8194" s="14" t="str">
        <f t="shared" ref="Q8194:Q8257" si="1027">IFERROR(LEFT(F8194,FIND(",",F8194)-1),F8194)</f>
        <v>Egypt</v>
      </c>
      <c r="R8194" s="14" t="str">
        <f t="shared" ref="R8194:R8257" si="1028">"|"&amp;SUBSTITUTE(F8194,", ","|")&amp;"|"</f>
        <v>|Egypt|</v>
      </c>
      <c r="S8194" s="14" t="str">
        <f t="shared" ref="S8194:S8257" si="1029">"|"&amp;SUBSTITUTE(K8194,", ","|")&amp;"|"</f>
        <v>|Comedies|Dramas|International Movies|</v>
      </c>
      <c r="T8194" s="14" t="str">
        <f t="shared" ref="T8194:T8257" si="1030">"|"&amp;SUBSTITUTE(D8194,", ","|")&amp;"|"</f>
        <v>|Sameh Abdulaziz|</v>
      </c>
      <c r="U8194" s="14" t="str">
        <f t="shared" ref="U8194:U8257" si="1031">"|"&amp;SUBSTITUTE(E8194,", ","|")&amp;"|"</f>
        <v>|Amr Abdel-Geleel|Rania Yousef|Salloum Haddad|Hesham Al-Meligy|Farida Al-Gready|Ahmad Wafiq|Mohamed Abo El Hassan|Amr Sakr|Ahmed Gamal Saeed|Riham Ayman|</v>
      </c>
    </row>
    <row r="8195" spans="1:21">
      <c r="A8195" s="14" t="s">
        <v>37522</v>
      </c>
      <c r="B8195" s="14" t="s">
        <v>49</v>
      </c>
      <c r="C8195" s="14" t="s">
        <v>37523</v>
      </c>
      <c r="D8195" s="14" t="s">
        <v>117</v>
      </c>
      <c r="E8195" s="14" t="s">
        <v>37524</v>
      </c>
      <c r="F8195" s="14" t="s">
        <v>146</v>
      </c>
      <c r="G8195" s="26">
        <v>43448</v>
      </c>
      <c r="H8195" s="14">
        <v>2014</v>
      </c>
      <c r="I8195" s="14" t="s">
        <v>362</v>
      </c>
      <c r="J8195" s="14" t="s">
        <v>106</v>
      </c>
      <c r="K8195" s="14" t="s">
        <v>1599</v>
      </c>
      <c r="L8195" s="14" t="s">
        <v>37525</v>
      </c>
      <c r="M8195" s="14">
        <f t="shared" si="1024"/>
        <v>2018</v>
      </c>
      <c r="N8195" s="14">
        <f t="shared" si="1025"/>
        <v>12</v>
      </c>
      <c r="O8195" s="14" t="str">
        <f>IFERROR(VLOOKUP(I8195,Lists!$F$2:$G$16,2,FALSE()),"Not Rated")</f>
        <v>Older Kids</v>
      </c>
      <c r="P8195" s="14">
        <f t="shared" si="1026"/>
        <v>2</v>
      </c>
      <c r="Q8195" s="14" t="str">
        <f t="shared" si="1027"/>
        <v>Singapore</v>
      </c>
      <c r="R8195" s="14" t="str">
        <f t="shared" si="1028"/>
        <v>|Singapore|</v>
      </c>
      <c r="S8195" s="14" t="str">
        <f t="shared" si="1029"/>
        <v>|International TV Shows|Reality TV|</v>
      </c>
      <c r="T8195" s="14" t="str">
        <f t="shared" si="1030"/>
        <v>|Unknown|</v>
      </c>
      <c r="U8195" s="14" t="str">
        <f t="shared" si="1031"/>
        <v>|Jamie Durie|Laurence Llewelyn-Bowen|</v>
      </c>
    </row>
    <row r="8196" spans="1:21">
      <c r="A8196" s="14" t="s">
        <v>37526</v>
      </c>
      <c r="B8196" s="14" t="s">
        <v>48</v>
      </c>
      <c r="C8196" s="14" t="s">
        <v>37527</v>
      </c>
      <c r="D8196" s="14" t="s">
        <v>17810</v>
      </c>
      <c r="E8196" s="14" t="s">
        <v>37528</v>
      </c>
      <c r="F8196" s="14" t="s">
        <v>37529</v>
      </c>
      <c r="G8196" s="26">
        <v>42865</v>
      </c>
      <c r="H8196" s="14">
        <v>2015</v>
      </c>
      <c r="I8196" s="14" t="s">
        <v>360</v>
      </c>
      <c r="J8196" s="14" t="s">
        <v>951</v>
      </c>
      <c r="K8196" s="14" t="s">
        <v>834</v>
      </c>
      <c r="L8196" s="14" t="s">
        <v>37530</v>
      </c>
      <c r="M8196" s="14">
        <f t="shared" si="1024"/>
        <v>2017</v>
      </c>
      <c r="N8196" s="14">
        <f t="shared" si="1025"/>
        <v>5</v>
      </c>
      <c r="O8196" s="14" t="str">
        <f>IFERROR(VLOOKUP(I8196,Lists!$F$2:$G$16,2,FALSE()),"Not Rated")</f>
        <v>Adults</v>
      </c>
      <c r="P8196" s="14">
        <f t="shared" si="1026"/>
        <v>80</v>
      </c>
      <c r="Q8196" s="14" t="str">
        <f t="shared" si="1027"/>
        <v>Spain</v>
      </c>
      <c r="R8196" s="14" t="str">
        <f t="shared" si="1028"/>
        <v>|Spain|France|Uruguay|</v>
      </c>
      <c r="S8196" s="14" t="str">
        <f t="shared" si="1029"/>
        <v>|Comedies|Dramas|International Movies|</v>
      </c>
      <c r="T8196" s="14" t="str">
        <f t="shared" si="1030"/>
        <v>|Federico Veiroj|</v>
      </c>
      <c r="U8196" s="14" t="str">
        <f t="shared" si="1031"/>
        <v>|Álvaro Ogalla|Marta Larralde|Bárbara Lennie|Vicky Peña|Juan Calot|Kaiet Rodriguez|Andrés Gertrúdix|Joaquín Climent|Álvaro Roig|Tino Martinez|Mercedes Hoyos|</v>
      </c>
    </row>
    <row r="8197" spans="1:21">
      <c r="A8197" s="14" t="s">
        <v>37531</v>
      </c>
      <c r="B8197" s="14" t="s">
        <v>48</v>
      </c>
      <c r="C8197" s="14" t="s">
        <v>37532</v>
      </c>
      <c r="D8197" s="14" t="s">
        <v>37533</v>
      </c>
      <c r="E8197" s="14" t="s">
        <v>37534</v>
      </c>
      <c r="F8197" s="14" t="s">
        <v>1963</v>
      </c>
      <c r="G8197" s="26">
        <v>43442</v>
      </c>
      <c r="H8197" s="14">
        <v>2013</v>
      </c>
      <c r="I8197" s="14" t="s">
        <v>363</v>
      </c>
      <c r="J8197" s="14" t="s">
        <v>404</v>
      </c>
      <c r="K8197" s="14" t="s">
        <v>7618</v>
      </c>
      <c r="L8197" s="14" t="s">
        <v>37535</v>
      </c>
      <c r="M8197" s="14">
        <f t="shared" si="1024"/>
        <v>2018</v>
      </c>
      <c r="N8197" s="14">
        <f t="shared" si="1025"/>
        <v>12</v>
      </c>
      <c r="O8197" s="14" t="str">
        <f>IFERROR(VLOOKUP(I8197,Lists!$F$2:$G$16,2,FALSE()),"Not Rated")</f>
        <v>Adults</v>
      </c>
      <c r="P8197" s="14">
        <f t="shared" si="1026"/>
        <v>90</v>
      </c>
      <c r="Q8197" s="14" t="str">
        <f t="shared" si="1027"/>
        <v>Canada</v>
      </c>
      <c r="R8197" s="14" t="str">
        <f t="shared" si="1028"/>
        <v>|Canada|United States|</v>
      </c>
      <c r="S8197" s="14" t="str">
        <f t="shared" si="1029"/>
        <v>|Action &amp; Adventure|Comedies|Independent Movies|</v>
      </c>
      <c r="T8197" s="14" t="str">
        <f t="shared" si="1030"/>
        <v>|Jonathan Sobol|</v>
      </c>
      <c r="U8197" s="14" t="str">
        <f t="shared" si="1031"/>
        <v>|Kurt Russell|Jay Baruchel|Katheryn Winnick|Chris Diamantopoulos|Kenneth Welsh|Jason Jones|Terence Stamp|Matt Dillon|Devon Bostick|</v>
      </c>
    </row>
    <row r="8198" spans="1:21">
      <c r="A8198" s="14" t="s">
        <v>37536</v>
      </c>
      <c r="B8198" s="14" t="s">
        <v>48</v>
      </c>
      <c r="C8198" s="14" t="s">
        <v>37537</v>
      </c>
      <c r="D8198" s="14" t="s">
        <v>37538</v>
      </c>
      <c r="E8198" s="14" t="s">
        <v>37539</v>
      </c>
      <c r="F8198" s="14" t="s">
        <v>1084</v>
      </c>
      <c r="G8198" s="26">
        <v>44013</v>
      </c>
      <c r="H8198" s="14">
        <v>2000</v>
      </c>
      <c r="I8198" s="14" t="s">
        <v>363</v>
      </c>
      <c r="J8198" s="14" t="s">
        <v>962</v>
      </c>
      <c r="K8198" s="14" t="s">
        <v>248</v>
      </c>
      <c r="L8198" s="14" t="s">
        <v>37540</v>
      </c>
      <c r="M8198" s="14">
        <f t="shared" si="1024"/>
        <v>2020</v>
      </c>
      <c r="N8198" s="14">
        <f t="shared" si="1025"/>
        <v>7</v>
      </c>
      <c r="O8198" s="14" t="str">
        <f>IFERROR(VLOOKUP(I8198,Lists!$F$2:$G$16,2,FALSE()),"Not Rated")</f>
        <v>Adults</v>
      </c>
      <c r="P8198" s="14">
        <f t="shared" si="1026"/>
        <v>117</v>
      </c>
      <c r="Q8198" s="14" t="str">
        <f t="shared" si="1027"/>
        <v>United States</v>
      </c>
      <c r="R8198" s="14" t="str">
        <f t="shared" si="1028"/>
        <v>|United States|Canada|</v>
      </c>
      <c r="S8198" s="14" t="str">
        <f t="shared" si="1029"/>
        <v>|Action &amp; Adventure|</v>
      </c>
      <c r="T8198" s="14" t="str">
        <f t="shared" si="1030"/>
        <v>|Christian Duguay|</v>
      </c>
      <c r="U8198" s="14" t="str">
        <f t="shared" si="1031"/>
        <v>|Wesley Snipes|Anne Archer|Maury Chaykin|Marie Matiko|Cary-Hiroyuki Tagawa|Michael Biehn|Donald Sutherland|Liliana Komorowska|James Hong|</v>
      </c>
    </row>
    <row r="8199" spans="1:21">
      <c r="A8199" s="14" t="s">
        <v>37541</v>
      </c>
      <c r="B8199" s="14" t="s">
        <v>48</v>
      </c>
      <c r="C8199" s="14" t="s">
        <v>37542</v>
      </c>
      <c r="D8199" s="14" t="s">
        <v>3416</v>
      </c>
      <c r="E8199" s="14" t="s">
        <v>37543</v>
      </c>
      <c r="F8199" s="14" t="s">
        <v>37544</v>
      </c>
      <c r="G8199" s="26">
        <v>43905</v>
      </c>
      <c r="H8199" s="14">
        <v>2016</v>
      </c>
      <c r="I8199" s="14" t="s">
        <v>363</v>
      </c>
      <c r="J8199" s="14" t="s">
        <v>739</v>
      </c>
      <c r="K8199" s="14" t="s">
        <v>248</v>
      </c>
      <c r="L8199" s="14" t="s">
        <v>37545</v>
      </c>
      <c r="M8199" s="14">
        <f t="shared" si="1024"/>
        <v>2020</v>
      </c>
      <c r="N8199" s="14">
        <f t="shared" si="1025"/>
        <v>3</v>
      </c>
      <c r="O8199" s="14" t="str">
        <f>IFERROR(VLOOKUP(I8199,Lists!$F$2:$G$16,2,FALSE()),"Not Rated")</f>
        <v>Adults</v>
      </c>
      <c r="P8199" s="14">
        <f t="shared" si="1026"/>
        <v>95</v>
      </c>
      <c r="Q8199" s="14" t="str">
        <f t="shared" si="1027"/>
        <v>France</v>
      </c>
      <c r="R8199" s="14" t="str">
        <f t="shared" si="1028"/>
        <v>|France|Canada|United States|</v>
      </c>
      <c r="S8199" s="14" t="str">
        <f t="shared" si="1029"/>
        <v>|Action &amp; Adventure|</v>
      </c>
      <c r="T8199" s="14" t="str">
        <f t="shared" si="1030"/>
        <v>|Walter Hill|</v>
      </c>
      <c r="U8199" s="14" t="str">
        <f t="shared" si="1031"/>
        <v>|Michelle Rodriguez|Sigourney Weaver|Tony Shalhoub|Anthony LaPaglia|Caitlin Gerard|Brent Langdon|Adrian Hough|Ken Kirzinger|Darryl Quon|Caroline Chan|</v>
      </c>
    </row>
    <row r="8200" spans="1:21">
      <c r="A8200" s="14" t="s">
        <v>37546</v>
      </c>
      <c r="B8200" s="14" t="s">
        <v>48</v>
      </c>
      <c r="C8200" s="14" t="s">
        <v>37547</v>
      </c>
      <c r="D8200" s="14" t="s">
        <v>37548</v>
      </c>
      <c r="E8200" s="14" t="s">
        <v>37549</v>
      </c>
      <c r="F8200" s="14" t="s">
        <v>916</v>
      </c>
      <c r="G8200" s="26">
        <v>43464</v>
      </c>
      <c r="H8200" s="14">
        <v>2016</v>
      </c>
      <c r="I8200" s="14" t="s">
        <v>363</v>
      </c>
      <c r="J8200" s="14" t="s">
        <v>1290</v>
      </c>
      <c r="K8200" s="14" t="s">
        <v>16169</v>
      </c>
      <c r="L8200" s="14" t="s">
        <v>37550</v>
      </c>
      <c r="M8200" s="14">
        <f t="shared" si="1024"/>
        <v>2018</v>
      </c>
      <c r="N8200" s="14">
        <f t="shared" si="1025"/>
        <v>12</v>
      </c>
      <c r="O8200" s="14" t="str">
        <f>IFERROR(VLOOKUP(I8200,Lists!$F$2:$G$16,2,FALSE()),"Not Rated")</f>
        <v>Adults</v>
      </c>
      <c r="P8200" s="14">
        <f t="shared" si="1026"/>
        <v>86</v>
      </c>
      <c r="Q8200" s="14" t="str">
        <f t="shared" si="1027"/>
        <v>United Kingdom</v>
      </c>
      <c r="R8200" s="14" t="str">
        <f t="shared" si="1028"/>
        <v>|United Kingdom|United States|</v>
      </c>
      <c r="S8200" s="14" t="str">
        <f t="shared" si="1029"/>
        <v>|Horror Movies|Independent Movies|Thrillers|</v>
      </c>
      <c r="T8200" s="14" t="str">
        <f t="shared" si="1030"/>
        <v>|André Øvredal|</v>
      </c>
      <c r="U8200" s="14" t="str">
        <f t="shared" si="1031"/>
        <v>|Emile Hirsch|Brian Cox|Ophelia Lovibond|Michael McElhatton|Parker Sawyers|Jane Perry|Olwen Catherine Kelly|</v>
      </c>
    </row>
    <row r="8201" spans="1:21">
      <c r="A8201" s="14" t="s">
        <v>37551</v>
      </c>
      <c r="B8201" s="14" t="s">
        <v>49</v>
      </c>
      <c r="C8201" s="14" t="s">
        <v>37552</v>
      </c>
      <c r="D8201" s="14" t="s">
        <v>117</v>
      </c>
      <c r="E8201" s="14" t="s">
        <v>117</v>
      </c>
      <c r="F8201" s="14" t="s">
        <v>117</v>
      </c>
      <c r="G8201" s="26">
        <v>43800</v>
      </c>
      <c r="H8201" s="14">
        <v>2009</v>
      </c>
      <c r="I8201" s="14" t="s">
        <v>361</v>
      </c>
      <c r="J8201" s="14" t="s">
        <v>105</v>
      </c>
      <c r="K8201" s="14" t="s">
        <v>3626</v>
      </c>
      <c r="L8201" s="14" t="s">
        <v>37553</v>
      </c>
      <c r="M8201" s="14">
        <f t="shared" si="1024"/>
        <v>2019</v>
      </c>
      <c r="N8201" s="14">
        <f t="shared" si="1025"/>
        <v>12</v>
      </c>
      <c r="O8201" s="14" t="str">
        <f>IFERROR(VLOOKUP(I8201,Lists!$F$2:$G$16,2,FALSE()),"Not Rated")</f>
        <v>Teens</v>
      </c>
      <c r="P8201" s="14">
        <f t="shared" si="1026"/>
        <v>1</v>
      </c>
      <c r="Q8201" s="14" t="str">
        <f t="shared" si="1027"/>
        <v>Unknown</v>
      </c>
      <c r="R8201" s="14" t="str">
        <f t="shared" si="1028"/>
        <v>|Unknown|</v>
      </c>
      <c r="S8201" s="14" t="str">
        <f t="shared" si="1029"/>
        <v>|Reality TV|Romantic TV Shows|</v>
      </c>
      <c r="T8201" s="14" t="str">
        <f t="shared" si="1030"/>
        <v>|Unknown|</v>
      </c>
      <c r="U8201" s="14" t="str">
        <f t="shared" si="1031"/>
        <v>|Unknown|</v>
      </c>
    </row>
    <row r="8202" spans="1:21">
      <c r="A8202" s="14" t="s">
        <v>37554</v>
      </c>
      <c r="B8202" s="14" t="s">
        <v>48</v>
      </c>
      <c r="C8202" s="14" t="s">
        <v>37555</v>
      </c>
      <c r="D8202" s="14" t="s">
        <v>37556</v>
      </c>
      <c r="E8202" s="14" t="s">
        <v>37557</v>
      </c>
      <c r="F8202" s="14" t="s">
        <v>115</v>
      </c>
      <c r="G8202" s="26">
        <v>43152</v>
      </c>
      <c r="H8202" s="14">
        <v>2017</v>
      </c>
      <c r="I8202" s="14" t="s">
        <v>361</v>
      </c>
      <c r="J8202" s="14" t="s">
        <v>713</v>
      </c>
      <c r="K8202" s="14" t="s">
        <v>244</v>
      </c>
      <c r="L8202" s="14" t="s">
        <v>37558</v>
      </c>
      <c r="M8202" s="14">
        <f t="shared" si="1024"/>
        <v>2018</v>
      </c>
      <c r="N8202" s="14">
        <f t="shared" si="1025"/>
        <v>2</v>
      </c>
      <c r="O8202" s="14" t="str">
        <f>IFERROR(VLOOKUP(I8202,Lists!$F$2:$G$16,2,FALSE()),"Not Rated")</f>
        <v>Teens</v>
      </c>
      <c r="P8202" s="14">
        <f t="shared" si="1026"/>
        <v>100</v>
      </c>
      <c r="Q8202" s="14" t="str">
        <f t="shared" si="1027"/>
        <v>United States</v>
      </c>
      <c r="R8202" s="14" t="str">
        <f t="shared" si="1028"/>
        <v>|United States|</v>
      </c>
      <c r="S8202" s="14" t="str">
        <f t="shared" si="1029"/>
        <v>|Dramas|</v>
      </c>
      <c r="T8202" s="14" t="str">
        <f t="shared" si="1030"/>
        <v>|Kurt Voelker|</v>
      </c>
      <c r="U8202" s="14" t="str">
        <f t="shared" si="1031"/>
        <v>|J.K. Simmons|Josh Wiggins|Julie Delpy|Odeya Rush|Kevin Dunn|Kimberly Crandall|Jean Louisa Kelly|Charlie DePew|Tyrel Jackson Williams|Tom Amandes|Spencer List|Jacqueline Mazarella|Vanessa Howard|Harold Perrineau|</v>
      </c>
    </row>
    <row r="8203" spans="1:21" ht="46.8">
      <c r="A8203" s="14" t="s">
        <v>37559</v>
      </c>
      <c r="B8203" s="14" t="s">
        <v>48</v>
      </c>
      <c r="C8203" s="14" t="s">
        <v>37560</v>
      </c>
      <c r="D8203" s="14" t="s">
        <v>37561</v>
      </c>
      <c r="E8203" s="14" t="s">
        <v>37562</v>
      </c>
      <c r="F8203" s="14" t="s">
        <v>118</v>
      </c>
      <c r="G8203" s="26">
        <v>43449</v>
      </c>
      <c r="H8203" s="14">
        <v>2015</v>
      </c>
      <c r="I8203" s="14" t="s">
        <v>360</v>
      </c>
      <c r="J8203" s="14" t="s">
        <v>872</v>
      </c>
      <c r="K8203" s="14" t="s">
        <v>245</v>
      </c>
      <c r="L8203" s="28" t="s">
        <v>37563</v>
      </c>
      <c r="M8203" s="14">
        <f t="shared" si="1024"/>
        <v>2018</v>
      </c>
      <c r="N8203" s="14">
        <f t="shared" si="1025"/>
        <v>12</v>
      </c>
      <c r="O8203" s="14" t="str">
        <f>IFERROR(VLOOKUP(I8203,Lists!$F$2:$G$16,2,FALSE()),"Not Rated")</f>
        <v>Adults</v>
      </c>
      <c r="P8203" s="14">
        <f t="shared" si="1026"/>
        <v>87</v>
      </c>
      <c r="Q8203" s="14" t="str">
        <f t="shared" si="1027"/>
        <v>United Kingdom</v>
      </c>
      <c r="R8203" s="14" t="str">
        <f t="shared" si="1028"/>
        <v>|United Kingdom|</v>
      </c>
      <c r="S8203" s="14" t="str">
        <f t="shared" si="1029"/>
        <v>|Comedies|</v>
      </c>
      <c r="T8203" s="14" t="str">
        <f t="shared" si="1030"/>
        <v>|Elliot Hegarty|</v>
      </c>
      <c r="U8203" s="14" t="str">
        <f t="shared" si="1031"/>
        <v>|Jack Whitehall|Joanna Scanlan|Iain Glen|Ethan Lawrence|Layton Williams|Kae Alexander|Weruche Opia|Nikki Runeckles|Charlie Wernham|Jack Binstead|</v>
      </c>
    </row>
    <row r="8204" spans="1:21">
      <c r="A8204" s="14" t="s">
        <v>37564</v>
      </c>
      <c r="B8204" s="14" t="s">
        <v>48</v>
      </c>
      <c r="C8204" s="14" t="s">
        <v>37565</v>
      </c>
      <c r="D8204" s="14" t="s">
        <v>37566</v>
      </c>
      <c r="E8204" s="14" t="s">
        <v>117</v>
      </c>
      <c r="F8204" s="14" t="s">
        <v>115</v>
      </c>
      <c r="G8204" s="26">
        <v>42826</v>
      </c>
      <c r="H8204" s="14">
        <v>2016</v>
      </c>
      <c r="I8204" s="14" t="s">
        <v>360</v>
      </c>
      <c r="J8204" s="14" t="s">
        <v>1247</v>
      </c>
      <c r="K8204" s="14" t="s">
        <v>247</v>
      </c>
      <c r="L8204" s="14" t="s">
        <v>37567</v>
      </c>
      <c r="M8204" s="14">
        <f t="shared" si="1024"/>
        <v>2017</v>
      </c>
      <c r="N8204" s="14">
        <f t="shared" si="1025"/>
        <v>4</v>
      </c>
      <c r="O8204" s="14" t="str">
        <f>IFERROR(VLOOKUP(I8204,Lists!$F$2:$G$16,2,FALSE()),"Not Rated")</f>
        <v>Adults</v>
      </c>
      <c r="P8204" s="14">
        <f t="shared" si="1026"/>
        <v>101</v>
      </c>
      <c r="Q8204" s="14" t="str">
        <f t="shared" si="1027"/>
        <v>United States</v>
      </c>
      <c r="R8204" s="14" t="str">
        <f t="shared" si="1028"/>
        <v>|United States|</v>
      </c>
      <c r="S8204" s="14" t="str">
        <f t="shared" si="1029"/>
        <v>|Documentaries|</v>
      </c>
      <c r="T8204" s="14" t="str">
        <f t="shared" si="1030"/>
        <v>|Keith Fulton|Louis Pepe|</v>
      </c>
      <c r="U8204" s="14" t="str">
        <f t="shared" si="1031"/>
        <v>|Unknown|</v>
      </c>
    </row>
    <row r="8205" spans="1:21">
      <c r="A8205" s="14" t="s">
        <v>37568</v>
      </c>
      <c r="B8205" s="14" t="s">
        <v>48</v>
      </c>
      <c r="C8205" s="14" t="s">
        <v>37569</v>
      </c>
      <c r="D8205" s="14" t="s">
        <v>311</v>
      </c>
      <c r="E8205" s="14" t="s">
        <v>37570</v>
      </c>
      <c r="F8205" s="14" t="s">
        <v>130</v>
      </c>
      <c r="G8205" s="26">
        <v>43328</v>
      </c>
      <c r="H8205" s="14">
        <v>1993</v>
      </c>
      <c r="I8205" s="14" t="s">
        <v>361</v>
      </c>
      <c r="J8205" s="14" t="s">
        <v>760</v>
      </c>
      <c r="K8205" s="14" t="s">
        <v>1227</v>
      </c>
      <c r="L8205" s="14" t="s">
        <v>37571</v>
      </c>
      <c r="M8205" s="14">
        <f t="shared" si="1024"/>
        <v>2018</v>
      </c>
      <c r="N8205" s="14">
        <f t="shared" si="1025"/>
        <v>8</v>
      </c>
      <c r="O8205" s="14" t="str">
        <f>IFERROR(VLOOKUP(I8205,Lists!$F$2:$G$16,2,FALSE()),"Not Rated")</f>
        <v>Teens</v>
      </c>
      <c r="P8205" s="14">
        <f t="shared" si="1026"/>
        <v>83</v>
      </c>
      <c r="Q8205" s="14" t="str">
        <f t="shared" si="1027"/>
        <v>Hong Kong</v>
      </c>
      <c r="R8205" s="14" t="str">
        <f t="shared" si="1028"/>
        <v>|Hong Kong|</v>
      </c>
      <c r="S8205" s="14" t="str">
        <f t="shared" si="1029"/>
        <v>|Action &amp; Adventure|International Movies|</v>
      </c>
      <c r="T8205" s="14" t="str">
        <f t="shared" si="1030"/>
        <v>|Johnnie To|</v>
      </c>
      <c r="U8205" s="14" t="str">
        <f t="shared" si="1031"/>
        <v>|Aaron Kwok|Lung Ti|Maggie Cheung|Chien-lien Wu|Paul Chun|Kenneth Tsang|</v>
      </c>
    </row>
    <row r="8206" spans="1:21">
      <c r="A8206" s="14" t="s">
        <v>37572</v>
      </c>
      <c r="B8206" s="14" t="s">
        <v>48</v>
      </c>
      <c r="C8206" s="14" t="s">
        <v>37573</v>
      </c>
      <c r="D8206" s="14" t="s">
        <v>37574</v>
      </c>
      <c r="E8206" s="14" t="s">
        <v>37575</v>
      </c>
      <c r="F8206" s="14" t="s">
        <v>115</v>
      </c>
      <c r="G8206" s="26">
        <v>43564</v>
      </c>
      <c r="H8206" s="14">
        <v>2018</v>
      </c>
      <c r="I8206" s="14" t="s">
        <v>360</v>
      </c>
      <c r="J8206" s="14" t="s">
        <v>1330</v>
      </c>
      <c r="K8206" s="14" t="s">
        <v>3429</v>
      </c>
      <c r="L8206" s="14" t="s">
        <v>37576</v>
      </c>
      <c r="M8206" s="14">
        <f t="shared" si="1024"/>
        <v>2019</v>
      </c>
      <c r="N8206" s="14">
        <f t="shared" si="1025"/>
        <v>4</v>
      </c>
      <c r="O8206" s="14" t="str">
        <f>IFERROR(VLOOKUP(I8206,Lists!$F$2:$G$16,2,FALSE()),"Not Rated")</f>
        <v>Adults</v>
      </c>
      <c r="P8206" s="14">
        <f t="shared" si="1026"/>
        <v>89</v>
      </c>
      <c r="Q8206" s="14" t="str">
        <f t="shared" si="1027"/>
        <v>United States</v>
      </c>
      <c r="R8206" s="14" t="str">
        <f t="shared" si="1028"/>
        <v>|United States|</v>
      </c>
      <c r="S8206" s="14" t="str">
        <f t="shared" si="1029"/>
        <v>|Horror Movies|Thrillers|</v>
      </c>
      <c r="T8206" s="14" t="str">
        <f t="shared" si="1030"/>
        <v>|Brian M. Conley|Nathan Ives|</v>
      </c>
      <c r="U8206" s="14" t="str">
        <f t="shared" si="1031"/>
        <v>|Mischa Barton|Jackson Davis|Cayleb Long|Tracie Thoms|Bailey Anne Borders|</v>
      </c>
    </row>
    <row r="8207" spans="1:21">
      <c r="A8207" s="14" t="s">
        <v>37577</v>
      </c>
      <c r="B8207" s="14" t="s">
        <v>48</v>
      </c>
      <c r="C8207" s="14" t="s">
        <v>37578</v>
      </c>
      <c r="D8207" s="14" t="s">
        <v>37579</v>
      </c>
      <c r="E8207" s="14" t="s">
        <v>37580</v>
      </c>
      <c r="F8207" s="14" t="s">
        <v>115</v>
      </c>
      <c r="G8207" s="26">
        <v>42825</v>
      </c>
      <c r="H8207" s="14">
        <v>1942</v>
      </c>
      <c r="I8207" s="14" t="s">
        <v>361</v>
      </c>
      <c r="J8207" s="14" t="s">
        <v>37581</v>
      </c>
      <c r="K8207" s="14" t="s">
        <v>33177</v>
      </c>
      <c r="L8207" s="14" t="s">
        <v>37582</v>
      </c>
      <c r="M8207" s="14">
        <f t="shared" si="1024"/>
        <v>2017</v>
      </c>
      <c r="N8207" s="14">
        <f t="shared" si="1025"/>
        <v>3</v>
      </c>
      <c r="O8207" s="14" t="str">
        <f>IFERROR(VLOOKUP(I8207,Lists!$F$2:$G$16,2,FALSE()),"Not Rated")</f>
        <v>Teens</v>
      </c>
      <c r="P8207" s="14">
        <f t="shared" si="1026"/>
        <v>18</v>
      </c>
      <c r="Q8207" s="14" t="str">
        <f t="shared" si="1027"/>
        <v>United States</v>
      </c>
      <c r="R8207" s="14" t="str">
        <f t="shared" si="1028"/>
        <v>|United States|</v>
      </c>
      <c r="S8207" s="14" t="str">
        <f t="shared" si="1029"/>
        <v>|Classic Movies|Documentaries|</v>
      </c>
      <c r="T8207" s="14" t="str">
        <f t="shared" si="1030"/>
        <v>|John Ford|</v>
      </c>
      <c r="U8207" s="14" t="str">
        <f t="shared" si="1031"/>
        <v>|Henry Fonda|Jane Darwell|</v>
      </c>
    </row>
    <row r="8208" spans="1:21">
      <c r="A8208" s="14" t="s">
        <v>37583</v>
      </c>
      <c r="B8208" s="14" t="s">
        <v>49</v>
      </c>
      <c r="C8208" s="14" t="s">
        <v>37584</v>
      </c>
      <c r="D8208" s="14" t="s">
        <v>117</v>
      </c>
      <c r="E8208" s="14" t="s">
        <v>37585</v>
      </c>
      <c r="F8208" s="14" t="s">
        <v>117</v>
      </c>
      <c r="G8208" s="26">
        <v>42996</v>
      </c>
      <c r="H8208" s="14">
        <v>2012</v>
      </c>
      <c r="I8208" s="14" t="s">
        <v>360</v>
      </c>
      <c r="J8208" s="14" t="s">
        <v>105</v>
      </c>
      <c r="K8208" s="14" t="s">
        <v>688</v>
      </c>
      <c r="L8208" s="14" t="s">
        <v>37586</v>
      </c>
      <c r="M8208" s="14">
        <f t="shared" si="1024"/>
        <v>2017</v>
      </c>
      <c r="N8208" s="14">
        <f t="shared" si="1025"/>
        <v>9</v>
      </c>
      <c r="O8208" s="14" t="str">
        <f>IFERROR(VLOOKUP(I8208,Lists!$F$2:$G$16,2,FALSE()),"Not Rated")</f>
        <v>Adults</v>
      </c>
      <c r="P8208" s="14">
        <f t="shared" si="1026"/>
        <v>1</v>
      </c>
      <c r="Q8208" s="14" t="str">
        <f t="shared" si="1027"/>
        <v>Unknown</v>
      </c>
      <c r="R8208" s="14" t="str">
        <f t="shared" si="1028"/>
        <v>|Unknown|</v>
      </c>
      <c r="S8208" s="14" t="str">
        <f t="shared" si="1029"/>
        <v>|International TV Shows|TV Dramas|</v>
      </c>
      <c r="T8208" s="14" t="str">
        <f t="shared" si="1030"/>
        <v>|Unknown|</v>
      </c>
      <c r="U8208" s="14" t="str">
        <f t="shared" si="1031"/>
        <v>|Henley Hii|Yise Loo|Aric Ho|Tiffany Leong|Issac Dang|Christy Yow|</v>
      </c>
    </row>
    <row r="8209" spans="1:21">
      <c r="A8209" s="14" t="s">
        <v>37587</v>
      </c>
      <c r="B8209" s="14" t="s">
        <v>49</v>
      </c>
      <c r="C8209" s="14" t="s">
        <v>37588</v>
      </c>
      <c r="D8209" s="14" t="s">
        <v>8733</v>
      </c>
      <c r="E8209" s="14" t="s">
        <v>117</v>
      </c>
      <c r="F8209" s="14" t="s">
        <v>133</v>
      </c>
      <c r="G8209" s="26">
        <v>42685</v>
      </c>
      <c r="H8209" s="14">
        <v>2016</v>
      </c>
      <c r="I8209" s="14" t="s">
        <v>362</v>
      </c>
      <c r="J8209" s="14" t="s">
        <v>105</v>
      </c>
      <c r="K8209" s="14" t="s">
        <v>3075</v>
      </c>
      <c r="L8209" s="14" t="s">
        <v>37589</v>
      </c>
      <c r="M8209" s="14">
        <f t="shared" si="1024"/>
        <v>2016</v>
      </c>
      <c r="N8209" s="14">
        <f t="shared" si="1025"/>
        <v>11</v>
      </c>
      <c r="O8209" s="14" t="str">
        <f>IFERROR(VLOOKUP(I8209,Lists!$F$2:$G$16,2,FALSE()),"Not Rated")</f>
        <v>Older Kids</v>
      </c>
      <c r="P8209" s="14">
        <f t="shared" si="1026"/>
        <v>1</v>
      </c>
      <c r="Q8209" s="14" t="str">
        <f t="shared" si="1027"/>
        <v>Brazil</v>
      </c>
      <c r="R8209" s="14" t="str">
        <f t="shared" si="1028"/>
        <v>|Brazil|</v>
      </c>
      <c r="S8209" s="14" t="str">
        <f t="shared" si="1029"/>
        <v>|Docuseries|International TV Shows|Science &amp; Nature TV|</v>
      </c>
      <c r="T8209" s="14" t="str">
        <f t="shared" si="1030"/>
        <v>|Estela Renner|</v>
      </c>
      <c r="U8209" s="14" t="str">
        <f t="shared" si="1031"/>
        <v>|Unknown|</v>
      </c>
    </row>
    <row r="8210" spans="1:21">
      <c r="A8210" s="14" t="s">
        <v>37590</v>
      </c>
      <c r="B8210" s="14" t="s">
        <v>49</v>
      </c>
      <c r="C8210" s="14" t="s">
        <v>37591</v>
      </c>
      <c r="D8210" s="14" t="s">
        <v>117</v>
      </c>
      <c r="E8210" s="14" t="s">
        <v>37592</v>
      </c>
      <c r="F8210" s="14" t="s">
        <v>118</v>
      </c>
      <c r="G8210" s="26">
        <v>43497</v>
      </c>
      <c r="H8210" s="14">
        <v>2011</v>
      </c>
      <c r="I8210" s="14" t="s">
        <v>361</v>
      </c>
      <c r="J8210" s="14" t="s">
        <v>105</v>
      </c>
      <c r="K8210" s="14" t="s">
        <v>26858</v>
      </c>
      <c r="L8210" s="14" t="s">
        <v>37593</v>
      </c>
      <c r="M8210" s="14">
        <f t="shared" si="1024"/>
        <v>2019</v>
      </c>
      <c r="N8210" s="14">
        <f t="shared" si="1025"/>
        <v>2</v>
      </c>
      <c r="O8210" s="14" t="str">
        <f>IFERROR(VLOOKUP(I8210,Lists!$F$2:$G$16,2,FALSE()),"Not Rated")</f>
        <v>Teens</v>
      </c>
      <c r="P8210" s="14">
        <f t="shared" si="1026"/>
        <v>1</v>
      </c>
      <c r="Q8210" s="14" t="str">
        <f t="shared" si="1027"/>
        <v>United Kingdom</v>
      </c>
      <c r="R8210" s="14" t="str">
        <f t="shared" si="1028"/>
        <v>|United Kingdom|</v>
      </c>
      <c r="S8210" s="14" t="str">
        <f t="shared" si="1029"/>
        <v>|British TV Shows|Docuseries|Science &amp; Nature TV|</v>
      </c>
      <c r="T8210" s="14" t="str">
        <f t="shared" si="1030"/>
        <v>|Unknown|</v>
      </c>
      <c r="U8210" s="14" t="str">
        <f t="shared" si="1031"/>
        <v>|Francesca Stavrakopoulou|</v>
      </c>
    </row>
    <row r="8211" spans="1:21">
      <c r="A8211" s="14" t="s">
        <v>37594</v>
      </c>
      <c r="B8211" s="14" t="s">
        <v>49</v>
      </c>
      <c r="C8211" s="14" t="s">
        <v>37595</v>
      </c>
      <c r="D8211" s="14" t="s">
        <v>117</v>
      </c>
      <c r="E8211" s="14" t="s">
        <v>37596</v>
      </c>
      <c r="F8211" s="14" t="s">
        <v>118</v>
      </c>
      <c r="G8211" s="26">
        <v>43497</v>
      </c>
      <c r="H8211" s="14">
        <v>2015</v>
      </c>
      <c r="I8211" s="14" t="s">
        <v>362</v>
      </c>
      <c r="J8211" s="14" t="s">
        <v>105</v>
      </c>
      <c r="K8211" s="14" t="s">
        <v>451</v>
      </c>
      <c r="L8211" s="14" t="s">
        <v>37597</v>
      </c>
      <c r="M8211" s="14">
        <f t="shared" si="1024"/>
        <v>2019</v>
      </c>
      <c r="N8211" s="14">
        <f t="shared" si="1025"/>
        <v>2</v>
      </c>
      <c r="O8211" s="14" t="str">
        <f>IFERROR(VLOOKUP(I8211,Lists!$F$2:$G$16,2,FALSE()),"Not Rated")</f>
        <v>Older Kids</v>
      </c>
      <c r="P8211" s="14">
        <f t="shared" si="1026"/>
        <v>1</v>
      </c>
      <c r="Q8211" s="14" t="str">
        <f t="shared" si="1027"/>
        <v>United Kingdom</v>
      </c>
      <c r="R8211" s="14" t="str">
        <f t="shared" si="1028"/>
        <v>|United Kingdom|</v>
      </c>
      <c r="S8211" s="14" t="str">
        <f t="shared" si="1029"/>
        <v>|British TV Shows|Reality TV|</v>
      </c>
      <c r="T8211" s="14" t="str">
        <f t="shared" si="1030"/>
        <v>|Unknown|</v>
      </c>
      <c r="U8211" s="14" t="str">
        <f t="shared" si="1031"/>
        <v>|Ben Fogle|</v>
      </c>
    </row>
    <row r="8212" spans="1:21">
      <c r="A8212" s="14" t="s">
        <v>37598</v>
      </c>
      <c r="B8212" s="14" t="s">
        <v>48</v>
      </c>
      <c r="C8212" s="14" t="s">
        <v>37599</v>
      </c>
      <c r="D8212" s="14" t="s">
        <v>37600</v>
      </c>
      <c r="E8212" s="14" t="s">
        <v>37601</v>
      </c>
      <c r="F8212" s="14" t="s">
        <v>115</v>
      </c>
      <c r="G8212" s="26">
        <v>43465</v>
      </c>
      <c r="H8212" s="14">
        <v>2018</v>
      </c>
      <c r="I8212" s="14" t="s">
        <v>360</v>
      </c>
      <c r="J8212" s="14" t="s">
        <v>4187</v>
      </c>
      <c r="K8212" s="14" t="s">
        <v>247</v>
      </c>
      <c r="L8212" s="14" t="s">
        <v>37602</v>
      </c>
      <c r="M8212" s="14">
        <f t="shared" si="1024"/>
        <v>2018</v>
      </c>
      <c r="N8212" s="14">
        <f t="shared" si="1025"/>
        <v>12</v>
      </c>
      <c r="O8212" s="14" t="str">
        <f>IFERROR(VLOOKUP(I8212,Lists!$F$2:$G$16,2,FALSE()),"Not Rated")</f>
        <v>Adults</v>
      </c>
      <c r="P8212" s="14">
        <f t="shared" si="1026"/>
        <v>72</v>
      </c>
      <c r="Q8212" s="14" t="str">
        <f t="shared" si="1027"/>
        <v>United States</v>
      </c>
      <c r="R8212" s="14" t="str">
        <f t="shared" si="1028"/>
        <v>|United States|</v>
      </c>
      <c r="S8212" s="14" t="str">
        <f t="shared" si="1029"/>
        <v>|Documentaries|</v>
      </c>
      <c r="T8212" s="14" t="str">
        <f t="shared" si="1030"/>
        <v>|Tommy Avallone|</v>
      </c>
      <c r="U8212" s="14" t="str">
        <f t="shared" si="1031"/>
        <v>|Tommy Avallone|Bill Murray|Joel Murray|Peter Farrelly|</v>
      </c>
    </row>
    <row r="8213" spans="1:21">
      <c r="A8213" s="14" t="s">
        <v>37603</v>
      </c>
      <c r="B8213" s="14" t="s">
        <v>48</v>
      </c>
      <c r="C8213" s="14" t="s">
        <v>37604</v>
      </c>
      <c r="D8213" s="14" t="s">
        <v>37605</v>
      </c>
      <c r="E8213" s="14" t="s">
        <v>37606</v>
      </c>
      <c r="F8213" s="14" t="s">
        <v>115</v>
      </c>
      <c r="G8213" s="26">
        <v>42954</v>
      </c>
      <c r="H8213" s="14">
        <v>2016</v>
      </c>
      <c r="I8213" s="14" t="s">
        <v>360</v>
      </c>
      <c r="J8213" s="14" t="s">
        <v>739</v>
      </c>
      <c r="K8213" s="14" t="s">
        <v>260</v>
      </c>
      <c r="L8213" s="14" t="s">
        <v>37607</v>
      </c>
      <c r="M8213" s="14">
        <f t="shared" si="1024"/>
        <v>2017</v>
      </c>
      <c r="N8213" s="14">
        <f t="shared" si="1025"/>
        <v>8</v>
      </c>
      <c r="O8213" s="14" t="str">
        <f>IFERROR(VLOOKUP(I8213,Lists!$F$2:$G$16,2,FALSE()),"Not Rated")</f>
        <v>Adults</v>
      </c>
      <c r="P8213" s="14">
        <f t="shared" si="1026"/>
        <v>95</v>
      </c>
      <c r="Q8213" s="14" t="str">
        <f t="shared" si="1027"/>
        <v>United States</v>
      </c>
      <c r="R8213" s="14" t="str">
        <f t="shared" si="1028"/>
        <v>|United States|</v>
      </c>
      <c r="S8213" s="14" t="str">
        <f t="shared" si="1029"/>
        <v>|Horror Movies|</v>
      </c>
      <c r="T8213" s="14" t="str">
        <f t="shared" si="1030"/>
        <v>|Rolfe Kanefsky|</v>
      </c>
      <c r="U8213" s="14" t="str">
        <f t="shared" si="1031"/>
        <v>|Natasha Henstridge|Lukas Hassel|Lin Shaye|Dominique Swain|Augie Duke|Caleb Scott|James Duval|Tiffany Shepis|</v>
      </c>
    </row>
    <row r="8214" spans="1:21">
      <c r="A8214" s="14" t="s">
        <v>37608</v>
      </c>
      <c r="B8214" s="14" t="s">
        <v>48</v>
      </c>
      <c r="C8214" s="14" t="s">
        <v>37609</v>
      </c>
      <c r="D8214" s="14" t="s">
        <v>26507</v>
      </c>
      <c r="E8214" s="14" t="s">
        <v>37610</v>
      </c>
      <c r="F8214" s="14" t="s">
        <v>1963</v>
      </c>
      <c r="G8214" s="26">
        <v>43603</v>
      </c>
      <c r="H8214" s="14">
        <v>2015</v>
      </c>
      <c r="I8214" s="14" t="s">
        <v>363</v>
      </c>
      <c r="J8214" s="14" t="s">
        <v>739</v>
      </c>
      <c r="K8214" s="14" t="s">
        <v>16169</v>
      </c>
      <c r="L8214" s="14" t="s">
        <v>37611</v>
      </c>
      <c r="M8214" s="14">
        <f t="shared" si="1024"/>
        <v>2019</v>
      </c>
      <c r="N8214" s="14">
        <f t="shared" si="1025"/>
        <v>5</v>
      </c>
      <c r="O8214" s="14" t="str">
        <f>IFERROR(VLOOKUP(I8214,Lists!$F$2:$G$16,2,FALSE()),"Not Rated")</f>
        <v>Adults</v>
      </c>
      <c r="P8214" s="14">
        <f t="shared" si="1026"/>
        <v>95</v>
      </c>
      <c r="Q8214" s="14" t="str">
        <f t="shared" si="1027"/>
        <v>Canada</v>
      </c>
      <c r="R8214" s="14" t="str">
        <f t="shared" si="1028"/>
        <v>|Canada|United States|</v>
      </c>
      <c r="S8214" s="14" t="str">
        <f t="shared" si="1029"/>
        <v>|Horror Movies|Independent Movies|Thrillers|</v>
      </c>
      <c r="T8214" s="14" t="str">
        <f t="shared" si="1030"/>
        <v>|Osgood Perkins|</v>
      </c>
      <c r="U8214" s="14" t="str">
        <f t="shared" si="1031"/>
        <v>|Emma Roberts|Kiernan Shipka|Lucy Boynton|Lauren Holly|James Remar|Greg Ellwand|Elana Krausz|Heather Tod Mitchell|Peter James Haworth|Emma Holzer|</v>
      </c>
    </row>
    <row r="8215" spans="1:21">
      <c r="A8215" s="14" t="s">
        <v>37612</v>
      </c>
      <c r="B8215" s="14" t="s">
        <v>48</v>
      </c>
      <c r="C8215" s="14" t="s">
        <v>37613</v>
      </c>
      <c r="D8215" s="14" t="s">
        <v>37614</v>
      </c>
      <c r="E8215" s="14" t="s">
        <v>37615</v>
      </c>
      <c r="F8215" s="14" t="s">
        <v>115</v>
      </c>
      <c r="G8215" s="26">
        <v>43553</v>
      </c>
      <c r="H8215" s="14">
        <v>2016</v>
      </c>
      <c r="I8215" s="14" t="s">
        <v>363</v>
      </c>
      <c r="J8215" s="14" t="s">
        <v>653</v>
      </c>
      <c r="K8215" s="14" t="s">
        <v>2207</v>
      </c>
      <c r="L8215" s="14" t="s">
        <v>37616</v>
      </c>
      <c r="M8215" s="14">
        <f t="shared" si="1024"/>
        <v>2019</v>
      </c>
      <c r="N8215" s="14">
        <f t="shared" si="1025"/>
        <v>3</v>
      </c>
      <c r="O8215" s="14" t="str">
        <f>IFERROR(VLOOKUP(I8215,Lists!$F$2:$G$16,2,FALSE()),"Not Rated")</f>
        <v>Adults</v>
      </c>
      <c r="P8215" s="14">
        <f t="shared" si="1026"/>
        <v>98</v>
      </c>
      <c r="Q8215" s="14" t="str">
        <f t="shared" si="1027"/>
        <v>United States</v>
      </c>
      <c r="R8215" s="14" t="str">
        <f t="shared" si="1028"/>
        <v>|United States|</v>
      </c>
      <c r="S8215" s="14" t="str">
        <f t="shared" si="1029"/>
        <v>|Dramas|Sports Movies|</v>
      </c>
      <c r="T8215" s="14" t="str">
        <f t="shared" si="1030"/>
        <v>|Philippe Falardeau|</v>
      </c>
      <c r="U8215" s="14" t="str">
        <f t="shared" si="1031"/>
        <v>|Liev Schreiber|Elisabeth Moss|Ron Perlman|Naomi Watts|Jim Gaffigan|Michael Rapaport|Pooch Hall|Morgan Spector|Jason Jones|</v>
      </c>
    </row>
    <row r="8216" spans="1:21">
      <c r="A8216" s="14" t="s">
        <v>37617</v>
      </c>
      <c r="B8216" s="14" t="s">
        <v>49</v>
      </c>
      <c r="C8216" s="14" t="s">
        <v>37618</v>
      </c>
      <c r="D8216" s="14" t="s">
        <v>31331</v>
      </c>
      <c r="E8216" s="14" t="s">
        <v>347</v>
      </c>
      <c r="F8216" s="14" t="s">
        <v>118</v>
      </c>
      <c r="G8216" s="26">
        <v>42287</v>
      </c>
      <c r="H8216" s="14">
        <v>2001</v>
      </c>
      <c r="I8216" s="14" t="s">
        <v>368</v>
      </c>
      <c r="J8216" s="14" t="s">
        <v>105</v>
      </c>
      <c r="K8216" s="14" t="s">
        <v>803</v>
      </c>
      <c r="L8216" s="14" t="s">
        <v>37619</v>
      </c>
      <c r="M8216" s="14">
        <f t="shared" si="1024"/>
        <v>2015</v>
      </c>
      <c r="N8216" s="14">
        <f t="shared" si="1025"/>
        <v>10</v>
      </c>
      <c r="O8216" s="14" t="str">
        <f>IFERROR(VLOOKUP(I8216,Lists!$F$2:$G$16,2,FALSE()),"Not Rated")</f>
        <v>Kids</v>
      </c>
      <c r="P8216" s="14">
        <f t="shared" si="1026"/>
        <v>1</v>
      </c>
      <c r="Q8216" s="14" t="str">
        <f t="shared" si="1027"/>
        <v>United Kingdom</v>
      </c>
      <c r="R8216" s="14" t="str">
        <f t="shared" si="1028"/>
        <v>|United Kingdom|</v>
      </c>
      <c r="S8216" s="14" t="str">
        <f t="shared" si="1029"/>
        <v>|British TV Shows|Docuseries|International TV Shows|</v>
      </c>
      <c r="T8216" s="14" t="str">
        <f t="shared" si="1030"/>
        <v>|Alastair Fothergill|</v>
      </c>
      <c r="U8216" s="14" t="str">
        <f t="shared" si="1031"/>
        <v>|David Attenborough|</v>
      </c>
    </row>
    <row r="8217" spans="1:21">
      <c r="A8217" s="14" t="s">
        <v>37620</v>
      </c>
      <c r="B8217" s="14" t="s">
        <v>48</v>
      </c>
      <c r="C8217" s="14" t="s">
        <v>37621</v>
      </c>
      <c r="D8217" s="14" t="s">
        <v>37622</v>
      </c>
      <c r="E8217" s="14" t="s">
        <v>117</v>
      </c>
      <c r="F8217" s="14" t="s">
        <v>115</v>
      </c>
      <c r="G8217" s="26">
        <v>42948</v>
      </c>
      <c r="H8217" s="14">
        <v>2016</v>
      </c>
      <c r="I8217" s="14" t="s">
        <v>361</v>
      </c>
      <c r="J8217" s="14" t="s">
        <v>1857</v>
      </c>
      <c r="K8217" s="14" t="s">
        <v>247</v>
      </c>
      <c r="L8217" s="14" t="s">
        <v>37623</v>
      </c>
      <c r="M8217" s="14">
        <f t="shared" si="1024"/>
        <v>2017</v>
      </c>
      <c r="N8217" s="14">
        <f t="shared" si="1025"/>
        <v>8</v>
      </c>
      <c r="O8217" s="14" t="str">
        <f>IFERROR(VLOOKUP(I8217,Lists!$F$2:$G$16,2,FALSE()),"Not Rated")</f>
        <v>Teens</v>
      </c>
      <c r="P8217" s="14">
        <f t="shared" si="1026"/>
        <v>59</v>
      </c>
      <c r="Q8217" s="14" t="str">
        <f t="shared" si="1027"/>
        <v>United States</v>
      </c>
      <c r="R8217" s="14" t="str">
        <f t="shared" si="1028"/>
        <v>|United States|</v>
      </c>
      <c r="S8217" s="14" t="str">
        <f t="shared" si="1029"/>
        <v>|Documentaries|</v>
      </c>
      <c r="T8217" s="14" t="str">
        <f t="shared" si="1030"/>
        <v>|Kevin Ford|Smriti Keshari|Eric Schlosser|</v>
      </c>
      <c r="U8217" s="14" t="str">
        <f t="shared" si="1031"/>
        <v>|Unknown|</v>
      </c>
    </row>
    <row r="8218" spans="1:21">
      <c r="A8218" s="14" t="s">
        <v>37624</v>
      </c>
      <c r="B8218" s="14" t="s">
        <v>49</v>
      </c>
      <c r="C8218" s="14" t="s">
        <v>37625</v>
      </c>
      <c r="D8218" s="14" t="s">
        <v>117</v>
      </c>
      <c r="E8218" s="14" t="s">
        <v>37626</v>
      </c>
      <c r="F8218" s="14" t="s">
        <v>118</v>
      </c>
      <c r="G8218" s="26">
        <v>43497</v>
      </c>
      <c r="H8218" s="14">
        <v>2011</v>
      </c>
      <c r="I8218" s="14" t="s">
        <v>360</v>
      </c>
      <c r="J8218" s="14" t="s">
        <v>105</v>
      </c>
      <c r="K8218" s="14" t="s">
        <v>3772</v>
      </c>
      <c r="L8218" s="14" t="s">
        <v>37627</v>
      </c>
      <c r="M8218" s="14">
        <f t="shared" si="1024"/>
        <v>2019</v>
      </c>
      <c r="N8218" s="14">
        <f t="shared" si="1025"/>
        <v>2</v>
      </c>
      <c r="O8218" s="14" t="str">
        <f>IFERROR(VLOOKUP(I8218,Lists!$F$2:$G$16,2,FALSE()),"Not Rated")</f>
        <v>Adults</v>
      </c>
      <c r="P8218" s="14">
        <f t="shared" si="1026"/>
        <v>1</v>
      </c>
      <c r="Q8218" s="14" t="str">
        <f t="shared" si="1027"/>
        <v>United Kingdom</v>
      </c>
      <c r="R8218" s="14" t="str">
        <f t="shared" si="1028"/>
        <v>|United Kingdom|</v>
      </c>
      <c r="S8218" s="14" t="str">
        <f t="shared" si="1029"/>
        <v>|British TV Shows|Docuseries|</v>
      </c>
      <c r="T8218" s="14" t="str">
        <f t="shared" si="1030"/>
        <v>|Unknown|</v>
      </c>
      <c r="U8218" s="14" t="str">
        <f t="shared" si="1031"/>
        <v>|Christopher Eccleston|</v>
      </c>
    </row>
    <row r="8219" spans="1:21">
      <c r="A8219" s="14" t="s">
        <v>37628</v>
      </c>
      <c r="B8219" s="14" t="s">
        <v>48</v>
      </c>
      <c r="C8219" s="14" t="s">
        <v>37629</v>
      </c>
      <c r="D8219" s="14" t="s">
        <v>37630</v>
      </c>
      <c r="E8219" s="14" t="s">
        <v>37631</v>
      </c>
      <c r="F8219" s="14" t="s">
        <v>115</v>
      </c>
      <c r="G8219" s="26">
        <v>43647</v>
      </c>
      <c r="H8219" s="14">
        <v>2010</v>
      </c>
      <c r="I8219" s="14" t="s">
        <v>363</v>
      </c>
      <c r="J8219" s="14" t="s">
        <v>1062</v>
      </c>
      <c r="K8219" s="14" t="s">
        <v>1122</v>
      </c>
      <c r="L8219" s="14" t="s">
        <v>37632</v>
      </c>
      <c r="M8219" s="14">
        <f t="shared" si="1024"/>
        <v>2019</v>
      </c>
      <c r="N8219" s="14">
        <f t="shared" si="1025"/>
        <v>7</v>
      </c>
      <c r="O8219" s="14" t="str">
        <f>IFERROR(VLOOKUP(I8219,Lists!$F$2:$G$16,2,FALSE()),"Not Rated")</f>
        <v>Adults</v>
      </c>
      <c r="P8219" s="14">
        <f t="shared" si="1026"/>
        <v>118</v>
      </c>
      <c r="Q8219" s="14" t="str">
        <f t="shared" si="1027"/>
        <v>United States</v>
      </c>
      <c r="R8219" s="14" t="str">
        <f t="shared" si="1028"/>
        <v>|United States|</v>
      </c>
      <c r="S8219" s="14" t="str">
        <f t="shared" si="1029"/>
        <v>|Action &amp; Adventure|Sci-Fi &amp; Fantasy|</v>
      </c>
      <c r="T8219" s="14" t="str">
        <f t="shared" si="1030"/>
        <v>|Albert Hughes|Allen Hughes|</v>
      </c>
      <c r="U8219" s="14" t="str">
        <f t="shared" si="1031"/>
        <v>|Denzel Washington|Gary Oldman|Mila Kunis|Ray Stevenson|Jennifer Beals|Evan Jones|Joe Pingue|Frances de la Tour|Michael Gambon|Tom Waits|</v>
      </c>
    </row>
    <row r="8220" spans="1:21">
      <c r="A8220" s="14" t="s">
        <v>37633</v>
      </c>
      <c r="B8220" s="14" t="s">
        <v>48</v>
      </c>
      <c r="C8220" s="14" t="s">
        <v>37634</v>
      </c>
      <c r="D8220" s="14" t="s">
        <v>37635</v>
      </c>
      <c r="E8220" s="14" t="s">
        <v>37636</v>
      </c>
      <c r="F8220" s="14" t="s">
        <v>120</v>
      </c>
      <c r="G8220" s="26">
        <v>42804</v>
      </c>
      <c r="H8220" s="14">
        <v>2015</v>
      </c>
      <c r="I8220" s="14" t="s">
        <v>360</v>
      </c>
      <c r="J8220" s="14" t="s">
        <v>653</v>
      </c>
      <c r="K8220" s="14" t="s">
        <v>910</v>
      </c>
      <c r="L8220" s="14" t="s">
        <v>37637</v>
      </c>
      <c r="M8220" s="14">
        <f t="shared" si="1024"/>
        <v>2017</v>
      </c>
      <c r="N8220" s="14">
        <f t="shared" si="1025"/>
        <v>3</v>
      </c>
      <c r="O8220" s="14" t="str">
        <f>IFERROR(VLOOKUP(I8220,Lists!$F$2:$G$16,2,FALSE()),"Not Rated")</f>
        <v>Adults</v>
      </c>
      <c r="P8220" s="14">
        <f t="shared" si="1026"/>
        <v>98</v>
      </c>
      <c r="Q8220" s="14" t="str">
        <f t="shared" si="1027"/>
        <v>France</v>
      </c>
      <c r="R8220" s="14" t="str">
        <f t="shared" si="1028"/>
        <v>|France|</v>
      </c>
      <c r="S8220" s="14" t="str">
        <f t="shared" si="1029"/>
        <v>|Dramas|International Movies|Romantic Movies|</v>
      </c>
      <c r="T8220" s="14" t="str">
        <f t="shared" si="1030"/>
        <v>|Olivier Loustau|</v>
      </c>
      <c r="U8220" s="14" t="str">
        <f t="shared" si="1031"/>
        <v>|Christa Théret|Olivier Loustau|Florence Thomassin|Patrick Descamps|Stéphane Rideau|Pierre Berriau|Deborah Grall|Vincent Martinez|</v>
      </c>
    </row>
    <row r="8221" spans="1:21">
      <c r="A8221" s="14" t="s">
        <v>37638</v>
      </c>
      <c r="B8221" s="14" t="s">
        <v>48</v>
      </c>
      <c r="C8221" s="14" t="s">
        <v>37639</v>
      </c>
      <c r="D8221" s="14" t="s">
        <v>4297</v>
      </c>
      <c r="E8221" s="14" t="s">
        <v>37640</v>
      </c>
      <c r="F8221" s="14" t="s">
        <v>115</v>
      </c>
      <c r="G8221" s="26">
        <v>43739</v>
      </c>
      <c r="H8221" s="14">
        <v>2010</v>
      </c>
      <c r="I8221" s="14" t="s">
        <v>364</v>
      </c>
      <c r="J8221" s="14" t="s">
        <v>580</v>
      </c>
      <c r="K8221" s="14" t="s">
        <v>12076</v>
      </c>
      <c r="L8221" s="14" t="s">
        <v>37641</v>
      </c>
      <c r="M8221" s="14">
        <f t="shared" si="1024"/>
        <v>2019</v>
      </c>
      <c r="N8221" s="14">
        <f t="shared" si="1025"/>
        <v>10</v>
      </c>
      <c r="O8221" s="14" t="str">
        <f>IFERROR(VLOOKUP(I8221,Lists!$F$2:$G$16,2,FALSE()),"Not Rated")</f>
        <v>Teens</v>
      </c>
      <c r="P8221" s="14">
        <f t="shared" si="1026"/>
        <v>111</v>
      </c>
      <c r="Q8221" s="14" t="str">
        <f t="shared" si="1027"/>
        <v>United States</v>
      </c>
      <c r="R8221" s="14" t="str">
        <f t="shared" si="1028"/>
        <v>|United States|</v>
      </c>
      <c r="S8221" s="14" t="str">
        <f t="shared" si="1029"/>
        <v>|Action &amp; Adventure|Comedies|Romantic Movies|</v>
      </c>
      <c r="T8221" s="14" t="str">
        <f t="shared" si="1030"/>
        <v>|Andy Tennant|</v>
      </c>
      <c r="U8221" s="14" t="str">
        <f t="shared" si="1031"/>
        <v>|Jennifer Aniston|Gerard Butler|Jason Sudeikis|Jeff Garlin|Ritchie Coster|Cathy Moriarty|Peter Greene|Joel Marsh Garland|Siobhan Fallon Hogan|Dorian Missick|Adam Rose|Christine Baranski|Carol Kane|Adam LeFevre|</v>
      </c>
    </row>
    <row r="8222" spans="1:21">
      <c r="A8222" s="14" t="s">
        <v>37642</v>
      </c>
      <c r="B8222" s="14" t="s">
        <v>48</v>
      </c>
      <c r="C8222" s="14" t="s">
        <v>37643</v>
      </c>
      <c r="D8222" s="14" t="s">
        <v>37644</v>
      </c>
      <c r="E8222" s="14" t="s">
        <v>37645</v>
      </c>
      <c r="F8222" s="14" t="s">
        <v>115</v>
      </c>
      <c r="G8222" s="26">
        <v>43617</v>
      </c>
      <c r="H8222" s="14">
        <v>2009</v>
      </c>
      <c r="I8222" s="14" t="s">
        <v>364</v>
      </c>
      <c r="J8222" s="14" t="s">
        <v>646</v>
      </c>
      <c r="K8222" s="14" t="s">
        <v>895</v>
      </c>
      <c r="L8222" s="14" t="s">
        <v>37646</v>
      </c>
      <c r="M8222" s="14">
        <f t="shared" si="1024"/>
        <v>2019</v>
      </c>
      <c r="N8222" s="14">
        <f t="shared" si="1025"/>
        <v>6</v>
      </c>
      <c r="O8222" s="14" t="str">
        <f>IFERROR(VLOOKUP(I8222,Lists!$F$2:$G$16,2,FALSE()),"Not Rated")</f>
        <v>Teens</v>
      </c>
      <c r="P8222" s="14">
        <f t="shared" si="1026"/>
        <v>116</v>
      </c>
      <c r="Q8222" s="14" t="str">
        <f t="shared" si="1027"/>
        <v>United States</v>
      </c>
      <c r="R8222" s="14" t="str">
        <f t="shared" si="1028"/>
        <v>|United States|</v>
      </c>
      <c r="S8222" s="14" t="str">
        <f t="shared" si="1029"/>
        <v>|Sci-Fi &amp; Fantasy|Thrillers|</v>
      </c>
      <c r="T8222" s="14" t="str">
        <f t="shared" si="1030"/>
        <v>|Richard Kelly|</v>
      </c>
      <c r="U8222" s="14" t="str">
        <f t="shared" si="1031"/>
        <v>|Cameron Diaz|James Marsden|Frank Langella|James Rebhorn|Holmes Osborne|Sam Oz Stone|Gillian Jacobs|Celia Weston|Deborah Rush|</v>
      </c>
    </row>
    <row r="8223" spans="1:21">
      <c r="A8223" s="14" t="s">
        <v>37647</v>
      </c>
      <c r="B8223" s="14" t="s">
        <v>48</v>
      </c>
      <c r="C8223" s="14" t="s">
        <v>37648</v>
      </c>
      <c r="D8223" s="14" t="s">
        <v>37649</v>
      </c>
      <c r="E8223" s="14" t="s">
        <v>37650</v>
      </c>
      <c r="F8223" s="14" t="s">
        <v>37651</v>
      </c>
      <c r="G8223" s="26">
        <v>43983</v>
      </c>
      <c r="H8223" s="14">
        <v>2016</v>
      </c>
      <c r="I8223" s="14" t="s">
        <v>364</v>
      </c>
      <c r="J8223" s="14" t="s">
        <v>566</v>
      </c>
      <c r="K8223" s="14" t="s">
        <v>16169</v>
      </c>
      <c r="L8223" s="14" t="s">
        <v>37652</v>
      </c>
      <c r="M8223" s="14">
        <f t="shared" si="1024"/>
        <v>2020</v>
      </c>
      <c r="N8223" s="14">
        <f t="shared" si="1025"/>
        <v>6</v>
      </c>
      <c r="O8223" s="14" t="str">
        <f>IFERROR(VLOOKUP(I8223,Lists!$F$2:$G$16,2,FALSE()),"Not Rated")</f>
        <v>Teens</v>
      </c>
      <c r="P8223" s="14">
        <f t="shared" si="1026"/>
        <v>97</v>
      </c>
      <c r="Q8223" s="14" t="str">
        <f t="shared" si="1027"/>
        <v>United States</v>
      </c>
      <c r="R8223" s="14" t="str">
        <f t="shared" si="1028"/>
        <v>|United States|Canada|China|</v>
      </c>
      <c r="S8223" s="14" t="str">
        <f t="shared" si="1029"/>
        <v>|Horror Movies|Independent Movies|Thrillers|</v>
      </c>
      <c r="T8223" s="14" t="str">
        <f t="shared" si="1030"/>
        <v>|William Brent Bell|</v>
      </c>
      <c r="U8223" s="14" t="str">
        <f t="shared" si="1031"/>
        <v>|Jim Norton|Rupert Evans|Ben Robson|Lauren Cohan|James Russell|Jett Klyne|Diana Hardcastle|</v>
      </c>
    </row>
    <row r="8224" spans="1:21">
      <c r="A8224" s="14" t="s">
        <v>37653</v>
      </c>
      <c r="B8224" s="14" t="s">
        <v>48</v>
      </c>
      <c r="C8224" s="14" t="s">
        <v>37654</v>
      </c>
      <c r="D8224" s="14" t="s">
        <v>37655</v>
      </c>
      <c r="E8224" s="14" t="s">
        <v>37656</v>
      </c>
      <c r="F8224" s="14" t="s">
        <v>916</v>
      </c>
      <c r="G8224" s="26">
        <v>43466</v>
      </c>
      <c r="H8224" s="14">
        <v>2008</v>
      </c>
      <c r="I8224" s="14" t="s">
        <v>364</v>
      </c>
      <c r="J8224" s="14" t="s">
        <v>739</v>
      </c>
      <c r="K8224" s="14" t="s">
        <v>444</v>
      </c>
      <c r="L8224" s="14" t="s">
        <v>37657</v>
      </c>
      <c r="M8224" s="14">
        <f t="shared" si="1024"/>
        <v>2019</v>
      </c>
      <c r="N8224" s="14">
        <f t="shared" si="1025"/>
        <v>1</v>
      </c>
      <c r="O8224" s="14" t="str">
        <f>IFERROR(VLOOKUP(I8224,Lists!$F$2:$G$16,2,FALSE()),"Not Rated")</f>
        <v>Teens</v>
      </c>
      <c r="P8224" s="14">
        <f t="shared" si="1026"/>
        <v>95</v>
      </c>
      <c r="Q8224" s="14" t="str">
        <f t="shared" si="1027"/>
        <v>United Kingdom</v>
      </c>
      <c r="R8224" s="14" t="str">
        <f t="shared" si="1028"/>
        <v>|United Kingdom|United States|</v>
      </c>
      <c r="S8224" s="14" t="str">
        <f t="shared" si="1029"/>
        <v>|Dramas|Independent Movies|International Movies|</v>
      </c>
      <c r="T8224" s="14" t="str">
        <f t="shared" si="1030"/>
        <v>|Mark Herman|</v>
      </c>
      <c r="U8224" s="14" t="str">
        <f t="shared" si="1031"/>
        <v>|Asa Butterfield|Vera Farmiga|David Thewlis|Rupert Friend|David Hayman|Jack Scanlon|Amber Beattie|Sheila Hancock|Richard Johnson|Jim Norton|</v>
      </c>
    </row>
    <row r="8225" spans="1:21">
      <c r="A8225" s="14" t="s">
        <v>37658</v>
      </c>
      <c r="B8225" s="14" t="s">
        <v>48</v>
      </c>
      <c r="C8225" s="14" t="s">
        <v>37659</v>
      </c>
      <c r="D8225" s="14" t="s">
        <v>37660</v>
      </c>
      <c r="E8225" s="14" t="s">
        <v>37661</v>
      </c>
      <c r="F8225" s="14" t="s">
        <v>115</v>
      </c>
      <c r="G8225" s="26">
        <v>43770</v>
      </c>
      <c r="H8225" s="14">
        <v>2007</v>
      </c>
      <c r="I8225" s="14" t="s">
        <v>363</v>
      </c>
      <c r="J8225" s="14" t="s">
        <v>682</v>
      </c>
      <c r="K8225" s="14" t="s">
        <v>683</v>
      </c>
      <c r="L8225" s="14" t="s">
        <v>37662</v>
      </c>
      <c r="M8225" s="14">
        <f t="shared" si="1024"/>
        <v>2019</v>
      </c>
      <c r="N8225" s="14">
        <f t="shared" si="1025"/>
        <v>11</v>
      </c>
      <c r="O8225" s="14" t="str">
        <f>IFERROR(VLOOKUP(I8225,Lists!$F$2:$G$16,2,FALSE()),"Not Rated")</f>
        <v>Adults</v>
      </c>
      <c r="P8225" s="14">
        <f t="shared" si="1026"/>
        <v>122</v>
      </c>
      <c r="Q8225" s="14" t="str">
        <f t="shared" si="1027"/>
        <v>United States</v>
      </c>
      <c r="R8225" s="14" t="str">
        <f t="shared" si="1028"/>
        <v>|United States|</v>
      </c>
      <c r="S8225" s="14" t="str">
        <f t="shared" si="1029"/>
        <v>|Dramas|Thrillers|</v>
      </c>
      <c r="T8225" s="14" t="str">
        <f t="shared" si="1030"/>
        <v>|Neil Jordan|</v>
      </c>
      <c r="U8225" s="14" t="str">
        <f t="shared" si="1031"/>
        <v>|Jodie Foster|Terrence Howard|Naveen Andrews|Carmen Ejogo|Nicky Katt|Mary Steenburgen|Lenny Venito|Zoë Kravitz|Jane Adams|Gordon MacDonald|</v>
      </c>
    </row>
    <row r="8226" spans="1:21">
      <c r="A8226" s="14" t="s">
        <v>37663</v>
      </c>
      <c r="B8226" s="14" t="s">
        <v>48</v>
      </c>
      <c r="C8226" s="14" t="s">
        <v>37664</v>
      </c>
      <c r="D8226" s="14" t="s">
        <v>37665</v>
      </c>
      <c r="E8226" s="14" t="s">
        <v>37666</v>
      </c>
      <c r="F8226" s="14" t="s">
        <v>115</v>
      </c>
      <c r="G8226" s="26">
        <v>43603</v>
      </c>
      <c r="H8226" s="14">
        <v>2019</v>
      </c>
      <c r="I8226" s="14" t="s">
        <v>360</v>
      </c>
      <c r="J8226" s="14" t="s">
        <v>739</v>
      </c>
      <c r="K8226" s="14" t="s">
        <v>7833</v>
      </c>
      <c r="L8226" s="14" t="s">
        <v>37667</v>
      </c>
      <c r="M8226" s="14">
        <f t="shared" si="1024"/>
        <v>2019</v>
      </c>
      <c r="N8226" s="14">
        <f t="shared" si="1025"/>
        <v>5</v>
      </c>
      <c r="O8226" s="14" t="str">
        <f>IFERROR(VLOOKUP(I8226,Lists!$F$2:$G$16,2,FALSE()),"Not Rated")</f>
        <v>Adults</v>
      </c>
      <c r="P8226" s="14">
        <f t="shared" si="1026"/>
        <v>95</v>
      </c>
      <c r="Q8226" s="14" t="str">
        <f t="shared" si="1027"/>
        <v>United States</v>
      </c>
      <c r="R8226" s="14" t="str">
        <f t="shared" si="1028"/>
        <v>|United States|</v>
      </c>
      <c r="S8226" s="14" t="str">
        <f t="shared" si="1029"/>
        <v>|Dramas|Independent Movies|Sports Movies|</v>
      </c>
      <c r="T8226" s="14" t="str">
        <f t="shared" si="1030"/>
        <v>|Ken Kushner|</v>
      </c>
      <c r="U8226" s="14" t="str">
        <f t="shared" si="1031"/>
        <v>|Zach McGowan|Amy Smart|Joe Pantoliano|Burt Young|Tony Darrow|Nick Loeb|Taryn Manning|Jason James Richter|</v>
      </c>
    </row>
    <row r="8227" spans="1:21">
      <c r="A8227" s="14" t="s">
        <v>37668</v>
      </c>
      <c r="B8227" s="14" t="s">
        <v>48</v>
      </c>
      <c r="C8227" s="14" t="s">
        <v>37669</v>
      </c>
      <c r="D8227" s="14" t="s">
        <v>37670</v>
      </c>
      <c r="E8227" s="14" t="s">
        <v>37671</v>
      </c>
      <c r="F8227" s="14" t="s">
        <v>37672</v>
      </c>
      <c r="G8227" s="26">
        <v>43151</v>
      </c>
      <c r="H8227" s="14">
        <v>2017</v>
      </c>
      <c r="I8227" s="14" t="s">
        <v>364</v>
      </c>
      <c r="J8227" s="14" t="s">
        <v>730</v>
      </c>
      <c r="K8227" s="14" t="s">
        <v>2777</v>
      </c>
      <c r="L8227" s="14" t="s">
        <v>37673</v>
      </c>
      <c r="M8227" s="14">
        <f t="shared" si="1024"/>
        <v>2018</v>
      </c>
      <c r="N8227" s="14">
        <f t="shared" si="1025"/>
        <v>2</v>
      </c>
      <c r="O8227" s="14" t="str">
        <f>IFERROR(VLOOKUP(I8227,Lists!$F$2:$G$16,2,FALSE()),"Not Rated")</f>
        <v>Teens</v>
      </c>
      <c r="P8227" s="14">
        <f t="shared" si="1026"/>
        <v>93</v>
      </c>
      <c r="Q8227" s="14" t="str">
        <f t="shared" si="1027"/>
        <v>Ireland</v>
      </c>
      <c r="R8227" s="14" t="str">
        <f t="shared" si="1028"/>
        <v>|Ireland|Canada|Luxembourg|United States|United Kingdom|Philippines|India|</v>
      </c>
      <c r="S8227" s="14" t="str">
        <f t="shared" si="1029"/>
        <v>|Children &amp; Family Movies|Dramas|International Movies|</v>
      </c>
      <c r="T8227" s="14" t="str">
        <f t="shared" si="1030"/>
        <v>|Nora Twomey|</v>
      </c>
      <c r="U8227" s="14" t="str">
        <f t="shared" si="1031"/>
        <v>|Saara Chaudry|Soma Chhaya|Ali Badshah|Soma Bhatia|Shaista Latif|Laara Sadiq|Kawa Ada|Noorin Gulamgaus|</v>
      </c>
    </row>
    <row r="8228" spans="1:21">
      <c r="A8228" s="14" t="s">
        <v>37674</v>
      </c>
      <c r="B8228" s="14" t="s">
        <v>48</v>
      </c>
      <c r="C8228" s="14" t="s">
        <v>37675</v>
      </c>
      <c r="D8228" s="14" t="s">
        <v>5957</v>
      </c>
      <c r="E8228" s="14" t="s">
        <v>37676</v>
      </c>
      <c r="F8228" s="14" t="s">
        <v>115</v>
      </c>
      <c r="G8228" s="26">
        <v>43662</v>
      </c>
      <c r="H8228" s="14">
        <v>2006</v>
      </c>
      <c r="I8228" s="14" t="s">
        <v>364</v>
      </c>
      <c r="J8228" s="14" t="s">
        <v>1386</v>
      </c>
      <c r="K8228" s="14" t="s">
        <v>1254</v>
      </c>
      <c r="L8228" s="14" t="s">
        <v>37677</v>
      </c>
      <c r="M8228" s="14">
        <f t="shared" si="1024"/>
        <v>2019</v>
      </c>
      <c r="N8228" s="14">
        <f t="shared" si="1025"/>
        <v>7</v>
      </c>
      <c r="O8228" s="14" t="str">
        <f>IFERROR(VLOOKUP(I8228,Lists!$F$2:$G$16,2,FALSE()),"Not Rated")</f>
        <v>Teens</v>
      </c>
      <c r="P8228" s="14">
        <f t="shared" si="1026"/>
        <v>107</v>
      </c>
      <c r="Q8228" s="14" t="str">
        <f t="shared" si="1027"/>
        <v>United States</v>
      </c>
      <c r="R8228" s="14" t="str">
        <f t="shared" si="1028"/>
        <v>|United States|</v>
      </c>
      <c r="S8228" s="14" t="str">
        <f t="shared" si="1029"/>
        <v>|Comedies|Dramas|Romantic Movies|</v>
      </c>
      <c r="T8228" s="14" t="str">
        <f t="shared" si="1030"/>
        <v>|Peyton Reed|</v>
      </c>
      <c r="U8228" s="14" t="str">
        <f t="shared" si="1031"/>
        <v>|Vince Vaughn|Jennifer Aniston|Joey Lauren Adams|Cole Hauser|Jon Favreau|Jason Bateman|Judy Davis|Justin Long|Ivan Sergei|John Michael Higgins|Ann-Margret|Vernon Vaughn|Vincent D'Onofrio|</v>
      </c>
    </row>
    <row r="8229" spans="1:21">
      <c r="A8229" s="14" t="s">
        <v>37678</v>
      </c>
      <c r="B8229" s="14" t="s">
        <v>48</v>
      </c>
      <c r="C8229" s="14" t="s">
        <v>37679</v>
      </c>
      <c r="D8229" s="14" t="s">
        <v>308</v>
      </c>
      <c r="E8229" s="14" t="s">
        <v>37680</v>
      </c>
      <c r="F8229" s="14" t="s">
        <v>131</v>
      </c>
      <c r="G8229" s="26">
        <v>43709</v>
      </c>
      <c r="H8229" s="14">
        <v>2017</v>
      </c>
      <c r="I8229" s="14" t="s">
        <v>361</v>
      </c>
      <c r="J8229" s="14" t="s">
        <v>1008</v>
      </c>
      <c r="K8229" s="14" t="s">
        <v>910</v>
      </c>
      <c r="L8229" s="14" t="s">
        <v>37681</v>
      </c>
      <c r="M8229" s="14">
        <f t="shared" si="1024"/>
        <v>2019</v>
      </c>
      <c r="N8229" s="14">
        <f t="shared" si="1025"/>
        <v>9</v>
      </c>
      <c r="O8229" s="14" t="str">
        <f>IFERROR(VLOOKUP(I8229,Lists!$F$2:$G$16,2,FALSE()),"Not Rated")</f>
        <v>Teens</v>
      </c>
      <c r="P8229" s="14">
        <f t="shared" si="1026"/>
        <v>119</v>
      </c>
      <c r="Q8229" s="14" t="str">
        <f t="shared" si="1027"/>
        <v>Nigeria</v>
      </c>
      <c r="R8229" s="14" t="str">
        <f t="shared" si="1028"/>
        <v>|Nigeria|</v>
      </c>
      <c r="S8229" s="14" t="str">
        <f t="shared" si="1029"/>
        <v>|Dramas|International Movies|Romantic Movies|</v>
      </c>
      <c r="T8229" s="14" t="str">
        <f t="shared" si="1030"/>
        <v>|Kunle Afolayan|</v>
      </c>
      <c r="U8229" s="14" t="str">
        <f t="shared" si="1031"/>
        <v>|Chidinma Ekile|Ademola Adedoyin|Kunle Afolayan|Zack Orji|Tina Mba|Ayo Akinwale|Akim Mogaji|Ayo Mogaji|Ken Erics|</v>
      </c>
    </row>
    <row r="8230" spans="1:21">
      <c r="A8230" s="14" t="s">
        <v>37682</v>
      </c>
      <c r="B8230" s="14" t="s">
        <v>48</v>
      </c>
      <c r="C8230" s="14" t="s">
        <v>37683</v>
      </c>
      <c r="D8230" s="14" t="s">
        <v>31031</v>
      </c>
      <c r="E8230" s="14" t="s">
        <v>37684</v>
      </c>
      <c r="F8230" s="14" t="s">
        <v>37685</v>
      </c>
      <c r="G8230" s="26">
        <v>43647</v>
      </c>
      <c r="H8230" s="14">
        <v>2005</v>
      </c>
      <c r="I8230" s="14" t="s">
        <v>364</v>
      </c>
      <c r="J8230" s="14" t="s">
        <v>1008</v>
      </c>
      <c r="K8230" s="14" t="s">
        <v>1122</v>
      </c>
      <c r="L8230" s="14" t="s">
        <v>37686</v>
      </c>
      <c r="M8230" s="14">
        <f t="shared" si="1024"/>
        <v>2019</v>
      </c>
      <c r="N8230" s="14">
        <f t="shared" si="1025"/>
        <v>7</v>
      </c>
      <c r="O8230" s="14" t="str">
        <f>IFERROR(VLOOKUP(I8230,Lists!$F$2:$G$16,2,FALSE()),"Not Rated")</f>
        <v>Teens</v>
      </c>
      <c r="P8230" s="14">
        <f t="shared" si="1026"/>
        <v>119</v>
      </c>
      <c r="Q8230" s="14" t="str">
        <f t="shared" si="1027"/>
        <v>United States</v>
      </c>
      <c r="R8230" s="14" t="str">
        <f t="shared" si="1028"/>
        <v>|United States|Czech Republic|United Kingdom|</v>
      </c>
      <c r="S8230" s="14" t="str">
        <f t="shared" si="1029"/>
        <v>|Action &amp; Adventure|Sci-Fi &amp; Fantasy|</v>
      </c>
      <c r="T8230" s="14" t="str">
        <f t="shared" si="1030"/>
        <v>|Terry Gilliam|</v>
      </c>
      <c r="U8230" s="14" t="str">
        <f t="shared" si="1031"/>
        <v>|Matt Damon|Heath Ledger|Monica Bellucci|Lena Headey|Peter Stormare|Jonathan Pryce|Roger Ashton-Griffiths|Richard Ridings|Mackenzie Crook|Julian Bleach|Tomás Hanák|Laura Greenwood|</v>
      </c>
    </row>
    <row r="8231" spans="1:21">
      <c r="A8231" s="14" t="s">
        <v>37687</v>
      </c>
      <c r="B8231" s="14" t="s">
        <v>48</v>
      </c>
      <c r="C8231" s="14" t="s">
        <v>37688</v>
      </c>
      <c r="D8231" s="14" t="s">
        <v>4292</v>
      </c>
      <c r="E8231" s="14" t="s">
        <v>37689</v>
      </c>
      <c r="F8231" s="14" t="s">
        <v>115</v>
      </c>
      <c r="G8231" s="26">
        <v>43739</v>
      </c>
      <c r="H8231" s="14">
        <v>2007</v>
      </c>
      <c r="I8231" s="14" t="s">
        <v>364</v>
      </c>
      <c r="J8231" s="14" t="s">
        <v>566</v>
      </c>
      <c r="K8231" s="14" t="s">
        <v>458</v>
      </c>
      <c r="L8231" s="14" t="s">
        <v>37690</v>
      </c>
      <c r="M8231" s="14">
        <f t="shared" si="1024"/>
        <v>2019</v>
      </c>
      <c r="N8231" s="14">
        <f t="shared" si="1025"/>
        <v>10</v>
      </c>
      <c r="O8231" s="14" t="str">
        <f>IFERROR(VLOOKUP(I8231,Lists!$F$2:$G$16,2,FALSE()),"Not Rated")</f>
        <v>Teens</v>
      </c>
      <c r="P8231" s="14">
        <f t="shared" si="1026"/>
        <v>97</v>
      </c>
      <c r="Q8231" s="14" t="str">
        <f t="shared" si="1027"/>
        <v>United States</v>
      </c>
      <c r="R8231" s="14" t="str">
        <f t="shared" si="1028"/>
        <v>|United States|</v>
      </c>
      <c r="S8231" s="14" t="str">
        <f t="shared" si="1029"/>
        <v>|Comedies|Dramas|</v>
      </c>
      <c r="T8231" s="14" t="str">
        <f t="shared" si="1030"/>
        <v>|Rob Reiner|</v>
      </c>
      <c r="U8231" s="14" t="str">
        <f t="shared" si="1031"/>
        <v>|Jack Nicholson|Morgan Freeman|Sean Hayes|Beverly Todd|Alfonso Freeman|Rob Morrow|Rowena King|Christopher Stapleton|Ian Anthony Dale|Richard McGonagle|</v>
      </c>
    </row>
    <row r="8232" spans="1:21">
      <c r="A8232" s="14" t="s">
        <v>37691</v>
      </c>
      <c r="B8232" s="14" t="s">
        <v>48</v>
      </c>
      <c r="C8232" s="14" t="s">
        <v>37692</v>
      </c>
      <c r="D8232" s="14" t="s">
        <v>35918</v>
      </c>
      <c r="E8232" s="14" t="s">
        <v>37693</v>
      </c>
      <c r="F8232" s="14" t="s">
        <v>117</v>
      </c>
      <c r="G8232" s="26">
        <v>43594</v>
      </c>
      <c r="H8232" s="14">
        <v>2013</v>
      </c>
      <c r="I8232" s="14" t="s">
        <v>360</v>
      </c>
      <c r="J8232" s="14" t="s">
        <v>624</v>
      </c>
      <c r="K8232" s="14" t="s">
        <v>529</v>
      </c>
      <c r="L8232" s="14" t="s">
        <v>37694</v>
      </c>
      <c r="M8232" s="14">
        <f t="shared" si="1024"/>
        <v>2019</v>
      </c>
      <c r="N8232" s="14">
        <f t="shared" si="1025"/>
        <v>5</v>
      </c>
      <c r="O8232" s="14" t="str">
        <f>IFERROR(VLOOKUP(I8232,Lists!$F$2:$G$16,2,FALSE()),"Not Rated")</f>
        <v>Adults</v>
      </c>
      <c r="P8232" s="14">
        <f t="shared" si="1026"/>
        <v>96</v>
      </c>
      <c r="Q8232" s="14" t="str">
        <f t="shared" si="1027"/>
        <v>Unknown</v>
      </c>
      <c r="R8232" s="14" t="str">
        <f t="shared" si="1028"/>
        <v>|Unknown|</v>
      </c>
      <c r="S8232" s="14" t="str">
        <f t="shared" si="1029"/>
        <v>|Comedies|International Movies|</v>
      </c>
      <c r="T8232" s="14" t="str">
        <f t="shared" si="1030"/>
        <v>|Husam El-Gohari|</v>
      </c>
      <c r="U8232" s="14" t="str">
        <f t="shared" si="1031"/>
        <v>|Kareem Mahmoud Abdel Aziz|Mai Selim|Sad Al-Saghir|Mahmood El-Laithi|Maher Essam|Dina|</v>
      </c>
    </row>
    <row r="8233" spans="1:21">
      <c r="A8233" s="14" t="s">
        <v>37695</v>
      </c>
      <c r="B8233" s="14" t="s">
        <v>48</v>
      </c>
      <c r="C8233" s="14" t="s">
        <v>37696</v>
      </c>
      <c r="D8233" s="14" t="s">
        <v>117</v>
      </c>
      <c r="E8233" s="14" t="s">
        <v>37697</v>
      </c>
      <c r="F8233" s="14" t="s">
        <v>130</v>
      </c>
      <c r="G8233" s="26">
        <v>43363</v>
      </c>
      <c r="H8233" s="14">
        <v>1983</v>
      </c>
      <c r="I8233" s="14" t="s">
        <v>361</v>
      </c>
      <c r="J8233" s="14" t="s">
        <v>560</v>
      </c>
      <c r="K8233" s="14" t="s">
        <v>612</v>
      </c>
      <c r="L8233" s="14" t="s">
        <v>37698</v>
      </c>
      <c r="M8233" s="14">
        <f t="shared" si="1024"/>
        <v>2018</v>
      </c>
      <c r="N8233" s="14">
        <f t="shared" si="1025"/>
        <v>9</v>
      </c>
      <c r="O8233" s="14" t="str">
        <f>IFERROR(VLOOKUP(I8233,Lists!$F$2:$G$16,2,FALSE()),"Not Rated")</f>
        <v>Teens</v>
      </c>
      <c r="P8233" s="14">
        <f t="shared" si="1026"/>
        <v>103</v>
      </c>
      <c r="Q8233" s="14" t="str">
        <f t="shared" si="1027"/>
        <v>Hong Kong</v>
      </c>
      <c r="R8233" s="14" t="str">
        <f t="shared" si="1028"/>
        <v>|Hong Kong|</v>
      </c>
      <c r="S8233" s="14" t="str">
        <f t="shared" si="1029"/>
        <v>|Action &amp; Adventure|Dramas|International Movies|</v>
      </c>
      <c r="T8233" s="14" t="str">
        <f t="shared" si="1030"/>
        <v>|Unknown|</v>
      </c>
      <c r="U8233" s="14" t="str">
        <f t="shared" si="1031"/>
        <v>|Chow Yun Fat|</v>
      </c>
    </row>
    <row r="8234" spans="1:21">
      <c r="A8234" s="14" t="s">
        <v>37699</v>
      </c>
      <c r="B8234" s="14" t="s">
        <v>48</v>
      </c>
      <c r="C8234" s="14" t="s">
        <v>37700</v>
      </c>
      <c r="D8234" s="14" t="s">
        <v>37701</v>
      </c>
      <c r="E8234" s="14" t="s">
        <v>37702</v>
      </c>
      <c r="F8234" s="14" t="s">
        <v>2226</v>
      </c>
      <c r="G8234" s="26">
        <v>43556</v>
      </c>
      <c r="H8234" s="14">
        <v>2017</v>
      </c>
      <c r="I8234" s="14" t="s">
        <v>364</v>
      </c>
      <c r="J8234" s="14" t="s">
        <v>624</v>
      </c>
      <c r="K8234" s="14" t="s">
        <v>3429</v>
      </c>
      <c r="L8234" s="14" t="s">
        <v>37703</v>
      </c>
      <c r="M8234" s="14">
        <f t="shared" si="1024"/>
        <v>2019</v>
      </c>
      <c r="N8234" s="14">
        <f t="shared" si="1025"/>
        <v>4</v>
      </c>
      <c r="O8234" s="14" t="str">
        <f>IFERROR(VLOOKUP(I8234,Lists!$F$2:$G$16,2,FALSE()),"Not Rated")</f>
        <v>Teens</v>
      </c>
      <c r="P8234" s="14">
        <f t="shared" si="1026"/>
        <v>96</v>
      </c>
      <c r="Q8234" s="14" t="str">
        <f t="shared" si="1027"/>
        <v>United States</v>
      </c>
      <c r="R8234" s="14" t="str">
        <f t="shared" si="1028"/>
        <v>|United States|China|</v>
      </c>
      <c r="S8234" s="14" t="str">
        <f t="shared" si="1029"/>
        <v>|Horror Movies|Thrillers|</v>
      </c>
      <c r="T8234" s="14" t="str">
        <f t="shared" si="1030"/>
        <v>|Stacy Title|</v>
      </c>
      <c r="U8234" s="14" t="str">
        <f t="shared" si="1031"/>
        <v>|Douglas Smith|Lucien Laviscount|Cressida Bonas|Michael Trucco|Doug Jones|Carrie-Anne Moss|Faye Dunaway|Jenna Kanell|Erica Tremblay|Cleo King|</v>
      </c>
    </row>
    <row r="8235" spans="1:21">
      <c r="A8235" s="14" t="s">
        <v>37704</v>
      </c>
      <c r="B8235" s="14" t="s">
        <v>48</v>
      </c>
      <c r="C8235" s="14" t="s">
        <v>37705</v>
      </c>
      <c r="D8235" s="14" t="s">
        <v>37706</v>
      </c>
      <c r="E8235" s="14" t="s">
        <v>37707</v>
      </c>
      <c r="F8235" s="14" t="s">
        <v>115</v>
      </c>
      <c r="G8235" s="26">
        <v>43913</v>
      </c>
      <c r="H8235" s="14">
        <v>2019</v>
      </c>
      <c r="I8235" s="14" t="s">
        <v>360</v>
      </c>
      <c r="J8235" s="14" t="s">
        <v>574</v>
      </c>
      <c r="K8235" s="14" t="s">
        <v>4815</v>
      </c>
      <c r="L8235" s="14" t="s">
        <v>37708</v>
      </c>
      <c r="M8235" s="14">
        <f t="shared" si="1024"/>
        <v>2020</v>
      </c>
      <c r="N8235" s="14">
        <f t="shared" si="1025"/>
        <v>3</v>
      </c>
      <c r="O8235" s="14" t="str">
        <f>IFERROR(VLOOKUP(I8235,Lists!$F$2:$G$16,2,FALSE()),"Not Rated")</f>
        <v>Adults</v>
      </c>
      <c r="P8235" s="14">
        <f t="shared" si="1026"/>
        <v>106</v>
      </c>
      <c r="Q8235" s="14" t="str">
        <f t="shared" si="1027"/>
        <v>United States</v>
      </c>
      <c r="R8235" s="14" t="str">
        <f t="shared" si="1028"/>
        <v>|United States|</v>
      </c>
      <c r="S8235" s="14" t="str">
        <f t="shared" si="1029"/>
        <v>|Independent Movies|Thrillers|</v>
      </c>
      <c r="T8235" s="14" t="str">
        <f t="shared" si="1030"/>
        <v>|Graham Phillips|Parker Phillips|</v>
      </c>
      <c r="U8235" s="14" t="str">
        <f t="shared" si="1031"/>
        <v>|Graham Phillips|Shawn Hatosy|Jamie McShane|Sydney Schafer|Tokala Black Elk|Jacqueline Toboni|Mike McColl|Jacob Ming-Trent|</v>
      </c>
    </row>
    <row r="8236" spans="1:21">
      <c r="A8236" s="14" t="s">
        <v>37709</v>
      </c>
      <c r="B8236" s="14" t="s">
        <v>48</v>
      </c>
      <c r="C8236" s="14" t="s">
        <v>37710</v>
      </c>
      <c r="D8236" s="14" t="s">
        <v>37711</v>
      </c>
      <c r="E8236" s="14" t="s">
        <v>37712</v>
      </c>
      <c r="F8236" s="14" t="s">
        <v>37713</v>
      </c>
      <c r="G8236" s="26">
        <v>43438</v>
      </c>
      <c r="H8236" s="14">
        <v>2017</v>
      </c>
      <c r="I8236" s="14" t="s">
        <v>361</v>
      </c>
      <c r="J8236" s="14" t="s">
        <v>1226</v>
      </c>
      <c r="K8236" s="14" t="s">
        <v>444</v>
      </c>
      <c r="L8236" s="14" t="s">
        <v>37714</v>
      </c>
      <c r="M8236" s="14">
        <f t="shared" si="1024"/>
        <v>2018</v>
      </c>
      <c r="N8236" s="14">
        <f t="shared" si="1025"/>
        <v>12</v>
      </c>
      <c r="O8236" s="14" t="str">
        <f>IFERROR(VLOOKUP(I8236,Lists!$F$2:$G$16,2,FALSE()),"Not Rated")</f>
        <v>Teens</v>
      </c>
      <c r="P8236" s="14">
        <f t="shared" si="1026"/>
        <v>109</v>
      </c>
      <c r="Q8236" s="14" t="str">
        <f t="shared" si="1027"/>
        <v>Israel</v>
      </c>
      <c r="R8236" s="14" t="str">
        <f t="shared" si="1028"/>
        <v>|Israel|Germany|</v>
      </c>
      <c r="S8236" s="14" t="str">
        <f t="shared" si="1029"/>
        <v>|Dramas|Independent Movies|International Movies|</v>
      </c>
      <c r="T8236" s="14" t="str">
        <f t="shared" si="1030"/>
        <v>|Ofir Raul Graizer|</v>
      </c>
      <c r="U8236" s="14" t="str">
        <f t="shared" si="1031"/>
        <v>|Sarah Adler|Tim Kalkhof|Roy Miller|Zohar Shtrauss|Sandra Sade|Tamir Ben-Yehuda|Stephanie Stremler|Tagel Eliyahu|</v>
      </c>
    </row>
    <row r="8237" spans="1:21">
      <c r="A8237" s="14" t="s">
        <v>37715</v>
      </c>
      <c r="B8237" s="14" t="s">
        <v>49</v>
      </c>
      <c r="C8237" s="14" t="s">
        <v>37716</v>
      </c>
      <c r="D8237" s="14" t="s">
        <v>37717</v>
      </c>
      <c r="E8237" s="14" t="s">
        <v>117</v>
      </c>
      <c r="F8237" s="14" t="s">
        <v>116</v>
      </c>
      <c r="G8237" s="26">
        <v>43556</v>
      </c>
      <c r="H8237" s="14">
        <v>2018</v>
      </c>
      <c r="I8237" s="14" t="s">
        <v>360</v>
      </c>
      <c r="J8237" s="14" t="s">
        <v>105</v>
      </c>
      <c r="K8237" s="14" t="s">
        <v>1599</v>
      </c>
      <c r="L8237" s="14" t="s">
        <v>37718</v>
      </c>
      <c r="M8237" s="14">
        <f t="shared" si="1024"/>
        <v>2019</v>
      </c>
      <c r="N8237" s="14">
        <f t="shared" si="1025"/>
        <v>4</v>
      </c>
      <c r="O8237" s="14" t="str">
        <f>IFERROR(VLOOKUP(I8237,Lists!$F$2:$G$16,2,FALSE()),"Not Rated")</f>
        <v>Adults</v>
      </c>
      <c r="P8237" s="14">
        <f t="shared" si="1026"/>
        <v>1</v>
      </c>
      <c r="Q8237" s="14" t="str">
        <f t="shared" si="1027"/>
        <v>India</v>
      </c>
      <c r="R8237" s="14" t="str">
        <f t="shared" si="1028"/>
        <v>|India|</v>
      </c>
      <c r="S8237" s="14" t="str">
        <f t="shared" si="1029"/>
        <v>|International TV Shows|Reality TV|</v>
      </c>
      <c r="T8237" s="14" t="str">
        <f t="shared" si="1030"/>
        <v>|Bumpy|</v>
      </c>
      <c r="U8237" s="14" t="str">
        <f t="shared" si="1031"/>
        <v>|Unknown|</v>
      </c>
    </row>
    <row r="8238" spans="1:21">
      <c r="A8238" s="14" t="s">
        <v>37719</v>
      </c>
      <c r="B8238" s="14" t="s">
        <v>48</v>
      </c>
      <c r="C8238" s="14" t="s">
        <v>37720</v>
      </c>
      <c r="D8238" s="14" t="s">
        <v>29805</v>
      </c>
      <c r="E8238" s="14" t="s">
        <v>37721</v>
      </c>
      <c r="F8238" s="14" t="s">
        <v>119</v>
      </c>
      <c r="G8238" s="26">
        <v>43301</v>
      </c>
      <c r="H8238" s="14">
        <v>2014</v>
      </c>
      <c r="I8238" s="14" t="s">
        <v>363</v>
      </c>
      <c r="J8238" s="14" t="s">
        <v>1375</v>
      </c>
      <c r="K8238" s="14" t="s">
        <v>683</v>
      </c>
      <c r="L8238" s="14" t="s">
        <v>37722</v>
      </c>
      <c r="M8238" s="14">
        <f t="shared" si="1024"/>
        <v>2018</v>
      </c>
      <c r="N8238" s="14">
        <f t="shared" si="1025"/>
        <v>7</v>
      </c>
      <c r="O8238" s="14" t="str">
        <f>IFERROR(VLOOKUP(I8238,Lists!$F$2:$G$16,2,FALSE()),"Not Rated")</f>
        <v>Adults</v>
      </c>
      <c r="P8238" s="14">
        <f t="shared" si="1026"/>
        <v>112</v>
      </c>
      <c r="Q8238" s="14" t="str">
        <f t="shared" si="1027"/>
        <v>Canada</v>
      </c>
      <c r="R8238" s="14" t="str">
        <f t="shared" si="1028"/>
        <v>|Canada|</v>
      </c>
      <c r="S8238" s="14" t="str">
        <f t="shared" si="1029"/>
        <v>|Dramas|Thrillers|</v>
      </c>
      <c r="T8238" s="14" t="str">
        <f t="shared" si="1030"/>
        <v>|Atom Egoyan|</v>
      </c>
      <c r="U8238" s="14" t="str">
        <f t="shared" si="1031"/>
        <v>|Ryan Reynolds|Scott Speedman|Rosario Dawson|Mireille Enos|Kevin Durand|Alexia Fast|Christine Horne|Arsinée Khanjian|Ian Matthews|Bruce Greenwood|Aidan Shipley|</v>
      </c>
    </row>
    <row r="8239" spans="1:21">
      <c r="A8239" s="14" t="s">
        <v>37723</v>
      </c>
      <c r="B8239" s="14" t="s">
        <v>48</v>
      </c>
      <c r="C8239" s="14" t="s">
        <v>37724</v>
      </c>
      <c r="D8239" s="14" t="s">
        <v>37725</v>
      </c>
      <c r="E8239" s="14" t="s">
        <v>37726</v>
      </c>
      <c r="F8239" s="14" t="s">
        <v>115</v>
      </c>
      <c r="G8239" s="26">
        <v>43983</v>
      </c>
      <c r="H8239" s="14">
        <v>1977</v>
      </c>
      <c r="I8239" s="14" t="s">
        <v>367</v>
      </c>
      <c r="J8239" s="14" t="s">
        <v>624</v>
      </c>
      <c r="K8239" s="14" t="s">
        <v>4313</v>
      </c>
      <c r="L8239" s="14" t="s">
        <v>37727</v>
      </c>
      <c r="M8239" s="14">
        <f t="shared" si="1024"/>
        <v>2020</v>
      </c>
      <c r="N8239" s="14">
        <f t="shared" si="1025"/>
        <v>6</v>
      </c>
      <c r="O8239" s="14" t="str">
        <f>IFERROR(VLOOKUP(I8239,Lists!$F$2:$G$16,2,FALSE()),"Not Rated")</f>
        <v>Older Kids</v>
      </c>
      <c r="P8239" s="14">
        <f t="shared" si="1026"/>
        <v>96</v>
      </c>
      <c r="Q8239" s="14" t="str">
        <f t="shared" si="1027"/>
        <v>United States</v>
      </c>
      <c r="R8239" s="14" t="str">
        <f t="shared" si="1028"/>
        <v>|United States|</v>
      </c>
      <c r="S8239" s="14" t="str">
        <f t="shared" si="1029"/>
        <v>|Cult Movies|Horror Movies|</v>
      </c>
      <c r="T8239" s="14" t="str">
        <f t="shared" si="1030"/>
        <v>|Elliot Silverstein|</v>
      </c>
      <c r="U8239" s="14" t="str">
        <f t="shared" si="1031"/>
        <v>|James Brolin|Kathleen Lloyd|John Marley|R.G. Armstrong|John Rubinstein|Elizabeth Thompson|Roy Jenson|Kim Richards|Kyle Richards|</v>
      </c>
    </row>
    <row r="8240" spans="1:21">
      <c r="A8240" s="14" t="s">
        <v>37728</v>
      </c>
      <c r="B8240" s="14" t="s">
        <v>48</v>
      </c>
      <c r="C8240" s="14" t="s">
        <v>37729</v>
      </c>
      <c r="D8240" s="14" t="s">
        <v>37730</v>
      </c>
      <c r="E8240" s="14" t="s">
        <v>37731</v>
      </c>
      <c r="F8240" s="14" t="s">
        <v>115</v>
      </c>
      <c r="G8240" s="26">
        <v>43221</v>
      </c>
      <c r="H8240" s="14">
        <v>2017</v>
      </c>
      <c r="I8240" s="14" t="s">
        <v>360</v>
      </c>
      <c r="J8240" s="14" t="s">
        <v>4137</v>
      </c>
      <c r="K8240" s="14" t="s">
        <v>884</v>
      </c>
      <c r="L8240" s="14" t="s">
        <v>37732</v>
      </c>
      <c r="M8240" s="14">
        <f t="shared" si="1024"/>
        <v>2018</v>
      </c>
      <c r="N8240" s="14">
        <f t="shared" si="1025"/>
        <v>5</v>
      </c>
      <c r="O8240" s="14" t="str">
        <f>IFERROR(VLOOKUP(I8240,Lists!$F$2:$G$16,2,FALSE()),"Not Rated")</f>
        <v>Adults</v>
      </c>
      <c r="P8240" s="14">
        <f t="shared" si="1026"/>
        <v>60</v>
      </c>
      <c r="Q8240" s="14" t="str">
        <f t="shared" si="1027"/>
        <v>United States</v>
      </c>
      <c r="R8240" s="14" t="str">
        <f t="shared" si="1028"/>
        <v>|United States|</v>
      </c>
      <c r="S8240" s="14" t="str">
        <f t="shared" si="1029"/>
        <v>|Documentaries|Sports Movies|</v>
      </c>
      <c r="T8240" s="14" t="str">
        <f t="shared" si="1030"/>
        <v>|Sean Menard|</v>
      </c>
      <c r="U8240" s="14" t="str">
        <f t="shared" si="1031"/>
        <v>|Vince Carter|</v>
      </c>
    </row>
    <row r="8241" spans="1:21">
      <c r="A8241" s="14" t="s">
        <v>37733</v>
      </c>
      <c r="B8241" s="14" t="s">
        <v>48</v>
      </c>
      <c r="C8241" s="14" t="s">
        <v>37734</v>
      </c>
      <c r="D8241" s="14" t="s">
        <v>37735</v>
      </c>
      <c r="E8241" s="14" t="s">
        <v>37736</v>
      </c>
      <c r="F8241" s="14" t="s">
        <v>115</v>
      </c>
      <c r="G8241" s="26">
        <v>43060</v>
      </c>
      <c r="H8241" s="14">
        <v>2017</v>
      </c>
      <c r="I8241" s="14" t="s">
        <v>362</v>
      </c>
      <c r="J8241" s="14" t="s">
        <v>783</v>
      </c>
      <c r="K8241" s="14" t="s">
        <v>1336</v>
      </c>
      <c r="L8241" s="14" t="s">
        <v>37737</v>
      </c>
      <c r="M8241" s="14">
        <f t="shared" si="1024"/>
        <v>2017</v>
      </c>
      <c r="N8241" s="14">
        <f t="shared" si="1025"/>
        <v>11</v>
      </c>
      <c r="O8241" s="14" t="str">
        <f>IFERROR(VLOOKUP(I8241,Lists!$F$2:$G$16,2,FALSE()),"Not Rated")</f>
        <v>Older Kids</v>
      </c>
      <c r="P8241" s="14">
        <f t="shared" si="1026"/>
        <v>113</v>
      </c>
      <c r="Q8241" s="14" t="str">
        <f t="shared" si="1027"/>
        <v>United States</v>
      </c>
      <c r="R8241" s="14" t="str">
        <f t="shared" si="1028"/>
        <v>|United States|</v>
      </c>
      <c r="S8241" s="14" t="str">
        <f t="shared" si="1029"/>
        <v>|Dramas|Faith &amp; Spirituality|</v>
      </c>
      <c r="T8241" s="14" t="str">
        <f t="shared" si="1030"/>
        <v>|Jon Gunn|</v>
      </c>
      <c r="U8241" s="14" t="str">
        <f t="shared" si="1031"/>
        <v>|Mike Vogel|Erika Christensen|Faye Dunaway|Robert Forster|Frankie Faison|Mike Pniewski|</v>
      </c>
    </row>
    <row r="8242" spans="1:21">
      <c r="A8242" s="14" t="s">
        <v>37738</v>
      </c>
      <c r="B8242" s="14" t="s">
        <v>48</v>
      </c>
      <c r="C8242" s="14" t="s">
        <v>37739</v>
      </c>
      <c r="D8242" s="14" t="s">
        <v>37740</v>
      </c>
      <c r="E8242" s="14" t="s">
        <v>37741</v>
      </c>
      <c r="F8242" s="14" t="s">
        <v>128</v>
      </c>
      <c r="G8242" s="26">
        <v>43629</v>
      </c>
      <c r="H8242" s="14">
        <v>2017</v>
      </c>
      <c r="I8242" s="14" t="s">
        <v>360</v>
      </c>
      <c r="J8242" s="14" t="s">
        <v>3165</v>
      </c>
      <c r="K8242" s="14" t="s">
        <v>612</v>
      </c>
      <c r="L8242" s="14" t="s">
        <v>37742</v>
      </c>
      <c r="M8242" s="14">
        <f t="shared" si="1024"/>
        <v>2019</v>
      </c>
      <c r="N8242" s="14">
        <f t="shared" si="1025"/>
        <v>6</v>
      </c>
      <c r="O8242" s="14" t="str">
        <f>IFERROR(VLOOKUP(I8242,Lists!$F$2:$G$16,2,FALSE()),"Not Rated")</f>
        <v>Adults</v>
      </c>
      <c r="P8242" s="14">
        <f t="shared" si="1026"/>
        <v>126</v>
      </c>
      <c r="Q8242" s="14" t="str">
        <f t="shared" si="1027"/>
        <v>Egypt</v>
      </c>
      <c r="R8242" s="14" t="str">
        <f t="shared" si="1028"/>
        <v>|Egypt|</v>
      </c>
      <c r="S8242" s="14" t="str">
        <f t="shared" si="1029"/>
        <v>|Action &amp; Adventure|Dramas|International Movies|</v>
      </c>
      <c r="T8242" s="14" t="str">
        <f t="shared" si="1030"/>
        <v>|Tarek Al Eryan|</v>
      </c>
      <c r="U8242" s="14" t="str">
        <f t="shared" si="1031"/>
        <v>|Ahmed Ezz|Mohamed Mamdouh|Samer al Masri|Amina Khalil|Ahmed Safwat|Ahmed Salah Hosny|Aïcha Ben Ahmed|Rania Elkhatib|Riham Abdel Ghafour|</v>
      </c>
    </row>
    <row r="8243" spans="1:21">
      <c r="A8243" s="14" t="s">
        <v>37743</v>
      </c>
      <c r="B8243" s="14" t="s">
        <v>48</v>
      </c>
      <c r="C8243" s="14" t="s">
        <v>37744</v>
      </c>
      <c r="D8243" s="14" t="s">
        <v>308</v>
      </c>
      <c r="E8243" s="14" t="s">
        <v>37745</v>
      </c>
      <c r="F8243" s="14" t="s">
        <v>131</v>
      </c>
      <c r="G8243" s="26">
        <v>43709</v>
      </c>
      <c r="H8243" s="14">
        <v>2016</v>
      </c>
      <c r="I8243" s="14" t="s">
        <v>361</v>
      </c>
      <c r="J8243" s="14" t="s">
        <v>1226</v>
      </c>
      <c r="K8243" s="14" t="s">
        <v>605</v>
      </c>
      <c r="L8243" s="14" t="s">
        <v>37746</v>
      </c>
      <c r="M8243" s="14">
        <f t="shared" si="1024"/>
        <v>2019</v>
      </c>
      <c r="N8243" s="14">
        <f t="shared" si="1025"/>
        <v>9</v>
      </c>
      <c r="O8243" s="14" t="str">
        <f>IFERROR(VLOOKUP(I8243,Lists!$F$2:$G$16,2,FALSE()),"Not Rated")</f>
        <v>Teens</v>
      </c>
      <c r="P8243" s="14">
        <f t="shared" si="1026"/>
        <v>109</v>
      </c>
      <c r="Q8243" s="14" t="str">
        <f t="shared" si="1027"/>
        <v>Nigeria</v>
      </c>
      <c r="R8243" s="14" t="str">
        <f t="shared" si="1028"/>
        <v>|Nigeria|</v>
      </c>
      <c r="S8243" s="14" t="str">
        <f t="shared" si="1029"/>
        <v>|Dramas|International Movies|Thrillers|</v>
      </c>
      <c r="T8243" s="14" t="str">
        <f t="shared" si="1030"/>
        <v>|Kunle Afolayan|</v>
      </c>
      <c r="U8243" s="14" t="str">
        <f t="shared" si="1031"/>
        <v>|Wale Ojo|Jimmy Jean-Louis|Hilda Dokubo|Nico Panagio|Aurélie Eliam|Peter King Nzioki Mwania|Fatym Layachi|Kemi Lala Akindoju|Angélique Kidjo|</v>
      </c>
    </row>
    <row r="8244" spans="1:21">
      <c r="A8244" s="14" t="s">
        <v>37747</v>
      </c>
      <c r="B8244" s="14" t="s">
        <v>48</v>
      </c>
      <c r="C8244" s="14" t="s">
        <v>37748</v>
      </c>
      <c r="D8244" s="14" t="s">
        <v>37749</v>
      </c>
      <c r="E8244" s="14" t="s">
        <v>37750</v>
      </c>
      <c r="F8244" s="14" t="s">
        <v>115</v>
      </c>
      <c r="G8244" s="26">
        <v>42770</v>
      </c>
      <c r="H8244" s="14">
        <v>2016</v>
      </c>
      <c r="I8244" s="14" t="s">
        <v>363</v>
      </c>
      <c r="J8244" s="14" t="s">
        <v>730</v>
      </c>
      <c r="K8244" s="14" t="s">
        <v>3429</v>
      </c>
      <c r="L8244" s="14" t="s">
        <v>37751</v>
      </c>
      <c r="M8244" s="14">
        <f t="shared" si="1024"/>
        <v>2017</v>
      </c>
      <c r="N8244" s="14">
        <f t="shared" si="1025"/>
        <v>2</v>
      </c>
      <c r="O8244" s="14" t="str">
        <f>IFERROR(VLOOKUP(I8244,Lists!$F$2:$G$16,2,FALSE()),"Not Rated")</f>
        <v>Adults</v>
      </c>
      <c r="P8244" s="14">
        <f t="shared" si="1026"/>
        <v>93</v>
      </c>
      <c r="Q8244" s="14" t="str">
        <f t="shared" si="1027"/>
        <v>United States</v>
      </c>
      <c r="R8244" s="14" t="str">
        <f t="shared" si="1028"/>
        <v>|United States|</v>
      </c>
      <c r="S8244" s="14" t="str">
        <f t="shared" si="1029"/>
        <v>|Horror Movies|Thrillers|</v>
      </c>
      <c r="T8244" s="14" t="str">
        <f t="shared" si="1030"/>
        <v>|Craig Moss|</v>
      </c>
      <c r="U8244" s="14" t="str">
        <f t="shared" si="1031"/>
        <v>|Callum Blue|Nadine Velazquez|Makenzie Moss|Erik LaRay Harvey|Danielle Lauder|Andy Favreau|Kate Linder|Neil Thackaberry|Alden Tab|</v>
      </c>
    </row>
    <row r="8245" spans="1:21">
      <c r="A8245" s="14" t="s">
        <v>37752</v>
      </c>
      <c r="B8245" s="14" t="s">
        <v>49</v>
      </c>
      <c r="C8245" s="14" t="s">
        <v>37753</v>
      </c>
      <c r="D8245" s="14" t="s">
        <v>117</v>
      </c>
      <c r="E8245" s="14" t="s">
        <v>37754</v>
      </c>
      <c r="F8245" s="14" t="s">
        <v>127</v>
      </c>
      <c r="G8245" s="26">
        <v>43678</v>
      </c>
      <c r="H8245" s="14">
        <v>2017</v>
      </c>
      <c r="I8245" s="14" t="s">
        <v>361</v>
      </c>
      <c r="J8245" s="14" t="s">
        <v>105</v>
      </c>
      <c r="K8245" s="14" t="s">
        <v>1599</v>
      </c>
      <c r="L8245" s="14" t="s">
        <v>37755</v>
      </c>
      <c r="M8245" s="14">
        <f t="shared" si="1024"/>
        <v>2019</v>
      </c>
      <c r="N8245" s="14">
        <f t="shared" si="1025"/>
        <v>8</v>
      </c>
      <c r="O8245" s="14" t="str">
        <f>IFERROR(VLOOKUP(I8245,Lists!$F$2:$G$16,2,FALSE()),"Not Rated")</f>
        <v>Teens</v>
      </c>
      <c r="P8245" s="14">
        <f t="shared" si="1026"/>
        <v>1</v>
      </c>
      <c r="Q8245" s="14" t="str">
        <f t="shared" si="1027"/>
        <v>Australia</v>
      </c>
      <c r="R8245" s="14" t="str">
        <f t="shared" si="1028"/>
        <v>|Australia|</v>
      </c>
      <c r="S8245" s="14" t="str">
        <f t="shared" si="1029"/>
        <v>|International TV Shows|Reality TV|</v>
      </c>
      <c r="T8245" s="14" t="str">
        <f t="shared" si="1030"/>
        <v>|Unknown|</v>
      </c>
      <c r="U8245" s="14" t="str">
        <f t="shared" si="1031"/>
        <v>|Dan Hong|Mark Olive|Melissa Leong|Maeve O'Meara|</v>
      </c>
    </row>
    <row r="8246" spans="1:21">
      <c r="A8246" s="14" t="s">
        <v>37756</v>
      </c>
      <c r="B8246" s="14" t="s">
        <v>48</v>
      </c>
      <c r="C8246" s="14" t="s">
        <v>37757</v>
      </c>
      <c r="D8246" s="14" t="s">
        <v>37758</v>
      </c>
      <c r="E8246" s="14" t="s">
        <v>37759</v>
      </c>
      <c r="F8246" s="14" t="s">
        <v>128</v>
      </c>
      <c r="G8246" s="26">
        <v>43636</v>
      </c>
      <c r="H8246" s="14">
        <v>2010</v>
      </c>
      <c r="I8246" s="14" t="s">
        <v>360</v>
      </c>
      <c r="J8246" s="14" t="s">
        <v>1247</v>
      </c>
      <c r="K8246" s="14" t="s">
        <v>1527</v>
      </c>
      <c r="L8246" s="14" t="s">
        <v>37760</v>
      </c>
      <c r="M8246" s="14">
        <f t="shared" si="1024"/>
        <v>2019</v>
      </c>
      <c r="N8246" s="14">
        <f t="shared" si="1025"/>
        <v>6</v>
      </c>
      <c r="O8246" s="14" t="str">
        <f>IFERROR(VLOOKUP(I8246,Lists!$F$2:$G$16,2,FALSE()),"Not Rated")</f>
        <v>Adults</v>
      </c>
      <c r="P8246" s="14">
        <f t="shared" si="1026"/>
        <v>101</v>
      </c>
      <c r="Q8246" s="14" t="str">
        <f t="shared" si="1027"/>
        <v>Egypt</v>
      </c>
      <c r="R8246" s="14" t="str">
        <f t="shared" si="1028"/>
        <v>|Egypt|</v>
      </c>
      <c r="S8246" s="14" t="str">
        <f t="shared" si="1029"/>
        <v>|Dramas|International Movies|Music &amp; Musicals|</v>
      </c>
      <c r="T8246" s="14" t="str">
        <f t="shared" si="1030"/>
        <v>|Magdy Al-Hawwary|</v>
      </c>
      <c r="U8246" s="14" t="str">
        <f t="shared" si="1031"/>
        <v>|Mostafa Shaban|Ghada Adel|Arwa Gouda|Ahmed Salah Al-Saadany|Ashraf Zaki|Sawsan Badr|Fatma Nasser|Said Saleh|Ali Hassanein|Majed Abdulazim|</v>
      </c>
    </row>
    <row r="8247" spans="1:21">
      <c r="A8247" s="14" t="s">
        <v>37761</v>
      </c>
      <c r="B8247" s="14" t="s">
        <v>48</v>
      </c>
      <c r="C8247" s="14" t="s">
        <v>37762</v>
      </c>
      <c r="D8247" s="14" t="s">
        <v>37763</v>
      </c>
      <c r="E8247" s="14" t="s">
        <v>37764</v>
      </c>
      <c r="F8247" s="14" t="s">
        <v>21943</v>
      </c>
      <c r="G8247" s="26">
        <v>42839</v>
      </c>
      <c r="H8247" s="14">
        <v>2016</v>
      </c>
      <c r="I8247" s="14" t="s">
        <v>361</v>
      </c>
      <c r="J8247" s="14" t="s">
        <v>580</v>
      </c>
      <c r="K8247" s="14" t="s">
        <v>605</v>
      </c>
      <c r="L8247" s="14" t="s">
        <v>37765</v>
      </c>
      <c r="M8247" s="14">
        <f t="shared" si="1024"/>
        <v>2017</v>
      </c>
      <c r="N8247" s="14">
        <f t="shared" si="1025"/>
        <v>4</v>
      </c>
      <c r="O8247" s="14" t="str">
        <f>IFERROR(VLOOKUP(I8247,Lists!$F$2:$G$16,2,FALSE()),"Not Rated")</f>
        <v>Teens</v>
      </c>
      <c r="P8247" s="14">
        <f t="shared" si="1026"/>
        <v>111</v>
      </c>
      <c r="Q8247" s="14" t="str">
        <f t="shared" si="1027"/>
        <v>Spain</v>
      </c>
      <c r="R8247" s="14" t="str">
        <f t="shared" si="1028"/>
        <v>|Spain|Mexico|</v>
      </c>
      <c r="S8247" s="14" t="str">
        <f t="shared" si="1029"/>
        <v>|Dramas|International Movies|Thrillers|</v>
      </c>
      <c r="T8247" s="14" t="str">
        <f t="shared" si="1030"/>
        <v>|Antonio Chavarrías|</v>
      </c>
      <c r="U8247" s="14" t="str">
        <f t="shared" si="1031"/>
        <v>|Alfonso Herrera|Hannah Murray|Henry Goodman|Julian Sands|Frances Barber|Emilio Echevarría|Alejandro Calva|Elvira Mínguez|Roger Casamajor|Luis Rosales|Javier Godino|Alexander Holtmann|Brontis Jodorowsky|</v>
      </c>
    </row>
    <row r="8248" spans="1:21">
      <c r="A8248" s="14" t="s">
        <v>37766</v>
      </c>
      <c r="B8248" s="14" t="s">
        <v>48</v>
      </c>
      <c r="C8248" s="14" t="s">
        <v>37767</v>
      </c>
      <c r="D8248" s="14" t="s">
        <v>4780</v>
      </c>
      <c r="E8248" s="14" t="s">
        <v>37768</v>
      </c>
      <c r="F8248" s="14" t="s">
        <v>37769</v>
      </c>
      <c r="G8248" s="26">
        <v>42498</v>
      </c>
      <c r="H8248" s="14">
        <v>2015</v>
      </c>
      <c r="I8248" s="14" t="s">
        <v>360</v>
      </c>
      <c r="J8248" s="14" t="s">
        <v>1386</v>
      </c>
      <c r="K8248" s="14" t="s">
        <v>444</v>
      </c>
      <c r="L8248" s="14" t="s">
        <v>37770</v>
      </c>
      <c r="M8248" s="14">
        <f t="shared" si="1024"/>
        <v>2016</v>
      </c>
      <c r="N8248" s="14">
        <f t="shared" si="1025"/>
        <v>5</v>
      </c>
      <c r="O8248" s="14" t="str">
        <f>IFERROR(VLOOKUP(I8248,Lists!$F$2:$G$16,2,FALSE()),"Not Rated")</f>
        <v>Adults</v>
      </c>
      <c r="P8248" s="14">
        <f t="shared" si="1026"/>
        <v>107</v>
      </c>
      <c r="Q8248" s="14" t="str">
        <f t="shared" si="1027"/>
        <v>Mexico</v>
      </c>
      <c r="R8248" s="14" t="str">
        <f t="shared" si="1028"/>
        <v>|Mexico|France|</v>
      </c>
      <c r="S8248" s="14" t="str">
        <f t="shared" si="1029"/>
        <v>|Dramas|Independent Movies|International Movies|</v>
      </c>
      <c r="T8248" s="14" t="str">
        <f t="shared" si="1030"/>
        <v>|David Pablos|</v>
      </c>
      <c r="U8248" s="14" t="str">
        <f t="shared" si="1031"/>
        <v>|Nancy Talamantes|Óscar Torres|Leidi Gutiérrez|José Santillán Cabuto|Edward Coward|Alicia Quiñonez|Raquel Presa|Susana Pérez|Gisela Madrigal|Jorge Calderon|Felipe Tututi|</v>
      </c>
    </row>
    <row r="8249" spans="1:21">
      <c r="A8249" s="14" t="s">
        <v>37771</v>
      </c>
      <c r="B8249" s="14" t="s">
        <v>48</v>
      </c>
      <c r="C8249" s="14" t="s">
        <v>37772</v>
      </c>
      <c r="D8249" s="14" t="s">
        <v>37773</v>
      </c>
      <c r="E8249" s="14" t="s">
        <v>37774</v>
      </c>
      <c r="F8249" s="14" t="s">
        <v>916</v>
      </c>
      <c r="G8249" s="26">
        <v>43770</v>
      </c>
      <c r="H8249" s="14">
        <v>2013</v>
      </c>
      <c r="I8249" s="14" t="s">
        <v>367</v>
      </c>
      <c r="J8249" s="14" t="s">
        <v>713</v>
      </c>
      <c r="K8249" s="14" t="s">
        <v>1336</v>
      </c>
      <c r="L8249" s="14" t="s">
        <v>37775</v>
      </c>
      <c r="M8249" s="14">
        <f t="shared" si="1024"/>
        <v>2019</v>
      </c>
      <c r="N8249" s="14">
        <f t="shared" si="1025"/>
        <v>11</v>
      </c>
      <c r="O8249" s="14" t="str">
        <f>IFERROR(VLOOKUP(I8249,Lists!$F$2:$G$16,2,FALSE()),"Not Rated")</f>
        <v>Older Kids</v>
      </c>
      <c r="P8249" s="14">
        <f t="shared" si="1026"/>
        <v>100</v>
      </c>
      <c r="Q8249" s="14" t="str">
        <f t="shared" si="1027"/>
        <v>United Kingdom</v>
      </c>
      <c r="R8249" s="14" t="str">
        <f t="shared" si="1028"/>
        <v>|United Kingdom|United States|</v>
      </c>
      <c r="S8249" s="14" t="str">
        <f t="shared" si="1029"/>
        <v>|Dramas|Faith &amp; Spirituality|</v>
      </c>
      <c r="T8249" s="14" t="str">
        <f t="shared" si="1030"/>
        <v>|John Stephenson|</v>
      </c>
      <c r="U8249" s="14" t="str">
        <f t="shared" si="1031"/>
        <v>|Hans Matheson|Samantha Barks|Lesley Manville|Sylvester McCoy|Susan Boyle|John Hannah|Barbara Flynn|James Cosmo|</v>
      </c>
    </row>
    <row r="8250" spans="1:21">
      <c r="A8250" s="14" t="s">
        <v>37776</v>
      </c>
      <c r="B8250" s="14" t="s">
        <v>48</v>
      </c>
      <c r="C8250" s="14" t="s">
        <v>37777</v>
      </c>
      <c r="D8250" s="14" t="s">
        <v>37778</v>
      </c>
      <c r="E8250" s="14" t="s">
        <v>37779</v>
      </c>
      <c r="F8250" s="14" t="s">
        <v>115</v>
      </c>
      <c r="G8250" s="26">
        <v>43525</v>
      </c>
      <c r="H8250" s="14">
        <v>2016</v>
      </c>
      <c r="I8250" s="14" t="s">
        <v>362</v>
      </c>
      <c r="J8250" s="14" t="s">
        <v>900</v>
      </c>
      <c r="K8250" s="14" t="s">
        <v>481</v>
      </c>
      <c r="L8250" s="14" t="s">
        <v>37780</v>
      </c>
      <c r="M8250" s="14">
        <f t="shared" si="1024"/>
        <v>2019</v>
      </c>
      <c r="N8250" s="14">
        <f t="shared" si="1025"/>
        <v>3</v>
      </c>
      <c r="O8250" s="14" t="str">
        <f>IFERROR(VLOOKUP(I8250,Lists!$F$2:$G$16,2,FALSE()),"Not Rated")</f>
        <v>Older Kids</v>
      </c>
      <c r="P8250" s="14">
        <f t="shared" si="1026"/>
        <v>92</v>
      </c>
      <c r="Q8250" s="14" t="str">
        <f t="shared" si="1027"/>
        <v>United States</v>
      </c>
      <c r="R8250" s="14" t="str">
        <f t="shared" si="1028"/>
        <v>|United States|</v>
      </c>
      <c r="S8250" s="14" t="str">
        <f t="shared" si="1029"/>
        <v>|Children &amp; Family Movies|Comedies|</v>
      </c>
      <c r="T8250" s="14" t="str">
        <f t="shared" si="1030"/>
        <v>|Michael Buster|</v>
      </c>
      <c r="U8250" s="14" t="str">
        <f t="shared" si="1031"/>
        <v>|Jacob Buster|Anson Bagley|Grace Hallows|Josh Reid|Cooper Daniel Johnson|Alison Akin Clark|Brian Neal Clark|Evan Clark|Caitlin E.J. Meyer|Gabe White|</v>
      </c>
    </row>
    <row r="8251" spans="1:21">
      <c r="A8251" s="14" t="s">
        <v>37781</v>
      </c>
      <c r="B8251" s="14" t="s">
        <v>48</v>
      </c>
      <c r="C8251" s="14" t="s">
        <v>37782</v>
      </c>
      <c r="D8251" s="14" t="s">
        <v>31043</v>
      </c>
      <c r="E8251" s="14" t="s">
        <v>37783</v>
      </c>
      <c r="F8251" s="14" t="s">
        <v>115</v>
      </c>
      <c r="G8251" s="26">
        <v>43770</v>
      </c>
      <c r="H8251" s="14">
        <v>1965</v>
      </c>
      <c r="I8251" s="14" t="s">
        <v>361</v>
      </c>
      <c r="J8251" s="14" t="s">
        <v>560</v>
      </c>
      <c r="K8251" s="14" t="s">
        <v>1307</v>
      </c>
      <c r="L8251" s="14" t="s">
        <v>37784</v>
      </c>
      <c r="M8251" s="14">
        <f t="shared" si="1024"/>
        <v>2019</v>
      </c>
      <c r="N8251" s="14">
        <f t="shared" si="1025"/>
        <v>11</v>
      </c>
      <c r="O8251" s="14" t="str">
        <f>IFERROR(VLOOKUP(I8251,Lists!$F$2:$G$16,2,FALSE()),"Not Rated")</f>
        <v>Teens</v>
      </c>
      <c r="P8251" s="14">
        <f t="shared" si="1026"/>
        <v>103</v>
      </c>
      <c r="Q8251" s="14" t="str">
        <f t="shared" si="1027"/>
        <v>United States</v>
      </c>
      <c r="R8251" s="14" t="str">
        <f t="shared" si="1028"/>
        <v>|United States|</v>
      </c>
      <c r="S8251" s="14" t="str">
        <f t="shared" si="1029"/>
        <v>|Classic Movies|Dramas|</v>
      </c>
      <c r="T8251" s="14" t="str">
        <f t="shared" si="1030"/>
        <v>|Norman Jewison|</v>
      </c>
      <c r="U8251" s="14" t="str">
        <f t="shared" si="1031"/>
        <v>|Steve McQueen|Edward G. Robinson|Ann-Margret|Karl Malden|Tuesday Weld|Joan Blondell|Rip Torn|Jack Weston|Cab Calloway|Jeff Corey|Theo Marcuse|</v>
      </c>
    </row>
    <row r="8252" spans="1:21">
      <c r="A8252" s="14" t="s">
        <v>37785</v>
      </c>
      <c r="B8252" s="14" t="s">
        <v>49</v>
      </c>
      <c r="C8252" s="14" t="s">
        <v>37786</v>
      </c>
      <c r="D8252" s="14" t="s">
        <v>117</v>
      </c>
      <c r="E8252" s="14" t="s">
        <v>37787</v>
      </c>
      <c r="F8252" s="14" t="s">
        <v>118</v>
      </c>
      <c r="G8252" s="26">
        <v>43132</v>
      </c>
      <c r="H8252" s="14">
        <v>2011</v>
      </c>
      <c r="I8252" s="14" t="s">
        <v>362</v>
      </c>
      <c r="J8252" s="14" t="s">
        <v>105</v>
      </c>
      <c r="K8252" s="14" t="s">
        <v>803</v>
      </c>
      <c r="L8252" s="14" t="s">
        <v>37788</v>
      </c>
      <c r="M8252" s="14">
        <f t="shared" si="1024"/>
        <v>2018</v>
      </c>
      <c r="N8252" s="14">
        <f t="shared" si="1025"/>
        <v>2</v>
      </c>
      <c r="O8252" s="14" t="str">
        <f>IFERROR(VLOOKUP(I8252,Lists!$F$2:$G$16,2,FALSE()),"Not Rated")</f>
        <v>Older Kids</v>
      </c>
      <c r="P8252" s="14">
        <f t="shared" si="1026"/>
        <v>1</v>
      </c>
      <c r="Q8252" s="14" t="str">
        <f t="shared" si="1027"/>
        <v>United Kingdom</v>
      </c>
      <c r="R8252" s="14" t="str">
        <f t="shared" si="1028"/>
        <v>|United Kingdom|</v>
      </c>
      <c r="S8252" s="14" t="str">
        <f t="shared" si="1029"/>
        <v>|British TV Shows|Docuseries|International TV Shows|</v>
      </c>
      <c r="T8252" s="14" t="str">
        <f t="shared" si="1030"/>
        <v>|Unknown|</v>
      </c>
      <c r="U8252" s="14" t="str">
        <f t="shared" si="1031"/>
        <v>|Marcus du Sautoy|</v>
      </c>
    </row>
    <row r="8253" spans="1:21">
      <c r="A8253" s="14" t="s">
        <v>37789</v>
      </c>
      <c r="B8253" s="14" t="s">
        <v>48</v>
      </c>
      <c r="C8253" s="14" t="s">
        <v>37790</v>
      </c>
      <c r="D8253" s="14" t="s">
        <v>5135</v>
      </c>
      <c r="E8253" s="14" t="s">
        <v>37791</v>
      </c>
      <c r="F8253" s="14" t="s">
        <v>115</v>
      </c>
      <c r="G8253" s="26">
        <v>43309</v>
      </c>
      <c r="H8253" s="14">
        <v>2010</v>
      </c>
      <c r="I8253" s="14" t="s">
        <v>363</v>
      </c>
      <c r="J8253" s="14" t="s">
        <v>611</v>
      </c>
      <c r="K8253" s="14" t="s">
        <v>1436</v>
      </c>
      <c r="L8253" s="14" t="s">
        <v>37792</v>
      </c>
      <c r="M8253" s="14">
        <f t="shared" si="1024"/>
        <v>2018</v>
      </c>
      <c r="N8253" s="14">
        <f t="shared" si="1025"/>
        <v>7</v>
      </c>
      <c r="O8253" s="14" t="str">
        <f>IFERROR(VLOOKUP(I8253,Lists!$F$2:$G$16,2,FALSE()),"Not Rated")</f>
        <v>Adults</v>
      </c>
      <c r="P8253" s="14">
        <f t="shared" si="1026"/>
        <v>105</v>
      </c>
      <c r="Q8253" s="14" t="str">
        <f t="shared" si="1027"/>
        <v>United States</v>
      </c>
      <c r="R8253" s="14" t="str">
        <f t="shared" si="1028"/>
        <v>|United States|</v>
      </c>
      <c r="S8253" s="14" t="str">
        <f t="shared" si="1029"/>
        <v>|Dramas|Independent Movies|</v>
      </c>
      <c r="T8253" s="14" t="str">
        <f t="shared" si="1030"/>
        <v>|John Wells|</v>
      </c>
      <c r="U8253" s="14" t="str">
        <f t="shared" si="1031"/>
        <v>|Ben Affleck|Chris Cooper|Kevin Costner|Tommy Lee Jones|Maria Bello|Rosemarie DeWitt|Craig T. Nelson|John Doman|Tonye Patano|Cady Huffman|</v>
      </c>
    </row>
    <row r="8254" spans="1:21">
      <c r="A8254" s="14" t="s">
        <v>37793</v>
      </c>
      <c r="B8254" s="14" t="s">
        <v>48</v>
      </c>
      <c r="C8254" s="14" t="s">
        <v>37794</v>
      </c>
      <c r="D8254" s="14" t="s">
        <v>15959</v>
      </c>
      <c r="E8254" s="14" t="s">
        <v>37795</v>
      </c>
      <c r="F8254" s="14" t="s">
        <v>115</v>
      </c>
      <c r="G8254" s="26">
        <v>43669</v>
      </c>
      <c r="H8254" s="14">
        <v>2018</v>
      </c>
      <c r="I8254" s="14" t="s">
        <v>361</v>
      </c>
      <c r="J8254" s="14" t="s">
        <v>560</v>
      </c>
      <c r="K8254" s="14" t="s">
        <v>1014</v>
      </c>
      <c r="L8254" s="14" t="s">
        <v>37796</v>
      </c>
      <c r="M8254" s="14">
        <f t="shared" si="1024"/>
        <v>2019</v>
      </c>
      <c r="N8254" s="14">
        <f t="shared" si="1025"/>
        <v>7</v>
      </c>
      <c r="O8254" s="14" t="str">
        <f>IFERROR(VLOOKUP(I8254,Lists!$F$2:$G$16,2,FALSE()),"Not Rated")</f>
        <v>Teens</v>
      </c>
      <c r="P8254" s="14">
        <f t="shared" si="1026"/>
        <v>103</v>
      </c>
      <c r="Q8254" s="14" t="str">
        <f t="shared" si="1027"/>
        <v>United States</v>
      </c>
      <c r="R8254" s="14" t="str">
        <f t="shared" si="1028"/>
        <v>|United States|</v>
      </c>
      <c r="S8254" s="14" t="str">
        <f t="shared" si="1029"/>
        <v>|Comedies|Romantic Movies|</v>
      </c>
      <c r="T8254" s="14" t="str">
        <f t="shared" si="1030"/>
        <v>|Harvey Lowry|</v>
      </c>
      <c r="U8254" s="14" t="str">
        <f t="shared" si="1031"/>
        <v>|Thora Birch|Chris Klein|Claire Coffee|David Blue|Kelsey Tucker|Michael Draper|Jason Tobias|Gabrielle Stone|Catherine Johnson|Tiffany Fallon|</v>
      </c>
    </row>
    <row r="8255" spans="1:21">
      <c r="A8255" s="14" t="s">
        <v>37797</v>
      </c>
      <c r="B8255" s="14" t="s">
        <v>48</v>
      </c>
      <c r="C8255" s="14" t="s">
        <v>37798</v>
      </c>
      <c r="D8255" s="14" t="s">
        <v>37799</v>
      </c>
      <c r="E8255" s="14" t="s">
        <v>37800</v>
      </c>
      <c r="F8255" s="14" t="s">
        <v>119</v>
      </c>
      <c r="G8255" s="26">
        <v>43502</v>
      </c>
      <c r="H8255" s="14">
        <v>2016</v>
      </c>
      <c r="I8255" s="14" t="s">
        <v>364</v>
      </c>
      <c r="J8255" s="14" t="s">
        <v>1247</v>
      </c>
      <c r="K8255" s="14" t="s">
        <v>1034</v>
      </c>
      <c r="L8255" s="14" t="s">
        <v>37801</v>
      </c>
      <c r="M8255" s="14">
        <f t="shared" si="1024"/>
        <v>2019</v>
      </c>
      <c r="N8255" s="14">
        <f t="shared" si="1025"/>
        <v>2</v>
      </c>
      <c r="O8255" s="14" t="str">
        <f>IFERROR(VLOOKUP(I8255,Lists!$F$2:$G$16,2,FALSE()),"Not Rated")</f>
        <v>Teens</v>
      </c>
      <c r="P8255" s="14">
        <f t="shared" si="1026"/>
        <v>101</v>
      </c>
      <c r="Q8255" s="14" t="str">
        <f t="shared" si="1027"/>
        <v>Canada</v>
      </c>
      <c r="R8255" s="14" t="str">
        <f t="shared" si="1028"/>
        <v>|Canada|</v>
      </c>
      <c r="S8255" s="14" t="str">
        <f t="shared" si="1029"/>
        <v>|Comedies|Dramas|Independent Movies|</v>
      </c>
      <c r="T8255" s="14" t="str">
        <f t="shared" si="1030"/>
        <v>|Bob Nelson|</v>
      </c>
      <c r="U8255" s="14" t="str">
        <f t="shared" si="1031"/>
        <v>|Clive Owen|Maria Bello|Patton Oswalt|Jaeden Lieberher|Matthew Modine|Stephen Tobolowsky|Tim Blake Nelson|Robert Forster|</v>
      </c>
    </row>
    <row r="8256" spans="1:21">
      <c r="A8256" s="14" t="s">
        <v>37802</v>
      </c>
      <c r="B8256" s="14" t="s">
        <v>48</v>
      </c>
      <c r="C8256" s="14" t="s">
        <v>37803</v>
      </c>
      <c r="D8256" s="14" t="s">
        <v>37804</v>
      </c>
      <c r="E8256" s="14" t="s">
        <v>37805</v>
      </c>
      <c r="F8256" s="14" t="s">
        <v>37806</v>
      </c>
      <c r="G8256" s="26">
        <v>43700</v>
      </c>
      <c r="H8256" s="14">
        <v>2013</v>
      </c>
      <c r="I8256" s="14" t="s">
        <v>360</v>
      </c>
      <c r="J8256" s="14" t="s">
        <v>2442</v>
      </c>
      <c r="K8256" s="14" t="s">
        <v>5047</v>
      </c>
      <c r="L8256" s="14" t="s">
        <v>37807</v>
      </c>
      <c r="M8256" s="14">
        <f t="shared" si="1024"/>
        <v>2019</v>
      </c>
      <c r="N8256" s="14">
        <f t="shared" si="1025"/>
        <v>8</v>
      </c>
      <c r="O8256" s="14" t="str">
        <f>IFERROR(VLOOKUP(I8256,Lists!$F$2:$G$16,2,FALSE()),"Not Rated")</f>
        <v>Adults</v>
      </c>
      <c r="P8256" s="14">
        <f t="shared" si="1026"/>
        <v>123</v>
      </c>
      <c r="Q8256" s="14" t="str">
        <f t="shared" si="1027"/>
        <v>Israel</v>
      </c>
      <c r="R8256" s="14" t="str">
        <f t="shared" si="1028"/>
        <v>|Israel|Germany|Poland|Luxembourg|Belgium|France|United States|</v>
      </c>
      <c r="S8256" s="14" t="str">
        <f t="shared" si="1029"/>
        <v>|Dramas|International Movies|Sci-Fi &amp; Fantasy|</v>
      </c>
      <c r="T8256" s="14" t="str">
        <f t="shared" si="1030"/>
        <v>|Ari Folman|</v>
      </c>
      <c r="U8256" s="14" t="str">
        <f t="shared" si="1031"/>
        <v>|Robin Wright|Harvey Keitel|Jon Hamm|Paul Giamatti|Kodi Smit-McPhee|Danny Huston|Sami Gayle|Michael Stahl-David|Michael Landes|Sarah Shahi|</v>
      </c>
    </row>
    <row r="8257" spans="1:21">
      <c r="A8257" s="14" t="s">
        <v>37808</v>
      </c>
      <c r="B8257" s="14" t="s">
        <v>48</v>
      </c>
      <c r="C8257" s="14" t="s">
        <v>37809</v>
      </c>
      <c r="D8257" s="14" t="s">
        <v>12789</v>
      </c>
      <c r="E8257" s="14" t="s">
        <v>37810</v>
      </c>
      <c r="F8257" s="14" t="s">
        <v>128</v>
      </c>
      <c r="G8257" s="26">
        <v>43580</v>
      </c>
      <c r="H8257" s="14">
        <v>2011</v>
      </c>
      <c r="I8257" s="14" t="s">
        <v>361</v>
      </c>
      <c r="J8257" s="14" t="s">
        <v>1033</v>
      </c>
      <c r="K8257" s="14" t="s">
        <v>8048</v>
      </c>
      <c r="L8257" s="14" t="s">
        <v>37811</v>
      </c>
      <c r="M8257" s="14">
        <f t="shared" si="1024"/>
        <v>2019</v>
      </c>
      <c r="N8257" s="14">
        <f t="shared" si="1025"/>
        <v>4</v>
      </c>
      <c r="O8257" s="14" t="str">
        <f>IFERROR(VLOOKUP(I8257,Lists!$F$2:$G$16,2,FALSE()),"Not Rated")</f>
        <v>Teens</v>
      </c>
      <c r="P8257" s="14">
        <f t="shared" si="1026"/>
        <v>114</v>
      </c>
      <c r="Q8257" s="14" t="str">
        <f t="shared" si="1027"/>
        <v>Egypt</v>
      </c>
      <c r="R8257" s="14" t="str">
        <f t="shared" si="1028"/>
        <v>|Egypt|</v>
      </c>
      <c r="S8257" s="14" t="str">
        <f t="shared" si="1029"/>
        <v>|Comedies|International Movies|Thrillers|</v>
      </c>
      <c r="T8257" s="14" t="str">
        <f t="shared" si="1030"/>
        <v>|Amr Arafa|</v>
      </c>
      <c r="U8257" s="14" t="str">
        <f t="shared" si="1031"/>
        <v>|Khaled Saleh|Ghada Adel|Ahmed el-Sakka|Khaled Sarhan|Sawsan Badr|Mustafa Haridi|</v>
      </c>
    </row>
    <row r="8258" spans="1:21">
      <c r="A8258" s="14" t="s">
        <v>37812</v>
      </c>
      <c r="B8258" s="14" t="s">
        <v>48</v>
      </c>
      <c r="C8258" s="14" t="s">
        <v>37813</v>
      </c>
      <c r="D8258" s="14" t="s">
        <v>37814</v>
      </c>
      <c r="E8258" s="14" t="s">
        <v>37815</v>
      </c>
      <c r="F8258" s="14" t="s">
        <v>115</v>
      </c>
      <c r="G8258" s="26">
        <v>43831</v>
      </c>
      <c r="H8258" s="14">
        <v>1996</v>
      </c>
      <c r="I8258" s="14" t="s">
        <v>363</v>
      </c>
      <c r="J8258" s="14" t="s">
        <v>1247</v>
      </c>
      <c r="K8258" s="14" t="s">
        <v>3429</v>
      </c>
      <c r="L8258" s="14" t="s">
        <v>37816</v>
      </c>
      <c r="M8258" s="14">
        <f t="shared" ref="M8258:M8321" si="1032">IF(G8258="","",YEAR(G8258))</f>
        <v>2020</v>
      </c>
      <c r="N8258" s="14">
        <f t="shared" ref="N8258:N8321" si="1033">IF(G8258="","",MONTH(G8258))</f>
        <v>1</v>
      </c>
      <c r="O8258" s="14" t="str">
        <f>IFERROR(VLOOKUP(I8258,Lists!$F$2:$G$16,2,FALSE()),"Not Rated")</f>
        <v>Adults</v>
      </c>
      <c r="P8258" s="14">
        <f t="shared" ref="P8258:P8321" si="1034">IFERROR(VALUE(LEFT(J8258,FIND(" ",J8258)-1)),"")</f>
        <v>101</v>
      </c>
      <c r="Q8258" s="14" t="str">
        <f t="shared" ref="Q8258:Q8321" si="1035">IFERROR(LEFT(F8258,FIND(",",F8258)-1),F8258)</f>
        <v>United States</v>
      </c>
      <c r="R8258" s="14" t="str">
        <f t="shared" ref="R8258:R8321" si="1036">"|"&amp;SUBSTITUTE(F8258,", ","|")&amp;"|"</f>
        <v>|United States|</v>
      </c>
      <c r="S8258" s="14" t="str">
        <f t="shared" ref="S8258:S8321" si="1037">"|"&amp;SUBSTITUTE(K8258,", ","|")&amp;"|"</f>
        <v>|Horror Movies|Thrillers|</v>
      </c>
      <c r="T8258" s="14" t="str">
        <f t="shared" ref="T8258:T8321" si="1038">"|"&amp;SUBSTITUTE(D8258,", ","|")&amp;"|"</f>
        <v>|Andrew Fleming|</v>
      </c>
      <c r="U8258" s="14" t="str">
        <f t="shared" ref="U8258:U8321" si="1039">"|"&amp;SUBSTITUTE(E8258,", ","|")&amp;"|"</f>
        <v>|Robin Tunney|Fairuza Balk|Neve Campbell|Rachel True|Skeet Ulrich|Christine Taylor|Breckin Meyer|Nathaniel Marston|Cliff De Young|Assumpta Serna|</v>
      </c>
    </row>
    <row r="8259" spans="1:21">
      <c r="A8259" s="14" t="s">
        <v>37817</v>
      </c>
      <c r="B8259" s="14" t="s">
        <v>49</v>
      </c>
      <c r="C8259" s="14" t="s">
        <v>37818</v>
      </c>
      <c r="D8259" s="14" t="s">
        <v>117</v>
      </c>
      <c r="E8259" s="14" t="s">
        <v>37819</v>
      </c>
      <c r="F8259" s="14" t="s">
        <v>123</v>
      </c>
      <c r="G8259" s="26">
        <v>42845</v>
      </c>
      <c r="H8259" s="14">
        <v>2016</v>
      </c>
      <c r="I8259" s="14" t="s">
        <v>361</v>
      </c>
      <c r="J8259" s="14" t="s">
        <v>106</v>
      </c>
      <c r="K8259" s="14" t="s">
        <v>3795</v>
      </c>
      <c r="L8259" s="14" t="s">
        <v>37820</v>
      </c>
      <c r="M8259" s="14">
        <f t="shared" si="1032"/>
        <v>2017</v>
      </c>
      <c r="N8259" s="14">
        <f t="shared" si="1033"/>
        <v>4</v>
      </c>
      <c r="O8259" s="14" t="str">
        <f>IFERROR(VLOOKUP(I8259,Lists!$F$2:$G$16,2,FALSE()),"Not Rated")</f>
        <v>Teens</v>
      </c>
      <c r="P8259" s="14">
        <f t="shared" si="1034"/>
        <v>2</v>
      </c>
      <c r="Q8259" s="14" t="str">
        <f t="shared" si="1035"/>
        <v>South Korea</v>
      </c>
      <c r="R8259" s="14" t="str">
        <f t="shared" si="1036"/>
        <v>|South Korea|</v>
      </c>
      <c r="S8259" s="14" t="str">
        <f t="shared" si="1037"/>
        <v>|International TV Shows|Korean TV Shows|TV Comedies|</v>
      </c>
      <c r="T8259" s="14" t="str">
        <f t="shared" si="1038"/>
        <v>|Unknown|</v>
      </c>
      <c r="U8259" s="14" t="str">
        <f t="shared" si="1039"/>
        <v>|Park Hee-bon|Phillip Choi|Hong Wan-pyo|Choi Bae-yeong|Hyuk-kwon Park|Yang Hyeon-min|</v>
      </c>
    </row>
    <row r="8260" spans="1:21">
      <c r="A8260" s="14" t="s">
        <v>37821</v>
      </c>
      <c r="B8260" s="14" t="s">
        <v>48</v>
      </c>
      <c r="C8260" s="14" t="s">
        <v>37822</v>
      </c>
      <c r="D8260" s="14" t="s">
        <v>37823</v>
      </c>
      <c r="E8260" s="14" t="s">
        <v>37824</v>
      </c>
      <c r="F8260" s="14" t="s">
        <v>115</v>
      </c>
      <c r="G8260" s="26">
        <v>43675</v>
      </c>
      <c r="H8260" s="14">
        <v>2013</v>
      </c>
      <c r="I8260" s="14" t="s">
        <v>367</v>
      </c>
      <c r="J8260" s="14" t="s">
        <v>698</v>
      </c>
      <c r="K8260" s="14" t="s">
        <v>481</v>
      </c>
      <c r="L8260" s="14" t="s">
        <v>37825</v>
      </c>
      <c r="M8260" s="14">
        <f t="shared" si="1032"/>
        <v>2019</v>
      </c>
      <c r="N8260" s="14">
        <f t="shared" si="1033"/>
        <v>7</v>
      </c>
      <c r="O8260" s="14" t="str">
        <f>IFERROR(VLOOKUP(I8260,Lists!$F$2:$G$16,2,FALSE()),"Not Rated")</f>
        <v>Older Kids</v>
      </c>
      <c r="P8260" s="14">
        <f t="shared" si="1034"/>
        <v>99</v>
      </c>
      <c r="Q8260" s="14" t="str">
        <f t="shared" si="1035"/>
        <v>United States</v>
      </c>
      <c r="R8260" s="14" t="str">
        <f t="shared" si="1036"/>
        <v>|United States|</v>
      </c>
      <c r="S8260" s="14" t="str">
        <f t="shared" si="1037"/>
        <v>|Children &amp; Family Movies|Comedies|</v>
      </c>
      <c r="T8260" s="14" t="str">
        <f t="shared" si="1038"/>
        <v>|Kirk De Micco|Chris Sanders|</v>
      </c>
      <c r="U8260" s="14" t="str">
        <f t="shared" si="1039"/>
        <v>|Nicolas Cage|Emma Stone|Ryan Reynolds|Catherine Keener|Cloris Leachman|Clark Duke|Chris Sanders|Randy Thom|</v>
      </c>
    </row>
    <row r="8261" spans="1:21">
      <c r="A8261" s="14" t="s">
        <v>37826</v>
      </c>
      <c r="B8261" s="14" t="s">
        <v>48</v>
      </c>
      <c r="C8261" s="14" t="s">
        <v>37827</v>
      </c>
      <c r="D8261" s="14" t="s">
        <v>33181</v>
      </c>
      <c r="E8261" s="14" t="s">
        <v>37828</v>
      </c>
      <c r="F8261" s="14" t="s">
        <v>115</v>
      </c>
      <c r="G8261" s="26">
        <v>43466</v>
      </c>
      <c r="H8261" s="14">
        <v>1994</v>
      </c>
      <c r="I8261" s="14" t="s">
        <v>363</v>
      </c>
      <c r="J8261" s="14" t="s">
        <v>724</v>
      </c>
      <c r="K8261" s="14" t="s">
        <v>4234</v>
      </c>
      <c r="L8261" s="14" t="s">
        <v>37829</v>
      </c>
      <c r="M8261" s="14">
        <f t="shared" si="1032"/>
        <v>2019</v>
      </c>
      <c r="N8261" s="14">
        <f t="shared" si="1033"/>
        <v>1</v>
      </c>
      <c r="O8261" s="14" t="str">
        <f>IFERROR(VLOOKUP(I8261,Lists!$F$2:$G$16,2,FALSE()),"Not Rated")</f>
        <v>Adults</v>
      </c>
      <c r="P8261" s="14">
        <f t="shared" si="1034"/>
        <v>102</v>
      </c>
      <c r="Q8261" s="14" t="str">
        <f t="shared" si="1035"/>
        <v>United States</v>
      </c>
      <c r="R8261" s="14" t="str">
        <f t="shared" si="1036"/>
        <v>|United States|</v>
      </c>
      <c r="S8261" s="14" t="str">
        <f t="shared" si="1037"/>
        <v>|Action &amp; Adventure|Cult Movies|Sci-Fi &amp; Fantasy|</v>
      </c>
      <c r="T8261" s="14" t="str">
        <f t="shared" si="1038"/>
        <v>|Alex Proyas|</v>
      </c>
      <c r="U8261" s="14" t="str">
        <f t="shared" si="1039"/>
        <v>|Brandon Lee|Rochelle Davis|Ernie Hudson|Michael Wincott|Bai Ling|Sofia Shinas|Anna Levine|David Patrick Kelly|Angel David|Laurence Mason|Michael Massee|Tony Todd|Jon Polito|</v>
      </c>
    </row>
    <row r="8262" spans="1:21">
      <c r="A8262" s="14" t="s">
        <v>37830</v>
      </c>
      <c r="B8262" s="14" t="s">
        <v>48</v>
      </c>
      <c r="C8262" s="14" t="s">
        <v>37831</v>
      </c>
      <c r="D8262" s="14" t="s">
        <v>37832</v>
      </c>
      <c r="E8262" s="14" t="s">
        <v>37833</v>
      </c>
      <c r="F8262" s="14" t="s">
        <v>147</v>
      </c>
      <c r="G8262" s="26">
        <v>43739</v>
      </c>
      <c r="H8262" s="14">
        <v>1970</v>
      </c>
      <c r="I8262" s="14" t="s">
        <v>362</v>
      </c>
      <c r="J8262" s="14" t="s">
        <v>2497</v>
      </c>
      <c r="K8262" s="14" t="s">
        <v>1979</v>
      </c>
      <c r="L8262" s="14" t="s">
        <v>37834</v>
      </c>
      <c r="M8262" s="14">
        <f t="shared" si="1032"/>
        <v>2019</v>
      </c>
      <c r="N8262" s="14">
        <f t="shared" si="1033"/>
        <v>10</v>
      </c>
      <c r="O8262" s="14" t="str">
        <f>IFERROR(VLOOKUP(I8262,Lists!$F$2:$G$16,2,FALSE()),"Not Rated")</f>
        <v>Older Kids</v>
      </c>
      <c r="P8262" s="14">
        <f t="shared" si="1034"/>
        <v>66</v>
      </c>
      <c r="Q8262" s="14" t="str">
        <f t="shared" si="1035"/>
        <v>Poland</v>
      </c>
      <c r="R8262" s="14" t="str">
        <f t="shared" si="1036"/>
        <v>|Poland|</v>
      </c>
      <c r="S8262" s="14" t="str">
        <f t="shared" si="1037"/>
        <v>|Comedies|Cult Movies|International Movies|</v>
      </c>
      <c r="T8262" s="14" t="str">
        <f t="shared" si="1038"/>
        <v>|Marek Piwowski|</v>
      </c>
      <c r="U8262" s="14" t="str">
        <f t="shared" si="1039"/>
        <v>|Jan Himilsbach|Stanislaw Tym|Jerzy Dobrowolski|Zdzislaw Maklakiewicz|Andrzej Dobosz|Feridun Erol|Jolanta Lothe|Wanda Stanisławska-Lothe|</v>
      </c>
    </row>
    <row r="8263" spans="1:21">
      <c r="A8263" s="14" t="s">
        <v>37835</v>
      </c>
      <c r="B8263" s="14" t="s">
        <v>48</v>
      </c>
      <c r="C8263" s="14" t="s">
        <v>37836</v>
      </c>
      <c r="D8263" s="14" t="s">
        <v>37660</v>
      </c>
      <c r="E8263" s="14" t="s">
        <v>37837</v>
      </c>
      <c r="F8263" s="14" t="s">
        <v>15662</v>
      </c>
      <c r="G8263" s="26">
        <v>43831</v>
      </c>
      <c r="H8263" s="14">
        <v>1992</v>
      </c>
      <c r="I8263" s="14" t="s">
        <v>363</v>
      </c>
      <c r="J8263" s="14" t="s">
        <v>1375</v>
      </c>
      <c r="K8263" s="14" t="s">
        <v>37838</v>
      </c>
      <c r="L8263" s="14" t="s">
        <v>37839</v>
      </c>
      <c r="M8263" s="14">
        <f t="shared" si="1032"/>
        <v>2020</v>
      </c>
      <c r="N8263" s="14">
        <f t="shared" si="1033"/>
        <v>1</v>
      </c>
      <c r="O8263" s="14" t="str">
        <f>IFERROR(VLOOKUP(I8263,Lists!$F$2:$G$16,2,FALSE()),"Not Rated")</f>
        <v>Adults</v>
      </c>
      <c r="P8263" s="14">
        <f t="shared" si="1034"/>
        <v>112</v>
      </c>
      <c r="Q8263" s="14" t="str">
        <f t="shared" si="1035"/>
        <v>United Kingdom</v>
      </c>
      <c r="R8263" s="14" t="str">
        <f t="shared" si="1036"/>
        <v>|United Kingdom|Japan|United States|</v>
      </c>
      <c r="S8263" s="14" t="str">
        <f t="shared" si="1037"/>
        <v>|Classic Movies|Independent Movies|Thrillers|</v>
      </c>
      <c r="T8263" s="14" t="str">
        <f t="shared" si="1038"/>
        <v>|Neil Jordan|</v>
      </c>
      <c r="U8263" s="14" t="str">
        <f t="shared" si="1039"/>
        <v>|Stephen Rea|Miranda Richardson|Forest Whitaker|Jaye Davidson|Adrian Dunbar|Breffini McKenna|Joe Savino|Birdie Sweeney|Andree Bernard|Jim Broadbent|</v>
      </c>
    </row>
    <row r="8264" spans="1:21">
      <c r="A8264" s="14" t="s">
        <v>37840</v>
      </c>
      <c r="B8264" s="14" t="s">
        <v>49</v>
      </c>
      <c r="C8264" s="14" t="s">
        <v>37841</v>
      </c>
      <c r="D8264" s="14" t="s">
        <v>117</v>
      </c>
      <c r="E8264" s="14" t="s">
        <v>28365</v>
      </c>
      <c r="F8264" s="14" t="s">
        <v>115</v>
      </c>
      <c r="G8264" s="26">
        <v>43723</v>
      </c>
      <c r="H8264" s="14">
        <v>2016</v>
      </c>
      <c r="I8264" s="14" t="s">
        <v>362</v>
      </c>
      <c r="J8264" s="14" t="s">
        <v>105</v>
      </c>
      <c r="K8264" s="14" t="s">
        <v>956</v>
      </c>
      <c r="L8264" s="14" t="s">
        <v>37842</v>
      </c>
      <c r="M8264" s="14">
        <f t="shared" si="1032"/>
        <v>2019</v>
      </c>
      <c r="N8264" s="14">
        <f t="shared" si="1033"/>
        <v>9</v>
      </c>
      <c r="O8264" s="14" t="str">
        <f>IFERROR(VLOOKUP(I8264,Lists!$F$2:$G$16,2,FALSE()),"Not Rated")</f>
        <v>Older Kids</v>
      </c>
      <c r="P8264" s="14">
        <f t="shared" si="1034"/>
        <v>1</v>
      </c>
      <c r="Q8264" s="14" t="str">
        <f t="shared" si="1035"/>
        <v>United States</v>
      </c>
      <c r="R8264" s="14" t="str">
        <f t="shared" si="1036"/>
        <v>|United States|</v>
      </c>
      <c r="S8264" s="14" t="str">
        <f t="shared" si="1037"/>
        <v>|Docuseries|Science &amp; Nature TV|</v>
      </c>
      <c r="T8264" s="14" t="str">
        <f t="shared" si="1038"/>
        <v>|Unknown|</v>
      </c>
      <c r="U8264" s="14" t="str">
        <f t="shared" si="1039"/>
        <v>|Robert Clotworthy|</v>
      </c>
    </row>
    <row r="8265" spans="1:21">
      <c r="A8265" s="14" t="s">
        <v>37843</v>
      </c>
      <c r="B8265" s="14" t="s">
        <v>48</v>
      </c>
      <c r="C8265" s="14" t="s">
        <v>37844</v>
      </c>
      <c r="D8265" s="14" t="s">
        <v>37845</v>
      </c>
      <c r="E8265" s="14" t="s">
        <v>37846</v>
      </c>
      <c r="F8265" s="14" t="s">
        <v>916</v>
      </c>
      <c r="G8265" s="26">
        <v>42827</v>
      </c>
      <c r="H8265" s="14">
        <v>2015</v>
      </c>
      <c r="I8265" s="14" t="s">
        <v>363</v>
      </c>
      <c r="J8265" s="14" t="s">
        <v>1247</v>
      </c>
      <c r="K8265" s="14" t="s">
        <v>245</v>
      </c>
      <c r="L8265" s="14" t="s">
        <v>37847</v>
      </c>
      <c r="M8265" s="14">
        <f t="shared" si="1032"/>
        <v>2017</v>
      </c>
      <c r="N8265" s="14">
        <f t="shared" si="1033"/>
        <v>4</v>
      </c>
      <c r="O8265" s="14" t="str">
        <f>IFERROR(VLOOKUP(I8265,Lists!$F$2:$G$16,2,FALSE()),"Not Rated")</f>
        <v>Adults</v>
      </c>
      <c r="P8265" s="14">
        <f t="shared" si="1034"/>
        <v>101</v>
      </c>
      <c r="Q8265" s="14" t="str">
        <f t="shared" si="1035"/>
        <v>United Kingdom</v>
      </c>
      <c r="R8265" s="14" t="str">
        <f t="shared" si="1036"/>
        <v>|United Kingdom|United States|</v>
      </c>
      <c r="S8265" s="14" t="str">
        <f t="shared" si="1037"/>
        <v>|Comedies|</v>
      </c>
      <c r="T8265" s="14" t="str">
        <f t="shared" si="1038"/>
        <v>|Jarrad Paul|Andrew Mogel|</v>
      </c>
      <c r="U8265" s="14" t="str">
        <f t="shared" si="1039"/>
        <v>|Jack Black|James Marsden|Kathryn Hahn|Jeffrey Tambor|Russell Posner|Henry Zebrowski|Kyle Bornheimer|Mike White|</v>
      </c>
    </row>
    <row r="8266" spans="1:21">
      <c r="A8266" s="14" t="s">
        <v>37848</v>
      </c>
      <c r="B8266" s="14" t="s">
        <v>48</v>
      </c>
      <c r="C8266" s="14" t="s">
        <v>37849</v>
      </c>
      <c r="D8266" s="14" t="s">
        <v>37850</v>
      </c>
      <c r="E8266" s="14" t="s">
        <v>37851</v>
      </c>
      <c r="F8266" s="14" t="s">
        <v>116</v>
      </c>
      <c r="G8266" s="26">
        <v>43101</v>
      </c>
      <c r="H8266" s="14">
        <v>2009</v>
      </c>
      <c r="I8266" s="14" t="s">
        <v>361</v>
      </c>
      <c r="J8266" s="14" t="s">
        <v>698</v>
      </c>
      <c r="K8266" s="14" t="s">
        <v>475</v>
      </c>
      <c r="L8266" s="14" t="s">
        <v>37852</v>
      </c>
      <c r="M8266" s="14">
        <f t="shared" si="1032"/>
        <v>2018</v>
      </c>
      <c r="N8266" s="14">
        <f t="shared" si="1033"/>
        <v>1</v>
      </c>
      <c r="O8266" s="14" t="str">
        <f>IFERROR(VLOOKUP(I8266,Lists!$F$2:$G$16,2,FALSE()),"Not Rated")</f>
        <v>Teens</v>
      </c>
      <c r="P8266" s="14">
        <f t="shared" si="1034"/>
        <v>99</v>
      </c>
      <c r="Q8266" s="14" t="str">
        <f t="shared" si="1035"/>
        <v>India</v>
      </c>
      <c r="R8266" s="14" t="str">
        <f t="shared" si="1036"/>
        <v>|India|</v>
      </c>
      <c r="S8266" s="14" t="str">
        <f t="shared" si="1037"/>
        <v>|Dramas|International Movies|</v>
      </c>
      <c r="T8266" s="14" t="str">
        <f t="shared" si="1038"/>
        <v>|Satish Manwar|</v>
      </c>
      <c r="U8266" s="14" t="str">
        <f t="shared" si="1039"/>
        <v>|Sonali Kulkarni|Girish Kulkarni|Jyoti Subhash|Veena Jamkar|Aman Attar|</v>
      </c>
    </row>
    <row r="8267" spans="1:21">
      <c r="A8267" s="14" t="s">
        <v>37853</v>
      </c>
      <c r="B8267" s="14" t="s">
        <v>48</v>
      </c>
      <c r="C8267" s="14" t="s">
        <v>37854</v>
      </c>
      <c r="D8267" s="14" t="s">
        <v>31409</v>
      </c>
      <c r="E8267" s="14" t="s">
        <v>37855</v>
      </c>
      <c r="F8267" s="14" t="s">
        <v>136</v>
      </c>
      <c r="G8267" s="26">
        <v>43442</v>
      </c>
      <c r="H8267" s="14">
        <v>2011</v>
      </c>
      <c r="I8267" s="14" t="s">
        <v>360</v>
      </c>
      <c r="J8267" s="14" t="s">
        <v>611</v>
      </c>
      <c r="K8267" s="14" t="s">
        <v>910</v>
      </c>
      <c r="L8267" s="14" t="s">
        <v>37856</v>
      </c>
      <c r="M8267" s="14">
        <f t="shared" si="1032"/>
        <v>2018</v>
      </c>
      <c r="N8267" s="14">
        <f t="shared" si="1033"/>
        <v>12</v>
      </c>
      <c r="O8267" s="14" t="str">
        <f>IFERROR(VLOOKUP(I8267,Lists!$F$2:$G$16,2,FALSE()),"Not Rated")</f>
        <v>Adults</v>
      </c>
      <c r="P8267" s="14">
        <f t="shared" si="1034"/>
        <v>105</v>
      </c>
      <c r="Q8267" s="14" t="str">
        <f t="shared" si="1035"/>
        <v>Indonesia</v>
      </c>
      <c r="R8267" s="14" t="str">
        <f t="shared" si="1036"/>
        <v>|Indonesia|</v>
      </c>
      <c r="S8267" s="14" t="str">
        <f t="shared" si="1037"/>
        <v>|Dramas|International Movies|Romantic Movies|</v>
      </c>
      <c r="T8267" s="14" t="str">
        <f t="shared" si="1038"/>
        <v>|Ifa Isfansyah|</v>
      </c>
      <c r="U8267" s="14" t="str">
        <f t="shared" si="1039"/>
        <v>|Prisia Nasution|Oka Antara|Slamet Rahardjo|Dewi Irawan|Lukman Sardi|Tio Pakusadewo|</v>
      </c>
    </row>
    <row r="8268" spans="1:21">
      <c r="A8268" s="14" t="s">
        <v>37857</v>
      </c>
      <c r="B8268" s="14" t="s">
        <v>48</v>
      </c>
      <c r="C8268" s="14" t="s">
        <v>37858</v>
      </c>
      <c r="D8268" s="14" t="s">
        <v>37859</v>
      </c>
      <c r="E8268" s="14" t="s">
        <v>37860</v>
      </c>
      <c r="F8268" s="14" t="s">
        <v>921</v>
      </c>
      <c r="G8268" s="26">
        <v>43586</v>
      </c>
      <c r="H8268" s="14">
        <v>1982</v>
      </c>
      <c r="I8268" s="14" t="s">
        <v>367</v>
      </c>
      <c r="J8268" s="14" t="s">
        <v>730</v>
      </c>
      <c r="K8268" s="14" t="s">
        <v>251</v>
      </c>
      <c r="L8268" s="14" t="s">
        <v>37861</v>
      </c>
      <c r="M8268" s="14">
        <f t="shared" si="1032"/>
        <v>2019</v>
      </c>
      <c r="N8268" s="14">
        <f t="shared" si="1033"/>
        <v>5</v>
      </c>
      <c r="O8268" s="14" t="str">
        <f>IFERROR(VLOOKUP(I8268,Lists!$F$2:$G$16,2,FALSE()),"Not Rated")</f>
        <v>Older Kids</v>
      </c>
      <c r="P8268" s="14">
        <f t="shared" si="1034"/>
        <v>93</v>
      </c>
      <c r="Q8268" s="14" t="str">
        <f t="shared" si="1035"/>
        <v>United States</v>
      </c>
      <c r="R8268" s="14" t="str">
        <f t="shared" si="1036"/>
        <v>|United States|United Kingdom|</v>
      </c>
      <c r="S8268" s="14" t="str">
        <f t="shared" si="1037"/>
        <v>|Children &amp; Family Movies|</v>
      </c>
      <c r="T8268" s="14" t="str">
        <f t="shared" si="1038"/>
        <v>|Frank Oz|Jim Henson|</v>
      </c>
      <c r="U8268" s="14" t="str">
        <f t="shared" si="1039"/>
        <v>|Jim Henson|Kathryn Mullen|Frank Oz|Dave Goelz|Stephen Garlick|Lisa Maxwell|Billie Whitelaw|Percy Edwards|Joseph O'Conor|</v>
      </c>
    </row>
    <row r="8269" spans="1:21">
      <c r="A8269" s="14" t="s">
        <v>37862</v>
      </c>
      <c r="B8269" s="14" t="s">
        <v>48</v>
      </c>
      <c r="C8269" s="14" t="s">
        <v>37863</v>
      </c>
      <c r="D8269" s="14" t="s">
        <v>37864</v>
      </c>
      <c r="E8269" s="14" t="s">
        <v>37865</v>
      </c>
      <c r="F8269" s="14" t="s">
        <v>116</v>
      </c>
      <c r="G8269" s="26">
        <v>43830</v>
      </c>
      <c r="H8269" s="14">
        <v>2018</v>
      </c>
      <c r="I8269" s="14" t="s">
        <v>360</v>
      </c>
      <c r="J8269" s="14" t="s">
        <v>1121</v>
      </c>
      <c r="K8269" s="14" t="s">
        <v>475</v>
      </c>
      <c r="L8269" s="14" t="s">
        <v>37866</v>
      </c>
      <c r="M8269" s="14">
        <f t="shared" si="1032"/>
        <v>2019</v>
      </c>
      <c r="N8269" s="14">
        <f t="shared" si="1033"/>
        <v>12</v>
      </c>
      <c r="O8269" s="14" t="str">
        <f>IFERROR(VLOOKUP(I8269,Lists!$F$2:$G$16,2,FALSE()),"Not Rated")</f>
        <v>Adults</v>
      </c>
      <c r="P8269" s="14">
        <f t="shared" si="1034"/>
        <v>121</v>
      </c>
      <c r="Q8269" s="14" t="str">
        <f t="shared" si="1035"/>
        <v>India</v>
      </c>
      <c r="R8269" s="14" t="str">
        <f t="shared" si="1036"/>
        <v>|India|</v>
      </c>
      <c r="S8269" s="14" t="str">
        <f t="shared" si="1037"/>
        <v>|Dramas|International Movies|</v>
      </c>
      <c r="T8269" s="14" t="str">
        <f t="shared" si="1038"/>
        <v>|Tariq Khan|</v>
      </c>
      <c r="U8269" s="14" t="str">
        <f t="shared" si="1039"/>
        <v>|Mahesh Bhatt|Kay Kay Menon|Avii|Nikhil Ratnaparkhi|Neha Khan|Alisha Khan|Irfan Hussein|Jyoti Malshe|Sayed Gul|</v>
      </c>
    </row>
    <row r="8270" spans="1:21">
      <c r="A8270" s="14" t="s">
        <v>37867</v>
      </c>
      <c r="B8270" s="14" t="s">
        <v>48</v>
      </c>
      <c r="C8270" s="14" t="s">
        <v>37868</v>
      </c>
      <c r="D8270" s="14" t="s">
        <v>117</v>
      </c>
      <c r="E8270" s="14" t="s">
        <v>117</v>
      </c>
      <c r="F8270" s="14" t="s">
        <v>118</v>
      </c>
      <c r="G8270" s="26">
        <v>43274</v>
      </c>
      <c r="H8270" s="14">
        <v>2016</v>
      </c>
      <c r="I8270" s="14" t="s">
        <v>360</v>
      </c>
      <c r="J8270" s="14" t="s">
        <v>5539</v>
      </c>
      <c r="K8270" s="14" t="s">
        <v>13052</v>
      </c>
      <c r="L8270" s="14" t="s">
        <v>37869</v>
      </c>
      <c r="M8270" s="14">
        <f t="shared" si="1032"/>
        <v>2018</v>
      </c>
      <c r="N8270" s="14">
        <f t="shared" si="1033"/>
        <v>6</v>
      </c>
      <c r="O8270" s="14" t="str">
        <f>IFERROR(VLOOKUP(I8270,Lists!$F$2:$G$16,2,FALSE()),"Not Rated")</f>
        <v>Adults</v>
      </c>
      <c r="P8270" s="14">
        <f t="shared" si="1034"/>
        <v>75</v>
      </c>
      <c r="Q8270" s="14" t="str">
        <f t="shared" si="1035"/>
        <v>United Kingdom</v>
      </c>
      <c r="R8270" s="14" t="str">
        <f t="shared" si="1036"/>
        <v>|United Kingdom|</v>
      </c>
      <c r="S8270" s="14" t="str">
        <f t="shared" si="1037"/>
        <v>|Action &amp; Adventure|Independent Movies|International Movies|</v>
      </c>
      <c r="T8270" s="14" t="str">
        <f t="shared" si="1038"/>
        <v>|Unknown|</v>
      </c>
      <c r="U8270" s="14" t="str">
        <f t="shared" si="1039"/>
        <v>|Unknown|</v>
      </c>
    </row>
    <row r="8271" spans="1:21">
      <c r="A8271" s="14" t="s">
        <v>37870</v>
      </c>
      <c r="B8271" s="14" t="s">
        <v>48</v>
      </c>
      <c r="C8271" s="14" t="s">
        <v>37871</v>
      </c>
      <c r="D8271" s="14" t="s">
        <v>7010</v>
      </c>
      <c r="E8271" s="14" t="s">
        <v>37872</v>
      </c>
      <c r="F8271" s="14" t="s">
        <v>127</v>
      </c>
      <c r="G8271" s="26">
        <v>42851</v>
      </c>
      <c r="H8271" s="14">
        <v>2015</v>
      </c>
      <c r="I8271" s="14" t="s">
        <v>360</v>
      </c>
      <c r="J8271" s="14" t="s">
        <v>739</v>
      </c>
      <c r="K8271" s="14" t="s">
        <v>244</v>
      </c>
      <c r="L8271" s="14" t="s">
        <v>37873</v>
      </c>
      <c r="M8271" s="14">
        <f t="shared" si="1032"/>
        <v>2017</v>
      </c>
      <c r="N8271" s="14">
        <f t="shared" si="1033"/>
        <v>4</v>
      </c>
      <c r="O8271" s="14" t="str">
        <f>IFERROR(VLOOKUP(I8271,Lists!$F$2:$G$16,2,FALSE()),"Not Rated")</f>
        <v>Adults</v>
      </c>
      <c r="P8271" s="14">
        <f t="shared" si="1034"/>
        <v>95</v>
      </c>
      <c r="Q8271" s="14" t="str">
        <f t="shared" si="1035"/>
        <v>Australia</v>
      </c>
      <c r="R8271" s="14" t="str">
        <f t="shared" si="1036"/>
        <v>|Australia|</v>
      </c>
      <c r="S8271" s="14" t="str">
        <f t="shared" si="1037"/>
        <v>|Dramas|</v>
      </c>
      <c r="T8271" s="14" t="str">
        <f t="shared" si="1038"/>
        <v>|Simon Stone|</v>
      </c>
      <c r="U8271" s="14" t="str">
        <f t="shared" si="1039"/>
        <v>|Geoffrey Rush|Ewen Leslie|Paul Schneider|Miranda Otto|Anna Torv|Odessa Young|Sam Neill|</v>
      </c>
    </row>
    <row r="8272" spans="1:21">
      <c r="A8272" s="14" t="s">
        <v>37874</v>
      </c>
      <c r="B8272" s="14" t="s">
        <v>48</v>
      </c>
      <c r="C8272" s="14" t="s">
        <v>37875</v>
      </c>
      <c r="D8272" s="14" t="s">
        <v>37876</v>
      </c>
      <c r="E8272" s="14" t="s">
        <v>37877</v>
      </c>
      <c r="F8272" s="14" t="s">
        <v>37878</v>
      </c>
      <c r="G8272" s="26">
        <v>43528</v>
      </c>
      <c r="H8272" s="14">
        <v>2017</v>
      </c>
      <c r="I8272" s="14" t="s">
        <v>360</v>
      </c>
      <c r="J8272" s="14" t="s">
        <v>713</v>
      </c>
      <c r="K8272" s="14" t="s">
        <v>884</v>
      </c>
      <c r="L8272" s="14" t="s">
        <v>37879</v>
      </c>
      <c r="M8272" s="14">
        <f t="shared" si="1032"/>
        <v>2019</v>
      </c>
      <c r="N8272" s="14">
        <f t="shared" si="1033"/>
        <v>3</v>
      </c>
      <c r="O8272" s="14" t="str">
        <f>IFERROR(VLOOKUP(I8272,Lists!$F$2:$G$16,2,FALSE()),"Not Rated")</f>
        <v>Adults</v>
      </c>
      <c r="P8272" s="14">
        <f t="shared" si="1034"/>
        <v>100</v>
      </c>
      <c r="Q8272" s="14" t="str">
        <f t="shared" si="1035"/>
        <v>Austria</v>
      </c>
      <c r="R8272" s="14" t="str">
        <f t="shared" si="1036"/>
        <v>|Austria|United States|</v>
      </c>
      <c r="S8272" s="14" t="str">
        <f t="shared" si="1037"/>
        <v>|Documentaries|Sports Movies|</v>
      </c>
      <c r="T8272" s="14" t="str">
        <f t="shared" si="1038"/>
        <v>|Peter Mortimer|Josh Lowell|</v>
      </c>
      <c r="U8272" s="14" t="str">
        <f t="shared" si="1039"/>
        <v>|Tommy Caldwell|Kevin Jorgeson|</v>
      </c>
    </row>
    <row r="8273" spans="1:21">
      <c r="A8273" s="14" t="s">
        <v>37880</v>
      </c>
      <c r="B8273" s="14" t="s">
        <v>49</v>
      </c>
      <c r="C8273" s="14" t="s">
        <v>37881</v>
      </c>
      <c r="D8273" s="14" t="s">
        <v>117</v>
      </c>
      <c r="E8273" s="14" t="s">
        <v>37882</v>
      </c>
      <c r="F8273" s="14" t="s">
        <v>16020</v>
      </c>
      <c r="G8273" s="26">
        <v>42185</v>
      </c>
      <c r="H8273" s="14">
        <v>2015</v>
      </c>
      <c r="I8273" s="14" t="s">
        <v>365</v>
      </c>
      <c r="J8273" s="14" t="s">
        <v>106</v>
      </c>
      <c r="K8273" s="14" t="s">
        <v>617</v>
      </c>
      <c r="L8273" s="14" t="s">
        <v>37883</v>
      </c>
      <c r="M8273" s="14">
        <f t="shared" si="1032"/>
        <v>2015</v>
      </c>
      <c r="N8273" s="14">
        <f t="shared" si="1033"/>
        <v>6</v>
      </c>
      <c r="O8273" s="14" t="str">
        <f>IFERROR(VLOOKUP(I8273,Lists!$F$2:$G$16,2,FALSE()),"Not Rated")</f>
        <v>Kids</v>
      </c>
      <c r="P8273" s="14">
        <f t="shared" si="1034"/>
        <v>2</v>
      </c>
      <c r="Q8273" s="14" t="str">
        <f t="shared" si="1035"/>
        <v>Canada</v>
      </c>
      <c r="R8273" s="14" t="str">
        <f t="shared" si="1036"/>
        <v>|Canada|Australia|</v>
      </c>
      <c r="S8273" s="14" t="str">
        <f t="shared" si="1037"/>
        <v>|Kids' TV|TV Comedies|</v>
      </c>
      <c r="T8273" s="14" t="str">
        <f t="shared" si="1038"/>
        <v>|Unknown|</v>
      </c>
      <c r="U8273" s="14" t="str">
        <f t="shared" si="1039"/>
        <v>|Mac Heywood|Robert Tinkler|Bryn McAuley|Kedar Brown|Julie Lemieux|Ted Dykstra|Mark Edwards|Joe Pingue|</v>
      </c>
    </row>
    <row r="8274" spans="1:21">
      <c r="A8274" s="14" t="s">
        <v>37884</v>
      </c>
      <c r="B8274" s="14" t="s">
        <v>48</v>
      </c>
      <c r="C8274" s="14" t="s">
        <v>37885</v>
      </c>
      <c r="D8274" s="14" t="s">
        <v>293</v>
      </c>
      <c r="E8274" s="14" t="s">
        <v>37886</v>
      </c>
      <c r="F8274" s="14" t="s">
        <v>37372</v>
      </c>
      <c r="G8274" s="26">
        <v>44197</v>
      </c>
      <c r="H8274" s="14">
        <v>2006</v>
      </c>
      <c r="I8274" s="14" t="s">
        <v>363</v>
      </c>
      <c r="J8274" s="14" t="s">
        <v>6363</v>
      </c>
      <c r="K8274" s="14" t="s">
        <v>683</v>
      </c>
      <c r="L8274" s="14" t="s">
        <v>37887</v>
      </c>
      <c r="M8274" s="14">
        <f t="shared" si="1032"/>
        <v>2021</v>
      </c>
      <c r="N8274" s="14">
        <f t="shared" si="1033"/>
        <v>1</v>
      </c>
      <c r="O8274" s="14" t="str">
        <f>IFERROR(VLOOKUP(I8274,Lists!$F$2:$G$16,2,FALSE()),"Not Rated")</f>
        <v>Adults</v>
      </c>
      <c r="P8274" s="14">
        <f t="shared" si="1034"/>
        <v>151</v>
      </c>
      <c r="Q8274" s="14" t="str">
        <f t="shared" si="1035"/>
        <v>United States</v>
      </c>
      <c r="R8274" s="14" t="str">
        <f t="shared" si="1036"/>
        <v>|United States|Hong Kong|</v>
      </c>
      <c r="S8274" s="14" t="str">
        <f t="shared" si="1037"/>
        <v>|Dramas|Thrillers|</v>
      </c>
      <c r="T8274" s="14" t="str">
        <f t="shared" si="1038"/>
        <v>|Martin Scorsese|</v>
      </c>
      <c r="U8274" s="14" t="str">
        <f t="shared" si="1039"/>
        <v>|Leonardo DiCaprio|Matt Damon|Jack Nicholson|Mark Wahlberg|Martin Sheen|Ray Winstone|Vera Farmiga|Anthony Anderson|Alec Baldwin|Kevin Corrigan|</v>
      </c>
    </row>
    <row r="8275" spans="1:21">
      <c r="A8275" s="14" t="s">
        <v>37888</v>
      </c>
      <c r="B8275" s="14" t="s">
        <v>48</v>
      </c>
      <c r="C8275" s="14" t="s">
        <v>37889</v>
      </c>
      <c r="D8275" s="14" t="s">
        <v>37890</v>
      </c>
      <c r="E8275" s="14" t="s">
        <v>37891</v>
      </c>
      <c r="F8275" s="14" t="s">
        <v>6513</v>
      </c>
      <c r="G8275" s="26">
        <v>43412</v>
      </c>
      <c r="H8275" s="14">
        <v>2017</v>
      </c>
      <c r="I8275" s="14" t="s">
        <v>361</v>
      </c>
      <c r="J8275" s="14" t="s">
        <v>1773</v>
      </c>
      <c r="K8275" s="14" t="s">
        <v>475</v>
      </c>
      <c r="L8275" s="14" t="s">
        <v>37892</v>
      </c>
      <c r="M8275" s="14">
        <f t="shared" si="1032"/>
        <v>2018</v>
      </c>
      <c r="N8275" s="14">
        <f t="shared" si="1033"/>
        <v>11</v>
      </c>
      <c r="O8275" s="14" t="str">
        <f>IFERROR(VLOOKUP(I8275,Lists!$F$2:$G$16,2,FALSE()),"Not Rated")</f>
        <v>Teens</v>
      </c>
      <c r="P8275" s="14">
        <f t="shared" si="1034"/>
        <v>78</v>
      </c>
      <c r="Q8275" s="14" t="str">
        <f t="shared" si="1035"/>
        <v>Argentina</v>
      </c>
      <c r="R8275" s="14" t="str">
        <f t="shared" si="1036"/>
        <v>|Argentina|Chile|</v>
      </c>
      <c r="S8275" s="14" t="str">
        <f t="shared" si="1037"/>
        <v>|Dramas|International Movies|</v>
      </c>
      <c r="T8275" s="14" t="str">
        <f t="shared" si="1038"/>
        <v>|Cecilia Atán|Valeria Pivato|</v>
      </c>
      <c r="U8275" s="14" t="str">
        <f t="shared" si="1039"/>
        <v>|Paulina García|Claudio Rissi|</v>
      </c>
    </row>
    <row r="8276" spans="1:21">
      <c r="A8276" s="14" t="s">
        <v>37893</v>
      </c>
      <c r="B8276" s="14" t="s">
        <v>48</v>
      </c>
      <c r="C8276" s="14" t="s">
        <v>37894</v>
      </c>
      <c r="D8276" s="14" t="s">
        <v>37895</v>
      </c>
      <c r="E8276" s="14" t="s">
        <v>37896</v>
      </c>
      <c r="F8276" s="14" t="s">
        <v>115</v>
      </c>
      <c r="G8276" s="26">
        <v>43511</v>
      </c>
      <c r="H8276" s="14">
        <v>2017</v>
      </c>
      <c r="I8276" s="14" t="s">
        <v>361</v>
      </c>
      <c r="J8276" s="14" t="s">
        <v>744</v>
      </c>
      <c r="K8276" s="14" t="s">
        <v>3429</v>
      </c>
      <c r="L8276" s="14" t="s">
        <v>37897</v>
      </c>
      <c r="M8276" s="14">
        <f t="shared" si="1032"/>
        <v>2019</v>
      </c>
      <c r="N8276" s="14">
        <f t="shared" si="1033"/>
        <v>2</v>
      </c>
      <c r="O8276" s="14" t="str">
        <f>IFERROR(VLOOKUP(I8276,Lists!$F$2:$G$16,2,FALSE()),"Not Rated")</f>
        <v>Teens</v>
      </c>
      <c r="P8276" s="14">
        <f t="shared" si="1034"/>
        <v>85</v>
      </c>
      <c r="Q8276" s="14" t="str">
        <f t="shared" si="1035"/>
        <v>United States</v>
      </c>
      <c r="R8276" s="14" t="str">
        <f t="shared" si="1036"/>
        <v>|United States|</v>
      </c>
      <c r="S8276" s="14" t="str">
        <f t="shared" si="1037"/>
        <v>|Horror Movies|Thrillers|</v>
      </c>
      <c r="T8276" s="14" t="str">
        <f t="shared" si="1038"/>
        <v>|Blair Hayes|</v>
      </c>
      <c r="U8276" s="14" t="str">
        <f t="shared" si="1039"/>
        <v>|Alex Frnka|Sarah Davenport|Henry Zaga|Coy Stewart|Jennifer Robyn Jacobs|Gillian Vigman|Kevin Blake|</v>
      </c>
    </row>
    <row r="8277" spans="1:21">
      <c r="A8277" s="14" t="s">
        <v>37898</v>
      </c>
      <c r="B8277" s="14" t="s">
        <v>48</v>
      </c>
      <c r="C8277" s="14" t="s">
        <v>37899</v>
      </c>
      <c r="D8277" s="14" t="s">
        <v>37900</v>
      </c>
      <c r="E8277" s="14" t="s">
        <v>117</v>
      </c>
      <c r="F8277" s="14" t="s">
        <v>1305</v>
      </c>
      <c r="G8277" s="26">
        <v>43304</v>
      </c>
      <c r="H8277" s="14">
        <v>2017</v>
      </c>
      <c r="I8277" s="14" t="s">
        <v>362</v>
      </c>
      <c r="J8277" s="14" t="s">
        <v>1973</v>
      </c>
      <c r="K8277" s="14" t="s">
        <v>31909</v>
      </c>
      <c r="L8277" s="14" t="s">
        <v>37901</v>
      </c>
      <c r="M8277" s="14">
        <f t="shared" si="1032"/>
        <v>2018</v>
      </c>
      <c r="N8277" s="14">
        <f t="shared" si="1033"/>
        <v>7</v>
      </c>
      <c r="O8277" s="14" t="str">
        <f>IFERROR(VLOOKUP(I8277,Lists!$F$2:$G$16,2,FALSE()),"Not Rated")</f>
        <v>Older Kids</v>
      </c>
      <c r="P8277" s="14">
        <f t="shared" si="1034"/>
        <v>69</v>
      </c>
      <c r="Q8277" s="14" t="str">
        <f t="shared" si="1035"/>
        <v>Italy</v>
      </c>
      <c r="R8277" s="14" t="str">
        <f t="shared" si="1036"/>
        <v>|Italy|United States|</v>
      </c>
      <c r="S8277" s="14" t="str">
        <f t="shared" si="1037"/>
        <v>|Documentaries|Horror Movies|</v>
      </c>
      <c r="T8277" s="14" t="str">
        <f t="shared" si="1038"/>
        <v>|William Friedkin|</v>
      </c>
      <c r="U8277" s="14" t="str">
        <f t="shared" si="1039"/>
        <v>|Unknown|</v>
      </c>
    </row>
    <row r="8278" spans="1:21">
      <c r="A8278" s="14" t="s">
        <v>37902</v>
      </c>
      <c r="B8278" s="14" t="s">
        <v>48</v>
      </c>
      <c r="C8278" s="14" t="s">
        <v>37903</v>
      </c>
      <c r="D8278" s="14" t="s">
        <v>37649</v>
      </c>
      <c r="E8278" s="14" t="s">
        <v>37904</v>
      </c>
      <c r="F8278" s="14" t="s">
        <v>115</v>
      </c>
      <c r="G8278" s="26">
        <v>43789</v>
      </c>
      <c r="H8278" s="14">
        <v>2012</v>
      </c>
      <c r="I8278" s="14" t="s">
        <v>363</v>
      </c>
      <c r="J8278" s="14" t="s">
        <v>1668</v>
      </c>
      <c r="K8278" s="14" t="s">
        <v>3429</v>
      </c>
      <c r="L8278" s="14" t="s">
        <v>37905</v>
      </c>
      <c r="M8278" s="14">
        <f t="shared" si="1032"/>
        <v>2019</v>
      </c>
      <c r="N8278" s="14">
        <f t="shared" si="1033"/>
        <v>11</v>
      </c>
      <c r="O8278" s="14" t="str">
        <f>IFERROR(VLOOKUP(I8278,Lists!$F$2:$G$16,2,FALSE()),"Not Rated")</f>
        <v>Adults</v>
      </c>
      <c r="P8278" s="14">
        <f t="shared" si="1034"/>
        <v>84</v>
      </c>
      <c r="Q8278" s="14" t="str">
        <f t="shared" si="1035"/>
        <v>United States</v>
      </c>
      <c r="R8278" s="14" t="str">
        <f t="shared" si="1036"/>
        <v>|United States|</v>
      </c>
      <c r="S8278" s="14" t="str">
        <f t="shared" si="1037"/>
        <v>|Horror Movies|Thrillers|</v>
      </c>
      <c r="T8278" s="14" t="str">
        <f t="shared" si="1038"/>
        <v>|William Brent Bell|</v>
      </c>
      <c r="U8278" s="14" t="str">
        <f t="shared" si="1039"/>
        <v>|Fernanda Andrade|Simon Quarterman|Evan Helmuth|Ionut Grama|Suzan Crowley|Bonnie Morgan|Brian Johnson|</v>
      </c>
    </row>
    <row r="8279" spans="1:21">
      <c r="A8279" s="14" t="s">
        <v>37906</v>
      </c>
      <c r="B8279" s="14" t="s">
        <v>49</v>
      </c>
      <c r="C8279" s="14" t="s">
        <v>37907</v>
      </c>
      <c r="D8279" s="14" t="s">
        <v>117</v>
      </c>
      <c r="E8279" s="14" t="s">
        <v>37908</v>
      </c>
      <c r="F8279" s="14" t="s">
        <v>121</v>
      </c>
      <c r="G8279" s="26">
        <v>43556</v>
      </c>
      <c r="H8279" s="14">
        <v>2013</v>
      </c>
      <c r="I8279" s="14" t="s">
        <v>361</v>
      </c>
      <c r="J8279" s="14" t="s">
        <v>105</v>
      </c>
      <c r="K8279" s="14" t="s">
        <v>266</v>
      </c>
      <c r="L8279" s="14" t="s">
        <v>37909</v>
      </c>
      <c r="M8279" s="14">
        <f t="shared" si="1032"/>
        <v>2019</v>
      </c>
      <c r="N8279" s="14">
        <f t="shared" si="1033"/>
        <v>4</v>
      </c>
      <c r="O8279" s="14" t="str">
        <f>IFERROR(VLOOKUP(I8279,Lists!$F$2:$G$16,2,FALSE()),"Not Rated")</f>
        <v>Teens</v>
      </c>
      <c r="P8279" s="14">
        <f t="shared" si="1034"/>
        <v>1</v>
      </c>
      <c r="Q8279" s="14" t="str">
        <f t="shared" si="1035"/>
        <v>Japan</v>
      </c>
      <c r="R8279" s="14" t="str">
        <f t="shared" si="1036"/>
        <v>|Japan|</v>
      </c>
      <c r="S8279" s="14" t="str">
        <f t="shared" si="1037"/>
        <v>|Anime Series|</v>
      </c>
      <c r="T8279" s="14" t="str">
        <f t="shared" si="1038"/>
        <v>|Unknown|</v>
      </c>
      <c r="U8279" s="14" t="str">
        <f t="shared" si="1039"/>
        <v>|Ryota Osaka|Yoko Hikasa|Nao Toyama|Yuki Ono|Hiro Shimono|Kanae Ito|Josh Grelle|Felecia Angelle|Anthony Bowling|R. Bruce Elliott|Tia Lynn Ballard|Aaron Dismuke|</v>
      </c>
    </row>
    <row r="8280" spans="1:21">
      <c r="A8280" s="14" t="s">
        <v>37910</v>
      </c>
      <c r="B8280" s="14" t="s">
        <v>48</v>
      </c>
      <c r="C8280" s="14" t="s">
        <v>37911</v>
      </c>
      <c r="D8280" s="14" t="s">
        <v>37912</v>
      </c>
      <c r="E8280" s="14" t="s">
        <v>117</v>
      </c>
      <c r="F8280" s="14" t="s">
        <v>115</v>
      </c>
      <c r="G8280" s="26">
        <v>43480</v>
      </c>
      <c r="H8280" s="14">
        <v>2018</v>
      </c>
      <c r="I8280" s="14" t="s">
        <v>361</v>
      </c>
      <c r="J8280" s="14" t="s">
        <v>708</v>
      </c>
      <c r="K8280" s="14" t="s">
        <v>247</v>
      </c>
      <c r="L8280" s="14" t="s">
        <v>37913</v>
      </c>
      <c r="M8280" s="14">
        <f t="shared" si="1032"/>
        <v>2019</v>
      </c>
      <c r="N8280" s="14">
        <f t="shared" si="1033"/>
        <v>1</v>
      </c>
      <c r="O8280" s="14" t="str">
        <f>IFERROR(VLOOKUP(I8280,Lists!$F$2:$G$16,2,FALSE()),"Not Rated")</f>
        <v>Teens</v>
      </c>
      <c r="P8280" s="14">
        <f t="shared" si="1034"/>
        <v>88</v>
      </c>
      <c r="Q8280" s="14" t="str">
        <f t="shared" si="1035"/>
        <v>United States</v>
      </c>
      <c r="R8280" s="14" t="str">
        <f t="shared" si="1036"/>
        <v>|United States|</v>
      </c>
      <c r="S8280" s="14" t="str">
        <f t="shared" si="1037"/>
        <v>|Documentaries|</v>
      </c>
      <c r="T8280" s="14" t="str">
        <f t="shared" si="1038"/>
        <v>|Stephanie Soechtig|Jeremy Seifert|</v>
      </c>
      <c r="U8280" s="14" t="str">
        <f t="shared" si="1039"/>
        <v>|Unknown|</v>
      </c>
    </row>
    <row r="8281" spans="1:21">
      <c r="A8281" s="14" t="s">
        <v>37914</v>
      </c>
      <c r="B8281" s="14" t="s">
        <v>48</v>
      </c>
      <c r="C8281" s="14" t="s">
        <v>37915</v>
      </c>
      <c r="D8281" s="14" t="s">
        <v>26059</v>
      </c>
      <c r="E8281" s="14" t="s">
        <v>37916</v>
      </c>
      <c r="F8281" s="14" t="s">
        <v>115</v>
      </c>
      <c r="G8281" s="26">
        <v>43313</v>
      </c>
      <c r="H8281" s="14">
        <v>2015</v>
      </c>
      <c r="I8281" s="14" t="s">
        <v>360</v>
      </c>
      <c r="J8281" s="14" t="s">
        <v>1290</v>
      </c>
      <c r="K8281" s="14" t="s">
        <v>14935</v>
      </c>
      <c r="L8281" s="14" t="s">
        <v>37917</v>
      </c>
      <c r="M8281" s="14">
        <f t="shared" si="1032"/>
        <v>2018</v>
      </c>
      <c r="N8281" s="14">
        <f t="shared" si="1033"/>
        <v>8</v>
      </c>
      <c r="O8281" s="14" t="str">
        <f>IFERROR(VLOOKUP(I8281,Lists!$F$2:$G$16,2,FALSE()),"Not Rated")</f>
        <v>Adults</v>
      </c>
      <c r="P8281" s="14">
        <f t="shared" si="1034"/>
        <v>86</v>
      </c>
      <c r="Q8281" s="14" t="str">
        <f t="shared" si="1035"/>
        <v>United States</v>
      </c>
      <c r="R8281" s="14" t="str">
        <f t="shared" si="1036"/>
        <v>|United States|</v>
      </c>
      <c r="S8281" s="14" t="str">
        <f t="shared" si="1037"/>
        <v>|Horror Movies|Sci-Fi &amp; Fantasy|Thrillers|</v>
      </c>
      <c r="T8281" s="14" t="str">
        <f t="shared" si="1038"/>
        <v>|Alistair Legrand|</v>
      </c>
      <c r="U8281" s="14" t="str">
        <f t="shared" si="1039"/>
        <v>|Ali Larter|Arjun Gupta|Max Rose|Merrin Dungey|Chloe Perrin|Kurt Carley|Patrick Fischler|Wilmer Calderon|Tom Wright|</v>
      </c>
    </row>
    <row r="8282" spans="1:21">
      <c r="A8282" s="14" t="s">
        <v>37918</v>
      </c>
      <c r="B8282" s="14" t="s">
        <v>48</v>
      </c>
      <c r="C8282" s="14" t="s">
        <v>37919</v>
      </c>
      <c r="D8282" s="14" t="s">
        <v>30785</v>
      </c>
      <c r="E8282" s="14" t="s">
        <v>37920</v>
      </c>
      <c r="F8282" s="14" t="s">
        <v>136</v>
      </c>
      <c r="G8282" s="26">
        <v>43377</v>
      </c>
      <c r="H8282" s="14">
        <v>2009</v>
      </c>
      <c r="I8282" s="14" t="s">
        <v>362</v>
      </c>
      <c r="J8282" s="14" t="s">
        <v>1121</v>
      </c>
      <c r="K8282" s="14" t="s">
        <v>475</v>
      </c>
      <c r="L8282" s="14" t="s">
        <v>37921</v>
      </c>
      <c r="M8282" s="14">
        <f t="shared" si="1032"/>
        <v>2018</v>
      </c>
      <c r="N8282" s="14">
        <f t="shared" si="1033"/>
        <v>10</v>
      </c>
      <c r="O8282" s="14" t="str">
        <f>IFERROR(VLOOKUP(I8282,Lists!$F$2:$G$16,2,FALSE()),"Not Rated")</f>
        <v>Older Kids</v>
      </c>
      <c r="P8282" s="14">
        <f t="shared" si="1034"/>
        <v>121</v>
      </c>
      <c r="Q8282" s="14" t="str">
        <f t="shared" si="1035"/>
        <v>Indonesia</v>
      </c>
      <c r="R8282" s="14" t="str">
        <f t="shared" si="1036"/>
        <v>|Indonesia|</v>
      </c>
      <c r="S8282" s="14" t="str">
        <f t="shared" si="1037"/>
        <v>|Dramas|International Movies|</v>
      </c>
      <c r="T8282" s="14" t="str">
        <f t="shared" si="1038"/>
        <v>|Riri Riza|</v>
      </c>
      <c r="U8282" s="14" t="str">
        <f t="shared" si="1039"/>
        <v>|Vikri Septiawan|Rendy Ahmad|Azwir Fitrianto|Maudy Ayunda|</v>
      </c>
    </row>
    <row r="8283" spans="1:21">
      <c r="A8283" s="14" t="s">
        <v>37922</v>
      </c>
      <c r="B8283" s="14" t="s">
        <v>48</v>
      </c>
      <c r="C8283" s="14" t="s">
        <v>37923</v>
      </c>
      <c r="D8283" s="14" t="s">
        <v>37924</v>
      </c>
      <c r="E8283" s="14" t="s">
        <v>37925</v>
      </c>
      <c r="F8283" s="14" t="s">
        <v>37372</v>
      </c>
      <c r="G8283" s="26">
        <v>42979</v>
      </c>
      <c r="H8283" s="14">
        <v>2016</v>
      </c>
      <c r="I8283" s="14" t="s">
        <v>360</v>
      </c>
      <c r="J8283" s="14" t="s">
        <v>698</v>
      </c>
      <c r="K8283" s="14" t="s">
        <v>254</v>
      </c>
      <c r="L8283" s="14" t="s">
        <v>37926</v>
      </c>
      <c r="M8283" s="14">
        <f t="shared" si="1032"/>
        <v>2017</v>
      </c>
      <c r="N8283" s="14">
        <f t="shared" si="1033"/>
        <v>9</v>
      </c>
      <c r="O8283" s="14" t="str">
        <f>IFERROR(VLOOKUP(I8283,Lists!$F$2:$G$16,2,FALSE()),"Not Rated")</f>
        <v>Adults</v>
      </c>
      <c r="P8283" s="14">
        <f t="shared" si="1034"/>
        <v>99</v>
      </c>
      <c r="Q8283" s="14" t="str">
        <f t="shared" si="1035"/>
        <v>United States</v>
      </c>
      <c r="R8283" s="14" t="str">
        <f t="shared" si="1036"/>
        <v>|United States|Hong Kong|</v>
      </c>
      <c r="S8283" s="14" t="str">
        <f t="shared" si="1037"/>
        <v>|Thrillers|</v>
      </c>
      <c r="T8283" s="14" t="str">
        <f t="shared" si="1038"/>
        <v>|Bette Gordon|</v>
      </c>
      <c r="U8283" s="14" t="str">
        <f t="shared" si="1039"/>
        <v>|Josh Charles|Julia Stiles|Avan Jogia|Tracie Thoms|Leo Fitzpatrick|Mike Houston|Jasper Newell|</v>
      </c>
    </row>
    <row r="8284" spans="1:21">
      <c r="A8284" s="14" t="s">
        <v>37927</v>
      </c>
      <c r="B8284" s="14" t="s">
        <v>49</v>
      </c>
      <c r="C8284" s="14" t="s">
        <v>37928</v>
      </c>
      <c r="D8284" s="14" t="s">
        <v>117</v>
      </c>
      <c r="E8284" s="14" t="s">
        <v>37929</v>
      </c>
      <c r="F8284" s="14" t="s">
        <v>119</v>
      </c>
      <c r="G8284" s="26">
        <v>43336</v>
      </c>
      <c r="H8284" s="14">
        <v>2011</v>
      </c>
      <c r="I8284" s="14" t="s">
        <v>360</v>
      </c>
      <c r="J8284" s="14" t="s">
        <v>105</v>
      </c>
      <c r="K8284" s="14" t="s">
        <v>1415</v>
      </c>
      <c r="L8284" s="14" t="s">
        <v>37930</v>
      </c>
      <c r="M8284" s="14">
        <f t="shared" si="1032"/>
        <v>2018</v>
      </c>
      <c r="N8284" s="14">
        <f t="shared" si="1033"/>
        <v>8</v>
      </c>
      <c r="O8284" s="14" t="str">
        <f>IFERROR(VLOOKUP(I8284,Lists!$F$2:$G$16,2,FALSE()),"Not Rated")</f>
        <v>Adults</v>
      </c>
      <c r="P8284" s="14">
        <f t="shared" si="1034"/>
        <v>1</v>
      </c>
      <c r="Q8284" s="14" t="str">
        <f t="shared" si="1035"/>
        <v>Canada</v>
      </c>
      <c r="R8284" s="14" t="str">
        <f t="shared" si="1036"/>
        <v>|Canada|</v>
      </c>
      <c r="S8284" s="14" t="str">
        <f t="shared" si="1037"/>
        <v>|International TV Shows|TV Comedies|</v>
      </c>
      <c r="T8284" s="14" t="str">
        <f t="shared" si="1038"/>
        <v>|Unknown|</v>
      </c>
      <c r="U8284" s="14" t="str">
        <f t="shared" si="1039"/>
        <v>|John Paul Tremblay|Robb Wells|Maury Chaykin|Luke Gordon|Amy Sedaris|Jay Baruchel|</v>
      </c>
    </row>
    <row r="8285" spans="1:21">
      <c r="A8285" s="14" t="s">
        <v>37931</v>
      </c>
      <c r="B8285" s="14" t="s">
        <v>48</v>
      </c>
      <c r="C8285" s="14" t="s">
        <v>37932</v>
      </c>
      <c r="D8285" s="14" t="s">
        <v>37933</v>
      </c>
      <c r="E8285" s="14" t="s">
        <v>37934</v>
      </c>
      <c r="F8285" s="14" t="s">
        <v>115</v>
      </c>
      <c r="G8285" s="26">
        <v>43618</v>
      </c>
      <c r="H8285" s="14">
        <v>2016</v>
      </c>
      <c r="I8285" s="14" t="s">
        <v>363</v>
      </c>
      <c r="J8285" s="14" t="s">
        <v>604</v>
      </c>
      <c r="K8285" s="14" t="s">
        <v>244</v>
      </c>
      <c r="L8285" s="14" t="s">
        <v>37935</v>
      </c>
      <c r="M8285" s="14">
        <f t="shared" si="1032"/>
        <v>2019</v>
      </c>
      <c r="N8285" s="14">
        <f t="shared" si="1033"/>
        <v>6</v>
      </c>
      <c r="O8285" s="14" t="str">
        <f>IFERROR(VLOOKUP(I8285,Lists!$F$2:$G$16,2,FALSE()),"Not Rated")</f>
        <v>Adults</v>
      </c>
      <c r="P8285" s="14">
        <f t="shared" si="1034"/>
        <v>110</v>
      </c>
      <c r="Q8285" s="14" t="str">
        <f t="shared" si="1035"/>
        <v>United States</v>
      </c>
      <c r="R8285" s="14" t="str">
        <f t="shared" si="1036"/>
        <v>|United States|</v>
      </c>
      <c r="S8285" s="14" t="str">
        <f t="shared" si="1037"/>
        <v>|Dramas|</v>
      </c>
      <c r="T8285" s="14" t="str">
        <f t="shared" si="1038"/>
        <v>|Kieran Darcy-Smith|</v>
      </c>
      <c r="U8285" s="14" t="str">
        <f t="shared" si="1039"/>
        <v>|Woody Harrelson|Liam Hemsworth|Alice Braga|Emory Cohen|Felicity Price|José Zúñiga|William Sadler|</v>
      </c>
    </row>
    <row r="8286" spans="1:21">
      <c r="A8286" s="14" t="s">
        <v>37936</v>
      </c>
      <c r="B8286" s="14" t="s">
        <v>48</v>
      </c>
      <c r="C8286" s="14" t="s">
        <v>37937</v>
      </c>
      <c r="D8286" s="14" t="s">
        <v>36192</v>
      </c>
      <c r="E8286" s="14" t="s">
        <v>37938</v>
      </c>
      <c r="F8286" s="14" t="s">
        <v>115</v>
      </c>
      <c r="G8286" s="26">
        <v>43831</v>
      </c>
      <c r="H8286" s="14">
        <v>2005</v>
      </c>
      <c r="I8286" s="14" t="s">
        <v>364</v>
      </c>
      <c r="J8286" s="14" t="s">
        <v>457</v>
      </c>
      <c r="K8286" s="14" t="s">
        <v>1149</v>
      </c>
      <c r="L8286" s="14" t="s">
        <v>37939</v>
      </c>
      <c r="M8286" s="14">
        <f t="shared" si="1032"/>
        <v>2020</v>
      </c>
      <c r="N8286" s="14">
        <f t="shared" si="1033"/>
        <v>1</v>
      </c>
      <c r="O8286" s="14" t="str">
        <f>IFERROR(VLOOKUP(I8286,Lists!$F$2:$G$16,2,FALSE()),"Not Rated")</f>
        <v>Teens</v>
      </c>
      <c r="P8286" s="14">
        <f t="shared" si="1034"/>
        <v>104</v>
      </c>
      <c r="Q8286" s="14" t="str">
        <f t="shared" si="1035"/>
        <v>United States</v>
      </c>
      <c r="R8286" s="14" t="str">
        <f t="shared" si="1036"/>
        <v>|United States|</v>
      </c>
      <c r="S8286" s="14" t="str">
        <f t="shared" si="1037"/>
        <v>|Action &amp; Adventure|Comedies|</v>
      </c>
      <c r="T8286" s="14" t="str">
        <f t="shared" si="1038"/>
        <v>|Jay Chandrasekhar|</v>
      </c>
      <c r="U8286" s="14" t="str">
        <f t="shared" si="1039"/>
        <v>|Johnny Knoxville|Seann William Scott|Jessica Simpson|Burt Reynolds|M.C. Gainey|David Koechner|Kevin Heffernan|James Roday|Michael Roof|Joe Don Baker|</v>
      </c>
    </row>
    <row r="8287" spans="1:21">
      <c r="A8287" s="14" t="s">
        <v>37940</v>
      </c>
      <c r="B8287" s="14" t="s">
        <v>48</v>
      </c>
      <c r="C8287" s="14" t="s">
        <v>37941</v>
      </c>
      <c r="D8287" s="14" t="s">
        <v>37942</v>
      </c>
      <c r="E8287" s="14" t="s">
        <v>37943</v>
      </c>
      <c r="F8287" s="14" t="s">
        <v>115</v>
      </c>
      <c r="G8287" s="26">
        <v>43831</v>
      </c>
      <c r="H8287" s="14">
        <v>2007</v>
      </c>
      <c r="I8287" s="14" t="s">
        <v>363</v>
      </c>
      <c r="J8287" s="14" t="s">
        <v>739</v>
      </c>
      <c r="K8287" s="14" t="s">
        <v>1149</v>
      </c>
      <c r="L8287" s="14" t="s">
        <v>37944</v>
      </c>
      <c r="M8287" s="14">
        <f t="shared" si="1032"/>
        <v>2020</v>
      </c>
      <c r="N8287" s="14">
        <f t="shared" si="1033"/>
        <v>1</v>
      </c>
      <c r="O8287" s="14" t="str">
        <f>IFERROR(VLOOKUP(I8287,Lists!$F$2:$G$16,2,FALSE()),"Not Rated")</f>
        <v>Adults</v>
      </c>
      <c r="P8287" s="14">
        <f t="shared" si="1034"/>
        <v>95</v>
      </c>
      <c r="Q8287" s="14" t="str">
        <f t="shared" si="1035"/>
        <v>United States</v>
      </c>
      <c r="R8287" s="14" t="str">
        <f t="shared" si="1036"/>
        <v>|United States|</v>
      </c>
      <c r="S8287" s="14" t="str">
        <f t="shared" si="1037"/>
        <v>|Action &amp; Adventure|Comedies|</v>
      </c>
      <c r="T8287" s="14" t="str">
        <f t="shared" si="1038"/>
        <v>|Robert Berlinger|</v>
      </c>
      <c r="U8287" s="14" t="str">
        <f t="shared" si="1039"/>
        <v>|Randy Wayne|Jonathan Bennett|Joel David Moore|Willie Nelson|April Scott|Harland Williams|Christopher McDonald|Hal Williams|Sherilyn Fenn|Gary Cole|</v>
      </c>
    </row>
    <row r="8288" spans="1:21">
      <c r="A8288" s="14" t="s">
        <v>37945</v>
      </c>
      <c r="B8288" s="14" t="s">
        <v>48</v>
      </c>
      <c r="C8288" s="14" t="s">
        <v>37946</v>
      </c>
      <c r="D8288" s="14" t="s">
        <v>37947</v>
      </c>
      <c r="E8288" s="14" t="s">
        <v>37948</v>
      </c>
      <c r="F8288" s="14" t="s">
        <v>37949</v>
      </c>
      <c r="G8288" s="26">
        <v>42978</v>
      </c>
      <c r="H8288" s="14">
        <v>2015</v>
      </c>
      <c r="I8288" s="14" t="s">
        <v>360</v>
      </c>
      <c r="J8288" s="14" t="s">
        <v>624</v>
      </c>
      <c r="K8288" s="14" t="s">
        <v>475</v>
      </c>
      <c r="L8288" s="14" t="s">
        <v>37950</v>
      </c>
      <c r="M8288" s="14">
        <f t="shared" si="1032"/>
        <v>2017</v>
      </c>
      <c r="N8288" s="14">
        <f t="shared" si="1033"/>
        <v>8</v>
      </c>
      <c r="O8288" s="14" t="str">
        <f>IFERROR(VLOOKUP(I8288,Lists!$F$2:$G$16,2,FALSE()),"Not Rated")</f>
        <v>Adults</v>
      </c>
      <c r="P8288" s="14">
        <f t="shared" si="1034"/>
        <v>96</v>
      </c>
      <c r="Q8288" s="14" t="str">
        <f t="shared" si="1035"/>
        <v>United Kingdom</v>
      </c>
      <c r="R8288" s="14" t="str">
        <f t="shared" si="1036"/>
        <v>|United Kingdom|Lithuania|</v>
      </c>
      <c r="S8288" s="14" t="str">
        <f t="shared" si="1037"/>
        <v>|Dramas|International Movies|</v>
      </c>
      <c r="T8288" s="14" t="str">
        <f t="shared" si="1038"/>
        <v>|Paul Andrew Williams|</v>
      </c>
      <c r="U8288" s="14" t="str">
        <f t="shared" si="1039"/>
        <v>|Martin Freeman|Anthony LaPaglia|Rebecca Front|Andy Nyman|Nicholas Woodeson|Ben Addis|Caroline Bartleet|Ed Birch|Dylan Edwards|Nathaniel Gleed|Ben Lloyd-Hughes|Vaidotas Martinaitis|Zora Bishop|</v>
      </c>
    </row>
    <row r="8289" spans="1:21">
      <c r="A8289" s="14" t="s">
        <v>37951</v>
      </c>
      <c r="B8289" s="14" t="s">
        <v>49</v>
      </c>
      <c r="C8289" s="14" t="s">
        <v>37952</v>
      </c>
      <c r="D8289" s="14" t="s">
        <v>117</v>
      </c>
      <c r="E8289" s="14" t="s">
        <v>117</v>
      </c>
      <c r="F8289" s="14" t="s">
        <v>115</v>
      </c>
      <c r="G8289" s="26">
        <v>43373</v>
      </c>
      <c r="H8289" s="14">
        <v>2016</v>
      </c>
      <c r="I8289" s="14" t="s">
        <v>362</v>
      </c>
      <c r="J8289" s="14" t="s">
        <v>105</v>
      </c>
      <c r="K8289" s="14" t="s">
        <v>257</v>
      </c>
      <c r="L8289" s="14" t="s">
        <v>37953</v>
      </c>
      <c r="M8289" s="14">
        <f t="shared" si="1032"/>
        <v>2018</v>
      </c>
      <c r="N8289" s="14">
        <f t="shared" si="1033"/>
        <v>9</v>
      </c>
      <c r="O8289" s="14" t="str">
        <f>IFERROR(VLOOKUP(I8289,Lists!$F$2:$G$16,2,FALSE()),"Not Rated")</f>
        <v>Older Kids</v>
      </c>
      <c r="P8289" s="14">
        <f t="shared" si="1034"/>
        <v>1</v>
      </c>
      <c r="Q8289" s="14" t="str">
        <f t="shared" si="1035"/>
        <v>United States</v>
      </c>
      <c r="R8289" s="14" t="str">
        <f t="shared" si="1036"/>
        <v>|United States|</v>
      </c>
      <c r="S8289" s="14" t="str">
        <f t="shared" si="1037"/>
        <v>|Docuseries|</v>
      </c>
      <c r="T8289" s="14" t="str">
        <f t="shared" si="1038"/>
        <v>|Unknown|</v>
      </c>
      <c r="U8289" s="14" t="str">
        <f t="shared" si="1039"/>
        <v>|Unknown|</v>
      </c>
    </row>
    <row r="8290" spans="1:21">
      <c r="A8290" s="14" t="s">
        <v>37954</v>
      </c>
      <c r="B8290" s="14" t="s">
        <v>48</v>
      </c>
      <c r="C8290" s="14" t="s">
        <v>37955</v>
      </c>
      <c r="D8290" s="14" t="s">
        <v>37956</v>
      </c>
      <c r="E8290" s="14" t="s">
        <v>37957</v>
      </c>
      <c r="F8290" s="14" t="s">
        <v>115</v>
      </c>
      <c r="G8290" s="26">
        <v>43307</v>
      </c>
      <c r="H8290" s="14">
        <v>2015</v>
      </c>
      <c r="I8290" s="14" t="s">
        <v>363</v>
      </c>
      <c r="J8290" s="14" t="s">
        <v>574</v>
      </c>
      <c r="K8290" s="14" t="s">
        <v>1436</v>
      </c>
      <c r="L8290" s="14" t="s">
        <v>37958</v>
      </c>
      <c r="M8290" s="14">
        <f t="shared" si="1032"/>
        <v>2018</v>
      </c>
      <c r="N8290" s="14">
        <f t="shared" si="1033"/>
        <v>7</v>
      </c>
      <c r="O8290" s="14" t="str">
        <f>IFERROR(VLOOKUP(I8290,Lists!$F$2:$G$16,2,FALSE()),"Not Rated")</f>
        <v>Adults</v>
      </c>
      <c r="P8290" s="14">
        <f t="shared" si="1034"/>
        <v>106</v>
      </c>
      <c r="Q8290" s="14" t="str">
        <f t="shared" si="1035"/>
        <v>United States</v>
      </c>
      <c r="R8290" s="14" t="str">
        <f t="shared" si="1036"/>
        <v>|United States|</v>
      </c>
      <c r="S8290" s="14" t="str">
        <f t="shared" si="1037"/>
        <v>|Dramas|Independent Movies|</v>
      </c>
      <c r="T8290" s="14" t="str">
        <f t="shared" si="1038"/>
        <v>|James Ponsoldt|</v>
      </c>
      <c r="U8290" s="14" t="str">
        <f t="shared" si="1039"/>
        <v>|Jason Segel|Jesse Eisenberg|Becky Ann Baker|Anna Chlumsky|Joan Cusack|Mamie Gummer|Ron Livingston|Mickey Sumner|</v>
      </c>
    </row>
    <row r="8291" spans="1:21">
      <c r="A8291" s="14" t="s">
        <v>37959</v>
      </c>
      <c r="B8291" s="14" t="s">
        <v>48</v>
      </c>
      <c r="C8291" s="14" t="s">
        <v>37960</v>
      </c>
      <c r="D8291" s="14" t="s">
        <v>5450</v>
      </c>
      <c r="E8291" s="14" t="s">
        <v>37961</v>
      </c>
      <c r="F8291" s="14" t="s">
        <v>115</v>
      </c>
      <c r="G8291" s="26">
        <v>43362</v>
      </c>
      <c r="H8291" s="14">
        <v>2017</v>
      </c>
      <c r="I8291" s="14" t="s">
        <v>360</v>
      </c>
      <c r="J8291" s="14" t="s">
        <v>1375</v>
      </c>
      <c r="K8291" s="14" t="s">
        <v>13554</v>
      </c>
      <c r="L8291" s="14" t="s">
        <v>37962</v>
      </c>
      <c r="M8291" s="14">
        <f t="shared" si="1032"/>
        <v>2018</v>
      </c>
      <c r="N8291" s="14">
        <f t="shared" si="1033"/>
        <v>9</v>
      </c>
      <c r="O8291" s="14" t="str">
        <f>IFERROR(VLOOKUP(I8291,Lists!$F$2:$G$16,2,FALSE()),"Not Rated")</f>
        <v>Adults</v>
      </c>
      <c r="P8291" s="14">
        <f t="shared" si="1034"/>
        <v>112</v>
      </c>
      <c r="Q8291" s="14" t="str">
        <f t="shared" si="1035"/>
        <v>United States</v>
      </c>
      <c r="R8291" s="14" t="str">
        <f t="shared" si="1036"/>
        <v>|United States|</v>
      </c>
      <c r="S8291" s="14" t="str">
        <f t="shared" si="1037"/>
        <v>|Independent Movies|Sci-Fi &amp; Fantasy|Thrillers|</v>
      </c>
      <c r="T8291" s="14" t="str">
        <f t="shared" si="1038"/>
        <v>|Justin Benson|Aaron Moorhead|</v>
      </c>
      <c r="U8291" s="14" t="str">
        <f t="shared" si="1039"/>
        <v>|Aaron Moorhead|Justin Benson|Callie Hernandez|Lew Temple|James Jordan|Tate Ellington|</v>
      </c>
    </row>
    <row r="8292" spans="1:21">
      <c r="A8292" s="14" t="s">
        <v>37963</v>
      </c>
      <c r="B8292" s="14" t="s">
        <v>48</v>
      </c>
      <c r="C8292" s="14" t="s">
        <v>37964</v>
      </c>
      <c r="D8292" s="14" t="s">
        <v>36955</v>
      </c>
      <c r="E8292" s="14" t="s">
        <v>37965</v>
      </c>
      <c r="F8292" s="14" t="s">
        <v>115</v>
      </c>
      <c r="G8292" s="26">
        <v>43840</v>
      </c>
      <c r="H8292" s="14">
        <v>1981</v>
      </c>
      <c r="I8292" s="14" t="s">
        <v>360</v>
      </c>
      <c r="J8292" s="14" t="s">
        <v>744</v>
      </c>
      <c r="K8292" s="14" t="s">
        <v>29573</v>
      </c>
      <c r="L8292" s="14" t="s">
        <v>37966</v>
      </c>
      <c r="M8292" s="14">
        <f t="shared" si="1032"/>
        <v>2020</v>
      </c>
      <c r="N8292" s="14">
        <f t="shared" si="1033"/>
        <v>1</v>
      </c>
      <c r="O8292" s="14" t="str">
        <f>IFERROR(VLOOKUP(I8292,Lists!$F$2:$G$16,2,FALSE()),"Not Rated")</f>
        <v>Adults</v>
      </c>
      <c r="P8292" s="14">
        <f t="shared" si="1034"/>
        <v>85</v>
      </c>
      <c r="Q8292" s="14" t="str">
        <f t="shared" si="1035"/>
        <v>United States</v>
      </c>
      <c r="R8292" s="14" t="str">
        <f t="shared" si="1036"/>
        <v>|United States|</v>
      </c>
      <c r="S8292" s="14" t="str">
        <f t="shared" si="1037"/>
        <v>|Classic Movies|Cult Movies|Horror Movies|</v>
      </c>
      <c r="T8292" s="14" t="str">
        <f t="shared" si="1038"/>
        <v>|Sam Raimi|</v>
      </c>
      <c r="U8292" s="14" t="str">
        <f t="shared" si="1039"/>
        <v>|Bruce Campbell|Ellen Sandweiss|Richard DeManincor|Betsy Baker|Theresa Tilly|Bill Vincent|Scott Spiegel|Ivan Raimi|David Horton|John Cameron|Ted Raimi|</v>
      </c>
    </row>
    <row r="8293" spans="1:21">
      <c r="A8293" s="14" t="s">
        <v>37967</v>
      </c>
      <c r="B8293" s="14" t="s">
        <v>48</v>
      </c>
      <c r="C8293" s="14" t="s">
        <v>37968</v>
      </c>
      <c r="D8293" s="14" t="s">
        <v>37969</v>
      </c>
      <c r="E8293" s="14" t="s">
        <v>37970</v>
      </c>
      <c r="F8293" s="14" t="s">
        <v>916</v>
      </c>
      <c r="G8293" s="26">
        <v>43672</v>
      </c>
      <c r="H8293" s="14">
        <v>2016</v>
      </c>
      <c r="I8293" s="14" t="s">
        <v>363</v>
      </c>
      <c r="J8293" s="14" t="s">
        <v>1386</v>
      </c>
      <c r="K8293" s="14" t="s">
        <v>1027</v>
      </c>
      <c r="L8293" s="14" t="s">
        <v>37971</v>
      </c>
      <c r="M8293" s="14">
        <f t="shared" si="1032"/>
        <v>2019</v>
      </c>
      <c r="N8293" s="14">
        <f t="shared" si="1033"/>
        <v>7</v>
      </c>
      <c r="O8293" s="14" t="str">
        <f>IFERROR(VLOOKUP(I8293,Lists!$F$2:$G$16,2,FALSE()),"Not Rated")</f>
        <v>Adults</v>
      </c>
      <c r="P8293" s="14">
        <f t="shared" si="1034"/>
        <v>107</v>
      </c>
      <c r="Q8293" s="14" t="str">
        <f t="shared" si="1035"/>
        <v>United Kingdom</v>
      </c>
      <c r="R8293" s="14" t="str">
        <f t="shared" si="1036"/>
        <v>|United Kingdom|United States|</v>
      </c>
      <c r="S8293" s="14" t="str">
        <f t="shared" si="1037"/>
        <v>|Dramas|Romantic Movies|</v>
      </c>
      <c r="T8293" s="14" t="str">
        <f t="shared" si="1038"/>
        <v>|David Leveaux|</v>
      </c>
      <c r="U8293" s="14" t="str">
        <f t="shared" si="1039"/>
        <v>|Lily James|Jai Courtney|Christopher Plummer|Janet McTeer|Ben Daniels|Eddie Marsan|Anton Lesser|Mark Dexter|Kris Cuppens|</v>
      </c>
    </row>
    <row r="8294" spans="1:21">
      <c r="A8294" s="14" t="s">
        <v>37972</v>
      </c>
      <c r="B8294" s="14" t="s">
        <v>48</v>
      </c>
      <c r="C8294" s="14" t="s">
        <v>37973</v>
      </c>
      <c r="D8294" s="14" t="s">
        <v>8817</v>
      </c>
      <c r="E8294" s="14" t="s">
        <v>37974</v>
      </c>
      <c r="F8294" s="14" t="s">
        <v>115</v>
      </c>
      <c r="G8294" s="26">
        <v>42831</v>
      </c>
      <c r="H8294" s="14">
        <v>2016</v>
      </c>
      <c r="I8294" s="14" t="s">
        <v>363</v>
      </c>
      <c r="J8294" s="14" t="s">
        <v>1313</v>
      </c>
      <c r="K8294" s="14" t="s">
        <v>6328</v>
      </c>
      <c r="L8294" s="14" t="s">
        <v>37975</v>
      </c>
      <c r="M8294" s="14">
        <f t="shared" si="1032"/>
        <v>2017</v>
      </c>
      <c r="N8294" s="14">
        <f t="shared" si="1033"/>
        <v>4</v>
      </c>
      <c r="O8294" s="14" t="str">
        <f>IFERROR(VLOOKUP(I8294,Lists!$F$2:$G$16,2,FALSE()),"Not Rated")</f>
        <v>Adults</v>
      </c>
      <c r="P8294" s="14">
        <f t="shared" si="1034"/>
        <v>76</v>
      </c>
      <c r="Q8294" s="14" t="str">
        <f t="shared" si="1035"/>
        <v>United States</v>
      </c>
      <c r="R8294" s="14" t="str">
        <f t="shared" si="1036"/>
        <v>|United States|</v>
      </c>
      <c r="S8294" s="14" t="str">
        <f t="shared" si="1037"/>
        <v>|Horror Movies|Independent Movies|</v>
      </c>
      <c r="T8294" s="14" t="str">
        <f t="shared" si="1038"/>
        <v>|Nicolas Pesce|</v>
      </c>
      <c r="U8294" s="14" t="str">
        <f t="shared" si="1039"/>
        <v>|Kika Magalhães|Olivia Bond|Will Brill|Flora Diaz|Paul Nazak|Clara Wong|Diana Agostini|</v>
      </c>
    </row>
    <row r="8295" spans="1:21">
      <c r="A8295" s="14" t="s">
        <v>37976</v>
      </c>
      <c r="B8295" s="14" t="s">
        <v>49</v>
      </c>
      <c r="C8295" s="14" t="s">
        <v>37977</v>
      </c>
      <c r="D8295" s="14" t="s">
        <v>37978</v>
      </c>
      <c r="E8295" s="14" t="s">
        <v>37979</v>
      </c>
      <c r="F8295" s="14" t="s">
        <v>118</v>
      </c>
      <c r="G8295" s="26">
        <v>42825</v>
      </c>
      <c r="H8295" s="14">
        <v>2012</v>
      </c>
      <c r="I8295" s="14" t="s">
        <v>360</v>
      </c>
      <c r="J8295" s="14" t="s">
        <v>105</v>
      </c>
      <c r="K8295" s="14" t="s">
        <v>31027</v>
      </c>
      <c r="L8295" s="14" t="s">
        <v>37980</v>
      </c>
      <c r="M8295" s="14">
        <f t="shared" si="1032"/>
        <v>2017</v>
      </c>
      <c r="N8295" s="14">
        <f t="shared" si="1033"/>
        <v>3</v>
      </c>
      <c r="O8295" s="14" t="str">
        <f>IFERROR(VLOOKUP(I8295,Lists!$F$2:$G$16,2,FALSE()),"Not Rated")</f>
        <v>Adults</v>
      </c>
      <c r="P8295" s="14">
        <f t="shared" si="1034"/>
        <v>1</v>
      </c>
      <c r="Q8295" s="14" t="str">
        <f t="shared" si="1035"/>
        <v>United Kingdom</v>
      </c>
      <c r="R8295" s="14" t="str">
        <f t="shared" si="1036"/>
        <v>|United Kingdom|</v>
      </c>
      <c r="S8295" s="14" t="str">
        <f t="shared" si="1037"/>
        <v>|British TV Shows|Crime TV Shows|TV Dramas|</v>
      </c>
      <c r="T8295" s="14" t="str">
        <f t="shared" si="1038"/>
        <v>|Michael Samuels|</v>
      </c>
      <c r="U8295" s="14" t="str">
        <f t="shared" si="1039"/>
        <v>|Peter Mullan|Anastasia Hille|Harry Lloyd|Paul Nicholls|Demosthenes Chrysan|Dragos Bucur|Shaban Arifi|Julia Ragnarsson|Danny Sapani|Nigel Lindsay|Osy Ikhile|Sidney Kean|Lisa McAllister|Catherine Winter|Amarildo Kola|Julius Peter Wells|</v>
      </c>
    </row>
    <row r="8296" spans="1:21">
      <c r="A8296" s="14" t="s">
        <v>37981</v>
      </c>
      <c r="B8296" s="14" t="s">
        <v>48</v>
      </c>
      <c r="C8296" s="14" t="s">
        <v>37982</v>
      </c>
      <c r="D8296" s="14" t="s">
        <v>37983</v>
      </c>
      <c r="E8296" s="14" t="s">
        <v>117</v>
      </c>
      <c r="F8296" s="14" t="s">
        <v>118</v>
      </c>
      <c r="G8296" s="26">
        <v>42522</v>
      </c>
      <c r="H8296" s="14">
        <v>2015</v>
      </c>
      <c r="I8296" s="14" t="s">
        <v>360</v>
      </c>
      <c r="J8296" s="14" t="s">
        <v>739</v>
      </c>
      <c r="K8296" s="14" t="s">
        <v>496</v>
      </c>
      <c r="L8296" s="14" t="s">
        <v>37984</v>
      </c>
      <c r="M8296" s="14">
        <f t="shared" si="1032"/>
        <v>2016</v>
      </c>
      <c r="N8296" s="14">
        <f t="shared" si="1033"/>
        <v>6</v>
      </c>
      <c r="O8296" s="14" t="str">
        <f>IFERROR(VLOOKUP(I8296,Lists!$F$2:$G$16,2,FALSE()),"Not Rated")</f>
        <v>Adults</v>
      </c>
      <c r="P8296" s="14">
        <f t="shared" si="1034"/>
        <v>95</v>
      </c>
      <c r="Q8296" s="14" t="str">
        <f t="shared" si="1035"/>
        <v>United Kingdom</v>
      </c>
      <c r="R8296" s="14" t="str">
        <f t="shared" si="1036"/>
        <v>|United Kingdom|</v>
      </c>
      <c r="S8296" s="14" t="str">
        <f t="shared" si="1037"/>
        <v>|Documentaries|International Movies|</v>
      </c>
      <c r="T8296" s="14" t="str">
        <f t="shared" si="1038"/>
        <v>|David Sington|</v>
      </c>
      <c r="U8296" s="14" t="str">
        <f t="shared" si="1039"/>
        <v>|Unknown|</v>
      </c>
    </row>
    <row r="8297" spans="1:21">
      <c r="A8297" s="14" t="s">
        <v>37985</v>
      </c>
      <c r="B8297" s="14" t="s">
        <v>48</v>
      </c>
      <c r="C8297" s="14" t="s">
        <v>37986</v>
      </c>
      <c r="D8297" s="14" t="s">
        <v>37987</v>
      </c>
      <c r="E8297" s="14" t="s">
        <v>37988</v>
      </c>
      <c r="F8297" s="14" t="s">
        <v>115</v>
      </c>
      <c r="G8297" s="26">
        <v>43282</v>
      </c>
      <c r="H8297" s="14">
        <v>2018</v>
      </c>
      <c r="I8297" s="14" t="s">
        <v>360</v>
      </c>
      <c r="J8297" s="14" t="s">
        <v>708</v>
      </c>
      <c r="K8297" s="14" t="s">
        <v>4224</v>
      </c>
      <c r="L8297" s="14" t="s">
        <v>37989</v>
      </c>
      <c r="M8297" s="14">
        <f t="shared" si="1032"/>
        <v>2018</v>
      </c>
      <c r="N8297" s="14">
        <f t="shared" si="1033"/>
        <v>7</v>
      </c>
      <c r="O8297" s="14" t="str">
        <f>IFERROR(VLOOKUP(I8297,Lists!$F$2:$G$16,2,FALSE()),"Not Rated")</f>
        <v>Adults</v>
      </c>
      <c r="P8297" s="14">
        <f t="shared" si="1034"/>
        <v>88</v>
      </c>
      <c r="Q8297" s="14" t="str">
        <f t="shared" si="1035"/>
        <v>United States</v>
      </c>
      <c r="R8297" s="14" t="str">
        <f t="shared" si="1036"/>
        <v>|United States|</v>
      </c>
      <c r="S8297" s="14" t="str">
        <f t="shared" si="1037"/>
        <v>|Comedies|Independent Movies|LGBTQ Movies|</v>
      </c>
      <c r="T8297" s="14" t="str">
        <f t="shared" si="1038"/>
        <v>|Jenée LaMarque|</v>
      </c>
      <c r="U8297" s="14" t="str">
        <f t="shared" si="1039"/>
        <v>|Jenée LaMarque|Angela Trimbur|Constance Wu|Josh Fadem|Ever Mainard|</v>
      </c>
    </row>
    <row r="8298" spans="1:21">
      <c r="A8298" s="14" t="s">
        <v>37990</v>
      </c>
      <c r="B8298" s="14" t="s">
        <v>48</v>
      </c>
      <c r="C8298" s="14" t="s">
        <v>37991</v>
      </c>
      <c r="D8298" s="14" t="s">
        <v>3869</v>
      </c>
      <c r="E8298" s="14" t="s">
        <v>37992</v>
      </c>
      <c r="F8298" s="14" t="s">
        <v>115</v>
      </c>
      <c r="G8298" s="26">
        <v>43478</v>
      </c>
      <c r="H8298" s="14">
        <v>2010</v>
      </c>
      <c r="I8298" s="14" t="s">
        <v>363</v>
      </c>
      <c r="J8298" s="14" t="s">
        <v>646</v>
      </c>
      <c r="K8298" s="14" t="s">
        <v>2207</v>
      </c>
      <c r="L8298" s="14" t="s">
        <v>37993</v>
      </c>
      <c r="M8298" s="14">
        <f t="shared" si="1032"/>
        <v>2019</v>
      </c>
      <c r="N8298" s="14">
        <f t="shared" si="1033"/>
        <v>1</v>
      </c>
      <c r="O8298" s="14" t="str">
        <f>IFERROR(VLOOKUP(I8298,Lists!$F$2:$G$16,2,FALSE()),"Not Rated")</f>
        <v>Adults</v>
      </c>
      <c r="P8298" s="14">
        <f t="shared" si="1034"/>
        <v>116</v>
      </c>
      <c r="Q8298" s="14" t="str">
        <f t="shared" si="1035"/>
        <v>United States</v>
      </c>
      <c r="R8298" s="14" t="str">
        <f t="shared" si="1036"/>
        <v>|United States|</v>
      </c>
      <c r="S8298" s="14" t="str">
        <f t="shared" si="1037"/>
        <v>|Dramas|Sports Movies|</v>
      </c>
      <c r="T8298" s="14" t="str">
        <f t="shared" si="1038"/>
        <v>|David O. Russell|</v>
      </c>
      <c r="U8298" s="14" t="str">
        <f t="shared" si="1039"/>
        <v>|Mark Wahlberg|Christian Bale|Amy Adams|Melissa Leo|Jack McGee|Melissa McMeekin|Bianca Hunter|Erica McDermott|Dendrie Taylor|Jill Quigg|Kate B. O'Brien|Sugar Ray Leonard|</v>
      </c>
    </row>
    <row r="8299" spans="1:21">
      <c r="A8299" s="14" t="s">
        <v>37994</v>
      </c>
      <c r="B8299" s="14" t="s">
        <v>48</v>
      </c>
      <c r="C8299" s="14" t="s">
        <v>37995</v>
      </c>
      <c r="D8299" s="14" t="s">
        <v>308</v>
      </c>
      <c r="E8299" s="14" t="s">
        <v>37996</v>
      </c>
      <c r="F8299" s="14" t="s">
        <v>131</v>
      </c>
      <c r="G8299" s="26">
        <v>43739</v>
      </c>
      <c r="H8299" s="14">
        <v>2009</v>
      </c>
      <c r="I8299" s="14" t="s">
        <v>361</v>
      </c>
      <c r="J8299" s="14" t="s">
        <v>1121</v>
      </c>
      <c r="K8299" s="14" t="s">
        <v>1656</v>
      </c>
      <c r="L8299" s="14" t="s">
        <v>37997</v>
      </c>
      <c r="M8299" s="14">
        <f t="shared" si="1032"/>
        <v>2019</v>
      </c>
      <c r="N8299" s="14">
        <f t="shared" si="1033"/>
        <v>10</v>
      </c>
      <c r="O8299" s="14" t="str">
        <f>IFERROR(VLOOKUP(I8299,Lists!$F$2:$G$16,2,FALSE()),"Not Rated")</f>
        <v>Teens</v>
      </c>
      <c r="P8299" s="14">
        <f t="shared" si="1034"/>
        <v>121</v>
      </c>
      <c r="Q8299" s="14" t="str">
        <f t="shared" si="1035"/>
        <v>Nigeria</v>
      </c>
      <c r="R8299" s="14" t="str">
        <f t="shared" si="1036"/>
        <v>|Nigeria|</v>
      </c>
      <c r="S8299" s="14" t="str">
        <f t="shared" si="1037"/>
        <v>|Horror Movies|International Movies|Thrillers|</v>
      </c>
      <c r="T8299" s="14" t="str">
        <f t="shared" si="1038"/>
        <v>|Kunle Afolayan|</v>
      </c>
      <c r="U8299" s="14" t="str">
        <f t="shared" si="1039"/>
        <v>|Ramsey Nouah|Omoni Oboli|Kunle Afolayan|Funlola Aofiyebi|Tosin Sido|David J. Oserwe|Kate Adepegba|Muraina Oyelami|Wale Adebayo|Ombo Gogo Ombo|</v>
      </c>
    </row>
    <row r="8300" spans="1:21">
      <c r="A8300" s="14" t="s">
        <v>37998</v>
      </c>
      <c r="B8300" s="14" t="s">
        <v>48</v>
      </c>
      <c r="C8300" s="14" t="s">
        <v>37999</v>
      </c>
      <c r="D8300" s="14" t="s">
        <v>31082</v>
      </c>
      <c r="E8300" s="14" t="s">
        <v>38000</v>
      </c>
      <c r="F8300" s="14" t="s">
        <v>115</v>
      </c>
      <c r="G8300" s="26">
        <v>43831</v>
      </c>
      <c r="H8300" s="14">
        <v>2009</v>
      </c>
      <c r="I8300" s="14" t="s">
        <v>363</v>
      </c>
      <c r="J8300" s="14" t="s">
        <v>1173</v>
      </c>
      <c r="K8300" s="14" t="s">
        <v>260</v>
      </c>
      <c r="L8300" s="14" t="s">
        <v>38001</v>
      </c>
      <c r="M8300" s="14">
        <f t="shared" si="1032"/>
        <v>2020</v>
      </c>
      <c r="N8300" s="14">
        <f t="shared" si="1033"/>
        <v>1</v>
      </c>
      <c r="O8300" s="14" t="str">
        <f>IFERROR(VLOOKUP(I8300,Lists!$F$2:$G$16,2,FALSE()),"Not Rated")</f>
        <v>Adults</v>
      </c>
      <c r="P8300" s="14">
        <f t="shared" si="1034"/>
        <v>82</v>
      </c>
      <c r="Q8300" s="14" t="str">
        <f t="shared" si="1035"/>
        <v>United States</v>
      </c>
      <c r="R8300" s="14" t="str">
        <f t="shared" si="1036"/>
        <v>|United States|</v>
      </c>
      <c r="S8300" s="14" t="str">
        <f t="shared" si="1037"/>
        <v>|Horror Movies|</v>
      </c>
      <c r="T8300" s="14" t="str">
        <f t="shared" si="1038"/>
        <v>|David R. Ellis|</v>
      </c>
      <c r="U8300" s="14" t="str">
        <f t="shared" si="1039"/>
        <v>|Bobby Campo|Shantel VanSanten|Nick Zano|Haley Webb|Mykelti Williamson|Krista Allen|Andrew Fiscella|Justin Welborn|Stephanie Honoré|</v>
      </c>
    </row>
    <row r="8301" spans="1:21">
      <c r="A8301" s="14" t="s">
        <v>38002</v>
      </c>
      <c r="B8301" s="14" t="s">
        <v>48</v>
      </c>
      <c r="C8301" s="14" t="s">
        <v>38003</v>
      </c>
      <c r="D8301" s="14" t="s">
        <v>38004</v>
      </c>
      <c r="E8301" s="14" t="s">
        <v>38005</v>
      </c>
      <c r="F8301" s="14" t="s">
        <v>38006</v>
      </c>
      <c r="G8301" s="26">
        <v>42633</v>
      </c>
      <c r="H8301" s="14">
        <v>2014</v>
      </c>
      <c r="I8301" s="14" t="s">
        <v>361</v>
      </c>
      <c r="J8301" s="14" t="s">
        <v>872</v>
      </c>
      <c r="K8301" s="14" t="s">
        <v>1436</v>
      </c>
      <c r="L8301" s="14" t="s">
        <v>38007</v>
      </c>
      <c r="M8301" s="14">
        <f t="shared" si="1032"/>
        <v>2016</v>
      </c>
      <c r="N8301" s="14">
        <f t="shared" si="1033"/>
        <v>9</v>
      </c>
      <c r="O8301" s="14" t="str">
        <f>IFERROR(VLOOKUP(I8301,Lists!$F$2:$G$16,2,FALSE()),"Not Rated")</f>
        <v>Teens</v>
      </c>
      <c r="P8301" s="14">
        <f t="shared" si="1034"/>
        <v>87</v>
      </c>
      <c r="Q8301" s="14" t="str">
        <f t="shared" si="1035"/>
        <v>United States</v>
      </c>
      <c r="R8301" s="14" t="str">
        <f t="shared" si="1036"/>
        <v>|United States|Greece|United Kingdom|</v>
      </c>
      <c r="S8301" s="14" t="str">
        <f t="shared" si="1037"/>
        <v>|Dramas|Independent Movies|</v>
      </c>
      <c r="T8301" s="14" t="str">
        <f t="shared" si="1038"/>
        <v>|Coerte Voorhees|John Voorhees|</v>
      </c>
      <c r="U8301" s="14" t="str">
        <f t="shared" si="1039"/>
        <v>|Pantelis Kodogiannis|Kassandra Voyagis|Paul Freeman|Michael Byrne|Georges Corraface|Yorgo Voyagis|Giancarlo Giannini|Kelly Eleftheriou|</v>
      </c>
    </row>
    <row r="8302" spans="1:21">
      <c r="A8302" s="14" t="s">
        <v>38008</v>
      </c>
      <c r="B8302" s="14" t="s">
        <v>48</v>
      </c>
      <c r="C8302" s="14" t="s">
        <v>38009</v>
      </c>
      <c r="D8302" s="14" t="s">
        <v>38010</v>
      </c>
      <c r="E8302" s="14" t="s">
        <v>38011</v>
      </c>
      <c r="F8302" s="14" t="s">
        <v>133</v>
      </c>
      <c r="G8302" s="26">
        <v>43802</v>
      </c>
      <c r="H8302" s="14">
        <v>2019</v>
      </c>
      <c r="I8302" s="14" t="s">
        <v>360</v>
      </c>
      <c r="J8302" s="14" t="s">
        <v>2838</v>
      </c>
      <c r="K8302" s="14" t="s">
        <v>529</v>
      </c>
      <c r="L8302" s="14" t="s">
        <v>38012</v>
      </c>
      <c r="M8302" s="14">
        <f t="shared" si="1032"/>
        <v>2019</v>
      </c>
      <c r="N8302" s="14">
        <f t="shared" si="1033"/>
        <v>12</v>
      </c>
      <c r="O8302" s="14" t="str">
        <f>IFERROR(VLOOKUP(I8302,Lists!$F$2:$G$16,2,FALSE()),"Not Rated")</f>
        <v>Adults</v>
      </c>
      <c r="P8302" s="14">
        <f t="shared" si="1034"/>
        <v>46</v>
      </c>
      <c r="Q8302" s="14" t="str">
        <f t="shared" si="1035"/>
        <v>Brazil</v>
      </c>
      <c r="R8302" s="14" t="str">
        <f t="shared" si="1036"/>
        <v>|Brazil|</v>
      </c>
      <c r="S8302" s="14" t="str">
        <f t="shared" si="1037"/>
        <v>|Comedies|International Movies|</v>
      </c>
      <c r="T8302" s="14" t="str">
        <f t="shared" si="1038"/>
        <v>|Rodrigo Van Der Put|</v>
      </c>
      <c r="U8302" s="14" t="str">
        <f t="shared" si="1039"/>
        <v>|Gregorio Duvivier|Fábio Porchat|Antonio Tabet|Evelyn Castro|Rafael Portugal|Robson Nunes|João Vicente de Castro|Estevam Nabote|Thati Lopes|Karina Ramil|Sura Berditchevsky|Fábio de Luca|</v>
      </c>
    </row>
    <row r="8303" spans="1:21">
      <c r="A8303" s="14" t="s">
        <v>38013</v>
      </c>
      <c r="B8303" s="14" t="s">
        <v>48</v>
      </c>
      <c r="C8303" s="14" t="s">
        <v>38014</v>
      </c>
      <c r="D8303" s="14" t="s">
        <v>38015</v>
      </c>
      <c r="E8303" s="14" t="s">
        <v>38016</v>
      </c>
      <c r="F8303" s="14" t="s">
        <v>115</v>
      </c>
      <c r="G8303" s="26">
        <v>43789</v>
      </c>
      <c r="H8303" s="14">
        <v>1996</v>
      </c>
      <c r="I8303" s="14" t="s">
        <v>367</v>
      </c>
      <c r="J8303" s="14" t="s">
        <v>560</v>
      </c>
      <c r="K8303" s="14" t="s">
        <v>245</v>
      </c>
      <c r="L8303" s="14" t="s">
        <v>38017</v>
      </c>
      <c r="M8303" s="14">
        <f t="shared" si="1032"/>
        <v>2019</v>
      </c>
      <c r="N8303" s="14">
        <f t="shared" si="1033"/>
        <v>11</v>
      </c>
      <c r="O8303" s="14" t="str">
        <f>IFERROR(VLOOKUP(I8303,Lists!$F$2:$G$16,2,FALSE()),"Not Rated")</f>
        <v>Older Kids</v>
      </c>
      <c r="P8303" s="14">
        <f t="shared" si="1034"/>
        <v>103</v>
      </c>
      <c r="Q8303" s="14" t="str">
        <f t="shared" si="1035"/>
        <v>United States</v>
      </c>
      <c r="R8303" s="14" t="str">
        <f t="shared" si="1036"/>
        <v>|United States|</v>
      </c>
      <c r="S8303" s="14" t="str">
        <f t="shared" si="1037"/>
        <v>|Comedies|</v>
      </c>
      <c r="T8303" s="14" t="str">
        <f t="shared" si="1038"/>
        <v>|Hugh WIlson|</v>
      </c>
      <c r="U8303" s="14" t="str">
        <f t="shared" si="1039"/>
        <v>|Bette Midler|Goldie Hawn|Diane Keaton|Maggie Smith|Dan Hedaya|Sarah Jessica Parker|Stockard Channing|Victor Garber|Stephen Collins|Marcia Gay Harden|Jennie Dundas|Elizabeth Berkley|Eileen Heckart|Bronson Pinchot|Rob Reiner|</v>
      </c>
    </row>
    <row r="8304" spans="1:21">
      <c r="A8304" s="14" t="s">
        <v>38018</v>
      </c>
      <c r="B8304" s="14" t="s">
        <v>49</v>
      </c>
      <c r="C8304" s="14" t="s">
        <v>38019</v>
      </c>
      <c r="D8304" s="14" t="s">
        <v>32234</v>
      </c>
      <c r="E8304" s="14" t="s">
        <v>38020</v>
      </c>
      <c r="F8304" s="14" t="s">
        <v>118</v>
      </c>
      <c r="G8304" s="26">
        <v>42993</v>
      </c>
      <c r="H8304" s="14">
        <v>2016</v>
      </c>
      <c r="I8304" s="14" t="s">
        <v>360</v>
      </c>
      <c r="J8304" s="14" t="s">
        <v>105</v>
      </c>
      <c r="K8304" s="14" t="s">
        <v>31027</v>
      </c>
      <c r="L8304" s="14" t="s">
        <v>38021</v>
      </c>
      <c r="M8304" s="14">
        <f t="shared" si="1032"/>
        <v>2017</v>
      </c>
      <c r="N8304" s="14">
        <f t="shared" si="1033"/>
        <v>9</v>
      </c>
      <c r="O8304" s="14" t="str">
        <f>IFERROR(VLOOKUP(I8304,Lists!$F$2:$G$16,2,FALSE()),"Not Rated")</f>
        <v>Adults</v>
      </c>
      <c r="P8304" s="14">
        <f t="shared" si="1034"/>
        <v>1</v>
      </c>
      <c r="Q8304" s="14" t="str">
        <f t="shared" si="1035"/>
        <v>United Kingdom</v>
      </c>
      <c r="R8304" s="14" t="str">
        <f t="shared" si="1036"/>
        <v>|United Kingdom|</v>
      </c>
      <c r="S8304" s="14" t="str">
        <f t="shared" si="1037"/>
        <v>|British TV Shows|Crime TV Shows|TV Dramas|</v>
      </c>
      <c r="T8304" s="14" t="str">
        <f t="shared" si="1038"/>
        <v>|Mark Tonderai|</v>
      </c>
      <c r="U8304" s="14" t="str">
        <f t="shared" si="1039"/>
        <v>|Tom Cullen|O.T. Fagbenle|Lee Ingleby|Sarah Solemani|Hannah Arterton|Geraldine James|Michael Maloney|Rade Serbedzija|Jonathan Kerrigan|Don Warrington|Sophia La Porta|</v>
      </c>
    </row>
    <row r="8305" spans="1:21">
      <c r="A8305" s="14" t="s">
        <v>38022</v>
      </c>
      <c r="B8305" s="14" t="s">
        <v>48</v>
      </c>
      <c r="C8305" s="14" t="s">
        <v>38023</v>
      </c>
      <c r="D8305" s="14" t="s">
        <v>31132</v>
      </c>
      <c r="E8305" s="14" t="s">
        <v>38024</v>
      </c>
      <c r="F8305" s="14" t="s">
        <v>130</v>
      </c>
      <c r="G8305" s="26">
        <v>43312</v>
      </c>
      <c r="H8305" s="14">
        <v>1978</v>
      </c>
      <c r="I8305" s="14" t="s">
        <v>363</v>
      </c>
      <c r="J8305" s="14" t="s">
        <v>566</v>
      </c>
      <c r="K8305" s="14" t="s">
        <v>3166</v>
      </c>
      <c r="L8305" s="14" t="s">
        <v>38025</v>
      </c>
      <c r="M8305" s="14">
        <f t="shared" si="1032"/>
        <v>2018</v>
      </c>
      <c r="N8305" s="14">
        <f t="shared" si="1033"/>
        <v>7</v>
      </c>
      <c r="O8305" s="14" t="str">
        <f>IFERROR(VLOOKUP(I8305,Lists!$F$2:$G$16,2,FALSE()),"Not Rated")</f>
        <v>Adults</v>
      </c>
      <c r="P8305" s="14">
        <f t="shared" si="1034"/>
        <v>97</v>
      </c>
      <c r="Q8305" s="14" t="str">
        <f t="shared" si="1035"/>
        <v>Hong Kong</v>
      </c>
      <c r="R8305" s="14" t="str">
        <f t="shared" si="1036"/>
        <v>|Hong Kong|</v>
      </c>
      <c r="S8305" s="14" t="str">
        <f t="shared" si="1037"/>
        <v>|Action &amp; Adventure|Cult Movies|International Movies|</v>
      </c>
      <c r="T8305" s="14" t="str">
        <f t="shared" si="1038"/>
        <v>|Cheh Chang|</v>
      </c>
      <c r="U8305" s="14" t="str">
        <f t="shared" si="1039"/>
        <v>|Philip Kwok|Chien Sun|Sheng Chiang|Feng Lu|Meng Lo|Pai Wei|Lung Wei Wang|Feng Ku|Shu Pei Sun|Sun Chien|</v>
      </c>
    </row>
    <row r="8306" spans="1:21">
      <c r="A8306" s="14" t="s">
        <v>38026</v>
      </c>
      <c r="B8306" s="14" t="s">
        <v>48</v>
      </c>
      <c r="C8306" s="14" t="s">
        <v>38027</v>
      </c>
      <c r="D8306" s="14" t="s">
        <v>2079</v>
      </c>
      <c r="E8306" s="14" t="s">
        <v>38028</v>
      </c>
      <c r="F8306" s="14" t="s">
        <v>115</v>
      </c>
      <c r="G8306" s="26">
        <v>43739</v>
      </c>
      <c r="H8306" s="14">
        <v>1994</v>
      </c>
      <c r="I8306" s="14" t="s">
        <v>367</v>
      </c>
      <c r="J8306" s="14" t="s">
        <v>436</v>
      </c>
      <c r="K8306" s="14" t="s">
        <v>481</v>
      </c>
      <c r="L8306" s="14" t="s">
        <v>38029</v>
      </c>
      <c r="M8306" s="14">
        <f t="shared" si="1032"/>
        <v>2019</v>
      </c>
      <c r="N8306" s="14">
        <f t="shared" si="1033"/>
        <v>10</v>
      </c>
      <c r="O8306" s="14" t="str">
        <f>IFERROR(VLOOKUP(I8306,Lists!$F$2:$G$16,2,FALSE()),"Not Rated")</f>
        <v>Older Kids</v>
      </c>
      <c r="P8306" s="14">
        <f t="shared" si="1034"/>
        <v>91</v>
      </c>
      <c r="Q8306" s="14" t="str">
        <f t="shared" si="1035"/>
        <v>United States</v>
      </c>
      <c r="R8306" s="14" t="str">
        <f t="shared" si="1036"/>
        <v>|United States|</v>
      </c>
      <c r="S8306" s="14" t="str">
        <f t="shared" si="1037"/>
        <v>|Children &amp; Family Movies|Comedies|</v>
      </c>
      <c r="T8306" s="14" t="str">
        <f t="shared" si="1038"/>
        <v>|Brian Levant|</v>
      </c>
      <c r="U8306" s="14" t="str">
        <f t="shared" si="1039"/>
        <v>|John Goodman|Elizabeth Perkins|Rick Moranis|Rosie O'Donnell|Kyle MacLachlan|Halle Berry|Elizabeth Taylor|Dann Florek|Sam Raimi|Harvey Korman|</v>
      </c>
    </row>
    <row r="8307" spans="1:21">
      <c r="A8307" s="14" t="s">
        <v>38030</v>
      </c>
      <c r="B8307" s="14" t="s">
        <v>48</v>
      </c>
      <c r="C8307" s="14" t="s">
        <v>38031</v>
      </c>
      <c r="D8307" s="14" t="s">
        <v>2079</v>
      </c>
      <c r="E8307" s="14" t="s">
        <v>38032</v>
      </c>
      <c r="F8307" s="14" t="s">
        <v>115</v>
      </c>
      <c r="G8307" s="26">
        <v>43739</v>
      </c>
      <c r="H8307" s="14">
        <v>2000</v>
      </c>
      <c r="I8307" s="14" t="s">
        <v>367</v>
      </c>
      <c r="J8307" s="14" t="s">
        <v>436</v>
      </c>
      <c r="K8307" s="14" t="s">
        <v>8698</v>
      </c>
      <c r="L8307" s="14" t="s">
        <v>38033</v>
      </c>
      <c r="M8307" s="14">
        <f t="shared" si="1032"/>
        <v>2019</v>
      </c>
      <c r="N8307" s="14">
        <f t="shared" si="1033"/>
        <v>10</v>
      </c>
      <c r="O8307" s="14" t="str">
        <f>IFERROR(VLOOKUP(I8307,Lists!$F$2:$G$16,2,FALSE()),"Not Rated")</f>
        <v>Older Kids</v>
      </c>
      <c r="P8307" s="14">
        <f t="shared" si="1034"/>
        <v>91</v>
      </c>
      <c r="Q8307" s="14" t="str">
        <f t="shared" si="1035"/>
        <v>United States</v>
      </c>
      <c r="R8307" s="14" t="str">
        <f t="shared" si="1036"/>
        <v>|United States|</v>
      </c>
      <c r="S8307" s="14" t="str">
        <f t="shared" si="1037"/>
        <v>|Children &amp; Family Movies|Comedies|Romantic Movies|</v>
      </c>
      <c r="T8307" s="14" t="str">
        <f t="shared" si="1038"/>
        <v>|Brian Levant|</v>
      </c>
      <c r="U8307" s="14" t="str">
        <f t="shared" si="1039"/>
        <v>|Mark Addy|Stephen Baldwin|Kristen Johnston|Jane Krakowski|Joan Collins|Thomas Gibson|Alan Cumming|</v>
      </c>
    </row>
    <row r="8308" spans="1:21">
      <c r="A8308" s="14" t="s">
        <v>38034</v>
      </c>
      <c r="B8308" s="14" t="s">
        <v>48</v>
      </c>
      <c r="C8308" s="14" t="s">
        <v>38035</v>
      </c>
      <c r="D8308" s="14" t="s">
        <v>38036</v>
      </c>
      <c r="E8308" s="14" t="s">
        <v>38037</v>
      </c>
      <c r="F8308" s="14" t="s">
        <v>130</v>
      </c>
      <c r="G8308" s="26">
        <v>43309</v>
      </c>
      <c r="H8308" s="14">
        <v>1975</v>
      </c>
      <c r="I8308" s="14" t="s">
        <v>360</v>
      </c>
      <c r="J8308" s="14" t="s">
        <v>1247</v>
      </c>
      <c r="K8308" s="14" t="s">
        <v>612</v>
      </c>
      <c r="L8308" s="14" t="s">
        <v>38038</v>
      </c>
      <c r="M8308" s="14">
        <f t="shared" si="1032"/>
        <v>2018</v>
      </c>
      <c r="N8308" s="14">
        <f t="shared" si="1033"/>
        <v>7</v>
      </c>
      <c r="O8308" s="14" t="str">
        <f>IFERROR(VLOOKUP(I8308,Lists!$F$2:$G$16,2,FALSE()),"Not Rated")</f>
        <v>Adults</v>
      </c>
      <c r="P8308" s="14">
        <f t="shared" si="1034"/>
        <v>101</v>
      </c>
      <c r="Q8308" s="14" t="str">
        <f t="shared" si="1035"/>
        <v>Hong Kong</v>
      </c>
      <c r="R8308" s="14" t="str">
        <f t="shared" si="1036"/>
        <v>|Hong Kong|</v>
      </c>
      <c r="S8308" s="14" t="str">
        <f t="shared" si="1037"/>
        <v>|Action &amp; Adventure|Dramas|International Movies|</v>
      </c>
      <c r="T8308" s="14" t="str">
        <f t="shared" si="1038"/>
        <v>|Meng Hua Ho|</v>
      </c>
      <c r="U8308" s="14" t="str">
        <f t="shared" si="1039"/>
        <v>|Kuan Tai Chen|Feng Ku|Hung Wei|Wu Chi Liu|Yang Chiang|</v>
      </c>
    </row>
    <row r="8309" spans="1:21">
      <c r="A8309" s="14" t="s">
        <v>38039</v>
      </c>
      <c r="B8309" s="14" t="s">
        <v>48</v>
      </c>
      <c r="C8309" s="14" t="s">
        <v>38040</v>
      </c>
      <c r="D8309" s="14" t="s">
        <v>3364</v>
      </c>
      <c r="E8309" s="14" t="s">
        <v>38041</v>
      </c>
      <c r="F8309" s="14" t="s">
        <v>2226</v>
      </c>
      <c r="G8309" s="26">
        <v>43647</v>
      </c>
      <c r="H8309" s="14">
        <v>2008</v>
      </c>
      <c r="I8309" s="14" t="s">
        <v>364</v>
      </c>
      <c r="J8309" s="14" t="s">
        <v>457</v>
      </c>
      <c r="K8309" s="14" t="s">
        <v>1122</v>
      </c>
      <c r="L8309" s="14" t="s">
        <v>38042</v>
      </c>
      <c r="M8309" s="14">
        <f t="shared" si="1032"/>
        <v>2019</v>
      </c>
      <c r="N8309" s="14">
        <f t="shared" si="1033"/>
        <v>7</v>
      </c>
      <c r="O8309" s="14" t="str">
        <f>IFERROR(VLOOKUP(I8309,Lists!$F$2:$G$16,2,FALSE()),"Not Rated")</f>
        <v>Teens</v>
      </c>
      <c r="P8309" s="14">
        <f t="shared" si="1034"/>
        <v>104</v>
      </c>
      <c r="Q8309" s="14" t="str">
        <f t="shared" si="1035"/>
        <v>United States</v>
      </c>
      <c r="R8309" s="14" t="str">
        <f t="shared" si="1036"/>
        <v>|United States|China|</v>
      </c>
      <c r="S8309" s="14" t="str">
        <f t="shared" si="1037"/>
        <v>|Action &amp; Adventure|Sci-Fi &amp; Fantasy|</v>
      </c>
      <c r="T8309" s="14" t="str">
        <f t="shared" si="1038"/>
        <v>|Rob Minkoff|</v>
      </c>
      <c r="U8309" s="14" t="str">
        <f t="shared" si="1039"/>
        <v>|Jackie Chan|Jet Li|Collin Chou|Liu Yifei|Li Bingbing|Michael Angarano|Morgan Benoit|Juana Collignon|Wang Deshun|Thomas McDonell|</v>
      </c>
    </row>
    <row r="8310" spans="1:21">
      <c r="A8310" s="14" t="s">
        <v>38043</v>
      </c>
      <c r="B8310" s="14" t="s">
        <v>48</v>
      </c>
      <c r="C8310" s="14" t="s">
        <v>38044</v>
      </c>
      <c r="D8310" s="14" t="s">
        <v>38045</v>
      </c>
      <c r="E8310" s="14" t="s">
        <v>117</v>
      </c>
      <c r="F8310" s="14" t="s">
        <v>115</v>
      </c>
      <c r="G8310" s="26">
        <v>43129</v>
      </c>
      <c r="H8310" s="14">
        <v>2017</v>
      </c>
      <c r="I8310" s="14" t="s">
        <v>360</v>
      </c>
      <c r="J8310" s="14" t="s">
        <v>900</v>
      </c>
      <c r="K8310" s="14" t="s">
        <v>247</v>
      </c>
      <c r="L8310" s="14" t="s">
        <v>38046</v>
      </c>
      <c r="M8310" s="14">
        <f t="shared" si="1032"/>
        <v>2018</v>
      </c>
      <c r="N8310" s="14">
        <f t="shared" si="1033"/>
        <v>1</v>
      </c>
      <c r="O8310" s="14" t="str">
        <f>IFERROR(VLOOKUP(I8310,Lists!$F$2:$G$16,2,FALSE()),"Not Rated")</f>
        <v>Adults</v>
      </c>
      <c r="P8310" s="14">
        <f t="shared" si="1034"/>
        <v>92</v>
      </c>
      <c r="Q8310" s="14" t="str">
        <f t="shared" si="1035"/>
        <v>United States</v>
      </c>
      <c r="R8310" s="14" t="str">
        <f t="shared" si="1036"/>
        <v>|United States|</v>
      </c>
      <c r="S8310" s="14" t="str">
        <f t="shared" si="1037"/>
        <v>|Documentaries|</v>
      </c>
      <c r="T8310" s="14" t="str">
        <f t="shared" si="1038"/>
        <v>|Peter Nicks|</v>
      </c>
      <c r="U8310" s="14" t="str">
        <f t="shared" si="1039"/>
        <v>|Unknown|</v>
      </c>
    </row>
    <row r="8311" spans="1:21">
      <c r="A8311" s="14" t="s">
        <v>38047</v>
      </c>
      <c r="B8311" s="14" t="s">
        <v>48</v>
      </c>
      <c r="C8311" s="14" t="s">
        <v>38048</v>
      </c>
      <c r="D8311" s="14" t="s">
        <v>1182</v>
      </c>
      <c r="E8311" s="14" t="s">
        <v>38049</v>
      </c>
      <c r="F8311" s="14" t="s">
        <v>38050</v>
      </c>
      <c r="G8311" s="26">
        <v>43875</v>
      </c>
      <c r="H8311" s="14">
        <v>2017</v>
      </c>
      <c r="I8311" s="14" t="s">
        <v>363</v>
      </c>
      <c r="J8311" s="14" t="s">
        <v>783</v>
      </c>
      <c r="K8311" s="14" t="s">
        <v>1227</v>
      </c>
      <c r="L8311" s="14" t="s">
        <v>38051</v>
      </c>
      <c r="M8311" s="14">
        <f t="shared" si="1032"/>
        <v>2020</v>
      </c>
      <c r="N8311" s="14">
        <f t="shared" si="1033"/>
        <v>2</v>
      </c>
      <c r="O8311" s="14" t="str">
        <f>IFERROR(VLOOKUP(I8311,Lists!$F$2:$G$16,2,FALSE()),"Not Rated")</f>
        <v>Adults</v>
      </c>
      <c r="P8311" s="14">
        <f t="shared" si="1034"/>
        <v>113</v>
      </c>
      <c r="Q8311" s="14" t="str">
        <f t="shared" si="1035"/>
        <v>United Kingdom</v>
      </c>
      <c r="R8311" s="14" t="str">
        <f t="shared" si="1036"/>
        <v>|United Kingdom|China|United States|India|</v>
      </c>
      <c r="S8311" s="14" t="str">
        <f t="shared" si="1037"/>
        <v>|Action &amp; Adventure|International Movies|</v>
      </c>
      <c r="T8311" s="14" t="str">
        <f t="shared" si="1038"/>
        <v>|Martin Campbell|</v>
      </c>
      <c r="U8311" s="14" t="str">
        <f t="shared" si="1039"/>
        <v>|Pierce Brosnan|Katie Leung|Manolo Cardona|Charlie Murphy|Pippa Bennett-Warner|Rufus Jones|Dermot Crowley|Jackie Chan|Simon Kunz|Rory Fleck Byrne|Liu Tao|Michael McElhatton|Orla Brady|David Pearse|</v>
      </c>
    </row>
    <row r="8312" spans="1:21">
      <c r="A8312" s="14" t="s">
        <v>38052</v>
      </c>
      <c r="B8312" s="14" t="s">
        <v>48</v>
      </c>
      <c r="C8312" s="14" t="s">
        <v>38053</v>
      </c>
      <c r="D8312" s="14" t="s">
        <v>38054</v>
      </c>
      <c r="E8312" s="14" t="s">
        <v>38055</v>
      </c>
      <c r="F8312" s="14" t="s">
        <v>118</v>
      </c>
      <c r="G8312" s="26">
        <v>42989</v>
      </c>
      <c r="H8312" s="14">
        <v>2014</v>
      </c>
      <c r="I8312" s="14" t="s">
        <v>360</v>
      </c>
      <c r="J8312" s="14" t="s">
        <v>1330</v>
      </c>
      <c r="K8312" s="14" t="s">
        <v>260</v>
      </c>
      <c r="L8312" s="14" t="s">
        <v>38056</v>
      </c>
      <c r="M8312" s="14">
        <f t="shared" si="1032"/>
        <v>2017</v>
      </c>
      <c r="N8312" s="14">
        <f t="shared" si="1033"/>
        <v>9</v>
      </c>
      <c r="O8312" s="14" t="str">
        <f>IFERROR(VLOOKUP(I8312,Lists!$F$2:$G$16,2,FALSE()),"Not Rated")</f>
        <v>Adults</v>
      </c>
      <c r="P8312" s="14">
        <f t="shared" si="1034"/>
        <v>89</v>
      </c>
      <c r="Q8312" s="14" t="str">
        <f t="shared" si="1035"/>
        <v>United Kingdom</v>
      </c>
      <c r="R8312" s="14" t="str">
        <f t="shared" si="1036"/>
        <v>|United Kingdom|</v>
      </c>
      <c r="S8312" s="14" t="str">
        <f t="shared" si="1037"/>
        <v>|Horror Movies|</v>
      </c>
      <c r="T8312" s="14" t="str">
        <f t="shared" si="1038"/>
        <v>|Oliver Frampton|</v>
      </c>
      <c r="U8312" s="14" t="str">
        <f t="shared" si="1039"/>
        <v>|Clem Tibber|Elarica Johnson|James Doherty|Shaun Dingwall|Lyndsey Marshal|</v>
      </c>
    </row>
    <row r="8313" spans="1:21">
      <c r="A8313" s="14" t="s">
        <v>38057</v>
      </c>
      <c r="B8313" s="14" t="s">
        <v>49</v>
      </c>
      <c r="C8313" s="14" t="s">
        <v>38058</v>
      </c>
      <c r="D8313" s="14" t="s">
        <v>117</v>
      </c>
      <c r="E8313" s="14" t="s">
        <v>38059</v>
      </c>
      <c r="F8313" s="14" t="s">
        <v>115</v>
      </c>
      <c r="G8313" s="26">
        <v>43013</v>
      </c>
      <c r="H8313" s="14">
        <v>2017</v>
      </c>
      <c r="I8313" s="14" t="s">
        <v>361</v>
      </c>
      <c r="J8313" s="14" t="s">
        <v>521</v>
      </c>
      <c r="K8313" s="14" t="s">
        <v>249</v>
      </c>
      <c r="L8313" s="14" t="s">
        <v>38060</v>
      </c>
      <c r="M8313" s="14">
        <f t="shared" si="1032"/>
        <v>2017</v>
      </c>
      <c r="N8313" s="14">
        <f t="shared" si="1033"/>
        <v>10</v>
      </c>
      <c r="O8313" s="14" t="str">
        <f>IFERROR(VLOOKUP(I8313,Lists!$F$2:$G$16,2,FALSE()),"Not Rated")</f>
        <v>Teens</v>
      </c>
      <c r="P8313" s="14">
        <f t="shared" si="1034"/>
        <v>5</v>
      </c>
      <c r="Q8313" s="14" t="str">
        <f t="shared" si="1035"/>
        <v>United States</v>
      </c>
      <c r="R8313" s="14" t="str">
        <f t="shared" si="1036"/>
        <v>|United States|</v>
      </c>
      <c r="S8313" s="14" t="str">
        <f t="shared" si="1037"/>
        <v>|TV Dramas|</v>
      </c>
      <c r="T8313" s="14" t="str">
        <f t="shared" si="1038"/>
        <v>|Unknown|</v>
      </c>
      <c r="U8313" s="14" t="str">
        <f t="shared" si="1039"/>
        <v>|Teri Polo|Sherri Saum|Jake T. Austin|Hayden Byerly|David Lambert|Maia Mitchell|Danny Nucci|Cierra Ramirez|Madisen Beaty|Alex Saxon|</v>
      </c>
    </row>
    <row r="8314" spans="1:21">
      <c r="A8314" s="14" t="s">
        <v>38061</v>
      </c>
      <c r="B8314" s="14" t="s">
        <v>48</v>
      </c>
      <c r="C8314" s="14" t="s">
        <v>38062</v>
      </c>
      <c r="D8314" s="14" t="s">
        <v>18711</v>
      </c>
      <c r="E8314" s="14" t="s">
        <v>38063</v>
      </c>
      <c r="F8314" s="14" t="s">
        <v>34234</v>
      </c>
      <c r="G8314" s="26">
        <v>44064</v>
      </c>
      <c r="H8314" s="14">
        <v>2016</v>
      </c>
      <c r="I8314" s="14" t="s">
        <v>364</v>
      </c>
      <c r="J8314" s="14" t="s">
        <v>671</v>
      </c>
      <c r="K8314" s="14" t="s">
        <v>244</v>
      </c>
      <c r="L8314" s="14" t="s">
        <v>38064</v>
      </c>
      <c r="M8314" s="14">
        <f t="shared" si="1032"/>
        <v>2020</v>
      </c>
      <c r="N8314" s="14">
        <f t="shared" si="1033"/>
        <v>8</v>
      </c>
      <c r="O8314" s="14" t="str">
        <f>IFERROR(VLOOKUP(I8314,Lists!$F$2:$G$16,2,FALSE()),"Not Rated")</f>
        <v>Teens</v>
      </c>
      <c r="P8314" s="14">
        <f t="shared" si="1034"/>
        <v>115</v>
      </c>
      <c r="Q8314" s="14" t="str">
        <f t="shared" si="1035"/>
        <v>United States</v>
      </c>
      <c r="R8314" s="14" t="str">
        <f t="shared" si="1036"/>
        <v>|United States|Greece|</v>
      </c>
      <c r="S8314" s="14" t="str">
        <f t="shared" si="1037"/>
        <v>|Dramas|</v>
      </c>
      <c r="T8314" s="14" t="str">
        <f t="shared" si="1038"/>
        <v>|John Lee Hancock|</v>
      </c>
      <c r="U8314" s="14" t="str">
        <f t="shared" si="1039"/>
        <v>|Laura Dern|B.J. Novak|Patrick Wilson|John Carroll Lynch|Ric Reitz|John Carroll|Nick Offerman|Michael Keaton|Wilbur Fitzgerald|Linda Cardellini|</v>
      </c>
    </row>
    <row r="8315" spans="1:21">
      <c r="A8315" s="14" t="s">
        <v>38065</v>
      </c>
      <c r="B8315" s="14" t="s">
        <v>48</v>
      </c>
      <c r="C8315" s="14" t="s">
        <v>38066</v>
      </c>
      <c r="D8315" s="14" t="s">
        <v>27717</v>
      </c>
      <c r="E8315" s="14" t="s">
        <v>38067</v>
      </c>
      <c r="F8315" s="14" t="s">
        <v>149</v>
      </c>
      <c r="G8315" s="26">
        <v>43009</v>
      </c>
      <c r="H8315" s="14">
        <v>2016</v>
      </c>
      <c r="I8315" s="14" t="s">
        <v>362</v>
      </c>
      <c r="J8315" s="14" t="s">
        <v>1668</v>
      </c>
      <c r="K8315" s="14" t="s">
        <v>884</v>
      </c>
      <c r="L8315" s="14" t="s">
        <v>38068</v>
      </c>
      <c r="M8315" s="14">
        <f t="shared" si="1032"/>
        <v>2017</v>
      </c>
      <c r="N8315" s="14">
        <f t="shared" si="1033"/>
        <v>10</v>
      </c>
      <c r="O8315" s="14" t="str">
        <f>IFERROR(VLOOKUP(I8315,Lists!$F$2:$G$16,2,FALSE()),"Not Rated")</f>
        <v>Older Kids</v>
      </c>
      <c r="P8315" s="14">
        <f t="shared" si="1034"/>
        <v>84</v>
      </c>
      <c r="Q8315" s="14" t="str">
        <f t="shared" si="1035"/>
        <v>New Zealand</v>
      </c>
      <c r="R8315" s="14" t="str">
        <f t="shared" si="1036"/>
        <v>|New Zealand|</v>
      </c>
      <c r="S8315" s="14" t="str">
        <f t="shared" si="1037"/>
        <v>|Documentaries|Sports Movies|</v>
      </c>
      <c r="T8315" s="14" t="str">
        <f t="shared" si="1038"/>
        <v>|Toa Fraser|</v>
      </c>
      <c r="U8315" s="14" t="str">
        <f t="shared" si="1039"/>
        <v>|Jossi Wells|</v>
      </c>
    </row>
    <row r="8316" spans="1:21">
      <c r="A8316" s="14" t="s">
        <v>38069</v>
      </c>
      <c r="B8316" s="14" t="s">
        <v>48</v>
      </c>
      <c r="C8316" s="14" t="s">
        <v>38070</v>
      </c>
      <c r="D8316" s="14" t="s">
        <v>38071</v>
      </c>
      <c r="E8316" s="14" t="s">
        <v>38072</v>
      </c>
      <c r="F8316" s="14" t="s">
        <v>115</v>
      </c>
      <c r="G8316" s="26">
        <v>44070</v>
      </c>
      <c r="H8316" s="14">
        <v>2013</v>
      </c>
      <c r="I8316" s="14" t="s">
        <v>363</v>
      </c>
      <c r="J8316" s="14" t="s">
        <v>574</v>
      </c>
      <c r="K8316" s="14" t="s">
        <v>683</v>
      </c>
      <c r="L8316" s="14" t="s">
        <v>38073</v>
      </c>
      <c r="M8316" s="14">
        <f t="shared" si="1032"/>
        <v>2020</v>
      </c>
      <c r="N8316" s="14">
        <f t="shared" si="1033"/>
        <v>8</v>
      </c>
      <c r="O8316" s="14" t="str">
        <f>IFERROR(VLOOKUP(I8316,Lists!$F$2:$G$16,2,FALSE()),"Not Rated")</f>
        <v>Adults</v>
      </c>
      <c r="P8316" s="14">
        <f t="shared" si="1034"/>
        <v>106</v>
      </c>
      <c r="Q8316" s="14" t="str">
        <f t="shared" si="1035"/>
        <v>United States</v>
      </c>
      <c r="R8316" s="14" t="str">
        <f t="shared" si="1036"/>
        <v>|United States|</v>
      </c>
      <c r="S8316" s="14" t="str">
        <f t="shared" si="1037"/>
        <v>|Dramas|Thrillers|</v>
      </c>
      <c r="T8316" s="14" t="str">
        <f t="shared" si="1038"/>
        <v>|Scott Walker|</v>
      </c>
      <c r="U8316" s="14" t="str">
        <f t="shared" si="1039"/>
        <v>|Nicolas Cage|John Cusack|Vanessa Hudgens|Dean Norris|Radha Mitchell|50 Cent|Kevin Dunn|Olga Valentina|Michael McGrady|Jodi Lyn O'Keefe|</v>
      </c>
    </row>
    <row r="8317" spans="1:21">
      <c r="A8317" s="14" t="s">
        <v>38074</v>
      </c>
      <c r="B8317" s="14" t="s">
        <v>49</v>
      </c>
      <c r="C8317" s="14" t="s">
        <v>38075</v>
      </c>
      <c r="D8317" s="14" t="s">
        <v>117</v>
      </c>
      <c r="E8317" s="14" t="s">
        <v>38076</v>
      </c>
      <c r="F8317" s="14" t="s">
        <v>916</v>
      </c>
      <c r="G8317" s="26">
        <v>42767</v>
      </c>
      <c r="H8317" s="14">
        <v>2015</v>
      </c>
      <c r="I8317" s="14" t="s">
        <v>366</v>
      </c>
      <c r="J8317" s="14" t="s">
        <v>106</v>
      </c>
      <c r="K8317" s="14" t="s">
        <v>937</v>
      </c>
      <c r="L8317" s="14" t="s">
        <v>38077</v>
      </c>
      <c r="M8317" s="14">
        <f t="shared" si="1032"/>
        <v>2017</v>
      </c>
      <c r="N8317" s="14">
        <f t="shared" si="1033"/>
        <v>2</v>
      </c>
      <c r="O8317" s="14" t="str">
        <f>IFERROR(VLOOKUP(I8317,Lists!$F$2:$G$16,2,FALSE()),"Not Rated")</f>
        <v>Kids</v>
      </c>
      <c r="P8317" s="14">
        <f t="shared" si="1034"/>
        <v>2</v>
      </c>
      <c r="Q8317" s="14" t="str">
        <f t="shared" si="1035"/>
        <v>United Kingdom</v>
      </c>
      <c r="R8317" s="14" t="str">
        <f t="shared" si="1036"/>
        <v>|United Kingdom|United States|</v>
      </c>
      <c r="S8317" s="14" t="str">
        <f t="shared" si="1037"/>
        <v>|British TV Shows|Kids' TV|</v>
      </c>
      <c r="T8317" s="14" t="str">
        <f t="shared" si="1038"/>
        <v>|Unknown|</v>
      </c>
      <c r="U8317" s="14" t="str">
        <f t="shared" si="1039"/>
        <v>|Sarah Burgess|Ryan Dillon|Louise Gold|David Rudman|Andrew Spooner|Mak Wilson|</v>
      </c>
    </row>
    <row r="8318" spans="1:21">
      <c r="A8318" s="14" t="s">
        <v>38078</v>
      </c>
      <c r="B8318" s="14" t="s">
        <v>49</v>
      </c>
      <c r="C8318" s="14" t="s">
        <v>38079</v>
      </c>
      <c r="D8318" s="14" t="s">
        <v>117</v>
      </c>
      <c r="E8318" s="14" t="s">
        <v>117</v>
      </c>
      <c r="F8318" s="14" t="s">
        <v>152</v>
      </c>
      <c r="G8318" s="26">
        <v>42552</v>
      </c>
      <c r="H8318" s="14">
        <v>2007</v>
      </c>
      <c r="I8318" s="14" t="s">
        <v>362</v>
      </c>
      <c r="J8318" s="14" t="s">
        <v>105</v>
      </c>
      <c r="K8318" s="14" t="s">
        <v>3075</v>
      </c>
      <c r="L8318" s="14" t="s">
        <v>38080</v>
      </c>
      <c r="M8318" s="14">
        <f t="shared" si="1032"/>
        <v>2016</v>
      </c>
      <c r="N8318" s="14">
        <f t="shared" si="1033"/>
        <v>7</v>
      </c>
      <c r="O8318" s="14" t="str">
        <f>IFERROR(VLOOKUP(I8318,Lists!$F$2:$G$16,2,FALSE()),"Not Rated")</f>
        <v>Older Kids</v>
      </c>
      <c r="P8318" s="14">
        <f t="shared" si="1034"/>
        <v>1</v>
      </c>
      <c r="Q8318" s="14" t="str">
        <f t="shared" si="1035"/>
        <v>Norway</v>
      </c>
      <c r="R8318" s="14" t="str">
        <f t="shared" si="1036"/>
        <v>|Norway|</v>
      </c>
      <c r="S8318" s="14" t="str">
        <f t="shared" si="1037"/>
        <v>|Docuseries|International TV Shows|Science &amp; Nature TV|</v>
      </c>
      <c r="T8318" s="14" t="str">
        <f t="shared" si="1038"/>
        <v>|Unknown|</v>
      </c>
      <c r="U8318" s="14" t="str">
        <f t="shared" si="1039"/>
        <v>|Unknown|</v>
      </c>
    </row>
    <row r="8319" spans="1:21">
      <c r="A8319" s="14" t="s">
        <v>38081</v>
      </c>
      <c r="B8319" s="14" t="s">
        <v>48</v>
      </c>
      <c r="C8319" s="14" t="s">
        <v>38082</v>
      </c>
      <c r="D8319" s="14" t="s">
        <v>28472</v>
      </c>
      <c r="E8319" s="14" t="s">
        <v>38083</v>
      </c>
      <c r="F8319" s="14" t="s">
        <v>136</v>
      </c>
      <c r="G8319" s="26">
        <v>43442</v>
      </c>
      <c r="H8319" s="14">
        <v>2003</v>
      </c>
      <c r="I8319" s="14" t="s">
        <v>361</v>
      </c>
      <c r="J8319" s="14" t="s">
        <v>639</v>
      </c>
      <c r="K8319" s="14" t="s">
        <v>834</v>
      </c>
      <c r="L8319" s="14" t="s">
        <v>38084</v>
      </c>
      <c r="M8319" s="14">
        <f t="shared" si="1032"/>
        <v>2018</v>
      </c>
      <c r="N8319" s="14">
        <f t="shared" si="1033"/>
        <v>12</v>
      </c>
      <c r="O8319" s="14" t="str">
        <f>IFERROR(VLOOKUP(I8319,Lists!$F$2:$G$16,2,FALSE()),"Not Rated")</f>
        <v>Teens</v>
      </c>
      <c r="P8319" s="14">
        <f t="shared" si="1034"/>
        <v>124</v>
      </c>
      <c r="Q8319" s="14" t="str">
        <f t="shared" si="1035"/>
        <v>Indonesia</v>
      </c>
      <c r="R8319" s="14" t="str">
        <f t="shared" si="1036"/>
        <v>|Indonesia|</v>
      </c>
      <c r="S8319" s="14" t="str">
        <f t="shared" si="1037"/>
        <v>|Comedies|Dramas|International Movies|</v>
      </c>
      <c r="T8319" s="14" t="str">
        <f t="shared" si="1038"/>
        <v>|Nia Dinata|</v>
      </c>
      <c r="U8319" s="14" t="str">
        <f t="shared" si="1039"/>
        <v>|Cut Mini Theo|Tora Sudiro|Aida Nurmala|Surya Saputra|Rachel Maryam Sayidina|Trey Gondokusumo|Lili Harahap|Aurora Yahya|Wilza Lubis|Nico Siahaan|</v>
      </c>
    </row>
    <row r="8320" spans="1:21">
      <c r="A8320" s="14" t="s">
        <v>38085</v>
      </c>
      <c r="B8320" s="14" t="s">
        <v>48</v>
      </c>
      <c r="C8320" s="14" t="s">
        <v>38086</v>
      </c>
      <c r="D8320" s="14" t="s">
        <v>38087</v>
      </c>
      <c r="E8320" s="14" t="s">
        <v>117</v>
      </c>
      <c r="F8320" s="14" t="s">
        <v>115</v>
      </c>
      <c r="G8320" s="26">
        <v>43496</v>
      </c>
      <c r="H8320" s="14">
        <v>2018</v>
      </c>
      <c r="I8320" s="14" t="s">
        <v>360</v>
      </c>
      <c r="J8320" s="14" t="s">
        <v>760</v>
      </c>
      <c r="K8320" s="14" t="s">
        <v>884</v>
      </c>
      <c r="L8320" s="14" t="s">
        <v>38088</v>
      </c>
      <c r="M8320" s="14">
        <f t="shared" si="1032"/>
        <v>2019</v>
      </c>
      <c r="N8320" s="14">
        <f t="shared" si="1033"/>
        <v>1</v>
      </c>
      <c r="O8320" s="14" t="str">
        <f>IFERROR(VLOOKUP(I8320,Lists!$F$2:$G$16,2,FALSE()),"Not Rated")</f>
        <v>Adults</v>
      </c>
      <c r="P8320" s="14">
        <f t="shared" si="1034"/>
        <v>83</v>
      </c>
      <c r="Q8320" s="14" t="str">
        <f t="shared" si="1035"/>
        <v>United States</v>
      </c>
      <c r="R8320" s="14" t="str">
        <f t="shared" si="1036"/>
        <v>|United States|</v>
      </c>
      <c r="S8320" s="14" t="str">
        <f t="shared" si="1037"/>
        <v>|Documentaries|Sports Movies|</v>
      </c>
      <c r="T8320" s="14" t="str">
        <f t="shared" si="1038"/>
        <v>|Mario Mattei|</v>
      </c>
      <c r="U8320" s="14" t="str">
        <f t="shared" si="1039"/>
        <v>|Unknown|</v>
      </c>
    </row>
    <row r="8321" spans="1:21">
      <c r="A8321" s="14" t="s">
        <v>38089</v>
      </c>
      <c r="B8321" s="14" t="s">
        <v>48</v>
      </c>
      <c r="C8321" s="14" t="s">
        <v>38090</v>
      </c>
      <c r="D8321" s="14" t="s">
        <v>38091</v>
      </c>
      <c r="E8321" s="14" t="s">
        <v>38092</v>
      </c>
      <c r="F8321" s="14" t="s">
        <v>115</v>
      </c>
      <c r="G8321" s="26">
        <v>43928</v>
      </c>
      <c r="H8321" s="14">
        <v>2019</v>
      </c>
      <c r="I8321" s="14" t="s">
        <v>360</v>
      </c>
      <c r="J8321" s="14" t="s">
        <v>1386</v>
      </c>
      <c r="K8321" s="14" t="s">
        <v>2253</v>
      </c>
      <c r="L8321" s="14" t="s">
        <v>38093</v>
      </c>
      <c r="M8321" s="14">
        <f t="shared" si="1032"/>
        <v>2020</v>
      </c>
      <c r="N8321" s="14">
        <f t="shared" si="1033"/>
        <v>4</v>
      </c>
      <c r="O8321" s="14" t="str">
        <f>IFERROR(VLOOKUP(I8321,Lists!$F$2:$G$16,2,FALSE()),"Not Rated")</f>
        <v>Adults</v>
      </c>
      <c r="P8321" s="14">
        <f t="shared" si="1034"/>
        <v>107</v>
      </c>
      <c r="Q8321" s="14" t="str">
        <f t="shared" si="1035"/>
        <v>United States</v>
      </c>
      <c r="R8321" s="14" t="str">
        <f t="shared" si="1036"/>
        <v>|United States|</v>
      </c>
      <c r="S8321" s="14" t="str">
        <f t="shared" si="1037"/>
        <v>|Dramas|Independent Movies|Thrillers|</v>
      </c>
      <c r="T8321" s="14" t="str">
        <f t="shared" si="1038"/>
        <v>|Cody Stokes|</v>
      </c>
      <c r="U8321" s="14" t="str">
        <f t="shared" si="1039"/>
        <v>|Garland Scott|Frank Mosley|Alexia Rasmussen|Gil Darnell|Dasha Nekrasova|Nattalyee Randall|Linda Kennedy|Peter Mayer|Curtis York|Dennis Lebby|</v>
      </c>
    </row>
    <row r="8322" spans="1:21">
      <c r="A8322" s="14" t="s">
        <v>38094</v>
      </c>
      <c r="B8322" s="14" t="s">
        <v>48</v>
      </c>
      <c r="C8322" s="14" t="s">
        <v>38095</v>
      </c>
      <c r="D8322" s="14" t="s">
        <v>3390</v>
      </c>
      <c r="E8322" s="14" t="s">
        <v>38096</v>
      </c>
      <c r="F8322" s="14" t="s">
        <v>38097</v>
      </c>
      <c r="G8322" s="26">
        <v>44201</v>
      </c>
      <c r="H8322" s="14">
        <v>2011</v>
      </c>
      <c r="I8322" s="14" t="s">
        <v>363</v>
      </c>
      <c r="J8322" s="14" t="s">
        <v>5806</v>
      </c>
      <c r="K8322" s="14" t="s">
        <v>683</v>
      </c>
      <c r="L8322" s="14" t="s">
        <v>38098</v>
      </c>
      <c r="M8322" s="14">
        <f t="shared" ref="M8322:M8385" si="1040">IF(G8322="","",YEAR(G8322))</f>
        <v>2021</v>
      </c>
      <c r="N8322" s="14">
        <f t="shared" ref="N8322:N8385" si="1041">IF(G8322="","",MONTH(G8322))</f>
        <v>1</v>
      </c>
      <c r="O8322" s="14" t="str">
        <f>IFERROR(VLOOKUP(I8322,Lists!$F$2:$G$16,2,FALSE()),"Not Rated")</f>
        <v>Adults</v>
      </c>
      <c r="P8322" s="14">
        <f t="shared" ref="P8322:P8385" si="1042">IFERROR(VALUE(LEFT(J8322,FIND(" ",J8322)-1)),"")</f>
        <v>158</v>
      </c>
      <c r="Q8322" s="14" t="str">
        <f t="shared" ref="Q8322:Q8385" si="1043">IFERROR(LEFT(F8322,FIND(",",F8322)-1),F8322)</f>
        <v>United States</v>
      </c>
      <c r="R8322" s="14" t="str">
        <f t="shared" ref="R8322:R8385" si="1044">"|"&amp;SUBSTITUTE(F8322,", ","|")&amp;"|"</f>
        <v>|United States|Sweden|Norway|</v>
      </c>
      <c r="S8322" s="14" t="str">
        <f t="shared" ref="S8322:S8385" si="1045">"|"&amp;SUBSTITUTE(K8322,", ","|")&amp;"|"</f>
        <v>|Dramas|Thrillers|</v>
      </c>
      <c r="T8322" s="14" t="str">
        <f t="shared" ref="T8322:T8385" si="1046">"|"&amp;SUBSTITUTE(D8322,", ","|")&amp;"|"</f>
        <v>|David Fincher|</v>
      </c>
      <c r="U8322" s="14" t="str">
        <f t="shared" ref="U8322:U8385" si="1047">"|"&amp;SUBSTITUTE(E8322,", ","|")&amp;"|"</f>
        <v>|Daniel Craig|Rooney Mara|Christopher Plummer|Stellan Skarsgård|Steven Berkoff|Robin Wright|Yorick van Wageningen|Joely Richardson|Geraldine James|Goran Visnjic|</v>
      </c>
    </row>
    <row r="8323" spans="1:21">
      <c r="A8323" s="14" t="s">
        <v>38099</v>
      </c>
      <c r="B8323" s="14" t="s">
        <v>49</v>
      </c>
      <c r="C8323" s="14" t="s">
        <v>38100</v>
      </c>
      <c r="D8323" s="14" t="s">
        <v>117</v>
      </c>
      <c r="E8323" s="14" t="s">
        <v>117</v>
      </c>
      <c r="F8323" s="14" t="s">
        <v>116</v>
      </c>
      <c r="G8323" s="26">
        <v>42887</v>
      </c>
      <c r="H8323" s="14">
        <v>2016</v>
      </c>
      <c r="I8323" s="14" t="s">
        <v>368</v>
      </c>
      <c r="J8323" s="14" t="s">
        <v>105</v>
      </c>
      <c r="K8323" s="14" t="s">
        <v>773</v>
      </c>
      <c r="L8323" s="14" t="s">
        <v>38101</v>
      </c>
      <c r="M8323" s="14">
        <f t="shared" si="1040"/>
        <v>2017</v>
      </c>
      <c r="N8323" s="14">
        <f t="shared" si="1041"/>
        <v>6</v>
      </c>
      <c r="O8323" s="14" t="str">
        <f>IFERROR(VLOOKUP(I8323,Lists!$F$2:$G$16,2,FALSE()),"Not Rated")</f>
        <v>Kids</v>
      </c>
      <c r="P8323" s="14">
        <f t="shared" si="1042"/>
        <v>1</v>
      </c>
      <c r="Q8323" s="14" t="str">
        <f t="shared" si="1043"/>
        <v>India</v>
      </c>
      <c r="R8323" s="14" t="str">
        <f t="shared" si="1044"/>
        <v>|India|</v>
      </c>
      <c r="S8323" s="14" t="str">
        <f t="shared" si="1045"/>
        <v>|Docuseries|International TV Shows|</v>
      </c>
      <c r="T8323" s="14" t="str">
        <f t="shared" si="1046"/>
        <v>|Unknown|</v>
      </c>
      <c r="U8323" s="14" t="str">
        <f t="shared" si="1047"/>
        <v>|Unknown|</v>
      </c>
    </row>
    <row r="8324" spans="1:21">
      <c r="A8324" s="14" t="s">
        <v>38102</v>
      </c>
      <c r="B8324" s="14" t="s">
        <v>48</v>
      </c>
      <c r="C8324" s="14" t="s">
        <v>38103</v>
      </c>
      <c r="D8324" s="14" t="s">
        <v>38104</v>
      </c>
      <c r="E8324" s="14" t="s">
        <v>38105</v>
      </c>
      <c r="F8324" s="14" t="s">
        <v>151</v>
      </c>
      <c r="G8324" s="26">
        <v>43642</v>
      </c>
      <c r="H8324" s="14">
        <v>2018</v>
      </c>
      <c r="I8324" s="14" t="s">
        <v>360</v>
      </c>
      <c r="J8324" s="14" t="s">
        <v>739</v>
      </c>
      <c r="K8324" s="14" t="s">
        <v>1957</v>
      </c>
      <c r="L8324" s="14" t="s">
        <v>38106</v>
      </c>
      <c r="M8324" s="14">
        <f t="shared" si="1040"/>
        <v>2019</v>
      </c>
      <c r="N8324" s="14">
        <f t="shared" si="1041"/>
        <v>6</v>
      </c>
      <c r="O8324" s="14" t="str">
        <f>IFERROR(VLOOKUP(I8324,Lists!$F$2:$G$16,2,FALSE()),"Not Rated")</f>
        <v>Adults</v>
      </c>
      <c r="P8324" s="14">
        <f t="shared" si="1042"/>
        <v>95</v>
      </c>
      <c r="Q8324" s="14" t="str">
        <f t="shared" si="1043"/>
        <v>Israel</v>
      </c>
      <c r="R8324" s="14" t="str">
        <f t="shared" si="1044"/>
        <v>|Israel|</v>
      </c>
      <c r="S8324" s="14" t="str">
        <f t="shared" si="1045"/>
        <v>|Horror Movies|Independent Movies|International Movies|</v>
      </c>
      <c r="T8324" s="14" t="str">
        <f t="shared" si="1046"/>
        <v>|Doron Paz|Yoav Paz|</v>
      </c>
      <c r="U8324" s="14" t="str">
        <f t="shared" si="1047"/>
        <v>|Hani Furstenberg|Ishai Golan|Kirill Cernyakov|Brynie Furstenberg|Lenny Ravitz|Alexey Tritenko|Adi Kvetner|Mariya Khomutova|Veronika Shostak|Konstantin Anikienko|</v>
      </c>
    </row>
    <row r="8325" spans="1:21">
      <c r="A8325" s="14" t="s">
        <v>38107</v>
      </c>
      <c r="B8325" s="14" t="s">
        <v>48</v>
      </c>
      <c r="C8325" s="14" t="s">
        <v>38108</v>
      </c>
      <c r="D8325" s="14" t="s">
        <v>38109</v>
      </c>
      <c r="E8325" s="14" t="s">
        <v>38110</v>
      </c>
      <c r="F8325" s="14" t="s">
        <v>115</v>
      </c>
      <c r="G8325" s="26">
        <v>43124</v>
      </c>
      <c r="H8325" s="14">
        <v>2017</v>
      </c>
      <c r="I8325" s="14" t="s">
        <v>364</v>
      </c>
      <c r="J8325" s="14" t="s">
        <v>566</v>
      </c>
      <c r="K8325" s="14" t="s">
        <v>1254</v>
      </c>
      <c r="L8325" s="14" t="s">
        <v>38111</v>
      </c>
      <c r="M8325" s="14">
        <f t="shared" si="1040"/>
        <v>2018</v>
      </c>
      <c r="N8325" s="14">
        <f t="shared" si="1041"/>
        <v>1</v>
      </c>
      <c r="O8325" s="14" t="str">
        <f>IFERROR(VLOOKUP(I8325,Lists!$F$2:$G$16,2,FALSE()),"Not Rated")</f>
        <v>Teens</v>
      </c>
      <c r="P8325" s="14">
        <f t="shared" si="1042"/>
        <v>97</v>
      </c>
      <c r="Q8325" s="14" t="str">
        <f t="shared" si="1043"/>
        <v>United States</v>
      </c>
      <c r="R8325" s="14" t="str">
        <f t="shared" si="1044"/>
        <v>|United States|</v>
      </c>
      <c r="S8325" s="14" t="str">
        <f t="shared" si="1045"/>
        <v>|Comedies|Dramas|Romantic Movies|</v>
      </c>
      <c r="T8325" s="14" t="str">
        <f t="shared" si="1046"/>
        <v>|Paul Shoulberg|</v>
      </c>
      <c r="U8325" s="14" t="str">
        <f t="shared" si="1047"/>
        <v>|Zachary Spicer|Wrenn Schmidt|Danny Glover|John C. McGinley|</v>
      </c>
    </row>
    <row r="8326" spans="1:21">
      <c r="A8326" s="14" t="s">
        <v>38112</v>
      </c>
      <c r="B8326" s="14" t="s">
        <v>48</v>
      </c>
      <c r="C8326" s="14" t="s">
        <v>38113</v>
      </c>
      <c r="D8326" s="14" t="s">
        <v>38114</v>
      </c>
      <c r="E8326" s="14" t="s">
        <v>38115</v>
      </c>
      <c r="F8326" s="14" t="s">
        <v>115</v>
      </c>
      <c r="G8326" s="26">
        <v>42709</v>
      </c>
      <c r="H8326" s="14">
        <v>2016</v>
      </c>
      <c r="I8326" s="14" t="s">
        <v>360</v>
      </c>
      <c r="J8326" s="14" t="s">
        <v>566</v>
      </c>
      <c r="K8326" s="14" t="s">
        <v>2253</v>
      </c>
      <c r="L8326" s="14" t="s">
        <v>38116</v>
      </c>
      <c r="M8326" s="14">
        <f t="shared" si="1040"/>
        <v>2016</v>
      </c>
      <c r="N8326" s="14">
        <f t="shared" si="1041"/>
        <v>12</v>
      </c>
      <c r="O8326" s="14" t="str">
        <f>IFERROR(VLOOKUP(I8326,Lists!$F$2:$G$16,2,FALSE()),"Not Rated")</f>
        <v>Adults</v>
      </c>
      <c r="P8326" s="14">
        <f t="shared" si="1042"/>
        <v>97</v>
      </c>
      <c r="Q8326" s="14" t="str">
        <f t="shared" si="1043"/>
        <v>United States</v>
      </c>
      <c r="R8326" s="14" t="str">
        <f t="shared" si="1044"/>
        <v>|United States|</v>
      </c>
      <c r="S8326" s="14" t="str">
        <f t="shared" si="1045"/>
        <v>|Dramas|Independent Movies|Thrillers|</v>
      </c>
      <c r="T8326" s="14" t="str">
        <f t="shared" si="1046"/>
        <v>|Kasra Farahani|</v>
      </c>
      <c r="U8326" s="14" t="str">
        <f t="shared" si="1047"/>
        <v>|James Caan|Logan Miller|Keir Gilchrist|Laura Innes|Edwin Hodge|Anne Dudek|Bailey Noble|Lili Reinhart|Mindy Sterling|</v>
      </c>
    </row>
    <row r="8327" spans="1:21">
      <c r="A8327" s="14" t="s">
        <v>38117</v>
      </c>
      <c r="B8327" s="14" t="s">
        <v>48</v>
      </c>
      <c r="C8327" s="14" t="s">
        <v>38118</v>
      </c>
      <c r="D8327" s="14" t="s">
        <v>15843</v>
      </c>
      <c r="E8327" s="14" t="s">
        <v>38119</v>
      </c>
      <c r="F8327" s="14" t="s">
        <v>115</v>
      </c>
      <c r="G8327" s="26">
        <v>43789</v>
      </c>
      <c r="H8327" s="14">
        <v>2009</v>
      </c>
      <c r="I8327" s="14" t="s">
        <v>363</v>
      </c>
      <c r="J8327" s="14" t="s">
        <v>1330</v>
      </c>
      <c r="K8327" s="14" t="s">
        <v>245</v>
      </c>
      <c r="L8327" s="14" t="s">
        <v>38120</v>
      </c>
      <c r="M8327" s="14">
        <f t="shared" si="1040"/>
        <v>2019</v>
      </c>
      <c r="N8327" s="14">
        <f t="shared" si="1041"/>
        <v>11</v>
      </c>
      <c r="O8327" s="14" t="str">
        <f>IFERROR(VLOOKUP(I8327,Lists!$F$2:$G$16,2,FALSE()),"Not Rated")</f>
        <v>Adults</v>
      </c>
      <c r="P8327" s="14">
        <f t="shared" si="1042"/>
        <v>89</v>
      </c>
      <c r="Q8327" s="14" t="str">
        <f t="shared" si="1043"/>
        <v>United States</v>
      </c>
      <c r="R8327" s="14" t="str">
        <f t="shared" si="1044"/>
        <v>|United States|</v>
      </c>
      <c r="S8327" s="14" t="str">
        <f t="shared" si="1045"/>
        <v>|Comedies|</v>
      </c>
      <c r="T8327" s="14" t="str">
        <f t="shared" si="1046"/>
        <v>|Neal Brennan|</v>
      </c>
      <c r="U8327" s="14" t="str">
        <f t="shared" si="1047"/>
        <v>|Jeremy Piven|Ving Rhames|James Brolin|David Koechner|Kathryn Hahn|Ed Helms|Jordana Spiro|Tony Hale|Ken Jeong|Rob Riggle|Kristen Schaal|Alan Thicke|Jonathan Sadowski|Joey Kern|Craig Robinson|</v>
      </c>
    </row>
    <row r="8328" spans="1:21">
      <c r="A8328" s="14" t="s">
        <v>38121</v>
      </c>
      <c r="B8328" s="14" t="s">
        <v>48</v>
      </c>
      <c r="C8328" s="14" t="s">
        <v>38122</v>
      </c>
      <c r="D8328" s="14" t="s">
        <v>34043</v>
      </c>
      <c r="E8328" s="14" t="s">
        <v>38123</v>
      </c>
      <c r="F8328" s="14" t="s">
        <v>38124</v>
      </c>
      <c r="G8328" s="26">
        <v>43393</v>
      </c>
      <c r="H8328" s="14">
        <v>2014</v>
      </c>
      <c r="I8328" s="14" t="s">
        <v>361</v>
      </c>
      <c r="J8328" s="14" t="s">
        <v>528</v>
      </c>
      <c r="K8328" s="14" t="s">
        <v>1336</v>
      </c>
      <c r="L8328" s="14" t="s">
        <v>38125</v>
      </c>
      <c r="M8328" s="14">
        <f t="shared" si="1040"/>
        <v>2018</v>
      </c>
      <c r="N8328" s="14">
        <f t="shared" si="1041"/>
        <v>10</v>
      </c>
      <c r="O8328" s="14" t="str">
        <f>IFERROR(VLOOKUP(I8328,Lists!$F$2:$G$16,2,FALSE()),"Not Rated")</f>
        <v>Teens</v>
      </c>
      <c r="P8328" s="14">
        <f t="shared" si="1042"/>
        <v>161</v>
      </c>
      <c r="Q8328" s="14" t="str">
        <f t="shared" si="1043"/>
        <v>United Kingdom</v>
      </c>
      <c r="R8328" s="14" t="str">
        <f t="shared" si="1044"/>
        <v>|United Kingdom|United States|Morocco|</v>
      </c>
      <c r="S8328" s="14" t="str">
        <f t="shared" si="1045"/>
        <v>|Dramas|Faith &amp; Spirituality|</v>
      </c>
      <c r="T8328" s="14" t="str">
        <f t="shared" si="1046"/>
        <v>|David Batty|</v>
      </c>
      <c r="U8328" s="14" t="str">
        <f t="shared" si="1047"/>
        <v>|Selva Rasalingam|Mourad Zaoui|El Mahmoudi M'Barek|Abdelilah Wahbi|Abdelaziz N'Mila|Ait Youssef Youssef|David Harewood|</v>
      </c>
    </row>
    <row r="8329" spans="1:21">
      <c r="A8329" s="14" t="s">
        <v>38126</v>
      </c>
      <c r="B8329" s="14" t="s">
        <v>48</v>
      </c>
      <c r="C8329" s="14" t="s">
        <v>38127</v>
      </c>
      <c r="D8329" s="14" t="s">
        <v>34043</v>
      </c>
      <c r="E8329" s="14" t="s">
        <v>38128</v>
      </c>
      <c r="F8329" s="14" t="s">
        <v>38129</v>
      </c>
      <c r="G8329" s="26">
        <v>43392</v>
      </c>
      <c r="H8329" s="14">
        <v>2015</v>
      </c>
      <c r="I8329" s="14" t="s">
        <v>361</v>
      </c>
      <c r="J8329" s="14" t="s">
        <v>38130</v>
      </c>
      <c r="K8329" s="14" t="s">
        <v>1336</v>
      </c>
      <c r="L8329" s="14" t="s">
        <v>38131</v>
      </c>
      <c r="M8329" s="14">
        <f t="shared" si="1040"/>
        <v>2018</v>
      </c>
      <c r="N8329" s="14">
        <f t="shared" si="1041"/>
        <v>10</v>
      </c>
      <c r="O8329" s="14" t="str">
        <f>IFERROR(VLOOKUP(I8329,Lists!$F$2:$G$16,2,FALSE()),"Not Rated")</f>
        <v>Teens</v>
      </c>
      <c r="P8329" s="14">
        <f t="shared" si="1042"/>
        <v>205</v>
      </c>
      <c r="Q8329" s="14" t="str">
        <f t="shared" si="1043"/>
        <v>United States</v>
      </c>
      <c r="R8329" s="14" t="str">
        <f t="shared" si="1044"/>
        <v>|United States|United Kingdom|Morocco|</v>
      </c>
      <c r="S8329" s="14" t="str">
        <f t="shared" si="1045"/>
        <v>|Dramas|Faith &amp; Spirituality|</v>
      </c>
      <c r="T8329" s="14" t="str">
        <f t="shared" si="1046"/>
        <v>|David Batty|</v>
      </c>
      <c r="U8329" s="14" t="str">
        <f t="shared" si="1047"/>
        <v>|Selva Rasalingam|Karima Gouit|Mourad Zaoui|El Mahmoudi M'Barek|Abdelilah Wahbi|Abdelaziz N'Mila|Ait Youssef Youssef|Mohamed El Korchi|Ramdane Aala|</v>
      </c>
    </row>
    <row r="8330" spans="1:21">
      <c r="A8330" s="14" t="s">
        <v>38132</v>
      </c>
      <c r="B8330" s="14" t="s">
        <v>48</v>
      </c>
      <c r="C8330" s="14" t="s">
        <v>38133</v>
      </c>
      <c r="D8330" s="14" t="s">
        <v>34043</v>
      </c>
      <c r="E8330" s="14" t="s">
        <v>38134</v>
      </c>
      <c r="F8330" s="14" t="s">
        <v>117</v>
      </c>
      <c r="G8330" s="26">
        <v>43392</v>
      </c>
      <c r="H8330" s="14">
        <v>2015</v>
      </c>
      <c r="I8330" s="14" t="s">
        <v>361</v>
      </c>
      <c r="J8330" s="14" t="s">
        <v>2442</v>
      </c>
      <c r="K8330" s="14" t="s">
        <v>1336</v>
      </c>
      <c r="L8330" s="14" t="s">
        <v>38135</v>
      </c>
      <c r="M8330" s="14">
        <f t="shared" si="1040"/>
        <v>2018</v>
      </c>
      <c r="N8330" s="14">
        <f t="shared" si="1041"/>
        <v>10</v>
      </c>
      <c r="O8330" s="14" t="str">
        <f>IFERROR(VLOOKUP(I8330,Lists!$F$2:$G$16,2,FALSE()),"Not Rated")</f>
        <v>Teens</v>
      </c>
      <c r="P8330" s="14">
        <f t="shared" si="1042"/>
        <v>123</v>
      </c>
      <c r="Q8330" s="14" t="str">
        <f t="shared" si="1043"/>
        <v>Unknown</v>
      </c>
      <c r="R8330" s="14" t="str">
        <f t="shared" si="1044"/>
        <v>|Unknown|</v>
      </c>
      <c r="S8330" s="14" t="str">
        <f t="shared" si="1045"/>
        <v>|Dramas|Faith &amp; Spirituality|</v>
      </c>
      <c r="T8330" s="14" t="str">
        <f t="shared" si="1046"/>
        <v>|David Batty|</v>
      </c>
      <c r="U8330" s="14" t="str">
        <f t="shared" si="1047"/>
        <v>|Selva Rasalingam|Mourad Zaoui|El Mahmoudi M'Barek|Abdelilah Wahbi|Abdelaziz N'Mila|Ait Youssef Youssef|</v>
      </c>
    </row>
    <row r="8331" spans="1:21">
      <c r="A8331" s="14" t="s">
        <v>38136</v>
      </c>
      <c r="B8331" s="14" t="s">
        <v>48</v>
      </c>
      <c r="C8331" s="14" t="s">
        <v>38137</v>
      </c>
      <c r="D8331" s="14" t="s">
        <v>34043</v>
      </c>
      <c r="E8331" s="14" t="s">
        <v>38138</v>
      </c>
      <c r="F8331" s="14" t="s">
        <v>117</v>
      </c>
      <c r="G8331" s="26">
        <v>43392</v>
      </c>
      <c r="H8331" s="14">
        <v>2014</v>
      </c>
      <c r="I8331" s="14" t="s">
        <v>361</v>
      </c>
      <c r="J8331" s="14" t="s">
        <v>12375</v>
      </c>
      <c r="K8331" s="14" t="s">
        <v>1336</v>
      </c>
      <c r="L8331" s="14" t="s">
        <v>38139</v>
      </c>
      <c r="M8331" s="14">
        <f t="shared" si="1040"/>
        <v>2018</v>
      </c>
      <c r="N8331" s="14">
        <f t="shared" si="1041"/>
        <v>10</v>
      </c>
      <c r="O8331" s="14" t="str">
        <f>IFERROR(VLOOKUP(I8331,Lists!$F$2:$G$16,2,FALSE()),"Not Rated")</f>
        <v>Teens</v>
      </c>
      <c r="P8331" s="14">
        <f t="shared" si="1042"/>
        <v>190</v>
      </c>
      <c r="Q8331" s="14" t="str">
        <f t="shared" si="1043"/>
        <v>Unknown</v>
      </c>
      <c r="R8331" s="14" t="str">
        <f t="shared" si="1044"/>
        <v>|Unknown|</v>
      </c>
      <c r="S8331" s="14" t="str">
        <f t="shared" si="1045"/>
        <v>|Dramas|Faith &amp; Spirituality|</v>
      </c>
      <c r="T8331" s="14" t="str">
        <f t="shared" si="1046"/>
        <v>|David Batty|</v>
      </c>
      <c r="U8331" s="14" t="str">
        <f t="shared" si="1047"/>
        <v>|Selva Rasalingam|Mourad Zaoui|Karima Gouit|El Mahmoudi M'Barek|Abdelilah Wahbi|Ait Youssef Youssef|Ramdane Aala|Mohamed El Korchi|</v>
      </c>
    </row>
    <row r="8332" spans="1:21">
      <c r="A8332" s="14" t="s">
        <v>38140</v>
      </c>
      <c r="B8332" s="14" t="s">
        <v>48</v>
      </c>
      <c r="C8332" s="14" t="s">
        <v>38141</v>
      </c>
      <c r="D8332" s="14" t="s">
        <v>117</v>
      </c>
      <c r="E8332" s="14" t="s">
        <v>38142</v>
      </c>
      <c r="F8332" s="14" t="s">
        <v>123</v>
      </c>
      <c r="G8332" s="26">
        <v>43563</v>
      </c>
      <c r="H8332" s="14">
        <v>2018</v>
      </c>
      <c r="I8332" s="14" t="s">
        <v>360</v>
      </c>
      <c r="J8332" s="14" t="s">
        <v>1488</v>
      </c>
      <c r="K8332" s="14" t="s">
        <v>612</v>
      </c>
      <c r="L8332" s="14" t="s">
        <v>38143</v>
      </c>
      <c r="M8332" s="14">
        <f t="shared" si="1040"/>
        <v>2019</v>
      </c>
      <c r="N8332" s="14">
        <f t="shared" si="1041"/>
        <v>4</v>
      </c>
      <c r="O8332" s="14" t="str">
        <f>IFERROR(VLOOKUP(I8332,Lists!$F$2:$G$16,2,FALSE()),"Not Rated")</f>
        <v>Adults</v>
      </c>
      <c r="P8332" s="14">
        <f t="shared" si="1042"/>
        <v>136</v>
      </c>
      <c r="Q8332" s="14" t="str">
        <f t="shared" si="1043"/>
        <v>South Korea</v>
      </c>
      <c r="R8332" s="14" t="str">
        <f t="shared" si="1044"/>
        <v>|South Korea|</v>
      </c>
      <c r="S8332" s="14" t="str">
        <f t="shared" si="1045"/>
        <v>|Action &amp; Adventure|Dramas|International Movies|</v>
      </c>
      <c r="T8332" s="14" t="str">
        <f t="shared" si="1046"/>
        <v>|Unknown|</v>
      </c>
      <c r="U8332" s="14" t="str">
        <f t="shared" si="1047"/>
        <v>|Zo In-sung|Nam Joo-hyuk|Park Sung-woong|Bae Seong-woo|Seolhyun|Jung Eun-chae|Yu Oh-seong|Sung Dong-il|Oh Dae-whan|</v>
      </c>
    </row>
    <row r="8333" spans="1:21">
      <c r="A8333" s="14" t="s">
        <v>38144</v>
      </c>
      <c r="B8333" s="14" t="s">
        <v>49</v>
      </c>
      <c r="C8333" s="14" t="s">
        <v>38145</v>
      </c>
      <c r="D8333" s="14" t="s">
        <v>117</v>
      </c>
      <c r="E8333" s="14" t="s">
        <v>38146</v>
      </c>
      <c r="F8333" s="14" t="s">
        <v>118</v>
      </c>
      <c r="G8333" s="26">
        <v>43435</v>
      </c>
      <c r="H8333" s="14">
        <v>2018</v>
      </c>
      <c r="I8333" s="14" t="s">
        <v>362</v>
      </c>
      <c r="J8333" s="14" t="s">
        <v>108</v>
      </c>
      <c r="K8333" s="14" t="s">
        <v>451</v>
      </c>
      <c r="L8333" s="14" t="s">
        <v>38147</v>
      </c>
      <c r="M8333" s="14">
        <f t="shared" si="1040"/>
        <v>2018</v>
      </c>
      <c r="N8333" s="14">
        <f t="shared" si="1041"/>
        <v>12</v>
      </c>
      <c r="O8333" s="14" t="str">
        <f>IFERROR(VLOOKUP(I8333,Lists!$F$2:$G$16,2,FALSE()),"Not Rated")</f>
        <v>Older Kids</v>
      </c>
      <c r="P8333" s="14">
        <f t="shared" si="1042"/>
        <v>4</v>
      </c>
      <c r="Q8333" s="14" t="str">
        <f t="shared" si="1043"/>
        <v>United Kingdom</v>
      </c>
      <c r="R8333" s="14" t="str">
        <f t="shared" si="1044"/>
        <v>|United Kingdom|</v>
      </c>
      <c r="S8333" s="14" t="str">
        <f t="shared" si="1045"/>
        <v>|British TV Shows|Reality TV|</v>
      </c>
      <c r="T8333" s="14" t="str">
        <f t="shared" si="1046"/>
        <v>|Unknown|</v>
      </c>
      <c r="U8333" s="14" t="str">
        <f t="shared" si="1047"/>
        <v>|Mary Berry|Paul Hollywood|</v>
      </c>
    </row>
    <row r="8334" spans="1:21">
      <c r="A8334" s="14" t="s">
        <v>38148</v>
      </c>
      <c r="B8334" s="14" t="s">
        <v>48</v>
      </c>
      <c r="C8334" s="14" t="s">
        <v>38149</v>
      </c>
      <c r="D8334" s="14" t="s">
        <v>24232</v>
      </c>
      <c r="E8334" s="14" t="s">
        <v>38150</v>
      </c>
      <c r="F8334" s="14" t="s">
        <v>116</v>
      </c>
      <c r="G8334" s="26">
        <v>43830</v>
      </c>
      <c r="H8334" s="14">
        <v>1979</v>
      </c>
      <c r="I8334" s="14" t="s">
        <v>361</v>
      </c>
      <c r="J8334" s="14" t="s">
        <v>528</v>
      </c>
      <c r="K8334" s="14" t="s">
        <v>1109</v>
      </c>
      <c r="L8334" s="14" t="s">
        <v>38151</v>
      </c>
      <c r="M8334" s="14">
        <f t="shared" si="1040"/>
        <v>2019</v>
      </c>
      <c r="N8334" s="14">
        <f t="shared" si="1041"/>
        <v>12</v>
      </c>
      <c r="O8334" s="14" t="str">
        <f>IFERROR(VLOOKUP(I8334,Lists!$F$2:$G$16,2,FALSE()),"Not Rated")</f>
        <v>Teens</v>
      </c>
      <c r="P8334" s="14">
        <f t="shared" si="1042"/>
        <v>161</v>
      </c>
      <c r="Q8334" s="14" t="str">
        <f t="shared" si="1043"/>
        <v>India</v>
      </c>
      <c r="R8334" s="14" t="str">
        <f t="shared" si="1044"/>
        <v>|India|</v>
      </c>
      <c r="S8334" s="14" t="str">
        <f t="shared" si="1045"/>
        <v>|Action &amp; Adventure|Classic Movies|Cult Movies|</v>
      </c>
      <c r="T8334" s="14" t="str">
        <f t="shared" si="1046"/>
        <v>|Shakti Samanta|</v>
      </c>
      <c r="U8334" s="14" t="str">
        <f t="shared" si="1047"/>
        <v>|Amitabh Bachchan|Zeenat Aman|Neetu Singh|Prem Chopra|Utpal Dutt|Madan Puri|Om Shivpuri|Iftekhar|Sujit Kumar|Roopesh Kumar|</v>
      </c>
    </row>
    <row r="8335" spans="1:21">
      <c r="A8335" s="14" t="s">
        <v>38152</v>
      </c>
      <c r="B8335" s="14" t="s">
        <v>48</v>
      </c>
      <c r="C8335" s="14" t="s">
        <v>38153</v>
      </c>
      <c r="D8335" s="14" t="s">
        <v>36187</v>
      </c>
      <c r="E8335" s="14" t="s">
        <v>38154</v>
      </c>
      <c r="F8335" s="14" t="s">
        <v>5003</v>
      </c>
      <c r="G8335" s="26">
        <v>43770</v>
      </c>
      <c r="H8335" s="14">
        <v>2005</v>
      </c>
      <c r="I8335" s="14" t="s">
        <v>363</v>
      </c>
      <c r="J8335" s="14" t="s">
        <v>1526</v>
      </c>
      <c r="K8335" s="14" t="s">
        <v>625</v>
      </c>
      <c r="L8335" s="14" t="s">
        <v>38155</v>
      </c>
      <c r="M8335" s="14">
        <f t="shared" si="1040"/>
        <v>2019</v>
      </c>
      <c r="N8335" s="14">
        <f t="shared" si="1041"/>
        <v>11</v>
      </c>
      <c r="O8335" s="14" t="str">
        <f>IFERROR(VLOOKUP(I8335,Lists!$F$2:$G$16,2,FALSE()),"Not Rated")</f>
        <v>Adults</v>
      </c>
      <c r="P8335" s="14">
        <f t="shared" si="1042"/>
        <v>133</v>
      </c>
      <c r="Q8335" s="14" t="str">
        <f t="shared" si="1043"/>
        <v>United States</v>
      </c>
      <c r="R8335" s="14" t="str">
        <f t="shared" si="1044"/>
        <v>|United States|Australia|</v>
      </c>
      <c r="S8335" s="14" t="str">
        <f t="shared" si="1045"/>
        <v>|Action &amp; Adventure|Dramas|</v>
      </c>
      <c r="T8335" s="14" t="str">
        <f t="shared" si="1046"/>
        <v>|John Dahl|</v>
      </c>
      <c r="U8335" s="14" t="str">
        <f t="shared" si="1047"/>
        <v>|Benjamin Bratt|James Franco|Connie Nielsen|Marton Csokas|Joseph Fiennes|Motoki Kobayashi|Robert Mammone|Natalie Mendoza|Cesar Montano|James Carpinello|Mark Consuelos|Sam Worthington|Craig McLachlan|Max Martini|Clayne Crawford|</v>
      </c>
    </row>
    <row r="8336" spans="1:21">
      <c r="A8336" s="14" t="s">
        <v>38156</v>
      </c>
      <c r="B8336" s="14" t="s">
        <v>49</v>
      </c>
      <c r="C8336" s="14" t="s">
        <v>38157</v>
      </c>
      <c r="D8336" s="14" t="s">
        <v>117</v>
      </c>
      <c r="E8336" s="14" t="s">
        <v>38158</v>
      </c>
      <c r="F8336" s="14" t="s">
        <v>118</v>
      </c>
      <c r="G8336" s="26">
        <v>42825</v>
      </c>
      <c r="H8336" s="14">
        <v>2013</v>
      </c>
      <c r="I8336" s="14" t="s">
        <v>369</v>
      </c>
      <c r="J8336" s="14" t="s">
        <v>105</v>
      </c>
      <c r="K8336" s="14" t="s">
        <v>3016</v>
      </c>
      <c r="L8336" s="14" t="s">
        <v>38159</v>
      </c>
      <c r="M8336" s="14">
        <f t="shared" si="1040"/>
        <v>2017</v>
      </c>
      <c r="N8336" s="14">
        <f t="shared" si="1041"/>
        <v>3</v>
      </c>
      <c r="O8336" s="14" t="str">
        <f>IFERROR(VLOOKUP(I8336,Lists!$F$2:$G$16,2,FALSE()),"Not Rated")</f>
        <v>Not Rated</v>
      </c>
      <c r="P8336" s="14">
        <f t="shared" si="1042"/>
        <v>1</v>
      </c>
      <c r="Q8336" s="14" t="str">
        <f t="shared" si="1043"/>
        <v>United Kingdom</v>
      </c>
      <c r="R8336" s="14" t="str">
        <f t="shared" si="1044"/>
        <v>|United Kingdom|</v>
      </c>
      <c r="S8336" s="14" t="str">
        <f t="shared" si="1045"/>
        <v>|British TV Shows|Crime TV Shows|International TV Shows|</v>
      </c>
      <c r="T8336" s="14" t="str">
        <f t="shared" si="1046"/>
        <v>|Unknown|</v>
      </c>
      <c r="U8336" s="14" t="str">
        <f t="shared" si="1047"/>
        <v>|Luke Evans|Jim Broadbent|Paul Anderson|Martin Compston|Neil Maskell|Jack Roth|George Costigan|Robert Glenister|Nick Moran|Tim Pigott-Smith|James Fox|James Wilby|Jack Gordon|Nicholas Murchie|Del Synnott|Richard Hope|John Salthouse|</v>
      </c>
    </row>
    <row r="8337" spans="1:21">
      <c r="A8337" s="14" t="s">
        <v>38160</v>
      </c>
      <c r="B8337" s="14" t="s">
        <v>48</v>
      </c>
      <c r="C8337" s="14" t="s">
        <v>38161</v>
      </c>
      <c r="D8337" s="14" t="s">
        <v>38162</v>
      </c>
      <c r="E8337" s="14" t="s">
        <v>38163</v>
      </c>
      <c r="F8337" s="14" t="s">
        <v>115</v>
      </c>
      <c r="G8337" s="26">
        <v>43939</v>
      </c>
      <c r="H8337" s="14">
        <v>2011</v>
      </c>
      <c r="I8337" s="14" t="s">
        <v>364</v>
      </c>
      <c r="J8337" s="14" t="s">
        <v>1008</v>
      </c>
      <c r="K8337" s="14" t="s">
        <v>1149</v>
      </c>
      <c r="L8337" s="14" t="s">
        <v>38164</v>
      </c>
      <c r="M8337" s="14">
        <f t="shared" si="1040"/>
        <v>2020</v>
      </c>
      <c r="N8337" s="14">
        <f t="shared" si="1041"/>
        <v>4</v>
      </c>
      <c r="O8337" s="14" t="str">
        <f>IFERROR(VLOOKUP(I8337,Lists!$F$2:$G$16,2,FALSE()),"Not Rated")</f>
        <v>Teens</v>
      </c>
      <c r="P8337" s="14">
        <f t="shared" si="1042"/>
        <v>119</v>
      </c>
      <c r="Q8337" s="14" t="str">
        <f t="shared" si="1043"/>
        <v>United States</v>
      </c>
      <c r="R8337" s="14" t="str">
        <f t="shared" si="1044"/>
        <v>|United States|</v>
      </c>
      <c r="S8337" s="14" t="str">
        <f t="shared" si="1045"/>
        <v>|Action &amp; Adventure|Comedies|</v>
      </c>
      <c r="T8337" s="14" t="str">
        <f t="shared" si="1046"/>
        <v>|Michel Gondry|</v>
      </c>
      <c r="U8337" s="14" t="str">
        <f t="shared" si="1047"/>
        <v>|Seth Rogen|Jay Chou|Cameron Diaz|Tom Wilkinson|Christoph Waltz|David Harbour|Edward James Olmos|Jamie Harris|Chad L. Coleman|Edward Furlong|</v>
      </c>
    </row>
    <row r="8338" spans="1:21">
      <c r="A8338" s="14" t="s">
        <v>38165</v>
      </c>
      <c r="B8338" s="14" t="s">
        <v>49</v>
      </c>
      <c r="C8338" s="14" t="s">
        <v>38166</v>
      </c>
      <c r="D8338" s="14" t="s">
        <v>117</v>
      </c>
      <c r="E8338" s="14" t="s">
        <v>38167</v>
      </c>
      <c r="F8338" s="14" t="s">
        <v>115</v>
      </c>
      <c r="G8338" s="26">
        <v>43526</v>
      </c>
      <c r="H8338" s="14">
        <v>2013</v>
      </c>
      <c r="I8338" s="14" t="s">
        <v>360</v>
      </c>
      <c r="J8338" s="14" t="s">
        <v>105</v>
      </c>
      <c r="K8338" s="14" t="s">
        <v>253</v>
      </c>
      <c r="L8338" s="14" t="s">
        <v>38168</v>
      </c>
      <c r="M8338" s="14">
        <f t="shared" si="1040"/>
        <v>2019</v>
      </c>
      <c r="N8338" s="14">
        <f t="shared" si="1041"/>
        <v>3</v>
      </c>
      <c r="O8338" s="14" t="str">
        <f>IFERROR(VLOOKUP(I8338,Lists!$F$2:$G$16,2,FALSE()),"Not Rated")</f>
        <v>Adults</v>
      </c>
      <c r="P8338" s="14">
        <f t="shared" si="1042"/>
        <v>1</v>
      </c>
      <c r="Q8338" s="14" t="str">
        <f t="shared" si="1043"/>
        <v>United States</v>
      </c>
      <c r="R8338" s="14" t="str">
        <f t="shared" si="1044"/>
        <v>|United States|</v>
      </c>
      <c r="S8338" s="14" t="str">
        <f t="shared" si="1045"/>
        <v>|TV Comedies|</v>
      </c>
      <c r="T8338" s="14" t="str">
        <f t="shared" si="1046"/>
        <v>|Unknown|</v>
      </c>
      <c r="U8338" s="14" t="str">
        <f t="shared" si="1047"/>
        <v>|Felicia Day|Sandeep Parikh|Jeff Lewis|Robin Thorsen|Amy Okuda|Vincent Caso|</v>
      </c>
    </row>
    <row r="8339" spans="1:21">
      <c r="A8339" s="14" t="s">
        <v>38169</v>
      </c>
      <c r="B8339" s="14" t="s">
        <v>48</v>
      </c>
      <c r="C8339" s="14" t="s">
        <v>38170</v>
      </c>
      <c r="D8339" s="14" t="s">
        <v>38171</v>
      </c>
      <c r="E8339" s="14" t="s">
        <v>38172</v>
      </c>
      <c r="F8339" s="14" t="s">
        <v>115</v>
      </c>
      <c r="G8339" s="26">
        <v>43080</v>
      </c>
      <c r="H8339" s="14">
        <v>2017</v>
      </c>
      <c r="I8339" s="14" t="s">
        <v>363</v>
      </c>
      <c r="J8339" s="14" t="s">
        <v>507</v>
      </c>
      <c r="K8339" s="14" t="s">
        <v>260</v>
      </c>
      <c r="L8339" s="14" t="s">
        <v>38173</v>
      </c>
      <c r="M8339" s="14">
        <f t="shared" si="1040"/>
        <v>2017</v>
      </c>
      <c r="N8339" s="14">
        <f t="shared" si="1041"/>
        <v>12</v>
      </c>
      <c r="O8339" s="14" t="str">
        <f>IFERROR(VLOOKUP(I8339,Lists!$F$2:$G$16,2,FALSE()),"Not Rated")</f>
        <v>Adults</v>
      </c>
      <c r="P8339" s="14">
        <f t="shared" si="1042"/>
        <v>94</v>
      </c>
      <c r="Q8339" s="14" t="str">
        <f t="shared" si="1043"/>
        <v>United States</v>
      </c>
      <c r="R8339" s="14" t="str">
        <f t="shared" si="1044"/>
        <v>|United States|</v>
      </c>
      <c r="S8339" s="14" t="str">
        <f t="shared" si="1045"/>
        <v>|Horror Movies|</v>
      </c>
      <c r="T8339" s="14" t="str">
        <f t="shared" si="1046"/>
        <v>|Michael G. Kehoe|</v>
      </c>
      <c r="U8339" s="14" t="str">
        <f t="shared" si="1047"/>
        <v>|Sarah Davenport|Andrew Divoff|Gabrielle Bourne|Bayley Corman|Alisha Wainwright|Nina Siemaszko|Shae Smolik|David Naughton|Amanda Wyss|Darby Walker|</v>
      </c>
    </row>
    <row r="8340" spans="1:21">
      <c r="A8340" s="14" t="s">
        <v>38174</v>
      </c>
      <c r="B8340" s="14" t="s">
        <v>48</v>
      </c>
      <c r="C8340" s="14" t="s">
        <v>38175</v>
      </c>
      <c r="D8340" s="14" t="s">
        <v>38176</v>
      </c>
      <c r="E8340" s="14" t="s">
        <v>38177</v>
      </c>
      <c r="F8340" s="14" t="s">
        <v>115</v>
      </c>
      <c r="G8340" s="26">
        <v>43377</v>
      </c>
      <c r="H8340" s="14">
        <v>2008</v>
      </c>
      <c r="I8340" s="14" t="s">
        <v>364</v>
      </c>
      <c r="J8340" s="14" t="s">
        <v>744</v>
      </c>
      <c r="K8340" s="14" t="s">
        <v>3429</v>
      </c>
      <c r="L8340" s="14" t="s">
        <v>38178</v>
      </c>
      <c r="M8340" s="14">
        <f t="shared" si="1040"/>
        <v>2018</v>
      </c>
      <c r="N8340" s="14">
        <f t="shared" si="1041"/>
        <v>10</v>
      </c>
      <c r="O8340" s="14" t="str">
        <f>IFERROR(VLOOKUP(I8340,Lists!$F$2:$G$16,2,FALSE()),"Not Rated")</f>
        <v>Teens</v>
      </c>
      <c r="P8340" s="14">
        <f t="shared" si="1042"/>
        <v>85</v>
      </c>
      <c r="Q8340" s="14" t="str">
        <f t="shared" si="1043"/>
        <v>United States</v>
      </c>
      <c r="R8340" s="14" t="str">
        <f t="shared" si="1044"/>
        <v>|United States|</v>
      </c>
      <c r="S8340" s="14" t="str">
        <f t="shared" si="1045"/>
        <v>|Horror Movies|Thrillers|</v>
      </c>
      <c r="T8340" s="14" t="str">
        <f t="shared" si="1046"/>
        <v>|Mickey Liddell|</v>
      </c>
      <c r="U8340" s="14" t="str">
        <f t="shared" si="1047"/>
        <v>|Haley Bennett|Jake Weber|Chace Crawford|Shannon Woodward|Shanna Collins|AnnaLynne McCord|Marin Hinkle|Nina Siemaszko|Josh Stewart|Jessica Lowndes|Randy Wayne|</v>
      </c>
    </row>
    <row r="8341" spans="1:21">
      <c r="A8341" s="14" t="s">
        <v>38179</v>
      </c>
      <c r="B8341" s="14" t="s">
        <v>48</v>
      </c>
      <c r="C8341" s="14" t="s">
        <v>38180</v>
      </c>
      <c r="D8341" s="14" t="s">
        <v>38181</v>
      </c>
      <c r="E8341" s="14" t="s">
        <v>38182</v>
      </c>
      <c r="F8341" s="14" t="s">
        <v>38183</v>
      </c>
      <c r="G8341" s="26">
        <v>43983</v>
      </c>
      <c r="H8341" s="14">
        <v>2017</v>
      </c>
      <c r="I8341" s="14" t="s">
        <v>361</v>
      </c>
      <c r="J8341" s="14" t="s">
        <v>1096</v>
      </c>
      <c r="K8341" s="14" t="s">
        <v>4501</v>
      </c>
      <c r="L8341" s="14" t="s">
        <v>38184</v>
      </c>
      <c r="M8341" s="14">
        <f t="shared" si="1040"/>
        <v>2020</v>
      </c>
      <c r="N8341" s="14">
        <f t="shared" si="1041"/>
        <v>6</v>
      </c>
      <c r="O8341" s="14" t="str">
        <f>IFERROR(VLOOKUP(I8341,Lists!$F$2:$G$16,2,FALSE()),"Not Rated")</f>
        <v>Teens</v>
      </c>
      <c r="P8341" s="14">
        <f t="shared" si="1042"/>
        <v>108</v>
      </c>
      <c r="Q8341" s="14" t="str">
        <f t="shared" si="1043"/>
        <v>Spain</v>
      </c>
      <c r="R8341" s="14" t="str">
        <f t="shared" si="1044"/>
        <v>|Spain|Canada|United States|</v>
      </c>
      <c r="S8341" s="14" t="str">
        <f t="shared" si="1045"/>
        <v>|Children &amp; Family Movies|Dramas|Faith &amp; Spirituality|</v>
      </c>
      <c r="T8341" s="14" t="str">
        <f t="shared" si="1046"/>
        <v>|Paco Arango|</v>
      </c>
      <c r="U8341" s="14" t="str">
        <f t="shared" si="1047"/>
        <v>|Oliver Jackson-Cohen|Camilla Luddington|Jonathan Pryce|Jorge García|Kaitlyn Bernard|</v>
      </c>
    </row>
    <row r="8342" spans="1:21">
      <c r="A8342" s="14" t="s">
        <v>38185</v>
      </c>
      <c r="B8342" s="14" t="s">
        <v>48</v>
      </c>
      <c r="C8342" s="14" t="s">
        <v>38186</v>
      </c>
      <c r="D8342" s="14" t="s">
        <v>38187</v>
      </c>
      <c r="E8342" s="14" t="s">
        <v>117</v>
      </c>
      <c r="F8342" s="14" t="s">
        <v>119</v>
      </c>
      <c r="G8342" s="26">
        <v>43592</v>
      </c>
      <c r="H8342" s="14">
        <v>2018</v>
      </c>
      <c r="I8342" s="14" t="s">
        <v>360</v>
      </c>
      <c r="J8342" s="14" t="s">
        <v>4998</v>
      </c>
      <c r="K8342" s="14" t="s">
        <v>247</v>
      </c>
      <c r="L8342" s="14" t="s">
        <v>38188</v>
      </c>
      <c r="M8342" s="14">
        <f t="shared" si="1040"/>
        <v>2019</v>
      </c>
      <c r="N8342" s="14">
        <f t="shared" si="1041"/>
        <v>5</v>
      </c>
      <c r="O8342" s="14" t="str">
        <f>IFERROR(VLOOKUP(I8342,Lists!$F$2:$G$16,2,FALSE()),"Not Rated")</f>
        <v>Adults</v>
      </c>
      <c r="P8342" s="14">
        <f t="shared" si="1042"/>
        <v>71</v>
      </c>
      <c r="Q8342" s="14" t="str">
        <f t="shared" si="1043"/>
        <v>Canada</v>
      </c>
      <c r="R8342" s="14" t="str">
        <f t="shared" si="1044"/>
        <v>|Canada|</v>
      </c>
      <c r="S8342" s="14" t="str">
        <f t="shared" si="1045"/>
        <v>|Documentaries|</v>
      </c>
      <c r="T8342" s="14" t="str">
        <f t="shared" si="1046"/>
        <v>|Maya Gallus|</v>
      </c>
      <c r="U8342" s="14" t="str">
        <f t="shared" si="1047"/>
        <v>|Unknown|</v>
      </c>
    </row>
    <row r="8343" spans="1:21">
      <c r="A8343" s="14" t="s">
        <v>38189</v>
      </c>
      <c r="B8343" s="14" t="s">
        <v>48</v>
      </c>
      <c r="C8343" s="14" t="s">
        <v>38190</v>
      </c>
      <c r="D8343" s="14" t="s">
        <v>6204</v>
      </c>
      <c r="E8343" s="14" t="s">
        <v>38191</v>
      </c>
      <c r="F8343" s="14" t="s">
        <v>115</v>
      </c>
      <c r="G8343" s="26">
        <v>43983</v>
      </c>
      <c r="H8343" s="14">
        <v>2011</v>
      </c>
      <c r="I8343" s="14" t="s">
        <v>364</v>
      </c>
      <c r="J8343" s="14" t="s">
        <v>553</v>
      </c>
      <c r="K8343" s="14" t="s">
        <v>244</v>
      </c>
      <c r="L8343" s="14" t="s">
        <v>38192</v>
      </c>
      <c r="M8343" s="14">
        <f t="shared" si="1040"/>
        <v>2020</v>
      </c>
      <c r="N8343" s="14">
        <f t="shared" si="1041"/>
        <v>6</v>
      </c>
      <c r="O8343" s="14" t="str">
        <f>IFERROR(VLOOKUP(I8343,Lists!$F$2:$G$16,2,FALSE()),"Not Rated")</f>
        <v>Teens</v>
      </c>
      <c r="P8343" s="14">
        <f t="shared" si="1042"/>
        <v>147</v>
      </c>
      <c r="Q8343" s="14" t="str">
        <f t="shared" si="1043"/>
        <v>United States</v>
      </c>
      <c r="R8343" s="14" t="str">
        <f t="shared" si="1044"/>
        <v>|United States|</v>
      </c>
      <c r="S8343" s="14" t="str">
        <f t="shared" si="1045"/>
        <v>|Dramas|</v>
      </c>
      <c r="T8343" s="14" t="str">
        <f t="shared" si="1046"/>
        <v>|Tate Taylor|</v>
      </c>
      <c r="U8343" s="14" t="str">
        <f t="shared" si="1047"/>
        <v>|Emma Stone|Viola Davis|Bryce Dallas Howard|Octavia Spencer|Jessica Chastain|Ahna O'Reilly|Allison Janney|Anna Camp|Cicely Tyson|Mike Vogel|Sissy Spacek|Mary Steenburgen|Carol Sutton|Dana Ivey|Amy Beckwith|Aunjanue Ellis|Kelsey Scott|Lauren Miller|Tarra Riggs|Wes Chatham|Ashley Johnson|Roslyn Ruff|Brian Kerwin|Shane McRae|Chris Lowell|Charles Cooper|Leslie Jordan|La Chanze|Elizabeth Smith|Nelsan Ellis|Ritchie Montgomery|Ted Welch|David Oyelowo|Tiffany Brouwer|</v>
      </c>
    </row>
    <row r="8344" spans="1:21">
      <c r="A8344" s="14" t="s">
        <v>38193</v>
      </c>
      <c r="B8344" s="14" t="s">
        <v>48</v>
      </c>
      <c r="C8344" s="14" t="s">
        <v>38194</v>
      </c>
      <c r="D8344" s="14" t="s">
        <v>38195</v>
      </c>
      <c r="E8344" s="14" t="s">
        <v>38196</v>
      </c>
      <c r="F8344" s="14" t="s">
        <v>119</v>
      </c>
      <c r="G8344" s="26">
        <v>43712</v>
      </c>
      <c r="H8344" s="14">
        <v>2017</v>
      </c>
      <c r="I8344" s="14" t="s">
        <v>360</v>
      </c>
      <c r="J8344" s="14" t="s">
        <v>708</v>
      </c>
      <c r="K8344" s="14" t="s">
        <v>260</v>
      </c>
      <c r="L8344" s="14" t="s">
        <v>38197</v>
      </c>
      <c r="M8344" s="14">
        <f t="shared" si="1040"/>
        <v>2019</v>
      </c>
      <c r="N8344" s="14">
        <f t="shared" si="1041"/>
        <v>9</v>
      </c>
      <c r="O8344" s="14" t="str">
        <f>IFERROR(VLOOKUP(I8344,Lists!$F$2:$G$16,2,FALSE()),"Not Rated")</f>
        <v>Adults</v>
      </c>
      <c r="P8344" s="14">
        <f t="shared" si="1042"/>
        <v>88</v>
      </c>
      <c r="Q8344" s="14" t="str">
        <f t="shared" si="1043"/>
        <v>Canada</v>
      </c>
      <c r="R8344" s="14" t="str">
        <f t="shared" si="1044"/>
        <v>|Canada|</v>
      </c>
      <c r="S8344" s="14" t="str">
        <f t="shared" si="1045"/>
        <v>|Horror Movies|</v>
      </c>
      <c r="T8344" s="14" t="str">
        <f t="shared" si="1046"/>
        <v>|Chad Archibald|</v>
      </c>
      <c r="U8344" s="14" t="str">
        <f t="shared" si="1047"/>
        <v>|Nina Kiri|Ry Barrett|Jorja Cadence|Will King|Nina Richmond|</v>
      </c>
    </row>
    <row r="8345" spans="1:21">
      <c r="A8345" s="14" t="s">
        <v>38198</v>
      </c>
      <c r="B8345" s="14" t="s">
        <v>48</v>
      </c>
      <c r="C8345" s="14" t="s">
        <v>38199</v>
      </c>
      <c r="D8345" s="14" t="s">
        <v>19533</v>
      </c>
      <c r="E8345" s="14" t="s">
        <v>38200</v>
      </c>
      <c r="F8345" s="14" t="s">
        <v>122</v>
      </c>
      <c r="G8345" s="26">
        <v>42522</v>
      </c>
      <c r="H8345" s="14">
        <v>2015</v>
      </c>
      <c r="I8345" s="14" t="s">
        <v>360</v>
      </c>
      <c r="J8345" s="14" t="s">
        <v>698</v>
      </c>
      <c r="K8345" s="14" t="s">
        <v>475</v>
      </c>
      <c r="L8345" s="14" t="s">
        <v>38201</v>
      </c>
      <c r="M8345" s="14">
        <f t="shared" si="1040"/>
        <v>2016</v>
      </c>
      <c r="N8345" s="14">
        <f t="shared" si="1041"/>
        <v>6</v>
      </c>
      <c r="O8345" s="14" t="str">
        <f>IFERROR(VLOOKUP(I8345,Lists!$F$2:$G$16,2,FALSE()),"Not Rated")</f>
        <v>Adults</v>
      </c>
      <c r="P8345" s="14">
        <f t="shared" si="1042"/>
        <v>99</v>
      </c>
      <c r="Q8345" s="14" t="str">
        <f t="shared" si="1043"/>
        <v>Spain</v>
      </c>
      <c r="R8345" s="14" t="str">
        <f t="shared" si="1044"/>
        <v>|Spain|</v>
      </c>
      <c r="S8345" s="14" t="str">
        <f t="shared" si="1045"/>
        <v>|Dramas|International Movies|</v>
      </c>
      <c r="T8345" s="14" t="str">
        <f t="shared" si="1046"/>
        <v>|Zoe Berriatúa|</v>
      </c>
      <c r="U8345" s="14" t="str">
        <f t="shared" si="1047"/>
        <v>|Emilio Palacios|Jorge Clemente|Beatriz Medina|Macarena Gómez|Olivia Baglivi|Paula Soldevila|Nacho Coronado|Beatriz Olivares|</v>
      </c>
    </row>
    <row r="8346" spans="1:21">
      <c r="A8346" s="14" t="s">
        <v>38202</v>
      </c>
      <c r="B8346" s="14" t="s">
        <v>48</v>
      </c>
      <c r="C8346" s="14" t="s">
        <v>38203</v>
      </c>
      <c r="D8346" s="14" t="s">
        <v>38204</v>
      </c>
      <c r="E8346" s="14" t="s">
        <v>38205</v>
      </c>
      <c r="F8346" s="14" t="s">
        <v>115</v>
      </c>
      <c r="G8346" s="26">
        <v>43157</v>
      </c>
      <c r="H8346" s="14">
        <v>2017</v>
      </c>
      <c r="I8346" s="14" t="s">
        <v>360</v>
      </c>
      <c r="J8346" s="14" t="s">
        <v>624</v>
      </c>
      <c r="K8346" s="14" t="s">
        <v>1436</v>
      </c>
      <c r="L8346" s="14" t="s">
        <v>38206</v>
      </c>
      <c r="M8346" s="14">
        <f t="shared" si="1040"/>
        <v>2018</v>
      </c>
      <c r="N8346" s="14">
        <f t="shared" si="1041"/>
        <v>2</v>
      </c>
      <c r="O8346" s="14" t="str">
        <f>IFERROR(VLOOKUP(I8346,Lists!$F$2:$G$16,2,FALSE()),"Not Rated")</f>
        <v>Adults</v>
      </c>
      <c r="P8346" s="14">
        <f t="shared" si="1042"/>
        <v>96</v>
      </c>
      <c r="Q8346" s="14" t="str">
        <f t="shared" si="1043"/>
        <v>United States</v>
      </c>
      <c r="R8346" s="14" t="str">
        <f t="shared" si="1044"/>
        <v>|United States|</v>
      </c>
      <c r="S8346" s="14" t="str">
        <f t="shared" si="1045"/>
        <v>|Dramas|Independent Movies|</v>
      </c>
      <c r="T8346" s="14" t="str">
        <f t="shared" si="1046"/>
        <v>|Mark Columbus|Lauren Hoekstra|Sarah Kruchowski|Ryan Moody|Simon Savelyev|Vanita Shastry|Shadae Lamar Smith|Jeremy David White|</v>
      </c>
      <c r="U8346" s="14" t="str">
        <f t="shared" si="1047"/>
        <v>|James Franco|Rico Rodriguez|Abigail Spencer|Natalie Portman|Kristen Wiig|Amber Tamblyn|Jim Parrack|Kate Mara|Thomas Mann|Matthew Modine|Jacob Loeb|</v>
      </c>
    </row>
    <row r="8347" spans="1:21">
      <c r="A8347" s="14" t="s">
        <v>38207</v>
      </c>
      <c r="B8347" s="14" t="s">
        <v>48</v>
      </c>
      <c r="C8347" s="14" t="s">
        <v>38208</v>
      </c>
      <c r="D8347" s="14" t="s">
        <v>18095</v>
      </c>
      <c r="E8347" s="14" t="s">
        <v>38209</v>
      </c>
      <c r="F8347" s="14" t="s">
        <v>115</v>
      </c>
      <c r="G8347" s="26">
        <v>42810</v>
      </c>
      <c r="H8347" s="14">
        <v>2016</v>
      </c>
      <c r="I8347" s="14" t="s">
        <v>363</v>
      </c>
      <c r="J8347" s="14" t="s">
        <v>566</v>
      </c>
      <c r="K8347" s="14" t="s">
        <v>248</v>
      </c>
      <c r="L8347" s="14" t="s">
        <v>38210</v>
      </c>
      <c r="M8347" s="14">
        <f t="shared" si="1040"/>
        <v>2017</v>
      </c>
      <c r="N8347" s="14">
        <f t="shared" si="1041"/>
        <v>3</v>
      </c>
      <c r="O8347" s="14" t="str">
        <f>IFERROR(VLOOKUP(I8347,Lists!$F$2:$G$16,2,FALSE()),"Not Rated")</f>
        <v>Adults</v>
      </c>
      <c r="P8347" s="14">
        <f t="shared" si="1042"/>
        <v>97</v>
      </c>
      <c r="Q8347" s="14" t="str">
        <f t="shared" si="1043"/>
        <v>United States</v>
      </c>
      <c r="R8347" s="14" t="str">
        <f t="shared" si="1044"/>
        <v>|United States|</v>
      </c>
      <c r="S8347" s="14" t="str">
        <f t="shared" si="1045"/>
        <v>|Action &amp; Adventure|</v>
      </c>
      <c r="T8347" s="14" t="str">
        <f t="shared" si="1046"/>
        <v>|Gonzalo López-Gallego|</v>
      </c>
      <c r="U8347" s="14" t="str">
        <f t="shared" si="1047"/>
        <v>|Patrick Wilson|Ian McShane|John Leguizamo|Lynn Collins|Jim Belushi|Karli Hall|David H. Stevens|Derek Boone|</v>
      </c>
    </row>
    <row r="8348" spans="1:21">
      <c r="A8348" s="14" t="s">
        <v>38211</v>
      </c>
      <c r="B8348" s="14" t="s">
        <v>48</v>
      </c>
      <c r="C8348" s="14" t="s">
        <v>38212</v>
      </c>
      <c r="D8348" s="14" t="s">
        <v>32126</v>
      </c>
      <c r="E8348" s="14" t="s">
        <v>38213</v>
      </c>
      <c r="F8348" s="14" t="s">
        <v>139</v>
      </c>
      <c r="G8348" s="26">
        <v>43306</v>
      </c>
      <c r="H8348" s="14">
        <v>2005</v>
      </c>
      <c r="I8348" s="14" t="s">
        <v>361</v>
      </c>
      <c r="J8348" s="14" t="s">
        <v>900</v>
      </c>
      <c r="K8348" s="14" t="s">
        <v>32128</v>
      </c>
      <c r="L8348" s="14" t="s">
        <v>38214</v>
      </c>
      <c r="M8348" s="14">
        <f t="shared" si="1040"/>
        <v>2018</v>
      </c>
      <c r="N8348" s="14">
        <f t="shared" si="1041"/>
        <v>7</v>
      </c>
      <c r="O8348" s="14" t="str">
        <f>IFERROR(VLOOKUP(I8348,Lists!$F$2:$G$16,2,FALSE()),"Not Rated")</f>
        <v>Teens</v>
      </c>
      <c r="P8348" s="14">
        <f t="shared" si="1042"/>
        <v>92</v>
      </c>
      <c r="Q8348" s="14" t="str">
        <f t="shared" si="1043"/>
        <v>Thailand</v>
      </c>
      <c r="R8348" s="14" t="str">
        <f t="shared" si="1044"/>
        <v>|Thailand|</v>
      </c>
      <c r="S8348" s="14" t="str">
        <f t="shared" si="1045"/>
        <v>|Comedies|Faith &amp; Spirituality|International Movies|</v>
      </c>
      <c r="T8348" s="14" t="str">
        <f t="shared" si="1046"/>
        <v>|Note Chern-Yim|</v>
      </c>
      <c r="U8348" s="14" t="str">
        <f t="shared" si="1047"/>
        <v>|Pongsak Pongsuwan|Note Chern-Yim|Sarawut Phumthong|Savika Chaiyadej|Somlek Sakdikul|Petchtai Wongkamlao|</v>
      </c>
    </row>
    <row r="8349" spans="1:21">
      <c r="A8349" s="14" t="s">
        <v>38215</v>
      </c>
      <c r="B8349" s="14" t="s">
        <v>49</v>
      </c>
      <c r="C8349" s="14" t="s">
        <v>38216</v>
      </c>
      <c r="D8349" s="14" t="s">
        <v>117</v>
      </c>
      <c r="E8349" s="14" t="s">
        <v>38217</v>
      </c>
      <c r="F8349" s="14" t="s">
        <v>117</v>
      </c>
      <c r="G8349" s="26">
        <v>42888</v>
      </c>
      <c r="H8349" s="14">
        <v>2015</v>
      </c>
      <c r="I8349" s="14" t="s">
        <v>362</v>
      </c>
      <c r="J8349" s="14" t="s">
        <v>105</v>
      </c>
      <c r="K8349" s="14" t="s">
        <v>11427</v>
      </c>
      <c r="L8349" s="14" t="s">
        <v>38218</v>
      </c>
      <c r="M8349" s="14">
        <f t="shared" si="1040"/>
        <v>2017</v>
      </c>
      <c r="N8349" s="14">
        <f t="shared" si="1041"/>
        <v>6</v>
      </c>
      <c r="O8349" s="14" t="str">
        <f>IFERROR(VLOOKUP(I8349,Lists!$F$2:$G$16,2,FALSE()),"Not Rated")</f>
        <v>Older Kids</v>
      </c>
      <c r="P8349" s="14">
        <f t="shared" si="1042"/>
        <v>1</v>
      </c>
      <c r="Q8349" s="14" t="str">
        <f t="shared" si="1043"/>
        <v>Unknown</v>
      </c>
      <c r="R8349" s="14" t="str">
        <f t="shared" si="1044"/>
        <v>|Unknown|</v>
      </c>
      <c r="S8349" s="14" t="str">
        <f t="shared" si="1045"/>
        <v>|International TV Shows|Korean TV Shows|Reality TV|</v>
      </c>
      <c r="T8349" s="14" t="str">
        <f t="shared" si="1046"/>
        <v>|Unknown|</v>
      </c>
      <c r="U8349" s="14" t="str">
        <f t="shared" si="1047"/>
        <v>|Se-yoon Yoo|Tyler Rasch|Guillaume Patry|Nikolai Johnsen|</v>
      </c>
    </row>
    <row r="8350" spans="1:21">
      <c r="A8350" s="14" t="s">
        <v>38219</v>
      </c>
      <c r="B8350" s="14" t="s">
        <v>48</v>
      </c>
      <c r="C8350" s="14" t="s">
        <v>38220</v>
      </c>
      <c r="D8350" s="14" t="s">
        <v>38221</v>
      </c>
      <c r="E8350" s="14" t="s">
        <v>117</v>
      </c>
      <c r="F8350" s="14" t="s">
        <v>115</v>
      </c>
      <c r="G8350" s="26">
        <v>42916</v>
      </c>
      <c r="H8350" s="14">
        <v>2016</v>
      </c>
      <c r="I8350" s="14" t="s">
        <v>361</v>
      </c>
      <c r="J8350" s="14" t="s">
        <v>5629</v>
      </c>
      <c r="K8350" s="14" t="s">
        <v>247</v>
      </c>
      <c r="L8350" s="14" t="s">
        <v>38222</v>
      </c>
      <c r="M8350" s="14">
        <f t="shared" si="1040"/>
        <v>2017</v>
      </c>
      <c r="N8350" s="14">
        <f t="shared" si="1041"/>
        <v>6</v>
      </c>
      <c r="O8350" s="14" t="str">
        <f>IFERROR(VLOOKUP(I8350,Lists!$F$2:$G$16,2,FALSE()),"Not Rated")</f>
        <v>Teens</v>
      </c>
      <c r="P8350" s="14">
        <f t="shared" si="1042"/>
        <v>79</v>
      </c>
      <c r="Q8350" s="14" t="str">
        <f t="shared" si="1043"/>
        <v>United States</v>
      </c>
      <c r="R8350" s="14" t="str">
        <f t="shared" si="1044"/>
        <v>|United States|</v>
      </c>
      <c r="S8350" s="14" t="str">
        <f t="shared" si="1045"/>
        <v>|Documentaries|</v>
      </c>
      <c r="T8350" s="14" t="str">
        <f t="shared" si="1046"/>
        <v>|Damani Baker|</v>
      </c>
      <c r="U8350" s="14" t="str">
        <f t="shared" si="1047"/>
        <v>|Unknown|</v>
      </c>
    </row>
    <row r="8351" spans="1:21">
      <c r="A8351" s="14" t="s">
        <v>38223</v>
      </c>
      <c r="B8351" s="14" t="s">
        <v>49</v>
      </c>
      <c r="C8351" s="14" t="s">
        <v>38224</v>
      </c>
      <c r="D8351" s="14" t="s">
        <v>117</v>
      </c>
      <c r="E8351" s="14" t="s">
        <v>38225</v>
      </c>
      <c r="F8351" s="14" t="s">
        <v>116</v>
      </c>
      <c r="G8351" s="26">
        <v>42825</v>
      </c>
      <c r="H8351" s="14">
        <v>2015</v>
      </c>
      <c r="I8351" s="14" t="s">
        <v>362</v>
      </c>
      <c r="J8351" s="14" t="s">
        <v>107</v>
      </c>
      <c r="K8351" s="14" t="s">
        <v>1599</v>
      </c>
      <c r="L8351" s="14" t="s">
        <v>38226</v>
      </c>
      <c r="M8351" s="14">
        <f t="shared" si="1040"/>
        <v>2017</v>
      </c>
      <c r="N8351" s="14">
        <f t="shared" si="1041"/>
        <v>3</v>
      </c>
      <c r="O8351" s="14" t="str">
        <f>IFERROR(VLOOKUP(I8351,Lists!$F$2:$G$16,2,FALSE()),"Not Rated")</f>
        <v>Older Kids</v>
      </c>
      <c r="P8351" s="14">
        <f t="shared" si="1042"/>
        <v>3</v>
      </c>
      <c r="Q8351" s="14" t="str">
        <f t="shared" si="1043"/>
        <v>India</v>
      </c>
      <c r="R8351" s="14" t="str">
        <f t="shared" si="1044"/>
        <v>|India|</v>
      </c>
      <c r="S8351" s="14" t="str">
        <f t="shared" si="1045"/>
        <v>|International TV Shows|Reality TV|</v>
      </c>
      <c r="T8351" s="14" t="str">
        <f t="shared" si="1046"/>
        <v>|Unknown|</v>
      </c>
      <c r="U8351" s="14" t="str">
        <f t="shared" si="1047"/>
        <v>|Vinay Pathak|</v>
      </c>
    </row>
    <row r="8352" spans="1:21">
      <c r="A8352" s="14" t="s">
        <v>38227</v>
      </c>
      <c r="B8352" s="14" t="s">
        <v>48</v>
      </c>
      <c r="C8352" s="14" t="s">
        <v>38228</v>
      </c>
      <c r="D8352" s="14" t="s">
        <v>38229</v>
      </c>
      <c r="E8352" s="14" t="s">
        <v>117</v>
      </c>
      <c r="F8352" s="14" t="s">
        <v>116</v>
      </c>
      <c r="G8352" s="26">
        <v>42826</v>
      </c>
      <c r="H8352" s="14">
        <v>2013</v>
      </c>
      <c r="I8352" s="14" t="s">
        <v>362</v>
      </c>
      <c r="J8352" s="14" t="s">
        <v>7460</v>
      </c>
      <c r="K8352" s="14" t="s">
        <v>2701</v>
      </c>
      <c r="L8352" s="14" t="s">
        <v>38230</v>
      </c>
      <c r="M8352" s="14">
        <f t="shared" si="1040"/>
        <v>2017</v>
      </c>
      <c r="N8352" s="14">
        <f t="shared" si="1041"/>
        <v>4</v>
      </c>
      <c r="O8352" s="14" t="str">
        <f>IFERROR(VLOOKUP(I8352,Lists!$F$2:$G$16,2,FALSE()),"Not Rated")</f>
        <v>Older Kids</v>
      </c>
      <c r="P8352" s="14">
        <f t="shared" si="1042"/>
        <v>53</v>
      </c>
      <c r="Q8352" s="14" t="str">
        <f t="shared" si="1043"/>
        <v>India</v>
      </c>
      <c r="R8352" s="14" t="str">
        <f t="shared" si="1044"/>
        <v>|India|</v>
      </c>
      <c r="S8352" s="14" t="str">
        <f t="shared" si="1045"/>
        <v>|Documentaries|International Movies|Music &amp; Musicals|</v>
      </c>
      <c r="T8352" s="14" t="str">
        <f t="shared" si="1046"/>
        <v>|Rudradeep Bhattacharjee|</v>
      </c>
      <c r="U8352" s="14" t="str">
        <f t="shared" si="1047"/>
        <v>|Unknown|</v>
      </c>
    </row>
    <row r="8353" spans="1:21">
      <c r="A8353" s="14" t="s">
        <v>38231</v>
      </c>
      <c r="B8353" s="14" t="s">
        <v>48</v>
      </c>
      <c r="C8353" s="14" t="s">
        <v>38232</v>
      </c>
      <c r="D8353" s="14" t="s">
        <v>38233</v>
      </c>
      <c r="E8353" s="14" t="s">
        <v>38234</v>
      </c>
      <c r="F8353" s="14" t="s">
        <v>119</v>
      </c>
      <c r="G8353" s="26">
        <v>43452</v>
      </c>
      <c r="H8353" s="14">
        <v>2017</v>
      </c>
      <c r="I8353" s="14" t="s">
        <v>363</v>
      </c>
      <c r="J8353" s="14" t="s">
        <v>507</v>
      </c>
      <c r="K8353" s="14" t="s">
        <v>1122</v>
      </c>
      <c r="L8353" s="14" t="s">
        <v>38235</v>
      </c>
      <c r="M8353" s="14">
        <f t="shared" si="1040"/>
        <v>2018</v>
      </c>
      <c r="N8353" s="14">
        <f t="shared" si="1041"/>
        <v>12</v>
      </c>
      <c r="O8353" s="14" t="str">
        <f>IFERROR(VLOOKUP(I8353,Lists!$F$2:$G$16,2,FALSE()),"Not Rated")</f>
        <v>Adults</v>
      </c>
      <c r="P8353" s="14">
        <f t="shared" si="1042"/>
        <v>94</v>
      </c>
      <c r="Q8353" s="14" t="str">
        <f t="shared" si="1043"/>
        <v>Canada</v>
      </c>
      <c r="R8353" s="14" t="str">
        <f t="shared" si="1044"/>
        <v>|Canada|</v>
      </c>
      <c r="S8353" s="14" t="str">
        <f t="shared" si="1045"/>
        <v>|Action &amp; Adventure|Sci-Fi &amp; Fantasy|</v>
      </c>
      <c r="T8353" s="14" t="str">
        <f t="shared" si="1046"/>
        <v>|Rob W. King|</v>
      </c>
      <c r="U8353" s="14" t="str">
        <f t="shared" si="1047"/>
        <v>|Nicolas Cage|Sarah Lind|Hugh Dillon|Jakob Davies|Vicellous Shannon|Kurt Max Runte|Lorne Cardinal|Jett Klyne|David Lovgren|</v>
      </c>
    </row>
    <row r="8354" spans="1:21">
      <c r="A8354" s="14" t="s">
        <v>38236</v>
      </c>
      <c r="B8354" s="14" t="s">
        <v>48</v>
      </c>
      <c r="C8354" s="14" t="s">
        <v>38237</v>
      </c>
      <c r="D8354" s="14" t="s">
        <v>1093</v>
      </c>
      <c r="E8354" s="14" t="s">
        <v>38238</v>
      </c>
      <c r="F8354" s="14" t="s">
        <v>38239</v>
      </c>
      <c r="G8354" s="26">
        <v>43496</v>
      </c>
      <c r="H8354" s="14">
        <v>2014</v>
      </c>
      <c r="I8354" s="14" t="s">
        <v>367</v>
      </c>
      <c r="J8354" s="14" t="s">
        <v>2442</v>
      </c>
      <c r="K8354" s="14" t="s">
        <v>458</v>
      </c>
      <c r="L8354" s="14" t="s">
        <v>38240</v>
      </c>
      <c r="M8354" s="14">
        <f t="shared" si="1040"/>
        <v>2019</v>
      </c>
      <c r="N8354" s="14">
        <f t="shared" si="1041"/>
        <v>1</v>
      </c>
      <c r="O8354" s="14" t="str">
        <f>IFERROR(VLOOKUP(I8354,Lists!$F$2:$G$16,2,FALSE()),"Not Rated")</f>
        <v>Older Kids</v>
      </c>
      <c r="P8354" s="14">
        <f t="shared" si="1042"/>
        <v>123</v>
      </c>
      <c r="Q8354" s="14" t="str">
        <f t="shared" si="1043"/>
        <v>United States</v>
      </c>
      <c r="R8354" s="14" t="str">
        <f t="shared" si="1044"/>
        <v>|United States|India|United Arab Emirates|</v>
      </c>
      <c r="S8354" s="14" t="str">
        <f t="shared" si="1045"/>
        <v>|Comedies|Dramas|</v>
      </c>
      <c r="T8354" s="14" t="str">
        <f t="shared" si="1046"/>
        <v>|Lasse Hallström|</v>
      </c>
      <c r="U8354" s="14" t="str">
        <f t="shared" si="1047"/>
        <v>|Helen Mirren|Om Puri|Manish Dayal|Charlotte Le Bon|Amit Shah|Farzana Dua Elahe|Dillon Mitra|Aria Pandya|</v>
      </c>
    </row>
    <row r="8355" spans="1:21">
      <c r="A8355" s="14" t="s">
        <v>38241</v>
      </c>
      <c r="B8355" s="14" t="s">
        <v>49</v>
      </c>
      <c r="C8355" s="14" t="s">
        <v>38242</v>
      </c>
      <c r="D8355" s="14" t="s">
        <v>117</v>
      </c>
      <c r="E8355" s="14" t="s">
        <v>347</v>
      </c>
      <c r="F8355" s="14" t="s">
        <v>118</v>
      </c>
      <c r="G8355" s="26">
        <v>42869</v>
      </c>
      <c r="H8355" s="14">
        <v>2015</v>
      </c>
      <c r="I8355" s="14" t="s">
        <v>362</v>
      </c>
      <c r="J8355" s="14" t="s">
        <v>105</v>
      </c>
      <c r="K8355" s="14" t="s">
        <v>26858</v>
      </c>
      <c r="L8355" s="14" t="s">
        <v>38243</v>
      </c>
      <c r="M8355" s="14">
        <f t="shared" si="1040"/>
        <v>2017</v>
      </c>
      <c r="N8355" s="14">
        <f t="shared" si="1041"/>
        <v>5</v>
      </c>
      <c r="O8355" s="14" t="str">
        <f>IFERROR(VLOOKUP(I8355,Lists!$F$2:$G$16,2,FALSE()),"Not Rated")</f>
        <v>Older Kids</v>
      </c>
      <c r="P8355" s="14">
        <f t="shared" si="1042"/>
        <v>1</v>
      </c>
      <c r="Q8355" s="14" t="str">
        <f t="shared" si="1043"/>
        <v>United Kingdom</v>
      </c>
      <c r="R8355" s="14" t="str">
        <f t="shared" si="1044"/>
        <v>|United Kingdom|</v>
      </c>
      <c r="S8355" s="14" t="str">
        <f t="shared" si="1045"/>
        <v>|British TV Shows|Docuseries|Science &amp; Nature TV|</v>
      </c>
      <c r="T8355" s="14" t="str">
        <f t="shared" si="1046"/>
        <v>|Unknown|</v>
      </c>
      <c r="U8355" s="14" t="str">
        <f t="shared" si="1047"/>
        <v>|David Attenborough|</v>
      </c>
    </row>
    <row r="8356" spans="1:21">
      <c r="A8356" s="14" t="s">
        <v>38244</v>
      </c>
      <c r="B8356" s="14" t="s">
        <v>48</v>
      </c>
      <c r="C8356" s="14" t="s">
        <v>38245</v>
      </c>
      <c r="D8356" s="14" t="s">
        <v>30573</v>
      </c>
      <c r="E8356" s="14" t="s">
        <v>38246</v>
      </c>
      <c r="F8356" s="14" t="s">
        <v>916</v>
      </c>
      <c r="G8356" s="26">
        <v>43369</v>
      </c>
      <c r="H8356" s="14">
        <v>2018</v>
      </c>
      <c r="I8356" s="14" t="s">
        <v>364</v>
      </c>
      <c r="J8356" s="14" t="s">
        <v>560</v>
      </c>
      <c r="K8356" s="14" t="s">
        <v>248</v>
      </c>
      <c r="L8356" s="14" t="s">
        <v>38247</v>
      </c>
      <c r="M8356" s="14">
        <f t="shared" si="1040"/>
        <v>2018</v>
      </c>
      <c r="N8356" s="14">
        <f t="shared" si="1041"/>
        <v>9</v>
      </c>
      <c r="O8356" s="14" t="str">
        <f>IFERROR(VLOOKUP(I8356,Lists!$F$2:$G$16,2,FALSE()),"Not Rated")</f>
        <v>Teens</v>
      </c>
      <c r="P8356" s="14">
        <f t="shared" si="1042"/>
        <v>103</v>
      </c>
      <c r="Q8356" s="14" t="str">
        <f t="shared" si="1043"/>
        <v>United Kingdom</v>
      </c>
      <c r="R8356" s="14" t="str">
        <f t="shared" si="1044"/>
        <v>|United Kingdom|United States|</v>
      </c>
      <c r="S8356" s="14" t="str">
        <f t="shared" si="1045"/>
        <v>|Action &amp; Adventure|</v>
      </c>
      <c r="T8356" s="14" t="str">
        <f t="shared" si="1046"/>
        <v>|Rob Cohen|</v>
      </c>
      <c r="U8356" s="14" t="str">
        <f t="shared" si="1047"/>
        <v>|Toby Kebbell|Maggie Grace|Ryan Kwanten|Ralph Ineson|Melissa Bolona|Ben Cross|Jamie Andrew Cutler|</v>
      </c>
    </row>
    <row r="8357" spans="1:21">
      <c r="A8357" s="14" t="s">
        <v>38248</v>
      </c>
      <c r="B8357" s="14" t="s">
        <v>48</v>
      </c>
      <c r="C8357" s="14" t="s">
        <v>38249</v>
      </c>
      <c r="D8357" s="14" t="s">
        <v>17096</v>
      </c>
      <c r="E8357" s="14" t="s">
        <v>6460</v>
      </c>
      <c r="F8357" s="14" t="s">
        <v>115</v>
      </c>
      <c r="G8357" s="26">
        <v>42767</v>
      </c>
      <c r="H8357" s="14">
        <v>2016</v>
      </c>
      <c r="I8357" s="14" t="s">
        <v>364</v>
      </c>
      <c r="J8357" s="14" t="s">
        <v>580</v>
      </c>
      <c r="K8357" s="14" t="s">
        <v>884</v>
      </c>
      <c r="L8357" s="14" t="s">
        <v>38250</v>
      </c>
      <c r="M8357" s="14">
        <f t="shared" si="1040"/>
        <v>2017</v>
      </c>
      <c r="N8357" s="14">
        <f t="shared" si="1041"/>
        <v>2</v>
      </c>
      <c r="O8357" s="14" t="str">
        <f>IFERROR(VLOOKUP(I8357,Lists!$F$2:$G$16,2,FALSE()),"Not Rated")</f>
        <v>Teens</v>
      </c>
      <c r="P8357" s="14">
        <f t="shared" si="1042"/>
        <v>111</v>
      </c>
      <c r="Q8357" s="14" t="str">
        <f t="shared" si="1043"/>
        <v>United States</v>
      </c>
      <c r="R8357" s="14" t="str">
        <f t="shared" si="1044"/>
        <v>|United States|</v>
      </c>
      <c r="S8357" s="14" t="str">
        <f t="shared" si="1045"/>
        <v>|Documentaries|Sports Movies|</v>
      </c>
      <c r="T8357" s="14" t="str">
        <f t="shared" si="1046"/>
        <v>|Vlad Yudin|</v>
      </c>
      <c r="U8357" s="14" t="str">
        <f t="shared" si="1047"/>
        <v>|Kevin Costner|</v>
      </c>
    </row>
    <row r="8358" spans="1:21">
      <c r="A8358" s="14" t="s">
        <v>38251</v>
      </c>
      <c r="B8358" s="14" t="s">
        <v>48</v>
      </c>
      <c r="C8358" s="14" t="s">
        <v>38252</v>
      </c>
      <c r="D8358" s="14" t="s">
        <v>31031</v>
      </c>
      <c r="E8358" s="14" t="s">
        <v>38253</v>
      </c>
      <c r="F8358" s="14" t="s">
        <v>38254</v>
      </c>
      <c r="G8358" s="26">
        <v>43532</v>
      </c>
      <c r="H8358" s="14">
        <v>2009</v>
      </c>
      <c r="I8358" s="14" t="s">
        <v>364</v>
      </c>
      <c r="J8358" s="14" t="s">
        <v>2442</v>
      </c>
      <c r="K8358" s="14" t="s">
        <v>1122</v>
      </c>
      <c r="L8358" s="14" t="s">
        <v>38255</v>
      </c>
      <c r="M8358" s="14">
        <f t="shared" si="1040"/>
        <v>2019</v>
      </c>
      <c r="N8358" s="14">
        <f t="shared" si="1041"/>
        <v>3</v>
      </c>
      <c r="O8358" s="14" t="str">
        <f>IFERROR(VLOOKUP(I8358,Lists!$F$2:$G$16,2,FALSE()),"Not Rated")</f>
        <v>Teens</v>
      </c>
      <c r="P8358" s="14">
        <f t="shared" si="1042"/>
        <v>123</v>
      </c>
      <c r="Q8358" s="14" t="str">
        <f t="shared" si="1043"/>
        <v>United Kingdom</v>
      </c>
      <c r="R8358" s="14" t="str">
        <f t="shared" si="1044"/>
        <v>|United Kingdom|Canada|France|United States|</v>
      </c>
      <c r="S8358" s="14" t="str">
        <f t="shared" si="1045"/>
        <v>|Action &amp; Adventure|Sci-Fi &amp; Fantasy|</v>
      </c>
      <c r="T8358" s="14" t="str">
        <f t="shared" si="1046"/>
        <v>|Terry Gilliam|</v>
      </c>
      <c r="U8358" s="14" t="str">
        <f t="shared" si="1047"/>
        <v>|Heath Ledger|Christopher Plummer|Andrew Garfield|Verne Troyer|Lily Cole|Tom Waits|Johnny Depp|Colin Farrell|Jude Law|</v>
      </c>
    </row>
    <row r="8359" spans="1:21">
      <c r="A8359" s="14" t="s">
        <v>38256</v>
      </c>
      <c r="B8359" s="14" t="s">
        <v>49</v>
      </c>
      <c r="C8359" s="14" t="s">
        <v>38257</v>
      </c>
      <c r="D8359" s="14" t="s">
        <v>117</v>
      </c>
      <c r="E8359" s="14" t="s">
        <v>38258</v>
      </c>
      <c r="F8359" s="14" t="s">
        <v>118</v>
      </c>
      <c r="G8359" s="26">
        <v>43101</v>
      </c>
      <c r="H8359" s="14">
        <v>2010</v>
      </c>
      <c r="I8359" s="14" t="s">
        <v>360</v>
      </c>
      <c r="J8359" s="14" t="s">
        <v>107</v>
      </c>
      <c r="K8359" s="14" t="s">
        <v>20003</v>
      </c>
      <c r="L8359" s="14" t="s">
        <v>38259</v>
      </c>
      <c r="M8359" s="14">
        <f t="shared" si="1040"/>
        <v>2018</v>
      </c>
      <c r="N8359" s="14">
        <f t="shared" si="1041"/>
        <v>1</v>
      </c>
      <c r="O8359" s="14" t="str">
        <f>IFERROR(VLOOKUP(I8359,Lists!$F$2:$G$16,2,FALSE()),"Not Rated")</f>
        <v>Adults</v>
      </c>
      <c r="P8359" s="14">
        <f t="shared" si="1042"/>
        <v>3</v>
      </c>
      <c r="Q8359" s="14" t="str">
        <f t="shared" si="1043"/>
        <v>United Kingdom</v>
      </c>
      <c r="R8359" s="14" t="str">
        <f t="shared" si="1044"/>
        <v>|United Kingdom|</v>
      </c>
      <c r="S8359" s="14" t="str">
        <f t="shared" si="1045"/>
        <v>|British TV Shows|TV Comedies|</v>
      </c>
      <c r="T8359" s="14" t="str">
        <f t="shared" si="1046"/>
        <v>|Unknown|</v>
      </c>
      <c r="U8359" s="14" t="str">
        <f t="shared" si="1047"/>
        <v>|Simon Bird|James Buckley|Blake Harrison|Joe Thomas|Greg Davies|Emily Head|Martin Trenaman|Belinda Stewart-Wilson|Robin Weaver|Henry Lloyd-Hughes|</v>
      </c>
    </row>
    <row r="8360" spans="1:21">
      <c r="A8360" s="14" t="s">
        <v>38260</v>
      </c>
      <c r="B8360" s="14" t="s">
        <v>48</v>
      </c>
      <c r="C8360" s="14" t="s">
        <v>38261</v>
      </c>
      <c r="D8360" s="14" t="s">
        <v>38262</v>
      </c>
      <c r="E8360" s="14" t="s">
        <v>38263</v>
      </c>
      <c r="F8360" s="14" t="s">
        <v>125</v>
      </c>
      <c r="G8360" s="26">
        <v>42905</v>
      </c>
      <c r="H8360" s="14">
        <v>2014</v>
      </c>
      <c r="I8360" s="14" t="s">
        <v>360</v>
      </c>
      <c r="J8360" s="14" t="s">
        <v>713</v>
      </c>
      <c r="K8360" s="14" t="s">
        <v>12439</v>
      </c>
      <c r="L8360" s="14" t="s">
        <v>38264</v>
      </c>
      <c r="M8360" s="14">
        <f t="shared" si="1040"/>
        <v>2017</v>
      </c>
      <c r="N8360" s="14">
        <f t="shared" si="1041"/>
        <v>6</v>
      </c>
      <c r="O8360" s="14" t="str">
        <f>IFERROR(VLOOKUP(I8360,Lists!$F$2:$G$16,2,FALSE()),"Not Rated")</f>
        <v>Adults</v>
      </c>
      <c r="P8360" s="14">
        <f t="shared" si="1042"/>
        <v>100</v>
      </c>
      <c r="Q8360" s="14" t="str">
        <f t="shared" si="1043"/>
        <v>Mexico</v>
      </c>
      <c r="R8360" s="14" t="str">
        <f t="shared" si="1044"/>
        <v>|Mexico|</v>
      </c>
      <c r="S8360" s="14" t="str">
        <f t="shared" si="1045"/>
        <v>|International Movies|Sci-Fi &amp; Fantasy|Thrillers|</v>
      </c>
      <c r="T8360" s="14" t="str">
        <f t="shared" si="1046"/>
        <v>|Isaac Ezban|</v>
      </c>
      <c r="U8360" s="14" t="str">
        <f t="shared" si="1047"/>
        <v>|Raúl Méndez|Nailea Norvind|Hernán Mendoza|Humberto Busto|Fernando Álvarez Rebeil|Gabriel Santoyo|Paulina Montemayor|Héctor Mendoza|Leonel Tinajero|Marcos Moreno|</v>
      </c>
    </row>
    <row r="8361" spans="1:21">
      <c r="A8361" s="14" t="s">
        <v>38265</v>
      </c>
      <c r="B8361" s="14" t="s">
        <v>48</v>
      </c>
      <c r="C8361" s="14" t="s">
        <v>38266</v>
      </c>
      <c r="D8361" s="14" t="s">
        <v>38267</v>
      </c>
      <c r="E8361" s="14" t="s">
        <v>38268</v>
      </c>
      <c r="F8361" s="14" t="s">
        <v>143</v>
      </c>
      <c r="G8361" s="26">
        <v>43525</v>
      </c>
      <c r="H8361" s="14">
        <v>2018</v>
      </c>
      <c r="I8361" s="14" t="s">
        <v>368</v>
      </c>
      <c r="J8361" s="14" t="s">
        <v>5539</v>
      </c>
      <c r="K8361" s="14" t="s">
        <v>251</v>
      </c>
      <c r="L8361" s="14" t="s">
        <v>38269</v>
      </c>
      <c r="M8361" s="14">
        <f t="shared" si="1040"/>
        <v>2019</v>
      </c>
      <c r="N8361" s="14">
        <f t="shared" si="1041"/>
        <v>3</v>
      </c>
      <c r="O8361" s="14" t="str">
        <f>IFERROR(VLOOKUP(I8361,Lists!$F$2:$G$16,2,FALSE()),"Not Rated")</f>
        <v>Kids</v>
      </c>
      <c r="P8361" s="14">
        <f t="shared" si="1042"/>
        <v>75</v>
      </c>
      <c r="Q8361" s="14" t="str">
        <f t="shared" si="1043"/>
        <v>Denmark</v>
      </c>
      <c r="R8361" s="14" t="str">
        <f t="shared" si="1044"/>
        <v>|Denmark|</v>
      </c>
      <c r="S8361" s="14" t="str">
        <f t="shared" si="1045"/>
        <v>|Children &amp; Family Movies|</v>
      </c>
      <c r="T8361" s="14" t="str">
        <f t="shared" si="1046"/>
        <v>|Philip Einstein Lipski|Jørgen Lerdam|Amalie Næsby Fick|</v>
      </c>
      <c r="U8361" s="14" t="str">
        <f t="shared" si="1047"/>
        <v>|Paul Tylak|Susie Power|Roger Gregg|Dermot Magennis|Marcus Lamb|J. Drew Lucas|</v>
      </c>
    </row>
    <row r="8362" spans="1:21">
      <c r="A8362" s="14" t="s">
        <v>38270</v>
      </c>
      <c r="B8362" s="14" t="s">
        <v>48</v>
      </c>
      <c r="C8362" s="14" t="s">
        <v>38271</v>
      </c>
      <c r="D8362" s="14" t="s">
        <v>32504</v>
      </c>
      <c r="E8362" s="14" t="s">
        <v>38272</v>
      </c>
      <c r="F8362" s="14" t="s">
        <v>115</v>
      </c>
      <c r="G8362" s="26">
        <v>43495</v>
      </c>
      <c r="H8362" s="14">
        <v>2018</v>
      </c>
      <c r="I8362" s="14" t="s">
        <v>367</v>
      </c>
      <c r="J8362" s="14" t="s">
        <v>1062</v>
      </c>
      <c r="K8362" s="14" t="s">
        <v>481</v>
      </c>
      <c r="L8362" s="14" t="s">
        <v>32506</v>
      </c>
      <c r="M8362" s="14">
        <f t="shared" si="1040"/>
        <v>2019</v>
      </c>
      <c r="N8362" s="14">
        <f t="shared" si="1041"/>
        <v>1</v>
      </c>
      <c r="O8362" s="14" t="str">
        <f>IFERROR(VLOOKUP(I8362,Lists!$F$2:$G$16,2,FALSE()),"Not Rated")</f>
        <v>Older Kids</v>
      </c>
      <c r="P8362" s="14">
        <f t="shared" si="1042"/>
        <v>118</v>
      </c>
      <c r="Q8362" s="14" t="str">
        <f t="shared" si="1043"/>
        <v>United States</v>
      </c>
      <c r="R8362" s="14" t="str">
        <f t="shared" si="1044"/>
        <v>|United States|</v>
      </c>
      <c r="S8362" s="14" t="str">
        <f t="shared" si="1045"/>
        <v>|Children &amp; Family Movies|Comedies|</v>
      </c>
      <c r="T8362" s="14" t="str">
        <f t="shared" si="1046"/>
        <v>|Brad Bird|</v>
      </c>
      <c r="U8362" s="14" t="str">
        <f t="shared" si="1047"/>
        <v>|Craig T. Nelson|Holly Hunter|Samuel L. Jackson|Sarah Vowell|Huck Milner|Catherine Keener|Bob Odenkirk|Sophia Bush|Brad Bird|John Ratzenberger|</v>
      </c>
    </row>
    <row r="8363" spans="1:21">
      <c r="A8363" s="14" t="s">
        <v>38273</v>
      </c>
      <c r="B8363" s="14" t="s">
        <v>48</v>
      </c>
      <c r="C8363" s="14" t="s">
        <v>38274</v>
      </c>
      <c r="D8363" s="14" t="s">
        <v>38275</v>
      </c>
      <c r="E8363" s="14" t="s">
        <v>38276</v>
      </c>
      <c r="F8363" s="14" t="s">
        <v>115</v>
      </c>
      <c r="G8363" s="26">
        <v>44136</v>
      </c>
      <c r="H8363" s="14">
        <v>1995</v>
      </c>
      <c r="I8363" s="14" t="s">
        <v>367</v>
      </c>
      <c r="J8363" s="14" t="s">
        <v>624</v>
      </c>
      <c r="K8363" s="14" t="s">
        <v>982</v>
      </c>
      <c r="L8363" s="14" t="s">
        <v>38277</v>
      </c>
      <c r="M8363" s="14">
        <f t="shared" si="1040"/>
        <v>2020</v>
      </c>
      <c r="N8363" s="14">
        <f t="shared" si="1041"/>
        <v>11</v>
      </c>
      <c r="O8363" s="14" t="str">
        <f>IFERROR(VLOOKUP(I8363,Lists!$F$2:$G$16,2,FALSE()),"Not Rated")</f>
        <v>Older Kids</v>
      </c>
      <c r="P8363" s="14">
        <f t="shared" si="1042"/>
        <v>96</v>
      </c>
      <c r="Q8363" s="14" t="str">
        <f t="shared" si="1043"/>
        <v>United States</v>
      </c>
      <c r="R8363" s="14" t="str">
        <f t="shared" si="1044"/>
        <v>|United States|</v>
      </c>
      <c r="S8363" s="14" t="str">
        <f t="shared" si="1045"/>
        <v>|Children &amp; Family Movies|Dramas|</v>
      </c>
      <c r="T8363" s="14" t="str">
        <f t="shared" si="1046"/>
        <v>|Frank Oz|</v>
      </c>
      <c r="U8363" s="14" t="str">
        <f t="shared" si="1047"/>
        <v>|Hal Scardino|Litefoot|Lindsay Crouse|Richard Jenkins|Rishi Bhat|Steve Coogan|David Keith|Sakina Jaffrey|Vincent Kartheiser|Nestor Serrano|</v>
      </c>
    </row>
    <row r="8364" spans="1:21">
      <c r="A8364" s="14" t="s">
        <v>38278</v>
      </c>
      <c r="B8364" s="14" t="s">
        <v>48</v>
      </c>
      <c r="C8364" s="14" t="s">
        <v>38279</v>
      </c>
      <c r="D8364" s="14" t="s">
        <v>16296</v>
      </c>
      <c r="E8364" s="14" t="s">
        <v>38280</v>
      </c>
      <c r="F8364" s="14" t="s">
        <v>115</v>
      </c>
      <c r="G8364" s="26">
        <v>43313</v>
      </c>
      <c r="H8364" s="14">
        <v>2009</v>
      </c>
      <c r="I8364" s="14" t="s">
        <v>363</v>
      </c>
      <c r="J8364" s="14" t="s">
        <v>1096</v>
      </c>
      <c r="K8364" s="14" t="s">
        <v>458</v>
      </c>
      <c r="L8364" s="14" t="s">
        <v>38281</v>
      </c>
      <c r="M8364" s="14">
        <f t="shared" si="1040"/>
        <v>2018</v>
      </c>
      <c r="N8364" s="14">
        <f t="shared" si="1041"/>
        <v>8</v>
      </c>
      <c r="O8364" s="14" t="str">
        <f>IFERROR(VLOOKUP(I8364,Lists!$F$2:$G$16,2,FALSE()),"Not Rated")</f>
        <v>Adults</v>
      </c>
      <c r="P8364" s="14">
        <f t="shared" si="1042"/>
        <v>108</v>
      </c>
      <c r="Q8364" s="14" t="str">
        <f t="shared" si="1043"/>
        <v>United States</v>
      </c>
      <c r="R8364" s="14" t="str">
        <f t="shared" si="1044"/>
        <v>|United States|</v>
      </c>
      <c r="S8364" s="14" t="str">
        <f t="shared" si="1045"/>
        <v>|Comedies|Dramas|</v>
      </c>
      <c r="T8364" s="14" t="str">
        <f t="shared" si="1046"/>
        <v>|Steven Soderbergh|</v>
      </c>
      <c r="U8364" s="14" t="str">
        <f t="shared" si="1047"/>
        <v>|Matt Damon|Scott Bakula|Joel McHale|Melanie Lynskey|Thomas F. Wilson|Patton Oswalt|Tony Hale|Eddie Jemison|Paul F. Tompkins|Tom Papa|</v>
      </c>
    </row>
    <row r="8365" spans="1:21">
      <c r="A8365" s="14" t="s">
        <v>38282</v>
      </c>
      <c r="B8365" s="14" t="s">
        <v>48</v>
      </c>
      <c r="C8365" s="14" t="s">
        <v>38283</v>
      </c>
      <c r="D8365" s="14" t="s">
        <v>38284</v>
      </c>
      <c r="E8365" s="14" t="s">
        <v>38285</v>
      </c>
      <c r="F8365" s="14" t="s">
        <v>118</v>
      </c>
      <c r="G8365" s="26">
        <v>42870</v>
      </c>
      <c r="H8365" s="14">
        <v>2016</v>
      </c>
      <c r="I8365" s="14" t="s">
        <v>360</v>
      </c>
      <c r="J8365" s="14" t="s">
        <v>698</v>
      </c>
      <c r="K8365" s="14" t="s">
        <v>605</v>
      </c>
      <c r="L8365" s="14" t="s">
        <v>38286</v>
      </c>
      <c r="M8365" s="14">
        <f t="shared" si="1040"/>
        <v>2017</v>
      </c>
      <c r="N8365" s="14">
        <f t="shared" si="1041"/>
        <v>5</v>
      </c>
      <c r="O8365" s="14" t="str">
        <f>IFERROR(VLOOKUP(I8365,Lists!$F$2:$G$16,2,FALSE()),"Not Rated")</f>
        <v>Adults</v>
      </c>
      <c r="P8365" s="14">
        <f t="shared" si="1042"/>
        <v>99</v>
      </c>
      <c r="Q8365" s="14" t="str">
        <f t="shared" si="1043"/>
        <v>United Kingdom</v>
      </c>
      <c r="R8365" s="14" t="str">
        <f t="shared" si="1044"/>
        <v>|United Kingdom|</v>
      </c>
      <c r="S8365" s="14" t="str">
        <f t="shared" si="1045"/>
        <v>|Dramas|International Movies|Thrillers|</v>
      </c>
      <c r="T8365" s="14" t="str">
        <f t="shared" si="1046"/>
        <v>|Femi Oyeniran|Kalvadour Peterson|</v>
      </c>
      <c r="U8365" s="14" t="str">
        <f t="shared" si="1047"/>
        <v>|Dylan Duffus|Scorcher|Shone Romulus|Jade Asha|Femi Oyeniran|Ashley Chin|Nicky Slimting Walker|Fekky|</v>
      </c>
    </row>
    <row r="8366" spans="1:21">
      <c r="A8366" s="14" t="s">
        <v>38287</v>
      </c>
      <c r="B8366" s="14" t="s">
        <v>48</v>
      </c>
      <c r="C8366" s="14" t="s">
        <v>38288</v>
      </c>
      <c r="D8366" s="14" t="s">
        <v>38289</v>
      </c>
      <c r="E8366" s="14" t="s">
        <v>38290</v>
      </c>
      <c r="F8366" s="14" t="s">
        <v>118</v>
      </c>
      <c r="G8366" s="26">
        <v>43517</v>
      </c>
      <c r="H8366" s="14">
        <v>2018</v>
      </c>
      <c r="I8366" s="14" t="s">
        <v>360</v>
      </c>
      <c r="J8366" s="14" t="s">
        <v>560</v>
      </c>
      <c r="K8366" s="14" t="s">
        <v>475</v>
      </c>
      <c r="L8366" s="14" t="s">
        <v>38291</v>
      </c>
      <c r="M8366" s="14">
        <f t="shared" si="1040"/>
        <v>2019</v>
      </c>
      <c r="N8366" s="14">
        <f t="shared" si="1041"/>
        <v>2</v>
      </c>
      <c r="O8366" s="14" t="str">
        <f>IFERROR(VLOOKUP(I8366,Lists!$F$2:$G$16,2,FALSE()),"Not Rated")</f>
        <v>Adults</v>
      </c>
      <c r="P8366" s="14">
        <f t="shared" si="1042"/>
        <v>103</v>
      </c>
      <c r="Q8366" s="14" t="str">
        <f t="shared" si="1043"/>
        <v>United Kingdom</v>
      </c>
      <c r="R8366" s="14" t="str">
        <f t="shared" si="1044"/>
        <v>|United Kingdom|</v>
      </c>
      <c r="S8366" s="14" t="str">
        <f t="shared" si="1045"/>
        <v>|Dramas|International Movies|</v>
      </c>
      <c r="T8366" s="14" t="str">
        <f t="shared" si="1046"/>
        <v>|Femi Oyeniran|Nicky Slimting Walker|</v>
      </c>
      <c r="U8366" s="14" t="str">
        <f t="shared" si="1047"/>
        <v>|Justin Clarke Samuel|Ashley Chin|Nicky Slimting Walker|Femi Oyeniran|Dylan Duffus|Shone Romulus|Adam Deacon|Karen Bryson|Selva Rasalingam|Jay Brown|</v>
      </c>
    </row>
    <row r="8367" spans="1:21">
      <c r="A8367" s="14" t="s">
        <v>38292</v>
      </c>
      <c r="B8367" s="14" t="s">
        <v>48</v>
      </c>
      <c r="C8367" s="14" t="s">
        <v>38293</v>
      </c>
      <c r="D8367" s="14" t="s">
        <v>38294</v>
      </c>
      <c r="E8367" s="14" t="s">
        <v>38295</v>
      </c>
      <c r="F8367" s="14" t="s">
        <v>115</v>
      </c>
      <c r="G8367" s="26">
        <v>43831</v>
      </c>
      <c r="H8367" s="14">
        <v>2009</v>
      </c>
      <c r="I8367" s="14" t="s">
        <v>364</v>
      </c>
      <c r="J8367" s="14" t="s">
        <v>698</v>
      </c>
      <c r="K8367" s="14" t="s">
        <v>1014</v>
      </c>
      <c r="L8367" s="14" t="s">
        <v>38296</v>
      </c>
      <c r="M8367" s="14">
        <f t="shared" si="1040"/>
        <v>2020</v>
      </c>
      <c r="N8367" s="14">
        <f t="shared" si="1041"/>
        <v>1</v>
      </c>
      <c r="O8367" s="14" t="str">
        <f>IFERROR(VLOOKUP(I8367,Lists!$F$2:$G$16,2,FALSE()),"Not Rated")</f>
        <v>Teens</v>
      </c>
      <c r="P8367" s="14">
        <f t="shared" si="1042"/>
        <v>99</v>
      </c>
      <c r="Q8367" s="14" t="str">
        <f t="shared" si="1043"/>
        <v>United States</v>
      </c>
      <c r="R8367" s="14" t="str">
        <f t="shared" si="1044"/>
        <v>|United States|</v>
      </c>
      <c r="S8367" s="14" t="str">
        <f t="shared" si="1045"/>
        <v>|Comedies|Romantic Movies|</v>
      </c>
      <c r="T8367" s="14" t="str">
        <f t="shared" si="1046"/>
        <v>|Ricky Gervais|Matthew Robinson|</v>
      </c>
      <c r="U8367" s="14" t="str">
        <f t="shared" si="1047"/>
        <v>|Ricky Gervais|Jennifer Garner|Jonah Hill|Louis C.K.|Jeffrey Tambor|Fionnula Flanagan|Rob Lowe|Tina Fey|Donna Sorbello|Stephanie March|</v>
      </c>
    </row>
    <row r="8368" spans="1:21">
      <c r="A8368" s="14" t="s">
        <v>38297</v>
      </c>
      <c r="B8368" s="14" t="s">
        <v>49</v>
      </c>
      <c r="C8368" s="14" t="s">
        <v>38298</v>
      </c>
      <c r="D8368" s="14" t="s">
        <v>117</v>
      </c>
      <c r="E8368" s="14" t="s">
        <v>38299</v>
      </c>
      <c r="F8368" s="14" t="s">
        <v>118</v>
      </c>
      <c r="G8368" s="26">
        <v>43895</v>
      </c>
      <c r="H8368" s="14">
        <v>2018</v>
      </c>
      <c r="I8368" s="14" t="s">
        <v>360</v>
      </c>
      <c r="J8368" s="14" t="s">
        <v>106</v>
      </c>
      <c r="K8368" s="14" t="s">
        <v>485</v>
      </c>
      <c r="L8368" s="14" t="s">
        <v>38300</v>
      </c>
      <c r="M8368" s="14">
        <f t="shared" si="1040"/>
        <v>2020</v>
      </c>
      <c r="N8368" s="14">
        <f t="shared" si="1041"/>
        <v>3</v>
      </c>
      <c r="O8368" s="14" t="str">
        <f>IFERROR(VLOOKUP(I8368,Lists!$F$2:$G$16,2,FALSE()),"Not Rated")</f>
        <v>Adults</v>
      </c>
      <c r="P8368" s="14">
        <f t="shared" si="1042"/>
        <v>2</v>
      </c>
      <c r="Q8368" s="14" t="str">
        <f t="shared" si="1043"/>
        <v>United Kingdom</v>
      </c>
      <c r="R8368" s="14" t="str">
        <f t="shared" si="1044"/>
        <v>|United Kingdom|</v>
      </c>
      <c r="S8368" s="14" t="str">
        <f t="shared" si="1045"/>
        <v>|British TV Shows|Crime TV Shows|Docuseries|</v>
      </c>
      <c r="T8368" s="14" t="str">
        <f t="shared" si="1046"/>
        <v>|Unknown|</v>
      </c>
      <c r="U8368" s="14" t="str">
        <f t="shared" si="1047"/>
        <v>|Mark Williams-Thomas|Rick Warden|Frances Millar|Tanya Winsor|Alice Harding|David Bannerman|Danielle Bird|Eve Perry|Polly Lewis|Billy James Machin|</v>
      </c>
    </row>
    <row r="8369" spans="1:21">
      <c r="A8369" s="14" t="s">
        <v>38301</v>
      </c>
      <c r="B8369" s="14" t="s">
        <v>48</v>
      </c>
      <c r="C8369" s="14" t="s">
        <v>38302</v>
      </c>
      <c r="D8369" s="14" t="s">
        <v>27508</v>
      </c>
      <c r="E8369" s="14" t="s">
        <v>38303</v>
      </c>
      <c r="F8369" s="14" t="s">
        <v>115</v>
      </c>
      <c r="G8369" s="26">
        <v>42559</v>
      </c>
      <c r="H8369" s="14">
        <v>2015</v>
      </c>
      <c r="I8369" s="14" t="s">
        <v>360</v>
      </c>
      <c r="J8369" s="14" t="s">
        <v>713</v>
      </c>
      <c r="K8369" s="14" t="s">
        <v>16169</v>
      </c>
      <c r="L8369" s="14" t="s">
        <v>38304</v>
      </c>
      <c r="M8369" s="14">
        <f t="shared" si="1040"/>
        <v>2016</v>
      </c>
      <c r="N8369" s="14">
        <f t="shared" si="1041"/>
        <v>7</v>
      </c>
      <c r="O8369" s="14" t="str">
        <f>IFERROR(VLOOKUP(I8369,Lists!$F$2:$G$16,2,FALSE()),"Not Rated")</f>
        <v>Adults</v>
      </c>
      <c r="P8369" s="14">
        <f t="shared" si="1042"/>
        <v>100</v>
      </c>
      <c r="Q8369" s="14" t="str">
        <f t="shared" si="1043"/>
        <v>United States</v>
      </c>
      <c r="R8369" s="14" t="str">
        <f t="shared" si="1044"/>
        <v>|United States|</v>
      </c>
      <c r="S8369" s="14" t="str">
        <f t="shared" si="1045"/>
        <v>|Horror Movies|Independent Movies|Thrillers|</v>
      </c>
      <c r="T8369" s="14" t="str">
        <f t="shared" si="1046"/>
        <v>|Karyn Kusama|</v>
      </c>
      <c r="U8369" s="14" t="str">
        <f t="shared" si="1047"/>
        <v>|Logan Marshall-Green|Emayatzy Corinealdi|Aiden Lovekamp|Michelle Krusiec|Mike Doyle|Jordi Vilasuso|Jay Larson|Marieh Delfino|Tammy Blanchard|Michiel Huisman|Lindsay Burdge|John Carroll Lynch|</v>
      </c>
    </row>
    <row r="8370" spans="1:21">
      <c r="A8370" s="14" t="s">
        <v>38305</v>
      </c>
      <c r="B8370" s="14" t="s">
        <v>49</v>
      </c>
      <c r="C8370" s="14" t="s">
        <v>38306</v>
      </c>
      <c r="D8370" s="14" t="s">
        <v>117</v>
      </c>
      <c r="E8370" s="14" t="s">
        <v>38307</v>
      </c>
      <c r="F8370" s="14" t="s">
        <v>117</v>
      </c>
      <c r="G8370" s="26">
        <v>42705</v>
      </c>
      <c r="H8370" s="14">
        <v>2008</v>
      </c>
      <c r="I8370" s="14" t="s">
        <v>360</v>
      </c>
      <c r="J8370" s="14" t="s">
        <v>105</v>
      </c>
      <c r="K8370" s="14" t="s">
        <v>2015</v>
      </c>
      <c r="L8370" s="14" t="s">
        <v>38308</v>
      </c>
      <c r="M8370" s="14">
        <f t="shared" si="1040"/>
        <v>2016</v>
      </c>
      <c r="N8370" s="14">
        <f t="shared" si="1041"/>
        <v>12</v>
      </c>
      <c r="O8370" s="14" t="str">
        <f>IFERROR(VLOOKUP(I8370,Lists!$F$2:$G$16,2,FALSE()),"Not Rated")</f>
        <v>Adults</v>
      </c>
      <c r="P8370" s="14">
        <f t="shared" si="1042"/>
        <v>1</v>
      </c>
      <c r="Q8370" s="14" t="str">
        <f t="shared" si="1043"/>
        <v>Unknown</v>
      </c>
      <c r="R8370" s="14" t="str">
        <f t="shared" si="1044"/>
        <v>|Unknown|</v>
      </c>
      <c r="S8370" s="14" t="str">
        <f t="shared" si="1045"/>
        <v>|Crime TV Shows|Docuseries|</v>
      </c>
      <c r="T8370" s="14" t="str">
        <f t="shared" si="1046"/>
        <v>|Unknown|</v>
      </c>
      <c r="U8370" s="14" t="str">
        <f t="shared" si="1047"/>
        <v>|Mickey Spillane|</v>
      </c>
    </row>
    <row r="8371" spans="1:21">
      <c r="A8371" s="14" t="s">
        <v>38309</v>
      </c>
      <c r="B8371" s="14" t="s">
        <v>48</v>
      </c>
      <c r="C8371" s="14" t="s">
        <v>38310</v>
      </c>
      <c r="D8371" s="14" t="s">
        <v>38311</v>
      </c>
      <c r="E8371" s="14" t="s">
        <v>38312</v>
      </c>
      <c r="F8371" s="14" t="s">
        <v>15645</v>
      </c>
      <c r="G8371" s="26">
        <v>43653</v>
      </c>
      <c r="H8371" s="14">
        <v>2011</v>
      </c>
      <c r="I8371" s="14" t="s">
        <v>364</v>
      </c>
      <c r="J8371" s="14" t="s">
        <v>611</v>
      </c>
      <c r="K8371" s="14" t="s">
        <v>475</v>
      </c>
      <c r="L8371" s="14" t="s">
        <v>38313</v>
      </c>
      <c r="M8371" s="14">
        <f t="shared" si="1040"/>
        <v>2019</v>
      </c>
      <c r="N8371" s="14">
        <f t="shared" si="1041"/>
        <v>7</v>
      </c>
      <c r="O8371" s="14" t="str">
        <f>IFERROR(VLOOKUP(I8371,Lists!$F$2:$G$16,2,FALSE()),"Not Rated")</f>
        <v>Teens</v>
      </c>
      <c r="P8371" s="14">
        <f t="shared" si="1042"/>
        <v>105</v>
      </c>
      <c r="Q8371" s="14" t="str">
        <f t="shared" si="1043"/>
        <v>United Kingdom</v>
      </c>
      <c r="R8371" s="14" t="str">
        <f t="shared" si="1044"/>
        <v>|United Kingdom|France|</v>
      </c>
      <c r="S8371" s="14" t="str">
        <f t="shared" si="1045"/>
        <v>|Dramas|International Movies|</v>
      </c>
      <c r="T8371" s="14" t="str">
        <f t="shared" si="1046"/>
        <v>|Phyllida Lloyd|</v>
      </c>
      <c r="U8371" s="14" t="str">
        <f t="shared" si="1047"/>
        <v>|Meryl Streep|Jim Broadbent|Alexandra Roach|Harry Lloyd|Olivia Colman|Iain Glen|Victoria Bewick|Nicholas Farrell|John Sessions|Anthony Head|David Westhead|Julian Wadham|Richard E. Grant|Angus Wright|Roger Allam|Michael Pennington|Susan Brown|Phoebe Waller-Bridge|</v>
      </c>
    </row>
    <row r="8372" spans="1:21">
      <c r="A8372" s="14" t="s">
        <v>38314</v>
      </c>
      <c r="B8372" s="14" t="s">
        <v>48</v>
      </c>
      <c r="C8372" s="14" t="s">
        <v>38315</v>
      </c>
      <c r="D8372" s="14" t="s">
        <v>38316</v>
      </c>
      <c r="E8372" s="14" t="s">
        <v>117</v>
      </c>
      <c r="F8372" s="14" t="s">
        <v>120</v>
      </c>
      <c r="G8372" s="26">
        <v>43102</v>
      </c>
      <c r="H8372" s="14">
        <v>2015</v>
      </c>
      <c r="I8372" s="14" t="s">
        <v>361</v>
      </c>
      <c r="J8372" s="14" t="s">
        <v>7029</v>
      </c>
      <c r="K8372" s="14" t="s">
        <v>496</v>
      </c>
      <c r="L8372" s="14" t="s">
        <v>38317</v>
      </c>
      <c r="M8372" s="14">
        <f t="shared" si="1040"/>
        <v>2018</v>
      </c>
      <c r="N8372" s="14">
        <f t="shared" si="1041"/>
        <v>1</v>
      </c>
      <c r="O8372" s="14" t="str">
        <f>IFERROR(VLOOKUP(I8372,Lists!$F$2:$G$16,2,FALSE()),"Not Rated")</f>
        <v>Teens</v>
      </c>
      <c r="P8372" s="14">
        <f t="shared" si="1042"/>
        <v>52</v>
      </c>
      <c r="Q8372" s="14" t="str">
        <f t="shared" si="1043"/>
        <v>France</v>
      </c>
      <c r="R8372" s="14" t="str">
        <f t="shared" si="1044"/>
        <v>|France|</v>
      </c>
      <c r="S8372" s="14" t="str">
        <f t="shared" si="1045"/>
        <v>|Documentaries|International Movies|</v>
      </c>
      <c r="T8372" s="14" t="str">
        <f t="shared" si="1046"/>
        <v>|Benjamin Cohen|Nicolas Cotto|</v>
      </c>
      <c r="U8372" s="14" t="str">
        <f t="shared" si="1047"/>
        <v>|Unknown|</v>
      </c>
    </row>
    <row r="8373" spans="1:21">
      <c r="A8373" s="14" t="s">
        <v>38318</v>
      </c>
      <c r="B8373" s="14" t="s">
        <v>49</v>
      </c>
      <c r="C8373" s="14" t="s">
        <v>38319</v>
      </c>
      <c r="D8373" s="14" t="s">
        <v>117</v>
      </c>
      <c r="E8373" s="14" t="s">
        <v>38320</v>
      </c>
      <c r="F8373" s="14" t="s">
        <v>115</v>
      </c>
      <c r="G8373" s="26">
        <v>43070</v>
      </c>
      <c r="H8373" s="14">
        <v>2010</v>
      </c>
      <c r="I8373" s="14" t="s">
        <v>362</v>
      </c>
      <c r="J8373" s="14" t="s">
        <v>105</v>
      </c>
      <c r="K8373" s="14" t="s">
        <v>997</v>
      </c>
      <c r="L8373" s="14" t="s">
        <v>38321</v>
      </c>
      <c r="M8373" s="14">
        <f t="shared" si="1040"/>
        <v>2017</v>
      </c>
      <c r="N8373" s="14">
        <f t="shared" si="1041"/>
        <v>12</v>
      </c>
      <c r="O8373" s="14" t="str">
        <f>IFERROR(VLOOKUP(I8373,Lists!$F$2:$G$16,2,FALSE()),"Not Rated")</f>
        <v>Older Kids</v>
      </c>
      <c r="P8373" s="14">
        <f t="shared" si="1042"/>
        <v>1</v>
      </c>
      <c r="Q8373" s="14" t="str">
        <f t="shared" si="1043"/>
        <v>United States</v>
      </c>
      <c r="R8373" s="14" t="str">
        <f t="shared" si="1044"/>
        <v>|United States|</v>
      </c>
      <c r="S8373" s="14" t="str">
        <f t="shared" si="1045"/>
        <v>|Docuseries|International TV Shows|Spanish-Language TV Shows|</v>
      </c>
      <c r="T8373" s="14" t="str">
        <f t="shared" si="1046"/>
        <v>|Unknown|</v>
      </c>
      <c r="U8373" s="14" t="str">
        <f t="shared" si="1047"/>
        <v>|Jaime Maussan|</v>
      </c>
    </row>
    <row r="8374" spans="1:21">
      <c r="A8374" s="14" t="s">
        <v>38322</v>
      </c>
      <c r="B8374" s="14" t="s">
        <v>48</v>
      </c>
      <c r="C8374" s="14" t="s">
        <v>38323</v>
      </c>
      <c r="D8374" s="14" t="s">
        <v>38324</v>
      </c>
      <c r="E8374" s="14" t="s">
        <v>38325</v>
      </c>
      <c r="F8374" s="14" t="s">
        <v>115</v>
      </c>
      <c r="G8374" s="26">
        <v>43532</v>
      </c>
      <c r="H8374" s="14">
        <v>2007</v>
      </c>
      <c r="I8374" s="14" t="s">
        <v>364</v>
      </c>
      <c r="J8374" s="14" t="s">
        <v>574</v>
      </c>
      <c r="K8374" s="14" t="s">
        <v>1254</v>
      </c>
      <c r="L8374" s="14" t="s">
        <v>38326</v>
      </c>
      <c r="M8374" s="14">
        <f t="shared" si="1040"/>
        <v>2019</v>
      </c>
      <c r="N8374" s="14">
        <f t="shared" si="1041"/>
        <v>3</v>
      </c>
      <c r="O8374" s="14" t="str">
        <f>IFERROR(VLOOKUP(I8374,Lists!$F$2:$G$16,2,FALSE()),"Not Rated")</f>
        <v>Teens</v>
      </c>
      <c r="P8374" s="14">
        <f t="shared" si="1042"/>
        <v>106</v>
      </c>
      <c r="Q8374" s="14" t="str">
        <f t="shared" si="1043"/>
        <v>United States</v>
      </c>
      <c r="R8374" s="14" t="str">
        <f t="shared" si="1044"/>
        <v>|United States|</v>
      </c>
      <c r="S8374" s="14" t="str">
        <f t="shared" si="1045"/>
        <v>|Comedies|Dramas|Romantic Movies|</v>
      </c>
      <c r="T8374" s="14" t="str">
        <f t="shared" si="1046"/>
        <v>|Robin Swicord|</v>
      </c>
      <c r="U8374" s="14" t="str">
        <f t="shared" si="1047"/>
        <v>|Maria Bello|Emily Blunt|Kathy Baker|Amy Brenneman|Maggie Grace|Jimmy Smits|Hugh Dancy|Marc Blucas|Lynn Redgrave|Kevin Zegers|Nancy Travis|</v>
      </c>
    </row>
    <row r="8375" spans="1:21">
      <c r="A8375" s="14" t="s">
        <v>38327</v>
      </c>
      <c r="B8375" s="14" t="s">
        <v>49</v>
      </c>
      <c r="C8375" s="14" t="s">
        <v>38328</v>
      </c>
      <c r="D8375" s="14" t="s">
        <v>117</v>
      </c>
      <c r="E8375" s="14" t="s">
        <v>38329</v>
      </c>
      <c r="F8375" s="14" t="s">
        <v>38330</v>
      </c>
      <c r="G8375" s="26">
        <v>43596</v>
      </c>
      <c r="H8375" s="14">
        <v>2010</v>
      </c>
      <c r="I8375" s="14" t="s">
        <v>365</v>
      </c>
      <c r="J8375" s="14" t="s">
        <v>105</v>
      </c>
      <c r="K8375" s="14" t="s">
        <v>256</v>
      </c>
      <c r="L8375" s="14" t="s">
        <v>38331</v>
      </c>
      <c r="M8375" s="14">
        <f t="shared" si="1040"/>
        <v>2019</v>
      </c>
      <c r="N8375" s="14">
        <f t="shared" si="1041"/>
        <v>5</v>
      </c>
      <c r="O8375" s="14" t="str">
        <f>IFERROR(VLOOKUP(I8375,Lists!$F$2:$G$16,2,FALSE()),"Not Rated")</f>
        <v>Kids</v>
      </c>
      <c r="P8375" s="14">
        <f t="shared" si="1042"/>
        <v>1</v>
      </c>
      <c r="Q8375" s="14" t="str">
        <f t="shared" si="1043"/>
        <v>India</v>
      </c>
      <c r="R8375" s="14" t="str">
        <f t="shared" si="1044"/>
        <v>|India|Germany|France|</v>
      </c>
      <c r="S8375" s="14" t="str">
        <f t="shared" si="1045"/>
        <v>|Kids' TV|</v>
      </c>
      <c r="T8375" s="14" t="str">
        <f t="shared" si="1046"/>
        <v>|Unknown|</v>
      </c>
      <c r="U8375" s="14" t="str">
        <f t="shared" si="1047"/>
        <v>|Emma Tate|Jimmy Hibbert|Sam Gold|David Holt|Joseph J. Terry|</v>
      </c>
    </row>
    <row r="8376" spans="1:21">
      <c r="A8376" s="14" t="s">
        <v>38332</v>
      </c>
      <c r="B8376" s="14" t="s">
        <v>48</v>
      </c>
      <c r="C8376" s="14" t="s">
        <v>38333</v>
      </c>
      <c r="D8376" s="14" t="s">
        <v>30785</v>
      </c>
      <c r="E8376" s="14" t="s">
        <v>38334</v>
      </c>
      <c r="F8376" s="14" t="s">
        <v>136</v>
      </c>
      <c r="G8376" s="26">
        <v>43403</v>
      </c>
      <c r="H8376" s="14">
        <v>2013</v>
      </c>
      <c r="I8376" s="14" t="s">
        <v>362</v>
      </c>
      <c r="J8376" s="14" t="s">
        <v>404</v>
      </c>
      <c r="K8376" s="14" t="s">
        <v>475</v>
      </c>
      <c r="L8376" s="14" t="s">
        <v>38335</v>
      </c>
      <c r="M8376" s="14">
        <f t="shared" si="1040"/>
        <v>2018</v>
      </c>
      <c r="N8376" s="14">
        <f t="shared" si="1041"/>
        <v>10</v>
      </c>
      <c r="O8376" s="14" t="str">
        <f>IFERROR(VLOOKUP(I8376,Lists!$F$2:$G$16,2,FALSE()),"Not Rated")</f>
        <v>Older Kids</v>
      </c>
      <c r="P8376" s="14">
        <f t="shared" si="1042"/>
        <v>90</v>
      </c>
      <c r="Q8376" s="14" t="str">
        <f t="shared" si="1043"/>
        <v>Indonesia</v>
      </c>
      <c r="R8376" s="14" t="str">
        <f t="shared" si="1044"/>
        <v>|Indonesia|</v>
      </c>
      <c r="S8376" s="14" t="str">
        <f t="shared" si="1045"/>
        <v>|Dramas|International Movies|</v>
      </c>
      <c r="T8376" s="14" t="str">
        <f t="shared" si="1046"/>
        <v>|Riri Riza|</v>
      </c>
      <c r="U8376" s="14" t="str">
        <f t="shared" si="1047"/>
        <v>|Prisia Nasution|Nyungsang Bungo|Rukman Rosadi|Nadhira Suryadi|Ines Somellera|</v>
      </c>
    </row>
    <row r="8377" spans="1:21">
      <c r="A8377" s="14" t="s">
        <v>38336</v>
      </c>
      <c r="B8377" s="14" t="s">
        <v>48</v>
      </c>
      <c r="C8377" s="14" t="s">
        <v>38337</v>
      </c>
      <c r="D8377" s="14" t="s">
        <v>38338</v>
      </c>
      <c r="E8377" s="14" t="s">
        <v>38339</v>
      </c>
      <c r="F8377" s="14" t="s">
        <v>115</v>
      </c>
      <c r="G8377" s="26">
        <v>43344</v>
      </c>
      <c r="H8377" s="14">
        <v>2017</v>
      </c>
      <c r="I8377" s="14" t="s">
        <v>364</v>
      </c>
      <c r="J8377" s="14" t="s">
        <v>739</v>
      </c>
      <c r="K8377" s="14" t="s">
        <v>683</v>
      </c>
      <c r="L8377" s="14" t="s">
        <v>38340</v>
      </c>
      <c r="M8377" s="14">
        <f t="shared" si="1040"/>
        <v>2018</v>
      </c>
      <c r="N8377" s="14">
        <f t="shared" si="1041"/>
        <v>9</v>
      </c>
      <c r="O8377" s="14" t="str">
        <f>IFERROR(VLOOKUP(I8377,Lists!$F$2:$G$16,2,FALSE()),"Not Rated")</f>
        <v>Teens</v>
      </c>
      <c r="P8377" s="14">
        <f t="shared" si="1042"/>
        <v>95</v>
      </c>
      <c r="Q8377" s="14" t="str">
        <f t="shared" si="1043"/>
        <v>United States</v>
      </c>
      <c r="R8377" s="14" t="str">
        <f t="shared" si="1044"/>
        <v>|United States|</v>
      </c>
      <c r="S8377" s="14" t="str">
        <f t="shared" si="1045"/>
        <v>|Dramas|Thrillers|</v>
      </c>
      <c r="T8377" s="14" t="str">
        <f t="shared" si="1046"/>
        <v>|Karen Moncrieff|</v>
      </c>
      <c r="U8377" s="14" t="str">
        <f t="shared" si="1047"/>
        <v>|Lee Pace|Carrie Coon|Sander Thomas|Amy Smart|Ray Baker|Ana Ortiz|Molly Hagan|Christina Vidal|Anna Diop|Jane Daly|Cliff Chamberlain|</v>
      </c>
    </row>
    <row r="8378" spans="1:21">
      <c r="A8378" s="14" t="s">
        <v>38341</v>
      </c>
      <c r="B8378" s="14" t="s">
        <v>49</v>
      </c>
      <c r="C8378" s="14" t="s">
        <v>38342</v>
      </c>
      <c r="D8378" s="14" t="s">
        <v>117</v>
      </c>
      <c r="E8378" s="14" t="s">
        <v>38343</v>
      </c>
      <c r="F8378" s="14" t="s">
        <v>117</v>
      </c>
      <c r="G8378" s="26">
        <v>43586</v>
      </c>
      <c r="H8378" s="14">
        <v>2019</v>
      </c>
      <c r="I8378" s="14" t="s">
        <v>362</v>
      </c>
      <c r="J8378" s="14" t="s">
        <v>105</v>
      </c>
      <c r="K8378" s="14" t="s">
        <v>262</v>
      </c>
      <c r="L8378" s="14" t="s">
        <v>38344</v>
      </c>
      <c r="M8378" s="14">
        <f t="shared" si="1040"/>
        <v>2019</v>
      </c>
      <c r="N8378" s="14">
        <f t="shared" si="1041"/>
        <v>5</v>
      </c>
      <c r="O8378" s="14" t="str">
        <f>IFERROR(VLOOKUP(I8378,Lists!$F$2:$G$16,2,FALSE()),"Not Rated")</f>
        <v>Older Kids</v>
      </c>
      <c r="P8378" s="14">
        <f t="shared" si="1042"/>
        <v>1</v>
      </c>
      <c r="Q8378" s="14" t="str">
        <f t="shared" si="1043"/>
        <v>Unknown</v>
      </c>
      <c r="R8378" s="14" t="str">
        <f t="shared" si="1044"/>
        <v>|Unknown|</v>
      </c>
      <c r="S8378" s="14" t="str">
        <f t="shared" si="1045"/>
        <v>|Reality TV|</v>
      </c>
      <c r="T8378" s="14" t="str">
        <f t="shared" si="1046"/>
        <v>|Unknown|</v>
      </c>
      <c r="U8378" s="14" t="str">
        <f t="shared" si="1047"/>
        <v>|Leon Logothetis|</v>
      </c>
    </row>
    <row r="8379" spans="1:21">
      <c r="A8379" s="14" t="s">
        <v>38345</v>
      </c>
      <c r="B8379" s="14" t="s">
        <v>48</v>
      </c>
      <c r="C8379" s="14" t="s">
        <v>38346</v>
      </c>
      <c r="D8379" s="14" t="s">
        <v>10448</v>
      </c>
      <c r="E8379" s="14" t="s">
        <v>38347</v>
      </c>
      <c r="F8379" s="14" t="s">
        <v>6957</v>
      </c>
      <c r="G8379" s="26">
        <v>43253</v>
      </c>
      <c r="H8379" s="14">
        <v>2010</v>
      </c>
      <c r="I8379" s="14" t="s">
        <v>363</v>
      </c>
      <c r="J8379" s="14" t="s">
        <v>1062</v>
      </c>
      <c r="K8379" s="14" t="s">
        <v>475</v>
      </c>
      <c r="L8379" s="14" t="s">
        <v>38348</v>
      </c>
      <c r="M8379" s="14">
        <f t="shared" si="1040"/>
        <v>2018</v>
      </c>
      <c r="N8379" s="14">
        <f t="shared" si="1041"/>
        <v>6</v>
      </c>
      <c r="O8379" s="14" t="str">
        <f>IFERROR(VLOOKUP(I8379,Lists!$F$2:$G$16,2,FALSE()),"Not Rated")</f>
        <v>Adults</v>
      </c>
      <c r="P8379" s="14">
        <f t="shared" si="1042"/>
        <v>118</v>
      </c>
      <c r="Q8379" s="14" t="str">
        <f t="shared" si="1043"/>
        <v>United Kingdom</v>
      </c>
      <c r="R8379" s="14" t="str">
        <f t="shared" si="1044"/>
        <v>|United Kingdom|United States|Australia|</v>
      </c>
      <c r="S8379" s="14" t="str">
        <f t="shared" si="1045"/>
        <v>|Dramas|International Movies|</v>
      </c>
      <c r="T8379" s="14" t="str">
        <f t="shared" si="1046"/>
        <v>|Tom Hooper|</v>
      </c>
      <c r="U8379" s="14" t="str">
        <f t="shared" si="1047"/>
        <v>|Colin Firth|Geoffrey Rush|Helena Bonham Carter|Guy Pearce|Timothy Spall|Derek Jacobi|Jennifer Ehle|Anthony Andrews|Claire Bloom|Eve Best|Michael Gambon|</v>
      </c>
    </row>
    <row r="8380" spans="1:21">
      <c r="A8380" s="14" t="s">
        <v>38349</v>
      </c>
      <c r="B8380" s="14" t="s">
        <v>49</v>
      </c>
      <c r="C8380" s="14" t="s">
        <v>38350</v>
      </c>
      <c r="D8380" s="14" t="s">
        <v>117</v>
      </c>
      <c r="E8380" s="14" t="s">
        <v>38351</v>
      </c>
      <c r="F8380" s="14" t="s">
        <v>1963</v>
      </c>
      <c r="G8380" s="26">
        <v>43179</v>
      </c>
      <c r="H8380" s="14">
        <v>2009</v>
      </c>
      <c r="I8380" s="14" t="s">
        <v>360</v>
      </c>
      <c r="J8380" s="14" t="s">
        <v>718</v>
      </c>
      <c r="K8380" s="14" t="s">
        <v>2858</v>
      </c>
      <c r="L8380" s="14" t="s">
        <v>38352</v>
      </c>
      <c r="M8380" s="14">
        <f t="shared" si="1040"/>
        <v>2018</v>
      </c>
      <c r="N8380" s="14">
        <f t="shared" si="1041"/>
        <v>3</v>
      </c>
      <c r="O8380" s="14" t="str">
        <f>IFERROR(VLOOKUP(I8380,Lists!$F$2:$G$16,2,FALSE()),"Not Rated")</f>
        <v>Adults</v>
      </c>
      <c r="P8380" s="14">
        <f t="shared" si="1042"/>
        <v>6</v>
      </c>
      <c r="Q8380" s="14" t="str">
        <f t="shared" si="1043"/>
        <v>Canada</v>
      </c>
      <c r="R8380" s="14" t="str">
        <f t="shared" si="1044"/>
        <v>|Canada|United States|</v>
      </c>
      <c r="S8380" s="14" t="str">
        <f t="shared" si="1045"/>
        <v>|Romantic TV Shows|TV Dramas|</v>
      </c>
      <c r="T8380" s="14" t="str">
        <f t="shared" si="1046"/>
        <v>|Unknown|</v>
      </c>
      <c r="U8380" s="14" t="str">
        <f t="shared" si="1047"/>
        <v>|Jennifer Beals|Leisha Hailey|Laurel Holloman|Mia Kirshner|Katherine Moennig|Pam Grier|Rachel Shelley|Daniela Sea|Erin Daniels|Marlee Matlin|</v>
      </c>
    </row>
    <row r="8381" spans="1:21">
      <c r="A8381" s="14" t="s">
        <v>38353</v>
      </c>
      <c r="B8381" s="14" t="s">
        <v>49</v>
      </c>
      <c r="C8381" s="14" t="s">
        <v>38354</v>
      </c>
      <c r="D8381" s="14" t="s">
        <v>117</v>
      </c>
      <c r="E8381" s="14" t="s">
        <v>38355</v>
      </c>
      <c r="F8381" s="14" t="s">
        <v>123</v>
      </c>
      <c r="G8381" s="26">
        <v>43130</v>
      </c>
      <c r="H8381" s="14">
        <v>2017</v>
      </c>
      <c r="I8381" s="14" t="s">
        <v>360</v>
      </c>
      <c r="J8381" s="14" t="s">
        <v>105</v>
      </c>
      <c r="K8381" s="14" t="s">
        <v>11930</v>
      </c>
      <c r="L8381" s="14" t="s">
        <v>38356</v>
      </c>
      <c r="M8381" s="14">
        <f t="shared" si="1040"/>
        <v>2018</v>
      </c>
      <c r="N8381" s="14">
        <f t="shared" si="1041"/>
        <v>1</v>
      </c>
      <c r="O8381" s="14" t="str">
        <f>IFERROR(VLOOKUP(I8381,Lists!$F$2:$G$16,2,FALSE()),"Not Rated")</f>
        <v>Adults</v>
      </c>
      <c r="P8381" s="14">
        <f t="shared" si="1042"/>
        <v>1</v>
      </c>
      <c r="Q8381" s="14" t="str">
        <f t="shared" si="1043"/>
        <v>South Korea</v>
      </c>
      <c r="R8381" s="14" t="str">
        <f t="shared" si="1044"/>
        <v>|South Korea|</v>
      </c>
      <c r="S8381" s="14" t="str">
        <f t="shared" si="1045"/>
        <v>|International TV Shows|Korean TV Shows|TV Dramas|</v>
      </c>
      <c r="T8381" s="14" t="str">
        <f t="shared" si="1046"/>
        <v>|Unknown|</v>
      </c>
      <c r="U8381" s="14" t="str">
        <f t="shared" si="1047"/>
        <v>|Hee-seon Kim|Seon-a Kim|Sang-hun Jeong|Tae-im Lee|Ki-woo Lee|</v>
      </c>
    </row>
    <row r="8382" spans="1:21">
      <c r="A8382" s="14" t="s">
        <v>38357</v>
      </c>
      <c r="B8382" s="14" t="s">
        <v>48</v>
      </c>
      <c r="C8382" s="14" t="s">
        <v>38358</v>
      </c>
      <c r="D8382" s="14" t="s">
        <v>38359</v>
      </c>
      <c r="E8382" s="14" t="s">
        <v>38360</v>
      </c>
      <c r="F8382" s="14" t="s">
        <v>115</v>
      </c>
      <c r="G8382" s="26">
        <v>43709</v>
      </c>
      <c r="H8382" s="14">
        <v>2006</v>
      </c>
      <c r="I8382" s="14" t="s">
        <v>367</v>
      </c>
      <c r="J8382" s="14" t="s">
        <v>653</v>
      </c>
      <c r="K8382" s="14" t="s">
        <v>3470</v>
      </c>
      <c r="L8382" s="14" t="s">
        <v>38361</v>
      </c>
      <c r="M8382" s="14">
        <f t="shared" si="1040"/>
        <v>2019</v>
      </c>
      <c r="N8382" s="14">
        <f t="shared" si="1041"/>
        <v>9</v>
      </c>
      <c r="O8382" s="14" t="str">
        <f>IFERROR(VLOOKUP(I8382,Lists!$F$2:$G$16,2,FALSE()),"Not Rated")</f>
        <v>Older Kids</v>
      </c>
      <c r="P8382" s="14">
        <f t="shared" si="1042"/>
        <v>98</v>
      </c>
      <c r="Q8382" s="14" t="str">
        <f t="shared" si="1043"/>
        <v>United States</v>
      </c>
      <c r="R8382" s="14" t="str">
        <f t="shared" si="1044"/>
        <v>|United States|</v>
      </c>
      <c r="S8382" s="14" t="str">
        <f t="shared" si="1045"/>
        <v>|Dramas|Romantic Movies|Sci-Fi &amp; Fantasy|</v>
      </c>
      <c r="T8382" s="14" t="str">
        <f t="shared" si="1046"/>
        <v>|Alejandro Agresti|</v>
      </c>
      <c r="U8382" s="14" t="str">
        <f t="shared" si="1047"/>
        <v>|Keanu Reeves|Sandra Bullock|Dylan Walsh|Shohreh Aghdashloo|Ebon Moss-Bachrach|Lynn Collins|Willeke van Ammelrooy|Christopher Plummer|</v>
      </c>
    </row>
    <row r="8383" spans="1:21">
      <c r="A8383" s="14" t="s">
        <v>38362</v>
      </c>
      <c r="B8383" s="14" t="s">
        <v>48</v>
      </c>
      <c r="C8383" s="14" t="s">
        <v>38363</v>
      </c>
      <c r="D8383" s="14" t="s">
        <v>38364</v>
      </c>
      <c r="E8383" s="14" t="s">
        <v>38365</v>
      </c>
      <c r="F8383" s="14" t="s">
        <v>115</v>
      </c>
      <c r="G8383" s="26">
        <v>43255</v>
      </c>
      <c r="H8383" s="14">
        <v>2017</v>
      </c>
      <c r="I8383" s="14" t="s">
        <v>367</v>
      </c>
      <c r="J8383" s="14" t="s">
        <v>1290</v>
      </c>
      <c r="K8383" s="14" t="s">
        <v>38366</v>
      </c>
      <c r="L8383" s="14" t="s">
        <v>38367</v>
      </c>
      <c r="M8383" s="14">
        <f t="shared" si="1040"/>
        <v>2018</v>
      </c>
      <c r="N8383" s="14">
        <f t="shared" si="1041"/>
        <v>6</v>
      </c>
      <c r="O8383" s="14" t="str">
        <f>IFERROR(VLOOKUP(I8383,Lists!$F$2:$G$16,2,FALSE()),"Not Rated")</f>
        <v>Older Kids</v>
      </c>
      <c r="P8383" s="14">
        <f t="shared" si="1042"/>
        <v>86</v>
      </c>
      <c r="Q8383" s="14" t="str">
        <f t="shared" si="1043"/>
        <v>United States</v>
      </c>
      <c r="R8383" s="14" t="str">
        <f t="shared" si="1044"/>
        <v>|United States|</v>
      </c>
      <c r="S8383" s="14" t="str">
        <f t="shared" si="1045"/>
        <v>|Children &amp; Family Movies|Faith &amp; Spirituality|</v>
      </c>
      <c r="T8383" s="14" t="str">
        <f t="shared" si="1046"/>
        <v>|Timothy Reckart|</v>
      </c>
      <c r="U8383" s="14" t="str">
        <f t="shared" si="1047"/>
        <v>|Steven Yeun|Keegan-Michael Key|Aidy Bryant|Gina Rodriguez|Zachary Levi|Christopher Plummer|Ving Rhames|Gabriel Iglesias|Kelly Clarkson|Anthony Anderson|Patricia Heaton|Kris Kristofferson|Kristin Chenoweth|Mariah Carey|Oprah Winfrey|Tyler Perry|Tracy Morgan|</v>
      </c>
    </row>
    <row r="8384" spans="1:21">
      <c r="A8384" s="14" t="s">
        <v>38368</v>
      </c>
      <c r="B8384" s="14" t="s">
        <v>48</v>
      </c>
      <c r="C8384" s="14" t="s">
        <v>38369</v>
      </c>
      <c r="D8384" s="14" t="s">
        <v>38370</v>
      </c>
      <c r="E8384" s="14" t="s">
        <v>38371</v>
      </c>
      <c r="F8384" s="14" t="s">
        <v>38372</v>
      </c>
      <c r="G8384" s="26">
        <v>42736</v>
      </c>
      <c r="H8384" s="14">
        <v>2016</v>
      </c>
      <c r="I8384" s="14" t="s">
        <v>360</v>
      </c>
      <c r="J8384" s="14" t="s">
        <v>1668</v>
      </c>
      <c r="K8384" s="14" t="s">
        <v>496</v>
      </c>
      <c r="L8384" s="14" t="s">
        <v>38373</v>
      </c>
      <c r="M8384" s="14">
        <f t="shared" si="1040"/>
        <v>2017</v>
      </c>
      <c r="N8384" s="14">
        <f t="shared" si="1041"/>
        <v>1</v>
      </c>
      <c r="O8384" s="14" t="str">
        <f>IFERROR(VLOOKUP(I8384,Lists!$F$2:$G$16,2,FALSE()),"Not Rated")</f>
        <v>Adults</v>
      </c>
      <c r="P8384" s="14">
        <f t="shared" si="1042"/>
        <v>84</v>
      </c>
      <c r="Q8384" s="14" t="str">
        <f t="shared" si="1043"/>
        <v>Belgium</v>
      </c>
      <c r="R8384" s="14" t="str">
        <f t="shared" si="1044"/>
        <v>|Belgium|Ireland|Netherlands|Germany|Afghanistan|</v>
      </c>
      <c r="S8384" s="14" t="str">
        <f t="shared" si="1045"/>
        <v>|Documentaries|International Movies|</v>
      </c>
      <c r="T8384" s="14" t="str">
        <f t="shared" si="1046"/>
        <v>|Pieter-Jan De Pue|</v>
      </c>
      <c r="U8384" s="14" t="str">
        <f t="shared" si="1047"/>
        <v>|Sohrab Nazari|</v>
      </c>
    </row>
    <row r="8385" spans="1:21">
      <c r="A8385" s="14" t="s">
        <v>38374</v>
      </c>
      <c r="B8385" s="14" t="s">
        <v>48</v>
      </c>
      <c r="C8385" s="14" t="s">
        <v>38375</v>
      </c>
      <c r="D8385" s="14" t="s">
        <v>38376</v>
      </c>
      <c r="E8385" s="14" t="s">
        <v>38377</v>
      </c>
      <c r="F8385" s="14" t="s">
        <v>127</v>
      </c>
      <c r="G8385" s="26">
        <v>42675</v>
      </c>
      <c r="H8385" s="14">
        <v>1992</v>
      </c>
      <c r="I8385" s="14" t="s">
        <v>363</v>
      </c>
      <c r="J8385" s="14" t="s">
        <v>730</v>
      </c>
      <c r="K8385" s="14" t="s">
        <v>1307</v>
      </c>
      <c r="L8385" s="14" t="s">
        <v>38378</v>
      </c>
      <c r="M8385" s="14">
        <f t="shared" si="1040"/>
        <v>2016</v>
      </c>
      <c r="N8385" s="14">
        <f t="shared" si="1041"/>
        <v>11</v>
      </c>
      <c r="O8385" s="14" t="str">
        <f>IFERROR(VLOOKUP(I8385,Lists!$F$2:$G$16,2,FALSE()),"Not Rated")</f>
        <v>Adults</v>
      </c>
      <c r="P8385" s="14">
        <f t="shared" si="1042"/>
        <v>93</v>
      </c>
      <c r="Q8385" s="14" t="str">
        <f t="shared" si="1043"/>
        <v>Australia</v>
      </c>
      <c r="R8385" s="14" t="str">
        <f t="shared" si="1044"/>
        <v>|Australia|</v>
      </c>
      <c r="S8385" s="14" t="str">
        <f t="shared" si="1045"/>
        <v>|Classic Movies|Dramas|</v>
      </c>
      <c r="T8385" s="14" t="str">
        <f t="shared" si="1046"/>
        <v>|Gillian Armstrong|</v>
      </c>
      <c r="U8385" s="14" t="str">
        <f t="shared" si="1047"/>
        <v>|Lisa Harrow|Bruno Ganz|Kerry Fox|Miranda Otto|Kiri Paramore|Bill Hunter|</v>
      </c>
    </row>
    <row r="8386" spans="1:21">
      <c r="A8386" s="14" t="s">
        <v>38379</v>
      </c>
      <c r="B8386" s="14" t="s">
        <v>48</v>
      </c>
      <c r="C8386" s="14" t="s">
        <v>38380</v>
      </c>
      <c r="D8386" s="14" t="s">
        <v>27557</v>
      </c>
      <c r="E8386" s="14" t="s">
        <v>38381</v>
      </c>
      <c r="F8386" s="14" t="s">
        <v>942</v>
      </c>
      <c r="G8386" s="26">
        <v>43709</v>
      </c>
      <c r="H8386" s="14">
        <v>2010</v>
      </c>
      <c r="I8386" s="14" t="s">
        <v>364</v>
      </c>
      <c r="J8386" s="14" t="s">
        <v>708</v>
      </c>
      <c r="K8386" s="14" t="s">
        <v>16169</v>
      </c>
      <c r="L8386" s="14" t="s">
        <v>38382</v>
      </c>
      <c r="M8386" s="14">
        <f t="shared" ref="M8386:M8449" si="1048">IF(G8386="","",YEAR(G8386))</f>
        <v>2019</v>
      </c>
      <c r="N8386" s="14">
        <f t="shared" ref="N8386:N8449" si="1049">IF(G8386="","",MONTH(G8386))</f>
        <v>9</v>
      </c>
      <c r="O8386" s="14" t="str">
        <f>IFERROR(VLOOKUP(I8386,Lists!$F$2:$G$16,2,FALSE()),"Not Rated")</f>
        <v>Teens</v>
      </c>
      <c r="P8386" s="14">
        <f t="shared" ref="P8386:P8449" si="1050">IFERROR(VALUE(LEFT(J8386,FIND(" ",J8386)-1)),"")</f>
        <v>88</v>
      </c>
      <c r="Q8386" s="14" t="str">
        <f t="shared" ref="Q8386:Q8449" si="1051">IFERROR(LEFT(F8386,FIND(",",F8386)-1),F8386)</f>
        <v>France</v>
      </c>
      <c r="R8386" s="14" t="str">
        <f t="shared" ref="R8386:R8449" si="1052">"|"&amp;SUBSTITUTE(F8386,", ","|")&amp;"|"</f>
        <v>|France|United States|</v>
      </c>
      <c r="S8386" s="14" t="str">
        <f t="shared" ref="S8386:S8449" si="1053">"|"&amp;SUBSTITUTE(K8386,", ","|")&amp;"|"</f>
        <v>|Horror Movies|Independent Movies|Thrillers|</v>
      </c>
      <c r="T8386" s="14" t="str">
        <f t="shared" ref="T8386:T8449" si="1054">"|"&amp;SUBSTITUTE(D8386,", ","|")&amp;"|"</f>
        <v>|Daniel Stamm|</v>
      </c>
      <c r="U8386" s="14" t="str">
        <f t="shared" ref="U8386:U8449" si="1055">"|"&amp;SUBSTITUTE(E8386,", ","|")&amp;"|"</f>
        <v>|Patrick Fabian|Ashley Bell|Iris Bahr|Louis Herthum|Caleb Landry Jones|Tony Bentley|John Wright Jr.|Shanna Forrestall|Justin Shafer|Carol Sutton|</v>
      </c>
    </row>
    <row r="8387" spans="1:21">
      <c r="A8387" s="14" t="s">
        <v>38383</v>
      </c>
      <c r="B8387" s="14" t="s">
        <v>48</v>
      </c>
      <c r="C8387" s="14" t="s">
        <v>38384</v>
      </c>
      <c r="D8387" s="14" t="s">
        <v>7418</v>
      </c>
      <c r="E8387" s="14" t="s">
        <v>38385</v>
      </c>
      <c r="F8387" s="14" t="s">
        <v>115</v>
      </c>
      <c r="G8387" s="26">
        <v>43843</v>
      </c>
      <c r="H8387" s="14">
        <v>2016</v>
      </c>
      <c r="I8387" s="14" t="s">
        <v>363</v>
      </c>
      <c r="J8387" s="14" t="s">
        <v>2675</v>
      </c>
      <c r="K8387" s="14" t="s">
        <v>244</v>
      </c>
      <c r="L8387" s="14" t="s">
        <v>38386</v>
      </c>
      <c r="M8387" s="14">
        <f t="shared" si="1048"/>
        <v>2020</v>
      </c>
      <c r="N8387" s="14">
        <f t="shared" si="1049"/>
        <v>1</v>
      </c>
      <c r="O8387" s="14" t="str">
        <f>IFERROR(VLOOKUP(I8387,Lists!$F$2:$G$16,2,FALSE()),"Not Rated")</f>
        <v>Adults</v>
      </c>
      <c r="P8387" s="14">
        <f t="shared" si="1050"/>
        <v>131</v>
      </c>
      <c r="Q8387" s="14" t="str">
        <f t="shared" si="1051"/>
        <v>United States</v>
      </c>
      <c r="R8387" s="14" t="str">
        <f t="shared" si="1052"/>
        <v>|United States|</v>
      </c>
      <c r="S8387" s="14" t="str">
        <f t="shared" si="1053"/>
        <v>|Dramas|</v>
      </c>
      <c r="T8387" s="14" t="str">
        <f t="shared" si="1054"/>
        <v>|Sean Penn|</v>
      </c>
      <c r="U8387" s="14" t="str">
        <f t="shared" si="1055"/>
        <v>|Javier Bardem|Charlize Theron|Adèle Exarchopoulos|Jared Harris|Jean Reno|Denise Newman|Merritt Wever|Sibongile Mlambo|</v>
      </c>
    </row>
    <row r="8388" spans="1:21">
      <c r="A8388" s="14" t="s">
        <v>38387</v>
      </c>
      <c r="B8388" s="14" t="s">
        <v>48</v>
      </c>
      <c r="C8388" s="14" t="s">
        <v>38388</v>
      </c>
      <c r="D8388" s="14" t="s">
        <v>38010</v>
      </c>
      <c r="E8388" s="14" t="s">
        <v>38389</v>
      </c>
      <c r="F8388" s="14" t="s">
        <v>133</v>
      </c>
      <c r="G8388" s="26">
        <v>43455</v>
      </c>
      <c r="H8388" s="14">
        <v>2018</v>
      </c>
      <c r="I8388" s="14" t="s">
        <v>360</v>
      </c>
      <c r="J8388" s="14" t="s">
        <v>9393</v>
      </c>
      <c r="K8388" s="14" t="s">
        <v>529</v>
      </c>
      <c r="L8388" s="14" t="s">
        <v>38390</v>
      </c>
      <c r="M8388" s="14">
        <f t="shared" si="1048"/>
        <v>2018</v>
      </c>
      <c r="N8388" s="14">
        <f t="shared" si="1049"/>
        <v>12</v>
      </c>
      <c r="O8388" s="14" t="str">
        <f>IFERROR(VLOOKUP(I8388,Lists!$F$2:$G$16,2,FALSE()),"Not Rated")</f>
        <v>Adults</v>
      </c>
      <c r="P8388" s="14">
        <f t="shared" si="1050"/>
        <v>44</v>
      </c>
      <c r="Q8388" s="14" t="str">
        <f t="shared" si="1051"/>
        <v>Brazil</v>
      </c>
      <c r="R8388" s="14" t="str">
        <f t="shared" si="1052"/>
        <v>|Brazil|</v>
      </c>
      <c r="S8388" s="14" t="str">
        <f t="shared" si="1053"/>
        <v>|Comedies|International Movies|</v>
      </c>
      <c r="T8388" s="14" t="str">
        <f t="shared" si="1054"/>
        <v>|Rodrigo Van Der Put|</v>
      </c>
      <c r="U8388" s="14" t="str">
        <f t="shared" si="1055"/>
        <v>|Fábio Porchat|Gregório Duvivier|Antonio Tabet|Pedro Benevides|Paulo Vieira|Rafael Portugal|Fábio de Luca|Karina Ramil|Evelyn Castro|Pedro Monteiro|Camilo Borges|Gabriel Totoro|Victor Leal|Rafael Logan|</v>
      </c>
    </row>
    <row r="8389" spans="1:21">
      <c r="A8389" s="14" t="s">
        <v>38391</v>
      </c>
      <c r="B8389" s="14" t="s">
        <v>48</v>
      </c>
      <c r="C8389" s="14" t="s">
        <v>38392</v>
      </c>
      <c r="D8389" s="14" t="s">
        <v>38393</v>
      </c>
      <c r="E8389" s="14" t="s">
        <v>38394</v>
      </c>
      <c r="F8389" s="14" t="s">
        <v>118</v>
      </c>
      <c r="G8389" s="26">
        <v>42516</v>
      </c>
      <c r="H8389" s="14">
        <v>2014</v>
      </c>
      <c r="I8389" s="14" t="s">
        <v>362</v>
      </c>
      <c r="J8389" s="14" t="s">
        <v>624</v>
      </c>
      <c r="K8389" s="14" t="s">
        <v>247</v>
      </c>
      <c r="L8389" s="14" t="s">
        <v>38395</v>
      </c>
      <c r="M8389" s="14">
        <f t="shared" si="1048"/>
        <v>2016</v>
      </c>
      <c r="N8389" s="14">
        <f t="shared" si="1049"/>
        <v>5</v>
      </c>
      <c r="O8389" s="14" t="str">
        <f>IFERROR(VLOOKUP(I8389,Lists!$F$2:$G$16,2,FALSE()),"Not Rated")</f>
        <v>Older Kids</v>
      </c>
      <c r="P8389" s="14">
        <f t="shared" si="1050"/>
        <v>96</v>
      </c>
      <c r="Q8389" s="14" t="str">
        <f t="shared" si="1051"/>
        <v>United Kingdom</v>
      </c>
      <c r="R8389" s="14" t="str">
        <f t="shared" si="1052"/>
        <v>|United Kingdom|</v>
      </c>
      <c r="S8389" s="14" t="str">
        <f t="shared" si="1053"/>
        <v>|Documentaries|</v>
      </c>
      <c r="T8389" s="14" t="str">
        <f t="shared" si="1054"/>
        <v>|Mark Craig|</v>
      </c>
      <c r="U8389" s="14" t="str">
        <f t="shared" si="1055"/>
        <v>|Eugene Cernan|</v>
      </c>
    </row>
    <row r="8390" spans="1:21">
      <c r="A8390" s="14" t="s">
        <v>38396</v>
      </c>
      <c r="B8390" s="14" t="s">
        <v>48</v>
      </c>
      <c r="C8390" s="14" t="s">
        <v>38397</v>
      </c>
      <c r="D8390" s="14" t="s">
        <v>38398</v>
      </c>
      <c r="E8390" s="14" t="s">
        <v>117</v>
      </c>
      <c r="F8390" s="14" t="s">
        <v>115</v>
      </c>
      <c r="G8390" s="26">
        <v>43576</v>
      </c>
      <c r="H8390" s="14">
        <v>2018</v>
      </c>
      <c r="I8390" s="14" t="s">
        <v>361</v>
      </c>
      <c r="J8390" s="14" t="s">
        <v>1649</v>
      </c>
      <c r="K8390" s="14" t="s">
        <v>247</v>
      </c>
      <c r="L8390" s="14" t="s">
        <v>38399</v>
      </c>
      <c r="M8390" s="14">
        <f t="shared" si="1048"/>
        <v>2019</v>
      </c>
      <c r="N8390" s="14">
        <f t="shared" si="1049"/>
        <v>4</v>
      </c>
      <c r="O8390" s="14" t="str">
        <f>IFERROR(VLOOKUP(I8390,Lists!$F$2:$G$16,2,FALSE()),"Not Rated")</f>
        <v>Teens</v>
      </c>
      <c r="P8390" s="14">
        <f t="shared" si="1050"/>
        <v>70</v>
      </c>
      <c r="Q8390" s="14" t="str">
        <f t="shared" si="1051"/>
        <v>United States</v>
      </c>
      <c r="R8390" s="14" t="str">
        <f t="shared" si="1052"/>
        <v>|United States|</v>
      </c>
      <c r="S8390" s="14" t="str">
        <f t="shared" si="1053"/>
        <v>|Documentaries|</v>
      </c>
      <c r="T8390" s="14" t="str">
        <f t="shared" si="1054"/>
        <v>|Dennis Scholl|Kareem Tabsch|</v>
      </c>
      <c r="U8390" s="14" t="str">
        <f t="shared" si="1055"/>
        <v>|Unknown|</v>
      </c>
    </row>
    <row r="8391" spans="1:21">
      <c r="A8391" s="14" t="s">
        <v>38400</v>
      </c>
      <c r="B8391" s="14" t="s">
        <v>48</v>
      </c>
      <c r="C8391" s="14" t="s">
        <v>38401</v>
      </c>
      <c r="D8391" s="14" t="s">
        <v>38402</v>
      </c>
      <c r="E8391" s="14" t="s">
        <v>38403</v>
      </c>
      <c r="F8391" s="14" t="s">
        <v>115</v>
      </c>
      <c r="G8391" s="26">
        <v>43764</v>
      </c>
      <c r="H8391" s="14">
        <v>2019</v>
      </c>
      <c r="I8391" s="14" t="s">
        <v>367</v>
      </c>
      <c r="J8391" s="14" t="s">
        <v>708</v>
      </c>
      <c r="K8391" s="14" t="s">
        <v>2207</v>
      </c>
      <c r="L8391" s="14" t="s">
        <v>38404</v>
      </c>
      <c r="M8391" s="14">
        <f t="shared" si="1048"/>
        <v>2019</v>
      </c>
      <c r="N8391" s="14">
        <f t="shared" si="1049"/>
        <v>10</v>
      </c>
      <c r="O8391" s="14" t="str">
        <f>IFERROR(VLOOKUP(I8391,Lists!$F$2:$G$16,2,FALSE()),"Not Rated")</f>
        <v>Older Kids</v>
      </c>
      <c r="P8391" s="14">
        <f t="shared" si="1050"/>
        <v>88</v>
      </c>
      <c r="Q8391" s="14" t="str">
        <f t="shared" si="1051"/>
        <v>United States</v>
      </c>
      <c r="R8391" s="14" t="str">
        <f t="shared" si="1052"/>
        <v>|United States|</v>
      </c>
      <c r="S8391" s="14" t="str">
        <f t="shared" si="1053"/>
        <v>|Dramas|Sports Movies|</v>
      </c>
      <c r="T8391" s="14" t="str">
        <f t="shared" si="1054"/>
        <v>|Rob Smat|</v>
      </c>
      <c r="U8391" s="14" t="str">
        <f t="shared" si="1055"/>
        <v>|Brad Leland|Jim O'Heir|Deanne Lauvin|Les Miles|Eric Nelsen|Fred Tolliver Jr|Tyler Perez|Sainty Nelsen|</v>
      </c>
    </row>
    <row r="8392" spans="1:21">
      <c r="A8392" s="14" t="s">
        <v>38405</v>
      </c>
      <c r="B8392" s="14" t="s">
        <v>48</v>
      </c>
      <c r="C8392" s="14" t="s">
        <v>38406</v>
      </c>
      <c r="D8392" s="14" t="s">
        <v>1328</v>
      </c>
      <c r="E8392" s="14" t="s">
        <v>117</v>
      </c>
      <c r="F8392" s="14" t="s">
        <v>115</v>
      </c>
      <c r="G8392" s="26">
        <v>43070</v>
      </c>
      <c r="H8392" s="14">
        <v>2017</v>
      </c>
      <c r="I8392" s="14" t="s">
        <v>360</v>
      </c>
      <c r="J8392" s="14" t="s">
        <v>872</v>
      </c>
      <c r="K8392" s="14" t="s">
        <v>247</v>
      </c>
      <c r="L8392" s="14" t="s">
        <v>38407</v>
      </c>
      <c r="M8392" s="14">
        <f t="shared" si="1048"/>
        <v>2017</v>
      </c>
      <c r="N8392" s="14">
        <f t="shared" si="1049"/>
        <v>12</v>
      </c>
      <c r="O8392" s="14" t="str">
        <f>IFERROR(VLOOKUP(I8392,Lists!$F$2:$G$16,2,FALSE()),"Not Rated")</f>
        <v>Adults</v>
      </c>
      <c r="P8392" s="14">
        <f t="shared" si="1050"/>
        <v>87</v>
      </c>
      <c r="Q8392" s="14" t="str">
        <f t="shared" si="1051"/>
        <v>United States</v>
      </c>
      <c r="R8392" s="14" t="str">
        <f t="shared" si="1052"/>
        <v>|United States|</v>
      </c>
      <c r="S8392" s="14" t="str">
        <f t="shared" si="1053"/>
        <v>|Documentaries|</v>
      </c>
      <c r="T8392" s="14" t="str">
        <f t="shared" si="1054"/>
        <v>|Peter Spirer|</v>
      </c>
      <c r="U8392" s="14" t="str">
        <f t="shared" si="1055"/>
        <v>|Unknown|</v>
      </c>
    </row>
    <row r="8393" spans="1:21">
      <c r="A8393" s="14" t="s">
        <v>38408</v>
      </c>
      <c r="B8393" s="14" t="s">
        <v>48</v>
      </c>
      <c r="C8393" s="14" t="s">
        <v>38409</v>
      </c>
      <c r="D8393" s="14" t="s">
        <v>28435</v>
      </c>
      <c r="E8393" s="14" t="s">
        <v>38410</v>
      </c>
      <c r="F8393" s="14" t="s">
        <v>116</v>
      </c>
      <c r="G8393" s="26">
        <v>43556</v>
      </c>
      <c r="H8393" s="14">
        <v>2016</v>
      </c>
      <c r="I8393" s="14" t="s">
        <v>361</v>
      </c>
      <c r="J8393" s="14" t="s">
        <v>1062</v>
      </c>
      <c r="K8393" s="14" t="s">
        <v>834</v>
      </c>
      <c r="L8393" s="14" t="s">
        <v>38411</v>
      </c>
      <c r="M8393" s="14">
        <f t="shared" si="1048"/>
        <v>2019</v>
      </c>
      <c r="N8393" s="14">
        <f t="shared" si="1049"/>
        <v>4</v>
      </c>
      <c r="O8393" s="14" t="str">
        <f>IFERROR(VLOOKUP(I8393,Lists!$F$2:$G$16,2,FALSE()),"Not Rated")</f>
        <v>Teens</v>
      </c>
      <c r="P8393" s="14">
        <f t="shared" si="1050"/>
        <v>118</v>
      </c>
      <c r="Q8393" s="14" t="str">
        <f t="shared" si="1051"/>
        <v>India</v>
      </c>
      <c r="R8393" s="14" t="str">
        <f t="shared" si="1052"/>
        <v>|India|</v>
      </c>
      <c r="S8393" s="14" t="str">
        <f t="shared" si="1053"/>
        <v>|Comedies|Dramas|International Movies|</v>
      </c>
      <c r="T8393" s="14" t="str">
        <f t="shared" si="1054"/>
        <v>|Manish Jha|</v>
      </c>
      <c r="U8393" s="14" t="str">
        <f t="shared" si="1055"/>
        <v>|Arshad Warsi|Aditi Rao Hydari|Kayoze Irani|Boman Irani|</v>
      </c>
    </row>
    <row r="8394" spans="1:21">
      <c r="A8394" s="14" t="s">
        <v>38412</v>
      </c>
      <c r="B8394" s="14" t="s">
        <v>49</v>
      </c>
      <c r="C8394" s="14" t="s">
        <v>38413</v>
      </c>
      <c r="D8394" s="14" t="s">
        <v>117</v>
      </c>
      <c r="E8394" s="14" t="s">
        <v>38414</v>
      </c>
      <c r="F8394" s="14" t="s">
        <v>117</v>
      </c>
      <c r="G8394" s="26">
        <v>43029</v>
      </c>
      <c r="H8394" s="14">
        <v>2013</v>
      </c>
      <c r="I8394" s="14" t="s">
        <v>361</v>
      </c>
      <c r="J8394" s="14" t="s">
        <v>105</v>
      </c>
      <c r="K8394" s="14" t="s">
        <v>1470</v>
      </c>
      <c r="L8394" s="14" t="s">
        <v>38415</v>
      </c>
      <c r="M8394" s="14">
        <f t="shared" si="1048"/>
        <v>2017</v>
      </c>
      <c r="N8394" s="14">
        <f t="shared" si="1049"/>
        <v>10</v>
      </c>
      <c r="O8394" s="14" t="str">
        <f>IFERROR(VLOOKUP(I8394,Lists!$F$2:$G$16,2,FALSE()),"Not Rated")</f>
        <v>Teens</v>
      </c>
      <c r="P8394" s="14">
        <f t="shared" si="1050"/>
        <v>1</v>
      </c>
      <c r="Q8394" s="14" t="str">
        <f t="shared" si="1051"/>
        <v>Unknown</v>
      </c>
      <c r="R8394" s="14" t="str">
        <f t="shared" si="1052"/>
        <v>|Unknown|</v>
      </c>
      <c r="S8394" s="14" t="str">
        <f t="shared" si="1053"/>
        <v>|Crime TV Shows|International TV Shows|TV Dramas|</v>
      </c>
      <c r="T8394" s="14" t="str">
        <f t="shared" si="1054"/>
        <v>|Unknown|</v>
      </c>
      <c r="U8394" s="14" t="str">
        <f t="shared" si="1055"/>
        <v>|Aenie Wong|Janelle Chin|Karena Teo|Goh Wee Ping|Sam Chong|</v>
      </c>
    </row>
    <row r="8395" spans="1:21">
      <c r="A8395" s="14" t="s">
        <v>38416</v>
      </c>
      <c r="B8395" s="14" t="s">
        <v>48</v>
      </c>
      <c r="C8395" s="14" t="s">
        <v>38417</v>
      </c>
      <c r="D8395" s="14" t="s">
        <v>14194</v>
      </c>
      <c r="E8395" s="14" t="s">
        <v>38418</v>
      </c>
      <c r="F8395" s="14" t="s">
        <v>1963</v>
      </c>
      <c r="G8395" s="26">
        <v>43457</v>
      </c>
      <c r="H8395" s="14">
        <v>2017</v>
      </c>
      <c r="I8395" s="14" t="s">
        <v>363</v>
      </c>
      <c r="J8395" s="14" t="s">
        <v>1330</v>
      </c>
      <c r="K8395" s="14" t="s">
        <v>1782</v>
      </c>
      <c r="L8395" s="14" t="s">
        <v>38419</v>
      </c>
      <c r="M8395" s="14">
        <f t="shared" si="1048"/>
        <v>2018</v>
      </c>
      <c r="N8395" s="14">
        <f t="shared" si="1049"/>
        <v>12</v>
      </c>
      <c r="O8395" s="14" t="str">
        <f>IFERROR(VLOOKUP(I8395,Lists!$F$2:$G$16,2,FALSE()),"Not Rated")</f>
        <v>Adults</v>
      </c>
      <c r="P8395" s="14">
        <f t="shared" si="1050"/>
        <v>89</v>
      </c>
      <c r="Q8395" s="14" t="str">
        <f t="shared" si="1051"/>
        <v>Canada</v>
      </c>
      <c r="R8395" s="14" t="str">
        <f t="shared" si="1052"/>
        <v>|Canada|United States|</v>
      </c>
      <c r="S8395" s="14" t="str">
        <f t="shared" si="1053"/>
        <v>|Comedies|Independent Movies|</v>
      </c>
      <c r="T8395" s="14" t="str">
        <f t="shared" si="1054"/>
        <v>|Jeff Baena|</v>
      </c>
      <c r="U8395" s="14" t="str">
        <f t="shared" si="1055"/>
        <v>|Alison Brie|Dave Franco|Kate Micucci|Aubrey Plaza|John C. Reilly|Molly Shannon|Fred Armisen|Jemima Kirke|Lauren Weedman|Nick Offerman|Paul Reiser|Adam Pally|Paul Weitz|Jon Gabrus|</v>
      </c>
    </row>
    <row r="8396" spans="1:21">
      <c r="A8396" s="14" t="s">
        <v>38420</v>
      </c>
      <c r="B8396" s="14" t="s">
        <v>48</v>
      </c>
      <c r="C8396" s="14" t="s">
        <v>38421</v>
      </c>
      <c r="D8396" s="14" t="s">
        <v>38422</v>
      </c>
      <c r="E8396" s="14" t="s">
        <v>38423</v>
      </c>
      <c r="F8396" s="14" t="s">
        <v>115</v>
      </c>
      <c r="G8396" s="26">
        <v>43435</v>
      </c>
      <c r="H8396" s="14">
        <v>2018</v>
      </c>
      <c r="I8396" s="14" t="s">
        <v>367</v>
      </c>
      <c r="J8396" s="14" t="s">
        <v>744</v>
      </c>
      <c r="K8396" s="14" t="s">
        <v>982</v>
      </c>
      <c r="L8396" s="14" t="s">
        <v>38424</v>
      </c>
      <c r="M8396" s="14">
        <f t="shared" si="1048"/>
        <v>2018</v>
      </c>
      <c r="N8396" s="14">
        <f t="shared" si="1049"/>
        <v>12</v>
      </c>
      <c r="O8396" s="14" t="str">
        <f>IFERROR(VLOOKUP(I8396,Lists!$F$2:$G$16,2,FALSE()),"Not Rated")</f>
        <v>Older Kids</v>
      </c>
      <c r="P8396" s="14">
        <f t="shared" si="1050"/>
        <v>85</v>
      </c>
      <c r="Q8396" s="14" t="str">
        <f t="shared" si="1051"/>
        <v>United States</v>
      </c>
      <c r="R8396" s="14" t="str">
        <f t="shared" si="1052"/>
        <v>|United States|</v>
      </c>
      <c r="S8396" s="14" t="str">
        <f t="shared" si="1053"/>
        <v>|Children &amp; Family Movies|Dramas|</v>
      </c>
      <c r="T8396" s="14" t="str">
        <f t="shared" si="1054"/>
        <v>|Blake Harris|Chris Bouchard|</v>
      </c>
      <c r="U8396" s="14" t="str">
        <f t="shared" si="1055"/>
        <v>|William Moseley|Poppy Drayton|Loreto Peralta|Armando Gutierrez|Shirley MacLaine|Gina Gershon|Shanna Collins|Chris Yong|Jo Marie Payton|Tom Nowicki|</v>
      </c>
    </row>
    <row r="8397" spans="1:21">
      <c r="A8397" s="14" t="s">
        <v>38425</v>
      </c>
      <c r="B8397" s="14" t="s">
        <v>48</v>
      </c>
      <c r="C8397" s="14" t="s">
        <v>38426</v>
      </c>
      <c r="D8397" s="14" t="s">
        <v>38427</v>
      </c>
      <c r="E8397" s="14" t="s">
        <v>38428</v>
      </c>
      <c r="F8397" s="14" t="s">
        <v>38429</v>
      </c>
      <c r="G8397" s="26">
        <v>44141</v>
      </c>
      <c r="H8397" s="14">
        <v>2015</v>
      </c>
      <c r="I8397" s="14" t="s">
        <v>367</v>
      </c>
      <c r="J8397" s="14" t="s">
        <v>1386</v>
      </c>
      <c r="K8397" s="14" t="s">
        <v>251</v>
      </c>
      <c r="L8397" s="14" t="s">
        <v>38430</v>
      </c>
      <c r="M8397" s="14">
        <f t="shared" si="1048"/>
        <v>2020</v>
      </c>
      <c r="N8397" s="14">
        <f t="shared" si="1049"/>
        <v>11</v>
      </c>
      <c r="O8397" s="14" t="str">
        <f>IFERROR(VLOOKUP(I8397,Lists!$F$2:$G$16,2,FALSE()),"Not Rated")</f>
        <v>Older Kids</v>
      </c>
      <c r="P8397" s="14">
        <f t="shared" si="1050"/>
        <v>107</v>
      </c>
      <c r="Q8397" s="14" t="str">
        <f t="shared" si="1051"/>
        <v>France</v>
      </c>
      <c r="R8397" s="14" t="str">
        <f t="shared" si="1052"/>
        <v>|France|Canada|Italy|United States|China|</v>
      </c>
      <c r="S8397" s="14" t="str">
        <f t="shared" si="1053"/>
        <v>|Children &amp; Family Movies|</v>
      </c>
      <c r="T8397" s="14" t="str">
        <f t="shared" si="1054"/>
        <v>|Mark Osborne|</v>
      </c>
      <c r="U8397" s="14" t="str">
        <f t="shared" si="1055"/>
        <v>|Jeff Bridges|Mackenzie Foy|Rachel McAdams|Riley Osborne|Marion Cotillard|Bud Cort|Ricky Gervais|Albert Brooks|James Franco|Benicio Del Toro|Paul Rudd|Paul Giamatti|</v>
      </c>
    </row>
    <row r="8398" spans="1:21">
      <c r="A8398" s="14" t="s">
        <v>38431</v>
      </c>
      <c r="B8398" s="14" t="s">
        <v>48</v>
      </c>
      <c r="C8398" s="14" t="s">
        <v>38432</v>
      </c>
      <c r="D8398" s="14" t="s">
        <v>3439</v>
      </c>
      <c r="E8398" s="14" t="s">
        <v>38433</v>
      </c>
      <c r="F8398" s="14" t="s">
        <v>124</v>
      </c>
      <c r="G8398" s="26">
        <v>43539</v>
      </c>
      <c r="H8398" s="14">
        <v>2006</v>
      </c>
      <c r="I8398" s="14" t="s">
        <v>363</v>
      </c>
      <c r="J8398" s="14" t="s">
        <v>2323</v>
      </c>
      <c r="K8398" s="14" t="s">
        <v>605</v>
      </c>
      <c r="L8398" s="14" t="s">
        <v>38434</v>
      </c>
      <c r="M8398" s="14">
        <f t="shared" si="1048"/>
        <v>2019</v>
      </c>
      <c r="N8398" s="14">
        <f t="shared" si="1049"/>
        <v>3</v>
      </c>
      <c r="O8398" s="14" t="str">
        <f>IFERROR(VLOOKUP(I8398,Lists!$F$2:$G$16,2,FALSE()),"Not Rated")</f>
        <v>Adults</v>
      </c>
      <c r="P8398" s="14">
        <f t="shared" si="1050"/>
        <v>138</v>
      </c>
      <c r="Q8398" s="14" t="str">
        <f t="shared" si="1051"/>
        <v>Germany</v>
      </c>
      <c r="R8398" s="14" t="str">
        <f t="shared" si="1052"/>
        <v>|Germany|</v>
      </c>
      <c r="S8398" s="14" t="str">
        <f t="shared" si="1053"/>
        <v>|Dramas|International Movies|Thrillers|</v>
      </c>
      <c r="T8398" s="14" t="str">
        <f t="shared" si="1054"/>
        <v>|Florian Henckel von Donnersmarck|</v>
      </c>
      <c r="U8398" s="14" t="str">
        <f t="shared" si="1055"/>
        <v>|Ulrich Mühe|Martina Gedeck|Sebastian Koch|Ulrich Tukur|Thomas Thieme|Hans-Uwe Bauer|Volkmar Kleinert|Matthias Brenner|Charly Hübner|</v>
      </c>
    </row>
    <row r="8399" spans="1:21">
      <c r="A8399" s="14" t="s">
        <v>38435</v>
      </c>
      <c r="B8399" s="14" t="s">
        <v>49</v>
      </c>
      <c r="C8399" s="14" t="s">
        <v>38436</v>
      </c>
      <c r="D8399" s="14" t="s">
        <v>117</v>
      </c>
      <c r="E8399" s="14" t="s">
        <v>38437</v>
      </c>
      <c r="F8399" s="14" t="s">
        <v>115</v>
      </c>
      <c r="G8399" s="26">
        <v>42401</v>
      </c>
      <c r="H8399" s="14">
        <v>2015</v>
      </c>
      <c r="I8399" s="14" t="s">
        <v>361</v>
      </c>
      <c r="J8399" s="14" t="s">
        <v>105</v>
      </c>
      <c r="K8399" s="14" t="s">
        <v>3758</v>
      </c>
      <c r="L8399" s="14" t="s">
        <v>38438</v>
      </c>
      <c r="M8399" s="14">
        <f t="shared" si="1048"/>
        <v>2016</v>
      </c>
      <c r="N8399" s="14">
        <f t="shared" si="1049"/>
        <v>2</v>
      </c>
      <c r="O8399" s="14" t="str">
        <f>IFERROR(VLOOKUP(I8399,Lists!$F$2:$G$16,2,FALSE()),"Not Rated")</f>
        <v>Teens</v>
      </c>
      <c r="P8399" s="14">
        <f t="shared" si="1050"/>
        <v>1</v>
      </c>
      <c r="Q8399" s="14" t="str">
        <f t="shared" si="1051"/>
        <v>United States</v>
      </c>
      <c r="R8399" s="14" t="str">
        <f t="shared" si="1052"/>
        <v>|United States|</v>
      </c>
      <c r="S8399" s="14" t="str">
        <f t="shared" si="1053"/>
        <v>|Crime TV Shows|TV Dramas|TV Thrillers|</v>
      </c>
      <c r="T8399" s="14" t="str">
        <f t="shared" si="1054"/>
        <v>|Unknown|</v>
      </c>
      <c r="U8399" s="14" t="str">
        <f t="shared" si="1055"/>
        <v>|Christina Ricci|Clea DuVall|Cole Hauser|Dylan Taylor|John Ralston|Bradley Stryker|Olivia Llewellyn|Jeff Wincott|Jessy Schram|Martha Irving|Gabrielle Trudel|</v>
      </c>
    </row>
    <row r="8400" spans="1:21">
      <c r="A8400" s="14" t="s">
        <v>38439</v>
      </c>
      <c r="B8400" s="14" t="s">
        <v>48</v>
      </c>
      <c r="C8400" s="14" t="s">
        <v>38440</v>
      </c>
      <c r="D8400" s="14" t="s">
        <v>13128</v>
      </c>
      <c r="E8400" s="14" t="s">
        <v>38441</v>
      </c>
      <c r="F8400" s="14" t="s">
        <v>38442</v>
      </c>
      <c r="G8400" s="26">
        <v>43436</v>
      </c>
      <c r="H8400" s="14">
        <v>2015</v>
      </c>
      <c r="I8400" s="14" t="s">
        <v>363</v>
      </c>
      <c r="J8400" s="14" t="s">
        <v>1008</v>
      </c>
      <c r="K8400" s="14" t="s">
        <v>542</v>
      </c>
      <c r="L8400" s="14" t="s">
        <v>38443</v>
      </c>
      <c r="M8400" s="14">
        <f t="shared" si="1048"/>
        <v>2018</v>
      </c>
      <c r="N8400" s="14">
        <f t="shared" si="1049"/>
        <v>12</v>
      </c>
      <c r="O8400" s="14" t="str">
        <f>IFERROR(VLOOKUP(I8400,Lists!$F$2:$G$16,2,FALSE()),"Not Rated")</f>
        <v>Adults</v>
      </c>
      <c r="P8400" s="14">
        <f t="shared" si="1050"/>
        <v>119</v>
      </c>
      <c r="Q8400" s="14" t="str">
        <f t="shared" si="1051"/>
        <v>Ireland</v>
      </c>
      <c r="R8400" s="14" t="str">
        <f t="shared" si="1052"/>
        <v>|Ireland|United Kingdom|Greece|France|Netherlands|</v>
      </c>
      <c r="S8400" s="14" t="str">
        <f t="shared" si="1053"/>
        <v>|Comedies|International Movies|Romantic Movies|</v>
      </c>
      <c r="T8400" s="14" t="str">
        <f t="shared" si="1054"/>
        <v>|Yorgos Lanthimos|</v>
      </c>
      <c r="U8400" s="14" t="str">
        <f t="shared" si="1055"/>
        <v>|Colin Farrell|Jessica Barden|Rachel Weisz|Olivia Colman|Ashley Jensen|Ariane Labed|Aggeliki Papoulia|John C. Reilly|Léa Seydoux|Michael Smiley|Ben Whishaw|</v>
      </c>
    </row>
    <row r="8401" spans="1:21">
      <c r="A8401" s="14" t="s">
        <v>38444</v>
      </c>
      <c r="B8401" s="14" t="s">
        <v>48</v>
      </c>
      <c r="C8401" s="14" t="s">
        <v>38445</v>
      </c>
      <c r="D8401" s="14" t="s">
        <v>38446</v>
      </c>
      <c r="E8401" s="14" t="s">
        <v>38447</v>
      </c>
      <c r="F8401" s="14" t="s">
        <v>144</v>
      </c>
      <c r="G8401" s="26">
        <v>43335</v>
      </c>
      <c r="H8401" s="14">
        <v>2017</v>
      </c>
      <c r="I8401" s="14" t="s">
        <v>363</v>
      </c>
      <c r="J8401" s="14" t="s">
        <v>730</v>
      </c>
      <c r="K8401" s="14" t="s">
        <v>1537</v>
      </c>
      <c r="L8401" s="14" t="s">
        <v>38448</v>
      </c>
      <c r="M8401" s="14">
        <f t="shared" si="1048"/>
        <v>2018</v>
      </c>
      <c r="N8401" s="14">
        <f t="shared" si="1049"/>
        <v>8</v>
      </c>
      <c r="O8401" s="14" t="str">
        <f>IFERROR(VLOOKUP(I8401,Lists!$F$2:$G$16,2,FALSE()),"Not Rated")</f>
        <v>Adults</v>
      </c>
      <c r="P8401" s="14">
        <f t="shared" si="1050"/>
        <v>93</v>
      </c>
      <c r="Q8401" s="14" t="str">
        <f t="shared" si="1051"/>
        <v>Ireland</v>
      </c>
      <c r="R8401" s="14" t="str">
        <f t="shared" si="1052"/>
        <v>|Ireland|</v>
      </c>
      <c r="S8401" s="14" t="str">
        <f t="shared" si="1053"/>
        <v>|Horror Movies|International Movies|</v>
      </c>
      <c r="T8401" s="14" t="str">
        <f t="shared" si="1054"/>
        <v>|Brian O'Malley|</v>
      </c>
      <c r="U8401" s="14" t="str">
        <f t="shared" si="1055"/>
        <v>|Charlotte Vega|Bill Milner|David Bradley|Eugene Simon|Moe Dunford|Deirdre O'Kane|Roisin Murphy|Anthony Murphy|Brendan O'Rourke|Emmett Kelly|</v>
      </c>
    </row>
    <row r="8402" spans="1:21">
      <c r="A8402" s="14" t="s">
        <v>38449</v>
      </c>
      <c r="B8402" s="14" t="s">
        <v>48</v>
      </c>
      <c r="C8402" s="14" t="s">
        <v>38450</v>
      </c>
      <c r="D8402" s="14" t="s">
        <v>38451</v>
      </c>
      <c r="E8402" s="14" t="s">
        <v>117</v>
      </c>
      <c r="F8402" s="14" t="s">
        <v>115</v>
      </c>
      <c r="G8402" s="26">
        <v>43639</v>
      </c>
      <c r="H8402" s="14">
        <v>2019</v>
      </c>
      <c r="I8402" s="14" t="s">
        <v>362</v>
      </c>
      <c r="J8402" s="14" t="s">
        <v>872</v>
      </c>
      <c r="K8402" s="14" t="s">
        <v>22995</v>
      </c>
      <c r="L8402" s="14" t="s">
        <v>38452</v>
      </c>
      <c r="M8402" s="14">
        <f t="shared" si="1048"/>
        <v>2019</v>
      </c>
      <c r="N8402" s="14">
        <f t="shared" si="1049"/>
        <v>6</v>
      </c>
      <c r="O8402" s="14" t="str">
        <f>IFERROR(VLOOKUP(I8402,Lists!$F$2:$G$16,2,FALSE()),"Not Rated")</f>
        <v>Older Kids</v>
      </c>
      <c r="P8402" s="14">
        <f t="shared" si="1050"/>
        <v>87</v>
      </c>
      <c r="Q8402" s="14" t="str">
        <f t="shared" si="1051"/>
        <v>United States</v>
      </c>
      <c r="R8402" s="14" t="str">
        <f t="shared" si="1052"/>
        <v>|United States|</v>
      </c>
      <c r="S8402" s="14" t="str">
        <f t="shared" si="1053"/>
        <v>|Documentaries|Faith &amp; Spirituality|</v>
      </c>
      <c r="T8402" s="14" t="str">
        <f t="shared" si="1054"/>
        <v>|Jay Lyons|</v>
      </c>
      <c r="U8402" s="14" t="str">
        <f t="shared" si="1055"/>
        <v>|Unknown|</v>
      </c>
    </row>
    <row r="8403" spans="1:21">
      <c r="A8403" s="14" t="s">
        <v>38453</v>
      </c>
      <c r="B8403" s="14" t="s">
        <v>48</v>
      </c>
      <c r="C8403" s="14" t="s">
        <v>38454</v>
      </c>
      <c r="D8403" s="14" t="s">
        <v>38455</v>
      </c>
      <c r="E8403" s="14" t="s">
        <v>38456</v>
      </c>
      <c r="F8403" s="14" t="s">
        <v>115</v>
      </c>
      <c r="G8403" s="26">
        <v>43789</v>
      </c>
      <c r="H8403" s="14">
        <v>1974</v>
      </c>
      <c r="I8403" s="14" t="s">
        <v>363</v>
      </c>
      <c r="J8403" s="14" t="s">
        <v>1121</v>
      </c>
      <c r="K8403" s="14" t="s">
        <v>38457</v>
      </c>
      <c r="L8403" s="14" t="s">
        <v>38458</v>
      </c>
      <c r="M8403" s="14">
        <f t="shared" si="1048"/>
        <v>2019</v>
      </c>
      <c r="N8403" s="14">
        <f t="shared" si="1049"/>
        <v>11</v>
      </c>
      <c r="O8403" s="14" t="str">
        <f>IFERROR(VLOOKUP(I8403,Lists!$F$2:$G$16,2,FALSE()),"Not Rated")</f>
        <v>Adults</v>
      </c>
      <c r="P8403" s="14">
        <f t="shared" si="1050"/>
        <v>121</v>
      </c>
      <c r="Q8403" s="14" t="str">
        <f t="shared" si="1051"/>
        <v>United States</v>
      </c>
      <c r="R8403" s="14" t="str">
        <f t="shared" si="1052"/>
        <v>|United States|</v>
      </c>
      <c r="S8403" s="14" t="str">
        <f t="shared" si="1053"/>
        <v>|Classic Movies|Comedies|Sports Movies|</v>
      </c>
      <c r="T8403" s="14" t="str">
        <f t="shared" si="1054"/>
        <v>|Robert Aldrich|</v>
      </c>
      <c r="U8403" s="14" t="str">
        <f t="shared" si="1055"/>
        <v>|Burt Reynolds|Eddie Albert|Ed Lauter|James Hampton|Charles Tyner|Bernadette Peters|Richard Kiel|Joe Dorsey|Joe Jackson|Harry Caesar|John Steadman|Jim Nicholson|Tony Cacciotti|</v>
      </c>
    </row>
    <row r="8404" spans="1:21">
      <c r="A8404" s="14" t="s">
        <v>38459</v>
      </c>
      <c r="B8404" s="14" t="s">
        <v>48</v>
      </c>
      <c r="C8404" s="14" t="s">
        <v>38460</v>
      </c>
      <c r="D8404" s="14" t="s">
        <v>38461</v>
      </c>
      <c r="E8404" s="14" t="s">
        <v>38462</v>
      </c>
      <c r="F8404" s="14" t="s">
        <v>115</v>
      </c>
      <c r="G8404" s="26">
        <v>43495</v>
      </c>
      <c r="H8404" s="14">
        <v>2008</v>
      </c>
      <c r="I8404" s="14" t="s">
        <v>367</v>
      </c>
      <c r="J8404" s="14" t="s">
        <v>739</v>
      </c>
      <c r="K8404" s="14" t="s">
        <v>38463</v>
      </c>
      <c r="L8404" s="14" t="s">
        <v>38464</v>
      </c>
      <c r="M8404" s="14">
        <f t="shared" si="1048"/>
        <v>2019</v>
      </c>
      <c r="N8404" s="14">
        <f t="shared" si="1049"/>
        <v>1</v>
      </c>
      <c r="O8404" s="14" t="str">
        <f>IFERROR(VLOOKUP(I8404,Lists!$F$2:$G$16,2,FALSE()),"Not Rated")</f>
        <v>Older Kids</v>
      </c>
      <c r="P8404" s="14">
        <f t="shared" si="1050"/>
        <v>95</v>
      </c>
      <c r="Q8404" s="14" t="str">
        <f t="shared" si="1051"/>
        <v>United States</v>
      </c>
      <c r="R8404" s="14" t="str">
        <f t="shared" si="1052"/>
        <v>|United States|</v>
      </c>
      <c r="S8404" s="14" t="str">
        <f t="shared" si="1053"/>
        <v>|Comedies|Dramas|Sports Movies|</v>
      </c>
      <c r="T8404" s="14" t="str">
        <f t="shared" si="1054"/>
        <v>|Fred Durst|</v>
      </c>
      <c r="U8404" s="14" t="str">
        <f t="shared" si="1055"/>
        <v>|Ice Cube|Keke Palmer|Tasha Smith|Jill Marie Jones|Dash Mihok|Matt Craven|Glenn Plummer|Garrett Morris|Miles Chandler|Malcolm Goodwin|</v>
      </c>
    </row>
    <row r="8405" spans="1:21">
      <c r="A8405" s="14" t="s">
        <v>38465</v>
      </c>
      <c r="B8405" s="14" t="s">
        <v>48</v>
      </c>
      <c r="C8405" s="14" t="s">
        <v>38466</v>
      </c>
      <c r="D8405" s="14" t="s">
        <v>38467</v>
      </c>
      <c r="E8405" s="14" t="s">
        <v>117</v>
      </c>
      <c r="F8405" s="14" t="s">
        <v>38468</v>
      </c>
      <c r="G8405" s="26">
        <v>42426</v>
      </c>
      <c r="H8405" s="14">
        <v>2014</v>
      </c>
      <c r="I8405" s="14" t="s">
        <v>364</v>
      </c>
      <c r="J8405" s="14" t="s">
        <v>560</v>
      </c>
      <c r="K8405" s="14" t="s">
        <v>496</v>
      </c>
      <c r="L8405" s="14" t="s">
        <v>38469</v>
      </c>
      <c r="M8405" s="14">
        <f t="shared" si="1048"/>
        <v>2016</v>
      </c>
      <c r="N8405" s="14">
        <f t="shared" si="1049"/>
        <v>2</v>
      </c>
      <c r="O8405" s="14" t="str">
        <f>IFERROR(VLOOKUP(I8405,Lists!$F$2:$G$16,2,FALSE()),"Not Rated")</f>
        <v>Teens</v>
      </c>
      <c r="P8405" s="14">
        <f t="shared" si="1050"/>
        <v>103</v>
      </c>
      <c r="Q8405" s="14" t="str">
        <f t="shared" si="1051"/>
        <v>Denmark</v>
      </c>
      <c r="R8405" s="14" t="str">
        <f t="shared" si="1052"/>
        <v>|Denmark|Indonesia|Finland|Norway|United Kingdom|Israel|France|United States|Germany|Netherlands|</v>
      </c>
      <c r="S8405" s="14" t="str">
        <f t="shared" si="1053"/>
        <v>|Documentaries|International Movies|</v>
      </c>
      <c r="T8405" s="14" t="str">
        <f t="shared" si="1054"/>
        <v>|Joshua Oppenheimer|</v>
      </c>
      <c r="U8405" s="14" t="str">
        <f t="shared" si="1055"/>
        <v>|Unknown|</v>
      </c>
    </row>
    <row r="8406" spans="1:21">
      <c r="A8406" s="14" t="s">
        <v>38470</v>
      </c>
      <c r="B8406" s="14" t="s">
        <v>48</v>
      </c>
      <c r="C8406" s="14" t="s">
        <v>38471</v>
      </c>
      <c r="D8406" s="14" t="s">
        <v>5044</v>
      </c>
      <c r="E8406" s="14" t="s">
        <v>38472</v>
      </c>
      <c r="F8406" s="14" t="s">
        <v>38473</v>
      </c>
      <c r="G8406" s="26">
        <v>43831</v>
      </c>
      <c r="H8406" s="14">
        <v>2003</v>
      </c>
      <c r="I8406" s="14" t="s">
        <v>364</v>
      </c>
      <c r="J8406" s="14" t="s">
        <v>38474</v>
      </c>
      <c r="K8406" s="14" t="s">
        <v>1122</v>
      </c>
      <c r="L8406" s="14" t="s">
        <v>38475</v>
      </c>
      <c r="M8406" s="14">
        <f t="shared" si="1048"/>
        <v>2020</v>
      </c>
      <c r="N8406" s="14">
        <f t="shared" si="1049"/>
        <v>1</v>
      </c>
      <c r="O8406" s="14" t="str">
        <f>IFERROR(VLOOKUP(I8406,Lists!$F$2:$G$16,2,FALSE()),"Not Rated")</f>
        <v>Teens</v>
      </c>
      <c r="P8406" s="14">
        <f t="shared" si="1050"/>
        <v>201</v>
      </c>
      <c r="Q8406" s="14" t="str">
        <f t="shared" si="1051"/>
        <v>New Zealand</v>
      </c>
      <c r="R8406" s="14" t="str">
        <f t="shared" si="1052"/>
        <v>|New Zealand|United States|</v>
      </c>
      <c r="S8406" s="14" t="str">
        <f t="shared" si="1053"/>
        <v>|Action &amp; Adventure|Sci-Fi &amp; Fantasy|</v>
      </c>
      <c r="T8406" s="14" t="str">
        <f t="shared" si="1054"/>
        <v>|Peter Jackson|</v>
      </c>
      <c r="U8406" s="14" t="str">
        <f t="shared" si="1055"/>
        <v>|Elijah Wood|Ian McKellen|Liv Tyler|Viggo Mortensen|Sean Astin|Cate Blanchett|John Rhys-Davies|Bernard Hill|Billy Boyd|Dominic Monaghan|Orlando Bloom|Hugo Weaving|</v>
      </c>
    </row>
    <row r="8407" spans="1:21">
      <c r="A8407" s="14" t="s">
        <v>38476</v>
      </c>
      <c r="B8407" s="14" t="s">
        <v>48</v>
      </c>
      <c r="C8407" s="14" t="s">
        <v>38477</v>
      </c>
      <c r="D8407" s="14" t="s">
        <v>5044</v>
      </c>
      <c r="E8407" s="14" t="s">
        <v>38478</v>
      </c>
      <c r="F8407" s="14" t="s">
        <v>38473</v>
      </c>
      <c r="G8407" s="26">
        <v>43831</v>
      </c>
      <c r="H8407" s="14">
        <v>2002</v>
      </c>
      <c r="I8407" s="14" t="s">
        <v>364</v>
      </c>
      <c r="J8407" s="14" t="s">
        <v>25967</v>
      </c>
      <c r="K8407" s="14" t="s">
        <v>1122</v>
      </c>
      <c r="L8407" s="14" t="s">
        <v>38479</v>
      </c>
      <c r="M8407" s="14">
        <f t="shared" si="1048"/>
        <v>2020</v>
      </c>
      <c r="N8407" s="14">
        <f t="shared" si="1049"/>
        <v>1</v>
      </c>
      <c r="O8407" s="14" t="str">
        <f>IFERROR(VLOOKUP(I8407,Lists!$F$2:$G$16,2,FALSE()),"Not Rated")</f>
        <v>Teens</v>
      </c>
      <c r="P8407" s="14">
        <f t="shared" si="1050"/>
        <v>179</v>
      </c>
      <c r="Q8407" s="14" t="str">
        <f t="shared" si="1051"/>
        <v>New Zealand</v>
      </c>
      <c r="R8407" s="14" t="str">
        <f t="shared" si="1052"/>
        <v>|New Zealand|United States|</v>
      </c>
      <c r="S8407" s="14" t="str">
        <f t="shared" si="1053"/>
        <v>|Action &amp; Adventure|Sci-Fi &amp; Fantasy|</v>
      </c>
      <c r="T8407" s="14" t="str">
        <f t="shared" si="1054"/>
        <v>|Peter Jackson|</v>
      </c>
      <c r="U8407" s="14" t="str">
        <f t="shared" si="1055"/>
        <v>|Elijah Wood|Ian McKellen|Liv Tyler|Viggo Mortensen|Sean Astin|Cate Blanchett|John Rhys-Davies|Bernard Hill|Christopher Lee|Billy Boyd|Dominic Monaghan|Orlando Bloom|</v>
      </c>
    </row>
    <row r="8408" spans="1:21">
      <c r="A8408" s="14" t="s">
        <v>38480</v>
      </c>
      <c r="B8408" s="14" t="s">
        <v>48</v>
      </c>
      <c r="C8408" s="14" t="s">
        <v>38481</v>
      </c>
      <c r="D8408" s="14" t="s">
        <v>38482</v>
      </c>
      <c r="E8408" s="14" t="s">
        <v>38483</v>
      </c>
      <c r="F8408" s="14" t="s">
        <v>5446</v>
      </c>
      <c r="G8408" s="26">
        <v>43789</v>
      </c>
      <c r="H8408" s="14">
        <v>2008</v>
      </c>
      <c r="I8408" s="14" t="s">
        <v>364</v>
      </c>
      <c r="J8408" s="14" t="s">
        <v>872</v>
      </c>
      <c r="K8408" s="14" t="s">
        <v>8849</v>
      </c>
      <c r="L8408" s="14" t="s">
        <v>38484</v>
      </c>
      <c r="M8408" s="14">
        <f t="shared" si="1048"/>
        <v>2019</v>
      </c>
      <c r="N8408" s="14">
        <f t="shared" si="1049"/>
        <v>11</v>
      </c>
      <c r="O8408" s="14" t="str">
        <f>IFERROR(VLOOKUP(I8408,Lists!$F$2:$G$16,2,FALSE()),"Not Rated")</f>
        <v>Teens</v>
      </c>
      <c r="P8408" s="14">
        <f t="shared" si="1050"/>
        <v>87</v>
      </c>
      <c r="Q8408" s="14" t="str">
        <f t="shared" si="1051"/>
        <v>United Kingdom</v>
      </c>
      <c r="R8408" s="14" t="str">
        <f t="shared" si="1052"/>
        <v>|United Kingdom|Germany|United States|</v>
      </c>
      <c r="S8408" s="14" t="str">
        <f t="shared" si="1053"/>
        <v>|Comedies|Sports Movies|</v>
      </c>
      <c r="T8408" s="14" t="str">
        <f t="shared" si="1054"/>
        <v>|Marco Schnabel|</v>
      </c>
      <c r="U8408" s="14" t="str">
        <f t="shared" si="1055"/>
        <v>|Mike Myers|Jessica Alba|Justin Timberlake|Ben Kingsley|Romany Malco|Meagan Good|Verne Troyer|Omid Djalili|Telma Hopkins|</v>
      </c>
    </row>
    <row r="8409" spans="1:21">
      <c r="A8409" s="14" t="s">
        <v>38485</v>
      </c>
      <c r="B8409" s="14" t="s">
        <v>48</v>
      </c>
      <c r="C8409" s="14" t="s">
        <v>38486</v>
      </c>
      <c r="D8409" s="14" t="s">
        <v>38487</v>
      </c>
      <c r="E8409" s="14" t="s">
        <v>117</v>
      </c>
      <c r="F8409" s="14" t="s">
        <v>118</v>
      </c>
      <c r="G8409" s="26">
        <v>42789</v>
      </c>
      <c r="H8409" s="14">
        <v>2016</v>
      </c>
      <c r="I8409" s="14" t="s">
        <v>361</v>
      </c>
      <c r="J8409" s="14" t="s">
        <v>653</v>
      </c>
      <c r="K8409" s="14" t="s">
        <v>496</v>
      </c>
      <c r="L8409" s="14" t="s">
        <v>38488</v>
      </c>
      <c r="M8409" s="14">
        <f t="shared" si="1048"/>
        <v>2017</v>
      </c>
      <c r="N8409" s="14">
        <f t="shared" si="1049"/>
        <v>2</v>
      </c>
      <c r="O8409" s="14" t="str">
        <f>IFERROR(VLOOKUP(I8409,Lists!$F$2:$G$16,2,FALSE()),"Not Rated")</f>
        <v>Teens</v>
      </c>
      <c r="P8409" s="14">
        <f t="shared" si="1050"/>
        <v>98</v>
      </c>
      <c r="Q8409" s="14" t="str">
        <f t="shared" si="1051"/>
        <v>United Kingdom</v>
      </c>
      <c r="R8409" s="14" t="str">
        <f t="shared" si="1052"/>
        <v>|United Kingdom|</v>
      </c>
      <c r="S8409" s="14" t="str">
        <f t="shared" si="1053"/>
        <v>|Documentaries|International Movies|</v>
      </c>
      <c r="T8409" s="14" t="str">
        <f t="shared" si="1054"/>
        <v>|Robert Cannan|Ross Adam|</v>
      </c>
      <c r="U8409" s="14" t="str">
        <f t="shared" si="1055"/>
        <v>|Unknown|</v>
      </c>
    </row>
    <row r="8410" spans="1:21">
      <c r="A8410" s="14" t="s">
        <v>38489</v>
      </c>
      <c r="B8410" s="14" t="s">
        <v>48</v>
      </c>
      <c r="C8410" s="14" t="s">
        <v>38490</v>
      </c>
      <c r="D8410" s="14" t="s">
        <v>38491</v>
      </c>
      <c r="E8410" s="14" t="s">
        <v>38492</v>
      </c>
      <c r="F8410" s="14" t="s">
        <v>147</v>
      </c>
      <c r="G8410" s="26">
        <v>43739</v>
      </c>
      <c r="H8410" s="14">
        <v>1982</v>
      </c>
      <c r="I8410" s="14" t="s">
        <v>361</v>
      </c>
      <c r="J8410" s="14" t="s">
        <v>1173</v>
      </c>
      <c r="K8410" s="14" t="s">
        <v>475</v>
      </c>
      <c r="L8410" s="14" t="s">
        <v>38493</v>
      </c>
      <c r="M8410" s="14">
        <f t="shared" si="1048"/>
        <v>2019</v>
      </c>
      <c r="N8410" s="14">
        <f t="shared" si="1049"/>
        <v>10</v>
      </c>
      <c r="O8410" s="14" t="str">
        <f>IFERROR(VLOOKUP(I8410,Lists!$F$2:$G$16,2,FALSE()),"Not Rated")</f>
        <v>Teens</v>
      </c>
      <c r="P8410" s="14">
        <f t="shared" si="1050"/>
        <v>82</v>
      </c>
      <c r="Q8410" s="14" t="str">
        <f t="shared" si="1051"/>
        <v>Poland</v>
      </c>
      <c r="R8410" s="14" t="str">
        <f t="shared" si="1052"/>
        <v>|Poland|</v>
      </c>
      <c r="S8410" s="14" t="str">
        <f t="shared" si="1053"/>
        <v>|Dramas|International Movies|</v>
      </c>
      <c r="T8410" s="14" t="str">
        <f t="shared" si="1054"/>
        <v>|Stanisław Różewicz|</v>
      </c>
      <c r="U8410" s="14" t="str">
        <f t="shared" si="1055"/>
        <v>|Jerzy Radziwiłowicz|Franciszek Pieczka|Piotr Bajor|Ryszarda Hanin|Janusz Paluszkiewicz|Henryk Machalica|Hanna Mikuć|Maria Klejdysz|</v>
      </c>
    </row>
    <row r="8411" spans="1:21">
      <c r="A8411" s="14" t="s">
        <v>38494</v>
      </c>
      <c r="B8411" s="14" t="s">
        <v>48</v>
      </c>
      <c r="C8411" s="14" t="s">
        <v>38495</v>
      </c>
      <c r="D8411" s="14" t="s">
        <v>38496</v>
      </c>
      <c r="E8411" s="14" t="s">
        <v>38497</v>
      </c>
      <c r="F8411" s="14" t="s">
        <v>130</v>
      </c>
      <c r="G8411" s="26">
        <v>43328</v>
      </c>
      <c r="H8411" s="14">
        <v>1993</v>
      </c>
      <c r="I8411" s="14" t="s">
        <v>361</v>
      </c>
      <c r="J8411" s="14" t="s">
        <v>744</v>
      </c>
      <c r="K8411" s="14" t="s">
        <v>1509</v>
      </c>
      <c r="L8411" s="14" t="s">
        <v>38498</v>
      </c>
      <c r="M8411" s="14">
        <f t="shared" si="1048"/>
        <v>2018</v>
      </c>
      <c r="N8411" s="14">
        <f t="shared" si="1049"/>
        <v>8</v>
      </c>
      <c r="O8411" s="14" t="str">
        <f>IFERROR(VLOOKUP(I8411,Lists!$F$2:$G$16,2,FALSE()),"Not Rated")</f>
        <v>Teens</v>
      </c>
      <c r="P8411" s="14">
        <f t="shared" si="1050"/>
        <v>85</v>
      </c>
      <c r="Q8411" s="14" t="str">
        <f t="shared" si="1051"/>
        <v>Hong Kong</v>
      </c>
      <c r="R8411" s="14" t="str">
        <f t="shared" si="1052"/>
        <v>|Hong Kong|</v>
      </c>
      <c r="S8411" s="14" t="str">
        <f t="shared" si="1053"/>
        <v>|Comedies|International Movies|Sci-Fi &amp; Fantasy|</v>
      </c>
      <c r="T8411" s="14" t="str">
        <f t="shared" si="1054"/>
        <v>|Johnny To|</v>
      </c>
      <c r="U8411" s="14" t="str">
        <f t="shared" si="1055"/>
        <v>|Stephen Chow|Maggie Cheung|Anthony Wong Chau-Sang|Kirk Wong|Ng Man-Tat|Anita Mui|</v>
      </c>
    </row>
    <row r="8412" spans="1:21">
      <c r="A8412" s="14" t="s">
        <v>38499</v>
      </c>
      <c r="B8412" s="14" t="s">
        <v>48</v>
      </c>
      <c r="C8412" s="14" t="s">
        <v>38500</v>
      </c>
      <c r="D8412" s="14" t="s">
        <v>38501</v>
      </c>
      <c r="E8412" s="14" t="s">
        <v>38502</v>
      </c>
      <c r="F8412" s="14" t="s">
        <v>38503</v>
      </c>
      <c r="G8412" s="26">
        <v>43214</v>
      </c>
      <c r="H8412" s="14">
        <v>2017</v>
      </c>
      <c r="I8412" s="14" t="s">
        <v>362</v>
      </c>
      <c r="J8412" s="14" t="s">
        <v>404</v>
      </c>
      <c r="K8412" s="14" t="s">
        <v>247</v>
      </c>
      <c r="L8412" s="14" t="s">
        <v>38504</v>
      </c>
      <c r="M8412" s="14">
        <f t="shared" si="1048"/>
        <v>2018</v>
      </c>
      <c r="N8412" s="14">
        <f t="shared" si="1049"/>
        <v>4</v>
      </c>
      <c r="O8412" s="14" t="str">
        <f>IFERROR(VLOOKUP(I8412,Lists!$F$2:$G$16,2,FALSE()),"Not Rated")</f>
        <v>Older Kids</v>
      </c>
      <c r="P8412" s="14">
        <f t="shared" si="1050"/>
        <v>90</v>
      </c>
      <c r="Q8412" s="14" t="str">
        <f t="shared" si="1051"/>
        <v>United States</v>
      </c>
      <c r="R8412" s="14" t="str">
        <f t="shared" si="1052"/>
        <v>|United States|Australia|South Africa|United Kingdom|</v>
      </c>
      <c r="S8412" s="14" t="str">
        <f t="shared" si="1053"/>
        <v>|Documentaries|</v>
      </c>
      <c r="T8412" s="14" t="str">
        <f t="shared" si="1054"/>
        <v>|Robert Tate|</v>
      </c>
      <c r="U8412" s="14" t="str">
        <f t="shared" si="1055"/>
        <v>|Pete Evans|William Davis|Loren Cordain|</v>
      </c>
    </row>
    <row r="8413" spans="1:21">
      <c r="A8413" s="14" t="s">
        <v>38505</v>
      </c>
      <c r="B8413" s="14" t="s">
        <v>49</v>
      </c>
      <c r="C8413" s="14" t="s">
        <v>38506</v>
      </c>
      <c r="D8413" s="14" t="s">
        <v>117</v>
      </c>
      <c r="E8413" s="14" t="s">
        <v>347</v>
      </c>
      <c r="F8413" s="14" t="s">
        <v>31332</v>
      </c>
      <c r="G8413" s="26">
        <v>42397</v>
      </c>
      <c r="H8413" s="14">
        <v>2012</v>
      </c>
      <c r="I8413" s="14" t="s">
        <v>362</v>
      </c>
      <c r="J8413" s="14" t="s">
        <v>105</v>
      </c>
      <c r="K8413" s="14" t="s">
        <v>26858</v>
      </c>
      <c r="L8413" s="14" t="s">
        <v>38507</v>
      </c>
      <c r="M8413" s="14">
        <f t="shared" si="1048"/>
        <v>2016</v>
      </c>
      <c r="N8413" s="14">
        <f t="shared" si="1049"/>
        <v>1</v>
      </c>
      <c r="O8413" s="14" t="str">
        <f>IFERROR(VLOOKUP(I8413,Lists!$F$2:$G$16,2,FALSE()),"Not Rated")</f>
        <v>Older Kids</v>
      </c>
      <c r="P8413" s="14">
        <f t="shared" si="1050"/>
        <v>1</v>
      </c>
      <c r="Q8413" s="14" t="str">
        <f t="shared" si="1051"/>
        <v>United Kingdom</v>
      </c>
      <c r="R8413" s="14" t="str">
        <f t="shared" si="1052"/>
        <v>|United Kingdom|United States|Spain|Germany|Greece|Canada|</v>
      </c>
      <c r="S8413" s="14" t="str">
        <f t="shared" si="1053"/>
        <v>|British TV Shows|Docuseries|Science &amp; Nature TV|</v>
      </c>
      <c r="T8413" s="14" t="str">
        <f t="shared" si="1054"/>
        <v>|Unknown|</v>
      </c>
      <c r="U8413" s="14" t="str">
        <f t="shared" si="1055"/>
        <v>|David Attenborough|</v>
      </c>
    </row>
    <row r="8414" spans="1:21">
      <c r="A8414" s="14" t="s">
        <v>38508</v>
      </c>
      <c r="B8414" s="14" t="s">
        <v>48</v>
      </c>
      <c r="C8414" s="14" t="s">
        <v>38509</v>
      </c>
      <c r="D8414" s="14" t="s">
        <v>38510</v>
      </c>
      <c r="E8414" s="14" t="s">
        <v>38511</v>
      </c>
      <c r="F8414" s="14" t="s">
        <v>115</v>
      </c>
      <c r="G8414" s="26">
        <v>43112</v>
      </c>
      <c r="H8414" s="14">
        <v>2009</v>
      </c>
      <c r="I8414" s="14" t="s">
        <v>361</v>
      </c>
      <c r="J8414" s="14" t="s">
        <v>2489</v>
      </c>
      <c r="K8414" s="14" t="s">
        <v>927</v>
      </c>
      <c r="L8414" s="14" t="s">
        <v>38512</v>
      </c>
      <c r="M8414" s="14">
        <f t="shared" si="1048"/>
        <v>2018</v>
      </c>
      <c r="N8414" s="14">
        <f t="shared" si="1049"/>
        <v>1</v>
      </c>
      <c r="O8414" s="14" t="str">
        <f>IFERROR(VLOOKUP(I8414,Lists!$F$2:$G$16,2,FALSE()),"Not Rated")</f>
        <v>Teens</v>
      </c>
      <c r="P8414" s="14">
        <f t="shared" si="1050"/>
        <v>68</v>
      </c>
      <c r="Q8414" s="14" t="str">
        <f t="shared" si="1051"/>
        <v>United States</v>
      </c>
      <c r="R8414" s="14" t="str">
        <f t="shared" si="1052"/>
        <v>|United States|</v>
      </c>
      <c r="S8414" s="14" t="str">
        <f t="shared" si="1053"/>
        <v>|Documentaries|Music &amp; Musicals|</v>
      </c>
      <c r="T8414" s="14" t="str">
        <f t="shared" si="1054"/>
        <v>|John Mikulak|Joshua Brown|</v>
      </c>
      <c r="U8414" s="14" t="str">
        <f t="shared" si="1055"/>
        <v>|Jan Lewan|Greg Korin|</v>
      </c>
    </row>
    <row r="8415" spans="1:21">
      <c r="A8415" s="14" t="s">
        <v>38513</v>
      </c>
      <c r="B8415" s="14" t="s">
        <v>48</v>
      </c>
      <c r="C8415" s="14" t="s">
        <v>38514</v>
      </c>
      <c r="D8415" s="14" t="s">
        <v>1182</v>
      </c>
      <c r="E8415" s="14" t="s">
        <v>38515</v>
      </c>
      <c r="F8415" s="14" t="s">
        <v>38516</v>
      </c>
      <c r="G8415" s="26">
        <v>43831</v>
      </c>
      <c r="H8415" s="14">
        <v>1998</v>
      </c>
      <c r="I8415" s="14" t="s">
        <v>364</v>
      </c>
      <c r="J8415" s="14" t="s">
        <v>2323</v>
      </c>
      <c r="K8415" s="14" t="s">
        <v>3442</v>
      </c>
      <c r="L8415" s="14" t="s">
        <v>38517</v>
      </c>
      <c r="M8415" s="14">
        <f t="shared" si="1048"/>
        <v>2020</v>
      </c>
      <c r="N8415" s="14">
        <f t="shared" si="1049"/>
        <v>1</v>
      </c>
      <c r="O8415" s="14" t="str">
        <f>IFERROR(VLOOKUP(I8415,Lists!$F$2:$G$16,2,FALSE()),"Not Rated")</f>
        <v>Teens</v>
      </c>
      <c r="P8415" s="14">
        <f t="shared" si="1050"/>
        <v>138</v>
      </c>
      <c r="Q8415" s="14" t="str">
        <f t="shared" si="1051"/>
        <v>United States</v>
      </c>
      <c r="R8415" s="14" t="str">
        <f t="shared" si="1052"/>
        <v>|United States|Germany|Mexico|</v>
      </c>
      <c r="S8415" s="14" t="str">
        <f t="shared" si="1053"/>
        <v>|Action &amp; Adventure|Romantic Movies|</v>
      </c>
      <c r="T8415" s="14" t="str">
        <f t="shared" si="1054"/>
        <v>|Martin Campbell|</v>
      </c>
      <c r="U8415" s="14" t="str">
        <f t="shared" si="1055"/>
        <v>|Antonio Banderas|Anthony Hopkins|Catherine Zeta-Jones|Stuart Wilson|Matt Letscher|Tony Amendola|Pedro Armendáriz Jr.|William Marquez|José Pérez|Victor Rivers|</v>
      </c>
    </row>
    <row r="8416" spans="1:21">
      <c r="A8416" s="14" t="s">
        <v>38518</v>
      </c>
      <c r="B8416" s="14" t="s">
        <v>48</v>
      </c>
      <c r="C8416" s="14" t="s">
        <v>38519</v>
      </c>
      <c r="D8416" s="14" t="s">
        <v>38520</v>
      </c>
      <c r="E8416" s="14" t="s">
        <v>38521</v>
      </c>
      <c r="F8416" s="14" t="s">
        <v>115</v>
      </c>
      <c r="G8416" s="26">
        <v>43770</v>
      </c>
      <c r="H8416" s="14">
        <v>1999</v>
      </c>
      <c r="I8416" s="14" t="s">
        <v>363</v>
      </c>
      <c r="J8416" s="14" t="s">
        <v>1488</v>
      </c>
      <c r="K8416" s="14" t="s">
        <v>1122</v>
      </c>
      <c r="L8416" s="14" t="s">
        <v>38522</v>
      </c>
      <c r="M8416" s="14">
        <f t="shared" si="1048"/>
        <v>2019</v>
      </c>
      <c r="N8416" s="14">
        <f t="shared" si="1049"/>
        <v>11</v>
      </c>
      <c r="O8416" s="14" t="str">
        <f>IFERROR(VLOOKUP(I8416,Lists!$F$2:$G$16,2,FALSE()),"Not Rated")</f>
        <v>Adults</v>
      </c>
      <c r="P8416" s="14">
        <f t="shared" si="1050"/>
        <v>136</v>
      </c>
      <c r="Q8416" s="14" t="str">
        <f t="shared" si="1051"/>
        <v>United States</v>
      </c>
      <c r="R8416" s="14" t="str">
        <f t="shared" si="1052"/>
        <v>|United States|</v>
      </c>
      <c r="S8416" s="14" t="str">
        <f t="shared" si="1053"/>
        <v>|Action &amp; Adventure|Sci-Fi &amp; Fantasy|</v>
      </c>
      <c r="T8416" s="14" t="str">
        <f t="shared" si="1054"/>
        <v>|Lilly Wachowski|Lana Wachowski|</v>
      </c>
      <c r="U8416" s="14" t="str">
        <f t="shared" si="1055"/>
        <v>|Keanu Reeves|Laurence Fishburne|Carrie-Anne Moss|Hugo Weaving|Gloria Foster|Joe Pantoliano|Marcus Chong|Julian Arahanga|Matt Doran|Belinda McClory|</v>
      </c>
    </row>
    <row r="8417" spans="1:21">
      <c r="A8417" s="14" t="s">
        <v>38523</v>
      </c>
      <c r="B8417" s="14" t="s">
        <v>48</v>
      </c>
      <c r="C8417" s="14" t="s">
        <v>38524</v>
      </c>
      <c r="D8417" s="14" t="s">
        <v>38520</v>
      </c>
      <c r="E8417" s="14" t="s">
        <v>38525</v>
      </c>
      <c r="F8417" s="14" t="s">
        <v>115</v>
      </c>
      <c r="G8417" s="26">
        <v>43770</v>
      </c>
      <c r="H8417" s="14">
        <v>2003</v>
      </c>
      <c r="I8417" s="14" t="s">
        <v>363</v>
      </c>
      <c r="J8417" s="14" t="s">
        <v>2323</v>
      </c>
      <c r="K8417" s="14" t="s">
        <v>1122</v>
      </c>
      <c r="L8417" s="14" t="s">
        <v>38526</v>
      </c>
      <c r="M8417" s="14">
        <f t="shared" si="1048"/>
        <v>2019</v>
      </c>
      <c r="N8417" s="14">
        <f t="shared" si="1049"/>
        <v>11</v>
      </c>
      <c r="O8417" s="14" t="str">
        <f>IFERROR(VLOOKUP(I8417,Lists!$F$2:$G$16,2,FALSE()),"Not Rated")</f>
        <v>Adults</v>
      </c>
      <c r="P8417" s="14">
        <f t="shared" si="1050"/>
        <v>138</v>
      </c>
      <c r="Q8417" s="14" t="str">
        <f t="shared" si="1051"/>
        <v>United States</v>
      </c>
      <c r="R8417" s="14" t="str">
        <f t="shared" si="1052"/>
        <v>|United States|</v>
      </c>
      <c r="S8417" s="14" t="str">
        <f t="shared" si="1053"/>
        <v>|Action &amp; Adventure|Sci-Fi &amp; Fantasy|</v>
      </c>
      <c r="T8417" s="14" t="str">
        <f t="shared" si="1054"/>
        <v>|Lilly Wachowski|Lana Wachowski|</v>
      </c>
      <c r="U8417" s="14" t="str">
        <f t="shared" si="1055"/>
        <v>|Keanu Reeves|Laurence Fishburne|Carrie-Anne Moss|Hugo Weaving|Jada Pinkett Smith|Gloria Foster|Harold Perrineau|Monica Bellucci|Harry Lennix|Lambert Wilson|Randall Duk Kim|Nona Gaye|</v>
      </c>
    </row>
    <row r="8418" spans="1:21">
      <c r="A8418" s="14" t="s">
        <v>38527</v>
      </c>
      <c r="B8418" s="14" t="s">
        <v>48</v>
      </c>
      <c r="C8418" s="14" t="s">
        <v>38528</v>
      </c>
      <c r="D8418" s="14" t="s">
        <v>38520</v>
      </c>
      <c r="E8418" s="14" t="s">
        <v>38529</v>
      </c>
      <c r="F8418" s="14" t="s">
        <v>115</v>
      </c>
      <c r="G8418" s="26">
        <v>43770</v>
      </c>
      <c r="H8418" s="14">
        <v>2003</v>
      </c>
      <c r="I8418" s="14" t="s">
        <v>363</v>
      </c>
      <c r="J8418" s="14" t="s">
        <v>1399</v>
      </c>
      <c r="K8418" s="14" t="s">
        <v>1122</v>
      </c>
      <c r="L8418" s="14" t="s">
        <v>38530</v>
      </c>
      <c r="M8418" s="14">
        <f t="shared" si="1048"/>
        <v>2019</v>
      </c>
      <c r="N8418" s="14">
        <f t="shared" si="1049"/>
        <v>11</v>
      </c>
      <c r="O8418" s="14" t="str">
        <f>IFERROR(VLOOKUP(I8418,Lists!$F$2:$G$16,2,FALSE()),"Not Rated")</f>
        <v>Adults</v>
      </c>
      <c r="P8418" s="14">
        <f t="shared" si="1050"/>
        <v>129</v>
      </c>
      <c r="Q8418" s="14" t="str">
        <f t="shared" si="1051"/>
        <v>United States</v>
      </c>
      <c r="R8418" s="14" t="str">
        <f t="shared" si="1052"/>
        <v>|United States|</v>
      </c>
      <c r="S8418" s="14" t="str">
        <f t="shared" si="1053"/>
        <v>|Action &amp; Adventure|Sci-Fi &amp; Fantasy|</v>
      </c>
      <c r="T8418" s="14" t="str">
        <f t="shared" si="1054"/>
        <v>|Lilly Wachowski|Lana Wachowski|</v>
      </c>
      <c r="U8418" s="14" t="str">
        <f t="shared" si="1055"/>
        <v>|Keanu Reeves|Laurence Fishburne|Carrie-Anne Moss|Hugo Weaving|Jada Pinkett Smith|Mary Alice|Harold Perrineau|Monica Bellucci|Harry Lennix|Lambert Wilson|Nona Gaye|</v>
      </c>
    </row>
    <row r="8419" spans="1:21">
      <c r="A8419" s="14" t="s">
        <v>38531</v>
      </c>
      <c r="B8419" s="14" t="s">
        <v>48</v>
      </c>
      <c r="C8419" s="14" t="s">
        <v>38532</v>
      </c>
      <c r="D8419" s="14" t="s">
        <v>38533</v>
      </c>
      <c r="E8419" s="14" t="s">
        <v>32989</v>
      </c>
      <c r="F8419" s="14" t="s">
        <v>115</v>
      </c>
      <c r="G8419" s="26">
        <v>43574</v>
      </c>
      <c r="H8419" s="14">
        <v>2018</v>
      </c>
      <c r="I8419" s="14" t="s">
        <v>361</v>
      </c>
      <c r="J8419" s="14" t="s">
        <v>646</v>
      </c>
      <c r="K8419" s="14" t="s">
        <v>247</v>
      </c>
      <c r="L8419" s="14" t="s">
        <v>38534</v>
      </c>
      <c r="M8419" s="14">
        <f t="shared" si="1048"/>
        <v>2019</v>
      </c>
      <c r="N8419" s="14">
        <f t="shared" si="1049"/>
        <v>4</v>
      </c>
      <c r="O8419" s="14" t="str">
        <f>IFERROR(VLOOKUP(I8419,Lists!$F$2:$G$16,2,FALSE()),"Not Rated")</f>
        <v>Teens</v>
      </c>
      <c r="P8419" s="14">
        <f t="shared" si="1050"/>
        <v>116</v>
      </c>
      <c r="Q8419" s="14" t="str">
        <f t="shared" si="1051"/>
        <v>United States</v>
      </c>
      <c r="R8419" s="14" t="str">
        <f t="shared" si="1052"/>
        <v>|United States|</v>
      </c>
      <c r="S8419" s="14" t="str">
        <f t="shared" si="1053"/>
        <v>|Documentaries|</v>
      </c>
      <c r="T8419" s="14" t="str">
        <f t="shared" si="1054"/>
        <v>|Ken Burns|Christopher Loren Ewers|Erik Ewers|</v>
      </c>
      <c r="U8419" s="14" t="str">
        <f t="shared" si="1055"/>
        <v>|Peter Coyote|</v>
      </c>
    </row>
    <row r="8420" spans="1:21">
      <c r="A8420" s="14" t="s">
        <v>38535</v>
      </c>
      <c r="B8420" s="14" t="s">
        <v>48</v>
      </c>
      <c r="C8420" s="14" t="s">
        <v>38536</v>
      </c>
      <c r="D8420" s="14" t="s">
        <v>38537</v>
      </c>
      <c r="E8420" s="14" t="s">
        <v>38538</v>
      </c>
      <c r="F8420" s="14" t="s">
        <v>123</v>
      </c>
      <c r="G8420" s="26">
        <v>43008</v>
      </c>
      <c r="H8420" s="14">
        <v>2017</v>
      </c>
      <c r="I8420" s="14" t="s">
        <v>360</v>
      </c>
      <c r="J8420" s="14" t="s">
        <v>2213</v>
      </c>
      <c r="K8420" s="14" t="s">
        <v>475</v>
      </c>
      <c r="L8420" s="14" t="s">
        <v>38539</v>
      </c>
      <c r="M8420" s="14">
        <f t="shared" si="1048"/>
        <v>2017</v>
      </c>
      <c r="N8420" s="14">
        <f t="shared" si="1049"/>
        <v>9</v>
      </c>
      <c r="O8420" s="14" t="str">
        <f>IFERROR(VLOOKUP(I8420,Lists!$F$2:$G$16,2,FALSE()),"Not Rated")</f>
        <v>Adults</v>
      </c>
      <c r="P8420" s="14">
        <f t="shared" si="1050"/>
        <v>130</v>
      </c>
      <c r="Q8420" s="14" t="str">
        <f t="shared" si="1051"/>
        <v>South Korea</v>
      </c>
      <c r="R8420" s="14" t="str">
        <f t="shared" si="1052"/>
        <v>|South Korea|</v>
      </c>
      <c r="S8420" s="14" t="str">
        <f t="shared" si="1053"/>
        <v>|Dramas|International Movies|</v>
      </c>
      <c r="T8420" s="14" t="str">
        <f t="shared" si="1054"/>
        <v>|Park In-je|</v>
      </c>
      <c r="U8420" s="14" t="str">
        <f t="shared" si="1055"/>
        <v>|Min-sik Choi|Do-won Kwak|Eun-kyung Shim|So-ri Moon|Mi-ran Ra|Hye-young Ryu|Ki Hong Lee|Sun-gyu Jin|Joo-yeon Lee|Byeong-eun Park|</v>
      </c>
    </row>
    <row r="8421" spans="1:21" ht="24">
      <c r="A8421" s="14" t="s">
        <v>38540</v>
      </c>
      <c r="B8421" s="14" t="s">
        <v>48</v>
      </c>
      <c r="C8421" s="28" t="s">
        <v>38541</v>
      </c>
      <c r="D8421" s="14" t="s">
        <v>38542</v>
      </c>
      <c r="E8421" s="14" t="s">
        <v>117</v>
      </c>
      <c r="F8421" s="14" t="s">
        <v>115</v>
      </c>
      <c r="G8421" s="26">
        <v>42825</v>
      </c>
      <c r="H8421" s="14">
        <v>1944</v>
      </c>
      <c r="I8421" s="14" t="s">
        <v>362</v>
      </c>
      <c r="J8421" s="14" t="s">
        <v>15929</v>
      </c>
      <c r="K8421" s="14" t="s">
        <v>33177</v>
      </c>
      <c r="L8421" s="14" t="s">
        <v>38543</v>
      </c>
      <c r="M8421" s="14">
        <f t="shared" si="1048"/>
        <v>2017</v>
      </c>
      <c r="N8421" s="14">
        <f t="shared" si="1049"/>
        <v>3</v>
      </c>
      <c r="O8421" s="14" t="str">
        <f>IFERROR(VLOOKUP(I8421,Lists!$F$2:$G$16,2,FALSE()),"Not Rated")</f>
        <v>Older Kids</v>
      </c>
      <c r="P8421" s="14">
        <f t="shared" si="1050"/>
        <v>40</v>
      </c>
      <c r="Q8421" s="14" t="str">
        <f t="shared" si="1051"/>
        <v>United States</v>
      </c>
      <c r="R8421" s="14" t="str">
        <f t="shared" si="1052"/>
        <v>|United States|</v>
      </c>
      <c r="S8421" s="14" t="str">
        <f t="shared" si="1053"/>
        <v>|Classic Movies|Documentaries|</v>
      </c>
      <c r="T8421" s="14" t="str">
        <f t="shared" si="1054"/>
        <v>|William Wyler|</v>
      </c>
      <c r="U8421" s="14" t="str">
        <f t="shared" si="1055"/>
        <v>|Unknown|</v>
      </c>
    </row>
    <row r="8422" spans="1:21">
      <c r="A8422" s="14" t="s">
        <v>38544</v>
      </c>
      <c r="B8422" s="14" t="s">
        <v>48</v>
      </c>
      <c r="C8422" s="14" t="s">
        <v>38545</v>
      </c>
      <c r="D8422" s="14" t="s">
        <v>38546</v>
      </c>
      <c r="E8422" s="14" t="s">
        <v>38547</v>
      </c>
      <c r="F8422" s="14" t="s">
        <v>921</v>
      </c>
      <c r="G8422" s="26">
        <v>43620</v>
      </c>
      <c r="H8422" s="14">
        <v>2009</v>
      </c>
      <c r="I8422" s="14" t="s">
        <v>363</v>
      </c>
      <c r="J8422" s="14" t="s">
        <v>507</v>
      </c>
      <c r="K8422" s="14" t="s">
        <v>245</v>
      </c>
      <c r="L8422" s="14" t="s">
        <v>38548</v>
      </c>
      <c r="M8422" s="14">
        <f t="shared" si="1048"/>
        <v>2019</v>
      </c>
      <c r="N8422" s="14">
        <f t="shared" si="1049"/>
        <v>6</v>
      </c>
      <c r="O8422" s="14" t="str">
        <f>IFERROR(VLOOKUP(I8422,Lists!$F$2:$G$16,2,FALSE()),"Not Rated")</f>
        <v>Adults</v>
      </c>
      <c r="P8422" s="14">
        <f t="shared" si="1050"/>
        <v>94</v>
      </c>
      <c r="Q8422" s="14" t="str">
        <f t="shared" si="1051"/>
        <v>United States</v>
      </c>
      <c r="R8422" s="14" t="str">
        <f t="shared" si="1052"/>
        <v>|United States|United Kingdom|</v>
      </c>
      <c r="S8422" s="14" t="str">
        <f t="shared" si="1053"/>
        <v>|Comedies|</v>
      </c>
      <c r="T8422" s="14" t="str">
        <f t="shared" si="1054"/>
        <v>|Grant Heslov|</v>
      </c>
      <c r="U8422" s="14" t="str">
        <f t="shared" si="1055"/>
        <v>|George Clooney|Ewan McGregor|Jeff Bridges|Kevin Spacey|Stephen Lang|Robert Patrick|Waleed Zuaiter|Stephen Root|Glenn Morshower|Nick Offerman|Tim Griffin|Rebecca Mader|</v>
      </c>
    </row>
    <row r="8423" spans="1:21">
      <c r="A8423" s="14" t="s">
        <v>38549</v>
      </c>
      <c r="B8423" s="14" t="s">
        <v>49</v>
      </c>
      <c r="C8423" s="14" t="s">
        <v>38550</v>
      </c>
      <c r="D8423" s="14" t="s">
        <v>117</v>
      </c>
      <c r="E8423" s="14" t="s">
        <v>38551</v>
      </c>
      <c r="F8423" s="14" t="s">
        <v>115</v>
      </c>
      <c r="G8423" s="26">
        <v>42477</v>
      </c>
      <c r="H8423" s="14">
        <v>2015</v>
      </c>
      <c r="I8423" s="14" t="s">
        <v>361</v>
      </c>
      <c r="J8423" s="14" t="s">
        <v>105</v>
      </c>
      <c r="K8423" s="14" t="s">
        <v>1674</v>
      </c>
      <c r="L8423" s="14" t="s">
        <v>38552</v>
      </c>
      <c r="M8423" s="14">
        <f t="shared" si="1048"/>
        <v>2016</v>
      </c>
      <c r="N8423" s="14">
        <f t="shared" si="1049"/>
        <v>4</v>
      </c>
      <c r="O8423" s="14" t="str">
        <f>IFERROR(VLOOKUP(I8423,Lists!$F$2:$G$16,2,FALSE()),"Not Rated")</f>
        <v>Teens</v>
      </c>
      <c r="P8423" s="14">
        <f t="shared" si="1050"/>
        <v>1</v>
      </c>
      <c r="Q8423" s="14" t="str">
        <f t="shared" si="1051"/>
        <v>United States</v>
      </c>
      <c r="R8423" s="14" t="str">
        <f t="shared" si="1052"/>
        <v>|United States|</v>
      </c>
      <c r="S8423" s="14" t="str">
        <f t="shared" si="1053"/>
        <v>|TV Dramas|TV Mysteries|TV Sci-Fi &amp; Fantasy|</v>
      </c>
      <c r="T8423" s="14" t="str">
        <f t="shared" si="1054"/>
        <v>|Unknown|</v>
      </c>
      <c r="U8423" s="14" t="str">
        <f t="shared" si="1055"/>
        <v>|Shantel VanSanten|Diogo Morgado|JD Pardo|Joel Courtney|Jon Fletcher|Sofia Black D'Elia|Anna Diop|Craig Frank|</v>
      </c>
    </row>
    <row r="8424" spans="1:21">
      <c r="A8424" s="14" t="s">
        <v>38553</v>
      </c>
      <c r="B8424" s="14" t="s">
        <v>49</v>
      </c>
      <c r="C8424" s="14" t="s">
        <v>38554</v>
      </c>
      <c r="D8424" s="14" t="s">
        <v>117</v>
      </c>
      <c r="E8424" s="14" t="s">
        <v>38555</v>
      </c>
      <c r="F8424" s="14" t="s">
        <v>115</v>
      </c>
      <c r="G8424" s="26">
        <v>43040</v>
      </c>
      <c r="H8424" s="14">
        <v>2016</v>
      </c>
      <c r="I8424" s="14" t="s">
        <v>362</v>
      </c>
      <c r="J8424" s="14" t="s">
        <v>521</v>
      </c>
      <c r="K8424" s="14" t="s">
        <v>257</v>
      </c>
      <c r="L8424" s="14" t="s">
        <v>38556</v>
      </c>
      <c r="M8424" s="14">
        <f t="shared" si="1048"/>
        <v>2017</v>
      </c>
      <c r="N8424" s="14">
        <f t="shared" si="1049"/>
        <v>11</v>
      </c>
      <c r="O8424" s="14" t="str">
        <f>IFERROR(VLOOKUP(I8424,Lists!$F$2:$G$16,2,FALSE()),"Not Rated")</f>
        <v>Older Kids</v>
      </c>
      <c r="P8424" s="14">
        <f t="shared" si="1050"/>
        <v>5</v>
      </c>
      <c r="Q8424" s="14" t="str">
        <f t="shared" si="1051"/>
        <v>United States</v>
      </c>
      <c r="R8424" s="14" t="str">
        <f t="shared" si="1052"/>
        <v>|United States|</v>
      </c>
      <c r="S8424" s="14" t="str">
        <f t="shared" si="1053"/>
        <v>|Docuseries|</v>
      </c>
      <c r="T8424" s="14" t="str">
        <f t="shared" si="1054"/>
        <v>|Unknown|</v>
      </c>
      <c r="U8424" s="14" t="str">
        <f t="shared" si="1055"/>
        <v>|Anthony Bourdain|David Chang|Sean Brock|April Bloomfield|Edward Lee|Magnus Nilsson|Gabrielle Hamilton|David Kinch|Ludo Lefebvre|</v>
      </c>
    </row>
    <row r="8425" spans="1:21">
      <c r="A8425" s="14" t="s">
        <v>38557</v>
      </c>
      <c r="B8425" s="14" t="s">
        <v>49</v>
      </c>
      <c r="C8425" s="14" t="s">
        <v>38558</v>
      </c>
      <c r="D8425" s="14" t="s">
        <v>117</v>
      </c>
      <c r="E8425" s="14" t="s">
        <v>117</v>
      </c>
      <c r="F8425" s="14" t="s">
        <v>120</v>
      </c>
      <c r="G8425" s="26">
        <v>43205</v>
      </c>
      <c r="H8425" s="14">
        <v>2012</v>
      </c>
      <c r="I8425" s="14" t="s">
        <v>368</v>
      </c>
      <c r="J8425" s="14" t="s">
        <v>106</v>
      </c>
      <c r="K8425" s="14" t="s">
        <v>617</v>
      </c>
      <c r="L8425" s="14" t="s">
        <v>38559</v>
      </c>
      <c r="M8425" s="14">
        <f t="shared" si="1048"/>
        <v>2018</v>
      </c>
      <c r="N8425" s="14">
        <f t="shared" si="1049"/>
        <v>4</v>
      </c>
      <c r="O8425" s="14" t="str">
        <f>IFERROR(VLOOKUP(I8425,Lists!$F$2:$G$16,2,FALSE()),"Not Rated")</f>
        <v>Kids</v>
      </c>
      <c r="P8425" s="14">
        <f t="shared" si="1050"/>
        <v>2</v>
      </c>
      <c r="Q8425" s="14" t="str">
        <f t="shared" si="1051"/>
        <v>France</v>
      </c>
      <c r="R8425" s="14" t="str">
        <f t="shared" si="1052"/>
        <v>|France|</v>
      </c>
      <c r="S8425" s="14" t="str">
        <f t="shared" si="1053"/>
        <v>|Kids' TV|TV Comedies|</v>
      </c>
      <c r="T8425" s="14" t="str">
        <f t="shared" si="1054"/>
        <v>|Unknown|</v>
      </c>
      <c r="U8425" s="14" t="str">
        <f t="shared" si="1055"/>
        <v>|Unknown|</v>
      </c>
    </row>
    <row r="8426" spans="1:21">
      <c r="A8426" s="14" t="s">
        <v>38560</v>
      </c>
      <c r="B8426" s="14" t="s">
        <v>49</v>
      </c>
      <c r="C8426" s="14" t="s">
        <v>38561</v>
      </c>
      <c r="D8426" s="14" t="s">
        <v>117</v>
      </c>
      <c r="E8426" s="14" t="s">
        <v>38562</v>
      </c>
      <c r="F8426" s="14" t="s">
        <v>122</v>
      </c>
      <c r="G8426" s="26">
        <v>43128</v>
      </c>
      <c r="H8426" s="14">
        <v>2017</v>
      </c>
      <c r="I8426" s="14" t="s">
        <v>360</v>
      </c>
      <c r="J8426" s="14" t="s">
        <v>107</v>
      </c>
      <c r="K8426" s="14" t="s">
        <v>512</v>
      </c>
      <c r="L8426" s="14" t="s">
        <v>38563</v>
      </c>
      <c r="M8426" s="14">
        <f t="shared" si="1048"/>
        <v>2018</v>
      </c>
      <c r="N8426" s="14">
        <f t="shared" si="1049"/>
        <v>1</v>
      </c>
      <c r="O8426" s="14" t="str">
        <f>IFERROR(VLOOKUP(I8426,Lists!$F$2:$G$16,2,FALSE()),"Not Rated")</f>
        <v>Adults</v>
      </c>
      <c r="P8426" s="14">
        <f t="shared" si="1050"/>
        <v>3</v>
      </c>
      <c r="Q8426" s="14" t="str">
        <f t="shared" si="1051"/>
        <v>Spain</v>
      </c>
      <c r="R8426" s="14" t="str">
        <f t="shared" si="1052"/>
        <v>|Spain|</v>
      </c>
      <c r="S8426" s="14" t="str">
        <f t="shared" si="1053"/>
        <v>|International TV Shows|Spanish-Language TV Shows|TV Action &amp; Adventure|</v>
      </c>
      <c r="T8426" s="14" t="str">
        <f t="shared" si="1054"/>
        <v>|Unknown|</v>
      </c>
      <c r="U8426" s="14" t="str">
        <f t="shared" si="1055"/>
        <v>|Rodolfo Sancho|Aura Garrido|Nacho Fresneda|Cayetana Guillén Cuervo|Juan Gea|Jaime Blanch|Natalia Millan|Julián Villagrán|Hugo Silva|Francesca Piñón|Mar Saura|Ramón Langa|Andrés Gertrúdix|Macarena García|</v>
      </c>
    </row>
    <row r="8427" spans="1:21">
      <c r="A8427" s="14" t="s">
        <v>38564</v>
      </c>
      <c r="B8427" s="14" t="s">
        <v>48</v>
      </c>
      <c r="C8427" s="14" t="s">
        <v>38565</v>
      </c>
      <c r="D8427" s="14" t="s">
        <v>38566</v>
      </c>
      <c r="E8427" s="14" t="s">
        <v>38567</v>
      </c>
      <c r="F8427" s="14" t="s">
        <v>143</v>
      </c>
      <c r="G8427" s="26">
        <v>42710</v>
      </c>
      <c r="H8427" s="14">
        <v>2016</v>
      </c>
      <c r="I8427" s="14" t="s">
        <v>360</v>
      </c>
      <c r="J8427" s="14" t="s">
        <v>457</v>
      </c>
      <c r="K8427" s="14" t="s">
        <v>444</v>
      </c>
      <c r="L8427" s="14" t="s">
        <v>38568</v>
      </c>
      <c r="M8427" s="14">
        <f t="shared" si="1048"/>
        <v>2016</v>
      </c>
      <c r="N8427" s="14">
        <f t="shared" si="1049"/>
        <v>12</v>
      </c>
      <c r="O8427" s="14" t="str">
        <f>IFERROR(VLOOKUP(I8427,Lists!$F$2:$G$16,2,FALSE()),"Not Rated")</f>
        <v>Adults</v>
      </c>
      <c r="P8427" s="14">
        <f t="shared" si="1050"/>
        <v>104</v>
      </c>
      <c r="Q8427" s="14" t="str">
        <f t="shared" si="1051"/>
        <v>Denmark</v>
      </c>
      <c r="R8427" s="14" t="str">
        <f t="shared" si="1052"/>
        <v>|Denmark|</v>
      </c>
      <c r="S8427" s="14" t="str">
        <f t="shared" si="1053"/>
        <v>|Dramas|Independent Movies|International Movies|</v>
      </c>
      <c r="T8427" s="14" t="str">
        <f t="shared" si="1054"/>
        <v>|Mads Matthiesen|</v>
      </c>
      <c r="U8427" s="14" t="str">
        <f t="shared" si="1055"/>
        <v>|Maria Palm|Ed Skrein|Yvonnick Muller|Charlotte Tomaszewska|Virgile Bramly|Marco Ilsø|Dominic Allburn|</v>
      </c>
    </row>
    <row r="8428" spans="1:21">
      <c r="A8428" s="14" t="s">
        <v>38569</v>
      </c>
      <c r="B8428" s="14" t="s">
        <v>48</v>
      </c>
      <c r="C8428" s="14" t="s">
        <v>38570</v>
      </c>
      <c r="D8428" s="14" t="s">
        <v>3427</v>
      </c>
      <c r="E8428" s="14" t="s">
        <v>38571</v>
      </c>
      <c r="F8428" s="14" t="s">
        <v>1084</v>
      </c>
      <c r="G8428" s="26">
        <v>43474</v>
      </c>
      <c r="H8428" s="14">
        <v>2016</v>
      </c>
      <c r="I8428" s="14" t="s">
        <v>363</v>
      </c>
      <c r="J8428" s="14" t="s">
        <v>436</v>
      </c>
      <c r="K8428" s="14" t="s">
        <v>6328</v>
      </c>
      <c r="L8428" s="14" t="s">
        <v>38572</v>
      </c>
      <c r="M8428" s="14">
        <f t="shared" si="1048"/>
        <v>2019</v>
      </c>
      <c r="N8428" s="14">
        <f t="shared" si="1049"/>
        <v>1</v>
      </c>
      <c r="O8428" s="14" t="str">
        <f>IFERROR(VLOOKUP(I8428,Lists!$F$2:$G$16,2,FALSE()),"Not Rated")</f>
        <v>Adults</v>
      </c>
      <c r="P8428" s="14">
        <f t="shared" si="1050"/>
        <v>91</v>
      </c>
      <c r="Q8428" s="14" t="str">
        <f t="shared" si="1051"/>
        <v>United States</v>
      </c>
      <c r="R8428" s="14" t="str">
        <f t="shared" si="1052"/>
        <v>|United States|Canada|</v>
      </c>
      <c r="S8428" s="14" t="str">
        <f t="shared" si="1053"/>
        <v>|Horror Movies|Independent Movies|</v>
      </c>
      <c r="T8428" s="14" t="str">
        <f t="shared" si="1054"/>
        <v>|Bryan Bertino|</v>
      </c>
      <c r="U8428" s="14" t="str">
        <f t="shared" si="1055"/>
        <v>|Zoe Kazan|Ella Ballentine|Aaron Douglas|Christine Ebadi|Marc Hickox|Scott Speedman|Chris Webb|</v>
      </c>
    </row>
    <row r="8429" spans="1:21">
      <c r="A8429" s="14" t="s">
        <v>38573</v>
      </c>
      <c r="B8429" s="14" t="s">
        <v>48</v>
      </c>
      <c r="C8429" s="14" t="s">
        <v>38574</v>
      </c>
      <c r="D8429" s="14" t="s">
        <v>38575</v>
      </c>
      <c r="E8429" s="14" t="s">
        <v>38576</v>
      </c>
      <c r="F8429" s="14" t="s">
        <v>149</v>
      </c>
      <c r="G8429" s="26">
        <v>42353</v>
      </c>
      <c r="H8429" s="14">
        <v>2015</v>
      </c>
      <c r="I8429" s="14" t="s">
        <v>360</v>
      </c>
      <c r="J8429" s="14" t="s">
        <v>1649</v>
      </c>
      <c r="K8429" s="14" t="s">
        <v>244</v>
      </c>
      <c r="L8429" s="14" t="s">
        <v>38577</v>
      </c>
      <c r="M8429" s="14">
        <f t="shared" si="1048"/>
        <v>2015</v>
      </c>
      <c r="N8429" s="14">
        <f t="shared" si="1049"/>
        <v>12</v>
      </c>
      <c r="O8429" s="14" t="str">
        <f>IFERROR(VLOOKUP(I8429,Lists!$F$2:$G$16,2,FALSE()),"Not Rated")</f>
        <v>Adults</v>
      </c>
      <c r="P8429" s="14">
        <f t="shared" si="1050"/>
        <v>70</v>
      </c>
      <c r="Q8429" s="14" t="str">
        <f t="shared" si="1051"/>
        <v>New Zealand</v>
      </c>
      <c r="R8429" s="14" t="str">
        <f t="shared" si="1052"/>
        <v>|New Zealand|</v>
      </c>
      <c r="S8429" s="14" t="str">
        <f t="shared" si="1053"/>
        <v>|Dramas|</v>
      </c>
      <c r="T8429" s="14" t="str">
        <f t="shared" si="1054"/>
        <v>|John Banas|</v>
      </c>
      <c r="U8429" s="14" t="str">
        <f t="shared" si="1055"/>
        <v>|Greta Gregory|Mark Mitchinson|Bruce Hopkins|John Sumner|Flynn Allen|Harriet Beattie|Carolyn Dando|Laurie Dee|Ruth Dudding|</v>
      </c>
    </row>
    <row r="8430" spans="1:21">
      <c r="A8430" s="14" t="s">
        <v>38578</v>
      </c>
      <c r="B8430" s="14" t="s">
        <v>49</v>
      </c>
      <c r="C8430" s="14" t="s">
        <v>38579</v>
      </c>
      <c r="D8430" s="14" t="s">
        <v>117</v>
      </c>
      <c r="E8430" s="14" t="s">
        <v>117</v>
      </c>
      <c r="F8430" s="14" t="s">
        <v>115</v>
      </c>
      <c r="G8430" s="26">
        <v>43145</v>
      </c>
      <c r="H8430" s="14">
        <v>2018</v>
      </c>
      <c r="I8430" s="14" t="s">
        <v>360</v>
      </c>
      <c r="J8430" s="14" t="s">
        <v>105</v>
      </c>
      <c r="K8430" s="14" t="s">
        <v>257</v>
      </c>
      <c r="L8430" s="14" t="s">
        <v>38580</v>
      </c>
      <c r="M8430" s="14">
        <f t="shared" si="1048"/>
        <v>2018</v>
      </c>
      <c r="N8430" s="14">
        <f t="shared" si="1049"/>
        <v>2</v>
      </c>
      <c r="O8430" s="14" t="str">
        <f>IFERROR(VLOOKUP(I8430,Lists!$F$2:$G$16,2,FALSE()),"Not Rated")</f>
        <v>Adults</v>
      </c>
      <c r="P8430" s="14">
        <f t="shared" si="1050"/>
        <v>1</v>
      </c>
      <c r="Q8430" s="14" t="str">
        <f t="shared" si="1051"/>
        <v>United States</v>
      </c>
      <c r="R8430" s="14" t="str">
        <f t="shared" si="1052"/>
        <v>|United States|</v>
      </c>
      <c r="S8430" s="14" t="str">
        <f t="shared" si="1053"/>
        <v>|Docuseries|</v>
      </c>
      <c r="T8430" s="14" t="str">
        <f t="shared" si="1054"/>
        <v>|Unknown|</v>
      </c>
      <c r="U8430" s="14" t="str">
        <f t="shared" si="1055"/>
        <v>|Unknown|</v>
      </c>
    </row>
    <row r="8431" spans="1:21">
      <c r="A8431" s="14" t="s">
        <v>38581</v>
      </c>
      <c r="B8431" s="14" t="s">
        <v>49</v>
      </c>
      <c r="C8431" s="14" t="s">
        <v>38582</v>
      </c>
      <c r="D8431" s="14" t="s">
        <v>117</v>
      </c>
      <c r="E8431" s="14" t="s">
        <v>38583</v>
      </c>
      <c r="F8431" s="14" t="s">
        <v>145</v>
      </c>
      <c r="G8431" s="26">
        <v>42936</v>
      </c>
      <c r="H8431" s="14">
        <v>2017</v>
      </c>
      <c r="I8431" s="14" t="s">
        <v>360</v>
      </c>
      <c r="J8431" s="14" t="s">
        <v>105</v>
      </c>
      <c r="K8431" s="14" t="s">
        <v>1608</v>
      </c>
      <c r="L8431" s="14" t="s">
        <v>38584</v>
      </c>
      <c r="M8431" s="14">
        <f t="shared" si="1048"/>
        <v>2017</v>
      </c>
      <c r="N8431" s="14">
        <f t="shared" si="1049"/>
        <v>7</v>
      </c>
      <c r="O8431" s="14" t="str">
        <f>IFERROR(VLOOKUP(I8431,Lists!$F$2:$G$16,2,FALSE()),"Not Rated")</f>
        <v>Adults</v>
      </c>
      <c r="P8431" s="14">
        <f t="shared" si="1050"/>
        <v>1</v>
      </c>
      <c r="Q8431" s="14" t="str">
        <f t="shared" si="1051"/>
        <v>Sweden</v>
      </c>
      <c r="R8431" s="14" t="str">
        <f t="shared" si="1052"/>
        <v>|Sweden|</v>
      </c>
      <c r="S8431" s="14" t="str">
        <f t="shared" si="1053"/>
        <v>|International TV Shows|TV Comedies|TV Dramas|</v>
      </c>
      <c r="T8431" s="14" t="str">
        <f t="shared" si="1054"/>
        <v>|Unknown|</v>
      </c>
      <c r="U8431" s="14" t="str">
        <f t="shared" si="1055"/>
        <v>|Björn Kjellman|Joy Sengupta|Natasha Jayetileke|</v>
      </c>
    </row>
    <row r="8432" spans="1:21">
      <c r="A8432" s="14" t="s">
        <v>38585</v>
      </c>
      <c r="B8432" s="14" t="s">
        <v>48</v>
      </c>
      <c r="C8432" s="14" t="s">
        <v>38586</v>
      </c>
      <c r="D8432" s="14" t="s">
        <v>34560</v>
      </c>
      <c r="E8432" s="14" t="s">
        <v>38587</v>
      </c>
      <c r="F8432" s="14" t="s">
        <v>115</v>
      </c>
      <c r="G8432" s="26">
        <v>44075</v>
      </c>
      <c r="H8432" s="14">
        <v>2011</v>
      </c>
      <c r="I8432" s="14" t="s">
        <v>367</v>
      </c>
      <c r="J8432" s="14" t="s">
        <v>457</v>
      </c>
      <c r="K8432" s="14" t="s">
        <v>481</v>
      </c>
      <c r="L8432" s="14" t="s">
        <v>38588</v>
      </c>
      <c r="M8432" s="14">
        <f t="shared" si="1048"/>
        <v>2020</v>
      </c>
      <c r="N8432" s="14">
        <f t="shared" si="1049"/>
        <v>9</v>
      </c>
      <c r="O8432" s="14" t="str">
        <f>IFERROR(VLOOKUP(I8432,Lists!$F$2:$G$16,2,FALSE()),"Not Rated")</f>
        <v>Older Kids</v>
      </c>
      <c r="P8432" s="14">
        <f t="shared" si="1050"/>
        <v>104</v>
      </c>
      <c r="Q8432" s="14" t="str">
        <f t="shared" si="1051"/>
        <v>United States</v>
      </c>
      <c r="R8432" s="14" t="str">
        <f t="shared" si="1052"/>
        <v>|United States|</v>
      </c>
      <c r="S8432" s="14" t="str">
        <f t="shared" si="1053"/>
        <v>|Children &amp; Family Movies|Comedies|</v>
      </c>
      <c r="T8432" s="14" t="str">
        <f t="shared" si="1054"/>
        <v>|James Bobin|</v>
      </c>
      <c r="U8432" s="14" t="str">
        <f t="shared" si="1055"/>
        <v>|Jason Segel|Amy Adams|Chris Cooper|Rashida Jones|Kermit the Frog|Miss Piggy|Fozzie Bear|Gonzo|Muppets|Steve Whitmire|Eric Jacobson|Dave Goelz|Bill Barretta|David Rudman|Matt Vogel|Peter Linz|</v>
      </c>
    </row>
    <row r="8433" spans="1:21">
      <c r="A8433" s="14" t="s">
        <v>38589</v>
      </c>
      <c r="B8433" s="14" t="s">
        <v>49</v>
      </c>
      <c r="C8433" s="14" t="s">
        <v>38590</v>
      </c>
      <c r="D8433" s="14" t="s">
        <v>117</v>
      </c>
      <c r="E8433" s="14" t="s">
        <v>117</v>
      </c>
      <c r="F8433" s="14" t="s">
        <v>118</v>
      </c>
      <c r="G8433" s="26">
        <v>42825</v>
      </c>
      <c r="H8433" s="14">
        <v>2015</v>
      </c>
      <c r="I8433" s="14" t="s">
        <v>360</v>
      </c>
      <c r="J8433" s="14" t="s">
        <v>105</v>
      </c>
      <c r="K8433" s="14" t="s">
        <v>485</v>
      </c>
      <c r="L8433" s="14" t="s">
        <v>38591</v>
      </c>
      <c r="M8433" s="14">
        <f t="shared" si="1048"/>
        <v>2017</v>
      </c>
      <c r="N8433" s="14">
        <f t="shared" si="1049"/>
        <v>3</v>
      </c>
      <c r="O8433" s="14" t="str">
        <f>IFERROR(VLOOKUP(I8433,Lists!$F$2:$G$16,2,FALSE()),"Not Rated")</f>
        <v>Adults</v>
      </c>
      <c r="P8433" s="14">
        <f t="shared" si="1050"/>
        <v>1</v>
      </c>
      <c r="Q8433" s="14" t="str">
        <f t="shared" si="1051"/>
        <v>United Kingdom</v>
      </c>
      <c r="R8433" s="14" t="str">
        <f t="shared" si="1052"/>
        <v>|United Kingdom|</v>
      </c>
      <c r="S8433" s="14" t="str">
        <f t="shared" si="1053"/>
        <v>|British TV Shows|Crime TV Shows|Docuseries|</v>
      </c>
      <c r="T8433" s="14" t="str">
        <f t="shared" si="1054"/>
        <v>|Unknown|</v>
      </c>
      <c r="U8433" s="14" t="str">
        <f t="shared" si="1055"/>
        <v>|Unknown|</v>
      </c>
    </row>
    <row r="8434" spans="1:21">
      <c r="A8434" s="14" t="s">
        <v>38592</v>
      </c>
      <c r="B8434" s="14" t="s">
        <v>48</v>
      </c>
      <c r="C8434" s="14" t="s">
        <v>38593</v>
      </c>
      <c r="D8434" s="14" t="s">
        <v>38594</v>
      </c>
      <c r="E8434" s="14" t="s">
        <v>38595</v>
      </c>
      <c r="F8434" s="14" t="s">
        <v>132</v>
      </c>
      <c r="G8434" s="26">
        <v>43282</v>
      </c>
      <c r="H8434" s="14">
        <v>2017</v>
      </c>
      <c r="I8434" s="14" t="s">
        <v>362</v>
      </c>
      <c r="J8434" s="14" t="s">
        <v>671</v>
      </c>
      <c r="K8434" s="14" t="s">
        <v>1527</v>
      </c>
      <c r="L8434" s="14" t="s">
        <v>38596</v>
      </c>
      <c r="M8434" s="14">
        <f t="shared" si="1048"/>
        <v>2018</v>
      </c>
      <c r="N8434" s="14">
        <f t="shared" si="1049"/>
        <v>7</v>
      </c>
      <c r="O8434" s="14" t="str">
        <f>IFERROR(VLOOKUP(I8434,Lists!$F$2:$G$16,2,FALSE()),"Not Rated")</f>
        <v>Older Kids</v>
      </c>
      <c r="P8434" s="14">
        <f t="shared" si="1050"/>
        <v>115</v>
      </c>
      <c r="Q8434" s="14" t="str">
        <f t="shared" si="1051"/>
        <v>Italy</v>
      </c>
      <c r="R8434" s="14" t="str">
        <f t="shared" si="1052"/>
        <v>|Italy|</v>
      </c>
      <c r="S8434" s="14" t="str">
        <f t="shared" si="1053"/>
        <v>|Dramas|International Movies|Music &amp; Musicals|</v>
      </c>
      <c r="T8434" s="14" t="str">
        <f t="shared" si="1054"/>
        <v>|Michael Radford|</v>
      </c>
      <c r="U8434" s="14" t="str">
        <f t="shared" si="1055"/>
        <v>|Toby Sebastian|Luisa Ranieri|Jordi Mollà|Antonio Banderas|Ennio Fantastichini|Nadir Caselli|Alessandro Sperduti|Francesco Salvi|</v>
      </c>
    </row>
    <row r="8435" spans="1:21">
      <c r="A8435" s="14" t="s">
        <v>38597</v>
      </c>
      <c r="B8435" s="14" t="s">
        <v>48</v>
      </c>
      <c r="C8435" s="14" t="s">
        <v>38598</v>
      </c>
      <c r="D8435" s="14" t="s">
        <v>1288</v>
      </c>
      <c r="E8435" s="14" t="s">
        <v>38599</v>
      </c>
      <c r="F8435" s="14" t="s">
        <v>117</v>
      </c>
      <c r="G8435" s="26">
        <v>43831</v>
      </c>
      <c r="H8435" s="14">
        <v>1991</v>
      </c>
      <c r="I8435" s="14" t="s">
        <v>364</v>
      </c>
      <c r="J8435" s="14" t="s">
        <v>744</v>
      </c>
      <c r="K8435" s="14" t="s">
        <v>245</v>
      </c>
      <c r="L8435" s="14" t="s">
        <v>38600</v>
      </c>
      <c r="M8435" s="14">
        <f t="shared" si="1048"/>
        <v>2020</v>
      </c>
      <c r="N8435" s="14">
        <f t="shared" si="1049"/>
        <v>1</v>
      </c>
      <c r="O8435" s="14" t="str">
        <f>IFERROR(VLOOKUP(I8435,Lists!$F$2:$G$16,2,FALSE()),"Not Rated")</f>
        <v>Teens</v>
      </c>
      <c r="P8435" s="14">
        <f t="shared" si="1050"/>
        <v>85</v>
      </c>
      <c r="Q8435" s="14" t="str">
        <f t="shared" si="1051"/>
        <v>Unknown</v>
      </c>
      <c r="R8435" s="14" t="str">
        <f t="shared" si="1052"/>
        <v>|Unknown|</v>
      </c>
      <c r="S8435" s="14" t="str">
        <f t="shared" si="1053"/>
        <v>|Comedies|</v>
      </c>
      <c r="T8435" s="14" t="str">
        <f t="shared" si="1054"/>
        <v>|David Zucker|</v>
      </c>
      <c r="U8435" s="14" t="str">
        <f t="shared" si="1055"/>
        <v>|Leslie Nielsen|Priscilla Presley|George Kennedy|O.J. Simpson|Robert Goulet|Richard Griffiths|Jacqueline Brookes|</v>
      </c>
    </row>
    <row r="8436" spans="1:21">
      <c r="A8436" s="14" t="s">
        <v>38601</v>
      </c>
      <c r="B8436" s="14" t="s">
        <v>48</v>
      </c>
      <c r="C8436" s="14" t="s">
        <v>38602</v>
      </c>
      <c r="D8436" s="14" t="s">
        <v>1288</v>
      </c>
      <c r="E8436" s="14" t="s">
        <v>38603</v>
      </c>
      <c r="F8436" s="14" t="s">
        <v>115</v>
      </c>
      <c r="G8436" s="26">
        <v>44197</v>
      </c>
      <c r="H8436" s="14">
        <v>1988</v>
      </c>
      <c r="I8436" s="14" t="s">
        <v>364</v>
      </c>
      <c r="J8436" s="14" t="s">
        <v>744</v>
      </c>
      <c r="K8436" s="14" t="s">
        <v>1189</v>
      </c>
      <c r="L8436" s="14" t="s">
        <v>38604</v>
      </c>
      <c r="M8436" s="14">
        <f t="shared" si="1048"/>
        <v>2021</v>
      </c>
      <c r="N8436" s="14">
        <f t="shared" si="1049"/>
        <v>1</v>
      </c>
      <c r="O8436" s="14" t="str">
        <f>IFERROR(VLOOKUP(I8436,Lists!$F$2:$G$16,2,FALSE()),"Not Rated")</f>
        <v>Teens</v>
      </c>
      <c r="P8436" s="14">
        <f t="shared" si="1050"/>
        <v>85</v>
      </c>
      <c r="Q8436" s="14" t="str">
        <f t="shared" si="1051"/>
        <v>United States</v>
      </c>
      <c r="R8436" s="14" t="str">
        <f t="shared" si="1052"/>
        <v>|United States|</v>
      </c>
      <c r="S8436" s="14" t="str">
        <f t="shared" si="1053"/>
        <v>|Comedies|Cult Movies|</v>
      </c>
      <c r="T8436" s="14" t="str">
        <f t="shared" si="1054"/>
        <v>|David Zucker|</v>
      </c>
      <c r="U8436" s="14" t="str">
        <f t="shared" si="1055"/>
        <v>|Leslie Nielsen|Priscilla Presley|George Kennedy|Ricardo Montalban|O.J. Simpson|Raye Birk|Susan Beaubian|Nancy Marchand|</v>
      </c>
    </row>
    <row r="8437" spans="1:21">
      <c r="A8437" s="14" t="s">
        <v>38605</v>
      </c>
      <c r="B8437" s="14" t="s">
        <v>48</v>
      </c>
      <c r="C8437" s="14" t="s">
        <v>38606</v>
      </c>
      <c r="D8437" s="14" t="s">
        <v>2886</v>
      </c>
      <c r="E8437" s="14" t="s">
        <v>38607</v>
      </c>
      <c r="F8437" s="14" t="s">
        <v>115</v>
      </c>
      <c r="G8437" s="26">
        <v>43831</v>
      </c>
      <c r="H8437" s="14">
        <v>1984</v>
      </c>
      <c r="I8437" s="14" t="s">
        <v>367</v>
      </c>
      <c r="J8437" s="14" t="s">
        <v>2323</v>
      </c>
      <c r="K8437" s="14" t="s">
        <v>35844</v>
      </c>
      <c r="L8437" s="14" t="s">
        <v>38608</v>
      </c>
      <c r="M8437" s="14">
        <f t="shared" si="1048"/>
        <v>2020</v>
      </c>
      <c r="N8437" s="14">
        <f t="shared" si="1049"/>
        <v>1</v>
      </c>
      <c r="O8437" s="14" t="str">
        <f>IFERROR(VLOOKUP(I8437,Lists!$F$2:$G$16,2,FALSE()),"Not Rated")</f>
        <v>Older Kids</v>
      </c>
      <c r="P8437" s="14">
        <f t="shared" si="1050"/>
        <v>138</v>
      </c>
      <c r="Q8437" s="14" t="str">
        <f t="shared" si="1051"/>
        <v>United States</v>
      </c>
      <c r="R8437" s="14" t="str">
        <f t="shared" si="1052"/>
        <v>|United States|</v>
      </c>
      <c r="S8437" s="14" t="str">
        <f t="shared" si="1053"/>
        <v>|Classic Movies|Dramas|Sports Movies|</v>
      </c>
      <c r="T8437" s="14" t="str">
        <f t="shared" si="1054"/>
        <v>|Barry Levinson|</v>
      </c>
      <c r="U8437" s="14" t="str">
        <f t="shared" si="1055"/>
        <v>|Robert Redford|Robert Duvall|Glenn Close|Kim Basinger|Wilford Brimley|Barbara Hershey|Robert Prosky|Richard Farnsworth|Joe Don Baker|John Finnegan|</v>
      </c>
    </row>
    <row r="8438" spans="1:21">
      <c r="A8438" s="14" t="s">
        <v>38609</v>
      </c>
      <c r="B8438" s="14" t="s">
        <v>48</v>
      </c>
      <c r="C8438" s="14" t="s">
        <v>38610</v>
      </c>
      <c r="D8438" s="14" t="s">
        <v>38611</v>
      </c>
      <c r="E8438" s="14" t="s">
        <v>117</v>
      </c>
      <c r="F8438" s="14" t="s">
        <v>115</v>
      </c>
      <c r="G8438" s="26">
        <v>42825</v>
      </c>
      <c r="H8438" s="14">
        <v>1944</v>
      </c>
      <c r="I8438" s="14" t="s">
        <v>361</v>
      </c>
      <c r="J8438" s="14" t="s">
        <v>15929</v>
      </c>
      <c r="K8438" s="14" t="s">
        <v>33177</v>
      </c>
      <c r="L8438" s="14" t="s">
        <v>38612</v>
      </c>
      <c r="M8438" s="14">
        <f t="shared" si="1048"/>
        <v>2017</v>
      </c>
      <c r="N8438" s="14">
        <f t="shared" si="1049"/>
        <v>3</v>
      </c>
      <c r="O8438" s="14" t="str">
        <f>IFERROR(VLOOKUP(I8438,Lists!$F$2:$G$16,2,FALSE()),"Not Rated")</f>
        <v>Teens</v>
      </c>
      <c r="P8438" s="14">
        <f t="shared" si="1050"/>
        <v>40</v>
      </c>
      <c r="Q8438" s="14" t="str">
        <f t="shared" si="1051"/>
        <v>United States</v>
      </c>
      <c r="R8438" s="14" t="str">
        <f t="shared" si="1052"/>
        <v>|United States|</v>
      </c>
      <c r="S8438" s="14" t="str">
        <f t="shared" si="1053"/>
        <v>|Classic Movies|Documentaries|</v>
      </c>
      <c r="T8438" s="14" t="str">
        <f t="shared" si="1054"/>
        <v>|Stuart Heisler|</v>
      </c>
      <c r="U8438" s="14" t="str">
        <f t="shared" si="1055"/>
        <v>|Unknown|</v>
      </c>
    </row>
    <row r="8439" spans="1:21">
      <c r="A8439" s="14" t="s">
        <v>38613</v>
      </c>
      <c r="B8439" s="14" t="s">
        <v>49</v>
      </c>
      <c r="C8439" s="14" t="s">
        <v>38614</v>
      </c>
      <c r="D8439" s="14" t="s">
        <v>117</v>
      </c>
      <c r="E8439" s="14" t="s">
        <v>2770</v>
      </c>
      <c r="F8439" s="14" t="s">
        <v>115</v>
      </c>
      <c r="G8439" s="26">
        <v>44198</v>
      </c>
      <c r="H8439" s="14">
        <v>2021</v>
      </c>
      <c r="I8439" s="14" t="s">
        <v>360</v>
      </c>
      <c r="J8439" s="14" t="s">
        <v>105</v>
      </c>
      <c r="K8439" s="14" t="s">
        <v>2400</v>
      </c>
      <c r="L8439" s="14" t="s">
        <v>38615</v>
      </c>
      <c r="M8439" s="14">
        <f t="shared" si="1048"/>
        <v>2021</v>
      </c>
      <c r="N8439" s="14">
        <f t="shared" si="1049"/>
        <v>1</v>
      </c>
      <c r="O8439" s="14" t="str">
        <f>IFERROR(VLOOKUP(I8439,Lists!$F$2:$G$16,2,FALSE()),"Not Rated")</f>
        <v>Adults</v>
      </c>
      <c r="P8439" s="14">
        <f t="shared" si="1050"/>
        <v>1</v>
      </c>
      <c r="Q8439" s="14" t="str">
        <f t="shared" si="1051"/>
        <v>United States</v>
      </c>
      <c r="R8439" s="14" t="str">
        <f t="shared" si="1052"/>
        <v>|United States|</v>
      </c>
      <c r="S8439" s="14" t="str">
        <f t="shared" si="1053"/>
        <v>|Stand-Up Comedy &amp; Talk Shows|TV Comedies|</v>
      </c>
      <c r="T8439" s="14" t="str">
        <f t="shared" si="1054"/>
        <v>|Unknown|</v>
      </c>
      <c r="U8439" s="14" t="str">
        <f t="shared" si="1055"/>
        <v>|David Spade|London Hughes|Fortune Feimster|</v>
      </c>
    </row>
    <row r="8440" spans="1:21">
      <c r="A8440" s="14" t="s">
        <v>38616</v>
      </c>
      <c r="B8440" s="14" t="s">
        <v>48</v>
      </c>
      <c r="C8440" s="14" t="s">
        <v>38617</v>
      </c>
      <c r="D8440" s="14" t="s">
        <v>38618</v>
      </c>
      <c r="E8440" s="14" t="s">
        <v>38619</v>
      </c>
      <c r="F8440" s="14" t="s">
        <v>119</v>
      </c>
      <c r="G8440" s="26">
        <v>43570</v>
      </c>
      <c r="H8440" s="14">
        <v>2018</v>
      </c>
      <c r="I8440" s="14" t="s">
        <v>360</v>
      </c>
      <c r="J8440" s="14" t="s">
        <v>1173</v>
      </c>
      <c r="K8440" s="14" t="s">
        <v>5078</v>
      </c>
      <c r="L8440" s="14" t="s">
        <v>38620</v>
      </c>
      <c r="M8440" s="14">
        <f t="shared" si="1048"/>
        <v>2019</v>
      </c>
      <c r="N8440" s="14">
        <f t="shared" si="1049"/>
        <v>4</v>
      </c>
      <c r="O8440" s="14" t="str">
        <f>IFERROR(VLOOKUP(I8440,Lists!$F$2:$G$16,2,FALSE()),"Not Rated")</f>
        <v>Adults</v>
      </c>
      <c r="P8440" s="14">
        <f t="shared" si="1050"/>
        <v>82</v>
      </c>
      <c r="Q8440" s="14" t="str">
        <f t="shared" si="1051"/>
        <v>Canada</v>
      </c>
      <c r="R8440" s="14" t="str">
        <f t="shared" si="1052"/>
        <v>|Canada|</v>
      </c>
      <c r="S8440" s="14" t="str">
        <f t="shared" si="1053"/>
        <v>|Comedies|Independent Movies|Romantic Movies|</v>
      </c>
      <c r="T8440" s="14" t="str">
        <f t="shared" si="1054"/>
        <v>|Carly Stone|</v>
      </c>
      <c r="U8440" s="14" t="str">
        <f t="shared" si="1055"/>
        <v>|Timm Sharp|Hayley Law|Camila Mendes|Brett Dier|Jessica Barden|Avan Jogia|</v>
      </c>
    </row>
    <row r="8441" spans="1:21">
      <c r="A8441" s="14" t="s">
        <v>38621</v>
      </c>
      <c r="B8441" s="14" t="s">
        <v>49</v>
      </c>
      <c r="C8441" s="14" t="s">
        <v>38622</v>
      </c>
      <c r="D8441" s="14" t="s">
        <v>117</v>
      </c>
      <c r="E8441" s="14" t="s">
        <v>117</v>
      </c>
      <c r="F8441" s="14" t="s">
        <v>115</v>
      </c>
      <c r="G8441" s="26">
        <v>43373</v>
      </c>
      <c r="H8441" s="14">
        <v>2017</v>
      </c>
      <c r="I8441" s="14" t="s">
        <v>361</v>
      </c>
      <c r="J8441" s="14" t="s">
        <v>105</v>
      </c>
      <c r="K8441" s="14" t="s">
        <v>257</v>
      </c>
      <c r="L8441" s="14" t="s">
        <v>38623</v>
      </c>
      <c r="M8441" s="14">
        <f t="shared" si="1048"/>
        <v>2018</v>
      </c>
      <c r="N8441" s="14">
        <f t="shared" si="1049"/>
        <v>9</v>
      </c>
      <c r="O8441" s="14" t="str">
        <f>IFERROR(VLOOKUP(I8441,Lists!$F$2:$G$16,2,FALSE()),"Not Rated")</f>
        <v>Teens</v>
      </c>
      <c r="P8441" s="14">
        <f t="shared" si="1050"/>
        <v>1</v>
      </c>
      <c r="Q8441" s="14" t="str">
        <f t="shared" si="1051"/>
        <v>United States</v>
      </c>
      <c r="R8441" s="14" t="str">
        <f t="shared" si="1052"/>
        <v>|United States|</v>
      </c>
      <c r="S8441" s="14" t="str">
        <f t="shared" si="1053"/>
        <v>|Docuseries|</v>
      </c>
      <c r="T8441" s="14" t="str">
        <f t="shared" si="1054"/>
        <v>|Unknown|</v>
      </c>
      <c r="U8441" s="14" t="str">
        <f t="shared" si="1055"/>
        <v>|Unknown|</v>
      </c>
    </row>
    <row r="8442" spans="1:21">
      <c r="A8442" s="14" t="s">
        <v>38624</v>
      </c>
      <c r="B8442" s="14" t="s">
        <v>48</v>
      </c>
      <c r="C8442" s="14" t="s">
        <v>38625</v>
      </c>
      <c r="D8442" s="14" t="s">
        <v>38626</v>
      </c>
      <c r="E8442" s="14" t="s">
        <v>117</v>
      </c>
      <c r="F8442" s="14" t="s">
        <v>124</v>
      </c>
      <c r="G8442" s="26">
        <v>42732</v>
      </c>
      <c r="H8442" s="14">
        <v>2016</v>
      </c>
      <c r="I8442" s="14" t="s">
        <v>361</v>
      </c>
      <c r="J8442" s="14" t="s">
        <v>404</v>
      </c>
      <c r="K8442" s="14" t="s">
        <v>496</v>
      </c>
      <c r="L8442" s="14" t="s">
        <v>38627</v>
      </c>
      <c r="M8442" s="14">
        <f t="shared" si="1048"/>
        <v>2016</v>
      </c>
      <c r="N8442" s="14">
        <f t="shared" si="1049"/>
        <v>12</v>
      </c>
      <c r="O8442" s="14" t="str">
        <f>IFERROR(VLOOKUP(I8442,Lists!$F$2:$G$16,2,FALSE()),"Not Rated")</f>
        <v>Teens</v>
      </c>
      <c r="P8442" s="14">
        <f t="shared" si="1050"/>
        <v>90</v>
      </c>
      <c r="Q8442" s="14" t="str">
        <f t="shared" si="1051"/>
        <v>Germany</v>
      </c>
      <c r="R8442" s="14" t="str">
        <f t="shared" si="1052"/>
        <v>|Germany|</v>
      </c>
      <c r="S8442" s="14" t="str">
        <f t="shared" si="1053"/>
        <v>|Documentaries|International Movies|</v>
      </c>
      <c r="T8442" s="14" t="str">
        <f t="shared" si="1054"/>
        <v>|Stefan Aust|Dirk Laabs|</v>
      </c>
      <c r="U8442" s="14" t="str">
        <f t="shared" si="1055"/>
        <v>|Unknown|</v>
      </c>
    </row>
    <row r="8443" spans="1:21">
      <c r="A8443" s="14" t="s">
        <v>38628</v>
      </c>
      <c r="B8443" s="14" t="s">
        <v>48</v>
      </c>
      <c r="C8443" s="14" t="s">
        <v>38629</v>
      </c>
      <c r="D8443" s="14" t="s">
        <v>38630</v>
      </c>
      <c r="E8443" s="14" t="s">
        <v>38631</v>
      </c>
      <c r="F8443" s="14" t="s">
        <v>115</v>
      </c>
      <c r="G8443" s="26">
        <v>43613</v>
      </c>
      <c r="H8443" s="14">
        <v>2018</v>
      </c>
      <c r="I8443" s="14" t="s">
        <v>367</v>
      </c>
      <c r="J8443" s="14" t="s">
        <v>698</v>
      </c>
      <c r="K8443" s="14" t="s">
        <v>251</v>
      </c>
      <c r="L8443" s="14" t="s">
        <v>38632</v>
      </c>
      <c r="M8443" s="14">
        <f t="shared" si="1048"/>
        <v>2019</v>
      </c>
      <c r="N8443" s="14">
        <f t="shared" si="1049"/>
        <v>5</v>
      </c>
      <c r="O8443" s="14" t="str">
        <f>IFERROR(VLOOKUP(I8443,Lists!$F$2:$G$16,2,FALSE()),"Not Rated")</f>
        <v>Older Kids</v>
      </c>
      <c r="P8443" s="14">
        <f t="shared" si="1050"/>
        <v>99</v>
      </c>
      <c r="Q8443" s="14" t="str">
        <f t="shared" si="1051"/>
        <v>United States</v>
      </c>
      <c r="R8443" s="14" t="str">
        <f t="shared" si="1052"/>
        <v>|United States|</v>
      </c>
      <c r="S8443" s="14" t="str">
        <f t="shared" si="1053"/>
        <v>|Children &amp; Family Movies|</v>
      </c>
      <c r="T8443" s="14" t="str">
        <f t="shared" si="1054"/>
        <v>|Lasse Hallström|Joe Johnston|</v>
      </c>
      <c r="U8443" s="14" t="str">
        <f t="shared" si="1055"/>
        <v>|Mackenzie Foy|Keira Knightley|Helen Mirren|Morgan Freeman|Matthew Macfadyen|Eugenio Derbez|Miranda Hart|Jack Whitehall|Ellie Bamber|Richard E. Grant|Omid Djalili|Tom Sweet|Misty Copeland|Sergei Polunin|Meera Syal|</v>
      </c>
    </row>
    <row r="8444" spans="1:21">
      <c r="A8444" s="14" t="s">
        <v>38633</v>
      </c>
      <c r="B8444" s="14" t="s">
        <v>49</v>
      </c>
      <c r="C8444" s="14" t="s">
        <v>38634</v>
      </c>
      <c r="D8444" s="14" t="s">
        <v>117</v>
      </c>
      <c r="E8444" s="14" t="s">
        <v>38635</v>
      </c>
      <c r="F8444" s="14" t="s">
        <v>115</v>
      </c>
      <c r="G8444" s="26">
        <v>42370</v>
      </c>
      <c r="H8444" s="14">
        <v>2012</v>
      </c>
      <c r="I8444" s="14" t="s">
        <v>361</v>
      </c>
      <c r="J8444" s="14" t="s">
        <v>450</v>
      </c>
      <c r="K8444" s="14" t="s">
        <v>253</v>
      </c>
      <c r="L8444" s="14" t="s">
        <v>38636</v>
      </c>
      <c r="M8444" s="14">
        <f t="shared" si="1048"/>
        <v>2016</v>
      </c>
      <c r="N8444" s="14">
        <f t="shared" si="1049"/>
        <v>1</v>
      </c>
      <c r="O8444" s="14" t="str">
        <f>IFERROR(VLOOKUP(I8444,Lists!$F$2:$G$16,2,FALSE()),"Not Rated")</f>
        <v>Teens</v>
      </c>
      <c r="P8444" s="14">
        <f t="shared" si="1050"/>
        <v>9</v>
      </c>
      <c r="Q8444" s="14" t="str">
        <f t="shared" si="1051"/>
        <v>United States</v>
      </c>
      <c r="R8444" s="14" t="str">
        <f t="shared" si="1052"/>
        <v>|United States|</v>
      </c>
      <c r="S8444" s="14" t="str">
        <f t="shared" si="1053"/>
        <v>|TV Comedies|</v>
      </c>
      <c r="T8444" s="14" t="str">
        <f t="shared" si="1054"/>
        <v>|Unknown|</v>
      </c>
      <c r="U8444" s="14" t="str">
        <f t="shared" si="1055"/>
        <v>|Steve Carell|John Krasinski|Jenna Fischer|Rainn Wilson|B.J. Novak|Ed Helms|Brian Baumgartner|David Denman|Creed Bratton|Kate Flannery|Mindy Kaling|Angela Kinsey|Paul Lieberstein|Oscar Nuñez|Phyllis Smith|</v>
      </c>
    </row>
    <row r="8445" spans="1:21">
      <c r="A8445" s="14" t="s">
        <v>38637</v>
      </c>
      <c r="B8445" s="14" t="s">
        <v>48</v>
      </c>
      <c r="C8445" s="14" t="s">
        <v>38638</v>
      </c>
      <c r="D8445" s="14" t="s">
        <v>25702</v>
      </c>
      <c r="E8445" s="14" t="s">
        <v>38639</v>
      </c>
      <c r="F8445" s="14" t="s">
        <v>115</v>
      </c>
      <c r="G8445" s="26">
        <v>43615</v>
      </c>
      <c r="H8445" s="14">
        <v>2014</v>
      </c>
      <c r="I8445" s="14" t="s">
        <v>363</v>
      </c>
      <c r="J8445" s="14" t="s">
        <v>436</v>
      </c>
      <c r="K8445" s="14" t="s">
        <v>1034</v>
      </c>
      <c r="L8445" s="14" t="s">
        <v>38640</v>
      </c>
      <c r="M8445" s="14">
        <f t="shared" si="1048"/>
        <v>2019</v>
      </c>
      <c r="N8445" s="14">
        <f t="shared" si="1049"/>
        <v>5</v>
      </c>
      <c r="O8445" s="14" t="str">
        <f>IFERROR(VLOOKUP(I8445,Lists!$F$2:$G$16,2,FALSE()),"Not Rated")</f>
        <v>Adults</v>
      </c>
      <c r="P8445" s="14">
        <f t="shared" si="1050"/>
        <v>91</v>
      </c>
      <c r="Q8445" s="14" t="str">
        <f t="shared" si="1051"/>
        <v>United States</v>
      </c>
      <c r="R8445" s="14" t="str">
        <f t="shared" si="1052"/>
        <v>|United States|</v>
      </c>
      <c r="S8445" s="14" t="str">
        <f t="shared" si="1053"/>
        <v>|Comedies|Dramas|Independent Movies|</v>
      </c>
      <c r="T8445" s="14" t="str">
        <f t="shared" si="1054"/>
        <v>|Charlie McDowell|</v>
      </c>
      <c r="U8445" s="14" t="str">
        <f t="shared" si="1055"/>
        <v>|Mark Duplass|Elisabeth Moss|Ted Danson|</v>
      </c>
    </row>
    <row r="8446" spans="1:21">
      <c r="A8446" s="14" t="s">
        <v>38641</v>
      </c>
      <c r="B8446" s="14" t="s">
        <v>48</v>
      </c>
      <c r="C8446" s="14" t="s">
        <v>38642</v>
      </c>
      <c r="D8446" s="14" t="s">
        <v>18810</v>
      </c>
      <c r="E8446" s="14" t="s">
        <v>38643</v>
      </c>
      <c r="F8446" s="14" t="s">
        <v>138</v>
      </c>
      <c r="G8446" s="26">
        <v>43523</v>
      </c>
      <c r="H8446" s="14">
        <v>2008</v>
      </c>
      <c r="I8446" s="14" t="s">
        <v>362</v>
      </c>
      <c r="J8446" s="14" t="s">
        <v>574</v>
      </c>
      <c r="K8446" s="14" t="s">
        <v>529</v>
      </c>
      <c r="L8446" s="14" t="s">
        <v>38644</v>
      </c>
      <c r="M8446" s="14">
        <f t="shared" si="1048"/>
        <v>2019</v>
      </c>
      <c r="N8446" s="14">
        <f t="shared" si="1049"/>
        <v>2</v>
      </c>
      <c r="O8446" s="14" t="str">
        <f>IFERROR(VLOOKUP(I8446,Lists!$F$2:$G$16,2,FALSE()),"Not Rated")</f>
        <v>Older Kids</v>
      </c>
      <c r="P8446" s="14">
        <f t="shared" si="1050"/>
        <v>106</v>
      </c>
      <c r="Q8446" s="14" t="str">
        <f t="shared" si="1051"/>
        <v>Philippines</v>
      </c>
      <c r="R8446" s="14" t="str">
        <f t="shared" si="1052"/>
        <v>|Philippines|</v>
      </c>
      <c r="S8446" s="14" t="str">
        <f t="shared" si="1053"/>
        <v>|Comedies|International Movies|</v>
      </c>
      <c r="T8446" s="14" t="str">
        <f t="shared" si="1054"/>
        <v>|Wenn V. Deramas|</v>
      </c>
      <c r="U8446" s="14" t="str">
        <f t="shared" si="1055"/>
        <v>|Ai-Ai de las Alas|Shaina Magdayao|Carlo Aquino|Alwyn Uytingco|Eugene Domingo|Deejay Durano|Serena Dalrymple|Jiro Manio|Yuki Kadooka|Cherry Pie Picache|Gloria Diaz|</v>
      </c>
    </row>
    <row r="8447" spans="1:21">
      <c r="A8447" s="14" t="s">
        <v>38645</v>
      </c>
      <c r="B8447" s="14" t="s">
        <v>48</v>
      </c>
      <c r="C8447" s="14" t="s">
        <v>38646</v>
      </c>
      <c r="D8447" s="14" t="s">
        <v>3374</v>
      </c>
      <c r="E8447" s="14" t="s">
        <v>38647</v>
      </c>
      <c r="F8447" s="14" t="s">
        <v>115</v>
      </c>
      <c r="G8447" s="26">
        <v>43862</v>
      </c>
      <c r="H8447" s="14">
        <v>2010</v>
      </c>
      <c r="I8447" s="14" t="s">
        <v>364</v>
      </c>
      <c r="J8447" s="14" t="s">
        <v>1096</v>
      </c>
      <c r="K8447" s="14" t="s">
        <v>1149</v>
      </c>
      <c r="L8447" s="14" t="s">
        <v>38648</v>
      </c>
      <c r="M8447" s="14">
        <f t="shared" si="1048"/>
        <v>2020</v>
      </c>
      <c r="N8447" s="14">
        <f t="shared" si="1049"/>
        <v>2</v>
      </c>
      <c r="O8447" s="14" t="str">
        <f>IFERROR(VLOOKUP(I8447,Lists!$F$2:$G$16,2,FALSE()),"Not Rated")</f>
        <v>Teens</v>
      </c>
      <c r="P8447" s="14">
        <f t="shared" si="1050"/>
        <v>108</v>
      </c>
      <c r="Q8447" s="14" t="str">
        <f t="shared" si="1051"/>
        <v>United States</v>
      </c>
      <c r="R8447" s="14" t="str">
        <f t="shared" si="1052"/>
        <v>|United States|</v>
      </c>
      <c r="S8447" s="14" t="str">
        <f t="shared" si="1053"/>
        <v>|Action &amp; Adventure|Comedies|</v>
      </c>
      <c r="T8447" s="14" t="str">
        <f t="shared" si="1054"/>
        <v>|Adam McKay|</v>
      </c>
      <c r="U8447" s="14" t="str">
        <f t="shared" si="1055"/>
        <v>|Will Ferrell|Mark Wahlberg|Eva Mendes|Michael Keaton|Steve Coogan|Ray Stevenson|Samuel L. Jackson|Dwayne Johnson|Lindsay Sloane|Natalie Zea|</v>
      </c>
    </row>
    <row r="8448" spans="1:21">
      <c r="A8448" s="14" t="s">
        <v>38649</v>
      </c>
      <c r="B8448" s="14" t="s">
        <v>48</v>
      </c>
      <c r="C8448" s="14" t="s">
        <v>38650</v>
      </c>
      <c r="D8448" s="14" t="s">
        <v>38651</v>
      </c>
      <c r="E8448" s="14" t="s">
        <v>38652</v>
      </c>
      <c r="F8448" s="14" t="s">
        <v>118</v>
      </c>
      <c r="G8448" s="26">
        <v>43313</v>
      </c>
      <c r="H8448" s="14">
        <v>2001</v>
      </c>
      <c r="I8448" s="14" t="s">
        <v>363</v>
      </c>
      <c r="J8448" s="14" t="s">
        <v>507</v>
      </c>
      <c r="K8448" s="14" t="s">
        <v>1149</v>
      </c>
      <c r="L8448" s="14" t="s">
        <v>38653</v>
      </c>
      <c r="M8448" s="14">
        <f t="shared" si="1048"/>
        <v>2018</v>
      </c>
      <c r="N8448" s="14">
        <f t="shared" si="1049"/>
        <v>8</v>
      </c>
      <c r="O8448" s="14" t="str">
        <f>IFERROR(VLOOKUP(I8448,Lists!$F$2:$G$16,2,FALSE()),"Not Rated")</f>
        <v>Adults</v>
      </c>
      <c r="P8448" s="14">
        <f t="shared" si="1050"/>
        <v>94</v>
      </c>
      <c r="Q8448" s="14" t="str">
        <f t="shared" si="1051"/>
        <v>United Kingdom</v>
      </c>
      <c r="R8448" s="14" t="str">
        <f t="shared" si="1052"/>
        <v>|United Kingdom|</v>
      </c>
      <c r="S8448" s="14" t="str">
        <f t="shared" si="1053"/>
        <v>|Action &amp; Adventure|Comedies|</v>
      </c>
      <c r="T8448" s="14" t="str">
        <f t="shared" si="1054"/>
        <v>|John Duigan|</v>
      </c>
      <c r="U8448" s="14" t="str">
        <f t="shared" si="1055"/>
        <v>|Steve Coogan|Emma Gilmour|Susan Jane Tanner|Iain Mitchell|James Smith|Om Puri|Steven Waddington|Ben Miller|Lena Headey|Jenny Agutter|</v>
      </c>
    </row>
    <row r="8449" spans="1:21">
      <c r="A8449" s="14" t="s">
        <v>38654</v>
      </c>
      <c r="B8449" s="14" t="s">
        <v>48</v>
      </c>
      <c r="C8449" s="14" t="s">
        <v>38655</v>
      </c>
      <c r="D8449" s="14" t="s">
        <v>38656</v>
      </c>
      <c r="E8449" s="14" t="s">
        <v>38657</v>
      </c>
      <c r="F8449" s="14" t="s">
        <v>118</v>
      </c>
      <c r="G8449" s="26">
        <v>43466</v>
      </c>
      <c r="H8449" s="14">
        <v>2016</v>
      </c>
      <c r="I8449" s="14" t="s">
        <v>369</v>
      </c>
      <c r="J8449" s="14" t="s">
        <v>872</v>
      </c>
      <c r="K8449" s="14" t="s">
        <v>4213</v>
      </c>
      <c r="L8449" s="14" t="s">
        <v>38658</v>
      </c>
      <c r="M8449" s="14">
        <f t="shared" si="1048"/>
        <v>2019</v>
      </c>
      <c r="N8449" s="14">
        <f t="shared" si="1049"/>
        <v>1</v>
      </c>
      <c r="O8449" s="14" t="str">
        <f>IFERROR(VLOOKUP(I8449,Lists!$F$2:$G$16,2,FALSE()),"Not Rated")</f>
        <v>Not Rated</v>
      </c>
      <c r="P8449" s="14">
        <f t="shared" si="1050"/>
        <v>87</v>
      </c>
      <c r="Q8449" s="14" t="str">
        <f t="shared" si="1051"/>
        <v>United Kingdom</v>
      </c>
      <c r="R8449" s="14" t="str">
        <f t="shared" si="1052"/>
        <v>|United Kingdom|</v>
      </c>
      <c r="S8449" s="14" t="str">
        <f t="shared" si="1053"/>
        <v>|Dramas|Independent Movies|LGBTQ Movies|</v>
      </c>
      <c r="T8449" s="14" t="str">
        <f t="shared" si="1054"/>
        <v>|Ben A. Williams|</v>
      </c>
      <c r="U8449" s="14" t="str">
        <f t="shared" si="1055"/>
        <v>|Russell Tovey|Arinzé Kene|Lisa McGrillis|Nico Mirallegro|Rory J. Saper|</v>
      </c>
    </row>
    <row r="8450" spans="1:21">
      <c r="A8450" s="14" t="s">
        <v>38659</v>
      </c>
      <c r="B8450" s="14" t="s">
        <v>48</v>
      </c>
      <c r="C8450" s="14" t="s">
        <v>38660</v>
      </c>
      <c r="D8450" s="14" t="s">
        <v>38661</v>
      </c>
      <c r="E8450" s="14" t="s">
        <v>38662</v>
      </c>
      <c r="F8450" s="14" t="s">
        <v>115</v>
      </c>
      <c r="G8450" s="26">
        <v>43831</v>
      </c>
      <c r="H8450" s="14">
        <v>1997</v>
      </c>
      <c r="I8450" s="14" t="s">
        <v>363</v>
      </c>
      <c r="J8450" s="14" t="s">
        <v>639</v>
      </c>
      <c r="K8450" s="14" t="s">
        <v>248</v>
      </c>
      <c r="L8450" s="14" t="s">
        <v>38663</v>
      </c>
      <c r="M8450" s="14">
        <f t="shared" ref="M8450:M8513" si="1056">IF(G8450="","",YEAR(G8450))</f>
        <v>2020</v>
      </c>
      <c r="N8450" s="14">
        <f t="shared" ref="N8450:N8513" si="1057">IF(G8450="","",MONTH(G8450))</f>
        <v>1</v>
      </c>
      <c r="O8450" s="14" t="str">
        <f>IFERROR(VLOOKUP(I8450,Lists!$F$2:$G$16,2,FALSE()),"Not Rated")</f>
        <v>Adults</v>
      </c>
      <c r="P8450" s="14">
        <f t="shared" ref="P8450:P8513" si="1058">IFERROR(VALUE(LEFT(J8450,FIND(" ",J8450)-1)),"")</f>
        <v>124</v>
      </c>
      <c r="Q8450" s="14" t="str">
        <f t="shared" ref="Q8450:Q8513" si="1059">IFERROR(LEFT(F8450,FIND(",",F8450)-1),F8450)</f>
        <v>United States</v>
      </c>
      <c r="R8450" s="14" t="str">
        <f t="shared" ref="R8450:R8513" si="1060">"|"&amp;SUBSTITUTE(F8450,", ","|")&amp;"|"</f>
        <v>|United States|</v>
      </c>
      <c r="S8450" s="14" t="str">
        <f t="shared" ref="S8450:S8513" si="1061">"|"&amp;SUBSTITUTE(K8450,", ","|")&amp;"|"</f>
        <v>|Action &amp; Adventure|</v>
      </c>
      <c r="T8450" s="14" t="str">
        <f t="shared" ref="T8450:T8513" si="1062">"|"&amp;SUBSTITUTE(D8450,", ","|")&amp;"|"</f>
        <v>|Mimi Leder|</v>
      </c>
      <c r="U8450" s="14" t="str">
        <f t="shared" ref="U8450:U8513" si="1063">"|"&amp;SUBSTITUTE(E8450,", ","|")&amp;"|"</f>
        <v>|George Clooney|Nicole Kidman|Marcel Iures|Aleksandr Baluev|Rene Medvesek|Gary Werntz|Randall Batinkoff|Jim Haynie|Alexander Strobele|Holt McCallany|</v>
      </c>
    </row>
    <row r="8451" spans="1:21">
      <c r="A8451" s="14" t="s">
        <v>38664</v>
      </c>
      <c r="B8451" s="14" t="s">
        <v>48</v>
      </c>
      <c r="C8451" s="14" t="s">
        <v>38665</v>
      </c>
      <c r="D8451" s="14" t="s">
        <v>38666</v>
      </c>
      <c r="E8451" s="14" t="s">
        <v>38667</v>
      </c>
      <c r="F8451" s="14" t="s">
        <v>115</v>
      </c>
      <c r="G8451" s="26">
        <v>43770</v>
      </c>
      <c r="H8451" s="14">
        <v>1993</v>
      </c>
      <c r="I8451" s="14" t="s">
        <v>364</v>
      </c>
      <c r="J8451" s="14" t="s">
        <v>2206</v>
      </c>
      <c r="K8451" s="14" t="s">
        <v>683</v>
      </c>
      <c r="L8451" s="14" t="s">
        <v>38668</v>
      </c>
      <c r="M8451" s="14">
        <f t="shared" si="1056"/>
        <v>2019</v>
      </c>
      <c r="N8451" s="14">
        <f t="shared" si="1057"/>
        <v>11</v>
      </c>
      <c r="O8451" s="14" t="str">
        <f>IFERROR(VLOOKUP(I8451,Lists!$F$2:$G$16,2,FALSE()),"Not Rated")</f>
        <v>Teens</v>
      </c>
      <c r="P8451" s="14">
        <f t="shared" si="1058"/>
        <v>141</v>
      </c>
      <c r="Q8451" s="14" t="str">
        <f t="shared" si="1059"/>
        <v>United States</v>
      </c>
      <c r="R8451" s="14" t="str">
        <f t="shared" si="1060"/>
        <v>|United States|</v>
      </c>
      <c r="S8451" s="14" t="str">
        <f t="shared" si="1061"/>
        <v>|Dramas|Thrillers|</v>
      </c>
      <c r="T8451" s="14" t="str">
        <f t="shared" si="1062"/>
        <v>|Alan J. Pakula|</v>
      </c>
      <c r="U8451" s="14" t="str">
        <f t="shared" si="1063"/>
        <v>|Julia Roberts|Denzel Washington|Sam Shepard|John Heard|Tony Goldwyn|James Sikking|William Atherton|Robert Culp|Stanley Tucci|John Lithgow|Hume Cronyn|</v>
      </c>
    </row>
    <row r="8452" spans="1:21">
      <c r="A8452" s="14" t="s">
        <v>38669</v>
      </c>
      <c r="B8452" s="14" t="s">
        <v>48</v>
      </c>
      <c r="C8452" s="14" t="s">
        <v>38670</v>
      </c>
      <c r="D8452" s="14" t="s">
        <v>38671</v>
      </c>
      <c r="E8452" s="14" t="s">
        <v>117</v>
      </c>
      <c r="F8452" s="14" t="s">
        <v>117</v>
      </c>
      <c r="G8452" s="26">
        <v>43344</v>
      </c>
      <c r="H8452" s="14">
        <v>2018</v>
      </c>
      <c r="I8452" s="14" t="s">
        <v>361</v>
      </c>
      <c r="J8452" s="14" t="s">
        <v>730</v>
      </c>
      <c r="K8452" s="14" t="s">
        <v>784</v>
      </c>
      <c r="L8452" s="14" t="s">
        <v>38672</v>
      </c>
      <c r="M8452" s="14">
        <f t="shared" si="1056"/>
        <v>2018</v>
      </c>
      <c r="N8452" s="14">
        <f t="shared" si="1057"/>
        <v>9</v>
      </c>
      <c r="O8452" s="14" t="str">
        <f>IFERROR(VLOOKUP(I8452,Lists!$F$2:$G$16,2,FALSE()),"Not Rated")</f>
        <v>Teens</v>
      </c>
      <c r="P8452" s="14">
        <f t="shared" si="1058"/>
        <v>93</v>
      </c>
      <c r="Q8452" s="14" t="str">
        <f t="shared" si="1059"/>
        <v>Unknown</v>
      </c>
      <c r="R8452" s="14" t="str">
        <f t="shared" si="1060"/>
        <v>|Unknown|</v>
      </c>
      <c r="S8452" s="14" t="str">
        <f t="shared" si="1061"/>
        <v>|Documentaries|International Movies|Sports Movies|</v>
      </c>
      <c r="T8452" s="14" t="str">
        <f t="shared" si="1062"/>
        <v>|Jean-Pierre Devillers|</v>
      </c>
      <c r="U8452" s="14" t="str">
        <f t="shared" si="1063"/>
        <v>|Unknown|</v>
      </c>
    </row>
    <row r="8453" spans="1:21">
      <c r="A8453" s="14" t="s">
        <v>38673</v>
      </c>
      <c r="B8453" s="14" t="s">
        <v>48</v>
      </c>
      <c r="C8453" s="14" t="s">
        <v>38674</v>
      </c>
      <c r="D8453" s="14" t="s">
        <v>38675</v>
      </c>
      <c r="E8453" s="14" t="s">
        <v>38676</v>
      </c>
      <c r="F8453" s="14" t="s">
        <v>115</v>
      </c>
      <c r="G8453" s="26">
        <v>43922</v>
      </c>
      <c r="H8453" s="14">
        <v>2012</v>
      </c>
      <c r="I8453" s="14" t="s">
        <v>364</v>
      </c>
      <c r="J8453" s="14" t="s">
        <v>560</v>
      </c>
      <c r="K8453" s="14" t="s">
        <v>458</v>
      </c>
      <c r="L8453" s="14" t="s">
        <v>38677</v>
      </c>
      <c r="M8453" s="14">
        <f t="shared" si="1056"/>
        <v>2020</v>
      </c>
      <c r="N8453" s="14">
        <f t="shared" si="1057"/>
        <v>4</v>
      </c>
      <c r="O8453" s="14" t="str">
        <f>IFERROR(VLOOKUP(I8453,Lists!$F$2:$G$16,2,FALSE()),"Not Rated")</f>
        <v>Teens</v>
      </c>
      <c r="P8453" s="14">
        <f t="shared" si="1058"/>
        <v>103</v>
      </c>
      <c r="Q8453" s="14" t="str">
        <f t="shared" si="1059"/>
        <v>United States</v>
      </c>
      <c r="R8453" s="14" t="str">
        <f t="shared" si="1060"/>
        <v>|United States|</v>
      </c>
      <c r="S8453" s="14" t="str">
        <f t="shared" si="1061"/>
        <v>|Comedies|Dramas|</v>
      </c>
      <c r="T8453" s="14" t="str">
        <f t="shared" si="1062"/>
        <v>|Stephen Chbosky|</v>
      </c>
      <c r="U8453" s="14" t="str">
        <f t="shared" si="1063"/>
        <v>|Logan Lerman|Emma Watson|Ezra Miller|Mae Whitman|Paul Rudd|Nina Dobrev|Johnny Simmons|Dylan McDermott|Kate Walsh|Joan Cusack|Melanie Lynskey|</v>
      </c>
    </row>
    <row r="8454" spans="1:21">
      <c r="A8454" s="14" t="s">
        <v>38678</v>
      </c>
      <c r="B8454" s="14" t="s">
        <v>48</v>
      </c>
      <c r="C8454" s="14" t="s">
        <v>38679</v>
      </c>
      <c r="D8454" s="14" t="s">
        <v>38680</v>
      </c>
      <c r="E8454" s="14" t="s">
        <v>38681</v>
      </c>
      <c r="F8454" s="14" t="s">
        <v>916</v>
      </c>
      <c r="G8454" s="26">
        <v>43617</v>
      </c>
      <c r="H8454" s="14">
        <v>2004</v>
      </c>
      <c r="I8454" s="14" t="s">
        <v>364</v>
      </c>
      <c r="J8454" s="14" t="s">
        <v>2206</v>
      </c>
      <c r="K8454" s="14" t="s">
        <v>3476</v>
      </c>
      <c r="L8454" s="14" t="s">
        <v>38682</v>
      </c>
      <c r="M8454" s="14">
        <f t="shared" si="1056"/>
        <v>2019</v>
      </c>
      <c r="N8454" s="14">
        <f t="shared" si="1057"/>
        <v>6</v>
      </c>
      <c r="O8454" s="14" t="str">
        <f>IFERROR(VLOOKUP(I8454,Lists!$F$2:$G$16,2,FALSE()),"Not Rated")</f>
        <v>Teens</v>
      </c>
      <c r="P8454" s="14">
        <f t="shared" si="1058"/>
        <v>141</v>
      </c>
      <c r="Q8454" s="14" t="str">
        <f t="shared" si="1059"/>
        <v>United Kingdom</v>
      </c>
      <c r="R8454" s="14" t="str">
        <f t="shared" si="1060"/>
        <v>|United Kingdom|United States|</v>
      </c>
      <c r="S8454" s="14" t="str">
        <f t="shared" si="1061"/>
        <v>|Dramas|Music &amp; Musicals|Romantic Movies|</v>
      </c>
      <c r="T8454" s="14" t="str">
        <f t="shared" si="1062"/>
        <v>|Joel Schumacher|</v>
      </c>
      <c r="U8454" s="14" t="str">
        <f t="shared" si="1063"/>
        <v>|Gerard Butler|Emmy Rossum|Patrick Wilson|Miranda Richardson|Minnie Driver|Ciarán Hinds|Simon Callow|Victor McGuire|Jennifer Ellison|</v>
      </c>
    </row>
    <row r="8455" spans="1:21">
      <c r="A8455" s="14" t="s">
        <v>38683</v>
      </c>
      <c r="B8455" s="14" t="s">
        <v>48</v>
      </c>
      <c r="C8455" s="14" t="s">
        <v>38684</v>
      </c>
      <c r="D8455" s="14" t="s">
        <v>30705</v>
      </c>
      <c r="E8455" s="14" t="s">
        <v>38685</v>
      </c>
      <c r="F8455" s="14" t="s">
        <v>124</v>
      </c>
      <c r="G8455" s="26">
        <v>42200</v>
      </c>
      <c r="H8455" s="14">
        <v>2013</v>
      </c>
      <c r="I8455" s="14" t="s">
        <v>363</v>
      </c>
      <c r="J8455" s="14" t="s">
        <v>3208</v>
      </c>
      <c r="K8455" s="14" t="s">
        <v>612</v>
      </c>
      <c r="L8455" s="14" t="s">
        <v>38686</v>
      </c>
      <c r="M8455" s="14">
        <f t="shared" si="1056"/>
        <v>2015</v>
      </c>
      <c r="N8455" s="14">
        <f t="shared" si="1057"/>
        <v>7</v>
      </c>
      <c r="O8455" s="14" t="str">
        <f>IFERROR(VLOOKUP(I8455,Lists!$F$2:$G$16,2,FALSE()),"Not Rated")</f>
        <v>Adults</v>
      </c>
      <c r="P8455" s="14">
        <f t="shared" si="1058"/>
        <v>155</v>
      </c>
      <c r="Q8455" s="14" t="str">
        <f t="shared" si="1059"/>
        <v>Germany</v>
      </c>
      <c r="R8455" s="14" t="str">
        <f t="shared" si="1060"/>
        <v>|Germany|</v>
      </c>
      <c r="S8455" s="14" t="str">
        <f t="shared" si="1061"/>
        <v>|Action &amp; Adventure|Dramas|International Movies|</v>
      </c>
      <c r="T8455" s="14" t="str">
        <f t="shared" si="1062"/>
        <v>|Philipp Stölzl|</v>
      </c>
      <c r="U8455" s="14" t="str">
        <f t="shared" si="1063"/>
        <v>|Tom Payne|Ben Kingsley|Stellan Skarsgård|Olivier Martinez|Emma Rigby|Elyas M'Barek|Fahri Yardim|Makram Khoury|Michael Marcus|</v>
      </c>
    </row>
    <row r="8456" spans="1:21">
      <c r="A8456" s="14" t="s">
        <v>38687</v>
      </c>
      <c r="B8456" s="14" t="s">
        <v>48</v>
      </c>
      <c r="C8456" s="14" t="s">
        <v>38688</v>
      </c>
      <c r="D8456" s="14" t="s">
        <v>9699</v>
      </c>
      <c r="E8456" s="14" t="s">
        <v>38689</v>
      </c>
      <c r="F8456" s="14" t="s">
        <v>4709</v>
      </c>
      <c r="G8456" s="26">
        <v>43647</v>
      </c>
      <c r="H8456" s="14">
        <v>2006</v>
      </c>
      <c r="I8456" s="14" t="s">
        <v>367</v>
      </c>
      <c r="J8456" s="14" t="s">
        <v>730</v>
      </c>
      <c r="K8456" s="14" t="s">
        <v>481</v>
      </c>
      <c r="L8456" s="14" t="s">
        <v>38690</v>
      </c>
      <c r="M8456" s="14">
        <f t="shared" si="1056"/>
        <v>2019</v>
      </c>
      <c r="N8456" s="14">
        <f t="shared" si="1057"/>
        <v>7</v>
      </c>
      <c r="O8456" s="14" t="str">
        <f>IFERROR(VLOOKUP(I8456,Lists!$F$2:$G$16,2,FALSE()),"Not Rated")</f>
        <v>Older Kids</v>
      </c>
      <c r="P8456" s="14">
        <f t="shared" si="1058"/>
        <v>93</v>
      </c>
      <c r="Q8456" s="14" t="str">
        <f t="shared" si="1059"/>
        <v>United States</v>
      </c>
      <c r="R8456" s="14" t="str">
        <f t="shared" si="1060"/>
        <v>|United States|Czech Republic|</v>
      </c>
      <c r="S8456" s="14" t="str">
        <f t="shared" si="1061"/>
        <v>|Children &amp; Family Movies|Comedies|</v>
      </c>
      <c r="T8456" s="14" t="str">
        <f t="shared" si="1062"/>
        <v>|Shawn Levy|</v>
      </c>
      <c r="U8456" s="14" t="str">
        <f t="shared" si="1063"/>
        <v>|Steve Martin|Kevin Kline|Beyoncé Knowles-Carter|Jean Reno|Emily Mortimer|Henry Czerny|Kristin Chenoweth|Roger Rees|Philip Goodwin|Henri Garcin|William Abadie|</v>
      </c>
    </row>
    <row r="8457" spans="1:21">
      <c r="A8457" s="14" t="s">
        <v>38691</v>
      </c>
      <c r="B8457" s="14" t="s">
        <v>48</v>
      </c>
      <c r="C8457" s="14" t="s">
        <v>38692</v>
      </c>
      <c r="D8457" s="14" t="s">
        <v>38693</v>
      </c>
      <c r="E8457" s="14" t="s">
        <v>38694</v>
      </c>
      <c r="F8457" s="14" t="s">
        <v>115</v>
      </c>
      <c r="G8457" s="26">
        <v>41805</v>
      </c>
      <c r="H8457" s="14">
        <v>2014</v>
      </c>
      <c r="I8457" s="14" t="s">
        <v>370</v>
      </c>
      <c r="J8457" s="14" t="s">
        <v>1773</v>
      </c>
      <c r="K8457" s="14" t="s">
        <v>251</v>
      </c>
      <c r="L8457" s="14" t="s">
        <v>38695</v>
      </c>
      <c r="M8457" s="14">
        <f t="shared" si="1056"/>
        <v>2014</v>
      </c>
      <c r="N8457" s="14">
        <f t="shared" si="1057"/>
        <v>6</v>
      </c>
      <c r="O8457" s="14" t="str">
        <f>IFERROR(VLOOKUP(I8457,Lists!$F$2:$G$16,2,FALSE()),"Not Rated")</f>
        <v>Kids</v>
      </c>
      <c r="P8457" s="14">
        <f t="shared" si="1058"/>
        <v>78</v>
      </c>
      <c r="Q8457" s="14" t="str">
        <f t="shared" si="1059"/>
        <v>United States</v>
      </c>
      <c r="R8457" s="14" t="str">
        <f t="shared" si="1060"/>
        <v>|United States|</v>
      </c>
      <c r="S8457" s="14" t="str">
        <f t="shared" si="1061"/>
        <v>|Children &amp; Family Movies|</v>
      </c>
      <c r="T8457" s="14" t="str">
        <f t="shared" si="1062"/>
        <v>|Peggy Holmes|</v>
      </c>
      <c r="U8457" s="14" t="str">
        <f t="shared" si="1063"/>
        <v>|Mae Whitman|Christina Hendricks|Tom Hiddleston|Lucy Liu|Raven-Symoné|Megan Hilty|Pamela Adlon|Angela Bartys|Jim Cummings|Carlos Ponce|Mick Wingert|Kevin Michael Richardson|Jeff Bennett|Rob Paulsen|Grey DeLisle|Kari Wahlgren|Jane Horrocks|Jesse McCartney|Anjelica Huston|</v>
      </c>
    </row>
    <row r="8458" spans="1:21">
      <c r="A8458" s="14" t="s">
        <v>38696</v>
      </c>
      <c r="B8458" s="14" t="s">
        <v>48</v>
      </c>
      <c r="C8458" s="14" t="s">
        <v>38697</v>
      </c>
      <c r="D8458" s="14" t="s">
        <v>38698</v>
      </c>
      <c r="E8458" s="14" t="s">
        <v>38699</v>
      </c>
      <c r="F8458" s="14" t="s">
        <v>38700</v>
      </c>
      <c r="G8458" s="26">
        <v>43160</v>
      </c>
      <c r="H8458" s="14">
        <v>2017</v>
      </c>
      <c r="I8458" s="14" t="s">
        <v>363</v>
      </c>
      <c r="J8458" s="14" t="s">
        <v>1062</v>
      </c>
      <c r="K8458" s="14" t="s">
        <v>244</v>
      </c>
      <c r="L8458" s="14" t="s">
        <v>38701</v>
      </c>
      <c r="M8458" s="14">
        <f t="shared" si="1056"/>
        <v>2018</v>
      </c>
      <c r="N8458" s="14">
        <f t="shared" si="1057"/>
        <v>3</v>
      </c>
      <c r="O8458" s="14" t="str">
        <f>IFERROR(VLOOKUP(I8458,Lists!$F$2:$G$16,2,FALSE()),"Not Rated")</f>
        <v>Adults</v>
      </c>
      <c r="P8458" s="14">
        <f t="shared" si="1058"/>
        <v>118</v>
      </c>
      <c r="Q8458" s="14" t="str">
        <f t="shared" si="1059"/>
        <v>Somalia</v>
      </c>
      <c r="R8458" s="14" t="str">
        <f t="shared" si="1060"/>
        <v>|Somalia|Kenya|Sudan|South Africa|United States|</v>
      </c>
      <c r="S8458" s="14" t="str">
        <f t="shared" si="1061"/>
        <v>|Dramas|</v>
      </c>
      <c r="T8458" s="14" t="str">
        <f t="shared" si="1062"/>
        <v>|Bryan Buckley|</v>
      </c>
      <c r="U8458" s="14" t="str">
        <f t="shared" si="1063"/>
        <v>|Evan Peters|Barkhad Abdi|Melanie Griffith|Al Pacino|Philip Ettinger|Sabrina Hassan Abdulle|Kiana Madani|Abdi Sidow Farah|Mohamed Barre|Armaan Haggio|</v>
      </c>
    </row>
    <row r="8459" spans="1:21">
      <c r="A8459" s="14" t="s">
        <v>38702</v>
      </c>
      <c r="B8459" s="14" t="s">
        <v>48</v>
      </c>
      <c r="C8459" s="14" t="s">
        <v>38703</v>
      </c>
      <c r="D8459" s="14" t="s">
        <v>38704</v>
      </c>
      <c r="E8459" s="14" t="s">
        <v>38705</v>
      </c>
      <c r="F8459" s="14" t="s">
        <v>916</v>
      </c>
      <c r="G8459" s="26">
        <v>44105</v>
      </c>
      <c r="H8459" s="14">
        <v>2012</v>
      </c>
      <c r="I8459" s="14" t="s">
        <v>367</v>
      </c>
      <c r="J8459" s="14" t="s">
        <v>708</v>
      </c>
      <c r="K8459" s="14" t="s">
        <v>481</v>
      </c>
      <c r="L8459" s="14" t="s">
        <v>38706</v>
      </c>
      <c r="M8459" s="14">
        <f t="shared" si="1056"/>
        <v>2020</v>
      </c>
      <c r="N8459" s="14">
        <f t="shared" si="1057"/>
        <v>10</v>
      </c>
      <c r="O8459" s="14" t="str">
        <f>IFERROR(VLOOKUP(I8459,Lists!$F$2:$G$16,2,FALSE()),"Not Rated")</f>
        <v>Older Kids</v>
      </c>
      <c r="P8459" s="14">
        <f t="shared" si="1058"/>
        <v>88</v>
      </c>
      <c r="Q8459" s="14" t="str">
        <f t="shared" si="1059"/>
        <v>United Kingdom</v>
      </c>
      <c r="R8459" s="14" t="str">
        <f t="shared" si="1060"/>
        <v>|United Kingdom|United States|</v>
      </c>
      <c r="S8459" s="14" t="str">
        <f t="shared" si="1061"/>
        <v>|Children &amp; Family Movies|Comedies|</v>
      </c>
      <c r="T8459" s="14" t="str">
        <f t="shared" si="1062"/>
        <v>|Peter Lord|Jeff Newitt|</v>
      </c>
      <c r="U8459" s="14" t="str">
        <f t="shared" si="1063"/>
        <v>|Hugh Grant|Martin Freeman|Imelda Staunton|David Tennant|Jeremy Piven|Salma Hayek|Lenny Henry|Brian Blessed|Russell Tovey|Anton Yelchin|Al Roker|David Schaal|Peter Lord|Ashley Jensen|Kayvan Novak|Mitchell Mullen|Brendan Gleeson|David Schneider|</v>
      </c>
    </row>
    <row r="8460" spans="1:21">
      <c r="A8460" s="14" t="s">
        <v>38707</v>
      </c>
      <c r="B8460" s="14" t="s">
        <v>48</v>
      </c>
      <c r="C8460" s="14" t="s">
        <v>38708</v>
      </c>
      <c r="D8460" s="14" t="s">
        <v>29208</v>
      </c>
      <c r="E8460" s="14" t="s">
        <v>38709</v>
      </c>
      <c r="F8460" s="14" t="s">
        <v>115</v>
      </c>
      <c r="G8460" s="26">
        <v>42871</v>
      </c>
      <c r="H8460" s="14">
        <v>2012</v>
      </c>
      <c r="I8460" s="14" t="s">
        <v>363</v>
      </c>
      <c r="J8460" s="14" t="s">
        <v>1745</v>
      </c>
      <c r="K8460" s="14" t="s">
        <v>1436</v>
      </c>
      <c r="L8460" s="14" t="s">
        <v>38710</v>
      </c>
      <c r="M8460" s="14">
        <f t="shared" si="1056"/>
        <v>2017</v>
      </c>
      <c r="N8460" s="14">
        <f t="shared" si="1057"/>
        <v>5</v>
      </c>
      <c r="O8460" s="14" t="str">
        <f>IFERROR(VLOOKUP(I8460,Lists!$F$2:$G$16,2,FALSE()),"Not Rated")</f>
        <v>Adults</v>
      </c>
      <c r="P8460" s="14">
        <f t="shared" si="1058"/>
        <v>140</v>
      </c>
      <c r="Q8460" s="14" t="str">
        <f t="shared" si="1059"/>
        <v>United States</v>
      </c>
      <c r="R8460" s="14" t="str">
        <f t="shared" si="1060"/>
        <v>|United States|</v>
      </c>
      <c r="S8460" s="14" t="str">
        <f t="shared" si="1061"/>
        <v>|Dramas|Independent Movies|</v>
      </c>
      <c r="T8460" s="14" t="str">
        <f t="shared" si="1062"/>
        <v>|Derek Cianfrance|</v>
      </c>
      <c r="U8460" s="14" t="str">
        <f t="shared" si="1063"/>
        <v>|Ryan Gosling|Bradley Cooper|Eva Mendes|Ray Liotta|Ben Mendelsohn|Rose Byrne|Mahershala Ali|Bruce Greenwood|Harris Yulin|Olga Merediz|</v>
      </c>
    </row>
    <row r="8461" spans="1:21">
      <c r="A8461" s="14" t="s">
        <v>38711</v>
      </c>
      <c r="B8461" s="14" t="s">
        <v>48</v>
      </c>
      <c r="C8461" s="14" t="s">
        <v>38712</v>
      </c>
      <c r="D8461" s="14" t="s">
        <v>38713</v>
      </c>
      <c r="E8461" s="14" t="s">
        <v>38714</v>
      </c>
      <c r="F8461" s="14" t="s">
        <v>116</v>
      </c>
      <c r="G8461" s="26">
        <v>43160</v>
      </c>
      <c r="H8461" s="14">
        <v>2015</v>
      </c>
      <c r="I8461" s="14" t="s">
        <v>360</v>
      </c>
      <c r="J8461" s="14" t="s">
        <v>639</v>
      </c>
      <c r="K8461" s="14" t="s">
        <v>605</v>
      </c>
      <c r="L8461" s="14" t="s">
        <v>38715</v>
      </c>
      <c r="M8461" s="14">
        <f t="shared" si="1056"/>
        <v>2018</v>
      </c>
      <c r="N8461" s="14">
        <f t="shared" si="1057"/>
        <v>3</v>
      </c>
      <c r="O8461" s="14" t="str">
        <f>IFERROR(VLOOKUP(I8461,Lists!$F$2:$G$16,2,FALSE()),"Not Rated")</f>
        <v>Adults</v>
      </c>
      <c r="P8461" s="14">
        <f t="shared" si="1058"/>
        <v>124</v>
      </c>
      <c r="Q8461" s="14" t="str">
        <f t="shared" si="1059"/>
        <v>India</v>
      </c>
      <c r="R8461" s="14" t="str">
        <f t="shared" si="1060"/>
        <v>|India|</v>
      </c>
      <c r="S8461" s="14" t="str">
        <f t="shared" si="1061"/>
        <v>|Dramas|International Movies|Thrillers|</v>
      </c>
      <c r="T8461" s="14" t="str">
        <f t="shared" si="1062"/>
        <v>|Keerthi|</v>
      </c>
      <c r="U8461" s="14" t="str">
        <f t="shared" si="1063"/>
        <v>|Anant Nag|Koustubh Jayakumar|Hemanth|Shreeram|Jay|Sanath|Pramod Shetty|Harish Roy|</v>
      </c>
    </row>
    <row r="8462" spans="1:21">
      <c r="A8462" s="14" t="s">
        <v>38716</v>
      </c>
      <c r="B8462" s="14" t="s">
        <v>48</v>
      </c>
      <c r="C8462" s="14" t="s">
        <v>38717</v>
      </c>
      <c r="D8462" s="14" t="s">
        <v>12202</v>
      </c>
      <c r="E8462" s="14" t="s">
        <v>38718</v>
      </c>
      <c r="F8462" s="14" t="s">
        <v>128</v>
      </c>
      <c r="G8462" s="26">
        <v>43636</v>
      </c>
      <c r="H8462" s="14">
        <v>2012</v>
      </c>
      <c r="I8462" s="14" t="s">
        <v>360</v>
      </c>
      <c r="J8462" s="14" t="s">
        <v>604</v>
      </c>
      <c r="K8462" s="14" t="s">
        <v>529</v>
      </c>
      <c r="L8462" s="14" t="s">
        <v>38719</v>
      </c>
      <c r="M8462" s="14">
        <f t="shared" si="1056"/>
        <v>2019</v>
      </c>
      <c r="N8462" s="14">
        <f t="shared" si="1057"/>
        <v>6</v>
      </c>
      <c r="O8462" s="14" t="str">
        <f>IFERROR(VLOOKUP(I8462,Lists!$F$2:$G$16,2,FALSE()),"Not Rated")</f>
        <v>Adults</v>
      </c>
      <c r="P8462" s="14">
        <f t="shared" si="1058"/>
        <v>110</v>
      </c>
      <c r="Q8462" s="14" t="str">
        <f t="shared" si="1059"/>
        <v>Egypt</v>
      </c>
      <c r="R8462" s="14" t="str">
        <f t="shared" si="1060"/>
        <v>|Egypt|</v>
      </c>
      <c r="S8462" s="14" t="str">
        <f t="shared" si="1061"/>
        <v>|Comedies|International Movies|</v>
      </c>
      <c r="T8462" s="14" t="str">
        <f t="shared" si="1062"/>
        <v>|Ahmad El-Badri|</v>
      </c>
      <c r="U8462" s="14" t="str">
        <f t="shared" si="1063"/>
        <v>|Ramez Galal|Emy Samir Ghanim|Edward Fouad|Hassan Hosny|Yousef Fawzy|Samar Gaber|Ragaa Al-Geddawy|Maha Abou Ouf|Mai El-Kady|</v>
      </c>
    </row>
    <row r="8463" spans="1:21">
      <c r="A8463" s="14" t="s">
        <v>38720</v>
      </c>
      <c r="B8463" s="14" t="s">
        <v>48</v>
      </c>
      <c r="C8463" s="14" t="s">
        <v>38721</v>
      </c>
      <c r="D8463" s="14" t="s">
        <v>2089</v>
      </c>
      <c r="E8463" s="14" t="s">
        <v>38722</v>
      </c>
      <c r="F8463" s="14" t="s">
        <v>115</v>
      </c>
      <c r="G8463" s="26">
        <v>44197</v>
      </c>
      <c r="H8463" s="14">
        <v>2004</v>
      </c>
      <c r="I8463" s="14" t="s">
        <v>370</v>
      </c>
      <c r="J8463" s="14" t="s">
        <v>713</v>
      </c>
      <c r="K8463" s="14" t="s">
        <v>251</v>
      </c>
      <c r="L8463" s="14" t="s">
        <v>38723</v>
      </c>
      <c r="M8463" s="14">
        <f t="shared" si="1056"/>
        <v>2021</v>
      </c>
      <c r="N8463" s="14">
        <f t="shared" si="1057"/>
        <v>1</v>
      </c>
      <c r="O8463" s="14" t="str">
        <f>IFERROR(VLOOKUP(I8463,Lists!$F$2:$G$16,2,FALSE()),"Not Rated")</f>
        <v>Kids</v>
      </c>
      <c r="P8463" s="14">
        <f t="shared" si="1058"/>
        <v>100</v>
      </c>
      <c r="Q8463" s="14" t="str">
        <f t="shared" si="1059"/>
        <v>United States</v>
      </c>
      <c r="R8463" s="14" t="str">
        <f t="shared" si="1060"/>
        <v>|United States|</v>
      </c>
      <c r="S8463" s="14" t="str">
        <f t="shared" si="1061"/>
        <v>|Children &amp; Family Movies|</v>
      </c>
      <c r="T8463" s="14" t="str">
        <f t="shared" si="1062"/>
        <v>|Robert Zemeckis|</v>
      </c>
      <c r="U8463" s="14" t="str">
        <f t="shared" si="1063"/>
        <v>|Tom Hanks|Leslie Zemeckis|Eddie Deezen|Nona Gaye|Peter Scolari|Brendan King|Andy Pellick|Michael Jeter|Chris Coppola|Julene Renee|</v>
      </c>
    </row>
    <row r="8464" spans="1:21">
      <c r="A8464" s="14" t="s">
        <v>38724</v>
      </c>
      <c r="B8464" s="14" t="s">
        <v>48</v>
      </c>
      <c r="C8464" s="14" t="s">
        <v>38725</v>
      </c>
      <c r="D8464" s="14" t="s">
        <v>38726</v>
      </c>
      <c r="E8464" s="14" t="s">
        <v>117</v>
      </c>
      <c r="F8464" s="14" t="s">
        <v>1963</v>
      </c>
      <c r="G8464" s="26">
        <v>43336</v>
      </c>
      <c r="H8464" s="14">
        <v>2017</v>
      </c>
      <c r="I8464" s="14" t="s">
        <v>361</v>
      </c>
      <c r="J8464" s="14" t="s">
        <v>624</v>
      </c>
      <c r="K8464" s="14" t="s">
        <v>247</v>
      </c>
      <c r="L8464" s="14" t="s">
        <v>38727</v>
      </c>
      <c r="M8464" s="14">
        <f t="shared" si="1056"/>
        <v>2018</v>
      </c>
      <c r="N8464" s="14">
        <f t="shared" si="1057"/>
        <v>8</v>
      </c>
      <c r="O8464" s="14" t="str">
        <f>IFERROR(VLOOKUP(I8464,Lists!$F$2:$G$16,2,FALSE()),"Not Rated")</f>
        <v>Teens</v>
      </c>
      <c r="P8464" s="14">
        <f t="shared" si="1058"/>
        <v>96</v>
      </c>
      <c r="Q8464" s="14" t="str">
        <f t="shared" si="1059"/>
        <v>Canada</v>
      </c>
      <c r="R8464" s="14" t="str">
        <f t="shared" si="1060"/>
        <v>|Canada|United States|</v>
      </c>
      <c r="S8464" s="14" t="str">
        <f t="shared" si="1061"/>
        <v>|Documentaries|</v>
      </c>
      <c r="T8464" s="14" t="str">
        <f t="shared" si="1062"/>
        <v>|Randall Lobb|Robert McCallum|</v>
      </c>
      <c r="U8464" s="14" t="str">
        <f t="shared" si="1063"/>
        <v>|Unknown|</v>
      </c>
    </row>
    <row r="8465" spans="1:21">
      <c r="A8465" s="14" t="s">
        <v>38728</v>
      </c>
      <c r="B8465" s="14" t="s">
        <v>48</v>
      </c>
      <c r="C8465" s="14" t="s">
        <v>38729</v>
      </c>
      <c r="D8465" s="14" t="s">
        <v>38730</v>
      </c>
      <c r="E8465" s="14" t="s">
        <v>38731</v>
      </c>
      <c r="F8465" s="14" t="s">
        <v>123</v>
      </c>
      <c r="G8465" s="26">
        <v>43009</v>
      </c>
      <c r="H8465" s="14">
        <v>2004</v>
      </c>
      <c r="I8465" s="14" t="s">
        <v>360</v>
      </c>
      <c r="J8465" s="14" t="s">
        <v>646</v>
      </c>
      <c r="K8465" s="14" t="s">
        <v>834</v>
      </c>
      <c r="L8465" s="14" t="s">
        <v>38732</v>
      </c>
      <c r="M8465" s="14">
        <f t="shared" si="1056"/>
        <v>2017</v>
      </c>
      <c r="N8465" s="14">
        <f t="shared" si="1057"/>
        <v>10</v>
      </c>
      <c r="O8465" s="14" t="str">
        <f>IFERROR(VLOOKUP(I8465,Lists!$F$2:$G$16,2,FALSE()),"Not Rated")</f>
        <v>Adults</v>
      </c>
      <c r="P8465" s="14">
        <f t="shared" si="1058"/>
        <v>116</v>
      </c>
      <c r="Q8465" s="14" t="str">
        <f t="shared" si="1059"/>
        <v>South Korea</v>
      </c>
      <c r="R8465" s="14" t="str">
        <f t="shared" si="1060"/>
        <v>|South Korea|</v>
      </c>
      <c r="S8465" s="14" t="str">
        <f t="shared" si="1061"/>
        <v>|Comedies|Dramas|International Movies|</v>
      </c>
      <c r="T8465" s="14" t="str">
        <f t="shared" si="1062"/>
        <v>|Chan-sang Lim|</v>
      </c>
      <c r="U8465" s="14" t="str">
        <f t="shared" si="1063"/>
        <v>|Kang-ho Song|So-ri Moon|Jae-eung Lee|Yeong-jin Jo|Byung-ho Son|Yong-soo park|Seung-soo Ryu|Ju-sang Yun|Gyu-su Jeong|Dal-su Oh|</v>
      </c>
    </row>
    <row r="8466" spans="1:21">
      <c r="A8466" s="14" t="s">
        <v>38733</v>
      </c>
      <c r="B8466" s="14" t="s">
        <v>48</v>
      </c>
      <c r="C8466" s="14" t="s">
        <v>38734</v>
      </c>
      <c r="D8466" s="14" t="s">
        <v>38735</v>
      </c>
      <c r="E8466" s="14" t="s">
        <v>38736</v>
      </c>
      <c r="F8466" s="14" t="s">
        <v>921</v>
      </c>
      <c r="G8466" s="26">
        <v>43518</v>
      </c>
      <c r="H8466" s="14">
        <v>2014</v>
      </c>
      <c r="I8466" s="14" t="s">
        <v>363</v>
      </c>
      <c r="J8466" s="14" t="s">
        <v>436</v>
      </c>
      <c r="K8466" s="14" t="s">
        <v>248</v>
      </c>
      <c r="L8466" s="14" t="s">
        <v>38737</v>
      </c>
      <c r="M8466" s="14">
        <f t="shared" si="1056"/>
        <v>2019</v>
      </c>
      <c r="N8466" s="14">
        <f t="shared" si="1057"/>
        <v>2</v>
      </c>
      <c r="O8466" s="14" t="str">
        <f>IFERROR(VLOOKUP(I8466,Lists!$F$2:$G$16,2,FALSE()),"Not Rated")</f>
        <v>Adults</v>
      </c>
      <c r="P8466" s="14">
        <f t="shared" si="1058"/>
        <v>91</v>
      </c>
      <c r="Q8466" s="14" t="str">
        <f t="shared" si="1059"/>
        <v>United States</v>
      </c>
      <c r="R8466" s="14" t="str">
        <f t="shared" si="1060"/>
        <v>|United States|United Kingdom|</v>
      </c>
      <c r="S8466" s="14" t="str">
        <f t="shared" si="1061"/>
        <v>|Action &amp; Adventure|</v>
      </c>
      <c r="T8466" s="14" t="str">
        <f t="shared" si="1062"/>
        <v>|Brian A. Miller|</v>
      </c>
      <c r="U8466" s="14" t="str">
        <f t="shared" si="1063"/>
        <v>|Jason Patric|Bruce Willis|John Cusack|Rain|Jessica Lowndes|Johnathon Schaech|Gia Mantegna|50 Cent|</v>
      </c>
    </row>
    <row r="8467" spans="1:21">
      <c r="A8467" s="14" t="s">
        <v>38738</v>
      </c>
      <c r="B8467" s="14" t="s">
        <v>48</v>
      </c>
      <c r="C8467" s="14" t="s">
        <v>38739</v>
      </c>
      <c r="D8467" s="14" t="s">
        <v>38740</v>
      </c>
      <c r="E8467" s="14" t="s">
        <v>38741</v>
      </c>
      <c r="F8467" s="14" t="s">
        <v>4709</v>
      </c>
      <c r="G8467" s="26">
        <v>44105</v>
      </c>
      <c r="H8467" s="14">
        <v>2004</v>
      </c>
      <c r="I8467" s="14" t="s">
        <v>367</v>
      </c>
      <c r="J8467" s="14" t="s">
        <v>580</v>
      </c>
      <c r="K8467" s="14" t="s">
        <v>1014</v>
      </c>
      <c r="L8467" s="14" t="s">
        <v>38742</v>
      </c>
      <c r="M8467" s="14">
        <f t="shared" si="1056"/>
        <v>2020</v>
      </c>
      <c r="N8467" s="14">
        <f t="shared" si="1057"/>
        <v>10</v>
      </c>
      <c r="O8467" s="14" t="str">
        <f>IFERROR(VLOOKUP(I8467,Lists!$F$2:$G$16,2,FALSE()),"Not Rated")</f>
        <v>Older Kids</v>
      </c>
      <c r="P8467" s="14">
        <f t="shared" si="1058"/>
        <v>111</v>
      </c>
      <c r="Q8467" s="14" t="str">
        <f t="shared" si="1059"/>
        <v>United States</v>
      </c>
      <c r="R8467" s="14" t="str">
        <f t="shared" si="1060"/>
        <v>|United States|Czech Republic|</v>
      </c>
      <c r="S8467" s="14" t="str">
        <f t="shared" si="1061"/>
        <v>|Comedies|Romantic Movies|</v>
      </c>
      <c r="T8467" s="14" t="str">
        <f t="shared" si="1062"/>
        <v>|Martha Coolidge|</v>
      </c>
      <c r="U8467" s="14" t="str">
        <f t="shared" si="1063"/>
        <v>|Julia Stiles|Luke Mably|Ben Miller|Miranda Richardson|James Fox|Alberta Watson|John Bourgeois|Zachary Knighton|Eliza Bennett|</v>
      </c>
    </row>
    <row r="8468" spans="1:21">
      <c r="A8468" s="14" t="s">
        <v>38743</v>
      </c>
      <c r="B8468" s="14" t="s">
        <v>48</v>
      </c>
      <c r="C8468" s="14" t="s">
        <v>38744</v>
      </c>
      <c r="D8468" s="14" t="s">
        <v>38745</v>
      </c>
      <c r="E8468" s="14" t="s">
        <v>38746</v>
      </c>
      <c r="F8468" s="14" t="s">
        <v>115</v>
      </c>
      <c r="G8468" s="26">
        <v>43662</v>
      </c>
      <c r="H8468" s="14">
        <v>2009</v>
      </c>
      <c r="I8468" s="14" t="s">
        <v>370</v>
      </c>
      <c r="J8468" s="14" t="s">
        <v>653</v>
      </c>
      <c r="K8468" s="14" t="s">
        <v>251</v>
      </c>
      <c r="L8468" s="14" t="s">
        <v>38747</v>
      </c>
      <c r="M8468" s="14">
        <f t="shared" si="1056"/>
        <v>2019</v>
      </c>
      <c r="N8468" s="14">
        <f t="shared" si="1057"/>
        <v>7</v>
      </c>
      <c r="O8468" s="14" t="str">
        <f>IFERROR(VLOOKUP(I8468,Lists!$F$2:$G$16,2,FALSE()),"Not Rated")</f>
        <v>Kids</v>
      </c>
      <c r="P8468" s="14">
        <f t="shared" si="1058"/>
        <v>98</v>
      </c>
      <c r="Q8468" s="14" t="str">
        <f t="shared" si="1059"/>
        <v>United States</v>
      </c>
      <c r="R8468" s="14" t="str">
        <f t="shared" si="1060"/>
        <v>|United States|</v>
      </c>
      <c r="S8468" s="14" t="str">
        <f t="shared" si="1061"/>
        <v>|Children &amp; Family Movies|</v>
      </c>
      <c r="T8468" s="14" t="str">
        <f t="shared" si="1062"/>
        <v>|Ron Clements|John Musker|</v>
      </c>
      <c r="U8468" s="14" t="str">
        <f t="shared" si="1063"/>
        <v>|Anika Noni Rose|Bruno Campos|Keith David|Michael-Leon Wooley|Jennifer Cody|Jim Cummings|Peter Bartlett|Jenifer Lewis|Oprah Winfrey|Terrence Howard|John Goodman|Emeril Lagasse|June Christopher|Paul Briggs|Rob Edwards|John Kassir|Fred Tatasciore|Kimberly Russell|Rif Hutton|Randy Newman|Bridget Hoffman|Corey Burton|Joe Whyte|Michael Colyar|Bruce Smith|Terri Douglas|Claudette Wells|Roger Aaron Brown|Mona Marshall|Terence Blanchard|Kwesi Boakye|Mick Wingert|David Cowgill|Peter Renaday|John Musker|Ritchie Montgomery|Jerry Kernion|Philip Proctor|Eddie Frierson|</v>
      </c>
    </row>
    <row r="8469" spans="1:21">
      <c r="A8469" s="14" t="s">
        <v>38748</v>
      </c>
      <c r="B8469" s="14" t="s">
        <v>48</v>
      </c>
      <c r="C8469" s="14" t="s">
        <v>38749</v>
      </c>
      <c r="D8469" s="14" t="s">
        <v>38750</v>
      </c>
      <c r="E8469" s="14" t="s">
        <v>38751</v>
      </c>
      <c r="F8469" s="14" t="s">
        <v>123</v>
      </c>
      <c r="G8469" s="26">
        <v>43057</v>
      </c>
      <c r="H8469" s="14">
        <v>2017</v>
      </c>
      <c r="I8469" s="14" t="s">
        <v>360</v>
      </c>
      <c r="J8469" s="14" t="s">
        <v>443</v>
      </c>
      <c r="K8469" s="14" t="s">
        <v>612</v>
      </c>
      <c r="L8469" s="14" t="s">
        <v>38752</v>
      </c>
      <c r="M8469" s="14">
        <f t="shared" si="1056"/>
        <v>2017</v>
      </c>
      <c r="N8469" s="14">
        <f t="shared" si="1057"/>
        <v>11</v>
      </c>
      <c r="O8469" s="14" t="str">
        <f>IFERROR(VLOOKUP(I8469,Lists!$F$2:$G$16,2,FALSE()),"Not Rated")</f>
        <v>Adults</v>
      </c>
      <c r="P8469" s="14">
        <f t="shared" si="1058"/>
        <v>125</v>
      </c>
      <c r="Q8469" s="14" t="str">
        <f t="shared" si="1059"/>
        <v>South Korea</v>
      </c>
      <c r="R8469" s="14" t="str">
        <f t="shared" si="1060"/>
        <v>|South Korea|</v>
      </c>
      <c r="S8469" s="14" t="str">
        <f t="shared" si="1061"/>
        <v>|Action &amp; Adventure|Dramas|International Movies|</v>
      </c>
      <c r="T8469" s="14" t="str">
        <f t="shared" si="1062"/>
        <v>|Na Hyeon|</v>
      </c>
      <c r="U8469" s="14" t="str">
        <f t="shared" si="1063"/>
        <v>|Suk-kyu Han|Rae-won Kim|Kyeong-yeong Lee|Woong-in Jeong|Jae-yun Jo|Sung-rok Shin|Kim Sung-kyun|Kwak Min-ho|</v>
      </c>
    </row>
    <row r="8470" spans="1:21">
      <c r="A8470" s="14" t="s">
        <v>38753</v>
      </c>
      <c r="B8470" s="14" t="s">
        <v>48</v>
      </c>
      <c r="C8470" s="14" t="s">
        <v>38754</v>
      </c>
      <c r="D8470" s="14" t="s">
        <v>38755</v>
      </c>
      <c r="E8470" s="14" t="s">
        <v>38756</v>
      </c>
      <c r="F8470" s="14" t="s">
        <v>115</v>
      </c>
      <c r="G8470" s="26">
        <v>43684</v>
      </c>
      <c r="H8470" s="14">
        <v>2019</v>
      </c>
      <c r="I8470" s="14" t="s">
        <v>361</v>
      </c>
      <c r="J8470" s="14" t="s">
        <v>1313</v>
      </c>
      <c r="K8470" s="14" t="s">
        <v>247</v>
      </c>
      <c r="L8470" s="14" t="s">
        <v>38757</v>
      </c>
      <c r="M8470" s="14">
        <f t="shared" si="1056"/>
        <v>2019</v>
      </c>
      <c r="N8470" s="14">
        <f t="shared" si="1057"/>
        <v>8</v>
      </c>
      <c r="O8470" s="14" t="str">
        <f>IFERROR(VLOOKUP(I8470,Lists!$F$2:$G$16,2,FALSE()),"Not Rated")</f>
        <v>Teens</v>
      </c>
      <c r="P8470" s="14">
        <f t="shared" si="1058"/>
        <v>76</v>
      </c>
      <c r="Q8470" s="14" t="str">
        <f t="shared" si="1059"/>
        <v>United States</v>
      </c>
      <c r="R8470" s="14" t="str">
        <f t="shared" si="1060"/>
        <v>|United States|</v>
      </c>
      <c r="S8470" s="14" t="str">
        <f t="shared" si="1061"/>
        <v>|Documentaries|</v>
      </c>
      <c r="T8470" s="14" t="str">
        <f t="shared" si="1062"/>
        <v>|John Papola|</v>
      </c>
      <c r="U8470" s="14" t="str">
        <f t="shared" si="1063"/>
        <v>|Arthur Brooks|</v>
      </c>
    </row>
    <row r="8471" spans="1:21">
      <c r="A8471" s="14" t="s">
        <v>38758</v>
      </c>
      <c r="B8471" s="14" t="s">
        <v>48</v>
      </c>
      <c r="C8471" s="14" t="s">
        <v>38759</v>
      </c>
      <c r="D8471" s="14" t="s">
        <v>3344</v>
      </c>
      <c r="E8471" s="14" t="s">
        <v>38760</v>
      </c>
      <c r="F8471" s="14" t="s">
        <v>115</v>
      </c>
      <c r="G8471" s="26">
        <v>43739</v>
      </c>
      <c r="H8471" s="14">
        <v>2006</v>
      </c>
      <c r="I8471" s="14" t="s">
        <v>364</v>
      </c>
      <c r="J8471" s="14" t="s">
        <v>962</v>
      </c>
      <c r="K8471" s="14" t="s">
        <v>244</v>
      </c>
      <c r="L8471" s="14" t="s">
        <v>38761</v>
      </c>
      <c r="M8471" s="14">
        <f t="shared" si="1056"/>
        <v>2019</v>
      </c>
      <c r="N8471" s="14">
        <f t="shared" si="1057"/>
        <v>10</v>
      </c>
      <c r="O8471" s="14" t="str">
        <f>IFERROR(VLOOKUP(I8471,Lists!$F$2:$G$16,2,FALSE()),"Not Rated")</f>
        <v>Teens</v>
      </c>
      <c r="P8471" s="14">
        <f t="shared" si="1058"/>
        <v>117</v>
      </c>
      <c r="Q8471" s="14" t="str">
        <f t="shared" si="1059"/>
        <v>United States</v>
      </c>
      <c r="R8471" s="14" t="str">
        <f t="shared" si="1060"/>
        <v>|United States|</v>
      </c>
      <c r="S8471" s="14" t="str">
        <f t="shared" si="1061"/>
        <v>|Dramas|</v>
      </c>
      <c r="T8471" s="14" t="str">
        <f t="shared" si="1062"/>
        <v>|Gabriele Muccino|</v>
      </c>
      <c r="U8471" s="14" t="str">
        <f t="shared" si="1063"/>
        <v>|Will Smith|Jaden Smith|Thandie Newton|Brian Howe|James Karen|Dan Castellaneta|Kurt Fuller|Takayo Fischer|</v>
      </c>
    </row>
    <row r="8472" spans="1:21">
      <c r="A8472" s="14" t="s">
        <v>38762</v>
      </c>
      <c r="B8472" s="14" t="s">
        <v>48</v>
      </c>
      <c r="C8472" s="14" t="s">
        <v>38763</v>
      </c>
      <c r="D8472" s="14" t="s">
        <v>38764</v>
      </c>
      <c r="E8472" s="14" t="s">
        <v>38765</v>
      </c>
      <c r="F8472" s="14" t="s">
        <v>115</v>
      </c>
      <c r="G8472" s="26">
        <v>43623</v>
      </c>
      <c r="H8472" s="14">
        <v>2018</v>
      </c>
      <c r="I8472" s="14" t="s">
        <v>360</v>
      </c>
      <c r="J8472" s="14" t="s">
        <v>404</v>
      </c>
      <c r="K8472" s="14" t="s">
        <v>884</v>
      </c>
      <c r="L8472" s="14" t="s">
        <v>38766</v>
      </c>
      <c r="M8472" s="14">
        <f t="shared" si="1056"/>
        <v>2019</v>
      </c>
      <c r="N8472" s="14">
        <f t="shared" si="1057"/>
        <v>6</v>
      </c>
      <c r="O8472" s="14" t="str">
        <f>IFERROR(VLOOKUP(I8472,Lists!$F$2:$G$16,2,FALSE()),"Not Rated")</f>
        <v>Adults</v>
      </c>
      <c r="P8472" s="14">
        <f t="shared" si="1058"/>
        <v>90</v>
      </c>
      <c r="Q8472" s="14" t="str">
        <f t="shared" si="1059"/>
        <v>United States</v>
      </c>
      <c r="R8472" s="14" t="str">
        <f t="shared" si="1060"/>
        <v>|United States|</v>
      </c>
      <c r="S8472" s="14" t="str">
        <f t="shared" si="1061"/>
        <v>|Documentaries|Sports Movies|</v>
      </c>
      <c r="T8472" s="14" t="str">
        <f t="shared" si="1062"/>
        <v>|Grant Korgan|Brian Niles|</v>
      </c>
      <c r="U8472" s="14" t="str">
        <f t="shared" si="1063"/>
        <v>|Grant Korgan|</v>
      </c>
    </row>
    <row r="8473" spans="1:21">
      <c r="A8473" s="14" t="s">
        <v>38767</v>
      </c>
      <c r="B8473" s="14" t="s">
        <v>49</v>
      </c>
      <c r="C8473" s="14" t="s">
        <v>38768</v>
      </c>
      <c r="D8473" s="14" t="s">
        <v>117</v>
      </c>
      <c r="E8473" s="14" t="s">
        <v>38769</v>
      </c>
      <c r="F8473" s="14" t="s">
        <v>119</v>
      </c>
      <c r="G8473" s="26">
        <v>42408</v>
      </c>
      <c r="H8473" s="14">
        <v>2009</v>
      </c>
      <c r="I8473" s="14" t="s">
        <v>362</v>
      </c>
      <c r="J8473" s="14" t="s">
        <v>105</v>
      </c>
      <c r="K8473" s="14" t="s">
        <v>956</v>
      </c>
      <c r="L8473" s="14" t="s">
        <v>38770</v>
      </c>
      <c r="M8473" s="14">
        <f t="shared" si="1056"/>
        <v>2016</v>
      </c>
      <c r="N8473" s="14">
        <f t="shared" si="1057"/>
        <v>2</v>
      </c>
      <c r="O8473" s="14" t="str">
        <f>IFERROR(VLOOKUP(I8473,Lists!$F$2:$G$16,2,FALSE()),"Not Rated")</f>
        <v>Older Kids</v>
      </c>
      <c r="P8473" s="14">
        <f t="shared" si="1058"/>
        <v>1</v>
      </c>
      <c r="Q8473" s="14" t="str">
        <f t="shared" si="1059"/>
        <v>Canada</v>
      </c>
      <c r="R8473" s="14" t="str">
        <f t="shared" si="1060"/>
        <v>|Canada|</v>
      </c>
      <c r="S8473" s="14" t="str">
        <f t="shared" si="1061"/>
        <v>|Docuseries|Science &amp; Nature TV|</v>
      </c>
      <c r="T8473" s="14" t="str">
        <f t="shared" si="1062"/>
        <v>|Unknown|</v>
      </c>
      <c r="U8473" s="14" t="str">
        <f t="shared" si="1063"/>
        <v>|Sally Jennings|</v>
      </c>
    </row>
    <row r="8474" spans="1:21">
      <c r="A8474" s="14" t="s">
        <v>38771</v>
      </c>
      <c r="B8474" s="14" t="s">
        <v>48</v>
      </c>
      <c r="C8474" s="14" t="s">
        <v>38772</v>
      </c>
      <c r="D8474" s="14" t="s">
        <v>30785</v>
      </c>
      <c r="E8474" s="14" t="s">
        <v>38773</v>
      </c>
      <c r="F8474" s="14" t="s">
        <v>136</v>
      </c>
      <c r="G8474" s="26">
        <v>43394</v>
      </c>
      <c r="H8474" s="14">
        <v>2008</v>
      </c>
      <c r="I8474" s="14" t="s">
        <v>362</v>
      </c>
      <c r="J8474" s="14" t="s">
        <v>1008</v>
      </c>
      <c r="K8474" s="14" t="s">
        <v>2777</v>
      </c>
      <c r="L8474" s="14" t="s">
        <v>38774</v>
      </c>
      <c r="M8474" s="14">
        <f t="shared" si="1056"/>
        <v>2018</v>
      </c>
      <c r="N8474" s="14">
        <f t="shared" si="1057"/>
        <v>10</v>
      </c>
      <c r="O8474" s="14" t="str">
        <f>IFERROR(VLOOKUP(I8474,Lists!$F$2:$G$16,2,FALSE()),"Not Rated")</f>
        <v>Older Kids</v>
      </c>
      <c r="P8474" s="14">
        <f t="shared" si="1058"/>
        <v>119</v>
      </c>
      <c r="Q8474" s="14" t="str">
        <f t="shared" si="1059"/>
        <v>Indonesia</v>
      </c>
      <c r="R8474" s="14" t="str">
        <f t="shared" si="1060"/>
        <v>|Indonesia|</v>
      </c>
      <c r="S8474" s="14" t="str">
        <f t="shared" si="1061"/>
        <v>|Children &amp; Family Movies|Dramas|International Movies|</v>
      </c>
      <c r="T8474" s="14" t="str">
        <f t="shared" si="1062"/>
        <v>|Riri Riza|</v>
      </c>
      <c r="U8474" s="14" t="str">
        <f t="shared" si="1063"/>
        <v>|Cut Mini Theo|Ikranagara|Lukman Sardi|Ario Bayu|Tora Sudiro|</v>
      </c>
    </row>
    <row r="8475" spans="1:21">
      <c r="A8475" s="14" t="s">
        <v>38775</v>
      </c>
      <c r="B8475" s="14" t="s">
        <v>48</v>
      </c>
      <c r="C8475" s="14" t="s">
        <v>38776</v>
      </c>
      <c r="D8475" s="14" t="s">
        <v>38777</v>
      </c>
      <c r="E8475" s="14" t="s">
        <v>38778</v>
      </c>
      <c r="F8475" s="14" t="s">
        <v>1342</v>
      </c>
      <c r="G8475" s="26">
        <v>43789</v>
      </c>
      <c r="H8475" s="14">
        <v>1997</v>
      </c>
      <c r="I8475" s="14" t="s">
        <v>364</v>
      </c>
      <c r="J8475" s="14" t="s">
        <v>1488</v>
      </c>
      <c r="K8475" s="14" t="s">
        <v>683</v>
      </c>
      <c r="L8475" s="14" t="s">
        <v>38779</v>
      </c>
      <c r="M8475" s="14">
        <f t="shared" si="1056"/>
        <v>2019</v>
      </c>
      <c r="N8475" s="14">
        <f t="shared" si="1057"/>
        <v>11</v>
      </c>
      <c r="O8475" s="14" t="str">
        <f>IFERROR(VLOOKUP(I8475,Lists!$F$2:$G$16,2,FALSE()),"Not Rated")</f>
        <v>Teens</v>
      </c>
      <c r="P8475" s="14">
        <f t="shared" si="1058"/>
        <v>136</v>
      </c>
      <c r="Q8475" s="14" t="str">
        <f t="shared" si="1059"/>
        <v>United States</v>
      </c>
      <c r="R8475" s="14" t="str">
        <f t="shared" si="1060"/>
        <v>|United States|Germany|</v>
      </c>
      <c r="S8475" s="14" t="str">
        <f t="shared" si="1061"/>
        <v>|Dramas|Thrillers|</v>
      </c>
      <c r="T8475" s="14" t="str">
        <f t="shared" si="1062"/>
        <v>|Francis Ford Coppola|</v>
      </c>
      <c r="U8475" s="14" t="str">
        <f t="shared" si="1063"/>
        <v>|Matt Damon|Danny DeVito|Claire Danes|Jon Voight|Mary Kay Place|Dean Stockwell|Teresa Wright|Virginia Madsen|Mickey Rourke|Andrew Shue|</v>
      </c>
    </row>
    <row r="8476" spans="1:21">
      <c r="A8476" s="14" t="s">
        <v>38780</v>
      </c>
      <c r="B8476" s="14" t="s">
        <v>49</v>
      </c>
      <c r="C8476" s="14" t="s">
        <v>38781</v>
      </c>
      <c r="D8476" s="14" t="s">
        <v>117</v>
      </c>
      <c r="E8476" s="14" t="s">
        <v>38782</v>
      </c>
      <c r="F8476" s="14" t="s">
        <v>115</v>
      </c>
      <c r="G8476" s="26">
        <v>43723</v>
      </c>
      <c r="H8476" s="14">
        <v>2016</v>
      </c>
      <c r="I8476" s="14" t="s">
        <v>361</v>
      </c>
      <c r="J8476" s="14" t="s">
        <v>105</v>
      </c>
      <c r="K8476" s="14" t="s">
        <v>262</v>
      </c>
      <c r="L8476" s="14" t="s">
        <v>38783</v>
      </c>
      <c r="M8476" s="14">
        <f t="shared" si="1056"/>
        <v>2019</v>
      </c>
      <c r="N8476" s="14">
        <f t="shared" si="1057"/>
        <v>9</v>
      </c>
      <c r="O8476" s="14" t="str">
        <f>IFERROR(VLOOKUP(I8476,Lists!$F$2:$G$16,2,FALSE()),"Not Rated")</f>
        <v>Teens</v>
      </c>
      <c r="P8476" s="14">
        <f t="shared" si="1058"/>
        <v>1</v>
      </c>
      <c r="Q8476" s="14" t="str">
        <f t="shared" si="1059"/>
        <v>United States</v>
      </c>
      <c r="R8476" s="14" t="str">
        <f t="shared" si="1060"/>
        <v>|United States|</v>
      </c>
      <c r="S8476" s="14" t="str">
        <f t="shared" si="1061"/>
        <v>|Reality TV|</v>
      </c>
      <c r="T8476" s="14" t="str">
        <f t="shared" si="1062"/>
        <v>|Unknown|</v>
      </c>
      <c r="U8476" s="14" t="str">
        <f t="shared" si="1063"/>
        <v>|Jermaine Dupri|</v>
      </c>
    </row>
    <row r="8477" spans="1:21">
      <c r="A8477" s="14" t="s">
        <v>38784</v>
      </c>
      <c r="B8477" s="14" t="s">
        <v>48</v>
      </c>
      <c r="C8477" s="14" t="s">
        <v>38785</v>
      </c>
      <c r="D8477" s="14" t="s">
        <v>38786</v>
      </c>
      <c r="E8477" s="14" t="s">
        <v>117</v>
      </c>
      <c r="F8477" s="14" t="s">
        <v>116</v>
      </c>
      <c r="G8477" s="26">
        <v>42736</v>
      </c>
      <c r="H8477" s="14">
        <v>2010</v>
      </c>
      <c r="I8477" s="14" t="s">
        <v>362</v>
      </c>
      <c r="J8477" s="14" t="s">
        <v>7029</v>
      </c>
      <c r="K8477" s="14" t="s">
        <v>496</v>
      </c>
      <c r="L8477" s="14" t="s">
        <v>38787</v>
      </c>
      <c r="M8477" s="14">
        <f t="shared" si="1056"/>
        <v>2017</v>
      </c>
      <c r="N8477" s="14">
        <f t="shared" si="1057"/>
        <v>1</v>
      </c>
      <c r="O8477" s="14" t="str">
        <f>IFERROR(VLOOKUP(I8477,Lists!$F$2:$G$16,2,FALSE()),"Not Rated")</f>
        <v>Older Kids</v>
      </c>
      <c r="P8477" s="14">
        <f t="shared" si="1058"/>
        <v>52</v>
      </c>
      <c r="Q8477" s="14" t="str">
        <f t="shared" si="1059"/>
        <v>India</v>
      </c>
      <c r="R8477" s="14" t="str">
        <f t="shared" si="1060"/>
        <v>|India|</v>
      </c>
      <c r="S8477" s="14" t="str">
        <f t="shared" si="1061"/>
        <v>|Documentaries|International Movies|</v>
      </c>
      <c r="T8477" s="14" t="str">
        <f t="shared" si="1062"/>
        <v>|Miriam Chandy Menacherry|</v>
      </c>
      <c r="U8477" s="14" t="str">
        <f t="shared" si="1063"/>
        <v>|Unknown|</v>
      </c>
    </row>
    <row r="8478" spans="1:21">
      <c r="A8478" s="14" t="s">
        <v>38788</v>
      </c>
      <c r="B8478" s="14" t="s">
        <v>49</v>
      </c>
      <c r="C8478" s="14" t="s">
        <v>38789</v>
      </c>
      <c r="D8478" s="14" t="s">
        <v>117</v>
      </c>
      <c r="E8478" s="14" t="s">
        <v>38790</v>
      </c>
      <c r="F8478" s="14" t="s">
        <v>118</v>
      </c>
      <c r="G8478" s="26">
        <v>43098</v>
      </c>
      <c r="H8478" s="14">
        <v>2006</v>
      </c>
      <c r="I8478" s="14" t="s">
        <v>360</v>
      </c>
      <c r="J8478" s="14" t="s">
        <v>105</v>
      </c>
      <c r="K8478" s="14" t="s">
        <v>803</v>
      </c>
      <c r="L8478" s="14" t="s">
        <v>38791</v>
      </c>
      <c r="M8478" s="14">
        <f t="shared" si="1056"/>
        <v>2017</v>
      </c>
      <c r="N8478" s="14">
        <f t="shared" si="1057"/>
        <v>12</v>
      </c>
      <c r="O8478" s="14" t="str">
        <f>IFERROR(VLOOKUP(I8478,Lists!$F$2:$G$16,2,FALSE()),"Not Rated")</f>
        <v>Adults</v>
      </c>
      <c r="P8478" s="14">
        <f t="shared" si="1058"/>
        <v>1</v>
      </c>
      <c r="Q8478" s="14" t="str">
        <f t="shared" si="1059"/>
        <v>United Kingdom</v>
      </c>
      <c r="R8478" s="14" t="str">
        <f t="shared" si="1060"/>
        <v>|United Kingdom|</v>
      </c>
      <c r="S8478" s="14" t="str">
        <f t="shared" si="1061"/>
        <v>|British TV Shows|Docuseries|International TV Shows|</v>
      </c>
      <c r="T8478" s="14" t="str">
        <f t="shared" si="1062"/>
        <v>|Unknown|</v>
      </c>
      <c r="U8478" s="14" t="str">
        <f t="shared" si="1063"/>
        <v>|Danny Dyer|</v>
      </c>
    </row>
    <row r="8479" spans="1:21">
      <c r="A8479" s="14" t="s">
        <v>38792</v>
      </c>
      <c r="B8479" s="14" t="s">
        <v>48</v>
      </c>
      <c r="C8479" s="14" t="s">
        <v>38793</v>
      </c>
      <c r="D8479" s="14" t="s">
        <v>38794</v>
      </c>
      <c r="E8479" s="14" t="s">
        <v>38795</v>
      </c>
      <c r="F8479" s="14" t="s">
        <v>38796</v>
      </c>
      <c r="G8479" s="26">
        <v>42902</v>
      </c>
      <c r="H8479" s="14">
        <v>2015</v>
      </c>
      <c r="I8479" s="14" t="s">
        <v>362</v>
      </c>
      <c r="J8479" s="14" t="s">
        <v>2352</v>
      </c>
      <c r="K8479" s="14" t="s">
        <v>884</v>
      </c>
      <c r="L8479" s="14" t="s">
        <v>38797</v>
      </c>
      <c r="M8479" s="14">
        <f t="shared" si="1056"/>
        <v>2017</v>
      </c>
      <c r="N8479" s="14">
        <f t="shared" si="1057"/>
        <v>6</v>
      </c>
      <c r="O8479" s="14" t="str">
        <f>IFERROR(VLOOKUP(I8479,Lists!$F$2:$G$16,2,FALSE()),"Not Rated")</f>
        <v>Older Kids</v>
      </c>
      <c r="P8479" s="14">
        <f t="shared" si="1058"/>
        <v>81</v>
      </c>
      <c r="Q8479" s="14" t="str">
        <f t="shared" si="1059"/>
        <v>United States</v>
      </c>
      <c r="R8479" s="14" t="str">
        <f t="shared" si="1060"/>
        <v>|United States|Canada|Japan|Panama|</v>
      </c>
      <c r="S8479" s="14" t="str">
        <f t="shared" si="1061"/>
        <v>|Documentaries|Sports Movies|</v>
      </c>
      <c r="T8479" s="14" t="str">
        <f t="shared" si="1062"/>
        <v>|Kevin Derek|</v>
      </c>
      <c r="U8479" s="14" t="str">
        <f t="shared" si="1063"/>
        <v>|Fumio Demura|</v>
      </c>
    </row>
    <row r="8480" spans="1:21">
      <c r="A8480" s="14" t="s">
        <v>38798</v>
      </c>
      <c r="B8480" s="14" t="s">
        <v>48</v>
      </c>
      <c r="C8480" s="14" t="s">
        <v>38799</v>
      </c>
      <c r="D8480" s="14" t="s">
        <v>38800</v>
      </c>
      <c r="E8480" s="14" t="s">
        <v>38801</v>
      </c>
      <c r="F8480" s="14" t="s">
        <v>115</v>
      </c>
      <c r="G8480" s="26">
        <v>43524</v>
      </c>
      <c r="H8480" s="14">
        <v>2016</v>
      </c>
      <c r="I8480" s="14" t="s">
        <v>360</v>
      </c>
      <c r="J8480" s="14" t="s">
        <v>4073</v>
      </c>
      <c r="K8480" s="14" t="s">
        <v>884</v>
      </c>
      <c r="L8480" s="14" t="s">
        <v>38802</v>
      </c>
      <c r="M8480" s="14">
        <f t="shared" si="1056"/>
        <v>2019</v>
      </c>
      <c r="N8480" s="14">
        <f t="shared" si="1057"/>
        <v>2</v>
      </c>
      <c r="O8480" s="14" t="str">
        <f>IFERROR(VLOOKUP(I8480,Lists!$F$2:$G$16,2,FALSE()),"Not Rated")</f>
        <v>Adults</v>
      </c>
      <c r="P8480" s="14">
        <f t="shared" si="1058"/>
        <v>77</v>
      </c>
      <c r="Q8480" s="14" t="str">
        <f t="shared" si="1059"/>
        <v>United States</v>
      </c>
      <c r="R8480" s="14" t="str">
        <f t="shared" si="1060"/>
        <v>|United States|</v>
      </c>
      <c r="S8480" s="14" t="str">
        <f t="shared" si="1061"/>
        <v>|Documentaries|Sports Movies|</v>
      </c>
      <c r="T8480" s="14" t="str">
        <f t="shared" si="1062"/>
        <v>|Shaina Allen|</v>
      </c>
      <c r="U8480" s="14" t="str">
        <f t="shared" si="1063"/>
        <v>|Orlando Carrillo|Mario Moran|Jeremie Phenom Thomas|</v>
      </c>
    </row>
    <row r="8481" spans="1:21">
      <c r="A8481" s="14" t="s">
        <v>38803</v>
      </c>
      <c r="B8481" s="14" t="s">
        <v>48</v>
      </c>
      <c r="C8481" s="14" t="s">
        <v>38804</v>
      </c>
      <c r="D8481" s="14" t="s">
        <v>38805</v>
      </c>
      <c r="E8481" s="14" t="s">
        <v>117</v>
      </c>
      <c r="F8481" s="14" t="s">
        <v>115</v>
      </c>
      <c r="G8481" s="26">
        <v>43282</v>
      </c>
      <c r="H8481" s="14">
        <v>2017</v>
      </c>
      <c r="I8481" s="14" t="s">
        <v>361</v>
      </c>
      <c r="J8481" s="14" t="s">
        <v>1159</v>
      </c>
      <c r="K8481" s="14" t="s">
        <v>884</v>
      </c>
      <c r="L8481" s="14" t="s">
        <v>38806</v>
      </c>
      <c r="M8481" s="14">
        <f t="shared" si="1056"/>
        <v>2018</v>
      </c>
      <c r="N8481" s="14">
        <f t="shared" si="1057"/>
        <v>7</v>
      </c>
      <c r="O8481" s="14" t="str">
        <f>IFERROR(VLOOKUP(I8481,Lists!$F$2:$G$16,2,FALSE()),"Not Rated")</f>
        <v>Teens</v>
      </c>
      <c r="P8481" s="14">
        <f t="shared" si="1058"/>
        <v>120</v>
      </c>
      <c r="Q8481" s="14" t="str">
        <f t="shared" si="1059"/>
        <v>United States</v>
      </c>
      <c r="R8481" s="14" t="str">
        <f t="shared" si="1060"/>
        <v>|United States|</v>
      </c>
      <c r="S8481" s="14" t="str">
        <f t="shared" si="1061"/>
        <v>|Documentaries|Sports Movies|</v>
      </c>
      <c r="T8481" s="14" t="str">
        <f t="shared" si="1062"/>
        <v>|Heber Cannon|Mariah Moore|Marston Sawyers|</v>
      </c>
      <c r="U8481" s="14" t="str">
        <f t="shared" si="1063"/>
        <v>|Unknown|</v>
      </c>
    </row>
    <row r="8482" spans="1:21">
      <c r="A8482" s="14" t="s">
        <v>38807</v>
      </c>
      <c r="B8482" s="14" t="s">
        <v>48</v>
      </c>
      <c r="C8482" s="14" t="s">
        <v>38808</v>
      </c>
      <c r="D8482" s="14" t="s">
        <v>38809</v>
      </c>
      <c r="E8482" s="14" t="s">
        <v>38810</v>
      </c>
      <c r="F8482" s="14" t="s">
        <v>149</v>
      </c>
      <c r="G8482" s="26">
        <v>43101</v>
      </c>
      <c r="H8482" s="14">
        <v>2016</v>
      </c>
      <c r="I8482" s="14" t="s">
        <v>360</v>
      </c>
      <c r="J8482" s="14" t="s">
        <v>724</v>
      </c>
      <c r="K8482" s="14" t="s">
        <v>444</v>
      </c>
      <c r="L8482" s="14" t="s">
        <v>38811</v>
      </c>
      <c r="M8482" s="14">
        <f t="shared" si="1056"/>
        <v>2018</v>
      </c>
      <c r="N8482" s="14">
        <f t="shared" si="1057"/>
        <v>1</v>
      </c>
      <c r="O8482" s="14" t="str">
        <f>IFERROR(VLOOKUP(I8482,Lists!$F$2:$G$16,2,FALSE()),"Not Rated")</f>
        <v>Adults</v>
      </c>
      <c r="P8482" s="14">
        <f t="shared" si="1058"/>
        <v>102</v>
      </c>
      <c r="Q8482" s="14" t="str">
        <f t="shared" si="1059"/>
        <v>New Zealand</v>
      </c>
      <c r="R8482" s="14" t="str">
        <f t="shared" si="1060"/>
        <v>|New Zealand|</v>
      </c>
      <c r="S8482" s="14" t="str">
        <f t="shared" si="1061"/>
        <v>|Dramas|Independent Movies|International Movies|</v>
      </c>
      <c r="T8482" s="14" t="str">
        <f t="shared" si="1062"/>
        <v>|Alison MacLean|</v>
      </c>
      <c r="U8482" s="14" t="str">
        <f t="shared" si="1063"/>
        <v>|James Rolleston|Kerry Fox|Ella Edwards|Alice Englert|</v>
      </c>
    </row>
    <row r="8483" spans="1:21">
      <c r="A8483" s="14" t="s">
        <v>38812</v>
      </c>
      <c r="B8483" s="14" t="s">
        <v>48</v>
      </c>
      <c r="C8483" s="14" t="s">
        <v>38813</v>
      </c>
      <c r="D8483" s="14" t="s">
        <v>11877</v>
      </c>
      <c r="E8483" s="14" t="s">
        <v>38814</v>
      </c>
      <c r="F8483" s="14" t="s">
        <v>117</v>
      </c>
      <c r="G8483" s="26">
        <v>43622</v>
      </c>
      <c r="H8483" s="14">
        <v>2015</v>
      </c>
      <c r="I8483" s="14" t="s">
        <v>361</v>
      </c>
      <c r="J8483" s="14" t="s">
        <v>404</v>
      </c>
      <c r="K8483" s="14" t="s">
        <v>475</v>
      </c>
      <c r="L8483" s="14" t="s">
        <v>38815</v>
      </c>
      <c r="M8483" s="14">
        <f t="shared" si="1056"/>
        <v>2019</v>
      </c>
      <c r="N8483" s="14">
        <f t="shared" si="1057"/>
        <v>6</v>
      </c>
      <c r="O8483" s="14" t="str">
        <f>IFERROR(VLOOKUP(I8483,Lists!$F$2:$G$16,2,FALSE()),"Not Rated")</f>
        <v>Teens</v>
      </c>
      <c r="P8483" s="14">
        <f t="shared" si="1058"/>
        <v>90</v>
      </c>
      <c r="Q8483" s="14" t="str">
        <f t="shared" si="1059"/>
        <v>Unknown</v>
      </c>
      <c r="R8483" s="14" t="str">
        <f t="shared" si="1060"/>
        <v>|Unknown|</v>
      </c>
      <c r="S8483" s="14" t="str">
        <f t="shared" si="1061"/>
        <v>|Dramas|International Movies|</v>
      </c>
      <c r="T8483" s="14" t="str">
        <f t="shared" si="1062"/>
        <v>|Ahmed Al-Badry|</v>
      </c>
      <c r="U8483" s="14" t="str">
        <f t="shared" si="1063"/>
        <v>|Bassem Samra|Ola Ghanem|Ahmad Wafiq|Feryal Youssef|Ayman Kandil|Inas Ezz El Din|Mohamed Farouk|</v>
      </c>
    </row>
    <row r="8484" spans="1:21">
      <c r="A8484" s="14" t="s">
        <v>38816</v>
      </c>
      <c r="B8484" s="14" t="s">
        <v>49</v>
      </c>
      <c r="C8484" s="14" t="s">
        <v>38817</v>
      </c>
      <c r="D8484" s="14" t="s">
        <v>117</v>
      </c>
      <c r="E8484" s="14" t="s">
        <v>38818</v>
      </c>
      <c r="F8484" s="14" t="s">
        <v>120</v>
      </c>
      <c r="G8484" s="26">
        <v>43513</v>
      </c>
      <c r="H8484" s="14">
        <v>2015</v>
      </c>
      <c r="I8484" s="14" t="s">
        <v>360</v>
      </c>
      <c r="J8484" s="14" t="s">
        <v>105</v>
      </c>
      <c r="K8484" s="14" t="s">
        <v>8023</v>
      </c>
      <c r="L8484" s="14" t="s">
        <v>38819</v>
      </c>
      <c r="M8484" s="14">
        <f t="shared" si="1056"/>
        <v>2019</v>
      </c>
      <c r="N8484" s="14">
        <f t="shared" si="1057"/>
        <v>2</v>
      </c>
      <c r="O8484" s="14" t="str">
        <f>IFERROR(VLOOKUP(I8484,Lists!$F$2:$G$16,2,FALSE()),"Not Rated")</f>
        <v>Adults</v>
      </c>
      <c r="P8484" s="14">
        <f t="shared" si="1058"/>
        <v>1</v>
      </c>
      <c r="Q8484" s="14" t="str">
        <f t="shared" si="1059"/>
        <v>France</v>
      </c>
      <c r="R8484" s="14" t="str">
        <f t="shared" si="1060"/>
        <v>|France|</v>
      </c>
      <c r="S8484" s="14" t="str">
        <f t="shared" si="1061"/>
        <v>|International TV Shows|TV Dramas|TV Horror|</v>
      </c>
      <c r="T8484" s="14" t="str">
        <f t="shared" si="1062"/>
        <v>|Unknown|</v>
      </c>
      <c r="U8484" s="14" t="str">
        <f t="shared" si="1063"/>
        <v>|Anne Cosigny|Frédéric Pierrot|Clotilde Hesme|Céline Sallette|Samir Guesmi|Guillaume Gouix|Jean-Francois Sivadier|Alix Poisson|Jenna Thiam|Grégory Gadebois|Pierre Perrier|Yara Pilartz|Swann Nambotin|Ana Girardot|Brune Martin|Bertrand Constant|Matila Malliarakis|Constance Dollé|Laetitia de Fombelle|Simon Ehrlacher|Vincent Trouilleux|Jérôme Kircher|Guillaume Marquet|Alma Arnal|Julien Bourdel|François Briault|Gilles Chabrier|Aksel Ustun|Alain Blazquez|</v>
      </c>
    </row>
    <row r="8485" spans="1:21">
      <c r="A8485" s="14" t="s">
        <v>38820</v>
      </c>
      <c r="B8485" s="14" t="s">
        <v>48</v>
      </c>
      <c r="C8485" s="14" t="s">
        <v>38821</v>
      </c>
      <c r="D8485" s="14" t="s">
        <v>38822</v>
      </c>
      <c r="E8485" s="14" t="s">
        <v>38823</v>
      </c>
      <c r="F8485" s="14" t="s">
        <v>38824</v>
      </c>
      <c r="G8485" s="26">
        <v>42751</v>
      </c>
      <c r="H8485" s="14">
        <v>2016</v>
      </c>
      <c r="I8485" s="14" t="s">
        <v>360</v>
      </c>
      <c r="J8485" s="14" t="s">
        <v>404</v>
      </c>
      <c r="K8485" s="14" t="s">
        <v>1537</v>
      </c>
      <c r="L8485" s="14" t="s">
        <v>38825</v>
      </c>
      <c r="M8485" s="14">
        <f t="shared" si="1056"/>
        <v>2017</v>
      </c>
      <c r="N8485" s="14">
        <f t="shared" si="1057"/>
        <v>1</v>
      </c>
      <c r="O8485" s="14" t="str">
        <f>IFERROR(VLOOKUP(I8485,Lists!$F$2:$G$16,2,FALSE()),"Not Rated")</f>
        <v>Adults</v>
      </c>
      <c r="P8485" s="14">
        <f t="shared" si="1058"/>
        <v>90</v>
      </c>
      <c r="Q8485" s="14" t="str">
        <f t="shared" si="1059"/>
        <v>United Kingdom</v>
      </c>
      <c r="R8485" s="14" t="str">
        <f t="shared" si="1060"/>
        <v>|United Kingdom|Spain|Belgium|</v>
      </c>
      <c r="S8485" s="14" t="str">
        <f t="shared" si="1061"/>
        <v>|Horror Movies|International Movies|</v>
      </c>
      <c r="T8485" s="14" t="str">
        <f t="shared" si="1062"/>
        <v>|Steve Barker|</v>
      </c>
      <c r="U8485" s="14" t="str">
        <f t="shared" si="1063"/>
        <v>|Dougray Scott|Jessica De Gouw|Martin McCann|Jassa Ahluwalia|Elen Rhys|Claire Goose|</v>
      </c>
    </row>
    <row r="8486" spans="1:21">
      <c r="A8486" s="14" t="s">
        <v>38826</v>
      </c>
      <c r="B8486" s="14" t="s">
        <v>48</v>
      </c>
      <c r="C8486" s="14" t="s">
        <v>38827</v>
      </c>
      <c r="D8486" s="14" t="s">
        <v>38828</v>
      </c>
      <c r="E8486" s="14" t="s">
        <v>38829</v>
      </c>
      <c r="F8486" s="14" t="s">
        <v>38830</v>
      </c>
      <c r="G8486" s="26">
        <v>43157</v>
      </c>
      <c r="H8486" s="14">
        <v>2016</v>
      </c>
      <c r="I8486" s="14" t="s">
        <v>360</v>
      </c>
      <c r="J8486" s="14" t="s">
        <v>900</v>
      </c>
      <c r="K8486" s="14" t="s">
        <v>13124</v>
      </c>
      <c r="L8486" s="14" t="s">
        <v>38831</v>
      </c>
      <c r="M8486" s="14">
        <f t="shared" si="1056"/>
        <v>2018</v>
      </c>
      <c r="N8486" s="14">
        <f t="shared" si="1057"/>
        <v>2</v>
      </c>
      <c r="O8486" s="14" t="str">
        <f>IFERROR(VLOOKUP(I8486,Lists!$F$2:$G$16,2,FALSE()),"Not Rated")</f>
        <v>Adults</v>
      </c>
      <c r="P8486" s="14">
        <f t="shared" si="1058"/>
        <v>92</v>
      </c>
      <c r="Q8486" s="14" t="str">
        <f t="shared" si="1059"/>
        <v>Serbia</v>
      </c>
      <c r="R8486" s="14" t="str">
        <f t="shared" si="1060"/>
        <v>|Serbia|South Korea|Slovenia|</v>
      </c>
      <c r="S8486" s="14" t="str">
        <f t="shared" si="1061"/>
        <v>|Horror Movies|Independent Movies|Sci-Fi &amp; Fantasy|</v>
      </c>
      <c r="T8486" s="14" t="str">
        <f t="shared" si="1062"/>
        <v>|Dejan Zečević|</v>
      </c>
      <c r="U8486" s="14" t="str">
        <f t="shared" si="1063"/>
        <v>|Ken Foree|Katarina Čas|Dragan Mićanović|Monte Markham|Denis Murić|Miroljub Lešo|Sonja Vukićević|Ratko Turčinović|Mick Garris|</v>
      </c>
    </row>
    <row r="8487" spans="1:21">
      <c r="A8487" s="14" t="s">
        <v>38832</v>
      </c>
      <c r="B8487" s="14" t="s">
        <v>48</v>
      </c>
      <c r="C8487" s="14" t="s">
        <v>38833</v>
      </c>
      <c r="D8487" s="14" t="s">
        <v>38834</v>
      </c>
      <c r="E8487" s="14" t="s">
        <v>38835</v>
      </c>
      <c r="F8487" s="14" t="s">
        <v>128</v>
      </c>
      <c r="G8487" s="26">
        <v>43629</v>
      </c>
      <c r="H8487" s="14">
        <v>2011</v>
      </c>
      <c r="I8487" s="14" t="s">
        <v>361</v>
      </c>
      <c r="J8487" s="14" t="s">
        <v>730</v>
      </c>
      <c r="K8487" s="14" t="s">
        <v>910</v>
      </c>
      <c r="L8487" s="14" t="s">
        <v>38836</v>
      </c>
      <c r="M8487" s="14">
        <f t="shared" si="1056"/>
        <v>2019</v>
      </c>
      <c r="N8487" s="14">
        <f t="shared" si="1057"/>
        <v>6</v>
      </c>
      <c r="O8487" s="14" t="str">
        <f>IFERROR(VLOOKUP(I8487,Lists!$F$2:$G$16,2,FALSE()),"Not Rated")</f>
        <v>Teens</v>
      </c>
      <c r="P8487" s="14">
        <f t="shared" si="1058"/>
        <v>93</v>
      </c>
      <c r="Q8487" s="14" t="str">
        <f t="shared" si="1059"/>
        <v>Egypt</v>
      </c>
      <c r="R8487" s="14" t="str">
        <f t="shared" si="1060"/>
        <v>|Egypt|</v>
      </c>
      <c r="S8487" s="14" t="str">
        <f t="shared" si="1061"/>
        <v>|Dramas|International Movies|Romantic Movies|</v>
      </c>
      <c r="T8487" s="14" t="str">
        <f t="shared" si="1062"/>
        <v>|Hadi El Bagoury|</v>
      </c>
      <c r="U8487" s="14" t="str">
        <f t="shared" si="1063"/>
        <v>|Hani Salama|Basma Ahmad|Rania Yousef|Kinda Allouch|Yasmin Raeis|Amr Youssef|Zizi El-Badrawy|</v>
      </c>
    </row>
    <row r="8488" spans="1:21">
      <c r="A8488" s="14" t="s">
        <v>38837</v>
      </c>
      <c r="B8488" s="14" t="s">
        <v>48</v>
      </c>
      <c r="C8488" s="14" t="s">
        <v>38838</v>
      </c>
      <c r="D8488" s="14" t="s">
        <v>7557</v>
      </c>
      <c r="E8488" s="14" t="s">
        <v>38839</v>
      </c>
      <c r="F8488" s="14" t="s">
        <v>115</v>
      </c>
      <c r="G8488" s="26">
        <v>43831</v>
      </c>
      <c r="H8488" s="14">
        <v>2002</v>
      </c>
      <c r="I8488" s="14" t="s">
        <v>364</v>
      </c>
      <c r="J8488" s="14" t="s">
        <v>646</v>
      </c>
      <c r="K8488" s="14" t="s">
        <v>3429</v>
      </c>
      <c r="L8488" s="14" t="s">
        <v>38840</v>
      </c>
      <c r="M8488" s="14">
        <f t="shared" si="1056"/>
        <v>2020</v>
      </c>
      <c r="N8488" s="14">
        <f t="shared" si="1057"/>
        <v>1</v>
      </c>
      <c r="O8488" s="14" t="str">
        <f>IFERROR(VLOOKUP(I8488,Lists!$F$2:$G$16,2,FALSE()),"Not Rated")</f>
        <v>Teens</v>
      </c>
      <c r="P8488" s="14">
        <f t="shared" si="1058"/>
        <v>116</v>
      </c>
      <c r="Q8488" s="14" t="str">
        <f t="shared" si="1059"/>
        <v>United States</v>
      </c>
      <c r="R8488" s="14" t="str">
        <f t="shared" si="1060"/>
        <v>|United States|</v>
      </c>
      <c r="S8488" s="14" t="str">
        <f t="shared" si="1061"/>
        <v>|Horror Movies|Thrillers|</v>
      </c>
      <c r="T8488" s="14" t="str">
        <f t="shared" si="1062"/>
        <v>|Gore Verbinski|</v>
      </c>
      <c r="U8488" s="14" t="str">
        <f t="shared" si="1063"/>
        <v>|Naomi Watts|Martin Henderson|David Dorfman|Brian Cox|Jane Alexander|Lindsay Frost|Amber Tamblyn|Rachael Bella|Daveigh Chase|Shannon Cochran|</v>
      </c>
    </row>
    <row r="8489" spans="1:21">
      <c r="A8489" s="14" t="s">
        <v>38841</v>
      </c>
      <c r="B8489" s="14" t="s">
        <v>48</v>
      </c>
      <c r="C8489" s="14" t="s">
        <v>38842</v>
      </c>
      <c r="D8489" s="14" t="s">
        <v>38843</v>
      </c>
      <c r="E8489" s="14" t="s">
        <v>38844</v>
      </c>
      <c r="F8489" s="14" t="s">
        <v>118</v>
      </c>
      <c r="G8489" s="26">
        <v>42810</v>
      </c>
      <c r="H8489" s="14">
        <v>2014</v>
      </c>
      <c r="I8489" s="14" t="s">
        <v>363</v>
      </c>
      <c r="J8489" s="14" t="s">
        <v>1386</v>
      </c>
      <c r="K8489" s="14" t="s">
        <v>475</v>
      </c>
      <c r="L8489" s="14" t="s">
        <v>38845</v>
      </c>
      <c r="M8489" s="14">
        <f t="shared" si="1056"/>
        <v>2017</v>
      </c>
      <c r="N8489" s="14">
        <f t="shared" si="1057"/>
        <v>3</v>
      </c>
      <c r="O8489" s="14" t="str">
        <f>IFERROR(VLOOKUP(I8489,Lists!$F$2:$G$16,2,FALSE()),"Not Rated")</f>
        <v>Adults</v>
      </c>
      <c r="P8489" s="14">
        <f t="shared" si="1058"/>
        <v>107</v>
      </c>
      <c r="Q8489" s="14" t="str">
        <f t="shared" si="1059"/>
        <v>United Kingdom</v>
      </c>
      <c r="R8489" s="14" t="str">
        <f t="shared" si="1060"/>
        <v>|United Kingdom|</v>
      </c>
      <c r="S8489" s="14" t="str">
        <f t="shared" si="1061"/>
        <v>|Dramas|International Movies|</v>
      </c>
      <c r="T8489" s="14" t="str">
        <f t="shared" si="1062"/>
        <v>|Lone Scherfig|</v>
      </c>
      <c r="U8489" s="14" t="str">
        <f t="shared" si="1063"/>
        <v>|Sam Claflin|Max Irons|Douglas Booth|Jessica Brown Findlay|Holliday Grainger|Natalie Dormer|Olly Alexander|Matthew Beard|Gordon Brown|Jack Farthing|Freddie Fox|</v>
      </c>
    </row>
    <row r="8490" spans="1:21">
      <c r="A8490" s="14" t="s">
        <v>38846</v>
      </c>
      <c r="B8490" s="14" t="s">
        <v>48</v>
      </c>
      <c r="C8490" s="14" t="s">
        <v>38847</v>
      </c>
      <c r="D8490" s="14" t="s">
        <v>38848</v>
      </c>
      <c r="E8490" s="14" t="s">
        <v>38849</v>
      </c>
      <c r="F8490" s="14" t="s">
        <v>115</v>
      </c>
      <c r="G8490" s="26">
        <v>42749</v>
      </c>
      <c r="H8490" s="14">
        <v>2016</v>
      </c>
      <c r="I8490" s="14" t="s">
        <v>369</v>
      </c>
      <c r="J8490" s="14" t="s">
        <v>872</v>
      </c>
      <c r="K8490" s="14" t="s">
        <v>1436</v>
      </c>
      <c r="L8490" s="14" t="s">
        <v>38850</v>
      </c>
      <c r="M8490" s="14">
        <f t="shared" si="1056"/>
        <v>2017</v>
      </c>
      <c r="N8490" s="14">
        <f t="shared" si="1057"/>
        <v>1</v>
      </c>
      <c r="O8490" s="14" t="str">
        <f>IFERROR(VLOOKUP(I8490,Lists!$F$2:$G$16,2,FALSE()),"Not Rated")</f>
        <v>Not Rated</v>
      </c>
      <c r="P8490" s="14">
        <f t="shared" si="1058"/>
        <v>87</v>
      </c>
      <c r="Q8490" s="14" t="str">
        <f t="shared" si="1059"/>
        <v>United States</v>
      </c>
      <c r="R8490" s="14" t="str">
        <f t="shared" si="1060"/>
        <v>|United States|</v>
      </c>
      <c r="S8490" s="14" t="str">
        <f t="shared" si="1061"/>
        <v>|Dramas|Independent Movies|</v>
      </c>
      <c r="T8490" s="14" t="str">
        <f t="shared" si="1062"/>
        <v>|N.D. Wilson|</v>
      </c>
      <c r="U8490" s="14" t="str">
        <f t="shared" si="1063"/>
        <v>|Joel Courtney|Tommy Cash|Paul Johansson|Bas Rutten|Raleigh Cain|David Shannon|</v>
      </c>
    </row>
    <row r="8491" spans="1:21">
      <c r="A8491" s="14" t="s">
        <v>38851</v>
      </c>
      <c r="B8491" s="14" t="s">
        <v>48</v>
      </c>
      <c r="C8491" s="14" t="s">
        <v>38852</v>
      </c>
      <c r="D8491" s="14" t="s">
        <v>38853</v>
      </c>
      <c r="E8491" s="14" t="s">
        <v>38854</v>
      </c>
      <c r="F8491" s="14" t="s">
        <v>115</v>
      </c>
      <c r="G8491" s="26">
        <v>43344</v>
      </c>
      <c r="H8491" s="14">
        <v>1994</v>
      </c>
      <c r="I8491" s="14" t="s">
        <v>364</v>
      </c>
      <c r="J8491" s="14" t="s">
        <v>580</v>
      </c>
      <c r="K8491" s="14" t="s">
        <v>248</v>
      </c>
      <c r="L8491" s="14" t="s">
        <v>38855</v>
      </c>
      <c r="M8491" s="14">
        <f t="shared" si="1056"/>
        <v>2018</v>
      </c>
      <c r="N8491" s="14">
        <f t="shared" si="1057"/>
        <v>9</v>
      </c>
      <c r="O8491" s="14" t="str">
        <f>IFERROR(VLOOKUP(I8491,Lists!$F$2:$G$16,2,FALSE()),"Not Rated")</f>
        <v>Teens</v>
      </c>
      <c r="P8491" s="14">
        <f t="shared" si="1058"/>
        <v>111</v>
      </c>
      <c r="Q8491" s="14" t="str">
        <f t="shared" si="1059"/>
        <v>United States</v>
      </c>
      <c r="R8491" s="14" t="str">
        <f t="shared" si="1060"/>
        <v>|United States|</v>
      </c>
      <c r="S8491" s="14" t="str">
        <f t="shared" si="1061"/>
        <v>|Action &amp; Adventure|</v>
      </c>
      <c r="T8491" s="14" t="str">
        <f t="shared" si="1062"/>
        <v>|Curtis Hanson|</v>
      </c>
      <c r="U8491" s="14" t="str">
        <f t="shared" si="1063"/>
        <v>|Meryl Streep|Kevin Bacon|David Strathairn|Joseph Mazzello|John C. Reilly|Benjamin Bratt|Elizabeth Hoffman|William Lucking|Diane Delano|</v>
      </c>
    </row>
    <row r="8492" spans="1:21">
      <c r="A8492" s="14" t="s">
        <v>38856</v>
      </c>
      <c r="B8492" s="14" t="s">
        <v>49</v>
      </c>
      <c r="C8492" s="14" t="s">
        <v>38857</v>
      </c>
      <c r="D8492" s="14" t="s">
        <v>117</v>
      </c>
      <c r="E8492" s="14" t="s">
        <v>38858</v>
      </c>
      <c r="F8492" s="14" t="s">
        <v>154</v>
      </c>
      <c r="G8492" s="26">
        <v>43344</v>
      </c>
      <c r="H8492" s="14">
        <v>2017</v>
      </c>
      <c r="I8492" s="14" t="s">
        <v>361</v>
      </c>
      <c r="J8492" s="14" t="s">
        <v>105</v>
      </c>
      <c r="K8492" s="14" t="s">
        <v>688</v>
      </c>
      <c r="L8492" s="14" t="s">
        <v>38859</v>
      </c>
      <c r="M8492" s="14">
        <f t="shared" si="1056"/>
        <v>2018</v>
      </c>
      <c r="N8492" s="14">
        <f t="shared" si="1057"/>
        <v>9</v>
      </c>
      <c r="O8492" s="14" t="str">
        <f>IFERROR(VLOOKUP(I8492,Lists!$F$2:$G$16,2,FALSE()),"Not Rated")</f>
        <v>Teens</v>
      </c>
      <c r="P8492" s="14">
        <f t="shared" si="1058"/>
        <v>1</v>
      </c>
      <c r="Q8492" s="14" t="str">
        <f t="shared" si="1059"/>
        <v>Russia</v>
      </c>
      <c r="R8492" s="14" t="str">
        <f t="shared" si="1060"/>
        <v>|Russia|</v>
      </c>
      <c r="S8492" s="14" t="str">
        <f t="shared" si="1061"/>
        <v>|International TV Shows|TV Dramas|</v>
      </c>
      <c r="T8492" s="14" t="str">
        <f t="shared" si="1062"/>
        <v>|Unknown|</v>
      </c>
      <c r="U8492" s="14" t="str">
        <f t="shared" si="1063"/>
        <v>|Anna Chipovskaya|Yulia Snigir|Leonid Bichevin|Pavel Trubiner|</v>
      </c>
    </row>
    <row r="8493" spans="1:21">
      <c r="A8493" s="14" t="s">
        <v>38860</v>
      </c>
      <c r="B8493" s="14" t="s">
        <v>48</v>
      </c>
      <c r="C8493" s="14" t="s">
        <v>38861</v>
      </c>
      <c r="D8493" s="14" t="s">
        <v>7671</v>
      </c>
      <c r="E8493" s="14" t="s">
        <v>38862</v>
      </c>
      <c r="F8493" s="14" t="s">
        <v>118</v>
      </c>
      <c r="G8493" s="26">
        <v>43546</v>
      </c>
      <c r="H8493" s="14">
        <v>2016</v>
      </c>
      <c r="I8493" s="14" t="s">
        <v>360</v>
      </c>
      <c r="J8493" s="14" t="s">
        <v>1247</v>
      </c>
      <c r="K8493" s="14" t="s">
        <v>2701</v>
      </c>
      <c r="L8493" s="14" t="s">
        <v>38863</v>
      </c>
      <c r="M8493" s="14">
        <f t="shared" si="1056"/>
        <v>2019</v>
      </c>
      <c r="N8493" s="14">
        <f t="shared" si="1057"/>
        <v>3</v>
      </c>
      <c r="O8493" s="14" t="str">
        <f>IFERROR(VLOOKUP(I8493,Lists!$F$2:$G$16,2,FALSE()),"Not Rated")</f>
        <v>Adults</v>
      </c>
      <c r="P8493" s="14">
        <f t="shared" si="1058"/>
        <v>101</v>
      </c>
      <c r="Q8493" s="14" t="str">
        <f t="shared" si="1059"/>
        <v>United Kingdom</v>
      </c>
      <c r="R8493" s="14" t="str">
        <f t="shared" si="1060"/>
        <v>|United Kingdom|</v>
      </c>
      <c r="S8493" s="14" t="str">
        <f t="shared" si="1061"/>
        <v>|Documentaries|International Movies|Music &amp; Musicals|</v>
      </c>
      <c r="T8493" s="14" t="str">
        <f t="shared" si="1062"/>
        <v>|Paul Dugdale|</v>
      </c>
      <c r="U8493" s="14" t="str">
        <f t="shared" si="1063"/>
        <v>|Mick Jagger|Keith Richards|Ronnie Wood|Charlie Watts|</v>
      </c>
    </row>
    <row r="8494" spans="1:21">
      <c r="A8494" s="14" t="s">
        <v>38864</v>
      </c>
      <c r="B8494" s="14" t="s">
        <v>48</v>
      </c>
      <c r="C8494" s="14" t="s">
        <v>38865</v>
      </c>
      <c r="D8494" s="14" t="s">
        <v>38866</v>
      </c>
      <c r="E8494" s="14" t="s">
        <v>38867</v>
      </c>
      <c r="F8494" s="14" t="s">
        <v>115</v>
      </c>
      <c r="G8494" s="26">
        <v>43922</v>
      </c>
      <c r="H8494" s="14">
        <v>2011</v>
      </c>
      <c r="I8494" s="14" t="s">
        <v>364</v>
      </c>
      <c r="J8494" s="14" t="s">
        <v>436</v>
      </c>
      <c r="K8494" s="14" t="s">
        <v>254</v>
      </c>
      <c r="L8494" s="14" t="s">
        <v>38868</v>
      </c>
      <c r="M8494" s="14">
        <f t="shared" si="1056"/>
        <v>2020</v>
      </c>
      <c r="N8494" s="14">
        <f t="shared" si="1057"/>
        <v>4</v>
      </c>
      <c r="O8494" s="14" t="str">
        <f>IFERROR(VLOOKUP(I8494,Lists!$F$2:$G$16,2,FALSE()),"Not Rated")</f>
        <v>Teens</v>
      </c>
      <c r="P8494" s="14">
        <f t="shared" si="1058"/>
        <v>91</v>
      </c>
      <c r="Q8494" s="14" t="str">
        <f t="shared" si="1059"/>
        <v>United States</v>
      </c>
      <c r="R8494" s="14" t="str">
        <f t="shared" si="1060"/>
        <v>|United States|</v>
      </c>
      <c r="S8494" s="14" t="str">
        <f t="shared" si="1061"/>
        <v>|Thrillers|</v>
      </c>
      <c r="T8494" s="14" t="str">
        <f t="shared" si="1062"/>
        <v>|Christian E. Christiansen|</v>
      </c>
      <c r="U8494" s="14" t="str">
        <f t="shared" si="1063"/>
        <v>|Leighton Meester|Minka Kelly|Cam Gigandet|Aly Michalka|Danneel Ackles|Frances Fisher|Tomas Arana|Billy Zane|Nina Dobrev|Matt Lanter|Kat Graham|</v>
      </c>
    </row>
    <row r="8495" spans="1:21">
      <c r="A8495" s="14" t="s">
        <v>38869</v>
      </c>
      <c r="B8495" s="14" t="s">
        <v>48</v>
      </c>
      <c r="C8495" s="14" t="s">
        <v>38870</v>
      </c>
      <c r="D8495" s="14" t="s">
        <v>16028</v>
      </c>
      <c r="E8495" s="14" t="s">
        <v>38871</v>
      </c>
      <c r="F8495" s="14" t="s">
        <v>1148</v>
      </c>
      <c r="G8495" s="26">
        <v>43300</v>
      </c>
      <c r="H8495" s="14">
        <v>2014</v>
      </c>
      <c r="I8495" s="14" t="s">
        <v>363</v>
      </c>
      <c r="J8495" s="14" t="s">
        <v>560</v>
      </c>
      <c r="K8495" s="14" t="s">
        <v>873</v>
      </c>
      <c r="L8495" s="14" t="s">
        <v>38872</v>
      </c>
      <c r="M8495" s="14">
        <f t="shared" si="1056"/>
        <v>2018</v>
      </c>
      <c r="N8495" s="14">
        <f t="shared" si="1057"/>
        <v>7</v>
      </c>
      <c r="O8495" s="14" t="str">
        <f>IFERROR(VLOOKUP(I8495,Lists!$F$2:$G$16,2,FALSE()),"Not Rated")</f>
        <v>Adults</v>
      </c>
      <c r="P8495" s="14">
        <f t="shared" si="1058"/>
        <v>103</v>
      </c>
      <c r="Q8495" s="14" t="str">
        <f t="shared" si="1059"/>
        <v>Australia</v>
      </c>
      <c r="R8495" s="14" t="str">
        <f t="shared" si="1060"/>
        <v>|Australia|United States|</v>
      </c>
      <c r="S8495" s="14" t="str">
        <f t="shared" si="1061"/>
        <v>|International Movies|Thrillers|</v>
      </c>
      <c r="T8495" s="14" t="str">
        <f t="shared" si="1062"/>
        <v>|David Michôd|</v>
      </c>
      <c r="U8495" s="14" t="str">
        <f t="shared" si="1063"/>
        <v>|Guy Pearce|Robert Pattinson|Scoot McNairy|David Field|Anthony Hayes|Gillian Jones|Susan Prior|Nash Edgerton|</v>
      </c>
    </row>
    <row r="8496" spans="1:21">
      <c r="A8496" s="14" t="s">
        <v>38873</v>
      </c>
      <c r="B8496" s="14" t="s">
        <v>48</v>
      </c>
      <c r="C8496" s="14" t="s">
        <v>38874</v>
      </c>
      <c r="D8496" s="14" t="s">
        <v>38875</v>
      </c>
      <c r="E8496" s="14" t="s">
        <v>38876</v>
      </c>
      <c r="F8496" s="14" t="s">
        <v>921</v>
      </c>
      <c r="G8496" s="26">
        <v>43805</v>
      </c>
      <c r="H8496" s="14">
        <v>2011</v>
      </c>
      <c r="I8496" s="14" t="s">
        <v>363</v>
      </c>
      <c r="J8496" s="14" t="s">
        <v>1159</v>
      </c>
      <c r="K8496" s="14" t="s">
        <v>458</v>
      </c>
      <c r="L8496" s="14" t="s">
        <v>38877</v>
      </c>
      <c r="M8496" s="14">
        <f t="shared" si="1056"/>
        <v>2019</v>
      </c>
      <c r="N8496" s="14">
        <f t="shared" si="1057"/>
        <v>12</v>
      </c>
      <c r="O8496" s="14" t="str">
        <f>IFERROR(VLOOKUP(I8496,Lists!$F$2:$G$16,2,FALSE()),"Not Rated")</f>
        <v>Adults</v>
      </c>
      <c r="P8496" s="14">
        <f t="shared" si="1058"/>
        <v>120</v>
      </c>
      <c r="Q8496" s="14" t="str">
        <f t="shared" si="1059"/>
        <v>United States</v>
      </c>
      <c r="R8496" s="14" t="str">
        <f t="shared" si="1060"/>
        <v>|United States|United Kingdom|</v>
      </c>
      <c r="S8496" s="14" t="str">
        <f t="shared" si="1061"/>
        <v>|Comedies|Dramas|</v>
      </c>
      <c r="T8496" s="14" t="str">
        <f t="shared" si="1062"/>
        <v>|Bruce Robinson|</v>
      </c>
      <c r="U8496" s="14" t="str">
        <f t="shared" si="1063"/>
        <v>|Johnny Depp|Aaron Eckhart|Michael Rispoli|Amber Heard|Richard Jenkins|Giovanni Ribisi|Amaury Nolasco|Marshall Bell|Bill Smitrovich|</v>
      </c>
    </row>
    <row r="8497" spans="1:21">
      <c r="A8497" s="14" t="s">
        <v>38878</v>
      </c>
      <c r="B8497" s="14" t="s">
        <v>48</v>
      </c>
      <c r="C8497" s="14" t="s">
        <v>38879</v>
      </c>
      <c r="D8497" s="14" t="s">
        <v>38880</v>
      </c>
      <c r="E8497" s="14" t="s">
        <v>38881</v>
      </c>
      <c r="F8497" s="14" t="s">
        <v>115</v>
      </c>
      <c r="G8497" s="26">
        <v>42986</v>
      </c>
      <c r="H8497" s="14">
        <v>2015</v>
      </c>
      <c r="I8497" s="14" t="s">
        <v>363</v>
      </c>
      <c r="J8497" s="14" t="s">
        <v>404</v>
      </c>
      <c r="K8497" s="14" t="s">
        <v>1436</v>
      </c>
      <c r="L8497" s="14" t="s">
        <v>38882</v>
      </c>
      <c r="M8497" s="14">
        <f t="shared" si="1056"/>
        <v>2017</v>
      </c>
      <c r="N8497" s="14">
        <f t="shared" si="1057"/>
        <v>9</v>
      </c>
      <c r="O8497" s="14" t="str">
        <f>IFERROR(VLOOKUP(I8497,Lists!$F$2:$G$16,2,FALSE()),"Not Rated")</f>
        <v>Adults</v>
      </c>
      <c r="P8497" s="14">
        <f t="shared" si="1058"/>
        <v>90</v>
      </c>
      <c r="Q8497" s="14" t="str">
        <f t="shared" si="1059"/>
        <v>United States</v>
      </c>
      <c r="R8497" s="14" t="str">
        <f t="shared" si="1060"/>
        <v>|United States|</v>
      </c>
      <c r="S8497" s="14" t="str">
        <f t="shared" si="1061"/>
        <v>|Dramas|Independent Movies|</v>
      </c>
      <c r="T8497" s="14" t="str">
        <f t="shared" si="1062"/>
        <v>|Austin Stark|</v>
      </c>
      <c r="U8497" s="14" t="str">
        <f t="shared" si="1063"/>
        <v>|Nicolas Cage|Sarah Paulson|Connie Nielsen|Wendell Pierce|Bryan Batt|Peter Fonda|Dana Gourrier|</v>
      </c>
    </row>
    <row r="8498" spans="1:21">
      <c r="A8498" s="14" t="s">
        <v>38883</v>
      </c>
      <c r="B8498" s="14" t="s">
        <v>48</v>
      </c>
      <c r="C8498" s="14" t="s">
        <v>38884</v>
      </c>
      <c r="D8498" s="14" t="s">
        <v>38885</v>
      </c>
      <c r="E8498" s="14" t="s">
        <v>38886</v>
      </c>
      <c r="F8498" s="14" t="s">
        <v>38887</v>
      </c>
      <c r="G8498" s="26">
        <v>42796</v>
      </c>
      <c r="H8498" s="14">
        <v>2014</v>
      </c>
      <c r="I8498" s="14" t="s">
        <v>363</v>
      </c>
      <c r="J8498" s="14" t="s">
        <v>900</v>
      </c>
      <c r="K8498" s="14" t="s">
        <v>444</v>
      </c>
      <c r="L8498" s="14" t="s">
        <v>38888</v>
      </c>
      <c r="M8498" s="14">
        <f t="shared" si="1056"/>
        <v>2017</v>
      </c>
      <c r="N8498" s="14">
        <f t="shared" si="1057"/>
        <v>3</v>
      </c>
      <c r="O8498" s="14" t="str">
        <f>IFERROR(VLOOKUP(I8498,Lists!$F$2:$G$16,2,FALSE()),"Not Rated")</f>
        <v>Adults</v>
      </c>
      <c r="P8498" s="14">
        <f t="shared" si="1058"/>
        <v>92</v>
      </c>
      <c r="Q8498" s="14" t="str">
        <f t="shared" si="1059"/>
        <v>Denmark</v>
      </c>
      <c r="R8498" s="14" t="str">
        <f t="shared" si="1060"/>
        <v>|Denmark|United Kingdom|South Africa|Sweden|Belgium|</v>
      </c>
      <c r="S8498" s="14" t="str">
        <f t="shared" si="1061"/>
        <v>|Dramas|Independent Movies|International Movies|</v>
      </c>
      <c r="T8498" s="14" t="str">
        <f t="shared" si="1062"/>
        <v>|Kristian Levring|</v>
      </c>
      <c r="U8498" s="14" t="str">
        <f t="shared" si="1063"/>
        <v>|Mads Mikkelsen|Eva Green|Jeffrey Dean Morgan|Eric Cantona|Mikael Persbrandt|Douglas Henshall|Michael Raymond-James|Jonathan Pryce|Alexander Arnold|Nanna Øland Fabricius|</v>
      </c>
    </row>
    <row r="8499" spans="1:21">
      <c r="A8499" s="14" t="s">
        <v>38889</v>
      </c>
      <c r="B8499" s="14" t="s">
        <v>48</v>
      </c>
      <c r="C8499" s="14" t="s">
        <v>38890</v>
      </c>
      <c r="D8499" s="14" t="s">
        <v>10360</v>
      </c>
      <c r="E8499" s="14" t="s">
        <v>38891</v>
      </c>
      <c r="F8499" s="14" t="s">
        <v>127</v>
      </c>
      <c r="G8499" s="26">
        <v>43581</v>
      </c>
      <c r="H8499" s="14">
        <v>2012</v>
      </c>
      <c r="I8499" s="14" t="s">
        <v>364</v>
      </c>
      <c r="J8499" s="14" t="s">
        <v>698</v>
      </c>
      <c r="K8499" s="14" t="s">
        <v>1034</v>
      </c>
      <c r="L8499" s="14" t="s">
        <v>38892</v>
      </c>
      <c r="M8499" s="14">
        <f t="shared" si="1056"/>
        <v>2019</v>
      </c>
      <c r="N8499" s="14">
        <f t="shared" si="1057"/>
        <v>4</v>
      </c>
      <c r="O8499" s="14" t="str">
        <f>IFERROR(VLOOKUP(I8499,Lists!$F$2:$G$16,2,FALSE()),"Not Rated")</f>
        <v>Teens</v>
      </c>
      <c r="P8499" s="14">
        <f t="shared" si="1058"/>
        <v>99</v>
      </c>
      <c r="Q8499" s="14" t="str">
        <f t="shared" si="1059"/>
        <v>Australia</v>
      </c>
      <c r="R8499" s="14" t="str">
        <f t="shared" si="1060"/>
        <v>|Australia|</v>
      </c>
      <c r="S8499" s="14" t="str">
        <f t="shared" si="1061"/>
        <v>|Comedies|Dramas|Independent Movies|</v>
      </c>
      <c r="T8499" s="14" t="str">
        <f t="shared" si="1062"/>
        <v>|Wayne Blair|</v>
      </c>
      <c r="U8499" s="14" t="str">
        <f t="shared" si="1063"/>
        <v>|Chris O'Dowd|Deborah Mailman|Jessica Mauboy|Shari Sebbens|Miranda Tapsell|Tory Kittles|Eka Darville|Tammy Anderson|Lynette Narkle|Kylie Belling|</v>
      </c>
    </row>
    <row r="8500" spans="1:21">
      <c r="A8500" s="14" t="s">
        <v>38893</v>
      </c>
      <c r="B8500" s="14" t="s">
        <v>48</v>
      </c>
      <c r="C8500" s="14" t="s">
        <v>38894</v>
      </c>
      <c r="D8500" s="14" t="s">
        <v>38275</v>
      </c>
      <c r="E8500" s="14" t="s">
        <v>38895</v>
      </c>
      <c r="F8500" s="14" t="s">
        <v>38896</v>
      </c>
      <c r="G8500" s="26">
        <v>43797</v>
      </c>
      <c r="H8500" s="14">
        <v>2001</v>
      </c>
      <c r="I8500" s="14" t="s">
        <v>363</v>
      </c>
      <c r="J8500" s="14" t="s">
        <v>639</v>
      </c>
      <c r="K8500" s="14" t="s">
        <v>683</v>
      </c>
      <c r="L8500" s="14" t="s">
        <v>38897</v>
      </c>
      <c r="M8500" s="14">
        <f t="shared" si="1056"/>
        <v>2019</v>
      </c>
      <c r="N8500" s="14">
        <f t="shared" si="1057"/>
        <v>11</v>
      </c>
      <c r="O8500" s="14" t="str">
        <f>IFERROR(VLOOKUP(I8500,Lists!$F$2:$G$16,2,FALSE()),"Not Rated")</f>
        <v>Adults</v>
      </c>
      <c r="P8500" s="14">
        <f t="shared" si="1058"/>
        <v>124</v>
      </c>
      <c r="Q8500" s="14" t="str">
        <f t="shared" si="1059"/>
        <v>Germany</v>
      </c>
      <c r="R8500" s="14" t="str">
        <f t="shared" si="1060"/>
        <v>|Germany|Canada|United States|</v>
      </c>
      <c r="S8500" s="14" t="str">
        <f t="shared" si="1061"/>
        <v>|Dramas|Thrillers|</v>
      </c>
      <c r="T8500" s="14" t="str">
        <f t="shared" si="1062"/>
        <v>|Frank Oz|</v>
      </c>
      <c r="U8500" s="14" t="str">
        <f t="shared" si="1063"/>
        <v>|Robert De Niro|Edward Norton|Marlon Brando|Angela Bassett|Gary Farmer|Paul Soles|Jamie Harrold|Serge Houde|</v>
      </c>
    </row>
    <row r="8501" spans="1:21">
      <c r="A8501" s="14" t="s">
        <v>38898</v>
      </c>
      <c r="B8501" s="14" t="s">
        <v>48</v>
      </c>
      <c r="C8501" s="14" t="s">
        <v>38899</v>
      </c>
      <c r="D8501" s="14" t="s">
        <v>34242</v>
      </c>
      <c r="E8501" s="14" t="s">
        <v>38900</v>
      </c>
      <c r="F8501" s="14" t="s">
        <v>115</v>
      </c>
      <c r="G8501" s="26">
        <v>43412</v>
      </c>
      <c r="H8501" s="14">
        <v>2015</v>
      </c>
      <c r="I8501" s="14" t="s">
        <v>364</v>
      </c>
      <c r="J8501" s="14" t="s">
        <v>580</v>
      </c>
      <c r="K8501" s="14" t="s">
        <v>244</v>
      </c>
      <c r="L8501" s="14" t="s">
        <v>38901</v>
      </c>
      <c r="M8501" s="14">
        <f t="shared" si="1056"/>
        <v>2018</v>
      </c>
      <c r="N8501" s="14">
        <f t="shared" si="1057"/>
        <v>11</v>
      </c>
      <c r="O8501" s="14" t="str">
        <f>IFERROR(VLOOKUP(I8501,Lists!$F$2:$G$16,2,FALSE()),"Not Rated")</f>
        <v>Teens</v>
      </c>
      <c r="P8501" s="14">
        <f t="shared" si="1058"/>
        <v>111</v>
      </c>
      <c r="Q8501" s="14" t="str">
        <f t="shared" si="1059"/>
        <v>United States</v>
      </c>
      <c r="R8501" s="14" t="str">
        <f t="shared" si="1060"/>
        <v>|United States|</v>
      </c>
      <c r="S8501" s="14" t="str">
        <f t="shared" si="1061"/>
        <v>|Dramas|</v>
      </c>
      <c r="T8501" s="14" t="str">
        <f t="shared" si="1062"/>
        <v>|Gus Van Sant|</v>
      </c>
      <c r="U8501" s="14" t="str">
        <f t="shared" si="1063"/>
        <v>|Matthew McConaughey|Naomi Watts|Ken Watanabe|Katie Aselton|Jordan Gavaris|</v>
      </c>
    </row>
    <row r="8502" spans="1:21">
      <c r="A8502" s="14" t="s">
        <v>38902</v>
      </c>
      <c r="B8502" s="14" t="s">
        <v>48</v>
      </c>
      <c r="C8502" s="14" t="s">
        <v>38903</v>
      </c>
      <c r="D8502" s="14" t="s">
        <v>38904</v>
      </c>
      <c r="E8502" s="14" t="s">
        <v>117</v>
      </c>
      <c r="F8502" s="14" t="s">
        <v>115</v>
      </c>
      <c r="G8502" s="26">
        <v>43191</v>
      </c>
      <c r="H8502" s="14">
        <v>2016</v>
      </c>
      <c r="I8502" s="14" t="s">
        <v>368</v>
      </c>
      <c r="J8502" s="14" t="s">
        <v>4751</v>
      </c>
      <c r="K8502" s="14" t="s">
        <v>247</v>
      </c>
      <c r="L8502" s="14" t="s">
        <v>38905</v>
      </c>
      <c r="M8502" s="14">
        <f t="shared" si="1056"/>
        <v>2018</v>
      </c>
      <c r="N8502" s="14">
        <f t="shared" si="1057"/>
        <v>4</v>
      </c>
      <c r="O8502" s="14" t="str">
        <f>IFERROR(VLOOKUP(I8502,Lists!$F$2:$G$16,2,FALSE()),"Not Rated")</f>
        <v>Kids</v>
      </c>
      <c r="P8502" s="14">
        <f t="shared" si="1058"/>
        <v>32</v>
      </c>
      <c r="Q8502" s="14" t="str">
        <f t="shared" si="1059"/>
        <v>United States</v>
      </c>
      <c r="R8502" s="14" t="str">
        <f t="shared" si="1060"/>
        <v>|United States|</v>
      </c>
      <c r="S8502" s="14" t="str">
        <f t="shared" si="1061"/>
        <v>|Documentaries|</v>
      </c>
      <c r="T8502" s="14" t="str">
        <f t="shared" si="1062"/>
        <v>|Stephen Amezdroz|</v>
      </c>
      <c r="U8502" s="14" t="str">
        <f t="shared" si="1063"/>
        <v>|Unknown|</v>
      </c>
    </row>
    <row r="8503" spans="1:21">
      <c r="A8503" s="14" t="s">
        <v>38906</v>
      </c>
      <c r="B8503" s="14" t="s">
        <v>48</v>
      </c>
      <c r="C8503" s="14" t="s">
        <v>38907</v>
      </c>
      <c r="D8503" s="14" t="s">
        <v>38908</v>
      </c>
      <c r="E8503" s="14" t="s">
        <v>38909</v>
      </c>
      <c r="F8503" s="14" t="s">
        <v>14538</v>
      </c>
      <c r="G8503" s="26">
        <v>43826</v>
      </c>
      <c r="H8503" s="14">
        <v>2019</v>
      </c>
      <c r="I8503" s="14" t="s">
        <v>367</v>
      </c>
      <c r="J8503" s="14" t="s">
        <v>1290</v>
      </c>
      <c r="K8503" s="14" t="s">
        <v>481</v>
      </c>
      <c r="L8503" s="14" t="s">
        <v>38910</v>
      </c>
      <c r="M8503" s="14">
        <f t="shared" si="1056"/>
        <v>2019</v>
      </c>
      <c r="N8503" s="14">
        <f t="shared" si="1057"/>
        <v>12</v>
      </c>
      <c r="O8503" s="14" t="str">
        <f>IFERROR(VLOOKUP(I8503,Lists!$F$2:$G$16,2,FALSE()),"Not Rated")</f>
        <v>Older Kids</v>
      </c>
      <c r="P8503" s="14">
        <f t="shared" si="1058"/>
        <v>86</v>
      </c>
      <c r="Q8503" s="14" t="str">
        <f t="shared" si="1059"/>
        <v>United States</v>
      </c>
      <c r="R8503" s="14" t="str">
        <f t="shared" si="1060"/>
        <v>|United States|France|Japan|</v>
      </c>
      <c r="S8503" s="14" t="str">
        <f t="shared" si="1061"/>
        <v>|Children &amp; Family Movies|Comedies|</v>
      </c>
      <c r="T8503" s="14" t="str">
        <f t="shared" si="1062"/>
        <v>|Chris Renaud|</v>
      </c>
      <c r="U8503" s="14" t="str">
        <f t="shared" si="1063"/>
        <v>|Patton Oswalt|Kevin Hart|Tiffany Haddish|Jenny Slate|Eric Stonestreet|Harrison Ford|Dana Carvey|Nick Kroll|Lake Bell|Ellie Kemper|Bobby Moynihan|Hannibal Buress|</v>
      </c>
    </row>
    <row r="8504" spans="1:21">
      <c r="A8504" s="14" t="s">
        <v>38911</v>
      </c>
      <c r="B8504" s="14" t="s">
        <v>48</v>
      </c>
      <c r="C8504" s="14" t="s">
        <v>38912</v>
      </c>
      <c r="D8504" s="14" t="s">
        <v>7231</v>
      </c>
      <c r="E8504" s="14" t="s">
        <v>117</v>
      </c>
      <c r="F8504" s="14" t="s">
        <v>115</v>
      </c>
      <c r="G8504" s="26">
        <v>42839</v>
      </c>
      <c r="H8504" s="14">
        <v>2014</v>
      </c>
      <c r="I8504" s="14" t="s">
        <v>363</v>
      </c>
      <c r="J8504" s="14" t="s">
        <v>457</v>
      </c>
      <c r="K8504" s="14" t="s">
        <v>247</v>
      </c>
      <c r="L8504" s="14" t="s">
        <v>38913</v>
      </c>
      <c r="M8504" s="14">
        <f t="shared" si="1056"/>
        <v>2017</v>
      </c>
      <c r="N8504" s="14">
        <f t="shared" si="1057"/>
        <v>4</v>
      </c>
      <c r="O8504" s="14" t="str">
        <f>IFERROR(VLOOKUP(I8504,Lists!$F$2:$G$16,2,FALSE()),"Not Rated")</f>
        <v>Adults</v>
      </c>
      <c r="P8504" s="14">
        <f t="shared" si="1058"/>
        <v>104</v>
      </c>
      <c r="Q8504" s="14" t="str">
        <f t="shared" si="1059"/>
        <v>United States</v>
      </c>
      <c r="R8504" s="14" t="str">
        <f t="shared" si="1060"/>
        <v>|United States|</v>
      </c>
      <c r="S8504" s="14" t="str">
        <f t="shared" si="1061"/>
        <v>|Documentaries|</v>
      </c>
      <c r="T8504" s="14" t="str">
        <f t="shared" si="1062"/>
        <v>|Tiller Russell|</v>
      </c>
      <c r="U8504" s="14" t="str">
        <f t="shared" si="1063"/>
        <v>|Unknown|</v>
      </c>
    </row>
    <row r="8505" spans="1:21">
      <c r="A8505" s="14" t="s">
        <v>38914</v>
      </c>
      <c r="B8505" s="14" t="s">
        <v>49</v>
      </c>
      <c r="C8505" s="14" t="s">
        <v>38915</v>
      </c>
      <c r="D8505" s="14" t="s">
        <v>117</v>
      </c>
      <c r="E8505" s="14" t="s">
        <v>117</v>
      </c>
      <c r="F8505" s="14" t="s">
        <v>115</v>
      </c>
      <c r="G8505" s="26">
        <v>43373</v>
      </c>
      <c r="H8505" s="14">
        <v>2015</v>
      </c>
      <c r="I8505" s="14" t="s">
        <v>362</v>
      </c>
      <c r="J8505" s="14" t="s">
        <v>105</v>
      </c>
      <c r="K8505" s="14" t="s">
        <v>257</v>
      </c>
      <c r="L8505" s="14" t="s">
        <v>38916</v>
      </c>
      <c r="M8505" s="14">
        <f t="shared" si="1056"/>
        <v>2018</v>
      </c>
      <c r="N8505" s="14">
        <f t="shared" si="1057"/>
        <v>9</v>
      </c>
      <c r="O8505" s="14" t="str">
        <f>IFERROR(VLOOKUP(I8505,Lists!$F$2:$G$16,2,FALSE()),"Not Rated")</f>
        <v>Older Kids</v>
      </c>
      <c r="P8505" s="14">
        <f t="shared" si="1058"/>
        <v>1</v>
      </c>
      <c r="Q8505" s="14" t="str">
        <f t="shared" si="1059"/>
        <v>United States</v>
      </c>
      <c r="R8505" s="14" t="str">
        <f t="shared" si="1060"/>
        <v>|United States|</v>
      </c>
      <c r="S8505" s="14" t="str">
        <f t="shared" si="1061"/>
        <v>|Docuseries|</v>
      </c>
      <c r="T8505" s="14" t="str">
        <f t="shared" si="1062"/>
        <v>|Unknown|</v>
      </c>
      <c r="U8505" s="14" t="str">
        <f t="shared" si="1063"/>
        <v>|Unknown|</v>
      </c>
    </row>
    <row r="8506" spans="1:21">
      <c r="A8506" s="14" t="s">
        <v>38917</v>
      </c>
      <c r="B8506" s="14" t="s">
        <v>48</v>
      </c>
      <c r="C8506" s="14" t="s">
        <v>38918</v>
      </c>
      <c r="D8506" s="14" t="s">
        <v>15405</v>
      </c>
      <c r="E8506" s="14" t="s">
        <v>38919</v>
      </c>
      <c r="F8506" s="14" t="s">
        <v>116</v>
      </c>
      <c r="G8506" s="26">
        <v>43160</v>
      </c>
      <c r="H8506" s="14">
        <v>2014</v>
      </c>
      <c r="I8506" s="14" t="s">
        <v>360</v>
      </c>
      <c r="J8506" s="14" t="s">
        <v>2442</v>
      </c>
      <c r="K8506" s="14" t="s">
        <v>554</v>
      </c>
      <c r="L8506" s="14" t="s">
        <v>38920</v>
      </c>
      <c r="M8506" s="14">
        <f t="shared" si="1056"/>
        <v>2018</v>
      </c>
      <c r="N8506" s="14">
        <f t="shared" si="1057"/>
        <v>3</v>
      </c>
      <c r="O8506" s="14" t="str">
        <f>IFERROR(VLOOKUP(I8506,Lists!$F$2:$G$16,2,FALSE()),"Not Rated")</f>
        <v>Adults</v>
      </c>
      <c r="P8506" s="14">
        <f t="shared" si="1058"/>
        <v>123</v>
      </c>
      <c r="Q8506" s="14" t="str">
        <f t="shared" si="1059"/>
        <v>India</v>
      </c>
      <c r="R8506" s="14" t="str">
        <f t="shared" si="1060"/>
        <v>|India|</v>
      </c>
      <c r="S8506" s="14" t="str">
        <f t="shared" si="1061"/>
        <v>|Comedies|International Movies|Music &amp; Musicals|</v>
      </c>
      <c r="T8506" s="14" t="str">
        <f t="shared" si="1062"/>
        <v>|Abhishek Sharma|</v>
      </c>
      <c r="U8506" s="14" t="str">
        <f t="shared" si="1063"/>
        <v>|Akshay Kumar|Annu Kapoor|Piyush Mishra|Lisa Haydon|Anupam Kher|</v>
      </c>
    </row>
    <row r="8507" spans="1:21">
      <c r="A8507" s="14" t="s">
        <v>38921</v>
      </c>
      <c r="B8507" s="14" t="s">
        <v>48</v>
      </c>
      <c r="C8507" s="14" t="s">
        <v>38922</v>
      </c>
      <c r="D8507" s="14" t="s">
        <v>38923</v>
      </c>
      <c r="E8507" s="14" t="s">
        <v>38924</v>
      </c>
      <c r="F8507" s="14" t="s">
        <v>115</v>
      </c>
      <c r="G8507" s="26">
        <v>43983</v>
      </c>
      <c r="H8507" s="14">
        <v>2017</v>
      </c>
      <c r="I8507" s="14" t="s">
        <v>360</v>
      </c>
      <c r="J8507" s="14" t="s">
        <v>611</v>
      </c>
      <c r="K8507" s="14" t="s">
        <v>244</v>
      </c>
      <c r="L8507" s="14" t="s">
        <v>38925</v>
      </c>
      <c r="M8507" s="14">
        <f t="shared" si="1056"/>
        <v>2020</v>
      </c>
      <c r="N8507" s="14">
        <f t="shared" si="1057"/>
        <v>6</v>
      </c>
      <c r="O8507" s="14" t="str">
        <f>IFERROR(VLOOKUP(I8507,Lists!$F$2:$G$16,2,FALSE()),"Not Rated")</f>
        <v>Adults</v>
      </c>
      <c r="P8507" s="14">
        <f t="shared" si="1058"/>
        <v>105</v>
      </c>
      <c r="Q8507" s="14" t="str">
        <f t="shared" si="1059"/>
        <v>United States</v>
      </c>
      <c r="R8507" s="14" t="str">
        <f t="shared" si="1060"/>
        <v>|United States|</v>
      </c>
      <c r="S8507" s="14" t="str">
        <f t="shared" si="1061"/>
        <v>|Dramas|</v>
      </c>
      <c r="T8507" s="14" t="str">
        <f t="shared" si="1062"/>
        <v>|Giancarlo Esposito|</v>
      </c>
      <c r="U8507" s="14" t="str">
        <f t="shared" si="1063"/>
        <v>|Josh Duhamel|Giancarlo Esposito|Famke Janssen|Sarah Wayne Callies|Caitlin Fitzgerald|Chris Ellis|Lucia Walters|James Franco|</v>
      </c>
    </row>
    <row r="8508" spans="1:21">
      <c r="A8508" s="14" t="s">
        <v>38926</v>
      </c>
      <c r="B8508" s="14" t="s">
        <v>48</v>
      </c>
      <c r="C8508" s="14" t="s">
        <v>38927</v>
      </c>
      <c r="D8508" s="14" t="s">
        <v>36448</v>
      </c>
      <c r="E8508" s="14" t="s">
        <v>38928</v>
      </c>
      <c r="F8508" s="14" t="s">
        <v>132</v>
      </c>
      <c r="G8508" s="26">
        <v>44148</v>
      </c>
      <c r="H8508" s="14">
        <v>1955</v>
      </c>
      <c r="I8508" s="14" t="s">
        <v>361</v>
      </c>
      <c r="J8508" s="14" t="s">
        <v>566</v>
      </c>
      <c r="K8508" s="14" t="s">
        <v>36450</v>
      </c>
      <c r="L8508" s="14" t="s">
        <v>38929</v>
      </c>
      <c r="M8508" s="14">
        <f t="shared" si="1056"/>
        <v>2020</v>
      </c>
      <c r="N8508" s="14">
        <f t="shared" si="1057"/>
        <v>11</v>
      </c>
      <c r="O8508" s="14" t="str">
        <f>IFERROR(VLOOKUP(I8508,Lists!$F$2:$G$16,2,FALSE()),"Not Rated")</f>
        <v>Teens</v>
      </c>
      <c r="P8508" s="14">
        <f t="shared" si="1058"/>
        <v>97</v>
      </c>
      <c r="Q8508" s="14" t="str">
        <f t="shared" si="1059"/>
        <v>Italy</v>
      </c>
      <c r="R8508" s="14" t="str">
        <f t="shared" si="1060"/>
        <v>|Italy|</v>
      </c>
      <c r="S8508" s="14" t="str">
        <f t="shared" si="1061"/>
        <v>|Classic Movies|Comedies|Independent Movies|</v>
      </c>
      <c r="T8508" s="14" t="str">
        <f t="shared" si="1062"/>
        <v>|Dino Risi|</v>
      </c>
      <c r="U8508" s="14" t="str">
        <f t="shared" si="1063"/>
        <v>|Sophia Loren|Franca Valeri|Vittorio De Sica|Raf Vallone|Virgilio Riento|Tina Pica|Lina Gennari|Eloisa Cianni|Leopoldo Trieste|Maurizio Arena|Franco Fantasia|Peppino De Filippo|Alberto Sordi|</v>
      </c>
    </row>
    <row r="8509" spans="1:21">
      <c r="A8509" s="14" t="s">
        <v>38930</v>
      </c>
      <c r="B8509" s="14" t="s">
        <v>48</v>
      </c>
      <c r="C8509" s="14" t="s">
        <v>38931</v>
      </c>
      <c r="D8509" s="14" t="s">
        <v>38932</v>
      </c>
      <c r="E8509" s="14" t="s">
        <v>38933</v>
      </c>
      <c r="F8509" s="14" t="s">
        <v>115</v>
      </c>
      <c r="G8509" s="26">
        <v>43294</v>
      </c>
      <c r="H8509" s="14">
        <v>2014</v>
      </c>
      <c r="I8509" s="14" t="s">
        <v>364</v>
      </c>
      <c r="J8509" s="14" t="s">
        <v>566</v>
      </c>
      <c r="K8509" s="14" t="s">
        <v>895</v>
      </c>
      <c r="L8509" s="14" t="s">
        <v>38934</v>
      </c>
      <c r="M8509" s="14">
        <f t="shared" si="1056"/>
        <v>2018</v>
      </c>
      <c r="N8509" s="14">
        <f t="shared" si="1057"/>
        <v>7</v>
      </c>
      <c r="O8509" s="14" t="str">
        <f>IFERROR(VLOOKUP(I8509,Lists!$F$2:$G$16,2,FALSE()),"Not Rated")</f>
        <v>Teens</v>
      </c>
      <c r="P8509" s="14">
        <f t="shared" si="1058"/>
        <v>97</v>
      </c>
      <c r="Q8509" s="14" t="str">
        <f t="shared" si="1059"/>
        <v>United States</v>
      </c>
      <c r="R8509" s="14" t="str">
        <f t="shared" si="1060"/>
        <v>|United States|</v>
      </c>
      <c r="S8509" s="14" t="str">
        <f t="shared" si="1061"/>
        <v>|Sci-Fi &amp; Fantasy|Thrillers|</v>
      </c>
      <c r="T8509" s="14" t="str">
        <f t="shared" si="1062"/>
        <v>|William Eubank|Will Eubank|</v>
      </c>
      <c r="U8509" s="14" t="str">
        <f t="shared" si="1063"/>
        <v>|Brenton Thwaites|Olivia Cooke|Laurence Fishburne|Beau Knapp|Lin Shaye|Robert Longstreet|</v>
      </c>
    </row>
    <row r="8510" spans="1:21">
      <c r="A8510" s="14" t="s">
        <v>38935</v>
      </c>
      <c r="B8510" s="14" t="s">
        <v>48</v>
      </c>
      <c r="C8510" s="14" t="s">
        <v>38936</v>
      </c>
      <c r="D8510" s="14" t="s">
        <v>38262</v>
      </c>
      <c r="E8510" s="14" t="s">
        <v>38937</v>
      </c>
      <c r="F8510" s="14" t="s">
        <v>125</v>
      </c>
      <c r="G8510" s="26">
        <v>42750</v>
      </c>
      <c r="H8510" s="14">
        <v>2015</v>
      </c>
      <c r="I8510" s="14" t="s">
        <v>369</v>
      </c>
      <c r="J8510" s="14" t="s">
        <v>404</v>
      </c>
      <c r="K8510" s="14" t="s">
        <v>1957</v>
      </c>
      <c r="L8510" s="14" t="s">
        <v>38938</v>
      </c>
      <c r="M8510" s="14">
        <f t="shared" si="1056"/>
        <v>2017</v>
      </c>
      <c r="N8510" s="14">
        <f t="shared" si="1057"/>
        <v>1</v>
      </c>
      <c r="O8510" s="14" t="str">
        <f>IFERROR(VLOOKUP(I8510,Lists!$F$2:$G$16,2,FALSE()),"Not Rated")</f>
        <v>Not Rated</v>
      </c>
      <c r="P8510" s="14">
        <f t="shared" si="1058"/>
        <v>90</v>
      </c>
      <c r="Q8510" s="14" t="str">
        <f t="shared" si="1059"/>
        <v>Mexico</v>
      </c>
      <c r="R8510" s="14" t="str">
        <f t="shared" si="1060"/>
        <v>|Mexico|</v>
      </c>
      <c r="S8510" s="14" t="str">
        <f t="shared" si="1061"/>
        <v>|Horror Movies|Independent Movies|International Movies|</v>
      </c>
      <c r="T8510" s="14" t="str">
        <f t="shared" si="1062"/>
        <v>|Isaac Ezban|</v>
      </c>
      <c r="U8510" s="14" t="str">
        <f t="shared" si="1063"/>
        <v>|Gustavo Sánchez Parra|Cassandra Ciangherotti|Fernando Becerril|Humberto Busto|Carmen Beato|Santiago Torres|María Elena Olivares|Catalina Salas|Luis Alberti|Alberto Estrella|Pablo Guisa Koestinger|</v>
      </c>
    </row>
    <row r="8511" spans="1:21">
      <c r="A8511" s="14" t="s">
        <v>38939</v>
      </c>
      <c r="B8511" s="14" t="s">
        <v>48</v>
      </c>
      <c r="C8511" s="14" t="s">
        <v>38940</v>
      </c>
      <c r="D8511" s="14" t="s">
        <v>38941</v>
      </c>
      <c r="E8511" s="14" t="s">
        <v>38942</v>
      </c>
      <c r="F8511" s="14" t="s">
        <v>136</v>
      </c>
      <c r="G8511" s="26">
        <v>43371</v>
      </c>
      <c r="H8511" s="14">
        <v>2013</v>
      </c>
      <c r="I8511" s="14" t="s">
        <v>361</v>
      </c>
      <c r="J8511" s="14" t="s">
        <v>22060</v>
      </c>
      <c r="K8511" s="14" t="s">
        <v>910</v>
      </c>
      <c r="L8511" s="14" t="s">
        <v>38943</v>
      </c>
      <c r="M8511" s="14">
        <f t="shared" si="1056"/>
        <v>2018</v>
      </c>
      <c r="N8511" s="14">
        <f t="shared" si="1057"/>
        <v>9</v>
      </c>
      <c r="O8511" s="14" t="str">
        <f>IFERROR(VLOOKUP(I8511,Lists!$F$2:$G$16,2,FALSE()),"Not Rated")</f>
        <v>Teens</v>
      </c>
      <c r="P8511" s="14">
        <f t="shared" si="1058"/>
        <v>163</v>
      </c>
      <c r="Q8511" s="14" t="str">
        <f t="shared" si="1059"/>
        <v>Indonesia</v>
      </c>
      <c r="R8511" s="14" t="str">
        <f t="shared" si="1060"/>
        <v>|Indonesia|</v>
      </c>
      <c r="S8511" s="14" t="str">
        <f t="shared" si="1061"/>
        <v>|Dramas|International Movies|Romantic Movies|</v>
      </c>
      <c r="T8511" s="14" t="str">
        <f t="shared" si="1062"/>
        <v>|Sunil Soraya|</v>
      </c>
      <c r="U8511" s="14" t="str">
        <f t="shared" si="1063"/>
        <v>|Herjunot Ali|Pevita Pearce|Reza Rahadian|Randy Nidji|Gesya Shandy|Kevin Andrean|Arzetti Bilbina|</v>
      </c>
    </row>
    <row r="8512" spans="1:21">
      <c r="A8512" s="14" t="s">
        <v>38944</v>
      </c>
      <c r="B8512" s="14" t="s">
        <v>49</v>
      </c>
      <c r="C8512" s="14" t="s">
        <v>38945</v>
      </c>
      <c r="D8512" s="14" t="s">
        <v>117</v>
      </c>
      <c r="E8512" s="14" t="s">
        <v>38946</v>
      </c>
      <c r="F8512" s="14" t="s">
        <v>191</v>
      </c>
      <c r="G8512" s="26">
        <v>43252</v>
      </c>
      <c r="H8512" s="14">
        <v>2017</v>
      </c>
      <c r="I8512" s="14" t="s">
        <v>360</v>
      </c>
      <c r="J8512" s="14" t="s">
        <v>107</v>
      </c>
      <c r="K8512" s="14" t="s">
        <v>1470</v>
      </c>
      <c r="L8512" s="14" t="s">
        <v>38947</v>
      </c>
      <c r="M8512" s="14">
        <f t="shared" si="1056"/>
        <v>2018</v>
      </c>
      <c r="N8512" s="14">
        <f t="shared" si="1057"/>
        <v>6</v>
      </c>
      <c r="O8512" s="14" t="str">
        <f>IFERROR(VLOOKUP(I8512,Lists!$F$2:$G$16,2,FALSE()),"Not Rated")</f>
        <v>Adults</v>
      </c>
      <c r="P8512" s="14">
        <f t="shared" si="1058"/>
        <v>3</v>
      </c>
      <c r="Q8512" s="14" t="str">
        <f t="shared" si="1059"/>
        <v>Ukraine</v>
      </c>
      <c r="R8512" s="14" t="str">
        <f t="shared" si="1060"/>
        <v>|Ukraine|</v>
      </c>
      <c r="S8512" s="14" t="str">
        <f t="shared" si="1061"/>
        <v>|Crime TV Shows|International TV Shows|TV Dramas|</v>
      </c>
      <c r="T8512" s="14" t="str">
        <f t="shared" si="1062"/>
        <v>|Unknown|</v>
      </c>
      <c r="U8512" s="14" t="str">
        <f t="shared" si="1063"/>
        <v>|Kirill Käro|Ivan Oganesyan|Mariya Anikanova|Nina Gogaeva|Nikolay Chindyaykin|Anastasiya Makeeva|Sergey Leskov|Stanislav Moskvin|Aleksey Zorin|Taras Gotovtsev|</v>
      </c>
    </row>
    <row r="8513" spans="1:21">
      <c r="A8513" s="14" t="s">
        <v>38948</v>
      </c>
      <c r="B8513" s="14" t="s">
        <v>48</v>
      </c>
      <c r="C8513" s="14" t="s">
        <v>38949</v>
      </c>
      <c r="D8513" s="14" t="s">
        <v>3390</v>
      </c>
      <c r="E8513" s="14" t="s">
        <v>38950</v>
      </c>
      <c r="F8513" s="14" t="s">
        <v>115</v>
      </c>
      <c r="G8513" s="26">
        <v>43922</v>
      </c>
      <c r="H8513" s="14">
        <v>2010</v>
      </c>
      <c r="I8513" s="14" t="s">
        <v>364</v>
      </c>
      <c r="J8513" s="14" t="s">
        <v>1121</v>
      </c>
      <c r="K8513" s="14" t="s">
        <v>244</v>
      </c>
      <c r="L8513" s="14" t="s">
        <v>38951</v>
      </c>
      <c r="M8513" s="14">
        <f t="shared" si="1056"/>
        <v>2020</v>
      </c>
      <c r="N8513" s="14">
        <f t="shared" si="1057"/>
        <v>4</v>
      </c>
      <c r="O8513" s="14" t="str">
        <f>IFERROR(VLOOKUP(I8513,Lists!$F$2:$G$16,2,FALSE()),"Not Rated")</f>
        <v>Teens</v>
      </c>
      <c r="P8513" s="14">
        <f t="shared" si="1058"/>
        <v>121</v>
      </c>
      <c r="Q8513" s="14" t="str">
        <f t="shared" si="1059"/>
        <v>United States</v>
      </c>
      <c r="R8513" s="14" t="str">
        <f t="shared" si="1060"/>
        <v>|United States|</v>
      </c>
      <c r="S8513" s="14" t="str">
        <f t="shared" si="1061"/>
        <v>|Dramas|</v>
      </c>
      <c r="T8513" s="14" t="str">
        <f t="shared" si="1062"/>
        <v>|David Fincher|</v>
      </c>
      <c r="U8513" s="14" t="str">
        <f t="shared" si="1063"/>
        <v>|Jesse Eisenberg|Andrew Garfield|Justin Timberlake|Armie Hammer|Max Minghella|Josh Pence|Brenda Song|Rashida Jones|John Getz|David Selby|</v>
      </c>
    </row>
    <row r="8514" spans="1:21">
      <c r="A8514" s="14" t="s">
        <v>38952</v>
      </c>
      <c r="B8514" s="14" t="s">
        <v>48</v>
      </c>
      <c r="C8514" s="14" t="s">
        <v>38953</v>
      </c>
      <c r="D8514" s="14" t="s">
        <v>3909</v>
      </c>
      <c r="E8514" s="14" t="s">
        <v>38954</v>
      </c>
      <c r="F8514" s="14" t="s">
        <v>115</v>
      </c>
      <c r="G8514" s="26">
        <v>43617</v>
      </c>
      <c r="H8514" s="14">
        <v>2016</v>
      </c>
      <c r="I8514" s="14" t="s">
        <v>364</v>
      </c>
      <c r="J8514" s="14" t="s">
        <v>1159</v>
      </c>
      <c r="K8514" s="14" t="s">
        <v>38955</v>
      </c>
      <c r="L8514" s="14" t="s">
        <v>38956</v>
      </c>
      <c r="M8514" s="14">
        <f t="shared" ref="M8514:M8577" si="1064">IF(G8514="","",YEAR(G8514))</f>
        <v>2019</v>
      </c>
      <c r="N8514" s="14">
        <f t="shared" ref="N8514:N8577" si="1065">IF(G8514="","",MONTH(G8514))</f>
        <v>6</v>
      </c>
      <c r="O8514" s="14" t="str">
        <f>IFERROR(VLOOKUP(I8514,Lists!$F$2:$G$16,2,FALSE()),"Not Rated")</f>
        <v>Teens</v>
      </c>
      <c r="P8514" s="14">
        <f t="shared" ref="P8514:P8577" si="1066">IFERROR(VALUE(LEFT(J8514,FIND(" ",J8514)-1)),"")</f>
        <v>120</v>
      </c>
      <c r="Q8514" s="14" t="str">
        <f t="shared" ref="Q8514:Q8577" si="1067">IFERROR(LEFT(F8514,FIND(",",F8514)-1),F8514)</f>
        <v>United States</v>
      </c>
      <c r="R8514" s="14" t="str">
        <f t="shared" ref="R8514:R8577" si="1068">"|"&amp;SUBSTITUTE(F8514,", ","|")&amp;"|"</f>
        <v>|United States|</v>
      </c>
      <c r="S8514" s="14" t="str">
        <f t="shared" ref="S8514:S8577" si="1069">"|"&amp;SUBSTITUTE(K8514,", ","|")&amp;"|"</f>
        <v>|Action &amp; Adventure|Romantic Movies|Sci-Fi &amp; Fantasy|</v>
      </c>
      <c r="T8514" s="14" t="str">
        <f t="shared" ref="T8514:T8577" si="1070">"|"&amp;SUBSTITUTE(D8514,", ","|")&amp;"|"</f>
        <v>|Peter Chelsom|</v>
      </c>
      <c r="U8514" s="14" t="str">
        <f t="shared" ref="U8514:U8577" si="1071">"|"&amp;SUBSTITUTE(E8514,", ","|")&amp;"|"</f>
        <v>|Gary Oldman|Asa Butterfield|Carla Gugino|Britt Robertson|BD Wong|Janet Montgomery|Trey Tucker|</v>
      </c>
    </row>
    <row r="8515" spans="1:21">
      <c r="A8515" s="14" t="s">
        <v>38957</v>
      </c>
      <c r="B8515" s="14" t="s">
        <v>48</v>
      </c>
      <c r="C8515" s="14" t="s">
        <v>38958</v>
      </c>
      <c r="D8515" s="14" t="s">
        <v>37956</v>
      </c>
      <c r="E8515" s="14" t="s">
        <v>38959</v>
      </c>
      <c r="F8515" s="14" t="s">
        <v>115</v>
      </c>
      <c r="G8515" s="26">
        <v>43296</v>
      </c>
      <c r="H8515" s="14">
        <v>2013</v>
      </c>
      <c r="I8515" s="14" t="s">
        <v>363</v>
      </c>
      <c r="J8515" s="14" t="s">
        <v>739</v>
      </c>
      <c r="K8515" s="14" t="s">
        <v>1614</v>
      </c>
      <c r="L8515" s="14" t="s">
        <v>38960</v>
      </c>
      <c r="M8515" s="14">
        <f t="shared" si="1064"/>
        <v>2018</v>
      </c>
      <c r="N8515" s="14">
        <f t="shared" si="1065"/>
        <v>7</v>
      </c>
      <c r="O8515" s="14" t="str">
        <f>IFERROR(VLOOKUP(I8515,Lists!$F$2:$G$16,2,FALSE()),"Not Rated")</f>
        <v>Adults</v>
      </c>
      <c r="P8515" s="14">
        <f t="shared" si="1066"/>
        <v>95</v>
      </c>
      <c r="Q8515" s="14" t="str">
        <f t="shared" si="1067"/>
        <v>United States</v>
      </c>
      <c r="R8515" s="14" t="str">
        <f t="shared" si="1068"/>
        <v>|United States|</v>
      </c>
      <c r="S8515" s="14" t="str">
        <f t="shared" si="1069"/>
        <v>|Dramas|Independent Movies|Romantic Movies|</v>
      </c>
      <c r="T8515" s="14" t="str">
        <f t="shared" si="1070"/>
        <v>|James Ponsoldt|</v>
      </c>
      <c r="U8515" s="14" t="str">
        <f t="shared" si="1071"/>
        <v>|Miles Teller|Shailene Woodley|Brie Larson|Jennifer Jason Leigh|Mary Elizabeth Winstead|Kyle Chandler|Dayo Okeniyi|Bob Odenkirk|Andre Royo|Masam Holden|</v>
      </c>
    </row>
    <row r="8516" spans="1:21">
      <c r="A8516" s="14" t="s">
        <v>38961</v>
      </c>
      <c r="B8516" s="14" t="s">
        <v>48</v>
      </c>
      <c r="C8516" s="14" t="s">
        <v>38962</v>
      </c>
      <c r="D8516" s="14" t="s">
        <v>38963</v>
      </c>
      <c r="E8516" s="14" t="s">
        <v>38964</v>
      </c>
      <c r="F8516" s="14" t="s">
        <v>147</v>
      </c>
      <c r="G8516" s="26">
        <v>43739</v>
      </c>
      <c r="H8516" s="14">
        <v>1978</v>
      </c>
      <c r="I8516" s="14" t="s">
        <v>360</v>
      </c>
      <c r="J8516" s="14" t="s">
        <v>1668</v>
      </c>
      <c r="K8516" s="14" t="s">
        <v>444</v>
      </c>
      <c r="L8516" s="14" t="s">
        <v>38965</v>
      </c>
      <c r="M8516" s="14">
        <f t="shared" si="1064"/>
        <v>2019</v>
      </c>
      <c r="N8516" s="14">
        <f t="shared" si="1065"/>
        <v>10</v>
      </c>
      <c r="O8516" s="14" t="str">
        <f>IFERROR(VLOOKUP(I8516,Lists!$F$2:$G$16,2,FALSE()),"Not Rated")</f>
        <v>Adults</v>
      </c>
      <c r="P8516" s="14">
        <f t="shared" si="1066"/>
        <v>84</v>
      </c>
      <c r="Q8516" s="14" t="str">
        <f t="shared" si="1067"/>
        <v>Poland</v>
      </c>
      <c r="R8516" s="14" t="str">
        <f t="shared" si="1068"/>
        <v>|Poland|</v>
      </c>
      <c r="S8516" s="14" t="str">
        <f t="shared" si="1069"/>
        <v>|Dramas|Independent Movies|International Movies|</v>
      </c>
      <c r="T8516" s="14" t="str">
        <f t="shared" si="1070"/>
        <v>|Krzysztof Zanussi|</v>
      </c>
      <c r="U8516" s="14" t="str">
        <f t="shared" si="1071"/>
        <v>|Jan Nowicki|Maja Komorowska|Zofia Kucówna|Aleksander Bardini|Jan Świderski|Seweryna Broniszówna|Piotr Garlicki|Marian Glinka|</v>
      </c>
    </row>
    <row r="8517" spans="1:21">
      <c r="A8517" s="14" t="s">
        <v>38966</v>
      </c>
      <c r="B8517" s="14" t="s">
        <v>48</v>
      </c>
      <c r="C8517" s="14" t="s">
        <v>38967</v>
      </c>
      <c r="D8517" s="14" t="s">
        <v>2079</v>
      </c>
      <c r="E8517" s="14" t="s">
        <v>38968</v>
      </c>
      <c r="F8517" s="14" t="s">
        <v>115</v>
      </c>
      <c r="G8517" s="26">
        <v>44136</v>
      </c>
      <c r="H8517" s="14">
        <v>2010</v>
      </c>
      <c r="I8517" s="14" t="s">
        <v>367</v>
      </c>
      <c r="J8517" s="14" t="s">
        <v>507</v>
      </c>
      <c r="K8517" s="14" t="s">
        <v>1319</v>
      </c>
      <c r="L8517" s="14" t="s">
        <v>38969</v>
      </c>
      <c r="M8517" s="14">
        <f t="shared" si="1064"/>
        <v>2020</v>
      </c>
      <c r="N8517" s="14">
        <f t="shared" si="1065"/>
        <v>11</v>
      </c>
      <c r="O8517" s="14" t="str">
        <f>IFERROR(VLOOKUP(I8517,Lists!$F$2:$G$16,2,FALSE()),"Not Rated")</f>
        <v>Older Kids</v>
      </c>
      <c r="P8517" s="14">
        <f t="shared" si="1066"/>
        <v>94</v>
      </c>
      <c r="Q8517" s="14" t="str">
        <f t="shared" si="1067"/>
        <v>United States</v>
      </c>
      <c r="R8517" s="14" t="str">
        <f t="shared" si="1068"/>
        <v>|United States|</v>
      </c>
      <c r="S8517" s="14" t="str">
        <f t="shared" si="1069"/>
        <v>|Action &amp; Adventure|Children &amp; Family Movies|Comedies|</v>
      </c>
      <c r="T8517" s="14" t="str">
        <f t="shared" si="1070"/>
        <v>|Brian Levant|</v>
      </c>
      <c r="U8517" s="14" t="str">
        <f t="shared" si="1071"/>
        <v>|Jackie Chan|Amber Valletta|George Lopez|Billy Ray Cyrus|Magnús Scheving|Madeline Carroll|Will Shadley|Alina Foley|Katherine Boecher|Mia Stallard|Lucas Till|</v>
      </c>
    </row>
    <row r="8518" spans="1:21">
      <c r="A8518" s="14" t="s">
        <v>38970</v>
      </c>
      <c r="B8518" s="14" t="s">
        <v>48</v>
      </c>
      <c r="C8518" s="14" t="s">
        <v>38971</v>
      </c>
      <c r="D8518" s="14" t="s">
        <v>38972</v>
      </c>
      <c r="E8518" s="14" t="s">
        <v>117</v>
      </c>
      <c r="F8518" s="14" t="s">
        <v>118</v>
      </c>
      <c r="G8518" s="26">
        <v>43560</v>
      </c>
      <c r="H8518" s="14">
        <v>2019</v>
      </c>
      <c r="I8518" s="14" t="s">
        <v>360</v>
      </c>
      <c r="J8518" s="14" t="s">
        <v>507</v>
      </c>
      <c r="K8518" s="14" t="s">
        <v>496</v>
      </c>
      <c r="L8518" s="14" t="s">
        <v>38973</v>
      </c>
      <c r="M8518" s="14">
        <f t="shared" si="1064"/>
        <v>2019</v>
      </c>
      <c r="N8518" s="14">
        <f t="shared" si="1065"/>
        <v>4</v>
      </c>
      <c r="O8518" s="14" t="str">
        <f>IFERROR(VLOOKUP(I8518,Lists!$F$2:$G$16,2,FALSE()),"Not Rated")</f>
        <v>Adults</v>
      </c>
      <c r="P8518" s="14">
        <f t="shared" si="1066"/>
        <v>94</v>
      </c>
      <c r="Q8518" s="14" t="str">
        <f t="shared" si="1067"/>
        <v>United Kingdom</v>
      </c>
      <c r="R8518" s="14" t="str">
        <f t="shared" si="1068"/>
        <v>|United Kingdom|</v>
      </c>
      <c r="S8518" s="14" t="str">
        <f t="shared" si="1069"/>
        <v>|Documentaries|International Movies|</v>
      </c>
      <c r="T8518" s="14" t="str">
        <f t="shared" si="1070"/>
        <v>|Thomas Meadmore|</v>
      </c>
      <c r="U8518" s="14" t="str">
        <f t="shared" si="1071"/>
        <v>|Unknown|</v>
      </c>
    </row>
    <row r="8519" spans="1:21">
      <c r="A8519" s="14" t="s">
        <v>38974</v>
      </c>
      <c r="B8519" s="14" t="s">
        <v>48</v>
      </c>
      <c r="C8519" s="14" t="s">
        <v>38975</v>
      </c>
      <c r="D8519" s="14" t="s">
        <v>38976</v>
      </c>
      <c r="E8519" s="14" t="s">
        <v>38977</v>
      </c>
      <c r="F8519" s="14" t="s">
        <v>115</v>
      </c>
      <c r="G8519" s="26">
        <v>42903</v>
      </c>
      <c r="H8519" s="14">
        <v>2015</v>
      </c>
      <c r="I8519" s="14" t="s">
        <v>363</v>
      </c>
      <c r="J8519" s="14" t="s">
        <v>682</v>
      </c>
      <c r="K8519" s="14" t="s">
        <v>2253</v>
      </c>
      <c r="L8519" s="14" t="s">
        <v>38978</v>
      </c>
      <c r="M8519" s="14">
        <f t="shared" si="1064"/>
        <v>2017</v>
      </c>
      <c r="N8519" s="14">
        <f t="shared" si="1065"/>
        <v>6</v>
      </c>
      <c r="O8519" s="14" t="str">
        <f>IFERROR(VLOOKUP(I8519,Lists!$F$2:$G$16,2,FALSE()),"Not Rated")</f>
        <v>Adults</v>
      </c>
      <c r="P8519" s="14">
        <f t="shared" si="1066"/>
        <v>122</v>
      </c>
      <c r="Q8519" s="14" t="str">
        <f t="shared" si="1067"/>
        <v>United States</v>
      </c>
      <c r="R8519" s="14" t="str">
        <f t="shared" si="1068"/>
        <v>|United States|</v>
      </c>
      <c r="S8519" s="14" t="str">
        <f t="shared" si="1069"/>
        <v>|Dramas|Independent Movies|Thrillers|</v>
      </c>
      <c r="T8519" s="14" t="str">
        <f t="shared" si="1070"/>
        <v>|Kyle Patrick Alvarez|</v>
      </c>
      <c r="U8519" s="14" t="str">
        <f t="shared" si="1071"/>
        <v>|Billy Crudup|Michael Angarano|Ezra Miller|Tye Sheridan|Keir Gilchrist|Olivia Thirlby|Nelsan Ellis|Thomas Mann|Moises Arias|Gaius Charles|</v>
      </c>
    </row>
    <row r="8520" spans="1:21">
      <c r="A8520" s="14" t="s">
        <v>38979</v>
      </c>
      <c r="B8520" s="14" t="s">
        <v>49</v>
      </c>
      <c r="C8520" s="14" t="s">
        <v>38980</v>
      </c>
      <c r="D8520" s="14" t="s">
        <v>117</v>
      </c>
      <c r="E8520" s="14" t="s">
        <v>353</v>
      </c>
      <c r="F8520" s="14" t="s">
        <v>115</v>
      </c>
      <c r="G8520" s="26">
        <v>43497</v>
      </c>
      <c r="H8520" s="14">
        <v>2017</v>
      </c>
      <c r="I8520" s="14" t="s">
        <v>361</v>
      </c>
      <c r="J8520" s="14" t="s">
        <v>106</v>
      </c>
      <c r="K8520" s="14" t="s">
        <v>257</v>
      </c>
      <c r="L8520" s="14" t="s">
        <v>38981</v>
      </c>
      <c r="M8520" s="14">
        <f t="shared" si="1064"/>
        <v>2019</v>
      </c>
      <c r="N8520" s="14">
        <f t="shared" si="1065"/>
        <v>2</v>
      </c>
      <c r="O8520" s="14" t="str">
        <f>IFERROR(VLOOKUP(I8520,Lists!$F$2:$G$16,2,FALSE()),"Not Rated")</f>
        <v>Teens</v>
      </c>
      <c r="P8520" s="14">
        <f t="shared" si="1066"/>
        <v>2</v>
      </c>
      <c r="Q8520" s="14" t="str">
        <f t="shared" si="1067"/>
        <v>United States</v>
      </c>
      <c r="R8520" s="14" t="str">
        <f t="shared" si="1068"/>
        <v>|United States|</v>
      </c>
      <c r="S8520" s="14" t="str">
        <f t="shared" si="1069"/>
        <v>|Docuseries|</v>
      </c>
      <c r="T8520" s="14" t="str">
        <f t="shared" si="1070"/>
        <v>|Unknown|</v>
      </c>
      <c r="U8520" s="14" t="str">
        <f t="shared" si="1071"/>
        <v>|Morgan Freeman|</v>
      </c>
    </row>
    <row r="8521" spans="1:21">
      <c r="A8521" s="14" t="s">
        <v>38982</v>
      </c>
      <c r="B8521" s="14" t="s">
        <v>49</v>
      </c>
      <c r="C8521" s="14" t="s">
        <v>38983</v>
      </c>
      <c r="D8521" s="14" t="s">
        <v>117</v>
      </c>
      <c r="E8521" s="14" t="s">
        <v>353</v>
      </c>
      <c r="F8521" s="14" t="s">
        <v>115</v>
      </c>
      <c r="G8521" s="26">
        <v>43497</v>
      </c>
      <c r="H8521" s="14">
        <v>2017</v>
      </c>
      <c r="I8521" s="14" t="s">
        <v>361</v>
      </c>
      <c r="J8521" s="14" t="s">
        <v>105</v>
      </c>
      <c r="K8521" s="14" t="s">
        <v>257</v>
      </c>
      <c r="L8521" s="14" t="s">
        <v>38984</v>
      </c>
      <c r="M8521" s="14">
        <f t="shared" si="1064"/>
        <v>2019</v>
      </c>
      <c r="N8521" s="14">
        <f t="shared" si="1065"/>
        <v>2</v>
      </c>
      <c r="O8521" s="14" t="str">
        <f>IFERROR(VLOOKUP(I8521,Lists!$F$2:$G$16,2,FALSE()),"Not Rated")</f>
        <v>Teens</v>
      </c>
      <c r="P8521" s="14">
        <f t="shared" si="1066"/>
        <v>1</v>
      </c>
      <c r="Q8521" s="14" t="str">
        <f t="shared" si="1067"/>
        <v>United States</v>
      </c>
      <c r="R8521" s="14" t="str">
        <f t="shared" si="1068"/>
        <v>|United States|</v>
      </c>
      <c r="S8521" s="14" t="str">
        <f t="shared" si="1069"/>
        <v>|Docuseries|</v>
      </c>
      <c r="T8521" s="14" t="str">
        <f t="shared" si="1070"/>
        <v>|Unknown|</v>
      </c>
      <c r="U8521" s="14" t="str">
        <f t="shared" si="1071"/>
        <v>|Morgan Freeman|</v>
      </c>
    </row>
    <row r="8522" spans="1:21">
      <c r="A8522" s="14" t="s">
        <v>38985</v>
      </c>
      <c r="B8522" s="14" t="s">
        <v>48</v>
      </c>
      <c r="C8522" s="14" t="s">
        <v>38986</v>
      </c>
      <c r="D8522" s="14" t="s">
        <v>38987</v>
      </c>
      <c r="E8522" s="14" t="s">
        <v>38988</v>
      </c>
      <c r="F8522" s="14" t="s">
        <v>115</v>
      </c>
      <c r="G8522" s="26">
        <v>43539</v>
      </c>
      <c r="H8522" s="14">
        <v>2017</v>
      </c>
      <c r="I8522" s="14" t="s">
        <v>361</v>
      </c>
      <c r="J8522" s="14" t="s">
        <v>404</v>
      </c>
      <c r="K8522" s="14" t="s">
        <v>254</v>
      </c>
      <c r="L8522" s="14" t="s">
        <v>38989</v>
      </c>
      <c r="M8522" s="14">
        <f t="shared" si="1064"/>
        <v>2019</v>
      </c>
      <c r="N8522" s="14">
        <f t="shared" si="1065"/>
        <v>3</v>
      </c>
      <c r="O8522" s="14" t="str">
        <f>IFERROR(VLOOKUP(I8522,Lists!$F$2:$G$16,2,FALSE()),"Not Rated")</f>
        <v>Teens</v>
      </c>
      <c r="P8522" s="14">
        <f t="shared" si="1066"/>
        <v>90</v>
      </c>
      <c r="Q8522" s="14" t="str">
        <f t="shared" si="1067"/>
        <v>United States</v>
      </c>
      <c r="R8522" s="14" t="str">
        <f t="shared" si="1068"/>
        <v>|United States|</v>
      </c>
      <c r="S8522" s="14" t="str">
        <f t="shared" si="1069"/>
        <v>|Thrillers|</v>
      </c>
      <c r="T8522" s="14" t="str">
        <f t="shared" si="1070"/>
        <v>|Steven R. Monroe|</v>
      </c>
      <c r="U8522" s="14" t="str">
        <f t="shared" si="1071"/>
        <v>|Alicia Leigh Willis|Blake Michael|Trevor St. John|Lindsay Hartley|Eric Nelsen|Wolfgang Bodison|</v>
      </c>
    </row>
    <row r="8523" spans="1:21">
      <c r="A8523" s="14" t="s">
        <v>38990</v>
      </c>
      <c r="B8523" s="14" t="s">
        <v>48</v>
      </c>
      <c r="C8523" s="14" t="s">
        <v>38991</v>
      </c>
      <c r="D8523" s="14" t="s">
        <v>38992</v>
      </c>
      <c r="E8523" s="14" t="s">
        <v>117</v>
      </c>
      <c r="F8523" s="14" t="s">
        <v>118</v>
      </c>
      <c r="G8523" s="26">
        <v>42803</v>
      </c>
      <c r="H8523" s="14">
        <v>2015</v>
      </c>
      <c r="I8523" s="14" t="s">
        <v>360</v>
      </c>
      <c r="J8523" s="14" t="s">
        <v>436</v>
      </c>
      <c r="K8523" s="14" t="s">
        <v>496</v>
      </c>
      <c r="L8523" s="14" t="s">
        <v>38993</v>
      </c>
      <c r="M8523" s="14">
        <f t="shared" si="1064"/>
        <v>2017</v>
      </c>
      <c r="N8523" s="14">
        <f t="shared" si="1065"/>
        <v>3</v>
      </c>
      <c r="O8523" s="14" t="str">
        <f>IFERROR(VLOOKUP(I8523,Lists!$F$2:$G$16,2,FALSE()),"Not Rated")</f>
        <v>Adults</v>
      </c>
      <c r="P8523" s="14">
        <f t="shared" si="1066"/>
        <v>91</v>
      </c>
      <c r="Q8523" s="14" t="str">
        <f t="shared" si="1067"/>
        <v>United Kingdom</v>
      </c>
      <c r="R8523" s="14" t="str">
        <f t="shared" si="1068"/>
        <v>|United Kingdom|</v>
      </c>
      <c r="S8523" s="14" t="str">
        <f t="shared" si="1069"/>
        <v>|Documentaries|International Movies|</v>
      </c>
      <c r="T8523" s="14" t="str">
        <f t="shared" si="1070"/>
        <v>|Cosmo Feilding-Mellen|</v>
      </c>
      <c r="U8523" s="14" t="str">
        <f t="shared" si="1071"/>
        <v>|Unknown|</v>
      </c>
    </row>
    <row r="8524" spans="1:21">
      <c r="A8524" s="14" t="s">
        <v>38994</v>
      </c>
      <c r="B8524" s="14" t="s">
        <v>48</v>
      </c>
      <c r="C8524" s="14" t="s">
        <v>38995</v>
      </c>
      <c r="D8524" s="14" t="s">
        <v>38996</v>
      </c>
      <c r="E8524" s="14" t="s">
        <v>38997</v>
      </c>
      <c r="F8524" s="14" t="s">
        <v>115</v>
      </c>
      <c r="G8524" s="26">
        <v>43512</v>
      </c>
      <c r="H8524" s="14">
        <v>2017</v>
      </c>
      <c r="I8524" s="14" t="s">
        <v>363</v>
      </c>
      <c r="J8524" s="14" t="s">
        <v>1330</v>
      </c>
      <c r="K8524" s="14" t="s">
        <v>260</v>
      </c>
      <c r="L8524" s="14" t="s">
        <v>38998</v>
      </c>
      <c r="M8524" s="14">
        <f t="shared" si="1064"/>
        <v>2019</v>
      </c>
      <c r="N8524" s="14">
        <f t="shared" si="1065"/>
        <v>2</v>
      </c>
      <c r="O8524" s="14" t="str">
        <f>IFERROR(VLOOKUP(I8524,Lists!$F$2:$G$16,2,FALSE()),"Not Rated")</f>
        <v>Adults</v>
      </c>
      <c r="P8524" s="14">
        <f t="shared" si="1066"/>
        <v>89</v>
      </c>
      <c r="Q8524" s="14" t="str">
        <f t="shared" si="1067"/>
        <v>United States</v>
      </c>
      <c r="R8524" s="14" t="str">
        <f t="shared" si="1068"/>
        <v>|United States|</v>
      </c>
      <c r="S8524" s="14" t="str">
        <f t="shared" si="1069"/>
        <v>|Horror Movies|</v>
      </c>
      <c r="T8524" s="14" t="str">
        <f t="shared" si="1070"/>
        <v>|Stephan Rick|</v>
      </c>
      <c r="U8524" s="14" t="str">
        <f t="shared" si="1071"/>
        <v>|Patrick John Flueger|Val Kilmer|Louisa Krause|Mattea Conforti|Taylor Richardson|Paul Ben-Victor|Yul Vazquez|Andrea Lynn Green|Travaris Spears|Melissa Bolona|</v>
      </c>
    </row>
    <row r="8525" spans="1:21">
      <c r="A8525" s="14" t="s">
        <v>38999</v>
      </c>
      <c r="B8525" s="14" t="s">
        <v>49</v>
      </c>
      <c r="C8525" s="14" t="s">
        <v>39000</v>
      </c>
      <c r="D8525" s="14" t="s">
        <v>117</v>
      </c>
      <c r="E8525" s="14" t="s">
        <v>39001</v>
      </c>
      <c r="F8525" s="14" t="s">
        <v>1084</v>
      </c>
      <c r="G8525" s="26">
        <v>42512</v>
      </c>
      <c r="H8525" s="14">
        <v>1989</v>
      </c>
      <c r="I8525" s="14" t="s">
        <v>365</v>
      </c>
      <c r="J8525" s="14" t="s">
        <v>105</v>
      </c>
      <c r="K8525" s="14" t="s">
        <v>256</v>
      </c>
      <c r="L8525" s="14" t="s">
        <v>39002</v>
      </c>
      <c r="M8525" s="14">
        <f t="shared" si="1064"/>
        <v>2016</v>
      </c>
      <c r="N8525" s="14">
        <f t="shared" si="1065"/>
        <v>5</v>
      </c>
      <c r="O8525" s="14" t="str">
        <f>IFERROR(VLOOKUP(I8525,Lists!$F$2:$G$16,2,FALSE()),"Not Rated")</f>
        <v>Kids</v>
      </c>
      <c r="P8525" s="14">
        <f t="shared" si="1066"/>
        <v>1</v>
      </c>
      <c r="Q8525" s="14" t="str">
        <f t="shared" si="1067"/>
        <v>United States</v>
      </c>
      <c r="R8525" s="14" t="str">
        <f t="shared" si="1068"/>
        <v>|United States|Canada|</v>
      </c>
      <c r="S8525" s="14" t="str">
        <f t="shared" si="1069"/>
        <v>|Kids' TV|</v>
      </c>
      <c r="T8525" s="14" t="str">
        <f t="shared" si="1070"/>
        <v>|Unknown|</v>
      </c>
      <c r="U8525" s="14" t="str">
        <f t="shared" si="1071"/>
        <v>|Captain Lou Albano|Danny Wells|Jeannie Elias|John Stocker|Harvey Atkin|Robert Bockstael|Cynthia Preston|Jonathan Potts|Colin Fox|</v>
      </c>
    </row>
    <row r="8526" spans="1:21">
      <c r="A8526" s="14" t="s">
        <v>39003</v>
      </c>
      <c r="B8526" s="14" t="s">
        <v>48</v>
      </c>
      <c r="C8526" s="14" t="s">
        <v>39004</v>
      </c>
      <c r="D8526" s="14" t="s">
        <v>39005</v>
      </c>
      <c r="E8526" s="14" t="s">
        <v>117</v>
      </c>
      <c r="F8526" s="14" t="s">
        <v>115</v>
      </c>
      <c r="G8526" s="26">
        <v>43342</v>
      </c>
      <c r="H8526" s="14">
        <v>2018</v>
      </c>
      <c r="I8526" s="14" t="s">
        <v>361</v>
      </c>
      <c r="J8526" s="14" t="s">
        <v>653</v>
      </c>
      <c r="K8526" s="14" t="s">
        <v>247</v>
      </c>
      <c r="L8526" s="14" t="s">
        <v>39006</v>
      </c>
      <c r="M8526" s="14">
        <f t="shared" si="1064"/>
        <v>2018</v>
      </c>
      <c r="N8526" s="14">
        <f t="shared" si="1065"/>
        <v>8</v>
      </c>
      <c r="O8526" s="14" t="str">
        <f>IFERROR(VLOOKUP(I8526,Lists!$F$2:$G$16,2,FALSE()),"Not Rated")</f>
        <v>Teens</v>
      </c>
      <c r="P8526" s="14">
        <f t="shared" si="1066"/>
        <v>98</v>
      </c>
      <c r="Q8526" s="14" t="str">
        <f t="shared" si="1067"/>
        <v>United States</v>
      </c>
      <c r="R8526" s="14" t="str">
        <f t="shared" si="1068"/>
        <v>|United States|</v>
      </c>
      <c r="S8526" s="14" t="str">
        <f t="shared" si="1069"/>
        <v>|Documentaries|</v>
      </c>
      <c r="T8526" s="14" t="str">
        <f t="shared" si="1070"/>
        <v>|Will Lockhart|Cole D. Pruitt|</v>
      </c>
      <c r="U8526" s="14" t="str">
        <f t="shared" si="1071"/>
        <v>|Unknown|</v>
      </c>
    </row>
    <row r="8527" spans="1:21">
      <c r="A8527" s="14" t="s">
        <v>39007</v>
      </c>
      <c r="B8527" s="14" t="s">
        <v>48</v>
      </c>
      <c r="C8527" s="14" t="s">
        <v>39008</v>
      </c>
      <c r="D8527" s="14" t="s">
        <v>2235</v>
      </c>
      <c r="E8527" s="14" t="s">
        <v>39009</v>
      </c>
      <c r="F8527" s="14" t="s">
        <v>921</v>
      </c>
      <c r="G8527" s="26">
        <v>43709</v>
      </c>
      <c r="H8527" s="14">
        <v>2009</v>
      </c>
      <c r="I8527" s="14" t="s">
        <v>363</v>
      </c>
      <c r="J8527" s="14" t="s">
        <v>574</v>
      </c>
      <c r="K8527" s="14" t="s">
        <v>248</v>
      </c>
      <c r="L8527" s="14" t="s">
        <v>39010</v>
      </c>
      <c r="M8527" s="14">
        <f t="shared" si="1064"/>
        <v>2019</v>
      </c>
      <c r="N8527" s="14">
        <f t="shared" si="1065"/>
        <v>9</v>
      </c>
      <c r="O8527" s="14" t="str">
        <f>IFERROR(VLOOKUP(I8527,Lists!$F$2:$G$16,2,FALSE()),"Not Rated")</f>
        <v>Adults</v>
      </c>
      <c r="P8527" s="14">
        <f t="shared" si="1066"/>
        <v>106</v>
      </c>
      <c r="Q8527" s="14" t="str">
        <f t="shared" si="1067"/>
        <v>United States</v>
      </c>
      <c r="R8527" s="14" t="str">
        <f t="shared" si="1068"/>
        <v>|United States|United Kingdom|</v>
      </c>
      <c r="S8527" s="14" t="str">
        <f t="shared" si="1069"/>
        <v>|Action &amp; Adventure|</v>
      </c>
      <c r="T8527" s="14" t="str">
        <f t="shared" si="1070"/>
        <v>|Tony Scott|</v>
      </c>
      <c r="U8527" s="14" t="str">
        <f t="shared" si="1071"/>
        <v>|Denzel Washington|John Travolta|Luis Guzmán|Victor Gojcaj|Robert Vataj|John Turturro|Michael Rispoli|Ramon Rodriguez|James Gandolfini|John Benjamin Hickey|Alex Kaluzhsky|Gbenga Akinnagbe|</v>
      </c>
    </row>
    <row r="8528" spans="1:21">
      <c r="A8528" s="14" t="s">
        <v>39011</v>
      </c>
      <c r="B8528" s="14" t="s">
        <v>48</v>
      </c>
      <c r="C8528" s="14" t="s">
        <v>39012</v>
      </c>
      <c r="D8528" s="14" t="s">
        <v>1139</v>
      </c>
      <c r="E8528" s="14" t="s">
        <v>39013</v>
      </c>
      <c r="F8528" s="14" t="s">
        <v>115</v>
      </c>
      <c r="G8528" s="26">
        <v>43831</v>
      </c>
      <c r="H8528" s="14">
        <v>1999</v>
      </c>
      <c r="I8528" s="14" t="s">
        <v>363</v>
      </c>
      <c r="J8528" s="14" t="s">
        <v>1929</v>
      </c>
      <c r="K8528" s="14" t="s">
        <v>683</v>
      </c>
      <c r="L8528" s="14" t="s">
        <v>39014</v>
      </c>
      <c r="M8528" s="14">
        <f t="shared" si="1064"/>
        <v>2020</v>
      </c>
      <c r="N8528" s="14">
        <f t="shared" si="1065"/>
        <v>1</v>
      </c>
      <c r="O8528" s="14" t="str">
        <f>IFERROR(VLOOKUP(I8528,Lists!$F$2:$G$16,2,FALSE()),"Not Rated")</f>
        <v>Adults</v>
      </c>
      <c r="P8528" s="14">
        <f t="shared" si="1066"/>
        <v>139</v>
      </c>
      <c r="Q8528" s="14" t="str">
        <f t="shared" si="1067"/>
        <v>United States</v>
      </c>
      <c r="R8528" s="14" t="str">
        <f t="shared" si="1068"/>
        <v>|United States|</v>
      </c>
      <c r="S8528" s="14" t="str">
        <f t="shared" si="1069"/>
        <v>|Dramas|Thrillers|</v>
      </c>
      <c r="T8528" s="14" t="str">
        <f t="shared" si="1070"/>
        <v>|Anthony Minghella|</v>
      </c>
      <c r="U8528" s="14" t="str">
        <f t="shared" si="1071"/>
        <v>|Matt Damon|Gwyneth Paltrow|Jude Law|Cate Blanchett|Philip Seymour Hoffman|Jack Davenport|James Rebhorn|Sergio Rubini|Philip Baker Hall|Celia Weston|</v>
      </c>
    </row>
    <row r="8529" spans="1:21">
      <c r="A8529" s="14" t="s">
        <v>39015</v>
      </c>
      <c r="B8529" s="14" t="s">
        <v>48</v>
      </c>
      <c r="C8529" s="14" t="s">
        <v>39016</v>
      </c>
      <c r="D8529" s="14" t="s">
        <v>39017</v>
      </c>
      <c r="E8529" s="14" t="s">
        <v>39018</v>
      </c>
      <c r="F8529" s="14" t="s">
        <v>115</v>
      </c>
      <c r="G8529" s="26">
        <v>43760</v>
      </c>
      <c r="H8529" s="14">
        <v>1974</v>
      </c>
      <c r="I8529" s="14" t="s">
        <v>363</v>
      </c>
      <c r="J8529" s="14" t="s">
        <v>760</v>
      </c>
      <c r="K8529" s="14" t="s">
        <v>21166</v>
      </c>
      <c r="L8529" s="14" t="s">
        <v>39019</v>
      </c>
      <c r="M8529" s="14">
        <f t="shared" si="1064"/>
        <v>2019</v>
      </c>
      <c r="N8529" s="14">
        <f t="shared" si="1065"/>
        <v>10</v>
      </c>
      <c r="O8529" s="14" t="str">
        <f>IFERROR(VLOOKUP(I8529,Lists!$F$2:$G$16,2,FALSE()),"Not Rated")</f>
        <v>Adults</v>
      </c>
      <c r="P8529" s="14">
        <f t="shared" si="1066"/>
        <v>83</v>
      </c>
      <c r="Q8529" s="14" t="str">
        <f t="shared" si="1067"/>
        <v>United States</v>
      </c>
      <c r="R8529" s="14" t="str">
        <f t="shared" si="1068"/>
        <v>|United States|</v>
      </c>
      <c r="S8529" s="14" t="str">
        <f t="shared" si="1069"/>
        <v>|Cult Movies|Horror Movies|Independent Movies|</v>
      </c>
      <c r="T8529" s="14" t="str">
        <f t="shared" si="1070"/>
        <v>|Tobe Hooper|</v>
      </c>
      <c r="U8529" s="14" t="str">
        <f t="shared" si="1071"/>
        <v>|Gunnar Hansen|Jim Siedow|Marilyn Burns|Edwin Neal|Paul A. Partain|Teri McMinn|William Vail|John Dugan|John Henry Faulk|Allen Danziger|</v>
      </c>
    </row>
    <row r="8530" spans="1:21">
      <c r="A8530" s="14" t="s">
        <v>39020</v>
      </c>
      <c r="B8530" s="14" t="s">
        <v>48</v>
      </c>
      <c r="C8530" s="14" t="s">
        <v>39021</v>
      </c>
      <c r="D8530" s="14" t="s">
        <v>39022</v>
      </c>
      <c r="E8530" s="14" t="s">
        <v>39023</v>
      </c>
      <c r="F8530" s="14" t="s">
        <v>128</v>
      </c>
      <c r="G8530" s="26">
        <v>43622</v>
      </c>
      <c r="H8530" s="14">
        <v>2013</v>
      </c>
      <c r="I8530" s="14" t="s">
        <v>361</v>
      </c>
      <c r="J8530" s="14" t="s">
        <v>624</v>
      </c>
      <c r="K8530" s="14" t="s">
        <v>475</v>
      </c>
      <c r="L8530" s="14" t="s">
        <v>39024</v>
      </c>
      <c r="M8530" s="14">
        <f t="shared" si="1064"/>
        <v>2019</v>
      </c>
      <c r="N8530" s="14">
        <f t="shared" si="1065"/>
        <v>6</v>
      </c>
      <c r="O8530" s="14" t="str">
        <f>IFERROR(VLOOKUP(I8530,Lists!$F$2:$G$16,2,FALSE()),"Not Rated")</f>
        <v>Teens</v>
      </c>
      <c r="P8530" s="14">
        <f t="shared" si="1066"/>
        <v>96</v>
      </c>
      <c r="Q8530" s="14" t="str">
        <f t="shared" si="1067"/>
        <v>Egypt</v>
      </c>
      <c r="R8530" s="14" t="str">
        <f t="shared" si="1068"/>
        <v>|Egypt|</v>
      </c>
      <c r="S8530" s="14" t="str">
        <f t="shared" si="1069"/>
        <v>|Dramas|International Movies|</v>
      </c>
      <c r="T8530" s="14" t="str">
        <f t="shared" si="1070"/>
        <v>|Mohammed El-Tahawy|Mohamed Mostafa|</v>
      </c>
      <c r="U8530" s="14" t="str">
        <f t="shared" si="1071"/>
        <v>|Khaled El Sawy|Khaled Saleh|Ruby|</v>
      </c>
    </row>
    <row r="8531" spans="1:21">
      <c r="A8531" s="14" t="s">
        <v>39025</v>
      </c>
      <c r="B8531" s="14" t="s">
        <v>48</v>
      </c>
      <c r="C8531" s="14" t="s">
        <v>39026</v>
      </c>
      <c r="D8531" s="14" t="s">
        <v>39027</v>
      </c>
      <c r="E8531" s="14" t="s">
        <v>39028</v>
      </c>
      <c r="F8531" s="14" t="s">
        <v>115</v>
      </c>
      <c r="G8531" s="26">
        <v>43199</v>
      </c>
      <c r="H8531" s="14">
        <v>2016</v>
      </c>
      <c r="I8531" s="14" t="s">
        <v>361</v>
      </c>
      <c r="J8531" s="14" t="s">
        <v>507</v>
      </c>
      <c r="K8531" s="14" t="s">
        <v>1034</v>
      </c>
      <c r="L8531" s="14" t="s">
        <v>39029</v>
      </c>
      <c r="M8531" s="14">
        <f t="shared" si="1064"/>
        <v>2018</v>
      </c>
      <c r="N8531" s="14">
        <f t="shared" si="1065"/>
        <v>4</v>
      </c>
      <c r="O8531" s="14" t="str">
        <f>IFERROR(VLOOKUP(I8531,Lists!$F$2:$G$16,2,FALSE()),"Not Rated")</f>
        <v>Teens</v>
      </c>
      <c r="P8531" s="14">
        <f t="shared" si="1066"/>
        <v>94</v>
      </c>
      <c r="Q8531" s="14" t="str">
        <f t="shared" si="1067"/>
        <v>United States</v>
      </c>
      <c r="R8531" s="14" t="str">
        <f t="shared" si="1068"/>
        <v>|United States|</v>
      </c>
      <c r="S8531" s="14" t="str">
        <f t="shared" si="1069"/>
        <v>|Comedies|Dramas|Independent Movies|</v>
      </c>
      <c r="T8531" s="14" t="str">
        <f t="shared" si="1070"/>
        <v>|Lena Khan|</v>
      </c>
      <c r="U8531" s="14" t="str">
        <f t="shared" si="1071"/>
        <v>|Danny Pudi|Jon Heder|Rizwan Manji|Karen David|Iqbal Theba|Sam Page|Kevin Pollak|Parvesh Cheena|Michael McMillian|</v>
      </c>
    </row>
    <row r="8532" spans="1:21">
      <c r="A8532" s="14" t="s">
        <v>39030</v>
      </c>
      <c r="B8532" s="14" t="s">
        <v>48</v>
      </c>
      <c r="C8532" s="14" t="s">
        <v>39031</v>
      </c>
      <c r="D8532" s="14" t="s">
        <v>39032</v>
      </c>
      <c r="E8532" s="14" t="s">
        <v>39033</v>
      </c>
      <c r="F8532" s="14" t="s">
        <v>118</v>
      </c>
      <c r="G8532" s="26">
        <v>43405</v>
      </c>
      <c r="H8532" s="14">
        <v>2017</v>
      </c>
      <c r="I8532" s="14" t="s">
        <v>368</v>
      </c>
      <c r="J8532" s="14" t="s">
        <v>4182</v>
      </c>
      <c r="K8532" s="14" t="s">
        <v>247</v>
      </c>
      <c r="L8532" s="14" t="s">
        <v>39034</v>
      </c>
      <c r="M8532" s="14">
        <f t="shared" si="1064"/>
        <v>2018</v>
      </c>
      <c r="N8532" s="14">
        <f t="shared" si="1065"/>
        <v>11</v>
      </c>
      <c r="O8532" s="14" t="str">
        <f>IFERROR(VLOOKUP(I8532,Lists!$F$2:$G$16,2,FALSE()),"Not Rated")</f>
        <v>Kids</v>
      </c>
      <c r="P8532" s="14">
        <f t="shared" si="1066"/>
        <v>58</v>
      </c>
      <c r="Q8532" s="14" t="str">
        <f t="shared" si="1067"/>
        <v>United Kingdom</v>
      </c>
      <c r="R8532" s="14" t="str">
        <f t="shared" si="1068"/>
        <v>|United Kingdom|</v>
      </c>
      <c r="S8532" s="14" t="str">
        <f t="shared" si="1069"/>
        <v>|Documentaries|</v>
      </c>
      <c r="T8532" s="14" t="str">
        <f t="shared" si="1070"/>
        <v>|Leanne Gater|</v>
      </c>
      <c r="U8532" s="14" t="str">
        <f t="shared" si="1071"/>
        <v>|Iain Glen|</v>
      </c>
    </row>
    <row r="8533" spans="1:21">
      <c r="A8533" s="14" t="s">
        <v>39035</v>
      </c>
      <c r="B8533" s="14" t="s">
        <v>48</v>
      </c>
      <c r="C8533" s="14" t="s">
        <v>39036</v>
      </c>
      <c r="D8533" s="14" t="s">
        <v>28646</v>
      </c>
      <c r="E8533" s="14" t="s">
        <v>39037</v>
      </c>
      <c r="F8533" s="14" t="s">
        <v>31939</v>
      </c>
      <c r="G8533" s="26">
        <v>43792</v>
      </c>
      <c r="H8533" s="14">
        <v>2002</v>
      </c>
      <c r="I8533" s="14" t="s">
        <v>364</v>
      </c>
      <c r="J8533" s="14" t="s">
        <v>624</v>
      </c>
      <c r="K8533" s="14" t="s">
        <v>1122</v>
      </c>
      <c r="L8533" s="14" t="s">
        <v>39038</v>
      </c>
      <c r="M8533" s="14">
        <f t="shared" si="1064"/>
        <v>2019</v>
      </c>
      <c r="N8533" s="14">
        <f t="shared" si="1065"/>
        <v>11</v>
      </c>
      <c r="O8533" s="14" t="str">
        <f>IFERROR(VLOOKUP(I8533,Lists!$F$2:$G$16,2,FALSE()),"Not Rated")</f>
        <v>Teens</v>
      </c>
      <c r="P8533" s="14">
        <f t="shared" si="1066"/>
        <v>96</v>
      </c>
      <c r="Q8533" s="14" t="str">
        <f t="shared" si="1067"/>
        <v>United States</v>
      </c>
      <c r="R8533" s="14" t="str">
        <f t="shared" si="1068"/>
        <v>|United States|United Arab Emirates|</v>
      </c>
      <c r="S8533" s="14" t="str">
        <f t="shared" si="1069"/>
        <v>|Action &amp; Adventure|Sci-Fi &amp; Fantasy|</v>
      </c>
      <c r="T8533" s="14" t="str">
        <f t="shared" si="1070"/>
        <v>|Simon Wells|</v>
      </c>
      <c r="U8533" s="14" t="str">
        <f t="shared" si="1071"/>
        <v>|Guy Pearce|Samantha Mumba|Jeremy Irons|Mark Addy|Sienna Guillory|Phyllida Law|Alan Young|Omero Mumba|Yancey Arias|Orlando Jones|</v>
      </c>
    </row>
    <row r="8534" spans="1:21">
      <c r="A8534" s="14" t="s">
        <v>39039</v>
      </c>
      <c r="B8534" s="14" t="s">
        <v>48</v>
      </c>
      <c r="C8534" s="14" t="s">
        <v>39040</v>
      </c>
      <c r="D8534" s="14" t="s">
        <v>39041</v>
      </c>
      <c r="E8534" s="14" t="s">
        <v>39042</v>
      </c>
      <c r="F8534" s="14" t="s">
        <v>115</v>
      </c>
      <c r="G8534" s="26">
        <v>43739</v>
      </c>
      <c r="H8534" s="14">
        <v>2009</v>
      </c>
      <c r="I8534" s="14" t="s">
        <v>364</v>
      </c>
      <c r="J8534" s="14" t="s">
        <v>1386</v>
      </c>
      <c r="K8534" s="14" t="s">
        <v>3470</v>
      </c>
      <c r="L8534" s="14" t="s">
        <v>39043</v>
      </c>
      <c r="M8534" s="14">
        <f t="shared" si="1064"/>
        <v>2019</v>
      </c>
      <c r="N8534" s="14">
        <f t="shared" si="1065"/>
        <v>10</v>
      </c>
      <c r="O8534" s="14" t="str">
        <f>IFERROR(VLOOKUP(I8534,Lists!$F$2:$G$16,2,FALSE()),"Not Rated")</f>
        <v>Teens</v>
      </c>
      <c r="P8534" s="14">
        <f t="shared" si="1066"/>
        <v>107</v>
      </c>
      <c r="Q8534" s="14" t="str">
        <f t="shared" si="1067"/>
        <v>United States</v>
      </c>
      <c r="R8534" s="14" t="str">
        <f t="shared" si="1068"/>
        <v>|United States|</v>
      </c>
      <c r="S8534" s="14" t="str">
        <f t="shared" si="1069"/>
        <v>|Dramas|Romantic Movies|Sci-Fi &amp; Fantasy|</v>
      </c>
      <c r="T8534" s="14" t="str">
        <f t="shared" si="1070"/>
        <v>|Robert Schwentke|</v>
      </c>
      <c r="U8534" s="14" t="str">
        <f t="shared" si="1071"/>
        <v>|Rachel McAdams|Eric Bana|Arliss Howard|Ron Livingston|Stephen Tobolowsky|Michelle Nolden|Jane McLean|Hailey McCann|Tatum McCann|Brooklynn Proulx|Alex Ferris|</v>
      </c>
    </row>
    <row r="8535" spans="1:21">
      <c r="A8535" s="14" t="s">
        <v>39044</v>
      </c>
      <c r="B8535" s="14" t="s">
        <v>49</v>
      </c>
      <c r="C8535" s="14" t="s">
        <v>39045</v>
      </c>
      <c r="D8535" s="14" t="s">
        <v>117</v>
      </c>
      <c r="E8535" s="14" t="s">
        <v>39046</v>
      </c>
      <c r="F8535" s="14" t="s">
        <v>115</v>
      </c>
      <c r="G8535" s="26">
        <v>43122</v>
      </c>
      <c r="H8535" s="14">
        <v>2016</v>
      </c>
      <c r="I8535" s="14" t="s">
        <v>360</v>
      </c>
      <c r="J8535" s="14" t="s">
        <v>105</v>
      </c>
      <c r="K8535" s="14" t="s">
        <v>2015</v>
      </c>
      <c r="L8535" s="14" t="s">
        <v>39047</v>
      </c>
      <c r="M8535" s="14">
        <f t="shared" si="1064"/>
        <v>2018</v>
      </c>
      <c r="N8535" s="14">
        <f t="shared" si="1065"/>
        <v>1</v>
      </c>
      <c r="O8535" s="14" t="str">
        <f>IFERROR(VLOOKUP(I8535,Lists!$F$2:$G$16,2,FALSE()),"Not Rated")</f>
        <v>Adults</v>
      </c>
      <c r="P8535" s="14">
        <f t="shared" si="1066"/>
        <v>1</v>
      </c>
      <c r="Q8535" s="14" t="str">
        <f t="shared" si="1067"/>
        <v>United States</v>
      </c>
      <c r="R8535" s="14" t="str">
        <f t="shared" si="1068"/>
        <v>|United States|</v>
      </c>
      <c r="S8535" s="14" t="str">
        <f t="shared" si="1069"/>
        <v>|Crime TV Shows|Docuseries|</v>
      </c>
      <c r="T8535" s="14" t="str">
        <f t="shared" si="1070"/>
        <v>|Unknown|</v>
      </c>
      <c r="U8535" s="14" t="str">
        <f t="shared" si="1071"/>
        <v>|Nelufar Hedayat|</v>
      </c>
    </row>
    <row r="8536" spans="1:21">
      <c r="A8536" s="14" t="s">
        <v>39048</v>
      </c>
      <c r="B8536" s="14" t="s">
        <v>48</v>
      </c>
      <c r="C8536" s="14" t="s">
        <v>39049</v>
      </c>
      <c r="D8536" s="14" t="s">
        <v>39050</v>
      </c>
      <c r="E8536" s="14" t="s">
        <v>39051</v>
      </c>
      <c r="F8536" s="14" t="s">
        <v>115</v>
      </c>
      <c r="G8536" s="26">
        <v>43800</v>
      </c>
      <c r="H8536" s="14">
        <v>2017</v>
      </c>
      <c r="I8536" s="14" t="s">
        <v>363</v>
      </c>
      <c r="J8536" s="14" t="s">
        <v>457</v>
      </c>
      <c r="K8536" s="14" t="s">
        <v>7833</v>
      </c>
      <c r="L8536" s="14" t="s">
        <v>39052</v>
      </c>
      <c r="M8536" s="14">
        <f t="shared" si="1064"/>
        <v>2019</v>
      </c>
      <c r="N8536" s="14">
        <f t="shared" si="1065"/>
        <v>12</v>
      </c>
      <c r="O8536" s="14" t="str">
        <f>IFERROR(VLOOKUP(I8536,Lists!$F$2:$G$16,2,FALSE()),"Not Rated")</f>
        <v>Adults</v>
      </c>
      <c r="P8536" s="14">
        <f t="shared" si="1066"/>
        <v>104</v>
      </c>
      <c r="Q8536" s="14" t="str">
        <f t="shared" si="1067"/>
        <v>United States</v>
      </c>
      <c r="R8536" s="14" t="str">
        <f t="shared" si="1068"/>
        <v>|United States|</v>
      </c>
      <c r="S8536" s="14" t="str">
        <f t="shared" si="1069"/>
        <v>|Dramas|Independent Movies|Sports Movies|</v>
      </c>
      <c r="T8536" s="14" t="str">
        <f t="shared" si="1070"/>
        <v>|Brendan Malloy|Emmett Malloy|</v>
      </c>
      <c r="U8536" s="14" t="str">
        <f t="shared" si="1071"/>
        <v>|Jennifer Garner|Maika Monroe|Cody Fern|Justin Kirk|Noah Silver|Elisabeth Röhm|Goran Visnjic|Joely Fisher|Milo Gibson|Alex Neustaedter|Stevie Lynn Jones|Thomas Cocquerel|Alicia Silverstone|</v>
      </c>
    </row>
    <row r="8537" spans="1:21">
      <c r="A8537" s="14" t="s">
        <v>39053</v>
      </c>
      <c r="B8537" s="14" t="s">
        <v>48</v>
      </c>
      <c r="C8537" s="14" t="s">
        <v>39054</v>
      </c>
      <c r="D8537" s="14" t="s">
        <v>39055</v>
      </c>
      <c r="E8537" s="14" t="s">
        <v>39056</v>
      </c>
      <c r="F8537" s="14" t="s">
        <v>115</v>
      </c>
      <c r="G8537" s="26">
        <v>43101</v>
      </c>
      <c r="H8537" s="14">
        <v>1996</v>
      </c>
      <c r="I8537" s="14" t="s">
        <v>363</v>
      </c>
      <c r="J8537" s="14" t="s">
        <v>507</v>
      </c>
      <c r="K8537" s="14" t="s">
        <v>254</v>
      </c>
      <c r="L8537" s="14" t="s">
        <v>39057</v>
      </c>
      <c r="M8537" s="14">
        <f t="shared" si="1064"/>
        <v>2018</v>
      </c>
      <c r="N8537" s="14">
        <f t="shared" si="1065"/>
        <v>1</v>
      </c>
      <c r="O8537" s="14" t="str">
        <f>IFERROR(VLOOKUP(I8537,Lists!$F$2:$G$16,2,FALSE()),"Not Rated")</f>
        <v>Adults</v>
      </c>
      <c r="P8537" s="14">
        <f t="shared" si="1066"/>
        <v>94</v>
      </c>
      <c r="Q8537" s="14" t="str">
        <f t="shared" si="1067"/>
        <v>United States</v>
      </c>
      <c r="R8537" s="14" t="str">
        <f t="shared" si="1068"/>
        <v>|United States|</v>
      </c>
      <c r="S8537" s="14" t="str">
        <f t="shared" si="1069"/>
        <v>|Thrillers|</v>
      </c>
      <c r="T8537" s="14" t="str">
        <f t="shared" si="1070"/>
        <v>|David Koepp|</v>
      </c>
      <c r="U8537" s="14" t="str">
        <f t="shared" si="1071"/>
        <v>|Kyle MacLachlan|Elisabeth Shue|Dermot Mulroney|Richard T. Jones|Bill Smitrovich|Michael Rooker|Tori Kristiansen|Tyra Kristiansen|</v>
      </c>
    </row>
    <row r="8538" spans="1:21">
      <c r="A8538" s="14" t="s">
        <v>39058</v>
      </c>
      <c r="B8538" s="14" t="s">
        <v>48</v>
      </c>
      <c r="C8538" s="14" t="s">
        <v>39059</v>
      </c>
      <c r="D8538" s="14" t="s">
        <v>4438</v>
      </c>
      <c r="E8538" s="14" t="s">
        <v>39060</v>
      </c>
      <c r="F8538" s="14" t="s">
        <v>118</v>
      </c>
      <c r="G8538" s="26">
        <v>43081</v>
      </c>
      <c r="H8538" s="14">
        <v>2016</v>
      </c>
      <c r="I8538" s="14" t="s">
        <v>360</v>
      </c>
      <c r="J8538" s="14" t="s">
        <v>1096</v>
      </c>
      <c r="K8538" s="14" t="s">
        <v>245</v>
      </c>
      <c r="L8538" s="14" t="s">
        <v>39061</v>
      </c>
      <c r="M8538" s="14">
        <f t="shared" si="1064"/>
        <v>2017</v>
      </c>
      <c r="N8538" s="14">
        <f t="shared" si="1065"/>
        <v>12</v>
      </c>
      <c r="O8538" s="14" t="str">
        <f>IFERROR(VLOOKUP(I8538,Lists!$F$2:$G$16,2,FALSE()),"Not Rated")</f>
        <v>Adults</v>
      </c>
      <c r="P8538" s="14">
        <f t="shared" si="1066"/>
        <v>108</v>
      </c>
      <c r="Q8538" s="14" t="str">
        <f t="shared" si="1067"/>
        <v>United Kingdom</v>
      </c>
      <c r="R8538" s="14" t="str">
        <f t="shared" si="1068"/>
        <v>|United Kingdom|</v>
      </c>
      <c r="S8538" s="14" t="str">
        <f t="shared" si="1069"/>
        <v>|Comedies|</v>
      </c>
      <c r="T8538" s="14" t="str">
        <f t="shared" si="1070"/>
        <v>|Michael Winterbottom|</v>
      </c>
      <c r="U8538" s="14" t="str">
        <f t="shared" si="1071"/>
        <v>|Steve Coogan|Rob Brydon|Marta Barrio|Claire Keelan|Margo Stilley|</v>
      </c>
    </row>
    <row r="8539" spans="1:21">
      <c r="A8539" s="14" t="s">
        <v>39062</v>
      </c>
      <c r="B8539" s="14" t="s">
        <v>48</v>
      </c>
      <c r="C8539" s="14" t="s">
        <v>39063</v>
      </c>
      <c r="D8539" s="14" t="s">
        <v>39064</v>
      </c>
      <c r="E8539" s="14" t="s">
        <v>39065</v>
      </c>
      <c r="F8539" s="14" t="s">
        <v>115</v>
      </c>
      <c r="G8539" s="26">
        <v>43556</v>
      </c>
      <c r="H8539" s="14">
        <v>2015</v>
      </c>
      <c r="I8539" s="14" t="s">
        <v>363</v>
      </c>
      <c r="J8539" s="14" t="s">
        <v>436</v>
      </c>
      <c r="K8539" s="14" t="s">
        <v>254</v>
      </c>
      <c r="L8539" s="14" t="s">
        <v>39066</v>
      </c>
      <c r="M8539" s="14">
        <f t="shared" si="1064"/>
        <v>2019</v>
      </c>
      <c r="N8539" s="14">
        <f t="shared" si="1065"/>
        <v>4</v>
      </c>
      <c r="O8539" s="14" t="str">
        <f>IFERROR(VLOOKUP(I8539,Lists!$F$2:$G$16,2,FALSE()),"Not Rated")</f>
        <v>Adults</v>
      </c>
      <c r="P8539" s="14">
        <f t="shared" si="1066"/>
        <v>91</v>
      </c>
      <c r="Q8539" s="14" t="str">
        <f t="shared" si="1067"/>
        <v>United States</v>
      </c>
      <c r="R8539" s="14" t="str">
        <f t="shared" si="1068"/>
        <v>|United States|</v>
      </c>
      <c r="S8539" s="14" t="str">
        <f t="shared" si="1069"/>
        <v>|Thrillers|</v>
      </c>
      <c r="T8539" s="14" t="str">
        <f t="shared" si="1070"/>
        <v>|Ben Brewer|Alex Brewer|</v>
      </c>
      <c r="U8539" s="14" t="str">
        <f t="shared" si="1071"/>
        <v>|Nicolas Cage|Elijah Wood|Sky Ferreira|Jerry Lewis|Eric Heister|Alexandria Lee|Ethan Suplee|Kenna James|Steven Williams|Carl Windom Carlito|</v>
      </c>
    </row>
    <row r="8540" spans="1:21">
      <c r="A8540" s="14" t="s">
        <v>39067</v>
      </c>
      <c r="B8540" s="14" t="s">
        <v>48</v>
      </c>
      <c r="C8540" s="14" t="s">
        <v>39068</v>
      </c>
      <c r="D8540" s="14" t="s">
        <v>39069</v>
      </c>
      <c r="E8540" s="14" t="s">
        <v>39070</v>
      </c>
      <c r="F8540" s="14" t="s">
        <v>118</v>
      </c>
      <c r="G8540" s="26">
        <v>42948</v>
      </c>
      <c r="H8540" s="14">
        <v>2016</v>
      </c>
      <c r="I8540" s="14" t="s">
        <v>361</v>
      </c>
      <c r="J8540" s="14" t="s">
        <v>4182</v>
      </c>
      <c r="K8540" s="14" t="s">
        <v>496</v>
      </c>
      <c r="L8540" s="14" t="s">
        <v>39071</v>
      </c>
      <c r="M8540" s="14">
        <f t="shared" si="1064"/>
        <v>2017</v>
      </c>
      <c r="N8540" s="14">
        <f t="shared" si="1065"/>
        <v>8</v>
      </c>
      <c r="O8540" s="14" t="str">
        <f>IFERROR(VLOOKUP(I8540,Lists!$F$2:$G$16,2,FALSE()),"Not Rated")</f>
        <v>Teens</v>
      </c>
      <c r="P8540" s="14">
        <f t="shared" si="1066"/>
        <v>58</v>
      </c>
      <c r="Q8540" s="14" t="str">
        <f t="shared" si="1067"/>
        <v>United Kingdom</v>
      </c>
      <c r="R8540" s="14" t="str">
        <f t="shared" si="1068"/>
        <v>|United Kingdom|</v>
      </c>
      <c r="S8540" s="14" t="str">
        <f t="shared" si="1069"/>
        <v>|Documentaries|International Movies|</v>
      </c>
      <c r="T8540" s="14" t="str">
        <f t="shared" si="1070"/>
        <v>|David Briggs|</v>
      </c>
      <c r="U8540" s="14" t="str">
        <f t="shared" si="1071"/>
        <v>|Javid Abdelmoneim|</v>
      </c>
    </row>
    <row r="8541" spans="1:21">
      <c r="A8541" s="14" t="s">
        <v>39072</v>
      </c>
      <c r="B8541" s="14" t="s">
        <v>49</v>
      </c>
      <c r="C8541" s="14" t="s">
        <v>39073</v>
      </c>
      <c r="D8541" s="14" t="s">
        <v>117</v>
      </c>
      <c r="E8541" s="14" t="s">
        <v>39074</v>
      </c>
      <c r="F8541" s="14" t="s">
        <v>39075</v>
      </c>
      <c r="G8541" s="26">
        <v>43108</v>
      </c>
      <c r="H8541" s="14">
        <v>2010</v>
      </c>
      <c r="I8541" s="14" t="s">
        <v>360</v>
      </c>
      <c r="J8541" s="14" t="s">
        <v>108</v>
      </c>
      <c r="K8541" s="14" t="s">
        <v>249</v>
      </c>
      <c r="L8541" s="14" t="s">
        <v>39076</v>
      </c>
      <c r="M8541" s="14">
        <f t="shared" si="1064"/>
        <v>2018</v>
      </c>
      <c r="N8541" s="14">
        <f t="shared" si="1065"/>
        <v>1</v>
      </c>
      <c r="O8541" s="14" t="str">
        <f>IFERROR(VLOOKUP(I8541,Lists!$F$2:$G$16,2,FALSE()),"Not Rated")</f>
        <v>Adults</v>
      </c>
      <c r="P8541" s="14">
        <f t="shared" si="1066"/>
        <v>4</v>
      </c>
      <c r="Q8541" s="14" t="str">
        <f t="shared" si="1067"/>
        <v>Ireland</v>
      </c>
      <c r="R8541" s="14" t="str">
        <f t="shared" si="1068"/>
        <v>|Ireland|Canada|United States|United Kingdom|</v>
      </c>
      <c r="S8541" s="14" t="str">
        <f t="shared" si="1069"/>
        <v>|TV Dramas|</v>
      </c>
      <c r="T8541" s="14" t="str">
        <f t="shared" si="1070"/>
        <v>|Unknown|</v>
      </c>
      <c r="U8541" s="14" t="str">
        <f t="shared" si="1071"/>
        <v>|Jonathan Rhys Meyers|Henry Cavill|James Frain|Anthony Brophy|Guy Carleton|Sarah Bolger|Natalie Dormer|Max Brown|Nick Dunning|Rod Hallett|Maria Doyle Kennedy|Simon Ward|</v>
      </c>
    </row>
    <row r="8542" spans="1:21">
      <c r="A8542" s="14" t="s">
        <v>39077</v>
      </c>
      <c r="B8542" s="14" t="s">
        <v>48</v>
      </c>
      <c r="C8542" s="14" t="s">
        <v>39078</v>
      </c>
      <c r="D8542" s="14" t="s">
        <v>39079</v>
      </c>
      <c r="E8542" s="14" t="s">
        <v>39080</v>
      </c>
      <c r="F8542" s="14" t="s">
        <v>115</v>
      </c>
      <c r="G8542" s="26">
        <v>43770</v>
      </c>
      <c r="H8542" s="14">
        <v>2002</v>
      </c>
      <c r="I8542" s="14" t="s">
        <v>364</v>
      </c>
      <c r="J8542" s="14" t="s">
        <v>698</v>
      </c>
      <c r="K8542" s="14" t="s">
        <v>1149</v>
      </c>
      <c r="L8542" s="14" t="s">
        <v>39081</v>
      </c>
      <c r="M8542" s="14">
        <f t="shared" si="1064"/>
        <v>2019</v>
      </c>
      <c r="N8542" s="14">
        <f t="shared" si="1065"/>
        <v>11</v>
      </c>
      <c r="O8542" s="14" t="str">
        <f>IFERROR(VLOOKUP(I8542,Lists!$F$2:$G$16,2,FALSE()),"Not Rated")</f>
        <v>Teens</v>
      </c>
      <c r="P8542" s="14">
        <f t="shared" si="1066"/>
        <v>99</v>
      </c>
      <c r="Q8542" s="14" t="str">
        <f t="shared" si="1067"/>
        <v>United States</v>
      </c>
      <c r="R8542" s="14" t="str">
        <f t="shared" si="1068"/>
        <v>|United States|</v>
      </c>
      <c r="S8542" s="14" t="str">
        <f t="shared" si="1069"/>
        <v>|Action &amp; Adventure|Comedies|</v>
      </c>
      <c r="T8542" s="14" t="str">
        <f t="shared" si="1070"/>
        <v>|Kevin Donovan|</v>
      </c>
      <c r="U8542" s="14" t="str">
        <f t="shared" si="1071"/>
        <v>|Jackie Chan|Jennifer Love Hewitt|Jason Isaacs|Debi Mazar|Ritchie Coster|Peter Stormare|Mia Cottet|Romany Malco|Daniel Kash|</v>
      </c>
    </row>
    <row r="8543" spans="1:21">
      <c r="A8543" s="14" t="s">
        <v>39082</v>
      </c>
      <c r="B8543" s="14" t="s">
        <v>49</v>
      </c>
      <c r="C8543" s="14" t="s">
        <v>39083</v>
      </c>
      <c r="D8543" s="14" t="s">
        <v>117</v>
      </c>
      <c r="E8543" s="14" t="s">
        <v>39084</v>
      </c>
      <c r="F8543" s="14" t="s">
        <v>115</v>
      </c>
      <c r="G8543" s="26">
        <v>42917</v>
      </c>
      <c r="H8543" s="14">
        <v>1963</v>
      </c>
      <c r="I8543" s="14" t="s">
        <v>361</v>
      </c>
      <c r="J8543" s="14" t="s">
        <v>108</v>
      </c>
      <c r="K8543" s="14" t="s">
        <v>39085</v>
      </c>
      <c r="L8543" s="14" t="s">
        <v>39086</v>
      </c>
      <c r="M8543" s="14">
        <f t="shared" si="1064"/>
        <v>2017</v>
      </c>
      <c r="N8543" s="14">
        <f t="shared" si="1065"/>
        <v>7</v>
      </c>
      <c r="O8543" s="14" t="str">
        <f>IFERROR(VLOOKUP(I8543,Lists!$F$2:$G$16,2,FALSE()),"Not Rated")</f>
        <v>Teens</v>
      </c>
      <c r="P8543" s="14">
        <f t="shared" si="1066"/>
        <v>4</v>
      </c>
      <c r="Q8543" s="14" t="str">
        <f t="shared" si="1067"/>
        <v>United States</v>
      </c>
      <c r="R8543" s="14" t="str">
        <f t="shared" si="1068"/>
        <v>|United States|</v>
      </c>
      <c r="S8543" s="14" t="str">
        <f t="shared" si="1069"/>
        <v>|Classic &amp; Cult TV|TV Sci-Fi &amp; Fantasy|</v>
      </c>
      <c r="T8543" s="14" t="str">
        <f t="shared" si="1070"/>
        <v>|Unknown|</v>
      </c>
      <c r="U8543" s="14" t="str">
        <f t="shared" si="1071"/>
        <v>|Rod Serling|</v>
      </c>
    </row>
    <row r="8544" spans="1:21">
      <c r="A8544" s="14" t="s">
        <v>39087</v>
      </c>
      <c r="B8544" s="14" t="s">
        <v>48</v>
      </c>
      <c r="C8544" s="14" t="s">
        <v>39088</v>
      </c>
      <c r="D8544" s="14" t="s">
        <v>571</v>
      </c>
      <c r="E8544" s="14" t="s">
        <v>39089</v>
      </c>
      <c r="F8544" s="14" t="s">
        <v>115</v>
      </c>
      <c r="G8544" s="26">
        <v>43580</v>
      </c>
      <c r="H8544" s="14">
        <v>2009</v>
      </c>
      <c r="I8544" s="14" t="s">
        <v>363</v>
      </c>
      <c r="J8544" s="14" t="s">
        <v>624</v>
      </c>
      <c r="K8544" s="14" t="s">
        <v>1014</v>
      </c>
      <c r="L8544" s="14" t="s">
        <v>39090</v>
      </c>
      <c r="M8544" s="14">
        <f t="shared" si="1064"/>
        <v>2019</v>
      </c>
      <c r="N8544" s="14">
        <f t="shared" si="1065"/>
        <v>4</v>
      </c>
      <c r="O8544" s="14" t="str">
        <f>IFERROR(VLOOKUP(I8544,Lists!$F$2:$G$16,2,FALSE()),"Not Rated")</f>
        <v>Adults</v>
      </c>
      <c r="P8544" s="14">
        <f t="shared" si="1066"/>
        <v>96</v>
      </c>
      <c r="Q8544" s="14" t="str">
        <f t="shared" si="1067"/>
        <v>United States</v>
      </c>
      <c r="R8544" s="14" t="str">
        <f t="shared" si="1068"/>
        <v>|United States|</v>
      </c>
      <c r="S8544" s="14" t="str">
        <f t="shared" si="1069"/>
        <v>|Comedies|Romantic Movies|</v>
      </c>
      <c r="T8544" s="14" t="str">
        <f t="shared" si="1070"/>
        <v>|Robert Luketic|</v>
      </c>
      <c r="U8544" s="14" t="str">
        <f t="shared" si="1071"/>
        <v>|Katherine Heigl|Gerard Butler|Eric Winter|John Michael Higgins|Bree Turner|Nick Searcy|Kevin Connolly|Cheryl Hines|Bonnie Somerville|Yvette Nicole Brown|Nate Corddry|Noah Matthews|</v>
      </c>
    </row>
    <row r="8545" spans="1:21">
      <c r="A8545" s="14" t="s">
        <v>39091</v>
      </c>
      <c r="B8545" s="14" t="s">
        <v>48</v>
      </c>
      <c r="C8545" s="14" t="s">
        <v>39092</v>
      </c>
      <c r="D8545" s="14" t="s">
        <v>35068</v>
      </c>
      <c r="E8545" s="14" t="s">
        <v>39093</v>
      </c>
      <c r="F8545" s="14" t="s">
        <v>139</v>
      </c>
      <c r="G8545" s="26">
        <v>43311</v>
      </c>
      <c r="H8545" s="14">
        <v>2011</v>
      </c>
      <c r="I8545" s="14" t="s">
        <v>360</v>
      </c>
      <c r="J8545" s="14" t="s">
        <v>730</v>
      </c>
      <c r="K8545" s="14" t="s">
        <v>1537</v>
      </c>
      <c r="L8545" s="14" t="s">
        <v>39094</v>
      </c>
      <c r="M8545" s="14">
        <f t="shared" si="1064"/>
        <v>2018</v>
      </c>
      <c r="N8545" s="14">
        <f t="shared" si="1065"/>
        <v>7</v>
      </c>
      <c r="O8545" s="14" t="str">
        <f>IFERROR(VLOOKUP(I8545,Lists!$F$2:$G$16,2,FALSE()),"Not Rated")</f>
        <v>Adults</v>
      </c>
      <c r="P8545" s="14">
        <f t="shared" si="1066"/>
        <v>93</v>
      </c>
      <c r="Q8545" s="14" t="str">
        <f t="shared" si="1067"/>
        <v>Thailand</v>
      </c>
      <c r="R8545" s="14" t="str">
        <f t="shared" si="1068"/>
        <v>|Thailand|</v>
      </c>
      <c r="S8545" s="14" t="str">
        <f t="shared" si="1069"/>
        <v>|Horror Movies|International Movies|</v>
      </c>
      <c r="T8545" s="14" t="str">
        <f t="shared" si="1070"/>
        <v>|Poj Arnon|</v>
      </c>
      <c r="U8545" s="14" t="str">
        <f t="shared" si="1071"/>
        <v>|Somchai Kemglad|Pitchanart Sakakorn|Chinaradi Anupongphichart|Arisara Thongborisut|Peerawit Boonark|Chudapha Chanthakhet|Ganthida Chaang|</v>
      </c>
    </row>
    <row r="8546" spans="1:21">
      <c r="A8546" s="14" t="s">
        <v>39095</v>
      </c>
      <c r="B8546" s="14" t="s">
        <v>49</v>
      </c>
      <c r="C8546" s="14" t="s">
        <v>39096</v>
      </c>
      <c r="D8546" s="14" t="s">
        <v>117</v>
      </c>
      <c r="E8546" s="14" t="s">
        <v>39097</v>
      </c>
      <c r="F8546" s="14" t="s">
        <v>117</v>
      </c>
      <c r="G8546" s="26">
        <v>43270</v>
      </c>
      <c r="H8546" s="14">
        <v>2017</v>
      </c>
      <c r="I8546" s="14" t="s">
        <v>360</v>
      </c>
      <c r="J8546" s="14" t="s">
        <v>105</v>
      </c>
      <c r="K8546" s="14" t="s">
        <v>1844</v>
      </c>
      <c r="L8546" s="14" t="s">
        <v>39098</v>
      </c>
      <c r="M8546" s="14">
        <f t="shared" si="1064"/>
        <v>2018</v>
      </c>
      <c r="N8546" s="14">
        <f t="shared" si="1065"/>
        <v>6</v>
      </c>
      <c r="O8546" s="14" t="str">
        <f>IFERROR(VLOOKUP(I8546,Lists!$F$2:$G$16,2,FALSE()),"Not Rated")</f>
        <v>Adults</v>
      </c>
      <c r="P8546" s="14">
        <f t="shared" si="1066"/>
        <v>1</v>
      </c>
      <c r="Q8546" s="14" t="str">
        <f t="shared" si="1067"/>
        <v>Unknown</v>
      </c>
      <c r="R8546" s="14" t="str">
        <f t="shared" si="1068"/>
        <v>|Unknown|</v>
      </c>
      <c r="S8546" s="14" t="str">
        <f t="shared" si="1069"/>
        <v>|International TV Shows|TV Dramas|Teen TV Shows|</v>
      </c>
      <c r="T8546" s="14" t="str">
        <f t="shared" si="1070"/>
        <v>|Unknown|</v>
      </c>
      <c r="U8546" s="14" t="str">
        <f t="shared" si="1071"/>
        <v>|Thanabordee Jaiyen|Emika Grant Emma|Tantimedh Chisanusha|Siribanchawan Jidapa|Supanut Sudjinda|</v>
      </c>
    </row>
    <row r="8547" spans="1:21">
      <c r="A8547" s="14" t="s">
        <v>39099</v>
      </c>
      <c r="B8547" s="14" t="s">
        <v>49</v>
      </c>
      <c r="C8547" s="14" t="s">
        <v>39100</v>
      </c>
      <c r="D8547" s="14" t="s">
        <v>117</v>
      </c>
      <c r="E8547" s="14" t="s">
        <v>12522</v>
      </c>
      <c r="F8547" s="14" t="s">
        <v>115</v>
      </c>
      <c r="G8547" s="26">
        <v>43723</v>
      </c>
      <c r="H8547" s="14">
        <v>2009</v>
      </c>
      <c r="I8547" s="14" t="s">
        <v>361</v>
      </c>
      <c r="J8547" s="14" t="s">
        <v>105</v>
      </c>
      <c r="K8547" s="14" t="s">
        <v>956</v>
      </c>
      <c r="L8547" s="14" t="s">
        <v>39101</v>
      </c>
      <c r="M8547" s="14">
        <f t="shared" si="1064"/>
        <v>2019</v>
      </c>
      <c r="N8547" s="14">
        <f t="shared" si="1065"/>
        <v>9</v>
      </c>
      <c r="O8547" s="14" t="str">
        <f>IFERROR(VLOOKUP(I8547,Lists!$F$2:$G$16,2,FALSE()),"Not Rated")</f>
        <v>Teens</v>
      </c>
      <c r="P8547" s="14">
        <f t="shared" si="1066"/>
        <v>1</v>
      </c>
      <c r="Q8547" s="14" t="str">
        <f t="shared" si="1067"/>
        <v>United States</v>
      </c>
      <c r="R8547" s="14" t="str">
        <f t="shared" si="1068"/>
        <v>|United States|</v>
      </c>
      <c r="S8547" s="14" t="str">
        <f t="shared" si="1069"/>
        <v>|Docuseries|Science &amp; Nature TV|</v>
      </c>
      <c r="T8547" s="14" t="str">
        <f t="shared" si="1070"/>
        <v>|Unknown|</v>
      </c>
      <c r="U8547" s="14" t="str">
        <f t="shared" si="1071"/>
        <v>|Erik Thompson|</v>
      </c>
    </row>
    <row r="8548" spans="1:21">
      <c r="A8548" s="14" t="s">
        <v>39102</v>
      </c>
      <c r="B8548" s="14" t="s">
        <v>48</v>
      </c>
      <c r="C8548" s="14" t="s">
        <v>39103</v>
      </c>
      <c r="D8548" s="14" t="s">
        <v>39104</v>
      </c>
      <c r="E8548" s="14" t="s">
        <v>39105</v>
      </c>
      <c r="F8548" s="14" t="s">
        <v>6497</v>
      </c>
      <c r="G8548" s="26">
        <v>43081</v>
      </c>
      <c r="H8548" s="14">
        <v>2016</v>
      </c>
      <c r="I8548" s="14" t="s">
        <v>360</v>
      </c>
      <c r="J8548" s="14" t="s">
        <v>574</v>
      </c>
      <c r="K8548" s="14" t="s">
        <v>475</v>
      </c>
      <c r="L8548" s="14" t="s">
        <v>39106</v>
      </c>
      <c r="M8548" s="14">
        <f t="shared" si="1064"/>
        <v>2017</v>
      </c>
      <c r="N8548" s="14">
        <f t="shared" si="1065"/>
        <v>12</v>
      </c>
      <c r="O8548" s="14" t="str">
        <f>IFERROR(VLOOKUP(I8548,Lists!$F$2:$G$16,2,FALSE()),"Not Rated")</f>
        <v>Adults</v>
      </c>
      <c r="P8548" s="14">
        <f t="shared" si="1066"/>
        <v>106</v>
      </c>
      <c r="Q8548" s="14" t="str">
        <f t="shared" si="1067"/>
        <v>Belgium</v>
      </c>
      <c r="R8548" s="14" t="str">
        <f t="shared" si="1068"/>
        <v>|Belgium|France|</v>
      </c>
      <c r="S8548" s="14" t="str">
        <f t="shared" si="1069"/>
        <v>|Dramas|International Movies|</v>
      </c>
      <c r="T8548" s="14" t="str">
        <f t="shared" si="1070"/>
        <v>|Jean-Pierre Dardenne|Luc Dardenne|</v>
      </c>
      <c r="U8548" s="14" t="str">
        <f t="shared" si="1071"/>
        <v>|Adèle Haenel|Olivier Bonnaud|Jérémie Renier|Louka Minnella|Christelle Cornil|Olivier Gourmet|Fabrizio Rongione|Thomas Doret|</v>
      </c>
    </row>
    <row r="8549" spans="1:21">
      <c r="A8549" s="14" t="s">
        <v>39107</v>
      </c>
      <c r="B8549" s="14" t="s">
        <v>48</v>
      </c>
      <c r="C8549" s="14" t="s">
        <v>39108</v>
      </c>
      <c r="D8549" s="14" t="s">
        <v>24132</v>
      </c>
      <c r="E8549" s="14" t="s">
        <v>39109</v>
      </c>
      <c r="F8549" s="14" t="s">
        <v>115</v>
      </c>
      <c r="G8549" s="26">
        <v>43518</v>
      </c>
      <c r="H8549" s="14">
        <v>2013</v>
      </c>
      <c r="I8549" s="14" t="s">
        <v>364</v>
      </c>
      <c r="J8549" s="14" t="s">
        <v>560</v>
      </c>
      <c r="K8549" s="14" t="s">
        <v>247</v>
      </c>
      <c r="L8549" s="14" t="s">
        <v>39110</v>
      </c>
      <c r="M8549" s="14">
        <f t="shared" si="1064"/>
        <v>2019</v>
      </c>
      <c r="N8549" s="14">
        <f t="shared" si="1065"/>
        <v>2</v>
      </c>
      <c r="O8549" s="14" t="str">
        <f>IFERROR(VLOOKUP(I8549,Lists!$F$2:$G$16,2,FALSE()),"Not Rated")</f>
        <v>Teens</v>
      </c>
      <c r="P8549" s="14">
        <f t="shared" si="1066"/>
        <v>103</v>
      </c>
      <c r="Q8549" s="14" t="str">
        <f t="shared" si="1067"/>
        <v>United States</v>
      </c>
      <c r="R8549" s="14" t="str">
        <f t="shared" si="1068"/>
        <v>|United States|</v>
      </c>
      <c r="S8549" s="14" t="str">
        <f t="shared" si="1069"/>
        <v>|Documentaries|</v>
      </c>
      <c r="T8549" s="14" t="str">
        <f t="shared" si="1070"/>
        <v>|Errol Morris|</v>
      </c>
      <c r="U8549" s="14" t="str">
        <f t="shared" si="1071"/>
        <v>|Donald Rumsfeld|Errol Morris|</v>
      </c>
    </row>
    <row r="8550" spans="1:21">
      <c r="A8550" s="14" t="s">
        <v>39111</v>
      </c>
      <c r="B8550" s="14" t="s">
        <v>48</v>
      </c>
      <c r="C8550" s="14" t="s">
        <v>39112</v>
      </c>
      <c r="D8550" s="14" t="s">
        <v>39113</v>
      </c>
      <c r="E8550" s="14" t="s">
        <v>39114</v>
      </c>
      <c r="F8550" s="14" t="s">
        <v>115</v>
      </c>
      <c r="G8550" s="26">
        <v>43941</v>
      </c>
      <c r="H8550" s="14">
        <v>2015</v>
      </c>
      <c r="I8550" s="14" t="s">
        <v>364</v>
      </c>
      <c r="J8550" s="14" t="s">
        <v>436</v>
      </c>
      <c r="K8550" s="14" t="s">
        <v>3429</v>
      </c>
      <c r="L8550" s="14" t="s">
        <v>39115</v>
      </c>
      <c r="M8550" s="14">
        <f t="shared" si="1064"/>
        <v>2020</v>
      </c>
      <c r="N8550" s="14">
        <f t="shared" si="1065"/>
        <v>4</v>
      </c>
      <c r="O8550" s="14" t="str">
        <f>IFERROR(VLOOKUP(I8550,Lists!$F$2:$G$16,2,FALSE()),"Not Rated")</f>
        <v>Teens</v>
      </c>
      <c r="P8550" s="14">
        <f t="shared" si="1066"/>
        <v>91</v>
      </c>
      <c r="Q8550" s="14" t="str">
        <f t="shared" si="1067"/>
        <v>United States</v>
      </c>
      <c r="R8550" s="14" t="str">
        <f t="shared" si="1068"/>
        <v>|United States|</v>
      </c>
      <c r="S8550" s="14" t="str">
        <f t="shared" si="1069"/>
        <v>|Horror Movies|Thrillers|</v>
      </c>
      <c r="T8550" s="14" t="str">
        <f t="shared" si="1070"/>
        <v>|Mark Neveldine|</v>
      </c>
      <c r="U8550" s="14" t="str">
        <f t="shared" si="1071"/>
        <v>|Olivia Taylor Dudley|Michael Peña|Dougray Scott|Djimon Hounsou|Peter Andersson|Kathleen Robertson|John Patrick Amedori|Michael Paré|Alex Sparrow|Cas Anvar|</v>
      </c>
    </row>
    <row r="8551" spans="1:21">
      <c r="A8551" s="14" t="s">
        <v>39116</v>
      </c>
      <c r="B8551" s="14" t="s">
        <v>49</v>
      </c>
      <c r="C8551" s="14" t="s">
        <v>39117</v>
      </c>
      <c r="D8551" s="14" t="s">
        <v>39118</v>
      </c>
      <c r="E8551" s="14" t="s">
        <v>117</v>
      </c>
      <c r="F8551" s="14" t="s">
        <v>115</v>
      </c>
      <c r="G8551" s="26">
        <v>43271</v>
      </c>
      <c r="H8551" s="14">
        <v>2017</v>
      </c>
      <c r="I8551" s="14" t="s">
        <v>360</v>
      </c>
      <c r="J8551" s="14" t="s">
        <v>105</v>
      </c>
      <c r="K8551" s="14" t="s">
        <v>257</v>
      </c>
      <c r="L8551" s="14" t="s">
        <v>39119</v>
      </c>
      <c r="M8551" s="14">
        <f t="shared" si="1064"/>
        <v>2018</v>
      </c>
      <c r="N8551" s="14">
        <f t="shared" si="1065"/>
        <v>6</v>
      </c>
      <c r="O8551" s="14" t="str">
        <f>IFERROR(VLOOKUP(I8551,Lists!$F$2:$G$16,2,FALSE()),"Not Rated")</f>
        <v>Adults</v>
      </c>
      <c r="P8551" s="14">
        <f t="shared" si="1066"/>
        <v>1</v>
      </c>
      <c r="Q8551" s="14" t="str">
        <f t="shared" si="1067"/>
        <v>United States</v>
      </c>
      <c r="R8551" s="14" t="str">
        <f t="shared" si="1068"/>
        <v>|United States|</v>
      </c>
      <c r="S8551" s="14" t="str">
        <f t="shared" si="1069"/>
        <v>|Docuseries|</v>
      </c>
      <c r="T8551" s="14" t="str">
        <f t="shared" si="1070"/>
        <v>|Ken Burns|Lynn Novick|</v>
      </c>
      <c r="U8551" s="14" t="str">
        <f t="shared" si="1071"/>
        <v>|Unknown|</v>
      </c>
    </row>
    <row r="8552" spans="1:21">
      <c r="A8552" s="14" t="s">
        <v>39120</v>
      </c>
      <c r="B8552" s="14" t="s">
        <v>48</v>
      </c>
      <c r="C8552" s="14" t="s">
        <v>39121</v>
      </c>
      <c r="D8552" s="14" t="s">
        <v>39122</v>
      </c>
      <c r="E8552" s="14" t="s">
        <v>39123</v>
      </c>
      <c r="F8552" s="14" t="s">
        <v>128</v>
      </c>
      <c r="G8552" s="26">
        <v>43573</v>
      </c>
      <c r="H8552" s="14">
        <v>2015</v>
      </c>
      <c r="I8552" s="14" t="s">
        <v>361</v>
      </c>
      <c r="J8552" s="14" t="s">
        <v>653</v>
      </c>
      <c r="K8552" s="14" t="s">
        <v>612</v>
      </c>
      <c r="L8552" s="14" t="s">
        <v>39124</v>
      </c>
      <c r="M8552" s="14">
        <f t="shared" si="1064"/>
        <v>2019</v>
      </c>
      <c r="N8552" s="14">
        <f t="shared" si="1065"/>
        <v>4</v>
      </c>
      <c r="O8552" s="14" t="str">
        <f>IFERROR(VLOOKUP(I8552,Lists!$F$2:$G$16,2,FALSE()),"Not Rated")</f>
        <v>Teens</v>
      </c>
      <c r="P8552" s="14">
        <f t="shared" si="1066"/>
        <v>98</v>
      </c>
      <c r="Q8552" s="14" t="str">
        <f t="shared" si="1067"/>
        <v>Egypt</v>
      </c>
      <c r="R8552" s="14" t="str">
        <f t="shared" si="1068"/>
        <v>|Egypt|</v>
      </c>
      <c r="S8552" s="14" t="str">
        <f t="shared" si="1069"/>
        <v>|Action &amp; Adventure|Dramas|International Movies|</v>
      </c>
      <c r="T8552" s="14" t="str">
        <f t="shared" si="1070"/>
        <v>|Ossama Abu El Atta|Tarek Al Eryan|</v>
      </c>
      <c r="U8552" s="14" t="str">
        <f t="shared" si="1071"/>
        <v>|Mona Zaki|Asser Yassin|Amr Saad|Salwa Mohammed|</v>
      </c>
    </row>
    <row r="8553" spans="1:21">
      <c r="A8553" s="14" t="s">
        <v>39125</v>
      </c>
      <c r="B8553" s="14" t="s">
        <v>49</v>
      </c>
      <c r="C8553" s="14" t="s">
        <v>39126</v>
      </c>
      <c r="D8553" s="14" t="s">
        <v>117</v>
      </c>
      <c r="E8553" s="14" t="s">
        <v>39127</v>
      </c>
      <c r="F8553" s="14" t="s">
        <v>115</v>
      </c>
      <c r="G8553" s="26">
        <v>42788</v>
      </c>
      <c r="H8553" s="14">
        <v>2007</v>
      </c>
      <c r="I8553" s="14" t="s">
        <v>361</v>
      </c>
      <c r="J8553" s="14" t="s">
        <v>105</v>
      </c>
      <c r="K8553" s="14" t="s">
        <v>257</v>
      </c>
      <c r="L8553" s="14" t="s">
        <v>39128</v>
      </c>
      <c r="M8553" s="14">
        <f t="shared" si="1064"/>
        <v>2017</v>
      </c>
      <c r="N8553" s="14">
        <f t="shared" si="1065"/>
        <v>2</v>
      </c>
      <c r="O8553" s="14" t="str">
        <f>IFERROR(VLOOKUP(I8553,Lists!$F$2:$G$16,2,FALSE()),"Not Rated")</f>
        <v>Teens</v>
      </c>
      <c r="P8553" s="14">
        <f t="shared" si="1066"/>
        <v>1</v>
      </c>
      <c r="Q8553" s="14" t="str">
        <f t="shared" si="1067"/>
        <v>United States</v>
      </c>
      <c r="R8553" s="14" t="str">
        <f t="shared" si="1068"/>
        <v>|United States|</v>
      </c>
      <c r="S8553" s="14" t="str">
        <f t="shared" si="1069"/>
        <v>|Docuseries|</v>
      </c>
      <c r="T8553" s="14" t="str">
        <f t="shared" si="1070"/>
        <v>|Unknown|</v>
      </c>
      <c r="U8553" s="14" t="str">
        <f t="shared" si="1071"/>
        <v>|Keith David|</v>
      </c>
    </row>
    <row r="8554" spans="1:21">
      <c r="A8554" s="14" t="s">
        <v>39129</v>
      </c>
      <c r="B8554" s="14" t="s">
        <v>48</v>
      </c>
      <c r="C8554" s="14" t="s">
        <v>39130</v>
      </c>
      <c r="D8554" s="14" t="s">
        <v>39131</v>
      </c>
      <c r="E8554" s="14" t="s">
        <v>39132</v>
      </c>
      <c r="F8554" s="14" t="s">
        <v>1148</v>
      </c>
      <c r="G8554" s="26">
        <v>43745</v>
      </c>
      <c r="H8554" s="14">
        <v>2014</v>
      </c>
      <c r="I8554" s="14" t="s">
        <v>363</v>
      </c>
      <c r="J8554" s="14" t="s">
        <v>580</v>
      </c>
      <c r="K8554" s="14" t="s">
        <v>475</v>
      </c>
      <c r="L8554" s="14" t="s">
        <v>39133</v>
      </c>
      <c r="M8554" s="14">
        <f t="shared" si="1064"/>
        <v>2019</v>
      </c>
      <c r="N8554" s="14">
        <f t="shared" si="1065"/>
        <v>10</v>
      </c>
      <c r="O8554" s="14" t="str">
        <f>IFERROR(VLOOKUP(I8554,Lists!$F$2:$G$16,2,FALSE()),"Not Rated")</f>
        <v>Adults</v>
      </c>
      <c r="P8554" s="14">
        <f t="shared" si="1066"/>
        <v>111</v>
      </c>
      <c r="Q8554" s="14" t="str">
        <f t="shared" si="1067"/>
        <v>Australia</v>
      </c>
      <c r="R8554" s="14" t="str">
        <f t="shared" si="1068"/>
        <v>|Australia|United States|</v>
      </c>
      <c r="S8554" s="14" t="str">
        <f t="shared" si="1069"/>
        <v>|Dramas|International Movies|</v>
      </c>
      <c r="T8554" s="14" t="str">
        <f t="shared" si="1070"/>
        <v>|Russell Crowe|</v>
      </c>
      <c r="U8554" s="14" t="str">
        <f t="shared" si="1071"/>
        <v>|Russell Crowe|Olga Kurylenko|Yılmaz Erdoğan|Cem Yılmaz|Jai Courtney|Ryan Corr|James Fraser|Ben O'Toole|Steve Bastoni|Salih Kalyon|</v>
      </c>
    </row>
    <row r="8555" spans="1:21">
      <c r="A8555" s="14" t="s">
        <v>39134</v>
      </c>
      <c r="B8555" s="14" t="s">
        <v>48</v>
      </c>
      <c r="C8555" s="14" t="s">
        <v>39135</v>
      </c>
      <c r="D8555" s="14" t="s">
        <v>39136</v>
      </c>
      <c r="E8555" s="14" t="s">
        <v>39137</v>
      </c>
      <c r="F8555" s="14" t="s">
        <v>39138</v>
      </c>
      <c r="G8555" s="26">
        <v>43405</v>
      </c>
      <c r="H8555" s="14">
        <v>2007</v>
      </c>
      <c r="I8555" s="14" t="s">
        <v>367</v>
      </c>
      <c r="J8555" s="14" t="s">
        <v>1375</v>
      </c>
      <c r="K8555" s="14" t="s">
        <v>251</v>
      </c>
      <c r="L8555" s="14" t="s">
        <v>39139</v>
      </c>
      <c r="M8555" s="14">
        <f t="shared" si="1064"/>
        <v>2018</v>
      </c>
      <c r="N8555" s="14">
        <f t="shared" si="1065"/>
        <v>11</v>
      </c>
      <c r="O8555" s="14" t="str">
        <f>IFERROR(VLOOKUP(I8555,Lists!$F$2:$G$16,2,FALSE()),"Not Rated")</f>
        <v>Older Kids</v>
      </c>
      <c r="P8555" s="14">
        <f t="shared" si="1066"/>
        <v>112</v>
      </c>
      <c r="Q8555" s="14" t="str">
        <f t="shared" si="1067"/>
        <v>New Zealand</v>
      </c>
      <c r="R8555" s="14" t="str">
        <f t="shared" si="1068"/>
        <v>|New Zealand|United Kingdom|Australia|</v>
      </c>
      <c r="S8555" s="14" t="str">
        <f t="shared" si="1069"/>
        <v>|Children &amp; Family Movies|</v>
      </c>
      <c r="T8555" s="14" t="str">
        <f t="shared" si="1070"/>
        <v>|Jay Russell|</v>
      </c>
      <c r="U8555" s="14" t="str">
        <f t="shared" si="1071"/>
        <v>|Emily Watson|Alex Etel|Ben Chaplin|David Morrissey|Brian Cox|Priyanka Xi|Marshall Napier|Joel Tobeck|Erroll Shand|Craig Hall|</v>
      </c>
    </row>
    <row r="8556" spans="1:21">
      <c r="A8556" s="14" t="s">
        <v>39140</v>
      </c>
      <c r="B8556" s="14" t="s">
        <v>48</v>
      </c>
      <c r="C8556" s="14" t="s">
        <v>39141</v>
      </c>
      <c r="D8556" s="14" t="s">
        <v>27086</v>
      </c>
      <c r="E8556" s="14" t="s">
        <v>39142</v>
      </c>
      <c r="F8556" s="14" t="s">
        <v>115</v>
      </c>
      <c r="G8556" s="26">
        <v>42802</v>
      </c>
      <c r="H8556" s="14">
        <v>1998</v>
      </c>
      <c r="I8556" s="14" t="s">
        <v>364</v>
      </c>
      <c r="J8556" s="14" t="s">
        <v>404</v>
      </c>
      <c r="K8556" s="14" t="s">
        <v>8849</v>
      </c>
      <c r="L8556" s="14" t="s">
        <v>39143</v>
      </c>
      <c r="M8556" s="14">
        <f t="shared" si="1064"/>
        <v>2017</v>
      </c>
      <c r="N8556" s="14">
        <f t="shared" si="1065"/>
        <v>3</v>
      </c>
      <c r="O8556" s="14" t="str">
        <f>IFERROR(VLOOKUP(I8556,Lists!$F$2:$G$16,2,FALSE()),"Not Rated")</f>
        <v>Teens</v>
      </c>
      <c r="P8556" s="14">
        <f t="shared" si="1066"/>
        <v>90</v>
      </c>
      <c r="Q8556" s="14" t="str">
        <f t="shared" si="1067"/>
        <v>United States</v>
      </c>
      <c r="R8556" s="14" t="str">
        <f t="shared" si="1068"/>
        <v>|United States|</v>
      </c>
      <c r="S8556" s="14" t="str">
        <f t="shared" si="1069"/>
        <v>|Comedies|Sports Movies|</v>
      </c>
      <c r="T8556" s="14" t="str">
        <f t="shared" si="1070"/>
        <v>|Frank Coraci|</v>
      </c>
      <c r="U8556" s="14" t="str">
        <f t="shared" si="1071"/>
        <v>|Adam Sandler|Kathy Bates|Henry Winkler|Fairuza Balk|Jerry Reed|Lawrence Gilliard Jr.|Blake Clark|Peter Dante|Jonathan Loughran|Al Whiting|</v>
      </c>
    </row>
    <row r="8557" spans="1:21">
      <c r="A8557" s="14" t="s">
        <v>39144</v>
      </c>
      <c r="B8557" s="14" t="s">
        <v>48</v>
      </c>
      <c r="C8557" s="14" t="s">
        <v>39145</v>
      </c>
      <c r="D8557" s="14" t="s">
        <v>29561</v>
      </c>
      <c r="E8557" s="14" t="s">
        <v>39146</v>
      </c>
      <c r="F8557" s="14" t="s">
        <v>138</v>
      </c>
      <c r="G8557" s="26">
        <v>43545</v>
      </c>
      <c r="H8557" s="14">
        <v>2006</v>
      </c>
      <c r="I8557" s="14" t="s">
        <v>362</v>
      </c>
      <c r="J8557" s="14" t="s">
        <v>1247</v>
      </c>
      <c r="K8557" s="14" t="s">
        <v>1537</v>
      </c>
      <c r="L8557" s="14" t="s">
        <v>39147</v>
      </c>
      <c r="M8557" s="14">
        <f t="shared" si="1064"/>
        <v>2019</v>
      </c>
      <c r="N8557" s="14">
        <f t="shared" si="1065"/>
        <v>3</v>
      </c>
      <c r="O8557" s="14" t="str">
        <f>IFERROR(VLOOKUP(I8557,Lists!$F$2:$G$16,2,FALSE()),"Not Rated")</f>
        <v>Older Kids</v>
      </c>
      <c r="P8557" s="14">
        <f t="shared" si="1066"/>
        <v>101</v>
      </c>
      <c r="Q8557" s="14" t="str">
        <f t="shared" si="1067"/>
        <v>Philippines</v>
      </c>
      <c r="R8557" s="14" t="str">
        <f t="shared" si="1068"/>
        <v>|Philippines|</v>
      </c>
      <c r="S8557" s="14" t="str">
        <f t="shared" si="1069"/>
        <v>|Horror Movies|International Movies|</v>
      </c>
      <c r="T8557" s="14" t="str">
        <f t="shared" si="1070"/>
        <v>|Chito S. Roño|</v>
      </c>
      <c r="U8557" s="14" t="str">
        <f t="shared" si="1071"/>
        <v>|Kris Aquino|Claudine Barretto|Boots Anson-Roa|Glaiza De Castro|Jhong Hilario|Liza Lorena|Bernard Palanca|Wendell Ramos|Maja Salvador|Ronaldo Valdez|</v>
      </c>
    </row>
    <row r="8558" spans="1:21">
      <c r="A8558" s="14" t="s">
        <v>39148</v>
      </c>
      <c r="B8558" s="14" t="s">
        <v>48</v>
      </c>
      <c r="C8558" s="14" t="s">
        <v>39149</v>
      </c>
      <c r="D8558" s="14" t="s">
        <v>10429</v>
      </c>
      <c r="E8558" s="14" t="s">
        <v>39150</v>
      </c>
      <c r="F8558" s="14" t="s">
        <v>131</v>
      </c>
      <c r="G8558" s="26">
        <v>43729</v>
      </c>
      <c r="H8558" s="14">
        <v>2017</v>
      </c>
      <c r="I8558" s="14" t="s">
        <v>361</v>
      </c>
      <c r="J8558" s="14" t="s">
        <v>653</v>
      </c>
      <c r="K8558" s="14" t="s">
        <v>542</v>
      </c>
      <c r="L8558" s="14" t="s">
        <v>39151</v>
      </c>
      <c r="M8558" s="14">
        <f t="shared" si="1064"/>
        <v>2019</v>
      </c>
      <c r="N8558" s="14">
        <f t="shared" si="1065"/>
        <v>9</v>
      </c>
      <c r="O8558" s="14" t="str">
        <f>IFERROR(VLOOKUP(I8558,Lists!$F$2:$G$16,2,FALSE()),"Not Rated")</f>
        <v>Teens</v>
      </c>
      <c r="P8558" s="14">
        <f t="shared" si="1066"/>
        <v>98</v>
      </c>
      <c r="Q8558" s="14" t="str">
        <f t="shared" si="1067"/>
        <v>Nigeria</v>
      </c>
      <c r="R8558" s="14" t="str">
        <f t="shared" si="1068"/>
        <v>|Nigeria|</v>
      </c>
      <c r="S8558" s="14" t="str">
        <f t="shared" si="1069"/>
        <v>|Comedies|International Movies|Romantic Movies|</v>
      </c>
      <c r="T8558" s="14" t="str">
        <f t="shared" si="1070"/>
        <v>|Niyi Akinmolayan|</v>
      </c>
      <c r="U8558" s="14" t="str">
        <f t="shared" si="1071"/>
        <v>|Enyinna Nwigwe|Daniella Down|Banky Wellington|Adesua Etomi|Somkele Iyamah|Iretiola Doyle|Sola Sobowale|Michael De Pinna|Lynita Crofford|Patience Ozokwor|</v>
      </c>
    </row>
    <row r="8559" spans="1:21">
      <c r="A8559" s="14" t="s">
        <v>39152</v>
      </c>
      <c r="B8559" s="14" t="s">
        <v>49</v>
      </c>
      <c r="C8559" s="14" t="s">
        <v>39153</v>
      </c>
      <c r="D8559" s="14" t="s">
        <v>117</v>
      </c>
      <c r="E8559" s="14" t="s">
        <v>39154</v>
      </c>
      <c r="F8559" s="14" t="s">
        <v>115</v>
      </c>
      <c r="G8559" s="26">
        <v>42363</v>
      </c>
      <c r="H8559" s="14">
        <v>2005</v>
      </c>
      <c r="I8559" s="14" t="s">
        <v>361</v>
      </c>
      <c r="J8559" s="14" t="s">
        <v>1829</v>
      </c>
      <c r="K8559" s="14" t="s">
        <v>249</v>
      </c>
      <c r="L8559" s="14" t="s">
        <v>39155</v>
      </c>
      <c r="M8559" s="14">
        <f t="shared" si="1064"/>
        <v>2015</v>
      </c>
      <c r="N8559" s="14">
        <f t="shared" si="1065"/>
        <v>12</v>
      </c>
      <c r="O8559" s="14" t="str">
        <f>IFERROR(VLOOKUP(I8559,Lists!$F$2:$G$16,2,FALSE()),"Not Rated")</f>
        <v>Teens</v>
      </c>
      <c r="P8559" s="14">
        <f t="shared" si="1066"/>
        <v>7</v>
      </c>
      <c r="Q8559" s="14" t="str">
        <f t="shared" si="1067"/>
        <v>United States</v>
      </c>
      <c r="R8559" s="14" t="str">
        <f t="shared" si="1068"/>
        <v>|United States|</v>
      </c>
      <c r="S8559" s="14" t="str">
        <f t="shared" si="1069"/>
        <v>|TV Dramas|</v>
      </c>
      <c r="T8559" s="14" t="str">
        <f t="shared" si="1070"/>
        <v>|Unknown|</v>
      </c>
      <c r="U8559" s="14" t="str">
        <f t="shared" si="1071"/>
        <v>|Martin Sheen|Rob Lowe|Allison Janney|John Spencer|Bradley Whitford|Janel Moloney|Richard Schiff|Dulé Hill|NiCole Robinson|Melissa Fitzgerald|Joshua Malina|Stockard Channing|Kim Webster|Kris Murphy|Timothy Davis-Reed|</v>
      </c>
    </row>
    <row r="8560" spans="1:21">
      <c r="A8560" s="14" t="s">
        <v>39156</v>
      </c>
      <c r="B8560" s="14" t="s">
        <v>48</v>
      </c>
      <c r="C8560" s="14" t="s">
        <v>39157</v>
      </c>
      <c r="D8560" s="14" t="s">
        <v>39158</v>
      </c>
      <c r="E8560" s="14" t="s">
        <v>39159</v>
      </c>
      <c r="F8560" s="14" t="s">
        <v>1435</v>
      </c>
      <c r="G8560" s="26">
        <v>43360</v>
      </c>
      <c r="H8560" s="14">
        <v>2015</v>
      </c>
      <c r="I8560" s="14" t="s">
        <v>363</v>
      </c>
      <c r="J8560" s="14" t="s">
        <v>900</v>
      </c>
      <c r="K8560" s="14" t="s">
        <v>6328</v>
      </c>
      <c r="L8560" s="14" t="s">
        <v>39160</v>
      </c>
      <c r="M8560" s="14">
        <f t="shared" si="1064"/>
        <v>2018</v>
      </c>
      <c r="N8560" s="14">
        <f t="shared" si="1065"/>
        <v>9</v>
      </c>
      <c r="O8560" s="14" t="str">
        <f>IFERROR(VLOOKUP(I8560,Lists!$F$2:$G$16,2,FALSE()),"Not Rated")</f>
        <v>Adults</v>
      </c>
      <c r="P8560" s="14">
        <f t="shared" si="1066"/>
        <v>92</v>
      </c>
      <c r="Q8560" s="14" t="str">
        <f t="shared" si="1067"/>
        <v>United Kingdom</v>
      </c>
      <c r="R8560" s="14" t="str">
        <f t="shared" si="1068"/>
        <v>|United Kingdom|Canada|United States|</v>
      </c>
      <c r="S8560" s="14" t="str">
        <f t="shared" si="1069"/>
        <v>|Horror Movies|Independent Movies|</v>
      </c>
      <c r="T8560" s="14" t="str">
        <f t="shared" si="1070"/>
        <v>|Robert Eggers|</v>
      </c>
      <c r="U8560" s="14" t="str">
        <f t="shared" si="1071"/>
        <v>|Anya Taylor-Joy|Ralph Ineson|Kate Dickie|Harvey Scrimshaw|Ellie Grainger|Lucas Dawson|Bathsheba Garnett|Sarah Stephens|Julian Richings|Wahab Chaudhry|</v>
      </c>
    </row>
    <row r="8561" spans="1:21">
      <c r="A8561" s="14" t="s">
        <v>39161</v>
      </c>
      <c r="B8561" s="14" t="s">
        <v>48</v>
      </c>
      <c r="C8561" s="14" t="s">
        <v>39162</v>
      </c>
      <c r="D8561" s="14" t="s">
        <v>39163</v>
      </c>
      <c r="E8561" s="14" t="s">
        <v>39164</v>
      </c>
      <c r="F8561" s="14" t="s">
        <v>115</v>
      </c>
      <c r="G8561" s="26">
        <v>43497</v>
      </c>
      <c r="H8561" s="14">
        <v>2018</v>
      </c>
      <c r="I8561" s="14" t="s">
        <v>361</v>
      </c>
      <c r="J8561" s="14" t="s">
        <v>708</v>
      </c>
      <c r="K8561" s="14" t="s">
        <v>3429</v>
      </c>
      <c r="L8561" s="14" t="s">
        <v>39165</v>
      </c>
      <c r="M8561" s="14">
        <f t="shared" si="1064"/>
        <v>2019</v>
      </c>
      <c r="N8561" s="14">
        <f t="shared" si="1065"/>
        <v>2</v>
      </c>
      <c r="O8561" s="14" t="str">
        <f>IFERROR(VLOOKUP(I8561,Lists!$F$2:$G$16,2,FALSE()),"Not Rated")</f>
        <v>Teens</v>
      </c>
      <c r="P8561" s="14">
        <f t="shared" si="1066"/>
        <v>88</v>
      </c>
      <c r="Q8561" s="14" t="str">
        <f t="shared" si="1067"/>
        <v>United States</v>
      </c>
      <c r="R8561" s="14" t="str">
        <f t="shared" si="1068"/>
        <v>|United States|</v>
      </c>
      <c r="S8561" s="14" t="str">
        <f t="shared" si="1069"/>
        <v>|Horror Movies|Thrillers|</v>
      </c>
      <c r="T8561" s="14" t="str">
        <f t="shared" si="1070"/>
        <v>|Kyle Rankin|</v>
      </c>
      <c r="U8561" s="14" t="str">
        <f t="shared" si="1071"/>
        <v>|Holly Taylor|Alice Ziolkoski|Britt Flatmo|Paget Brewster|Tara Robinson|Adrienne Rose White|Greg Finley|Valerie Mahaffey|Jared Boghosian|William Bornkessel|</v>
      </c>
    </row>
    <row r="8562" spans="1:21">
      <c r="A8562" s="14" t="s">
        <v>39166</v>
      </c>
      <c r="B8562" s="14" t="s">
        <v>49</v>
      </c>
      <c r="C8562" s="14" t="s">
        <v>39167</v>
      </c>
      <c r="D8562" s="14" t="s">
        <v>117</v>
      </c>
      <c r="E8562" s="14" t="s">
        <v>39168</v>
      </c>
      <c r="F8562" s="14" t="s">
        <v>126</v>
      </c>
      <c r="G8562" s="26">
        <v>42614</v>
      </c>
      <c r="H8562" s="14">
        <v>2010</v>
      </c>
      <c r="I8562" s="14" t="s">
        <v>360</v>
      </c>
      <c r="J8562" s="14" t="s">
        <v>105</v>
      </c>
      <c r="K8562" s="14" t="s">
        <v>424</v>
      </c>
      <c r="L8562" s="14" t="s">
        <v>39169</v>
      </c>
      <c r="M8562" s="14">
        <f t="shared" si="1064"/>
        <v>2016</v>
      </c>
      <c r="N8562" s="14">
        <f t="shared" si="1065"/>
        <v>9</v>
      </c>
      <c r="O8562" s="14" t="str">
        <f>IFERROR(VLOOKUP(I8562,Lists!$F$2:$G$16,2,FALSE()),"Not Rated")</f>
        <v>Adults</v>
      </c>
      <c r="P8562" s="14">
        <f t="shared" si="1066"/>
        <v>1</v>
      </c>
      <c r="Q8562" s="14" t="str">
        <f t="shared" si="1067"/>
        <v>China</v>
      </c>
      <c r="R8562" s="14" t="str">
        <f t="shared" si="1068"/>
        <v>|China|</v>
      </c>
      <c r="S8562" s="14" t="str">
        <f t="shared" si="1069"/>
        <v>|International TV Shows|Romantic TV Shows|TV Comedies|</v>
      </c>
      <c r="T8562" s="14" t="str">
        <f t="shared" si="1070"/>
        <v>|Unknown|</v>
      </c>
      <c r="U8562" s="14" t="str">
        <f t="shared" si="1071"/>
        <v>|Lan Cheng-lung|Sonia Sui|James Wen|Bianca Bai|George Chang|Chung Hsin-ling|Tzu-chiang Chao|Xiao Xiao Bin|</v>
      </c>
    </row>
    <row r="8563" spans="1:21">
      <c r="A8563" s="14" t="s">
        <v>39170</v>
      </c>
      <c r="B8563" s="14" t="s">
        <v>48</v>
      </c>
      <c r="C8563" s="14" t="s">
        <v>39171</v>
      </c>
      <c r="D8563" s="14" t="s">
        <v>39172</v>
      </c>
      <c r="E8563" s="14" t="s">
        <v>117</v>
      </c>
      <c r="F8563" s="14" t="s">
        <v>118</v>
      </c>
      <c r="G8563" s="26">
        <v>42948</v>
      </c>
      <c r="H8563" s="14">
        <v>2016</v>
      </c>
      <c r="I8563" s="14" t="s">
        <v>360</v>
      </c>
      <c r="J8563" s="14" t="s">
        <v>4622</v>
      </c>
      <c r="K8563" s="14" t="s">
        <v>496</v>
      </c>
      <c r="L8563" s="14" t="s">
        <v>39173</v>
      </c>
      <c r="M8563" s="14">
        <f t="shared" si="1064"/>
        <v>2017</v>
      </c>
      <c r="N8563" s="14">
        <f t="shared" si="1065"/>
        <v>8</v>
      </c>
      <c r="O8563" s="14" t="str">
        <f>IFERROR(VLOOKUP(I8563,Lists!$F$2:$G$16,2,FALSE()),"Not Rated")</f>
        <v>Adults</v>
      </c>
      <c r="P8563" s="14">
        <f t="shared" si="1066"/>
        <v>47</v>
      </c>
      <c r="Q8563" s="14" t="str">
        <f t="shared" si="1067"/>
        <v>United Kingdom</v>
      </c>
      <c r="R8563" s="14" t="str">
        <f t="shared" si="1068"/>
        <v>|United Kingdom|</v>
      </c>
      <c r="S8563" s="14" t="str">
        <f t="shared" si="1069"/>
        <v>|Documentaries|International Movies|</v>
      </c>
      <c r="T8563" s="14" t="str">
        <f t="shared" si="1070"/>
        <v>|Neil Rawles|</v>
      </c>
      <c r="U8563" s="14" t="str">
        <f t="shared" si="1071"/>
        <v>|Unknown|</v>
      </c>
    </row>
    <row r="8564" spans="1:21">
      <c r="A8564" s="14" t="s">
        <v>39174</v>
      </c>
      <c r="B8564" s="14" t="s">
        <v>48</v>
      </c>
      <c r="C8564" s="14" t="s">
        <v>39175</v>
      </c>
      <c r="D8564" s="14" t="s">
        <v>39176</v>
      </c>
      <c r="E8564" s="14" t="s">
        <v>39177</v>
      </c>
      <c r="F8564" s="14" t="s">
        <v>151</v>
      </c>
      <c r="G8564" s="26">
        <v>43088</v>
      </c>
      <c r="H8564" s="14">
        <v>2016</v>
      </c>
      <c r="I8564" s="14" t="s">
        <v>362</v>
      </c>
      <c r="J8564" s="14" t="s">
        <v>713</v>
      </c>
      <c r="K8564" s="14" t="s">
        <v>23531</v>
      </c>
      <c r="L8564" s="14" t="s">
        <v>39178</v>
      </c>
      <c r="M8564" s="14">
        <f t="shared" si="1064"/>
        <v>2017</v>
      </c>
      <c r="N8564" s="14">
        <f t="shared" si="1065"/>
        <v>12</v>
      </c>
      <c r="O8564" s="14" t="str">
        <f>IFERROR(VLOOKUP(I8564,Lists!$F$2:$G$16,2,FALSE()),"Not Rated")</f>
        <v>Older Kids</v>
      </c>
      <c r="P8564" s="14">
        <f t="shared" si="1066"/>
        <v>100</v>
      </c>
      <c r="Q8564" s="14" t="str">
        <f t="shared" si="1067"/>
        <v>Israel</v>
      </c>
      <c r="R8564" s="14" t="str">
        <f t="shared" si="1068"/>
        <v>|Israel|</v>
      </c>
      <c r="S8564" s="14" t="str">
        <f t="shared" si="1069"/>
        <v>|Comedies|Dramas|Faith &amp; Spirituality|</v>
      </c>
      <c r="T8564" s="14" t="str">
        <f t="shared" si="1070"/>
        <v>|Emil Ben-Shimon|</v>
      </c>
      <c r="U8564" s="14" t="str">
        <f t="shared" si="1071"/>
        <v>|Evelin Hagoel|Igal Naor|Orna Banay|Einat Sarouf|Avraham Aviv Alush|Itzik Cohen|Yafit Asulin|Sharona Elimelech|Herzl Tobey|Haim Znati|</v>
      </c>
    </row>
    <row r="8565" spans="1:21">
      <c r="A8565" s="14" t="s">
        <v>39179</v>
      </c>
      <c r="B8565" s="14" t="s">
        <v>48</v>
      </c>
      <c r="C8565" s="14" t="s">
        <v>39180</v>
      </c>
      <c r="D8565" s="14" t="s">
        <v>39181</v>
      </c>
      <c r="E8565" s="14" t="s">
        <v>39182</v>
      </c>
      <c r="F8565" s="14" t="s">
        <v>120</v>
      </c>
      <c r="G8565" s="26">
        <v>43414</v>
      </c>
      <c r="H8565" s="14">
        <v>2017</v>
      </c>
      <c r="I8565" s="14" t="s">
        <v>360</v>
      </c>
      <c r="J8565" s="14" t="s">
        <v>1033</v>
      </c>
      <c r="K8565" s="14" t="s">
        <v>475</v>
      </c>
      <c r="L8565" s="14" t="s">
        <v>39183</v>
      </c>
      <c r="M8565" s="14">
        <f t="shared" si="1064"/>
        <v>2018</v>
      </c>
      <c r="N8565" s="14">
        <f t="shared" si="1065"/>
        <v>11</v>
      </c>
      <c r="O8565" s="14" t="str">
        <f>IFERROR(VLOOKUP(I8565,Lists!$F$2:$G$16,2,FALSE()),"Not Rated")</f>
        <v>Adults</v>
      </c>
      <c r="P8565" s="14">
        <f t="shared" si="1066"/>
        <v>114</v>
      </c>
      <c r="Q8565" s="14" t="str">
        <f t="shared" si="1067"/>
        <v>France</v>
      </c>
      <c r="R8565" s="14" t="str">
        <f t="shared" si="1068"/>
        <v>|France|</v>
      </c>
      <c r="S8565" s="14" t="str">
        <f t="shared" si="1069"/>
        <v>|Dramas|International Movies|</v>
      </c>
      <c r="T8565" s="14" t="str">
        <f t="shared" si="1070"/>
        <v>|Laurent Cantet|</v>
      </c>
      <c r="U8565" s="14" t="str">
        <f t="shared" si="1071"/>
        <v>|Marina Foïs|Matthieu Lucci|Warda Rammach|Issam Talbi|Florian Beaujean|Mamadou Doumbia|Julien Souve|Mélissa Guilbert|Olivier Thouret|Lény Sellam|</v>
      </c>
    </row>
    <row r="8566" spans="1:21">
      <c r="A8566" s="14" t="s">
        <v>39184</v>
      </c>
      <c r="B8566" s="14" t="s">
        <v>48</v>
      </c>
      <c r="C8566" s="14" t="s">
        <v>39185</v>
      </c>
      <c r="D8566" s="14" t="s">
        <v>39186</v>
      </c>
      <c r="E8566" s="14" t="s">
        <v>39187</v>
      </c>
      <c r="F8566" s="14" t="s">
        <v>916</v>
      </c>
      <c r="G8566" s="26">
        <v>43830</v>
      </c>
      <c r="H8566" s="14">
        <v>1999</v>
      </c>
      <c r="I8566" s="14" t="s">
        <v>364</v>
      </c>
      <c r="J8566" s="14" t="s">
        <v>972</v>
      </c>
      <c r="K8566" s="14" t="s">
        <v>248</v>
      </c>
      <c r="L8566" s="14" t="s">
        <v>39188</v>
      </c>
      <c r="M8566" s="14">
        <f t="shared" si="1064"/>
        <v>2019</v>
      </c>
      <c r="N8566" s="14">
        <f t="shared" si="1065"/>
        <v>12</v>
      </c>
      <c r="O8566" s="14" t="str">
        <f>IFERROR(VLOOKUP(I8566,Lists!$F$2:$G$16,2,FALSE()),"Not Rated")</f>
        <v>Teens</v>
      </c>
      <c r="P8566" s="14">
        <f t="shared" si="1066"/>
        <v>128</v>
      </c>
      <c r="Q8566" s="14" t="str">
        <f t="shared" si="1067"/>
        <v>United Kingdom</v>
      </c>
      <c r="R8566" s="14" t="str">
        <f t="shared" si="1068"/>
        <v>|United Kingdom|United States|</v>
      </c>
      <c r="S8566" s="14" t="str">
        <f t="shared" si="1069"/>
        <v>|Action &amp; Adventure|</v>
      </c>
      <c r="T8566" s="14" t="str">
        <f t="shared" si="1070"/>
        <v>|Michael Apted|</v>
      </c>
      <c r="U8566" s="14" t="str">
        <f t="shared" si="1071"/>
        <v>|Pierce Brosnan|Sophie Marceau|Robert Carlyle|Denise Richards|Robbie Coltrane|Judi Dench|Desmond Llewelyn|John Cleese|Maria Grazia Cucinotta|</v>
      </c>
    </row>
    <row r="8567" spans="1:21">
      <c r="A8567" s="14" t="s">
        <v>39189</v>
      </c>
      <c r="B8567" s="14" t="s">
        <v>48</v>
      </c>
      <c r="C8567" s="14" t="s">
        <v>39190</v>
      </c>
      <c r="D8567" s="14" t="s">
        <v>39191</v>
      </c>
      <c r="E8567" s="14" t="s">
        <v>39192</v>
      </c>
      <c r="F8567" s="14" t="s">
        <v>118</v>
      </c>
      <c r="G8567" s="26">
        <v>43556</v>
      </c>
      <c r="H8567" s="14">
        <v>2018</v>
      </c>
      <c r="I8567" s="14" t="s">
        <v>362</v>
      </c>
      <c r="J8567" s="14" t="s">
        <v>7460</v>
      </c>
      <c r="K8567" s="14" t="s">
        <v>247</v>
      </c>
      <c r="L8567" s="14" t="s">
        <v>39193</v>
      </c>
      <c r="M8567" s="14">
        <f t="shared" si="1064"/>
        <v>2019</v>
      </c>
      <c r="N8567" s="14">
        <f t="shared" si="1065"/>
        <v>4</v>
      </c>
      <c r="O8567" s="14" t="str">
        <f>IFERROR(VLOOKUP(I8567,Lists!$F$2:$G$16,2,FALSE()),"Not Rated")</f>
        <v>Older Kids</v>
      </c>
      <c r="P8567" s="14">
        <f t="shared" si="1066"/>
        <v>53</v>
      </c>
      <c r="Q8567" s="14" t="str">
        <f t="shared" si="1067"/>
        <v>United Kingdom</v>
      </c>
      <c r="R8567" s="14" t="str">
        <f t="shared" si="1068"/>
        <v>|United Kingdom|</v>
      </c>
      <c r="S8567" s="14" t="str">
        <f t="shared" si="1069"/>
        <v>|Documentaries|</v>
      </c>
      <c r="T8567" s="14" t="str">
        <f t="shared" si="1070"/>
        <v>|Victoria Bromley|</v>
      </c>
      <c r="U8567" s="14" t="str">
        <f t="shared" si="1071"/>
        <v>|Maria Diekmann|</v>
      </c>
    </row>
    <row r="8568" spans="1:21">
      <c r="A8568" s="14" t="s">
        <v>39194</v>
      </c>
      <c r="B8568" s="14" t="s">
        <v>48</v>
      </c>
      <c r="C8568" s="14" t="s">
        <v>39195</v>
      </c>
      <c r="D8568" s="14" t="s">
        <v>39196</v>
      </c>
      <c r="E8568" s="14" t="s">
        <v>39197</v>
      </c>
      <c r="F8568" s="14" t="s">
        <v>119</v>
      </c>
      <c r="G8568" s="26">
        <v>43634</v>
      </c>
      <c r="H8568" s="14">
        <v>2017</v>
      </c>
      <c r="I8568" s="14" t="s">
        <v>361</v>
      </c>
      <c r="J8568" s="14" t="s">
        <v>1330</v>
      </c>
      <c r="K8568" s="14" t="s">
        <v>254</v>
      </c>
      <c r="L8568" s="14" t="s">
        <v>39198</v>
      </c>
      <c r="M8568" s="14">
        <f t="shared" si="1064"/>
        <v>2019</v>
      </c>
      <c r="N8568" s="14">
        <f t="shared" si="1065"/>
        <v>6</v>
      </c>
      <c r="O8568" s="14" t="str">
        <f>IFERROR(VLOOKUP(I8568,Lists!$F$2:$G$16,2,FALSE()),"Not Rated")</f>
        <v>Teens</v>
      </c>
      <c r="P8568" s="14">
        <f t="shared" si="1066"/>
        <v>89</v>
      </c>
      <c r="Q8568" s="14" t="str">
        <f t="shared" si="1067"/>
        <v>Canada</v>
      </c>
      <c r="R8568" s="14" t="str">
        <f t="shared" si="1068"/>
        <v>|Canada|</v>
      </c>
      <c r="S8568" s="14" t="str">
        <f t="shared" si="1069"/>
        <v>|Thrillers|</v>
      </c>
      <c r="T8568" s="14" t="str">
        <f t="shared" si="1070"/>
        <v>|George Mendeluk|</v>
      </c>
      <c r="U8568" s="14" t="str">
        <f t="shared" si="1071"/>
        <v>|Daphne Zuniga|Seann Gallagher|Lisa Marie Caruk|Matt Bellefleur|Ava Hughes|Britt Irvin|Lochlyn Munro|</v>
      </c>
    </row>
    <row r="8569" spans="1:21">
      <c r="A8569" s="14" t="s">
        <v>39199</v>
      </c>
      <c r="B8569" s="14" t="s">
        <v>49</v>
      </c>
      <c r="C8569" s="14" t="s">
        <v>39200</v>
      </c>
      <c r="D8569" s="14" t="s">
        <v>117</v>
      </c>
      <c r="E8569" s="14" t="s">
        <v>39201</v>
      </c>
      <c r="F8569" s="14" t="s">
        <v>137</v>
      </c>
      <c r="G8569" s="26">
        <v>42614</v>
      </c>
      <c r="H8569" s="14">
        <v>2009</v>
      </c>
      <c r="I8569" s="14" t="s">
        <v>362</v>
      </c>
      <c r="J8569" s="14" t="s">
        <v>105</v>
      </c>
      <c r="K8569" s="14" t="s">
        <v>424</v>
      </c>
      <c r="L8569" s="14" t="s">
        <v>39202</v>
      </c>
      <c r="M8569" s="14">
        <f t="shared" si="1064"/>
        <v>2016</v>
      </c>
      <c r="N8569" s="14">
        <f t="shared" si="1065"/>
        <v>9</v>
      </c>
      <c r="O8569" s="14" t="str">
        <f>IFERROR(VLOOKUP(I8569,Lists!$F$2:$G$16,2,FALSE()),"Not Rated")</f>
        <v>Older Kids</v>
      </c>
      <c r="P8569" s="14">
        <f t="shared" si="1066"/>
        <v>1</v>
      </c>
      <c r="Q8569" s="14" t="str">
        <f t="shared" si="1067"/>
        <v>Taiwan</v>
      </c>
      <c r="R8569" s="14" t="str">
        <f t="shared" si="1068"/>
        <v>|Taiwan|</v>
      </c>
      <c r="S8569" s="14" t="str">
        <f t="shared" si="1069"/>
        <v>|International TV Shows|Romantic TV Shows|TV Comedies|</v>
      </c>
      <c r="T8569" s="14" t="str">
        <f t="shared" si="1070"/>
        <v>|Unknown|</v>
      </c>
      <c r="U8569" s="14" t="str">
        <f t="shared" si="1071"/>
        <v>|Amber Kuo|James Wen|Weber Yang|Sonia Sui|Nien-Jen Wu|Kay Huang|Tsai Chen-nan|Lin Mei-hsiu|</v>
      </c>
    </row>
    <row r="8570" spans="1:21">
      <c r="A8570" s="14" t="s">
        <v>39203</v>
      </c>
      <c r="B8570" s="14" t="s">
        <v>48</v>
      </c>
      <c r="C8570" s="14" t="s">
        <v>39204</v>
      </c>
      <c r="D8570" s="14" t="s">
        <v>39205</v>
      </c>
      <c r="E8570" s="14" t="s">
        <v>39206</v>
      </c>
      <c r="F8570" s="14" t="s">
        <v>144</v>
      </c>
      <c r="G8570" s="26">
        <v>42803</v>
      </c>
      <c r="H8570" s="14">
        <v>2016</v>
      </c>
      <c r="I8570" s="14" t="s">
        <v>360</v>
      </c>
      <c r="J8570" s="14" t="s">
        <v>760</v>
      </c>
      <c r="K8570" s="14" t="s">
        <v>529</v>
      </c>
      <c r="L8570" s="14" t="s">
        <v>39207</v>
      </c>
      <c r="M8570" s="14">
        <f t="shared" si="1064"/>
        <v>2017</v>
      </c>
      <c r="N8570" s="14">
        <f t="shared" si="1065"/>
        <v>3</v>
      </c>
      <c r="O8570" s="14" t="str">
        <f>IFERROR(VLOOKUP(I8570,Lists!$F$2:$G$16,2,FALSE()),"Not Rated")</f>
        <v>Adults</v>
      </c>
      <c r="P8570" s="14">
        <f t="shared" si="1066"/>
        <v>83</v>
      </c>
      <c r="Q8570" s="14" t="str">
        <f t="shared" si="1067"/>
        <v>Ireland</v>
      </c>
      <c r="R8570" s="14" t="str">
        <f t="shared" si="1068"/>
        <v>|Ireland|</v>
      </c>
      <c r="S8570" s="14" t="str">
        <f t="shared" si="1069"/>
        <v>|Comedies|International Movies|</v>
      </c>
      <c r="T8570" s="14" t="str">
        <f t="shared" si="1070"/>
        <v>|Peter Foott|</v>
      </c>
      <c r="U8570" s="14" t="str">
        <f t="shared" si="1071"/>
        <v>|Alex Murphy|Chris Walley|Hilary Rose|Dominic MacHale|P.J. Gallagher|Shane Casey|Pascal Scott|Michael Sands|Ciaran Bermingham|</v>
      </c>
    </row>
    <row r="8571" spans="1:21">
      <c r="A8571" s="14" t="s">
        <v>39208</v>
      </c>
      <c r="B8571" s="14" t="s">
        <v>48</v>
      </c>
      <c r="C8571" s="14" t="s">
        <v>39209</v>
      </c>
      <c r="D8571" s="14" t="s">
        <v>33691</v>
      </c>
      <c r="E8571" s="14" t="s">
        <v>39210</v>
      </c>
      <c r="F8571" s="14" t="s">
        <v>130</v>
      </c>
      <c r="G8571" s="26">
        <v>43328</v>
      </c>
      <c r="H8571" s="14">
        <v>1985</v>
      </c>
      <c r="I8571" s="14" t="s">
        <v>361</v>
      </c>
      <c r="J8571" s="14" t="s">
        <v>744</v>
      </c>
      <c r="K8571" s="14" t="s">
        <v>1442</v>
      </c>
      <c r="L8571" s="14" t="s">
        <v>39211</v>
      </c>
      <c r="M8571" s="14">
        <f t="shared" si="1064"/>
        <v>2018</v>
      </c>
      <c r="N8571" s="14">
        <f t="shared" si="1065"/>
        <v>8</v>
      </c>
      <c r="O8571" s="14" t="str">
        <f>IFERROR(VLOOKUP(I8571,Lists!$F$2:$G$16,2,FALSE()),"Not Rated")</f>
        <v>Teens</v>
      </c>
      <c r="P8571" s="14">
        <f t="shared" si="1066"/>
        <v>85</v>
      </c>
      <c r="Q8571" s="14" t="str">
        <f t="shared" si="1067"/>
        <v>Hong Kong</v>
      </c>
      <c r="R8571" s="14" t="str">
        <f t="shared" si="1068"/>
        <v>|Hong Kong|</v>
      </c>
      <c r="S8571" s="14" t="str">
        <f t="shared" si="1069"/>
        <v>|Action &amp; Adventure|Comedies|International Movies|</v>
      </c>
      <c r="T8571" s="14" t="str">
        <f t="shared" si="1070"/>
        <v>|Sze Yu Lau|</v>
      </c>
      <c r="U8571" s="14" t="str">
        <f t="shared" si="1071"/>
        <v>|Chia-Hui Liu|Wong Yu|Jason Pai Piao|Lung Wei Wang|Hoi-Shan Kwan|Feng Ku|San Nam Hung|Kuo Hua Chang|Feng Kuan|</v>
      </c>
    </row>
    <row r="8572" spans="1:21">
      <c r="A8572" s="14" t="s">
        <v>39212</v>
      </c>
      <c r="B8572" s="14" t="s">
        <v>48</v>
      </c>
      <c r="C8572" s="14" t="s">
        <v>39213</v>
      </c>
      <c r="D8572" s="14" t="s">
        <v>39214</v>
      </c>
      <c r="E8572" s="14" t="s">
        <v>39215</v>
      </c>
      <c r="F8572" s="14" t="s">
        <v>119</v>
      </c>
      <c r="G8572" s="26">
        <v>42934</v>
      </c>
      <c r="H8572" s="14">
        <v>2016</v>
      </c>
      <c r="I8572" s="14" t="s">
        <v>362</v>
      </c>
      <c r="J8572" s="14" t="s">
        <v>507</v>
      </c>
      <c r="K8572" s="14" t="s">
        <v>247</v>
      </c>
      <c r="L8572" s="14" t="s">
        <v>39216</v>
      </c>
      <c r="M8572" s="14">
        <f t="shared" si="1064"/>
        <v>2017</v>
      </c>
      <c r="N8572" s="14">
        <f t="shared" si="1065"/>
        <v>7</v>
      </c>
      <c r="O8572" s="14" t="str">
        <f>IFERROR(VLOOKUP(I8572,Lists!$F$2:$G$16,2,FALSE()),"Not Rated")</f>
        <v>Older Kids</v>
      </c>
      <c r="P8572" s="14">
        <f t="shared" si="1066"/>
        <v>94</v>
      </c>
      <c r="Q8572" s="14" t="str">
        <f t="shared" si="1067"/>
        <v>Canada</v>
      </c>
      <c r="R8572" s="14" t="str">
        <f t="shared" si="1068"/>
        <v>|Canada|</v>
      </c>
      <c r="S8572" s="14" t="str">
        <f t="shared" si="1069"/>
        <v>|Documentaries|</v>
      </c>
      <c r="T8572" s="14" t="str">
        <f t="shared" si="1070"/>
        <v>|Peter Svatek|</v>
      </c>
      <c r="U8572" s="14" t="str">
        <f t="shared" si="1071"/>
        <v>|Massimo Bottura|</v>
      </c>
    </row>
    <row r="8573" spans="1:21">
      <c r="A8573" s="14" t="s">
        <v>39217</v>
      </c>
      <c r="B8573" s="14" t="s">
        <v>48</v>
      </c>
      <c r="C8573" s="14" t="s">
        <v>39218</v>
      </c>
      <c r="D8573" s="14" t="s">
        <v>39219</v>
      </c>
      <c r="E8573" s="14" t="s">
        <v>39220</v>
      </c>
      <c r="F8573" s="14" t="s">
        <v>116</v>
      </c>
      <c r="G8573" s="26">
        <v>43282</v>
      </c>
      <c r="H8573" s="14">
        <v>2017</v>
      </c>
      <c r="I8573" s="14" t="s">
        <v>361</v>
      </c>
      <c r="J8573" s="14" t="s">
        <v>457</v>
      </c>
      <c r="K8573" s="14" t="s">
        <v>910</v>
      </c>
      <c r="L8573" s="14" t="s">
        <v>39221</v>
      </c>
      <c r="M8573" s="14">
        <f t="shared" si="1064"/>
        <v>2018</v>
      </c>
      <c r="N8573" s="14">
        <f t="shared" si="1065"/>
        <v>7</v>
      </c>
      <c r="O8573" s="14" t="str">
        <f>IFERROR(VLOOKUP(I8573,Lists!$F$2:$G$16,2,FALSE()),"Not Rated")</f>
        <v>Teens</v>
      </c>
      <c r="P8573" s="14">
        <f t="shared" si="1066"/>
        <v>104</v>
      </c>
      <c r="Q8573" s="14" t="str">
        <f t="shared" si="1067"/>
        <v>India</v>
      </c>
      <c r="R8573" s="14" t="str">
        <f t="shared" si="1068"/>
        <v>|India|</v>
      </c>
      <c r="S8573" s="14" t="str">
        <f t="shared" si="1069"/>
        <v>|Dramas|International Movies|Romantic Movies|</v>
      </c>
      <c r="T8573" s="14" t="str">
        <f t="shared" si="1070"/>
        <v>|Saheed Arafath|</v>
      </c>
      <c r="U8573" s="14" t="str">
        <f t="shared" si="1071"/>
        <v>|Pranav Ratheesh|Maria Yohannan|Askar Ameer|Tini Tom|Anjali Nair|Krishna Prabha|Sudhi Koppa|Nandhan Unni|</v>
      </c>
    </row>
    <row r="8574" spans="1:21">
      <c r="A8574" s="14" t="s">
        <v>39222</v>
      </c>
      <c r="B8574" s="14" t="s">
        <v>48</v>
      </c>
      <c r="C8574" s="14" t="s">
        <v>39223</v>
      </c>
      <c r="D8574" s="14" t="s">
        <v>39224</v>
      </c>
      <c r="E8574" s="14" t="s">
        <v>39225</v>
      </c>
      <c r="F8574" s="14" t="s">
        <v>115</v>
      </c>
      <c r="G8574" s="26">
        <v>43770</v>
      </c>
      <c r="H8574" s="14">
        <v>1988</v>
      </c>
      <c r="I8574" s="14" t="s">
        <v>364</v>
      </c>
      <c r="J8574" s="14" t="s">
        <v>1330</v>
      </c>
      <c r="K8574" s="14" t="s">
        <v>927</v>
      </c>
      <c r="L8574" s="14" t="s">
        <v>39226</v>
      </c>
      <c r="M8574" s="14">
        <f t="shared" si="1064"/>
        <v>2019</v>
      </c>
      <c r="N8574" s="14">
        <f t="shared" si="1065"/>
        <v>11</v>
      </c>
      <c r="O8574" s="14" t="str">
        <f>IFERROR(VLOOKUP(I8574,Lists!$F$2:$G$16,2,FALSE()),"Not Rated")</f>
        <v>Teens</v>
      </c>
      <c r="P8574" s="14">
        <f t="shared" si="1066"/>
        <v>89</v>
      </c>
      <c r="Q8574" s="14" t="str">
        <f t="shared" si="1067"/>
        <v>United States</v>
      </c>
      <c r="R8574" s="14" t="str">
        <f t="shared" si="1068"/>
        <v>|United States|</v>
      </c>
      <c r="S8574" s="14" t="str">
        <f t="shared" si="1069"/>
        <v>|Documentaries|Music &amp; Musicals|</v>
      </c>
      <c r="T8574" s="14" t="str">
        <f t="shared" si="1070"/>
        <v>|Charlotte Zwerin|</v>
      </c>
      <c r="U8574" s="14" t="str">
        <f t="shared" si="1071"/>
        <v>|Thelonious Monk|Samuel E. Wright|</v>
      </c>
    </row>
    <row r="8575" spans="1:21">
      <c r="A8575" s="14" t="s">
        <v>39227</v>
      </c>
      <c r="B8575" s="14" t="s">
        <v>48</v>
      </c>
      <c r="C8575" s="14" t="s">
        <v>39228</v>
      </c>
      <c r="D8575" s="14" t="s">
        <v>39229</v>
      </c>
      <c r="E8575" s="14" t="s">
        <v>117</v>
      </c>
      <c r="F8575" s="14" t="s">
        <v>115</v>
      </c>
      <c r="G8575" s="26">
        <v>42720</v>
      </c>
      <c r="H8575" s="14">
        <v>2016</v>
      </c>
      <c r="I8575" s="14" t="s">
        <v>361</v>
      </c>
      <c r="J8575" s="14" t="s">
        <v>1290</v>
      </c>
      <c r="K8575" s="14" t="s">
        <v>247</v>
      </c>
      <c r="L8575" s="14" t="s">
        <v>39230</v>
      </c>
      <c r="M8575" s="14">
        <f t="shared" si="1064"/>
        <v>2016</v>
      </c>
      <c r="N8575" s="14">
        <f t="shared" si="1065"/>
        <v>12</v>
      </c>
      <c r="O8575" s="14" t="str">
        <f>IFERROR(VLOOKUP(I8575,Lists!$F$2:$G$16,2,FALSE()),"Not Rated")</f>
        <v>Teens</v>
      </c>
      <c r="P8575" s="14">
        <f t="shared" si="1066"/>
        <v>86</v>
      </c>
      <c r="Q8575" s="14" t="str">
        <f t="shared" si="1067"/>
        <v>United States</v>
      </c>
      <c r="R8575" s="14" t="str">
        <f t="shared" si="1068"/>
        <v>|United States|</v>
      </c>
      <c r="S8575" s="14" t="str">
        <f t="shared" si="1069"/>
        <v>|Documentaries|</v>
      </c>
      <c r="T8575" s="14" t="str">
        <f t="shared" si="1070"/>
        <v>|David Shisgall|</v>
      </c>
      <c r="U8575" s="14" t="str">
        <f t="shared" si="1071"/>
        <v>|Unknown|</v>
      </c>
    </row>
    <row r="8576" spans="1:21">
      <c r="A8576" s="14" t="s">
        <v>39231</v>
      </c>
      <c r="B8576" s="14" t="s">
        <v>49</v>
      </c>
      <c r="C8576" s="14" t="s">
        <v>39232</v>
      </c>
      <c r="D8576" s="14" t="s">
        <v>117</v>
      </c>
      <c r="E8576" s="14" t="s">
        <v>39233</v>
      </c>
      <c r="F8576" s="14" t="s">
        <v>139</v>
      </c>
      <c r="G8576" s="26">
        <v>43525</v>
      </c>
      <c r="H8576" s="14">
        <v>2014</v>
      </c>
      <c r="I8576" s="14" t="s">
        <v>361</v>
      </c>
      <c r="J8576" s="14" t="s">
        <v>105</v>
      </c>
      <c r="K8576" s="14" t="s">
        <v>8200</v>
      </c>
      <c r="L8576" s="14" t="s">
        <v>39234</v>
      </c>
      <c r="M8576" s="14">
        <f t="shared" si="1064"/>
        <v>2019</v>
      </c>
      <c r="N8576" s="14">
        <f t="shared" si="1065"/>
        <v>3</v>
      </c>
      <c r="O8576" s="14" t="str">
        <f>IFERROR(VLOOKUP(I8576,Lists!$F$2:$G$16,2,FALSE()),"Not Rated")</f>
        <v>Teens</v>
      </c>
      <c r="P8576" s="14">
        <f t="shared" si="1066"/>
        <v>1</v>
      </c>
      <c r="Q8576" s="14" t="str">
        <f t="shared" si="1067"/>
        <v>Thailand</v>
      </c>
      <c r="R8576" s="14" t="str">
        <f t="shared" si="1068"/>
        <v>|Thailand|</v>
      </c>
      <c r="S8576" s="14" t="str">
        <f t="shared" si="1069"/>
        <v>|International TV Shows|TV Horror|TV Mysteries|</v>
      </c>
      <c r="T8576" s="14" t="str">
        <f t="shared" si="1070"/>
        <v>|Unknown|</v>
      </c>
      <c r="U8576" s="14" t="str">
        <f t="shared" si="1071"/>
        <v>|Thanapatpisal Sananthachat|Panisara Montharat|Sutatta Udomsilp|Teetatch Ratanasritai|Fame Chawin Likitjareonpong|Paladesh Kemisara|Thiti Mahayotaruk|Napat Chokejindachai|Um Apasiri Nitibhon|Skye Nateeton Wongrawee|Narikun Ketprapakorn|Sirinya Tantipongwatana|Chutavuth Pattarakampol|Thanyanan Pipatchaisiri|Sirachuch Chienthaworn|Jirayus Khawbaimai|Gunn Junhavat|Pavadee Komchokpaisan|Nichaphat Chatchaipholrat|Natthida Trichaiya|Kanyawee Songmuang|Claudine Craig|Sarit Trilertvichien|Teeradon Supapunpinyo|Narupornkamol Chaisang|Atthaphan Poonsawas|Oabnithi Wiwattanawarang|</v>
      </c>
    </row>
    <row r="8577" spans="1:21">
      <c r="A8577" s="14" t="s">
        <v>39235</v>
      </c>
      <c r="B8577" s="14" t="s">
        <v>49</v>
      </c>
      <c r="C8577" s="14" t="s">
        <v>39236</v>
      </c>
      <c r="D8577" s="14" t="s">
        <v>117</v>
      </c>
      <c r="E8577" s="14" t="s">
        <v>39237</v>
      </c>
      <c r="F8577" s="14" t="s">
        <v>123</v>
      </c>
      <c r="G8577" s="26">
        <v>42877</v>
      </c>
      <c r="H8577" s="14">
        <v>2015</v>
      </c>
      <c r="I8577" s="14" t="s">
        <v>361</v>
      </c>
      <c r="J8577" s="14" t="s">
        <v>105</v>
      </c>
      <c r="K8577" s="14" t="s">
        <v>6268</v>
      </c>
      <c r="L8577" s="14" t="s">
        <v>39238</v>
      </c>
      <c r="M8577" s="14">
        <f t="shared" si="1064"/>
        <v>2017</v>
      </c>
      <c r="N8577" s="14">
        <f t="shared" si="1065"/>
        <v>5</v>
      </c>
      <c r="O8577" s="14" t="str">
        <f>IFERROR(VLOOKUP(I8577,Lists!$F$2:$G$16,2,FALSE()),"Not Rated")</f>
        <v>Teens</v>
      </c>
      <c r="P8577" s="14">
        <f t="shared" si="1066"/>
        <v>1</v>
      </c>
      <c r="Q8577" s="14" t="str">
        <f t="shared" si="1067"/>
        <v>South Korea</v>
      </c>
      <c r="R8577" s="14" t="str">
        <f t="shared" si="1068"/>
        <v>|South Korea|</v>
      </c>
      <c r="S8577" s="14" t="str">
        <f t="shared" si="1069"/>
        <v>|International TV Shows|Korean TV Shows|Romantic TV Shows|</v>
      </c>
      <c r="T8577" s="14" t="str">
        <f t="shared" si="1070"/>
        <v>|Unknown|</v>
      </c>
      <c r="U8577" s="14" t="str">
        <f t="shared" si="1071"/>
        <v>|Jin-mo Joo|Sa-rang Kim|Junior|Ja-in Lee|Sung-hyun Baek|So-hui Yoon|</v>
      </c>
    </row>
    <row r="8578" spans="1:21">
      <c r="A8578" s="14" t="s">
        <v>39239</v>
      </c>
      <c r="B8578" s="14" t="s">
        <v>48</v>
      </c>
      <c r="C8578" s="14" t="s">
        <v>39240</v>
      </c>
      <c r="D8578" s="14" t="s">
        <v>39241</v>
      </c>
      <c r="E8578" s="14" t="s">
        <v>39242</v>
      </c>
      <c r="F8578" s="14" t="s">
        <v>126</v>
      </c>
      <c r="G8578" s="26">
        <v>43022</v>
      </c>
      <c r="H8578" s="14">
        <v>2017</v>
      </c>
      <c r="I8578" s="14" t="s">
        <v>362</v>
      </c>
      <c r="J8578" s="14" t="s">
        <v>1386</v>
      </c>
      <c r="K8578" s="14" t="s">
        <v>542</v>
      </c>
      <c r="L8578" s="14" t="s">
        <v>39243</v>
      </c>
      <c r="M8578" s="14">
        <f t="shared" ref="M8578:M8641" si="1072">IF(G8578="","",YEAR(G8578))</f>
        <v>2017</v>
      </c>
      <c r="N8578" s="14">
        <f t="shared" ref="N8578:N8641" si="1073">IF(G8578="","",MONTH(G8578))</f>
        <v>10</v>
      </c>
      <c r="O8578" s="14" t="str">
        <f>IFERROR(VLOOKUP(I8578,Lists!$F$2:$G$16,2,FALSE()),"Not Rated")</f>
        <v>Older Kids</v>
      </c>
      <c r="P8578" s="14">
        <f t="shared" ref="P8578:P8641" si="1074">IFERROR(VALUE(LEFT(J8578,FIND(" ",J8578)-1)),"")</f>
        <v>107</v>
      </c>
      <c r="Q8578" s="14" t="str">
        <f t="shared" ref="Q8578:Q8641" si="1075">IFERROR(LEFT(F8578,FIND(",",F8578)-1),F8578)</f>
        <v>China</v>
      </c>
      <c r="R8578" s="14" t="str">
        <f t="shared" ref="R8578:R8641" si="1076">"|"&amp;SUBSTITUTE(F8578,", ","|")&amp;"|"</f>
        <v>|China|</v>
      </c>
      <c r="S8578" s="14" t="str">
        <f t="shared" ref="S8578:S8641" si="1077">"|"&amp;SUBSTITUTE(K8578,", ","|")&amp;"|"</f>
        <v>|Comedies|International Movies|Romantic Movies|</v>
      </c>
      <c r="T8578" s="14" t="str">
        <f t="shared" ref="T8578:T8641" si="1078">"|"&amp;SUBSTITUTE(D8578,", ","|")&amp;"|"</f>
        <v>|Derek Hui|</v>
      </c>
      <c r="U8578" s="14" t="str">
        <f t="shared" ref="U8578:U8641" si="1079">"|"&amp;SUBSTITUTE(E8578,", ","|")&amp;"|"</f>
        <v>|Takeshi Kaneshiro|Zhou Dongyu|Sun Yizhou|Ming Xi|Tony Yang|Lin Chi-ling|</v>
      </c>
    </row>
    <row r="8579" spans="1:21">
      <c r="A8579" s="14" t="s">
        <v>39244</v>
      </c>
      <c r="B8579" s="14" t="s">
        <v>48</v>
      </c>
      <c r="C8579" s="14" t="s">
        <v>39245</v>
      </c>
      <c r="D8579" s="14" t="s">
        <v>39246</v>
      </c>
      <c r="E8579" s="14" t="s">
        <v>117</v>
      </c>
      <c r="F8579" s="14" t="s">
        <v>135</v>
      </c>
      <c r="G8579" s="26">
        <v>42353</v>
      </c>
      <c r="H8579" s="14">
        <v>2015</v>
      </c>
      <c r="I8579" s="14" t="s">
        <v>369</v>
      </c>
      <c r="J8579" s="14" t="s">
        <v>4073</v>
      </c>
      <c r="K8579" s="14" t="s">
        <v>2701</v>
      </c>
      <c r="L8579" s="14" t="s">
        <v>39247</v>
      </c>
      <c r="M8579" s="14">
        <f t="shared" si="1072"/>
        <v>2015</v>
      </c>
      <c r="N8579" s="14">
        <f t="shared" si="1073"/>
        <v>12</v>
      </c>
      <c r="O8579" s="14" t="str">
        <f>IFERROR(VLOOKUP(I8579,Lists!$F$2:$G$16,2,FALSE()),"Not Rated")</f>
        <v>Not Rated</v>
      </c>
      <c r="P8579" s="14">
        <f t="shared" si="1074"/>
        <v>77</v>
      </c>
      <c r="Q8579" s="14" t="str">
        <f t="shared" si="1075"/>
        <v>Belgium</v>
      </c>
      <c r="R8579" s="14" t="str">
        <f t="shared" si="1076"/>
        <v>|Belgium|</v>
      </c>
      <c r="S8579" s="14" t="str">
        <f t="shared" si="1077"/>
        <v>|Documentaries|International Movies|Music &amp; Musicals|</v>
      </c>
      <c r="T8579" s="14" t="str">
        <f t="shared" si="1078"/>
        <v>|Wim Bonte|</v>
      </c>
      <c r="U8579" s="14" t="str">
        <f t="shared" si="1079"/>
        <v>|Unknown|</v>
      </c>
    </row>
    <row r="8580" spans="1:21">
      <c r="A8580" s="14" t="s">
        <v>39248</v>
      </c>
      <c r="B8580" s="14" t="s">
        <v>48</v>
      </c>
      <c r="C8580" s="14" t="s">
        <v>39249</v>
      </c>
      <c r="D8580" s="14" t="s">
        <v>39250</v>
      </c>
      <c r="E8580" s="14" t="s">
        <v>39251</v>
      </c>
      <c r="F8580" s="14" t="s">
        <v>7096</v>
      </c>
      <c r="G8580" s="26">
        <v>42803</v>
      </c>
      <c r="H8580" s="14">
        <v>2015</v>
      </c>
      <c r="I8580" s="14" t="s">
        <v>360</v>
      </c>
      <c r="J8580" s="14" t="s">
        <v>2442</v>
      </c>
      <c r="K8580" s="14" t="s">
        <v>444</v>
      </c>
      <c r="L8580" s="14" t="s">
        <v>39252</v>
      </c>
      <c r="M8580" s="14">
        <f t="shared" si="1072"/>
        <v>2017</v>
      </c>
      <c r="N8580" s="14">
        <f t="shared" si="1073"/>
        <v>3</v>
      </c>
      <c r="O8580" s="14" t="str">
        <f>IFERROR(VLOOKUP(I8580,Lists!$F$2:$G$16,2,FALSE()),"Not Rated")</f>
        <v>Adults</v>
      </c>
      <c r="P8580" s="14">
        <f t="shared" si="1074"/>
        <v>123</v>
      </c>
      <c r="Q8580" s="14" t="str">
        <f t="shared" si="1075"/>
        <v>India</v>
      </c>
      <c r="R8580" s="14" t="str">
        <f t="shared" si="1076"/>
        <v>|India|United States|</v>
      </c>
      <c r="S8580" s="14" t="str">
        <f t="shared" si="1077"/>
        <v>|Dramas|Independent Movies|International Movies|</v>
      </c>
      <c r="T8580" s="14" t="str">
        <f t="shared" si="1078"/>
        <v>|Raam Reddy|</v>
      </c>
      <c r="U8580" s="14" t="str">
        <f t="shared" si="1079"/>
        <v>|Thammegowda S.|Channegowda|Abhishek H.N.|Pooja|Singri Gowda|</v>
      </c>
    </row>
    <row r="8581" spans="1:21">
      <c r="A8581" s="14" t="s">
        <v>39253</v>
      </c>
      <c r="B8581" s="14" t="s">
        <v>48</v>
      </c>
      <c r="C8581" s="14" t="s">
        <v>39254</v>
      </c>
      <c r="D8581" s="14" t="s">
        <v>39255</v>
      </c>
      <c r="E8581" s="14" t="s">
        <v>39256</v>
      </c>
      <c r="F8581" s="14" t="s">
        <v>139</v>
      </c>
      <c r="G8581" s="26">
        <v>43115</v>
      </c>
      <c r="H8581" s="14">
        <v>2017</v>
      </c>
      <c r="I8581" s="14" t="s">
        <v>360</v>
      </c>
      <c r="J8581" s="14" t="s">
        <v>682</v>
      </c>
      <c r="K8581" s="14" t="s">
        <v>17926</v>
      </c>
      <c r="L8581" s="14" t="s">
        <v>39257</v>
      </c>
      <c r="M8581" s="14">
        <f t="shared" si="1072"/>
        <v>2018</v>
      </c>
      <c r="N8581" s="14">
        <f t="shared" si="1073"/>
        <v>1</v>
      </c>
      <c r="O8581" s="14" t="str">
        <f>IFERROR(VLOOKUP(I8581,Lists!$F$2:$G$16,2,FALSE()),"Not Rated")</f>
        <v>Adults</v>
      </c>
      <c r="P8581" s="14">
        <f t="shared" si="1074"/>
        <v>122</v>
      </c>
      <c r="Q8581" s="14" t="str">
        <f t="shared" si="1075"/>
        <v>Thailand</v>
      </c>
      <c r="R8581" s="14" t="str">
        <f t="shared" si="1076"/>
        <v>|Thailand|</v>
      </c>
      <c r="S8581" s="14" t="str">
        <f t="shared" si="1077"/>
        <v>|Action &amp; Adventure|International Movies|Sports Movies|</v>
      </c>
      <c r="T8581" s="14" t="str">
        <f t="shared" si="1078"/>
        <v>|Bin Bunluerit|</v>
      </c>
      <c r="U8581" s="14" t="str">
        <f t="shared" si="1079"/>
        <v>|Buakaw Banchamek|Sornsin Maneewan|Phutharit Prombandal|Nantawut Boonrubsub|Vannapoom Songsuparp|Chutirada Junthit|Jaran Ngamdee|Kochakorn Nimakorn|Rapeepat Ekpankul|Manop Aswathep|</v>
      </c>
    </row>
    <row r="8582" spans="1:21">
      <c r="A8582" s="14" t="s">
        <v>39258</v>
      </c>
      <c r="B8582" s="14" t="s">
        <v>48</v>
      </c>
      <c r="C8582" s="14" t="s">
        <v>39259</v>
      </c>
      <c r="D8582" s="14" t="s">
        <v>9504</v>
      </c>
      <c r="E8582" s="14" t="s">
        <v>39260</v>
      </c>
      <c r="F8582" s="14" t="s">
        <v>115</v>
      </c>
      <c r="G8582" s="26">
        <v>43256</v>
      </c>
      <c r="H8582" s="14">
        <v>2017</v>
      </c>
      <c r="I8582" s="14" t="s">
        <v>364</v>
      </c>
      <c r="J8582" s="14" t="s">
        <v>2675</v>
      </c>
      <c r="K8582" s="14" t="s">
        <v>3203</v>
      </c>
      <c r="L8582" s="14" t="s">
        <v>39261</v>
      </c>
      <c r="M8582" s="14">
        <f t="shared" si="1072"/>
        <v>2018</v>
      </c>
      <c r="N8582" s="14">
        <f t="shared" si="1073"/>
        <v>6</v>
      </c>
      <c r="O8582" s="14" t="str">
        <f>IFERROR(VLOOKUP(I8582,Lists!$F$2:$G$16,2,FALSE()),"Not Rated")</f>
        <v>Teens</v>
      </c>
      <c r="P8582" s="14">
        <f t="shared" si="1074"/>
        <v>131</v>
      </c>
      <c r="Q8582" s="14" t="str">
        <f t="shared" si="1075"/>
        <v>United States</v>
      </c>
      <c r="R8582" s="14" t="str">
        <f t="shared" si="1076"/>
        <v>|United States|</v>
      </c>
      <c r="S8582" s="14" t="str">
        <f t="shared" si="1077"/>
        <v>|Action &amp; Adventure|Comedies|Sci-Fi &amp; Fantasy|</v>
      </c>
      <c r="T8582" s="14" t="str">
        <f t="shared" si="1078"/>
        <v>|Taika Waititi|</v>
      </c>
      <c r="U8582" s="14" t="str">
        <f t="shared" si="1079"/>
        <v>|Chris Hemsworth|Tom Hiddleston|Cate Blanchett|Idris Elba|Jeff Goldblum|Tessa Thompson|Karl Urban|Mark Ruffalo|Anthony Hopkins|Benedict Cumberbatch|Taika Waititi|Rachel House|Clancy Brown|Tadanobu Asano|Ray Stevenson|Zachary Levi|Luke Hemsworth|Sam Neill|</v>
      </c>
    </row>
    <row r="8583" spans="1:21">
      <c r="A8583" s="14" t="s">
        <v>39262</v>
      </c>
      <c r="B8583" s="14" t="s">
        <v>48</v>
      </c>
      <c r="C8583" s="14" t="s">
        <v>39263</v>
      </c>
      <c r="D8583" s="14" t="s">
        <v>9204</v>
      </c>
      <c r="E8583" s="14" t="s">
        <v>39264</v>
      </c>
      <c r="F8583" s="14" t="s">
        <v>1084</v>
      </c>
      <c r="G8583" s="26">
        <v>43936</v>
      </c>
      <c r="H8583" s="14">
        <v>2011</v>
      </c>
      <c r="I8583" s="14" t="s">
        <v>365</v>
      </c>
      <c r="J8583" s="14" t="s">
        <v>4073</v>
      </c>
      <c r="K8583" s="14" t="s">
        <v>251</v>
      </c>
      <c r="L8583" s="14" t="s">
        <v>39265</v>
      </c>
      <c r="M8583" s="14">
        <f t="shared" si="1072"/>
        <v>2020</v>
      </c>
      <c r="N8583" s="14">
        <f t="shared" si="1073"/>
        <v>4</v>
      </c>
      <c r="O8583" s="14" t="str">
        <f>IFERROR(VLOOKUP(I8583,Lists!$F$2:$G$16,2,FALSE()),"Not Rated")</f>
        <v>Kids</v>
      </c>
      <c r="P8583" s="14">
        <f t="shared" si="1074"/>
        <v>77</v>
      </c>
      <c r="Q8583" s="14" t="str">
        <f t="shared" si="1075"/>
        <v>United States</v>
      </c>
      <c r="R8583" s="14" t="str">
        <f t="shared" si="1076"/>
        <v>|United States|Canada|</v>
      </c>
      <c r="S8583" s="14" t="str">
        <f t="shared" si="1077"/>
        <v>|Children &amp; Family Movies|</v>
      </c>
      <c r="T8583" s="14" t="str">
        <f t="shared" si="1078"/>
        <v>|Sam Liu|</v>
      </c>
      <c r="U8583" s="14" t="str">
        <f t="shared" si="1079"/>
        <v>|Matthew Wolf|Rick Gomez|Tara Strong|Alistair Abell|Paul Dobson|Brent Chapman|Chris Britton|Ron Halder|Cathy Weseluck|Michael Dobson|</v>
      </c>
    </row>
    <row r="8584" spans="1:21">
      <c r="A8584" s="14" t="s">
        <v>39266</v>
      </c>
      <c r="B8584" s="14" t="s">
        <v>48</v>
      </c>
      <c r="C8584" s="14" t="s">
        <v>39267</v>
      </c>
      <c r="D8584" s="14" t="s">
        <v>39268</v>
      </c>
      <c r="E8584" s="14" t="s">
        <v>39269</v>
      </c>
      <c r="F8584" s="14" t="s">
        <v>118</v>
      </c>
      <c r="G8584" s="26">
        <v>42676</v>
      </c>
      <c r="H8584" s="14">
        <v>2010</v>
      </c>
      <c r="I8584" s="14" t="s">
        <v>369</v>
      </c>
      <c r="J8584" s="14" t="s">
        <v>443</v>
      </c>
      <c r="K8584" s="14" t="s">
        <v>475</v>
      </c>
      <c r="L8584" s="14" t="s">
        <v>39270</v>
      </c>
      <c r="M8584" s="14">
        <f t="shared" si="1072"/>
        <v>2016</v>
      </c>
      <c r="N8584" s="14">
        <f t="shared" si="1073"/>
        <v>11</v>
      </c>
      <c r="O8584" s="14" t="str">
        <f>IFERROR(VLOOKUP(I8584,Lists!$F$2:$G$16,2,FALSE()),"Not Rated")</f>
        <v>Not Rated</v>
      </c>
      <c r="P8584" s="14">
        <f t="shared" si="1074"/>
        <v>125</v>
      </c>
      <c r="Q8584" s="14" t="str">
        <f t="shared" si="1075"/>
        <v>United Kingdom</v>
      </c>
      <c r="R8584" s="14" t="str">
        <f t="shared" si="1076"/>
        <v>|United Kingdom|</v>
      </c>
      <c r="S8584" s="14" t="str">
        <f t="shared" si="1077"/>
        <v>|Dramas|International Movies|</v>
      </c>
      <c r="T8584" s="14" t="str">
        <f t="shared" si="1078"/>
        <v>|Benjamin Ross|</v>
      </c>
      <c r="U8584" s="14" t="str">
        <f t="shared" si="1079"/>
        <v>|David Morrissey|Eddie Marsan|Aidan Gillen|O.T. Fagbenle|Lorraine Ashbourne|Sandra Oh|Tom Brooke|Joe Absolom|</v>
      </c>
    </row>
    <row r="8585" spans="1:21">
      <c r="A8585" s="14" t="s">
        <v>39271</v>
      </c>
      <c r="B8585" s="14" t="s">
        <v>48</v>
      </c>
      <c r="C8585" s="14" t="s">
        <v>39272</v>
      </c>
      <c r="D8585" s="14" t="s">
        <v>39273</v>
      </c>
      <c r="E8585" s="14" t="s">
        <v>39274</v>
      </c>
      <c r="F8585" s="14" t="s">
        <v>39275</v>
      </c>
      <c r="G8585" s="26">
        <v>42676</v>
      </c>
      <c r="H8585" s="14">
        <v>2010</v>
      </c>
      <c r="I8585" s="14" t="s">
        <v>369</v>
      </c>
      <c r="J8585" s="14" t="s">
        <v>443</v>
      </c>
      <c r="K8585" s="14" t="s">
        <v>475</v>
      </c>
      <c r="L8585" s="14" t="s">
        <v>39276</v>
      </c>
      <c r="M8585" s="14">
        <f t="shared" si="1072"/>
        <v>2016</v>
      </c>
      <c r="N8585" s="14">
        <f t="shared" si="1073"/>
        <v>11</v>
      </c>
      <c r="O8585" s="14" t="str">
        <f>IFERROR(VLOOKUP(I8585,Lists!$F$2:$G$16,2,FALSE()),"Not Rated")</f>
        <v>Not Rated</v>
      </c>
      <c r="P8585" s="14">
        <f t="shared" si="1074"/>
        <v>125</v>
      </c>
      <c r="Q8585" s="14" t="str">
        <f t="shared" si="1075"/>
        <v>United Kingdom</v>
      </c>
      <c r="R8585" s="14" t="str">
        <f t="shared" si="1076"/>
        <v>|United Kingdom|Australia|Canada|United States|</v>
      </c>
      <c r="S8585" s="14" t="str">
        <f t="shared" si="1077"/>
        <v>|Dramas|International Movies|</v>
      </c>
      <c r="T8585" s="14" t="str">
        <f t="shared" si="1078"/>
        <v>|Stephen Hopkins|</v>
      </c>
      <c r="U8585" s="14" t="str">
        <f t="shared" si="1079"/>
        <v>|David Morrissey|Eddie Marsan|Aidan Gillen|O. T. Fagbenle|Lorraine Ashbourne|Natascha McElhone|Sara Lloyd-Gregory|Aisling Loftus|Sarah Niles|Joshua Close|Brian McCardie|</v>
      </c>
    </row>
    <row r="8586" spans="1:21">
      <c r="A8586" s="14" t="s">
        <v>39277</v>
      </c>
      <c r="B8586" s="14" t="s">
        <v>48</v>
      </c>
      <c r="C8586" s="14" t="s">
        <v>39278</v>
      </c>
      <c r="D8586" s="14" t="s">
        <v>311</v>
      </c>
      <c r="E8586" s="14" t="s">
        <v>39279</v>
      </c>
      <c r="F8586" s="14" t="s">
        <v>10896</v>
      </c>
      <c r="G8586" s="26">
        <v>42889</v>
      </c>
      <c r="H8586" s="14">
        <v>2016</v>
      </c>
      <c r="I8586" s="14" t="s">
        <v>360</v>
      </c>
      <c r="J8586" s="14" t="s">
        <v>708</v>
      </c>
      <c r="K8586" s="14" t="s">
        <v>1227</v>
      </c>
      <c r="L8586" s="14" t="s">
        <v>39280</v>
      </c>
      <c r="M8586" s="14">
        <f t="shared" si="1072"/>
        <v>2017</v>
      </c>
      <c r="N8586" s="14">
        <f t="shared" si="1073"/>
        <v>6</v>
      </c>
      <c r="O8586" s="14" t="str">
        <f>IFERROR(VLOOKUP(I8586,Lists!$F$2:$G$16,2,FALSE()),"Not Rated")</f>
        <v>Adults</v>
      </c>
      <c r="P8586" s="14">
        <f t="shared" si="1074"/>
        <v>88</v>
      </c>
      <c r="Q8586" s="14" t="str">
        <f t="shared" si="1075"/>
        <v>Hong Kong</v>
      </c>
      <c r="R8586" s="14" t="str">
        <f t="shared" si="1076"/>
        <v>|Hong Kong|China|</v>
      </c>
      <c r="S8586" s="14" t="str">
        <f t="shared" si="1077"/>
        <v>|Action &amp; Adventure|International Movies|</v>
      </c>
      <c r="T8586" s="14" t="str">
        <f t="shared" si="1078"/>
        <v>|Johnnie To|</v>
      </c>
      <c r="U8586" s="14" t="str">
        <f t="shared" si="1079"/>
        <v>|Louis Koo|Zhao Wei|Wallace Chung|Lam Suet|Lo Hoi-pang|Eddie Cheung|Timmy Hung|Michael Tse|Raymond Wong Ho-Yin|</v>
      </c>
    </row>
    <row r="8587" spans="1:21">
      <c r="A8587" s="14" t="s">
        <v>39281</v>
      </c>
      <c r="B8587" s="14" t="s">
        <v>48</v>
      </c>
      <c r="C8587" s="14" t="s">
        <v>39282</v>
      </c>
      <c r="D8587" s="14" t="s">
        <v>36314</v>
      </c>
      <c r="E8587" s="14" t="s">
        <v>39283</v>
      </c>
      <c r="F8587" s="14" t="s">
        <v>117</v>
      </c>
      <c r="G8587" s="26">
        <v>43636</v>
      </c>
      <c r="H8587" s="14">
        <v>2010</v>
      </c>
      <c r="I8587" s="14" t="s">
        <v>361</v>
      </c>
      <c r="J8587" s="14" t="s">
        <v>624</v>
      </c>
      <c r="K8587" s="14" t="s">
        <v>834</v>
      </c>
      <c r="L8587" s="14" t="s">
        <v>39284</v>
      </c>
      <c r="M8587" s="14">
        <f t="shared" si="1072"/>
        <v>2019</v>
      </c>
      <c r="N8587" s="14">
        <f t="shared" si="1073"/>
        <v>6</v>
      </c>
      <c r="O8587" s="14" t="str">
        <f>IFERROR(VLOOKUP(I8587,Lists!$F$2:$G$16,2,FALSE()),"Not Rated")</f>
        <v>Teens</v>
      </c>
      <c r="P8587" s="14">
        <f t="shared" si="1074"/>
        <v>96</v>
      </c>
      <c r="Q8587" s="14" t="str">
        <f t="shared" si="1075"/>
        <v>Unknown</v>
      </c>
      <c r="R8587" s="14" t="str">
        <f t="shared" si="1076"/>
        <v>|Unknown|</v>
      </c>
      <c r="S8587" s="14" t="str">
        <f t="shared" si="1077"/>
        <v>|Comedies|Dramas|International Movies|</v>
      </c>
      <c r="T8587" s="14" t="str">
        <f t="shared" si="1078"/>
        <v>|Mohamed Hamdy|</v>
      </c>
      <c r="U8587" s="14" t="str">
        <f t="shared" si="1079"/>
        <v>|Mohamed Ragab|Lamitta Frangieh|Mohsen Mansour|Rania Mallah|Madlyn Tabar|Mimi Gamal|Ahmed Rateb|Ahmed Zaher|</v>
      </c>
    </row>
    <row r="8588" spans="1:21">
      <c r="A8588" s="14" t="s">
        <v>39285</v>
      </c>
      <c r="B8588" s="14" t="s">
        <v>48</v>
      </c>
      <c r="C8588" s="14" t="s">
        <v>39286</v>
      </c>
      <c r="D8588" s="14" t="s">
        <v>39287</v>
      </c>
      <c r="E8588" s="14" t="s">
        <v>39288</v>
      </c>
      <c r="F8588" s="14" t="s">
        <v>115</v>
      </c>
      <c r="G8588" s="26">
        <v>43136</v>
      </c>
      <c r="H8588" s="14">
        <v>2017</v>
      </c>
      <c r="I8588" s="14" t="s">
        <v>360</v>
      </c>
      <c r="J8588" s="14" t="s">
        <v>730</v>
      </c>
      <c r="K8588" s="14" t="s">
        <v>683</v>
      </c>
      <c r="L8588" s="14" t="s">
        <v>39289</v>
      </c>
      <c r="M8588" s="14">
        <f t="shared" si="1072"/>
        <v>2018</v>
      </c>
      <c r="N8588" s="14">
        <f t="shared" si="1073"/>
        <v>2</v>
      </c>
      <c r="O8588" s="14" t="str">
        <f>IFERROR(VLOOKUP(I8588,Lists!$F$2:$G$16,2,FALSE()),"Not Rated")</f>
        <v>Adults</v>
      </c>
      <c r="P8588" s="14">
        <f t="shared" si="1074"/>
        <v>93</v>
      </c>
      <c r="Q8588" s="14" t="str">
        <f t="shared" si="1075"/>
        <v>United States</v>
      </c>
      <c r="R8588" s="14" t="str">
        <f t="shared" si="1076"/>
        <v>|United States|</v>
      </c>
      <c r="S8588" s="14" t="str">
        <f t="shared" si="1077"/>
        <v>|Dramas|Thrillers|</v>
      </c>
      <c r="T8588" s="14" t="str">
        <f t="shared" si="1078"/>
        <v>|Jordan Ross|</v>
      </c>
      <c r="U8588" s="14" t="str">
        <f t="shared" si="1079"/>
        <v>|Eliza Taylor|Pablo Schreiber|Daniel Webber|Lena Headey|Ben Feldman|Grant Harvey|Jazzy De Lisser|Brett Rice|</v>
      </c>
    </row>
    <row r="8589" spans="1:21">
      <c r="A8589" s="14" t="s">
        <v>39290</v>
      </c>
      <c r="B8589" s="14" t="s">
        <v>48</v>
      </c>
      <c r="C8589" s="14" t="s">
        <v>39291</v>
      </c>
      <c r="D8589" s="14" t="s">
        <v>39292</v>
      </c>
      <c r="E8589" s="14" t="s">
        <v>39293</v>
      </c>
      <c r="F8589" s="14" t="s">
        <v>115</v>
      </c>
      <c r="G8589" s="26">
        <v>42825</v>
      </c>
      <c r="H8589" s="14">
        <v>1947</v>
      </c>
      <c r="I8589" s="14" t="s">
        <v>362</v>
      </c>
      <c r="J8589" s="14" t="s">
        <v>6456</v>
      </c>
      <c r="K8589" s="14" t="s">
        <v>33177</v>
      </c>
      <c r="L8589" s="14" t="s">
        <v>39294</v>
      </c>
      <c r="M8589" s="14">
        <f t="shared" si="1072"/>
        <v>2017</v>
      </c>
      <c r="N8589" s="14">
        <f t="shared" si="1073"/>
        <v>3</v>
      </c>
      <c r="O8589" s="14" t="str">
        <f>IFERROR(VLOOKUP(I8589,Lists!$F$2:$G$16,2,FALSE()),"Not Rated")</f>
        <v>Older Kids</v>
      </c>
      <c r="P8589" s="14">
        <f t="shared" si="1074"/>
        <v>42</v>
      </c>
      <c r="Q8589" s="14" t="str">
        <f t="shared" si="1075"/>
        <v>United States</v>
      </c>
      <c r="R8589" s="14" t="str">
        <f t="shared" si="1076"/>
        <v>|United States|</v>
      </c>
      <c r="S8589" s="14" t="str">
        <f t="shared" si="1077"/>
        <v>|Classic Movies|Documentaries|</v>
      </c>
      <c r="T8589" s="14" t="str">
        <f t="shared" si="1078"/>
        <v>|William Wyler|John Sturges|</v>
      </c>
      <c r="U8589" s="14" t="str">
        <f t="shared" si="1079"/>
        <v>|James Stewart|Lloyd Bridges|</v>
      </c>
    </row>
    <row r="8590" spans="1:21">
      <c r="A8590" s="14" t="s">
        <v>39295</v>
      </c>
      <c r="B8590" s="14" t="s">
        <v>49</v>
      </c>
      <c r="C8590" s="14" t="s">
        <v>39296</v>
      </c>
      <c r="D8590" s="14" t="s">
        <v>117</v>
      </c>
      <c r="E8590" s="14" t="s">
        <v>39297</v>
      </c>
      <c r="F8590" s="14" t="s">
        <v>126</v>
      </c>
      <c r="G8590" s="26">
        <v>43140</v>
      </c>
      <c r="H8590" s="14">
        <v>2017</v>
      </c>
      <c r="I8590" s="14" t="s">
        <v>361</v>
      </c>
      <c r="J8590" s="14" t="s">
        <v>105</v>
      </c>
      <c r="K8590" s="14" t="s">
        <v>1470</v>
      </c>
      <c r="L8590" s="14" t="s">
        <v>39298</v>
      </c>
      <c r="M8590" s="14">
        <f t="shared" si="1072"/>
        <v>2018</v>
      </c>
      <c r="N8590" s="14">
        <f t="shared" si="1073"/>
        <v>2</v>
      </c>
      <c r="O8590" s="14" t="str">
        <f>IFERROR(VLOOKUP(I8590,Lists!$F$2:$G$16,2,FALSE()),"Not Rated")</f>
        <v>Teens</v>
      </c>
      <c r="P8590" s="14">
        <f t="shared" si="1074"/>
        <v>1</v>
      </c>
      <c r="Q8590" s="14" t="str">
        <f t="shared" si="1075"/>
        <v>China</v>
      </c>
      <c r="R8590" s="14" t="str">
        <f t="shared" si="1076"/>
        <v>|China|</v>
      </c>
      <c r="S8590" s="14" t="str">
        <f t="shared" si="1077"/>
        <v>|Crime TV Shows|International TV Shows|TV Dramas|</v>
      </c>
      <c r="T8590" s="14" t="str">
        <f t="shared" si="1078"/>
        <v>|Unknown|</v>
      </c>
      <c r="U8590" s="14" t="str">
        <f t="shared" si="1079"/>
        <v>|Li Xian|Zhang Ming En|Wang Zixuan|Chen Yumi|Tang Yinuo|Wei Qing|Yang Shuming|Chen Jian|Kang Enhe|Dong Xiangrong|</v>
      </c>
    </row>
    <row r="8591" spans="1:21">
      <c r="A8591" s="14" t="s">
        <v>39299</v>
      </c>
      <c r="B8591" s="14" t="s">
        <v>48</v>
      </c>
      <c r="C8591" s="14" t="s">
        <v>39300</v>
      </c>
      <c r="D8591" s="14" t="s">
        <v>39301</v>
      </c>
      <c r="E8591" s="14" t="s">
        <v>39302</v>
      </c>
      <c r="F8591" s="14" t="s">
        <v>126</v>
      </c>
      <c r="G8591" s="26">
        <v>42917</v>
      </c>
      <c r="H8591" s="14">
        <v>2016</v>
      </c>
      <c r="I8591" s="14" t="s">
        <v>361</v>
      </c>
      <c r="J8591" s="14" t="s">
        <v>1096</v>
      </c>
      <c r="K8591" s="14" t="s">
        <v>605</v>
      </c>
      <c r="L8591" s="14" t="s">
        <v>39303</v>
      </c>
      <c r="M8591" s="14">
        <f t="shared" si="1072"/>
        <v>2017</v>
      </c>
      <c r="N8591" s="14">
        <f t="shared" si="1073"/>
        <v>7</v>
      </c>
      <c r="O8591" s="14" t="str">
        <f>IFERROR(VLOOKUP(I8591,Lists!$F$2:$G$16,2,FALSE()),"Not Rated")</f>
        <v>Teens</v>
      </c>
      <c r="P8591" s="14">
        <f t="shared" si="1074"/>
        <v>108</v>
      </c>
      <c r="Q8591" s="14" t="str">
        <f t="shared" si="1075"/>
        <v>China</v>
      </c>
      <c r="R8591" s="14" t="str">
        <f t="shared" si="1076"/>
        <v>|China|</v>
      </c>
      <c r="S8591" s="14" t="str">
        <f t="shared" si="1077"/>
        <v>|Dramas|International Movies|Thrillers|</v>
      </c>
      <c r="T8591" s="14" t="str">
        <f t="shared" si="1078"/>
        <v>|Li Jun|</v>
      </c>
      <c r="U8591" s="14" t="str">
        <f t="shared" si="1079"/>
        <v>|Wallace Chung|Jung-jae Lee|Lang Yueting|Chae-yeong Lee|</v>
      </c>
    </row>
    <row r="8592" spans="1:21">
      <c r="A8592" s="14" t="s">
        <v>39304</v>
      </c>
      <c r="B8592" s="14" t="s">
        <v>48</v>
      </c>
      <c r="C8592" s="14" t="s">
        <v>39305</v>
      </c>
      <c r="D8592" s="14" t="s">
        <v>4770</v>
      </c>
      <c r="E8592" s="14" t="s">
        <v>39306</v>
      </c>
      <c r="F8592" s="14" t="s">
        <v>116</v>
      </c>
      <c r="G8592" s="26">
        <v>43313</v>
      </c>
      <c r="H8592" s="14">
        <v>2017</v>
      </c>
      <c r="I8592" s="14" t="s">
        <v>360</v>
      </c>
      <c r="J8592" s="14" t="s">
        <v>6363</v>
      </c>
      <c r="K8592" s="14" t="s">
        <v>475</v>
      </c>
      <c r="L8592" s="14" t="s">
        <v>39307</v>
      </c>
      <c r="M8592" s="14">
        <f t="shared" si="1072"/>
        <v>2018</v>
      </c>
      <c r="N8592" s="14">
        <f t="shared" si="1073"/>
        <v>8</v>
      </c>
      <c r="O8592" s="14" t="str">
        <f>IFERROR(VLOOKUP(I8592,Lists!$F$2:$G$16,2,FALSE()),"Not Rated")</f>
        <v>Adults</v>
      </c>
      <c r="P8592" s="14">
        <f t="shared" si="1074"/>
        <v>151</v>
      </c>
      <c r="Q8592" s="14" t="str">
        <f t="shared" si="1075"/>
        <v>India</v>
      </c>
      <c r="R8592" s="14" t="str">
        <f t="shared" si="1076"/>
        <v>|India|</v>
      </c>
      <c r="S8592" s="14" t="str">
        <f t="shared" si="1077"/>
        <v>|Dramas|International Movies|</v>
      </c>
      <c r="T8592" s="14" t="str">
        <f t="shared" si="1078"/>
        <v>|Aditya Kripalani|</v>
      </c>
      <c r="U8592" s="14" t="str">
        <f t="shared" si="1079"/>
        <v>|Vibhawari Deshpande|Chitrangada Chakraborty|Suchitra Pillai|Upendra Limaye|Divya Unny|Kritika Pande|Mayur More|Kamil Shaikh|</v>
      </c>
    </row>
    <row r="8593" spans="1:21">
      <c r="A8593" s="14" t="s">
        <v>39308</v>
      </c>
      <c r="B8593" s="14" t="s">
        <v>48</v>
      </c>
      <c r="C8593" s="14" t="s">
        <v>39309</v>
      </c>
      <c r="D8593" s="14" t="s">
        <v>33933</v>
      </c>
      <c r="E8593" s="14" t="s">
        <v>39310</v>
      </c>
      <c r="F8593" s="14" t="s">
        <v>116</v>
      </c>
      <c r="G8593" s="26">
        <v>43101</v>
      </c>
      <c r="H8593" s="14">
        <v>2013</v>
      </c>
      <c r="I8593" s="14" t="s">
        <v>361</v>
      </c>
      <c r="J8593" s="14" t="s">
        <v>443</v>
      </c>
      <c r="K8593" s="14" t="s">
        <v>834</v>
      </c>
      <c r="L8593" s="14" t="s">
        <v>39311</v>
      </c>
      <c r="M8593" s="14">
        <f t="shared" si="1072"/>
        <v>2018</v>
      </c>
      <c r="N8593" s="14">
        <f t="shared" si="1073"/>
        <v>1</v>
      </c>
      <c r="O8593" s="14" t="str">
        <f>IFERROR(VLOOKUP(I8593,Lists!$F$2:$G$16,2,FALSE()),"Not Rated")</f>
        <v>Teens</v>
      </c>
      <c r="P8593" s="14">
        <f t="shared" si="1074"/>
        <v>125</v>
      </c>
      <c r="Q8593" s="14" t="str">
        <f t="shared" si="1075"/>
        <v>India</v>
      </c>
      <c r="R8593" s="14" t="str">
        <f t="shared" si="1076"/>
        <v>|India|</v>
      </c>
      <c r="S8593" s="14" t="str">
        <f t="shared" si="1077"/>
        <v>|Comedies|Dramas|International Movies|</v>
      </c>
      <c r="T8593" s="14" t="str">
        <f t="shared" si="1078"/>
        <v>|Sameer Vidwans|</v>
      </c>
      <c r="U8593" s="14" t="str">
        <f t="shared" si="1079"/>
        <v>|Priya Bapat|Siddarth Jadhav|Umesh Kamat|Sai Tamhankar|Vandana Gupte|</v>
      </c>
    </row>
    <row r="8594" spans="1:21">
      <c r="A8594" s="14" t="s">
        <v>39312</v>
      </c>
      <c r="B8594" s="14" t="s">
        <v>49</v>
      </c>
      <c r="C8594" s="14" t="s">
        <v>39313</v>
      </c>
      <c r="D8594" s="14" t="s">
        <v>117</v>
      </c>
      <c r="E8594" s="14" t="s">
        <v>39314</v>
      </c>
      <c r="F8594" s="14" t="s">
        <v>117</v>
      </c>
      <c r="G8594" s="26">
        <v>42996</v>
      </c>
      <c r="H8594" s="14">
        <v>2009</v>
      </c>
      <c r="I8594" s="14" t="s">
        <v>361</v>
      </c>
      <c r="J8594" s="14" t="s">
        <v>105</v>
      </c>
      <c r="K8594" s="14" t="s">
        <v>688</v>
      </c>
      <c r="L8594" s="14" t="s">
        <v>39315</v>
      </c>
      <c r="M8594" s="14">
        <f t="shared" si="1072"/>
        <v>2017</v>
      </c>
      <c r="N8594" s="14">
        <f t="shared" si="1073"/>
        <v>9</v>
      </c>
      <c r="O8594" s="14" t="str">
        <f>IFERROR(VLOOKUP(I8594,Lists!$F$2:$G$16,2,FALSE()),"Not Rated")</f>
        <v>Teens</v>
      </c>
      <c r="P8594" s="14">
        <f t="shared" si="1074"/>
        <v>1</v>
      </c>
      <c r="Q8594" s="14" t="str">
        <f t="shared" si="1075"/>
        <v>Unknown</v>
      </c>
      <c r="R8594" s="14" t="str">
        <f t="shared" si="1076"/>
        <v>|Unknown|</v>
      </c>
      <c r="S8594" s="14" t="str">
        <f t="shared" si="1077"/>
        <v>|International TV Shows|TV Dramas|</v>
      </c>
      <c r="T8594" s="14" t="str">
        <f t="shared" si="1078"/>
        <v>|Unknown|</v>
      </c>
      <c r="U8594" s="14" t="str">
        <f t="shared" si="1079"/>
        <v>|Loo Aye Keng|Chen Ke Mei|Hady|Hishiko Woo|Jiang Pei Pei|Steve Yap|</v>
      </c>
    </row>
    <row r="8595" spans="1:21">
      <c r="A8595" s="14" t="s">
        <v>39316</v>
      </c>
      <c r="B8595" s="14" t="s">
        <v>49</v>
      </c>
      <c r="C8595" s="14" t="s">
        <v>39317</v>
      </c>
      <c r="D8595" s="14" t="s">
        <v>117</v>
      </c>
      <c r="E8595" s="14" t="s">
        <v>39318</v>
      </c>
      <c r="F8595" s="14" t="s">
        <v>117</v>
      </c>
      <c r="G8595" s="26">
        <v>43154</v>
      </c>
      <c r="H8595" s="14">
        <v>2014</v>
      </c>
      <c r="I8595" s="14" t="s">
        <v>361</v>
      </c>
      <c r="J8595" s="14" t="s">
        <v>105</v>
      </c>
      <c r="K8595" s="14" t="s">
        <v>462</v>
      </c>
      <c r="L8595" s="14" t="s">
        <v>39319</v>
      </c>
      <c r="M8595" s="14">
        <f t="shared" si="1072"/>
        <v>2018</v>
      </c>
      <c r="N8595" s="14">
        <f t="shared" si="1073"/>
        <v>2</v>
      </c>
      <c r="O8595" s="14" t="str">
        <f>IFERROR(VLOOKUP(I8595,Lists!$F$2:$G$16,2,FALSE()),"Not Rated")</f>
        <v>Teens</v>
      </c>
      <c r="P8595" s="14">
        <f t="shared" si="1074"/>
        <v>1</v>
      </c>
      <c r="Q8595" s="14" t="str">
        <f t="shared" si="1075"/>
        <v>Unknown</v>
      </c>
      <c r="R8595" s="14" t="str">
        <f t="shared" si="1076"/>
        <v>|Unknown|</v>
      </c>
      <c r="S8595" s="14" t="str">
        <f t="shared" si="1077"/>
        <v>|Crime TV Shows|Docuseries|International TV Shows|</v>
      </c>
      <c r="T8595" s="14" t="str">
        <f t="shared" si="1078"/>
        <v>|Unknown|</v>
      </c>
      <c r="U8595" s="14" t="str">
        <f t="shared" si="1079"/>
        <v>|Santiwithi Phrombut|Jamorn Kijsawapak|Orrawan Phuakthaisong|</v>
      </c>
    </row>
    <row r="8596" spans="1:21">
      <c r="A8596" s="14" t="s">
        <v>39320</v>
      </c>
      <c r="B8596" s="14" t="s">
        <v>48</v>
      </c>
      <c r="C8596" s="14" t="s">
        <v>39321</v>
      </c>
      <c r="D8596" s="14" t="s">
        <v>39322</v>
      </c>
      <c r="E8596" s="14" t="s">
        <v>39323</v>
      </c>
      <c r="F8596" s="14" t="s">
        <v>115</v>
      </c>
      <c r="G8596" s="26">
        <v>42141</v>
      </c>
      <c r="H8596" s="14">
        <v>2014</v>
      </c>
      <c r="I8596" s="14" t="s">
        <v>370</v>
      </c>
      <c r="J8596" s="14" t="s">
        <v>1773</v>
      </c>
      <c r="K8596" s="14" t="s">
        <v>251</v>
      </c>
      <c r="L8596" s="14" t="s">
        <v>39324</v>
      </c>
      <c r="M8596" s="14">
        <f t="shared" si="1072"/>
        <v>2015</v>
      </c>
      <c r="N8596" s="14">
        <f t="shared" si="1073"/>
        <v>5</v>
      </c>
      <c r="O8596" s="14" t="str">
        <f>IFERROR(VLOOKUP(I8596,Lists!$F$2:$G$16,2,FALSE()),"Not Rated")</f>
        <v>Kids</v>
      </c>
      <c r="P8596" s="14">
        <f t="shared" si="1074"/>
        <v>78</v>
      </c>
      <c r="Q8596" s="14" t="str">
        <f t="shared" si="1075"/>
        <v>United States</v>
      </c>
      <c r="R8596" s="14" t="str">
        <f t="shared" si="1076"/>
        <v>|United States|</v>
      </c>
      <c r="S8596" s="14" t="str">
        <f t="shared" si="1077"/>
        <v>|Children &amp; Family Movies|</v>
      </c>
      <c r="T8596" s="14" t="str">
        <f t="shared" si="1078"/>
        <v>|Steve Loter|</v>
      </c>
      <c r="U8596" s="14" t="str">
        <f t="shared" si="1079"/>
        <v>|Ginnifer Goodwin|Mae Whitman|Rosario Dawson|Lucy Liu|Pamela Adlon|Raven-Symoné|Megan Hilty|Kari Wahlgren|Anjelica Huston|Jeff Corwin|Olivia Holt|Thomas Lennon|Chloe Bennet|Danai Gurira|Grey DeLisle|Peter Michael|</v>
      </c>
    </row>
    <row r="8597" spans="1:21">
      <c r="A8597" s="14" t="s">
        <v>39325</v>
      </c>
      <c r="B8597" s="14" t="s">
        <v>48</v>
      </c>
      <c r="C8597" s="14" t="s">
        <v>39326</v>
      </c>
      <c r="D8597" s="14" t="s">
        <v>39327</v>
      </c>
      <c r="E8597" s="14" t="s">
        <v>39328</v>
      </c>
      <c r="F8597" s="14" t="s">
        <v>115</v>
      </c>
      <c r="G8597" s="26">
        <v>43543</v>
      </c>
      <c r="H8597" s="14">
        <v>2018</v>
      </c>
      <c r="I8597" s="14" t="s">
        <v>361</v>
      </c>
      <c r="J8597" s="14" t="s">
        <v>566</v>
      </c>
      <c r="K8597" s="14" t="s">
        <v>4672</v>
      </c>
      <c r="L8597" s="14" t="s">
        <v>39329</v>
      </c>
      <c r="M8597" s="14">
        <f t="shared" si="1072"/>
        <v>2019</v>
      </c>
      <c r="N8597" s="14">
        <f t="shared" si="1073"/>
        <v>3</v>
      </c>
      <c r="O8597" s="14" t="str">
        <f>IFERROR(VLOOKUP(I8597,Lists!$F$2:$G$16,2,FALSE()),"Not Rated")</f>
        <v>Teens</v>
      </c>
      <c r="P8597" s="14">
        <f t="shared" si="1074"/>
        <v>97</v>
      </c>
      <c r="Q8597" s="14" t="str">
        <f t="shared" si="1075"/>
        <v>United States</v>
      </c>
      <c r="R8597" s="14" t="str">
        <f t="shared" si="1076"/>
        <v>|United States|</v>
      </c>
      <c r="S8597" s="14" t="str">
        <f t="shared" si="1077"/>
        <v>|Dramas|Independent Movies|Sci-Fi &amp; Fantasy|</v>
      </c>
      <c r="T8597" s="14" t="str">
        <f t="shared" si="1078"/>
        <v>|Sonny Marler|</v>
      </c>
      <c r="U8597" s="14" t="str">
        <f t="shared" si="1079"/>
        <v>|Clayne Crawford|Christian Kane|Colt Crawford|Wilmer Calderon|Randy Smith|Wendy Baron|Lennie Crawford|Chalet Lizette Brannan|</v>
      </c>
    </row>
    <row r="8598" spans="1:21">
      <c r="A8598" s="14" t="s">
        <v>39330</v>
      </c>
      <c r="B8598" s="14" t="s">
        <v>49</v>
      </c>
      <c r="C8598" s="14" t="s">
        <v>39331</v>
      </c>
      <c r="D8598" s="14" t="s">
        <v>117</v>
      </c>
      <c r="E8598" s="14" t="s">
        <v>39332</v>
      </c>
      <c r="F8598" s="14" t="s">
        <v>39333</v>
      </c>
      <c r="G8598" s="26">
        <v>42979</v>
      </c>
      <c r="H8598" s="14">
        <v>2014</v>
      </c>
      <c r="I8598" s="14" t="s">
        <v>366</v>
      </c>
      <c r="J8598" s="14" t="s">
        <v>105</v>
      </c>
      <c r="K8598" s="14" t="s">
        <v>256</v>
      </c>
      <c r="L8598" s="14" t="s">
        <v>39334</v>
      </c>
      <c r="M8598" s="14">
        <f t="shared" si="1072"/>
        <v>2017</v>
      </c>
      <c r="N8598" s="14">
        <f t="shared" si="1073"/>
        <v>9</v>
      </c>
      <c r="O8598" s="14" t="str">
        <f>IFERROR(VLOOKUP(I8598,Lists!$F$2:$G$16,2,FALSE()),"Not Rated")</f>
        <v>Kids</v>
      </c>
      <c r="P8598" s="14">
        <f t="shared" si="1074"/>
        <v>1</v>
      </c>
      <c r="Q8598" s="14" t="str">
        <f t="shared" si="1075"/>
        <v>Germany</v>
      </c>
      <c r="R8598" s="14" t="str">
        <f t="shared" si="1076"/>
        <v>|Germany|United States|Italy|</v>
      </c>
      <c r="S8598" s="14" t="str">
        <f t="shared" si="1077"/>
        <v>|Kids' TV|</v>
      </c>
      <c r="T8598" s="14" t="str">
        <f t="shared" si="1078"/>
        <v>|Unknown|</v>
      </c>
      <c r="U8598" s="14" t="str">
        <f t="shared" si="1079"/>
        <v>|Alyson Leigh Rosenfeld|Dave Wills|Serra Hirsch|Erica Schroeder|Jason Griffith|</v>
      </c>
    </row>
    <row r="8599" spans="1:21">
      <c r="A8599" s="14" t="s">
        <v>39335</v>
      </c>
      <c r="B8599" s="14" t="s">
        <v>48</v>
      </c>
      <c r="C8599" s="14" t="s">
        <v>39336</v>
      </c>
      <c r="D8599" s="14" t="s">
        <v>39337</v>
      </c>
      <c r="E8599" s="14" t="s">
        <v>117</v>
      </c>
      <c r="F8599" s="14" t="s">
        <v>39338</v>
      </c>
      <c r="G8599" s="26">
        <v>42736</v>
      </c>
      <c r="H8599" s="14">
        <v>2016</v>
      </c>
      <c r="I8599" s="14" t="s">
        <v>361</v>
      </c>
      <c r="J8599" s="14" t="s">
        <v>1668</v>
      </c>
      <c r="K8599" s="14" t="s">
        <v>247</v>
      </c>
      <c r="L8599" s="14" t="s">
        <v>39339</v>
      </c>
      <c r="M8599" s="14">
        <f t="shared" si="1072"/>
        <v>2017</v>
      </c>
      <c r="N8599" s="14">
        <f t="shared" si="1073"/>
        <v>1</v>
      </c>
      <c r="O8599" s="14" t="str">
        <f>IFERROR(VLOOKUP(I8599,Lists!$F$2:$G$16,2,FALSE()),"Not Rated")</f>
        <v>Teens</v>
      </c>
      <c r="P8599" s="14">
        <f t="shared" si="1074"/>
        <v>84</v>
      </c>
      <c r="Q8599" s="14" t="str">
        <f t="shared" si="1075"/>
        <v>United States</v>
      </c>
      <c r="R8599" s="14" t="str">
        <f t="shared" si="1076"/>
        <v>|United States|Venezuela|</v>
      </c>
      <c r="S8599" s="14" t="str">
        <f t="shared" si="1077"/>
        <v>|Documentaries|</v>
      </c>
      <c r="T8599" s="14" t="str">
        <f t="shared" si="1078"/>
        <v>|Edward Ellis|Flor Salcedo|Aaron Woolf|</v>
      </c>
      <c r="U8599" s="14" t="str">
        <f t="shared" si="1079"/>
        <v>|Unknown|</v>
      </c>
    </row>
    <row r="8600" spans="1:21">
      <c r="A8600" s="14" t="s">
        <v>39340</v>
      </c>
      <c r="B8600" s="14" t="s">
        <v>48</v>
      </c>
      <c r="C8600" s="14" t="s">
        <v>39341</v>
      </c>
      <c r="D8600" s="14" t="s">
        <v>39342</v>
      </c>
      <c r="E8600" s="14" t="s">
        <v>39343</v>
      </c>
      <c r="F8600" s="14" t="s">
        <v>115</v>
      </c>
      <c r="G8600" s="26">
        <v>43678</v>
      </c>
      <c r="H8600" s="14">
        <v>1995</v>
      </c>
      <c r="I8600" s="14" t="s">
        <v>364</v>
      </c>
      <c r="J8600" s="14" t="s">
        <v>1096</v>
      </c>
      <c r="K8600" s="14" t="s">
        <v>39344</v>
      </c>
      <c r="L8600" s="14" t="s">
        <v>39345</v>
      </c>
      <c r="M8600" s="14">
        <f t="shared" si="1072"/>
        <v>2019</v>
      </c>
      <c r="N8600" s="14">
        <f t="shared" si="1073"/>
        <v>8</v>
      </c>
      <c r="O8600" s="14" t="str">
        <f>IFERROR(VLOOKUP(I8600,Lists!$F$2:$G$16,2,FALSE()),"Not Rated")</f>
        <v>Teens</v>
      </c>
      <c r="P8600" s="14">
        <f t="shared" si="1074"/>
        <v>108</v>
      </c>
      <c r="Q8600" s="14" t="str">
        <f t="shared" si="1075"/>
        <v>United States</v>
      </c>
      <c r="R8600" s="14" t="str">
        <f t="shared" si="1076"/>
        <v>|United States|</v>
      </c>
      <c r="S8600" s="14" t="str">
        <f t="shared" si="1077"/>
        <v>|Comedies|Cult Movies|LGBTQ Movies|</v>
      </c>
      <c r="T8600" s="14" t="str">
        <f t="shared" si="1078"/>
        <v>|Beeban Kidron|</v>
      </c>
      <c r="U8600" s="14" t="str">
        <f t="shared" si="1079"/>
        <v>|Patrick Swayze|Wesley Snipes|John Leguizamo|Stockard Channing|Blythe Danner|Arliss Howard|Jason London|Chris Penn|Melinda Dillon|Beth Grant|Alice Drummond|Marceline Hugot|Michael Vartan|RuPaul Charles|Julie Newmar|</v>
      </c>
    </row>
    <row r="8601" spans="1:21">
      <c r="A8601" s="14" t="s">
        <v>39346</v>
      </c>
      <c r="B8601" s="14" t="s">
        <v>49</v>
      </c>
      <c r="C8601" s="14" t="s">
        <v>39347</v>
      </c>
      <c r="D8601" s="14" t="s">
        <v>39348</v>
      </c>
      <c r="E8601" s="14" t="s">
        <v>39349</v>
      </c>
      <c r="F8601" s="14" t="s">
        <v>118</v>
      </c>
      <c r="G8601" s="26">
        <v>42979</v>
      </c>
      <c r="H8601" s="14">
        <v>2015</v>
      </c>
      <c r="I8601" s="14" t="s">
        <v>360</v>
      </c>
      <c r="J8601" s="14" t="s">
        <v>107</v>
      </c>
      <c r="K8601" s="14" t="s">
        <v>30146</v>
      </c>
      <c r="L8601" s="14" t="s">
        <v>39350</v>
      </c>
      <c r="M8601" s="14">
        <f t="shared" si="1072"/>
        <v>2017</v>
      </c>
      <c r="N8601" s="14">
        <f t="shared" si="1073"/>
        <v>9</v>
      </c>
      <c r="O8601" s="14" t="str">
        <f>IFERROR(VLOOKUP(I8601,Lists!$F$2:$G$16,2,FALSE()),"Not Rated")</f>
        <v>Adults</v>
      </c>
      <c r="P8601" s="14">
        <f t="shared" si="1074"/>
        <v>3</v>
      </c>
      <c r="Q8601" s="14" t="str">
        <f t="shared" si="1075"/>
        <v>United Kingdom</v>
      </c>
      <c r="R8601" s="14" t="str">
        <f t="shared" si="1076"/>
        <v>|United Kingdom|</v>
      </c>
      <c r="S8601" s="14" t="str">
        <f t="shared" si="1077"/>
        <v>|British TV Shows|Classic &amp; Cult TV|TV Comedies|</v>
      </c>
      <c r="T8601" s="14" t="str">
        <f t="shared" si="1078"/>
        <v>|Michael Cumming|</v>
      </c>
      <c r="U8601" s="14" t="str">
        <f t="shared" si="1079"/>
        <v>|Matt Berry|Robert Bathurst|Doon Mackichan|Shazad Latif|Tim Downie|Harry Peacock|Tracy Ann Oberman|</v>
      </c>
    </row>
    <row r="8602" spans="1:21">
      <c r="A8602" s="14" t="s">
        <v>39351</v>
      </c>
      <c r="B8602" s="14" t="s">
        <v>49</v>
      </c>
      <c r="C8602" s="14" t="s">
        <v>39352</v>
      </c>
      <c r="D8602" s="14" t="s">
        <v>117</v>
      </c>
      <c r="E8602" s="14" t="s">
        <v>39353</v>
      </c>
      <c r="F8602" s="14" t="s">
        <v>119</v>
      </c>
      <c r="G8602" s="26">
        <v>43719</v>
      </c>
      <c r="H8602" s="14">
        <v>2018</v>
      </c>
      <c r="I8602" s="14" t="s">
        <v>365</v>
      </c>
      <c r="J8602" s="14" t="s">
        <v>106</v>
      </c>
      <c r="K8602" s="14" t="s">
        <v>878</v>
      </c>
      <c r="L8602" s="14" t="s">
        <v>39354</v>
      </c>
      <c r="M8602" s="14">
        <f t="shared" si="1072"/>
        <v>2019</v>
      </c>
      <c r="N8602" s="14">
        <f t="shared" si="1073"/>
        <v>9</v>
      </c>
      <c r="O8602" s="14" t="str">
        <f>IFERROR(VLOOKUP(I8602,Lists!$F$2:$G$16,2,FALSE()),"Not Rated")</f>
        <v>Kids</v>
      </c>
      <c r="P8602" s="14">
        <f t="shared" si="1074"/>
        <v>2</v>
      </c>
      <c r="Q8602" s="14" t="str">
        <f t="shared" si="1075"/>
        <v>Canada</v>
      </c>
      <c r="R8602" s="14" t="str">
        <f t="shared" si="1076"/>
        <v>|Canada|</v>
      </c>
      <c r="S8602" s="14" t="str">
        <f t="shared" si="1077"/>
        <v>|Kids' TV|Korean TV Shows|</v>
      </c>
      <c r="T8602" s="14" t="str">
        <f t="shared" si="1078"/>
        <v>|Unknown|</v>
      </c>
      <c r="U8602" s="14" t="str">
        <f t="shared" si="1079"/>
        <v>|Octavian Kaul|Valin Shinyei|Chelsea Miller|Sunni Westbrook|Sam Vincent|Rebecca Shoichet|Jeff Evans Todd|Paul Dobson|Rhona Rees|</v>
      </c>
    </row>
    <row r="8603" spans="1:21">
      <c r="A8603" s="14" t="s">
        <v>39355</v>
      </c>
      <c r="B8603" s="14" t="s">
        <v>48</v>
      </c>
      <c r="C8603" s="14" t="s">
        <v>39356</v>
      </c>
      <c r="D8603" s="14" t="s">
        <v>39357</v>
      </c>
      <c r="E8603" s="14" t="s">
        <v>117</v>
      </c>
      <c r="F8603" s="14" t="s">
        <v>39358</v>
      </c>
      <c r="G8603" s="26">
        <v>43009</v>
      </c>
      <c r="H8603" s="14">
        <v>2017</v>
      </c>
      <c r="I8603" s="14" t="s">
        <v>361</v>
      </c>
      <c r="J8603" s="14" t="s">
        <v>1330</v>
      </c>
      <c r="K8603" s="14" t="s">
        <v>2701</v>
      </c>
      <c r="L8603" s="14" t="s">
        <v>39359</v>
      </c>
      <c r="M8603" s="14">
        <f t="shared" si="1072"/>
        <v>2017</v>
      </c>
      <c r="N8603" s="14">
        <f t="shared" si="1073"/>
        <v>10</v>
      </c>
      <c r="O8603" s="14" t="str">
        <f>IFERROR(VLOOKUP(I8603,Lists!$F$2:$G$16,2,FALSE()),"Not Rated")</f>
        <v>Teens</v>
      </c>
      <c r="P8603" s="14">
        <f t="shared" si="1074"/>
        <v>89</v>
      </c>
      <c r="Q8603" s="14" t="str">
        <f t="shared" si="1075"/>
        <v>United Kingdom</v>
      </c>
      <c r="R8603" s="14" t="str">
        <f t="shared" si="1076"/>
        <v>|United Kingdom|Canada|Japan|</v>
      </c>
      <c r="S8603" s="14" t="str">
        <f t="shared" si="1077"/>
        <v>|Documentaries|International Movies|Music &amp; Musicals|</v>
      </c>
      <c r="T8603" s="14" t="str">
        <f t="shared" si="1078"/>
        <v>|Kyoko Miyake|</v>
      </c>
      <c r="U8603" s="14" t="str">
        <f t="shared" si="1079"/>
        <v>|Unknown|</v>
      </c>
    </row>
    <row r="8604" spans="1:21">
      <c r="A8604" s="14" t="s">
        <v>39360</v>
      </c>
      <c r="B8604" s="14" t="s">
        <v>48</v>
      </c>
      <c r="C8604" s="14" t="s">
        <v>39361</v>
      </c>
      <c r="D8604" s="14" t="s">
        <v>39362</v>
      </c>
      <c r="E8604" s="14" t="s">
        <v>39363</v>
      </c>
      <c r="F8604" s="14" t="s">
        <v>117</v>
      </c>
      <c r="G8604" s="26">
        <v>43814</v>
      </c>
      <c r="H8604" s="14">
        <v>2001</v>
      </c>
      <c r="I8604" s="14" t="s">
        <v>365</v>
      </c>
      <c r="J8604" s="14" t="s">
        <v>4137</v>
      </c>
      <c r="K8604" s="14" t="s">
        <v>481</v>
      </c>
      <c r="L8604" s="14" t="s">
        <v>39364</v>
      </c>
      <c r="M8604" s="14">
        <f t="shared" si="1072"/>
        <v>2019</v>
      </c>
      <c r="N8604" s="14">
        <f t="shared" si="1073"/>
        <v>12</v>
      </c>
      <c r="O8604" s="14" t="str">
        <f>IFERROR(VLOOKUP(I8604,Lists!$F$2:$G$16,2,FALSE()),"Not Rated")</f>
        <v>Kids</v>
      </c>
      <c r="P8604" s="14">
        <f t="shared" si="1074"/>
        <v>60</v>
      </c>
      <c r="Q8604" s="14" t="str">
        <f t="shared" si="1075"/>
        <v>Unknown</v>
      </c>
      <c r="R8604" s="14" t="str">
        <f t="shared" si="1076"/>
        <v>|Unknown|</v>
      </c>
      <c r="S8604" s="14" t="str">
        <f t="shared" si="1077"/>
        <v>|Children &amp; Family Movies|Comedies|</v>
      </c>
      <c r="T8604" s="14" t="str">
        <f t="shared" si="1078"/>
        <v>|Phil Roman|</v>
      </c>
      <c r="U8604" s="14" t="str">
        <f t="shared" si="1079"/>
        <v>|Richard Kind|Dana Hill|Anndi McAfee|Tony Jay|Rip Taylor|Henry Gibson|</v>
      </c>
    </row>
    <row r="8605" spans="1:21">
      <c r="A8605" s="14" t="s">
        <v>39365</v>
      </c>
      <c r="B8605" s="14" t="s">
        <v>48</v>
      </c>
      <c r="C8605" s="14" t="s">
        <v>39366</v>
      </c>
      <c r="D8605" s="14" t="s">
        <v>39367</v>
      </c>
      <c r="E8605" s="14" t="s">
        <v>39368</v>
      </c>
      <c r="F8605" s="14" t="s">
        <v>916</v>
      </c>
      <c r="G8605" s="26">
        <v>43830</v>
      </c>
      <c r="H8605" s="14">
        <v>1997</v>
      </c>
      <c r="I8605" s="14" t="s">
        <v>364</v>
      </c>
      <c r="J8605" s="14" t="s">
        <v>1008</v>
      </c>
      <c r="K8605" s="14" t="s">
        <v>248</v>
      </c>
      <c r="L8605" s="14" t="s">
        <v>39369</v>
      </c>
      <c r="M8605" s="14">
        <f t="shared" si="1072"/>
        <v>2019</v>
      </c>
      <c r="N8605" s="14">
        <f t="shared" si="1073"/>
        <v>12</v>
      </c>
      <c r="O8605" s="14" t="str">
        <f>IFERROR(VLOOKUP(I8605,Lists!$F$2:$G$16,2,FALSE()),"Not Rated")</f>
        <v>Teens</v>
      </c>
      <c r="P8605" s="14">
        <f t="shared" si="1074"/>
        <v>119</v>
      </c>
      <c r="Q8605" s="14" t="str">
        <f t="shared" si="1075"/>
        <v>United Kingdom</v>
      </c>
      <c r="R8605" s="14" t="str">
        <f t="shared" si="1076"/>
        <v>|United Kingdom|United States|</v>
      </c>
      <c r="S8605" s="14" t="str">
        <f t="shared" si="1077"/>
        <v>|Action &amp; Adventure|</v>
      </c>
      <c r="T8605" s="14" t="str">
        <f t="shared" si="1078"/>
        <v>|Roger Spottiswoode|</v>
      </c>
      <c r="U8605" s="14" t="str">
        <f t="shared" si="1079"/>
        <v>|Pierce Brosnan|Jonathan Pryce|Michelle Yeoh|Teri Hatcher|Joe Don Baker|Judi Dench|Ricky Jay|Götz Otto|Desmond Llewelyn|Vincent Schiavelli|</v>
      </c>
    </row>
    <row r="8606" spans="1:21">
      <c r="A8606" s="14" t="s">
        <v>39370</v>
      </c>
      <c r="B8606" s="14" t="s">
        <v>49</v>
      </c>
      <c r="C8606" s="14" t="s">
        <v>39371</v>
      </c>
      <c r="D8606" s="14" t="s">
        <v>117</v>
      </c>
      <c r="E8606" s="14" t="s">
        <v>117</v>
      </c>
      <c r="F8606" s="14" t="s">
        <v>39372</v>
      </c>
      <c r="G8606" s="26">
        <v>43539</v>
      </c>
      <c r="H8606" s="14">
        <v>2018</v>
      </c>
      <c r="I8606" s="14" t="s">
        <v>361</v>
      </c>
      <c r="J8606" s="14" t="s">
        <v>105</v>
      </c>
      <c r="K8606" s="14" t="s">
        <v>26858</v>
      </c>
      <c r="L8606" s="14" t="s">
        <v>39373</v>
      </c>
      <c r="M8606" s="14">
        <f t="shared" si="1072"/>
        <v>2019</v>
      </c>
      <c r="N8606" s="14">
        <f t="shared" si="1073"/>
        <v>3</v>
      </c>
      <c r="O8606" s="14" t="str">
        <f>IFERROR(VLOOKUP(I8606,Lists!$F$2:$G$16,2,FALSE()),"Not Rated")</f>
        <v>Teens</v>
      </c>
      <c r="P8606" s="14">
        <f t="shared" si="1074"/>
        <v>1</v>
      </c>
      <c r="Q8606" s="14" t="str">
        <f t="shared" si="1075"/>
        <v>United Kingdom</v>
      </c>
      <c r="R8606" s="14" t="str">
        <f t="shared" si="1076"/>
        <v>|United Kingdom|United States|Czech Republic|</v>
      </c>
      <c r="S8606" s="14" t="str">
        <f t="shared" si="1077"/>
        <v>|British TV Shows|Docuseries|Science &amp; Nature TV|</v>
      </c>
      <c r="T8606" s="14" t="str">
        <f t="shared" si="1078"/>
        <v>|Unknown|</v>
      </c>
      <c r="U8606" s="14" t="str">
        <f t="shared" si="1079"/>
        <v>|Unknown|</v>
      </c>
    </row>
    <row r="8607" spans="1:21">
      <c r="A8607" s="14" t="s">
        <v>39374</v>
      </c>
      <c r="B8607" s="14" t="s">
        <v>49</v>
      </c>
      <c r="C8607" s="14" t="s">
        <v>39375</v>
      </c>
      <c r="D8607" s="14" t="s">
        <v>117</v>
      </c>
      <c r="E8607" s="14" t="s">
        <v>117</v>
      </c>
      <c r="F8607" s="14" t="s">
        <v>115</v>
      </c>
      <c r="G8607" s="26">
        <v>43465</v>
      </c>
      <c r="H8607" s="14">
        <v>2018</v>
      </c>
      <c r="I8607" s="14" t="s">
        <v>360</v>
      </c>
      <c r="J8607" s="14" t="s">
        <v>107</v>
      </c>
      <c r="K8607" s="14" t="s">
        <v>262</v>
      </c>
      <c r="L8607" s="14" t="s">
        <v>39376</v>
      </c>
      <c r="M8607" s="14">
        <f t="shared" si="1072"/>
        <v>2018</v>
      </c>
      <c r="N8607" s="14">
        <f t="shared" si="1073"/>
        <v>12</v>
      </c>
      <c r="O8607" s="14" t="str">
        <f>IFERROR(VLOOKUP(I8607,Lists!$F$2:$G$16,2,FALSE()),"Not Rated")</f>
        <v>Adults</v>
      </c>
      <c r="P8607" s="14">
        <f t="shared" si="1074"/>
        <v>3</v>
      </c>
      <c r="Q8607" s="14" t="str">
        <f t="shared" si="1075"/>
        <v>United States</v>
      </c>
      <c r="R8607" s="14" t="str">
        <f t="shared" si="1076"/>
        <v>|United States|</v>
      </c>
      <c r="S8607" s="14" t="str">
        <f t="shared" si="1077"/>
        <v>|Reality TV|</v>
      </c>
      <c r="T8607" s="14" t="str">
        <f t="shared" si="1078"/>
        <v>|Unknown|</v>
      </c>
      <c r="U8607" s="14" t="str">
        <f t="shared" si="1079"/>
        <v>|Unknown|</v>
      </c>
    </row>
    <row r="8608" spans="1:21">
      <c r="A8608" s="14" t="s">
        <v>39377</v>
      </c>
      <c r="B8608" s="14" t="s">
        <v>48</v>
      </c>
      <c r="C8608" s="14" t="s">
        <v>39378</v>
      </c>
      <c r="D8608" s="14" t="s">
        <v>39379</v>
      </c>
      <c r="E8608" s="14" t="s">
        <v>39380</v>
      </c>
      <c r="F8608" s="14" t="s">
        <v>116</v>
      </c>
      <c r="G8608" s="26">
        <v>43160</v>
      </c>
      <c r="H8608" s="14">
        <v>2016</v>
      </c>
      <c r="I8608" s="14" t="s">
        <v>361</v>
      </c>
      <c r="J8608" s="14" t="s">
        <v>872</v>
      </c>
      <c r="K8608" s="14" t="s">
        <v>444</v>
      </c>
      <c r="L8608" s="14" t="s">
        <v>39381</v>
      </c>
      <c r="M8608" s="14">
        <f t="shared" si="1072"/>
        <v>2018</v>
      </c>
      <c r="N8608" s="14">
        <f t="shared" si="1073"/>
        <v>3</v>
      </c>
      <c r="O8608" s="14" t="str">
        <f>IFERROR(VLOOKUP(I8608,Lists!$F$2:$G$16,2,FALSE()),"Not Rated")</f>
        <v>Teens</v>
      </c>
      <c r="P8608" s="14">
        <f t="shared" si="1074"/>
        <v>87</v>
      </c>
      <c r="Q8608" s="14" t="str">
        <f t="shared" si="1075"/>
        <v>India</v>
      </c>
      <c r="R8608" s="14" t="str">
        <f t="shared" si="1076"/>
        <v>|India|</v>
      </c>
      <c r="S8608" s="14" t="str">
        <f t="shared" si="1077"/>
        <v>|Dramas|Independent Movies|International Movies|</v>
      </c>
      <c r="T8608" s="14" t="str">
        <f t="shared" si="1078"/>
        <v>|Buddhadev Dasgupta|</v>
      </c>
      <c r="U8608" s="14" t="str">
        <f t="shared" si="1079"/>
        <v>|Sudipto Chattopadhyay|Chandan Roy Sanyal|Kajal Kumari|Ananya Chatterjee|Paoli Dam|Malobika Banerjee|Pawan Kanodia|</v>
      </c>
    </row>
    <row r="8609" spans="1:21">
      <c r="A8609" s="14" t="s">
        <v>39382</v>
      </c>
      <c r="B8609" s="14" t="s">
        <v>48</v>
      </c>
      <c r="C8609" s="14" t="s">
        <v>39383</v>
      </c>
      <c r="D8609" s="14" t="s">
        <v>14668</v>
      </c>
      <c r="E8609" s="14" t="s">
        <v>39384</v>
      </c>
      <c r="F8609" s="14" t="s">
        <v>115</v>
      </c>
      <c r="G8609" s="26">
        <v>44089</v>
      </c>
      <c r="H8609" s="14">
        <v>2001</v>
      </c>
      <c r="I8609" s="14" t="s">
        <v>364</v>
      </c>
      <c r="J8609" s="14" t="s">
        <v>457</v>
      </c>
      <c r="K8609" s="14" t="s">
        <v>1254</v>
      </c>
      <c r="L8609" s="14" t="s">
        <v>39385</v>
      </c>
      <c r="M8609" s="14">
        <f t="shared" si="1072"/>
        <v>2020</v>
      </c>
      <c r="N8609" s="14">
        <f t="shared" si="1073"/>
        <v>9</v>
      </c>
      <c r="O8609" s="14" t="str">
        <f>IFERROR(VLOOKUP(I8609,Lists!$F$2:$G$16,2,FALSE()),"Not Rated")</f>
        <v>Teens</v>
      </c>
      <c r="P8609" s="14">
        <f t="shared" si="1074"/>
        <v>104</v>
      </c>
      <c r="Q8609" s="14" t="str">
        <f t="shared" si="1075"/>
        <v>United States</v>
      </c>
      <c r="R8609" s="14" t="str">
        <f t="shared" si="1076"/>
        <v>|United States|</v>
      </c>
      <c r="S8609" s="14" t="str">
        <f t="shared" si="1077"/>
        <v>|Comedies|Dramas|Romantic Movies|</v>
      </c>
      <c r="T8609" s="14" t="str">
        <f t="shared" si="1078"/>
        <v>|Maria Ripoll|</v>
      </c>
      <c r="U8609" s="14" t="str">
        <f t="shared" si="1079"/>
        <v>|Hector Elizondo|Jacqueline Obradors|Elizabeth Peña|Tamara Mello|Nikolai Kinski|Raquel Welch|Joel Joan|Paul Rodriguez|Constance Marie|Julio Oscar Mechoso|</v>
      </c>
    </row>
    <row r="8610" spans="1:21">
      <c r="A8610" s="14" t="s">
        <v>39386</v>
      </c>
      <c r="B8610" s="14" t="s">
        <v>48</v>
      </c>
      <c r="C8610" s="14" t="s">
        <v>39387</v>
      </c>
      <c r="D8610" s="14" t="s">
        <v>24426</v>
      </c>
      <c r="E8610" s="14" t="s">
        <v>39388</v>
      </c>
      <c r="F8610" s="14" t="s">
        <v>115</v>
      </c>
      <c r="G8610" s="26">
        <v>42723</v>
      </c>
      <c r="H8610" s="14">
        <v>2016</v>
      </c>
      <c r="I8610" s="14" t="s">
        <v>369</v>
      </c>
      <c r="J8610" s="14" t="s">
        <v>507</v>
      </c>
      <c r="K8610" s="14" t="s">
        <v>245</v>
      </c>
      <c r="L8610" s="14" t="s">
        <v>39389</v>
      </c>
      <c r="M8610" s="14">
        <f t="shared" si="1072"/>
        <v>2016</v>
      </c>
      <c r="N8610" s="14">
        <f t="shared" si="1073"/>
        <v>12</v>
      </c>
      <c r="O8610" s="14" t="str">
        <f>IFERROR(VLOOKUP(I8610,Lists!$F$2:$G$16,2,FALSE()),"Not Rated")</f>
        <v>Not Rated</v>
      </c>
      <c r="P8610" s="14">
        <f t="shared" si="1074"/>
        <v>94</v>
      </c>
      <c r="Q8610" s="14" t="str">
        <f t="shared" si="1075"/>
        <v>United States</v>
      </c>
      <c r="R8610" s="14" t="str">
        <f t="shared" si="1076"/>
        <v>|United States|</v>
      </c>
      <c r="S8610" s="14" t="str">
        <f t="shared" si="1077"/>
        <v>|Comedies|</v>
      </c>
      <c r="T8610" s="14" t="str">
        <f t="shared" si="1078"/>
        <v>|Warren P. Sonoda|</v>
      </c>
      <c r="U8610" s="14" t="str">
        <f t="shared" si="1079"/>
        <v>|Justin Deeley|Alex House|Steven Yaffee|Rebecca Dalton|Ann Pirvu|Nick Bateman|Tom Green|Jamie Johnston|</v>
      </c>
    </row>
    <row r="8611" spans="1:21">
      <c r="A8611" s="14" t="s">
        <v>39390</v>
      </c>
      <c r="B8611" s="14" t="s">
        <v>49</v>
      </c>
      <c r="C8611" s="14" t="s">
        <v>39391</v>
      </c>
      <c r="D8611" s="14" t="s">
        <v>117</v>
      </c>
      <c r="E8611" s="14" t="s">
        <v>117</v>
      </c>
      <c r="F8611" s="14" t="s">
        <v>117</v>
      </c>
      <c r="G8611" s="26">
        <v>43096</v>
      </c>
      <c r="H8611" s="14">
        <v>2016</v>
      </c>
      <c r="I8611" s="14" t="s">
        <v>360</v>
      </c>
      <c r="J8611" s="14" t="s">
        <v>105</v>
      </c>
      <c r="K8611" s="14" t="s">
        <v>1599</v>
      </c>
      <c r="L8611" s="14" t="s">
        <v>39392</v>
      </c>
      <c r="M8611" s="14">
        <f t="shared" si="1072"/>
        <v>2017</v>
      </c>
      <c r="N8611" s="14">
        <f t="shared" si="1073"/>
        <v>12</v>
      </c>
      <c r="O8611" s="14" t="str">
        <f>IFERROR(VLOOKUP(I8611,Lists!$F$2:$G$16,2,FALSE()),"Not Rated")</f>
        <v>Adults</v>
      </c>
      <c r="P8611" s="14">
        <f t="shared" si="1074"/>
        <v>1</v>
      </c>
      <c r="Q8611" s="14" t="str">
        <f t="shared" si="1075"/>
        <v>Unknown</v>
      </c>
      <c r="R8611" s="14" t="str">
        <f t="shared" si="1076"/>
        <v>|Unknown|</v>
      </c>
      <c r="S8611" s="14" t="str">
        <f t="shared" si="1077"/>
        <v>|International TV Shows|Reality TV|</v>
      </c>
      <c r="T8611" s="14" t="str">
        <f t="shared" si="1078"/>
        <v>|Unknown|</v>
      </c>
      <c r="U8611" s="14" t="str">
        <f t="shared" si="1079"/>
        <v>|Unknown|</v>
      </c>
    </row>
    <row r="8612" spans="1:21">
      <c r="A8612" s="14" t="s">
        <v>39393</v>
      </c>
      <c r="B8612" s="14" t="s">
        <v>48</v>
      </c>
      <c r="C8612" s="14" t="s">
        <v>39394</v>
      </c>
      <c r="D8612" s="14" t="s">
        <v>4161</v>
      </c>
      <c r="E8612" s="14" t="s">
        <v>39395</v>
      </c>
      <c r="F8612" s="14" t="s">
        <v>115</v>
      </c>
      <c r="G8612" s="26">
        <v>43760</v>
      </c>
      <c r="H8612" s="14">
        <v>2015</v>
      </c>
      <c r="I8612" s="14" t="s">
        <v>364</v>
      </c>
      <c r="J8612" s="14" t="s">
        <v>507</v>
      </c>
      <c r="K8612" s="14" t="s">
        <v>248</v>
      </c>
      <c r="L8612" s="14" t="s">
        <v>39396</v>
      </c>
      <c r="M8612" s="14">
        <f t="shared" si="1072"/>
        <v>2019</v>
      </c>
      <c r="N8612" s="14">
        <f t="shared" si="1073"/>
        <v>10</v>
      </c>
      <c r="O8612" s="14" t="str">
        <f>IFERROR(VLOOKUP(I8612,Lists!$F$2:$G$16,2,FALSE()),"Not Rated")</f>
        <v>Teens</v>
      </c>
      <c r="P8612" s="14">
        <f t="shared" si="1074"/>
        <v>94</v>
      </c>
      <c r="Q8612" s="14" t="str">
        <f t="shared" si="1075"/>
        <v>United States</v>
      </c>
      <c r="R8612" s="14" t="str">
        <f t="shared" si="1076"/>
        <v>|United States|</v>
      </c>
      <c r="S8612" s="14" t="str">
        <f t="shared" si="1077"/>
        <v>|Action &amp; Adventure|</v>
      </c>
      <c r="T8612" s="14" t="str">
        <f t="shared" si="1078"/>
        <v>|Daniel Benmayor|</v>
      </c>
      <c r="U8612" s="14" t="str">
        <f t="shared" si="1079"/>
        <v>|Luciano Acuna Jr.|Adam Rayner|Marie Avgeropoulos|Rafi Gavron|Taylor Lautner|Sam Medina|Amirah Vann|Johnny M. Wu|Josh Yadon|Christian Steel|</v>
      </c>
    </row>
    <row r="8613" spans="1:21">
      <c r="A8613" s="14" t="s">
        <v>39397</v>
      </c>
      <c r="B8613" s="14" t="s">
        <v>48</v>
      </c>
      <c r="C8613" s="14" t="s">
        <v>39398</v>
      </c>
      <c r="D8613" s="14" t="s">
        <v>20797</v>
      </c>
      <c r="E8613" s="14" t="s">
        <v>39399</v>
      </c>
      <c r="F8613" s="14" t="s">
        <v>116</v>
      </c>
      <c r="G8613" s="26">
        <v>43830</v>
      </c>
      <c r="H8613" s="14">
        <v>2007</v>
      </c>
      <c r="I8613" s="14" t="s">
        <v>360</v>
      </c>
      <c r="J8613" s="14" t="s">
        <v>2213</v>
      </c>
      <c r="K8613" s="14" t="s">
        <v>444</v>
      </c>
      <c r="L8613" s="14" t="s">
        <v>39400</v>
      </c>
      <c r="M8613" s="14">
        <f t="shared" si="1072"/>
        <v>2019</v>
      </c>
      <c r="N8613" s="14">
        <f t="shared" si="1073"/>
        <v>12</v>
      </c>
      <c r="O8613" s="14" t="str">
        <f>IFERROR(VLOOKUP(I8613,Lists!$F$2:$G$16,2,FALSE()),"Not Rated")</f>
        <v>Adults</v>
      </c>
      <c r="P8613" s="14">
        <f t="shared" si="1074"/>
        <v>130</v>
      </c>
      <c r="Q8613" s="14" t="str">
        <f t="shared" si="1075"/>
        <v>India</v>
      </c>
      <c r="R8613" s="14" t="str">
        <f t="shared" si="1076"/>
        <v>|India|</v>
      </c>
      <c r="S8613" s="14" t="str">
        <f t="shared" si="1077"/>
        <v>|Dramas|Independent Movies|International Movies|</v>
      </c>
      <c r="T8613" s="14" t="str">
        <f t="shared" si="1078"/>
        <v>|Madhur Bhandarkar|</v>
      </c>
      <c r="U8613" s="14" t="str">
        <f t="shared" si="1079"/>
        <v>|Kunal Khemu|Neetu Chandra|Konkona Sen Sharma|Upendra Limaye|Ranvir Shorey|Sudhir Mishra|Nassar Abdulla|Manoj Joshi|</v>
      </c>
    </row>
    <row r="8614" spans="1:21">
      <c r="A8614" s="14" t="s">
        <v>39401</v>
      </c>
      <c r="B8614" s="14" t="s">
        <v>48</v>
      </c>
      <c r="C8614" s="14" t="s">
        <v>39402</v>
      </c>
      <c r="D8614" s="14" t="s">
        <v>39403</v>
      </c>
      <c r="E8614" s="14" t="s">
        <v>39404</v>
      </c>
      <c r="F8614" s="14" t="s">
        <v>139</v>
      </c>
      <c r="G8614" s="26">
        <v>43306</v>
      </c>
      <c r="H8614" s="14">
        <v>2007</v>
      </c>
      <c r="I8614" s="14" t="s">
        <v>360</v>
      </c>
      <c r="J8614" s="14" t="s">
        <v>708</v>
      </c>
      <c r="K8614" s="14" t="s">
        <v>1537</v>
      </c>
      <c r="L8614" s="14" t="s">
        <v>39405</v>
      </c>
      <c r="M8614" s="14">
        <f t="shared" si="1072"/>
        <v>2018</v>
      </c>
      <c r="N8614" s="14">
        <f t="shared" si="1073"/>
        <v>7</v>
      </c>
      <c r="O8614" s="14" t="str">
        <f>IFERROR(VLOOKUP(I8614,Lists!$F$2:$G$16,2,FALSE()),"Not Rated")</f>
        <v>Adults</v>
      </c>
      <c r="P8614" s="14">
        <f t="shared" si="1074"/>
        <v>88</v>
      </c>
      <c r="Q8614" s="14" t="str">
        <f t="shared" si="1075"/>
        <v>Thailand</v>
      </c>
      <c r="R8614" s="14" t="str">
        <f t="shared" si="1076"/>
        <v>|Thailand|</v>
      </c>
      <c r="S8614" s="14" t="str">
        <f t="shared" si="1077"/>
        <v>|Horror Movies|International Movies|</v>
      </c>
      <c r="T8614" s="14" t="str">
        <f t="shared" si="1078"/>
        <v>|Sukum Maetawanitch|</v>
      </c>
      <c r="U8614" s="14" t="str">
        <f t="shared" si="1079"/>
        <v>|Kett Thantup|Savika Chaiyadej|Sura Theerakon|Chaleumpol Tikumpornteerawong|Yarichada Wattanawongsri|Phoomjai Tangsanga|Warot Pitakanonda|Saowaluck Siriaran|</v>
      </c>
    </row>
    <row r="8615" spans="1:21">
      <c r="A8615" s="14" t="s">
        <v>39406</v>
      </c>
      <c r="B8615" s="14" t="s">
        <v>48</v>
      </c>
      <c r="C8615" s="14" t="s">
        <v>39407</v>
      </c>
      <c r="D8615" s="14" t="s">
        <v>22904</v>
      </c>
      <c r="E8615" s="14" t="s">
        <v>39408</v>
      </c>
      <c r="F8615" s="14" t="s">
        <v>123</v>
      </c>
      <c r="G8615" s="26">
        <v>42812</v>
      </c>
      <c r="H8615" s="14">
        <v>2016</v>
      </c>
      <c r="I8615" s="14" t="s">
        <v>360</v>
      </c>
      <c r="J8615" s="14" t="s">
        <v>1062</v>
      </c>
      <c r="K8615" s="14" t="s">
        <v>1482</v>
      </c>
      <c r="L8615" s="14" t="s">
        <v>39409</v>
      </c>
      <c r="M8615" s="14">
        <f t="shared" si="1072"/>
        <v>2017</v>
      </c>
      <c r="N8615" s="14">
        <f t="shared" si="1073"/>
        <v>3</v>
      </c>
      <c r="O8615" s="14" t="str">
        <f>IFERROR(VLOOKUP(I8615,Lists!$F$2:$G$16,2,FALSE()),"Not Rated")</f>
        <v>Adults</v>
      </c>
      <c r="P8615" s="14">
        <f t="shared" si="1074"/>
        <v>118</v>
      </c>
      <c r="Q8615" s="14" t="str">
        <f t="shared" si="1075"/>
        <v>South Korea</v>
      </c>
      <c r="R8615" s="14" t="str">
        <f t="shared" si="1076"/>
        <v>|South Korea|</v>
      </c>
      <c r="S8615" s="14" t="str">
        <f t="shared" si="1077"/>
        <v>|Action &amp; Adventure|Horror Movies|International Movies|</v>
      </c>
      <c r="T8615" s="14" t="str">
        <f t="shared" si="1078"/>
        <v>|Sang-ho Yeon|</v>
      </c>
      <c r="U8615" s="14" t="str">
        <f t="shared" si="1079"/>
        <v>|Gong Yoo|Yu-mi Jung|Dong-seok Ma|Soo-an Kim|Woo Shik Choi|Sohee|Eui-sung Kim|</v>
      </c>
    </row>
    <row r="8616" spans="1:21">
      <c r="A8616" s="14" t="s">
        <v>39410</v>
      </c>
      <c r="B8616" s="14" t="s">
        <v>48</v>
      </c>
      <c r="C8616" s="14" t="s">
        <v>39411</v>
      </c>
      <c r="D8616" s="14" t="s">
        <v>14562</v>
      </c>
      <c r="E8616" s="14" t="s">
        <v>39412</v>
      </c>
      <c r="F8616" s="14" t="s">
        <v>118</v>
      </c>
      <c r="G8616" s="26">
        <v>43739</v>
      </c>
      <c r="H8616" s="14">
        <v>1996</v>
      </c>
      <c r="I8616" s="14" t="s">
        <v>363</v>
      </c>
      <c r="J8616" s="14" t="s">
        <v>507</v>
      </c>
      <c r="K8616" s="14" t="s">
        <v>28300</v>
      </c>
      <c r="L8616" s="14" t="s">
        <v>39413</v>
      </c>
      <c r="M8616" s="14">
        <f t="shared" si="1072"/>
        <v>2019</v>
      </c>
      <c r="N8616" s="14">
        <f t="shared" si="1073"/>
        <v>10</v>
      </c>
      <c r="O8616" s="14" t="str">
        <f>IFERROR(VLOOKUP(I8616,Lists!$F$2:$G$16,2,FALSE()),"Not Rated")</f>
        <v>Adults</v>
      </c>
      <c r="P8616" s="14">
        <f t="shared" si="1074"/>
        <v>94</v>
      </c>
      <c r="Q8616" s="14" t="str">
        <f t="shared" si="1075"/>
        <v>United Kingdom</v>
      </c>
      <c r="R8616" s="14" t="str">
        <f t="shared" si="1076"/>
        <v>|United Kingdom|</v>
      </c>
      <c r="S8616" s="14" t="str">
        <f t="shared" si="1077"/>
        <v>|Comedies|Cult Movies|Dramas|</v>
      </c>
      <c r="T8616" s="14" t="str">
        <f t="shared" si="1078"/>
        <v>|Danny Boyle|</v>
      </c>
      <c r="U8616" s="14" t="str">
        <f t="shared" si="1079"/>
        <v>|Ewan McGregor|Ewen Bremner|Jonny Lee Miller|Kevin McKidd|Robert Carlyle|Kelly Macdonald|Peter Mullan|James Cosmo|Eileen Nicholas|Susan Vidler|Pauline Lynch|Shirley Henderson|</v>
      </c>
    </row>
    <row r="8617" spans="1:21">
      <c r="A8617" s="14" t="s">
        <v>39414</v>
      </c>
      <c r="B8617" s="14" t="s">
        <v>48</v>
      </c>
      <c r="C8617" s="14" t="s">
        <v>39415</v>
      </c>
      <c r="D8617" s="14" t="s">
        <v>39416</v>
      </c>
      <c r="E8617" s="14" t="s">
        <v>39417</v>
      </c>
      <c r="F8617" s="14" t="s">
        <v>115</v>
      </c>
      <c r="G8617" s="26">
        <v>43282</v>
      </c>
      <c r="H8617" s="14">
        <v>2008</v>
      </c>
      <c r="I8617" s="14" t="s">
        <v>364</v>
      </c>
      <c r="J8617" s="14" t="s">
        <v>1033</v>
      </c>
      <c r="K8617" s="14" t="s">
        <v>683</v>
      </c>
      <c r="L8617" s="14" t="s">
        <v>39418</v>
      </c>
      <c r="M8617" s="14">
        <f t="shared" si="1072"/>
        <v>2018</v>
      </c>
      <c r="N8617" s="14">
        <f t="shared" si="1073"/>
        <v>7</v>
      </c>
      <c r="O8617" s="14" t="str">
        <f>IFERROR(VLOOKUP(I8617,Lists!$F$2:$G$16,2,FALSE()),"Not Rated")</f>
        <v>Teens</v>
      </c>
      <c r="P8617" s="14">
        <f t="shared" si="1074"/>
        <v>114</v>
      </c>
      <c r="Q8617" s="14" t="str">
        <f t="shared" si="1075"/>
        <v>United States</v>
      </c>
      <c r="R8617" s="14" t="str">
        <f t="shared" si="1076"/>
        <v>|United States|</v>
      </c>
      <c r="S8617" s="14" t="str">
        <f t="shared" si="1077"/>
        <v>|Dramas|Thrillers|</v>
      </c>
      <c r="T8617" s="14" t="str">
        <f t="shared" si="1078"/>
        <v>|Jeffrey Nachmanoff|</v>
      </c>
      <c r="U8617" s="14" t="str">
        <f t="shared" si="1079"/>
        <v>|Don Cheadle|Guy Pearce|Saïd Taghmaoui|Neal McDonough|Alyy Khan|Archie Panjabi|Raad Rawi|Jeff Daniels|Lorena Gale|Simon Reynolds|Jonathan Walker|Mozhan Marnò|Tom Barnett|Scali Delpeyrat|</v>
      </c>
    </row>
    <row r="8618" spans="1:21">
      <c r="A8618" s="14" t="s">
        <v>39419</v>
      </c>
      <c r="B8618" s="14" t="s">
        <v>48</v>
      </c>
      <c r="C8618" s="14" t="s">
        <v>39420</v>
      </c>
      <c r="D8618" s="14" t="s">
        <v>39421</v>
      </c>
      <c r="E8618" s="14" t="s">
        <v>39422</v>
      </c>
      <c r="F8618" s="14" t="s">
        <v>39423</v>
      </c>
      <c r="G8618" s="26">
        <v>43405</v>
      </c>
      <c r="H8618" s="14">
        <v>2014</v>
      </c>
      <c r="I8618" s="14" t="s">
        <v>364</v>
      </c>
      <c r="J8618" s="14" t="s">
        <v>1008</v>
      </c>
      <c r="K8618" s="14" t="s">
        <v>895</v>
      </c>
      <c r="L8618" s="14" t="s">
        <v>39424</v>
      </c>
      <c r="M8618" s="14">
        <f t="shared" si="1072"/>
        <v>2018</v>
      </c>
      <c r="N8618" s="14">
        <f t="shared" si="1073"/>
        <v>11</v>
      </c>
      <c r="O8618" s="14" t="str">
        <f>IFERROR(VLOOKUP(I8618,Lists!$F$2:$G$16,2,FALSE()),"Not Rated")</f>
        <v>Teens</v>
      </c>
      <c r="P8618" s="14">
        <f t="shared" si="1074"/>
        <v>119</v>
      </c>
      <c r="Q8618" s="14" t="str">
        <f t="shared" si="1075"/>
        <v>United Kingdom</v>
      </c>
      <c r="R8618" s="14" t="str">
        <f t="shared" si="1076"/>
        <v>|United Kingdom|China|United States|</v>
      </c>
      <c r="S8618" s="14" t="str">
        <f t="shared" si="1077"/>
        <v>|Sci-Fi &amp; Fantasy|Thrillers|</v>
      </c>
      <c r="T8618" s="14" t="str">
        <f t="shared" si="1078"/>
        <v>|Wally Pfister|</v>
      </c>
      <c r="U8618" s="14" t="str">
        <f t="shared" si="1079"/>
        <v>|Johnny Depp|Rebecca Hall|Morgan Freeman|Paul Bettany|Cillian Murphy|Kate Mara|Cole Hauser|Clifton Collins Jr.|</v>
      </c>
    </row>
    <row r="8619" spans="1:21">
      <c r="A8619" s="14" t="s">
        <v>39425</v>
      </c>
      <c r="B8619" s="14" t="s">
        <v>48</v>
      </c>
      <c r="C8619" s="14" t="s">
        <v>39426</v>
      </c>
      <c r="D8619" s="14" t="s">
        <v>29055</v>
      </c>
      <c r="E8619" s="14" t="s">
        <v>39427</v>
      </c>
      <c r="F8619" s="14" t="s">
        <v>39428</v>
      </c>
      <c r="G8619" s="26">
        <v>43466</v>
      </c>
      <c r="H8619" s="14">
        <v>2014</v>
      </c>
      <c r="I8619" s="14" t="s">
        <v>363</v>
      </c>
      <c r="J8619" s="14" t="s">
        <v>1033</v>
      </c>
      <c r="K8619" s="14" t="s">
        <v>2253</v>
      </c>
      <c r="L8619" s="14" t="s">
        <v>39429</v>
      </c>
      <c r="M8619" s="14">
        <f t="shared" si="1072"/>
        <v>2019</v>
      </c>
      <c r="N8619" s="14">
        <f t="shared" si="1073"/>
        <v>1</v>
      </c>
      <c r="O8619" s="14" t="str">
        <f>IFERROR(VLOOKUP(I8619,Lists!$F$2:$G$16,2,FALSE()),"Not Rated")</f>
        <v>Adults</v>
      </c>
      <c r="P8619" s="14">
        <f t="shared" si="1074"/>
        <v>114</v>
      </c>
      <c r="Q8619" s="14" t="str">
        <f t="shared" si="1075"/>
        <v>United Kingdom</v>
      </c>
      <c r="R8619" s="14" t="str">
        <f t="shared" si="1076"/>
        <v>|United Kingdom|Brazil|Germany|</v>
      </c>
      <c r="S8619" s="14" t="str">
        <f t="shared" si="1077"/>
        <v>|Dramas|Independent Movies|Thrillers|</v>
      </c>
      <c r="T8619" s="14" t="str">
        <f t="shared" si="1078"/>
        <v>|Stephen Daldry|</v>
      </c>
      <c r="U8619" s="14" t="str">
        <f t="shared" si="1079"/>
        <v>|Wagner Moura|Martin Sheen|Rooney Mara|Selton Mello|José Dumont|Nelson Xavier|Eduardo Luis|Gabriel Weinstein|Rickson Tevez|</v>
      </c>
    </row>
    <row r="8620" spans="1:21">
      <c r="A8620" s="14" t="s">
        <v>39430</v>
      </c>
      <c r="B8620" s="14" t="s">
        <v>48</v>
      </c>
      <c r="C8620" s="14" t="s">
        <v>39431</v>
      </c>
      <c r="D8620" s="14" t="s">
        <v>39432</v>
      </c>
      <c r="E8620" s="14" t="s">
        <v>39433</v>
      </c>
      <c r="F8620" s="14" t="s">
        <v>115</v>
      </c>
      <c r="G8620" s="26">
        <v>42768</v>
      </c>
      <c r="H8620" s="14">
        <v>2016</v>
      </c>
      <c r="I8620" s="14" t="s">
        <v>363</v>
      </c>
      <c r="J8620" s="14" t="s">
        <v>507</v>
      </c>
      <c r="K8620" s="14" t="s">
        <v>1034</v>
      </c>
      <c r="L8620" s="14" t="s">
        <v>39434</v>
      </c>
      <c r="M8620" s="14">
        <f t="shared" si="1072"/>
        <v>2017</v>
      </c>
      <c r="N8620" s="14">
        <f t="shared" si="1073"/>
        <v>2</v>
      </c>
      <c r="O8620" s="14" t="str">
        <f>IFERROR(VLOOKUP(I8620,Lists!$F$2:$G$16,2,FALSE()),"Not Rated")</f>
        <v>Adults</v>
      </c>
      <c r="P8620" s="14">
        <f t="shared" si="1074"/>
        <v>94</v>
      </c>
      <c r="Q8620" s="14" t="str">
        <f t="shared" si="1075"/>
        <v>United States</v>
      </c>
      <c r="R8620" s="14" t="str">
        <f t="shared" si="1076"/>
        <v>|United States|</v>
      </c>
      <c r="S8620" s="14" t="str">
        <f t="shared" si="1077"/>
        <v>|Comedies|Dramas|Independent Movies|</v>
      </c>
      <c r="T8620" s="14" t="str">
        <f t="shared" si="1078"/>
        <v>|Richard Bates Jr.|</v>
      </c>
      <c r="U8620" s="14" t="str">
        <f t="shared" si="1079"/>
        <v>|Adrian Grenier|Angela Trimbur|AnnaLynne McCord|Fionnula Flanagan|Matthew Gray Gubler|Ray Santiago|Sally Kirkland|Ezra Buzzington|</v>
      </c>
    </row>
    <row r="8621" spans="1:21">
      <c r="A8621" s="14" t="s">
        <v>39435</v>
      </c>
      <c r="B8621" s="14" t="s">
        <v>48</v>
      </c>
      <c r="C8621" s="14" t="s">
        <v>39436</v>
      </c>
      <c r="D8621" s="14" t="s">
        <v>1875</v>
      </c>
      <c r="E8621" s="14" t="s">
        <v>117</v>
      </c>
      <c r="F8621" s="14" t="s">
        <v>118</v>
      </c>
      <c r="G8621" s="26">
        <v>43101</v>
      </c>
      <c r="H8621" s="14">
        <v>2017</v>
      </c>
      <c r="I8621" s="14" t="s">
        <v>368</v>
      </c>
      <c r="J8621" s="14" t="s">
        <v>1173</v>
      </c>
      <c r="K8621" s="14" t="s">
        <v>25777</v>
      </c>
      <c r="L8621" s="14" t="s">
        <v>39437</v>
      </c>
      <c r="M8621" s="14">
        <f t="shared" si="1072"/>
        <v>2018</v>
      </c>
      <c r="N8621" s="14">
        <f t="shared" si="1073"/>
        <v>1</v>
      </c>
      <c r="O8621" s="14" t="str">
        <f>IFERROR(VLOOKUP(I8621,Lists!$F$2:$G$16,2,FALSE()),"Not Rated")</f>
        <v>Kids</v>
      </c>
      <c r="P8621" s="14">
        <f t="shared" si="1074"/>
        <v>82</v>
      </c>
      <c r="Q8621" s="14" t="str">
        <f t="shared" si="1075"/>
        <v>United Kingdom</v>
      </c>
      <c r="R8621" s="14" t="str">
        <f t="shared" si="1076"/>
        <v>|United Kingdom|</v>
      </c>
      <c r="S8621" s="14" t="str">
        <f t="shared" si="1077"/>
        <v>|Documentaries|Dramas|International Movies|</v>
      </c>
      <c r="T8621" s="14" t="str">
        <f t="shared" si="1078"/>
        <v>|Sam Hobkinson|</v>
      </c>
      <c r="U8621" s="14" t="str">
        <f t="shared" si="1079"/>
        <v>|Unknown|</v>
      </c>
    </row>
    <row r="8622" spans="1:21">
      <c r="A8622" s="14" t="s">
        <v>39438</v>
      </c>
      <c r="B8622" s="14" t="s">
        <v>48</v>
      </c>
      <c r="C8622" s="14" t="s">
        <v>39439</v>
      </c>
      <c r="D8622" s="14" t="s">
        <v>39440</v>
      </c>
      <c r="E8622" s="14" t="s">
        <v>117</v>
      </c>
      <c r="F8622" s="14" t="s">
        <v>119</v>
      </c>
      <c r="G8622" s="26">
        <v>42675</v>
      </c>
      <c r="H8622" s="14">
        <v>2015</v>
      </c>
      <c r="I8622" s="14" t="s">
        <v>362</v>
      </c>
      <c r="J8622" s="14" t="s">
        <v>1173</v>
      </c>
      <c r="K8622" s="14" t="s">
        <v>247</v>
      </c>
      <c r="L8622" s="14" t="s">
        <v>39441</v>
      </c>
      <c r="M8622" s="14">
        <f t="shared" si="1072"/>
        <v>2016</v>
      </c>
      <c r="N8622" s="14">
        <f t="shared" si="1073"/>
        <v>11</v>
      </c>
      <c r="O8622" s="14" t="str">
        <f>IFERROR(VLOOKUP(I8622,Lists!$F$2:$G$16,2,FALSE()),"Not Rated")</f>
        <v>Older Kids</v>
      </c>
      <c r="P8622" s="14">
        <f t="shared" si="1074"/>
        <v>82</v>
      </c>
      <c r="Q8622" s="14" t="str">
        <f t="shared" si="1075"/>
        <v>Canada</v>
      </c>
      <c r="R8622" s="14" t="str">
        <f t="shared" si="1076"/>
        <v>|Canada|</v>
      </c>
      <c r="S8622" s="14" t="str">
        <f t="shared" si="1077"/>
        <v>|Documentaries|</v>
      </c>
      <c r="T8622" s="14" t="str">
        <f t="shared" si="1078"/>
        <v>|Jon Reiner|Brad Rothschild|</v>
      </c>
      <c r="U8622" s="14" t="str">
        <f t="shared" si="1079"/>
        <v>|Unknown|</v>
      </c>
    </row>
    <row r="8623" spans="1:21">
      <c r="A8623" s="14" t="s">
        <v>39442</v>
      </c>
      <c r="B8623" s="14" t="s">
        <v>48</v>
      </c>
      <c r="C8623" s="14" t="s">
        <v>39443</v>
      </c>
      <c r="D8623" s="14" t="s">
        <v>39444</v>
      </c>
      <c r="E8623" s="14" t="s">
        <v>39445</v>
      </c>
      <c r="F8623" s="14" t="s">
        <v>115</v>
      </c>
      <c r="G8623" s="26">
        <v>43831</v>
      </c>
      <c r="H8623" s="14">
        <v>1990</v>
      </c>
      <c r="I8623" s="14" t="s">
        <v>364</v>
      </c>
      <c r="J8623" s="14" t="s">
        <v>624</v>
      </c>
      <c r="K8623" s="14" t="s">
        <v>33101</v>
      </c>
      <c r="L8623" s="14" t="s">
        <v>39446</v>
      </c>
      <c r="M8623" s="14">
        <f t="shared" si="1072"/>
        <v>2020</v>
      </c>
      <c r="N8623" s="14">
        <f t="shared" si="1073"/>
        <v>1</v>
      </c>
      <c r="O8623" s="14" t="str">
        <f>IFERROR(VLOOKUP(I8623,Lists!$F$2:$G$16,2,FALSE()),"Not Rated")</f>
        <v>Teens</v>
      </c>
      <c r="P8623" s="14">
        <f t="shared" si="1074"/>
        <v>96</v>
      </c>
      <c r="Q8623" s="14" t="str">
        <f t="shared" si="1075"/>
        <v>United States</v>
      </c>
      <c r="R8623" s="14" t="str">
        <f t="shared" si="1076"/>
        <v>|United States|</v>
      </c>
      <c r="S8623" s="14" t="str">
        <f t="shared" si="1077"/>
        <v>|Comedies|Cult Movies|Horror Movies|</v>
      </c>
      <c r="T8623" s="14" t="str">
        <f t="shared" si="1078"/>
        <v>|Ron Underwood|</v>
      </c>
      <c r="U8623" s="14" t="str">
        <f t="shared" si="1079"/>
        <v>|Kevin Bacon|Fred Ward|Finn Carter|Michael Gross|Reba McEntire|Robert Jayne|Charlotte Stewart|Tony Genaro|Ariana Richards|Richard Marcus|Victor Wong|Bibi Besch|</v>
      </c>
    </row>
    <row r="8624" spans="1:21">
      <c r="A8624" s="14" t="s">
        <v>39447</v>
      </c>
      <c r="B8624" s="14" t="s">
        <v>48</v>
      </c>
      <c r="C8624" s="14" t="s">
        <v>39448</v>
      </c>
      <c r="D8624" s="14" t="s">
        <v>39449</v>
      </c>
      <c r="E8624" s="14" t="s">
        <v>39450</v>
      </c>
      <c r="F8624" s="14" t="s">
        <v>117</v>
      </c>
      <c r="G8624" s="26">
        <v>43831</v>
      </c>
      <c r="H8624" s="14">
        <v>1995</v>
      </c>
      <c r="I8624" s="14" t="s">
        <v>364</v>
      </c>
      <c r="J8624" s="14" t="s">
        <v>713</v>
      </c>
      <c r="K8624" s="14" t="s">
        <v>39451</v>
      </c>
      <c r="L8624" s="14" t="s">
        <v>39452</v>
      </c>
      <c r="M8624" s="14">
        <f t="shared" si="1072"/>
        <v>2020</v>
      </c>
      <c r="N8624" s="14">
        <f t="shared" si="1073"/>
        <v>1</v>
      </c>
      <c r="O8624" s="14" t="str">
        <f>IFERROR(VLOOKUP(I8624,Lists!$F$2:$G$16,2,FALSE()),"Not Rated")</f>
        <v>Teens</v>
      </c>
      <c r="P8624" s="14">
        <f t="shared" si="1074"/>
        <v>100</v>
      </c>
      <c r="Q8624" s="14" t="str">
        <f t="shared" si="1075"/>
        <v>Unknown</v>
      </c>
      <c r="R8624" s="14" t="str">
        <f t="shared" si="1076"/>
        <v>|Unknown|</v>
      </c>
      <c r="S8624" s="14" t="str">
        <f t="shared" si="1077"/>
        <v>|Comedies|Horror Movies|Sci-Fi &amp; Fantasy|</v>
      </c>
      <c r="T8624" s="14" t="str">
        <f t="shared" si="1078"/>
        <v>|S.S. Wilson|</v>
      </c>
      <c r="U8624" s="14" t="str">
        <f t="shared" si="1079"/>
        <v>|Fred Ward|Chris Gartin|Helen Shaver|Michael Gross|Marcelo Tubert|Marco Hernandez|José Ramón Rosario|Thomas Rosales Jr.|</v>
      </c>
    </row>
    <row r="8625" spans="1:21">
      <c r="A8625" s="14" t="s">
        <v>39453</v>
      </c>
      <c r="B8625" s="14" t="s">
        <v>48</v>
      </c>
      <c r="C8625" s="14" t="s">
        <v>39454</v>
      </c>
      <c r="D8625" s="14" t="s">
        <v>39455</v>
      </c>
      <c r="E8625" s="14" t="s">
        <v>39456</v>
      </c>
      <c r="F8625" s="14" t="s">
        <v>115</v>
      </c>
      <c r="G8625" s="26">
        <v>43831</v>
      </c>
      <c r="H8625" s="14">
        <v>2001</v>
      </c>
      <c r="I8625" s="14" t="s">
        <v>367</v>
      </c>
      <c r="J8625" s="14" t="s">
        <v>457</v>
      </c>
      <c r="K8625" s="14" t="s">
        <v>39451</v>
      </c>
      <c r="L8625" s="14" t="s">
        <v>39457</v>
      </c>
      <c r="M8625" s="14">
        <f t="shared" si="1072"/>
        <v>2020</v>
      </c>
      <c r="N8625" s="14">
        <f t="shared" si="1073"/>
        <v>1</v>
      </c>
      <c r="O8625" s="14" t="str">
        <f>IFERROR(VLOOKUP(I8625,Lists!$F$2:$G$16,2,FALSE()),"Not Rated")</f>
        <v>Older Kids</v>
      </c>
      <c r="P8625" s="14">
        <f t="shared" si="1074"/>
        <v>104</v>
      </c>
      <c r="Q8625" s="14" t="str">
        <f t="shared" si="1075"/>
        <v>United States</v>
      </c>
      <c r="R8625" s="14" t="str">
        <f t="shared" si="1076"/>
        <v>|United States|</v>
      </c>
      <c r="S8625" s="14" t="str">
        <f t="shared" si="1077"/>
        <v>|Comedies|Horror Movies|Sci-Fi &amp; Fantasy|</v>
      </c>
      <c r="T8625" s="14" t="str">
        <f t="shared" si="1078"/>
        <v>|Brent Maddock|</v>
      </c>
      <c r="U8625" s="14" t="str">
        <f t="shared" si="1079"/>
        <v>|Michael Gross|Shawn Christian|Susan Chuang|Charlotte Stewart|Ariana Richards|Tony Genaro|Barry Livingston|John Pappas|Jason Hopkins|</v>
      </c>
    </row>
    <row r="8626" spans="1:21">
      <c r="A8626" s="14" t="s">
        <v>39458</v>
      </c>
      <c r="B8626" s="14" t="s">
        <v>48</v>
      </c>
      <c r="C8626" s="14" t="s">
        <v>39459</v>
      </c>
      <c r="D8626" s="14" t="s">
        <v>39449</v>
      </c>
      <c r="E8626" s="14" t="s">
        <v>39460</v>
      </c>
      <c r="F8626" s="14" t="s">
        <v>115</v>
      </c>
      <c r="G8626" s="26">
        <v>43831</v>
      </c>
      <c r="H8626" s="14">
        <v>2004</v>
      </c>
      <c r="I8626" s="14" t="s">
        <v>364</v>
      </c>
      <c r="J8626" s="14" t="s">
        <v>1247</v>
      </c>
      <c r="K8626" s="14" t="s">
        <v>39451</v>
      </c>
      <c r="L8626" s="14" t="s">
        <v>39461</v>
      </c>
      <c r="M8626" s="14">
        <f t="shared" si="1072"/>
        <v>2020</v>
      </c>
      <c r="N8626" s="14">
        <f t="shared" si="1073"/>
        <v>1</v>
      </c>
      <c r="O8626" s="14" t="str">
        <f>IFERROR(VLOOKUP(I8626,Lists!$F$2:$G$16,2,FALSE()),"Not Rated")</f>
        <v>Teens</v>
      </c>
      <c r="P8626" s="14">
        <f t="shared" si="1074"/>
        <v>101</v>
      </c>
      <c r="Q8626" s="14" t="str">
        <f t="shared" si="1075"/>
        <v>United States</v>
      </c>
      <c r="R8626" s="14" t="str">
        <f t="shared" si="1076"/>
        <v>|United States|</v>
      </c>
      <c r="S8626" s="14" t="str">
        <f t="shared" si="1077"/>
        <v>|Comedies|Horror Movies|Sci-Fi &amp; Fantasy|</v>
      </c>
      <c r="T8626" s="14" t="str">
        <f t="shared" si="1078"/>
        <v>|S.S. Wilson|</v>
      </c>
      <c r="U8626" s="14" t="str">
        <f t="shared" si="1079"/>
        <v>|Michael Gross|Sara Botsford|Billy Drago|Brent Roam|August Schellenberg|J.E. Freeman|Ming Lo|Lydia Look|Sam Ly|Neil Kopit|</v>
      </c>
    </row>
    <row r="8627" spans="1:21">
      <c r="A8627" s="14" t="s">
        <v>39462</v>
      </c>
      <c r="B8627" s="14" t="s">
        <v>48</v>
      </c>
      <c r="C8627" s="14" t="s">
        <v>39463</v>
      </c>
      <c r="D8627" s="14" t="s">
        <v>296</v>
      </c>
      <c r="E8627" s="14" t="s">
        <v>39464</v>
      </c>
      <c r="F8627" s="14" t="s">
        <v>1120</v>
      </c>
      <c r="G8627" s="26">
        <v>43831</v>
      </c>
      <c r="H8627" s="14">
        <v>2015</v>
      </c>
      <c r="I8627" s="14" t="s">
        <v>364</v>
      </c>
      <c r="J8627" s="14" t="s">
        <v>698</v>
      </c>
      <c r="K8627" s="14" t="s">
        <v>39451</v>
      </c>
      <c r="L8627" s="14" t="s">
        <v>39465</v>
      </c>
      <c r="M8627" s="14">
        <f t="shared" si="1072"/>
        <v>2020</v>
      </c>
      <c r="N8627" s="14">
        <f t="shared" si="1073"/>
        <v>1</v>
      </c>
      <c r="O8627" s="14" t="str">
        <f>IFERROR(VLOOKUP(I8627,Lists!$F$2:$G$16,2,FALSE()),"Not Rated")</f>
        <v>Teens</v>
      </c>
      <c r="P8627" s="14">
        <f t="shared" si="1074"/>
        <v>99</v>
      </c>
      <c r="Q8627" s="14" t="str">
        <f t="shared" si="1075"/>
        <v>South Africa</v>
      </c>
      <c r="R8627" s="14" t="str">
        <f t="shared" si="1076"/>
        <v>|South Africa|United States|</v>
      </c>
      <c r="S8627" s="14" t="str">
        <f t="shared" si="1077"/>
        <v>|Comedies|Horror Movies|Sci-Fi &amp; Fantasy|</v>
      </c>
      <c r="T8627" s="14" t="str">
        <f t="shared" si="1078"/>
        <v>|Don Michael Paul|</v>
      </c>
      <c r="U8627" s="14" t="str">
        <f t="shared" si="1079"/>
        <v>|Michael Gross|Jamie Kennedy|Ernest Ndhlovu|Lawrence Joffe|Zak Hendrikz|Natalie Becker|Emmanuel Castis|Brandon Auret|Daniel Janks|</v>
      </c>
    </row>
    <row r="8628" spans="1:21">
      <c r="A8628" s="14" t="s">
        <v>39466</v>
      </c>
      <c r="B8628" s="14" t="s">
        <v>48</v>
      </c>
      <c r="C8628" s="14" t="s">
        <v>39467</v>
      </c>
      <c r="D8628" s="14" t="s">
        <v>296</v>
      </c>
      <c r="E8628" s="14" t="s">
        <v>39468</v>
      </c>
      <c r="F8628" s="14" t="s">
        <v>27528</v>
      </c>
      <c r="G8628" s="26">
        <v>43221</v>
      </c>
      <c r="H8628" s="14">
        <v>2018</v>
      </c>
      <c r="I8628" s="14" t="s">
        <v>364</v>
      </c>
      <c r="J8628" s="14" t="s">
        <v>653</v>
      </c>
      <c r="K8628" s="14" t="s">
        <v>39469</v>
      </c>
      <c r="L8628" s="14" t="s">
        <v>39470</v>
      </c>
      <c r="M8628" s="14">
        <f t="shared" si="1072"/>
        <v>2018</v>
      </c>
      <c r="N8628" s="14">
        <f t="shared" si="1073"/>
        <v>5</v>
      </c>
      <c r="O8628" s="14" t="str">
        <f>IFERROR(VLOOKUP(I8628,Lists!$F$2:$G$16,2,FALSE()),"Not Rated")</f>
        <v>Teens</v>
      </c>
      <c r="P8628" s="14">
        <f t="shared" si="1074"/>
        <v>98</v>
      </c>
      <c r="Q8628" s="14" t="str">
        <f t="shared" si="1075"/>
        <v>United States</v>
      </c>
      <c r="R8628" s="14" t="str">
        <f t="shared" si="1076"/>
        <v>|United States|South Africa|</v>
      </c>
      <c r="S8628" s="14" t="str">
        <f t="shared" si="1077"/>
        <v>|Action &amp; Adventure|Comedies|Horror Movies|</v>
      </c>
      <c r="T8628" s="14" t="str">
        <f t="shared" si="1078"/>
        <v>|Don Michael Paul|</v>
      </c>
      <c r="U8628" s="14" t="str">
        <f t="shared" si="1079"/>
        <v>|Michael Gross|Jamie Kennedy|Tanya van Graan|Jamie-Lee Money|Stephanie Schildknecht|Greg Kriek|Jenna Upton|Jay Anstey|Christie Peruso|</v>
      </c>
    </row>
    <row r="8629" spans="1:21">
      <c r="A8629" s="14" t="s">
        <v>39471</v>
      </c>
      <c r="B8629" s="14" t="s">
        <v>48</v>
      </c>
      <c r="C8629" s="14" t="s">
        <v>39472</v>
      </c>
      <c r="D8629" s="14" t="s">
        <v>39473</v>
      </c>
      <c r="E8629" s="14" t="s">
        <v>39474</v>
      </c>
      <c r="F8629" s="14" t="s">
        <v>118</v>
      </c>
      <c r="G8629" s="26">
        <v>43518</v>
      </c>
      <c r="H8629" s="14">
        <v>2016</v>
      </c>
      <c r="I8629" s="14" t="s">
        <v>363</v>
      </c>
      <c r="J8629" s="14" t="s">
        <v>713</v>
      </c>
      <c r="K8629" s="14" t="s">
        <v>244</v>
      </c>
      <c r="L8629" s="14" t="s">
        <v>39475</v>
      </c>
      <c r="M8629" s="14">
        <f t="shared" si="1072"/>
        <v>2019</v>
      </c>
      <c r="N8629" s="14">
        <f t="shared" si="1073"/>
        <v>2</v>
      </c>
      <c r="O8629" s="14" t="str">
        <f>IFERROR(VLOOKUP(I8629,Lists!$F$2:$G$16,2,FALSE()),"Not Rated")</f>
        <v>Adults</v>
      </c>
      <c r="P8629" s="14">
        <f t="shared" si="1074"/>
        <v>100</v>
      </c>
      <c r="Q8629" s="14" t="str">
        <f t="shared" si="1075"/>
        <v>United Kingdom</v>
      </c>
      <c r="R8629" s="14" t="str">
        <f t="shared" si="1076"/>
        <v>|United Kingdom|</v>
      </c>
      <c r="S8629" s="14" t="str">
        <f t="shared" si="1077"/>
        <v>|Dramas|</v>
      </c>
      <c r="T8629" s="14" t="str">
        <f t="shared" si="1078"/>
        <v>|Adam Smith|</v>
      </c>
      <c r="U8629" s="14" t="str">
        <f t="shared" si="1079"/>
        <v>|Michael Fassbender|Brendan Gleeson|Lyndsey Marshal|Georgie Smith|Rory Kinnear|Killian Scott|Sean Harris|Kingsley Ben-Adir|Kacie Anderson|Gerard Kearns|</v>
      </c>
    </row>
    <row r="8630" spans="1:21">
      <c r="A8630" s="14" t="s">
        <v>39476</v>
      </c>
      <c r="B8630" s="14" t="s">
        <v>48</v>
      </c>
      <c r="C8630" s="14" t="s">
        <v>39477</v>
      </c>
      <c r="D8630" s="14" t="s">
        <v>8459</v>
      </c>
      <c r="E8630" s="14" t="s">
        <v>39478</v>
      </c>
      <c r="F8630" s="14" t="s">
        <v>116</v>
      </c>
      <c r="G8630" s="26">
        <v>43830</v>
      </c>
      <c r="H8630" s="14">
        <v>1985</v>
      </c>
      <c r="I8630" s="14" t="s">
        <v>361</v>
      </c>
      <c r="J8630" s="14" t="s">
        <v>6477</v>
      </c>
      <c r="K8630" s="14" t="s">
        <v>1034</v>
      </c>
      <c r="L8630" s="14" t="s">
        <v>39479</v>
      </c>
      <c r="M8630" s="14">
        <f t="shared" si="1072"/>
        <v>2019</v>
      </c>
      <c r="N8630" s="14">
        <f t="shared" si="1073"/>
        <v>12</v>
      </c>
      <c r="O8630" s="14" t="str">
        <f>IFERROR(VLOOKUP(I8630,Lists!$F$2:$G$16,2,FALSE()),"Not Rated")</f>
        <v>Teens</v>
      </c>
      <c r="P8630" s="14">
        <f t="shared" si="1074"/>
        <v>134</v>
      </c>
      <c r="Q8630" s="14" t="str">
        <f t="shared" si="1075"/>
        <v>India</v>
      </c>
      <c r="R8630" s="14" t="str">
        <f t="shared" si="1076"/>
        <v>|India|</v>
      </c>
      <c r="S8630" s="14" t="str">
        <f t="shared" si="1077"/>
        <v>|Comedies|Dramas|Independent Movies|</v>
      </c>
      <c r="T8630" s="14" t="str">
        <f t="shared" si="1078"/>
        <v>|Shyam Benegal|</v>
      </c>
      <c r="U8630" s="14" t="str">
        <f t="shared" si="1079"/>
        <v>|Leela Naidu|Neena Gupta|Anita Kanwar|Soni Razdan|Dalip Tahil|K.K. Raina|Kunal Kapoor|Keith Stevenson|Naseeruddin Shah|Kulbhushan Kharbanda|</v>
      </c>
    </row>
    <row r="8631" spans="1:21">
      <c r="A8631" s="14" t="s">
        <v>39480</v>
      </c>
      <c r="B8631" s="14" t="s">
        <v>48</v>
      </c>
      <c r="C8631" s="14" t="s">
        <v>39481</v>
      </c>
      <c r="D8631" s="14" t="s">
        <v>13173</v>
      </c>
      <c r="E8631" s="14" t="s">
        <v>39482</v>
      </c>
      <c r="F8631" s="14" t="s">
        <v>116</v>
      </c>
      <c r="G8631" s="26">
        <v>43160</v>
      </c>
      <c r="H8631" s="14">
        <v>1995</v>
      </c>
      <c r="I8631" s="14" t="s">
        <v>362</v>
      </c>
      <c r="J8631" s="14" t="s">
        <v>5870</v>
      </c>
      <c r="K8631" s="14" t="s">
        <v>612</v>
      </c>
      <c r="L8631" s="14" t="s">
        <v>39483</v>
      </c>
      <c r="M8631" s="14">
        <f t="shared" si="1072"/>
        <v>2018</v>
      </c>
      <c r="N8631" s="14">
        <f t="shared" si="1073"/>
        <v>3</v>
      </c>
      <c r="O8631" s="14" t="str">
        <f>IFERROR(VLOOKUP(I8631,Lists!$F$2:$G$16,2,FALSE()),"Not Rated")</f>
        <v>Older Kids</v>
      </c>
      <c r="P8631" s="14">
        <f t="shared" si="1074"/>
        <v>173</v>
      </c>
      <c r="Q8631" s="14" t="str">
        <f t="shared" si="1075"/>
        <v>India</v>
      </c>
      <c r="R8631" s="14" t="str">
        <f t="shared" si="1076"/>
        <v>|India|</v>
      </c>
      <c r="S8631" s="14" t="str">
        <f t="shared" si="1077"/>
        <v>|Action &amp; Adventure|Dramas|International Movies|</v>
      </c>
      <c r="T8631" s="14" t="str">
        <f t="shared" si="1078"/>
        <v>|Mukul Anand|</v>
      </c>
      <c r="U8631" s="14" t="str">
        <f t="shared" si="1079"/>
        <v>|Anil Kapoor|Shah Rukh Khan|Jackie Shroff|Satyendra Kapoor|Gautami|Tinnu Anand|Saeed Jaffrey|Anirudh Agarwal|Mohan Agashe|Himani Shivpuri|Priya Tendulkar|Anjali Jathar|Anang Desai|Pramod Moutho|Subhash Ghai|</v>
      </c>
    </row>
    <row r="8632" spans="1:21">
      <c r="A8632" s="14" t="s">
        <v>39484</v>
      </c>
      <c r="B8632" s="14" t="s">
        <v>48</v>
      </c>
      <c r="C8632" s="14" t="s">
        <v>39485</v>
      </c>
      <c r="D8632" s="14" t="s">
        <v>39486</v>
      </c>
      <c r="E8632" s="14" t="s">
        <v>39487</v>
      </c>
      <c r="F8632" s="14" t="s">
        <v>116</v>
      </c>
      <c r="G8632" s="26">
        <v>43040</v>
      </c>
      <c r="H8632" s="14">
        <v>2014</v>
      </c>
      <c r="I8632" s="14" t="s">
        <v>360</v>
      </c>
      <c r="J8632" s="14" t="s">
        <v>783</v>
      </c>
      <c r="K8632" s="14" t="s">
        <v>873</v>
      </c>
      <c r="L8632" s="14" t="s">
        <v>39488</v>
      </c>
      <c r="M8632" s="14">
        <f t="shared" si="1072"/>
        <v>2017</v>
      </c>
      <c r="N8632" s="14">
        <f t="shared" si="1073"/>
        <v>11</v>
      </c>
      <c r="O8632" s="14" t="str">
        <f>IFERROR(VLOOKUP(I8632,Lists!$F$2:$G$16,2,FALSE()),"Not Rated")</f>
        <v>Adults</v>
      </c>
      <c r="P8632" s="14">
        <f t="shared" si="1074"/>
        <v>113</v>
      </c>
      <c r="Q8632" s="14" t="str">
        <f t="shared" si="1075"/>
        <v>India</v>
      </c>
      <c r="R8632" s="14" t="str">
        <f t="shared" si="1076"/>
        <v>|India|</v>
      </c>
      <c r="S8632" s="14" t="str">
        <f t="shared" si="1077"/>
        <v>|International Movies|Thrillers|</v>
      </c>
      <c r="T8632" s="14" t="str">
        <f t="shared" si="1078"/>
        <v>|Jitender Pawar|</v>
      </c>
      <c r="U8632" s="14" t="str">
        <f t="shared" si="1079"/>
        <v>|Manish Chaudhary|Suzanna Mukherjee|Piyush Raina|Rachit Behl|Rohit Chaudhury|Vikram Kochhar|Poonam Pandey|</v>
      </c>
    </row>
    <row r="8633" spans="1:21">
      <c r="A8633" s="14" t="s">
        <v>39489</v>
      </c>
      <c r="B8633" s="14" t="s">
        <v>48</v>
      </c>
      <c r="C8633" s="14" t="s">
        <v>39490</v>
      </c>
      <c r="D8633" s="14" t="s">
        <v>39491</v>
      </c>
      <c r="E8633" s="14" t="s">
        <v>39492</v>
      </c>
      <c r="F8633" s="14" t="s">
        <v>115</v>
      </c>
      <c r="G8633" s="26">
        <v>43917</v>
      </c>
      <c r="H8633" s="14">
        <v>2019</v>
      </c>
      <c r="I8633" s="14" t="s">
        <v>360</v>
      </c>
      <c r="J8633" s="14" t="s">
        <v>436</v>
      </c>
      <c r="K8633" s="14" t="s">
        <v>927</v>
      </c>
      <c r="L8633" s="14" t="s">
        <v>39493</v>
      </c>
      <c r="M8633" s="14">
        <f t="shared" si="1072"/>
        <v>2020</v>
      </c>
      <c r="N8633" s="14">
        <f t="shared" si="1073"/>
        <v>3</v>
      </c>
      <c r="O8633" s="14" t="str">
        <f>IFERROR(VLOOKUP(I8633,Lists!$F$2:$G$16,2,FALSE()),"Not Rated")</f>
        <v>Adults</v>
      </c>
      <c r="P8633" s="14">
        <f t="shared" si="1074"/>
        <v>91</v>
      </c>
      <c r="Q8633" s="14" t="str">
        <f t="shared" si="1075"/>
        <v>United States</v>
      </c>
      <c r="R8633" s="14" t="str">
        <f t="shared" si="1076"/>
        <v>|United States|</v>
      </c>
      <c r="S8633" s="14" t="str">
        <f t="shared" si="1077"/>
        <v>|Documentaries|Music &amp; Musicals|</v>
      </c>
      <c r="T8633" s="14" t="str">
        <f t="shared" si="1078"/>
        <v>|Nicholas Zeig-Owens|</v>
      </c>
      <c r="U8633" s="14" t="str">
        <f t="shared" si="1079"/>
        <v>|Brian Firkus|</v>
      </c>
    </row>
    <row r="8634" spans="1:21">
      <c r="A8634" s="14" t="s">
        <v>39494</v>
      </c>
      <c r="B8634" s="14" t="s">
        <v>48</v>
      </c>
      <c r="C8634" s="14" t="s">
        <v>39495</v>
      </c>
      <c r="D8634" s="14" t="s">
        <v>39496</v>
      </c>
      <c r="E8634" s="14" t="s">
        <v>117</v>
      </c>
      <c r="F8634" s="14" t="s">
        <v>39497</v>
      </c>
      <c r="G8634" s="26">
        <v>43144</v>
      </c>
      <c r="H8634" s="14">
        <v>2017</v>
      </c>
      <c r="I8634" s="14" t="s">
        <v>360</v>
      </c>
      <c r="J8634" s="14" t="s">
        <v>604</v>
      </c>
      <c r="K8634" s="14" t="s">
        <v>496</v>
      </c>
      <c r="L8634" s="14" t="s">
        <v>39498</v>
      </c>
      <c r="M8634" s="14">
        <f t="shared" si="1072"/>
        <v>2018</v>
      </c>
      <c r="N8634" s="14">
        <f t="shared" si="1073"/>
        <v>2</v>
      </c>
      <c r="O8634" s="14" t="str">
        <f>IFERROR(VLOOKUP(I8634,Lists!$F$2:$G$16,2,FALSE()),"Not Rated")</f>
        <v>Adults</v>
      </c>
      <c r="P8634" s="14">
        <f t="shared" si="1074"/>
        <v>110</v>
      </c>
      <c r="Q8634" s="14" t="str">
        <f t="shared" si="1075"/>
        <v>United Kingdom</v>
      </c>
      <c r="R8634" s="14" t="str">
        <f t="shared" si="1076"/>
        <v>|United Kingdom|Namibia|South Africa|Zimbabwe|United States|</v>
      </c>
      <c r="S8634" s="14" t="str">
        <f t="shared" si="1077"/>
        <v>|Documentaries|International Movies|</v>
      </c>
      <c r="T8634" s="14" t="str">
        <f t="shared" si="1078"/>
        <v>|Shaul Schwarz|Christina Clusiau|</v>
      </c>
      <c r="U8634" s="14" t="str">
        <f t="shared" si="1079"/>
        <v>|Unknown|</v>
      </c>
    </row>
    <row r="8635" spans="1:21">
      <c r="A8635" s="14" t="s">
        <v>39499</v>
      </c>
      <c r="B8635" s="14" t="s">
        <v>49</v>
      </c>
      <c r="C8635" s="14" t="s">
        <v>39500</v>
      </c>
      <c r="D8635" s="14" t="s">
        <v>117</v>
      </c>
      <c r="E8635" s="14" t="s">
        <v>39501</v>
      </c>
      <c r="F8635" s="14" t="s">
        <v>154</v>
      </c>
      <c r="G8635" s="26">
        <v>43444</v>
      </c>
      <c r="H8635" s="14">
        <v>2017</v>
      </c>
      <c r="I8635" s="14" t="s">
        <v>360</v>
      </c>
      <c r="J8635" s="14" t="s">
        <v>105</v>
      </c>
      <c r="K8635" s="14" t="s">
        <v>688</v>
      </c>
      <c r="L8635" s="14" t="s">
        <v>39502</v>
      </c>
      <c r="M8635" s="14">
        <f t="shared" si="1072"/>
        <v>2018</v>
      </c>
      <c r="N8635" s="14">
        <f t="shared" si="1073"/>
        <v>12</v>
      </c>
      <c r="O8635" s="14" t="str">
        <f>IFERROR(VLOOKUP(I8635,Lists!$F$2:$G$16,2,FALSE()),"Not Rated")</f>
        <v>Adults</v>
      </c>
      <c r="P8635" s="14">
        <f t="shared" si="1074"/>
        <v>1</v>
      </c>
      <c r="Q8635" s="14" t="str">
        <f t="shared" si="1075"/>
        <v>Russia</v>
      </c>
      <c r="R8635" s="14" t="str">
        <f t="shared" si="1076"/>
        <v>|Russia|</v>
      </c>
      <c r="S8635" s="14" t="str">
        <f t="shared" si="1077"/>
        <v>|International TV Shows|TV Dramas|</v>
      </c>
      <c r="T8635" s="14" t="str">
        <f t="shared" si="1078"/>
        <v>|Unknown|</v>
      </c>
      <c r="U8635" s="14" t="str">
        <f t="shared" si="1079"/>
        <v>|Konstantin Khabenskiy|Olga Sutulova|Max Matveev|Evgeniy Stychkin|Orkhan Abulov|</v>
      </c>
    </row>
    <row r="8636" spans="1:21">
      <c r="A8636" s="14" t="s">
        <v>39503</v>
      </c>
      <c r="B8636" s="14" t="s">
        <v>48</v>
      </c>
      <c r="C8636" s="14" t="s">
        <v>39504</v>
      </c>
      <c r="D8636" s="14" t="s">
        <v>39505</v>
      </c>
      <c r="E8636" s="14" t="s">
        <v>39506</v>
      </c>
      <c r="F8636" s="14" t="s">
        <v>115</v>
      </c>
      <c r="G8636" s="26">
        <v>43171</v>
      </c>
      <c r="H8636" s="14">
        <v>2017</v>
      </c>
      <c r="I8636" s="14" t="s">
        <v>360</v>
      </c>
      <c r="J8636" s="14" t="s">
        <v>404</v>
      </c>
      <c r="K8636" s="14" t="s">
        <v>248</v>
      </c>
      <c r="L8636" s="14" t="s">
        <v>39507</v>
      </c>
      <c r="M8636" s="14">
        <f t="shared" si="1072"/>
        <v>2018</v>
      </c>
      <c r="N8636" s="14">
        <f t="shared" si="1073"/>
        <v>3</v>
      </c>
      <c r="O8636" s="14" t="str">
        <f>IFERROR(VLOOKUP(I8636,Lists!$F$2:$G$16,2,FALSE()),"Not Rated")</f>
        <v>Adults</v>
      </c>
      <c r="P8636" s="14">
        <f t="shared" si="1074"/>
        <v>90</v>
      </c>
      <c r="Q8636" s="14" t="str">
        <f t="shared" si="1075"/>
        <v>United States</v>
      </c>
      <c r="R8636" s="14" t="str">
        <f t="shared" si="1076"/>
        <v>|United States|</v>
      </c>
      <c r="S8636" s="14" t="str">
        <f t="shared" si="1077"/>
        <v>|Action &amp; Adventure|</v>
      </c>
      <c r="T8636" s="14" t="str">
        <f t="shared" si="1078"/>
        <v>|Tekin Girgin|</v>
      </c>
      <c r="U8636" s="14" t="str">
        <f t="shared" si="1079"/>
        <v>|Dylan Vox|Lara Heller|Hachem Hicham|David Gray|Kelly B. Jones|Daniel Whyte|Eoin O'Brien|Ego Mikitas|</v>
      </c>
    </row>
    <row r="8637" spans="1:21">
      <c r="A8637" s="14" t="s">
        <v>39508</v>
      </c>
      <c r="B8637" s="14" t="s">
        <v>48</v>
      </c>
      <c r="C8637" s="14" t="s">
        <v>39509</v>
      </c>
      <c r="D8637" s="14" t="s">
        <v>39510</v>
      </c>
      <c r="E8637" s="14" t="s">
        <v>39511</v>
      </c>
      <c r="F8637" s="14" t="s">
        <v>115</v>
      </c>
      <c r="G8637" s="26">
        <v>43831</v>
      </c>
      <c r="H8637" s="14">
        <v>1969</v>
      </c>
      <c r="I8637" s="14" t="s">
        <v>370</v>
      </c>
      <c r="J8637" s="14" t="s">
        <v>972</v>
      </c>
      <c r="K8637" s="14" t="s">
        <v>1307</v>
      </c>
      <c r="L8637" s="14" t="s">
        <v>39512</v>
      </c>
      <c r="M8637" s="14">
        <f t="shared" si="1072"/>
        <v>2020</v>
      </c>
      <c r="N8637" s="14">
        <f t="shared" si="1073"/>
        <v>1</v>
      </c>
      <c r="O8637" s="14" t="str">
        <f>IFERROR(VLOOKUP(I8637,Lists!$F$2:$G$16,2,FALSE()),"Not Rated")</f>
        <v>Kids</v>
      </c>
      <c r="P8637" s="14">
        <f t="shared" si="1074"/>
        <v>128</v>
      </c>
      <c r="Q8637" s="14" t="str">
        <f t="shared" si="1075"/>
        <v>United States</v>
      </c>
      <c r="R8637" s="14" t="str">
        <f t="shared" si="1076"/>
        <v>|United States|</v>
      </c>
      <c r="S8637" s="14" t="str">
        <f t="shared" si="1077"/>
        <v>|Classic Movies|Dramas|</v>
      </c>
      <c r="T8637" s="14" t="str">
        <f t="shared" si="1078"/>
        <v>|Henry Hathaway|</v>
      </c>
      <c r="U8637" s="14" t="str">
        <f t="shared" si="1079"/>
        <v>|John Wayne|Glen Campbell|Kim Darby|Jeremy Slate|Robert Duvall|Dennis Hopper|Alfred Ryder|Strother Martin|Jeff Corey|</v>
      </c>
    </row>
    <row r="8638" spans="1:21">
      <c r="A8638" s="14" t="s">
        <v>39513</v>
      </c>
      <c r="B8638" s="14" t="s">
        <v>48</v>
      </c>
      <c r="C8638" s="14" t="s">
        <v>39514</v>
      </c>
      <c r="D8638" s="14" t="s">
        <v>39515</v>
      </c>
      <c r="E8638" s="14" t="s">
        <v>39516</v>
      </c>
      <c r="F8638" s="14" t="s">
        <v>115</v>
      </c>
      <c r="G8638" s="26">
        <v>43160</v>
      </c>
      <c r="H8638" s="14">
        <v>2017</v>
      </c>
      <c r="I8638" s="14" t="s">
        <v>363</v>
      </c>
      <c r="J8638" s="14" t="s">
        <v>1096</v>
      </c>
      <c r="K8638" s="14" t="s">
        <v>244</v>
      </c>
      <c r="L8638" s="14" t="s">
        <v>39517</v>
      </c>
      <c r="M8638" s="14">
        <f t="shared" si="1072"/>
        <v>2018</v>
      </c>
      <c r="N8638" s="14">
        <f t="shared" si="1073"/>
        <v>3</v>
      </c>
      <c r="O8638" s="14" t="str">
        <f>IFERROR(VLOOKUP(I8638,Lists!$F$2:$G$16,2,FALSE()),"Not Rated")</f>
        <v>Adults</v>
      </c>
      <c r="P8638" s="14">
        <f t="shared" si="1074"/>
        <v>108</v>
      </c>
      <c r="Q8638" s="14" t="str">
        <f t="shared" si="1075"/>
        <v>United States</v>
      </c>
      <c r="R8638" s="14" t="str">
        <f t="shared" si="1076"/>
        <v>|United States|</v>
      </c>
      <c r="S8638" s="14" t="str">
        <f t="shared" si="1077"/>
        <v>|Dramas|</v>
      </c>
      <c r="T8638" s="14" t="str">
        <f t="shared" si="1078"/>
        <v>|Preston A. Whitmore II|</v>
      </c>
      <c r="U8638" s="14" t="str">
        <f t="shared" si="1079"/>
        <v>|Columbus Short|Erica Peeples|Vivica A. Fox|Andra Fuller|Jamaar Simon|Starletta DuPois|Nelsan Ellis|Draya Michele|Nafessa Williams|Jennifer Freeman|Lisa Renee Pitts|</v>
      </c>
    </row>
    <row r="8639" spans="1:21">
      <c r="A8639" s="14" t="s">
        <v>39518</v>
      </c>
      <c r="B8639" s="14" t="s">
        <v>48</v>
      </c>
      <c r="C8639" s="14" t="s">
        <v>39519</v>
      </c>
      <c r="D8639" s="14" t="s">
        <v>3193</v>
      </c>
      <c r="E8639" s="14" t="s">
        <v>39520</v>
      </c>
      <c r="F8639" s="14" t="s">
        <v>115</v>
      </c>
      <c r="G8639" s="26">
        <v>43970</v>
      </c>
      <c r="H8639" s="14">
        <v>2015</v>
      </c>
      <c r="I8639" s="14" t="s">
        <v>363</v>
      </c>
      <c r="J8639" s="14" t="s">
        <v>639</v>
      </c>
      <c r="K8639" s="14" t="s">
        <v>1436</v>
      </c>
      <c r="L8639" s="14" t="s">
        <v>39521</v>
      </c>
      <c r="M8639" s="14">
        <f t="shared" si="1072"/>
        <v>2020</v>
      </c>
      <c r="N8639" s="14">
        <f t="shared" si="1073"/>
        <v>5</v>
      </c>
      <c r="O8639" s="14" t="str">
        <f>IFERROR(VLOOKUP(I8639,Lists!$F$2:$G$16,2,FALSE()),"Not Rated")</f>
        <v>Adults</v>
      </c>
      <c r="P8639" s="14">
        <f t="shared" si="1074"/>
        <v>124</v>
      </c>
      <c r="Q8639" s="14" t="str">
        <f t="shared" si="1075"/>
        <v>United States</v>
      </c>
      <c r="R8639" s="14" t="str">
        <f t="shared" si="1076"/>
        <v>|United States|</v>
      </c>
      <c r="S8639" s="14" t="str">
        <f t="shared" si="1077"/>
        <v>|Dramas|Independent Movies|</v>
      </c>
      <c r="T8639" s="14" t="str">
        <f t="shared" si="1078"/>
        <v>|Jay Roach|</v>
      </c>
      <c r="U8639" s="14" t="str">
        <f t="shared" si="1079"/>
        <v>|Bryan Cranston|Diane Lane|Elle Fanning|John Goodman|Helen Mirren|Louis C.K.|Alan Tudyk|Michael Stuhlbarg|Adewale Akinnuoye-Agbaje|Dean O'Gorman|</v>
      </c>
    </row>
    <row r="8640" spans="1:21">
      <c r="A8640" s="14" t="s">
        <v>39522</v>
      </c>
      <c r="B8640" s="14" t="s">
        <v>48</v>
      </c>
      <c r="C8640" s="14" t="s">
        <v>39523</v>
      </c>
      <c r="D8640" s="14" t="s">
        <v>24583</v>
      </c>
      <c r="E8640" s="14" t="s">
        <v>39524</v>
      </c>
      <c r="F8640" s="14" t="s">
        <v>39525</v>
      </c>
      <c r="G8640" s="26">
        <v>43553</v>
      </c>
      <c r="H8640" s="14">
        <v>2010</v>
      </c>
      <c r="I8640" s="14" t="s">
        <v>363</v>
      </c>
      <c r="J8640" s="14" t="s">
        <v>1330</v>
      </c>
      <c r="K8640" s="14" t="s">
        <v>17847</v>
      </c>
      <c r="L8640" s="14" t="s">
        <v>39526</v>
      </c>
      <c r="M8640" s="14">
        <f t="shared" si="1072"/>
        <v>2019</v>
      </c>
      <c r="N8640" s="14">
        <f t="shared" si="1073"/>
        <v>3</v>
      </c>
      <c r="O8640" s="14" t="str">
        <f>IFERROR(VLOOKUP(I8640,Lists!$F$2:$G$16,2,FALSE()),"Not Rated")</f>
        <v>Adults</v>
      </c>
      <c r="P8640" s="14">
        <f t="shared" si="1074"/>
        <v>89</v>
      </c>
      <c r="Q8640" s="14" t="str">
        <f t="shared" si="1075"/>
        <v>Canada</v>
      </c>
      <c r="R8640" s="14" t="str">
        <f t="shared" si="1076"/>
        <v>|Canada|United States|India|United Kingdom|</v>
      </c>
      <c r="S8640" s="14" t="str">
        <f t="shared" si="1077"/>
        <v>|Comedies|Horror Movies|Independent Movies|</v>
      </c>
      <c r="T8640" s="14" t="str">
        <f t="shared" si="1078"/>
        <v>|Eli Craig|</v>
      </c>
      <c r="U8640" s="14" t="str">
        <f t="shared" si="1079"/>
        <v>|Tyler Labine|Alan Tudyk|Katrina Bowden|Jesse Moss|Philip Granger|Brandon Jay McLaren|Christie Laing|Chelan Simmons|Travis Nelson|Alex Arsenault|</v>
      </c>
    </row>
    <row r="8641" spans="1:21">
      <c r="A8641" s="14" t="s">
        <v>39527</v>
      </c>
      <c r="B8641" s="14" t="s">
        <v>48</v>
      </c>
      <c r="C8641" s="14" t="s">
        <v>39528</v>
      </c>
      <c r="D8641" s="14" t="s">
        <v>27952</v>
      </c>
      <c r="E8641" s="14" t="s">
        <v>39529</v>
      </c>
      <c r="F8641" s="14" t="s">
        <v>116</v>
      </c>
      <c r="G8641" s="26">
        <v>43146</v>
      </c>
      <c r="H8641" s="14">
        <v>2012</v>
      </c>
      <c r="I8641" s="14" t="s">
        <v>362</v>
      </c>
      <c r="J8641" s="14" t="s">
        <v>5390</v>
      </c>
      <c r="K8641" s="14" t="s">
        <v>3271</v>
      </c>
      <c r="L8641" s="14" t="s">
        <v>39530</v>
      </c>
      <c r="M8641" s="14">
        <f t="shared" si="1072"/>
        <v>2018</v>
      </c>
      <c r="N8641" s="14">
        <f t="shared" si="1073"/>
        <v>2</v>
      </c>
      <c r="O8641" s="14" t="str">
        <f>IFERROR(VLOOKUP(I8641,Lists!$F$2:$G$16,2,FALSE()),"Not Rated")</f>
        <v>Older Kids</v>
      </c>
      <c r="P8641" s="14">
        <f t="shared" si="1074"/>
        <v>162</v>
      </c>
      <c r="Q8641" s="14" t="str">
        <f t="shared" si="1075"/>
        <v>India</v>
      </c>
      <c r="R8641" s="14" t="str">
        <f t="shared" si="1076"/>
        <v>|India|</v>
      </c>
      <c r="S8641" s="14" t="str">
        <f t="shared" si="1077"/>
        <v>|Dramas|Faith &amp; Spirituality|International Movies|</v>
      </c>
      <c r="T8641" s="14" t="str">
        <f t="shared" si="1078"/>
        <v>|Chandrakant Kulkarni|</v>
      </c>
      <c r="U8641" s="14" t="str">
        <f t="shared" si="1079"/>
        <v>|Jitendra Joshi|Prateeksha Lonkar|Sharad Ponkshe|Radhika Apte|Veena Jamkar|Yatin Karyekar|Smita Tambe|Vrishasen Dabholkar|</v>
      </c>
    </row>
    <row r="8642" spans="1:21">
      <c r="A8642" s="14" t="s">
        <v>39531</v>
      </c>
      <c r="B8642" s="14" t="s">
        <v>48</v>
      </c>
      <c r="C8642" s="14" t="s">
        <v>39532</v>
      </c>
      <c r="D8642" s="14" t="s">
        <v>39533</v>
      </c>
      <c r="E8642" s="14" t="s">
        <v>39534</v>
      </c>
      <c r="F8642" s="14" t="s">
        <v>921</v>
      </c>
      <c r="G8642" s="26">
        <v>42825</v>
      </c>
      <c r="H8642" s="14">
        <v>1944</v>
      </c>
      <c r="I8642" s="14" t="s">
        <v>361</v>
      </c>
      <c r="J8642" s="14" t="s">
        <v>1313</v>
      </c>
      <c r="K8642" s="14" t="s">
        <v>33177</v>
      </c>
      <c r="L8642" s="14" t="s">
        <v>39535</v>
      </c>
      <c r="M8642" s="14">
        <f t="shared" ref="M8642:M8705" si="1080">IF(G8642="","",YEAR(G8642))</f>
        <v>2017</v>
      </c>
      <c r="N8642" s="14">
        <f t="shared" ref="N8642:N8705" si="1081">IF(G8642="","",MONTH(G8642))</f>
        <v>3</v>
      </c>
      <c r="O8642" s="14" t="str">
        <f>IFERROR(VLOOKUP(I8642,Lists!$F$2:$G$16,2,FALSE()),"Not Rated")</f>
        <v>Teens</v>
      </c>
      <c r="P8642" s="14">
        <f t="shared" ref="P8642:P8705" si="1082">IFERROR(VALUE(LEFT(J8642,FIND(" ",J8642)-1)),"")</f>
        <v>76</v>
      </c>
      <c r="Q8642" s="14" t="str">
        <f t="shared" ref="Q8642:Q8705" si="1083">IFERROR(LEFT(F8642,FIND(",",F8642)-1),F8642)</f>
        <v>United States</v>
      </c>
      <c r="R8642" s="14" t="str">
        <f t="shared" ref="R8642:R8705" si="1084">"|"&amp;SUBSTITUTE(F8642,", ","|")&amp;"|"</f>
        <v>|United States|United Kingdom|</v>
      </c>
      <c r="S8642" s="14" t="str">
        <f t="shared" ref="S8642:S8705" si="1085">"|"&amp;SUBSTITUTE(K8642,", ","|")&amp;"|"</f>
        <v>|Classic Movies|Documentaries|</v>
      </c>
      <c r="T8642" s="14" t="str">
        <f t="shared" ref="T8642:T8705" si="1086">"|"&amp;SUBSTITUTE(D8642,", ","|")&amp;"|"</f>
        <v>|Frank Capra|John Huston|Hugh Stewart|Roy Boulting|Anthony Veiller|</v>
      </c>
      <c r="U8642" s="14" t="str">
        <f t="shared" ref="U8642:U8705" si="1087">"|"&amp;SUBSTITUTE(E8642,", ","|")&amp;"|"</f>
        <v>|Burgess Meredith|</v>
      </c>
    </row>
    <row r="8643" spans="1:21">
      <c r="A8643" s="14" t="s">
        <v>39536</v>
      </c>
      <c r="B8643" s="14" t="s">
        <v>48</v>
      </c>
      <c r="C8643" s="14" t="s">
        <v>39537</v>
      </c>
      <c r="D8643" s="14" t="s">
        <v>39538</v>
      </c>
      <c r="E8643" s="14" t="s">
        <v>39539</v>
      </c>
      <c r="F8643" s="14" t="s">
        <v>115</v>
      </c>
      <c r="G8643" s="26">
        <v>43720</v>
      </c>
      <c r="H8643" s="14">
        <v>2013</v>
      </c>
      <c r="I8643" s="14" t="s">
        <v>367</v>
      </c>
      <c r="J8643" s="14" t="s">
        <v>624</v>
      </c>
      <c r="K8643" s="14" t="s">
        <v>481</v>
      </c>
      <c r="L8643" s="14" t="s">
        <v>39540</v>
      </c>
      <c r="M8643" s="14">
        <f t="shared" si="1080"/>
        <v>2019</v>
      </c>
      <c r="N8643" s="14">
        <f t="shared" si="1081"/>
        <v>9</v>
      </c>
      <c r="O8643" s="14" t="str">
        <f>IFERROR(VLOOKUP(I8643,Lists!$F$2:$G$16,2,FALSE()),"Not Rated")</f>
        <v>Older Kids</v>
      </c>
      <c r="P8643" s="14">
        <f t="shared" si="1082"/>
        <v>96</v>
      </c>
      <c r="Q8643" s="14" t="str">
        <f t="shared" si="1083"/>
        <v>United States</v>
      </c>
      <c r="R8643" s="14" t="str">
        <f t="shared" si="1084"/>
        <v>|United States|</v>
      </c>
      <c r="S8643" s="14" t="str">
        <f t="shared" si="1085"/>
        <v>|Children &amp; Family Movies|Comedies|</v>
      </c>
      <c r="T8643" s="14" t="str">
        <f t="shared" si="1086"/>
        <v>|David Soren|</v>
      </c>
      <c r="U8643" s="14" t="str">
        <f t="shared" si="1087"/>
        <v>|Ben Schwartz|Bill Hader|Luis Guzmán|Snoop Dogg|Paul Giamatti|Ryan Reynolds|Maya Rudolph|Ken Jeong|Samuel L. Jackson|Michael Peña|Michelle Rodriguez|Richard Jenkins|Kurtwood Smith|Luis Guzman|</v>
      </c>
    </row>
    <row r="8644" spans="1:21">
      <c r="A8644" s="14" t="s">
        <v>39541</v>
      </c>
      <c r="B8644" s="14" t="s">
        <v>48</v>
      </c>
      <c r="C8644" s="14" t="s">
        <v>39542</v>
      </c>
      <c r="D8644" s="14" t="s">
        <v>5076</v>
      </c>
      <c r="E8644" s="14" t="s">
        <v>39543</v>
      </c>
      <c r="F8644" s="14" t="s">
        <v>115</v>
      </c>
      <c r="G8644" s="26">
        <v>43305</v>
      </c>
      <c r="H8644" s="14">
        <v>2014</v>
      </c>
      <c r="I8644" s="14" t="s">
        <v>363</v>
      </c>
      <c r="J8644" s="14" t="s">
        <v>724</v>
      </c>
      <c r="K8644" s="14" t="s">
        <v>260</v>
      </c>
      <c r="L8644" s="14" t="s">
        <v>39544</v>
      </c>
      <c r="M8644" s="14">
        <f t="shared" si="1080"/>
        <v>2018</v>
      </c>
      <c r="N8644" s="14">
        <f t="shared" si="1081"/>
        <v>7</v>
      </c>
      <c r="O8644" s="14" t="str">
        <f>IFERROR(VLOOKUP(I8644,Lists!$F$2:$G$16,2,FALSE()),"Not Rated")</f>
        <v>Adults</v>
      </c>
      <c r="P8644" s="14">
        <f t="shared" si="1082"/>
        <v>102</v>
      </c>
      <c r="Q8644" s="14" t="str">
        <f t="shared" si="1083"/>
        <v>United States</v>
      </c>
      <c r="R8644" s="14" t="str">
        <f t="shared" si="1084"/>
        <v>|United States|</v>
      </c>
      <c r="S8644" s="14" t="str">
        <f t="shared" si="1085"/>
        <v>|Horror Movies|</v>
      </c>
      <c r="T8644" s="14" t="str">
        <f t="shared" si="1086"/>
        <v>|Kevin Smith|</v>
      </c>
      <c r="U8644" s="14" t="str">
        <f t="shared" si="1087"/>
        <v>|Michael Parks|Justin Long|Haley Joel Osment|Genesis Rodriguez|Johnny Depp|Harley Morenstein|Ralph Garman|Jennifer Schwalbach|</v>
      </c>
    </row>
    <row r="8645" spans="1:21">
      <c r="A8645" s="14" t="s">
        <v>39545</v>
      </c>
      <c r="B8645" s="14" t="s">
        <v>48</v>
      </c>
      <c r="C8645" s="14" t="s">
        <v>39546</v>
      </c>
      <c r="D8645" s="14" t="s">
        <v>39547</v>
      </c>
      <c r="E8645" s="14" t="s">
        <v>39548</v>
      </c>
      <c r="F8645" s="14" t="s">
        <v>5842</v>
      </c>
      <c r="G8645" s="26">
        <v>43100</v>
      </c>
      <c r="H8645" s="14">
        <v>2010</v>
      </c>
      <c r="I8645" s="14" t="s">
        <v>361</v>
      </c>
      <c r="J8645" s="14" t="s">
        <v>7460</v>
      </c>
      <c r="K8645" s="14" t="s">
        <v>496</v>
      </c>
      <c r="L8645" s="14" t="s">
        <v>39549</v>
      </c>
      <c r="M8645" s="14">
        <f t="shared" si="1080"/>
        <v>2017</v>
      </c>
      <c r="N8645" s="14">
        <f t="shared" si="1081"/>
        <v>12</v>
      </c>
      <c r="O8645" s="14" t="str">
        <f>IFERROR(VLOOKUP(I8645,Lists!$F$2:$G$16,2,FALSE()),"Not Rated")</f>
        <v>Teens</v>
      </c>
      <c r="P8645" s="14">
        <f t="shared" si="1082"/>
        <v>53</v>
      </c>
      <c r="Q8645" s="14" t="str">
        <f t="shared" si="1083"/>
        <v>Japan</v>
      </c>
      <c r="R8645" s="14" t="str">
        <f t="shared" si="1084"/>
        <v>|Japan|United States|</v>
      </c>
      <c r="S8645" s="14" t="str">
        <f t="shared" si="1085"/>
        <v>|Documentaries|International Movies|</v>
      </c>
      <c r="T8645" s="14" t="str">
        <f t="shared" si="1086"/>
        <v>|Hidetaka Inazuka|</v>
      </c>
      <c r="U8645" s="14" t="str">
        <f t="shared" si="1087"/>
        <v>|Stuart Varnam-Atkin|</v>
      </c>
    </row>
    <row r="8646" spans="1:21">
      <c r="A8646" s="14" t="s">
        <v>39550</v>
      </c>
      <c r="B8646" s="14" t="s">
        <v>49</v>
      </c>
      <c r="C8646" s="14" t="s">
        <v>39551</v>
      </c>
      <c r="D8646" s="14" t="s">
        <v>117</v>
      </c>
      <c r="E8646" s="14" t="s">
        <v>39552</v>
      </c>
      <c r="F8646" s="14" t="s">
        <v>115</v>
      </c>
      <c r="G8646" s="26">
        <v>42917</v>
      </c>
      <c r="H8646" s="14">
        <v>1990</v>
      </c>
      <c r="I8646" s="14" t="s">
        <v>361</v>
      </c>
      <c r="J8646" s="14" t="s">
        <v>106</v>
      </c>
      <c r="K8646" s="14" t="s">
        <v>39553</v>
      </c>
      <c r="L8646" s="14" t="s">
        <v>39554</v>
      </c>
      <c r="M8646" s="14">
        <f t="shared" si="1080"/>
        <v>2017</v>
      </c>
      <c r="N8646" s="14">
        <f t="shared" si="1081"/>
        <v>7</v>
      </c>
      <c r="O8646" s="14" t="str">
        <f>IFERROR(VLOOKUP(I8646,Lists!$F$2:$G$16,2,FALSE()),"Not Rated")</f>
        <v>Teens</v>
      </c>
      <c r="P8646" s="14">
        <f t="shared" si="1082"/>
        <v>2</v>
      </c>
      <c r="Q8646" s="14" t="str">
        <f t="shared" si="1083"/>
        <v>United States</v>
      </c>
      <c r="R8646" s="14" t="str">
        <f t="shared" si="1084"/>
        <v>|United States|</v>
      </c>
      <c r="S8646" s="14" t="str">
        <f t="shared" si="1085"/>
        <v>|Classic &amp; Cult TV|Crime TV Shows|TV Dramas|</v>
      </c>
      <c r="T8646" s="14" t="str">
        <f t="shared" si="1086"/>
        <v>|Unknown|</v>
      </c>
      <c r="U8646" s="14" t="str">
        <f t="shared" si="1087"/>
        <v>|Kyle MacLachlan|Michael Ontkean|Mädchen Amick|Dana Ashbrook|Richard Beymer|Lara Flynn Boyle|Sherilyn Fenn|Warren Frost|Peggy Lipton|James Marshall|Everett McGill|Jack Nance|Joan Chen|Kimmy Robertson|Michael Horse|Piper Laurie|Harry Goaz|Eric DaRe|Wendy Robie|Ray Wise|Sheryl Lee|Russ Tamblyn|Don S. Davis|Chris Mulkey|Gary Hershberger|Grace Zabriskie|</v>
      </c>
    </row>
    <row r="8647" spans="1:21">
      <c r="A8647" s="14" t="s">
        <v>39555</v>
      </c>
      <c r="B8647" s="14" t="s">
        <v>48</v>
      </c>
      <c r="C8647" s="14" t="s">
        <v>39556</v>
      </c>
      <c r="D8647" s="14" t="s">
        <v>39557</v>
      </c>
      <c r="E8647" s="14" t="s">
        <v>39558</v>
      </c>
      <c r="F8647" s="14" t="s">
        <v>115</v>
      </c>
      <c r="G8647" s="26">
        <v>43539</v>
      </c>
      <c r="H8647" s="14">
        <v>2018</v>
      </c>
      <c r="I8647" s="14" t="s">
        <v>360</v>
      </c>
      <c r="J8647" s="14" t="s">
        <v>1290</v>
      </c>
      <c r="K8647" s="14" t="s">
        <v>16169</v>
      </c>
      <c r="L8647" s="14" t="s">
        <v>39559</v>
      </c>
      <c r="M8647" s="14">
        <f t="shared" si="1080"/>
        <v>2019</v>
      </c>
      <c r="N8647" s="14">
        <f t="shared" si="1081"/>
        <v>3</v>
      </c>
      <c r="O8647" s="14" t="str">
        <f>IFERROR(VLOOKUP(I8647,Lists!$F$2:$G$16,2,FALSE()),"Not Rated")</f>
        <v>Adults</v>
      </c>
      <c r="P8647" s="14">
        <f t="shared" si="1082"/>
        <v>86</v>
      </c>
      <c r="Q8647" s="14" t="str">
        <f t="shared" si="1083"/>
        <v>United States</v>
      </c>
      <c r="R8647" s="14" t="str">
        <f t="shared" si="1084"/>
        <v>|United States|</v>
      </c>
      <c r="S8647" s="14" t="str">
        <f t="shared" si="1085"/>
        <v>|Horror Movies|Independent Movies|Thrillers|</v>
      </c>
      <c r="T8647" s="14" t="str">
        <f t="shared" si="1086"/>
        <v>|Buz Wallick|</v>
      </c>
      <c r="U8647" s="14" t="str">
        <f t="shared" si="1087"/>
        <v>|Karissa Strain|Katie Strain|Yves Bright|Angie Everhart|Thaddeus Shafer|Mary O'Neil|</v>
      </c>
    </row>
    <row r="8648" spans="1:21">
      <c r="A8648" s="14" t="s">
        <v>39560</v>
      </c>
      <c r="B8648" s="14" t="s">
        <v>49</v>
      </c>
      <c r="C8648" s="14" t="s">
        <v>39561</v>
      </c>
      <c r="D8648" s="14" t="s">
        <v>117</v>
      </c>
      <c r="E8648" s="14" t="s">
        <v>39562</v>
      </c>
      <c r="F8648" s="14" t="s">
        <v>118</v>
      </c>
      <c r="G8648" s="26">
        <v>43966</v>
      </c>
      <c r="H8648" s="14">
        <v>2018</v>
      </c>
      <c r="I8648" s="14" t="s">
        <v>366</v>
      </c>
      <c r="J8648" s="14" t="s">
        <v>106</v>
      </c>
      <c r="K8648" s="14" t="s">
        <v>937</v>
      </c>
      <c r="L8648" s="14" t="s">
        <v>39563</v>
      </c>
      <c r="M8648" s="14">
        <f t="shared" si="1080"/>
        <v>2020</v>
      </c>
      <c r="N8648" s="14">
        <f t="shared" si="1081"/>
        <v>5</v>
      </c>
      <c r="O8648" s="14" t="str">
        <f>IFERROR(VLOOKUP(I8648,Lists!$F$2:$G$16,2,FALSE()),"Not Rated")</f>
        <v>Kids</v>
      </c>
      <c r="P8648" s="14">
        <f t="shared" si="1082"/>
        <v>2</v>
      </c>
      <c r="Q8648" s="14" t="str">
        <f t="shared" si="1083"/>
        <v>United Kingdom</v>
      </c>
      <c r="R8648" s="14" t="str">
        <f t="shared" si="1084"/>
        <v>|United Kingdom|</v>
      </c>
      <c r="S8648" s="14" t="str">
        <f t="shared" si="1085"/>
        <v>|British TV Shows|Kids' TV|</v>
      </c>
      <c r="T8648" s="14" t="str">
        <f t="shared" si="1086"/>
        <v>|Unknown|</v>
      </c>
      <c r="U8648" s="14" t="str">
        <f t="shared" si="1087"/>
        <v>|Linda Bassett|</v>
      </c>
    </row>
    <row r="8649" spans="1:21">
      <c r="A8649" s="14" t="s">
        <v>39564</v>
      </c>
      <c r="B8649" s="14" t="s">
        <v>48</v>
      </c>
      <c r="C8649" s="14" t="s">
        <v>39565</v>
      </c>
      <c r="D8649" s="14" t="s">
        <v>117</v>
      </c>
      <c r="E8649" s="14" t="s">
        <v>39566</v>
      </c>
      <c r="F8649" s="14" t="s">
        <v>116</v>
      </c>
      <c r="G8649" s="26">
        <v>42750</v>
      </c>
      <c r="H8649" s="14">
        <v>2015</v>
      </c>
      <c r="I8649" s="14" t="s">
        <v>361</v>
      </c>
      <c r="J8649" s="14" t="s">
        <v>1330</v>
      </c>
      <c r="K8649" s="14" t="s">
        <v>475</v>
      </c>
      <c r="L8649" s="14" t="s">
        <v>39567</v>
      </c>
      <c r="M8649" s="14">
        <f t="shared" si="1080"/>
        <v>2017</v>
      </c>
      <c r="N8649" s="14">
        <f t="shared" si="1081"/>
        <v>1</v>
      </c>
      <c r="O8649" s="14" t="str">
        <f>IFERROR(VLOOKUP(I8649,Lists!$F$2:$G$16,2,FALSE()),"Not Rated")</f>
        <v>Teens</v>
      </c>
      <c r="P8649" s="14">
        <f t="shared" si="1082"/>
        <v>89</v>
      </c>
      <c r="Q8649" s="14" t="str">
        <f t="shared" si="1083"/>
        <v>India</v>
      </c>
      <c r="R8649" s="14" t="str">
        <f t="shared" si="1084"/>
        <v>|India|</v>
      </c>
      <c r="S8649" s="14" t="str">
        <f t="shared" si="1085"/>
        <v>|Dramas|International Movies|</v>
      </c>
      <c r="T8649" s="14" t="str">
        <f t="shared" si="1086"/>
        <v>|Unknown|</v>
      </c>
      <c r="U8649" s="14" t="str">
        <f t="shared" si="1087"/>
        <v>|Vijay Maurya|Naman Jain|Usha Nadkarni|Mukesh Chhabra|Prarthana Behere|Jayant Gadekar|Aditi Keskar|Murari Kumar|</v>
      </c>
    </row>
    <row r="8650" spans="1:21">
      <c r="A8650" s="14" t="s">
        <v>39568</v>
      </c>
      <c r="B8650" s="14" t="s">
        <v>48</v>
      </c>
      <c r="C8650" s="14" t="s">
        <v>39569</v>
      </c>
      <c r="D8650" s="14" t="s">
        <v>39570</v>
      </c>
      <c r="E8650" s="14" t="s">
        <v>39571</v>
      </c>
      <c r="F8650" s="14" t="s">
        <v>118</v>
      </c>
      <c r="G8650" s="26">
        <v>43586</v>
      </c>
      <c r="H8650" s="14">
        <v>2018</v>
      </c>
      <c r="I8650" s="14" t="s">
        <v>360</v>
      </c>
      <c r="J8650" s="14" t="s">
        <v>951</v>
      </c>
      <c r="K8650" s="14" t="s">
        <v>254</v>
      </c>
      <c r="L8650" s="14" t="s">
        <v>39572</v>
      </c>
      <c r="M8650" s="14">
        <f t="shared" si="1080"/>
        <v>2019</v>
      </c>
      <c r="N8650" s="14">
        <f t="shared" si="1081"/>
        <v>5</v>
      </c>
      <c r="O8650" s="14" t="str">
        <f>IFERROR(VLOOKUP(I8650,Lists!$F$2:$G$16,2,FALSE()),"Not Rated")</f>
        <v>Adults</v>
      </c>
      <c r="P8650" s="14">
        <f t="shared" si="1082"/>
        <v>80</v>
      </c>
      <c r="Q8650" s="14" t="str">
        <f t="shared" si="1083"/>
        <v>United Kingdom</v>
      </c>
      <c r="R8650" s="14" t="str">
        <f t="shared" si="1084"/>
        <v>|United Kingdom|</v>
      </c>
      <c r="S8650" s="14" t="str">
        <f t="shared" si="1085"/>
        <v>|Thrillers|</v>
      </c>
      <c r="T8650" s="14" t="str">
        <f t="shared" si="1086"/>
        <v>|Gary Young|</v>
      </c>
      <c r="U8650" s="14" t="str">
        <f t="shared" si="1087"/>
        <v>|Cathy Tyson|Katie Jarvis|David Hayman|Josh Herdman|Dave Johns|Danielle Harold|Kedar Williams-Stirling|Neal Ward|</v>
      </c>
    </row>
    <row r="8651" spans="1:21">
      <c r="A8651" s="14" t="s">
        <v>39573</v>
      </c>
      <c r="B8651" s="14" t="s">
        <v>48</v>
      </c>
      <c r="C8651" s="14" t="s">
        <v>39574</v>
      </c>
      <c r="D8651" s="14" t="s">
        <v>9035</v>
      </c>
      <c r="E8651" s="14" t="s">
        <v>39575</v>
      </c>
      <c r="F8651" s="14" t="s">
        <v>119</v>
      </c>
      <c r="G8651" s="26">
        <v>42857</v>
      </c>
      <c r="H8651" s="14">
        <v>2016</v>
      </c>
      <c r="I8651" s="14" t="s">
        <v>363</v>
      </c>
      <c r="J8651" s="14" t="s">
        <v>739</v>
      </c>
      <c r="K8651" s="14" t="s">
        <v>1614</v>
      </c>
      <c r="L8651" s="14" t="s">
        <v>39576</v>
      </c>
      <c r="M8651" s="14">
        <f t="shared" si="1080"/>
        <v>2017</v>
      </c>
      <c r="N8651" s="14">
        <f t="shared" si="1081"/>
        <v>5</v>
      </c>
      <c r="O8651" s="14" t="str">
        <f>IFERROR(VLOOKUP(I8651,Lists!$F$2:$G$16,2,FALSE()),"Not Rated")</f>
        <v>Adults</v>
      </c>
      <c r="P8651" s="14">
        <f t="shared" si="1082"/>
        <v>95</v>
      </c>
      <c r="Q8651" s="14" t="str">
        <f t="shared" si="1083"/>
        <v>Canada</v>
      </c>
      <c r="R8651" s="14" t="str">
        <f t="shared" si="1084"/>
        <v>|Canada|</v>
      </c>
      <c r="S8651" s="14" t="str">
        <f t="shared" si="1085"/>
        <v>|Dramas|Independent Movies|Romantic Movies|</v>
      </c>
      <c r="T8651" s="14" t="str">
        <f t="shared" si="1086"/>
        <v>|Kim Nguyen|</v>
      </c>
      <c r="U8651" s="14" t="str">
        <f t="shared" si="1087"/>
        <v>|Dane DeHaan|Tatiana Maslany|Gordon Pinsent|John Ralston|</v>
      </c>
    </row>
    <row r="8652" spans="1:21">
      <c r="A8652" s="14" t="s">
        <v>39577</v>
      </c>
      <c r="B8652" s="14" t="s">
        <v>48</v>
      </c>
      <c r="C8652" s="14" t="s">
        <v>39578</v>
      </c>
      <c r="D8652" s="14" t="s">
        <v>39579</v>
      </c>
      <c r="E8652" s="14" t="s">
        <v>117</v>
      </c>
      <c r="F8652" s="14" t="s">
        <v>127</v>
      </c>
      <c r="G8652" s="26">
        <v>42339</v>
      </c>
      <c r="H8652" s="14">
        <v>2015</v>
      </c>
      <c r="I8652" s="14" t="s">
        <v>361</v>
      </c>
      <c r="J8652" s="14" t="s">
        <v>1773</v>
      </c>
      <c r="K8652" s="14" t="s">
        <v>496</v>
      </c>
      <c r="L8652" s="14" t="s">
        <v>39580</v>
      </c>
      <c r="M8652" s="14">
        <f t="shared" si="1080"/>
        <v>2015</v>
      </c>
      <c r="N8652" s="14">
        <f t="shared" si="1081"/>
        <v>12</v>
      </c>
      <c r="O8652" s="14" t="str">
        <f>IFERROR(VLOOKUP(I8652,Lists!$F$2:$G$16,2,FALSE()),"Not Rated")</f>
        <v>Teens</v>
      </c>
      <c r="P8652" s="14">
        <f t="shared" si="1082"/>
        <v>78</v>
      </c>
      <c r="Q8652" s="14" t="str">
        <f t="shared" si="1083"/>
        <v>Australia</v>
      </c>
      <c r="R8652" s="14" t="str">
        <f t="shared" si="1084"/>
        <v>|Australia|</v>
      </c>
      <c r="S8652" s="14" t="str">
        <f t="shared" si="1085"/>
        <v>|Documentaries|International Movies|</v>
      </c>
      <c r="T8652" s="14" t="str">
        <f t="shared" si="1086"/>
        <v>|Susan Lambert|Stefan Moore|</v>
      </c>
      <c r="U8652" s="14" t="str">
        <f t="shared" si="1087"/>
        <v>|Unknown|</v>
      </c>
    </row>
    <row r="8653" spans="1:21">
      <c r="A8653" s="14" t="s">
        <v>39581</v>
      </c>
      <c r="B8653" s="14" t="s">
        <v>48</v>
      </c>
      <c r="C8653" s="14" t="s">
        <v>39582</v>
      </c>
      <c r="D8653" s="14" t="s">
        <v>7226</v>
      </c>
      <c r="E8653" s="14" t="s">
        <v>39583</v>
      </c>
      <c r="F8653" s="14" t="s">
        <v>2247</v>
      </c>
      <c r="G8653" s="26">
        <v>43525</v>
      </c>
      <c r="H8653" s="14">
        <v>2008</v>
      </c>
      <c r="I8653" s="14" t="s">
        <v>363</v>
      </c>
      <c r="J8653" s="14" t="s">
        <v>404</v>
      </c>
      <c r="K8653" s="14" t="s">
        <v>884</v>
      </c>
      <c r="L8653" s="14" t="s">
        <v>39584</v>
      </c>
      <c r="M8653" s="14">
        <f t="shared" si="1080"/>
        <v>2019</v>
      </c>
      <c r="N8653" s="14">
        <f t="shared" si="1081"/>
        <v>3</v>
      </c>
      <c r="O8653" s="14" t="str">
        <f>IFERROR(VLOOKUP(I8653,Lists!$F$2:$G$16,2,FALSE()),"Not Rated")</f>
        <v>Adults</v>
      </c>
      <c r="P8653" s="14">
        <f t="shared" si="1082"/>
        <v>90</v>
      </c>
      <c r="Q8653" s="14" t="str">
        <f t="shared" si="1083"/>
        <v>United States</v>
      </c>
      <c r="R8653" s="14" t="str">
        <f t="shared" si="1084"/>
        <v>|United States|France|</v>
      </c>
      <c r="S8653" s="14" t="str">
        <f t="shared" si="1085"/>
        <v>|Documentaries|Sports Movies|</v>
      </c>
      <c r="T8653" s="14" t="str">
        <f t="shared" si="1086"/>
        <v>|James Toback|</v>
      </c>
      <c r="U8653" s="14" t="str">
        <f t="shared" si="1087"/>
        <v>|Mike Tyson|Trevor Berbick|</v>
      </c>
    </row>
    <row r="8654" spans="1:21">
      <c r="A8654" s="14" t="s">
        <v>39585</v>
      </c>
      <c r="B8654" s="14" t="s">
        <v>48</v>
      </c>
      <c r="C8654" s="14" t="s">
        <v>39586</v>
      </c>
      <c r="D8654" s="14" t="s">
        <v>299</v>
      </c>
      <c r="E8654" s="14" t="s">
        <v>39587</v>
      </c>
      <c r="F8654" s="14" t="s">
        <v>116</v>
      </c>
      <c r="G8654" s="26">
        <v>42795</v>
      </c>
      <c r="H8654" s="14">
        <v>2013</v>
      </c>
      <c r="I8654" s="14" t="s">
        <v>369</v>
      </c>
      <c r="J8654" s="14" t="s">
        <v>443</v>
      </c>
      <c r="K8654" s="14" t="s">
        <v>605</v>
      </c>
      <c r="L8654" s="14" t="s">
        <v>39588</v>
      </c>
      <c r="M8654" s="14">
        <f t="shared" si="1080"/>
        <v>2017</v>
      </c>
      <c r="N8654" s="14">
        <f t="shared" si="1081"/>
        <v>3</v>
      </c>
      <c r="O8654" s="14" t="str">
        <f>IFERROR(VLOOKUP(I8654,Lists!$F$2:$G$16,2,FALSE()),"Not Rated")</f>
        <v>Not Rated</v>
      </c>
      <c r="P8654" s="14">
        <f t="shared" si="1082"/>
        <v>125</v>
      </c>
      <c r="Q8654" s="14" t="str">
        <f t="shared" si="1083"/>
        <v>India</v>
      </c>
      <c r="R8654" s="14" t="str">
        <f t="shared" si="1084"/>
        <v>|India|</v>
      </c>
      <c r="S8654" s="14" t="str">
        <f t="shared" si="1085"/>
        <v>|Dramas|International Movies|Thrillers|</v>
      </c>
      <c r="T8654" s="14" t="str">
        <f t="shared" si="1086"/>
        <v>|Anurag Kashyap|</v>
      </c>
      <c r="U8654" s="14" t="str">
        <f t="shared" si="1087"/>
        <v>|Rahul Bhat|Ronit Roy|Tejaswini Kolhapure|Vineet Kumar Singh|Surveen Chawla|Siddhant Kapoor|Girish Kulkarni|Abir Goswami|Madhavi Singh|Anshikaa Shrivastava|Murari Kumar|Sandesh Jadhav|</v>
      </c>
    </row>
    <row r="8655" spans="1:21">
      <c r="A8655" s="14" t="s">
        <v>39589</v>
      </c>
      <c r="B8655" s="14" t="s">
        <v>49</v>
      </c>
      <c r="C8655" s="14" t="s">
        <v>39590</v>
      </c>
      <c r="D8655" s="14" t="s">
        <v>117</v>
      </c>
      <c r="E8655" s="14" t="s">
        <v>39591</v>
      </c>
      <c r="F8655" s="14" t="s">
        <v>139</v>
      </c>
      <c r="G8655" s="26">
        <v>43511</v>
      </c>
      <c r="H8655" s="14">
        <v>2015</v>
      </c>
      <c r="I8655" s="14" t="s">
        <v>361</v>
      </c>
      <c r="J8655" s="14" t="s">
        <v>108</v>
      </c>
      <c r="K8655" s="14" t="s">
        <v>1905</v>
      </c>
      <c r="L8655" s="14" t="s">
        <v>39592</v>
      </c>
      <c r="M8655" s="14">
        <f t="shared" si="1080"/>
        <v>2019</v>
      </c>
      <c r="N8655" s="14">
        <f t="shared" si="1081"/>
        <v>2</v>
      </c>
      <c r="O8655" s="14" t="str">
        <f>IFERROR(VLOOKUP(I8655,Lists!$F$2:$G$16,2,FALSE()),"Not Rated")</f>
        <v>Teens</v>
      </c>
      <c r="P8655" s="14">
        <f t="shared" si="1082"/>
        <v>4</v>
      </c>
      <c r="Q8655" s="14" t="str">
        <f t="shared" si="1083"/>
        <v>Thailand</v>
      </c>
      <c r="R8655" s="14" t="str">
        <f t="shared" si="1084"/>
        <v>|Thailand|</v>
      </c>
      <c r="S8655" s="14" t="str">
        <f t="shared" si="1085"/>
        <v>|International TV Shows|Romantic TV Shows|TV Dramas|</v>
      </c>
      <c r="T8655" s="14" t="str">
        <f t="shared" si="1086"/>
        <v>|Unknown|</v>
      </c>
      <c r="U8655" s="14" t="str">
        <f t="shared" si="1087"/>
        <v>|Mook Worranit Thawornwong|Puttichai Kasetsin|Natcha Juntapan|Neen Suwanamas|Esther Supreeleela|Shaun Jindachote|Lapassalal Jiravechsoontornkul|Chatchawit Techarukpong|</v>
      </c>
    </row>
    <row r="8656" spans="1:21">
      <c r="A8656" s="14" t="s">
        <v>39593</v>
      </c>
      <c r="B8656" s="14" t="s">
        <v>48</v>
      </c>
      <c r="C8656" s="14" t="s">
        <v>39594</v>
      </c>
      <c r="D8656" s="14" t="s">
        <v>39595</v>
      </c>
      <c r="E8656" s="14" t="s">
        <v>39596</v>
      </c>
      <c r="F8656" s="14" t="s">
        <v>1435</v>
      </c>
      <c r="G8656" s="26">
        <v>43191</v>
      </c>
      <c r="H8656" s="14">
        <v>2016</v>
      </c>
      <c r="I8656" s="14" t="s">
        <v>363</v>
      </c>
      <c r="J8656" s="14" t="s">
        <v>507</v>
      </c>
      <c r="K8656" s="14" t="s">
        <v>475</v>
      </c>
      <c r="L8656" s="14" t="s">
        <v>39597</v>
      </c>
      <c r="M8656" s="14">
        <f t="shared" si="1080"/>
        <v>2018</v>
      </c>
      <c r="N8656" s="14">
        <f t="shared" si="1081"/>
        <v>4</v>
      </c>
      <c r="O8656" s="14" t="str">
        <f>IFERROR(VLOOKUP(I8656,Lists!$F$2:$G$16,2,FALSE()),"Not Rated")</f>
        <v>Adults</v>
      </c>
      <c r="P8656" s="14">
        <f t="shared" si="1082"/>
        <v>94</v>
      </c>
      <c r="Q8656" s="14" t="str">
        <f t="shared" si="1083"/>
        <v>United Kingdom</v>
      </c>
      <c r="R8656" s="14" t="str">
        <f t="shared" si="1084"/>
        <v>|United Kingdom|Canada|United States|</v>
      </c>
      <c r="S8656" s="14" t="str">
        <f t="shared" si="1085"/>
        <v>|Dramas|International Movies|</v>
      </c>
      <c r="T8656" s="14" t="str">
        <f t="shared" si="1086"/>
        <v>|Benedict Andrews|</v>
      </c>
      <c r="U8656" s="14" t="str">
        <f t="shared" si="1087"/>
        <v>|Rooney Mara|Ben Mendelsohn|Riz Ahmed|Ruby Stokes|Natasha Little|Tara Fitzgerald|Tobias Menzies|</v>
      </c>
    </row>
    <row r="8657" spans="1:21">
      <c r="A8657" s="14" t="s">
        <v>39598</v>
      </c>
      <c r="B8657" s="14" t="s">
        <v>48</v>
      </c>
      <c r="C8657" s="14" t="s">
        <v>39599</v>
      </c>
      <c r="D8657" s="14" t="s">
        <v>39600</v>
      </c>
      <c r="E8657" s="14" t="s">
        <v>39601</v>
      </c>
      <c r="F8657" s="14" t="s">
        <v>115</v>
      </c>
      <c r="G8657" s="26">
        <v>43739</v>
      </c>
      <c r="H8657" s="14">
        <v>2006</v>
      </c>
      <c r="I8657" s="14" t="s">
        <v>367</v>
      </c>
      <c r="J8657" s="14" t="s">
        <v>404</v>
      </c>
      <c r="K8657" s="14" t="s">
        <v>481</v>
      </c>
      <c r="L8657" s="14" t="s">
        <v>39602</v>
      </c>
      <c r="M8657" s="14">
        <f t="shared" si="1080"/>
        <v>2019</v>
      </c>
      <c r="N8657" s="14">
        <f t="shared" si="1081"/>
        <v>10</v>
      </c>
      <c r="O8657" s="14" t="str">
        <f>IFERROR(VLOOKUP(I8657,Lists!$F$2:$G$16,2,FALSE()),"Not Rated")</f>
        <v>Older Kids</v>
      </c>
      <c r="P8657" s="14">
        <f t="shared" si="1082"/>
        <v>90</v>
      </c>
      <c r="Q8657" s="14" t="str">
        <f t="shared" si="1083"/>
        <v>United States</v>
      </c>
      <c r="R8657" s="14" t="str">
        <f t="shared" si="1084"/>
        <v>|United States|</v>
      </c>
      <c r="S8657" s="14" t="str">
        <f t="shared" si="1085"/>
        <v>|Children &amp; Family Movies|Comedies|</v>
      </c>
      <c r="T8657" s="14" t="str">
        <f t="shared" si="1086"/>
        <v>|Paul Feig|</v>
      </c>
      <c r="U8657" s="14" t="str">
        <f t="shared" si="1087"/>
        <v>|Lewis Black|Wilmer Valderrama|Tyler James Williams|Gia Mantegna|Dyllan Christopher|Brett Kelly|Quinn Shephard|Paget Brewster|Rob Corddry|Dominique Saldaña|</v>
      </c>
    </row>
    <row r="8658" spans="1:21">
      <c r="A8658" s="14" t="s">
        <v>39603</v>
      </c>
      <c r="B8658" s="14" t="s">
        <v>48</v>
      </c>
      <c r="C8658" s="14" t="s">
        <v>39604</v>
      </c>
      <c r="D8658" s="14" t="s">
        <v>39605</v>
      </c>
      <c r="E8658" s="14" t="s">
        <v>117</v>
      </c>
      <c r="F8658" s="14" t="s">
        <v>115</v>
      </c>
      <c r="G8658" s="26">
        <v>42968</v>
      </c>
      <c r="H8658" s="14">
        <v>2017</v>
      </c>
      <c r="I8658" s="14" t="s">
        <v>360</v>
      </c>
      <c r="J8658" s="14" t="s">
        <v>457</v>
      </c>
      <c r="K8658" s="14" t="s">
        <v>247</v>
      </c>
      <c r="L8658" s="14" t="s">
        <v>39606</v>
      </c>
      <c r="M8658" s="14">
        <f t="shared" si="1080"/>
        <v>2017</v>
      </c>
      <c r="N8658" s="14">
        <f t="shared" si="1081"/>
        <v>8</v>
      </c>
      <c r="O8658" s="14" t="str">
        <f>IFERROR(VLOOKUP(I8658,Lists!$F$2:$G$16,2,FALSE()),"Not Rated")</f>
        <v>Adults</v>
      </c>
      <c r="P8658" s="14">
        <f t="shared" si="1082"/>
        <v>104</v>
      </c>
      <c r="Q8658" s="14" t="str">
        <f t="shared" si="1083"/>
        <v>United States</v>
      </c>
      <c r="R8658" s="14" t="str">
        <f t="shared" si="1084"/>
        <v>|United States|</v>
      </c>
      <c r="S8658" s="14" t="str">
        <f t="shared" si="1085"/>
        <v>|Documentaries|</v>
      </c>
      <c r="T8658" s="14" t="str">
        <f t="shared" si="1086"/>
        <v>|Michael Mazzola|</v>
      </c>
      <c r="U8658" s="14" t="str">
        <f t="shared" si="1087"/>
        <v>|Unknown|</v>
      </c>
    </row>
    <row r="8659" spans="1:21">
      <c r="A8659" s="14" t="s">
        <v>39607</v>
      </c>
      <c r="B8659" s="14" t="s">
        <v>48</v>
      </c>
      <c r="C8659" s="14" t="s">
        <v>39608</v>
      </c>
      <c r="D8659" s="14" t="s">
        <v>39609</v>
      </c>
      <c r="E8659" s="14" t="s">
        <v>39610</v>
      </c>
      <c r="F8659" s="14" t="s">
        <v>115</v>
      </c>
      <c r="G8659" s="26">
        <v>43084</v>
      </c>
      <c r="H8659" s="14">
        <v>2017</v>
      </c>
      <c r="I8659" s="14" t="s">
        <v>361</v>
      </c>
      <c r="J8659" s="14" t="s">
        <v>15929</v>
      </c>
      <c r="K8659" s="14" t="s">
        <v>39611</v>
      </c>
      <c r="L8659" s="14" t="s">
        <v>39612</v>
      </c>
      <c r="M8659" s="14">
        <f t="shared" si="1080"/>
        <v>2017</v>
      </c>
      <c r="N8659" s="14">
        <f t="shared" si="1081"/>
        <v>12</v>
      </c>
      <c r="O8659" s="14" t="str">
        <f>IFERROR(VLOOKUP(I8659,Lists!$F$2:$G$16,2,FALSE()),"Not Rated")</f>
        <v>Teens</v>
      </c>
      <c r="P8659" s="14">
        <f t="shared" si="1082"/>
        <v>40</v>
      </c>
      <c r="Q8659" s="14" t="str">
        <f t="shared" si="1083"/>
        <v>United States</v>
      </c>
      <c r="R8659" s="14" t="str">
        <f t="shared" si="1084"/>
        <v>|United States|</v>
      </c>
      <c r="S8659" s="14" t="str">
        <f t="shared" si="1085"/>
        <v>|Action &amp; Adventure|Documentaries|Sports Movies|</v>
      </c>
      <c r="T8659" s="14" t="str">
        <f t="shared" si="1086"/>
        <v>|Chris Burkard|</v>
      </c>
      <c r="U8659" s="14" t="str">
        <f t="shared" si="1087"/>
        <v>|Chris Burkard|Sam Hammer|Heidar Logi|Elli Thor Magnusson|Ingo Olsen|Timmy Reyes|Justin Quintal|Steve Hawk|Sigurdur Jonsson|Mark Renneker|</v>
      </c>
    </row>
    <row r="8660" spans="1:21">
      <c r="A8660" s="14" t="s">
        <v>39613</v>
      </c>
      <c r="B8660" s="14" t="s">
        <v>48</v>
      </c>
      <c r="C8660" s="14" t="s">
        <v>39614</v>
      </c>
      <c r="D8660" s="14" t="s">
        <v>39615</v>
      </c>
      <c r="E8660" s="14" t="s">
        <v>39616</v>
      </c>
      <c r="F8660" s="14" t="s">
        <v>39617</v>
      </c>
      <c r="G8660" s="26">
        <v>43296</v>
      </c>
      <c r="H8660" s="14">
        <v>2013</v>
      </c>
      <c r="I8660" s="14" t="s">
        <v>363</v>
      </c>
      <c r="J8660" s="14" t="s">
        <v>1096</v>
      </c>
      <c r="K8660" s="14" t="s">
        <v>444</v>
      </c>
      <c r="L8660" s="14" t="s">
        <v>39618</v>
      </c>
      <c r="M8660" s="14">
        <f t="shared" si="1080"/>
        <v>2018</v>
      </c>
      <c r="N8660" s="14">
        <f t="shared" si="1081"/>
        <v>7</v>
      </c>
      <c r="O8660" s="14" t="str">
        <f>IFERROR(VLOOKUP(I8660,Lists!$F$2:$G$16,2,FALSE()),"Not Rated")</f>
        <v>Adults</v>
      </c>
      <c r="P8660" s="14">
        <f t="shared" si="1082"/>
        <v>108</v>
      </c>
      <c r="Q8660" s="14" t="str">
        <f t="shared" si="1083"/>
        <v>Switzerland</v>
      </c>
      <c r="R8660" s="14" t="str">
        <f t="shared" si="1084"/>
        <v>|Switzerland|United Kingdom|United States|</v>
      </c>
      <c r="S8660" s="14" t="str">
        <f t="shared" si="1085"/>
        <v>|Dramas|Independent Movies|International Movies|</v>
      </c>
      <c r="T8660" s="14" t="str">
        <f t="shared" si="1086"/>
        <v>|Jonathan Glazer|</v>
      </c>
      <c r="U8660" s="14" t="str">
        <f t="shared" si="1087"/>
        <v>|Scarlett Johansson|Krystof Hádek|Jeremy McWilliams|Joe Szula|Lynsey Taylor Mackay|Dougie McConnell|Kevin McAlinden|Andrew Gorman|Roy Armstrong|Alison Chand|Paul Brannigan|</v>
      </c>
    </row>
    <row r="8661" spans="1:21">
      <c r="A8661" s="14" t="s">
        <v>39619</v>
      </c>
      <c r="B8661" s="14" t="s">
        <v>48</v>
      </c>
      <c r="C8661" s="14" t="s">
        <v>39620</v>
      </c>
      <c r="D8661" s="14" t="s">
        <v>25770</v>
      </c>
      <c r="E8661" s="14" t="s">
        <v>39621</v>
      </c>
      <c r="F8661" s="14" t="s">
        <v>119</v>
      </c>
      <c r="G8661" s="26">
        <v>43040</v>
      </c>
      <c r="H8661" s="14">
        <v>2016</v>
      </c>
      <c r="I8661" s="14" t="s">
        <v>364</v>
      </c>
      <c r="J8661" s="14" t="s">
        <v>507</v>
      </c>
      <c r="K8661" s="14" t="s">
        <v>1319</v>
      </c>
      <c r="L8661" s="14" t="s">
        <v>39622</v>
      </c>
      <c r="M8661" s="14">
        <f t="shared" si="1080"/>
        <v>2017</v>
      </c>
      <c r="N8661" s="14">
        <f t="shared" si="1081"/>
        <v>11</v>
      </c>
      <c r="O8661" s="14" t="str">
        <f>IFERROR(VLOOKUP(I8661,Lists!$F$2:$G$16,2,FALSE()),"Not Rated")</f>
        <v>Teens</v>
      </c>
      <c r="P8661" s="14">
        <f t="shared" si="1082"/>
        <v>94</v>
      </c>
      <c r="Q8661" s="14" t="str">
        <f t="shared" si="1083"/>
        <v>Canada</v>
      </c>
      <c r="R8661" s="14" t="str">
        <f t="shared" si="1084"/>
        <v>|Canada|</v>
      </c>
      <c r="S8661" s="14" t="str">
        <f t="shared" si="1085"/>
        <v>|Action &amp; Adventure|Children &amp; Family Movies|Comedies|</v>
      </c>
      <c r="T8661" s="14" t="str">
        <f t="shared" si="1086"/>
        <v>|Erik Canuel|</v>
      </c>
      <c r="U8661" s="14" t="str">
        <f t="shared" si="1087"/>
        <v>|James Caan|Jessica Walter|Louis Gossett Jr.|Dylan Everett|Paul Sorvino|Kenneth Welsh|Lawrence Dane|Paul Braunstein|Greta Onieogou|</v>
      </c>
    </row>
    <row r="8662" spans="1:21">
      <c r="A8662" s="14" t="s">
        <v>39623</v>
      </c>
      <c r="B8662" s="14" t="s">
        <v>48</v>
      </c>
      <c r="C8662" s="14" t="s">
        <v>39624</v>
      </c>
      <c r="D8662" s="14" t="s">
        <v>37579</v>
      </c>
      <c r="E8662" s="14" t="s">
        <v>117</v>
      </c>
      <c r="F8662" s="14" t="s">
        <v>115</v>
      </c>
      <c r="G8662" s="26">
        <v>42825</v>
      </c>
      <c r="H8662" s="14">
        <v>1943</v>
      </c>
      <c r="I8662" s="14" t="s">
        <v>362</v>
      </c>
      <c r="J8662" s="14" t="s">
        <v>535</v>
      </c>
      <c r="K8662" s="14" t="s">
        <v>33177</v>
      </c>
      <c r="L8662" s="14" t="s">
        <v>39625</v>
      </c>
      <c r="M8662" s="14">
        <f t="shared" si="1080"/>
        <v>2017</v>
      </c>
      <c r="N8662" s="14">
        <f t="shared" si="1081"/>
        <v>3</v>
      </c>
      <c r="O8662" s="14" t="str">
        <f>IFERROR(VLOOKUP(I8662,Lists!$F$2:$G$16,2,FALSE()),"Not Rated")</f>
        <v>Older Kids</v>
      </c>
      <c r="P8662" s="14">
        <f t="shared" si="1082"/>
        <v>61</v>
      </c>
      <c r="Q8662" s="14" t="str">
        <f t="shared" si="1083"/>
        <v>United States</v>
      </c>
      <c r="R8662" s="14" t="str">
        <f t="shared" si="1084"/>
        <v>|United States|</v>
      </c>
      <c r="S8662" s="14" t="str">
        <f t="shared" si="1085"/>
        <v>|Classic Movies|Documentaries|</v>
      </c>
      <c r="T8662" s="14" t="str">
        <f t="shared" si="1086"/>
        <v>|John Ford|</v>
      </c>
      <c r="U8662" s="14" t="str">
        <f t="shared" si="1087"/>
        <v>|Unknown|</v>
      </c>
    </row>
    <row r="8663" spans="1:21">
      <c r="A8663" s="14" t="s">
        <v>39626</v>
      </c>
      <c r="B8663" s="14" t="s">
        <v>48</v>
      </c>
      <c r="C8663" s="14" t="s">
        <v>39627</v>
      </c>
      <c r="D8663" s="14" t="s">
        <v>37947</v>
      </c>
      <c r="E8663" s="14" t="s">
        <v>39628</v>
      </c>
      <c r="F8663" s="14" t="s">
        <v>3095</v>
      </c>
      <c r="G8663" s="26">
        <v>43668</v>
      </c>
      <c r="H8663" s="14">
        <v>2012</v>
      </c>
      <c r="I8663" s="14" t="s">
        <v>364</v>
      </c>
      <c r="J8663" s="14" t="s">
        <v>507</v>
      </c>
      <c r="K8663" s="14" t="s">
        <v>1034</v>
      </c>
      <c r="L8663" s="14" t="s">
        <v>39629</v>
      </c>
      <c r="M8663" s="14">
        <f t="shared" si="1080"/>
        <v>2019</v>
      </c>
      <c r="N8663" s="14">
        <f t="shared" si="1081"/>
        <v>7</v>
      </c>
      <c r="O8663" s="14" t="str">
        <f>IFERROR(VLOOKUP(I8663,Lists!$F$2:$G$16,2,FALSE()),"Not Rated")</f>
        <v>Teens</v>
      </c>
      <c r="P8663" s="14">
        <f t="shared" si="1082"/>
        <v>94</v>
      </c>
      <c r="Q8663" s="14" t="str">
        <f t="shared" si="1083"/>
        <v>United Kingdom</v>
      </c>
      <c r="R8663" s="14" t="str">
        <f t="shared" si="1084"/>
        <v>|United Kingdom|Germany|</v>
      </c>
      <c r="S8663" s="14" t="str">
        <f t="shared" si="1085"/>
        <v>|Comedies|Dramas|Independent Movies|</v>
      </c>
      <c r="T8663" s="14" t="str">
        <f t="shared" si="1086"/>
        <v>|Paul Andrew Williams|</v>
      </c>
      <c r="U8663" s="14" t="str">
        <f t="shared" si="1087"/>
        <v>|Terence Stamp|Gemma Arterton|Christopher Eccleston|Vanessa Redgrave|Anne Reid|Elizabeth Counsell|Ram John Holder|Bill Thomas|Orla Hill|</v>
      </c>
    </row>
    <row r="8664" spans="1:21">
      <c r="A8664" s="14" t="s">
        <v>39630</v>
      </c>
      <c r="B8664" s="14" t="s">
        <v>48</v>
      </c>
      <c r="C8664" s="14" t="s">
        <v>39631</v>
      </c>
      <c r="D8664" s="14" t="s">
        <v>39632</v>
      </c>
      <c r="E8664" s="14" t="s">
        <v>39633</v>
      </c>
      <c r="F8664" s="14" t="s">
        <v>35772</v>
      </c>
      <c r="G8664" s="26">
        <v>43830</v>
      </c>
      <c r="H8664" s="14">
        <v>2017</v>
      </c>
      <c r="I8664" s="14" t="s">
        <v>361</v>
      </c>
      <c r="J8664" s="14" t="s">
        <v>611</v>
      </c>
      <c r="K8664" s="14" t="s">
        <v>444</v>
      </c>
      <c r="L8664" s="14" t="s">
        <v>39634</v>
      </c>
      <c r="M8664" s="14">
        <f t="shared" si="1080"/>
        <v>2019</v>
      </c>
      <c r="N8664" s="14">
        <f t="shared" si="1081"/>
        <v>12</v>
      </c>
      <c r="O8664" s="14" t="str">
        <f>IFERROR(VLOOKUP(I8664,Lists!$F$2:$G$16,2,FALSE()),"Not Rated")</f>
        <v>Teens</v>
      </c>
      <c r="P8664" s="14">
        <f t="shared" si="1082"/>
        <v>105</v>
      </c>
      <c r="Q8664" s="14" t="str">
        <f t="shared" si="1083"/>
        <v>Canada</v>
      </c>
      <c r="R8664" s="14" t="str">
        <f t="shared" si="1084"/>
        <v>|Canada|India|</v>
      </c>
      <c r="S8664" s="14" t="str">
        <f t="shared" si="1085"/>
        <v>|Dramas|Independent Movies|International Movies|</v>
      </c>
      <c r="T8664" s="14" t="str">
        <f t="shared" si="1086"/>
        <v>|Sanjay Patel|</v>
      </c>
      <c r="U8664" s="14" t="str">
        <f t="shared" si="1087"/>
        <v>|Rahul Bhat|Tillotama Shome|Haresh Dagiya|Jayesh More|Tirth Sharma|Vivek Ghamande|Jay Vithlani|Mehul Buch|</v>
      </c>
    </row>
    <row r="8665" spans="1:21">
      <c r="A8665" s="14" t="s">
        <v>39635</v>
      </c>
      <c r="B8665" s="14" t="s">
        <v>48</v>
      </c>
      <c r="C8665" s="14" t="s">
        <v>39636</v>
      </c>
      <c r="D8665" s="14" t="s">
        <v>39637</v>
      </c>
      <c r="E8665" s="14" t="s">
        <v>39638</v>
      </c>
      <c r="F8665" s="14" t="s">
        <v>128</v>
      </c>
      <c r="G8665" s="26">
        <v>43636</v>
      </c>
      <c r="H8665" s="14">
        <v>2011</v>
      </c>
      <c r="I8665" s="14" t="s">
        <v>361</v>
      </c>
      <c r="J8665" s="14" t="s">
        <v>760</v>
      </c>
      <c r="K8665" s="14" t="s">
        <v>873</v>
      </c>
      <c r="L8665" s="14" t="s">
        <v>39639</v>
      </c>
      <c r="M8665" s="14">
        <f t="shared" si="1080"/>
        <v>2019</v>
      </c>
      <c r="N8665" s="14">
        <f t="shared" si="1081"/>
        <v>6</v>
      </c>
      <c r="O8665" s="14" t="str">
        <f>IFERROR(VLOOKUP(I8665,Lists!$F$2:$G$16,2,FALSE()),"Not Rated")</f>
        <v>Teens</v>
      </c>
      <c r="P8665" s="14">
        <f t="shared" si="1082"/>
        <v>83</v>
      </c>
      <c r="Q8665" s="14" t="str">
        <f t="shared" si="1083"/>
        <v>Egypt</v>
      </c>
      <c r="R8665" s="14" t="str">
        <f t="shared" si="1084"/>
        <v>|Egypt|</v>
      </c>
      <c r="S8665" s="14" t="str">
        <f t="shared" si="1085"/>
        <v>|International Movies|Thrillers|</v>
      </c>
      <c r="T8665" s="14" t="str">
        <f t="shared" si="1086"/>
        <v>|Sherif Mandour|</v>
      </c>
      <c r="U8665" s="14" t="str">
        <f t="shared" si="1087"/>
        <v>|Kinda Allouch|Ahmed Salah Al-Saadany|Dina Fouad|Amr Youssef|Ahmed Safwat|Madlyn Tabar|Yasser Ali Maher|Nadia Fahmi|Menha Zaytoon|Tamim Abdou|Mostafa Abd Elsalam|</v>
      </c>
    </row>
    <row r="8666" spans="1:21">
      <c r="A8666" s="14" t="s">
        <v>39640</v>
      </c>
      <c r="B8666" s="14" t="s">
        <v>48</v>
      </c>
      <c r="C8666" s="14" t="s">
        <v>39641</v>
      </c>
      <c r="D8666" s="14" t="s">
        <v>39642</v>
      </c>
      <c r="E8666" s="14" t="s">
        <v>39643</v>
      </c>
      <c r="F8666" s="14" t="s">
        <v>115</v>
      </c>
      <c r="G8666" s="26">
        <v>43831</v>
      </c>
      <c r="H8666" s="14">
        <v>2009</v>
      </c>
      <c r="I8666" s="14" t="s">
        <v>363</v>
      </c>
      <c r="J8666" s="14" t="s">
        <v>604</v>
      </c>
      <c r="K8666" s="14" t="s">
        <v>1254</v>
      </c>
      <c r="L8666" s="14" t="s">
        <v>39644</v>
      </c>
      <c r="M8666" s="14">
        <f t="shared" si="1080"/>
        <v>2020</v>
      </c>
      <c r="N8666" s="14">
        <f t="shared" si="1081"/>
        <v>1</v>
      </c>
      <c r="O8666" s="14" t="str">
        <f>IFERROR(VLOOKUP(I8666,Lists!$F$2:$G$16,2,FALSE()),"Not Rated")</f>
        <v>Adults</v>
      </c>
      <c r="P8666" s="14">
        <f t="shared" si="1082"/>
        <v>110</v>
      </c>
      <c r="Q8666" s="14" t="str">
        <f t="shared" si="1083"/>
        <v>United States</v>
      </c>
      <c r="R8666" s="14" t="str">
        <f t="shared" si="1084"/>
        <v>|United States|</v>
      </c>
      <c r="S8666" s="14" t="str">
        <f t="shared" si="1085"/>
        <v>|Comedies|Dramas|Romantic Movies|</v>
      </c>
      <c r="T8666" s="14" t="str">
        <f t="shared" si="1086"/>
        <v>|Jason Reitman|</v>
      </c>
      <c r="U8666" s="14" t="str">
        <f t="shared" si="1087"/>
        <v>|George Clooney|Vera Farmiga|Anna Kendrick|Jason Bateman|Amy Morton|Melanie Lynskey|J.K. Simmons|Sam Elliott|Danny McBride|Zach Galifianakis|Chris Lowell|</v>
      </c>
    </row>
    <row r="8667" spans="1:21">
      <c r="A8667" s="14" t="s">
        <v>39645</v>
      </c>
      <c r="B8667" s="14" t="s">
        <v>48</v>
      </c>
      <c r="C8667" s="14" t="s">
        <v>39646</v>
      </c>
      <c r="D8667" s="14" t="s">
        <v>39647</v>
      </c>
      <c r="E8667" s="14" t="s">
        <v>39648</v>
      </c>
      <c r="F8667" s="14" t="s">
        <v>116</v>
      </c>
      <c r="G8667" s="26">
        <v>43115</v>
      </c>
      <c r="H8667" s="14">
        <v>2017</v>
      </c>
      <c r="I8667" s="14" t="s">
        <v>360</v>
      </c>
      <c r="J8667" s="14" t="s">
        <v>1121</v>
      </c>
      <c r="K8667" s="14" t="s">
        <v>444</v>
      </c>
      <c r="L8667" s="14" t="s">
        <v>39649</v>
      </c>
      <c r="M8667" s="14">
        <f t="shared" si="1080"/>
        <v>2018</v>
      </c>
      <c r="N8667" s="14">
        <f t="shared" si="1081"/>
        <v>1</v>
      </c>
      <c r="O8667" s="14" t="str">
        <f>IFERROR(VLOOKUP(I8667,Lists!$F$2:$G$16,2,FALSE()),"Not Rated")</f>
        <v>Adults</v>
      </c>
      <c r="P8667" s="14">
        <f t="shared" si="1082"/>
        <v>121</v>
      </c>
      <c r="Q8667" s="14" t="str">
        <f t="shared" si="1083"/>
        <v>India</v>
      </c>
      <c r="R8667" s="14" t="str">
        <f t="shared" si="1084"/>
        <v>|India|</v>
      </c>
      <c r="S8667" s="14" t="str">
        <f t="shared" si="1085"/>
        <v>|Dramas|Independent Movies|International Movies|</v>
      </c>
      <c r="T8667" s="14" t="str">
        <f t="shared" si="1086"/>
        <v>|Pradeep Verma|</v>
      </c>
      <c r="U8667" s="14" t="str">
        <f t="shared" si="1087"/>
        <v>|Sruthi Hariharan|Shraddha Srinath|Shweta Pandit|Achyuth Kumar|Madhukar Niyogi|Prabhu Mundkur|Bhavani Prakash|Ananya Bhat|</v>
      </c>
    </row>
    <row r="8668" spans="1:21">
      <c r="A8668" s="14" t="s">
        <v>39650</v>
      </c>
      <c r="B8668" s="14" t="s">
        <v>48</v>
      </c>
      <c r="C8668" s="14" t="s">
        <v>39651</v>
      </c>
      <c r="D8668" s="14" t="s">
        <v>36314</v>
      </c>
      <c r="E8668" s="14" t="s">
        <v>39652</v>
      </c>
      <c r="F8668" s="14" t="s">
        <v>128</v>
      </c>
      <c r="G8668" s="26">
        <v>43709</v>
      </c>
      <c r="H8668" s="14">
        <v>2018</v>
      </c>
      <c r="I8668" s="14" t="s">
        <v>361</v>
      </c>
      <c r="J8668" s="14" t="s">
        <v>739</v>
      </c>
      <c r="K8668" s="14" t="s">
        <v>1442</v>
      </c>
      <c r="L8668" s="14" t="s">
        <v>39653</v>
      </c>
      <c r="M8668" s="14">
        <f t="shared" si="1080"/>
        <v>2019</v>
      </c>
      <c r="N8668" s="14">
        <f t="shared" si="1081"/>
        <v>9</v>
      </c>
      <c r="O8668" s="14" t="str">
        <f>IFERROR(VLOOKUP(I8668,Lists!$F$2:$G$16,2,FALSE()),"Not Rated")</f>
        <v>Teens</v>
      </c>
      <c r="P8668" s="14">
        <f t="shared" si="1082"/>
        <v>95</v>
      </c>
      <c r="Q8668" s="14" t="str">
        <f t="shared" si="1083"/>
        <v>Egypt</v>
      </c>
      <c r="R8668" s="14" t="str">
        <f t="shared" si="1084"/>
        <v>|Egypt|</v>
      </c>
      <c r="S8668" s="14" t="str">
        <f t="shared" si="1085"/>
        <v>|Action &amp; Adventure|Comedies|International Movies|</v>
      </c>
      <c r="T8668" s="14" t="str">
        <f t="shared" si="1086"/>
        <v>|Mohamed Hamdy|</v>
      </c>
      <c r="U8668" s="14" t="str">
        <f t="shared" si="1087"/>
        <v>|Mohamed Ragab|Ayten Amer|Hassan Abdulfattah|</v>
      </c>
    </row>
    <row r="8669" spans="1:21">
      <c r="A8669" s="14" t="s">
        <v>39654</v>
      </c>
      <c r="B8669" s="14" t="s">
        <v>48</v>
      </c>
      <c r="C8669" s="14" t="s">
        <v>39655</v>
      </c>
      <c r="D8669" s="14" t="s">
        <v>39656</v>
      </c>
      <c r="E8669" s="14" t="s">
        <v>39657</v>
      </c>
      <c r="F8669" s="14" t="s">
        <v>115</v>
      </c>
      <c r="G8669" s="26">
        <v>43733</v>
      </c>
      <c r="H8669" s="14">
        <v>2016</v>
      </c>
      <c r="I8669" s="14" t="s">
        <v>363</v>
      </c>
      <c r="J8669" s="14" t="s">
        <v>2213</v>
      </c>
      <c r="K8669" s="14" t="s">
        <v>248</v>
      </c>
      <c r="L8669" s="14" t="s">
        <v>39658</v>
      </c>
      <c r="M8669" s="14">
        <f t="shared" si="1080"/>
        <v>2019</v>
      </c>
      <c r="N8669" s="14">
        <f t="shared" si="1081"/>
        <v>9</v>
      </c>
      <c r="O8669" s="14" t="str">
        <f>IFERROR(VLOOKUP(I8669,Lists!$F$2:$G$16,2,FALSE()),"Not Rated")</f>
        <v>Adults</v>
      </c>
      <c r="P8669" s="14">
        <f t="shared" si="1082"/>
        <v>130</v>
      </c>
      <c r="Q8669" s="14" t="str">
        <f t="shared" si="1083"/>
        <v>United States</v>
      </c>
      <c r="R8669" s="14" t="str">
        <f t="shared" si="1084"/>
        <v>|United States|</v>
      </c>
      <c r="S8669" s="14" t="str">
        <f t="shared" si="1085"/>
        <v>|Action &amp; Adventure|</v>
      </c>
      <c r="T8669" s="14" t="str">
        <f t="shared" si="1086"/>
        <v>|Mario Van Peebles|</v>
      </c>
      <c r="U8669" s="14" t="str">
        <f t="shared" si="1087"/>
        <v>|Nicolas Cage|Tom Sizemore|Thomas Jane|Matt Lanter|James Remar|Brian Presley|Johnny Wactor|Adam Scott Miller|Cody Walker|Callard Harris|</v>
      </c>
    </row>
    <row r="8670" spans="1:21">
      <c r="A8670" s="14" t="s">
        <v>39659</v>
      </c>
      <c r="B8670" s="14" t="s">
        <v>48</v>
      </c>
      <c r="C8670" s="14" t="s">
        <v>39660</v>
      </c>
      <c r="D8670" s="14" t="s">
        <v>4342</v>
      </c>
      <c r="E8670" s="14" t="s">
        <v>39661</v>
      </c>
      <c r="F8670" s="14" t="s">
        <v>16146</v>
      </c>
      <c r="G8670" s="26">
        <v>43374</v>
      </c>
      <c r="H8670" s="14">
        <v>2005</v>
      </c>
      <c r="I8670" s="14" t="s">
        <v>363</v>
      </c>
      <c r="J8670" s="14" t="s">
        <v>2394</v>
      </c>
      <c r="K8670" s="14" t="s">
        <v>2214</v>
      </c>
      <c r="L8670" s="14" t="s">
        <v>39662</v>
      </c>
      <c r="M8670" s="14">
        <f t="shared" si="1080"/>
        <v>2018</v>
      </c>
      <c r="N8670" s="14">
        <f t="shared" si="1081"/>
        <v>10</v>
      </c>
      <c r="O8670" s="14" t="str">
        <f>IFERROR(VLOOKUP(I8670,Lists!$F$2:$G$16,2,FALSE()),"Not Rated")</f>
        <v>Adults</v>
      </c>
      <c r="P8670" s="14">
        <f t="shared" si="1082"/>
        <v>132</v>
      </c>
      <c r="Q8670" s="14" t="str">
        <f t="shared" si="1083"/>
        <v>United States</v>
      </c>
      <c r="R8670" s="14" t="str">
        <f t="shared" si="1084"/>
        <v>|United States|United Kingdom|Germany|</v>
      </c>
      <c r="S8670" s="14" t="str">
        <f t="shared" si="1085"/>
        <v>|Action &amp; Adventure|Dramas|Sci-Fi &amp; Fantasy|</v>
      </c>
      <c r="T8670" s="14" t="str">
        <f t="shared" si="1086"/>
        <v>|James McTeigue|</v>
      </c>
      <c r="U8670" s="14" t="str">
        <f t="shared" si="1087"/>
        <v>|Natalie Portman|Hugo Weaving|Stephen Rea|Stephen Fry|John Hurt|Tim Pigott-Smith|Rupert Graves|Roger Allam|Ben Miles|Sinéad Cusack|Natasha Wightman|</v>
      </c>
    </row>
    <row r="8671" spans="1:21">
      <c r="A8671" s="14" t="s">
        <v>39663</v>
      </c>
      <c r="B8671" s="14" t="s">
        <v>49</v>
      </c>
      <c r="C8671" s="14" t="s">
        <v>39664</v>
      </c>
      <c r="D8671" s="14" t="s">
        <v>117</v>
      </c>
      <c r="E8671" s="14" t="s">
        <v>39665</v>
      </c>
      <c r="F8671" s="14" t="s">
        <v>115</v>
      </c>
      <c r="G8671" s="26">
        <v>42370</v>
      </c>
      <c r="H8671" s="14">
        <v>1995</v>
      </c>
      <c r="I8671" s="14" t="s">
        <v>368</v>
      </c>
      <c r="J8671" s="14" t="s">
        <v>106</v>
      </c>
      <c r="K8671" s="14" t="s">
        <v>256</v>
      </c>
      <c r="L8671" s="14" t="s">
        <v>39666</v>
      </c>
      <c r="M8671" s="14">
        <f t="shared" si="1080"/>
        <v>2016</v>
      </c>
      <c r="N8671" s="14">
        <f t="shared" si="1081"/>
        <v>1</v>
      </c>
      <c r="O8671" s="14" t="str">
        <f>IFERROR(VLOOKUP(I8671,Lists!$F$2:$G$16,2,FALSE()),"Not Rated")</f>
        <v>Kids</v>
      </c>
      <c r="P8671" s="14">
        <f t="shared" si="1082"/>
        <v>2</v>
      </c>
      <c r="Q8671" s="14" t="str">
        <f t="shared" si="1083"/>
        <v>United States</v>
      </c>
      <c r="R8671" s="14" t="str">
        <f t="shared" si="1084"/>
        <v>|United States|</v>
      </c>
      <c r="S8671" s="14" t="str">
        <f t="shared" si="1085"/>
        <v>|Kids' TV|</v>
      </c>
      <c r="T8671" s="14" t="str">
        <f t="shared" si="1086"/>
        <v>|Unknown|</v>
      </c>
      <c r="U8671" s="14" t="str">
        <f t="shared" si="1087"/>
        <v>|Michael Sorich|Gardner Baldwin|Mike Reynolds|Richard Rabago|Brad Hawkins|Michael Bacon|Kerrigan Mahan|Sarah Brown|Julian Combs|David Carr|Farrand Thompson|Zeb|Aaron Pruner|</v>
      </c>
    </row>
    <row r="8672" spans="1:21">
      <c r="A8672" s="14" t="s">
        <v>39667</v>
      </c>
      <c r="B8672" s="14" t="s">
        <v>48</v>
      </c>
      <c r="C8672" s="14" t="s">
        <v>39668</v>
      </c>
      <c r="D8672" s="14" t="s">
        <v>29873</v>
      </c>
      <c r="E8672" s="14" t="s">
        <v>39669</v>
      </c>
      <c r="F8672" s="14" t="s">
        <v>115</v>
      </c>
      <c r="G8672" s="26">
        <v>43770</v>
      </c>
      <c r="H8672" s="14">
        <v>2008</v>
      </c>
      <c r="I8672" s="14" t="s">
        <v>364</v>
      </c>
      <c r="J8672" s="14" t="s">
        <v>404</v>
      </c>
      <c r="K8672" s="14" t="s">
        <v>248</v>
      </c>
      <c r="L8672" s="14" t="s">
        <v>39670</v>
      </c>
      <c r="M8672" s="14">
        <f t="shared" si="1080"/>
        <v>2019</v>
      </c>
      <c r="N8672" s="14">
        <f t="shared" si="1081"/>
        <v>11</v>
      </c>
      <c r="O8672" s="14" t="str">
        <f>IFERROR(VLOOKUP(I8672,Lists!$F$2:$G$16,2,FALSE()),"Not Rated")</f>
        <v>Teens</v>
      </c>
      <c r="P8672" s="14">
        <f t="shared" si="1082"/>
        <v>90</v>
      </c>
      <c r="Q8672" s="14" t="str">
        <f t="shared" si="1083"/>
        <v>United States</v>
      </c>
      <c r="R8672" s="14" t="str">
        <f t="shared" si="1084"/>
        <v>|United States|</v>
      </c>
      <c r="S8672" s="14" t="str">
        <f t="shared" si="1085"/>
        <v>|Action &amp; Adventure|</v>
      </c>
      <c r="T8672" s="14" t="str">
        <f t="shared" si="1086"/>
        <v>|Pete Travis|</v>
      </c>
      <c r="U8672" s="14" t="str">
        <f t="shared" si="1087"/>
        <v>|Dennis Quaid|Matthew Fox|Forest Whitaker|Bruce McGill|Edgar Ramírez|Saïd Taghmaoui|Ayelet Zurer|Zoe Saldana|Sigourney Weaver|William Hurt|</v>
      </c>
    </row>
    <row r="8673" spans="1:21">
      <c r="A8673" s="14" t="s">
        <v>39671</v>
      </c>
      <c r="B8673" s="14" t="s">
        <v>48</v>
      </c>
      <c r="C8673" s="14" t="s">
        <v>39672</v>
      </c>
      <c r="D8673" s="14" t="s">
        <v>2373</v>
      </c>
      <c r="E8673" s="14" t="s">
        <v>39673</v>
      </c>
      <c r="F8673" s="14" t="s">
        <v>116</v>
      </c>
      <c r="G8673" s="26">
        <v>43023</v>
      </c>
      <c r="H8673" s="14">
        <v>2016</v>
      </c>
      <c r="I8673" s="14" t="s">
        <v>361</v>
      </c>
      <c r="J8673" s="14" t="s">
        <v>962</v>
      </c>
      <c r="K8673" s="14" t="s">
        <v>612</v>
      </c>
      <c r="L8673" s="14" t="s">
        <v>39674</v>
      </c>
      <c r="M8673" s="14">
        <f t="shared" si="1080"/>
        <v>2017</v>
      </c>
      <c r="N8673" s="14">
        <f t="shared" si="1081"/>
        <v>10</v>
      </c>
      <c r="O8673" s="14" t="str">
        <f>IFERROR(VLOOKUP(I8673,Lists!$F$2:$G$16,2,FALSE()),"Not Rated")</f>
        <v>Teens</v>
      </c>
      <c r="P8673" s="14">
        <f t="shared" si="1082"/>
        <v>117</v>
      </c>
      <c r="Q8673" s="14" t="str">
        <f t="shared" si="1083"/>
        <v>India</v>
      </c>
      <c r="R8673" s="14" t="str">
        <f t="shared" si="1084"/>
        <v>|India|</v>
      </c>
      <c r="S8673" s="14" t="str">
        <f t="shared" si="1085"/>
        <v>|Action &amp; Adventure|Dramas|International Movies|</v>
      </c>
      <c r="T8673" s="14" t="str">
        <f t="shared" si="1086"/>
        <v>|Ram Gopal Varma|</v>
      </c>
      <c r="U8673" s="14" t="str">
        <f t="shared" si="1087"/>
        <v>|Sandeep Bharadwaj|Sachiin Joshi|Lisa Ray|Usha Jadhav|Nissar Khan|Krishna Shrikanth Iyengar|</v>
      </c>
    </row>
    <row r="8674" spans="1:21">
      <c r="A8674" s="14" t="s">
        <v>39675</v>
      </c>
      <c r="B8674" s="14" t="s">
        <v>48</v>
      </c>
      <c r="C8674" s="14" t="s">
        <v>39676</v>
      </c>
      <c r="D8674" s="14" t="s">
        <v>39677</v>
      </c>
      <c r="E8674" s="14" t="s">
        <v>39678</v>
      </c>
      <c r="F8674" s="14" t="s">
        <v>116</v>
      </c>
      <c r="G8674" s="26">
        <v>43830</v>
      </c>
      <c r="H8674" s="14">
        <v>2018</v>
      </c>
      <c r="I8674" s="14" t="s">
        <v>361</v>
      </c>
      <c r="J8674" s="14" t="s">
        <v>2213</v>
      </c>
      <c r="K8674" s="14" t="s">
        <v>834</v>
      </c>
      <c r="L8674" s="14" t="s">
        <v>39679</v>
      </c>
      <c r="M8674" s="14">
        <f t="shared" si="1080"/>
        <v>2019</v>
      </c>
      <c r="N8674" s="14">
        <f t="shared" si="1081"/>
        <v>12</v>
      </c>
      <c r="O8674" s="14" t="str">
        <f>IFERROR(VLOOKUP(I8674,Lists!$F$2:$G$16,2,FALSE()),"Not Rated")</f>
        <v>Teens</v>
      </c>
      <c r="P8674" s="14">
        <f t="shared" si="1082"/>
        <v>130</v>
      </c>
      <c r="Q8674" s="14" t="str">
        <f t="shared" si="1083"/>
        <v>India</v>
      </c>
      <c r="R8674" s="14" t="str">
        <f t="shared" si="1084"/>
        <v>|India|</v>
      </c>
      <c r="S8674" s="14" t="str">
        <f t="shared" si="1085"/>
        <v>|Comedies|Dramas|International Movies|</v>
      </c>
      <c r="T8674" s="14" t="str">
        <f t="shared" si="1086"/>
        <v>|Ashu Trikha|</v>
      </c>
      <c r="U8674" s="14" t="str">
        <f t="shared" si="1087"/>
        <v>|Pulkit Samrat|Yuvika Chaudhry|Jimmy Shergill|Supriya Karnik|Kriti Kharbanda|Satish Kaushik|</v>
      </c>
    </row>
    <row r="8675" spans="1:21">
      <c r="A8675" s="14" t="s">
        <v>39680</v>
      </c>
      <c r="B8675" s="14" t="s">
        <v>48</v>
      </c>
      <c r="C8675" s="14" t="s">
        <v>39681</v>
      </c>
      <c r="D8675" s="14" t="s">
        <v>39682</v>
      </c>
      <c r="E8675" s="14" t="s">
        <v>117</v>
      </c>
      <c r="F8675" s="14" t="s">
        <v>115</v>
      </c>
      <c r="G8675" s="26">
        <v>42920</v>
      </c>
      <c r="H8675" s="14">
        <v>2016</v>
      </c>
      <c r="I8675" s="14" t="s">
        <v>361</v>
      </c>
      <c r="J8675" s="14" t="s">
        <v>1773</v>
      </c>
      <c r="K8675" s="14" t="s">
        <v>247</v>
      </c>
      <c r="L8675" s="14" t="s">
        <v>39683</v>
      </c>
      <c r="M8675" s="14">
        <f t="shared" si="1080"/>
        <v>2017</v>
      </c>
      <c r="N8675" s="14">
        <f t="shared" si="1081"/>
        <v>7</v>
      </c>
      <c r="O8675" s="14" t="str">
        <f>IFERROR(VLOOKUP(I8675,Lists!$F$2:$G$16,2,FALSE()),"Not Rated")</f>
        <v>Teens</v>
      </c>
      <c r="P8675" s="14">
        <f t="shared" si="1082"/>
        <v>78</v>
      </c>
      <c r="Q8675" s="14" t="str">
        <f t="shared" si="1083"/>
        <v>United States</v>
      </c>
      <c r="R8675" s="14" t="str">
        <f t="shared" si="1084"/>
        <v>|United States|</v>
      </c>
      <c r="S8675" s="14" t="str">
        <f t="shared" si="1085"/>
        <v>|Documentaries|</v>
      </c>
      <c r="T8675" s="14" t="str">
        <f t="shared" si="1086"/>
        <v>|Amanda Micheli|</v>
      </c>
      <c r="U8675" s="14" t="str">
        <f t="shared" si="1087"/>
        <v>|Unknown|</v>
      </c>
    </row>
    <row r="8676" spans="1:21">
      <c r="A8676" s="14" t="s">
        <v>39684</v>
      </c>
      <c r="B8676" s="14" t="s">
        <v>48</v>
      </c>
      <c r="C8676" s="14" t="s">
        <v>39685</v>
      </c>
      <c r="D8676" s="14" t="s">
        <v>39686</v>
      </c>
      <c r="E8676" s="14" t="s">
        <v>39687</v>
      </c>
      <c r="F8676" s="14" t="s">
        <v>39688</v>
      </c>
      <c r="G8676" s="26">
        <v>43081</v>
      </c>
      <c r="H8676" s="14">
        <v>2017</v>
      </c>
      <c r="I8676" s="14" t="s">
        <v>369</v>
      </c>
      <c r="J8676" s="14" t="s">
        <v>574</v>
      </c>
      <c r="K8676" s="14" t="s">
        <v>244</v>
      </c>
      <c r="L8676" s="14" t="s">
        <v>39689</v>
      </c>
      <c r="M8676" s="14">
        <f t="shared" si="1080"/>
        <v>2017</v>
      </c>
      <c r="N8676" s="14">
        <f t="shared" si="1081"/>
        <v>12</v>
      </c>
      <c r="O8676" s="14" t="str">
        <f>IFERROR(VLOOKUP(I8676,Lists!$F$2:$G$16,2,FALSE()),"Not Rated")</f>
        <v>Not Rated</v>
      </c>
      <c r="P8676" s="14">
        <f t="shared" si="1082"/>
        <v>106</v>
      </c>
      <c r="Q8676" s="14" t="str">
        <f t="shared" si="1083"/>
        <v>United Kingdom</v>
      </c>
      <c r="R8676" s="14" t="str">
        <f t="shared" si="1084"/>
        <v>|United Kingdom|India|Sweden|</v>
      </c>
      <c r="S8676" s="14" t="str">
        <f t="shared" si="1085"/>
        <v>|Dramas|</v>
      </c>
      <c r="T8676" s="14" t="str">
        <f t="shared" si="1086"/>
        <v>|Gurinder Chadha|</v>
      </c>
      <c r="U8676" s="14" t="str">
        <f t="shared" si="1087"/>
        <v>|Hugh Bonneville|Gillian Anderson|Manish Dayal|Huma Qureshi|Michael Gambon|David Hayman|Simon Callow|Denzil Smith|Neeraj Kabi|Tanveer Ghani|Om Puri|Lily Travers|</v>
      </c>
    </row>
    <row r="8677" spans="1:21">
      <c r="A8677" s="14" t="s">
        <v>39690</v>
      </c>
      <c r="B8677" s="14" t="s">
        <v>48</v>
      </c>
      <c r="C8677" s="14" t="s">
        <v>39691</v>
      </c>
      <c r="D8677" s="14" t="s">
        <v>39692</v>
      </c>
      <c r="E8677" s="14" t="s">
        <v>39693</v>
      </c>
      <c r="F8677" s="14" t="s">
        <v>115</v>
      </c>
      <c r="G8677" s="26">
        <v>42940</v>
      </c>
      <c r="H8677" s="14">
        <v>2015</v>
      </c>
      <c r="I8677" s="14" t="s">
        <v>364</v>
      </c>
      <c r="J8677" s="14" t="s">
        <v>604</v>
      </c>
      <c r="K8677" s="14" t="s">
        <v>244</v>
      </c>
      <c r="L8677" s="14" t="s">
        <v>39694</v>
      </c>
      <c r="M8677" s="14">
        <f t="shared" si="1080"/>
        <v>2017</v>
      </c>
      <c r="N8677" s="14">
        <f t="shared" si="1081"/>
        <v>7</v>
      </c>
      <c r="O8677" s="14" t="str">
        <f>IFERROR(VLOOKUP(I8677,Lists!$F$2:$G$16,2,FALSE()),"Not Rated")</f>
        <v>Teens</v>
      </c>
      <c r="P8677" s="14">
        <f t="shared" si="1082"/>
        <v>110</v>
      </c>
      <c r="Q8677" s="14" t="str">
        <f t="shared" si="1083"/>
        <v>United States</v>
      </c>
      <c r="R8677" s="14" t="str">
        <f t="shared" si="1084"/>
        <v>|United States|</v>
      </c>
      <c r="S8677" s="14" t="str">
        <f t="shared" si="1085"/>
        <v>|Dramas|</v>
      </c>
      <c r="T8677" s="14" t="str">
        <f t="shared" si="1086"/>
        <v>|Brandon Dickerson|</v>
      </c>
      <c r="U8677" s="14" t="str">
        <f t="shared" si="1087"/>
        <v>|Patrick Davis|Lisa Vidal|Josh Pence|José Zúñiga|Haley Ramm|Matt Angel|J. Michael Trautmann|Lobo Sebastian|</v>
      </c>
    </row>
    <row r="8678" spans="1:21">
      <c r="A8678" s="14" t="s">
        <v>39695</v>
      </c>
      <c r="B8678" s="14" t="s">
        <v>48</v>
      </c>
      <c r="C8678" s="14" t="s">
        <v>39696</v>
      </c>
      <c r="D8678" s="14" t="s">
        <v>39697</v>
      </c>
      <c r="E8678" s="14" t="s">
        <v>39698</v>
      </c>
      <c r="F8678" s="14" t="s">
        <v>3249</v>
      </c>
      <c r="G8678" s="26">
        <v>43498</v>
      </c>
      <c r="H8678" s="14">
        <v>2018</v>
      </c>
      <c r="I8678" s="14" t="s">
        <v>363</v>
      </c>
      <c r="J8678" s="14" t="s">
        <v>436</v>
      </c>
      <c r="K8678" s="14" t="s">
        <v>1122</v>
      </c>
      <c r="L8678" s="14" t="s">
        <v>39699</v>
      </c>
      <c r="M8678" s="14">
        <f t="shared" si="1080"/>
        <v>2019</v>
      </c>
      <c r="N8678" s="14">
        <f t="shared" si="1081"/>
        <v>2</v>
      </c>
      <c r="O8678" s="14" t="str">
        <f>IFERROR(VLOOKUP(I8678,Lists!$F$2:$G$16,2,FALSE()),"Not Rated")</f>
        <v>Adults</v>
      </c>
      <c r="P8678" s="14">
        <f t="shared" si="1082"/>
        <v>91</v>
      </c>
      <c r="Q8678" s="14" t="str">
        <f t="shared" si="1083"/>
        <v>United Kingdom</v>
      </c>
      <c r="R8678" s="14" t="str">
        <f t="shared" si="1084"/>
        <v>|United Kingdom|Belgium|</v>
      </c>
      <c r="S8678" s="14" t="str">
        <f t="shared" si="1085"/>
        <v>|Action &amp; Adventure|Sci-Fi &amp; Fantasy|</v>
      </c>
      <c r="T8678" s="14" t="str">
        <f t="shared" si="1086"/>
        <v>|David L.G. Hughes|</v>
      </c>
      <c r="U8678" s="14" t="str">
        <f t="shared" si="1087"/>
        <v>|Anna Demetriou|Timo Nieminen|Will Mellor|Andrew Whipp|Paul Freeman|Terence Stamp|Ian Beattie|Victoria Broom|Taylor Frost|Martyn Ford|</v>
      </c>
    </row>
    <row r="8679" spans="1:21">
      <c r="A8679" s="14" t="s">
        <v>39700</v>
      </c>
      <c r="B8679" s="14" t="s">
        <v>48</v>
      </c>
      <c r="C8679" s="14" t="s">
        <v>39701</v>
      </c>
      <c r="D8679" s="14" t="s">
        <v>39702</v>
      </c>
      <c r="E8679" s="14" t="s">
        <v>34887</v>
      </c>
      <c r="F8679" s="14" t="s">
        <v>115</v>
      </c>
      <c r="G8679" s="26">
        <v>42795</v>
      </c>
      <c r="H8679" s="14">
        <v>2016</v>
      </c>
      <c r="I8679" s="14" t="s">
        <v>362</v>
      </c>
      <c r="J8679" s="14" t="s">
        <v>783</v>
      </c>
      <c r="K8679" s="14" t="s">
        <v>247</v>
      </c>
      <c r="L8679" s="14" t="s">
        <v>39703</v>
      </c>
      <c r="M8679" s="14">
        <f t="shared" si="1080"/>
        <v>2017</v>
      </c>
      <c r="N8679" s="14">
        <f t="shared" si="1081"/>
        <v>3</v>
      </c>
      <c r="O8679" s="14" t="str">
        <f>IFERROR(VLOOKUP(I8679,Lists!$F$2:$G$16,2,FALSE()),"Not Rated")</f>
        <v>Older Kids</v>
      </c>
      <c r="P8679" s="14">
        <f t="shared" si="1082"/>
        <v>113</v>
      </c>
      <c r="Q8679" s="14" t="str">
        <f t="shared" si="1083"/>
        <v>United States</v>
      </c>
      <c r="R8679" s="14" t="str">
        <f t="shared" si="1084"/>
        <v>|United States|</v>
      </c>
      <c r="S8679" s="14" t="str">
        <f t="shared" si="1085"/>
        <v>|Documentaries|</v>
      </c>
      <c r="T8679" s="14" t="str">
        <f t="shared" si="1086"/>
        <v>|Harvey Lilley|</v>
      </c>
      <c r="U8679" s="14" t="str">
        <f t="shared" si="1087"/>
        <v>|Eric Meyers|</v>
      </c>
    </row>
    <row r="8680" spans="1:21">
      <c r="A8680" s="14" t="s">
        <v>39704</v>
      </c>
      <c r="B8680" s="14" t="s">
        <v>48</v>
      </c>
      <c r="C8680" s="14" t="s">
        <v>39705</v>
      </c>
      <c r="D8680" s="14" t="s">
        <v>39706</v>
      </c>
      <c r="E8680" s="14" t="s">
        <v>39707</v>
      </c>
      <c r="F8680" s="14" t="s">
        <v>115</v>
      </c>
      <c r="G8680" s="26">
        <v>42980</v>
      </c>
      <c r="H8680" s="14">
        <v>2016</v>
      </c>
      <c r="I8680" s="14" t="s">
        <v>363</v>
      </c>
      <c r="J8680" s="14" t="s">
        <v>1247</v>
      </c>
      <c r="K8680" s="14" t="s">
        <v>683</v>
      </c>
      <c r="L8680" s="14" t="s">
        <v>39708</v>
      </c>
      <c r="M8680" s="14">
        <f t="shared" si="1080"/>
        <v>2017</v>
      </c>
      <c r="N8680" s="14">
        <f t="shared" si="1081"/>
        <v>9</v>
      </c>
      <c r="O8680" s="14" t="str">
        <f>IFERROR(VLOOKUP(I8680,Lists!$F$2:$G$16,2,FALSE()),"Not Rated")</f>
        <v>Adults</v>
      </c>
      <c r="P8680" s="14">
        <f t="shared" si="1082"/>
        <v>101</v>
      </c>
      <c r="Q8680" s="14" t="str">
        <f t="shared" si="1083"/>
        <v>United States</v>
      </c>
      <c r="R8680" s="14" t="str">
        <f t="shared" si="1084"/>
        <v>|United States|</v>
      </c>
      <c r="S8680" s="14" t="str">
        <f t="shared" si="1085"/>
        <v>|Dramas|Thrillers|</v>
      </c>
      <c r="T8680" s="14" t="str">
        <f t="shared" si="1086"/>
        <v>|Gary Michael Schultz|</v>
      </c>
      <c r="U8680" s="14" t="str">
        <f t="shared" si="1087"/>
        <v>|Emile Hirsch|Zoë Kravitz|Emory Cohen|Zoey Deutch|Beau Knapp|Jason Mitchell|Scott Mescudi|Jeff Gum|Joey Bicicchi|</v>
      </c>
    </row>
    <row r="8681" spans="1:21">
      <c r="A8681" s="14" t="s">
        <v>39709</v>
      </c>
      <c r="B8681" s="14" t="s">
        <v>49</v>
      </c>
      <c r="C8681" s="14" t="s">
        <v>39710</v>
      </c>
      <c r="D8681" s="14" t="s">
        <v>117</v>
      </c>
      <c r="E8681" s="14" t="s">
        <v>39711</v>
      </c>
      <c r="F8681" s="14" t="s">
        <v>117</v>
      </c>
      <c r="G8681" s="26">
        <v>43190</v>
      </c>
      <c r="H8681" s="14">
        <v>2013</v>
      </c>
      <c r="I8681" s="14" t="s">
        <v>365</v>
      </c>
      <c r="J8681" s="14" t="s">
        <v>106</v>
      </c>
      <c r="K8681" s="14" t="s">
        <v>256</v>
      </c>
      <c r="L8681" s="14" t="s">
        <v>39712</v>
      </c>
      <c r="M8681" s="14">
        <f t="shared" si="1080"/>
        <v>2018</v>
      </c>
      <c r="N8681" s="14">
        <f t="shared" si="1081"/>
        <v>3</v>
      </c>
      <c r="O8681" s="14" t="str">
        <f>IFERROR(VLOOKUP(I8681,Lists!$F$2:$G$16,2,FALSE()),"Not Rated")</f>
        <v>Kids</v>
      </c>
      <c r="P8681" s="14">
        <f t="shared" si="1082"/>
        <v>2</v>
      </c>
      <c r="Q8681" s="14" t="str">
        <f t="shared" si="1083"/>
        <v>Unknown</v>
      </c>
      <c r="R8681" s="14" t="str">
        <f t="shared" si="1084"/>
        <v>|Unknown|</v>
      </c>
      <c r="S8681" s="14" t="str">
        <f t="shared" si="1085"/>
        <v>|Kids' TV|</v>
      </c>
      <c r="T8681" s="14" t="str">
        <f t="shared" si="1086"/>
        <v>|Unknown|</v>
      </c>
      <c r="U8681" s="14" t="str">
        <f t="shared" si="1087"/>
        <v>|Vidit Kumar|Roopa Bhimani|Anubhav Saha|Brian Dcosta|</v>
      </c>
    </row>
    <row r="8682" spans="1:21">
      <c r="A8682" s="14" t="s">
        <v>39713</v>
      </c>
      <c r="B8682" s="14" t="s">
        <v>48</v>
      </c>
      <c r="C8682" s="14" t="s">
        <v>39714</v>
      </c>
      <c r="D8682" s="14" t="s">
        <v>39715</v>
      </c>
      <c r="E8682" s="14" t="s">
        <v>39716</v>
      </c>
      <c r="F8682" s="14" t="s">
        <v>116</v>
      </c>
      <c r="G8682" s="26">
        <v>43282</v>
      </c>
      <c r="H8682" s="14">
        <v>2017</v>
      </c>
      <c r="I8682" s="14" t="s">
        <v>361</v>
      </c>
      <c r="J8682" s="14" t="s">
        <v>443</v>
      </c>
      <c r="K8682" s="14" t="s">
        <v>475</v>
      </c>
      <c r="L8682" s="14" t="s">
        <v>39717</v>
      </c>
      <c r="M8682" s="14">
        <f t="shared" si="1080"/>
        <v>2018</v>
      </c>
      <c r="N8682" s="14">
        <f t="shared" si="1081"/>
        <v>7</v>
      </c>
      <c r="O8682" s="14" t="str">
        <f>IFERROR(VLOOKUP(I8682,Lists!$F$2:$G$16,2,FALSE()),"Not Rated")</f>
        <v>Teens</v>
      </c>
      <c r="P8682" s="14">
        <f t="shared" si="1082"/>
        <v>125</v>
      </c>
      <c r="Q8682" s="14" t="str">
        <f t="shared" si="1083"/>
        <v>India</v>
      </c>
      <c r="R8682" s="14" t="str">
        <f t="shared" si="1084"/>
        <v>|India|</v>
      </c>
      <c r="S8682" s="14" t="str">
        <f t="shared" si="1085"/>
        <v>|Dramas|International Movies|</v>
      </c>
      <c r="T8682" s="14" t="str">
        <f t="shared" si="1086"/>
        <v>|P.T. Kunju Muhammad|</v>
      </c>
      <c r="U8682" s="14" t="str">
        <f t="shared" si="1087"/>
        <v>|Roshan Mathew|Asha Sarath|Prayaga Martin|Zarina Wahab|Renji Panicker|Leona Lishoy|Santhosh Keezhattoor|Sunil Sukhada|</v>
      </c>
    </row>
    <row r="8683" spans="1:21">
      <c r="A8683" s="14" t="s">
        <v>39718</v>
      </c>
      <c r="B8683" s="14" t="s">
        <v>48</v>
      </c>
      <c r="C8683" s="14" t="s">
        <v>39719</v>
      </c>
      <c r="D8683" s="14" t="s">
        <v>39720</v>
      </c>
      <c r="E8683" s="14" t="s">
        <v>39721</v>
      </c>
      <c r="F8683" s="14" t="s">
        <v>116</v>
      </c>
      <c r="G8683" s="26">
        <v>42931</v>
      </c>
      <c r="H8683" s="14">
        <v>2014</v>
      </c>
      <c r="I8683" s="14" t="s">
        <v>361</v>
      </c>
      <c r="J8683" s="14" t="s">
        <v>646</v>
      </c>
      <c r="K8683" s="14" t="s">
        <v>475</v>
      </c>
      <c r="L8683" s="14" t="s">
        <v>39722</v>
      </c>
      <c r="M8683" s="14">
        <f t="shared" si="1080"/>
        <v>2017</v>
      </c>
      <c r="N8683" s="14">
        <f t="shared" si="1081"/>
        <v>7</v>
      </c>
      <c r="O8683" s="14" t="str">
        <f>IFERROR(VLOOKUP(I8683,Lists!$F$2:$G$16,2,FALSE()),"Not Rated")</f>
        <v>Teens</v>
      </c>
      <c r="P8683" s="14">
        <f t="shared" si="1082"/>
        <v>116</v>
      </c>
      <c r="Q8683" s="14" t="str">
        <f t="shared" si="1083"/>
        <v>India</v>
      </c>
      <c r="R8683" s="14" t="str">
        <f t="shared" si="1084"/>
        <v>|India|</v>
      </c>
      <c r="S8683" s="14" t="str">
        <f t="shared" si="1085"/>
        <v>|Dramas|International Movies|</v>
      </c>
      <c r="T8683" s="14" t="str">
        <f t="shared" si="1086"/>
        <v>|Ganesh Kadam|</v>
      </c>
      <c r="U8683" s="14" t="str">
        <f t="shared" si="1087"/>
        <v>|Dilip Prabhavalkar|Ashok Samarth|Yatin Karyekar|Nishant Bhavsar|Mrunal Thakur|Vikas Kadam|Utpal Sawant|Ravindra Mankani|Shubhankar Atre|Charudatta Bhagwat|</v>
      </c>
    </row>
    <row r="8684" spans="1:21">
      <c r="A8684" s="14" t="s">
        <v>39723</v>
      </c>
      <c r="B8684" s="14" t="s">
        <v>48</v>
      </c>
      <c r="C8684" s="14" t="s">
        <v>39724</v>
      </c>
      <c r="D8684" s="14" t="s">
        <v>298</v>
      </c>
      <c r="E8684" s="14" t="s">
        <v>39725</v>
      </c>
      <c r="F8684" s="14" t="s">
        <v>129</v>
      </c>
      <c r="G8684" s="26">
        <v>42804</v>
      </c>
      <c r="H8684" s="14">
        <v>2004</v>
      </c>
      <c r="I8684" s="14" t="s">
        <v>369</v>
      </c>
      <c r="J8684" s="14" t="s">
        <v>574</v>
      </c>
      <c r="K8684" s="14" t="s">
        <v>834</v>
      </c>
      <c r="L8684" s="14" t="s">
        <v>39726</v>
      </c>
      <c r="M8684" s="14">
        <f t="shared" si="1080"/>
        <v>2017</v>
      </c>
      <c r="N8684" s="14">
        <f t="shared" si="1081"/>
        <v>3</v>
      </c>
      <c r="O8684" s="14" t="str">
        <f>IFERROR(VLOOKUP(I8684,Lists!$F$2:$G$16,2,FALSE()),"Not Rated")</f>
        <v>Not Rated</v>
      </c>
      <c r="P8684" s="14">
        <f t="shared" si="1082"/>
        <v>106</v>
      </c>
      <c r="Q8684" s="14" t="str">
        <f t="shared" si="1083"/>
        <v>Turkey</v>
      </c>
      <c r="R8684" s="14" t="str">
        <f t="shared" si="1084"/>
        <v>|Turkey|</v>
      </c>
      <c r="S8684" s="14" t="str">
        <f t="shared" si="1085"/>
        <v>|Comedies|Dramas|International Movies|</v>
      </c>
      <c r="T8684" s="14" t="str">
        <f t="shared" si="1086"/>
        <v>|Yılmaz Erdoğan|</v>
      </c>
      <c r="U8684" s="14" t="str">
        <f t="shared" si="1087"/>
        <v>|Yılmaz Erdoğan|Tarık Akan|Altan Erkekli|Cezmi Baskın|İclal Aydın|Demet Akbağ|Tuba Ünsal|Tolga Çevik|</v>
      </c>
    </row>
    <row r="8685" spans="1:21">
      <c r="A8685" s="14" t="s">
        <v>39727</v>
      </c>
      <c r="B8685" s="14" t="s">
        <v>48</v>
      </c>
      <c r="C8685" s="14" t="s">
        <v>39728</v>
      </c>
      <c r="D8685" s="14" t="s">
        <v>39729</v>
      </c>
      <c r="E8685" s="14" t="s">
        <v>39730</v>
      </c>
      <c r="F8685" s="14" t="s">
        <v>116</v>
      </c>
      <c r="G8685" s="26">
        <v>43830</v>
      </c>
      <c r="H8685" s="14">
        <v>2018</v>
      </c>
      <c r="I8685" s="14" t="s">
        <v>361</v>
      </c>
      <c r="J8685" s="14" t="s">
        <v>783</v>
      </c>
      <c r="K8685" s="14" t="s">
        <v>605</v>
      </c>
      <c r="L8685" s="14" t="s">
        <v>39731</v>
      </c>
      <c r="M8685" s="14">
        <f t="shared" si="1080"/>
        <v>2019</v>
      </c>
      <c r="N8685" s="14">
        <f t="shared" si="1081"/>
        <v>12</v>
      </c>
      <c r="O8685" s="14" t="str">
        <f>IFERROR(VLOOKUP(I8685,Lists!$F$2:$G$16,2,FALSE()),"Not Rated")</f>
        <v>Teens</v>
      </c>
      <c r="P8685" s="14">
        <f t="shared" si="1082"/>
        <v>113</v>
      </c>
      <c r="Q8685" s="14" t="str">
        <f t="shared" si="1083"/>
        <v>India</v>
      </c>
      <c r="R8685" s="14" t="str">
        <f t="shared" si="1084"/>
        <v>|India|</v>
      </c>
      <c r="S8685" s="14" t="str">
        <f t="shared" si="1085"/>
        <v>|Dramas|International Movies|Thrillers|</v>
      </c>
      <c r="T8685" s="14" t="str">
        <f t="shared" si="1086"/>
        <v>|Kushal Srivastava|</v>
      </c>
      <c r="U8685" s="14" t="str">
        <f t="shared" si="1087"/>
        <v>|Kay Kay Menon|Raima Sen|Mandira Bedi|Sharib Hashmi|Rishi Bhutani|Herry Tangri|Vaishnavi Dhanraj|Swati Rajput|</v>
      </c>
    </row>
    <row r="8686" spans="1:21">
      <c r="A8686" s="14" t="s">
        <v>39732</v>
      </c>
      <c r="B8686" s="14" t="s">
        <v>49</v>
      </c>
      <c r="C8686" s="14" t="s">
        <v>39733</v>
      </c>
      <c r="D8686" s="14" t="s">
        <v>117</v>
      </c>
      <c r="E8686" s="14" t="s">
        <v>39734</v>
      </c>
      <c r="F8686" s="14" t="s">
        <v>123</v>
      </c>
      <c r="G8686" s="26">
        <v>42948</v>
      </c>
      <c r="H8686" s="14">
        <v>2016</v>
      </c>
      <c r="I8686" s="14" t="s">
        <v>366</v>
      </c>
      <c r="J8686" s="14" t="s">
        <v>107</v>
      </c>
      <c r="K8686" s="14" t="s">
        <v>878</v>
      </c>
      <c r="L8686" s="14" t="s">
        <v>39735</v>
      </c>
      <c r="M8686" s="14">
        <f t="shared" si="1080"/>
        <v>2017</v>
      </c>
      <c r="N8686" s="14">
        <f t="shared" si="1081"/>
        <v>8</v>
      </c>
      <c r="O8686" s="14" t="str">
        <f>IFERROR(VLOOKUP(I8686,Lists!$F$2:$G$16,2,FALSE()),"Not Rated")</f>
        <v>Kids</v>
      </c>
      <c r="P8686" s="14">
        <f t="shared" si="1082"/>
        <v>3</v>
      </c>
      <c r="Q8686" s="14" t="str">
        <f t="shared" si="1083"/>
        <v>South Korea</v>
      </c>
      <c r="R8686" s="14" t="str">
        <f t="shared" si="1084"/>
        <v>|South Korea|</v>
      </c>
      <c r="S8686" s="14" t="str">
        <f t="shared" si="1085"/>
        <v>|Kids' TV|Korean TV Shows|</v>
      </c>
      <c r="T8686" s="14" t="str">
        <f t="shared" si="1086"/>
        <v>|Unknown|</v>
      </c>
      <c r="U8686" s="14" t="str">
        <f t="shared" si="1087"/>
        <v>|Joon-seok Song|Jeong-hwa Yang|Sang-hyun Um|So-yeong Lee|Jeong-shin Woo|So-yeong Hong|Tae-yeol Jeon|</v>
      </c>
    </row>
    <row r="8687" spans="1:21">
      <c r="A8687" s="14" t="s">
        <v>39736</v>
      </c>
      <c r="B8687" s="14" t="s">
        <v>48</v>
      </c>
      <c r="C8687" s="14" t="s">
        <v>39737</v>
      </c>
      <c r="D8687" s="14" t="s">
        <v>39738</v>
      </c>
      <c r="E8687" s="14" t="s">
        <v>39739</v>
      </c>
      <c r="F8687" s="14" t="s">
        <v>118</v>
      </c>
      <c r="G8687" s="26">
        <v>43635</v>
      </c>
      <c r="H8687" s="14">
        <v>2018</v>
      </c>
      <c r="I8687" s="14" t="s">
        <v>360</v>
      </c>
      <c r="J8687" s="14" t="s">
        <v>698</v>
      </c>
      <c r="K8687" s="14" t="s">
        <v>244</v>
      </c>
      <c r="L8687" s="14" t="s">
        <v>39740</v>
      </c>
      <c r="M8687" s="14">
        <f t="shared" si="1080"/>
        <v>2019</v>
      </c>
      <c r="N8687" s="14">
        <f t="shared" si="1081"/>
        <v>6</v>
      </c>
      <c r="O8687" s="14" t="str">
        <f>IFERROR(VLOOKUP(I8687,Lists!$F$2:$G$16,2,FALSE()),"Not Rated")</f>
        <v>Adults</v>
      </c>
      <c r="P8687" s="14">
        <f t="shared" si="1082"/>
        <v>99</v>
      </c>
      <c r="Q8687" s="14" t="str">
        <f t="shared" si="1083"/>
        <v>United Kingdom</v>
      </c>
      <c r="R8687" s="14" t="str">
        <f t="shared" si="1084"/>
        <v>|United Kingdom|</v>
      </c>
      <c r="S8687" s="14" t="str">
        <f t="shared" si="1085"/>
        <v>|Dramas|</v>
      </c>
      <c r="T8687" s="14" t="str">
        <f t="shared" si="1086"/>
        <v>|Ed Lilly|</v>
      </c>
      <c r="U8687" s="14" t="str">
        <f t="shared" si="1087"/>
        <v>|Connor Swindells|Fola Evans-Akingbola|Nicholas Pinnock|Ruth Sheen|Emily Taaffe|Shotty Horroh|Paige Meade|Elliot Barnes-Worrell|Joivan Wade|Youssef Berouain|Jurell Carter|Ellie James|</v>
      </c>
    </row>
    <row r="8688" spans="1:21">
      <c r="A8688" s="14" t="s">
        <v>39741</v>
      </c>
      <c r="B8688" s="14" t="s">
        <v>48</v>
      </c>
      <c r="C8688" s="14" t="s">
        <v>39742</v>
      </c>
      <c r="D8688" s="14" t="s">
        <v>39743</v>
      </c>
      <c r="E8688" s="14" t="s">
        <v>39744</v>
      </c>
      <c r="F8688" s="14" t="s">
        <v>156</v>
      </c>
      <c r="G8688" s="26">
        <v>42917</v>
      </c>
      <c r="H8688" s="14">
        <v>2013</v>
      </c>
      <c r="I8688" s="14" t="s">
        <v>360</v>
      </c>
      <c r="J8688" s="14" t="s">
        <v>2213</v>
      </c>
      <c r="K8688" s="14" t="s">
        <v>1227</v>
      </c>
      <c r="L8688" s="14" t="s">
        <v>39745</v>
      </c>
      <c r="M8688" s="14">
        <f t="shared" si="1080"/>
        <v>2017</v>
      </c>
      <c r="N8688" s="14">
        <f t="shared" si="1081"/>
        <v>7</v>
      </c>
      <c r="O8688" s="14" t="str">
        <f>IFERROR(VLOOKUP(I8688,Lists!$F$2:$G$16,2,FALSE()),"Not Rated")</f>
        <v>Adults</v>
      </c>
      <c r="P8688" s="14">
        <f t="shared" si="1082"/>
        <v>130</v>
      </c>
      <c r="Q8688" s="14" t="str">
        <f t="shared" si="1083"/>
        <v>Pakistan</v>
      </c>
      <c r="R8688" s="14" t="str">
        <f t="shared" si="1084"/>
        <v>|Pakistan|</v>
      </c>
      <c r="S8688" s="14" t="str">
        <f t="shared" si="1085"/>
        <v>|Action &amp; Adventure|International Movies|</v>
      </c>
      <c r="T8688" s="14" t="str">
        <f t="shared" si="1086"/>
        <v>|Bilal Lashari|</v>
      </c>
      <c r="U8688" s="14" t="str">
        <f t="shared" si="1087"/>
        <v>|Shaan Shahid|Shamoon Abbasi|Ayesha Khan|Meesha Shafi|Ali Azmat|Hamza Abbasi|Kamran Lashari|</v>
      </c>
    </row>
    <row r="8689" spans="1:21">
      <c r="A8689" s="14" t="s">
        <v>39746</v>
      </c>
      <c r="B8689" s="14" t="s">
        <v>48</v>
      </c>
      <c r="C8689" s="14" t="s">
        <v>39747</v>
      </c>
      <c r="D8689" s="14" t="s">
        <v>39748</v>
      </c>
      <c r="E8689" s="14" t="s">
        <v>39749</v>
      </c>
      <c r="F8689" s="14" t="s">
        <v>116</v>
      </c>
      <c r="G8689" s="26">
        <v>43040</v>
      </c>
      <c r="H8689" s="14">
        <v>2016</v>
      </c>
      <c r="I8689" s="14" t="s">
        <v>361</v>
      </c>
      <c r="J8689" s="14" t="s">
        <v>1159</v>
      </c>
      <c r="K8689" s="14" t="s">
        <v>11758</v>
      </c>
      <c r="L8689" s="14" t="s">
        <v>39750</v>
      </c>
      <c r="M8689" s="14">
        <f t="shared" si="1080"/>
        <v>2017</v>
      </c>
      <c r="N8689" s="14">
        <f t="shared" si="1081"/>
        <v>11</v>
      </c>
      <c r="O8689" s="14" t="str">
        <f>IFERROR(VLOOKUP(I8689,Lists!$F$2:$G$16,2,FALSE()),"Not Rated")</f>
        <v>Teens</v>
      </c>
      <c r="P8689" s="14">
        <f t="shared" si="1082"/>
        <v>120</v>
      </c>
      <c r="Q8689" s="14" t="str">
        <f t="shared" si="1083"/>
        <v>India</v>
      </c>
      <c r="R8689" s="14" t="str">
        <f t="shared" si="1084"/>
        <v>|India|</v>
      </c>
      <c r="S8689" s="14" t="str">
        <f t="shared" si="1085"/>
        <v>|Action &amp; Adventure|International Movies|Sci-Fi &amp; Fantasy|</v>
      </c>
      <c r="T8689" s="14" t="str">
        <f t="shared" si="1086"/>
        <v>|Param Gill|</v>
      </c>
      <c r="U8689" s="14" t="str">
        <f t="shared" si="1087"/>
        <v>|Niharica Raizada|Rajat Barmecha|Lucy Pinder|Om Puri|Gulshan Grover|Tim Man|Ron Smoorenburg|KaramVeer Chaudhary|</v>
      </c>
    </row>
    <row r="8690" spans="1:21">
      <c r="A8690" s="14" t="s">
        <v>39751</v>
      </c>
      <c r="B8690" s="14" t="s">
        <v>48</v>
      </c>
      <c r="C8690" s="14" t="s">
        <v>39752</v>
      </c>
      <c r="D8690" s="14" t="s">
        <v>39753</v>
      </c>
      <c r="E8690" s="14" t="s">
        <v>39754</v>
      </c>
      <c r="F8690" s="14" t="s">
        <v>116</v>
      </c>
      <c r="G8690" s="26">
        <v>43221</v>
      </c>
      <c r="H8690" s="14">
        <v>2015</v>
      </c>
      <c r="I8690" s="14" t="s">
        <v>360</v>
      </c>
      <c r="J8690" s="14" t="s">
        <v>507</v>
      </c>
      <c r="K8690" s="14" t="s">
        <v>475</v>
      </c>
      <c r="L8690" s="14" t="s">
        <v>39755</v>
      </c>
      <c r="M8690" s="14">
        <f t="shared" si="1080"/>
        <v>2018</v>
      </c>
      <c r="N8690" s="14">
        <f t="shared" si="1081"/>
        <v>5</v>
      </c>
      <c r="O8690" s="14" t="str">
        <f>IFERROR(VLOOKUP(I8690,Lists!$F$2:$G$16,2,FALSE()),"Not Rated")</f>
        <v>Adults</v>
      </c>
      <c r="P8690" s="14">
        <f t="shared" si="1082"/>
        <v>94</v>
      </c>
      <c r="Q8690" s="14" t="str">
        <f t="shared" si="1083"/>
        <v>India</v>
      </c>
      <c r="R8690" s="14" t="str">
        <f t="shared" si="1084"/>
        <v>|India|</v>
      </c>
      <c r="S8690" s="14" t="str">
        <f t="shared" si="1085"/>
        <v>|Dramas|International Movies|</v>
      </c>
      <c r="T8690" s="14" t="str">
        <f t="shared" si="1086"/>
        <v>|Anu Menon|</v>
      </c>
      <c r="U8690" s="14" t="str">
        <f t="shared" si="1087"/>
        <v>|Naseeruddin Shah|Kalki Koechlin|Rajat Kapoor|Rajeev Ravindranathan|Ratnabali Bhattacharjee|Suhasini|Arjun Mathur|</v>
      </c>
    </row>
    <row r="8691" spans="1:21">
      <c r="A8691" s="14" t="s">
        <v>39756</v>
      </c>
      <c r="B8691" s="14" t="s">
        <v>48</v>
      </c>
      <c r="C8691" s="14" t="s">
        <v>39757</v>
      </c>
      <c r="D8691" s="14" t="s">
        <v>39758</v>
      </c>
      <c r="E8691" s="14" t="s">
        <v>39759</v>
      </c>
      <c r="F8691" s="14" t="s">
        <v>115</v>
      </c>
      <c r="G8691" s="26">
        <v>44097</v>
      </c>
      <c r="H8691" s="14">
        <v>2005</v>
      </c>
      <c r="I8691" s="14" t="s">
        <v>363</v>
      </c>
      <c r="J8691" s="14" t="s">
        <v>507</v>
      </c>
      <c r="K8691" s="14" t="s">
        <v>1782</v>
      </c>
      <c r="L8691" s="14" t="s">
        <v>39760</v>
      </c>
      <c r="M8691" s="14">
        <f t="shared" si="1080"/>
        <v>2020</v>
      </c>
      <c r="N8691" s="14">
        <f t="shared" si="1081"/>
        <v>9</v>
      </c>
      <c r="O8691" s="14" t="str">
        <f>IFERROR(VLOOKUP(I8691,Lists!$F$2:$G$16,2,FALSE()),"Not Rated")</f>
        <v>Adults</v>
      </c>
      <c r="P8691" s="14">
        <f t="shared" si="1082"/>
        <v>94</v>
      </c>
      <c r="Q8691" s="14" t="str">
        <f t="shared" si="1083"/>
        <v>United States</v>
      </c>
      <c r="R8691" s="14" t="str">
        <f t="shared" si="1084"/>
        <v>|United States|</v>
      </c>
      <c r="S8691" s="14" t="str">
        <f t="shared" si="1085"/>
        <v>|Comedies|Independent Movies|</v>
      </c>
      <c r="T8691" s="14" t="str">
        <f t="shared" si="1086"/>
        <v>|Rob McKittrick|</v>
      </c>
      <c r="U8691" s="14" t="str">
        <f t="shared" si="1087"/>
        <v>|Ryan Reynolds|Anna Faris|Justin Long|David Koechner|Luis Guzmán|Chi McBride|John Francis Daley|Kaitlin Doubleday|Rob Benedict|Alanna Ubach|Vanessa Lengies|Dane Cook|</v>
      </c>
    </row>
    <row r="8692" spans="1:21">
      <c r="A8692" s="14" t="s">
        <v>39761</v>
      </c>
      <c r="B8692" s="14" t="s">
        <v>49</v>
      </c>
      <c r="C8692" s="14" t="s">
        <v>39762</v>
      </c>
      <c r="D8692" s="14" t="s">
        <v>117</v>
      </c>
      <c r="E8692" s="14" t="s">
        <v>39763</v>
      </c>
      <c r="F8692" s="14" t="s">
        <v>117</v>
      </c>
      <c r="G8692" s="26">
        <v>43190</v>
      </c>
      <c r="H8692" s="14">
        <v>2017</v>
      </c>
      <c r="I8692" s="14" t="s">
        <v>361</v>
      </c>
      <c r="J8692" s="14" t="s">
        <v>106</v>
      </c>
      <c r="K8692" s="14" t="s">
        <v>688</v>
      </c>
      <c r="L8692" s="14" t="s">
        <v>39764</v>
      </c>
      <c r="M8692" s="14">
        <f t="shared" si="1080"/>
        <v>2018</v>
      </c>
      <c r="N8692" s="14">
        <f t="shared" si="1081"/>
        <v>3</v>
      </c>
      <c r="O8692" s="14" t="str">
        <f>IFERROR(VLOOKUP(I8692,Lists!$F$2:$G$16,2,FALSE()),"Not Rated")</f>
        <v>Teens</v>
      </c>
      <c r="P8692" s="14">
        <f t="shared" si="1082"/>
        <v>2</v>
      </c>
      <c r="Q8692" s="14" t="str">
        <f t="shared" si="1083"/>
        <v>Unknown</v>
      </c>
      <c r="R8692" s="14" t="str">
        <f t="shared" si="1084"/>
        <v>|Unknown|</v>
      </c>
      <c r="S8692" s="14" t="str">
        <f t="shared" si="1085"/>
        <v>|International TV Shows|TV Dramas|</v>
      </c>
      <c r="T8692" s="14" t="str">
        <f t="shared" si="1086"/>
        <v>|Unknown|</v>
      </c>
      <c r="U8692" s="14" t="str">
        <f t="shared" si="1087"/>
        <v>|Jag Huang|Chris Wu|Tiffany Hsu|Michael Huang|Lego Li|Summer Meng|</v>
      </c>
    </row>
    <row r="8693" spans="1:21">
      <c r="A8693" s="14" t="s">
        <v>39765</v>
      </c>
      <c r="B8693" s="14" t="s">
        <v>48</v>
      </c>
      <c r="C8693" s="14" t="s">
        <v>39766</v>
      </c>
      <c r="D8693" s="14" t="s">
        <v>38324</v>
      </c>
      <c r="E8693" s="14" t="s">
        <v>39767</v>
      </c>
      <c r="F8693" s="14" t="s">
        <v>115</v>
      </c>
      <c r="G8693" s="26">
        <v>43526</v>
      </c>
      <c r="H8693" s="14">
        <v>2016</v>
      </c>
      <c r="I8693" s="14" t="s">
        <v>363</v>
      </c>
      <c r="J8693" s="14" t="s">
        <v>1226</v>
      </c>
      <c r="K8693" s="14" t="s">
        <v>244</v>
      </c>
      <c r="L8693" s="14" t="s">
        <v>39768</v>
      </c>
      <c r="M8693" s="14">
        <f t="shared" si="1080"/>
        <v>2019</v>
      </c>
      <c r="N8693" s="14">
        <f t="shared" si="1081"/>
        <v>3</v>
      </c>
      <c r="O8693" s="14" t="str">
        <f>IFERROR(VLOOKUP(I8693,Lists!$F$2:$G$16,2,FALSE()),"Not Rated")</f>
        <v>Adults</v>
      </c>
      <c r="P8693" s="14">
        <f t="shared" si="1082"/>
        <v>109</v>
      </c>
      <c r="Q8693" s="14" t="str">
        <f t="shared" si="1083"/>
        <v>United States</v>
      </c>
      <c r="R8693" s="14" t="str">
        <f t="shared" si="1084"/>
        <v>|United States|</v>
      </c>
      <c r="S8693" s="14" t="str">
        <f t="shared" si="1085"/>
        <v>|Dramas|</v>
      </c>
      <c r="T8693" s="14" t="str">
        <f t="shared" si="1086"/>
        <v>|Robin Swicord|</v>
      </c>
      <c r="U8693" s="14" t="str">
        <f t="shared" si="1087"/>
        <v>|Bryan Cranston|Jennifer Garner|Jason O'Mara|Beverly D'Angelo|Ian Anthony Dale|Pippa Bennett-Warner|Isaac Leyva|Victoria Bruno|Ellery Sprayberry|Tracey Walter|</v>
      </c>
    </row>
    <row r="8694" spans="1:21">
      <c r="A8694" s="14" t="s">
        <v>39769</v>
      </c>
      <c r="B8694" s="14" t="s">
        <v>48</v>
      </c>
      <c r="C8694" s="14" t="s">
        <v>39770</v>
      </c>
      <c r="D8694" s="14" t="s">
        <v>39771</v>
      </c>
      <c r="E8694" s="14" t="s">
        <v>39772</v>
      </c>
      <c r="F8694" s="14" t="s">
        <v>118</v>
      </c>
      <c r="G8694" s="26">
        <v>43095</v>
      </c>
      <c r="H8694" s="14">
        <v>2017</v>
      </c>
      <c r="I8694" s="14" t="s">
        <v>362</v>
      </c>
      <c r="J8694" s="14" t="s">
        <v>507</v>
      </c>
      <c r="K8694" s="14" t="s">
        <v>247</v>
      </c>
      <c r="L8694" s="14" t="s">
        <v>39773</v>
      </c>
      <c r="M8694" s="14">
        <f t="shared" si="1080"/>
        <v>2017</v>
      </c>
      <c r="N8694" s="14">
        <f t="shared" si="1081"/>
        <v>12</v>
      </c>
      <c r="O8694" s="14" t="str">
        <f>IFERROR(VLOOKUP(I8694,Lists!$F$2:$G$16,2,FALSE()),"Not Rated")</f>
        <v>Older Kids</v>
      </c>
      <c r="P8694" s="14">
        <f t="shared" si="1082"/>
        <v>94</v>
      </c>
      <c r="Q8694" s="14" t="str">
        <f t="shared" si="1083"/>
        <v>United Kingdom</v>
      </c>
      <c r="R8694" s="14" t="str">
        <f t="shared" si="1084"/>
        <v>|United Kingdom|</v>
      </c>
      <c r="S8694" s="14" t="str">
        <f t="shared" si="1085"/>
        <v>|Documentaries|</v>
      </c>
      <c r="T8694" s="14" t="str">
        <f t="shared" si="1086"/>
        <v>|Marc Francis|Max Pugh|</v>
      </c>
      <c r="U8694" s="14" t="str">
        <f t="shared" si="1087"/>
        <v>|Benedict Cumberbatch|Thich Nhat Hanh|</v>
      </c>
    </row>
    <row r="8695" spans="1:21">
      <c r="A8695" s="14" t="s">
        <v>39774</v>
      </c>
      <c r="B8695" s="14" t="s">
        <v>48</v>
      </c>
      <c r="C8695" s="14" t="s">
        <v>39775</v>
      </c>
      <c r="D8695" s="14" t="s">
        <v>39776</v>
      </c>
      <c r="E8695" s="14" t="s">
        <v>39777</v>
      </c>
      <c r="F8695" s="14" t="s">
        <v>115</v>
      </c>
      <c r="G8695" s="26">
        <v>43739</v>
      </c>
      <c r="H8695" s="14">
        <v>2017</v>
      </c>
      <c r="I8695" s="14" t="s">
        <v>364</v>
      </c>
      <c r="J8695" s="14" t="s">
        <v>624</v>
      </c>
      <c r="K8695" s="14" t="s">
        <v>2253</v>
      </c>
      <c r="L8695" s="14" t="s">
        <v>39778</v>
      </c>
      <c r="M8695" s="14">
        <f t="shared" si="1080"/>
        <v>2019</v>
      </c>
      <c r="N8695" s="14">
        <f t="shared" si="1081"/>
        <v>10</v>
      </c>
      <c r="O8695" s="14" t="str">
        <f>IFERROR(VLOOKUP(I8695,Lists!$F$2:$G$16,2,FALSE()),"Not Rated")</f>
        <v>Teens</v>
      </c>
      <c r="P8695" s="14">
        <f t="shared" si="1082"/>
        <v>96</v>
      </c>
      <c r="Q8695" s="14" t="str">
        <f t="shared" si="1083"/>
        <v>United States</v>
      </c>
      <c r="R8695" s="14" t="str">
        <f t="shared" si="1084"/>
        <v>|United States|</v>
      </c>
      <c r="S8695" s="14" t="str">
        <f t="shared" si="1085"/>
        <v>|Dramas|Independent Movies|Thrillers|</v>
      </c>
      <c r="T8695" s="14" t="str">
        <f t="shared" si="1086"/>
        <v>|Alex Smith|Andrew J. Smith|</v>
      </c>
      <c r="U8695" s="14" t="str">
        <f t="shared" si="1087"/>
        <v>|Matt Bomer|Josh Wiggins|Bill Pullman|Alex Neustaedter|Lily Gladstone|</v>
      </c>
    </row>
    <row r="8696" spans="1:21">
      <c r="A8696" s="14" t="s">
        <v>39779</v>
      </c>
      <c r="B8696" s="14" t="s">
        <v>48</v>
      </c>
      <c r="C8696" s="14" t="s">
        <v>39780</v>
      </c>
      <c r="D8696" s="14" t="s">
        <v>39781</v>
      </c>
      <c r="E8696" s="14" t="s">
        <v>39782</v>
      </c>
      <c r="F8696" s="14" t="s">
        <v>1084</v>
      </c>
      <c r="G8696" s="26">
        <v>43556</v>
      </c>
      <c r="H8696" s="14">
        <v>2007</v>
      </c>
      <c r="I8696" s="14" t="s">
        <v>363</v>
      </c>
      <c r="J8696" s="14" t="s">
        <v>560</v>
      </c>
      <c r="K8696" s="14" t="s">
        <v>248</v>
      </c>
      <c r="L8696" s="14" t="s">
        <v>39783</v>
      </c>
      <c r="M8696" s="14">
        <f t="shared" si="1080"/>
        <v>2019</v>
      </c>
      <c r="N8696" s="14">
        <f t="shared" si="1081"/>
        <v>4</v>
      </c>
      <c r="O8696" s="14" t="str">
        <f>IFERROR(VLOOKUP(I8696,Lists!$F$2:$G$16,2,FALSE()),"Not Rated")</f>
        <v>Adults</v>
      </c>
      <c r="P8696" s="14">
        <f t="shared" si="1082"/>
        <v>103</v>
      </c>
      <c r="Q8696" s="14" t="str">
        <f t="shared" si="1083"/>
        <v>United States</v>
      </c>
      <c r="R8696" s="14" t="str">
        <f t="shared" si="1084"/>
        <v>|United States|Canada|</v>
      </c>
      <c r="S8696" s="14" t="str">
        <f t="shared" si="1085"/>
        <v>|Action &amp; Adventure|</v>
      </c>
      <c r="T8696" s="14" t="str">
        <f t="shared" si="1086"/>
        <v>|Philip G. Atwell|</v>
      </c>
      <c r="U8696" s="14" t="str">
        <f t="shared" si="1087"/>
        <v>|Jet Li|Jason Statham|John Lone|Devon Aoki|Luis Guzmán|Saul Rubinek|Sung Kang|Mathew St. Patrick|Nadine Velazquez|Andrea Roth|Mark Cheng|Kane Kosugi|Ryo Ishibashi|Steph Song|</v>
      </c>
    </row>
    <row r="8697" spans="1:21">
      <c r="A8697" s="14" t="s">
        <v>39784</v>
      </c>
      <c r="B8697" s="14" t="s">
        <v>48</v>
      </c>
      <c r="C8697" s="14" t="s">
        <v>39785</v>
      </c>
      <c r="D8697" s="14" t="s">
        <v>39786</v>
      </c>
      <c r="E8697" s="14" t="s">
        <v>39787</v>
      </c>
      <c r="F8697" s="14" t="s">
        <v>116</v>
      </c>
      <c r="G8697" s="26">
        <v>43526</v>
      </c>
      <c r="H8697" s="14">
        <v>2013</v>
      </c>
      <c r="I8697" s="14" t="s">
        <v>361</v>
      </c>
      <c r="J8697" s="14" t="s">
        <v>1226</v>
      </c>
      <c r="K8697" s="14" t="s">
        <v>834</v>
      </c>
      <c r="L8697" s="14" t="s">
        <v>39788</v>
      </c>
      <c r="M8697" s="14">
        <f t="shared" si="1080"/>
        <v>2019</v>
      </c>
      <c r="N8697" s="14">
        <f t="shared" si="1081"/>
        <v>3</v>
      </c>
      <c r="O8697" s="14" t="str">
        <f>IFERROR(VLOOKUP(I8697,Lists!$F$2:$G$16,2,FALSE()),"Not Rated")</f>
        <v>Teens</v>
      </c>
      <c r="P8697" s="14">
        <f t="shared" si="1082"/>
        <v>109</v>
      </c>
      <c r="Q8697" s="14" t="str">
        <f t="shared" si="1083"/>
        <v>India</v>
      </c>
      <c r="R8697" s="14" t="str">
        <f t="shared" si="1084"/>
        <v>|India|</v>
      </c>
      <c r="S8697" s="14" t="str">
        <f t="shared" si="1085"/>
        <v>|Comedies|Dramas|International Movies|</v>
      </c>
      <c r="T8697" s="14" t="str">
        <f t="shared" si="1086"/>
        <v>|Faraz Haider|</v>
      </c>
      <c r="U8697" s="14" t="str">
        <f t="shared" si="1087"/>
        <v>|Sharman Joshi|Soha Ali Khan|Javed Jaffrey|Dalip Tahil|Mukul Dev|Sanjay Mishra|Vivek Rana|Manoj Pahwa|</v>
      </c>
    </row>
    <row r="8698" spans="1:21">
      <c r="A8698" s="14" t="s">
        <v>39789</v>
      </c>
      <c r="B8698" s="14" t="s">
        <v>48</v>
      </c>
      <c r="C8698" s="14" t="s">
        <v>39790</v>
      </c>
      <c r="D8698" s="14" t="s">
        <v>295</v>
      </c>
      <c r="E8698" s="14" t="s">
        <v>39791</v>
      </c>
      <c r="F8698" s="14" t="s">
        <v>4022</v>
      </c>
      <c r="G8698" s="26">
        <v>43591</v>
      </c>
      <c r="H8698" s="14">
        <v>2011</v>
      </c>
      <c r="I8698" s="14" t="s">
        <v>364</v>
      </c>
      <c r="J8698" s="14" t="s">
        <v>553</v>
      </c>
      <c r="K8698" s="14" t="s">
        <v>244</v>
      </c>
      <c r="L8698" s="14" t="s">
        <v>39792</v>
      </c>
      <c r="M8698" s="14">
        <f t="shared" si="1080"/>
        <v>2019</v>
      </c>
      <c r="N8698" s="14">
        <f t="shared" si="1081"/>
        <v>5</v>
      </c>
      <c r="O8698" s="14" t="str">
        <f>IFERROR(VLOOKUP(I8698,Lists!$F$2:$G$16,2,FALSE()),"Not Rated")</f>
        <v>Teens</v>
      </c>
      <c r="P8698" s="14">
        <f t="shared" si="1082"/>
        <v>147</v>
      </c>
      <c r="Q8698" s="14" t="str">
        <f t="shared" si="1083"/>
        <v>United States</v>
      </c>
      <c r="R8698" s="14" t="str">
        <f t="shared" si="1084"/>
        <v>|United States|India|</v>
      </c>
      <c r="S8698" s="14" t="str">
        <f t="shared" si="1085"/>
        <v>|Dramas|</v>
      </c>
      <c r="T8698" s="14" t="str">
        <f t="shared" si="1086"/>
        <v>|Steven Spielberg|</v>
      </c>
      <c r="U8698" s="14" t="str">
        <f t="shared" si="1087"/>
        <v>|Emily Watson|David Thewlis|Peter Mullan|Niels Arestrup|Tom Hiddleston|Jeremy Irvine|Benedict Cumberbatch|Toby Kebbell|David Kross|Eddie Marsan|Nicolas Bro|Rainer Bock|Patrick Kennedy|Liam Cunningham|</v>
      </c>
    </row>
    <row r="8699" spans="1:21">
      <c r="A8699" s="14" t="s">
        <v>39793</v>
      </c>
      <c r="B8699" s="14" t="s">
        <v>48</v>
      </c>
      <c r="C8699" s="14" t="s">
        <v>39794</v>
      </c>
      <c r="D8699" s="14" t="s">
        <v>39795</v>
      </c>
      <c r="E8699" s="14" t="s">
        <v>39796</v>
      </c>
      <c r="F8699" s="14" t="s">
        <v>118</v>
      </c>
      <c r="G8699" s="26">
        <v>43802</v>
      </c>
      <c r="H8699" s="14">
        <v>2016</v>
      </c>
      <c r="I8699" s="14" t="s">
        <v>363</v>
      </c>
      <c r="J8699" s="14" t="s">
        <v>653</v>
      </c>
      <c r="K8699" s="14" t="s">
        <v>1149</v>
      </c>
      <c r="L8699" s="14" t="s">
        <v>39797</v>
      </c>
      <c r="M8699" s="14">
        <f t="shared" si="1080"/>
        <v>2019</v>
      </c>
      <c r="N8699" s="14">
        <f t="shared" si="1081"/>
        <v>12</v>
      </c>
      <c r="O8699" s="14" t="str">
        <f>IFERROR(VLOOKUP(I8699,Lists!$F$2:$G$16,2,FALSE()),"Not Rated")</f>
        <v>Adults</v>
      </c>
      <c r="P8699" s="14">
        <f t="shared" si="1082"/>
        <v>98</v>
      </c>
      <c r="Q8699" s="14" t="str">
        <f t="shared" si="1083"/>
        <v>United Kingdom</v>
      </c>
      <c r="R8699" s="14" t="str">
        <f t="shared" si="1084"/>
        <v>|United Kingdom|</v>
      </c>
      <c r="S8699" s="14" t="str">
        <f t="shared" si="1085"/>
        <v>|Action &amp; Adventure|Comedies|</v>
      </c>
      <c r="T8699" s="14" t="str">
        <f t="shared" si="1086"/>
        <v>|John Michael McDonagh|</v>
      </c>
      <c r="U8699" s="14" t="str">
        <f t="shared" si="1087"/>
        <v>|Alexander Skarsgård|Michael Peña|Theo James|Tessa Thompson|Caleb Landry Jones|Paul Reiser|Stephanie Sigman|David Wilmot|Malcolm Barrett|</v>
      </c>
    </row>
    <row r="8700" spans="1:21">
      <c r="A8700" s="14" t="s">
        <v>39798</v>
      </c>
      <c r="B8700" s="14" t="s">
        <v>48</v>
      </c>
      <c r="C8700" s="14" t="s">
        <v>39799</v>
      </c>
      <c r="D8700" s="14" t="s">
        <v>38834</v>
      </c>
      <c r="E8700" s="14" t="s">
        <v>39800</v>
      </c>
      <c r="F8700" s="14" t="s">
        <v>128</v>
      </c>
      <c r="G8700" s="26">
        <v>43573</v>
      </c>
      <c r="H8700" s="14">
        <v>2014</v>
      </c>
      <c r="I8700" s="14" t="s">
        <v>361</v>
      </c>
      <c r="J8700" s="14" t="s">
        <v>4548</v>
      </c>
      <c r="K8700" s="14" t="s">
        <v>1957</v>
      </c>
      <c r="L8700" s="14" t="s">
        <v>39801</v>
      </c>
      <c r="M8700" s="14">
        <f t="shared" si="1080"/>
        <v>2019</v>
      </c>
      <c r="N8700" s="14">
        <f t="shared" si="1081"/>
        <v>4</v>
      </c>
      <c r="O8700" s="14" t="str">
        <f>IFERROR(VLOOKUP(I8700,Lists!$F$2:$G$16,2,FALSE()),"Not Rated")</f>
        <v>Teens</v>
      </c>
      <c r="P8700" s="14">
        <f t="shared" si="1082"/>
        <v>73</v>
      </c>
      <c r="Q8700" s="14" t="str">
        <f t="shared" si="1083"/>
        <v>Egypt</v>
      </c>
      <c r="R8700" s="14" t="str">
        <f t="shared" si="1084"/>
        <v>|Egypt|</v>
      </c>
      <c r="S8700" s="14" t="str">
        <f t="shared" si="1085"/>
        <v>|Horror Movies|Independent Movies|International Movies|</v>
      </c>
      <c r="T8700" s="14" t="str">
        <f t="shared" si="1086"/>
        <v>|Hadi El Bagoury|</v>
      </c>
      <c r="U8700" s="14" t="str">
        <f t="shared" si="1087"/>
        <v>|Nada Al Alfi|Bassel El Kadi|Samira Maqroun|Tareq Abdalla|Ahmed Awni|Emad Ghoniem|Abeer Mansour|Youssef Mohamed|</v>
      </c>
    </row>
    <row r="8701" spans="1:21">
      <c r="A8701" s="14" t="s">
        <v>39802</v>
      </c>
      <c r="B8701" s="14" t="s">
        <v>48</v>
      </c>
      <c r="C8701" s="14" t="s">
        <v>39803</v>
      </c>
      <c r="D8701" s="14" t="s">
        <v>39804</v>
      </c>
      <c r="E8701" s="14" t="s">
        <v>39805</v>
      </c>
      <c r="F8701" s="14" t="s">
        <v>125</v>
      </c>
      <c r="G8701" s="26">
        <v>43040</v>
      </c>
      <c r="H8701" s="14">
        <v>2015</v>
      </c>
      <c r="I8701" s="14" t="s">
        <v>361</v>
      </c>
      <c r="J8701" s="14" t="s">
        <v>900</v>
      </c>
      <c r="K8701" s="14" t="s">
        <v>834</v>
      </c>
      <c r="L8701" s="14" t="s">
        <v>39806</v>
      </c>
      <c r="M8701" s="14">
        <f t="shared" si="1080"/>
        <v>2017</v>
      </c>
      <c r="N8701" s="14">
        <f t="shared" si="1081"/>
        <v>11</v>
      </c>
      <c r="O8701" s="14" t="str">
        <f>IFERROR(VLOOKUP(I8701,Lists!$F$2:$G$16,2,FALSE()),"Not Rated")</f>
        <v>Teens</v>
      </c>
      <c r="P8701" s="14">
        <f t="shared" si="1082"/>
        <v>92</v>
      </c>
      <c r="Q8701" s="14" t="str">
        <f t="shared" si="1083"/>
        <v>Mexico</v>
      </c>
      <c r="R8701" s="14" t="str">
        <f t="shared" si="1084"/>
        <v>|Mexico|</v>
      </c>
      <c r="S8701" s="14" t="str">
        <f t="shared" si="1085"/>
        <v>|Comedies|Dramas|International Movies|</v>
      </c>
      <c r="T8701" s="14" t="str">
        <f t="shared" si="1086"/>
        <v>|Jack Zagha Kababie|</v>
      </c>
      <c r="U8701" s="14" t="str">
        <f t="shared" si="1087"/>
        <v>|José Carlos Ruiz|Hoze Meléndez|</v>
      </c>
    </row>
    <row r="8702" spans="1:21">
      <c r="A8702" s="14" t="s">
        <v>39807</v>
      </c>
      <c r="B8702" s="14" t="s">
        <v>49</v>
      </c>
      <c r="C8702" s="14" t="s">
        <v>39808</v>
      </c>
      <c r="D8702" s="14" t="s">
        <v>117</v>
      </c>
      <c r="E8702" s="14" t="s">
        <v>117</v>
      </c>
      <c r="F8702" s="14" t="s">
        <v>147</v>
      </c>
      <c r="G8702" s="26">
        <v>42628</v>
      </c>
      <c r="H8702" s="14">
        <v>2014</v>
      </c>
      <c r="I8702" s="14" t="s">
        <v>360</v>
      </c>
      <c r="J8702" s="14" t="s">
        <v>105</v>
      </c>
      <c r="K8702" s="14" t="s">
        <v>773</v>
      </c>
      <c r="L8702" s="14" t="s">
        <v>39809</v>
      </c>
      <c r="M8702" s="14">
        <f t="shared" si="1080"/>
        <v>2016</v>
      </c>
      <c r="N8702" s="14">
        <f t="shared" si="1081"/>
        <v>9</v>
      </c>
      <c r="O8702" s="14" t="str">
        <f>IFERROR(VLOOKUP(I8702,Lists!$F$2:$G$16,2,FALSE()),"Not Rated")</f>
        <v>Adults</v>
      </c>
      <c r="P8702" s="14">
        <f t="shared" si="1082"/>
        <v>1</v>
      </c>
      <c r="Q8702" s="14" t="str">
        <f t="shared" si="1083"/>
        <v>Poland</v>
      </c>
      <c r="R8702" s="14" t="str">
        <f t="shared" si="1084"/>
        <v>|Poland|</v>
      </c>
      <c r="S8702" s="14" t="str">
        <f t="shared" si="1085"/>
        <v>|Docuseries|International TV Shows|</v>
      </c>
      <c r="T8702" s="14" t="str">
        <f t="shared" si="1086"/>
        <v>|Unknown|</v>
      </c>
      <c r="U8702" s="14" t="str">
        <f t="shared" si="1087"/>
        <v>|Unknown|</v>
      </c>
    </row>
    <row r="8703" spans="1:21">
      <c r="A8703" s="14" t="s">
        <v>39810</v>
      </c>
      <c r="B8703" s="14" t="s">
        <v>48</v>
      </c>
      <c r="C8703" s="14" t="s">
        <v>39811</v>
      </c>
      <c r="D8703" s="14" t="s">
        <v>39812</v>
      </c>
      <c r="E8703" s="14" t="s">
        <v>117</v>
      </c>
      <c r="F8703" s="14" t="s">
        <v>115</v>
      </c>
      <c r="G8703" s="26">
        <v>43132</v>
      </c>
      <c r="H8703" s="14">
        <v>2017</v>
      </c>
      <c r="I8703" s="14" t="s">
        <v>367</v>
      </c>
      <c r="J8703" s="14" t="s">
        <v>1773</v>
      </c>
      <c r="K8703" s="14" t="s">
        <v>247</v>
      </c>
      <c r="L8703" s="14" t="s">
        <v>39813</v>
      </c>
      <c r="M8703" s="14">
        <f t="shared" si="1080"/>
        <v>2018</v>
      </c>
      <c r="N8703" s="14">
        <f t="shared" si="1081"/>
        <v>2</v>
      </c>
      <c r="O8703" s="14" t="str">
        <f>IFERROR(VLOOKUP(I8703,Lists!$F$2:$G$16,2,FALSE()),"Not Rated")</f>
        <v>Older Kids</v>
      </c>
      <c r="P8703" s="14">
        <f t="shared" si="1082"/>
        <v>78</v>
      </c>
      <c r="Q8703" s="14" t="str">
        <f t="shared" si="1083"/>
        <v>United States</v>
      </c>
      <c r="R8703" s="14" t="str">
        <f t="shared" si="1084"/>
        <v>|United States|</v>
      </c>
      <c r="S8703" s="14" t="str">
        <f t="shared" si="1085"/>
        <v>|Documentaries|</v>
      </c>
      <c r="T8703" s="14" t="str">
        <f t="shared" si="1086"/>
        <v>|Marina Zenovich|</v>
      </c>
      <c r="U8703" s="14" t="str">
        <f t="shared" si="1087"/>
        <v>|Unknown|</v>
      </c>
    </row>
    <row r="8704" spans="1:21">
      <c r="A8704" s="14" t="s">
        <v>39814</v>
      </c>
      <c r="B8704" s="14" t="s">
        <v>48</v>
      </c>
      <c r="C8704" s="14" t="s">
        <v>39815</v>
      </c>
      <c r="D8704" s="14" t="s">
        <v>39816</v>
      </c>
      <c r="E8704" s="14" t="s">
        <v>117</v>
      </c>
      <c r="F8704" s="14" t="s">
        <v>39817</v>
      </c>
      <c r="G8704" s="26">
        <v>43306</v>
      </c>
      <c r="H8704" s="14">
        <v>2018</v>
      </c>
      <c r="I8704" s="14" t="s">
        <v>368</v>
      </c>
      <c r="J8704" s="14" t="s">
        <v>2489</v>
      </c>
      <c r="K8704" s="14" t="s">
        <v>247</v>
      </c>
      <c r="L8704" s="14" t="s">
        <v>39818</v>
      </c>
      <c r="M8704" s="14">
        <f t="shared" si="1080"/>
        <v>2018</v>
      </c>
      <c r="N8704" s="14">
        <f t="shared" si="1081"/>
        <v>7</v>
      </c>
      <c r="O8704" s="14" t="str">
        <f>IFERROR(VLOOKUP(I8704,Lists!$F$2:$G$16,2,FALSE()),"Not Rated")</f>
        <v>Kids</v>
      </c>
      <c r="P8704" s="14">
        <f t="shared" si="1082"/>
        <v>68</v>
      </c>
      <c r="Q8704" s="14" t="str">
        <f t="shared" si="1083"/>
        <v>United States</v>
      </c>
      <c r="R8704" s="14" t="str">
        <f t="shared" si="1084"/>
        <v>|United States|Brazil|India|Uganda|China|</v>
      </c>
      <c r="S8704" s="14" t="str">
        <f t="shared" si="1085"/>
        <v>|Documentaries|</v>
      </c>
      <c r="T8704" s="14" t="str">
        <f t="shared" si="1086"/>
        <v>|Tiffanie Hsu|</v>
      </c>
      <c r="U8704" s="14" t="str">
        <f t="shared" si="1087"/>
        <v>|Unknown|</v>
      </c>
    </row>
    <row r="8705" spans="1:21">
      <c r="A8705" s="14" t="s">
        <v>39819</v>
      </c>
      <c r="B8705" s="14" t="s">
        <v>48</v>
      </c>
      <c r="C8705" s="14" t="s">
        <v>39820</v>
      </c>
      <c r="D8705" s="14" t="s">
        <v>39821</v>
      </c>
      <c r="E8705" s="14" t="s">
        <v>39822</v>
      </c>
      <c r="F8705" s="14" t="s">
        <v>14549</v>
      </c>
      <c r="G8705" s="26">
        <v>43857</v>
      </c>
      <c r="H8705" s="14">
        <v>2015</v>
      </c>
      <c r="I8705" s="14" t="s">
        <v>363</v>
      </c>
      <c r="J8705" s="14" t="s">
        <v>624</v>
      </c>
      <c r="K8705" s="14" t="s">
        <v>13315</v>
      </c>
      <c r="L8705" s="14" t="s">
        <v>39823</v>
      </c>
      <c r="M8705" s="14">
        <f t="shared" si="1080"/>
        <v>2020</v>
      </c>
      <c r="N8705" s="14">
        <f t="shared" si="1081"/>
        <v>1</v>
      </c>
      <c r="O8705" s="14" t="str">
        <f>IFERROR(VLOOKUP(I8705,Lists!$F$2:$G$16,2,FALSE()),"Not Rated")</f>
        <v>Adults</v>
      </c>
      <c r="P8705" s="14">
        <f t="shared" si="1082"/>
        <v>96</v>
      </c>
      <c r="Q8705" s="14" t="str">
        <f t="shared" si="1083"/>
        <v>United Kingdom</v>
      </c>
      <c r="R8705" s="14" t="str">
        <f t="shared" si="1084"/>
        <v>|United Kingdom|France|United States|</v>
      </c>
      <c r="S8705" s="14" t="str">
        <f t="shared" si="1085"/>
        <v>|Dramas|Independent Movies|Music &amp; Musicals|</v>
      </c>
      <c r="T8705" s="14" t="str">
        <f t="shared" si="1086"/>
        <v>|Max Joseph|</v>
      </c>
      <c r="U8705" s="14" t="str">
        <f t="shared" si="1087"/>
        <v>|Zac Efron|Wes Bentley|Emily Ratajkowski|Jonny Weston|Shiloh Fernandez|Alex Shaffer|Jon Bernthal|Alicia Coppola|Wiley M. Pickett|Jon Abrahams|</v>
      </c>
    </row>
    <row r="8706" spans="1:21">
      <c r="A8706" s="14" t="s">
        <v>39824</v>
      </c>
      <c r="B8706" s="14" t="s">
        <v>48</v>
      </c>
      <c r="C8706" s="14" t="s">
        <v>39825</v>
      </c>
      <c r="D8706" s="14" t="s">
        <v>29316</v>
      </c>
      <c r="E8706" s="14" t="s">
        <v>39826</v>
      </c>
      <c r="F8706" s="14" t="s">
        <v>115</v>
      </c>
      <c r="G8706" s="26">
        <v>43662</v>
      </c>
      <c r="H8706" s="14">
        <v>2018</v>
      </c>
      <c r="I8706" s="14" t="s">
        <v>361</v>
      </c>
      <c r="J8706" s="14" t="s">
        <v>760</v>
      </c>
      <c r="K8706" s="14" t="s">
        <v>254</v>
      </c>
      <c r="L8706" s="14" t="s">
        <v>39827</v>
      </c>
      <c r="M8706" s="14">
        <f t="shared" ref="M8706:M8769" si="1088">IF(G8706="","",YEAR(G8706))</f>
        <v>2019</v>
      </c>
      <c r="N8706" s="14">
        <f t="shared" ref="N8706:N8769" si="1089">IF(G8706="","",MONTH(G8706))</f>
        <v>7</v>
      </c>
      <c r="O8706" s="14" t="str">
        <f>IFERROR(VLOOKUP(I8706,Lists!$F$2:$G$16,2,FALSE()),"Not Rated")</f>
        <v>Teens</v>
      </c>
      <c r="P8706" s="14">
        <f t="shared" ref="P8706:P8769" si="1090">IFERROR(VALUE(LEFT(J8706,FIND(" ",J8706)-1)),"")</f>
        <v>83</v>
      </c>
      <c r="Q8706" s="14" t="str">
        <f t="shared" ref="Q8706:Q8769" si="1091">IFERROR(LEFT(F8706,FIND(",",F8706)-1),F8706)</f>
        <v>United States</v>
      </c>
      <c r="R8706" s="14" t="str">
        <f t="shared" ref="R8706:R8769" si="1092">"|"&amp;SUBSTITUTE(F8706,", ","|")&amp;"|"</f>
        <v>|United States|</v>
      </c>
      <c r="S8706" s="14" t="str">
        <f t="shared" ref="S8706:S8769" si="1093">"|"&amp;SUBSTITUTE(K8706,", ","|")&amp;"|"</f>
        <v>|Thrillers|</v>
      </c>
      <c r="T8706" s="14" t="str">
        <f t="shared" ref="T8706:T8769" si="1094">"|"&amp;SUBSTITUTE(D8706,", ","|")&amp;"|"</f>
        <v>|Chris Stokes|</v>
      </c>
      <c r="U8706" s="14" t="str">
        <f t="shared" ref="U8706:U8769" si="1095">"|"&amp;SUBSTITUTE(E8706,", ","|")&amp;"|"</f>
        <v>|Charles Malik Whitfield|Draya Michele|Elise Neal|Cassidey Fralin|Brian White|Valarie Pettiford|Gary Anthony Sturgis|Jessica Vanessa DeLeon|</v>
      </c>
    </row>
    <row r="8707" spans="1:21">
      <c r="A8707" s="14" t="s">
        <v>39828</v>
      </c>
      <c r="B8707" s="14" t="s">
        <v>48</v>
      </c>
      <c r="C8707" s="14" t="s">
        <v>39829</v>
      </c>
      <c r="D8707" s="14" t="s">
        <v>39830</v>
      </c>
      <c r="E8707" s="14" t="s">
        <v>39831</v>
      </c>
      <c r="F8707" s="14" t="s">
        <v>122</v>
      </c>
      <c r="G8707" s="26">
        <v>42614</v>
      </c>
      <c r="H8707" s="14">
        <v>2016</v>
      </c>
      <c r="I8707" s="14" t="s">
        <v>360</v>
      </c>
      <c r="J8707" s="14" t="s">
        <v>436</v>
      </c>
      <c r="K8707" s="14" t="s">
        <v>542</v>
      </c>
      <c r="L8707" s="14" t="s">
        <v>39832</v>
      </c>
      <c r="M8707" s="14">
        <f t="shared" si="1088"/>
        <v>2016</v>
      </c>
      <c r="N8707" s="14">
        <f t="shared" si="1089"/>
        <v>9</v>
      </c>
      <c r="O8707" s="14" t="str">
        <f>IFERROR(VLOOKUP(I8707,Lists!$F$2:$G$16,2,FALSE()),"Not Rated")</f>
        <v>Adults</v>
      </c>
      <c r="P8707" s="14">
        <f t="shared" si="1090"/>
        <v>91</v>
      </c>
      <c r="Q8707" s="14" t="str">
        <f t="shared" si="1091"/>
        <v>Spain</v>
      </c>
      <c r="R8707" s="14" t="str">
        <f t="shared" si="1092"/>
        <v>|Spain|</v>
      </c>
      <c r="S8707" s="14" t="str">
        <f t="shared" si="1093"/>
        <v>|Comedies|International Movies|Romantic Movies|</v>
      </c>
      <c r="T8707" s="14" t="str">
        <f t="shared" si="1094"/>
        <v>|David Serrano|</v>
      </c>
      <c r="U8707" s="14" t="str">
        <f t="shared" si="1095"/>
        <v>|Hugo Silva|Michelle Jenner|Ernesto Sevilla|Belén Cuesta|Óscar Ladoire|Ilay Kurelovic|Verónica Forqué|Luis Jaspe|Borja Luna|José Luis Marín|</v>
      </c>
    </row>
    <row r="8708" spans="1:21">
      <c r="A8708" s="14" t="s">
        <v>39833</v>
      </c>
      <c r="B8708" s="14" t="s">
        <v>48</v>
      </c>
      <c r="C8708" s="14" t="s">
        <v>39834</v>
      </c>
      <c r="D8708" s="14" t="s">
        <v>39835</v>
      </c>
      <c r="E8708" s="14" t="s">
        <v>39836</v>
      </c>
      <c r="F8708" s="14" t="s">
        <v>115</v>
      </c>
      <c r="G8708" s="26">
        <v>43507</v>
      </c>
      <c r="H8708" s="14">
        <v>2018</v>
      </c>
      <c r="I8708" s="14" t="s">
        <v>363</v>
      </c>
      <c r="J8708" s="14" t="s">
        <v>730</v>
      </c>
      <c r="K8708" s="14" t="s">
        <v>1436</v>
      </c>
      <c r="L8708" s="14" t="s">
        <v>39837</v>
      </c>
      <c r="M8708" s="14">
        <f t="shared" si="1088"/>
        <v>2019</v>
      </c>
      <c r="N8708" s="14">
        <f t="shared" si="1089"/>
        <v>2</v>
      </c>
      <c r="O8708" s="14" t="str">
        <f>IFERROR(VLOOKUP(I8708,Lists!$F$2:$G$16,2,FALSE()),"Not Rated")</f>
        <v>Adults</v>
      </c>
      <c r="P8708" s="14">
        <f t="shared" si="1090"/>
        <v>93</v>
      </c>
      <c r="Q8708" s="14" t="str">
        <f t="shared" si="1091"/>
        <v>United States</v>
      </c>
      <c r="R8708" s="14" t="str">
        <f t="shared" si="1092"/>
        <v>|United States|</v>
      </c>
      <c r="S8708" s="14" t="str">
        <f t="shared" si="1093"/>
        <v>|Dramas|Independent Movies|</v>
      </c>
      <c r="T8708" s="14" t="str">
        <f t="shared" si="1094"/>
        <v>|Jeremiah Zagar|</v>
      </c>
      <c r="U8708" s="14" t="str">
        <f t="shared" si="1095"/>
        <v>|Evan Rosado|Josiah Gabriel|Isaiah Kristian|Raúl Castillo|Sheila Vand|Giovanni Pacciarelli|Terry Holland|Moe Isaac|Mickey Anthony|Tom Malley|</v>
      </c>
    </row>
    <row r="8709" spans="1:21">
      <c r="A8709" s="14" t="s">
        <v>39838</v>
      </c>
      <c r="B8709" s="14" t="s">
        <v>48</v>
      </c>
      <c r="C8709" s="14" t="s">
        <v>39839</v>
      </c>
      <c r="D8709" s="14" t="s">
        <v>30601</v>
      </c>
      <c r="E8709" s="14" t="s">
        <v>117</v>
      </c>
      <c r="F8709" s="14" t="s">
        <v>115</v>
      </c>
      <c r="G8709" s="26">
        <v>43282</v>
      </c>
      <c r="H8709" s="14">
        <v>2017</v>
      </c>
      <c r="I8709" s="14" t="s">
        <v>362</v>
      </c>
      <c r="J8709" s="14" t="s">
        <v>2892</v>
      </c>
      <c r="K8709" s="14" t="s">
        <v>496</v>
      </c>
      <c r="L8709" s="14" t="s">
        <v>39840</v>
      </c>
      <c r="M8709" s="14">
        <f t="shared" si="1088"/>
        <v>2018</v>
      </c>
      <c r="N8709" s="14">
        <f t="shared" si="1089"/>
        <v>7</v>
      </c>
      <c r="O8709" s="14" t="str">
        <f>IFERROR(VLOOKUP(I8709,Lists!$F$2:$G$16,2,FALSE()),"Not Rated")</f>
        <v>Older Kids</v>
      </c>
      <c r="P8709" s="14">
        <f t="shared" si="1090"/>
        <v>38</v>
      </c>
      <c r="Q8709" s="14" t="str">
        <f t="shared" si="1091"/>
        <v>United States</v>
      </c>
      <c r="R8709" s="14" t="str">
        <f t="shared" si="1092"/>
        <v>|United States|</v>
      </c>
      <c r="S8709" s="14" t="str">
        <f t="shared" si="1093"/>
        <v>|Documentaries|International Movies|</v>
      </c>
      <c r="T8709" s="14" t="str">
        <f t="shared" si="1094"/>
        <v>|Greg MacGillivray|</v>
      </c>
      <c r="U8709" s="14" t="str">
        <f t="shared" si="1095"/>
        <v>|Unknown|</v>
      </c>
    </row>
    <row r="8710" spans="1:21">
      <c r="A8710" s="14" t="s">
        <v>39841</v>
      </c>
      <c r="B8710" s="14" t="s">
        <v>48</v>
      </c>
      <c r="C8710" s="14" t="s">
        <v>39842</v>
      </c>
      <c r="D8710" s="14" t="s">
        <v>38359</v>
      </c>
      <c r="E8710" s="14" t="s">
        <v>39843</v>
      </c>
      <c r="F8710" s="14" t="s">
        <v>13060</v>
      </c>
      <c r="G8710" s="26">
        <v>42962</v>
      </c>
      <c r="H8710" s="14">
        <v>2015</v>
      </c>
      <c r="I8710" s="14" t="s">
        <v>360</v>
      </c>
      <c r="J8710" s="14" t="s">
        <v>507</v>
      </c>
      <c r="K8710" s="14" t="s">
        <v>1034</v>
      </c>
      <c r="L8710" s="14" t="s">
        <v>39844</v>
      </c>
      <c r="M8710" s="14">
        <f t="shared" si="1088"/>
        <v>2017</v>
      </c>
      <c r="N8710" s="14">
        <f t="shared" si="1089"/>
        <v>8</v>
      </c>
      <c r="O8710" s="14" t="str">
        <f>IFERROR(VLOOKUP(I8710,Lists!$F$2:$G$16,2,FALSE()),"Not Rated")</f>
        <v>Adults</v>
      </c>
      <c r="P8710" s="14">
        <f t="shared" si="1090"/>
        <v>94</v>
      </c>
      <c r="Q8710" s="14" t="str">
        <f t="shared" si="1091"/>
        <v>United States</v>
      </c>
      <c r="R8710" s="14" t="str">
        <f t="shared" si="1092"/>
        <v>|United States|Argentina|</v>
      </c>
      <c r="S8710" s="14" t="str">
        <f t="shared" si="1093"/>
        <v>|Comedies|Dramas|Independent Movies|</v>
      </c>
      <c r="T8710" s="14" t="str">
        <f t="shared" si="1094"/>
        <v>|Alejandro Agresti|</v>
      </c>
      <c r="U8710" s="14" t="str">
        <f t="shared" si="1095"/>
        <v>|John Cusack|Paul Hipp|Kevin Morris|Alejandro Agresti|Mario Alarcón|Norman Briski|Lucila Solá|Juana Viale|Pablo Bossi|Leticia Brédice|</v>
      </c>
    </row>
    <row r="8711" spans="1:21">
      <c r="A8711" s="14" t="s">
        <v>39845</v>
      </c>
      <c r="B8711" s="14" t="s">
        <v>48</v>
      </c>
      <c r="C8711" s="14" t="s">
        <v>39846</v>
      </c>
      <c r="D8711" s="14" t="s">
        <v>39847</v>
      </c>
      <c r="E8711" s="14" t="s">
        <v>39848</v>
      </c>
      <c r="F8711" s="14" t="s">
        <v>147</v>
      </c>
      <c r="G8711" s="26">
        <v>43739</v>
      </c>
      <c r="H8711" s="14">
        <v>1983</v>
      </c>
      <c r="I8711" s="14" t="s">
        <v>360</v>
      </c>
      <c r="J8711" s="14" t="s">
        <v>436</v>
      </c>
      <c r="K8711" s="14" t="s">
        <v>475</v>
      </c>
      <c r="L8711" s="14" t="s">
        <v>39849</v>
      </c>
      <c r="M8711" s="14">
        <f t="shared" si="1088"/>
        <v>2019</v>
      </c>
      <c r="N8711" s="14">
        <f t="shared" si="1089"/>
        <v>10</v>
      </c>
      <c r="O8711" s="14" t="str">
        <f>IFERROR(VLOOKUP(I8711,Lists!$F$2:$G$16,2,FALSE()),"Not Rated")</f>
        <v>Adults</v>
      </c>
      <c r="P8711" s="14">
        <f t="shared" si="1090"/>
        <v>91</v>
      </c>
      <c r="Q8711" s="14" t="str">
        <f t="shared" si="1091"/>
        <v>Poland</v>
      </c>
      <c r="R8711" s="14" t="str">
        <f t="shared" si="1092"/>
        <v>|Poland|</v>
      </c>
      <c r="S8711" s="14" t="str">
        <f t="shared" si="1093"/>
        <v>|Dramas|International Movies|</v>
      </c>
      <c r="T8711" s="14" t="str">
        <f t="shared" si="1094"/>
        <v>|Antoni Krauze|</v>
      </c>
      <c r="U8711" s="14" t="str">
        <f t="shared" si="1095"/>
        <v>|Halina Buyno-Łoza|Zofia Cegiełkowa|Barbara Chojecka|Eugenia Horecka|Zygmunt Zintel|Henryka Janikowska|Lena Wilczyńska|Jerzy Block|</v>
      </c>
    </row>
    <row r="8712" spans="1:21">
      <c r="A8712" s="14" t="s">
        <v>39850</v>
      </c>
      <c r="B8712" s="14" t="s">
        <v>49</v>
      </c>
      <c r="C8712" s="14" t="s">
        <v>39851</v>
      </c>
      <c r="D8712" s="14" t="s">
        <v>117</v>
      </c>
      <c r="E8712" s="14" t="s">
        <v>39852</v>
      </c>
      <c r="F8712" s="14" t="s">
        <v>115</v>
      </c>
      <c r="G8712" s="26">
        <v>41730</v>
      </c>
      <c r="H8712" s="14">
        <v>2012</v>
      </c>
      <c r="I8712" s="14" t="s">
        <v>360</v>
      </c>
      <c r="J8712" s="14" t="s">
        <v>3025</v>
      </c>
      <c r="K8712" s="14" t="s">
        <v>490</v>
      </c>
      <c r="L8712" s="14" t="s">
        <v>39853</v>
      </c>
      <c r="M8712" s="14">
        <f t="shared" si="1088"/>
        <v>2014</v>
      </c>
      <c r="N8712" s="14">
        <f t="shared" si="1089"/>
        <v>4</v>
      </c>
      <c r="O8712" s="14" t="str">
        <f>IFERROR(VLOOKUP(I8712,Lists!$F$2:$G$16,2,FALSE()),"Not Rated")</f>
        <v>Adults</v>
      </c>
      <c r="P8712" s="14">
        <f t="shared" si="1090"/>
        <v>8</v>
      </c>
      <c r="Q8712" s="14" t="str">
        <f t="shared" si="1091"/>
        <v>United States</v>
      </c>
      <c r="R8712" s="14" t="str">
        <f t="shared" si="1092"/>
        <v>|United States|</v>
      </c>
      <c r="S8712" s="14" t="str">
        <f t="shared" si="1093"/>
        <v>|TV Comedies|TV Dramas|</v>
      </c>
      <c r="T8712" s="14" t="str">
        <f t="shared" si="1094"/>
        <v>|Unknown|</v>
      </c>
      <c r="U8712" s="14" t="str">
        <f t="shared" si="1095"/>
        <v>|Mary-Louise Parker|Hunter Parrish|Alexander Gould|Kevin Nealon|Justin Kirk|Elizabeth Perkins|Allie Grant|Andy Milder|Tonye Patano|Romany Malco|</v>
      </c>
    </row>
    <row r="8713" spans="1:21">
      <c r="A8713" s="14" t="s">
        <v>39854</v>
      </c>
      <c r="B8713" s="14" t="s">
        <v>48</v>
      </c>
      <c r="C8713" s="14" t="s">
        <v>39855</v>
      </c>
      <c r="D8713" s="14" t="s">
        <v>39856</v>
      </c>
      <c r="E8713" s="14" t="s">
        <v>39857</v>
      </c>
      <c r="F8713" s="14" t="s">
        <v>130</v>
      </c>
      <c r="G8713" s="26">
        <v>43370</v>
      </c>
      <c r="H8713" s="14">
        <v>2016</v>
      </c>
      <c r="I8713" s="14" t="s">
        <v>360</v>
      </c>
      <c r="J8713" s="14" t="s">
        <v>739</v>
      </c>
      <c r="K8713" s="14" t="s">
        <v>444</v>
      </c>
      <c r="L8713" s="14" t="s">
        <v>39858</v>
      </c>
      <c r="M8713" s="14">
        <f t="shared" si="1088"/>
        <v>2018</v>
      </c>
      <c r="N8713" s="14">
        <f t="shared" si="1089"/>
        <v>9</v>
      </c>
      <c r="O8713" s="14" t="str">
        <f>IFERROR(VLOOKUP(I8713,Lists!$F$2:$G$16,2,FALSE()),"Not Rated")</f>
        <v>Adults</v>
      </c>
      <c r="P8713" s="14">
        <f t="shared" si="1090"/>
        <v>95</v>
      </c>
      <c r="Q8713" s="14" t="str">
        <f t="shared" si="1091"/>
        <v>Hong Kong</v>
      </c>
      <c r="R8713" s="14" t="str">
        <f t="shared" si="1092"/>
        <v>|Hong Kong|</v>
      </c>
      <c r="S8713" s="14" t="str">
        <f t="shared" si="1093"/>
        <v>|Dramas|Independent Movies|International Movies|</v>
      </c>
      <c r="T8713" s="14" t="str">
        <f t="shared" si="1094"/>
        <v>|Chi Fat Chan|</v>
      </c>
      <c r="U8713" s="14" t="str">
        <f t="shared" si="1095"/>
        <v>|Liu Kai Chi|Lam Yiu-sing|Tony Tsz-Tung Wu|Poon Chan-leung|Sun Li Man|Tam Sin Yin|Sham Ka Ki|Wang Simin|Jan Lamb|</v>
      </c>
    </row>
    <row r="8714" spans="1:21">
      <c r="A8714" s="14" t="s">
        <v>39859</v>
      </c>
      <c r="B8714" s="14" t="s">
        <v>49</v>
      </c>
      <c r="C8714" s="14" t="s">
        <v>39860</v>
      </c>
      <c r="D8714" s="14" t="s">
        <v>117</v>
      </c>
      <c r="E8714" s="14" t="s">
        <v>34770</v>
      </c>
      <c r="F8714" s="14" t="s">
        <v>118</v>
      </c>
      <c r="G8714" s="26">
        <v>42825</v>
      </c>
      <c r="H8714" s="14">
        <v>2016</v>
      </c>
      <c r="I8714" s="14" t="s">
        <v>362</v>
      </c>
      <c r="J8714" s="14" t="s">
        <v>106</v>
      </c>
      <c r="K8714" s="14" t="s">
        <v>26858</v>
      </c>
      <c r="L8714" s="14" t="s">
        <v>39861</v>
      </c>
      <c r="M8714" s="14">
        <f t="shared" si="1088"/>
        <v>2017</v>
      </c>
      <c r="N8714" s="14">
        <f t="shared" si="1089"/>
        <v>3</v>
      </c>
      <c r="O8714" s="14" t="str">
        <f>IFERROR(VLOOKUP(I8714,Lists!$F$2:$G$16,2,FALSE()),"Not Rated")</f>
        <v>Older Kids</v>
      </c>
      <c r="P8714" s="14">
        <f t="shared" si="1090"/>
        <v>2</v>
      </c>
      <c r="Q8714" s="14" t="str">
        <f t="shared" si="1091"/>
        <v>United Kingdom</v>
      </c>
      <c r="R8714" s="14" t="str">
        <f t="shared" si="1092"/>
        <v>|United Kingdom|</v>
      </c>
      <c r="S8714" s="14" t="str">
        <f t="shared" si="1093"/>
        <v>|British TV Shows|Docuseries|Science &amp; Nature TV|</v>
      </c>
      <c r="T8714" s="14" t="str">
        <f t="shared" si="1094"/>
        <v>|Unknown|</v>
      </c>
      <c r="U8714" s="14" t="str">
        <f t="shared" si="1095"/>
        <v>|Chris Packham|</v>
      </c>
    </row>
    <row r="8715" spans="1:21">
      <c r="A8715" s="14" t="s">
        <v>39862</v>
      </c>
      <c r="B8715" s="14" t="s">
        <v>48</v>
      </c>
      <c r="C8715" s="14" t="s">
        <v>39863</v>
      </c>
      <c r="D8715" s="14" t="s">
        <v>39864</v>
      </c>
      <c r="E8715" s="14" t="s">
        <v>39865</v>
      </c>
      <c r="F8715" s="14" t="s">
        <v>116</v>
      </c>
      <c r="G8715" s="26">
        <v>43160</v>
      </c>
      <c r="H8715" s="14">
        <v>2015</v>
      </c>
      <c r="I8715" s="14" t="s">
        <v>360</v>
      </c>
      <c r="J8715" s="14" t="s">
        <v>639</v>
      </c>
      <c r="K8715" s="14" t="s">
        <v>529</v>
      </c>
      <c r="L8715" s="14" t="s">
        <v>39866</v>
      </c>
      <c r="M8715" s="14">
        <f t="shared" si="1088"/>
        <v>2018</v>
      </c>
      <c r="N8715" s="14">
        <f t="shared" si="1089"/>
        <v>3</v>
      </c>
      <c r="O8715" s="14" t="str">
        <f>IFERROR(VLOOKUP(I8715,Lists!$F$2:$G$16,2,FALSE()),"Not Rated")</f>
        <v>Adults</v>
      </c>
      <c r="P8715" s="14">
        <f t="shared" si="1090"/>
        <v>124</v>
      </c>
      <c r="Q8715" s="14" t="str">
        <f t="shared" si="1091"/>
        <v>India</v>
      </c>
      <c r="R8715" s="14" t="str">
        <f t="shared" si="1092"/>
        <v>|India|</v>
      </c>
      <c r="S8715" s="14" t="str">
        <f t="shared" si="1093"/>
        <v>|Comedies|International Movies|</v>
      </c>
      <c r="T8715" s="14" t="str">
        <f t="shared" si="1094"/>
        <v>|Ashish R. Mohan|</v>
      </c>
      <c r="U8715" s="14" t="str">
        <f t="shared" si="1095"/>
        <v>|Arshad Warsi|Jacky Bhagnani|Lauren Gottlieb|Dalip Tahil|Pavan Malhotra|Ayub Khoso|Adnan Shah|</v>
      </c>
    </row>
    <row r="8716" spans="1:21">
      <c r="A8716" s="14" t="s">
        <v>39867</v>
      </c>
      <c r="B8716" s="14" t="s">
        <v>48</v>
      </c>
      <c r="C8716" s="14" t="s">
        <v>39868</v>
      </c>
      <c r="D8716" s="14" t="s">
        <v>39869</v>
      </c>
      <c r="E8716" s="14" t="s">
        <v>39870</v>
      </c>
      <c r="F8716" s="14" t="s">
        <v>115</v>
      </c>
      <c r="G8716" s="26">
        <v>43009</v>
      </c>
      <c r="H8716" s="14">
        <v>2016</v>
      </c>
      <c r="I8716" s="14" t="s">
        <v>365</v>
      </c>
      <c r="J8716" s="14" t="s">
        <v>4548</v>
      </c>
      <c r="K8716" s="14" t="s">
        <v>251</v>
      </c>
      <c r="L8716" s="14" t="s">
        <v>39871</v>
      </c>
      <c r="M8716" s="14">
        <f t="shared" si="1088"/>
        <v>2017</v>
      </c>
      <c r="N8716" s="14">
        <f t="shared" si="1089"/>
        <v>10</v>
      </c>
      <c r="O8716" s="14" t="str">
        <f>IFERROR(VLOOKUP(I8716,Lists!$F$2:$G$16,2,FALSE()),"Not Rated")</f>
        <v>Kids</v>
      </c>
      <c r="P8716" s="14">
        <f t="shared" si="1090"/>
        <v>73</v>
      </c>
      <c r="Q8716" s="14" t="str">
        <f t="shared" si="1091"/>
        <v>United States</v>
      </c>
      <c r="R8716" s="14" t="str">
        <f t="shared" si="1092"/>
        <v>|United States|</v>
      </c>
      <c r="S8716" s="14" t="str">
        <f t="shared" si="1093"/>
        <v>|Children &amp; Family Movies|</v>
      </c>
      <c r="T8716" s="14" t="str">
        <f t="shared" si="1094"/>
        <v>|Stephen Donnelly|Olly Reid|Jun Falkenstein|</v>
      </c>
      <c r="U8716" s="14" t="str">
        <f t="shared" si="1095"/>
        <v>|Debi Derryberry|Cassandra Morris|Salli Saffioti|Larissa Gallagher|Cristina Milizia|Michael Sorich|Jonquil Goode|Travis Dresden|Evan Smith|</v>
      </c>
    </row>
    <row r="8717" spans="1:21">
      <c r="A8717" s="14" t="s">
        <v>39872</v>
      </c>
      <c r="B8717" s="14" t="s">
        <v>48</v>
      </c>
      <c r="C8717" s="14" t="s">
        <v>39873</v>
      </c>
      <c r="D8717" s="14" t="s">
        <v>39874</v>
      </c>
      <c r="E8717" s="14" t="s">
        <v>39875</v>
      </c>
      <c r="F8717" s="14" t="s">
        <v>2247</v>
      </c>
      <c r="G8717" s="26">
        <v>42817</v>
      </c>
      <c r="H8717" s="14">
        <v>2014</v>
      </c>
      <c r="I8717" s="14" t="s">
        <v>363</v>
      </c>
      <c r="J8717" s="14" t="s">
        <v>1096</v>
      </c>
      <c r="K8717" s="14" t="s">
        <v>1436</v>
      </c>
      <c r="L8717" s="14" t="s">
        <v>39876</v>
      </c>
      <c r="M8717" s="14">
        <f t="shared" si="1088"/>
        <v>2017</v>
      </c>
      <c r="N8717" s="14">
        <f t="shared" si="1089"/>
        <v>3</v>
      </c>
      <c r="O8717" s="14" t="str">
        <f>IFERROR(VLOOKUP(I8717,Lists!$F$2:$G$16,2,FALSE()),"Not Rated")</f>
        <v>Adults</v>
      </c>
      <c r="P8717" s="14">
        <f t="shared" si="1090"/>
        <v>108</v>
      </c>
      <c r="Q8717" s="14" t="str">
        <f t="shared" si="1091"/>
        <v>United States</v>
      </c>
      <c r="R8717" s="14" t="str">
        <f t="shared" si="1092"/>
        <v>|United States|France|</v>
      </c>
      <c r="S8717" s="14" t="str">
        <f t="shared" si="1093"/>
        <v>|Dramas|Independent Movies|</v>
      </c>
      <c r="T8717" s="14" t="str">
        <f t="shared" si="1094"/>
        <v>|Abel Ferrara|</v>
      </c>
      <c r="U8717" s="14" t="str">
        <f t="shared" si="1095"/>
        <v>|Gérard Depardieu|Jacqueline Bisset|Marie Mouté|Paul Calderon|Paul Hipp|Pamela Afesi|Chris Zois|Shanyn Leigh|Drena De Niro|Amy Ferguson|Aurelie Claudel|Nikki James|</v>
      </c>
    </row>
    <row r="8718" spans="1:21">
      <c r="A8718" s="14" t="s">
        <v>39877</v>
      </c>
      <c r="B8718" s="14" t="s">
        <v>48</v>
      </c>
      <c r="C8718" s="14" t="s">
        <v>39878</v>
      </c>
      <c r="D8718" s="14" t="s">
        <v>39879</v>
      </c>
      <c r="E8718" s="14" t="s">
        <v>39880</v>
      </c>
      <c r="F8718" s="14" t="s">
        <v>115</v>
      </c>
      <c r="G8718" s="26">
        <v>43137</v>
      </c>
      <c r="H8718" s="14">
        <v>2017</v>
      </c>
      <c r="I8718" s="14" t="s">
        <v>360</v>
      </c>
      <c r="J8718" s="14" t="s">
        <v>1668</v>
      </c>
      <c r="K8718" s="14" t="s">
        <v>17847</v>
      </c>
      <c r="L8718" s="14" t="s">
        <v>39881</v>
      </c>
      <c r="M8718" s="14">
        <f t="shared" si="1088"/>
        <v>2018</v>
      </c>
      <c r="N8718" s="14">
        <f t="shared" si="1089"/>
        <v>2</v>
      </c>
      <c r="O8718" s="14" t="str">
        <f>IFERROR(VLOOKUP(I8718,Lists!$F$2:$G$16,2,FALSE()),"Not Rated")</f>
        <v>Adults</v>
      </c>
      <c r="P8718" s="14">
        <f t="shared" si="1090"/>
        <v>84</v>
      </c>
      <c r="Q8718" s="14" t="str">
        <f t="shared" si="1091"/>
        <v>United States</v>
      </c>
      <c r="R8718" s="14" t="str">
        <f t="shared" si="1092"/>
        <v>|United States|</v>
      </c>
      <c r="S8718" s="14" t="str">
        <f t="shared" si="1093"/>
        <v>|Comedies|Horror Movies|Independent Movies|</v>
      </c>
      <c r="T8718" s="14" t="str">
        <f t="shared" si="1094"/>
        <v>|Trevor Ryan|</v>
      </c>
      <c r="U8718" s="14" t="str">
        <f t="shared" si="1095"/>
        <v>|Bill Sage|Sabina Gadecki|Anastasia Baranova|Dolph Lundgren|Thomas Dekker|Karrueche Tran|Chris Zylka|Keelin Woodell|Garrett Clayton|Shad Gaspard|Rory Culkin|</v>
      </c>
    </row>
    <row r="8719" spans="1:21">
      <c r="A8719" s="14" t="s">
        <v>39882</v>
      </c>
      <c r="B8719" s="14" t="s">
        <v>48</v>
      </c>
      <c r="C8719" s="14" t="s">
        <v>39883</v>
      </c>
      <c r="D8719" s="14" t="s">
        <v>38491</v>
      </c>
      <c r="E8719" s="14" t="s">
        <v>39884</v>
      </c>
      <c r="F8719" s="14" t="s">
        <v>147</v>
      </c>
      <c r="G8719" s="26">
        <v>43739</v>
      </c>
      <c r="H8719" s="14">
        <v>1967</v>
      </c>
      <c r="I8719" s="14" t="s">
        <v>360</v>
      </c>
      <c r="J8719" s="14" t="s">
        <v>730</v>
      </c>
      <c r="K8719" s="14" t="s">
        <v>1991</v>
      </c>
      <c r="L8719" s="14" t="s">
        <v>39885</v>
      </c>
      <c r="M8719" s="14">
        <f t="shared" si="1088"/>
        <v>2019</v>
      </c>
      <c r="N8719" s="14">
        <f t="shared" si="1089"/>
        <v>10</v>
      </c>
      <c r="O8719" s="14" t="str">
        <f>IFERROR(VLOOKUP(I8719,Lists!$F$2:$G$16,2,FALSE()),"Not Rated")</f>
        <v>Adults</v>
      </c>
      <c r="P8719" s="14">
        <f t="shared" si="1090"/>
        <v>93</v>
      </c>
      <c r="Q8719" s="14" t="str">
        <f t="shared" si="1091"/>
        <v>Poland</v>
      </c>
      <c r="R8719" s="14" t="str">
        <f t="shared" si="1092"/>
        <v>|Poland|</v>
      </c>
      <c r="S8719" s="14" t="str">
        <f t="shared" si="1093"/>
        <v>|Classic Movies|Dramas|International Movies|</v>
      </c>
      <c r="T8719" s="14" t="str">
        <f t="shared" si="1094"/>
        <v>|Stanisław Różewicz|</v>
      </c>
      <c r="U8719" s="14" t="str">
        <f t="shared" si="1095"/>
        <v>|Zygmunt Hübner|Arkadiusz Bazak|Tadeusz Schmidt|Józef Nowak|Tadeusz Pluciński|Bogusz Bilewski|</v>
      </c>
    </row>
    <row r="8720" spans="1:21">
      <c r="A8720" s="14" t="s">
        <v>39886</v>
      </c>
      <c r="B8720" s="14" t="s">
        <v>48</v>
      </c>
      <c r="C8720" s="14" t="s">
        <v>39887</v>
      </c>
      <c r="D8720" s="14" t="s">
        <v>39888</v>
      </c>
      <c r="E8720" s="14" t="s">
        <v>39889</v>
      </c>
      <c r="F8720" s="14" t="s">
        <v>117</v>
      </c>
      <c r="G8720" s="26">
        <v>43686</v>
      </c>
      <c r="H8720" s="14">
        <v>2019</v>
      </c>
      <c r="I8720" s="14" t="s">
        <v>360</v>
      </c>
      <c r="J8720" s="14" t="s">
        <v>624</v>
      </c>
      <c r="K8720" s="14" t="s">
        <v>884</v>
      </c>
      <c r="L8720" s="14" t="s">
        <v>39890</v>
      </c>
      <c r="M8720" s="14">
        <f t="shared" si="1088"/>
        <v>2019</v>
      </c>
      <c r="N8720" s="14">
        <f t="shared" si="1089"/>
        <v>8</v>
      </c>
      <c r="O8720" s="14" t="str">
        <f>IFERROR(VLOOKUP(I8720,Lists!$F$2:$G$16,2,FALSE()),"Not Rated")</f>
        <v>Adults</v>
      </c>
      <c r="P8720" s="14">
        <f t="shared" si="1090"/>
        <v>96</v>
      </c>
      <c r="Q8720" s="14" t="str">
        <f t="shared" si="1091"/>
        <v>Unknown</v>
      </c>
      <c r="R8720" s="14" t="str">
        <f t="shared" si="1092"/>
        <v>|Unknown|</v>
      </c>
      <c r="S8720" s="14" t="str">
        <f t="shared" si="1093"/>
        <v>|Documentaries|Sports Movies|</v>
      </c>
      <c r="T8720" s="14" t="str">
        <f t="shared" si="1094"/>
        <v>|Michael Fahey|</v>
      </c>
      <c r="U8720" s="14" t="str">
        <f t="shared" si="1095"/>
        <v>|Ron Perlman|Louie Simmons|</v>
      </c>
    </row>
    <row r="8721" spans="1:21">
      <c r="A8721" s="14" t="s">
        <v>39891</v>
      </c>
      <c r="B8721" s="14" t="s">
        <v>48</v>
      </c>
      <c r="C8721" s="14" t="s">
        <v>39892</v>
      </c>
      <c r="D8721" s="14" t="s">
        <v>39893</v>
      </c>
      <c r="E8721" s="14" t="s">
        <v>39894</v>
      </c>
      <c r="F8721" s="14" t="s">
        <v>126</v>
      </c>
      <c r="G8721" s="26">
        <v>43282</v>
      </c>
      <c r="H8721" s="14">
        <v>2017</v>
      </c>
      <c r="I8721" s="14" t="s">
        <v>361</v>
      </c>
      <c r="J8721" s="14" t="s">
        <v>724</v>
      </c>
      <c r="K8721" s="14" t="s">
        <v>834</v>
      </c>
      <c r="L8721" s="14" t="s">
        <v>39895</v>
      </c>
      <c r="M8721" s="14">
        <f t="shared" si="1088"/>
        <v>2018</v>
      </c>
      <c r="N8721" s="14">
        <f t="shared" si="1089"/>
        <v>7</v>
      </c>
      <c r="O8721" s="14" t="str">
        <f>IFERROR(VLOOKUP(I8721,Lists!$F$2:$G$16,2,FALSE()),"Not Rated")</f>
        <v>Teens</v>
      </c>
      <c r="P8721" s="14">
        <f t="shared" si="1090"/>
        <v>102</v>
      </c>
      <c r="Q8721" s="14" t="str">
        <f t="shared" si="1091"/>
        <v>China</v>
      </c>
      <c r="R8721" s="14" t="str">
        <f t="shared" si="1092"/>
        <v>|China|</v>
      </c>
      <c r="S8721" s="14" t="str">
        <f t="shared" si="1093"/>
        <v>|Comedies|Dramas|International Movies|</v>
      </c>
      <c r="T8721" s="14" t="str">
        <f t="shared" si="1094"/>
        <v>|Huang Lei|</v>
      </c>
      <c r="U8721" s="14" t="str">
        <f t="shared" si="1095"/>
        <v>|Huang Lei|Sun Li|Lee Li-Chun|Zhang Weixin|Hai Qing|Wang Xun|Wei Daxun|Lorene Ren|Lei Huang|</v>
      </c>
    </row>
    <row r="8722" spans="1:21">
      <c r="A8722" s="14" t="s">
        <v>39896</v>
      </c>
      <c r="B8722" s="14" t="s">
        <v>49</v>
      </c>
      <c r="C8722" s="14" t="s">
        <v>39897</v>
      </c>
      <c r="D8722" s="14" t="s">
        <v>117</v>
      </c>
      <c r="E8722" s="14" t="s">
        <v>39898</v>
      </c>
      <c r="F8722" s="14" t="s">
        <v>129</v>
      </c>
      <c r="G8722" s="26">
        <v>42860</v>
      </c>
      <c r="H8722" s="14">
        <v>2016</v>
      </c>
      <c r="I8722" s="14" t="s">
        <v>361</v>
      </c>
      <c r="J8722" s="14" t="s">
        <v>105</v>
      </c>
      <c r="K8722" s="14" t="s">
        <v>1608</v>
      </c>
      <c r="L8722" s="14" t="s">
        <v>39899</v>
      </c>
      <c r="M8722" s="14">
        <f t="shared" si="1088"/>
        <v>2017</v>
      </c>
      <c r="N8722" s="14">
        <f t="shared" si="1089"/>
        <v>5</v>
      </c>
      <c r="O8722" s="14" t="str">
        <f>IFERROR(VLOOKUP(I8722,Lists!$F$2:$G$16,2,FALSE()),"Not Rated")</f>
        <v>Teens</v>
      </c>
      <c r="P8722" s="14">
        <f t="shared" si="1090"/>
        <v>1</v>
      </c>
      <c r="Q8722" s="14" t="str">
        <f t="shared" si="1091"/>
        <v>Turkey</v>
      </c>
      <c r="R8722" s="14" t="str">
        <f t="shared" si="1092"/>
        <v>|Turkey|</v>
      </c>
      <c r="S8722" s="14" t="str">
        <f t="shared" si="1093"/>
        <v>|International TV Shows|TV Comedies|TV Dramas|</v>
      </c>
      <c r="T8722" s="14" t="str">
        <f t="shared" si="1094"/>
        <v>|Unknown|</v>
      </c>
      <c r="U8722" s="14" t="str">
        <f t="shared" si="1095"/>
        <v>|Settar Tanrıöğen|Uraz Kaygılaroğlu|Berna Koraltürk|Melis Tüzüngüç|Özgün Karaman|Tülay Bursa|Tolga Pancaroğlu|Ertunç Tuncer|Cansu Gültekin|</v>
      </c>
    </row>
    <row r="8723" spans="1:21">
      <c r="A8723" s="14" t="s">
        <v>39900</v>
      </c>
      <c r="B8723" s="14" t="s">
        <v>49</v>
      </c>
      <c r="C8723" s="14" t="s">
        <v>39901</v>
      </c>
      <c r="D8723" s="14" t="s">
        <v>117</v>
      </c>
      <c r="E8723" s="14" t="s">
        <v>39902</v>
      </c>
      <c r="F8723" s="14" t="s">
        <v>137</v>
      </c>
      <c r="G8723" s="26">
        <v>42736</v>
      </c>
      <c r="H8723" s="14">
        <v>2012</v>
      </c>
      <c r="I8723" s="14" t="s">
        <v>361</v>
      </c>
      <c r="J8723" s="14" t="s">
        <v>105</v>
      </c>
      <c r="K8723" s="14" t="s">
        <v>424</v>
      </c>
      <c r="L8723" s="14" t="s">
        <v>39903</v>
      </c>
      <c r="M8723" s="14">
        <f t="shared" si="1088"/>
        <v>2017</v>
      </c>
      <c r="N8723" s="14">
        <f t="shared" si="1089"/>
        <v>1</v>
      </c>
      <c r="O8723" s="14" t="str">
        <f>IFERROR(VLOOKUP(I8723,Lists!$F$2:$G$16,2,FALSE()),"Not Rated")</f>
        <v>Teens</v>
      </c>
      <c r="P8723" s="14">
        <f t="shared" si="1090"/>
        <v>1</v>
      </c>
      <c r="Q8723" s="14" t="str">
        <f t="shared" si="1091"/>
        <v>Taiwan</v>
      </c>
      <c r="R8723" s="14" t="str">
        <f t="shared" si="1092"/>
        <v>|Taiwan|</v>
      </c>
      <c r="S8723" s="14" t="str">
        <f t="shared" si="1093"/>
        <v>|International TV Shows|Romantic TV Shows|TV Comedies|</v>
      </c>
      <c r="T8723" s="14" t="str">
        <f t="shared" si="1094"/>
        <v>|Unknown|</v>
      </c>
      <c r="U8723" s="14" t="str">
        <f t="shared" si="1095"/>
        <v>|Chris Wu|Jade Chou|Duncan Lai|King Chin|Kimi Hsia|Gina Lim|</v>
      </c>
    </row>
    <row r="8724" spans="1:21">
      <c r="A8724" s="14" t="s">
        <v>39904</v>
      </c>
      <c r="B8724" s="14" t="s">
        <v>48</v>
      </c>
      <c r="C8724" s="14" t="s">
        <v>39905</v>
      </c>
      <c r="D8724" s="14" t="s">
        <v>2089</v>
      </c>
      <c r="E8724" s="14" t="s">
        <v>39906</v>
      </c>
      <c r="F8724" s="14" t="s">
        <v>115</v>
      </c>
      <c r="G8724" s="26">
        <v>43831</v>
      </c>
      <c r="H8724" s="14">
        <v>2000</v>
      </c>
      <c r="I8724" s="14" t="s">
        <v>364</v>
      </c>
      <c r="J8724" s="14" t="s">
        <v>2213</v>
      </c>
      <c r="K8724" s="14" t="s">
        <v>3429</v>
      </c>
      <c r="L8724" s="14" t="s">
        <v>39907</v>
      </c>
      <c r="M8724" s="14">
        <f t="shared" si="1088"/>
        <v>2020</v>
      </c>
      <c r="N8724" s="14">
        <f t="shared" si="1089"/>
        <v>1</v>
      </c>
      <c r="O8724" s="14" t="str">
        <f>IFERROR(VLOOKUP(I8724,Lists!$F$2:$G$16,2,FALSE()),"Not Rated")</f>
        <v>Teens</v>
      </c>
      <c r="P8724" s="14">
        <f t="shared" si="1090"/>
        <v>130</v>
      </c>
      <c r="Q8724" s="14" t="str">
        <f t="shared" si="1091"/>
        <v>United States</v>
      </c>
      <c r="R8724" s="14" t="str">
        <f t="shared" si="1092"/>
        <v>|United States|</v>
      </c>
      <c r="S8724" s="14" t="str">
        <f t="shared" si="1093"/>
        <v>|Horror Movies|Thrillers|</v>
      </c>
      <c r="T8724" s="14" t="str">
        <f t="shared" si="1094"/>
        <v>|Robert Zemeckis|</v>
      </c>
      <c r="U8724" s="14" t="str">
        <f t="shared" si="1095"/>
        <v>|Harrison Ford|Michelle Pfeiffer|Diana Scarwid|Joe Morton|James Remar|Miranda Otto|Wendy Crewson|Ray Baker|Micole Mercurio|Amber Valletta|Sloane Shelton|</v>
      </c>
    </row>
    <row r="8725" spans="1:21">
      <c r="A8725" s="14" t="s">
        <v>39908</v>
      </c>
      <c r="B8725" s="14" t="s">
        <v>48</v>
      </c>
      <c r="C8725" s="14" t="s">
        <v>39909</v>
      </c>
      <c r="D8725" s="14" t="s">
        <v>39910</v>
      </c>
      <c r="E8725" s="14" t="s">
        <v>117</v>
      </c>
      <c r="F8725" s="14" t="s">
        <v>118</v>
      </c>
      <c r="G8725" s="26">
        <v>43497</v>
      </c>
      <c r="H8725" s="14">
        <v>2017</v>
      </c>
      <c r="I8725" s="14" t="s">
        <v>361</v>
      </c>
      <c r="J8725" s="14" t="s">
        <v>7029</v>
      </c>
      <c r="K8725" s="14" t="s">
        <v>247</v>
      </c>
      <c r="L8725" s="14" t="s">
        <v>39911</v>
      </c>
      <c r="M8725" s="14">
        <f t="shared" si="1088"/>
        <v>2019</v>
      </c>
      <c r="N8725" s="14">
        <f t="shared" si="1089"/>
        <v>2</v>
      </c>
      <c r="O8725" s="14" t="str">
        <f>IFERROR(VLOOKUP(I8725,Lists!$F$2:$G$16,2,FALSE()),"Not Rated")</f>
        <v>Teens</v>
      </c>
      <c r="P8725" s="14">
        <f t="shared" si="1090"/>
        <v>52</v>
      </c>
      <c r="Q8725" s="14" t="str">
        <f t="shared" si="1091"/>
        <v>United Kingdom</v>
      </c>
      <c r="R8725" s="14" t="str">
        <f t="shared" si="1092"/>
        <v>|United Kingdom|</v>
      </c>
      <c r="S8725" s="14" t="str">
        <f t="shared" si="1093"/>
        <v>|Documentaries|</v>
      </c>
      <c r="T8725" s="14" t="str">
        <f t="shared" si="1094"/>
        <v>|Rebecca Harrison|</v>
      </c>
      <c r="U8725" s="14" t="str">
        <f t="shared" si="1095"/>
        <v>|Unknown|</v>
      </c>
    </row>
    <row r="8726" spans="1:21">
      <c r="A8726" s="14" t="s">
        <v>39912</v>
      </c>
      <c r="B8726" s="14" t="s">
        <v>48</v>
      </c>
      <c r="C8726" s="14" t="s">
        <v>39913</v>
      </c>
      <c r="D8726" s="14" t="s">
        <v>39914</v>
      </c>
      <c r="E8726" s="14" t="s">
        <v>39915</v>
      </c>
      <c r="F8726" s="14" t="s">
        <v>115</v>
      </c>
      <c r="G8726" s="26">
        <v>43455</v>
      </c>
      <c r="H8726" s="14">
        <v>2018</v>
      </c>
      <c r="I8726" s="14" t="s">
        <v>361</v>
      </c>
      <c r="J8726" s="14" t="s">
        <v>436</v>
      </c>
      <c r="K8726" s="14" t="s">
        <v>683</v>
      </c>
      <c r="L8726" s="14" t="s">
        <v>39916</v>
      </c>
      <c r="M8726" s="14">
        <f t="shared" si="1088"/>
        <v>2018</v>
      </c>
      <c r="N8726" s="14">
        <f t="shared" si="1089"/>
        <v>12</v>
      </c>
      <c r="O8726" s="14" t="str">
        <f>IFERROR(VLOOKUP(I8726,Lists!$F$2:$G$16,2,FALSE()),"Not Rated")</f>
        <v>Teens</v>
      </c>
      <c r="P8726" s="14">
        <f t="shared" si="1090"/>
        <v>91</v>
      </c>
      <c r="Q8726" s="14" t="str">
        <f t="shared" si="1091"/>
        <v>United States</v>
      </c>
      <c r="R8726" s="14" t="str">
        <f t="shared" si="1092"/>
        <v>|United States|</v>
      </c>
      <c r="S8726" s="14" t="str">
        <f t="shared" si="1093"/>
        <v>|Dramas|Thrillers|</v>
      </c>
      <c r="T8726" s="14" t="str">
        <f t="shared" si="1094"/>
        <v>|Josh Mendoza|</v>
      </c>
      <c r="U8726" s="14" t="str">
        <f t="shared" si="1095"/>
        <v>|Lulu Antariksa|Colin O'Donoghue|Mimi Rogers|Peter O'Brien|Dohn Norwood|Jeff Kober|Roshon Fegan|Siena Goines|Chris Ellis|Tobias Jelinek|</v>
      </c>
    </row>
    <row r="8727" spans="1:21">
      <c r="A8727" s="14" t="s">
        <v>39917</v>
      </c>
      <c r="B8727" s="14" t="s">
        <v>48</v>
      </c>
      <c r="C8727" s="14" t="s">
        <v>39918</v>
      </c>
      <c r="D8727" s="14" t="s">
        <v>39919</v>
      </c>
      <c r="E8727" s="14" t="s">
        <v>39920</v>
      </c>
      <c r="F8727" s="14" t="s">
        <v>136</v>
      </c>
      <c r="G8727" s="26">
        <v>43442</v>
      </c>
      <c r="H8727" s="14">
        <v>2002</v>
      </c>
      <c r="I8727" s="14" t="s">
        <v>363</v>
      </c>
      <c r="J8727" s="14" t="s">
        <v>604</v>
      </c>
      <c r="K8727" s="14" t="s">
        <v>910</v>
      </c>
      <c r="L8727" s="14" t="s">
        <v>39921</v>
      </c>
      <c r="M8727" s="14">
        <f t="shared" si="1088"/>
        <v>2018</v>
      </c>
      <c r="N8727" s="14">
        <f t="shared" si="1089"/>
        <v>12</v>
      </c>
      <c r="O8727" s="14" t="str">
        <f>IFERROR(VLOOKUP(I8727,Lists!$F$2:$G$16,2,FALSE()),"Not Rated")</f>
        <v>Adults</v>
      </c>
      <c r="P8727" s="14">
        <f t="shared" si="1090"/>
        <v>110</v>
      </c>
      <c r="Q8727" s="14" t="str">
        <f t="shared" si="1091"/>
        <v>Indonesia</v>
      </c>
      <c r="R8727" s="14" t="str">
        <f t="shared" si="1092"/>
        <v>|Indonesia|</v>
      </c>
      <c r="S8727" s="14" t="str">
        <f t="shared" si="1093"/>
        <v>|Dramas|International Movies|Romantic Movies|</v>
      </c>
      <c r="T8727" s="14" t="str">
        <f t="shared" si="1094"/>
        <v>|Rudy Soedjarwo|Riri Riza|</v>
      </c>
      <c r="U8727" s="14" t="str">
        <f t="shared" si="1095"/>
        <v>|Dian Sastrowardoyo|Nicholas Saputra|Ladya Cheryll|Titi Kamal|Sissy Priscillia|Adinia Wirasti|Dennis Adhiswara|</v>
      </c>
    </row>
    <row r="8728" spans="1:21">
      <c r="A8728" s="14" t="s">
        <v>39922</v>
      </c>
      <c r="B8728" s="14" t="s">
        <v>49</v>
      </c>
      <c r="C8728" s="14" t="s">
        <v>39923</v>
      </c>
      <c r="D8728" s="14" t="s">
        <v>117</v>
      </c>
      <c r="E8728" s="14" t="s">
        <v>39924</v>
      </c>
      <c r="F8728" s="14" t="s">
        <v>115</v>
      </c>
      <c r="G8728" s="26">
        <v>43463</v>
      </c>
      <c r="H8728" s="14">
        <v>2017</v>
      </c>
      <c r="I8728" s="14" t="s">
        <v>362</v>
      </c>
      <c r="J8728" s="14" t="s">
        <v>521</v>
      </c>
      <c r="K8728" s="14" t="s">
        <v>249</v>
      </c>
      <c r="L8728" s="14" t="s">
        <v>39925</v>
      </c>
      <c r="M8728" s="14">
        <f t="shared" si="1088"/>
        <v>2018</v>
      </c>
      <c r="N8728" s="14">
        <f t="shared" si="1089"/>
        <v>12</v>
      </c>
      <c r="O8728" s="14" t="str">
        <f>IFERROR(VLOOKUP(I8728,Lists!$F$2:$G$16,2,FALSE()),"Not Rated")</f>
        <v>Older Kids</v>
      </c>
      <c r="P8728" s="14">
        <f t="shared" si="1090"/>
        <v>5</v>
      </c>
      <c r="Q8728" s="14" t="str">
        <f t="shared" si="1091"/>
        <v>United States</v>
      </c>
      <c r="R8728" s="14" t="str">
        <f t="shared" si="1092"/>
        <v>|United States|</v>
      </c>
      <c r="S8728" s="14" t="str">
        <f t="shared" si="1093"/>
        <v>|TV Dramas|</v>
      </c>
      <c r="T8728" s="14" t="str">
        <f t="shared" si="1094"/>
        <v>|Unknown|</v>
      </c>
      <c r="U8728" s="14" t="str">
        <f t="shared" si="1095"/>
        <v>|Erin Krakow|Daniel Lissing|Lori Loughlin|Martin Cummins|Chelah Horsdal|Gracyn Shinyei|Jack Wagner|Mitchell Kummen|Loretta Walsh|Erica Carroll|Darius Zaviceanu|Charlotte Hegele|Steve Bacic|Adrian Hough|</v>
      </c>
    </row>
    <row r="8729" spans="1:21">
      <c r="A8729" s="14" t="s">
        <v>39926</v>
      </c>
      <c r="B8729" s="14" t="s">
        <v>48</v>
      </c>
      <c r="C8729" s="14" t="s">
        <v>39927</v>
      </c>
      <c r="D8729" s="14" t="s">
        <v>39928</v>
      </c>
      <c r="E8729" s="14" t="s">
        <v>117</v>
      </c>
      <c r="F8729" s="14" t="s">
        <v>21225</v>
      </c>
      <c r="G8729" s="26">
        <v>42729</v>
      </c>
      <c r="H8729" s="14">
        <v>2013</v>
      </c>
      <c r="I8729" s="14" t="s">
        <v>369</v>
      </c>
      <c r="J8729" s="14" t="s">
        <v>5539</v>
      </c>
      <c r="K8729" s="14" t="s">
        <v>496</v>
      </c>
      <c r="L8729" s="14" t="s">
        <v>39929</v>
      </c>
      <c r="M8729" s="14">
        <f t="shared" si="1088"/>
        <v>2016</v>
      </c>
      <c r="N8729" s="14">
        <f t="shared" si="1089"/>
        <v>12</v>
      </c>
      <c r="O8729" s="14" t="str">
        <f>IFERROR(VLOOKUP(I8729,Lists!$F$2:$G$16,2,FALSE()),"Not Rated")</f>
        <v>Not Rated</v>
      </c>
      <c r="P8729" s="14">
        <f t="shared" si="1090"/>
        <v>75</v>
      </c>
      <c r="Q8729" s="14" t="str">
        <f t="shared" si="1091"/>
        <v>United Kingdom</v>
      </c>
      <c r="R8729" s="14" t="str">
        <f t="shared" si="1092"/>
        <v>|United Kingdom|India|United States|</v>
      </c>
      <c r="S8729" s="14" t="str">
        <f t="shared" si="1093"/>
        <v>|Documentaries|International Movies|</v>
      </c>
      <c r="T8729" s="14" t="str">
        <f t="shared" si="1094"/>
        <v>|Ritu Sarin|Tenzing Sonam|</v>
      </c>
      <c r="U8729" s="14" t="str">
        <f t="shared" si="1095"/>
        <v>|Unknown|</v>
      </c>
    </row>
    <row r="8730" spans="1:21">
      <c r="A8730" s="14" t="s">
        <v>39930</v>
      </c>
      <c r="B8730" s="14" t="s">
        <v>48</v>
      </c>
      <c r="C8730" s="14" t="s">
        <v>39931</v>
      </c>
      <c r="D8730" s="14" t="s">
        <v>39932</v>
      </c>
      <c r="E8730" s="14" t="s">
        <v>117</v>
      </c>
      <c r="F8730" s="14" t="s">
        <v>39933</v>
      </c>
      <c r="G8730" s="26">
        <v>42704</v>
      </c>
      <c r="H8730" s="14">
        <v>2016</v>
      </c>
      <c r="I8730" s="14" t="s">
        <v>361</v>
      </c>
      <c r="J8730" s="14" t="s">
        <v>560</v>
      </c>
      <c r="K8730" s="14" t="s">
        <v>496</v>
      </c>
      <c r="L8730" s="14" t="s">
        <v>39934</v>
      </c>
      <c r="M8730" s="14">
        <f t="shared" si="1088"/>
        <v>2016</v>
      </c>
      <c r="N8730" s="14">
        <f t="shared" si="1089"/>
        <v>11</v>
      </c>
      <c r="O8730" s="14" t="str">
        <f>IFERROR(VLOOKUP(I8730,Lists!$F$2:$G$16,2,FALSE()),"Not Rated")</f>
        <v>Teens</v>
      </c>
      <c r="P8730" s="14">
        <f t="shared" si="1090"/>
        <v>103</v>
      </c>
      <c r="Q8730" s="14" t="str">
        <f t="shared" si="1091"/>
        <v>Peru</v>
      </c>
      <c r="R8730" s="14" t="str">
        <f t="shared" si="1092"/>
        <v>|Peru|United States|United Kingdom|</v>
      </c>
      <c r="S8730" s="14" t="str">
        <f t="shared" si="1093"/>
        <v>|Documentaries|International Movies|</v>
      </c>
      <c r="T8730" s="14" t="str">
        <f t="shared" si="1094"/>
        <v>|Heidi Brandenburg|Mathew Orzel|</v>
      </c>
      <c r="U8730" s="14" t="str">
        <f t="shared" si="1095"/>
        <v>|Unknown|</v>
      </c>
    </row>
    <row r="8731" spans="1:21">
      <c r="A8731" s="14" t="s">
        <v>39935</v>
      </c>
      <c r="B8731" s="14" t="s">
        <v>48</v>
      </c>
      <c r="C8731" s="14" t="s">
        <v>39936</v>
      </c>
      <c r="D8731" s="14" t="s">
        <v>39937</v>
      </c>
      <c r="E8731" s="14" t="s">
        <v>39938</v>
      </c>
      <c r="F8731" s="14" t="s">
        <v>39939</v>
      </c>
      <c r="G8731" s="26">
        <v>43845</v>
      </c>
      <c r="H8731" s="14">
        <v>2000</v>
      </c>
      <c r="I8731" s="14" t="s">
        <v>364</v>
      </c>
      <c r="J8731" s="14" t="s">
        <v>1330</v>
      </c>
      <c r="K8731" s="14" t="s">
        <v>861</v>
      </c>
      <c r="L8731" s="14" t="s">
        <v>39940</v>
      </c>
      <c r="M8731" s="14">
        <f t="shared" si="1088"/>
        <v>2020</v>
      </c>
      <c r="N8731" s="14">
        <f t="shared" si="1089"/>
        <v>1</v>
      </c>
      <c r="O8731" s="14" t="str">
        <f>IFERROR(VLOOKUP(I8731,Lists!$F$2:$G$16,2,FALSE()),"Not Rated")</f>
        <v>Teens</v>
      </c>
      <c r="P8731" s="14">
        <f t="shared" si="1090"/>
        <v>89</v>
      </c>
      <c r="Q8731" s="14" t="str">
        <f t="shared" si="1091"/>
        <v>Germany</v>
      </c>
      <c r="R8731" s="14" t="str">
        <f t="shared" si="1092"/>
        <v>|Germany|United States|United Kingdom|Canada|</v>
      </c>
      <c r="S8731" s="14" t="str">
        <f t="shared" si="1093"/>
        <v>|Action &amp; Adventure|Comedies|Dramas|</v>
      </c>
      <c r="T8731" s="14" t="str">
        <f t="shared" si="1094"/>
        <v>|Marek Kanievska|</v>
      </c>
      <c r="U8731" s="14" t="str">
        <f t="shared" si="1095"/>
        <v>|Paul Newman|Linda Fiorentino|Dermot Mulroney|Susan Barnes|Anne Pitoniak|Bruce MacVittie|Irma St. Paule|Michel Perron|Dorothy Gordon|Rita Tuckett|</v>
      </c>
    </row>
    <row r="8732" spans="1:21">
      <c r="A8732" s="14" t="s">
        <v>39941</v>
      </c>
      <c r="B8732" s="14" t="s">
        <v>48</v>
      </c>
      <c r="C8732" s="14" t="s">
        <v>39942</v>
      </c>
      <c r="D8732" s="14" t="s">
        <v>11078</v>
      </c>
      <c r="E8732" s="14" t="s">
        <v>39943</v>
      </c>
      <c r="F8732" s="14" t="s">
        <v>115</v>
      </c>
      <c r="G8732" s="26">
        <v>43122</v>
      </c>
      <c r="H8732" s="14">
        <v>2017</v>
      </c>
      <c r="I8732" s="14" t="s">
        <v>363</v>
      </c>
      <c r="J8732" s="14" t="s">
        <v>1290</v>
      </c>
      <c r="K8732" s="14" t="s">
        <v>245</v>
      </c>
      <c r="L8732" s="14" t="s">
        <v>39944</v>
      </c>
      <c r="M8732" s="14">
        <f t="shared" si="1088"/>
        <v>2018</v>
      </c>
      <c r="N8732" s="14">
        <f t="shared" si="1089"/>
        <v>1</v>
      </c>
      <c r="O8732" s="14" t="str">
        <f>IFERROR(VLOOKUP(I8732,Lists!$F$2:$G$16,2,FALSE()),"Not Rated")</f>
        <v>Adults</v>
      </c>
      <c r="P8732" s="14">
        <f t="shared" si="1090"/>
        <v>86</v>
      </c>
      <c r="Q8732" s="14" t="str">
        <f t="shared" si="1091"/>
        <v>United States</v>
      </c>
      <c r="R8732" s="14" t="str">
        <f t="shared" si="1092"/>
        <v>|United States|</v>
      </c>
      <c r="S8732" s="14" t="str">
        <f t="shared" si="1093"/>
        <v>|Comedies|</v>
      </c>
      <c r="T8732" s="14" t="str">
        <f t="shared" si="1094"/>
        <v>|Scott Zabielski|</v>
      </c>
      <c r="U8732" s="14" t="str">
        <f t="shared" si="1095"/>
        <v>|Andrew Bachelor|Kat Graham|Mike Epps|Terry Crews|Method Man|Logan Paul|Allen Maldonado|Josh Brener|Devon Werkheiser|Retta|</v>
      </c>
    </row>
    <row r="8733" spans="1:21">
      <c r="A8733" s="14" t="s">
        <v>39945</v>
      </c>
      <c r="B8733" s="14" t="s">
        <v>48</v>
      </c>
      <c r="C8733" s="14" t="s">
        <v>39946</v>
      </c>
      <c r="D8733" s="14" t="s">
        <v>15236</v>
      </c>
      <c r="E8733" s="14" t="s">
        <v>39947</v>
      </c>
      <c r="F8733" s="14" t="s">
        <v>115</v>
      </c>
      <c r="G8733" s="26">
        <v>43031</v>
      </c>
      <c r="H8733" s="14">
        <v>2015</v>
      </c>
      <c r="I8733" s="14" t="s">
        <v>363</v>
      </c>
      <c r="J8733" s="14" t="s">
        <v>566</v>
      </c>
      <c r="K8733" s="14" t="s">
        <v>1034</v>
      </c>
      <c r="L8733" s="14" t="s">
        <v>39948</v>
      </c>
      <c r="M8733" s="14">
        <f t="shared" si="1088"/>
        <v>2017</v>
      </c>
      <c r="N8733" s="14">
        <f t="shared" si="1089"/>
        <v>10</v>
      </c>
      <c r="O8733" s="14" t="str">
        <f>IFERROR(VLOOKUP(I8733,Lists!$F$2:$G$16,2,FALSE()),"Not Rated")</f>
        <v>Adults</v>
      </c>
      <c r="P8733" s="14">
        <f t="shared" si="1090"/>
        <v>97</v>
      </c>
      <c r="Q8733" s="14" t="str">
        <f t="shared" si="1091"/>
        <v>United States</v>
      </c>
      <c r="R8733" s="14" t="str">
        <f t="shared" si="1092"/>
        <v>|United States|</v>
      </c>
      <c r="S8733" s="14" t="str">
        <f t="shared" si="1093"/>
        <v>|Comedies|Dramas|Independent Movies|</v>
      </c>
      <c r="T8733" s="14" t="str">
        <f t="shared" si="1094"/>
        <v>|Noah Baumbach|</v>
      </c>
      <c r="U8733" s="14" t="str">
        <f t="shared" si="1095"/>
        <v>|Ben Stiller|Naomi Watts|Adam Driver|Amanda Seyfried|Charles Grodin|Adam Horovitz|Dree Hemingway|Brady Corbet|Maria Dizzia|Matthew Maher|Peter Yarrow|Dean Wareham|</v>
      </c>
    </row>
    <row r="8734" spans="1:21">
      <c r="A8734" s="14" t="s">
        <v>39949</v>
      </c>
      <c r="B8734" s="14" t="s">
        <v>48</v>
      </c>
      <c r="C8734" s="14" t="s">
        <v>39950</v>
      </c>
      <c r="D8734" s="14" t="s">
        <v>39951</v>
      </c>
      <c r="E8734" s="14" t="s">
        <v>39952</v>
      </c>
      <c r="F8734" s="14" t="s">
        <v>118</v>
      </c>
      <c r="G8734" s="26">
        <v>43678</v>
      </c>
      <c r="H8734" s="14">
        <v>2018</v>
      </c>
      <c r="I8734" s="14" t="s">
        <v>360</v>
      </c>
      <c r="J8734" s="14" t="s">
        <v>1330</v>
      </c>
      <c r="K8734" s="14" t="s">
        <v>895</v>
      </c>
      <c r="L8734" s="14" t="s">
        <v>39953</v>
      </c>
      <c r="M8734" s="14">
        <f t="shared" si="1088"/>
        <v>2019</v>
      </c>
      <c r="N8734" s="14">
        <f t="shared" si="1089"/>
        <v>8</v>
      </c>
      <c r="O8734" s="14" t="str">
        <f>IFERROR(VLOOKUP(I8734,Lists!$F$2:$G$16,2,FALSE()),"Not Rated")</f>
        <v>Adults</v>
      </c>
      <c r="P8734" s="14">
        <f t="shared" si="1090"/>
        <v>89</v>
      </c>
      <c r="Q8734" s="14" t="str">
        <f t="shared" si="1091"/>
        <v>United Kingdom</v>
      </c>
      <c r="R8734" s="14" t="str">
        <f t="shared" si="1092"/>
        <v>|United Kingdom|</v>
      </c>
      <c r="S8734" s="14" t="str">
        <f t="shared" si="1093"/>
        <v>|Sci-Fi &amp; Fantasy|Thrillers|</v>
      </c>
      <c r="T8734" s="14" t="str">
        <f t="shared" si="1094"/>
        <v>|Paul Raschid|</v>
      </c>
      <c r="U8734" s="14" t="str">
        <f t="shared" si="1095"/>
        <v>|Shauna MacDonald|Oded Fehr|Amrita Acharia|Sharon Maughan|Nicholas Farrell|Candis Nergaard|Marcus Griffiths|Adrianna Edwards|Sumit Chakravarti|Lisa Reynolds|</v>
      </c>
    </row>
    <row r="8735" spans="1:21">
      <c r="A8735" s="14" t="s">
        <v>39954</v>
      </c>
      <c r="B8735" s="14" t="s">
        <v>48</v>
      </c>
      <c r="C8735" s="14" t="s">
        <v>39955</v>
      </c>
      <c r="D8735" s="14" t="s">
        <v>39956</v>
      </c>
      <c r="E8735" s="14" t="s">
        <v>39957</v>
      </c>
      <c r="F8735" s="14" t="s">
        <v>118</v>
      </c>
      <c r="G8735" s="26">
        <v>43003</v>
      </c>
      <c r="H8735" s="14">
        <v>2016</v>
      </c>
      <c r="I8735" s="14" t="s">
        <v>360</v>
      </c>
      <c r="J8735" s="14" t="s">
        <v>436</v>
      </c>
      <c r="K8735" s="14" t="s">
        <v>27730</v>
      </c>
      <c r="L8735" s="14" t="s">
        <v>39958</v>
      </c>
      <c r="M8735" s="14">
        <f t="shared" si="1088"/>
        <v>2017</v>
      </c>
      <c r="N8735" s="14">
        <f t="shared" si="1089"/>
        <v>9</v>
      </c>
      <c r="O8735" s="14" t="str">
        <f>IFERROR(VLOOKUP(I8735,Lists!$F$2:$G$16,2,FALSE()),"Not Rated")</f>
        <v>Adults</v>
      </c>
      <c r="P8735" s="14">
        <f t="shared" si="1090"/>
        <v>91</v>
      </c>
      <c r="Q8735" s="14" t="str">
        <f t="shared" si="1091"/>
        <v>United Kingdom</v>
      </c>
      <c r="R8735" s="14" t="str">
        <f t="shared" si="1092"/>
        <v>|United Kingdom|</v>
      </c>
      <c r="S8735" s="14" t="str">
        <f t="shared" si="1093"/>
        <v>|Comedies|Independent Movies|Thrillers|</v>
      </c>
      <c r="T8735" s="14" t="str">
        <f t="shared" si="1094"/>
        <v>|Benjamin Turner|</v>
      </c>
      <c r="U8735" s="14" t="str">
        <f t="shared" si="1095"/>
        <v>|Lyndon Ogbourne|Billy Zane|Billy Boyd|Joel Dommett|Elliot Gleave|Gala Gordon|Darren Day|Owain Arthur|Craig Gazey|Ben Cura|</v>
      </c>
    </row>
    <row r="8736" spans="1:21">
      <c r="A8736" s="14" t="s">
        <v>39959</v>
      </c>
      <c r="B8736" s="14" t="s">
        <v>48</v>
      </c>
      <c r="C8736" s="14" t="s">
        <v>39960</v>
      </c>
      <c r="D8736" s="14" t="s">
        <v>39961</v>
      </c>
      <c r="E8736" s="14" t="s">
        <v>39962</v>
      </c>
      <c r="F8736" s="14" t="s">
        <v>115</v>
      </c>
      <c r="G8736" s="26">
        <v>42979</v>
      </c>
      <c r="H8736" s="14">
        <v>2017</v>
      </c>
      <c r="I8736" s="14" t="s">
        <v>360</v>
      </c>
      <c r="J8736" s="14" t="s">
        <v>1773</v>
      </c>
      <c r="K8736" s="14" t="s">
        <v>28895</v>
      </c>
      <c r="L8736" s="14" t="s">
        <v>39963</v>
      </c>
      <c r="M8736" s="14">
        <f t="shared" si="1088"/>
        <v>2017</v>
      </c>
      <c r="N8736" s="14">
        <f t="shared" si="1089"/>
        <v>9</v>
      </c>
      <c r="O8736" s="14" t="str">
        <f>IFERROR(VLOOKUP(I8736,Lists!$F$2:$G$16,2,FALSE()),"Not Rated")</f>
        <v>Adults</v>
      </c>
      <c r="P8736" s="14">
        <f t="shared" si="1090"/>
        <v>78</v>
      </c>
      <c r="Q8736" s="14" t="str">
        <f t="shared" si="1091"/>
        <v>United States</v>
      </c>
      <c r="R8736" s="14" t="str">
        <f t="shared" si="1092"/>
        <v>|United States|</v>
      </c>
      <c r="S8736" s="14" t="str">
        <f t="shared" si="1093"/>
        <v>|Documentaries|LGBTQ Movies|Music &amp; Musicals|</v>
      </c>
      <c r="T8736" s="14" t="str">
        <f t="shared" si="1094"/>
        <v>|Drew Stone|</v>
      </c>
      <c r="U8736" s="14" t="str">
        <f t="shared" si="1095"/>
        <v>|Michael Alago|</v>
      </c>
    </row>
    <row r="8737" spans="1:21">
      <c r="A8737" s="14" t="s">
        <v>39964</v>
      </c>
      <c r="B8737" s="14" t="s">
        <v>48</v>
      </c>
      <c r="C8737" s="14" t="s">
        <v>39965</v>
      </c>
      <c r="D8737" s="14" t="s">
        <v>293</v>
      </c>
      <c r="E8737" s="14" t="s">
        <v>39966</v>
      </c>
      <c r="F8737" s="14" t="s">
        <v>115</v>
      </c>
      <c r="G8737" s="26">
        <v>43647</v>
      </c>
      <c r="H8737" s="14">
        <v>1967</v>
      </c>
      <c r="I8737" s="14" t="s">
        <v>363</v>
      </c>
      <c r="J8737" s="14" t="s">
        <v>404</v>
      </c>
      <c r="K8737" s="14" t="s">
        <v>1796</v>
      </c>
      <c r="L8737" s="14" t="s">
        <v>39967</v>
      </c>
      <c r="M8737" s="14">
        <f t="shared" si="1088"/>
        <v>2019</v>
      </c>
      <c r="N8737" s="14">
        <f t="shared" si="1089"/>
        <v>7</v>
      </c>
      <c r="O8737" s="14" t="str">
        <f>IFERROR(VLOOKUP(I8737,Lists!$F$2:$G$16,2,FALSE()),"Not Rated")</f>
        <v>Adults</v>
      </c>
      <c r="P8737" s="14">
        <f t="shared" si="1090"/>
        <v>90</v>
      </c>
      <c r="Q8737" s="14" t="str">
        <f t="shared" si="1091"/>
        <v>United States</v>
      </c>
      <c r="R8737" s="14" t="str">
        <f t="shared" si="1092"/>
        <v>|United States|</v>
      </c>
      <c r="S8737" s="14" t="str">
        <f t="shared" si="1093"/>
        <v>|Classic Movies|Dramas|Independent Movies|</v>
      </c>
      <c r="T8737" s="14" t="str">
        <f t="shared" si="1094"/>
        <v>|Martin Scorsese|</v>
      </c>
      <c r="U8737" s="14" t="str">
        <f t="shared" si="1095"/>
        <v>|Zina Bethune|Harvey Keitel|Anne Collette|Lennard Kuras|Michael Scala|Harry Northup|Susan Wood|Marissa Mathes|Catherine Scorsese|</v>
      </c>
    </row>
    <row r="8738" spans="1:21">
      <c r="A8738" s="14" t="s">
        <v>39968</v>
      </c>
      <c r="B8738" s="14" t="s">
        <v>49</v>
      </c>
      <c r="C8738" s="14" t="s">
        <v>39969</v>
      </c>
      <c r="D8738" s="14" t="s">
        <v>117</v>
      </c>
      <c r="E8738" s="14" t="s">
        <v>39970</v>
      </c>
      <c r="F8738" s="14" t="s">
        <v>137</v>
      </c>
      <c r="G8738" s="26">
        <v>42736</v>
      </c>
      <c r="H8738" s="14">
        <v>2011</v>
      </c>
      <c r="I8738" s="14" t="s">
        <v>361</v>
      </c>
      <c r="J8738" s="14" t="s">
        <v>105</v>
      </c>
      <c r="K8738" s="14" t="s">
        <v>424</v>
      </c>
      <c r="L8738" s="14" t="s">
        <v>39971</v>
      </c>
      <c r="M8738" s="14">
        <f t="shared" si="1088"/>
        <v>2017</v>
      </c>
      <c r="N8738" s="14">
        <f t="shared" si="1089"/>
        <v>1</v>
      </c>
      <c r="O8738" s="14" t="str">
        <f>IFERROR(VLOOKUP(I8738,Lists!$F$2:$G$16,2,FALSE()),"Not Rated")</f>
        <v>Teens</v>
      </c>
      <c r="P8738" s="14">
        <f t="shared" si="1090"/>
        <v>1</v>
      </c>
      <c r="Q8738" s="14" t="str">
        <f t="shared" si="1091"/>
        <v>Taiwan</v>
      </c>
      <c r="R8738" s="14" t="str">
        <f t="shared" si="1092"/>
        <v>|Taiwan|</v>
      </c>
      <c r="S8738" s="14" t="str">
        <f t="shared" si="1093"/>
        <v>|International TV Shows|Romantic TV Shows|TV Comedies|</v>
      </c>
      <c r="T8738" s="14" t="str">
        <f t="shared" si="1094"/>
        <v>|Unknown|</v>
      </c>
      <c r="U8738" s="14" t="str">
        <f t="shared" si="1095"/>
        <v>|Tien Hsin|Weber Yang|Pink Yang|Johnny Lu|Amanda Chou|Xiu Qin|</v>
      </c>
    </row>
    <row r="8739" spans="1:21">
      <c r="A8739" s="14" t="s">
        <v>39972</v>
      </c>
      <c r="B8739" s="14" t="s">
        <v>48</v>
      </c>
      <c r="C8739" s="14" t="s">
        <v>39973</v>
      </c>
      <c r="D8739" s="14" t="s">
        <v>39974</v>
      </c>
      <c r="E8739" s="14" t="s">
        <v>39975</v>
      </c>
      <c r="F8739" s="14" t="s">
        <v>118</v>
      </c>
      <c r="G8739" s="26">
        <v>43497</v>
      </c>
      <c r="H8739" s="14">
        <v>2016</v>
      </c>
      <c r="I8739" s="14" t="s">
        <v>361</v>
      </c>
      <c r="J8739" s="14" t="s">
        <v>7823</v>
      </c>
      <c r="K8739" s="14" t="s">
        <v>247</v>
      </c>
      <c r="L8739" s="14" t="s">
        <v>39976</v>
      </c>
      <c r="M8739" s="14">
        <f t="shared" si="1088"/>
        <v>2019</v>
      </c>
      <c r="N8739" s="14">
        <f t="shared" si="1089"/>
        <v>2</v>
      </c>
      <c r="O8739" s="14" t="str">
        <f>IFERROR(VLOOKUP(I8739,Lists!$F$2:$G$16,2,FALSE()),"Not Rated")</f>
        <v>Teens</v>
      </c>
      <c r="P8739" s="14">
        <f t="shared" si="1090"/>
        <v>50</v>
      </c>
      <c r="Q8739" s="14" t="str">
        <f t="shared" si="1091"/>
        <v>United Kingdom</v>
      </c>
      <c r="R8739" s="14" t="str">
        <f t="shared" si="1092"/>
        <v>|United Kingdom|</v>
      </c>
      <c r="S8739" s="14" t="str">
        <f t="shared" si="1093"/>
        <v>|Documentaries|</v>
      </c>
      <c r="T8739" s="14" t="str">
        <f t="shared" si="1094"/>
        <v>|Milla Harrison-Hansley|Alicky Sussman|</v>
      </c>
      <c r="U8739" s="14" t="str">
        <f t="shared" si="1095"/>
        <v>|Giles Yeo|</v>
      </c>
    </row>
    <row r="8740" spans="1:21">
      <c r="A8740" s="14" t="s">
        <v>39977</v>
      </c>
      <c r="B8740" s="14" t="s">
        <v>48</v>
      </c>
      <c r="C8740" s="14" t="s">
        <v>39978</v>
      </c>
      <c r="D8740" s="14" t="s">
        <v>39979</v>
      </c>
      <c r="E8740" s="14" t="s">
        <v>117</v>
      </c>
      <c r="F8740" s="14" t="s">
        <v>39980</v>
      </c>
      <c r="G8740" s="26">
        <v>43023</v>
      </c>
      <c r="H8740" s="14">
        <v>2016</v>
      </c>
      <c r="I8740" s="14" t="s">
        <v>360</v>
      </c>
      <c r="J8740" s="14" t="s">
        <v>1668</v>
      </c>
      <c r="K8740" s="14" t="s">
        <v>247</v>
      </c>
      <c r="L8740" s="14" t="s">
        <v>39981</v>
      </c>
      <c r="M8740" s="14">
        <f t="shared" si="1088"/>
        <v>2017</v>
      </c>
      <c r="N8740" s="14">
        <f t="shared" si="1089"/>
        <v>10</v>
      </c>
      <c r="O8740" s="14" t="str">
        <f>IFERROR(VLOOKUP(I8740,Lists!$F$2:$G$16,2,FALSE()),"Not Rated")</f>
        <v>Adults</v>
      </c>
      <c r="P8740" s="14">
        <f t="shared" si="1090"/>
        <v>84</v>
      </c>
      <c r="Q8740" s="14" t="str">
        <f t="shared" si="1091"/>
        <v>Canada</v>
      </c>
      <c r="R8740" s="14" t="str">
        <f t="shared" si="1092"/>
        <v>|Canada|India|Thailand|United States|United Arab Emirates|</v>
      </c>
      <c r="S8740" s="14" t="str">
        <f t="shared" si="1093"/>
        <v>|Documentaries|</v>
      </c>
      <c r="T8740" s="14" t="str">
        <f t="shared" si="1094"/>
        <v>|Dhruv Dhawan|</v>
      </c>
      <c r="U8740" s="14" t="str">
        <f t="shared" si="1095"/>
        <v>|Unknown|</v>
      </c>
    </row>
    <row r="8741" spans="1:21">
      <c r="A8741" s="14" t="s">
        <v>39982</v>
      </c>
      <c r="B8741" s="14" t="s">
        <v>48</v>
      </c>
      <c r="C8741" s="14" t="s">
        <v>39983</v>
      </c>
      <c r="D8741" s="14" t="s">
        <v>39984</v>
      </c>
      <c r="E8741" s="14" t="s">
        <v>117</v>
      </c>
      <c r="F8741" s="14" t="s">
        <v>115</v>
      </c>
      <c r="G8741" s="26">
        <v>42825</v>
      </c>
      <c r="H8741" s="14">
        <v>1943</v>
      </c>
      <c r="I8741" s="14" t="s">
        <v>362</v>
      </c>
      <c r="J8741" s="14" t="s">
        <v>1173</v>
      </c>
      <c r="K8741" s="14" t="s">
        <v>247</v>
      </c>
      <c r="L8741" s="14" t="s">
        <v>39985</v>
      </c>
      <c r="M8741" s="14">
        <f t="shared" si="1088"/>
        <v>2017</v>
      </c>
      <c r="N8741" s="14">
        <f t="shared" si="1089"/>
        <v>3</v>
      </c>
      <c r="O8741" s="14" t="str">
        <f>IFERROR(VLOOKUP(I8741,Lists!$F$2:$G$16,2,FALSE()),"Not Rated")</f>
        <v>Older Kids</v>
      </c>
      <c r="P8741" s="14">
        <f t="shared" si="1090"/>
        <v>82</v>
      </c>
      <c r="Q8741" s="14" t="str">
        <f t="shared" si="1091"/>
        <v>United States</v>
      </c>
      <c r="R8741" s="14" t="str">
        <f t="shared" si="1092"/>
        <v>|United States|</v>
      </c>
      <c r="S8741" s="14" t="str">
        <f t="shared" si="1093"/>
        <v>|Documentaries|</v>
      </c>
      <c r="T8741" s="14" t="str">
        <f t="shared" si="1094"/>
        <v>|Frank Capra|Anatole Litvak|</v>
      </c>
      <c r="U8741" s="14" t="str">
        <f t="shared" si="1095"/>
        <v>|Unknown|</v>
      </c>
    </row>
    <row r="8742" spans="1:21">
      <c r="A8742" s="14" t="s">
        <v>39986</v>
      </c>
      <c r="B8742" s="14" t="s">
        <v>49</v>
      </c>
      <c r="C8742" s="14" t="s">
        <v>39987</v>
      </c>
      <c r="D8742" s="14" t="s">
        <v>117</v>
      </c>
      <c r="E8742" s="14" t="s">
        <v>39988</v>
      </c>
      <c r="F8742" s="14" t="s">
        <v>118</v>
      </c>
      <c r="G8742" s="26">
        <v>42825</v>
      </c>
      <c r="H8742" s="14">
        <v>2015</v>
      </c>
      <c r="I8742" s="14" t="s">
        <v>362</v>
      </c>
      <c r="J8742" s="14" t="s">
        <v>105</v>
      </c>
      <c r="K8742" s="14" t="s">
        <v>26858</v>
      </c>
      <c r="L8742" s="14" t="s">
        <v>39989</v>
      </c>
      <c r="M8742" s="14">
        <f t="shared" si="1088"/>
        <v>2017</v>
      </c>
      <c r="N8742" s="14">
        <f t="shared" si="1089"/>
        <v>3</v>
      </c>
      <c r="O8742" s="14" t="str">
        <f>IFERROR(VLOOKUP(I8742,Lists!$F$2:$G$16,2,FALSE()),"Not Rated")</f>
        <v>Older Kids</v>
      </c>
      <c r="P8742" s="14">
        <f t="shared" si="1090"/>
        <v>1</v>
      </c>
      <c r="Q8742" s="14" t="str">
        <f t="shared" si="1091"/>
        <v>United Kingdom</v>
      </c>
      <c r="R8742" s="14" t="str">
        <f t="shared" si="1092"/>
        <v>|United Kingdom|</v>
      </c>
      <c r="S8742" s="14" t="str">
        <f t="shared" si="1093"/>
        <v>|British TV Shows|Docuseries|Science &amp; Nature TV|</v>
      </c>
      <c r="T8742" s="14" t="str">
        <f t="shared" si="1094"/>
        <v>|Unknown|</v>
      </c>
      <c r="U8742" s="14" t="str">
        <f t="shared" si="1095"/>
        <v>|Dougray Scott|</v>
      </c>
    </row>
    <row r="8743" spans="1:21">
      <c r="A8743" s="14" t="s">
        <v>39990</v>
      </c>
      <c r="B8743" s="14" t="s">
        <v>49</v>
      </c>
      <c r="C8743" s="14" t="s">
        <v>39991</v>
      </c>
      <c r="D8743" s="14" t="s">
        <v>117</v>
      </c>
      <c r="E8743" s="14" t="s">
        <v>39992</v>
      </c>
      <c r="F8743" s="14" t="s">
        <v>118</v>
      </c>
      <c r="G8743" s="26">
        <v>42825</v>
      </c>
      <c r="H8743" s="14">
        <v>2013</v>
      </c>
      <c r="I8743" s="14" t="s">
        <v>362</v>
      </c>
      <c r="J8743" s="14" t="s">
        <v>105</v>
      </c>
      <c r="K8743" s="14" t="s">
        <v>26858</v>
      </c>
      <c r="L8743" s="14" t="s">
        <v>39993</v>
      </c>
      <c r="M8743" s="14">
        <f t="shared" si="1088"/>
        <v>2017</v>
      </c>
      <c r="N8743" s="14">
        <f t="shared" si="1089"/>
        <v>3</v>
      </c>
      <c r="O8743" s="14" t="str">
        <f>IFERROR(VLOOKUP(I8743,Lists!$F$2:$G$16,2,FALSE()),"Not Rated")</f>
        <v>Older Kids</v>
      </c>
      <c r="P8743" s="14">
        <f t="shared" si="1090"/>
        <v>1</v>
      </c>
      <c r="Q8743" s="14" t="str">
        <f t="shared" si="1091"/>
        <v>United Kingdom</v>
      </c>
      <c r="R8743" s="14" t="str">
        <f t="shared" si="1092"/>
        <v>|United Kingdom|</v>
      </c>
      <c r="S8743" s="14" t="str">
        <f t="shared" si="1093"/>
        <v>|British TV Shows|Docuseries|Science &amp; Nature TV|</v>
      </c>
      <c r="T8743" s="14" t="str">
        <f t="shared" si="1094"/>
        <v>|Unknown|</v>
      </c>
      <c r="U8743" s="14" t="str">
        <f t="shared" si="1095"/>
        <v>|Alexander Siddig|</v>
      </c>
    </row>
    <row r="8744" spans="1:21">
      <c r="A8744" s="14" t="s">
        <v>39994</v>
      </c>
      <c r="B8744" s="14" t="s">
        <v>48</v>
      </c>
      <c r="C8744" s="14" t="s">
        <v>39995</v>
      </c>
      <c r="D8744" s="14" t="s">
        <v>34180</v>
      </c>
      <c r="E8744" s="14" t="s">
        <v>39996</v>
      </c>
      <c r="F8744" s="14" t="s">
        <v>115</v>
      </c>
      <c r="G8744" s="26">
        <v>43831</v>
      </c>
      <c r="H8744" s="14">
        <v>1999</v>
      </c>
      <c r="I8744" s="14" t="s">
        <v>364</v>
      </c>
      <c r="J8744" s="14" t="s">
        <v>574</v>
      </c>
      <c r="K8744" s="14" t="s">
        <v>3203</v>
      </c>
      <c r="L8744" s="14" t="s">
        <v>39997</v>
      </c>
      <c r="M8744" s="14">
        <f t="shared" si="1088"/>
        <v>2020</v>
      </c>
      <c r="N8744" s="14">
        <f t="shared" si="1089"/>
        <v>1</v>
      </c>
      <c r="O8744" s="14" t="str">
        <f>IFERROR(VLOOKUP(I8744,Lists!$F$2:$G$16,2,FALSE()),"Not Rated")</f>
        <v>Teens</v>
      </c>
      <c r="P8744" s="14">
        <f t="shared" si="1090"/>
        <v>106</v>
      </c>
      <c r="Q8744" s="14" t="str">
        <f t="shared" si="1091"/>
        <v>United States</v>
      </c>
      <c r="R8744" s="14" t="str">
        <f t="shared" si="1092"/>
        <v>|United States|</v>
      </c>
      <c r="S8744" s="14" t="str">
        <f t="shared" si="1093"/>
        <v>|Action &amp; Adventure|Comedies|Sci-Fi &amp; Fantasy|</v>
      </c>
      <c r="T8744" s="14" t="str">
        <f t="shared" si="1094"/>
        <v>|Barry Sonnenfeld|</v>
      </c>
      <c r="U8744" s="14" t="str">
        <f t="shared" si="1095"/>
        <v>|Will Smith|Kevin Kline|Kenneth Branagh|Salma Hayek|M. Emmet Walsh|Ted Levine|Frederique Van Der Wal|Musetta Vander|Sofia Eng|Bai Ling|</v>
      </c>
    </row>
    <row r="8745" spans="1:21">
      <c r="A8745" s="14" t="s">
        <v>39998</v>
      </c>
      <c r="B8745" s="14" t="s">
        <v>48</v>
      </c>
      <c r="C8745" s="14" t="s">
        <v>39999</v>
      </c>
      <c r="D8745" s="14" t="s">
        <v>40000</v>
      </c>
      <c r="E8745" s="14" t="s">
        <v>40001</v>
      </c>
      <c r="F8745" s="14" t="s">
        <v>115</v>
      </c>
      <c r="G8745" s="26">
        <v>44075</v>
      </c>
      <c r="H8745" s="14">
        <v>2018</v>
      </c>
      <c r="I8745" s="14" t="s">
        <v>364</v>
      </c>
      <c r="J8745" s="14" t="s">
        <v>611</v>
      </c>
      <c r="K8745" s="14" t="s">
        <v>1436</v>
      </c>
      <c r="L8745" s="14" t="s">
        <v>40002</v>
      </c>
      <c r="M8745" s="14">
        <f t="shared" si="1088"/>
        <v>2020</v>
      </c>
      <c r="N8745" s="14">
        <f t="shared" si="1089"/>
        <v>9</v>
      </c>
      <c r="O8745" s="14" t="str">
        <f>IFERROR(VLOOKUP(I8745,Lists!$F$2:$G$16,2,FALSE()),"Not Rated")</f>
        <v>Teens</v>
      </c>
      <c r="P8745" s="14">
        <f t="shared" si="1090"/>
        <v>105</v>
      </c>
      <c r="Q8745" s="14" t="str">
        <f t="shared" si="1091"/>
        <v>United States</v>
      </c>
      <c r="R8745" s="14" t="str">
        <f t="shared" si="1092"/>
        <v>|United States|</v>
      </c>
      <c r="S8745" s="14" t="str">
        <f t="shared" si="1093"/>
        <v>|Dramas|Independent Movies|</v>
      </c>
      <c r="T8745" s="14" t="str">
        <f t="shared" si="1094"/>
        <v>|Paul Dano|</v>
      </c>
      <c r="U8745" s="14" t="str">
        <f t="shared" si="1095"/>
        <v>|Carey Mulligan|Ed Oxenbould|Bill Camp|Jake Gyllenhaal|Mollie Milligan|Darryl Cox|</v>
      </c>
    </row>
    <row r="8746" spans="1:21">
      <c r="A8746" s="14" t="s">
        <v>40003</v>
      </c>
      <c r="B8746" s="14" t="s">
        <v>48</v>
      </c>
      <c r="C8746" s="14" t="s">
        <v>40004</v>
      </c>
      <c r="D8746" s="14" t="s">
        <v>40005</v>
      </c>
      <c r="E8746" s="14" t="s">
        <v>117</v>
      </c>
      <c r="F8746" s="14" t="s">
        <v>118</v>
      </c>
      <c r="G8746" s="26">
        <v>43043</v>
      </c>
      <c r="H8746" s="14">
        <v>2017</v>
      </c>
      <c r="I8746" s="14" t="s">
        <v>360</v>
      </c>
      <c r="J8746" s="14" t="s">
        <v>611</v>
      </c>
      <c r="K8746" s="14" t="s">
        <v>784</v>
      </c>
      <c r="L8746" s="14" t="s">
        <v>40006</v>
      </c>
      <c r="M8746" s="14">
        <f t="shared" si="1088"/>
        <v>2017</v>
      </c>
      <c r="N8746" s="14">
        <f t="shared" si="1089"/>
        <v>11</v>
      </c>
      <c r="O8746" s="14" t="str">
        <f>IFERROR(VLOOKUP(I8746,Lists!$F$2:$G$16,2,FALSE()),"Not Rated")</f>
        <v>Adults</v>
      </c>
      <c r="P8746" s="14">
        <f t="shared" si="1090"/>
        <v>105</v>
      </c>
      <c r="Q8746" s="14" t="str">
        <f t="shared" si="1091"/>
        <v>United Kingdom</v>
      </c>
      <c r="R8746" s="14" t="str">
        <f t="shared" si="1092"/>
        <v>|United Kingdom|</v>
      </c>
      <c r="S8746" s="14" t="str">
        <f t="shared" si="1093"/>
        <v>|Documentaries|International Movies|Sports Movies|</v>
      </c>
      <c r="T8746" s="14" t="str">
        <f t="shared" si="1094"/>
        <v>|Morgan Matthews|</v>
      </c>
      <c r="U8746" s="14" t="str">
        <f t="shared" si="1095"/>
        <v>|Unknown|</v>
      </c>
    </row>
    <row r="8747" spans="1:21">
      <c r="A8747" s="14" t="s">
        <v>40007</v>
      </c>
      <c r="B8747" s="14" t="s">
        <v>48</v>
      </c>
      <c r="C8747" s="14" t="s">
        <v>40008</v>
      </c>
      <c r="D8747" s="14" t="s">
        <v>40009</v>
      </c>
      <c r="E8747" s="14" t="s">
        <v>40010</v>
      </c>
      <c r="F8747" s="14" t="s">
        <v>40011</v>
      </c>
      <c r="G8747" s="26">
        <v>43831</v>
      </c>
      <c r="H8747" s="14">
        <v>1971</v>
      </c>
      <c r="I8747" s="14" t="s">
        <v>370</v>
      </c>
      <c r="J8747" s="14" t="s">
        <v>713</v>
      </c>
      <c r="K8747" s="14" t="s">
        <v>8531</v>
      </c>
      <c r="L8747" s="14" t="s">
        <v>40012</v>
      </c>
      <c r="M8747" s="14">
        <f t="shared" si="1088"/>
        <v>2020</v>
      </c>
      <c r="N8747" s="14">
        <f t="shared" si="1089"/>
        <v>1</v>
      </c>
      <c r="O8747" s="14" t="str">
        <f>IFERROR(VLOOKUP(I8747,Lists!$F$2:$G$16,2,FALSE()),"Not Rated")</f>
        <v>Kids</v>
      </c>
      <c r="P8747" s="14">
        <f t="shared" si="1090"/>
        <v>100</v>
      </c>
      <c r="Q8747" s="14" t="str">
        <f t="shared" si="1091"/>
        <v>United States</v>
      </c>
      <c r="R8747" s="14" t="str">
        <f t="shared" si="1092"/>
        <v>|United States|East Germany|West Germany|</v>
      </c>
      <c r="S8747" s="14" t="str">
        <f t="shared" si="1093"/>
        <v>|Children &amp; Family Movies|Classic Movies|Comedies|</v>
      </c>
      <c r="T8747" s="14" t="str">
        <f t="shared" si="1094"/>
        <v>|Mel Stuart|</v>
      </c>
      <c r="U8747" s="14" t="str">
        <f t="shared" si="1095"/>
        <v>|Gene Wilder|Jack Albertson|Peter Ostrum|Roy Kinnear|Julie Dawn Cole|Leonard Stone|Denise Nickerson|Dodo Denney|Paris Themmen|Ursula Reit|</v>
      </c>
    </row>
    <row r="8748" spans="1:21">
      <c r="A8748" s="14" t="s">
        <v>40013</v>
      </c>
      <c r="B8748" s="14" t="s">
        <v>48</v>
      </c>
      <c r="C8748" s="14" t="s">
        <v>40014</v>
      </c>
      <c r="D8748" s="14" t="s">
        <v>40015</v>
      </c>
      <c r="E8748" s="14" t="s">
        <v>117</v>
      </c>
      <c r="F8748" s="14" t="s">
        <v>40016</v>
      </c>
      <c r="G8748" s="26">
        <v>43157</v>
      </c>
      <c r="H8748" s="14">
        <v>2017</v>
      </c>
      <c r="I8748" s="14" t="s">
        <v>361</v>
      </c>
      <c r="J8748" s="14" t="s">
        <v>744</v>
      </c>
      <c r="K8748" s="14" t="s">
        <v>496</v>
      </c>
      <c r="L8748" s="14" t="s">
        <v>40017</v>
      </c>
      <c r="M8748" s="14">
        <f t="shared" si="1088"/>
        <v>2018</v>
      </c>
      <c r="N8748" s="14">
        <f t="shared" si="1089"/>
        <v>2</v>
      </c>
      <c r="O8748" s="14" t="str">
        <f>IFERROR(VLOOKUP(I8748,Lists!$F$2:$G$16,2,FALSE()),"Not Rated")</f>
        <v>Teens</v>
      </c>
      <c r="P8748" s="14">
        <f t="shared" si="1090"/>
        <v>85</v>
      </c>
      <c r="Q8748" s="14" t="str">
        <f t="shared" si="1091"/>
        <v>France</v>
      </c>
      <c r="R8748" s="14" t="str">
        <f t="shared" si="1092"/>
        <v>|France|Netherlands|South Africa|Finland|</v>
      </c>
      <c r="S8748" s="14" t="str">
        <f t="shared" si="1093"/>
        <v>|Documentaries|International Movies|</v>
      </c>
      <c r="T8748" s="14" t="str">
        <f t="shared" si="1094"/>
        <v>|Pascale Lamche|</v>
      </c>
      <c r="U8748" s="14" t="str">
        <f t="shared" si="1095"/>
        <v>|Unknown|</v>
      </c>
    </row>
    <row r="8749" spans="1:21">
      <c r="A8749" s="14" t="s">
        <v>40018</v>
      </c>
      <c r="B8749" s="14" t="s">
        <v>49</v>
      </c>
      <c r="C8749" s="14" t="s">
        <v>40019</v>
      </c>
      <c r="D8749" s="14" t="s">
        <v>117</v>
      </c>
      <c r="E8749" s="14" t="s">
        <v>40020</v>
      </c>
      <c r="F8749" s="14" t="s">
        <v>115</v>
      </c>
      <c r="G8749" s="26">
        <v>43449</v>
      </c>
      <c r="H8749" s="14">
        <v>2016</v>
      </c>
      <c r="I8749" s="14" t="s">
        <v>368</v>
      </c>
      <c r="J8749" s="14" t="s">
        <v>105</v>
      </c>
      <c r="K8749" s="14" t="s">
        <v>262</v>
      </c>
      <c r="L8749" s="14" t="s">
        <v>40021</v>
      </c>
      <c r="M8749" s="14">
        <f t="shared" si="1088"/>
        <v>2018</v>
      </c>
      <c r="N8749" s="14">
        <f t="shared" si="1089"/>
        <v>12</v>
      </c>
      <c r="O8749" s="14" t="str">
        <f>IFERROR(VLOOKUP(I8749,Lists!$F$2:$G$16,2,FALSE()),"Not Rated")</f>
        <v>Kids</v>
      </c>
      <c r="P8749" s="14">
        <f t="shared" si="1090"/>
        <v>1</v>
      </c>
      <c r="Q8749" s="14" t="str">
        <f t="shared" si="1091"/>
        <v>United States</v>
      </c>
      <c r="R8749" s="14" t="str">
        <f t="shared" si="1092"/>
        <v>|United States|</v>
      </c>
      <c r="S8749" s="14" t="str">
        <f t="shared" si="1093"/>
        <v>|Reality TV|</v>
      </c>
      <c r="T8749" s="14" t="str">
        <f t="shared" si="1094"/>
        <v>|Unknown|</v>
      </c>
      <c r="U8749" s="14" t="str">
        <f t="shared" si="1095"/>
        <v>|Donald Faison|</v>
      </c>
    </row>
    <row r="8750" spans="1:21">
      <c r="A8750" s="14" t="s">
        <v>40022</v>
      </c>
      <c r="B8750" s="14" t="s">
        <v>48</v>
      </c>
      <c r="C8750" s="14" t="s">
        <v>40023</v>
      </c>
      <c r="D8750" s="14" t="s">
        <v>38651</v>
      </c>
      <c r="E8750" s="14" t="s">
        <v>40024</v>
      </c>
      <c r="F8750" s="14" t="s">
        <v>127</v>
      </c>
      <c r="G8750" s="26">
        <v>42675</v>
      </c>
      <c r="H8750" s="14">
        <v>1981</v>
      </c>
      <c r="I8750" s="14" t="s">
        <v>369</v>
      </c>
      <c r="J8750" s="14" t="s">
        <v>1290</v>
      </c>
      <c r="K8750" s="14" t="s">
        <v>1307</v>
      </c>
      <c r="L8750" s="14" t="s">
        <v>40025</v>
      </c>
      <c r="M8750" s="14">
        <f t="shared" si="1088"/>
        <v>2016</v>
      </c>
      <c r="N8750" s="14">
        <f t="shared" si="1089"/>
        <v>11</v>
      </c>
      <c r="O8750" s="14" t="str">
        <f>IFERROR(VLOOKUP(I8750,Lists!$F$2:$G$16,2,FALSE()),"Not Rated")</f>
        <v>Not Rated</v>
      </c>
      <c r="P8750" s="14">
        <f t="shared" si="1090"/>
        <v>86</v>
      </c>
      <c r="Q8750" s="14" t="str">
        <f t="shared" si="1091"/>
        <v>Australia</v>
      </c>
      <c r="R8750" s="14" t="str">
        <f t="shared" si="1092"/>
        <v>|Australia|</v>
      </c>
      <c r="S8750" s="14" t="str">
        <f t="shared" si="1093"/>
        <v>|Classic Movies|Dramas|</v>
      </c>
      <c r="T8750" s="14" t="str">
        <f t="shared" si="1094"/>
        <v>|John Duigan|</v>
      </c>
      <c r="U8750" s="14" t="str">
        <f t="shared" si="1095"/>
        <v>|Judy Davis|Bryan Brown|Cathy Downes|Baz Luhrmann|Peter Mochrie|Mervyn Drake|Margie McCrae|</v>
      </c>
    </row>
    <row r="8751" spans="1:21">
      <c r="A8751" s="14" t="s">
        <v>40026</v>
      </c>
      <c r="B8751" s="14" t="s">
        <v>49</v>
      </c>
      <c r="C8751" s="14" t="s">
        <v>40027</v>
      </c>
      <c r="D8751" s="14" t="s">
        <v>117</v>
      </c>
      <c r="E8751" s="14" t="s">
        <v>40028</v>
      </c>
      <c r="F8751" s="14" t="s">
        <v>129</v>
      </c>
      <c r="G8751" s="26">
        <v>42948</v>
      </c>
      <c r="H8751" s="14">
        <v>2014</v>
      </c>
      <c r="I8751" s="14" t="s">
        <v>360</v>
      </c>
      <c r="J8751" s="14" t="s">
        <v>105</v>
      </c>
      <c r="K8751" s="14" t="s">
        <v>594</v>
      </c>
      <c r="L8751" s="14" t="s">
        <v>40029</v>
      </c>
      <c r="M8751" s="14">
        <f t="shared" si="1088"/>
        <v>2017</v>
      </c>
      <c r="N8751" s="14">
        <f t="shared" si="1089"/>
        <v>8</v>
      </c>
      <c r="O8751" s="14" t="str">
        <f>IFERROR(VLOOKUP(I8751,Lists!$F$2:$G$16,2,FALSE()),"Not Rated")</f>
        <v>Adults</v>
      </c>
      <c r="P8751" s="14">
        <f t="shared" si="1090"/>
        <v>1</v>
      </c>
      <c r="Q8751" s="14" t="str">
        <f t="shared" si="1091"/>
        <v>Turkey</v>
      </c>
      <c r="R8751" s="14" t="str">
        <f t="shared" si="1092"/>
        <v>|Turkey|</v>
      </c>
      <c r="S8751" s="14" t="str">
        <f t="shared" si="1093"/>
        <v>|International TV Shows|TV Dramas|TV Thrillers|</v>
      </c>
      <c r="T8751" s="14" t="str">
        <f t="shared" si="1094"/>
        <v>|Unknown|</v>
      </c>
      <c r="U8751" s="14" t="str">
        <f t="shared" si="1095"/>
        <v>|Şükrü Özyıldız|Aslı Enver|Şenay Gürler|Başak Parlak|Mahir Günşiray|Hakan Boyav|Hakan Gerçek|Berrak Kuş|Gamze Süner Atay|Mehmet Esen|</v>
      </c>
    </row>
    <row r="8752" spans="1:21">
      <c r="A8752" s="14" t="s">
        <v>40030</v>
      </c>
      <c r="B8752" s="14" t="s">
        <v>48</v>
      </c>
      <c r="C8752" s="14" t="s">
        <v>40031</v>
      </c>
      <c r="D8752" s="14" t="s">
        <v>40032</v>
      </c>
      <c r="E8752" s="14" t="s">
        <v>40033</v>
      </c>
      <c r="F8752" s="14" t="s">
        <v>115</v>
      </c>
      <c r="G8752" s="26">
        <v>43525</v>
      </c>
      <c r="H8752" s="14">
        <v>2010</v>
      </c>
      <c r="I8752" s="14" t="s">
        <v>363</v>
      </c>
      <c r="J8752" s="14" t="s">
        <v>713</v>
      </c>
      <c r="K8752" s="14" t="s">
        <v>1436</v>
      </c>
      <c r="L8752" s="14" t="s">
        <v>40034</v>
      </c>
      <c r="M8752" s="14">
        <f t="shared" si="1088"/>
        <v>2019</v>
      </c>
      <c r="N8752" s="14">
        <f t="shared" si="1089"/>
        <v>3</v>
      </c>
      <c r="O8752" s="14" t="str">
        <f>IFERROR(VLOOKUP(I8752,Lists!$F$2:$G$16,2,FALSE()),"Not Rated")</f>
        <v>Adults</v>
      </c>
      <c r="P8752" s="14">
        <f t="shared" si="1090"/>
        <v>100</v>
      </c>
      <c r="Q8752" s="14" t="str">
        <f t="shared" si="1091"/>
        <v>United States</v>
      </c>
      <c r="R8752" s="14" t="str">
        <f t="shared" si="1092"/>
        <v>|United States|</v>
      </c>
      <c r="S8752" s="14" t="str">
        <f t="shared" si="1093"/>
        <v>|Dramas|Independent Movies|</v>
      </c>
      <c r="T8752" s="14" t="str">
        <f t="shared" si="1094"/>
        <v>|Debra Granik|</v>
      </c>
      <c r="U8752" s="14" t="str">
        <f t="shared" si="1095"/>
        <v>|Jennifer Lawrence|John Hawkes|Kevin Breznahan|Dale Dickey|Garret Dillahunt|Sheryl Lee|Lauren Sweetser|Tate Taylor|</v>
      </c>
    </row>
    <row r="8753" spans="1:21">
      <c r="A8753" s="14" t="s">
        <v>40035</v>
      </c>
      <c r="B8753" s="14" t="s">
        <v>48</v>
      </c>
      <c r="C8753" s="14" t="s">
        <v>40036</v>
      </c>
      <c r="D8753" s="14" t="s">
        <v>40037</v>
      </c>
      <c r="E8753" s="14" t="s">
        <v>40038</v>
      </c>
      <c r="F8753" s="14" t="s">
        <v>115</v>
      </c>
      <c r="G8753" s="26">
        <v>43328</v>
      </c>
      <c r="H8753" s="14">
        <v>2014</v>
      </c>
      <c r="I8753" s="14" t="s">
        <v>363</v>
      </c>
      <c r="J8753" s="14" t="s">
        <v>574</v>
      </c>
      <c r="K8753" s="14" t="s">
        <v>1034</v>
      </c>
      <c r="L8753" s="14" t="s">
        <v>40039</v>
      </c>
      <c r="M8753" s="14">
        <f t="shared" si="1088"/>
        <v>2018</v>
      </c>
      <c r="N8753" s="14">
        <f t="shared" si="1089"/>
        <v>8</v>
      </c>
      <c r="O8753" s="14" t="str">
        <f>IFERROR(VLOOKUP(I8753,Lists!$F$2:$G$16,2,FALSE()),"Not Rated")</f>
        <v>Adults</v>
      </c>
      <c r="P8753" s="14">
        <f t="shared" si="1090"/>
        <v>106</v>
      </c>
      <c r="Q8753" s="14" t="str">
        <f t="shared" si="1091"/>
        <v>United States</v>
      </c>
      <c r="R8753" s="14" t="str">
        <f t="shared" si="1092"/>
        <v>|United States|</v>
      </c>
      <c r="S8753" s="14" t="str">
        <f t="shared" si="1093"/>
        <v>|Comedies|Dramas|Independent Movies|</v>
      </c>
      <c r="T8753" s="14" t="str">
        <f t="shared" si="1094"/>
        <v>|Zach Braff|</v>
      </c>
      <c r="U8753" s="14" t="str">
        <f t="shared" si="1095"/>
        <v>|Zach Braff|Kate Hudson|Donald Faison|Joey King|Josh Gad|Jim Parsons|Pierce Gagnon|Mandy Patinkin|Ashley Greene|Michael Weston|</v>
      </c>
    </row>
    <row r="8754" spans="1:21">
      <c r="A8754" s="14" t="s">
        <v>40040</v>
      </c>
      <c r="B8754" s="14" t="s">
        <v>48</v>
      </c>
      <c r="C8754" s="14" t="s">
        <v>40041</v>
      </c>
      <c r="D8754" s="14" t="s">
        <v>40042</v>
      </c>
      <c r="E8754" s="14" t="s">
        <v>40043</v>
      </c>
      <c r="F8754" s="14" t="s">
        <v>115</v>
      </c>
      <c r="G8754" s="26">
        <v>43802</v>
      </c>
      <c r="H8754" s="14">
        <v>2019</v>
      </c>
      <c r="I8754" s="14" t="s">
        <v>361</v>
      </c>
      <c r="J8754" s="14" t="s">
        <v>1096</v>
      </c>
      <c r="K8754" s="14" t="s">
        <v>982</v>
      </c>
      <c r="L8754" s="14" t="s">
        <v>40044</v>
      </c>
      <c r="M8754" s="14">
        <f t="shared" si="1088"/>
        <v>2019</v>
      </c>
      <c r="N8754" s="14">
        <f t="shared" si="1089"/>
        <v>12</v>
      </c>
      <c r="O8754" s="14" t="str">
        <f>IFERROR(VLOOKUP(I8754,Lists!$F$2:$G$16,2,FALSE()),"Not Rated")</f>
        <v>Teens</v>
      </c>
      <c r="P8754" s="14">
        <f t="shared" si="1090"/>
        <v>108</v>
      </c>
      <c r="Q8754" s="14" t="str">
        <f t="shared" si="1091"/>
        <v>United States</v>
      </c>
      <c r="R8754" s="14" t="str">
        <f t="shared" si="1092"/>
        <v>|United States|</v>
      </c>
      <c r="S8754" s="14" t="str">
        <f t="shared" si="1093"/>
        <v>|Children &amp; Family Movies|Dramas|</v>
      </c>
      <c r="T8754" s="14" t="str">
        <f t="shared" si="1094"/>
        <v>|Theo Davies|</v>
      </c>
      <c r="U8754" s="14" t="str">
        <f t="shared" si="1095"/>
        <v>|Andrew Steel|Kirby Bliss Blanton|Tom Sizemore|Danny Trejo|Frank Whaley|Robert Pine|Fay Masterson|Steven Michael Quezada|Bruce Davison|Dale Dickey|Kenny Roberts|Colin Edwards|Casey Stoner|Freddie Spencer|</v>
      </c>
    </row>
    <row r="8755" spans="1:21">
      <c r="A8755" s="14" t="s">
        <v>40045</v>
      </c>
      <c r="B8755" s="14" t="s">
        <v>48</v>
      </c>
      <c r="C8755" s="14" t="s">
        <v>40046</v>
      </c>
      <c r="D8755" s="14" t="s">
        <v>40047</v>
      </c>
      <c r="E8755" s="14" t="s">
        <v>40048</v>
      </c>
      <c r="F8755" s="14" t="s">
        <v>119</v>
      </c>
      <c r="G8755" s="26">
        <v>43221</v>
      </c>
      <c r="H8755" s="14">
        <v>2017</v>
      </c>
      <c r="I8755" s="14" t="s">
        <v>360</v>
      </c>
      <c r="J8755" s="14" t="s">
        <v>2548</v>
      </c>
      <c r="K8755" s="14" t="s">
        <v>1436</v>
      </c>
      <c r="L8755" s="14" t="s">
        <v>40049</v>
      </c>
      <c r="M8755" s="14">
        <f t="shared" si="1088"/>
        <v>2018</v>
      </c>
      <c r="N8755" s="14">
        <f t="shared" si="1089"/>
        <v>5</v>
      </c>
      <c r="O8755" s="14" t="str">
        <f>IFERROR(VLOOKUP(I8755,Lists!$F$2:$G$16,2,FALSE()),"Not Rated")</f>
        <v>Adults</v>
      </c>
      <c r="P8755" s="14">
        <f t="shared" si="1090"/>
        <v>74</v>
      </c>
      <c r="Q8755" s="14" t="str">
        <f t="shared" si="1091"/>
        <v>Canada</v>
      </c>
      <c r="R8755" s="14" t="str">
        <f t="shared" si="1092"/>
        <v>|Canada|</v>
      </c>
      <c r="S8755" s="14" t="str">
        <f t="shared" si="1093"/>
        <v>|Dramas|Independent Movies|</v>
      </c>
      <c r="T8755" s="14" t="str">
        <f t="shared" si="1094"/>
        <v>|Adrian Murray|</v>
      </c>
      <c r="U8755" s="14" t="str">
        <f t="shared" si="1095"/>
        <v>|Aaron Keogh|Molly Reisman|Dean Tardioli|Greg Wasylyszn|Adrian Murray|Kelly Paoli|Earl Oliveros|Hallie Burt|</v>
      </c>
    </row>
    <row r="8756" spans="1:21">
      <c r="A8756" s="14" t="s">
        <v>40050</v>
      </c>
      <c r="B8756" s="14" t="s">
        <v>48</v>
      </c>
      <c r="C8756" s="14" t="s">
        <v>40051</v>
      </c>
      <c r="D8756" s="14" t="s">
        <v>40052</v>
      </c>
      <c r="E8756" s="14" t="s">
        <v>40053</v>
      </c>
      <c r="F8756" s="14" t="s">
        <v>115</v>
      </c>
      <c r="G8756" s="26">
        <v>43553</v>
      </c>
      <c r="H8756" s="14">
        <v>2016</v>
      </c>
      <c r="I8756" s="14" t="s">
        <v>363</v>
      </c>
      <c r="J8756" s="14" t="s">
        <v>1226</v>
      </c>
      <c r="K8756" s="14" t="s">
        <v>7833</v>
      </c>
      <c r="L8756" s="14" t="s">
        <v>40054</v>
      </c>
      <c r="M8756" s="14">
        <f t="shared" si="1088"/>
        <v>2019</v>
      </c>
      <c r="N8756" s="14">
        <f t="shared" si="1089"/>
        <v>3</v>
      </c>
      <c r="O8756" s="14" t="str">
        <f>IFERROR(VLOOKUP(I8756,Lists!$F$2:$G$16,2,FALSE()),"Not Rated")</f>
        <v>Adults</v>
      </c>
      <c r="P8756" s="14">
        <f t="shared" si="1090"/>
        <v>109</v>
      </c>
      <c r="Q8756" s="14" t="str">
        <f t="shared" si="1091"/>
        <v>United States</v>
      </c>
      <c r="R8756" s="14" t="str">
        <f t="shared" si="1092"/>
        <v>|United States|</v>
      </c>
      <c r="S8756" s="14" t="str">
        <f t="shared" si="1093"/>
        <v>|Dramas|Independent Movies|Sports Movies|</v>
      </c>
      <c r="T8756" s="14" t="str">
        <f t="shared" si="1094"/>
        <v>|Bart Freundlich|</v>
      </c>
      <c r="U8756" s="14" t="str">
        <f t="shared" si="1095"/>
        <v>|Michael Shannon|Carla Gugino|Taylor John Smith|Chris Bauer|John Douglas Thompson|Zazie Beetz|Wayne Duvall|Christopher Meyer|Richard Kohnke|</v>
      </c>
    </row>
    <row r="8757" spans="1:21">
      <c r="A8757" s="14" t="s">
        <v>40055</v>
      </c>
      <c r="B8757" s="14" t="s">
        <v>49</v>
      </c>
      <c r="C8757" s="14" t="s">
        <v>40056</v>
      </c>
      <c r="D8757" s="14" t="s">
        <v>117</v>
      </c>
      <c r="E8757" s="14" t="s">
        <v>117</v>
      </c>
      <c r="F8757" s="14" t="s">
        <v>115</v>
      </c>
      <c r="G8757" s="26">
        <v>42675</v>
      </c>
      <c r="H8757" s="14">
        <v>2010</v>
      </c>
      <c r="I8757" s="14" t="s">
        <v>361</v>
      </c>
      <c r="J8757" s="14" t="s">
        <v>107</v>
      </c>
      <c r="K8757" s="14" t="s">
        <v>2015</v>
      </c>
      <c r="L8757" s="14" t="s">
        <v>40057</v>
      </c>
      <c r="M8757" s="14">
        <f t="shared" si="1088"/>
        <v>2016</v>
      </c>
      <c r="N8757" s="14">
        <f t="shared" si="1089"/>
        <v>11</v>
      </c>
      <c r="O8757" s="14" t="str">
        <f>IFERROR(VLOOKUP(I8757,Lists!$F$2:$G$16,2,FALSE()),"Not Rated")</f>
        <v>Teens</v>
      </c>
      <c r="P8757" s="14">
        <f t="shared" si="1090"/>
        <v>3</v>
      </c>
      <c r="Q8757" s="14" t="str">
        <f t="shared" si="1091"/>
        <v>United States</v>
      </c>
      <c r="R8757" s="14" t="str">
        <f t="shared" si="1092"/>
        <v>|United States|</v>
      </c>
      <c r="S8757" s="14" t="str">
        <f t="shared" si="1093"/>
        <v>|Crime TV Shows|Docuseries|</v>
      </c>
      <c r="T8757" s="14" t="str">
        <f t="shared" si="1094"/>
        <v>|Unknown|</v>
      </c>
      <c r="U8757" s="14" t="str">
        <f t="shared" si="1095"/>
        <v>|Unknown|</v>
      </c>
    </row>
    <row r="8758" spans="1:21">
      <c r="A8758" s="14" t="s">
        <v>40058</v>
      </c>
      <c r="B8758" s="14" t="s">
        <v>48</v>
      </c>
      <c r="C8758" s="14" t="s">
        <v>40059</v>
      </c>
      <c r="D8758" s="14" t="s">
        <v>28255</v>
      </c>
      <c r="E8758" s="14" t="s">
        <v>117</v>
      </c>
      <c r="F8758" s="14" t="s">
        <v>115</v>
      </c>
      <c r="G8758" s="26">
        <v>43690</v>
      </c>
      <c r="H8758" s="14">
        <v>2019</v>
      </c>
      <c r="I8758" s="14" t="s">
        <v>360</v>
      </c>
      <c r="J8758" s="14" t="s">
        <v>566</v>
      </c>
      <c r="K8758" s="14" t="s">
        <v>927</v>
      </c>
      <c r="L8758" s="14" t="s">
        <v>40060</v>
      </c>
      <c r="M8758" s="14">
        <f t="shared" si="1088"/>
        <v>2019</v>
      </c>
      <c r="N8758" s="14">
        <f t="shared" si="1089"/>
        <v>8</v>
      </c>
      <c r="O8758" s="14" t="str">
        <f>IFERROR(VLOOKUP(I8758,Lists!$F$2:$G$16,2,FALSE()),"Not Rated")</f>
        <v>Adults</v>
      </c>
      <c r="P8758" s="14">
        <f t="shared" si="1090"/>
        <v>97</v>
      </c>
      <c r="Q8758" s="14" t="str">
        <f t="shared" si="1091"/>
        <v>United States</v>
      </c>
      <c r="R8758" s="14" t="str">
        <f t="shared" si="1092"/>
        <v>|United States|</v>
      </c>
      <c r="S8758" s="14" t="str">
        <f t="shared" si="1093"/>
        <v>|Documentaries|Music &amp; Musicals|</v>
      </c>
      <c r="T8758" s="14" t="str">
        <f t="shared" si="1094"/>
        <v>|Barak Goodman|</v>
      </c>
      <c r="U8758" s="14" t="str">
        <f t="shared" si="1095"/>
        <v>|Unknown|</v>
      </c>
    </row>
    <row r="8759" spans="1:21">
      <c r="A8759" s="14" t="s">
        <v>40061</v>
      </c>
      <c r="B8759" s="14" t="s">
        <v>48</v>
      </c>
      <c r="C8759" s="14" t="s">
        <v>40062</v>
      </c>
      <c r="D8759" s="14" t="s">
        <v>6215</v>
      </c>
      <c r="E8759" s="14" t="s">
        <v>40063</v>
      </c>
      <c r="F8759" s="14" t="s">
        <v>115</v>
      </c>
      <c r="G8759" s="26">
        <v>43789</v>
      </c>
      <c r="H8759" s="14">
        <v>2006</v>
      </c>
      <c r="I8759" s="14" t="s">
        <v>364</v>
      </c>
      <c r="J8759" s="14" t="s">
        <v>1399</v>
      </c>
      <c r="K8759" s="14" t="s">
        <v>625</v>
      </c>
      <c r="L8759" s="14" t="s">
        <v>40064</v>
      </c>
      <c r="M8759" s="14">
        <f t="shared" si="1088"/>
        <v>2019</v>
      </c>
      <c r="N8759" s="14">
        <f t="shared" si="1089"/>
        <v>11</v>
      </c>
      <c r="O8759" s="14" t="str">
        <f>IFERROR(VLOOKUP(I8759,Lists!$F$2:$G$16,2,FALSE()),"Not Rated")</f>
        <v>Teens</v>
      </c>
      <c r="P8759" s="14">
        <f t="shared" si="1090"/>
        <v>129</v>
      </c>
      <c r="Q8759" s="14" t="str">
        <f t="shared" si="1091"/>
        <v>United States</v>
      </c>
      <c r="R8759" s="14" t="str">
        <f t="shared" si="1092"/>
        <v>|United States|</v>
      </c>
      <c r="S8759" s="14" t="str">
        <f t="shared" si="1093"/>
        <v>|Action &amp; Adventure|Dramas|</v>
      </c>
      <c r="T8759" s="14" t="str">
        <f t="shared" si="1094"/>
        <v>|Oliver Stone|</v>
      </c>
      <c r="U8759" s="14" t="str">
        <f t="shared" si="1095"/>
        <v>|Nicolas Cage|Michael Peña|Maggie Gyllenhaal|Maria Bello|Stephen Dorff|Jay Hernandez|Michael Shannon|Frank Whaley|Jon Bernthal|Morgan Flynn|Nick Damici|Viola Davis|William Mapother|</v>
      </c>
    </row>
    <row r="8760" spans="1:21">
      <c r="A8760" s="14" t="s">
        <v>40065</v>
      </c>
      <c r="B8760" s="14" t="s">
        <v>49</v>
      </c>
      <c r="C8760" s="14" t="s">
        <v>40066</v>
      </c>
      <c r="D8760" s="14" t="s">
        <v>117</v>
      </c>
      <c r="E8760" s="14" t="s">
        <v>40067</v>
      </c>
      <c r="F8760" s="14" t="s">
        <v>118</v>
      </c>
      <c r="G8760" s="26">
        <v>43497</v>
      </c>
      <c r="H8760" s="14">
        <v>2017</v>
      </c>
      <c r="I8760" s="14" t="s">
        <v>362</v>
      </c>
      <c r="J8760" s="14" t="s">
        <v>105</v>
      </c>
      <c r="K8760" s="14" t="s">
        <v>3772</v>
      </c>
      <c r="L8760" s="14" t="s">
        <v>40068</v>
      </c>
      <c r="M8760" s="14">
        <f t="shared" si="1088"/>
        <v>2019</v>
      </c>
      <c r="N8760" s="14">
        <f t="shared" si="1089"/>
        <v>2</v>
      </c>
      <c r="O8760" s="14" t="str">
        <f>IFERROR(VLOOKUP(I8760,Lists!$F$2:$G$16,2,FALSE()),"Not Rated")</f>
        <v>Older Kids</v>
      </c>
      <c r="P8760" s="14">
        <f t="shared" si="1090"/>
        <v>1</v>
      </c>
      <c r="Q8760" s="14" t="str">
        <f t="shared" si="1091"/>
        <v>United Kingdom</v>
      </c>
      <c r="R8760" s="14" t="str">
        <f t="shared" si="1092"/>
        <v>|United Kingdom|</v>
      </c>
      <c r="S8760" s="14" t="str">
        <f t="shared" si="1093"/>
        <v>|British TV Shows|Docuseries|</v>
      </c>
      <c r="T8760" s="14" t="str">
        <f t="shared" si="1094"/>
        <v>|Unknown|</v>
      </c>
      <c r="U8760" s="14" t="str">
        <f t="shared" si="1095"/>
        <v>|Anita Rani|Ade Adepitan|Dan Snow|</v>
      </c>
    </row>
    <row r="8761" spans="1:21">
      <c r="A8761" s="14" t="s">
        <v>40069</v>
      </c>
      <c r="B8761" s="14" t="s">
        <v>48</v>
      </c>
      <c r="C8761" s="14" t="s">
        <v>40070</v>
      </c>
      <c r="D8761" s="14" t="s">
        <v>40071</v>
      </c>
      <c r="E8761" s="14" t="s">
        <v>40072</v>
      </c>
      <c r="F8761" s="14" t="s">
        <v>117</v>
      </c>
      <c r="G8761" s="26">
        <v>43497</v>
      </c>
      <c r="H8761" s="14">
        <v>2015</v>
      </c>
      <c r="I8761" s="14" t="s">
        <v>362</v>
      </c>
      <c r="J8761" s="14" t="s">
        <v>4168</v>
      </c>
      <c r="K8761" s="14" t="s">
        <v>61</v>
      </c>
      <c r="L8761" s="14" t="s">
        <v>40073</v>
      </c>
      <c r="M8761" s="14">
        <f t="shared" si="1088"/>
        <v>2019</v>
      </c>
      <c r="N8761" s="14">
        <f t="shared" si="1089"/>
        <v>2</v>
      </c>
      <c r="O8761" s="14" t="str">
        <f>IFERROR(VLOOKUP(I8761,Lists!$F$2:$G$16,2,FALSE()),"Not Rated")</f>
        <v>Older Kids</v>
      </c>
      <c r="P8761" s="14">
        <f t="shared" si="1090"/>
        <v>49</v>
      </c>
      <c r="Q8761" s="14" t="str">
        <f t="shared" si="1091"/>
        <v>Unknown</v>
      </c>
      <c r="R8761" s="14" t="str">
        <f t="shared" si="1092"/>
        <v>|Unknown|</v>
      </c>
      <c r="S8761" s="14" t="str">
        <f t="shared" si="1093"/>
        <v>|Movies|</v>
      </c>
      <c r="T8761" s="14" t="str">
        <f t="shared" si="1094"/>
        <v>|Storm Theunissen|</v>
      </c>
      <c r="U8761" s="14" t="str">
        <f t="shared" si="1095"/>
        <v>|Charlie Luxton|</v>
      </c>
    </row>
    <row r="8762" spans="1:21">
      <c r="A8762" s="14" t="s">
        <v>40074</v>
      </c>
      <c r="B8762" s="14" t="s">
        <v>48</v>
      </c>
      <c r="C8762" s="14" t="s">
        <v>40075</v>
      </c>
      <c r="D8762" s="14" t="s">
        <v>40076</v>
      </c>
      <c r="E8762" s="14" t="s">
        <v>40077</v>
      </c>
      <c r="F8762" s="14" t="s">
        <v>115</v>
      </c>
      <c r="G8762" s="26">
        <v>43621</v>
      </c>
      <c r="H8762" s="14">
        <v>2013</v>
      </c>
      <c r="I8762" s="14" t="s">
        <v>360</v>
      </c>
      <c r="J8762" s="14" t="s">
        <v>730</v>
      </c>
      <c r="K8762" s="14" t="s">
        <v>16169</v>
      </c>
      <c r="L8762" s="14" t="s">
        <v>40078</v>
      </c>
      <c r="M8762" s="14">
        <f t="shared" si="1088"/>
        <v>2019</v>
      </c>
      <c r="N8762" s="14">
        <f t="shared" si="1089"/>
        <v>6</v>
      </c>
      <c r="O8762" s="14" t="str">
        <f>IFERROR(VLOOKUP(I8762,Lists!$F$2:$G$16,2,FALSE()),"Not Rated")</f>
        <v>Adults</v>
      </c>
      <c r="P8762" s="14">
        <f t="shared" si="1090"/>
        <v>93</v>
      </c>
      <c r="Q8762" s="14" t="str">
        <f t="shared" si="1091"/>
        <v>United States</v>
      </c>
      <c r="R8762" s="14" t="str">
        <f t="shared" si="1092"/>
        <v>|United States|</v>
      </c>
      <c r="S8762" s="14" t="str">
        <f t="shared" si="1093"/>
        <v>|Horror Movies|Independent Movies|Thrillers|</v>
      </c>
      <c r="T8762" s="14" t="str">
        <f t="shared" si="1094"/>
        <v>|David Guy Levy|</v>
      </c>
      <c r="U8762" s="14" t="str">
        <f t="shared" si="1095"/>
        <v>|Brittany Snow|Jeffrey Combs|Jonny Coyne|Lawrence Gilliard Jr.|Enver Gjokaj|Sasha Grey|John Heard|Charlie Hofheimer|Logan Miller|June Squibb|Eddie Steeples|Robin Lord Taylor|Robb Wells|</v>
      </c>
    </row>
    <row r="8763" spans="1:21">
      <c r="A8763" s="14" t="s">
        <v>40079</v>
      </c>
      <c r="B8763" s="14" t="s">
        <v>48</v>
      </c>
      <c r="C8763" s="14" t="s">
        <v>40080</v>
      </c>
      <c r="D8763" s="14" t="s">
        <v>40081</v>
      </c>
      <c r="E8763" s="14" t="s">
        <v>40082</v>
      </c>
      <c r="F8763" s="14" t="s">
        <v>156</v>
      </c>
      <c r="G8763" s="26">
        <v>42917</v>
      </c>
      <c r="H8763" s="14">
        <v>2015</v>
      </c>
      <c r="I8763" s="14" t="s">
        <v>361</v>
      </c>
      <c r="J8763" s="14" t="s">
        <v>1526</v>
      </c>
      <c r="K8763" s="14" t="s">
        <v>542</v>
      </c>
      <c r="L8763" s="14" t="s">
        <v>40083</v>
      </c>
      <c r="M8763" s="14">
        <f t="shared" si="1088"/>
        <v>2017</v>
      </c>
      <c r="N8763" s="14">
        <f t="shared" si="1089"/>
        <v>7</v>
      </c>
      <c r="O8763" s="14" t="str">
        <f>IFERROR(VLOOKUP(I8763,Lists!$F$2:$G$16,2,FALSE()),"Not Rated")</f>
        <v>Teens</v>
      </c>
      <c r="P8763" s="14">
        <f t="shared" si="1090"/>
        <v>133</v>
      </c>
      <c r="Q8763" s="14" t="str">
        <f t="shared" si="1091"/>
        <v>Pakistan</v>
      </c>
      <c r="R8763" s="14" t="str">
        <f t="shared" si="1092"/>
        <v>|Pakistan|</v>
      </c>
      <c r="S8763" s="14" t="str">
        <f t="shared" si="1093"/>
        <v>|Comedies|International Movies|Romantic Movies|</v>
      </c>
      <c r="T8763" s="14" t="str">
        <f t="shared" si="1094"/>
        <v>|Yasir Nawaz|</v>
      </c>
      <c r="U8763" s="14" t="str">
        <f t="shared" si="1095"/>
        <v>|Javed Sheikh|Danish Taimoor|Janita Asma|Nayyar Ejaz|Qavi Khan|Shafqat Cheema|Sohai Ali Abro|Nadeem Jafri|</v>
      </c>
    </row>
    <row r="8764" spans="1:21">
      <c r="A8764" s="14" t="s">
        <v>40084</v>
      </c>
      <c r="B8764" s="14" t="s">
        <v>48</v>
      </c>
      <c r="C8764" s="14" t="s">
        <v>40085</v>
      </c>
      <c r="D8764" s="14" t="s">
        <v>14616</v>
      </c>
      <c r="E8764" s="14" t="s">
        <v>40086</v>
      </c>
      <c r="F8764" s="14" t="s">
        <v>116</v>
      </c>
      <c r="G8764" s="26">
        <v>43009</v>
      </c>
      <c r="H8764" s="14">
        <v>2016</v>
      </c>
      <c r="I8764" s="14" t="s">
        <v>360</v>
      </c>
      <c r="J8764" s="14" t="s">
        <v>1745</v>
      </c>
      <c r="K8764" s="14" t="s">
        <v>475</v>
      </c>
      <c r="L8764" s="14" t="s">
        <v>40087</v>
      </c>
      <c r="M8764" s="14">
        <f t="shared" si="1088"/>
        <v>2017</v>
      </c>
      <c r="N8764" s="14">
        <f t="shared" si="1089"/>
        <v>10</v>
      </c>
      <c r="O8764" s="14" t="str">
        <f>IFERROR(VLOOKUP(I8764,Lists!$F$2:$G$16,2,FALSE()),"Not Rated")</f>
        <v>Adults</v>
      </c>
      <c r="P8764" s="14">
        <f t="shared" si="1090"/>
        <v>140</v>
      </c>
      <c r="Q8764" s="14" t="str">
        <f t="shared" si="1091"/>
        <v>India</v>
      </c>
      <c r="R8764" s="14" t="str">
        <f t="shared" si="1092"/>
        <v>|India|</v>
      </c>
      <c r="S8764" s="14" t="str">
        <f t="shared" si="1093"/>
        <v>|Dramas|International Movies|</v>
      </c>
      <c r="T8764" s="14" t="str">
        <f t="shared" si="1094"/>
        <v>|Mikhil Musale|</v>
      </c>
      <c r="U8764" s="14" t="str">
        <f t="shared" si="1095"/>
        <v>|Pratik Gandhi|Kimberley Louisa McBeath|Asif Basra|Kavi Shastri|Hetal Puniwala|Ragi Jani|Makarand Shukla|Alok Gagdekar|Jayesh More|Siddharth Randeria|Kenneth Desai|</v>
      </c>
    </row>
    <row r="8765" spans="1:21">
      <c r="A8765" s="14" t="s">
        <v>40088</v>
      </c>
      <c r="B8765" s="14" t="s">
        <v>48</v>
      </c>
      <c r="C8765" s="14" t="s">
        <v>40089</v>
      </c>
      <c r="D8765" s="14" t="s">
        <v>33513</v>
      </c>
      <c r="E8765" s="14" t="s">
        <v>117</v>
      </c>
      <c r="F8765" s="14" t="s">
        <v>115</v>
      </c>
      <c r="G8765" s="26">
        <v>42825</v>
      </c>
      <c r="H8765" s="14">
        <v>1943</v>
      </c>
      <c r="I8765" s="14" t="s">
        <v>362</v>
      </c>
      <c r="J8765" s="14" t="s">
        <v>8233</v>
      </c>
      <c r="K8765" s="14" t="s">
        <v>247</v>
      </c>
      <c r="L8765" s="14" t="s">
        <v>40090</v>
      </c>
      <c r="M8765" s="14">
        <f t="shared" si="1088"/>
        <v>2017</v>
      </c>
      <c r="N8765" s="14">
        <f t="shared" si="1089"/>
        <v>3</v>
      </c>
      <c r="O8765" s="14" t="str">
        <f>IFERROR(VLOOKUP(I8765,Lists!$F$2:$G$16,2,FALSE()),"Not Rated")</f>
        <v>Older Kids</v>
      </c>
      <c r="P8765" s="14">
        <f t="shared" si="1090"/>
        <v>45</v>
      </c>
      <c r="Q8765" s="14" t="str">
        <f t="shared" si="1091"/>
        <v>United States</v>
      </c>
      <c r="R8765" s="14" t="str">
        <f t="shared" si="1092"/>
        <v>|United States|</v>
      </c>
      <c r="S8765" s="14" t="str">
        <f t="shared" si="1093"/>
        <v>|Documentaries|</v>
      </c>
      <c r="T8765" s="14" t="str">
        <f t="shared" si="1094"/>
        <v>|John Huston|</v>
      </c>
      <c r="U8765" s="14" t="str">
        <f t="shared" si="1095"/>
        <v>|Unknown|</v>
      </c>
    </row>
    <row r="8766" spans="1:21">
      <c r="A8766" s="14" t="s">
        <v>40091</v>
      </c>
      <c r="B8766" s="14" t="s">
        <v>48</v>
      </c>
      <c r="C8766" s="14" t="s">
        <v>40092</v>
      </c>
      <c r="D8766" s="14" t="s">
        <v>40093</v>
      </c>
      <c r="E8766" s="14" t="s">
        <v>40094</v>
      </c>
      <c r="F8766" s="14" t="s">
        <v>115</v>
      </c>
      <c r="G8766" s="26">
        <v>43831</v>
      </c>
      <c r="H8766" s="14">
        <v>1994</v>
      </c>
      <c r="I8766" s="14" t="s">
        <v>364</v>
      </c>
      <c r="J8766" s="14" t="s">
        <v>40095</v>
      </c>
      <c r="K8766" s="14" t="s">
        <v>248</v>
      </c>
      <c r="L8766" s="14" t="s">
        <v>40096</v>
      </c>
      <c r="M8766" s="14">
        <f t="shared" si="1088"/>
        <v>2020</v>
      </c>
      <c r="N8766" s="14">
        <f t="shared" si="1089"/>
        <v>1</v>
      </c>
      <c r="O8766" s="14" t="str">
        <f>IFERROR(VLOOKUP(I8766,Lists!$F$2:$G$16,2,FALSE()),"Not Rated")</f>
        <v>Teens</v>
      </c>
      <c r="P8766" s="14">
        <f t="shared" si="1090"/>
        <v>191</v>
      </c>
      <c r="Q8766" s="14" t="str">
        <f t="shared" si="1091"/>
        <v>United States</v>
      </c>
      <c r="R8766" s="14" t="str">
        <f t="shared" si="1092"/>
        <v>|United States|</v>
      </c>
      <c r="S8766" s="14" t="str">
        <f t="shared" si="1093"/>
        <v>|Action &amp; Adventure|</v>
      </c>
      <c r="T8766" s="14" t="str">
        <f t="shared" si="1094"/>
        <v>|Lawrence Kasdan|</v>
      </c>
      <c r="U8766" s="14" t="str">
        <f t="shared" si="1095"/>
        <v>|Kevin Costner|Dennis Quaid|Gene Hackman|David Andrews|Linden Ashby|Jeff Fahey|Joanna Going|Mark Harmon|Michael Madsen|Catherine O'Hara|Bill Pullman|Isabella Rossellini|Tom Sizemore|</v>
      </c>
    </row>
    <row r="8767" spans="1:21">
      <c r="A8767" s="14" t="s">
        <v>40097</v>
      </c>
      <c r="B8767" s="14" t="s">
        <v>48</v>
      </c>
      <c r="C8767" s="14" t="s">
        <v>40098</v>
      </c>
      <c r="D8767" s="14" t="s">
        <v>40099</v>
      </c>
      <c r="E8767" s="14" t="s">
        <v>40100</v>
      </c>
      <c r="F8767" s="14" t="s">
        <v>1963</v>
      </c>
      <c r="G8767" s="26">
        <v>42908</v>
      </c>
      <c r="H8767" s="14">
        <v>2017</v>
      </c>
      <c r="I8767" s="14" t="s">
        <v>363</v>
      </c>
      <c r="J8767" s="14" t="s">
        <v>2352</v>
      </c>
      <c r="K8767" s="14" t="s">
        <v>260</v>
      </c>
      <c r="L8767" s="14" t="s">
        <v>40101</v>
      </c>
      <c r="M8767" s="14">
        <f t="shared" si="1088"/>
        <v>2017</v>
      </c>
      <c r="N8767" s="14">
        <f t="shared" si="1089"/>
        <v>6</v>
      </c>
      <c r="O8767" s="14" t="str">
        <f>IFERROR(VLOOKUP(I8767,Lists!$F$2:$G$16,2,FALSE()),"Not Rated")</f>
        <v>Adults</v>
      </c>
      <c r="P8767" s="14">
        <f t="shared" si="1090"/>
        <v>81</v>
      </c>
      <c r="Q8767" s="14" t="str">
        <f t="shared" si="1091"/>
        <v>Canada</v>
      </c>
      <c r="R8767" s="14" t="str">
        <f t="shared" si="1092"/>
        <v>|Canada|United States|</v>
      </c>
      <c r="S8767" s="14" t="str">
        <f t="shared" si="1093"/>
        <v>|Horror Movies|</v>
      </c>
      <c r="T8767" s="14" t="str">
        <f t="shared" si="1094"/>
        <v>|Jovanka Vuckovic|Annie Clark|Roxanne Benjamin|Karyn Kusama|</v>
      </c>
      <c r="U8767" s="14" t="str">
        <f t="shared" si="1095"/>
        <v>|Natalie Brown|Jonathan Watton|Melanie Lynskey|Lindsay Burdge|Sheila Vand|Casey Adams|Breeda Wool|Angela Trimbur|Morgan Krantz|Christina Kirk|Kyle Allen|Mike Doyle|</v>
      </c>
    </row>
    <row r="8768" spans="1:21">
      <c r="A8768" s="14" t="s">
        <v>40102</v>
      </c>
      <c r="B8768" s="14" t="s">
        <v>48</v>
      </c>
      <c r="C8768" s="14" t="s">
        <v>40103</v>
      </c>
      <c r="D8768" s="14" t="s">
        <v>30573</v>
      </c>
      <c r="E8768" s="14" t="s">
        <v>40104</v>
      </c>
      <c r="F8768" s="14" t="s">
        <v>115</v>
      </c>
      <c r="G8768" s="26">
        <v>43466</v>
      </c>
      <c r="H8768" s="14">
        <v>2002</v>
      </c>
      <c r="I8768" s="14" t="s">
        <v>364</v>
      </c>
      <c r="J8768" s="14" t="s">
        <v>639</v>
      </c>
      <c r="K8768" s="14" t="s">
        <v>4940</v>
      </c>
      <c r="L8768" s="14" t="s">
        <v>40105</v>
      </c>
      <c r="M8768" s="14">
        <f t="shared" si="1088"/>
        <v>2019</v>
      </c>
      <c r="N8768" s="14">
        <f t="shared" si="1089"/>
        <v>1</v>
      </c>
      <c r="O8768" s="14" t="str">
        <f>IFERROR(VLOOKUP(I8768,Lists!$F$2:$G$16,2,FALSE()),"Not Rated")</f>
        <v>Teens</v>
      </c>
      <c r="P8768" s="14">
        <f t="shared" si="1090"/>
        <v>124</v>
      </c>
      <c r="Q8768" s="14" t="str">
        <f t="shared" si="1091"/>
        <v>United States</v>
      </c>
      <c r="R8768" s="14" t="str">
        <f t="shared" si="1092"/>
        <v>|United States|</v>
      </c>
      <c r="S8768" s="14" t="str">
        <f t="shared" si="1093"/>
        <v>|Action &amp; Adventure|Sports Movies|</v>
      </c>
      <c r="T8768" s="14" t="str">
        <f t="shared" si="1094"/>
        <v>|Rob Cohen|</v>
      </c>
      <c r="U8768" s="14" t="str">
        <f t="shared" si="1095"/>
        <v>|Vin Diesel|Asia Argento|Marton Csokas|Samuel L. Jackson|Danny Trejo|Michael Roof|Tom Everett|Richy Müller|William Hope|Werner Daehn|</v>
      </c>
    </row>
    <row r="8769" spans="1:21">
      <c r="A8769" s="14" t="s">
        <v>40106</v>
      </c>
      <c r="B8769" s="14" t="s">
        <v>48</v>
      </c>
      <c r="C8769" s="14" t="s">
        <v>40107</v>
      </c>
      <c r="D8769" s="14" t="s">
        <v>28187</v>
      </c>
      <c r="E8769" s="14" t="s">
        <v>40108</v>
      </c>
      <c r="F8769" s="14" t="s">
        <v>115</v>
      </c>
      <c r="G8769" s="26">
        <v>43466</v>
      </c>
      <c r="H8769" s="14">
        <v>2005</v>
      </c>
      <c r="I8769" s="14" t="s">
        <v>364</v>
      </c>
      <c r="J8769" s="14" t="s">
        <v>1247</v>
      </c>
      <c r="K8769" s="14" t="s">
        <v>248</v>
      </c>
      <c r="L8769" s="14" t="s">
        <v>40109</v>
      </c>
      <c r="M8769" s="14">
        <f t="shared" si="1088"/>
        <v>2019</v>
      </c>
      <c r="N8769" s="14">
        <f t="shared" si="1089"/>
        <v>1</v>
      </c>
      <c r="O8769" s="14" t="str">
        <f>IFERROR(VLOOKUP(I8769,Lists!$F$2:$G$16,2,FALSE()),"Not Rated")</f>
        <v>Teens</v>
      </c>
      <c r="P8769" s="14">
        <f t="shared" si="1090"/>
        <v>101</v>
      </c>
      <c r="Q8769" s="14" t="str">
        <f t="shared" si="1091"/>
        <v>United States</v>
      </c>
      <c r="R8769" s="14" t="str">
        <f t="shared" si="1092"/>
        <v>|United States|</v>
      </c>
      <c r="S8769" s="14" t="str">
        <f t="shared" si="1093"/>
        <v>|Action &amp; Adventure|</v>
      </c>
      <c r="T8769" s="14" t="str">
        <f t="shared" si="1094"/>
        <v>|Lee Tamahori|</v>
      </c>
      <c r="U8769" s="14" t="str">
        <f t="shared" si="1095"/>
        <v>|Ice Cube|Samuel L. Jackson|Willem Dafoe|Scott Speedman|Peter Strauss|Xzibit|Michael Roof|Sunny Mabrey|Nona Gaye|John Gleeson Connolly|</v>
      </c>
    </row>
    <row r="8770" spans="1:21">
      <c r="A8770" s="14" t="s">
        <v>40110</v>
      </c>
      <c r="B8770" s="14" t="s">
        <v>48</v>
      </c>
      <c r="C8770" s="14" t="s">
        <v>40111</v>
      </c>
      <c r="D8770" s="14" t="s">
        <v>20188</v>
      </c>
      <c r="E8770" s="14" t="s">
        <v>40112</v>
      </c>
      <c r="F8770" s="14" t="s">
        <v>125</v>
      </c>
      <c r="G8770" s="26">
        <v>42887</v>
      </c>
      <c r="H8770" s="14">
        <v>2001</v>
      </c>
      <c r="I8770" s="14" t="s">
        <v>363</v>
      </c>
      <c r="J8770" s="14" t="s">
        <v>574</v>
      </c>
      <c r="K8770" s="14" t="s">
        <v>444</v>
      </c>
      <c r="L8770" s="14" t="s">
        <v>40113</v>
      </c>
      <c r="M8770" s="14">
        <f t="shared" ref="M8770:M8808" si="1096">IF(G8770="","",YEAR(G8770))</f>
        <v>2017</v>
      </c>
      <c r="N8770" s="14">
        <f t="shared" ref="N8770:N8808" si="1097">IF(G8770="","",MONTH(G8770))</f>
        <v>6</v>
      </c>
      <c r="O8770" s="14" t="str">
        <f>IFERROR(VLOOKUP(I8770,Lists!$F$2:$G$16,2,FALSE()),"Not Rated")</f>
        <v>Adults</v>
      </c>
      <c r="P8770" s="14">
        <f t="shared" ref="P8770:P8808" si="1098">IFERROR(VALUE(LEFT(J8770,FIND(" ",J8770)-1)),"")</f>
        <v>106</v>
      </c>
      <c r="Q8770" s="14" t="str">
        <f t="shared" ref="Q8770:Q8808" si="1099">IFERROR(LEFT(F8770,FIND(",",F8770)-1),F8770)</f>
        <v>Mexico</v>
      </c>
      <c r="R8770" s="14" t="str">
        <f t="shared" ref="R8770:R8808" si="1100">"|"&amp;SUBSTITUTE(F8770,", ","|")&amp;"|"</f>
        <v>|Mexico|</v>
      </c>
      <c r="S8770" s="14" t="str">
        <f t="shared" ref="S8770:S8808" si="1101">"|"&amp;SUBSTITUTE(K8770,", ","|")&amp;"|"</f>
        <v>|Dramas|Independent Movies|International Movies|</v>
      </c>
      <c r="T8770" s="14" t="str">
        <f t="shared" ref="T8770:T8808" si="1102">"|"&amp;SUBSTITUTE(D8770,", ","|")&amp;"|"</f>
        <v>|Alfonso Cuarón|</v>
      </c>
      <c r="U8770" s="14" t="str">
        <f t="shared" ref="U8770:U8808" si="1103">"|"&amp;SUBSTITUTE(E8770,", ","|")&amp;"|"</f>
        <v>|Maribel Verdú|Gael García Bernal|Diego Luna|Daniel Giménez Cacho|Ana López Mercado|Nathan Grinberg|Verónica Langer|María Aura|Giselle Audirac|Arturo Ríos|Andrés Almeida|Diana Bracho|Emilio Echevarría|</v>
      </c>
    </row>
    <row r="8771" spans="1:21">
      <c r="A8771" s="14" t="s">
        <v>40114</v>
      </c>
      <c r="B8771" s="14" t="s">
        <v>48</v>
      </c>
      <c r="C8771" s="14" t="s">
        <v>40115</v>
      </c>
      <c r="D8771" s="14" t="s">
        <v>40116</v>
      </c>
      <c r="E8771" s="14" t="s">
        <v>40117</v>
      </c>
      <c r="F8771" s="14" t="s">
        <v>116</v>
      </c>
      <c r="G8771" s="26">
        <v>43160</v>
      </c>
      <c r="H8771" s="14">
        <v>2008</v>
      </c>
      <c r="I8771" s="14" t="s">
        <v>360</v>
      </c>
      <c r="J8771" s="14" t="s">
        <v>3814</v>
      </c>
      <c r="K8771" s="14" t="s">
        <v>444</v>
      </c>
      <c r="L8771" s="14" t="s">
        <v>40118</v>
      </c>
      <c r="M8771" s="14">
        <f t="shared" si="1096"/>
        <v>2018</v>
      </c>
      <c r="N8771" s="14">
        <f t="shared" si="1097"/>
        <v>3</v>
      </c>
      <c r="O8771" s="14" t="str">
        <f>IFERROR(VLOOKUP(I8771,Lists!$F$2:$G$16,2,FALSE()),"Not Rated")</f>
        <v>Adults</v>
      </c>
      <c r="P8771" s="14">
        <f t="shared" si="1098"/>
        <v>137</v>
      </c>
      <c r="Q8771" s="14" t="str">
        <f t="shared" si="1099"/>
        <v>India</v>
      </c>
      <c r="R8771" s="14" t="str">
        <f t="shared" si="1100"/>
        <v>|India|</v>
      </c>
      <c r="S8771" s="14" t="str">
        <f t="shared" si="1101"/>
        <v>|Dramas|Independent Movies|International Movies|</v>
      </c>
      <c r="T8771" s="14" t="str">
        <f t="shared" si="1102"/>
        <v>|N. Chandra|</v>
      </c>
      <c r="U8771" s="14" t="str">
        <f t="shared" si="1103"/>
        <v>|Anupam Kher|Atul Kulkarni|Aakash Pandey|Milind Gunaji|Perizaad Zorabian|Smiley Suri|Parvin Dabas|Rajit Kapoor|Purab Kohli|Rajpal Yadav|Sarika|Sayaji Shinde|Seema Biswas|Vijay Raaz|Ashwin Mushran|Veerendra Saxena|Siddhant Karnick|</v>
      </c>
    </row>
    <row r="8772" spans="1:21">
      <c r="A8772" s="14" t="s">
        <v>40119</v>
      </c>
      <c r="B8772" s="14" t="s">
        <v>48</v>
      </c>
      <c r="C8772" s="14" t="s">
        <v>40120</v>
      </c>
      <c r="D8772" s="14" t="s">
        <v>33012</v>
      </c>
      <c r="E8772" s="14" t="s">
        <v>40121</v>
      </c>
      <c r="F8772" s="14" t="s">
        <v>116</v>
      </c>
      <c r="G8772" s="26">
        <v>43160</v>
      </c>
      <c r="H8772" s="14">
        <v>2001</v>
      </c>
      <c r="I8772" s="14" t="s">
        <v>361</v>
      </c>
      <c r="J8772" s="14" t="s">
        <v>8326</v>
      </c>
      <c r="K8772" s="14" t="s">
        <v>910</v>
      </c>
      <c r="L8772" s="14" t="s">
        <v>40122</v>
      </c>
      <c r="M8772" s="14">
        <f t="shared" si="1096"/>
        <v>2018</v>
      </c>
      <c r="N8772" s="14">
        <f t="shared" si="1097"/>
        <v>3</v>
      </c>
      <c r="O8772" s="14" t="str">
        <f>IFERROR(VLOOKUP(I8772,Lists!$F$2:$G$16,2,FALSE()),"Not Rated")</f>
        <v>Teens</v>
      </c>
      <c r="P8772" s="14">
        <f t="shared" si="1098"/>
        <v>171</v>
      </c>
      <c r="Q8772" s="14" t="str">
        <f t="shared" si="1099"/>
        <v>India</v>
      </c>
      <c r="R8772" s="14" t="str">
        <f t="shared" si="1100"/>
        <v>|India|</v>
      </c>
      <c r="S8772" s="14" t="str">
        <f t="shared" si="1101"/>
        <v>|Dramas|International Movies|Romantic Movies|</v>
      </c>
      <c r="T8772" s="14" t="str">
        <f t="shared" si="1102"/>
        <v>|Subhash Ghai|</v>
      </c>
      <c r="U8772" s="14" t="str">
        <f t="shared" si="1103"/>
        <v>|Jackie Shroff|Hrithik Roshan|Kareena Kapoor|Amrish Puri|Kiran Rathod|Rati Agnihotri|Supriya Karnik|Anang Desai|</v>
      </c>
    </row>
    <row r="8773" spans="1:21">
      <c r="A8773" s="14" t="s">
        <v>40123</v>
      </c>
      <c r="B8773" s="14" t="s">
        <v>48</v>
      </c>
      <c r="C8773" s="14" t="s">
        <v>40124</v>
      </c>
      <c r="D8773" s="14" t="s">
        <v>20812</v>
      </c>
      <c r="E8773" s="14" t="s">
        <v>40125</v>
      </c>
      <c r="F8773" s="14" t="s">
        <v>116</v>
      </c>
      <c r="G8773" s="26">
        <v>43040</v>
      </c>
      <c r="H8773" s="14">
        <v>2011</v>
      </c>
      <c r="I8773" s="14" t="s">
        <v>361</v>
      </c>
      <c r="J8773" s="14" t="s">
        <v>2394</v>
      </c>
      <c r="K8773" s="14" t="s">
        <v>1527</v>
      </c>
      <c r="L8773" s="14" t="s">
        <v>40126</v>
      </c>
      <c r="M8773" s="14">
        <f t="shared" si="1096"/>
        <v>2017</v>
      </c>
      <c r="N8773" s="14">
        <f t="shared" si="1097"/>
        <v>11</v>
      </c>
      <c r="O8773" s="14" t="str">
        <f>IFERROR(VLOOKUP(I8773,Lists!$F$2:$G$16,2,FALSE()),"Not Rated")</f>
        <v>Teens</v>
      </c>
      <c r="P8773" s="14">
        <f t="shared" si="1098"/>
        <v>132</v>
      </c>
      <c r="Q8773" s="14" t="str">
        <f t="shared" si="1099"/>
        <v>India</v>
      </c>
      <c r="R8773" s="14" t="str">
        <f t="shared" si="1100"/>
        <v>|India|</v>
      </c>
      <c r="S8773" s="14" t="str">
        <f t="shared" si="1101"/>
        <v>|Dramas|International Movies|Music &amp; Musicals|</v>
      </c>
      <c r="T8773" s="14" t="str">
        <f t="shared" si="1102"/>
        <v>|Ksshitij Chaudhary|</v>
      </c>
      <c r="U8773" s="14" t="str">
        <f t="shared" si="1103"/>
        <v>|Harbhajan Mann|Tulip Joshi|Kabir Bedi|Gulzar Chahal|Jonita|Gurpreet Ghuggi|Gurpreet Grewal|Neena Cheema|Sunita Dhir|</v>
      </c>
    </row>
    <row r="8774" spans="1:21">
      <c r="A8774" s="14" t="s">
        <v>40127</v>
      </c>
      <c r="B8774" s="14" t="s">
        <v>48</v>
      </c>
      <c r="C8774" s="14" t="s">
        <v>40128</v>
      </c>
      <c r="D8774" s="14" t="s">
        <v>1492</v>
      </c>
      <c r="E8774" s="14" t="s">
        <v>40129</v>
      </c>
      <c r="F8774" s="14" t="s">
        <v>116</v>
      </c>
      <c r="G8774" s="26">
        <v>42856</v>
      </c>
      <c r="H8774" s="14">
        <v>2013</v>
      </c>
      <c r="I8774" s="14" t="s">
        <v>361</v>
      </c>
      <c r="J8774" s="14" t="s">
        <v>553</v>
      </c>
      <c r="K8774" s="14" t="s">
        <v>1442</v>
      </c>
      <c r="L8774" s="14" t="s">
        <v>40130</v>
      </c>
      <c r="M8774" s="14">
        <f t="shared" si="1096"/>
        <v>2017</v>
      </c>
      <c r="N8774" s="14">
        <f t="shared" si="1097"/>
        <v>5</v>
      </c>
      <c r="O8774" s="14" t="str">
        <f>IFERROR(VLOOKUP(I8774,Lists!$F$2:$G$16,2,FALSE()),"Not Rated")</f>
        <v>Teens</v>
      </c>
      <c r="P8774" s="14">
        <f t="shared" si="1098"/>
        <v>147</v>
      </c>
      <c r="Q8774" s="14" t="str">
        <f t="shared" si="1099"/>
        <v>India</v>
      </c>
      <c r="R8774" s="14" t="str">
        <f t="shared" si="1100"/>
        <v>|India|</v>
      </c>
      <c r="S8774" s="14" t="str">
        <f t="shared" si="1101"/>
        <v>|Action &amp; Adventure|Comedies|International Movies|</v>
      </c>
      <c r="T8774" s="14" t="str">
        <f t="shared" si="1102"/>
        <v>|Sangeeth Sivan|</v>
      </c>
      <c r="U8774" s="14" t="str">
        <f t="shared" si="1103"/>
        <v>|Dharmendra|Sunny Deol|Bobby Deol|Neha Sharma|Kristina Akheeva|Annu Kapoor|Johnny Lever|Sucheta Khanna|Aidan Cook|Anupam Kher|</v>
      </c>
    </row>
    <row r="8775" spans="1:21">
      <c r="A8775" s="14" t="s">
        <v>40131</v>
      </c>
      <c r="B8775" s="14" t="s">
        <v>48</v>
      </c>
      <c r="C8775" s="14" t="s">
        <v>40132</v>
      </c>
      <c r="D8775" s="14" t="s">
        <v>32619</v>
      </c>
      <c r="E8775" s="14" t="s">
        <v>40133</v>
      </c>
      <c r="F8775" s="14" t="s">
        <v>116</v>
      </c>
      <c r="G8775" s="26">
        <v>43101</v>
      </c>
      <c r="H8775" s="14">
        <v>2006</v>
      </c>
      <c r="I8775" s="14" t="s">
        <v>362</v>
      </c>
      <c r="J8775" s="14" t="s">
        <v>6363</v>
      </c>
      <c r="K8775" s="14" t="s">
        <v>834</v>
      </c>
      <c r="L8775" s="14" t="s">
        <v>40134</v>
      </c>
      <c r="M8775" s="14">
        <f t="shared" si="1096"/>
        <v>2018</v>
      </c>
      <c r="N8775" s="14">
        <f t="shared" si="1097"/>
        <v>1</v>
      </c>
      <c r="O8775" s="14" t="str">
        <f>IFERROR(VLOOKUP(I8775,Lists!$F$2:$G$16,2,FALSE()),"Not Rated")</f>
        <v>Older Kids</v>
      </c>
      <c r="P8775" s="14">
        <f t="shared" si="1098"/>
        <v>151</v>
      </c>
      <c r="Q8775" s="14" t="str">
        <f t="shared" si="1099"/>
        <v>India</v>
      </c>
      <c r="R8775" s="14" t="str">
        <f t="shared" si="1100"/>
        <v>|India|</v>
      </c>
      <c r="S8775" s="14" t="str">
        <f t="shared" si="1101"/>
        <v>|Comedies|Dramas|International Movies|</v>
      </c>
      <c r="T8775" s="14" t="str">
        <f t="shared" si="1102"/>
        <v>|Kedar Shinde|</v>
      </c>
      <c r="U8775" s="14" t="str">
        <f t="shared" si="1103"/>
        <v>|Ankush Choudhary|Smita Shewale|Mohan Joshi|Atmaram Bhende|Asha Bhende|</v>
      </c>
    </row>
    <row r="8776" spans="1:21">
      <c r="A8776" s="14" t="s">
        <v>40135</v>
      </c>
      <c r="B8776" s="14" t="s">
        <v>48</v>
      </c>
      <c r="C8776" s="14" t="s">
        <v>40136</v>
      </c>
      <c r="D8776" s="14" t="s">
        <v>40137</v>
      </c>
      <c r="E8776" s="14" t="s">
        <v>40138</v>
      </c>
      <c r="F8776" s="14" t="s">
        <v>40139</v>
      </c>
      <c r="G8776" s="26">
        <v>43760</v>
      </c>
      <c r="H8776" s="14">
        <v>2018</v>
      </c>
      <c r="I8776" s="14" t="s">
        <v>361</v>
      </c>
      <c r="J8776" s="14" t="s">
        <v>566</v>
      </c>
      <c r="K8776" s="14" t="s">
        <v>444</v>
      </c>
      <c r="L8776" s="14" t="s">
        <v>40140</v>
      </c>
      <c r="M8776" s="14">
        <f t="shared" si="1096"/>
        <v>2019</v>
      </c>
      <c r="N8776" s="14">
        <f t="shared" si="1097"/>
        <v>10</v>
      </c>
      <c r="O8776" s="14" t="str">
        <f>IFERROR(VLOOKUP(I8776,Lists!$F$2:$G$16,2,FALSE()),"Not Rated")</f>
        <v>Teens</v>
      </c>
      <c r="P8776" s="14">
        <f t="shared" si="1098"/>
        <v>97</v>
      </c>
      <c r="Q8776" s="14" t="str">
        <f t="shared" si="1099"/>
        <v>Egypt</v>
      </c>
      <c r="R8776" s="14" t="str">
        <f t="shared" si="1100"/>
        <v>|Egypt|Austria|United States|</v>
      </c>
      <c r="S8776" s="14" t="str">
        <f t="shared" si="1101"/>
        <v>|Dramas|Independent Movies|International Movies|</v>
      </c>
      <c r="T8776" s="14" t="str">
        <f t="shared" si="1102"/>
        <v>|Abu Bakr Shawky|</v>
      </c>
      <c r="U8776" s="14" t="str">
        <f t="shared" si="1103"/>
        <v>|Rady Gamal|Ahmed Abdelhafiz|Shahira Fahmy|Shehab Ibrahim|Mohamed Abd El Azim|Osama Abdullah|Khaled Raafat|Mohamed Qishta|Shoq Emara|Mahmoud Fares|</v>
      </c>
    </row>
    <row r="8777" spans="1:21">
      <c r="A8777" s="14" t="s">
        <v>40141</v>
      </c>
      <c r="B8777" s="14" t="s">
        <v>49</v>
      </c>
      <c r="C8777" s="14" t="s">
        <v>40142</v>
      </c>
      <c r="D8777" s="14" t="s">
        <v>117</v>
      </c>
      <c r="E8777" s="14" t="s">
        <v>40143</v>
      </c>
      <c r="F8777" s="14" t="s">
        <v>116</v>
      </c>
      <c r="G8777" s="26">
        <v>43343</v>
      </c>
      <c r="H8777" s="14">
        <v>2018</v>
      </c>
      <c r="I8777" s="14" t="s">
        <v>362</v>
      </c>
      <c r="J8777" s="14" t="s">
        <v>105</v>
      </c>
      <c r="K8777" s="14" t="s">
        <v>1415</v>
      </c>
      <c r="L8777" s="14" t="s">
        <v>40144</v>
      </c>
      <c r="M8777" s="14">
        <f t="shared" si="1096"/>
        <v>2018</v>
      </c>
      <c r="N8777" s="14">
        <f t="shared" si="1097"/>
        <v>8</v>
      </c>
      <c r="O8777" s="14" t="str">
        <f>IFERROR(VLOOKUP(I8777,Lists!$F$2:$G$16,2,FALSE()),"Not Rated")</f>
        <v>Older Kids</v>
      </c>
      <c r="P8777" s="14">
        <f t="shared" si="1098"/>
        <v>1</v>
      </c>
      <c r="Q8777" s="14" t="str">
        <f t="shared" si="1099"/>
        <v>India</v>
      </c>
      <c r="R8777" s="14" t="str">
        <f t="shared" si="1100"/>
        <v>|India|</v>
      </c>
      <c r="S8777" s="14" t="str">
        <f t="shared" si="1101"/>
        <v>|International TV Shows|TV Comedies|</v>
      </c>
      <c r="T8777" s="14" t="str">
        <f t="shared" si="1102"/>
        <v>|Unknown|</v>
      </c>
      <c r="U8777" s="14" t="str">
        <f t="shared" si="1103"/>
        <v>|Vishesh Bansal|Mona Singh|Akarsh Khurana|Ahan Nirban|Ruhi Khan|Prasad Reddy|Revathi Pillai|</v>
      </c>
    </row>
    <row r="8778" spans="1:21">
      <c r="A8778" s="14" t="s">
        <v>40145</v>
      </c>
      <c r="B8778" s="14" t="s">
        <v>48</v>
      </c>
      <c r="C8778" s="14" t="s">
        <v>40146</v>
      </c>
      <c r="D8778" s="14" t="s">
        <v>40147</v>
      </c>
      <c r="E8778" s="14" t="s">
        <v>40148</v>
      </c>
      <c r="F8778" s="14" t="s">
        <v>2970</v>
      </c>
      <c r="G8778" s="26">
        <v>42221</v>
      </c>
      <c r="H8778" s="14">
        <v>2014</v>
      </c>
      <c r="I8778" s="14" t="s">
        <v>367</v>
      </c>
      <c r="J8778" s="14" t="s">
        <v>404</v>
      </c>
      <c r="K8778" s="14" t="s">
        <v>481</v>
      </c>
      <c r="L8778" s="14" t="s">
        <v>40149</v>
      </c>
      <c r="M8778" s="14">
        <f t="shared" si="1096"/>
        <v>2015</v>
      </c>
      <c r="N8778" s="14">
        <f t="shared" si="1097"/>
        <v>8</v>
      </c>
      <c r="O8778" s="14" t="str">
        <f>IFERROR(VLOOKUP(I8778,Lists!$F$2:$G$16,2,FALSE()),"Not Rated")</f>
        <v>Older Kids</v>
      </c>
      <c r="P8778" s="14">
        <f t="shared" si="1098"/>
        <v>90</v>
      </c>
      <c r="Q8778" s="14" t="str">
        <f t="shared" si="1099"/>
        <v>France</v>
      </c>
      <c r="R8778" s="14" t="str">
        <f t="shared" si="1100"/>
        <v>|France|Belgium|</v>
      </c>
      <c r="S8778" s="14" t="str">
        <f t="shared" si="1101"/>
        <v>|Children &amp; Family Movies|Comedies|</v>
      </c>
      <c r="T8778" s="14" t="str">
        <f t="shared" si="1102"/>
        <v>|Christian De Vita|</v>
      </c>
      <c r="U8778" s="14" t="str">
        <f t="shared" si="1103"/>
        <v>|Dakota Fanning|Seth Green|Christine Baranski|Zachary Gordon|Richard Kind|Danny Glover|Elliott Gould|Ryan Lee|Jim Rash|Yvette Nicole Brown|Kostja Ullmann|</v>
      </c>
    </row>
    <row r="8779" spans="1:21">
      <c r="A8779" s="14" t="s">
        <v>40150</v>
      </c>
      <c r="B8779" s="14" t="s">
        <v>48</v>
      </c>
      <c r="C8779" s="14" t="s">
        <v>40151</v>
      </c>
      <c r="D8779" s="14" t="s">
        <v>40152</v>
      </c>
      <c r="E8779" s="14" t="s">
        <v>40153</v>
      </c>
      <c r="F8779" s="14" t="s">
        <v>139</v>
      </c>
      <c r="G8779" s="26">
        <v>43440</v>
      </c>
      <c r="H8779" s="14">
        <v>2010</v>
      </c>
      <c r="I8779" s="14" t="s">
        <v>362</v>
      </c>
      <c r="J8779" s="14" t="s">
        <v>580</v>
      </c>
      <c r="K8779" s="14" t="s">
        <v>40154</v>
      </c>
      <c r="L8779" s="14" t="s">
        <v>40155</v>
      </c>
      <c r="M8779" s="14">
        <f t="shared" si="1096"/>
        <v>2018</v>
      </c>
      <c r="N8779" s="14">
        <f t="shared" si="1097"/>
        <v>12</v>
      </c>
      <c r="O8779" s="14" t="str">
        <f>IFERROR(VLOOKUP(I8779,Lists!$F$2:$G$16,2,FALSE()),"Not Rated")</f>
        <v>Older Kids</v>
      </c>
      <c r="P8779" s="14">
        <f t="shared" si="1098"/>
        <v>111</v>
      </c>
      <c r="Q8779" s="14" t="str">
        <f t="shared" si="1099"/>
        <v>Thailand</v>
      </c>
      <c r="R8779" s="14" t="str">
        <f t="shared" si="1100"/>
        <v>|Thailand|</v>
      </c>
      <c r="S8779" s="14" t="str">
        <f t="shared" si="1101"/>
        <v>|International Movies|LGBTQ Movies|Romantic Movies|</v>
      </c>
      <c r="T8779" s="14" t="str">
        <f t="shared" si="1102"/>
        <v>|Saratswadee Wongsomphet|</v>
      </c>
      <c r="U8779" s="14" t="str">
        <f t="shared" si="1103"/>
        <v>|Sushar Manaying|Supanart Jittaleela|Arisara Thongborisut|Soranut Yupanun|Inthira Yeunyong|</v>
      </c>
    </row>
    <row r="8780" spans="1:21">
      <c r="A8780" s="14" t="s">
        <v>40156</v>
      </c>
      <c r="B8780" s="14" t="s">
        <v>48</v>
      </c>
      <c r="C8780" s="14" t="s">
        <v>40157</v>
      </c>
      <c r="D8780" s="14" t="s">
        <v>40152</v>
      </c>
      <c r="E8780" s="14" t="s">
        <v>40158</v>
      </c>
      <c r="F8780" s="14" t="s">
        <v>139</v>
      </c>
      <c r="G8780" s="26">
        <v>43412</v>
      </c>
      <c r="H8780" s="14">
        <v>2012</v>
      </c>
      <c r="I8780" s="14" t="s">
        <v>362</v>
      </c>
      <c r="J8780" s="14" t="s">
        <v>1375</v>
      </c>
      <c r="K8780" s="14" t="s">
        <v>40154</v>
      </c>
      <c r="L8780" s="14" t="s">
        <v>40159</v>
      </c>
      <c r="M8780" s="14">
        <f t="shared" si="1096"/>
        <v>2018</v>
      </c>
      <c r="N8780" s="14">
        <f t="shared" si="1097"/>
        <v>11</v>
      </c>
      <c r="O8780" s="14" t="str">
        <f>IFERROR(VLOOKUP(I8780,Lists!$F$2:$G$16,2,FALSE()),"Not Rated")</f>
        <v>Older Kids</v>
      </c>
      <c r="P8780" s="14">
        <f t="shared" si="1098"/>
        <v>112</v>
      </c>
      <c r="Q8780" s="14" t="str">
        <f t="shared" si="1099"/>
        <v>Thailand</v>
      </c>
      <c r="R8780" s="14" t="str">
        <f t="shared" si="1100"/>
        <v>|Thailand|</v>
      </c>
      <c r="S8780" s="14" t="str">
        <f t="shared" si="1101"/>
        <v>|International Movies|LGBTQ Movies|Romantic Movies|</v>
      </c>
      <c r="T8780" s="14" t="str">
        <f t="shared" si="1102"/>
        <v>|Saratswadee Wongsomphet|</v>
      </c>
      <c r="U8780" s="14" t="str">
        <f t="shared" si="1103"/>
        <v>|Supanart Jittaleela|Sushar Manaying|Nisa Boonsantear|Apittha Khlaiudom|Apapattra Meesang|</v>
      </c>
    </row>
    <row r="8781" spans="1:21">
      <c r="A8781" s="14" t="s">
        <v>40160</v>
      </c>
      <c r="B8781" s="14" t="s">
        <v>48</v>
      </c>
      <c r="C8781" s="14" t="s">
        <v>40161</v>
      </c>
      <c r="D8781" s="14" t="s">
        <v>40162</v>
      </c>
      <c r="E8781" s="14" t="s">
        <v>40163</v>
      </c>
      <c r="F8781" s="14" t="s">
        <v>139</v>
      </c>
      <c r="G8781" s="26">
        <v>43412</v>
      </c>
      <c r="H8781" s="14">
        <v>2015</v>
      </c>
      <c r="I8781" s="14" t="s">
        <v>362</v>
      </c>
      <c r="J8781" s="14" t="s">
        <v>1386</v>
      </c>
      <c r="K8781" s="14" t="s">
        <v>40154</v>
      </c>
      <c r="L8781" s="14" t="s">
        <v>40164</v>
      </c>
      <c r="M8781" s="14">
        <f t="shared" si="1096"/>
        <v>2018</v>
      </c>
      <c r="N8781" s="14">
        <f t="shared" si="1097"/>
        <v>11</v>
      </c>
      <c r="O8781" s="14" t="str">
        <f>IFERROR(VLOOKUP(I8781,Lists!$F$2:$G$16,2,FALSE()),"Not Rated")</f>
        <v>Older Kids</v>
      </c>
      <c r="P8781" s="14">
        <f t="shared" si="1098"/>
        <v>107</v>
      </c>
      <c r="Q8781" s="14" t="str">
        <f t="shared" si="1099"/>
        <v>Thailand</v>
      </c>
      <c r="R8781" s="14" t="str">
        <f t="shared" si="1100"/>
        <v>|Thailand|</v>
      </c>
      <c r="S8781" s="14" t="str">
        <f t="shared" si="1101"/>
        <v>|International Movies|LGBTQ Movies|Romantic Movies|</v>
      </c>
      <c r="T8781" s="14" t="str">
        <f t="shared" si="1102"/>
        <v>|Kirati Nakintanon|</v>
      </c>
      <c r="U8781" s="14" t="str">
        <f t="shared" si="1103"/>
        <v>|Supanart Jittaleela|Pimpakan Bangchawong|Chansakorn Kittiwattanakorn|Sunanta Yoonniyom|</v>
      </c>
    </row>
    <row r="8782" spans="1:21">
      <c r="A8782" s="14" t="s">
        <v>40165</v>
      </c>
      <c r="B8782" s="14" t="s">
        <v>49</v>
      </c>
      <c r="C8782" s="14" t="s">
        <v>40166</v>
      </c>
      <c r="D8782" s="14" t="s">
        <v>117</v>
      </c>
      <c r="E8782" s="14" t="s">
        <v>40167</v>
      </c>
      <c r="F8782" s="14" t="s">
        <v>115</v>
      </c>
      <c r="G8782" s="26">
        <v>42461</v>
      </c>
      <c r="H8782" s="14">
        <v>2015</v>
      </c>
      <c r="I8782" s="14" t="s">
        <v>365</v>
      </c>
      <c r="J8782" s="14" t="s">
        <v>105</v>
      </c>
      <c r="K8782" s="14" t="s">
        <v>866</v>
      </c>
      <c r="L8782" s="14" t="s">
        <v>40168</v>
      </c>
      <c r="M8782" s="14">
        <f t="shared" si="1096"/>
        <v>2016</v>
      </c>
      <c r="N8782" s="14">
        <f t="shared" si="1097"/>
        <v>4</v>
      </c>
      <c r="O8782" s="14" t="str">
        <f>IFERROR(VLOOKUP(I8782,Lists!$F$2:$G$16,2,FALSE()),"Not Rated")</f>
        <v>Kids</v>
      </c>
      <c r="P8782" s="14">
        <f t="shared" si="1098"/>
        <v>1</v>
      </c>
      <c r="Q8782" s="14" t="str">
        <f t="shared" si="1099"/>
        <v>United States</v>
      </c>
      <c r="R8782" s="14" t="str">
        <f t="shared" si="1100"/>
        <v>|United States|</v>
      </c>
      <c r="S8782" s="14" t="str">
        <f t="shared" si="1101"/>
        <v>|Anime Series|Kids' TV|</v>
      </c>
      <c r="T8782" s="14" t="str">
        <f t="shared" si="1102"/>
        <v>|Unknown|</v>
      </c>
      <c r="U8782" s="14" t="str">
        <f t="shared" si="1103"/>
        <v>|Johnny Yong Bosch|J.W. Terry|Alicyn Packard|Melissa Hutchison|Pierre Holloway|Brent Pendergrass|</v>
      </c>
    </row>
    <row r="8783" spans="1:21">
      <c r="A8783" s="14" t="s">
        <v>40169</v>
      </c>
      <c r="B8783" s="14" t="s">
        <v>48</v>
      </c>
      <c r="C8783" s="14" t="s">
        <v>40170</v>
      </c>
      <c r="D8783" s="14" t="s">
        <v>40171</v>
      </c>
      <c r="E8783" s="14" t="s">
        <v>40172</v>
      </c>
      <c r="F8783" s="14" t="s">
        <v>5842</v>
      </c>
      <c r="G8783" s="26">
        <v>42705</v>
      </c>
      <c r="H8783" s="14">
        <v>2016</v>
      </c>
      <c r="I8783" s="14" t="s">
        <v>365</v>
      </c>
      <c r="J8783" s="14" t="s">
        <v>624</v>
      </c>
      <c r="K8783" s="14" t="s">
        <v>11705</v>
      </c>
      <c r="L8783" s="14" t="s">
        <v>40173</v>
      </c>
      <c r="M8783" s="14">
        <f t="shared" si="1096"/>
        <v>2016</v>
      </c>
      <c r="N8783" s="14">
        <f t="shared" si="1097"/>
        <v>12</v>
      </c>
      <c r="O8783" s="14" t="str">
        <f>IFERROR(VLOOKUP(I8783,Lists!$F$2:$G$16,2,FALSE()),"Not Rated")</f>
        <v>Kids</v>
      </c>
      <c r="P8783" s="14">
        <f t="shared" si="1098"/>
        <v>96</v>
      </c>
      <c r="Q8783" s="14" t="str">
        <f t="shared" si="1099"/>
        <v>Japan</v>
      </c>
      <c r="R8783" s="14" t="str">
        <f t="shared" si="1100"/>
        <v>|Japan|United States|</v>
      </c>
      <c r="S8783" s="14" t="str">
        <f t="shared" si="1101"/>
        <v>|Anime Features|Children &amp; Family Movies|</v>
      </c>
      <c r="T8783" s="14" t="str">
        <f t="shared" si="1102"/>
        <v>|Mark Risley|</v>
      </c>
      <c r="U8783" s="14" t="str">
        <f t="shared" si="1103"/>
        <v>|Johnny Yong Bosch|Joey D'Auria|Alicyn Packard|Melissa Hutchison|Paul Greenberg|Brent Pendergrass|</v>
      </c>
    </row>
    <row r="8784" spans="1:21">
      <c r="A8784" s="14" t="s">
        <v>40174</v>
      </c>
      <c r="B8784" s="14" t="s">
        <v>48</v>
      </c>
      <c r="C8784" s="14" t="s">
        <v>40175</v>
      </c>
      <c r="D8784" s="14" t="s">
        <v>5076</v>
      </c>
      <c r="E8784" s="14" t="s">
        <v>40176</v>
      </c>
      <c r="F8784" s="14" t="s">
        <v>115</v>
      </c>
      <c r="G8784" s="26">
        <v>42706</v>
      </c>
      <c r="H8784" s="14">
        <v>2016</v>
      </c>
      <c r="I8784" s="14" t="s">
        <v>364</v>
      </c>
      <c r="J8784" s="14" t="s">
        <v>708</v>
      </c>
      <c r="K8784" s="14" t="s">
        <v>17847</v>
      </c>
      <c r="L8784" s="14" t="s">
        <v>40177</v>
      </c>
      <c r="M8784" s="14">
        <f t="shared" si="1096"/>
        <v>2016</v>
      </c>
      <c r="N8784" s="14">
        <f t="shared" si="1097"/>
        <v>12</v>
      </c>
      <c r="O8784" s="14" t="str">
        <f>IFERROR(VLOOKUP(I8784,Lists!$F$2:$G$16,2,FALSE()),"Not Rated")</f>
        <v>Teens</v>
      </c>
      <c r="P8784" s="14">
        <f t="shared" si="1098"/>
        <v>88</v>
      </c>
      <c r="Q8784" s="14" t="str">
        <f t="shared" si="1099"/>
        <v>United States</v>
      </c>
      <c r="R8784" s="14" t="str">
        <f t="shared" si="1100"/>
        <v>|United States|</v>
      </c>
      <c r="S8784" s="14" t="str">
        <f t="shared" si="1101"/>
        <v>|Comedies|Horror Movies|Independent Movies|</v>
      </c>
      <c r="T8784" s="14" t="str">
        <f t="shared" si="1102"/>
        <v>|Kevin Smith|</v>
      </c>
      <c r="U8784" s="14" t="str">
        <f t="shared" si="1103"/>
        <v>|Harley Quinn Smith|Lily-Rose Depp|Johnny Depp|Justin Long|Austin Butler|Tyler Posey|Stan Lee|Jason Mewes|Adam Brody|Haley Joel Osment|Genesis Rodriguez|</v>
      </c>
    </row>
    <row r="8785" spans="1:21">
      <c r="A8785" s="14" t="s">
        <v>40178</v>
      </c>
      <c r="B8785" s="14" t="s">
        <v>49</v>
      </c>
      <c r="C8785" s="14" t="s">
        <v>40179</v>
      </c>
      <c r="D8785" s="14" t="s">
        <v>117</v>
      </c>
      <c r="E8785" s="14" t="s">
        <v>40180</v>
      </c>
      <c r="F8785" s="14" t="s">
        <v>117</v>
      </c>
      <c r="G8785" s="26">
        <v>43274</v>
      </c>
      <c r="H8785" s="14">
        <v>2016</v>
      </c>
      <c r="I8785" s="14" t="s">
        <v>366</v>
      </c>
      <c r="J8785" s="14" t="s">
        <v>105</v>
      </c>
      <c r="K8785" s="14" t="s">
        <v>256</v>
      </c>
      <c r="L8785" s="14" t="s">
        <v>40181</v>
      </c>
      <c r="M8785" s="14">
        <f t="shared" si="1096"/>
        <v>2018</v>
      </c>
      <c r="N8785" s="14">
        <f t="shared" si="1097"/>
        <v>6</v>
      </c>
      <c r="O8785" s="14" t="str">
        <f>IFERROR(VLOOKUP(I8785,Lists!$F$2:$G$16,2,FALSE()),"Not Rated")</f>
        <v>Kids</v>
      </c>
      <c r="P8785" s="14">
        <f t="shared" si="1098"/>
        <v>1</v>
      </c>
      <c r="Q8785" s="14" t="str">
        <f t="shared" si="1099"/>
        <v>Unknown</v>
      </c>
      <c r="R8785" s="14" t="str">
        <f t="shared" si="1100"/>
        <v>|Unknown|</v>
      </c>
      <c r="S8785" s="14" t="str">
        <f t="shared" si="1101"/>
        <v>|Kids' TV|</v>
      </c>
      <c r="T8785" s="14" t="str">
        <f t="shared" si="1102"/>
        <v>|Unknown|</v>
      </c>
      <c r="U8785" s="14" t="str">
        <f t="shared" si="1103"/>
        <v>|Eileen Stevens|Alyson Leigh Rosenfeld|Sarah Natochenny|H.D. Quinn|</v>
      </c>
    </row>
    <row r="8786" spans="1:21">
      <c r="A8786" s="14" t="s">
        <v>40182</v>
      </c>
      <c r="B8786" s="14" t="s">
        <v>48</v>
      </c>
      <c r="C8786" s="14" t="s">
        <v>40183</v>
      </c>
      <c r="D8786" s="14" t="s">
        <v>117</v>
      </c>
      <c r="E8786" s="14" t="s">
        <v>40180</v>
      </c>
      <c r="F8786" s="14" t="s">
        <v>40184</v>
      </c>
      <c r="G8786" s="26">
        <v>43274</v>
      </c>
      <c r="H8786" s="14">
        <v>2015</v>
      </c>
      <c r="I8786" s="14" t="s">
        <v>366</v>
      </c>
      <c r="J8786" s="14" t="s">
        <v>1773</v>
      </c>
      <c r="K8786" s="14" t="s">
        <v>251</v>
      </c>
      <c r="L8786" s="14" t="s">
        <v>40185</v>
      </c>
      <c r="M8786" s="14">
        <f t="shared" si="1096"/>
        <v>2018</v>
      </c>
      <c r="N8786" s="14">
        <f t="shared" si="1097"/>
        <v>6</v>
      </c>
      <c r="O8786" s="14" t="str">
        <f>IFERROR(VLOOKUP(I8786,Lists!$F$2:$G$16,2,FALSE()),"Not Rated")</f>
        <v>Kids</v>
      </c>
      <c r="P8786" s="14">
        <f t="shared" si="1098"/>
        <v>78</v>
      </c>
      <c r="Q8786" s="14" t="str">
        <f t="shared" si="1099"/>
        <v>Russia</v>
      </c>
      <c r="R8786" s="14" t="str">
        <f t="shared" si="1100"/>
        <v>|Russia|Spain|</v>
      </c>
      <c r="S8786" s="14" t="str">
        <f t="shared" si="1101"/>
        <v>|Children &amp; Family Movies|</v>
      </c>
      <c r="T8786" s="14" t="str">
        <f t="shared" si="1102"/>
        <v>|Unknown|</v>
      </c>
      <c r="U8786" s="14" t="str">
        <f t="shared" si="1103"/>
        <v>|Eileen Stevens|Alyson Leigh Rosenfeld|Sarah Natochenny|H.D. Quinn|</v>
      </c>
    </row>
    <row r="8787" spans="1:21">
      <c r="A8787" s="14" t="s">
        <v>40186</v>
      </c>
      <c r="B8787" s="14" t="s">
        <v>49</v>
      </c>
      <c r="C8787" s="14" t="s">
        <v>40187</v>
      </c>
      <c r="D8787" s="14" t="s">
        <v>117</v>
      </c>
      <c r="E8787" s="14" t="s">
        <v>40188</v>
      </c>
      <c r="F8787" s="14" t="s">
        <v>117</v>
      </c>
      <c r="G8787" s="26">
        <v>43258</v>
      </c>
      <c r="H8787" s="14">
        <v>2016</v>
      </c>
      <c r="I8787" s="14" t="s">
        <v>365</v>
      </c>
      <c r="J8787" s="14" t="s">
        <v>105</v>
      </c>
      <c r="K8787" s="14" t="s">
        <v>256</v>
      </c>
      <c r="L8787" s="14" t="s">
        <v>40189</v>
      </c>
      <c r="M8787" s="14">
        <f t="shared" si="1096"/>
        <v>2018</v>
      </c>
      <c r="N8787" s="14">
        <f t="shared" si="1097"/>
        <v>6</v>
      </c>
      <c r="O8787" s="14" t="str">
        <f>IFERROR(VLOOKUP(I8787,Lists!$F$2:$G$16,2,FALSE()),"Not Rated")</f>
        <v>Kids</v>
      </c>
      <c r="P8787" s="14">
        <f t="shared" si="1098"/>
        <v>1</v>
      </c>
      <c r="Q8787" s="14" t="str">
        <f t="shared" si="1099"/>
        <v>Unknown</v>
      </c>
      <c r="R8787" s="14" t="str">
        <f t="shared" si="1100"/>
        <v>|Unknown|</v>
      </c>
      <c r="S8787" s="14" t="str">
        <f t="shared" si="1101"/>
        <v>|Kids' TV|</v>
      </c>
      <c r="T8787" s="14" t="str">
        <f t="shared" si="1102"/>
        <v>|Unknown|</v>
      </c>
      <c r="U8787" s="14" t="str">
        <f t="shared" si="1103"/>
        <v>|Sairaj|Devyani Dagaonkar|Ketan Singh|Mayur Vyas|Ketan Kava|</v>
      </c>
    </row>
    <row r="8788" spans="1:21">
      <c r="A8788" s="14" t="s">
        <v>40190</v>
      </c>
      <c r="B8788" s="14" t="s">
        <v>48</v>
      </c>
      <c r="C8788" s="14" t="s">
        <v>40191</v>
      </c>
      <c r="D8788" s="14" t="s">
        <v>40192</v>
      </c>
      <c r="E8788" s="14" t="s">
        <v>40193</v>
      </c>
      <c r="F8788" s="14" t="s">
        <v>118</v>
      </c>
      <c r="G8788" s="26">
        <v>43100</v>
      </c>
      <c r="H8788" s="14">
        <v>2017</v>
      </c>
      <c r="I8788" s="14" t="s">
        <v>368</v>
      </c>
      <c r="J8788" s="14" t="s">
        <v>872</v>
      </c>
      <c r="K8788" s="14" t="s">
        <v>251</v>
      </c>
      <c r="L8788" s="14" t="s">
        <v>40194</v>
      </c>
      <c r="M8788" s="14">
        <f t="shared" si="1096"/>
        <v>2017</v>
      </c>
      <c r="N8788" s="14">
        <f t="shared" si="1097"/>
        <v>12</v>
      </c>
      <c r="O8788" s="14" t="str">
        <f>IFERROR(VLOOKUP(I8788,Lists!$F$2:$G$16,2,FALSE()),"Not Rated")</f>
        <v>Kids</v>
      </c>
      <c r="P8788" s="14">
        <f t="shared" si="1098"/>
        <v>87</v>
      </c>
      <c r="Q8788" s="14" t="str">
        <f t="shared" si="1099"/>
        <v>United Kingdom</v>
      </c>
      <c r="R8788" s="14" t="str">
        <f t="shared" si="1100"/>
        <v>|United Kingdom|</v>
      </c>
      <c r="S8788" s="14" t="str">
        <f t="shared" si="1101"/>
        <v>|Children &amp; Family Movies|</v>
      </c>
      <c r="T8788" s="14" t="str">
        <f t="shared" si="1102"/>
        <v>|James Brown|</v>
      </c>
      <c r="U8788" s="14" t="str">
        <f t="shared" si="1103"/>
        <v>|Lily O'Regan|Jeannettsy Enriquez Borges|Joeley Gibson|Zahra Hassan Malik|Cleo Badcock|Stuart Manning|Ali Bastian|Amanda Holt|</v>
      </c>
    </row>
    <row r="8789" spans="1:21">
      <c r="A8789" s="14" t="s">
        <v>40195</v>
      </c>
      <c r="B8789" s="14" t="s">
        <v>48</v>
      </c>
      <c r="C8789" s="14" t="s">
        <v>40196</v>
      </c>
      <c r="D8789" s="14" t="s">
        <v>34287</v>
      </c>
      <c r="E8789" s="14" t="s">
        <v>40197</v>
      </c>
      <c r="F8789" s="14" t="s">
        <v>115</v>
      </c>
      <c r="G8789" s="26">
        <v>43088</v>
      </c>
      <c r="H8789" s="14">
        <v>2017</v>
      </c>
      <c r="I8789" s="14" t="s">
        <v>362</v>
      </c>
      <c r="J8789" s="14" t="s">
        <v>744</v>
      </c>
      <c r="K8789" s="14" t="s">
        <v>1014</v>
      </c>
      <c r="L8789" s="14" t="s">
        <v>40198</v>
      </c>
      <c r="M8789" s="14">
        <f t="shared" si="1096"/>
        <v>2017</v>
      </c>
      <c r="N8789" s="14">
        <f t="shared" si="1097"/>
        <v>12</v>
      </c>
      <c r="O8789" s="14" t="str">
        <f>IFERROR(VLOOKUP(I8789,Lists!$F$2:$G$16,2,FALSE()),"Not Rated")</f>
        <v>Older Kids</v>
      </c>
      <c r="P8789" s="14">
        <f t="shared" si="1098"/>
        <v>85</v>
      </c>
      <c r="Q8789" s="14" t="str">
        <f t="shared" si="1099"/>
        <v>United States</v>
      </c>
      <c r="R8789" s="14" t="str">
        <f t="shared" si="1100"/>
        <v>|United States|</v>
      </c>
      <c r="S8789" s="14" t="str">
        <f t="shared" si="1101"/>
        <v>|Comedies|Romantic Movies|</v>
      </c>
      <c r="T8789" s="14" t="str">
        <f t="shared" si="1102"/>
        <v>|Kenny Young|</v>
      </c>
      <c r="U8789" s="14" t="str">
        <f t="shared" si="1103"/>
        <v>|Brely Evans|Andra Fuller|Persia White|Porscha Coleman|Travis Winfrey|Nathan Davis Jr.|Dedrick Bonner|Matthew Jones|Larry Poindexter|Richard Gant|Marla Gibbs|</v>
      </c>
    </row>
    <row r="8790" spans="1:21">
      <c r="A8790" s="14" t="s">
        <v>40199</v>
      </c>
      <c r="B8790" s="14" t="s">
        <v>48</v>
      </c>
      <c r="C8790" s="14" t="s">
        <v>40200</v>
      </c>
      <c r="D8790" s="14" t="s">
        <v>40201</v>
      </c>
      <c r="E8790" s="14" t="s">
        <v>40202</v>
      </c>
      <c r="F8790" s="14" t="s">
        <v>40203</v>
      </c>
      <c r="G8790" s="26">
        <v>42552</v>
      </c>
      <c r="H8790" s="14">
        <v>2015</v>
      </c>
      <c r="I8790" s="14" t="s">
        <v>360</v>
      </c>
      <c r="J8790" s="14" t="s">
        <v>9972</v>
      </c>
      <c r="K8790" s="14" t="s">
        <v>475</v>
      </c>
      <c r="L8790" s="14" t="s">
        <v>40204</v>
      </c>
      <c r="M8790" s="14">
        <f t="shared" si="1096"/>
        <v>2016</v>
      </c>
      <c r="N8790" s="14">
        <f t="shared" si="1097"/>
        <v>7</v>
      </c>
      <c r="O8790" s="14" t="str">
        <f>IFERROR(VLOOKUP(I8790,Lists!$F$2:$G$16,2,FALSE()),"Not Rated")</f>
        <v>Adults</v>
      </c>
      <c r="P8790" s="14">
        <f t="shared" si="1098"/>
        <v>157</v>
      </c>
      <c r="Q8790" s="14" t="str">
        <f t="shared" si="1099"/>
        <v>Croatia</v>
      </c>
      <c r="R8790" s="14" t="str">
        <f t="shared" si="1100"/>
        <v>|Croatia|Slovenia|Serbia|Montenegro|</v>
      </c>
      <c r="S8790" s="14" t="str">
        <f t="shared" si="1101"/>
        <v>|Dramas|International Movies|</v>
      </c>
      <c r="T8790" s="14" t="str">
        <f t="shared" si="1102"/>
        <v>|Ivona Juka|</v>
      </c>
      <c r="U8790" s="14" t="str">
        <f t="shared" si="1103"/>
        <v>|Lana Baric|Vojislav Brajovic|Natasa Janjic|Goran Hajdukovic|Helena Beljan|Juraj Dabic|Natasa Dorcic|Sebastian Cavazza|Ana Begic|Krunoslav Saric|</v>
      </c>
    </row>
    <row r="8791" spans="1:21">
      <c r="A8791" s="14" t="s">
        <v>40205</v>
      </c>
      <c r="B8791" s="14" t="s">
        <v>48</v>
      </c>
      <c r="C8791" s="14" t="s">
        <v>40206</v>
      </c>
      <c r="D8791" s="14" t="s">
        <v>291</v>
      </c>
      <c r="E8791" s="14" t="s">
        <v>40207</v>
      </c>
      <c r="F8791" s="14" t="s">
        <v>138</v>
      </c>
      <c r="G8791" s="26">
        <v>43523</v>
      </c>
      <c r="H8791" s="14">
        <v>2009</v>
      </c>
      <c r="I8791" s="14" t="s">
        <v>362</v>
      </c>
      <c r="J8791" s="14" t="s">
        <v>646</v>
      </c>
      <c r="K8791" s="14" t="s">
        <v>834</v>
      </c>
      <c r="L8791" s="14" t="s">
        <v>40208</v>
      </c>
      <c r="M8791" s="14">
        <f t="shared" si="1096"/>
        <v>2019</v>
      </c>
      <c r="N8791" s="14">
        <f t="shared" si="1097"/>
        <v>2</v>
      </c>
      <c r="O8791" s="14" t="str">
        <f>IFERROR(VLOOKUP(I8791,Lists!$F$2:$G$16,2,FALSE()),"Not Rated")</f>
        <v>Older Kids</v>
      </c>
      <c r="P8791" s="14">
        <f t="shared" si="1098"/>
        <v>116</v>
      </c>
      <c r="Q8791" s="14" t="str">
        <f t="shared" si="1099"/>
        <v>Philippines</v>
      </c>
      <c r="R8791" s="14" t="str">
        <f t="shared" si="1100"/>
        <v>|Philippines|</v>
      </c>
      <c r="S8791" s="14" t="str">
        <f t="shared" si="1101"/>
        <v>|Comedies|Dramas|International Movies|</v>
      </c>
      <c r="T8791" s="14" t="str">
        <f t="shared" si="1102"/>
        <v>|Cathy Garcia-Molina|</v>
      </c>
      <c r="U8791" s="14" t="str">
        <f t="shared" si="1103"/>
        <v>|John Lloyd Cruz|Sarah Geronimo|Rayver Cruz|Dante Rivero|Rowell Santiago|Al Tantay|Irma Adlawan|Bernard Palanca|Matet De Leon|Joross Gamboa|</v>
      </c>
    </row>
    <row r="8792" spans="1:21">
      <c r="A8792" s="14" t="s">
        <v>40209</v>
      </c>
      <c r="B8792" s="14" t="s">
        <v>48</v>
      </c>
      <c r="C8792" s="14" t="s">
        <v>40210</v>
      </c>
      <c r="D8792" s="14" t="s">
        <v>558</v>
      </c>
      <c r="E8792" s="14" t="s">
        <v>40211</v>
      </c>
      <c r="F8792" s="14" t="s">
        <v>115</v>
      </c>
      <c r="G8792" s="26">
        <v>43709</v>
      </c>
      <c r="H8792" s="14">
        <v>2008</v>
      </c>
      <c r="I8792" s="14" t="s">
        <v>373</v>
      </c>
      <c r="J8792" s="14" t="s">
        <v>783</v>
      </c>
      <c r="K8792" s="14" t="s">
        <v>1149</v>
      </c>
      <c r="L8792" s="14" t="s">
        <v>40212</v>
      </c>
      <c r="M8792" s="14">
        <f t="shared" si="1096"/>
        <v>2019</v>
      </c>
      <c r="N8792" s="14">
        <f t="shared" si="1097"/>
        <v>9</v>
      </c>
      <c r="O8792" s="14" t="str">
        <f>IFERROR(VLOOKUP(I8792,Lists!$F$2:$G$16,2,FALSE()),"Not Rated")</f>
        <v>Not Rated</v>
      </c>
      <c r="P8792" s="14">
        <f t="shared" si="1098"/>
        <v>113</v>
      </c>
      <c r="Q8792" s="14" t="str">
        <f t="shared" si="1099"/>
        <v>United States</v>
      </c>
      <c r="R8792" s="14" t="str">
        <f t="shared" si="1100"/>
        <v>|United States|</v>
      </c>
      <c r="S8792" s="14" t="str">
        <f t="shared" si="1101"/>
        <v>|Action &amp; Adventure|Comedies|</v>
      </c>
      <c r="T8792" s="14" t="str">
        <f t="shared" si="1102"/>
        <v>|Dennis Dugan|</v>
      </c>
      <c r="U8792" s="14" t="str">
        <f t="shared" si="1103"/>
        <v>|Adam Sandler|John Turturro|Emmanuelle Chriqui|Nick Swardson|Lainie Kazan|Ido Mosseri|Rob Schneider|Dave Matthews|Michael Buffer|Charlotte Rae|</v>
      </c>
    </row>
    <row r="8793" spans="1:21">
      <c r="A8793" s="14" t="s">
        <v>40213</v>
      </c>
      <c r="B8793" s="14" t="s">
        <v>48</v>
      </c>
      <c r="C8793" s="14" t="s">
        <v>40214</v>
      </c>
      <c r="D8793" s="14" t="s">
        <v>39642</v>
      </c>
      <c r="E8793" s="14" t="s">
        <v>40215</v>
      </c>
      <c r="F8793" s="14" t="s">
        <v>115</v>
      </c>
      <c r="G8793" s="26">
        <v>43789</v>
      </c>
      <c r="H8793" s="14">
        <v>2011</v>
      </c>
      <c r="I8793" s="14" t="s">
        <v>363</v>
      </c>
      <c r="J8793" s="14" t="s">
        <v>507</v>
      </c>
      <c r="K8793" s="14" t="s">
        <v>1034</v>
      </c>
      <c r="L8793" s="14" t="s">
        <v>40216</v>
      </c>
      <c r="M8793" s="14">
        <f t="shared" si="1096"/>
        <v>2019</v>
      </c>
      <c r="N8793" s="14">
        <f t="shared" si="1097"/>
        <v>11</v>
      </c>
      <c r="O8793" s="14" t="str">
        <f>IFERROR(VLOOKUP(I8793,Lists!$F$2:$G$16,2,FALSE()),"Not Rated")</f>
        <v>Adults</v>
      </c>
      <c r="P8793" s="14">
        <f t="shared" si="1098"/>
        <v>94</v>
      </c>
      <c r="Q8793" s="14" t="str">
        <f t="shared" si="1099"/>
        <v>United States</v>
      </c>
      <c r="R8793" s="14" t="str">
        <f t="shared" si="1100"/>
        <v>|United States|</v>
      </c>
      <c r="S8793" s="14" t="str">
        <f t="shared" si="1101"/>
        <v>|Comedies|Dramas|Independent Movies|</v>
      </c>
      <c r="T8793" s="14" t="str">
        <f t="shared" si="1102"/>
        <v>|Jason Reitman|</v>
      </c>
      <c r="U8793" s="14" t="str">
        <f t="shared" si="1103"/>
        <v>|Charlize Theron|Patton Oswalt|Patrick Wilson|Elizabeth Reaser|Jill Eikenberry|Mary Beth Hurt|Collette Wolfe|Richard Bekins|Kate Nowlin|</v>
      </c>
    </row>
    <row r="8794" spans="1:21">
      <c r="A8794" s="14" t="s">
        <v>40217</v>
      </c>
      <c r="B8794" s="14" t="s">
        <v>48</v>
      </c>
      <c r="C8794" s="14" t="s">
        <v>40218</v>
      </c>
      <c r="D8794" s="14" t="s">
        <v>40219</v>
      </c>
      <c r="E8794" s="14" t="s">
        <v>40220</v>
      </c>
      <c r="F8794" s="14" t="s">
        <v>130</v>
      </c>
      <c r="G8794" s="26">
        <v>42675</v>
      </c>
      <c r="H8794" s="14">
        <v>1973</v>
      </c>
      <c r="I8794" s="14" t="s">
        <v>369</v>
      </c>
      <c r="J8794" s="14" t="s">
        <v>2352</v>
      </c>
      <c r="K8794" s="14" t="s">
        <v>1227</v>
      </c>
      <c r="L8794" s="14" t="s">
        <v>40221</v>
      </c>
      <c r="M8794" s="14">
        <f t="shared" si="1096"/>
        <v>2016</v>
      </c>
      <c r="N8794" s="14">
        <f t="shared" si="1097"/>
        <v>11</v>
      </c>
      <c r="O8794" s="14" t="str">
        <f>IFERROR(VLOOKUP(I8794,Lists!$F$2:$G$16,2,FALSE()),"Not Rated")</f>
        <v>Not Rated</v>
      </c>
      <c r="P8794" s="14">
        <f t="shared" si="1098"/>
        <v>81</v>
      </c>
      <c r="Q8794" s="14" t="str">
        <f t="shared" si="1099"/>
        <v>Hong Kong</v>
      </c>
      <c r="R8794" s="14" t="str">
        <f t="shared" si="1100"/>
        <v>|Hong Kong|</v>
      </c>
      <c r="S8794" s="14" t="str">
        <f t="shared" si="1101"/>
        <v>|Action &amp; Adventure|International Movies|</v>
      </c>
      <c r="T8794" s="14" t="str">
        <f t="shared" si="1102"/>
        <v>|Mu Chu|</v>
      </c>
      <c r="U8794" s="14" t="str">
        <f t="shared" si="1103"/>
        <v>|Qiu Yuen|Charlie Chin|Jackie Chan|Hu Chin|Nan Chiang|</v>
      </c>
    </row>
    <row r="8795" spans="1:21">
      <c r="A8795" s="14" t="s">
        <v>40222</v>
      </c>
      <c r="B8795" s="14" t="s">
        <v>48</v>
      </c>
      <c r="C8795" s="14" t="s">
        <v>40223</v>
      </c>
      <c r="D8795" s="14" t="s">
        <v>914</v>
      </c>
      <c r="E8795" s="14" t="s">
        <v>40224</v>
      </c>
      <c r="F8795" s="14" t="s">
        <v>115</v>
      </c>
      <c r="G8795" s="26">
        <v>43789</v>
      </c>
      <c r="H8795" s="14">
        <v>2005</v>
      </c>
      <c r="I8795" s="14" t="s">
        <v>367</v>
      </c>
      <c r="J8795" s="14" t="s">
        <v>708</v>
      </c>
      <c r="K8795" s="14" t="s">
        <v>481</v>
      </c>
      <c r="L8795" s="14" t="s">
        <v>40225</v>
      </c>
      <c r="M8795" s="14">
        <f t="shared" si="1096"/>
        <v>2019</v>
      </c>
      <c r="N8795" s="14">
        <f t="shared" si="1097"/>
        <v>11</v>
      </c>
      <c r="O8795" s="14" t="str">
        <f>IFERROR(VLOOKUP(I8795,Lists!$F$2:$G$16,2,FALSE()),"Not Rated")</f>
        <v>Older Kids</v>
      </c>
      <c r="P8795" s="14">
        <f t="shared" si="1098"/>
        <v>88</v>
      </c>
      <c r="Q8795" s="14" t="str">
        <f t="shared" si="1099"/>
        <v>United States</v>
      </c>
      <c r="R8795" s="14" t="str">
        <f t="shared" si="1100"/>
        <v>|United States|</v>
      </c>
      <c r="S8795" s="14" t="str">
        <f t="shared" si="1101"/>
        <v>|Children &amp; Family Movies|Comedies|</v>
      </c>
      <c r="T8795" s="14" t="str">
        <f t="shared" si="1102"/>
        <v>|Raja Gosnell|</v>
      </c>
      <c r="U8795" s="14" t="str">
        <f t="shared" si="1103"/>
        <v>|Dennis Quaid|Rene Russo|Sean Faris|Katija Pevec|Dean Collins|Tyler Patrick Jones|Haley Ramm|Brecken Palmer|Bridger Palmer|Ty Panitz|</v>
      </c>
    </row>
    <row r="8796" spans="1:21">
      <c r="A8796" s="14" t="s">
        <v>40226</v>
      </c>
      <c r="B8796" s="14" t="s">
        <v>48</v>
      </c>
      <c r="C8796" s="14" t="s">
        <v>40227</v>
      </c>
      <c r="D8796" s="14" t="s">
        <v>4606</v>
      </c>
      <c r="E8796" s="14" t="s">
        <v>40228</v>
      </c>
      <c r="F8796" s="14" t="s">
        <v>11536</v>
      </c>
      <c r="G8796" s="26">
        <v>43384</v>
      </c>
      <c r="H8796" s="14">
        <v>2016</v>
      </c>
      <c r="I8796" s="14" t="s">
        <v>361</v>
      </c>
      <c r="J8796" s="14" t="s">
        <v>653</v>
      </c>
      <c r="K8796" s="14" t="s">
        <v>444</v>
      </c>
      <c r="L8796" s="14" t="s">
        <v>40229</v>
      </c>
      <c r="M8796" s="14">
        <f t="shared" si="1096"/>
        <v>2018</v>
      </c>
      <c r="N8796" s="14">
        <f t="shared" si="1097"/>
        <v>10</v>
      </c>
      <c r="O8796" s="14" t="str">
        <f>IFERROR(VLOOKUP(I8796,Lists!$F$2:$G$16,2,FALSE()),"Not Rated")</f>
        <v>Teens</v>
      </c>
      <c r="P8796" s="14">
        <f t="shared" si="1098"/>
        <v>98</v>
      </c>
      <c r="Q8796" s="14" t="str">
        <f t="shared" si="1099"/>
        <v>Egypt</v>
      </c>
      <c r="R8796" s="14" t="str">
        <f t="shared" si="1100"/>
        <v>|Egypt|France|</v>
      </c>
      <c r="S8796" s="14" t="str">
        <f t="shared" si="1101"/>
        <v>|Dramas|Independent Movies|International Movies|</v>
      </c>
      <c r="T8796" s="14" t="str">
        <f t="shared" si="1102"/>
        <v>|Mohamed Diab|</v>
      </c>
      <c r="U8796" s="14" t="str">
        <f t="shared" si="1103"/>
        <v>|Nelly Karim|Hany Adel|Tarek Abdel Aziz|Ahmed Malek|Ahmed Dash|Husni Sheta|Aly Eltayeb|Amr El Kady|Mohamed Abd El Azim|Gameel Barsoum|Ashraf Hamdy|</v>
      </c>
    </row>
    <row r="8797" spans="1:21">
      <c r="A8797" s="14" t="s">
        <v>40230</v>
      </c>
      <c r="B8797" s="14" t="s">
        <v>49</v>
      </c>
      <c r="C8797" s="14" t="s">
        <v>40231</v>
      </c>
      <c r="D8797" s="14" t="s">
        <v>117</v>
      </c>
      <c r="E8797" s="14" t="s">
        <v>40232</v>
      </c>
      <c r="F8797" s="14" t="s">
        <v>40233</v>
      </c>
      <c r="G8797" s="26">
        <v>43221</v>
      </c>
      <c r="H8797" s="14">
        <v>2015</v>
      </c>
      <c r="I8797" s="14" t="s">
        <v>365</v>
      </c>
      <c r="J8797" s="14" t="s">
        <v>106</v>
      </c>
      <c r="K8797" s="14" t="s">
        <v>866</v>
      </c>
      <c r="L8797" s="14" t="s">
        <v>40234</v>
      </c>
      <c r="M8797" s="14">
        <f t="shared" si="1096"/>
        <v>2018</v>
      </c>
      <c r="N8797" s="14">
        <f t="shared" si="1097"/>
        <v>5</v>
      </c>
      <c r="O8797" s="14" t="str">
        <f>IFERROR(VLOOKUP(I8797,Lists!$F$2:$G$16,2,FALSE()),"Not Rated")</f>
        <v>Kids</v>
      </c>
      <c r="P8797" s="14">
        <f t="shared" si="1098"/>
        <v>2</v>
      </c>
      <c r="Q8797" s="14" t="str">
        <f t="shared" si="1099"/>
        <v>Japan</v>
      </c>
      <c r="R8797" s="14" t="str">
        <f t="shared" si="1100"/>
        <v>|Japan|Canada|</v>
      </c>
      <c r="S8797" s="14" t="str">
        <f t="shared" si="1101"/>
        <v>|Anime Series|Kids' TV|</v>
      </c>
      <c r="T8797" s="14" t="str">
        <f t="shared" si="1102"/>
        <v>|Unknown|</v>
      </c>
      <c r="U8797" s="14" t="str">
        <f t="shared" si="1103"/>
        <v>|Mike Liscio|Emily Bauer|Billy Bob Thompson|Alyson Leigh Rosenfeld|Michael Crouch|</v>
      </c>
    </row>
    <row r="8798" spans="1:21">
      <c r="A8798" s="14" t="s">
        <v>40235</v>
      </c>
      <c r="B8798" s="14" t="s">
        <v>49</v>
      </c>
      <c r="C8798" s="14" t="s">
        <v>40236</v>
      </c>
      <c r="D8798" s="14" t="s">
        <v>117</v>
      </c>
      <c r="E8798" s="14" t="s">
        <v>40237</v>
      </c>
      <c r="F8798" s="14" t="s">
        <v>129</v>
      </c>
      <c r="G8798" s="26">
        <v>42752</v>
      </c>
      <c r="H8798" s="14">
        <v>2016</v>
      </c>
      <c r="I8798" s="14" t="s">
        <v>362</v>
      </c>
      <c r="J8798" s="14" t="s">
        <v>106</v>
      </c>
      <c r="K8798" s="14" t="s">
        <v>688</v>
      </c>
      <c r="L8798" s="14" t="s">
        <v>40238</v>
      </c>
      <c r="M8798" s="14">
        <f t="shared" si="1096"/>
        <v>2017</v>
      </c>
      <c r="N8798" s="14">
        <f t="shared" si="1097"/>
        <v>1</v>
      </c>
      <c r="O8798" s="14" t="str">
        <f>IFERROR(VLOOKUP(I8798,Lists!$F$2:$G$16,2,FALSE()),"Not Rated")</f>
        <v>Older Kids</v>
      </c>
      <c r="P8798" s="14">
        <f t="shared" si="1098"/>
        <v>2</v>
      </c>
      <c r="Q8798" s="14" t="str">
        <f t="shared" si="1099"/>
        <v>Turkey</v>
      </c>
      <c r="R8798" s="14" t="str">
        <f t="shared" si="1100"/>
        <v>|Turkey|</v>
      </c>
      <c r="S8798" s="14" t="str">
        <f t="shared" si="1101"/>
        <v>|International TV Shows|TV Dramas|</v>
      </c>
      <c r="T8798" s="14" t="str">
        <f t="shared" si="1102"/>
        <v>|Unknown|</v>
      </c>
      <c r="U8798" s="14" t="str">
        <f t="shared" si="1103"/>
        <v>|Gökhan Atalay|Payidar Tüfekçioglu|Baran Akbulut|Mehmet Çepiç|Seda Tosun|Mehmet Ali Tuncer|Asuman Çakır|Müge Uyar|Rüzgar Aksoy|Ergun Taş|Sedat Erdiş|Ahmet Talay|Umut Tanyolu|Murat Ercanlı|Birand Tunca|Atilla Kiliç|Saygin Asan|Emrah Girgin|</v>
      </c>
    </row>
    <row r="8799" spans="1:21">
      <c r="A8799" s="14" t="s">
        <v>40239</v>
      </c>
      <c r="B8799" s="14" t="s">
        <v>49</v>
      </c>
      <c r="C8799" s="14" t="s">
        <v>40240</v>
      </c>
      <c r="D8799" s="14" t="s">
        <v>117</v>
      </c>
      <c r="E8799" s="14" t="s">
        <v>40241</v>
      </c>
      <c r="F8799" s="14" t="s">
        <v>40242</v>
      </c>
      <c r="G8799" s="26">
        <v>43356</v>
      </c>
      <c r="H8799" s="14">
        <v>2016</v>
      </c>
      <c r="I8799" s="14" t="s">
        <v>365</v>
      </c>
      <c r="J8799" s="14" t="s">
        <v>107</v>
      </c>
      <c r="K8799" s="14" t="s">
        <v>256</v>
      </c>
      <c r="L8799" s="14" t="s">
        <v>40243</v>
      </c>
      <c r="M8799" s="14">
        <f t="shared" si="1096"/>
        <v>2018</v>
      </c>
      <c r="N8799" s="14">
        <f t="shared" si="1097"/>
        <v>9</v>
      </c>
      <c r="O8799" s="14" t="str">
        <f>IFERROR(VLOOKUP(I8799,Lists!$F$2:$G$16,2,FALSE()),"Not Rated")</f>
        <v>Kids</v>
      </c>
      <c r="P8799" s="14">
        <f t="shared" si="1098"/>
        <v>3</v>
      </c>
      <c r="Q8799" s="14" t="str">
        <f t="shared" si="1099"/>
        <v>United States</v>
      </c>
      <c r="R8799" s="14" t="str">
        <f t="shared" si="1100"/>
        <v>|United States|France|South Korea|Indonesia|</v>
      </c>
      <c r="S8799" s="14" t="str">
        <f t="shared" si="1101"/>
        <v>|Kids' TV|</v>
      </c>
      <c r="T8799" s="14" t="str">
        <f t="shared" si="1102"/>
        <v>|Unknown|</v>
      </c>
      <c r="U8799" s="14" t="str">
        <f t="shared" si="1103"/>
        <v>|Michael Johnston|Jessica Gee-George|Christine Marie Cabanos|Christopher Smith|Max Mittelman|Reba Buhr|Kyle Hebert|</v>
      </c>
    </row>
    <row r="8800" spans="1:21">
      <c r="A8800" s="14" t="s">
        <v>40244</v>
      </c>
      <c r="B8800" s="14" t="s">
        <v>48</v>
      </c>
      <c r="C8800" s="14" t="s">
        <v>40245</v>
      </c>
      <c r="D8800" s="14" t="s">
        <v>40246</v>
      </c>
      <c r="E8800" s="14" t="s">
        <v>40247</v>
      </c>
      <c r="F8800" s="14" t="s">
        <v>116</v>
      </c>
      <c r="G8800" s="26">
        <v>43830</v>
      </c>
      <c r="H8800" s="14">
        <v>2014</v>
      </c>
      <c r="I8800" s="14" t="s">
        <v>360</v>
      </c>
      <c r="J8800" s="14" t="s">
        <v>2675</v>
      </c>
      <c r="K8800" s="14" t="s">
        <v>834</v>
      </c>
      <c r="L8800" s="14" t="s">
        <v>40248</v>
      </c>
      <c r="M8800" s="14">
        <f t="shared" si="1096"/>
        <v>2019</v>
      </c>
      <c r="N8800" s="14">
        <f t="shared" si="1097"/>
        <v>12</v>
      </c>
      <c r="O8800" s="14" t="str">
        <f>IFERROR(VLOOKUP(I8800,Lists!$F$2:$G$16,2,FALSE()),"Not Rated")</f>
        <v>Adults</v>
      </c>
      <c r="P8800" s="14">
        <f t="shared" si="1098"/>
        <v>131</v>
      </c>
      <c r="Q8800" s="14" t="str">
        <f t="shared" si="1099"/>
        <v>India</v>
      </c>
      <c r="R8800" s="14" t="str">
        <f t="shared" si="1100"/>
        <v>|India|</v>
      </c>
      <c r="S8800" s="14" t="str">
        <f t="shared" si="1101"/>
        <v>|Comedies|Dramas|International Movies|</v>
      </c>
      <c r="T8800" s="14" t="str">
        <f t="shared" si="1102"/>
        <v>|Chandra Prakash Dwivedi|</v>
      </c>
      <c r="U8800" s="14" t="str">
        <f t="shared" si="1103"/>
        <v>|Adil Hussain|Mona Singh|K.K. Raina|Sanjay Mishra|Anil Rastogi|Ravi Jhankal|Kulbhushan Kharbanda|Ekavali Khanna|Mukesh Tiwari|Vinod Acharya|</v>
      </c>
    </row>
    <row r="8801" spans="1:21">
      <c r="A8801" s="14" t="s">
        <v>40249</v>
      </c>
      <c r="B8801" s="14" t="s">
        <v>48</v>
      </c>
      <c r="C8801" s="14" t="s">
        <v>40250</v>
      </c>
      <c r="D8801" s="14" t="s">
        <v>34497</v>
      </c>
      <c r="E8801" s="14" t="s">
        <v>40251</v>
      </c>
      <c r="F8801" s="14" t="s">
        <v>116</v>
      </c>
      <c r="G8801" s="26">
        <v>43146</v>
      </c>
      <c r="H8801" s="14">
        <v>2009</v>
      </c>
      <c r="I8801" s="14" t="s">
        <v>361</v>
      </c>
      <c r="J8801" s="14" t="s">
        <v>1159</v>
      </c>
      <c r="K8801" s="14" t="s">
        <v>475</v>
      </c>
      <c r="L8801" s="14" t="s">
        <v>40252</v>
      </c>
      <c r="M8801" s="14">
        <f t="shared" si="1096"/>
        <v>2018</v>
      </c>
      <c r="N8801" s="14">
        <f t="shared" si="1097"/>
        <v>2</v>
      </c>
      <c r="O8801" s="14" t="str">
        <f>IFERROR(VLOOKUP(I8801,Lists!$F$2:$G$16,2,FALSE()),"Not Rated")</f>
        <v>Teens</v>
      </c>
      <c r="P8801" s="14">
        <f t="shared" si="1098"/>
        <v>120</v>
      </c>
      <c r="Q8801" s="14" t="str">
        <f t="shared" si="1099"/>
        <v>India</v>
      </c>
      <c r="R8801" s="14" t="str">
        <f t="shared" si="1100"/>
        <v>|India|</v>
      </c>
      <c r="S8801" s="14" t="str">
        <f t="shared" si="1101"/>
        <v>|Dramas|International Movies|</v>
      </c>
      <c r="T8801" s="14" t="str">
        <f t="shared" si="1102"/>
        <v>|Avadhoot Gupte|</v>
      </c>
      <c r="U8801" s="14" t="str">
        <f t="shared" si="1103"/>
        <v>|Santosh Juvekar|Siddharth Chandekar|Sachit Patil|Chinmay Mandlekar|Rajesh Shringarpure|Pushkar Shrotri|Tejashree Pradhan|Neha Joshi|</v>
      </c>
    </row>
    <row r="8802" spans="1:21">
      <c r="A8802" s="14" t="s">
        <v>40253</v>
      </c>
      <c r="B8802" s="14" t="s">
        <v>49</v>
      </c>
      <c r="C8802" s="14" t="s">
        <v>40254</v>
      </c>
      <c r="D8802" s="14" t="s">
        <v>117</v>
      </c>
      <c r="E8802" s="14" t="s">
        <v>40255</v>
      </c>
      <c r="F8802" s="14" t="s">
        <v>156</v>
      </c>
      <c r="G8802" s="26">
        <v>42719</v>
      </c>
      <c r="H8802" s="14">
        <v>2012</v>
      </c>
      <c r="I8802" s="14" t="s">
        <v>362</v>
      </c>
      <c r="J8802" s="14" t="s">
        <v>105</v>
      </c>
      <c r="K8802" s="14" t="s">
        <v>1905</v>
      </c>
      <c r="L8802" s="14" t="s">
        <v>40256</v>
      </c>
      <c r="M8802" s="14">
        <f t="shared" si="1096"/>
        <v>2016</v>
      </c>
      <c r="N8802" s="14">
        <f t="shared" si="1097"/>
        <v>12</v>
      </c>
      <c r="O8802" s="14" t="str">
        <f>IFERROR(VLOOKUP(I8802,Lists!$F$2:$G$16,2,FALSE()),"Not Rated")</f>
        <v>Older Kids</v>
      </c>
      <c r="P8802" s="14">
        <f t="shared" si="1098"/>
        <v>1</v>
      </c>
      <c r="Q8802" s="14" t="str">
        <f t="shared" si="1099"/>
        <v>Pakistan</v>
      </c>
      <c r="R8802" s="14" t="str">
        <f t="shared" si="1100"/>
        <v>|Pakistan|</v>
      </c>
      <c r="S8802" s="14" t="str">
        <f t="shared" si="1101"/>
        <v>|International TV Shows|Romantic TV Shows|TV Dramas|</v>
      </c>
      <c r="T8802" s="14" t="str">
        <f t="shared" si="1102"/>
        <v>|Unknown|</v>
      </c>
      <c r="U8802" s="14" t="str">
        <f t="shared" si="1103"/>
        <v>|Sanam Saeed|Fawad Khan|Ayesha Omer|Mehreen Raheel|Sheheryar Munawar|Samina Peerzada|Waseem Abbas|Javed Sheikh|Hina Khawaja Bayat|</v>
      </c>
    </row>
    <row r="8803" spans="1:21">
      <c r="A8803" s="14" t="s">
        <v>40257</v>
      </c>
      <c r="B8803" s="14" t="s">
        <v>48</v>
      </c>
      <c r="C8803" s="14" t="s">
        <v>40258</v>
      </c>
      <c r="D8803" s="14" t="s">
        <v>40259</v>
      </c>
      <c r="E8803" s="14" t="s">
        <v>40260</v>
      </c>
      <c r="F8803" s="14" t="s">
        <v>40261</v>
      </c>
      <c r="G8803" s="26">
        <v>42438</v>
      </c>
      <c r="H8803" s="14">
        <v>2015</v>
      </c>
      <c r="I8803" s="14" t="s">
        <v>360</v>
      </c>
      <c r="J8803" s="14" t="s">
        <v>624</v>
      </c>
      <c r="K8803" s="14" t="s">
        <v>605</v>
      </c>
      <c r="L8803" s="14" t="s">
        <v>40262</v>
      </c>
      <c r="M8803" s="14">
        <f t="shared" si="1096"/>
        <v>2016</v>
      </c>
      <c r="N8803" s="14">
        <f t="shared" si="1097"/>
        <v>3</v>
      </c>
      <c r="O8803" s="14" t="str">
        <f>IFERROR(VLOOKUP(I8803,Lists!$F$2:$G$16,2,FALSE()),"Not Rated")</f>
        <v>Adults</v>
      </c>
      <c r="P8803" s="14">
        <f t="shared" si="1098"/>
        <v>96</v>
      </c>
      <c r="Q8803" s="14" t="str">
        <f t="shared" si="1099"/>
        <v>United Arab Emirates</v>
      </c>
      <c r="R8803" s="14" t="str">
        <f t="shared" si="1100"/>
        <v>|United Arab Emirates|Jordan|</v>
      </c>
      <c r="S8803" s="14" t="str">
        <f t="shared" si="1101"/>
        <v>|Dramas|International Movies|Thrillers|</v>
      </c>
      <c r="T8803" s="14" t="str">
        <f t="shared" si="1102"/>
        <v>|Majid Al Ansari|</v>
      </c>
      <c r="U8803" s="14" t="str">
        <f t="shared" si="1103"/>
        <v>|Ali Suliman|Saleh Bakri|Yasa|Ali Al-Jabri|Mansoor Alfeeli|Ahd|</v>
      </c>
    </row>
    <row r="8804" spans="1:21">
      <c r="A8804" s="14" t="s">
        <v>40263</v>
      </c>
      <c r="B8804" s="14" t="s">
        <v>48</v>
      </c>
      <c r="C8804" s="14" t="s">
        <v>40264</v>
      </c>
      <c r="D8804" s="14" t="s">
        <v>3390</v>
      </c>
      <c r="E8804" s="14" t="s">
        <v>40265</v>
      </c>
      <c r="F8804" s="14" t="s">
        <v>115</v>
      </c>
      <c r="G8804" s="26">
        <v>43789</v>
      </c>
      <c r="H8804" s="14">
        <v>2007</v>
      </c>
      <c r="I8804" s="14" t="s">
        <v>363</v>
      </c>
      <c r="J8804" s="14" t="s">
        <v>5806</v>
      </c>
      <c r="K8804" s="14" t="s">
        <v>40266</v>
      </c>
      <c r="L8804" s="14" t="s">
        <v>40267</v>
      </c>
      <c r="M8804" s="14">
        <f t="shared" si="1096"/>
        <v>2019</v>
      </c>
      <c r="N8804" s="14">
        <f t="shared" si="1097"/>
        <v>11</v>
      </c>
      <c r="O8804" s="14" t="str">
        <f>IFERROR(VLOOKUP(I8804,Lists!$F$2:$G$16,2,FALSE()),"Not Rated")</f>
        <v>Adults</v>
      </c>
      <c r="P8804" s="14">
        <f t="shared" si="1098"/>
        <v>158</v>
      </c>
      <c r="Q8804" s="14" t="str">
        <f t="shared" si="1099"/>
        <v>United States</v>
      </c>
      <c r="R8804" s="14" t="str">
        <f t="shared" si="1100"/>
        <v>|United States|</v>
      </c>
      <c r="S8804" s="14" t="str">
        <f t="shared" si="1101"/>
        <v>|Cult Movies|Dramas|Thrillers|</v>
      </c>
      <c r="T8804" s="14" t="str">
        <f t="shared" si="1102"/>
        <v>|David Fincher|</v>
      </c>
      <c r="U8804" s="14" t="str">
        <f t="shared" si="1103"/>
        <v>|Mark Ruffalo|Jake Gyllenhaal|Robert Downey Jr.|Anthony Edwards|Brian Cox|Elias Koteas|Donal Logue|John Carroll Lynch|Dermot Mulroney|Chloë Sevigny|</v>
      </c>
    </row>
    <row r="8805" spans="1:21">
      <c r="A8805" s="14" t="s">
        <v>40268</v>
      </c>
      <c r="B8805" s="14" t="s">
        <v>49</v>
      </c>
      <c r="C8805" s="14" t="s">
        <v>40269</v>
      </c>
      <c r="D8805" s="14" t="s">
        <v>117</v>
      </c>
      <c r="E8805" s="14" t="s">
        <v>117</v>
      </c>
      <c r="F8805" s="14" t="s">
        <v>117</v>
      </c>
      <c r="G8805" s="26">
        <v>43647</v>
      </c>
      <c r="H8805" s="14">
        <v>2018</v>
      </c>
      <c r="I8805" s="14" t="s">
        <v>365</v>
      </c>
      <c r="J8805" s="14" t="s">
        <v>106</v>
      </c>
      <c r="K8805" s="14" t="s">
        <v>3011</v>
      </c>
      <c r="L8805" s="14" t="s">
        <v>40270</v>
      </c>
      <c r="M8805" s="14">
        <f t="shared" si="1096"/>
        <v>2019</v>
      </c>
      <c r="N8805" s="14">
        <f t="shared" si="1097"/>
        <v>7</v>
      </c>
      <c r="O8805" s="14" t="str">
        <f>IFERROR(VLOOKUP(I8805,Lists!$F$2:$G$16,2,FALSE()),"Not Rated")</f>
        <v>Kids</v>
      </c>
      <c r="P8805" s="14">
        <f t="shared" si="1098"/>
        <v>2</v>
      </c>
      <c r="Q8805" s="14" t="str">
        <f t="shared" si="1099"/>
        <v>Unknown</v>
      </c>
      <c r="R8805" s="14" t="str">
        <f t="shared" si="1100"/>
        <v>|Unknown|</v>
      </c>
      <c r="S8805" s="14" t="str">
        <f t="shared" si="1101"/>
        <v>|Kids' TV|Korean TV Shows|TV Comedies|</v>
      </c>
      <c r="T8805" s="14" t="str">
        <f t="shared" si="1102"/>
        <v>|Unknown|</v>
      </c>
      <c r="U8805" s="14" t="str">
        <f t="shared" si="1103"/>
        <v>|Unknown|</v>
      </c>
    </row>
    <row r="8806" spans="1:21">
      <c r="A8806" s="14" t="s">
        <v>40271</v>
      </c>
      <c r="B8806" s="14" t="s">
        <v>48</v>
      </c>
      <c r="C8806" s="14" t="s">
        <v>40272</v>
      </c>
      <c r="D8806" s="14" t="s">
        <v>27672</v>
      </c>
      <c r="E8806" s="14" t="s">
        <v>40273</v>
      </c>
      <c r="F8806" s="14" t="s">
        <v>115</v>
      </c>
      <c r="G8806" s="26">
        <v>43770</v>
      </c>
      <c r="H8806" s="14">
        <v>2009</v>
      </c>
      <c r="I8806" s="14" t="s">
        <v>363</v>
      </c>
      <c r="J8806" s="14" t="s">
        <v>708</v>
      </c>
      <c r="K8806" s="14" t="s">
        <v>4045</v>
      </c>
      <c r="L8806" s="14" t="s">
        <v>40274</v>
      </c>
      <c r="M8806" s="14">
        <f t="shared" si="1096"/>
        <v>2019</v>
      </c>
      <c r="N8806" s="14">
        <f t="shared" si="1097"/>
        <v>11</v>
      </c>
      <c r="O8806" s="14" t="str">
        <f>IFERROR(VLOOKUP(I8806,Lists!$F$2:$G$16,2,FALSE()),"Not Rated")</f>
        <v>Adults</v>
      </c>
      <c r="P8806" s="14">
        <f t="shared" si="1098"/>
        <v>88</v>
      </c>
      <c r="Q8806" s="14" t="str">
        <f t="shared" si="1099"/>
        <v>United States</v>
      </c>
      <c r="R8806" s="14" t="str">
        <f t="shared" si="1100"/>
        <v>|United States|</v>
      </c>
      <c r="S8806" s="14" t="str">
        <f t="shared" si="1101"/>
        <v>|Comedies|Horror Movies|</v>
      </c>
      <c r="T8806" s="14" t="str">
        <f t="shared" si="1102"/>
        <v>|Ruben Fleischer|</v>
      </c>
      <c r="U8806" s="14" t="str">
        <f t="shared" si="1103"/>
        <v>|Jesse Eisenberg|Woody Harrelson|Emma Stone|Abigail Breslin|Amber Heard|Bill Murray|Derek Graf|</v>
      </c>
    </row>
    <row r="8807" spans="1:21">
      <c r="A8807" s="14" t="s">
        <v>40275</v>
      </c>
      <c r="B8807" s="14" t="s">
        <v>48</v>
      </c>
      <c r="C8807" s="14" t="s">
        <v>40276</v>
      </c>
      <c r="D8807" s="14" t="s">
        <v>40277</v>
      </c>
      <c r="E8807" s="14" t="s">
        <v>40278</v>
      </c>
      <c r="F8807" s="14" t="s">
        <v>115</v>
      </c>
      <c r="G8807" s="26">
        <v>43841</v>
      </c>
      <c r="H8807" s="14">
        <v>2006</v>
      </c>
      <c r="I8807" s="14" t="s">
        <v>367</v>
      </c>
      <c r="J8807" s="14" t="s">
        <v>708</v>
      </c>
      <c r="K8807" s="14" t="s">
        <v>481</v>
      </c>
      <c r="L8807" s="14" t="s">
        <v>40279</v>
      </c>
      <c r="M8807" s="14">
        <f t="shared" si="1096"/>
        <v>2020</v>
      </c>
      <c r="N8807" s="14">
        <f t="shared" si="1097"/>
        <v>1</v>
      </c>
      <c r="O8807" s="14" t="str">
        <f>IFERROR(VLOOKUP(I8807,Lists!$F$2:$G$16,2,FALSE()),"Not Rated")</f>
        <v>Older Kids</v>
      </c>
      <c r="P8807" s="14">
        <f t="shared" si="1098"/>
        <v>88</v>
      </c>
      <c r="Q8807" s="14" t="str">
        <f t="shared" si="1099"/>
        <v>United States</v>
      </c>
      <c r="R8807" s="14" t="str">
        <f t="shared" si="1100"/>
        <v>|United States|</v>
      </c>
      <c r="S8807" s="14" t="str">
        <f t="shared" si="1101"/>
        <v>|Children &amp; Family Movies|Comedies|</v>
      </c>
      <c r="T8807" s="14" t="str">
        <f t="shared" si="1102"/>
        <v>|Peter Hewitt|</v>
      </c>
      <c r="U8807" s="14" t="str">
        <f t="shared" si="1103"/>
        <v>|Tim Allen|Courteney Cox|Chevy Chase|Kate Mara|Ryan Newman|Michael Cassidy|Spencer Breslin|Rip Torn|Kevin Zegers|</v>
      </c>
    </row>
    <row r="8808" spans="1:21">
      <c r="A8808" s="14" t="s">
        <v>40280</v>
      </c>
      <c r="B8808" s="14" t="s">
        <v>48</v>
      </c>
      <c r="C8808" s="14" t="s">
        <v>40281</v>
      </c>
      <c r="D8808" s="14" t="s">
        <v>40282</v>
      </c>
      <c r="E8808" s="14" t="s">
        <v>40283</v>
      </c>
      <c r="F8808" s="14" t="s">
        <v>116</v>
      </c>
      <c r="G8808" s="26">
        <v>43526</v>
      </c>
      <c r="H8808" s="14">
        <v>2015</v>
      </c>
      <c r="I8808" s="14" t="s">
        <v>361</v>
      </c>
      <c r="J8808" s="14" t="s">
        <v>580</v>
      </c>
      <c r="K8808" s="14" t="s">
        <v>1527</v>
      </c>
      <c r="L8808" s="14" t="s">
        <v>40284</v>
      </c>
      <c r="M8808" s="14">
        <f t="shared" si="1096"/>
        <v>2019</v>
      </c>
      <c r="N8808" s="14">
        <f t="shared" si="1097"/>
        <v>3</v>
      </c>
      <c r="O8808" s="14" t="str">
        <f>IFERROR(VLOOKUP(I8808,Lists!$F$2:$G$16,2,FALSE()),"Not Rated")</f>
        <v>Teens</v>
      </c>
      <c r="P8808" s="14">
        <f t="shared" si="1098"/>
        <v>111</v>
      </c>
      <c r="Q8808" s="14" t="str">
        <f t="shared" si="1099"/>
        <v>India</v>
      </c>
      <c r="R8808" s="14" t="str">
        <f t="shared" si="1100"/>
        <v>|India|</v>
      </c>
      <c r="S8808" s="14" t="str">
        <f t="shared" si="1101"/>
        <v>|Dramas|International Movies|Music &amp; Musicals|</v>
      </c>
      <c r="T8808" s="14" t="str">
        <f t="shared" si="1102"/>
        <v>|Mozez Singh|</v>
      </c>
      <c r="U8808" s="14" t="str">
        <f t="shared" si="1103"/>
        <v>|Vicky Kaushal|Sarah-Jane Dias|Raaghav Chanana|Manish Chaudhary|Meghna Malik|Malkeet Rauni|Anita Shabdish|Chittaranjan Tripathy|</v>
      </c>
    </row>
  </sheetData>
  <autoFilter ref="A1:U8808" xr:uid="{00000000-0009-0000-0000-000003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C8C8C"/>
  </sheetPr>
  <dimension ref="A1:G125"/>
  <sheetViews>
    <sheetView zoomScaleNormal="100" workbookViewId="0">
      <pane ySplit="1" topLeftCell="A2" activePane="bottomLeft" state="frozen"/>
      <selection pane="bottomLeft"/>
    </sheetView>
  </sheetViews>
  <sheetFormatPr defaultColWidth="8.6640625" defaultRowHeight="14.4"/>
  <cols>
    <col min="1" max="1" width="12" customWidth="1"/>
    <col min="2" max="2" width="14" customWidth="1"/>
    <col min="3" max="3" width="24" customWidth="1"/>
    <col min="4" max="4" width="30" customWidth="1"/>
    <col min="5" max="5" width="8" customWidth="1"/>
    <col min="6" max="6" width="12" customWidth="1"/>
    <col min="7" max="7" width="16" customWidth="1"/>
  </cols>
  <sheetData>
    <row r="1" spans="1:7">
      <c r="A1" s="29" t="s">
        <v>27</v>
      </c>
      <c r="B1" s="29" t="s">
        <v>394</v>
      </c>
      <c r="C1" s="29" t="s">
        <v>33</v>
      </c>
      <c r="D1" s="29" t="s">
        <v>242</v>
      </c>
      <c r="E1" s="29" t="s">
        <v>40285</v>
      </c>
      <c r="F1" s="29" t="s">
        <v>30</v>
      </c>
      <c r="G1" s="29" t="s">
        <v>40286</v>
      </c>
    </row>
    <row r="2" spans="1:7">
      <c r="A2" s="30" t="s">
        <v>11</v>
      </c>
      <c r="B2" s="30" t="s">
        <v>11</v>
      </c>
      <c r="C2" s="30" t="s">
        <v>11</v>
      </c>
      <c r="D2" s="30" t="s">
        <v>11</v>
      </c>
      <c r="E2" s="30">
        <v>1925</v>
      </c>
      <c r="F2" s="30" t="s">
        <v>360</v>
      </c>
      <c r="G2" s="30" t="s">
        <v>54</v>
      </c>
    </row>
    <row r="3" spans="1:7">
      <c r="A3" s="30" t="s">
        <v>48</v>
      </c>
      <c r="B3" s="30" t="s">
        <v>54</v>
      </c>
      <c r="C3" s="30" t="s">
        <v>115</v>
      </c>
      <c r="D3" s="30" t="s">
        <v>243</v>
      </c>
      <c r="E3" s="30">
        <v>1926</v>
      </c>
      <c r="F3" s="30" t="s">
        <v>361</v>
      </c>
      <c r="G3" s="30" t="s">
        <v>55</v>
      </c>
    </row>
    <row r="4" spans="1:7">
      <c r="A4" s="30" t="s">
        <v>49</v>
      </c>
      <c r="B4" s="30" t="s">
        <v>55</v>
      </c>
      <c r="C4" s="30" t="s">
        <v>116</v>
      </c>
      <c r="D4" s="30" t="s">
        <v>244</v>
      </c>
      <c r="E4" s="30">
        <v>1927</v>
      </c>
      <c r="F4" s="30" t="s">
        <v>362</v>
      </c>
      <c r="G4" s="30" t="s">
        <v>56</v>
      </c>
    </row>
    <row r="5" spans="1:7">
      <c r="B5" s="30" t="s">
        <v>56</v>
      </c>
      <c r="C5" s="30" t="s">
        <v>117</v>
      </c>
      <c r="D5" s="30" t="s">
        <v>245</v>
      </c>
      <c r="E5" s="30">
        <v>1928</v>
      </c>
      <c r="F5" s="30" t="s">
        <v>363</v>
      </c>
      <c r="G5" s="30" t="s">
        <v>54</v>
      </c>
    </row>
    <row r="6" spans="1:7">
      <c r="B6" s="30" t="s">
        <v>57</v>
      </c>
      <c r="C6" s="30" t="s">
        <v>118</v>
      </c>
      <c r="D6" s="30" t="s">
        <v>246</v>
      </c>
      <c r="E6" s="30">
        <v>1929</v>
      </c>
      <c r="F6" s="30" t="s">
        <v>364</v>
      </c>
      <c r="G6" s="30" t="s">
        <v>55</v>
      </c>
    </row>
    <row r="7" spans="1:7">
      <c r="B7" s="30" t="s">
        <v>58</v>
      </c>
      <c r="C7" s="30" t="s">
        <v>119</v>
      </c>
      <c r="D7" s="30" t="s">
        <v>247</v>
      </c>
      <c r="E7" s="30">
        <v>1930</v>
      </c>
      <c r="F7" s="30" t="s">
        <v>365</v>
      </c>
      <c r="G7" s="30" t="s">
        <v>57</v>
      </c>
    </row>
    <row r="8" spans="1:7">
      <c r="C8" s="30" t="s">
        <v>120</v>
      </c>
      <c r="D8" s="30" t="s">
        <v>248</v>
      </c>
      <c r="E8" s="30">
        <v>1931</v>
      </c>
      <c r="F8" s="30" t="s">
        <v>366</v>
      </c>
      <c r="G8" s="30" t="s">
        <v>57</v>
      </c>
    </row>
    <row r="9" spans="1:7">
      <c r="C9" s="30" t="s">
        <v>121</v>
      </c>
      <c r="D9" s="30" t="s">
        <v>249</v>
      </c>
      <c r="E9" s="30">
        <v>1932</v>
      </c>
      <c r="F9" s="30" t="s">
        <v>367</v>
      </c>
      <c r="G9" s="30" t="s">
        <v>56</v>
      </c>
    </row>
    <row r="10" spans="1:7">
      <c r="C10" s="30" t="s">
        <v>122</v>
      </c>
      <c r="D10" s="30" t="s">
        <v>250</v>
      </c>
      <c r="E10" s="30">
        <v>1933</v>
      </c>
      <c r="F10" s="30" t="s">
        <v>368</v>
      </c>
      <c r="G10" s="30" t="s">
        <v>57</v>
      </c>
    </row>
    <row r="11" spans="1:7">
      <c r="C11" s="30" t="s">
        <v>123</v>
      </c>
      <c r="D11" s="30" t="s">
        <v>251</v>
      </c>
      <c r="E11" s="30">
        <v>1934</v>
      </c>
      <c r="F11" s="30" t="s">
        <v>369</v>
      </c>
      <c r="G11" s="30" t="s">
        <v>58</v>
      </c>
    </row>
    <row r="12" spans="1:7">
      <c r="C12" s="30" t="s">
        <v>124</v>
      </c>
      <c r="D12" s="30" t="s">
        <v>252</v>
      </c>
      <c r="E12" s="30">
        <v>1935</v>
      </c>
      <c r="F12" s="30" t="s">
        <v>370</v>
      </c>
      <c r="G12" s="30" t="s">
        <v>57</v>
      </c>
    </row>
    <row r="13" spans="1:7">
      <c r="C13" s="30" t="s">
        <v>125</v>
      </c>
      <c r="D13" s="30" t="s">
        <v>253</v>
      </c>
      <c r="E13" s="30">
        <v>1936</v>
      </c>
      <c r="F13" s="30" t="s">
        <v>58</v>
      </c>
      <c r="G13" s="30" t="s">
        <v>58</v>
      </c>
    </row>
    <row r="14" spans="1:7">
      <c r="C14" s="30" t="s">
        <v>126</v>
      </c>
      <c r="D14" s="30" t="s">
        <v>254</v>
      </c>
      <c r="E14" s="30">
        <v>1937</v>
      </c>
      <c r="F14" s="30" t="s">
        <v>371</v>
      </c>
      <c r="G14" s="30" t="s">
        <v>57</v>
      </c>
    </row>
    <row r="15" spans="1:7">
      <c r="C15" s="30" t="s">
        <v>127</v>
      </c>
      <c r="D15" s="30" t="s">
        <v>255</v>
      </c>
      <c r="E15" s="30">
        <v>1938</v>
      </c>
      <c r="F15" s="30" t="s">
        <v>372</v>
      </c>
      <c r="G15" s="30" t="s">
        <v>54</v>
      </c>
    </row>
    <row r="16" spans="1:7">
      <c r="C16" s="30" t="s">
        <v>128</v>
      </c>
      <c r="D16" s="30" t="s">
        <v>256</v>
      </c>
      <c r="E16" s="30">
        <v>1939</v>
      </c>
      <c r="F16" s="30" t="s">
        <v>373</v>
      </c>
      <c r="G16" s="30" t="s">
        <v>58</v>
      </c>
    </row>
    <row r="17" spans="3:5">
      <c r="C17" s="30" t="s">
        <v>129</v>
      </c>
      <c r="D17" s="30" t="s">
        <v>257</v>
      </c>
      <c r="E17" s="30">
        <v>1940</v>
      </c>
    </row>
    <row r="18" spans="3:5">
      <c r="C18" s="30" t="s">
        <v>130</v>
      </c>
      <c r="D18" s="30" t="s">
        <v>258</v>
      </c>
      <c r="E18" s="30">
        <v>1941</v>
      </c>
    </row>
    <row r="19" spans="3:5">
      <c r="C19" s="30" t="s">
        <v>131</v>
      </c>
      <c r="D19" s="30" t="s">
        <v>259</v>
      </c>
      <c r="E19" s="30">
        <v>1942</v>
      </c>
    </row>
    <row r="20" spans="3:5">
      <c r="C20" s="30" t="s">
        <v>132</v>
      </c>
      <c r="D20" s="30" t="s">
        <v>260</v>
      </c>
      <c r="E20" s="30">
        <v>1943</v>
      </c>
    </row>
    <row r="21" spans="3:5">
      <c r="C21" s="30" t="s">
        <v>133</v>
      </c>
      <c r="D21" s="30" t="s">
        <v>261</v>
      </c>
      <c r="E21" s="30">
        <v>1944</v>
      </c>
    </row>
    <row r="22" spans="3:5">
      <c r="C22" s="30" t="s">
        <v>134</v>
      </c>
      <c r="D22" s="30" t="s">
        <v>262</v>
      </c>
      <c r="E22" s="30">
        <v>1945</v>
      </c>
    </row>
    <row r="23" spans="3:5">
      <c r="C23" s="30" t="s">
        <v>135</v>
      </c>
      <c r="D23" s="30" t="s">
        <v>263</v>
      </c>
      <c r="E23" s="30">
        <v>1946</v>
      </c>
    </row>
    <row r="24" spans="3:5">
      <c r="C24" s="30" t="s">
        <v>136</v>
      </c>
      <c r="D24" s="30" t="s">
        <v>264</v>
      </c>
      <c r="E24" s="30">
        <v>1947</v>
      </c>
    </row>
    <row r="25" spans="3:5">
      <c r="C25" s="30" t="s">
        <v>137</v>
      </c>
      <c r="D25" s="30" t="s">
        <v>265</v>
      </c>
      <c r="E25" s="30">
        <v>1948</v>
      </c>
    </row>
    <row r="26" spans="3:5">
      <c r="C26" s="30" t="s">
        <v>138</v>
      </c>
      <c r="D26" s="30" t="s">
        <v>266</v>
      </c>
      <c r="E26" s="30">
        <v>1949</v>
      </c>
    </row>
    <row r="27" spans="3:5">
      <c r="C27" s="30" t="s">
        <v>139</v>
      </c>
      <c r="D27" s="30" t="s">
        <v>267</v>
      </c>
      <c r="E27" s="30">
        <v>1950</v>
      </c>
    </row>
    <row r="28" spans="3:5">
      <c r="C28" s="30" t="s">
        <v>140</v>
      </c>
      <c r="D28" s="30" t="s">
        <v>268</v>
      </c>
      <c r="E28" s="30">
        <v>1951</v>
      </c>
    </row>
    <row r="29" spans="3:5">
      <c r="C29" s="30" t="s">
        <v>141</v>
      </c>
      <c r="D29" s="30" t="s">
        <v>269</v>
      </c>
      <c r="E29" s="30">
        <v>1952</v>
      </c>
    </row>
    <row r="30" spans="3:5">
      <c r="C30" s="30" t="s">
        <v>142</v>
      </c>
      <c r="D30" s="30" t="s">
        <v>270</v>
      </c>
      <c r="E30" s="30">
        <v>1953</v>
      </c>
    </row>
    <row r="31" spans="3:5">
      <c r="C31" s="30" t="s">
        <v>143</v>
      </c>
      <c r="D31" s="30" t="s">
        <v>271</v>
      </c>
      <c r="E31" s="30">
        <v>1954</v>
      </c>
    </row>
    <row r="32" spans="3:5">
      <c r="C32" s="30" t="s">
        <v>144</v>
      </c>
      <c r="D32" s="30" t="s">
        <v>272</v>
      </c>
      <c r="E32" s="30">
        <v>1955</v>
      </c>
    </row>
    <row r="33" spans="3:5">
      <c r="C33" s="30" t="s">
        <v>145</v>
      </c>
      <c r="D33" s="30" t="s">
        <v>273</v>
      </c>
      <c r="E33" s="30">
        <v>1956</v>
      </c>
    </row>
    <row r="34" spans="3:5">
      <c r="C34" s="30" t="s">
        <v>146</v>
      </c>
      <c r="D34" s="30" t="s">
        <v>274</v>
      </c>
      <c r="E34" s="30">
        <v>1957</v>
      </c>
    </row>
    <row r="35" spans="3:5">
      <c r="C35" s="30" t="s">
        <v>147</v>
      </c>
      <c r="D35" s="30" t="s">
        <v>275</v>
      </c>
      <c r="E35" s="30">
        <v>1958</v>
      </c>
    </row>
    <row r="36" spans="3:5">
      <c r="C36" s="30" t="s">
        <v>148</v>
      </c>
      <c r="D36" s="30" t="s">
        <v>276</v>
      </c>
      <c r="E36" s="30">
        <v>1959</v>
      </c>
    </row>
    <row r="37" spans="3:5">
      <c r="C37" s="30" t="s">
        <v>149</v>
      </c>
      <c r="D37" s="30" t="s">
        <v>277</v>
      </c>
      <c r="E37" s="30">
        <v>1960</v>
      </c>
    </row>
    <row r="38" spans="3:5">
      <c r="C38" s="30" t="s">
        <v>150</v>
      </c>
      <c r="D38" s="30" t="s">
        <v>278</v>
      </c>
      <c r="E38" s="30">
        <v>1961</v>
      </c>
    </row>
    <row r="39" spans="3:5">
      <c r="C39" s="30" t="s">
        <v>151</v>
      </c>
      <c r="D39" s="30" t="s">
        <v>279</v>
      </c>
      <c r="E39" s="30">
        <v>1962</v>
      </c>
    </row>
    <row r="40" spans="3:5">
      <c r="C40" s="30" t="s">
        <v>152</v>
      </c>
      <c r="D40" s="30" t="s">
        <v>280</v>
      </c>
      <c r="E40" s="30">
        <v>1963</v>
      </c>
    </row>
    <row r="41" spans="3:5">
      <c r="C41" s="30" t="s">
        <v>153</v>
      </c>
      <c r="D41" s="30" t="s">
        <v>61</v>
      </c>
      <c r="E41" s="30">
        <v>1964</v>
      </c>
    </row>
    <row r="42" spans="3:5">
      <c r="C42" s="30" t="s">
        <v>154</v>
      </c>
      <c r="D42" s="30" t="s">
        <v>281</v>
      </c>
      <c r="E42" s="30">
        <v>1965</v>
      </c>
    </row>
    <row r="43" spans="3:5">
      <c r="C43" s="30" t="s">
        <v>155</v>
      </c>
      <c r="D43" s="30" t="s">
        <v>282</v>
      </c>
      <c r="E43" s="30">
        <v>1966</v>
      </c>
    </row>
    <row r="44" spans="3:5">
      <c r="C44" s="30" t="s">
        <v>156</v>
      </c>
      <c r="D44" s="30" t="s">
        <v>62</v>
      </c>
      <c r="E44" s="30">
        <v>1967</v>
      </c>
    </row>
    <row r="45" spans="3:5">
      <c r="C45" s="30" t="s">
        <v>157</v>
      </c>
      <c r="E45" s="30">
        <v>1968</v>
      </c>
    </row>
    <row r="46" spans="3:5">
      <c r="C46" s="30" t="s">
        <v>158</v>
      </c>
      <c r="E46" s="30">
        <v>1969</v>
      </c>
    </row>
    <row r="47" spans="3:5">
      <c r="C47" s="30" t="s">
        <v>159</v>
      </c>
      <c r="E47" s="30">
        <v>1970</v>
      </c>
    </row>
    <row r="48" spans="3:5">
      <c r="C48" s="30" t="s">
        <v>160</v>
      </c>
      <c r="E48" s="30">
        <v>1971</v>
      </c>
    </row>
    <row r="49" spans="3:5">
      <c r="C49" s="30" t="s">
        <v>161</v>
      </c>
      <c r="E49" s="30">
        <v>1972</v>
      </c>
    </row>
    <row r="50" spans="3:5">
      <c r="C50" s="30" t="s">
        <v>162</v>
      </c>
      <c r="E50" s="30">
        <v>1973</v>
      </c>
    </row>
    <row r="51" spans="3:5">
      <c r="C51" s="30" t="s">
        <v>163</v>
      </c>
      <c r="E51" s="30">
        <v>1974</v>
      </c>
    </row>
    <row r="52" spans="3:5">
      <c r="C52" s="30" t="s">
        <v>164</v>
      </c>
      <c r="E52" s="30">
        <v>1975</v>
      </c>
    </row>
    <row r="53" spans="3:5">
      <c r="C53" s="30" t="s">
        <v>165</v>
      </c>
      <c r="E53" s="30">
        <v>1976</v>
      </c>
    </row>
    <row r="54" spans="3:5">
      <c r="C54" s="30" t="s">
        <v>166</v>
      </c>
      <c r="E54" s="30">
        <v>1977</v>
      </c>
    </row>
    <row r="55" spans="3:5">
      <c r="C55" s="30" t="s">
        <v>167</v>
      </c>
      <c r="E55" s="30">
        <v>1978</v>
      </c>
    </row>
    <row r="56" spans="3:5">
      <c r="C56" s="30" t="s">
        <v>168</v>
      </c>
      <c r="E56" s="30">
        <v>1979</v>
      </c>
    </row>
    <row r="57" spans="3:5">
      <c r="C57" s="30" t="s">
        <v>169</v>
      </c>
      <c r="E57" s="30">
        <v>1980</v>
      </c>
    </row>
    <row r="58" spans="3:5">
      <c r="C58" s="30" t="s">
        <v>170</v>
      </c>
      <c r="E58" s="30">
        <v>1981</v>
      </c>
    </row>
    <row r="59" spans="3:5">
      <c r="C59" s="30" t="s">
        <v>171</v>
      </c>
      <c r="E59" s="30">
        <v>1982</v>
      </c>
    </row>
    <row r="60" spans="3:5">
      <c r="C60" s="30" t="s">
        <v>172</v>
      </c>
      <c r="E60" s="30">
        <v>1983</v>
      </c>
    </row>
    <row r="61" spans="3:5">
      <c r="C61" s="30" t="s">
        <v>173</v>
      </c>
      <c r="E61" s="30">
        <v>1984</v>
      </c>
    </row>
    <row r="62" spans="3:5">
      <c r="C62" s="30" t="s">
        <v>174</v>
      </c>
      <c r="E62" s="30">
        <v>1985</v>
      </c>
    </row>
    <row r="63" spans="3:5">
      <c r="C63" s="30" t="s">
        <v>175</v>
      </c>
      <c r="E63" s="30">
        <v>1986</v>
      </c>
    </row>
    <row r="64" spans="3:5">
      <c r="C64" s="30" t="s">
        <v>176</v>
      </c>
      <c r="E64" s="30">
        <v>1987</v>
      </c>
    </row>
    <row r="65" spans="3:5">
      <c r="C65" s="30" t="s">
        <v>177</v>
      </c>
      <c r="E65" s="30">
        <v>1988</v>
      </c>
    </row>
    <row r="66" spans="3:5">
      <c r="C66" s="30" t="s">
        <v>178</v>
      </c>
      <c r="E66" s="30">
        <v>1989</v>
      </c>
    </row>
    <row r="67" spans="3:5">
      <c r="C67" s="30" t="s">
        <v>179</v>
      </c>
      <c r="E67" s="30">
        <v>1990</v>
      </c>
    </row>
    <row r="68" spans="3:5">
      <c r="C68" s="30" t="s">
        <v>180</v>
      </c>
      <c r="E68" s="30">
        <v>1991</v>
      </c>
    </row>
    <row r="69" spans="3:5">
      <c r="C69" s="30" t="s">
        <v>181</v>
      </c>
      <c r="E69" s="30">
        <v>1992</v>
      </c>
    </row>
    <row r="70" spans="3:5">
      <c r="C70" s="30" t="s">
        <v>182</v>
      </c>
      <c r="E70" s="30">
        <v>1993</v>
      </c>
    </row>
    <row r="71" spans="3:5">
      <c r="C71" s="30" t="s">
        <v>183</v>
      </c>
      <c r="E71" s="30">
        <v>1994</v>
      </c>
    </row>
    <row r="72" spans="3:5">
      <c r="C72" s="30" t="s">
        <v>184</v>
      </c>
      <c r="E72" s="30">
        <v>1995</v>
      </c>
    </row>
    <row r="73" spans="3:5">
      <c r="C73" s="30" t="s">
        <v>185</v>
      </c>
      <c r="E73" s="30">
        <v>1996</v>
      </c>
    </row>
    <row r="74" spans="3:5">
      <c r="C74" s="30" t="s">
        <v>186</v>
      </c>
      <c r="E74" s="30">
        <v>1997</v>
      </c>
    </row>
    <row r="75" spans="3:5">
      <c r="C75" s="30" t="s">
        <v>187</v>
      </c>
      <c r="E75" s="30">
        <v>1998</v>
      </c>
    </row>
    <row r="76" spans="3:5">
      <c r="C76" s="30" t="s">
        <v>188</v>
      </c>
      <c r="E76" s="30">
        <v>1999</v>
      </c>
    </row>
    <row r="77" spans="3:5">
      <c r="C77" s="30" t="s">
        <v>189</v>
      </c>
      <c r="E77" s="30">
        <v>2000</v>
      </c>
    </row>
    <row r="78" spans="3:5">
      <c r="C78" s="30" t="s">
        <v>190</v>
      </c>
      <c r="E78" s="30">
        <v>2001</v>
      </c>
    </row>
    <row r="79" spans="3:5">
      <c r="C79" s="30" t="s">
        <v>191</v>
      </c>
      <c r="E79" s="30">
        <v>2002</v>
      </c>
    </row>
    <row r="80" spans="3:5">
      <c r="C80" s="30" t="s">
        <v>192</v>
      </c>
      <c r="E80" s="30">
        <v>2003</v>
      </c>
    </row>
    <row r="81" spans="3:5">
      <c r="C81" s="30" t="s">
        <v>193</v>
      </c>
      <c r="E81" s="30">
        <v>2004</v>
      </c>
    </row>
    <row r="82" spans="3:5">
      <c r="C82" s="30" t="s">
        <v>194</v>
      </c>
      <c r="E82" s="30">
        <v>2005</v>
      </c>
    </row>
    <row r="83" spans="3:5">
      <c r="C83" s="30" t="s">
        <v>195</v>
      </c>
      <c r="E83" s="30">
        <v>2006</v>
      </c>
    </row>
    <row r="84" spans="3:5">
      <c r="C84" s="30" t="s">
        <v>196</v>
      </c>
      <c r="E84" s="30">
        <v>2007</v>
      </c>
    </row>
    <row r="85" spans="3:5">
      <c r="C85" s="30" t="s">
        <v>197</v>
      </c>
      <c r="E85" s="30">
        <v>2008</v>
      </c>
    </row>
    <row r="86" spans="3:5">
      <c r="C86" s="30" t="s">
        <v>198</v>
      </c>
      <c r="E86" s="30">
        <v>2009</v>
      </c>
    </row>
    <row r="87" spans="3:5">
      <c r="C87" s="30" t="s">
        <v>199</v>
      </c>
      <c r="E87" s="30">
        <v>2010</v>
      </c>
    </row>
    <row r="88" spans="3:5">
      <c r="C88" s="30" t="s">
        <v>200</v>
      </c>
      <c r="E88" s="30">
        <v>2011</v>
      </c>
    </row>
    <row r="89" spans="3:5">
      <c r="C89" s="30" t="s">
        <v>201</v>
      </c>
      <c r="E89" s="30">
        <v>2012</v>
      </c>
    </row>
    <row r="90" spans="3:5">
      <c r="C90" s="30" t="s">
        <v>202</v>
      </c>
      <c r="E90" s="30">
        <v>2013</v>
      </c>
    </row>
    <row r="91" spans="3:5">
      <c r="C91" s="30" t="s">
        <v>203</v>
      </c>
      <c r="E91" s="30">
        <v>2014</v>
      </c>
    </row>
    <row r="92" spans="3:5">
      <c r="C92" s="30" t="s">
        <v>204</v>
      </c>
      <c r="E92" s="30">
        <v>2015</v>
      </c>
    </row>
    <row r="93" spans="3:5">
      <c r="C93" s="30" t="s">
        <v>205</v>
      </c>
      <c r="E93" s="30">
        <v>2016</v>
      </c>
    </row>
    <row r="94" spans="3:5">
      <c r="C94" s="30" t="s">
        <v>206</v>
      </c>
      <c r="E94" s="30">
        <v>2017</v>
      </c>
    </row>
    <row r="95" spans="3:5">
      <c r="C95" s="30" t="s">
        <v>207</v>
      </c>
      <c r="E95" s="30">
        <v>2018</v>
      </c>
    </row>
    <row r="96" spans="3:5">
      <c r="C96" s="30" t="s">
        <v>208</v>
      </c>
      <c r="E96" s="30">
        <v>2019</v>
      </c>
    </row>
    <row r="97" spans="3:5">
      <c r="C97" s="30" t="s">
        <v>209</v>
      </c>
      <c r="E97" s="30">
        <v>2020</v>
      </c>
    </row>
    <row r="98" spans="3:5">
      <c r="C98" s="30" t="s">
        <v>210</v>
      </c>
      <c r="E98" s="30">
        <v>2021</v>
      </c>
    </row>
    <row r="99" spans="3:5">
      <c r="C99" s="30" t="s">
        <v>211</v>
      </c>
    </row>
    <row r="100" spans="3:5">
      <c r="C100" s="30" t="s">
        <v>212</v>
      </c>
    </row>
    <row r="101" spans="3:5">
      <c r="C101" s="30" t="s">
        <v>213</v>
      </c>
    </row>
    <row r="102" spans="3:5">
      <c r="C102" s="30" t="s">
        <v>214</v>
      </c>
    </row>
    <row r="103" spans="3:5">
      <c r="C103" s="30" t="s">
        <v>215</v>
      </c>
    </row>
    <row r="104" spans="3:5">
      <c r="C104" s="30" t="s">
        <v>216</v>
      </c>
    </row>
    <row r="105" spans="3:5">
      <c r="C105" s="30" t="s">
        <v>217</v>
      </c>
    </row>
    <row r="106" spans="3:5">
      <c r="C106" s="30" t="s">
        <v>218</v>
      </c>
    </row>
    <row r="107" spans="3:5">
      <c r="C107" s="30" t="s">
        <v>219</v>
      </c>
    </row>
    <row r="108" spans="3:5">
      <c r="C108" s="30" t="s">
        <v>220</v>
      </c>
    </row>
    <row r="109" spans="3:5">
      <c r="C109" s="30" t="s">
        <v>221</v>
      </c>
    </row>
    <row r="110" spans="3:5">
      <c r="C110" s="30" t="s">
        <v>222</v>
      </c>
    </row>
    <row r="111" spans="3:5">
      <c r="C111" s="30" t="s">
        <v>223</v>
      </c>
    </row>
    <row r="112" spans="3:5">
      <c r="C112" s="30" t="s">
        <v>224</v>
      </c>
    </row>
    <row r="113" spans="3:3">
      <c r="C113" s="30" t="s">
        <v>225</v>
      </c>
    </row>
    <row r="114" spans="3:3">
      <c r="C114" s="30" t="s">
        <v>226</v>
      </c>
    </row>
    <row r="115" spans="3:3">
      <c r="C115" s="30" t="s">
        <v>227</v>
      </c>
    </row>
    <row r="116" spans="3:3">
      <c r="C116" s="30" t="s">
        <v>228</v>
      </c>
    </row>
    <row r="117" spans="3:3">
      <c r="C117" s="30" t="s">
        <v>229</v>
      </c>
    </row>
    <row r="118" spans="3:3">
      <c r="C118" s="30" t="s">
        <v>230</v>
      </c>
    </row>
    <row r="119" spans="3:3">
      <c r="C119" s="30" t="s">
        <v>231</v>
      </c>
    </row>
    <row r="120" spans="3:3">
      <c r="C120" s="30" t="s">
        <v>232</v>
      </c>
    </row>
    <row r="121" spans="3:3">
      <c r="C121" s="30" t="s">
        <v>233</v>
      </c>
    </row>
    <row r="122" spans="3:3">
      <c r="C122" s="30" t="s">
        <v>234</v>
      </c>
    </row>
    <row r="123" spans="3:3">
      <c r="C123" s="30" t="s">
        <v>235</v>
      </c>
    </row>
    <row r="124" spans="3:3">
      <c r="C124" s="30" t="s">
        <v>236</v>
      </c>
    </row>
    <row r="125" spans="3:3">
      <c r="C125" s="30" t="s">
        <v>237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26</vt:i4>
      </vt:variant>
    </vt:vector>
  </HeadingPairs>
  <TitlesOfParts>
    <vt:vector size="32" baseType="lpstr">
      <vt:lpstr>About (2)</vt:lpstr>
      <vt:lpstr>DASHBOARD</vt:lpstr>
      <vt:lpstr>Title Explorer</vt:lpstr>
      <vt:lpstr>Analysis</vt:lpstr>
      <vt:lpstr>Data</vt:lpstr>
      <vt:lpstr>Lists</vt:lpstr>
      <vt:lpstr>c_country</vt:lpstr>
      <vt:lpstr>c_from</vt:lpstr>
      <vt:lpstr>c_genre</vt:lpstr>
      <vt:lpstr>c_rg</vt:lpstr>
      <vt:lpstr>c_to</vt:lpstr>
      <vt:lpstr>c_type</vt:lpstr>
      <vt:lpstr>d_all</vt:lpstr>
      <vt:lpstr>d_cast</vt:lpstr>
      <vt:lpstr>d_ctry</vt:lpstr>
      <vt:lpstr>d_dirk</vt:lpstr>
      <vt:lpstr>d_dv</vt:lpstr>
      <vt:lpstr>d_genre</vt:lpstr>
      <vt:lpstr>d_mo</vt:lpstr>
      <vt:lpstr>d_pc</vt:lpstr>
      <vt:lpstr>d_rating</vt:lpstr>
      <vt:lpstr>d_rg</vt:lpstr>
      <vt:lpstr>d_ry</vt:lpstr>
      <vt:lpstr>d_title</vt:lpstr>
      <vt:lpstr>d_type</vt:lpstr>
      <vt:lpstr>d_ya</vt:lpstr>
      <vt:lpstr>list_country</vt:lpstr>
      <vt:lpstr>list_genre</vt:lpstr>
      <vt:lpstr>list_rg</vt:lpstr>
      <vt:lpstr>list_type</vt:lpstr>
      <vt:lpstr>list_year</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Netflix Content Analytics Dashboard</dc:title>
  <dc:subject/>
  <dc:creator>openpyxl</dc:creator>
  <dc:description/>
  <cp:lastModifiedBy>mishra ji</cp:lastModifiedBy>
  <cp:revision>1</cp:revision>
  <dcterms:created xsi:type="dcterms:W3CDTF">2026-10-15T07:16:21Z</dcterms:created>
  <dcterms:modified xsi:type="dcterms:W3CDTF">2026-10-15T08:03:31Z</dcterms:modified>
  <dc:language>en-US</dc:language>
</cp:coreProperties>
</file>